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defaultThemeVersion="166925"/>
  <mc:AlternateContent xmlns:mc="http://schemas.openxmlformats.org/markup-compatibility/2006">
    <mc:Choice Requires="x15">
      <x15ac:absPath xmlns:x15ac="http://schemas.microsoft.com/office/spreadsheetml/2010/11/ac" url="\\10.31.172.58\Yeshpal_CFIB\IntelliSmart\MVVNL\Final Deliverables\"/>
    </mc:Choice>
  </mc:AlternateContent>
  <xr:revisionPtr revIDLastSave="0" documentId="13_ncr:1_{88730077-3295-40B8-8990-0B691BB873EA}" xr6:coauthVersionLast="47" xr6:coauthVersionMax="47" xr10:uidLastSave="{00000000-0000-0000-0000-000000000000}"/>
  <bookViews>
    <workbookView xWindow="-110" yWindow="-110" windowWidth="19420" windowHeight="10300" tabRatio="995" firstSheet="3" activeTab="3" xr2:uid="{06F71018-A0D2-4849-829B-7BCF9BBA4952}"/>
  </bookViews>
  <sheets>
    <sheet name="Cells Report (2)" sheetId="30" state="hidden" r:id="rId1"/>
    <sheet name="Cells Report (3)" sheetId="31" state="hidden" r:id="rId2"/>
    <sheet name="Cells Report (4)" sheetId="32" state="hidden" r:id="rId3"/>
    <sheet name="Cover" sheetId="11" r:id="rId4"/>
    <sheet name="Model Disclaimer" sheetId="22" r:id="rId5"/>
    <sheet name="Model_Flow " sheetId="23" r:id="rId6"/>
    <sheet name="Index " sheetId="24" r:id="rId7"/>
    <sheet name="Sensitivity" sheetId="35" r:id="rId8"/>
    <sheet name="NTBA" sheetId="25" r:id="rId9"/>
    <sheet name="Capex" sheetId="28" r:id="rId10"/>
    <sheet name="TBA" sheetId="26" r:id="rId11"/>
    <sheet name="Rollout" sheetId="1" r:id="rId12"/>
    <sheet name="Monthly Financials" sheetId="4" r:id="rId13"/>
    <sheet name="Ind AS Monthly" sheetId="13" r:id="rId14"/>
    <sheet name="Financials" sheetId="33" r:id="rId15"/>
    <sheet name="Ind AS Financials" sheetId="14" r:id="rId16"/>
    <sheet name="IM Format" sheetId="34" state="hidden" r:id="rId17"/>
    <sheet name="Ratios" sheetId="6" r:id="rId18"/>
    <sheet name="GST" sheetId="21" r:id="rId19"/>
    <sheet name="Dep&amp;Tax" sheetId="3" r:id="rId20"/>
    <sheet name="Termination Value" sheetId="8" state="hidden" r:id="rId21"/>
    <sheet name="Time_M" sheetId="19" r:id="rId22"/>
    <sheet name="Time_A" sheetId="27" r:id="rId23"/>
    <sheet name="Check" sheetId="20"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s>
  <definedNames>
    <definedName name="_" localSheetId="23" hidden="1">#REF!</definedName>
    <definedName name="_" hidden="1">#REF!</definedName>
    <definedName name="__" localSheetId="23" hidden="1">#REF!</definedName>
    <definedName name="__" hidden="1">#REF!</definedName>
    <definedName name="________________________wrn10"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_________________wrn1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______________wrn10"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______________wrn1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___________wrn1"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___________wrn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___________wrn10"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___________wrn1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__________wrn1"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__________wrn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__________wrn10"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__________wrn1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_________wrn1"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_________wrn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_______wrn1"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_______wrn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_______wrn10"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_______wrn1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______wrn1"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______wrn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____wrn1"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____wrn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__wrn1"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__wrn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a2" hidden="1">{#N/A,#N/A,FALSE,"Hip.Bas";#N/A,#N/A,FALSE,"ventas";#N/A,#N/A,FALSE,"ingre-Año";#N/A,#N/A,FALSE,"ventas-Año";#N/A,#N/A,FALSE,"Costepro";#N/A,#N/A,FALSE,"inversion";#N/A,#N/A,FALSE,"personal";#N/A,#N/A,FALSE,"Gastos-V";#N/A,#N/A,FALSE,"Circulante";#N/A,#N/A,FALSE,"CONSOLI";#N/A,#N/A,FALSE,"Es-Fin";#N/A,#N/A,FALSE,"Margen-P"}</definedName>
    <definedName name="_______aa2" localSheetId="9" hidden="1">DATE(YEAR([1]!Loan_Start),MONTH([1]!Loan_Start)+Payment_Number,DAY([1]!Loan_Start))</definedName>
    <definedName name="_______aa2" localSheetId="22" hidden="1">DATE(YEAR([1]!Loan_Start),MONTH([1]!Loan_Start)+Payment_Number,DAY([1]!Loan_Start))</definedName>
    <definedName name="_______aa2" hidden="1">DATE(YEAR([1]!Loan_Start),MONTH([1]!Loan_Start)+Payment_Number,DAY([1]!Loan_Start))</definedName>
    <definedName name="_______aa3" localSheetId="9" hidden="1">MATCH(0.01,End_Bal,-1)+1</definedName>
    <definedName name="_______aa3" localSheetId="22" hidden="1">MATCH(0.01,End_Bal,-1)+1</definedName>
    <definedName name="_______aa3" hidden="1">MATCH(0.01,End_Bal,-1)+1</definedName>
    <definedName name="_______wrn1"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wrn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wrn10"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_wrn1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a2" hidden="1">{#N/A,#N/A,FALSE,"Hip.Bas";#N/A,#N/A,FALSE,"ventas";#N/A,#N/A,FALSE,"ingre-Año";#N/A,#N/A,FALSE,"ventas-Año";#N/A,#N/A,FALSE,"Costepro";#N/A,#N/A,FALSE,"inversion";#N/A,#N/A,FALSE,"personal";#N/A,#N/A,FALSE,"Gastos-V";#N/A,#N/A,FALSE,"Circulante";#N/A,#N/A,FALSE,"CONSOLI";#N/A,#N/A,FALSE,"Es-Fin";#N/A,#N/A,FALSE,"Margen-P"}</definedName>
    <definedName name="______aa2" localSheetId="9" hidden="1">DATE(YEAR([1]!Loan_Start),MONTH([1]!Loan_Start)+Payment_Number,DAY([1]!Loan_Start))</definedName>
    <definedName name="______aa2" localSheetId="22" hidden="1">DATE(YEAR([1]!Loan_Start),MONTH([1]!Loan_Start)+Payment_Number,DAY([1]!Loan_Start))</definedName>
    <definedName name="______aa2" hidden="1">DATE(YEAR([1]!Loan_Start),MONTH([1]!Loan_Start)+Payment_Number,DAY([1]!Loan_Start))</definedName>
    <definedName name="______aa3" localSheetId="9" hidden="1">MATCH(0.01,End_Bal,-1)+1</definedName>
    <definedName name="______aa3" localSheetId="22" hidden="1">MATCH(0.01,End_Bal,-1)+1</definedName>
    <definedName name="______aa3" hidden="1">MATCH(0.01,End_Bal,-1)+1</definedName>
    <definedName name="______wrn1"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wrn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wrn10"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_wrn1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_a2" hidden="1">{#N/A,#N/A,FALSE,"Hip.Bas";#N/A,#N/A,FALSE,"ventas";#N/A,#N/A,FALSE,"ingre-Año";#N/A,#N/A,FALSE,"ventas-Año";#N/A,#N/A,FALSE,"Costepro";#N/A,#N/A,FALSE,"inversion";#N/A,#N/A,FALSE,"personal";#N/A,#N/A,FALSE,"Gastos-V";#N/A,#N/A,FALSE,"Circulante";#N/A,#N/A,FALSE,"CONSOLI";#N/A,#N/A,FALSE,"Es-Fin";#N/A,#N/A,FALSE,"Margen-P"}</definedName>
    <definedName name="_____a3" hidden="1">{#N/A,#N/A,FALSE,"Hip.Bas";#N/A,#N/A,FALSE,"ventas";#N/A,#N/A,FALSE,"ingre-Año";#N/A,#N/A,FALSE,"ventas-Año";#N/A,#N/A,FALSE,"Costepro";#N/A,#N/A,FALSE,"inversion";#N/A,#N/A,FALSE,"personal";#N/A,#N/A,FALSE,"Gastos-V";#N/A,#N/A,FALSE,"Circulante";#N/A,#N/A,FALSE,"CONSOLI";#N/A,#N/A,FALSE,"Es-Fin";#N/A,#N/A,FALSE,"Margen-P"}</definedName>
    <definedName name="_____aa2" localSheetId="9" hidden="1">DATE(YEAR([1]!Loan_Start),MONTH([1]!Loan_Start)+Payment_Number,DAY([1]!Loan_Start))</definedName>
    <definedName name="_____aa2" localSheetId="22" hidden="1">DATE(YEAR([1]!Loan_Start),MONTH([1]!Loan_Start)+Payment_Number,DAY([1]!Loan_Start))</definedName>
    <definedName name="_____aa2" hidden="1">DATE(YEAR([1]!Loan_Start),MONTH([1]!Loan_Start)+Payment_Number,DAY([1]!Loan_Start))</definedName>
    <definedName name="_____aa3" localSheetId="9" hidden="1">MATCH(0.01,End_Bal,-1)+1</definedName>
    <definedName name="_____aa3" localSheetId="22" hidden="1">MATCH(0.01,End_Bal,-1)+1</definedName>
    <definedName name="_____aa3" hidden="1">MATCH(0.01,End_Bal,-1)+1</definedName>
    <definedName name="_____aa4" hidden="1">{#N/A,#N/A,FALSE,"Hip.Bas";#N/A,#N/A,FALSE,"ventas";#N/A,#N/A,FALSE,"ingre-Año";#N/A,#N/A,FALSE,"ventas-Año";#N/A,#N/A,FALSE,"Costepro";#N/A,#N/A,FALSE,"inversion";#N/A,#N/A,FALSE,"personal";#N/A,#N/A,FALSE,"Gastos-V";#N/A,#N/A,FALSE,"Circulante";#N/A,#N/A,FALSE,"CONSOLI";#N/A,#N/A,FALSE,"Es-Fin";#N/A,#N/A,FALSE,"Margen-P"}</definedName>
    <definedName name="_____aa5" hidden="1">{#N/A,#N/A,FALSE,"Hip.Bas";#N/A,#N/A,FALSE,"ventas";#N/A,#N/A,FALSE,"ingre-Año";#N/A,#N/A,FALSE,"ventas-Año";#N/A,#N/A,FALSE,"Costepro";#N/A,#N/A,FALSE,"inversion";#N/A,#N/A,FALSE,"personal";#N/A,#N/A,FALSE,"Gastos-V";#N/A,#N/A,FALSE,"Circulante";#N/A,#N/A,FALSE,"CONSOLI";#N/A,#N/A,FALSE,"Es-Fin";#N/A,#N/A,FALSE,"Margen-P"}</definedName>
    <definedName name="_____aa8" hidden="1">{#N/A,#N/A,FALSE,"Hip.Bas";#N/A,#N/A,FALSE,"ventas";#N/A,#N/A,FALSE,"ingre-Año";#N/A,#N/A,FALSE,"ventas-Año";#N/A,#N/A,FALSE,"Costepro";#N/A,#N/A,FALSE,"inversion";#N/A,#N/A,FALSE,"personal";#N/A,#N/A,FALSE,"Gastos-V";#N/A,#N/A,FALSE,"Circulante";#N/A,#N/A,FALSE,"CONSOLI";#N/A,#N/A,FALSE,"Es-Fin";#N/A,#N/A,FALSE,"Margen-P"}</definedName>
    <definedName name="_____bb2" hidden="1">{#N/A,#N/A,FALSE,"Hip.Bas";#N/A,#N/A,FALSE,"ventas";#N/A,#N/A,FALSE,"ingre-Año";#N/A,#N/A,FALSE,"ventas-Año";#N/A,#N/A,FALSE,"Costepro";#N/A,#N/A,FALSE,"inversion";#N/A,#N/A,FALSE,"personal";#N/A,#N/A,FALSE,"Gastos-V";#N/A,#N/A,FALSE,"Circulante";#N/A,#N/A,FALSE,"CONSOLI";#N/A,#N/A,FALSE,"Es-Fin";#N/A,#N/A,FALSE,"Margen-P"}</definedName>
    <definedName name="_____bb3" hidden="1">{#N/A,#N/A,FALSE,"Hip.Bas";#N/A,#N/A,FALSE,"ventas";#N/A,#N/A,FALSE,"ingre-Año";#N/A,#N/A,FALSE,"ventas-Año";#N/A,#N/A,FALSE,"Costepro";#N/A,#N/A,FALSE,"inversion";#N/A,#N/A,FALSE,"personal";#N/A,#N/A,FALSE,"Gastos-V";#N/A,#N/A,FALSE,"Circulante";#N/A,#N/A,FALSE,"CONSOLI";#N/A,#N/A,FALSE,"Es-Fin";#N/A,#N/A,FALSE,"Margen-P"}</definedName>
    <definedName name="_____cc2" hidden="1">{#N/A,#N/A,FALSE,"Hip.Bas";#N/A,#N/A,FALSE,"ventas";#N/A,#N/A,FALSE,"ingre-Año";#N/A,#N/A,FALSE,"ventas-Año";#N/A,#N/A,FALSE,"Costepro";#N/A,#N/A,FALSE,"inversion";#N/A,#N/A,FALSE,"personal";#N/A,#N/A,FALSE,"Gastos-V";#N/A,#N/A,FALSE,"Circulante";#N/A,#N/A,FALSE,"CONSOLI";#N/A,#N/A,FALSE,"Es-Fin";#N/A,#N/A,FALSE,"Margen-P"}</definedName>
    <definedName name="_____cc3" hidden="1">{#N/A,#N/A,FALSE,"Hip.Bas";#N/A,#N/A,FALSE,"ventas";#N/A,#N/A,FALSE,"ingre-Año";#N/A,#N/A,FALSE,"ventas-Año";#N/A,#N/A,FALSE,"Costepro";#N/A,#N/A,FALSE,"inversion";#N/A,#N/A,FALSE,"personal";#N/A,#N/A,FALSE,"Gastos-V";#N/A,#N/A,FALSE,"Circulante";#N/A,#N/A,FALSE,"CONSOLI";#N/A,#N/A,FALSE,"Es-Fin";#N/A,#N/A,FALSE,"Margen-P"}</definedName>
    <definedName name="____a2" hidden="1">{#N/A,#N/A,FALSE,"Hip.Bas";#N/A,#N/A,FALSE,"ventas";#N/A,#N/A,FALSE,"ingre-Año";#N/A,#N/A,FALSE,"ventas-Año";#N/A,#N/A,FALSE,"Costepro";#N/A,#N/A,FALSE,"inversion";#N/A,#N/A,FALSE,"personal";#N/A,#N/A,FALSE,"Gastos-V";#N/A,#N/A,FALSE,"Circulante";#N/A,#N/A,FALSE,"CONSOLI";#N/A,#N/A,FALSE,"Es-Fin";#N/A,#N/A,FALSE,"Margen-P"}</definedName>
    <definedName name="____a3" hidden="1">{#N/A,#N/A,FALSE,"Hip.Bas";#N/A,#N/A,FALSE,"ventas";#N/A,#N/A,FALSE,"ingre-Año";#N/A,#N/A,FALSE,"ventas-Año";#N/A,#N/A,FALSE,"Costepro";#N/A,#N/A,FALSE,"inversion";#N/A,#N/A,FALSE,"personal";#N/A,#N/A,FALSE,"Gastos-V";#N/A,#N/A,FALSE,"Circulante";#N/A,#N/A,FALSE,"CONSOLI";#N/A,#N/A,FALSE,"Es-Fin";#N/A,#N/A,FALSE,"Margen-P"}</definedName>
    <definedName name="____aa2" hidden="1">{#N/A,#N/A,FALSE,"Hip.Bas";#N/A,#N/A,FALSE,"ventas";#N/A,#N/A,FALSE,"ingre-Año";#N/A,#N/A,FALSE,"ventas-Año";#N/A,#N/A,FALSE,"Costepro";#N/A,#N/A,FALSE,"inversion";#N/A,#N/A,FALSE,"personal";#N/A,#N/A,FALSE,"Gastos-V";#N/A,#N/A,FALSE,"Circulante";#N/A,#N/A,FALSE,"CONSOLI";#N/A,#N/A,FALSE,"Es-Fin";#N/A,#N/A,FALSE,"Margen-P"}</definedName>
    <definedName name="____aa3" hidden="1">{#N/A,#N/A,FALSE,"Hip.Bas";#N/A,#N/A,FALSE,"ventas";#N/A,#N/A,FALSE,"ingre-Año";#N/A,#N/A,FALSE,"ventas-Año";#N/A,#N/A,FALSE,"Costepro";#N/A,#N/A,FALSE,"inversion";#N/A,#N/A,FALSE,"personal";#N/A,#N/A,FALSE,"Gastos-V";#N/A,#N/A,FALSE,"Circulante";#N/A,#N/A,FALSE,"CONSOLI";#N/A,#N/A,FALSE,"Es-Fin";#N/A,#N/A,FALSE,"Margen-P"}</definedName>
    <definedName name="____aa4" hidden="1">{#N/A,#N/A,FALSE,"Hip.Bas";#N/A,#N/A,FALSE,"ventas";#N/A,#N/A,FALSE,"ingre-Año";#N/A,#N/A,FALSE,"ventas-Año";#N/A,#N/A,FALSE,"Costepro";#N/A,#N/A,FALSE,"inversion";#N/A,#N/A,FALSE,"personal";#N/A,#N/A,FALSE,"Gastos-V";#N/A,#N/A,FALSE,"Circulante";#N/A,#N/A,FALSE,"CONSOLI";#N/A,#N/A,FALSE,"Es-Fin";#N/A,#N/A,FALSE,"Margen-P"}</definedName>
    <definedName name="____aa5" hidden="1">{#N/A,#N/A,FALSE,"Hip.Bas";#N/A,#N/A,FALSE,"ventas";#N/A,#N/A,FALSE,"ingre-Año";#N/A,#N/A,FALSE,"ventas-Año";#N/A,#N/A,FALSE,"Costepro";#N/A,#N/A,FALSE,"inversion";#N/A,#N/A,FALSE,"personal";#N/A,#N/A,FALSE,"Gastos-V";#N/A,#N/A,FALSE,"Circulante";#N/A,#N/A,FALSE,"CONSOLI";#N/A,#N/A,FALSE,"Es-Fin";#N/A,#N/A,FALSE,"Margen-P"}</definedName>
    <definedName name="____aa8" hidden="1">{#N/A,#N/A,FALSE,"Hip.Bas";#N/A,#N/A,FALSE,"ventas";#N/A,#N/A,FALSE,"ingre-Año";#N/A,#N/A,FALSE,"ventas-Año";#N/A,#N/A,FALSE,"Costepro";#N/A,#N/A,FALSE,"inversion";#N/A,#N/A,FALSE,"personal";#N/A,#N/A,FALSE,"Gastos-V";#N/A,#N/A,FALSE,"Circulante";#N/A,#N/A,FALSE,"CONSOLI";#N/A,#N/A,FALSE,"Es-Fin";#N/A,#N/A,FALSE,"Margen-P"}</definedName>
    <definedName name="____ag1" localSheetId="9" hidden="1">[1]!__ag1</definedName>
    <definedName name="____ag1" localSheetId="22" hidden="1">[1]!__ag1</definedName>
    <definedName name="____ag1" hidden="1">[1]!__ag1</definedName>
    <definedName name="____bb2" hidden="1">{#N/A,#N/A,FALSE,"Hip.Bas";#N/A,#N/A,FALSE,"ventas";#N/A,#N/A,FALSE,"ingre-Año";#N/A,#N/A,FALSE,"ventas-Año";#N/A,#N/A,FALSE,"Costepro";#N/A,#N/A,FALSE,"inversion";#N/A,#N/A,FALSE,"personal";#N/A,#N/A,FALSE,"Gastos-V";#N/A,#N/A,FALSE,"Circulante";#N/A,#N/A,FALSE,"CONSOLI";#N/A,#N/A,FALSE,"Es-Fin";#N/A,#N/A,FALSE,"Margen-P"}</definedName>
    <definedName name="____bb3" hidden="1">{#N/A,#N/A,FALSE,"Hip.Bas";#N/A,#N/A,FALSE,"ventas";#N/A,#N/A,FALSE,"ingre-Año";#N/A,#N/A,FALSE,"ventas-Año";#N/A,#N/A,FALSE,"Costepro";#N/A,#N/A,FALSE,"inversion";#N/A,#N/A,FALSE,"personal";#N/A,#N/A,FALSE,"Gastos-V";#N/A,#N/A,FALSE,"Circulante";#N/A,#N/A,FALSE,"CONSOLI";#N/A,#N/A,FALSE,"Es-Fin";#N/A,#N/A,FALSE,"Margen-P"}</definedName>
    <definedName name="____bla1" hidden="1">{#N/A,#N/A,TRUE,"Main assumptions";#N/A,#N/A,TRUE,"Subscriber projections";#N/A,#N/A,TRUE,"Revenues";#N/A,#N/A,TRUE,"Opex";#N/A,#N/A,TRUE,"Capex";#N/A,#N/A,TRUE,"Working capital";#N/A,#N/A,TRUE,"P&amp;L";#N/A,#N/A,TRUE,"Cash";#N/A,#N/A,TRUE,"Balance";#N/A,#N/A,TRUE,"Valuation";#N/A,#N/A,TRUE,"Bench"}</definedName>
    <definedName name="____cc2" hidden="1">{#N/A,#N/A,FALSE,"Hip.Bas";#N/A,#N/A,FALSE,"ventas";#N/A,#N/A,FALSE,"ingre-Año";#N/A,#N/A,FALSE,"ventas-Año";#N/A,#N/A,FALSE,"Costepro";#N/A,#N/A,FALSE,"inversion";#N/A,#N/A,FALSE,"personal";#N/A,#N/A,FALSE,"Gastos-V";#N/A,#N/A,FALSE,"Circulante";#N/A,#N/A,FALSE,"CONSOLI";#N/A,#N/A,FALSE,"Es-Fin";#N/A,#N/A,FALSE,"Margen-P"}</definedName>
    <definedName name="____cc3" hidden="1">{#N/A,#N/A,FALSE,"Hip.Bas";#N/A,#N/A,FALSE,"ventas";#N/A,#N/A,FALSE,"ingre-Año";#N/A,#N/A,FALSE,"ventas-Año";#N/A,#N/A,FALSE,"Costepro";#N/A,#N/A,FALSE,"inversion";#N/A,#N/A,FALSE,"personal";#N/A,#N/A,FALSE,"Gastos-V";#N/A,#N/A,FALSE,"Circulante";#N/A,#N/A,FALSE,"CONSOLI";#N/A,#N/A,FALSE,"Es-Fin";#N/A,#N/A,FALSE,"Margen-P"}</definedName>
    <definedName name="____PK2" localSheetId="23" hidden="1">{"'장비'!$A$3:$M$12"}</definedName>
    <definedName name="____PK2" hidden="1">{"'장비'!$A$3:$M$12"}</definedName>
    <definedName name="____PKG3" localSheetId="23" hidden="1">{"'장비'!$A$3:$M$12"}</definedName>
    <definedName name="____PKG3" hidden="1">{"'장비'!$A$3:$M$12"}</definedName>
    <definedName name="____qqq222" localSheetId="23" hidden="1">{"'장비'!$A$3:$M$12"}</definedName>
    <definedName name="____qqq222" hidden="1">{"'장비'!$A$3:$M$12"}</definedName>
    <definedName name="____wrn10"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wrn1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_x1" localSheetId="9" hidden="1">[1]!__x1</definedName>
    <definedName name="____x1" localSheetId="22" hidden="1">[1]!__x1</definedName>
    <definedName name="____x1" hidden="1">[1]!__x1</definedName>
    <definedName name="___a2" hidden="1">{#N/A,#N/A,FALSE,"Hip.Bas";#N/A,#N/A,FALSE,"ventas";#N/A,#N/A,FALSE,"ingre-Año";#N/A,#N/A,FALSE,"ventas-Año";#N/A,#N/A,FALSE,"Costepro";#N/A,#N/A,FALSE,"inversion";#N/A,#N/A,FALSE,"personal";#N/A,#N/A,FALSE,"Gastos-V";#N/A,#N/A,FALSE,"Circulante";#N/A,#N/A,FALSE,"CONSOLI";#N/A,#N/A,FALSE,"Es-Fin";#N/A,#N/A,FALSE,"Margen-P"}</definedName>
    <definedName name="___a3" hidden="1">{#N/A,#N/A,FALSE,"Hip.Bas";#N/A,#N/A,FALSE,"ventas";#N/A,#N/A,FALSE,"ingre-Año";#N/A,#N/A,FALSE,"ventas-Año";#N/A,#N/A,FALSE,"Costepro";#N/A,#N/A,FALSE,"inversion";#N/A,#N/A,FALSE,"personal";#N/A,#N/A,FALSE,"Gastos-V";#N/A,#N/A,FALSE,"Circulante";#N/A,#N/A,FALSE,"CONSOLI";#N/A,#N/A,FALSE,"Es-Fin";#N/A,#N/A,FALSE,"Margen-P"}</definedName>
    <definedName name="___aa2" localSheetId="9" hidden="1">DATE(YEAR([1]!Loan_Start),MONTH([1]!Loan_Start)+Payment_Number,DAY([1]!Loan_Start))</definedName>
    <definedName name="___aa2" localSheetId="22" hidden="1">DATE(YEAR([1]!Loan_Start),MONTH([1]!Loan_Start)+Payment_Number,DAY([1]!Loan_Start))</definedName>
    <definedName name="___aa2" hidden="1">DATE(YEAR([1]!Loan_Start),MONTH([1]!Loan_Start)+Payment_Number,DAY([1]!Loan_Start))</definedName>
    <definedName name="___aa3" localSheetId="9" hidden="1">MATCH(0.01,End_Bal,-1)+1</definedName>
    <definedName name="___aa3" localSheetId="22" hidden="1">MATCH(0.01,End_Bal,-1)+1</definedName>
    <definedName name="___aa3" hidden="1">MATCH(0.01,End_Bal,-1)+1</definedName>
    <definedName name="___aa4" hidden="1">{#N/A,#N/A,FALSE,"Hip.Bas";#N/A,#N/A,FALSE,"ventas";#N/A,#N/A,FALSE,"ingre-Año";#N/A,#N/A,FALSE,"ventas-Año";#N/A,#N/A,FALSE,"Costepro";#N/A,#N/A,FALSE,"inversion";#N/A,#N/A,FALSE,"personal";#N/A,#N/A,FALSE,"Gastos-V";#N/A,#N/A,FALSE,"Circulante";#N/A,#N/A,FALSE,"CONSOLI";#N/A,#N/A,FALSE,"Es-Fin";#N/A,#N/A,FALSE,"Margen-P"}</definedName>
    <definedName name="___aa5" hidden="1">{#N/A,#N/A,FALSE,"Hip.Bas";#N/A,#N/A,FALSE,"ventas";#N/A,#N/A,FALSE,"ingre-Año";#N/A,#N/A,FALSE,"ventas-Año";#N/A,#N/A,FALSE,"Costepro";#N/A,#N/A,FALSE,"inversion";#N/A,#N/A,FALSE,"personal";#N/A,#N/A,FALSE,"Gastos-V";#N/A,#N/A,FALSE,"Circulante";#N/A,#N/A,FALSE,"CONSOLI";#N/A,#N/A,FALSE,"Es-Fin";#N/A,#N/A,FALSE,"Margen-P"}</definedName>
    <definedName name="___aa8" hidden="1">{#N/A,#N/A,FALSE,"Hip.Bas";#N/A,#N/A,FALSE,"ventas";#N/A,#N/A,FALSE,"ingre-Año";#N/A,#N/A,FALSE,"ventas-Año";#N/A,#N/A,FALSE,"Costepro";#N/A,#N/A,FALSE,"inversion";#N/A,#N/A,FALSE,"personal";#N/A,#N/A,FALSE,"Gastos-V";#N/A,#N/A,FALSE,"Circulante";#N/A,#N/A,FALSE,"CONSOLI";#N/A,#N/A,FALSE,"Es-Fin";#N/A,#N/A,FALSE,"Margen-P"}</definedName>
    <definedName name="___ag1" localSheetId="9" hidden="1">[1]!__ag1</definedName>
    <definedName name="___ag1" localSheetId="22" hidden="1">[1]!__ag1</definedName>
    <definedName name="___ag1" hidden="1">[1]!__ag1</definedName>
    <definedName name="___bb2" hidden="1">{#N/A,#N/A,FALSE,"Hip.Bas";#N/A,#N/A,FALSE,"ventas";#N/A,#N/A,FALSE,"ingre-Año";#N/A,#N/A,FALSE,"ventas-Año";#N/A,#N/A,FALSE,"Costepro";#N/A,#N/A,FALSE,"inversion";#N/A,#N/A,FALSE,"personal";#N/A,#N/A,FALSE,"Gastos-V";#N/A,#N/A,FALSE,"Circulante";#N/A,#N/A,FALSE,"CONSOLI";#N/A,#N/A,FALSE,"Es-Fin";#N/A,#N/A,FALSE,"Margen-P"}</definedName>
    <definedName name="___bb3" hidden="1">{#N/A,#N/A,FALSE,"Hip.Bas";#N/A,#N/A,FALSE,"ventas";#N/A,#N/A,FALSE,"ingre-Año";#N/A,#N/A,FALSE,"ventas-Año";#N/A,#N/A,FALSE,"Costepro";#N/A,#N/A,FALSE,"inversion";#N/A,#N/A,FALSE,"personal";#N/A,#N/A,FALSE,"Gastos-V";#N/A,#N/A,FALSE,"Circulante";#N/A,#N/A,FALSE,"CONSOLI";#N/A,#N/A,FALSE,"Es-Fin";#N/A,#N/A,FALSE,"Margen-P"}</definedName>
    <definedName name="___bla1" hidden="1">{#N/A,#N/A,TRUE,"Main assumptions";#N/A,#N/A,TRUE,"Subscriber projections";#N/A,#N/A,TRUE,"Revenues";#N/A,#N/A,TRUE,"Opex";#N/A,#N/A,TRUE,"Capex";#N/A,#N/A,TRUE,"Working capital";#N/A,#N/A,TRUE,"P&amp;L";#N/A,#N/A,TRUE,"Cash";#N/A,#N/A,TRUE,"Balance";#N/A,#N/A,TRUE,"Valuation";#N/A,#N/A,TRUE,"Bench"}</definedName>
    <definedName name="___cc2" hidden="1">{#N/A,#N/A,FALSE,"Hip.Bas";#N/A,#N/A,FALSE,"ventas";#N/A,#N/A,FALSE,"ingre-Año";#N/A,#N/A,FALSE,"ventas-Año";#N/A,#N/A,FALSE,"Costepro";#N/A,#N/A,FALSE,"inversion";#N/A,#N/A,FALSE,"personal";#N/A,#N/A,FALSE,"Gastos-V";#N/A,#N/A,FALSE,"Circulante";#N/A,#N/A,FALSE,"CONSOLI";#N/A,#N/A,FALSE,"Es-Fin";#N/A,#N/A,FALSE,"Margen-P"}</definedName>
    <definedName name="___cc3" hidden="1">{#N/A,#N/A,FALSE,"Hip.Bas";#N/A,#N/A,FALSE,"ventas";#N/A,#N/A,FALSE,"ingre-Año";#N/A,#N/A,FALSE,"ventas-Año";#N/A,#N/A,FALSE,"Costepro";#N/A,#N/A,FALSE,"inversion";#N/A,#N/A,FALSE,"personal";#N/A,#N/A,FALSE,"Gastos-V";#N/A,#N/A,FALSE,"Circulante";#N/A,#N/A,FALSE,"CONSOLI";#N/A,#N/A,FALSE,"Es-Fin";#N/A,#N/A,FALSE,"Margen-P"}</definedName>
    <definedName name="___PK2" localSheetId="23" hidden="1">{"'장비'!$A$3:$M$12"}</definedName>
    <definedName name="___PK2" hidden="1">{"'장비'!$A$3:$M$12"}</definedName>
    <definedName name="___PKG3" localSheetId="23" hidden="1">{"'장비'!$A$3:$M$12"}</definedName>
    <definedName name="___PKG3" hidden="1">{"'장비'!$A$3:$M$12"}</definedName>
    <definedName name="___qqq222" localSheetId="23" hidden="1">{"'장비'!$A$3:$M$12"}</definedName>
    <definedName name="___qqq222" hidden="1">{"'장비'!$A$3:$M$12"}</definedName>
    <definedName name="___qwe345"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qwe34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vr1"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vr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_x1" localSheetId="9" hidden="1">[1]!__x1</definedName>
    <definedName name="___x1" localSheetId="22" hidden="1">[1]!__x1</definedName>
    <definedName name="___x1" hidden="1">[1]!__x1</definedName>
    <definedName name="__123Graph_A" localSheetId="18" hidden="1">#REF!</definedName>
    <definedName name="__123Graph_A" hidden="1">#REF!</definedName>
    <definedName name="__123Graph_ACAD" hidden="1">'[2]Earnings model'!#REF!</definedName>
    <definedName name="__123Graph_ACAD1" hidden="1">'[2]Earnings model'!#REF!</definedName>
    <definedName name="__123Graph_ACAD2" hidden="1">'[2]Earnings model'!#REF!</definedName>
    <definedName name="__123Graph_ACHART1" localSheetId="18" hidden="1">#REF!</definedName>
    <definedName name="__123Graph_ACHART1" hidden="1">#REF!</definedName>
    <definedName name="__123Graph_ACHART10" localSheetId="18" hidden="1">#REF!</definedName>
    <definedName name="__123Graph_ACHART10" hidden="1">#REF!</definedName>
    <definedName name="__123Graph_ACHART11" localSheetId="18" hidden="1">#REF!</definedName>
    <definedName name="__123Graph_ACHART11" hidden="1">#REF!</definedName>
    <definedName name="__123Graph_ACHART12" localSheetId="18" hidden="1">#REF!</definedName>
    <definedName name="__123Graph_ACHART12" hidden="1">#REF!</definedName>
    <definedName name="__123Graph_ACHART13" localSheetId="18" hidden="1">#REF!</definedName>
    <definedName name="__123Graph_ACHART13" hidden="1">#REF!</definedName>
    <definedName name="__123Graph_ACHART14" localSheetId="18" hidden="1">#REF!</definedName>
    <definedName name="__123Graph_ACHART14" hidden="1">#REF!</definedName>
    <definedName name="__123Graph_ACHART15" localSheetId="18" hidden="1">#REF!</definedName>
    <definedName name="__123Graph_ACHART15" hidden="1">#REF!</definedName>
    <definedName name="__123Graph_ACHART16" localSheetId="18" hidden="1">#REF!</definedName>
    <definedName name="__123Graph_ACHART16" hidden="1">#REF!</definedName>
    <definedName name="__123Graph_ACHART17" localSheetId="18" hidden="1">#REF!</definedName>
    <definedName name="__123Graph_ACHART17" hidden="1">#REF!</definedName>
    <definedName name="__123Graph_ACHART18" localSheetId="18" hidden="1">#REF!</definedName>
    <definedName name="__123Graph_ACHART18" hidden="1">#REF!</definedName>
    <definedName name="__123Graph_ACHART19" localSheetId="18" hidden="1">#REF!</definedName>
    <definedName name="__123Graph_ACHART19" hidden="1">#REF!</definedName>
    <definedName name="__123Graph_ACHART2" localSheetId="18" hidden="1">#REF!</definedName>
    <definedName name="__123Graph_ACHART2" hidden="1">#REF!</definedName>
    <definedName name="__123Graph_ACHART20" localSheetId="18" hidden="1">#REF!</definedName>
    <definedName name="__123Graph_ACHART20" hidden="1">#REF!</definedName>
    <definedName name="__123Graph_ACHART21" localSheetId="18" hidden="1">#REF!</definedName>
    <definedName name="__123Graph_ACHART21" hidden="1">#REF!</definedName>
    <definedName name="__123Graph_ACHART22" localSheetId="18" hidden="1">#REF!</definedName>
    <definedName name="__123Graph_ACHART22" hidden="1">#REF!</definedName>
    <definedName name="__123Graph_ACHART3" localSheetId="18" hidden="1">#REF!</definedName>
    <definedName name="__123Graph_ACHART3" hidden="1">#REF!</definedName>
    <definedName name="__123Graph_ACHART4" localSheetId="18" hidden="1">#REF!</definedName>
    <definedName name="__123Graph_ACHART4" hidden="1">#REF!</definedName>
    <definedName name="__123Graph_ACHART5" localSheetId="18" hidden="1">#REF!</definedName>
    <definedName name="__123Graph_ACHART5" hidden="1">#REF!</definedName>
    <definedName name="__123Graph_ACHART6" localSheetId="18" hidden="1">#REF!</definedName>
    <definedName name="__123Graph_ACHART6" hidden="1">#REF!</definedName>
    <definedName name="__123Graph_ACHART7" localSheetId="18" hidden="1">#REF!</definedName>
    <definedName name="__123Graph_ACHART7" hidden="1">#REF!</definedName>
    <definedName name="__123Graph_ACHART8" localSheetId="18" hidden="1">#REF!</definedName>
    <definedName name="__123Graph_ACHART8" hidden="1">#REF!</definedName>
    <definedName name="__123Graph_ACHART9" localSheetId="18" hidden="1">#REF!</definedName>
    <definedName name="__123Graph_ACHART9" hidden="1">#REF!</definedName>
    <definedName name="__123Graph_ACOL" hidden="1">'[3]Earnings model'!#REF!</definedName>
    <definedName name="__123Graph_ACOL2" hidden="1">'[3]Earnings model'!#REF!</definedName>
    <definedName name="__123Graph_ACOL3" hidden="1">'[3]Earnings model'!#REF!</definedName>
    <definedName name="__123Graph_ACURRENT" localSheetId="18" hidden="1">#REF!</definedName>
    <definedName name="__123Graph_ACURRENT" hidden="1">#REF!</definedName>
    <definedName name="__123Graph_AGraph1" hidden="1">#REF!</definedName>
    <definedName name="__123Graph_AGraph2" hidden="1">#REF!</definedName>
    <definedName name="__123Graph_AMARGINS" localSheetId="18" hidden="1">#REF!</definedName>
    <definedName name="__123Graph_AMARGINS" hidden="1">#REF!</definedName>
    <definedName name="__123Graph_ASLIDE17" localSheetId="18" hidden="1">#REF!</definedName>
    <definedName name="__123Graph_ASLIDE17" hidden="1">#REF!</definedName>
    <definedName name="__123Graph_ASLIDEIII15" localSheetId="18" hidden="1">#REF!</definedName>
    <definedName name="__123Graph_ASLIDEIII15" hidden="1">#REF!</definedName>
    <definedName name="__123Graph_ASLIDEIII25" localSheetId="18" hidden="1">#REF!</definedName>
    <definedName name="__123Graph_ASLIDEIII25" hidden="1">#REF!</definedName>
    <definedName name="__123Graph_ASLIDEIII26" localSheetId="18" hidden="1">#REF!</definedName>
    <definedName name="__123Graph_ASLIDEIII26" hidden="1">#REF!</definedName>
    <definedName name="__123Graph_AYTDSALES" localSheetId="18" hidden="1">#REF!</definedName>
    <definedName name="__123Graph_AYTDSALES" hidden="1">#REF!</definedName>
    <definedName name="__123Graph_Aｶﾚﾝﾄ" hidden="1">#REF!</definedName>
    <definedName name="__123Graph_B" localSheetId="18" hidden="1">#REF!</definedName>
    <definedName name="__123Graph_B" hidden="1">#REF!</definedName>
    <definedName name="__123Graph_BCAD" hidden="1">'[2]Earnings model'!#REF!</definedName>
    <definedName name="__123Graph_BCAD1" hidden="1">'[2]Earnings model'!#REF!</definedName>
    <definedName name="__123Graph_BCAD2" hidden="1">'[2]Earnings model'!#REF!</definedName>
    <definedName name="__123Graph_BCHART1" localSheetId="18" hidden="1">#REF!</definedName>
    <definedName name="__123Graph_BCHART1" hidden="1">#REF!</definedName>
    <definedName name="__123Graph_BCHART10" localSheetId="18" hidden="1">#REF!</definedName>
    <definedName name="__123Graph_BCHART10" hidden="1">#REF!</definedName>
    <definedName name="__123Graph_BCHART11" localSheetId="18" hidden="1">#REF!</definedName>
    <definedName name="__123Graph_BCHART11" hidden="1">#REF!</definedName>
    <definedName name="__123Graph_BCHART12" localSheetId="18" hidden="1">#REF!</definedName>
    <definedName name="__123Graph_BCHART12" hidden="1">#REF!</definedName>
    <definedName name="__123Graph_BCHART13" localSheetId="18" hidden="1">#REF!</definedName>
    <definedName name="__123Graph_BCHART13" hidden="1">#REF!</definedName>
    <definedName name="__123Graph_BCHART14" localSheetId="18" hidden="1">#REF!</definedName>
    <definedName name="__123Graph_BCHART14" hidden="1">#REF!</definedName>
    <definedName name="__123Graph_BCHART15" localSheetId="18" hidden="1">#REF!</definedName>
    <definedName name="__123Graph_BCHART15" hidden="1">#REF!</definedName>
    <definedName name="__123Graph_BCHART16" localSheetId="18" hidden="1">#REF!</definedName>
    <definedName name="__123Graph_BCHART16" hidden="1">#REF!</definedName>
    <definedName name="__123Graph_BCHART17" localSheetId="18" hidden="1">#REF!</definedName>
    <definedName name="__123Graph_BCHART17" hidden="1">#REF!</definedName>
    <definedName name="__123Graph_BCHART18" localSheetId="18" hidden="1">#REF!</definedName>
    <definedName name="__123Graph_BCHART18" hidden="1">#REF!</definedName>
    <definedName name="__123Graph_BCHART19" localSheetId="18" hidden="1">#REF!</definedName>
    <definedName name="__123Graph_BCHART19" hidden="1">#REF!</definedName>
    <definedName name="__123Graph_BCHART2" localSheetId="18" hidden="1">#REF!</definedName>
    <definedName name="__123Graph_BCHART2" hidden="1">#REF!</definedName>
    <definedName name="__123Graph_BCHART20" localSheetId="18" hidden="1">#REF!</definedName>
    <definedName name="__123Graph_BCHART20" hidden="1">#REF!</definedName>
    <definedName name="__123Graph_BCHART22" localSheetId="18" hidden="1">#REF!</definedName>
    <definedName name="__123Graph_BCHART22" hidden="1">#REF!</definedName>
    <definedName name="__123Graph_BCHART3" localSheetId="18" hidden="1">#REF!</definedName>
    <definedName name="__123Graph_BCHART3" hidden="1">#REF!</definedName>
    <definedName name="__123Graph_BCHART4" localSheetId="18" hidden="1">#REF!</definedName>
    <definedName name="__123Graph_BCHART4" hidden="1">#REF!</definedName>
    <definedName name="__123Graph_BCHART6" localSheetId="18" hidden="1">#REF!</definedName>
    <definedName name="__123Graph_BCHART6" hidden="1">#REF!</definedName>
    <definedName name="__123Graph_BCHART7" localSheetId="18" hidden="1">#REF!</definedName>
    <definedName name="__123Graph_BCHART7" hidden="1">#REF!</definedName>
    <definedName name="__123Graph_BCHART8" localSheetId="18" hidden="1">#REF!</definedName>
    <definedName name="__123Graph_BCHART8" hidden="1">#REF!</definedName>
    <definedName name="__123Graph_BCHART9" localSheetId="18" hidden="1">#REF!</definedName>
    <definedName name="__123Graph_BCHART9" hidden="1">#REF!</definedName>
    <definedName name="__123Graph_BCOL" hidden="1">'[3]Earnings model'!#REF!</definedName>
    <definedName name="__123Graph_BCOL2" hidden="1">'[3]Earnings model'!#REF!</definedName>
    <definedName name="__123Graph_BCOL3" hidden="1">'[3]Earnings model'!#REF!</definedName>
    <definedName name="__123Graph_BCurrent" hidden="1">'[4]Order-book'!$D$7:$D$22</definedName>
    <definedName name="__123Graph_BGraph1" hidden="1">#REF!</definedName>
    <definedName name="__123Graph_BGraph2" hidden="1">#REF!</definedName>
    <definedName name="__123Graph_BMARGINS" localSheetId="18" hidden="1">#REF!</definedName>
    <definedName name="__123Graph_BMARGINS" hidden="1">#REF!</definedName>
    <definedName name="__123Graph_BSLIDE17" localSheetId="18" hidden="1">#REF!</definedName>
    <definedName name="__123Graph_BSLIDE17" hidden="1">#REF!</definedName>
    <definedName name="__123Graph_BSLIDEIII15" localSheetId="18" hidden="1">#REF!</definedName>
    <definedName name="__123Graph_BSLIDEIII15" hidden="1">#REF!</definedName>
    <definedName name="__123Graph_BSLIDEIII25" localSheetId="18" hidden="1">#REF!</definedName>
    <definedName name="__123Graph_BSLIDEIII25" hidden="1">#REF!</definedName>
    <definedName name="__123Graph_BSLIDEIII26" localSheetId="18" hidden="1">#REF!</definedName>
    <definedName name="__123Graph_BSLIDEIII26" hidden="1">#REF!</definedName>
    <definedName name="__123Graph_Bｶﾚﾝﾄ" hidden="1">#REF!</definedName>
    <definedName name="__123Graph_C" localSheetId="18" hidden="1">'[4]Order-book'!$E$7:$E$22</definedName>
    <definedName name="__123Graph_C" hidden="1">[5]CAUSTIC!#REF!</definedName>
    <definedName name="__123Graph_CCAD" hidden="1">'[2]Earnings model'!#REF!</definedName>
    <definedName name="__123Graph_CCAD1" hidden="1">'[2]Earnings model'!#REF!</definedName>
    <definedName name="__123Graph_CCAD2" hidden="1">'[2]Earnings model'!#REF!</definedName>
    <definedName name="__123Graph_CCHART1" localSheetId="18" hidden="1">#REF!</definedName>
    <definedName name="__123Graph_CCHART1" hidden="1">#REF!</definedName>
    <definedName name="__123Graph_CCHART10" localSheetId="18" hidden="1">#REF!</definedName>
    <definedName name="__123Graph_CCHART10" hidden="1">#REF!</definedName>
    <definedName name="__123Graph_CCHART11" localSheetId="18" hidden="1">#REF!</definedName>
    <definedName name="__123Graph_CCHART11" hidden="1">#REF!</definedName>
    <definedName name="__123Graph_CCHART14" localSheetId="18" hidden="1">#REF!</definedName>
    <definedName name="__123Graph_CCHART14" hidden="1">#REF!</definedName>
    <definedName name="__123Graph_CCHART15" localSheetId="18" hidden="1">#REF!</definedName>
    <definedName name="__123Graph_CCHART15" hidden="1">#REF!</definedName>
    <definedName name="__123Graph_CCHART2" localSheetId="18" hidden="1">#REF!</definedName>
    <definedName name="__123Graph_CCHART2" hidden="1">#REF!</definedName>
    <definedName name="__123Graph_CCHART22" localSheetId="18" hidden="1">#REF!</definedName>
    <definedName name="__123Graph_CCHART22" hidden="1">#REF!</definedName>
    <definedName name="__123Graph_CCHART3" localSheetId="18" hidden="1">#REF!</definedName>
    <definedName name="__123Graph_CCHART3" hidden="1">#REF!</definedName>
    <definedName name="__123Graph_CCHART6" localSheetId="18" hidden="1">#REF!</definedName>
    <definedName name="__123Graph_CCHART6" hidden="1">#REF!</definedName>
    <definedName name="__123Graph_CCHART7" localSheetId="18" hidden="1">#REF!</definedName>
    <definedName name="__123Graph_CCHART7" hidden="1">#REF!</definedName>
    <definedName name="__123Graph_CCHART8" localSheetId="18" hidden="1">#REF!</definedName>
    <definedName name="__123Graph_CCHART8" hidden="1">#REF!</definedName>
    <definedName name="__123Graph_CCOL" hidden="1">'[3]Earnings model'!#REF!</definedName>
    <definedName name="__123Graph_CCOL2" hidden="1">'[3]Earnings model'!#REF!</definedName>
    <definedName name="__123Graph_CCOL3" hidden="1">'[3]Earnings model'!#REF!</definedName>
    <definedName name="__123Graph_CCurrent" hidden="1">'[4]Order-book'!$E$7:$E$22</definedName>
    <definedName name="__123Graph_CGraph1" hidden="1">#REF!</definedName>
    <definedName name="__123Graph_CGraph2" hidden="1">#REF!</definedName>
    <definedName name="__123Graph_CSLIDEIII25" localSheetId="18" hidden="1">#REF!</definedName>
    <definedName name="__123Graph_CSLIDEIII25" hidden="1">#REF!</definedName>
    <definedName name="__123Graph_CSLIDEIII26" localSheetId="18" hidden="1">#REF!</definedName>
    <definedName name="__123Graph_CSLIDEIII26" hidden="1">#REF!</definedName>
    <definedName name="__123Graph_Cｶﾚﾝﾄ" hidden="1">#REF!</definedName>
    <definedName name="__123Graph_D" localSheetId="18" hidden="1">'[4]CONTRACTING P&amp;L'!$G$235:$G$283</definedName>
    <definedName name="__123Graph_D" hidden="1">[6]Demand!#REF!</definedName>
    <definedName name="__123Graph_DCAD" hidden="1">'[2]Earnings model'!#REF!</definedName>
    <definedName name="__123Graph_DCAD1" hidden="1">'[2]Earnings model'!#REF!</definedName>
    <definedName name="__123Graph_DCAD2" hidden="1">'[2]Earnings model'!#REF!</definedName>
    <definedName name="__123Graph_DChart1" hidden="1">'[4]CONTRACTING P&amp;L'!$G$235:$G$283</definedName>
    <definedName name="__123Graph_DCHART10" localSheetId="18" hidden="1">#REF!</definedName>
    <definedName name="__123Graph_DCHART10" hidden="1">#REF!</definedName>
    <definedName name="__123Graph_DCHART14" localSheetId="18" hidden="1">#REF!</definedName>
    <definedName name="__123Graph_DCHART14" hidden="1">#REF!</definedName>
    <definedName name="__123Graph_DCOL" hidden="1">'[3]Earnings model'!#REF!</definedName>
    <definedName name="__123Graph_DCOL2" hidden="1">'[3]Earnings model'!#REF!</definedName>
    <definedName name="__123Graph_DCOL3" hidden="1">'[3]Earnings model'!#REF!</definedName>
    <definedName name="__123Graph_DCurrent" hidden="1">'[4]CONTRACTING P&amp;L'!$G$235:$G$283</definedName>
    <definedName name="__123Graph_DGraph1" hidden="1">#REF!</definedName>
    <definedName name="__123Graph_DGraph2" hidden="1">#REF!</definedName>
    <definedName name="__123Graph_DSLIDEIII25" localSheetId="18" hidden="1">#REF!</definedName>
    <definedName name="__123Graph_DSLIDEIII25" hidden="1">#REF!</definedName>
    <definedName name="__123Graph_Dｶﾚﾝﾄ" hidden="1">#REF!</definedName>
    <definedName name="__123Graph_E" localSheetId="18" hidden="1">'[4]Order-book'!#REF!</definedName>
    <definedName name="__123Graph_E" hidden="1">[5]CAUSTIC!#REF!</definedName>
    <definedName name="__123Graph_ECAD" hidden="1">'[2]Earnings model'!#REF!</definedName>
    <definedName name="__123Graph_ECAD1" hidden="1">'[2]Earnings model'!#REF!</definedName>
    <definedName name="__123Graph_ECAD2" hidden="1">'[2]Earnings model'!#REF!</definedName>
    <definedName name="__123Graph_EChart1" hidden="1">'[4]Order-book'!#REF!</definedName>
    <definedName name="__123Graph_ECOL" hidden="1">'[3]Earnings model'!#REF!</definedName>
    <definedName name="__123Graph_ECOL2" hidden="1">'[3]Earnings model'!#REF!</definedName>
    <definedName name="__123Graph_ECOL3" hidden="1">'[3]Earnings model'!#REF!</definedName>
    <definedName name="__123Graph_ECurrent" hidden="1">'[4]Order-book'!#REF!</definedName>
    <definedName name="__123Graph_EGraph1" hidden="1">#REF!</definedName>
    <definedName name="__123Graph_EGraph2" hidden="1">#REF!</definedName>
    <definedName name="__123Graph_Eｶﾚﾝﾄ" hidden="1">#REF!</definedName>
    <definedName name="__123Graph_F" localSheetId="18" hidden="1">'[2]Earnings model'!#REF!</definedName>
    <definedName name="__123Graph_F" hidden="1">[5]CAUSTIC!#REF!</definedName>
    <definedName name="__123Graph_FCAD2" hidden="1">'[2]Earnings model'!#REF!</definedName>
    <definedName name="__123Graph_FCOL3" hidden="1">'[3]Earnings model'!#REF!</definedName>
    <definedName name="__123Graph_FCURRENT" hidden="1">#REF!</definedName>
    <definedName name="__123Graph_FGraph1" hidden="1">#REF!</definedName>
    <definedName name="__123Graph_FGraph2" hidden="1">#REF!</definedName>
    <definedName name="__123Graph_Fｶﾚﾝﾄ" hidden="1">#REF!</definedName>
    <definedName name="__123Graph_LBL_A" hidden="1">[6]Demand!#REF!</definedName>
    <definedName name="__123Graph_LBL_CCHART22" localSheetId="18" hidden="1">#REF!</definedName>
    <definedName name="__123Graph_LBL_CCHART22" hidden="1">#REF!</definedName>
    <definedName name="__123Graph_X" localSheetId="18" hidden="1">#REF!</definedName>
    <definedName name="__123Graph_X" hidden="1">#REF!</definedName>
    <definedName name="__123Graph_XCAD" hidden="1">'[2]Earnings model'!#REF!</definedName>
    <definedName name="__123Graph_XCAD1" hidden="1">'[2]Earnings model'!#REF!</definedName>
    <definedName name="__123Graph_XCAD2" hidden="1">'[2]Earnings model'!#REF!</definedName>
    <definedName name="__123Graph_XCHART1" localSheetId="18" hidden="1">#REF!</definedName>
    <definedName name="__123Graph_XCHART1" hidden="1">#REF!</definedName>
    <definedName name="__123Graph_XCHART10" localSheetId="18" hidden="1">#REF!</definedName>
    <definedName name="__123Graph_XCHART10" hidden="1">#REF!</definedName>
    <definedName name="__123Graph_XCHART11" localSheetId="18" hidden="1">#REF!</definedName>
    <definedName name="__123Graph_XCHART11" hidden="1">#REF!</definedName>
    <definedName name="__123Graph_XCHART12" localSheetId="18" hidden="1">#REF!</definedName>
    <definedName name="__123Graph_XCHART12" hidden="1">#REF!</definedName>
    <definedName name="__123Graph_XCHART13" localSheetId="18" hidden="1">#REF!</definedName>
    <definedName name="__123Graph_XCHART13" hidden="1">#REF!</definedName>
    <definedName name="__123Graph_XCHART14" localSheetId="18" hidden="1">#REF!</definedName>
    <definedName name="__123Graph_XCHART14" hidden="1">#REF!</definedName>
    <definedName name="__123Graph_XCHART15" localSheetId="18" hidden="1">#REF!</definedName>
    <definedName name="__123Graph_XCHART15" hidden="1">#REF!</definedName>
    <definedName name="__123Graph_XCHART16" localSheetId="18" hidden="1">#REF!</definedName>
    <definedName name="__123Graph_XCHART16" hidden="1">#REF!</definedName>
    <definedName name="__123Graph_XCHART17" localSheetId="18" hidden="1">#REF!</definedName>
    <definedName name="__123Graph_XCHART17" hidden="1">#REF!</definedName>
    <definedName name="__123Graph_XCHART18" localSheetId="18" hidden="1">#REF!</definedName>
    <definedName name="__123Graph_XCHART18" hidden="1">#REF!</definedName>
    <definedName name="__123Graph_XCHART19" localSheetId="18" hidden="1">#REF!</definedName>
    <definedName name="__123Graph_XCHART19" hidden="1">#REF!</definedName>
    <definedName name="__123Graph_XCHART2" localSheetId="18" hidden="1">#REF!</definedName>
    <definedName name="__123Graph_XCHART2" hidden="1">#REF!</definedName>
    <definedName name="__123Graph_XCHART20" localSheetId="18" hidden="1">#REF!</definedName>
    <definedName name="__123Graph_XCHART20" hidden="1">#REF!</definedName>
    <definedName name="__123Graph_XCHART21" localSheetId="18" hidden="1">#REF!</definedName>
    <definedName name="__123Graph_XCHART21" hidden="1">#REF!</definedName>
    <definedName name="__123Graph_XCHART22" localSheetId="18" hidden="1">#REF!</definedName>
    <definedName name="__123Graph_XCHART22" hidden="1">#REF!</definedName>
    <definedName name="__123Graph_XCHART3" localSheetId="18" hidden="1">#REF!</definedName>
    <definedName name="__123Graph_XCHART3" hidden="1">#REF!</definedName>
    <definedName name="__123Graph_XCHART4" localSheetId="18" hidden="1">#REF!</definedName>
    <definedName name="__123Graph_XCHART4" hidden="1">#REF!</definedName>
    <definedName name="__123Graph_XCHART5" localSheetId="18" hidden="1">#REF!</definedName>
    <definedName name="__123Graph_XCHART5" hidden="1">#REF!</definedName>
    <definedName name="__123Graph_XCHART6" localSheetId="18" hidden="1">#REF!</definedName>
    <definedName name="__123Graph_XCHART6" hidden="1">#REF!</definedName>
    <definedName name="__123Graph_XCHART7" localSheetId="18" hidden="1">#REF!</definedName>
    <definedName name="__123Graph_XCHART7" hidden="1">#REF!</definedName>
    <definedName name="__123Graph_XCHART8" localSheetId="18" hidden="1">#REF!</definedName>
    <definedName name="__123Graph_XCHART8" hidden="1">#REF!</definedName>
    <definedName name="__123Graph_XCHART9" localSheetId="18" hidden="1">#REF!</definedName>
    <definedName name="__123Graph_XCHART9" hidden="1">#REF!</definedName>
    <definedName name="__123Graph_XCOL" hidden="1">'[3]Earnings model'!#REF!</definedName>
    <definedName name="__123Graph_XCOL2" hidden="1">'[3]Earnings model'!#REF!</definedName>
    <definedName name="__123Graph_XCOL3" hidden="1">'[3]Earnings model'!#REF!</definedName>
    <definedName name="__123Graph_XCURRENT" localSheetId="18" hidden="1">#REF!</definedName>
    <definedName name="__123Graph_XCURRENT" hidden="1">#REF!</definedName>
    <definedName name="__123Graph_XSLIDE17" localSheetId="18" hidden="1">#REF!</definedName>
    <definedName name="__123Graph_XSLIDE17" hidden="1">#REF!</definedName>
    <definedName name="__123Graph_XSLIDEIII15" localSheetId="18" hidden="1">#REF!</definedName>
    <definedName name="__123Graph_XSLIDEIII15" hidden="1">#REF!</definedName>
    <definedName name="__123Graph_XSLIDEIII25" localSheetId="18" hidden="1">#REF!</definedName>
    <definedName name="__123Graph_XSLIDEIII25" hidden="1">#REF!</definedName>
    <definedName name="__123Graph_XSLIDEIII26" localSheetId="18" hidden="1">#REF!</definedName>
    <definedName name="__123Graph_XSLIDEIII26" hidden="1">#REF!</definedName>
    <definedName name="__123Graph_XYTDSALES" localSheetId="18" hidden="1">#REF!</definedName>
    <definedName name="__123Graph_XYTDSALES" hidden="1">#REF!</definedName>
    <definedName name="__a2" hidden="1">{#N/A,#N/A,FALSE,"Hip.Bas";#N/A,#N/A,FALSE,"ventas";#N/A,#N/A,FALSE,"ingre-Año";#N/A,#N/A,FALSE,"ventas-Año";#N/A,#N/A,FALSE,"Costepro";#N/A,#N/A,FALSE,"inversion";#N/A,#N/A,FALSE,"personal";#N/A,#N/A,FALSE,"Gastos-V";#N/A,#N/A,FALSE,"Circulante";#N/A,#N/A,FALSE,"CONSOLI";#N/A,#N/A,FALSE,"Es-Fin";#N/A,#N/A,FALSE,"Margen-P"}</definedName>
    <definedName name="__a3" hidden="1">{#N/A,#N/A,FALSE,"Hip.Bas";#N/A,#N/A,FALSE,"ventas";#N/A,#N/A,FALSE,"ingre-Año";#N/A,#N/A,FALSE,"ventas-Año";#N/A,#N/A,FALSE,"Costepro";#N/A,#N/A,FALSE,"inversion";#N/A,#N/A,FALSE,"personal";#N/A,#N/A,FALSE,"Gastos-V";#N/A,#N/A,FALSE,"Circulante";#N/A,#N/A,FALSE,"CONSOLI";#N/A,#N/A,FALSE,"Es-Fin";#N/A,#N/A,FALSE,"Margen-P"}</definedName>
    <definedName name="__aa2" hidden="1">{#N/A,#N/A,FALSE,"Hip.Bas";#N/A,#N/A,FALSE,"ventas";#N/A,#N/A,FALSE,"ingre-Año";#N/A,#N/A,FALSE,"ventas-Año";#N/A,#N/A,FALSE,"Costepro";#N/A,#N/A,FALSE,"inversion";#N/A,#N/A,FALSE,"personal";#N/A,#N/A,FALSE,"Gastos-V";#N/A,#N/A,FALSE,"Circulante";#N/A,#N/A,FALSE,"CONSOLI";#N/A,#N/A,FALSE,"Es-Fin";#N/A,#N/A,FALSE,"Margen-P"}</definedName>
    <definedName name="__aa3" hidden="1">{#N/A,#N/A,FALSE,"Hip.Bas";#N/A,#N/A,FALSE,"ventas";#N/A,#N/A,FALSE,"ingre-Año";#N/A,#N/A,FALSE,"ventas-Año";#N/A,#N/A,FALSE,"Costepro";#N/A,#N/A,FALSE,"inversion";#N/A,#N/A,FALSE,"personal";#N/A,#N/A,FALSE,"Gastos-V";#N/A,#N/A,FALSE,"Circulante";#N/A,#N/A,FALSE,"CONSOLI";#N/A,#N/A,FALSE,"Es-Fin";#N/A,#N/A,FALSE,"Margen-P"}</definedName>
    <definedName name="__aa4" hidden="1">{#N/A,#N/A,FALSE,"Hip.Bas";#N/A,#N/A,FALSE,"ventas";#N/A,#N/A,FALSE,"ingre-Año";#N/A,#N/A,FALSE,"ventas-Año";#N/A,#N/A,FALSE,"Costepro";#N/A,#N/A,FALSE,"inversion";#N/A,#N/A,FALSE,"personal";#N/A,#N/A,FALSE,"Gastos-V";#N/A,#N/A,FALSE,"Circulante";#N/A,#N/A,FALSE,"CONSOLI";#N/A,#N/A,FALSE,"Es-Fin";#N/A,#N/A,FALSE,"Margen-P"}</definedName>
    <definedName name="__aa5" hidden="1">{#N/A,#N/A,FALSE,"Hip.Bas";#N/A,#N/A,FALSE,"ventas";#N/A,#N/A,FALSE,"ingre-Año";#N/A,#N/A,FALSE,"ventas-Año";#N/A,#N/A,FALSE,"Costepro";#N/A,#N/A,FALSE,"inversion";#N/A,#N/A,FALSE,"personal";#N/A,#N/A,FALSE,"Gastos-V";#N/A,#N/A,FALSE,"Circulante";#N/A,#N/A,FALSE,"CONSOLI";#N/A,#N/A,FALSE,"Es-Fin";#N/A,#N/A,FALSE,"Margen-P"}</definedName>
    <definedName name="__aa8" hidden="1">{#N/A,#N/A,FALSE,"Hip.Bas";#N/A,#N/A,FALSE,"ventas";#N/A,#N/A,FALSE,"ingre-Año";#N/A,#N/A,FALSE,"ventas-Año";#N/A,#N/A,FALSE,"Costepro";#N/A,#N/A,FALSE,"inversion";#N/A,#N/A,FALSE,"personal";#N/A,#N/A,FALSE,"Gastos-V";#N/A,#N/A,FALSE,"Circulante";#N/A,#N/A,FALSE,"CONSOLI";#N/A,#N/A,FALSE,"Es-Fin";#N/A,#N/A,FALSE,"Margen-P"}</definedName>
    <definedName name="__av2" localSheetId="23" hidden="1">{#N/A,#N/A,FALSE,"subcontract"}</definedName>
    <definedName name="__av2" hidden="1">{#N/A,#N/A,FALSE,"subcontract"}</definedName>
    <definedName name="__bb2" hidden="1">{#N/A,#N/A,FALSE,"Hip.Bas";#N/A,#N/A,FALSE,"ventas";#N/A,#N/A,FALSE,"ingre-Año";#N/A,#N/A,FALSE,"ventas-Año";#N/A,#N/A,FALSE,"Costepro";#N/A,#N/A,FALSE,"inversion";#N/A,#N/A,FALSE,"personal";#N/A,#N/A,FALSE,"Gastos-V";#N/A,#N/A,FALSE,"Circulante";#N/A,#N/A,FALSE,"CONSOLI";#N/A,#N/A,FALSE,"Es-Fin";#N/A,#N/A,FALSE,"Margen-P"}</definedName>
    <definedName name="__bb3" hidden="1">{#N/A,#N/A,FALSE,"Hip.Bas";#N/A,#N/A,FALSE,"ventas";#N/A,#N/A,FALSE,"ingre-Año";#N/A,#N/A,FALSE,"ventas-Año";#N/A,#N/A,FALSE,"Costepro";#N/A,#N/A,FALSE,"inversion";#N/A,#N/A,FALSE,"personal";#N/A,#N/A,FALSE,"Gastos-V";#N/A,#N/A,FALSE,"Circulante";#N/A,#N/A,FALSE,"CONSOLI";#N/A,#N/A,FALSE,"Es-Fin";#N/A,#N/A,FALSE,"Margen-P"}</definedName>
    <definedName name="__bla1" hidden="1">{#N/A,#N/A,TRUE,"Main assumptions";#N/A,#N/A,TRUE,"Subscriber projections";#N/A,#N/A,TRUE,"Revenues";#N/A,#N/A,TRUE,"Opex";#N/A,#N/A,TRUE,"Capex";#N/A,#N/A,TRUE,"Working capital";#N/A,#N/A,TRUE,"P&amp;L";#N/A,#N/A,TRUE,"Cash";#N/A,#N/A,TRUE,"Balance";#N/A,#N/A,TRUE,"Valuation";#N/A,#N/A,TRUE,"Bench"}</definedName>
    <definedName name="__cc2" hidden="1">{#N/A,#N/A,FALSE,"Hip.Bas";#N/A,#N/A,FALSE,"ventas";#N/A,#N/A,FALSE,"ingre-Año";#N/A,#N/A,FALSE,"ventas-Año";#N/A,#N/A,FALSE,"Costepro";#N/A,#N/A,FALSE,"inversion";#N/A,#N/A,FALSE,"personal";#N/A,#N/A,FALSE,"Gastos-V";#N/A,#N/A,FALSE,"Circulante";#N/A,#N/A,FALSE,"CONSOLI";#N/A,#N/A,FALSE,"Es-Fin";#N/A,#N/A,FALSE,"Margen-P"}</definedName>
    <definedName name="__cc3" hidden="1">{#N/A,#N/A,FALSE,"Hip.Bas";#N/A,#N/A,FALSE,"ventas";#N/A,#N/A,FALSE,"ingre-Año";#N/A,#N/A,FALSE,"ventas-Año";#N/A,#N/A,FALSE,"Costepro";#N/A,#N/A,FALSE,"inversion";#N/A,#N/A,FALSE,"personal";#N/A,#N/A,FALSE,"Gastos-V";#N/A,#N/A,FALSE,"Circulante";#N/A,#N/A,FALSE,"CONSOLI";#N/A,#N/A,FALSE,"Es-Fin";#N/A,#N/A,FALSE,"Margen-P"}</definedName>
    <definedName name="__FDS_HYPERLINK_TOGGLE_STATE__" hidden="1">"ON"</definedName>
    <definedName name="__FDS_UNIQUE_RANGE_ID_GENERATOR_COUNTER" hidden="1">153</definedName>
    <definedName name="__IntlFixup" hidden="1">TRUE</definedName>
    <definedName name="__key1" hidden="1">[7]sheet6!#REF!</definedName>
    <definedName name="__key2" hidden="1">#REF!</definedName>
    <definedName name="__lu1" localSheetId="23" hidden="1">{#N/A,#N/A,FALSE,"subcontract"}</definedName>
    <definedName name="__lu1" hidden="1">{#N/A,#N/A,FALSE,"subcontract"}</definedName>
    <definedName name="__lu2" localSheetId="23" hidden="1">{#N/A,#N/A,FALSE,"subcontract"}</definedName>
    <definedName name="__lu2" hidden="1">{#N/A,#N/A,FALSE,"subcontract"}</definedName>
    <definedName name="__lu222" localSheetId="23" hidden="1">{#N/A,#N/A,FALSE,"subcontract"}</definedName>
    <definedName name="__lu222" hidden="1">{#N/A,#N/A,FALSE,"subcontract"}</definedName>
    <definedName name="__nn222" localSheetId="23" hidden="1">{#N/A,#N/A,FALSE,"subcontract"}</definedName>
    <definedName name="__nn222" hidden="1">{#N/A,#N/A,FALSE,"subcontract"}</definedName>
    <definedName name="__PK2" localSheetId="23" hidden="1">{"'장비'!$A$3:$M$12"}</definedName>
    <definedName name="__PK2" hidden="1">{"'장비'!$A$3:$M$12"}</definedName>
    <definedName name="__PKG3" localSheetId="23" hidden="1">{"'장비'!$A$3:$M$12"}</definedName>
    <definedName name="__PKG3" hidden="1">{"'장비'!$A$3:$M$12"}</definedName>
    <definedName name="__pv2222" localSheetId="23" hidden="1">{#N/A,#N/A,FALSE,"subcontract"}</definedName>
    <definedName name="__pv2222" hidden="1">{#N/A,#N/A,FALSE,"subcontract"}</definedName>
    <definedName name="__qqq222" localSheetId="23" hidden="1">{"'장비'!$A$3:$M$12"}</definedName>
    <definedName name="__qqq222" hidden="1">{"'장비'!$A$3:$M$12"}</definedName>
    <definedName name="__sp2222" localSheetId="23" hidden="1">{#N/A,#N/A,FALSE,"subcontract"}</definedName>
    <definedName name="__sp2222" hidden="1">{#N/A,#N/A,FALSE,"subcontract"}</definedName>
    <definedName name="__vr1"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vr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wrn1"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wrn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wrn10"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wrn10"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__wrn222" localSheetId="23" hidden="1">{#N/A,#N/A,FALSE,"subcontract"}</definedName>
    <definedName name="__wrn222" hidden="1">{#N/A,#N/A,FALSE,"subcontract"}</definedName>
    <definedName name="_001"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1__123Graph_AChart_1A" localSheetId="18" hidden="1">#REF!</definedName>
    <definedName name="_1__123Graph_AChart_1A" hidden="1">#REF!</definedName>
    <definedName name="_1__123Graph_AChart_1AJ" hidden="1">#REF!</definedName>
    <definedName name="_1__123Graph_BCHART_1" hidden="1">[6]Demand!#REF!</definedName>
    <definedName name="_1__FDSAUDITLINK__" hidden="1">{"fdsup://directions/FAT Viewer?action=UPDATE&amp;creator=factset&amp;DYN_ARGS=TRUE&amp;DOC_NAME=FAT:FQL_AUDITING_CLIENT_TEMPLATE.FAT&amp;display_string=Audit&amp;VAR:KEY=QPUPARQXUX&amp;VAR:QUERY=UkdGX0RFQlRfRVEoQU5OLDAsLCwsLCxOT0FVRElUKQ==&amp;WINDOW=FIRST_POPUP&amp;HEIGHT=450&amp;WIDTH=450&amp;","START_MAXIMIZED=FALSE&amp;VAR:CALENDAR=FIVEDAY&amp;VAR:SYMBOL=B4TL22&amp;VAR:INDEX=0"}</definedName>
    <definedName name="_10__123Graph_CGROWTH_REVS_B" localSheetId="18" hidden="1">#REF!</definedName>
    <definedName name="_10__123Graph_CGROWTH_REVS_B" hidden="1">#REF!</definedName>
    <definedName name="_10__FDSAUDITLINK__" hidden="1">{"fdsup://directions/FAT Viewer?action=UPDATE&amp;creator=factset&amp;DYN_ARGS=TRUE&amp;DOC_NAME=FAT:FQL_AUDITING_CLIENT_TEMPLATE.FAT&amp;display_string=Audit&amp;VAR:KEY=ONQHQDUZKF&amp;VAR:QUERY=UkdGX0RFQlRfRVEoQU5OLDAsLCwsLCxOT0FVRElUKQ==&amp;WINDOW=FIRST_POPUP&amp;HEIGHT=450&amp;WIDTH=450&amp;","START_MAXIMIZED=FALSE&amp;VAR:CALENDAR=FIVEDAY&amp;VAR:SYMBOL=B0NDMY&amp;VAR:INDEX=0"}</definedName>
    <definedName name="_100__FDSAUDITLINK__" hidden="1">{"fdsup://directions/FAT Viewer?action=UPDATE&amp;creator=factset&amp;DYN_ARGS=TRUE&amp;DOC_NAME=FAT:FQL_AUDITING_CLIENT_TEMPLATE.FAT&amp;display_string=Audit&amp;VAR:KEY=KJGBQLCJUF&amp;VAR:QUERY=UkdGX0RFQlRfRVEoQU5OLDAsLCwsLCxOT0FVRElUKQ==&amp;WINDOW=FIRST_POPUP&amp;HEIGHT=450&amp;WIDTH=450&amp;","START_MAXIMIZED=FALSE&amp;VAR:CALENDAR=FIVEDAY&amp;VAR:SYMBOL=610108&amp;VAR:INDEX=0"}</definedName>
    <definedName name="_101__FDSAUDITLINK__" hidden="1">{"fdsup://directions/FAT Viewer?action=UPDATE&amp;creator=factset&amp;DYN_ARGS=TRUE&amp;DOC_NAME=FAT:FQL_AUDITING_CLIENT_TEMPLATE.FAT&amp;display_string=Audit&amp;VAR:KEY=QLELYBMLMX&amp;VAR:QUERY=UkdGX0RFQlRfRVEoQU5OLDAsLCwsLCxOT0FVRElUKQ==&amp;WINDOW=FIRST_POPUP&amp;HEIGHT=450&amp;WIDTH=450&amp;","START_MAXIMIZED=FALSE&amp;VAR:CALENDAR=FIVEDAY&amp;VAR:SYMBOL=B02L7L&amp;VAR:INDEX=0"}</definedName>
    <definedName name="_102__FDSAUDITLINK__" hidden="1">{"fdsup://directions/FAT Viewer?action=UPDATE&amp;creator=factset&amp;DYN_ARGS=TRUE&amp;DOC_NAME=FAT:FQL_AUDITING_CLIENT_TEMPLATE.FAT&amp;display_string=Audit&amp;VAR:KEY=QPUPARQXUX&amp;VAR:QUERY=UkdGX0RFQlRfRVEoQU5OLDAsLCwsLCxOT0FVRElUKQ==&amp;WINDOW=FIRST_POPUP&amp;HEIGHT=450&amp;WIDTH=450&amp;","START_MAXIMIZED=FALSE&amp;VAR:CALENDAR=FIVEDAY&amp;VAR:SYMBOL=B4TL22&amp;VAR:INDEX=0"}</definedName>
    <definedName name="_103__FDSAUDITLINK__" hidden="1">{"fdsup://directions/FAT Viewer?action=UPDATE&amp;creator=factset&amp;DYN_ARGS=TRUE&amp;DOC_NAME=FAT:FQL_AUDITING_CLIENT_TEMPLATE.FAT&amp;display_string=Audit&amp;VAR:KEY=UNOBIVMNGP&amp;VAR:QUERY=UkdGX0RFQlRfRVEoQU5OLDAsLCwsLCxOT0FVRElUKQ==&amp;WINDOW=FIRST_POPUP&amp;HEIGHT=450&amp;WIDTH=450&amp;","START_MAXIMIZED=FALSE&amp;VAR:CALENDAR=FIVEDAY&amp;VAR:SYMBOL=610102&amp;VAR:INDEX=0"}</definedName>
    <definedName name="_104__FDSAUDITLINK__" hidden="1">{"fdsup://directions/FAT Viewer?action=UPDATE&amp;creator=factset&amp;DYN_ARGS=TRUE&amp;DOC_NAME=FAT:FQL_AUDITING_CLIENT_TEMPLATE.FAT&amp;display_string=Audit&amp;VAR:KEY=CHSVMLSVYH&amp;VAR:QUERY=UkdGX0RFQlRfRVEoQU5OLDAsLCwsLCxOT0FVRElUKQ==&amp;WINDOW=FIRST_POPUP&amp;HEIGHT=450&amp;WIDTH=450&amp;","START_MAXIMIZED=FALSE&amp;VAR:CALENDAR=FIVEDAY&amp;VAR:SYMBOL=617190&amp;VAR:INDEX=0"}</definedName>
    <definedName name="_105__FDSAUDITLINK__" hidden="1">{"fdsup://directions/FAT Viewer?action=UPDATE&amp;creator=factset&amp;DYN_ARGS=TRUE&amp;DOC_NAME=FAT:FQL_AUDITING_CLIENT_TEMPLATE.FAT&amp;display_string=Audit&amp;VAR:KEY=CBKNWDAHKJ&amp;VAR:QUERY=UkdGX0RFQlRfRVEoQU5OLDAsLCwsLCxOT0FVRElUKQ==&amp;WINDOW=FIRST_POPUP&amp;HEIGHT=450&amp;WIDTH=450&amp;","START_MAXIMIZED=FALSE&amp;VAR:CALENDAR=FIVEDAY&amp;VAR:SYMBOL=657040&amp;VAR:INDEX=0"}</definedName>
    <definedName name="_106__FDSAUDITLINK__" hidden="1">{"fdsup://directions/FAT Viewer?action=UPDATE&amp;creator=factset&amp;DYN_ARGS=TRUE&amp;DOC_NAME=FAT:FQL_AUDITING_CLIENT_TEMPLATE.FAT&amp;display_string=Audit&amp;VAR:KEY=KPODUPWHYR&amp;VAR:QUERY=UkdGX0RFQlRfRVEoQU5OLDAsLCwsLCxOT0FVRElUKQ==&amp;WINDOW=FIRST_POPUP&amp;HEIGHT=450&amp;WIDTH=450&amp;","START_MAXIMIZED=FALSE&amp;VAR:CALENDAR=FIVEDAY&amp;VAR:SYMBOL=613580&amp;VAR:INDEX=0"}</definedName>
    <definedName name="_107__FDSAUDITLINK__" hidden="1">{"fdsup://directions/FAT Viewer?action=UPDATE&amp;creator=factset&amp;DYN_ARGS=TRUE&amp;DOC_NAME=FAT:FQL_AUDITING_CLIENT_TEMPLATE.FAT&amp;display_string=Audit&amp;VAR:KEY=WHUFCHOVAN&amp;VAR:QUERY=UkdGX0RFQlRfRVEoQU5OLDAsLCwsLCxOT0FVRElUKQ==&amp;WINDOW=FIRST_POPUP&amp;HEIGHT=450&amp;WIDTH=450&amp;","START_MAXIMIZED=FALSE&amp;VAR:CALENDAR=FIVEDAY&amp;VAR:SYMBOL=B0L4LR&amp;VAR:INDEX=0"}</definedName>
    <definedName name="_108__FDSAUDITLINK__" hidden="1">{"fdsup://directions/FAT Viewer?action=UPDATE&amp;creator=factset&amp;DYN_ARGS=TRUE&amp;DOC_NAME=FAT:FQL_AUDITING_CLIENT_TEMPLATE.FAT&amp;display_string=Audit&amp;VAR:KEY=QDWBINOJIH&amp;VAR:QUERY=UkdGX0RFQlRfRVEoQU5OLDAsLCwsLCxOT0FVRElUKQ==&amp;WINDOW=FIRST_POPUP&amp;HEIGHT=450&amp;WIDTH=450&amp;","START_MAXIMIZED=FALSE&amp;VAR:CALENDAR=FIVEDAY&amp;VAR:SYMBOL=665288&amp;VAR:INDEX=0"}</definedName>
    <definedName name="_109__FDSAUDITLINK__" hidden="1">{"fdsup://directions/FAT Viewer?action=UPDATE&amp;creator=factset&amp;DYN_ARGS=TRUE&amp;DOC_NAME=FAT:FQL_AUDITING_CLIENT_TEMPLATE.FAT&amp;display_string=Audit&amp;VAR:KEY=UXUVUJWNOH&amp;VAR:QUERY=UkdGX0RFQlRfRVEoQU5OLDAsLCwsLCxOT0FVRElUKQ==&amp;WINDOW=FIRST_POPUP&amp;HEIGHT=450&amp;WIDTH=450&amp;","START_MAXIMIZED=FALSE&amp;VAR:CALENDAR=FIVEDAY&amp;VAR:SYMBOL=B2QKWK&amp;VAR:INDEX=0"}</definedName>
    <definedName name="_11__123Graph_DGROWTH_REVS_A" localSheetId="18" hidden="1">#REF!</definedName>
    <definedName name="_11__123Graph_DGROWTH_REVS_A" hidden="1">#REF!</definedName>
    <definedName name="_11__FDSAUDITLINK__" hidden="1">{"fdsup://directions/FAT Viewer?action=UPDATE&amp;creator=factset&amp;DYN_ARGS=TRUE&amp;DOC_NAME=FAT:FQL_AUDITING_CLIENT_TEMPLATE.FAT&amp;display_string=Audit&amp;VAR:KEY=OLOPGHWHAP&amp;VAR:QUERY=UkdGX0RFQlRfRVEoQU5OLDAsLCwsLCxOT0FVRElUKQ==&amp;WINDOW=FIRST_POPUP&amp;HEIGHT=450&amp;WIDTH=450&amp;","START_MAXIMIZED=FALSE&amp;VAR:CALENDAR=FIVEDAY&amp;VAR:SYMBOL=680260&amp;VAR:INDEX=0"}</definedName>
    <definedName name="_110__FDSAUDITLINK__" hidden="1">{"fdsup://directions/FAT Viewer?action=UPDATE&amp;creator=factset&amp;DYN_ARGS=TRUE&amp;DOC_NAME=FAT:FQL_AUDITING_CLIENT_TEMPLATE.FAT&amp;display_string=Audit&amp;VAR:KEY=GPYRITKBWH&amp;VAR:QUERY=UkdGX0RFQlRfRVEoQU5OLDAsLCwsLCxOT0FVRElUKQ==&amp;WINDOW=FIRST_POPUP&amp;HEIGHT=450&amp;WIDTH=450&amp;","START_MAXIMIZED=FALSE&amp;VAR:CALENDAR=FIVEDAY&amp;VAR:SYMBOL=B084VN&amp;VAR:INDEX=0"}</definedName>
    <definedName name="_111__FDSAUDITLINK__" hidden="1">{"fdsup://directions/FAT Viewer?action=UPDATE&amp;creator=factset&amp;DYN_ARGS=TRUE&amp;DOC_NAME=FAT:FQL_AUDITING_CLIENT_TEMPLATE.FAT&amp;display_string=Audit&amp;VAR:KEY=ONQHQDUZKF&amp;VAR:QUERY=UkdGX0RFQlRfRVEoQU5OLDAsLCwsLCxOT0FVRElUKQ==&amp;WINDOW=FIRST_POPUP&amp;HEIGHT=450&amp;WIDTH=450&amp;","START_MAXIMIZED=FALSE&amp;VAR:CALENDAR=FIVEDAY&amp;VAR:SYMBOL=B0NDMY&amp;VAR:INDEX=0"}</definedName>
    <definedName name="_112__FDSAUDITLINK__" hidden="1">{"fdsup://directions/FAT Viewer?action=UPDATE&amp;creator=factset&amp;DYN_ARGS=TRUE&amp;DOC_NAME=FAT:FQL_AUDITING_CLIENT_TEMPLATE.FAT&amp;display_string=Audit&amp;VAR:KEY=OLOPGHWHAP&amp;VAR:QUERY=UkdGX0RFQlRfRVEoQU5OLDAsLCwsLCxOT0FVRElUKQ==&amp;WINDOW=FIRST_POPUP&amp;HEIGHT=450&amp;WIDTH=450&amp;","START_MAXIMIZED=FALSE&amp;VAR:CALENDAR=FIVEDAY&amp;VAR:SYMBOL=680260&amp;VAR:INDEX=0"}</definedName>
    <definedName name="_113__FDSAUDITLINK__" hidden="1">{"fdsup://directions/FAT Viewer?action=UPDATE&amp;creator=factset&amp;DYN_ARGS=TRUE&amp;DOC_NAME=FAT:FQL_AUDITING_CLIENT_TEMPLATE.FAT&amp;display_string=Audit&amp;VAR:KEY=EZCLCRSDAP&amp;VAR:QUERY=UkdGX0RFQlRfRVEoQU5OLDAsLCwsLCxOT0FVRElUKQ==&amp;WINDOW=FIRST_POPUP&amp;HEIGHT=450&amp;WIDTH=450&amp;","START_MAXIMIZED=FALSE&amp;VAR:CALENDAR=FIVEDAY&amp;VAR:SYMBOL=B2Q7WL&amp;VAR:INDEX=0"}</definedName>
    <definedName name="_114__FDSAUDITLINK__" hidden="1">{"fdsup://directions/FAT Viewer?action=UPDATE&amp;creator=factset&amp;DYN_ARGS=TRUE&amp;DOC_NAME=FAT:FQL_AUDITING_CLIENT_TEMPLATE.FAT&amp;display_string=Audit&amp;VAR:KEY=CBYLCVWFIZ&amp;VAR:QUERY=UkdGX0RFQlRfRVEoQU5OLDAsLCwsLCxOT0FVRElUKQ==&amp;WINDOW=FIRST_POPUP&amp;HEIGHT=450&amp;WIDTH=450&amp;","START_MAXIMIZED=FALSE&amp;VAR:CALENDAR=FIVEDAY&amp;VAR:SYMBOL=629621&amp;VAR:INDEX=0"}</definedName>
    <definedName name="_115__FDSAUDITLINK__" hidden="1">{"fdsup://directions/FAT Viewer?action=UPDATE&amp;creator=factset&amp;DYN_ARGS=TRUE&amp;DOC_NAME=FAT:FQL_AUDITING_CLIENT_TEMPLATE.FAT&amp;display_string=Audit&amp;VAR:KEY=MZIRGRQDQT&amp;VAR:QUERY=UkdGX0RFQlRfRVEoQU5OLDAsLCwsLCxOT0FVRElUKQ==&amp;WINDOW=FIRST_POPUP&amp;HEIGHT=450&amp;WIDTH=450&amp;","START_MAXIMIZED=FALSE&amp;VAR:CALENDAR=FIVEDAY&amp;VAR:SYMBOL=B0C5QR&amp;VAR:INDEX=0"}</definedName>
    <definedName name="_116__FDSAUDITLINK__" hidden="1">{"fdsup://directions/FAT Viewer?action=UPDATE&amp;creator=factset&amp;DYN_ARGS=TRUE&amp;DOC_NAME=FAT:FQL_AUDITING_CLIENT_TEMPLATE.FAT&amp;display_string=Audit&amp;VAR:KEY=WNEPKPEBAB&amp;VAR:QUERY=UkdGX0RFQlRfRVEoQU5OLDAsLCwsLCxOT0FVRElUKQ==&amp;WINDOW=FIRST_POPUP&amp;HEIGHT=450&amp;WIDTH=450&amp;","START_MAXIMIZED=FALSE&amp;VAR:CALENDAR=FIVEDAY&amp;VAR:SYMBOL=B1S722&amp;VAR:INDEX=0"}</definedName>
    <definedName name="_117__FDSAUDITLINK__" hidden="1">{"fdsup://directions/FAT Viewer?action=UPDATE&amp;creator=factset&amp;DYN_ARGS=TRUE&amp;DOC_NAME=FAT:FQL_AUDITING_CLIENT_TEMPLATE.FAT&amp;display_string=Audit&amp;VAR:KEY=KDCPCRGJOX&amp;VAR:QUERY=UkdGX0RFQlRfRVEoQU5OLDAsLCwsLCxOT0FVRElUKQ==&amp;WINDOW=FIRST_POPUP&amp;HEIGHT=450&amp;WIDTH=450&amp;","START_MAXIMIZED=FALSE&amp;VAR:CALENDAR=FIVEDAY&amp;VAR:SYMBOL=610108&amp;VAR:INDEX=0"}</definedName>
    <definedName name="_118__FDSAUDITLINK__" hidden="1">{"fdsup://directions/FAT Viewer?action=UPDATE&amp;creator=factset&amp;DYN_ARGS=TRUE&amp;DOC_NAME=FAT:FQL_AUDITING_CLIENT_TEMPLATE.FAT&amp;display_string=Audit&amp;VAR:KEY=AZYZAZOHSN&amp;VAR:QUERY=UkdGX0RFQlRfRVEoQU5OLDAsLCwsLCxOT0FVRElUKQ==&amp;WINDOW=FIRST_POPUP&amp;HEIGHT=450&amp;WIDTH=450&amp;","START_MAXIMIZED=FALSE&amp;VAR:CALENDAR=FIVEDAY&amp;VAR:SYMBOL=B02L7L&amp;VAR:INDEX=0"}</definedName>
    <definedName name="_119__FDSAUDITLINK__" hidden="1">{"fdsup://directions/FAT Viewer?action=UPDATE&amp;creator=factset&amp;DYN_ARGS=TRUE&amp;DOC_NAME=FAT:FQL_AUDITING_CLIENT_TEMPLATE.FAT&amp;display_string=Audit&amp;VAR:KEY=BUZKRCXIFG&amp;VAR:QUERY=UkdGX0RFQlRfRVEoQU5OLDAsLCwsLCxOT0FVRElUKQ==&amp;WINDOW=FIRST_POPUP&amp;HEIGHT=450&amp;WIDTH=450&amp;","START_MAXIMIZED=FALSE&amp;VAR:CALENDAR=LOCAL&amp;VAR:SYMBOL=B4TL22&amp;VAR:INDEX=0"}</definedName>
    <definedName name="_12__123Graph_DGROWTH_REVS_B" localSheetId="18" hidden="1">#REF!</definedName>
    <definedName name="_12__123Graph_DGROWTH_REVS_B" hidden="1">#REF!</definedName>
    <definedName name="_12__FDSAUDITLINK__" hidden="1">{"fdsup://directions/FAT Viewer?action=UPDATE&amp;creator=factset&amp;DYN_ARGS=TRUE&amp;DOC_NAME=FAT:FQL_AUDITING_CLIENT_TEMPLATE.FAT&amp;display_string=Audit&amp;VAR:KEY=EZCLCRSDAP&amp;VAR:QUERY=UkdGX0RFQlRfRVEoQU5OLDAsLCwsLCxOT0FVRElUKQ==&amp;WINDOW=FIRST_POPUP&amp;HEIGHT=450&amp;WIDTH=450&amp;","START_MAXIMIZED=FALSE&amp;VAR:CALENDAR=FIVEDAY&amp;VAR:SYMBOL=B2Q7WL&amp;VAR:INDEX=0"}</definedName>
    <definedName name="_120__FDSAUDITLINK__" hidden="1">{"fdsup://directions/FAT Viewer?action=UPDATE&amp;creator=factset&amp;DYN_ARGS=TRUE&amp;DOC_NAME=FAT:FQL_AUDITING_CLIENT_TEMPLATE.FAT&amp;display_string=Audit&amp;VAR:KEY=ZSLMXOHEXK&amp;VAR:QUERY=UkdGX0RFQlRfRVEoQU5OLDAsLCwsLCxOT0FVRElUKQ==&amp;WINDOW=FIRST_POPUP&amp;HEIGHT=450&amp;WIDTH=450&amp;","START_MAXIMIZED=FALSE&amp;VAR:CALENDAR=LOCAL&amp;VAR:SYMBOL=610102&amp;VAR:INDEX=0"}</definedName>
    <definedName name="_121__FDSAUDITLINK__" hidden="1">{"fdsup://directions/FAT Viewer?action=UPDATE&amp;creator=factset&amp;DYN_ARGS=TRUE&amp;DOC_NAME=FAT:FQL_AUDITING_CLIENT_TEMPLATE.FAT&amp;display_string=Audit&amp;VAR:KEY=JEPGDEVGNM&amp;VAR:QUERY=UkdGX0RFQlRfRVEoQU5OLDAsLCwsLCxOT0FVRElUKQ==&amp;WINDOW=FIRST_POPUP&amp;HEIGHT=450&amp;WIDTH=450&amp;","START_MAXIMIZED=FALSE&amp;VAR:CALENDAR=LOCAL&amp;VAR:SYMBOL=617190&amp;VAR:INDEX=0"}</definedName>
    <definedName name="_122__FDSAUDITLINK__" hidden="1">{"fdsup://directions/FAT Viewer?action=UPDATE&amp;creator=factset&amp;DYN_ARGS=TRUE&amp;DOC_NAME=FAT:FQL_AUDITING_CLIENT_TEMPLATE.FAT&amp;display_string=Audit&amp;VAR:KEY=VWHELKPORC&amp;VAR:QUERY=UkdGX0RFQlRfRVEoQU5OLDAsLCwsLCxOT0FVRElUKQ==&amp;WINDOW=FIRST_POPUP&amp;HEIGHT=450&amp;WIDTH=450&amp;","START_MAXIMIZED=FALSE&amp;VAR:CALENDAR=LOCAL&amp;VAR:SYMBOL=657040&amp;VAR:INDEX=0"}</definedName>
    <definedName name="_123__FDSAUDITLINK__" hidden="1">{"fdsup://directions/FAT Viewer?action=UPDATE&amp;creator=factset&amp;DYN_ARGS=TRUE&amp;DOC_NAME=FAT:FQL_AUDITING_CLIENT_TEMPLATE.FAT&amp;display_string=Audit&amp;VAR:KEY=VGRORKNQLM&amp;VAR:QUERY=UkdGX0RFQlRfRVEoQU5OLDAsLCwsLCxOT0FVRElUKQ==&amp;WINDOW=FIRST_POPUP&amp;HEIGHT=450&amp;WIDTH=450&amp;","START_MAXIMIZED=FALSE&amp;VAR:CALENDAR=LOCAL&amp;VAR:SYMBOL=613580&amp;VAR:INDEX=0"}</definedName>
    <definedName name="_123Graph_A1" hidden="1">'[8]BS, PL, Sch 5 to 9'!#REF!</definedName>
    <definedName name="_124__FDSAUDITLINK__" hidden="1">{"fdsup://directions/FAT Viewer?action=UPDATE&amp;creator=factset&amp;DYN_ARGS=TRUE&amp;DOC_NAME=FAT:FQL_AUDITING_CLIENT_TEMPLATE.FAT&amp;display_string=Audit&amp;VAR:KEY=VCJOBYTEJM&amp;VAR:QUERY=UkdGX0RFQlRfRVEoQU5OLDAsLCwsLCxOT0FVRElUKQ==&amp;WINDOW=FIRST_POPUP&amp;HEIGHT=450&amp;WIDTH=450&amp;","START_MAXIMIZED=FALSE&amp;VAR:CALENDAR=LOCAL&amp;VAR:SYMBOL=B0L4LR&amp;VAR:INDEX=0"}</definedName>
    <definedName name="_125__FDSAUDITLINK__" hidden="1">{"fdsup://directions/FAT Viewer?action=UPDATE&amp;creator=factset&amp;DYN_ARGS=TRUE&amp;DOC_NAME=FAT:FQL_AUDITING_CLIENT_TEMPLATE.FAT&amp;display_string=Audit&amp;VAR:KEY=DKHCBIDMLS&amp;VAR:QUERY=UkdGX0RFQlRfRVEoQU5OLDAsLCwsLCxOT0FVRElUKQ==&amp;WINDOW=FIRST_POPUP&amp;HEIGHT=450&amp;WIDTH=450&amp;","START_MAXIMIZED=FALSE&amp;VAR:CALENDAR=LOCAL&amp;VAR:SYMBOL=665288&amp;VAR:INDEX=0"}</definedName>
    <definedName name="_126__FDSAUDITLINK__" hidden="1">{"fdsup://directions/FAT Viewer?action=UPDATE&amp;creator=factset&amp;DYN_ARGS=TRUE&amp;DOC_NAME=FAT:FQL_AUDITING_CLIENT_TEMPLATE.FAT&amp;display_string=Audit&amp;VAR:KEY=LENEDMZSVU&amp;VAR:QUERY=UkdGX0RFQlRfRVEoQU5OLDAsLCwsLCxOT0FVRElUKQ==&amp;WINDOW=FIRST_POPUP&amp;HEIGHT=450&amp;WIDTH=450&amp;","START_MAXIMIZED=FALSE&amp;VAR:CALENDAR=LOCAL&amp;VAR:SYMBOL=B2QKWK&amp;VAR:INDEX=0"}</definedName>
    <definedName name="_127__FDSAUDITLINK__" hidden="1">{"fdsup://directions/FAT Viewer?action=UPDATE&amp;creator=factset&amp;DYN_ARGS=TRUE&amp;DOC_NAME=FAT:FQL_AUDITING_CLIENT_TEMPLATE.FAT&amp;display_string=Audit&amp;VAR:KEY=DMXADUTKPW&amp;VAR:QUERY=UkdGX0RFQlRfRVEoQU5OLDAsLCwsLCxOT0FVRElUKQ==&amp;WINDOW=FIRST_POPUP&amp;HEIGHT=450&amp;WIDTH=450&amp;","START_MAXIMIZED=FALSE&amp;VAR:CALENDAR=LOCAL&amp;VAR:SYMBOL=B084VN&amp;VAR:INDEX=0"}</definedName>
    <definedName name="_128__FDSAUDITLINK__" hidden="1">{"fdsup://directions/FAT Viewer?action=UPDATE&amp;creator=factset&amp;DYN_ARGS=TRUE&amp;DOC_NAME=FAT:FQL_AUDITING_CLIENT_TEMPLATE.FAT&amp;display_string=Audit&amp;VAR:KEY=TEPWZQJOLY&amp;VAR:QUERY=UkdGX0RFQlRfRVEoQU5OLDAsLCwsLCxOT0FVRElUKQ==&amp;WINDOW=FIRST_POPUP&amp;HEIGHT=450&amp;WIDTH=450&amp;","START_MAXIMIZED=FALSE&amp;VAR:CALENDAR=LOCAL&amp;VAR:SYMBOL=B0NDMY&amp;VAR:INDEX=0"}</definedName>
    <definedName name="_129__FDSAUDITLINK__" hidden="1">{"fdsup://directions/FAT Viewer?action=UPDATE&amp;creator=factset&amp;DYN_ARGS=TRUE&amp;DOC_NAME=FAT:FQL_AUDITING_CLIENT_TEMPLATE.FAT&amp;display_string=Audit&amp;VAR:KEY=NEBMNUVKZG&amp;VAR:QUERY=UkdGX0RFQlRfRVEoQU5OLDAsLCwsLCxOT0FVRElUKQ==&amp;WINDOW=FIRST_POPUP&amp;HEIGHT=450&amp;WIDTH=450&amp;","START_MAXIMIZED=FALSE&amp;VAR:CALENDAR=LOCAL&amp;VAR:SYMBOL=680260&amp;VAR:INDEX=0"}</definedName>
    <definedName name="_13__123Graph_XChart_1A" localSheetId="18" hidden="1">#REF!</definedName>
    <definedName name="_13__123Graph_XChart_1A" hidden="1">#REF!</definedName>
    <definedName name="_13__FDSAUDITLINK__" hidden="1">{"fdsup://directions/FAT Viewer?action=UPDATE&amp;creator=factset&amp;DYN_ARGS=TRUE&amp;DOC_NAME=FAT:FQL_AUDITING_CLIENT_TEMPLATE.FAT&amp;display_string=Audit&amp;VAR:KEY=CBYLCVWFIZ&amp;VAR:QUERY=UkdGX0RFQlRfRVEoQU5OLDAsLCwsLCxOT0FVRElUKQ==&amp;WINDOW=FIRST_POPUP&amp;HEIGHT=450&amp;WIDTH=450&amp;","START_MAXIMIZED=FALSE&amp;VAR:CALENDAR=FIVEDAY&amp;VAR:SYMBOL=629621&amp;VAR:INDEX=0"}</definedName>
    <definedName name="_130__FDSAUDITLINK__" hidden="1">{"fdsup://directions/FAT Viewer?action=UPDATE&amp;creator=factset&amp;DYN_ARGS=TRUE&amp;DOC_NAME=FAT:FQL_AUDITING_CLIENT_TEMPLATE.FAT&amp;display_string=Audit&amp;VAR:KEY=REBQTYBAZM&amp;VAR:QUERY=UkdGX0RFQlRfRVEoQU5OLDAsLCwsLCxOT0FVRElUKQ==&amp;WINDOW=FIRST_POPUP&amp;HEIGHT=450&amp;WIDTH=450&amp;","START_MAXIMIZED=FALSE&amp;VAR:CALENDAR=LOCAL&amp;VAR:SYMBOL=B2Q7WL&amp;VAR:INDEX=0"}</definedName>
    <definedName name="_131__FDSAUDITLINK__" hidden="1">{"fdsup://directions/FAT Viewer?action=UPDATE&amp;creator=factset&amp;DYN_ARGS=TRUE&amp;DOC_NAME=FAT:FQL_AUDITING_CLIENT_TEMPLATE.FAT&amp;display_string=Audit&amp;VAR:KEY=FOXCFQJCDM&amp;VAR:QUERY=UkdGX0RFQlRfRVEoQU5OLDAsLCwsLCxOT0FVRElUKQ==&amp;WINDOW=FIRST_POPUP&amp;HEIGHT=450&amp;WIDTH=450&amp;","START_MAXIMIZED=FALSE&amp;VAR:CALENDAR=LOCAL&amp;VAR:SYMBOL=629621&amp;VAR:INDEX=0"}</definedName>
    <definedName name="_132__FDSAUDITLINK__" hidden="1">{"fdsup://directions/FAT Viewer?action=UPDATE&amp;creator=factset&amp;DYN_ARGS=TRUE&amp;DOC_NAME=FAT:FQL_AUDITING_CLIENT_TEMPLATE.FAT&amp;display_string=Audit&amp;VAR:KEY=RCTGFKPETY&amp;VAR:QUERY=UkdGX0RFQlRfRVEoQU5OLDAsLCwsLCxOT0FVRElUKQ==&amp;WINDOW=FIRST_POPUP&amp;HEIGHT=450&amp;WIDTH=450&amp;","START_MAXIMIZED=FALSE&amp;VAR:CALENDAR=LOCAL&amp;VAR:SYMBOL=B0C5QR&amp;VAR:INDEX=0"}</definedName>
    <definedName name="_133__FDSAUDITLINK__" hidden="1">{"fdsup://directions/FAT Viewer?action=UPDATE&amp;creator=factset&amp;DYN_ARGS=TRUE&amp;DOC_NAME=FAT:FQL_AUDITING_CLIENT_TEMPLATE.FAT&amp;display_string=Audit&amp;VAR:KEY=PSVMZANSNM&amp;VAR:QUERY=UkdGX0RFQlRfRVEoQU5OLDAsLCwsLCxOT0FVRElUKQ==&amp;WINDOW=FIRST_POPUP&amp;HEIGHT=450&amp;WIDTH=450&amp;","START_MAXIMIZED=FALSE&amp;VAR:CALENDAR=LOCAL&amp;VAR:SYMBOL=B1S722&amp;VAR:INDEX=0"}</definedName>
    <definedName name="_134__FDSAUDITLINK__" hidden="1">{"fdsup://directions/FAT Viewer?action=UPDATE&amp;creator=factset&amp;DYN_ARGS=TRUE&amp;DOC_NAME=FAT:FQL_AUDITING_CLIENT_TEMPLATE.FAT&amp;display_string=Audit&amp;VAR:KEY=PSXURCPCJY&amp;VAR:QUERY=UkdGX0RFQlRfRVEoQU5OLDAsLCwsLCxOT0FVRElUKQ==&amp;WINDOW=FIRST_POPUP&amp;HEIGHT=450&amp;WIDTH=450&amp;","START_MAXIMIZED=FALSE&amp;VAR:CALENDAR=LOCAL&amp;VAR:SYMBOL=610108&amp;VAR:INDEX=0"}</definedName>
    <definedName name="_135__FDSAUDITLINK__" hidden="1">{"fdsup://directions/FAT Viewer?action=UPDATE&amp;creator=factset&amp;DYN_ARGS=TRUE&amp;DOC_NAME=FAT:FQL_AUDITING_CLIENT_TEMPLATE.FAT&amp;display_string=Audit&amp;VAR:KEY=PGJULAFWBW&amp;VAR:QUERY=UkdGX0RFQlRfRVEoQU5OLDAsLCwsLCxOT0FVRElUKQ==&amp;WINDOW=FIRST_POPUP&amp;HEIGHT=450&amp;WIDTH=450&amp;","START_MAXIMIZED=FALSE&amp;VAR:CALENDAR=LOCAL&amp;VAR:SYMBOL=B02L7L&amp;VAR:INDEX=0"}</definedName>
    <definedName name="_136__FDSAUDITLINK__" hidden="1">{"fdsup://directions/FAT Viewer?action=UPDATE&amp;creator=factset&amp;DYN_ARGS=TRUE&amp;DOC_NAME=FAT:FQL_AUDITING_CLIENT_TEMPLATE.FAT&amp;display_string=Audit&amp;VAR:KEY=APSDWBMBEX&amp;VAR:QUERY=UkdGX0RFQlRfRVEoQU5OLDAsLCwsLCxOT0FVRElUKQ==&amp;WINDOW=FIRST_POPUP&amp;HEIGHT=450&amp;WIDTH=450&amp;","START_MAXIMIZED=FALSE&amp;VAR:CALENDAR=FIVEDAY&amp;VAR:SYMBOL=B4TL22&amp;VAR:INDEX=0"}</definedName>
    <definedName name="_137__FDSAUDITLINK__" hidden="1">{"fdsup://directions/FAT Viewer?action=UPDATE&amp;creator=factset&amp;DYN_ARGS=TRUE&amp;DOC_NAME=FAT:FQL_AUDITING_CLIENT_TEMPLATE.FAT&amp;display_string=Audit&amp;VAR:KEY=MRIDIHSVCX&amp;VAR:QUERY=UkdGX0RFQlRfRVEoQU5OLDAsLCwsLCxOT0FVRElUKQ==&amp;WINDOW=FIRST_POPUP&amp;HEIGHT=450&amp;WIDTH=450&amp;","START_MAXIMIZED=FALSE&amp;VAR:CALENDAR=FIVEDAY&amp;VAR:SYMBOL=610102&amp;VAR:INDEX=0"}</definedName>
    <definedName name="_138__FDSAUDITLINK__" hidden="1">{"fdsup://directions/FAT Viewer?action=UPDATE&amp;creator=factset&amp;DYN_ARGS=TRUE&amp;DOC_NAME=FAT:FQL_AUDITING_CLIENT_TEMPLATE.FAT&amp;display_string=Audit&amp;VAR:KEY=STUDKPONUR&amp;VAR:QUERY=UkdGX0RFQlRfRVEoQU5OLDAsLCwsLCxOT0FVRElUKQ==&amp;WINDOW=FIRST_POPUP&amp;HEIGHT=450&amp;WIDTH=450&amp;","START_MAXIMIZED=FALSE&amp;VAR:CALENDAR=FIVEDAY&amp;VAR:SYMBOL=617190&amp;VAR:INDEX=0"}</definedName>
    <definedName name="_139__FDSAUDITLINK__" hidden="1">{"fdsup://directions/FAT Viewer?action=UPDATE&amp;creator=factset&amp;DYN_ARGS=TRUE&amp;DOC_NAME=FAT:FQL_AUDITING_CLIENT_TEMPLATE.FAT&amp;display_string=Audit&amp;VAR:KEY=KVKJWPYZED&amp;VAR:QUERY=UkdGX0RFQlRfRVEoQU5OLDAsLCwsLCxOT0FVRElUKQ==&amp;WINDOW=FIRST_POPUP&amp;HEIGHT=450&amp;WIDTH=450&amp;","START_MAXIMIZED=FALSE&amp;VAR:CALENDAR=FIVEDAY&amp;VAR:SYMBOL=657040&amp;VAR:INDEX=0"}</definedName>
    <definedName name="_14__123Graph_XChart_2A" localSheetId="18" hidden="1">#REF!</definedName>
    <definedName name="_14__123Graph_XChart_2A" hidden="1">#REF!</definedName>
    <definedName name="_14__FDSAUDITLINK__" hidden="1">{"fdsup://directions/FAT Viewer?action=UPDATE&amp;creator=factset&amp;DYN_ARGS=TRUE&amp;DOC_NAME=FAT:FQL_AUDITING_CLIENT_TEMPLATE.FAT&amp;display_string=Audit&amp;VAR:KEY=MZIRGRQDQT&amp;VAR:QUERY=UkdGX0RFQlRfRVEoQU5OLDAsLCwsLCxOT0FVRElUKQ==&amp;WINDOW=FIRST_POPUP&amp;HEIGHT=450&amp;WIDTH=450&amp;","START_MAXIMIZED=FALSE&amp;VAR:CALENDAR=FIVEDAY&amp;VAR:SYMBOL=B0C5QR&amp;VAR:INDEX=0"}</definedName>
    <definedName name="_140__FDSAUDITLINK__" hidden="1">{"fdsup://directions/FAT Viewer?action=UPDATE&amp;creator=factset&amp;DYN_ARGS=TRUE&amp;DOC_NAME=FAT:FQL_AUDITING_CLIENT_TEMPLATE.FAT&amp;display_string=Audit&amp;VAR:KEY=WBAHABAJCH&amp;VAR:QUERY=UkdGX0RFQlRfRVEoQU5OLDAsLCwsLCxOT0FVRElUKQ==&amp;WINDOW=FIRST_POPUP&amp;HEIGHT=450&amp;WIDTH=450&amp;","START_MAXIMIZED=FALSE&amp;VAR:CALENDAR=FIVEDAY&amp;VAR:SYMBOL=613580&amp;VAR:INDEX=0"}</definedName>
    <definedName name="_141__FDSAUDITLINK__" hidden="1">{"fdsup://directions/FAT Viewer?action=UPDATE&amp;creator=factset&amp;DYN_ARGS=TRUE&amp;DOC_NAME=FAT:FQL_AUDITING_CLIENT_TEMPLATE.FAT&amp;display_string=Audit&amp;VAR:KEY=WJKPYVGTQP&amp;VAR:QUERY=UkdGX0RFQlRfRVEoQU5OLDAsLCwsLCxOT0FVRElUKQ==&amp;WINDOW=FIRST_POPUP&amp;HEIGHT=450&amp;WIDTH=450&amp;","START_MAXIMIZED=FALSE&amp;VAR:CALENDAR=FIVEDAY&amp;VAR:SYMBOL=B0L4LR&amp;VAR:INDEX=0"}</definedName>
    <definedName name="_142__FDSAUDITLINK__" hidden="1">{"fdsup://directions/FAT Viewer?action=UPDATE&amp;creator=factset&amp;DYN_ARGS=TRUE&amp;DOC_NAME=FAT:FQL_AUDITING_CLIENT_TEMPLATE.FAT&amp;display_string=Audit&amp;VAR:KEY=ABWPMXWZSZ&amp;VAR:QUERY=UkdGX0RFQlRfRVEoQU5OLDAsLCwsLCxOT0FVRElUKQ==&amp;WINDOW=FIRST_POPUP&amp;HEIGHT=450&amp;WIDTH=450&amp;","START_MAXIMIZED=FALSE&amp;VAR:CALENDAR=FIVEDAY&amp;VAR:SYMBOL=665288&amp;VAR:INDEX=0"}</definedName>
    <definedName name="_143__FDSAUDITLINK__" hidden="1">{"fdsup://directions/FAT Viewer?action=UPDATE&amp;creator=factset&amp;DYN_ARGS=TRUE&amp;DOC_NAME=FAT:FQL_AUDITING_CLIENT_TEMPLATE.FAT&amp;display_string=Audit&amp;VAR:KEY=APARCFGBON&amp;VAR:QUERY=UkdGX0RFQlRfRVEoQU5OLDAsLCwsLCxOT0FVRElUKQ==&amp;WINDOW=FIRST_POPUP&amp;HEIGHT=450&amp;WIDTH=450&amp;","START_MAXIMIZED=FALSE&amp;VAR:CALENDAR=FIVEDAY&amp;VAR:SYMBOL=B2QKWK&amp;VAR:INDEX=0"}</definedName>
    <definedName name="_144__FDSAUDITLINK__" hidden="1">{"fdsup://directions/FAT Viewer?action=UPDATE&amp;creator=factset&amp;DYN_ARGS=TRUE&amp;DOC_NAME=FAT:FQL_AUDITING_CLIENT_TEMPLATE.FAT&amp;display_string=Audit&amp;VAR:KEY=CZABAHOJUP&amp;VAR:QUERY=UkdGX0RFQlRfRVEoQU5OLDAsLCwsLCxOT0FVRElUKQ==&amp;WINDOW=FIRST_POPUP&amp;HEIGHT=450&amp;WIDTH=450&amp;","START_MAXIMIZED=FALSE&amp;VAR:CALENDAR=FIVEDAY&amp;VAR:SYMBOL=B084VN&amp;VAR:INDEX=0"}</definedName>
    <definedName name="_145__FDSAUDITLINK__" hidden="1">{"fdsup://directions/FAT Viewer?action=UPDATE&amp;creator=factset&amp;DYN_ARGS=TRUE&amp;DOC_NAME=FAT:FQL_AUDITING_CLIENT_TEMPLATE.FAT&amp;display_string=Audit&amp;VAR:KEY=ILMTIZCBSZ&amp;VAR:QUERY=UkdGX0RFQlRfRVEoQU5OLDAsLCwsLCxOT0FVRElUKQ==&amp;WINDOW=FIRST_POPUP&amp;HEIGHT=450&amp;WIDTH=450&amp;","START_MAXIMIZED=FALSE&amp;VAR:CALENDAR=FIVEDAY&amp;VAR:SYMBOL=B0NDMY&amp;VAR:INDEX=0"}</definedName>
    <definedName name="_146__FDSAUDITLINK__" hidden="1">{"fdsup://directions/FAT Viewer?action=UPDATE&amp;creator=factset&amp;DYN_ARGS=TRUE&amp;DOC_NAME=FAT:FQL_AUDITING_CLIENT_TEMPLATE.FAT&amp;display_string=Audit&amp;VAR:KEY=OLQPQHADAD&amp;VAR:QUERY=UkdGX0RFQlRfRVEoQU5OLDAsLCwsLCxOT0FVRElUKQ==&amp;WINDOW=FIRST_POPUP&amp;HEIGHT=450&amp;WIDTH=450&amp;","START_MAXIMIZED=FALSE&amp;VAR:CALENDAR=FIVEDAY&amp;VAR:SYMBOL=680260&amp;VAR:INDEX=0"}</definedName>
    <definedName name="_147__FDSAUDITLINK__" hidden="1">{"fdsup://directions/FAT Viewer?action=UPDATE&amp;creator=factset&amp;DYN_ARGS=TRUE&amp;DOC_NAME=FAT:FQL_AUDITING_CLIENT_TEMPLATE.FAT&amp;display_string=Audit&amp;VAR:KEY=SZWRODGNML&amp;VAR:QUERY=UkdGX0RFQlRfRVEoQU5OLDAsLCwsLCxOT0FVRElUKQ==&amp;WINDOW=FIRST_POPUP&amp;HEIGHT=450&amp;WIDTH=450&amp;","START_MAXIMIZED=FALSE&amp;VAR:CALENDAR=FIVEDAY&amp;VAR:SYMBOL=B2Q7WL&amp;VAR:INDEX=0"}</definedName>
    <definedName name="_148__FDSAUDITLINK__" hidden="1">{"fdsup://directions/FAT Viewer?action=UPDATE&amp;creator=factset&amp;DYN_ARGS=TRUE&amp;DOC_NAME=FAT:FQL_AUDITING_CLIENT_TEMPLATE.FAT&amp;display_string=Audit&amp;VAR:KEY=GXAHALABAL&amp;VAR:QUERY=UkdGX0RFQlRfRVEoQU5OLDAsLCwsLCxOT0FVRElUKQ==&amp;WINDOW=FIRST_POPUP&amp;HEIGHT=450&amp;WIDTH=450&amp;","START_MAXIMIZED=FALSE&amp;VAR:CALENDAR=FIVEDAY&amp;VAR:SYMBOL=629621&amp;VAR:INDEX=0"}</definedName>
    <definedName name="_149__FDSAUDITLINK__" hidden="1">{"fdsup://directions/FAT Viewer?action=UPDATE&amp;creator=factset&amp;DYN_ARGS=TRUE&amp;DOC_NAME=FAT:FQL_AUDITING_CLIENT_TEMPLATE.FAT&amp;display_string=Audit&amp;VAR:KEY=GLENWVMDOJ&amp;VAR:QUERY=UkdGX0RFQlRfRVEoQU5OLDAsLCwsLCxOT0FVRElUKQ==&amp;WINDOW=FIRST_POPUP&amp;HEIGHT=450&amp;WIDTH=450&amp;","START_MAXIMIZED=FALSE&amp;VAR:CALENDAR=FIVEDAY&amp;VAR:SYMBOL=B0C5QR&amp;VAR:INDEX=0"}</definedName>
    <definedName name="_15__FDSAUDITLINK__" hidden="1">{"fdsup://directions/FAT Viewer?action=UPDATE&amp;creator=factset&amp;DYN_ARGS=TRUE&amp;DOC_NAME=FAT:FQL_AUDITING_CLIENT_TEMPLATE.FAT&amp;display_string=Audit&amp;VAR:KEY=WNEPKPEBAB&amp;VAR:QUERY=UkdGX0RFQlRfRVEoQU5OLDAsLCwsLCxOT0FVRElUKQ==&amp;WINDOW=FIRST_POPUP&amp;HEIGHT=450&amp;WIDTH=450&amp;","START_MAXIMIZED=FALSE&amp;VAR:CALENDAR=FIVEDAY&amp;VAR:SYMBOL=B1S722&amp;VAR:INDEX=0"}</definedName>
    <definedName name="_150__FDSAUDITLINK__" hidden="1">{"fdsup://directions/FAT Viewer?action=UPDATE&amp;creator=factset&amp;DYN_ARGS=TRUE&amp;DOC_NAME=FAT:FQL_AUDITING_CLIENT_TEMPLATE.FAT&amp;display_string=Audit&amp;VAR:KEY=ERAFWZIPMH&amp;VAR:QUERY=UkdGX0RFQlRfRVEoQU5OLDAsLCwsLCxOT0FVRElUKQ==&amp;WINDOW=FIRST_POPUP&amp;HEIGHT=450&amp;WIDTH=450&amp;","START_MAXIMIZED=FALSE&amp;VAR:CALENDAR=FIVEDAY&amp;VAR:SYMBOL=B1S722&amp;VAR:INDEX=0"}</definedName>
    <definedName name="_151__FDSAUDITLINK__" hidden="1">{"fdsup://directions/FAT Viewer?action=UPDATE&amp;creator=factset&amp;DYN_ARGS=TRUE&amp;DOC_NAME=FAT:FQL_AUDITING_CLIENT_TEMPLATE.FAT&amp;display_string=Audit&amp;VAR:KEY=UNCNMJUBON&amp;VAR:QUERY=UkdGX0RFQlRfRVEoQU5OLDAsLCwsLCxOT0FVRElUKQ==&amp;WINDOW=FIRST_POPUP&amp;HEIGHT=450&amp;WIDTH=450&amp;","START_MAXIMIZED=FALSE&amp;VAR:CALENDAR=FIVEDAY&amp;VAR:SYMBOL=610108&amp;VAR:INDEX=0"}</definedName>
    <definedName name="_152__FDSAUDITLINK__" hidden="1">{"fdsup://directions/FAT Viewer?action=UPDATE&amp;creator=factset&amp;DYN_ARGS=TRUE&amp;DOC_NAME=FAT:FQL_AUDITING_CLIENT_TEMPLATE.FAT&amp;display_string=Audit&amp;VAR:KEY=CZIZIFQJWR&amp;VAR:QUERY=UkdGX0RFQlRfRVEoQU5OLDAsLCwsLCxOT0FVRElUKQ==&amp;WINDOW=FIRST_POPUP&amp;HEIGHT=450&amp;WIDTH=450&amp;","START_MAXIMIZED=FALSE&amp;VAR:CALENDAR=FIVEDAY&amp;VAR:SYMBOL=B02L7L&amp;VAR:INDEX=0"}</definedName>
    <definedName name="_153__FDSAUDITLINK__" hidden="1">{"fdsup://IBCentral/FAT Viewer?action=UPDATE&amp;creator=factset&amp;DOC_NAME=fat:reuters_annual_pshs_src_window.fat&amp;display_string=Audit&amp;DYN_ARGS=TRUE&amp;VAR:ID1=680260&amp;VAR:RCODE=FDSEPSDIL&amp;VAR:SDATE=20090399&amp;VAR:FREQ=Y&amp;VAR:RELITEM=RP&amp;VAR:CURRENCY=&amp;VAR:CURRSOURCE=EXSH","ARE&amp;VAR:NATFREQ=ANNUAL&amp;VAR:RFIELD=FINALIZED&amp;VAR:DB_TYPE=&amp;VAR:UNITS=M&amp;window=popup&amp;width=450&amp;height=300&amp;START_MAXIMIZED=FALSE"}</definedName>
    <definedName name="_154__FDSAUDITLINK__" hidden="1">{"fdsup://IBCentral/FAT Viewer?action=UPDATE&amp;creator=factset&amp;DOC_NAME=fat:reuters_annual_pshs_src_window.fat&amp;display_string=Audit&amp;DYN_ARGS=TRUE&amp;VAR:ID1=680260&amp;VAR:RCODE=FDSEPSDIL&amp;VAR:SDATE=20080399&amp;VAR:FREQ=Y&amp;VAR:RELITEM=RP&amp;VAR:CURRENCY=&amp;VAR:CURRSOURCE=EXSH","ARE&amp;VAR:NATFREQ=ANNUAL&amp;VAR:RFIELD=FINALIZED&amp;VAR:DB_TYPE=&amp;VAR:UNITS=M&amp;window=popup&amp;width=450&amp;height=300&amp;START_MAXIMIZED=FALSE"}</definedName>
    <definedName name="_155__FDSAUDITLINK__" hidden="1">{"fdsup://IBCentral/FAT Viewer?action=UPDATE&amp;creator=factset&amp;DOC_NAME=fat:reuters_annual_pshs_src_window.fat&amp;display_string=Audit&amp;DYN_ARGS=TRUE&amp;VAR:ID1=680260&amp;VAR:RCODE=FDSEPSDIL&amp;VAR:SDATE=20070399&amp;VAR:FREQ=Y&amp;VAR:RELITEM=RP&amp;VAR:CURRENCY=&amp;VAR:CURRSOURCE=EXSH","ARE&amp;VAR:NATFREQ=ANNUAL&amp;VAR:RFIELD=FINALIZED&amp;VAR:DB_TYPE=&amp;VAR:UNITS=M&amp;window=popup&amp;width=450&amp;height=300&amp;START_MAXIMIZED=FALSE"}</definedName>
    <definedName name="_156__FDSAUDITLINK__" hidden="1">{"fdsup://IBCentral/FAT Viewer?action=UPDATE&amp;creator=factset&amp;DOC_NAME=fat:reuters_annual_pshs_src_window.fat&amp;display_string=Audit&amp;DYN_ARGS=TRUE&amp;VAR:ID1=B2Q7WL&amp;VAR:RCODE=FDSEPSDIL&amp;VAR:SDATE=20090399&amp;VAR:FREQ=Y&amp;VAR:RELITEM=RP&amp;VAR:CURRENCY=&amp;VAR:CURRSOURCE=EXSH","ARE&amp;VAR:NATFREQ=ANNUAL&amp;VAR:RFIELD=FINALIZED&amp;VAR:DB_TYPE=&amp;VAR:UNITS=M&amp;window=popup&amp;width=450&amp;height=300&amp;START_MAXIMIZED=FALSE"}</definedName>
    <definedName name="_157__FDSAUDITLINK__" hidden="1">{"fdsup://IBCentral/FAT Viewer?action=UPDATE&amp;creator=factset&amp;DOC_NAME=fat:reuters_annual_pshs_src_window.fat&amp;display_string=Audit&amp;DYN_ARGS=TRUE&amp;VAR:ID1=B2Q7WL&amp;VAR:RCODE=FDSEPSDIL&amp;VAR:SDATE=20080399&amp;VAR:FREQ=Y&amp;VAR:RELITEM=RP&amp;VAR:CURRENCY=&amp;VAR:CURRSOURCE=EXSH","ARE&amp;VAR:NATFREQ=ANNUAL&amp;VAR:RFIELD=FINALIZED&amp;VAR:DB_TYPE=&amp;VAR:UNITS=M&amp;window=popup&amp;width=450&amp;height=300&amp;START_MAXIMIZED=FALSE"}</definedName>
    <definedName name="_158__FDSAUDITLINK__" hidden="1">{"fdsup://IBCentral/FAT Viewer?action=UPDATE&amp;creator=factset&amp;DOC_NAME=fat:reuters_annual_pshs_src_window.fat&amp;display_string=Audit&amp;DYN_ARGS=TRUE&amp;VAR:ID1=B2Q7WL&amp;VAR:RCODE=FDSEPSDIL&amp;VAR:SDATE=20070399&amp;VAR:FREQ=Y&amp;VAR:RELITEM=RP&amp;VAR:CURRENCY=&amp;VAR:CURRSOURCE=EXSH","ARE&amp;VAR:NATFREQ=ANNUAL&amp;VAR:RFIELD=FINALIZED&amp;VAR:DB_TYPE=&amp;VAR:UNITS=M&amp;window=popup&amp;width=450&amp;height=300&amp;START_MAXIMIZED=FALSE"}</definedName>
    <definedName name="_159__FDSAUDITLINK__" hidden="1">{"fdsup://IBCentral/FAT Viewer?action=UPDATE&amp;creator=factset&amp;DOC_NAME=fat:reuters_annual_pshs_src_window.fat&amp;display_string=Audit&amp;DYN_ARGS=TRUE&amp;VAR:ID1=629621&amp;VAR:RCODE=FDSEPSDIL&amp;VAR:SDATE=20090399&amp;VAR:FREQ=Y&amp;VAR:RELITEM=RP&amp;VAR:CURRENCY=&amp;VAR:CURRSOURCE=EXSH","ARE&amp;VAR:NATFREQ=ANNUAL&amp;VAR:RFIELD=FINALIZED&amp;VAR:DB_TYPE=&amp;VAR:UNITS=M&amp;window=popup&amp;width=450&amp;height=300&amp;START_MAXIMIZED=FALSE"}</definedName>
    <definedName name="_16__FDSAUDITLINK__" hidden="1">{"fdsup://directions/FAT Viewer?action=UPDATE&amp;creator=factset&amp;DYN_ARGS=TRUE&amp;DOC_NAME=FAT:FQL_AUDITING_CLIENT_TEMPLATE.FAT&amp;display_string=Audit&amp;VAR:KEY=KDCPCRGJOX&amp;VAR:QUERY=UkdGX0RFQlRfRVEoQU5OLDAsLCwsLCxOT0FVRElUKQ==&amp;WINDOW=FIRST_POPUP&amp;HEIGHT=450&amp;WIDTH=450&amp;","START_MAXIMIZED=FALSE&amp;VAR:CALENDAR=FIVEDAY&amp;VAR:SYMBOL=610108&amp;VAR:INDEX=0"}</definedName>
    <definedName name="_160__FDSAUDITLINK__" hidden="1">{"fdsup://IBCentral/FAT Viewer?action=UPDATE&amp;creator=factset&amp;DOC_NAME=fat:reuters_annual_pshs_src_window.fat&amp;display_string=Audit&amp;DYN_ARGS=TRUE&amp;VAR:ID1=629621&amp;VAR:RCODE=FDSEPSDIL&amp;VAR:SDATE=20080399&amp;VAR:FREQ=Y&amp;VAR:RELITEM=RP&amp;VAR:CURRENCY=&amp;VAR:CURRSOURCE=EXSH","ARE&amp;VAR:NATFREQ=ANNUAL&amp;VAR:RFIELD=FINALIZED&amp;VAR:DB_TYPE=&amp;VAR:UNITS=M&amp;window=popup&amp;width=450&amp;height=300&amp;START_MAXIMIZED=FALSE"}</definedName>
    <definedName name="_161__FDSAUDITLINK__" hidden="1">{"fdsup://IBCentral/FAT Viewer?action=UPDATE&amp;creator=factset&amp;DOC_NAME=fat:reuters_annual_pshs_src_window.fat&amp;display_string=Audit&amp;DYN_ARGS=TRUE&amp;VAR:ID1=629621&amp;VAR:RCODE=FDSEPSDIL&amp;VAR:SDATE=20070399&amp;VAR:FREQ=Y&amp;VAR:RELITEM=RP&amp;VAR:CURRENCY=&amp;VAR:CURRSOURCE=EXSH","ARE&amp;VAR:NATFREQ=ANNUAL&amp;VAR:RFIELD=FINALIZED&amp;VAR:DB_TYPE=&amp;VAR:UNITS=M&amp;window=popup&amp;width=450&amp;height=300&amp;START_MAXIMIZED=FALSE"}</definedName>
    <definedName name="_162__FDSAUDITLINK__" hidden="1">{"fdsup://IBCentral/FAT Viewer?action=UPDATE&amp;creator=factset&amp;DOC_NAME=fat:reuters_annual_pshs_src_window.fat&amp;display_string=Audit&amp;DYN_ARGS=TRUE&amp;VAR:ID1=B0C5QR&amp;VAR:RCODE=FDSEPSDIL&amp;VAR:SDATE=20090399&amp;VAR:FREQ=Y&amp;VAR:RELITEM=RP&amp;VAR:CURRENCY=&amp;VAR:CURRSOURCE=EXSH","ARE&amp;VAR:NATFREQ=ANNUAL&amp;VAR:RFIELD=FINALIZED&amp;VAR:DB_TYPE=&amp;VAR:UNITS=M&amp;window=popup&amp;width=450&amp;height=300&amp;START_MAXIMIZED=FALSE"}</definedName>
    <definedName name="_163__FDSAUDITLINK__" hidden="1">{"fdsup://IBCentral/FAT Viewer?action=UPDATE&amp;creator=factset&amp;DOC_NAME=fat:reuters_annual_pshs_src_window.fat&amp;display_string=Audit&amp;DYN_ARGS=TRUE&amp;VAR:ID1=B0C5QR&amp;VAR:RCODE=FDSEPSDIL&amp;VAR:SDATE=20080399&amp;VAR:FREQ=Y&amp;VAR:RELITEM=RP&amp;VAR:CURRENCY=&amp;VAR:CURRSOURCE=EXSH","ARE&amp;VAR:NATFREQ=ANNUAL&amp;VAR:RFIELD=FINALIZED&amp;VAR:DB_TYPE=&amp;VAR:UNITS=M&amp;window=popup&amp;width=450&amp;height=300&amp;START_MAXIMIZED=FALSE"}</definedName>
    <definedName name="_164__FDSAUDITLINK__" hidden="1">{"fdsup://IBCentral/FAT Viewer?action=UPDATE&amp;creator=factset&amp;DOC_NAME=fat:reuters_annual_pshs_src_window.fat&amp;display_string=Audit&amp;DYN_ARGS=TRUE&amp;VAR:ID1=B0C5QR&amp;VAR:RCODE=FDSEPSDIL&amp;VAR:SDATE=20070399&amp;VAR:FREQ=Y&amp;VAR:RELITEM=RP&amp;VAR:CURRENCY=&amp;VAR:CURRSOURCE=EXSH","ARE&amp;VAR:NATFREQ=ANNUAL&amp;VAR:RFIELD=FINALIZED&amp;VAR:DB_TYPE=&amp;VAR:UNITS=M&amp;window=popup&amp;width=450&amp;height=300&amp;START_MAXIMIZED=FALSE"}</definedName>
    <definedName name="_165__FDSAUDITLINK__" hidden="1">{"fdsup://IBCentral/FAT Viewer?action=UPDATE&amp;creator=factset&amp;DOC_NAME=fat:reuters_annual_pshs_src_window.fat&amp;display_string=Audit&amp;DYN_ARGS=TRUE&amp;VAR:ID1=B1S722&amp;VAR:RCODE=FDSEPSDIL&amp;VAR:SDATE=20090399&amp;VAR:FREQ=Y&amp;VAR:RELITEM=RP&amp;VAR:CURRENCY=&amp;VAR:CURRSOURCE=EXSH","ARE&amp;VAR:NATFREQ=ANNUAL&amp;VAR:RFIELD=FINALIZED&amp;VAR:DB_TYPE=&amp;VAR:UNITS=M&amp;window=popup&amp;width=450&amp;height=300&amp;START_MAXIMIZED=FALSE"}</definedName>
    <definedName name="_166__FDSAUDITLINK__" hidden="1">{"fdsup://IBCentral/FAT Viewer?action=UPDATE&amp;creator=factset&amp;DOC_NAME=fat:reuters_annual_pshs_src_window.fat&amp;display_string=Audit&amp;DYN_ARGS=TRUE&amp;VAR:ID1=B1S722&amp;VAR:RCODE=FDSEPSDIL&amp;VAR:SDATE=20080399&amp;VAR:FREQ=Y&amp;VAR:RELITEM=RP&amp;VAR:CURRENCY=&amp;VAR:CURRSOURCE=EXSH","ARE&amp;VAR:NATFREQ=ANNUAL&amp;VAR:RFIELD=FINALIZED&amp;VAR:DB_TYPE=&amp;VAR:UNITS=M&amp;window=popup&amp;width=450&amp;height=300&amp;START_MAXIMIZED=FALSE"}</definedName>
    <definedName name="_167__FDSAUDITLINK__" hidden="1">{"fdsup://IBCentral/FAT Viewer?action=UPDATE&amp;creator=factset&amp;DOC_NAME=fat:reuters_annual_pshs_src_window.fat&amp;display_string=Audit&amp;DYN_ARGS=TRUE&amp;VAR:ID1=B1S722&amp;VAR:RCODE=FDSEPSDIL&amp;VAR:SDATE=20070399&amp;VAR:FREQ=Y&amp;VAR:RELITEM=RP&amp;VAR:CURRENCY=&amp;VAR:CURRSOURCE=EXSH","ARE&amp;VAR:NATFREQ=ANNUAL&amp;VAR:RFIELD=FINALIZED&amp;VAR:DB_TYPE=&amp;VAR:UNITS=M&amp;window=popup&amp;width=450&amp;height=300&amp;START_MAXIMIZED=FALSE"}</definedName>
    <definedName name="_168__FDSAUDITLINK__" hidden="1">{"fdsup://IBCentral/FAT Viewer?action=UPDATE&amp;creator=factset&amp;DOC_NAME=fat:reuters_annual_pshs_src_window.fat&amp;display_string=Audit&amp;DYN_ARGS=TRUE&amp;VAR:ID1=610108&amp;VAR:RCODE=FDSEPSDIL&amp;VAR:SDATE=20090399&amp;VAR:FREQ=Y&amp;VAR:RELITEM=RP&amp;VAR:CURRENCY=&amp;VAR:CURRSOURCE=EXSH","ARE&amp;VAR:NATFREQ=ANNUAL&amp;VAR:RFIELD=FINALIZED&amp;VAR:DB_TYPE=&amp;VAR:UNITS=M&amp;window=popup&amp;width=450&amp;height=300&amp;START_MAXIMIZED=FALSE"}</definedName>
    <definedName name="_169__FDSAUDITLINK__" hidden="1">{"fdsup://IBCentral/FAT Viewer?action=UPDATE&amp;creator=factset&amp;DOC_NAME=fat:reuters_annual_pshs_src_window.fat&amp;display_string=Audit&amp;DYN_ARGS=TRUE&amp;VAR:ID1=610108&amp;VAR:RCODE=FDSEPSDIL&amp;VAR:SDATE=20080399&amp;VAR:FREQ=Y&amp;VAR:RELITEM=RP&amp;VAR:CURRENCY=&amp;VAR:CURRSOURCE=EXSH","ARE&amp;VAR:NATFREQ=ANNUAL&amp;VAR:RFIELD=FINALIZED&amp;VAR:DB_TYPE=&amp;VAR:UNITS=M&amp;window=popup&amp;width=450&amp;height=300&amp;START_MAXIMIZED=FALSE"}</definedName>
    <definedName name="_17__FDSAUDITLINK__" hidden="1">{"fdsup://directions/FAT Viewer?action=UPDATE&amp;creator=factset&amp;DYN_ARGS=TRUE&amp;DOC_NAME=FAT:FQL_AUDITING_CLIENT_TEMPLATE.FAT&amp;display_string=Audit&amp;VAR:KEY=AZYZAZOHSN&amp;VAR:QUERY=UkdGX0RFQlRfRVEoQU5OLDAsLCwsLCxOT0FVRElUKQ==&amp;WINDOW=FIRST_POPUP&amp;HEIGHT=450&amp;WIDTH=450&amp;","START_MAXIMIZED=FALSE&amp;VAR:CALENDAR=FIVEDAY&amp;VAR:SYMBOL=B02L7L&amp;VAR:INDEX=0"}</definedName>
    <definedName name="_170__FDSAUDITLINK__" hidden="1">{"fdsup://IBCentral/FAT Viewer?action=UPDATE&amp;creator=factset&amp;DOC_NAME=fat:reuters_annual_pshs_src_window.fat&amp;display_string=Audit&amp;DYN_ARGS=TRUE&amp;VAR:ID1=610108&amp;VAR:RCODE=FDSEPSDIL&amp;VAR:SDATE=20070399&amp;VAR:FREQ=Y&amp;VAR:RELITEM=RP&amp;VAR:CURRENCY=&amp;VAR:CURRSOURCE=EXSH","ARE&amp;VAR:NATFREQ=ANNUAL&amp;VAR:RFIELD=FINALIZED&amp;VAR:DB_TYPE=&amp;VAR:UNITS=M&amp;window=popup&amp;width=450&amp;height=300&amp;START_MAXIMIZED=FALSE"}</definedName>
    <definedName name="_171__FDSAUDITLINK__" hidden="1">{"fdsup://IBCentral/FAT Viewer?action=UPDATE&amp;creator=factset&amp;DOC_NAME=fat:reuters_annual_pshs_src_window.fat&amp;display_string=Audit&amp;DYN_ARGS=TRUE&amp;VAR:ID1=B02L7L&amp;VAR:RCODE=FDSEPSDIL&amp;VAR:SDATE=20090399&amp;VAR:FREQ=Y&amp;VAR:RELITEM=RP&amp;VAR:CURRENCY=&amp;VAR:CURRSOURCE=EXSH","ARE&amp;VAR:NATFREQ=ANNUAL&amp;VAR:RFIELD=FINALIZED&amp;VAR:DB_TYPE=&amp;VAR:UNITS=M&amp;window=popup&amp;width=450&amp;height=300&amp;START_MAXIMIZED=FALSE"}</definedName>
    <definedName name="_172__FDSAUDITLINK__" hidden="1">{"fdsup://IBCentral/FAT Viewer?action=UPDATE&amp;creator=factset&amp;DOC_NAME=fat:reuters_annual_pshs_src_window.fat&amp;display_string=Audit&amp;DYN_ARGS=TRUE&amp;VAR:ID1=B02L7L&amp;VAR:RCODE=FDSEPSDIL&amp;VAR:SDATE=20080399&amp;VAR:FREQ=Y&amp;VAR:RELITEM=RP&amp;VAR:CURRENCY=&amp;VAR:CURRSOURCE=EXSH","ARE&amp;VAR:NATFREQ=ANNUAL&amp;VAR:RFIELD=FINALIZED&amp;VAR:DB_TYPE=&amp;VAR:UNITS=M&amp;window=popup&amp;width=450&amp;height=300&amp;START_MAXIMIZED=FALSE"}</definedName>
    <definedName name="_173__FDSAUDITLINK__" hidden="1">{"fdsup://IBCentral/FAT Viewer?action=UPDATE&amp;creator=factset&amp;DOC_NAME=fat:reuters_annual_pshs_src_window.fat&amp;display_string=Audit&amp;DYN_ARGS=TRUE&amp;VAR:ID1=B02L7L&amp;VAR:RCODE=FDSEPSDIL&amp;VAR:SDATE=20070399&amp;VAR:FREQ=Y&amp;VAR:RELITEM=RP&amp;VAR:CURRENCY=&amp;VAR:CURRSOURCE=EXSH","ARE&amp;VAR:NATFREQ=ANNUAL&amp;VAR:RFIELD=FINALIZED&amp;VAR:DB_TYPE=&amp;VAR:UNITS=M&amp;window=popup&amp;width=450&amp;height=300&amp;START_MAXIMIZED=FALSE"}</definedName>
    <definedName name="_174__FDSAUDITLINK__" hidden="1">{"fdsup://IBCentral/FAT Viewer?action=UPDATE&amp;creator=factset&amp;DOC_NAME=fat:reuters_annual_pshs_src_window.fat&amp;display_string=Audit&amp;DYN_ARGS=TRUE&amp;VAR:ID1=B0NDMY&amp;VAR:RCODE=FDSEPSDIL&amp;VAR:SDATE=20090399&amp;VAR:FREQ=Y&amp;VAR:RELITEM=RP&amp;VAR:CURRENCY=&amp;VAR:CURRSOURCE=EXSH","ARE&amp;VAR:NATFREQ=ANNUAL&amp;VAR:RFIELD=FINALIZED&amp;VAR:DB_TYPE=&amp;VAR:UNITS=M&amp;window=popup&amp;width=450&amp;height=300&amp;START_MAXIMIZED=FALSE"}</definedName>
    <definedName name="_175__FDSAUDITLINK__" hidden="1">{"fdsup://IBCentral/FAT Viewer?action=UPDATE&amp;creator=factset&amp;DOC_NAME=fat:reuters_annual_pshs_src_window.fat&amp;display_string=Audit&amp;DYN_ARGS=TRUE&amp;VAR:ID1=B0NDMY&amp;VAR:RCODE=FDSEPSDIL&amp;VAR:SDATE=20080399&amp;VAR:FREQ=Y&amp;VAR:RELITEM=RP&amp;VAR:CURRENCY=&amp;VAR:CURRSOURCE=EXSH","ARE&amp;VAR:NATFREQ=ANNUAL&amp;VAR:RFIELD=FINALIZED&amp;VAR:DB_TYPE=&amp;VAR:UNITS=M&amp;window=popup&amp;width=450&amp;height=300&amp;START_MAXIMIZED=FALSE"}</definedName>
    <definedName name="_176__FDSAUDITLINK__" hidden="1">{"fdsup://IBCentral/FAT Viewer?action=UPDATE&amp;creator=factset&amp;DOC_NAME=fat:reuters_annual_pshs_src_window.fat&amp;display_string=Audit&amp;DYN_ARGS=TRUE&amp;VAR:ID1=B0NDMY&amp;VAR:RCODE=FDSEPSDIL&amp;VAR:SDATE=20070399&amp;VAR:FREQ=Y&amp;VAR:RELITEM=RP&amp;VAR:CURRENCY=&amp;VAR:CURRSOURCE=EXSH","ARE&amp;VAR:NATFREQ=ANNUAL&amp;VAR:RFIELD=FINALIZED&amp;VAR:DB_TYPE=&amp;VAR:UNITS=M&amp;window=popup&amp;width=450&amp;height=300&amp;START_MAXIMIZED=FALSE"}</definedName>
    <definedName name="_177__FDSAUDITLINK__" hidden="1">{"fdsup://IBCentral/FAT Viewer?action=UPDATE&amp;creator=factset&amp;DOC_NAME=fat:reuters_annual_pshs_src_window.fat&amp;display_string=Audit&amp;DYN_ARGS=TRUE&amp;VAR:ID1=610102&amp;VAR:RCODE=FDSEPSDIL&amp;VAR:SDATE=20080399&amp;VAR:FREQ=Y&amp;VAR:RELITEM=RP&amp;VAR:CURRENCY=&amp;VAR:CURRSOURCE=EXSH","ARE&amp;VAR:NATFREQ=ANNUAL&amp;VAR:RFIELD=FINALIZED&amp;VAR:DB_TYPE=&amp;VAR:UNITS=M&amp;window=popup&amp;width=450&amp;height=300&amp;START_MAXIMIZED=FALSE"}</definedName>
    <definedName name="_178__FDSAUDITLINK__" hidden="1">{"fdsup://IBCentral/FAT Viewer?action=UPDATE&amp;creator=factset&amp;DOC_NAME=fat:reuters_annual_pshs_src_window.fat&amp;display_string=Audit&amp;DYN_ARGS=TRUE&amp;VAR:ID1=610102&amp;VAR:RCODE=FDSEPSDIL&amp;VAR:SDATE=20070399&amp;VAR:FREQ=Y&amp;VAR:RELITEM=RP&amp;VAR:CURRENCY=&amp;VAR:CURRSOURCE=EXSH","ARE&amp;VAR:NATFREQ=ANNUAL&amp;VAR:RFIELD=FINALIZED&amp;VAR:DB_TYPE=&amp;VAR:UNITS=M&amp;window=popup&amp;width=450&amp;height=300&amp;START_MAXIMIZED=FALSE"}</definedName>
    <definedName name="_179__FDSAUDITLINK__" hidden="1">{"fdsup://IBCentral/FAT Viewer?action=UPDATE&amp;creator=factset&amp;DOC_NAME=fat:reuters_annual_pshs_src_window.fat&amp;display_string=Audit&amp;DYN_ARGS=TRUE&amp;VAR:ID1=617190&amp;VAR:RCODE=FDSEPSDIL&amp;VAR:SDATE=20090399&amp;VAR:FREQ=Y&amp;VAR:RELITEM=RP&amp;VAR:CURRENCY=&amp;VAR:CURRSOURCE=EXSH","ARE&amp;VAR:NATFREQ=ANNUAL&amp;VAR:RFIELD=FINALIZED&amp;VAR:DB_TYPE=&amp;VAR:UNITS=M&amp;window=popup&amp;width=450&amp;height=300&amp;START_MAXIMIZED=FALSE"}</definedName>
    <definedName name="_18__FDSAUDITLINK__" hidden="1">{"fdsup://IBCentral/FAT Viewer?action=UPDATE&amp;creator=factset&amp;DOC_NAME=fat:reuters_annual_pshs_src_window.fat&amp;display_string=Audit&amp;DYN_ARGS=TRUE&amp;VAR:ID1=B4TL22&amp;VAR:RCODE=FDSEPSDIL&amp;VAR:SDATE=20090399&amp;VAR:FREQ=Y&amp;VAR:RELITEM=RP&amp;VAR:CURRENCY=&amp;VAR:CURRSOURCE=EXSH","ARE&amp;VAR:NATFREQ=ANNUAL&amp;VAR:RFIELD=FINALIZED&amp;VAR:DB_TYPE=&amp;VAR:UNITS=M&amp;window=popup&amp;width=450&amp;height=300&amp;START_MAXIMIZED=FALSE"}</definedName>
    <definedName name="_180__FDSAUDITLINK__" hidden="1">{"fdsup://IBCentral/FAT Viewer?action=UPDATE&amp;creator=factset&amp;DOC_NAME=fat:reuters_annual_pshs_src_window.fat&amp;display_string=Audit&amp;DYN_ARGS=TRUE&amp;VAR:ID1=617190&amp;VAR:RCODE=FDSEPSDIL&amp;VAR:SDATE=20080399&amp;VAR:FREQ=Y&amp;VAR:RELITEM=RP&amp;VAR:CURRENCY=&amp;VAR:CURRSOURCE=EXSH","ARE&amp;VAR:NATFREQ=ANNUAL&amp;VAR:RFIELD=FINALIZED&amp;VAR:DB_TYPE=&amp;VAR:UNITS=M&amp;window=popup&amp;width=450&amp;height=300&amp;START_MAXIMIZED=FALSE"}</definedName>
    <definedName name="_181__FDSAUDITLINK__" hidden="1">{"fdsup://IBCentral/FAT Viewer?action=UPDATE&amp;creator=factset&amp;DOC_NAME=fat:reuters_annual_pshs_src_window.fat&amp;display_string=Audit&amp;DYN_ARGS=TRUE&amp;VAR:ID1=617190&amp;VAR:RCODE=FDSEPSDIL&amp;VAR:SDATE=20070399&amp;VAR:FREQ=Y&amp;VAR:RELITEM=RP&amp;VAR:CURRENCY=&amp;VAR:CURRSOURCE=EXSH","ARE&amp;VAR:NATFREQ=ANNUAL&amp;VAR:RFIELD=FINALIZED&amp;VAR:DB_TYPE=&amp;VAR:UNITS=M&amp;window=popup&amp;width=450&amp;height=300&amp;START_MAXIMIZED=FALSE"}</definedName>
    <definedName name="_182__FDSAUDITLINK__" hidden="1">{"fdsup://IBCentral/FAT Viewer?action=UPDATE&amp;creator=factset&amp;DOC_NAME=fat:reuters_annual_pshs_src_window.fat&amp;display_string=Audit&amp;DYN_ARGS=TRUE&amp;VAR:ID1=657040&amp;VAR:RCODE=FDSEPSDIL&amp;VAR:SDATE=20090399&amp;VAR:FREQ=Y&amp;VAR:RELITEM=RP&amp;VAR:CURRENCY=&amp;VAR:CURRSOURCE=EXSH","ARE&amp;VAR:NATFREQ=ANNUAL&amp;VAR:RFIELD=FINALIZED&amp;VAR:DB_TYPE=&amp;VAR:UNITS=M&amp;window=popup&amp;width=450&amp;height=300&amp;START_MAXIMIZED=FALSE"}</definedName>
    <definedName name="_183__FDSAUDITLINK__" hidden="1">{"fdsup://IBCentral/FAT Viewer?action=UPDATE&amp;creator=factset&amp;DOC_NAME=fat:reuters_annual_pshs_src_window.fat&amp;display_string=Audit&amp;DYN_ARGS=TRUE&amp;VAR:ID1=657040&amp;VAR:RCODE=FDSEPSDIL&amp;VAR:SDATE=20080399&amp;VAR:FREQ=Y&amp;VAR:RELITEM=RP&amp;VAR:CURRENCY=&amp;VAR:CURRSOURCE=EXSH","ARE&amp;VAR:NATFREQ=ANNUAL&amp;VAR:RFIELD=FINALIZED&amp;VAR:DB_TYPE=&amp;VAR:UNITS=M&amp;window=popup&amp;width=450&amp;height=300&amp;START_MAXIMIZED=FALSE"}</definedName>
    <definedName name="_184__FDSAUDITLINK__" hidden="1">{"fdsup://IBCentral/FAT Viewer?action=UPDATE&amp;creator=factset&amp;DOC_NAME=fat:reuters_annual_pshs_src_window.fat&amp;display_string=Audit&amp;DYN_ARGS=TRUE&amp;VAR:ID1=657040&amp;VAR:RCODE=FDSEPSDIL&amp;VAR:SDATE=20070399&amp;VAR:FREQ=Y&amp;VAR:RELITEM=RP&amp;VAR:CURRENCY=&amp;VAR:CURRSOURCE=EXSH","ARE&amp;VAR:NATFREQ=ANNUAL&amp;VAR:RFIELD=FINALIZED&amp;VAR:DB_TYPE=&amp;VAR:UNITS=M&amp;window=popup&amp;width=450&amp;height=300&amp;START_MAXIMIZED=FALSE"}</definedName>
    <definedName name="_185__FDSAUDITLINK__" hidden="1">{"fdsup://IBCentral/FAT Viewer?action=UPDATE&amp;creator=factset&amp;DOC_NAME=fat:reuters_annual_pshs_src_window.fat&amp;display_string=Audit&amp;DYN_ARGS=TRUE&amp;VAR:ID1=613580&amp;VAR:RCODE=FDSEPSDIL&amp;VAR:SDATE=20090399&amp;VAR:FREQ=Y&amp;VAR:RELITEM=RP&amp;VAR:CURRENCY=&amp;VAR:CURRSOURCE=EXSH","ARE&amp;VAR:NATFREQ=ANNUAL&amp;VAR:RFIELD=FINALIZED&amp;VAR:DB_TYPE=&amp;VAR:UNITS=M&amp;window=popup&amp;width=450&amp;height=300&amp;START_MAXIMIZED=FALSE"}</definedName>
    <definedName name="_186__FDSAUDITLINK__" hidden="1">{"fdsup://IBCentral/FAT Viewer?action=UPDATE&amp;creator=factset&amp;DOC_NAME=fat:reuters_annual_pshs_src_window.fat&amp;display_string=Audit&amp;DYN_ARGS=TRUE&amp;VAR:ID1=613580&amp;VAR:RCODE=FDSEPSDIL&amp;VAR:SDATE=20080399&amp;VAR:FREQ=Y&amp;VAR:RELITEM=RP&amp;VAR:CURRENCY=&amp;VAR:CURRSOURCE=EXSH","ARE&amp;VAR:NATFREQ=ANNUAL&amp;VAR:RFIELD=FINALIZED&amp;VAR:DB_TYPE=&amp;VAR:UNITS=M&amp;window=popup&amp;width=450&amp;height=300&amp;START_MAXIMIZED=FALSE"}</definedName>
    <definedName name="_187__FDSAUDITLINK__" hidden="1">{"fdsup://IBCentral/FAT Viewer?action=UPDATE&amp;creator=factset&amp;DOC_NAME=fat:reuters_annual_pshs_src_window.fat&amp;display_string=Audit&amp;DYN_ARGS=TRUE&amp;VAR:ID1=613580&amp;VAR:RCODE=FDSEPSDIL&amp;VAR:SDATE=20070399&amp;VAR:FREQ=Y&amp;VAR:RELITEM=RP&amp;VAR:CURRENCY=&amp;VAR:CURRSOURCE=EXSH","ARE&amp;VAR:NATFREQ=ANNUAL&amp;VAR:RFIELD=FINALIZED&amp;VAR:DB_TYPE=&amp;VAR:UNITS=M&amp;window=popup&amp;width=450&amp;height=300&amp;START_MAXIMIZED=FALSE"}</definedName>
    <definedName name="_188__FDSAUDITLINK__" hidden="1">{"fdsup://IBCentral/FAT Viewer?action=UPDATE&amp;creator=factset&amp;DOC_NAME=fat:reuters_annual_pshs_src_window.fat&amp;display_string=Audit&amp;DYN_ARGS=TRUE&amp;VAR:ID1=B0L4LR&amp;VAR:RCODE=FDSEPSDIL&amp;VAR:SDATE=20090399&amp;VAR:FREQ=Y&amp;VAR:RELITEM=RP&amp;VAR:CURRENCY=&amp;VAR:CURRSOURCE=EXSH","ARE&amp;VAR:NATFREQ=ANNUAL&amp;VAR:RFIELD=FINALIZED&amp;VAR:DB_TYPE=&amp;VAR:UNITS=M&amp;window=popup&amp;width=450&amp;height=300&amp;START_MAXIMIZED=FALSE"}</definedName>
    <definedName name="_189__FDSAUDITLINK__" hidden="1">{"fdsup://IBCentral/FAT Viewer?action=UPDATE&amp;creator=factset&amp;DOC_NAME=fat:reuters_annual_pshs_src_window.fat&amp;display_string=Audit&amp;DYN_ARGS=TRUE&amp;VAR:ID1=B0L4LR&amp;VAR:RCODE=FDSEPSDIL&amp;VAR:SDATE=20080399&amp;VAR:FREQ=Y&amp;VAR:RELITEM=RP&amp;VAR:CURRENCY=&amp;VAR:CURRSOURCE=EXSH","ARE&amp;VAR:NATFREQ=ANNUAL&amp;VAR:RFIELD=FINALIZED&amp;VAR:DB_TYPE=&amp;VAR:UNITS=M&amp;window=popup&amp;width=450&amp;height=300&amp;START_MAXIMIZED=FALSE"}</definedName>
    <definedName name="_19__FDSAUDITLINK__" hidden="1">{"fdsup://IBCentral/FAT Viewer?action=UPDATE&amp;creator=factset&amp;DOC_NAME=fat:reuters_annual_pshs_src_window.fat&amp;display_string=Audit&amp;DYN_ARGS=TRUE&amp;VAR:ID1=B4TL22&amp;VAR:RCODE=FDSEPSDIL&amp;VAR:SDATE=20080399&amp;VAR:FREQ=Y&amp;VAR:RELITEM=RP&amp;VAR:CURRENCY=&amp;VAR:CURRSOURCE=EXSH","ARE&amp;VAR:NATFREQ=ANNUAL&amp;VAR:RFIELD=FINALIZED&amp;VAR:DB_TYPE=&amp;VAR:UNITS=M&amp;window=popup&amp;width=450&amp;height=300&amp;START_MAXIMIZED=FALSE"}</definedName>
    <definedName name="_190__FDSAUDITLINK__" hidden="1">{"fdsup://IBCentral/FAT Viewer?action=UPDATE&amp;creator=factset&amp;DOC_NAME=fat:reuters_annual_pshs_src_window.fat&amp;display_string=Audit&amp;DYN_ARGS=TRUE&amp;VAR:ID1=B0L4LR&amp;VAR:RCODE=FDSEPSDIL&amp;VAR:SDATE=20070399&amp;VAR:FREQ=Y&amp;VAR:RELITEM=RP&amp;VAR:CURRENCY=&amp;VAR:CURRSOURCE=EXSH","ARE&amp;VAR:NATFREQ=ANNUAL&amp;VAR:RFIELD=FINALIZED&amp;VAR:DB_TYPE=&amp;VAR:UNITS=M&amp;window=popup&amp;width=450&amp;height=300&amp;START_MAXIMIZED=FALSE"}</definedName>
    <definedName name="_191__FDSAUDITLINK__" hidden="1">{"fdsup://IBCentral/FAT Viewer?action=UPDATE&amp;creator=factset&amp;DOC_NAME=fat:reuters_annual_pshs_src_window.fat&amp;display_string=Audit&amp;DYN_ARGS=TRUE&amp;VAR:ID1=665288&amp;VAR:RCODE=FDSEPSDIL&amp;VAR:SDATE=20090399&amp;VAR:FREQ=Y&amp;VAR:RELITEM=RP&amp;VAR:CURRENCY=&amp;VAR:CURRSOURCE=EXSH","ARE&amp;VAR:NATFREQ=ANNUAL&amp;VAR:RFIELD=FINALIZED&amp;VAR:DB_TYPE=&amp;VAR:UNITS=M&amp;window=popup&amp;width=450&amp;height=300&amp;START_MAXIMIZED=FALSE"}</definedName>
    <definedName name="_192__FDSAUDITLINK__" hidden="1">{"fdsup://IBCentral/FAT Viewer?action=UPDATE&amp;creator=factset&amp;DOC_NAME=fat:reuters_annual_pshs_src_window.fat&amp;display_string=Audit&amp;DYN_ARGS=TRUE&amp;VAR:ID1=665288&amp;VAR:RCODE=FDSEPSDIL&amp;VAR:SDATE=20080399&amp;VAR:FREQ=Y&amp;VAR:RELITEM=RP&amp;VAR:CURRENCY=&amp;VAR:CURRSOURCE=EXSH","ARE&amp;VAR:NATFREQ=ANNUAL&amp;VAR:RFIELD=FINALIZED&amp;VAR:DB_TYPE=&amp;VAR:UNITS=M&amp;window=popup&amp;width=450&amp;height=300&amp;START_MAXIMIZED=FALSE"}</definedName>
    <definedName name="_193__FDSAUDITLINK__" hidden="1">{"fdsup://IBCentral/FAT Viewer?action=UPDATE&amp;creator=factset&amp;DOC_NAME=fat:reuters_annual_pshs_src_window.fat&amp;display_string=Audit&amp;DYN_ARGS=TRUE&amp;VAR:ID1=665288&amp;VAR:RCODE=FDSEPSDIL&amp;VAR:SDATE=20070399&amp;VAR:FREQ=Y&amp;VAR:RELITEM=RP&amp;VAR:CURRENCY=&amp;VAR:CURRSOURCE=EXSH","ARE&amp;VAR:NATFREQ=ANNUAL&amp;VAR:RFIELD=FINALIZED&amp;VAR:DB_TYPE=&amp;VAR:UNITS=M&amp;window=popup&amp;width=450&amp;height=300&amp;START_MAXIMIZED=FALSE"}</definedName>
    <definedName name="_194__FDSAUDITLINK__" hidden="1">{"fdsup://IBCentral/FAT Viewer?action=UPDATE&amp;creator=factset&amp;DOC_NAME=fat:reuters_annual_pshs_src_window.fat&amp;display_string=Audit&amp;DYN_ARGS=TRUE&amp;VAR:ID1=B2QKWK&amp;VAR:RCODE=FDSEPSDIL&amp;VAR:SDATE=20090399&amp;VAR:FREQ=Y&amp;VAR:RELITEM=RP&amp;VAR:CURRENCY=&amp;VAR:CURRSOURCE=EXSH","ARE&amp;VAR:NATFREQ=ANNUAL&amp;VAR:RFIELD=FINALIZED&amp;VAR:DB_TYPE=&amp;VAR:UNITS=M&amp;window=popup&amp;width=450&amp;height=300&amp;START_MAXIMIZED=FALSE"}</definedName>
    <definedName name="_195__FDSAUDITLINK__" hidden="1">{"fdsup://IBCentral/FAT Viewer?action=UPDATE&amp;creator=factset&amp;DOC_NAME=fat:reuters_annual_pshs_src_window.fat&amp;display_string=Audit&amp;DYN_ARGS=TRUE&amp;VAR:ID1=B2QKWK&amp;VAR:RCODE=FDSEPSDIL&amp;VAR:SDATE=20080399&amp;VAR:FREQ=Y&amp;VAR:RELITEM=RP&amp;VAR:CURRENCY=&amp;VAR:CURRSOURCE=EXSH","ARE&amp;VAR:NATFREQ=ANNUAL&amp;VAR:RFIELD=FINALIZED&amp;VAR:DB_TYPE=&amp;VAR:UNITS=M&amp;window=popup&amp;width=450&amp;height=300&amp;START_MAXIMIZED=FALSE"}</definedName>
    <definedName name="_196__FDSAUDITLINK__" hidden="1">{"fdsup://IBCentral/FAT Viewer?action=UPDATE&amp;creator=factset&amp;DOC_NAME=fat:reuters_annual_pshs_src_window.fat&amp;display_string=Audit&amp;DYN_ARGS=TRUE&amp;VAR:ID1=B084VN&amp;VAR:RCODE=FDSEPSDIL&amp;VAR:SDATE=20090399&amp;VAR:FREQ=Y&amp;VAR:RELITEM=RP&amp;VAR:CURRENCY=&amp;VAR:CURRSOURCE=EXSH","ARE&amp;VAR:NATFREQ=ANNUAL&amp;VAR:RFIELD=FINALIZED&amp;VAR:DB_TYPE=&amp;VAR:UNITS=M&amp;window=popup&amp;width=450&amp;height=300&amp;START_MAXIMIZED=FALSE"}</definedName>
    <definedName name="_197__FDSAUDITLINK__" hidden="1">{"fdsup://IBCentral/FAT Viewer?action=UPDATE&amp;creator=factset&amp;DOC_NAME=fat:reuters_annual_pshs_src_window.fat&amp;display_string=Audit&amp;DYN_ARGS=TRUE&amp;VAR:ID1=B084VN&amp;VAR:RCODE=FDSEPSDIL&amp;VAR:SDATE=20080399&amp;VAR:FREQ=Y&amp;VAR:RELITEM=RP&amp;VAR:CURRENCY=&amp;VAR:CURRSOURCE=EXSH","ARE&amp;VAR:NATFREQ=ANNUAL&amp;VAR:RFIELD=FINALIZED&amp;VAR:DB_TYPE=&amp;VAR:UNITS=M&amp;window=popup&amp;width=450&amp;height=300&amp;START_MAXIMIZED=FALSE"}</definedName>
    <definedName name="_198__FDSAUDITLINK__" hidden="1">{"fdsup://IBCentral/FAT Viewer?action=UPDATE&amp;creator=factset&amp;DOC_NAME=fat:reuters_annual_pshs_src_window.fat&amp;display_string=Audit&amp;DYN_ARGS=TRUE&amp;VAR:ID1=B084VN&amp;VAR:RCODE=FDSEPSDIL&amp;VAR:SDATE=20070399&amp;VAR:FREQ=Y&amp;VAR:RELITEM=RP&amp;VAR:CURRENCY=&amp;VAR:CURRSOURCE=EXSH","ARE&amp;VAR:NATFREQ=ANNUAL&amp;VAR:RFIELD=FINALIZED&amp;VAR:DB_TYPE=&amp;VAR:UNITS=M&amp;window=popup&amp;width=450&amp;height=300&amp;START_MAXIMIZED=FALSE"}</definedName>
    <definedName name="_199__FDSAUDITLINK__" hidden="1">{"fdsup://IBCentral/FAT Viewer?action=UPDATE&amp;creator=factset&amp;DOC_NAME=fat:reuters_annual_pshs_src_window.fat&amp;display_string=Audit&amp;DYN_ARGS=TRUE&amp;VAR:ID1=B0NDMY&amp;VAR:RCODE=FDSEPSDIL&amp;VAR:SDATE=20090399&amp;VAR:FREQ=Y&amp;VAR:RELITEM=RP&amp;VAR:CURRENCY=&amp;VAR:CURRSOURCE=EXSH","ARE&amp;VAR:NATFREQ=ANNUAL&amp;VAR:RFIELD=FINALIZED&amp;VAR:DB_TYPE=&amp;VAR:UNITS=M&amp;window=popup&amp;width=450&amp;height=300&amp;START_MAXIMIZED=FALSE"}</definedName>
    <definedName name="_1ab1_" localSheetId="23" hidden="1">{#N/A,#N/A,FALSE,"SumD";#N/A,#N/A,FALSE,"ElecD";#N/A,#N/A,FALSE,"MechD";#N/A,#N/A,FALSE,"GeotD";#N/A,#N/A,FALSE,"PrcsD";#N/A,#N/A,FALSE,"TunnD";#N/A,#N/A,FALSE,"CivlD";#N/A,#N/A,FALSE,"NtwkD";#N/A,#N/A,FALSE,"EstgD";#N/A,#N/A,FALSE,"PEngD"}</definedName>
    <definedName name="_1ab1_" hidden="1">{#N/A,#N/A,FALSE,"SumD";#N/A,#N/A,FALSE,"ElecD";#N/A,#N/A,FALSE,"MechD";#N/A,#N/A,FALSE,"GeotD";#N/A,#N/A,FALSE,"PrcsD";#N/A,#N/A,FALSE,"TunnD";#N/A,#N/A,FALSE,"CivlD";#N/A,#N/A,FALSE,"NtwkD";#N/A,#N/A,FALSE,"EstgD";#N/A,#N/A,FALSE,"PEngD"}</definedName>
    <definedName name="_2__123Graph_AChart_1Q" hidden="1">#REF!</definedName>
    <definedName name="_2__123Graph_AChart_2A" localSheetId="18" hidden="1">#REF!</definedName>
    <definedName name="_2__123Graph_AChart_2A" hidden="1">#REF!</definedName>
    <definedName name="_2__123Graph_AR_M_MARG" hidden="1">[9]P!#REF!</definedName>
    <definedName name="_2__123Graph_CCHART_1" hidden="1">[6]Demand!#REF!</definedName>
    <definedName name="_2__FDSAUDITLINK__" hidden="1">{"fdsup://directions/FAT Viewer?action=UPDATE&amp;creator=factset&amp;DYN_ARGS=TRUE&amp;DOC_NAME=FAT:FQL_AUDITING_CLIENT_TEMPLATE.FAT&amp;display_string=Audit&amp;VAR:KEY=UNOBIVMNGP&amp;VAR:QUERY=UkdGX0RFQlRfRVEoQU5OLDAsLCwsLCxOT0FVRElUKQ==&amp;WINDOW=FIRST_POPUP&amp;HEIGHT=450&amp;WIDTH=450&amp;","START_MAXIMIZED=FALSE&amp;VAR:CALENDAR=FIVEDAY&amp;VAR:SYMBOL=610102&amp;VAR:INDEX=0"}</definedName>
    <definedName name="_20__FDSAUDITLINK__" hidden="1">{"fdsup://IBCentral/FAT Viewer?action=UPDATE&amp;creator=factset&amp;DOC_NAME=fat:reuters_annual_pshs_src_window.fat&amp;display_string=Audit&amp;DYN_ARGS=TRUE&amp;VAR:ID1=B4TL22&amp;VAR:RCODE=FDSEPSDIL&amp;VAR:SDATE=20070399&amp;VAR:FREQ=Y&amp;VAR:RELITEM=RP&amp;VAR:CURRENCY=&amp;VAR:CURRSOURCE=EXSH","ARE&amp;VAR:NATFREQ=ANNUAL&amp;VAR:RFIELD=FINALIZED&amp;VAR:DB_TYPE=&amp;VAR:UNITS=M&amp;window=popup&amp;width=450&amp;height=300&amp;START_MAXIMIZED=FALSE"}</definedName>
    <definedName name="_200__FDSAUDITLINK__" hidden="1">{"fdsup://IBCentral/FAT Viewer?action=UPDATE&amp;creator=factset&amp;DOC_NAME=fat:reuters_annual_pshs_src_window.fat&amp;display_string=Audit&amp;DYN_ARGS=TRUE&amp;VAR:ID1=B0NDMY&amp;VAR:RCODE=FDSEPSDIL&amp;VAR:SDATE=20080399&amp;VAR:FREQ=Y&amp;VAR:RELITEM=RP&amp;VAR:CURRENCY=&amp;VAR:CURRSOURCE=EXSH","ARE&amp;VAR:NATFREQ=ANNUAL&amp;VAR:RFIELD=FINALIZED&amp;VAR:DB_TYPE=&amp;VAR:UNITS=M&amp;window=popup&amp;width=450&amp;height=300&amp;START_MAXIMIZED=FALSE"}</definedName>
    <definedName name="_201__FDSAUDITLINK__" hidden="1">{"fdsup://IBCentral/FAT Viewer?action=UPDATE&amp;creator=factset&amp;DOC_NAME=fat:reuters_annual_pshs_src_window.fat&amp;display_string=Audit&amp;DYN_ARGS=TRUE&amp;VAR:ID1=B0NDMY&amp;VAR:RCODE=FDSEPSDIL&amp;VAR:SDATE=20070399&amp;VAR:FREQ=Y&amp;VAR:RELITEM=RP&amp;VAR:CURRENCY=&amp;VAR:CURRSOURCE=EXSH","ARE&amp;VAR:NATFREQ=ANNUAL&amp;VAR:RFIELD=FINALIZED&amp;VAR:DB_TYPE=&amp;VAR:UNITS=M&amp;window=popup&amp;width=450&amp;height=300&amp;START_MAXIMIZED=FALSE"}</definedName>
    <definedName name="_202__FDSAUDITLINK__" hidden="1">{"fdsup://IBCentral/FAT Viewer?action=UPDATE&amp;creator=factset&amp;DOC_NAME=fat:reuters_annual_pshs_src_window.fat&amp;display_string=Audit&amp;DYN_ARGS=TRUE&amp;VAR:ID1=680260&amp;VAR:RCODE=FDSEPSDIL&amp;VAR:SDATE=20090399&amp;VAR:FREQ=Y&amp;VAR:RELITEM=RP&amp;VAR:CURRENCY=&amp;VAR:CURRSOURCE=EXSH","ARE&amp;VAR:NATFREQ=ANNUAL&amp;VAR:RFIELD=FINALIZED&amp;VAR:DB_TYPE=&amp;VAR:UNITS=M&amp;window=popup&amp;width=450&amp;height=300&amp;START_MAXIMIZED=FALSE"}</definedName>
    <definedName name="_203__FDSAUDITLINK__" hidden="1">{"fdsup://IBCentral/FAT Viewer?action=UPDATE&amp;creator=factset&amp;DOC_NAME=fat:reuters_annual_pshs_src_window.fat&amp;display_string=Audit&amp;DYN_ARGS=TRUE&amp;VAR:ID1=680260&amp;VAR:RCODE=FDSEPSDIL&amp;VAR:SDATE=20080399&amp;VAR:FREQ=Y&amp;VAR:RELITEM=RP&amp;VAR:CURRENCY=&amp;VAR:CURRSOURCE=EXSH","ARE&amp;VAR:NATFREQ=ANNUAL&amp;VAR:RFIELD=FINALIZED&amp;VAR:DB_TYPE=&amp;VAR:UNITS=M&amp;window=popup&amp;width=450&amp;height=300&amp;START_MAXIMIZED=FALSE"}</definedName>
    <definedName name="_204__FDSAUDITLINK__" hidden="1">{"fdsup://IBCentral/FAT Viewer?action=UPDATE&amp;creator=factset&amp;DOC_NAME=fat:reuters_annual_pshs_src_window.fat&amp;display_string=Audit&amp;DYN_ARGS=TRUE&amp;VAR:ID1=680260&amp;VAR:RCODE=FDSEPSDIL&amp;VAR:SDATE=20070399&amp;VAR:FREQ=Y&amp;VAR:RELITEM=RP&amp;VAR:CURRENCY=&amp;VAR:CURRSOURCE=EXSH","ARE&amp;VAR:NATFREQ=ANNUAL&amp;VAR:RFIELD=FINALIZED&amp;VAR:DB_TYPE=&amp;VAR:UNITS=M&amp;window=popup&amp;width=450&amp;height=300&amp;START_MAXIMIZED=FALSE"}</definedName>
    <definedName name="_205__FDSAUDITLINK__" hidden="1">{"fdsup://IBCentral/FAT Viewer?action=UPDATE&amp;creator=factset&amp;DOC_NAME=fat:reuters_annual_pshs_src_window.fat&amp;display_string=Audit&amp;DYN_ARGS=TRUE&amp;VAR:ID1=B2Q7WL&amp;VAR:RCODE=FDSEPSDIL&amp;VAR:SDATE=20090399&amp;VAR:FREQ=Y&amp;VAR:RELITEM=RP&amp;VAR:CURRENCY=&amp;VAR:CURRSOURCE=EXSH","ARE&amp;VAR:NATFREQ=ANNUAL&amp;VAR:RFIELD=FINALIZED&amp;VAR:DB_TYPE=&amp;VAR:UNITS=M&amp;window=popup&amp;width=450&amp;height=300&amp;START_MAXIMIZED=FALSE"}</definedName>
    <definedName name="_206__FDSAUDITLINK__" hidden="1">{"fdsup://IBCentral/FAT Viewer?action=UPDATE&amp;creator=factset&amp;DOC_NAME=fat:reuters_annual_pshs_src_window.fat&amp;display_string=Audit&amp;DYN_ARGS=TRUE&amp;VAR:ID1=B2Q7WL&amp;VAR:RCODE=FDSEPSDIL&amp;VAR:SDATE=20080399&amp;VAR:FREQ=Y&amp;VAR:RELITEM=RP&amp;VAR:CURRENCY=&amp;VAR:CURRSOURCE=EXSH","ARE&amp;VAR:NATFREQ=ANNUAL&amp;VAR:RFIELD=FINALIZED&amp;VAR:DB_TYPE=&amp;VAR:UNITS=M&amp;window=popup&amp;width=450&amp;height=300&amp;START_MAXIMIZED=FALSE"}</definedName>
    <definedName name="_207__FDSAUDITLINK__" hidden="1">{"fdsup://IBCentral/FAT Viewer?action=UPDATE&amp;creator=factset&amp;DOC_NAME=fat:reuters_annual_pshs_src_window.fat&amp;display_string=Audit&amp;DYN_ARGS=TRUE&amp;VAR:ID1=B2Q7WL&amp;VAR:RCODE=FDSEPSDIL&amp;VAR:SDATE=20070399&amp;VAR:FREQ=Y&amp;VAR:RELITEM=RP&amp;VAR:CURRENCY=&amp;VAR:CURRSOURCE=EXSH","ARE&amp;VAR:NATFREQ=ANNUAL&amp;VAR:RFIELD=FINALIZED&amp;VAR:DB_TYPE=&amp;VAR:UNITS=M&amp;window=popup&amp;width=450&amp;height=300&amp;START_MAXIMIZED=FALSE"}</definedName>
    <definedName name="_208__FDSAUDITLINK__" hidden="1">{"fdsup://IBCentral/FAT Viewer?action=UPDATE&amp;creator=factset&amp;DOC_NAME=fat:reuters_annual_pshs_src_window.fat&amp;display_string=Audit&amp;DYN_ARGS=TRUE&amp;VAR:ID1=629621&amp;VAR:RCODE=FDSEPSDIL&amp;VAR:SDATE=20090399&amp;VAR:FREQ=Y&amp;VAR:RELITEM=RP&amp;VAR:CURRENCY=&amp;VAR:CURRSOURCE=EXSH","ARE&amp;VAR:NATFREQ=ANNUAL&amp;VAR:RFIELD=FINALIZED&amp;VAR:DB_TYPE=&amp;VAR:UNITS=M&amp;window=popup&amp;width=450&amp;height=300&amp;START_MAXIMIZED=FALSE"}</definedName>
    <definedName name="_209__FDSAUDITLINK__" hidden="1">{"fdsup://IBCentral/FAT Viewer?action=UPDATE&amp;creator=factset&amp;DOC_NAME=fat:reuters_annual_pshs_src_window.fat&amp;display_string=Audit&amp;DYN_ARGS=TRUE&amp;VAR:ID1=629621&amp;VAR:RCODE=FDSEPSDIL&amp;VAR:SDATE=20080399&amp;VAR:FREQ=Y&amp;VAR:RELITEM=RP&amp;VAR:CURRENCY=&amp;VAR:CURRSOURCE=EXSH","ARE&amp;VAR:NATFREQ=ANNUAL&amp;VAR:RFIELD=FINALIZED&amp;VAR:DB_TYPE=&amp;VAR:UNITS=M&amp;window=popup&amp;width=450&amp;height=300&amp;START_MAXIMIZED=FALSE"}</definedName>
    <definedName name="_21__FDSAUDITLINK__" hidden="1">{"fdsup://IBCentral/FAT Viewer?action=UPDATE&amp;creator=factset&amp;DOC_NAME=fat:reuters_annual_pshs_src_window.fat&amp;display_string=Audit&amp;DYN_ARGS=TRUE&amp;VAR:ID1=610102&amp;VAR:RCODE=FDSEPSDIL&amp;VAR:SDATE=20090399&amp;VAR:FREQ=Y&amp;VAR:RELITEM=RP&amp;VAR:CURRENCY=&amp;VAR:CURRSOURCE=EXSH","ARE&amp;VAR:NATFREQ=ANNUAL&amp;VAR:RFIELD=FINALIZED&amp;VAR:DB_TYPE=&amp;VAR:UNITS=M&amp;window=popup&amp;width=450&amp;height=300&amp;START_MAXIMIZED=FALSE"}</definedName>
    <definedName name="_210__FDSAUDITLINK__" hidden="1">{"fdsup://IBCentral/FAT Viewer?action=UPDATE&amp;creator=factset&amp;DOC_NAME=fat:reuters_annual_pshs_src_window.fat&amp;display_string=Audit&amp;DYN_ARGS=TRUE&amp;VAR:ID1=629621&amp;VAR:RCODE=FDSEPSDIL&amp;VAR:SDATE=20070399&amp;VAR:FREQ=Y&amp;VAR:RELITEM=RP&amp;VAR:CURRENCY=&amp;VAR:CURRSOURCE=EXSH","ARE&amp;VAR:NATFREQ=ANNUAL&amp;VAR:RFIELD=FINALIZED&amp;VAR:DB_TYPE=&amp;VAR:UNITS=M&amp;window=popup&amp;width=450&amp;height=300&amp;START_MAXIMIZED=FALSE"}</definedName>
    <definedName name="_211__FDSAUDITLINK__" hidden="1">{"fdsup://IBCentral/FAT Viewer?action=UPDATE&amp;creator=factset&amp;DOC_NAME=fat:reuters_annual_pshs_src_window.fat&amp;display_string=Audit&amp;DYN_ARGS=TRUE&amp;VAR:ID1=B0C5QR&amp;VAR:RCODE=FDSEPSDIL&amp;VAR:SDATE=20090399&amp;VAR:FREQ=Y&amp;VAR:RELITEM=RP&amp;VAR:CURRENCY=&amp;VAR:CURRSOURCE=EXSH","ARE&amp;VAR:NATFREQ=ANNUAL&amp;VAR:RFIELD=FINALIZED&amp;VAR:DB_TYPE=&amp;VAR:UNITS=M&amp;window=popup&amp;width=450&amp;height=300&amp;START_MAXIMIZED=FALSE"}</definedName>
    <definedName name="_212__FDSAUDITLINK__" hidden="1">{"fdsup://IBCentral/FAT Viewer?action=UPDATE&amp;creator=factset&amp;DOC_NAME=fat:reuters_annual_pshs_src_window.fat&amp;display_string=Audit&amp;DYN_ARGS=TRUE&amp;VAR:ID1=B0C5QR&amp;VAR:RCODE=FDSEPSDIL&amp;VAR:SDATE=20080399&amp;VAR:FREQ=Y&amp;VAR:RELITEM=RP&amp;VAR:CURRENCY=&amp;VAR:CURRSOURCE=EXSH","ARE&amp;VAR:NATFREQ=ANNUAL&amp;VAR:RFIELD=FINALIZED&amp;VAR:DB_TYPE=&amp;VAR:UNITS=M&amp;window=popup&amp;width=450&amp;height=300&amp;START_MAXIMIZED=FALSE"}</definedName>
    <definedName name="_213__FDSAUDITLINK__" hidden="1">{"fdsup://IBCentral/FAT Viewer?action=UPDATE&amp;creator=factset&amp;DOC_NAME=fat:reuters_annual_pshs_src_window.fat&amp;display_string=Audit&amp;DYN_ARGS=TRUE&amp;VAR:ID1=B0C5QR&amp;VAR:RCODE=FDSEPSDIL&amp;VAR:SDATE=20070399&amp;VAR:FREQ=Y&amp;VAR:RELITEM=RP&amp;VAR:CURRENCY=&amp;VAR:CURRSOURCE=EXSH","ARE&amp;VAR:NATFREQ=ANNUAL&amp;VAR:RFIELD=FINALIZED&amp;VAR:DB_TYPE=&amp;VAR:UNITS=M&amp;window=popup&amp;width=450&amp;height=300&amp;START_MAXIMIZED=FALSE"}</definedName>
    <definedName name="_214__FDSAUDITLINK__" hidden="1">{"fdsup://IBCentral/FAT Viewer?action=UPDATE&amp;creator=factset&amp;DOC_NAME=fat:reuters_annual_pshs_src_window.fat&amp;display_string=Audit&amp;DYN_ARGS=TRUE&amp;VAR:ID1=B1S722&amp;VAR:RCODE=FDSEPSDIL&amp;VAR:SDATE=20090399&amp;VAR:FREQ=Y&amp;VAR:RELITEM=RP&amp;VAR:CURRENCY=&amp;VAR:CURRSOURCE=EXSH","ARE&amp;VAR:NATFREQ=ANNUAL&amp;VAR:RFIELD=FINALIZED&amp;VAR:DB_TYPE=&amp;VAR:UNITS=M&amp;window=popup&amp;width=450&amp;height=300&amp;START_MAXIMIZED=FALSE"}</definedName>
    <definedName name="_215__FDSAUDITLINK__" hidden="1">{"fdsup://IBCentral/FAT Viewer?action=UPDATE&amp;creator=factset&amp;DOC_NAME=fat:reuters_annual_pshs_src_window.fat&amp;display_string=Audit&amp;DYN_ARGS=TRUE&amp;VAR:ID1=B1S722&amp;VAR:RCODE=FDSEPSDIL&amp;VAR:SDATE=20080399&amp;VAR:FREQ=Y&amp;VAR:RELITEM=RP&amp;VAR:CURRENCY=&amp;VAR:CURRSOURCE=EXSH","ARE&amp;VAR:NATFREQ=ANNUAL&amp;VAR:RFIELD=FINALIZED&amp;VAR:DB_TYPE=&amp;VAR:UNITS=M&amp;window=popup&amp;width=450&amp;height=300&amp;START_MAXIMIZED=FALSE"}</definedName>
    <definedName name="_216__FDSAUDITLINK__" hidden="1">{"fdsup://IBCentral/FAT Viewer?action=UPDATE&amp;creator=factset&amp;DOC_NAME=fat:reuters_annual_pshs_src_window.fat&amp;display_string=Audit&amp;DYN_ARGS=TRUE&amp;VAR:ID1=B1S722&amp;VAR:RCODE=FDSEPSDIL&amp;VAR:SDATE=20070399&amp;VAR:FREQ=Y&amp;VAR:RELITEM=RP&amp;VAR:CURRENCY=&amp;VAR:CURRSOURCE=EXSH","ARE&amp;VAR:NATFREQ=ANNUAL&amp;VAR:RFIELD=FINALIZED&amp;VAR:DB_TYPE=&amp;VAR:UNITS=M&amp;window=popup&amp;width=450&amp;height=300&amp;START_MAXIMIZED=FALSE"}</definedName>
    <definedName name="_217__FDSAUDITLINK__" hidden="1">{"fdsup://IBCentral/FAT Viewer?action=UPDATE&amp;creator=factset&amp;DOC_NAME=fat:reuters_annual_pshs_src_window.fat&amp;display_string=Audit&amp;DYN_ARGS=TRUE&amp;VAR:ID1=610108&amp;VAR:RCODE=FDSEPSDIL&amp;VAR:SDATE=20090399&amp;VAR:FREQ=Y&amp;VAR:RELITEM=RP&amp;VAR:CURRENCY=&amp;VAR:CURRSOURCE=EXSH","ARE&amp;VAR:NATFREQ=ANNUAL&amp;VAR:RFIELD=FINALIZED&amp;VAR:DB_TYPE=&amp;VAR:UNITS=M&amp;window=popup&amp;width=450&amp;height=300&amp;START_MAXIMIZED=FALSE"}</definedName>
    <definedName name="_218__FDSAUDITLINK__" hidden="1">{"fdsup://IBCentral/FAT Viewer?action=UPDATE&amp;creator=factset&amp;DOC_NAME=fat:reuters_annual_pshs_src_window.fat&amp;display_string=Audit&amp;DYN_ARGS=TRUE&amp;VAR:ID1=610108&amp;VAR:RCODE=FDSEPSDIL&amp;VAR:SDATE=20080399&amp;VAR:FREQ=Y&amp;VAR:RELITEM=RP&amp;VAR:CURRENCY=&amp;VAR:CURRSOURCE=EXSH","ARE&amp;VAR:NATFREQ=ANNUAL&amp;VAR:RFIELD=FINALIZED&amp;VAR:DB_TYPE=&amp;VAR:UNITS=M&amp;window=popup&amp;width=450&amp;height=300&amp;START_MAXIMIZED=FALSE"}</definedName>
    <definedName name="_219__FDSAUDITLINK__" hidden="1">{"fdsup://IBCentral/FAT Viewer?action=UPDATE&amp;creator=factset&amp;DOC_NAME=fat:reuters_annual_pshs_src_window.fat&amp;display_string=Audit&amp;DYN_ARGS=TRUE&amp;VAR:ID1=610108&amp;VAR:RCODE=FDSEPSDIL&amp;VAR:SDATE=20070399&amp;VAR:FREQ=Y&amp;VAR:RELITEM=RP&amp;VAR:CURRENCY=&amp;VAR:CURRSOURCE=EXSH","ARE&amp;VAR:NATFREQ=ANNUAL&amp;VAR:RFIELD=FINALIZED&amp;VAR:DB_TYPE=&amp;VAR:UNITS=M&amp;window=popup&amp;width=450&amp;height=300&amp;START_MAXIMIZED=FALSE"}</definedName>
    <definedName name="_22__FDSAUDITLINK__" hidden="1">{"fdsup://IBCentral/FAT Viewer?action=UPDATE&amp;creator=factset&amp;DOC_NAME=fat:reuters_annual_pshs_src_window.fat&amp;display_string=Audit&amp;DYN_ARGS=TRUE&amp;VAR:ID1=610102&amp;VAR:RCODE=FDSEPSDIL&amp;VAR:SDATE=20080399&amp;VAR:FREQ=Y&amp;VAR:RELITEM=RP&amp;VAR:CURRENCY=&amp;VAR:CURRSOURCE=EXSH","ARE&amp;VAR:NATFREQ=ANNUAL&amp;VAR:RFIELD=FINALIZED&amp;VAR:DB_TYPE=&amp;VAR:UNITS=M&amp;window=popup&amp;width=450&amp;height=300&amp;START_MAXIMIZED=FALSE"}</definedName>
    <definedName name="_220__FDSAUDITLINK__" hidden="1">{"fdsup://IBCentral/FAT Viewer?action=UPDATE&amp;creator=factset&amp;DOC_NAME=fat:reuters_annual_pshs_src_window.fat&amp;display_string=Audit&amp;DYN_ARGS=TRUE&amp;VAR:ID1=B02L7L&amp;VAR:RCODE=FDSEPSDIL&amp;VAR:SDATE=20090399&amp;VAR:FREQ=Y&amp;VAR:RELITEM=RP&amp;VAR:CURRENCY=&amp;VAR:CURRSOURCE=EXSH","ARE&amp;VAR:NATFREQ=ANNUAL&amp;VAR:RFIELD=FINALIZED&amp;VAR:DB_TYPE=&amp;VAR:UNITS=M&amp;window=popup&amp;width=450&amp;height=300&amp;START_MAXIMIZED=FALSE"}</definedName>
    <definedName name="_221__FDSAUDITLINK__" hidden="1">{"fdsup://IBCentral/FAT Viewer?action=UPDATE&amp;creator=factset&amp;DOC_NAME=fat:reuters_annual_pshs_src_window.fat&amp;display_string=Audit&amp;DYN_ARGS=TRUE&amp;VAR:ID1=B02L7L&amp;VAR:RCODE=FDSEPSDIL&amp;VAR:SDATE=20080399&amp;VAR:FREQ=Y&amp;VAR:RELITEM=RP&amp;VAR:CURRENCY=&amp;VAR:CURRSOURCE=EXSH","ARE&amp;VAR:NATFREQ=ANNUAL&amp;VAR:RFIELD=FINALIZED&amp;VAR:DB_TYPE=&amp;VAR:UNITS=M&amp;window=popup&amp;width=450&amp;height=300&amp;START_MAXIMIZED=FALSE"}</definedName>
    <definedName name="_222__FDSAUDITLINK__" hidden="1">{"fdsup://IBCentral/FAT Viewer?action=UPDATE&amp;creator=factset&amp;DOC_NAME=fat:reuters_annual_pshs_src_window.fat&amp;display_string=Audit&amp;DYN_ARGS=TRUE&amp;VAR:ID1=B02L7L&amp;VAR:RCODE=FDSEPSDIL&amp;VAR:SDATE=20070399&amp;VAR:FREQ=Y&amp;VAR:RELITEM=RP&amp;VAR:CURRENCY=&amp;VAR:CURRSOURCE=EXSH","ARE&amp;VAR:NATFREQ=ANNUAL&amp;VAR:RFIELD=FINALIZED&amp;VAR:DB_TYPE=&amp;VAR:UNITS=M&amp;window=popup&amp;width=450&amp;height=300&amp;START_MAXIMIZED=FALSE"}</definedName>
    <definedName name="_223__FDSAUDITLINK__" hidden="1">{"fdsup://directions/FAT Viewer?action=UPDATE&amp;creator=factset&amp;DYN_ARGS=TRUE&amp;DOC_NAME=FAT:FQL_AUDITING_CLIENT_TEMPLATE.FAT&amp;display_string=Audit&amp;VAR:KEY=YTIDUDWLMN&amp;VAR:QUERY=UkdGX0RFQlRfRVEoQU5OLDAsLCwsLCxOT0FVRElUKQ==&amp;WINDOW=FIRST_POPUP&amp;HEIGHT=450&amp;WIDTH=450&amp;","START_MAXIMIZED=FALSE&amp;VAR:CALENDAR=FIVEDAY&amp;VAR:SYMBOL=B4TL22&amp;VAR:INDEX=0"}</definedName>
    <definedName name="_224__FDSAUDITLINK__" hidden="1">{"fdsup://directions/FAT Viewer?action=UPDATE&amp;creator=factset&amp;DYN_ARGS=TRUE&amp;DOC_NAME=FAT:FQL_AUDITING_CLIENT_TEMPLATE.FAT&amp;display_string=Audit&amp;VAR:KEY=ANGPUBSTKP&amp;VAR:QUERY=UkdGX0RFQlRfRVEoQU5OLDAsLCwsLCxOT0FVRElUKQ==&amp;WINDOW=FIRST_POPUP&amp;HEIGHT=450&amp;WIDTH=450&amp;","START_MAXIMIZED=FALSE&amp;VAR:CALENDAR=FIVEDAY&amp;VAR:SYMBOL=610102&amp;VAR:INDEX=0"}</definedName>
    <definedName name="_225__FDSAUDITLINK__" hidden="1">{"fdsup://directions/FAT Viewer?action=UPDATE&amp;creator=factset&amp;DYN_ARGS=TRUE&amp;DOC_NAME=FAT:FQL_AUDITING_CLIENT_TEMPLATE.FAT&amp;display_string=Audit&amp;VAR:KEY=KBSLETUDCP&amp;VAR:QUERY=UkdGX0RFQlRfRVEoQU5OLDAsLCwsLCxOT0FVRElUKQ==&amp;WINDOW=FIRST_POPUP&amp;HEIGHT=450&amp;WIDTH=450&amp;","START_MAXIMIZED=FALSE&amp;VAR:CALENDAR=FIVEDAY&amp;VAR:SYMBOL=617190&amp;VAR:INDEX=0"}</definedName>
    <definedName name="_226__FDSAUDITLINK__" hidden="1">{"fdsup://directions/FAT Viewer?action=UPDATE&amp;creator=factset&amp;DYN_ARGS=TRUE&amp;DOC_NAME=FAT:FQL_AUDITING_CLIENT_TEMPLATE.FAT&amp;display_string=Audit&amp;VAR:KEY=SHCZCDCXSF&amp;VAR:QUERY=UkdGX0RFQlRfRVEoQU5OLDAsLCwsLCxOT0FVRElUKQ==&amp;WINDOW=FIRST_POPUP&amp;HEIGHT=450&amp;WIDTH=450&amp;","START_MAXIMIZED=FALSE&amp;VAR:CALENDAR=FIVEDAY&amp;VAR:SYMBOL=657040&amp;VAR:INDEX=0"}</definedName>
    <definedName name="_227__FDSAUDITLINK__" hidden="1">{"fdsup://directions/FAT Viewer?action=UPDATE&amp;creator=factset&amp;DYN_ARGS=TRUE&amp;DOC_NAME=FAT:FQL_AUDITING_CLIENT_TEMPLATE.FAT&amp;display_string=Audit&amp;VAR:KEY=IHWVWREJYX&amp;VAR:QUERY=UkdGX0RFQlRfRVEoQU5OLDAsLCwsLCxOT0FVRElUKQ==&amp;WINDOW=FIRST_POPUP&amp;HEIGHT=450&amp;WIDTH=450&amp;","START_MAXIMIZED=FALSE&amp;VAR:CALENDAR=FIVEDAY&amp;VAR:SYMBOL=613580&amp;VAR:INDEX=0"}</definedName>
    <definedName name="_228__FDSAUDITLINK__" hidden="1">{"fdsup://directions/FAT Viewer?action=UPDATE&amp;creator=factset&amp;DYN_ARGS=TRUE&amp;DOC_NAME=FAT:FQL_AUDITING_CLIENT_TEMPLATE.FAT&amp;display_string=Audit&amp;VAR:KEY=ONWLABQBOJ&amp;VAR:QUERY=UkdGX0RFQlRfRVEoQU5OLDAsLCwsLCxOT0FVRElUKQ==&amp;WINDOW=FIRST_POPUP&amp;HEIGHT=450&amp;WIDTH=450&amp;","START_MAXIMIZED=FALSE&amp;VAR:CALENDAR=FIVEDAY&amp;VAR:SYMBOL=B0L4LR&amp;VAR:INDEX=0"}</definedName>
    <definedName name="_229__FDSAUDITLINK__" hidden="1">{"fdsup://directions/FAT Viewer?action=UPDATE&amp;creator=factset&amp;DYN_ARGS=TRUE&amp;DOC_NAME=FAT:FQL_AUDITING_CLIENT_TEMPLATE.FAT&amp;display_string=Audit&amp;VAR:KEY=IFALAJIBAL&amp;VAR:QUERY=UkdGX0RFQlRfRVEoQU5OLDAsLCwsLCxOT0FVRElUKQ==&amp;WINDOW=FIRST_POPUP&amp;HEIGHT=450&amp;WIDTH=450&amp;","START_MAXIMIZED=FALSE&amp;VAR:CALENDAR=FIVEDAY&amp;VAR:SYMBOL=665288&amp;VAR:INDEX=0"}</definedName>
    <definedName name="_23__FDSAUDITLINK__" hidden="1">{"fdsup://IBCentral/FAT Viewer?action=UPDATE&amp;creator=factset&amp;DOC_NAME=fat:reuters_annual_pshs_src_window.fat&amp;display_string=Audit&amp;DYN_ARGS=TRUE&amp;VAR:ID1=610102&amp;VAR:RCODE=FDSEPSDIL&amp;VAR:SDATE=20070399&amp;VAR:FREQ=Y&amp;VAR:RELITEM=RP&amp;VAR:CURRENCY=&amp;VAR:CURRSOURCE=EXSH","ARE&amp;VAR:NATFREQ=ANNUAL&amp;VAR:RFIELD=FINALIZED&amp;VAR:DB_TYPE=&amp;VAR:UNITS=M&amp;window=popup&amp;width=450&amp;height=300&amp;START_MAXIMIZED=FALSE"}</definedName>
    <definedName name="_230__FDSAUDITLINK__" hidden="1">{"fdsup://directions/FAT Viewer?action=UPDATE&amp;creator=factset&amp;DYN_ARGS=TRUE&amp;DOC_NAME=FAT:FQL_AUDITING_CLIENT_TEMPLATE.FAT&amp;display_string=Audit&amp;VAR:KEY=IBANGLYLQJ&amp;VAR:QUERY=UkdGX0RFQlRfRVEoQU5OLDAsLCwsLCxOT0FVRElUKQ==&amp;WINDOW=FIRST_POPUP&amp;HEIGHT=450&amp;WIDTH=450&amp;","START_MAXIMIZED=FALSE&amp;VAR:CALENDAR=FIVEDAY&amp;VAR:SYMBOL=B2QKWK&amp;VAR:INDEX=0"}</definedName>
    <definedName name="_231__FDSAUDITLINK__" hidden="1">{"fdsup://directions/FAT Viewer?action=UPDATE&amp;creator=factset&amp;DYN_ARGS=TRUE&amp;DOC_NAME=FAT:FQL_AUDITING_CLIENT_TEMPLATE.FAT&amp;display_string=Audit&amp;VAR:KEY=EDILOZOXOR&amp;VAR:QUERY=UkdGX0RFQlRfRVEoQU5OLDAsLCwsLCxOT0FVRElUKQ==&amp;WINDOW=FIRST_POPUP&amp;HEIGHT=450&amp;WIDTH=450&amp;","START_MAXIMIZED=FALSE&amp;VAR:CALENDAR=FIVEDAY&amp;VAR:SYMBOL=B084VN&amp;VAR:INDEX=0"}</definedName>
    <definedName name="_232__FDSAUDITLINK__" hidden="1">{"fdsup://directions/FAT Viewer?action=UPDATE&amp;creator=factset&amp;DYN_ARGS=TRUE&amp;DOC_NAME=FAT:FQL_AUDITING_CLIENT_TEMPLATE.FAT&amp;display_string=Audit&amp;VAR:KEY=OTYHSXALYR&amp;VAR:QUERY=UkdGX0RFQlRfRVEoQU5OLDAsLCwsLCxOT0FVRElUKQ==&amp;WINDOW=FIRST_POPUP&amp;HEIGHT=450&amp;WIDTH=450&amp;","START_MAXIMIZED=FALSE&amp;VAR:CALENDAR=FIVEDAY&amp;VAR:SYMBOL=B0NDMY&amp;VAR:INDEX=0"}</definedName>
    <definedName name="_233__FDSAUDITLINK__" hidden="1">{"fdsup://directions/FAT Viewer?action=UPDATE&amp;creator=factset&amp;DYN_ARGS=TRUE&amp;DOC_NAME=FAT:FQL_AUDITING_CLIENT_TEMPLATE.FAT&amp;display_string=Audit&amp;VAR:KEY=AZGPQLGJSX&amp;VAR:QUERY=UkdGX0RFQlRfRVEoQU5OLDAsLCwsLCxOT0FVRElUKQ==&amp;WINDOW=FIRST_POPUP&amp;HEIGHT=450&amp;WIDTH=450&amp;","START_MAXIMIZED=FALSE&amp;VAR:CALENDAR=FIVEDAY&amp;VAR:SYMBOL=680260&amp;VAR:INDEX=0"}</definedName>
    <definedName name="_234__FDSAUDITLINK__" hidden="1">{"fdsup://directions/FAT Viewer?action=UPDATE&amp;creator=factset&amp;DYN_ARGS=TRUE&amp;DOC_NAME=FAT:FQL_AUDITING_CLIENT_TEMPLATE.FAT&amp;display_string=Audit&amp;VAR:KEY=CTIHUHCREF&amp;VAR:QUERY=UkdGX0RFQlRfRVEoQU5OLDAsLCwsLCxOT0FVRElUKQ==&amp;WINDOW=FIRST_POPUP&amp;HEIGHT=450&amp;WIDTH=450&amp;","START_MAXIMIZED=FALSE&amp;VAR:CALENDAR=FIVEDAY&amp;VAR:SYMBOL=B2Q7WL&amp;VAR:INDEX=0"}</definedName>
    <definedName name="_235__FDSAUDITLINK__" hidden="1">{"fdsup://directions/FAT Viewer?action=UPDATE&amp;creator=factset&amp;DYN_ARGS=TRUE&amp;DOC_NAME=FAT:FQL_AUDITING_CLIENT_TEMPLATE.FAT&amp;display_string=Audit&amp;VAR:KEY=IBCDKTQZMT&amp;VAR:QUERY=UkdGX0RFQlRfRVEoQU5OLDAsLCwsLCxOT0FVRElUKQ==&amp;WINDOW=FIRST_POPUP&amp;HEIGHT=450&amp;WIDTH=450&amp;","START_MAXIMIZED=FALSE&amp;VAR:CALENDAR=FIVEDAY&amp;VAR:SYMBOL=629621&amp;VAR:INDEX=0"}</definedName>
    <definedName name="_236__FDSAUDITLINK__" hidden="1">{"fdsup://directions/FAT Viewer?action=UPDATE&amp;creator=factset&amp;DYN_ARGS=TRUE&amp;DOC_NAME=FAT:FQL_AUDITING_CLIENT_TEMPLATE.FAT&amp;display_string=Audit&amp;VAR:KEY=CJQBCDEBKF&amp;VAR:QUERY=UkdGX0RFQlRfRVEoQU5OLDAsLCwsLCxOT0FVRElUKQ==&amp;WINDOW=FIRST_POPUP&amp;HEIGHT=450&amp;WIDTH=450&amp;","START_MAXIMIZED=FALSE&amp;VAR:CALENDAR=FIVEDAY&amp;VAR:SYMBOL=B0C5QR&amp;VAR:INDEX=0"}</definedName>
    <definedName name="_237__FDSAUDITLINK__" hidden="1">{"fdsup://directions/FAT Viewer?action=UPDATE&amp;creator=factset&amp;DYN_ARGS=TRUE&amp;DOC_NAME=FAT:FQL_AUDITING_CLIENT_TEMPLATE.FAT&amp;display_string=Audit&amp;VAR:KEY=YZOJYLIXGJ&amp;VAR:QUERY=UkdGX0RFQlRfRVEoQU5OLDAsLCwsLCxOT0FVRElUKQ==&amp;WINDOW=FIRST_POPUP&amp;HEIGHT=450&amp;WIDTH=450&amp;","START_MAXIMIZED=FALSE&amp;VAR:CALENDAR=FIVEDAY&amp;VAR:SYMBOL=B1S722&amp;VAR:INDEX=0"}</definedName>
    <definedName name="_238__FDSAUDITLINK__" hidden="1">{"fdsup://directions/FAT Viewer?action=UPDATE&amp;creator=factset&amp;DYN_ARGS=TRUE&amp;DOC_NAME=FAT:FQL_AUDITING_CLIENT_TEMPLATE.FAT&amp;display_string=Audit&amp;VAR:KEY=QVUFGVYXMX&amp;VAR:QUERY=UkdGX0RFQlRfRVEoQU5OLDAsLCwsLCxOT0FVRElUKQ==&amp;WINDOW=FIRST_POPUP&amp;HEIGHT=450&amp;WIDTH=450&amp;","START_MAXIMIZED=FALSE&amp;VAR:CALENDAR=FIVEDAY&amp;VAR:SYMBOL=610108&amp;VAR:INDEX=0"}</definedName>
    <definedName name="_239__FDSAUDITLINK__" hidden="1">{"fdsup://directions/FAT Viewer?action=UPDATE&amp;creator=factset&amp;DYN_ARGS=TRUE&amp;DOC_NAME=FAT:FQL_AUDITING_CLIENT_TEMPLATE.FAT&amp;display_string=Audit&amp;VAR:KEY=AVOPQLQFKZ&amp;VAR:QUERY=UkdGX0RFQlRfRVEoQU5OLDAsLCwsLCxOT0FVRElUKQ==&amp;WINDOW=FIRST_POPUP&amp;HEIGHT=450&amp;WIDTH=450&amp;","START_MAXIMIZED=FALSE&amp;VAR:CALENDAR=FIVEDAY&amp;VAR:SYMBOL=B02L7L&amp;VAR:INDEX=0"}</definedName>
    <definedName name="_24__FDSAUDITLINK__" hidden="1">{"fdsup://IBCentral/FAT Viewer?action=UPDATE&amp;creator=factset&amp;DOC_NAME=fat:reuters_annual_pshs_src_window.fat&amp;display_string=Audit&amp;DYN_ARGS=TRUE&amp;VAR:ID1=617190&amp;VAR:RCODE=FDSEPSDIL&amp;VAR:SDATE=20090399&amp;VAR:FREQ=Y&amp;VAR:RELITEM=RP&amp;VAR:CURRENCY=&amp;VAR:CURRSOURCE=EXSH","ARE&amp;VAR:NATFREQ=ANNUAL&amp;VAR:RFIELD=FINALIZED&amp;VAR:DB_TYPE=&amp;VAR:UNITS=M&amp;window=popup&amp;width=450&amp;height=300&amp;START_MAXIMIZED=FALSE"}</definedName>
    <definedName name="_240__FDSAUDITLINK__" hidden="1">{"fdsup://directions/FAT Viewer?action=UPDATE&amp;creator=factset&amp;DYN_ARGS=TRUE&amp;DOC_NAME=FAT:FQL_AUDITING_CLIENT_TEMPLATE.FAT&amp;display_string=Audit&amp;VAR:KEY=EVQNQDKZWH&amp;VAR:QUERY=UkdGX0RFQlRfRVEoQU5OLDAsLCwsLCxOT0FVRElUKQ==&amp;WINDOW=FIRST_POPUP&amp;HEIGHT=450&amp;WIDTH=450&amp;","START_MAXIMIZED=FALSE&amp;VAR:CALENDAR=FIVEDAY&amp;VAR:SYMBOL=B4TL22&amp;VAR:INDEX=0"}</definedName>
    <definedName name="_241__FDSAUDITLINK__" hidden="1">{"fdsup://directions/FAT Viewer?action=UPDATE&amp;creator=factset&amp;DYN_ARGS=TRUE&amp;DOC_NAME=FAT:FQL_AUDITING_CLIENT_TEMPLATE.FAT&amp;display_string=Audit&amp;VAR:KEY=EXQHYVKHGN&amp;VAR:QUERY=UkdGX0RFQlRfRVEoQU5OLDAsLCwsLCxOT0FVRElUKQ==&amp;WINDOW=FIRST_POPUP&amp;HEIGHT=450&amp;WIDTH=450&amp;","START_MAXIMIZED=FALSE&amp;VAR:CALENDAR=FIVEDAY&amp;VAR:SYMBOL=610102&amp;VAR:INDEX=0"}</definedName>
    <definedName name="_242__FDSAUDITLINK__" hidden="1">{"fdsup://directions/FAT Viewer?action=UPDATE&amp;creator=factset&amp;DYN_ARGS=TRUE&amp;DOC_NAME=FAT:FQL_AUDITING_CLIENT_TEMPLATE.FAT&amp;display_string=Audit&amp;VAR:KEY=ONYVOTEHQR&amp;VAR:QUERY=UkdGX0RFQlRfRVEoQU5OLDAsLCwsLCxOT0FVRElUKQ==&amp;WINDOW=FIRST_POPUP&amp;HEIGHT=450&amp;WIDTH=450&amp;","START_MAXIMIZED=FALSE&amp;VAR:CALENDAR=FIVEDAY&amp;VAR:SYMBOL=617190&amp;VAR:INDEX=0"}</definedName>
    <definedName name="_243__FDSAUDITLINK__" hidden="1">{"fdsup://directions/FAT Viewer?action=UPDATE&amp;creator=factset&amp;DYN_ARGS=TRUE&amp;DOC_NAME=FAT:FQL_AUDITING_CLIENT_TEMPLATE.FAT&amp;display_string=Audit&amp;VAR:KEY=AJSTOFSFUP&amp;VAR:QUERY=UkdGX0RFQlRfRVEoQU5OLDAsLCwsLCxOT0FVRElUKQ==&amp;WINDOW=FIRST_POPUP&amp;HEIGHT=450&amp;WIDTH=450&amp;","START_MAXIMIZED=FALSE&amp;VAR:CALENDAR=FIVEDAY&amp;VAR:SYMBOL=657040&amp;VAR:INDEX=0"}</definedName>
    <definedName name="_244__FDSAUDITLINK__" hidden="1">{"fdsup://directions/FAT Viewer?action=UPDATE&amp;creator=factset&amp;DYN_ARGS=TRUE&amp;DOC_NAME=FAT:FQL_AUDITING_CLIENT_TEMPLATE.FAT&amp;display_string=Audit&amp;VAR:KEY=MJQDCTCBQD&amp;VAR:QUERY=UkdGX0RFQlRfRVEoQU5OLDAsLCwsLCxOT0FVRElUKQ==&amp;WINDOW=FIRST_POPUP&amp;HEIGHT=450&amp;WIDTH=450&amp;","START_MAXIMIZED=FALSE&amp;VAR:CALENDAR=FIVEDAY&amp;VAR:SYMBOL=613580&amp;VAR:INDEX=0"}</definedName>
    <definedName name="_245__FDSAUDITLINK__" hidden="1">{"fdsup://directions/FAT Viewer?action=UPDATE&amp;creator=factset&amp;DYN_ARGS=TRUE&amp;DOC_NAME=FAT:FQL_AUDITING_CLIENT_TEMPLATE.FAT&amp;display_string=Audit&amp;VAR:KEY=MLOVKNCRMX&amp;VAR:QUERY=UkdGX0RFQlRfRVEoQU5OLDAsLCwsLCxOT0FVRElUKQ==&amp;WINDOW=FIRST_POPUP&amp;HEIGHT=450&amp;WIDTH=450&amp;","START_MAXIMIZED=FALSE&amp;VAR:CALENDAR=FIVEDAY&amp;VAR:SYMBOL=B0L4LR&amp;VAR:INDEX=0"}</definedName>
    <definedName name="_246__FDSAUDITLINK__" hidden="1">{"fdsup://directions/FAT Viewer?action=UPDATE&amp;creator=factset&amp;DYN_ARGS=TRUE&amp;DOC_NAME=FAT:FQL_AUDITING_CLIENT_TEMPLATE.FAT&amp;display_string=Audit&amp;VAR:KEY=MNOLMJEBEF&amp;VAR:QUERY=UkdGX0RFQlRfRVEoQU5OLDAsLCwsLCxOT0FVRElUKQ==&amp;WINDOW=FIRST_POPUP&amp;HEIGHT=450&amp;WIDTH=450&amp;","START_MAXIMIZED=FALSE&amp;VAR:CALENDAR=FIVEDAY&amp;VAR:SYMBOL=665288&amp;VAR:INDEX=0"}</definedName>
    <definedName name="_247__FDSAUDITLINK__" hidden="1">{"fdsup://directions/FAT Viewer?action=UPDATE&amp;creator=factset&amp;DYN_ARGS=TRUE&amp;DOC_NAME=FAT:FQL_AUDITING_CLIENT_TEMPLATE.FAT&amp;display_string=Audit&amp;VAR:KEY=YRYBIBIDYT&amp;VAR:QUERY=UkdGX0RFQlRfRVEoQU5OLDAsLCwsLCxOT0FVRElUKQ==&amp;WINDOW=FIRST_POPUP&amp;HEIGHT=450&amp;WIDTH=450&amp;","START_MAXIMIZED=FALSE&amp;VAR:CALENDAR=FIVEDAY&amp;VAR:SYMBOL=B2QKWK&amp;VAR:INDEX=0"}</definedName>
    <definedName name="_248__FDSAUDITLINK__" hidden="1">{"fdsup://directions/FAT Viewer?action=UPDATE&amp;creator=factset&amp;DYN_ARGS=TRUE&amp;DOC_NAME=FAT:FQL_AUDITING_CLIENT_TEMPLATE.FAT&amp;display_string=Audit&amp;VAR:KEY=UNELOXOHQL&amp;VAR:QUERY=UkdGX0RFQlRfRVEoQU5OLDAsLCwsLCxOT0FVRElUKQ==&amp;WINDOW=FIRST_POPUP&amp;HEIGHT=450&amp;WIDTH=450&amp;","START_MAXIMIZED=FALSE&amp;VAR:CALENDAR=FIVEDAY&amp;VAR:SYMBOL=B084VN&amp;VAR:INDEX=0"}</definedName>
    <definedName name="_249__FDSAUDITLINK__" hidden="1">{"fdsup://directions/FAT Viewer?action=UPDATE&amp;creator=factset&amp;DYN_ARGS=TRUE&amp;DOC_NAME=FAT:FQL_AUDITING_CLIENT_TEMPLATE.FAT&amp;display_string=Audit&amp;VAR:KEY=STQPMLKHWF&amp;VAR:QUERY=UkdGX0RFQlRfRVEoQU5OLDAsLCwsLCxOT0FVRElUKQ==&amp;WINDOW=FIRST_POPUP&amp;HEIGHT=450&amp;WIDTH=450&amp;","START_MAXIMIZED=FALSE&amp;VAR:CALENDAR=FIVEDAY&amp;VAR:SYMBOL=B0NDMY&amp;VAR:INDEX=0"}</definedName>
    <definedName name="_25__FDSAUDITLINK__" hidden="1">{"fdsup://IBCentral/FAT Viewer?action=UPDATE&amp;creator=factset&amp;DOC_NAME=fat:reuters_annual_pshs_src_window.fat&amp;display_string=Audit&amp;DYN_ARGS=TRUE&amp;VAR:ID1=617190&amp;VAR:RCODE=FDSEPSDIL&amp;VAR:SDATE=20080399&amp;VAR:FREQ=Y&amp;VAR:RELITEM=RP&amp;VAR:CURRENCY=&amp;VAR:CURRSOURCE=EXSH","ARE&amp;VAR:NATFREQ=ANNUAL&amp;VAR:RFIELD=FINALIZED&amp;VAR:DB_TYPE=&amp;VAR:UNITS=M&amp;window=popup&amp;width=450&amp;height=300&amp;START_MAXIMIZED=FALSE"}</definedName>
    <definedName name="_250__FDSAUDITLINK__" hidden="1">{"fdsup://directions/FAT Viewer?action=UPDATE&amp;creator=factset&amp;DYN_ARGS=TRUE&amp;DOC_NAME=FAT:FQL_AUDITING_CLIENT_TEMPLATE.FAT&amp;display_string=Audit&amp;VAR:KEY=QPULSTUJOB&amp;VAR:QUERY=UkdGX0RFQlRfRVEoQU5OLDAsLCwsLCxOT0FVRElUKQ==&amp;WINDOW=FIRST_POPUP&amp;HEIGHT=450&amp;WIDTH=450&amp;","START_MAXIMIZED=FALSE&amp;VAR:CALENDAR=FIVEDAY&amp;VAR:SYMBOL=680260&amp;VAR:INDEX=0"}</definedName>
    <definedName name="_251__FDSAUDITLINK__" hidden="1">{"fdsup://directions/FAT Viewer?action=UPDATE&amp;creator=factset&amp;DYN_ARGS=TRUE&amp;DOC_NAME=FAT:FQL_AUDITING_CLIENT_TEMPLATE.FAT&amp;display_string=Audit&amp;VAR:KEY=YLQZQNWPWZ&amp;VAR:QUERY=UkdGX0RFQlRfRVEoQU5OLDAsLCwsLCxOT0FVRElUKQ==&amp;WINDOW=FIRST_POPUP&amp;HEIGHT=450&amp;WIDTH=450&amp;","START_MAXIMIZED=FALSE&amp;VAR:CALENDAR=FIVEDAY&amp;VAR:SYMBOL=B2Q7WL&amp;VAR:INDEX=0"}</definedName>
    <definedName name="_252__FDSAUDITLINK__" hidden="1">{"fdsup://directions/FAT Viewer?action=UPDATE&amp;creator=factset&amp;DYN_ARGS=TRUE&amp;DOC_NAME=FAT:FQL_AUDITING_CLIENT_TEMPLATE.FAT&amp;display_string=Audit&amp;VAR:KEY=KRSRQRUTAJ&amp;VAR:QUERY=UkdGX0RFQlRfRVEoQU5OLDAsLCwsLCxOT0FVRElUKQ==&amp;WINDOW=FIRST_POPUP&amp;HEIGHT=450&amp;WIDTH=450&amp;","START_MAXIMIZED=FALSE&amp;VAR:CALENDAR=FIVEDAY&amp;VAR:SYMBOL=629621&amp;VAR:INDEX=0"}</definedName>
    <definedName name="_253__FDSAUDITLINK__" hidden="1">{"fdsup://directions/FAT Viewer?action=UPDATE&amp;creator=factset&amp;DYN_ARGS=TRUE&amp;DOC_NAME=FAT:FQL_AUDITING_CLIENT_TEMPLATE.FAT&amp;display_string=Audit&amp;VAR:KEY=KDMZUFCDMP&amp;VAR:QUERY=UkdGX0RFQlRfRVEoQU5OLDAsLCwsLCxOT0FVRElUKQ==&amp;WINDOW=FIRST_POPUP&amp;HEIGHT=450&amp;WIDTH=450&amp;","START_MAXIMIZED=FALSE&amp;VAR:CALENDAR=FIVEDAY&amp;VAR:SYMBOL=B0C5QR&amp;VAR:INDEX=0"}</definedName>
    <definedName name="_254__FDSAUDITLINK__" hidden="1">{"fdsup://directions/FAT Viewer?action=UPDATE&amp;creator=factset&amp;DYN_ARGS=TRUE&amp;DOC_NAME=FAT:FQL_AUDITING_CLIENT_TEMPLATE.FAT&amp;display_string=Audit&amp;VAR:KEY=UNGHMHYTMV&amp;VAR:QUERY=UkdGX0RFQlRfRVEoQU5OLDAsLCwsLCxOT0FVRElUKQ==&amp;WINDOW=FIRST_POPUP&amp;HEIGHT=450&amp;WIDTH=450&amp;","START_MAXIMIZED=FALSE&amp;VAR:CALENDAR=FIVEDAY&amp;VAR:SYMBOL=B1S722&amp;VAR:INDEX=0"}</definedName>
    <definedName name="_255__FDSAUDITLINK__" hidden="1">{"fdsup://directions/FAT Viewer?action=UPDATE&amp;creator=factset&amp;DYN_ARGS=TRUE&amp;DOC_NAME=FAT:FQL_AUDITING_CLIENT_TEMPLATE.FAT&amp;display_string=Audit&amp;VAR:KEY=YXKDMREVAL&amp;VAR:QUERY=UkdGX0RFQlRfRVEoQU5OLDAsLCwsLCxOT0FVRElUKQ==&amp;WINDOW=FIRST_POPUP&amp;HEIGHT=450&amp;WIDTH=450&amp;","START_MAXIMIZED=FALSE&amp;VAR:CALENDAR=FIVEDAY&amp;VAR:SYMBOL=610108&amp;VAR:INDEX=0"}</definedName>
    <definedName name="_256__FDSAUDITLINK__" hidden="1">{"fdsup://directions/FAT Viewer?action=UPDATE&amp;creator=factset&amp;DYN_ARGS=TRUE&amp;DOC_NAME=FAT:FQL_AUDITING_CLIENT_TEMPLATE.FAT&amp;display_string=Audit&amp;VAR:KEY=GVWNWZWVIV&amp;VAR:QUERY=UkdGX0RFQlRfRVEoQU5OLDAsLCwsLCxOT0FVRElUKQ==&amp;WINDOW=FIRST_POPUP&amp;HEIGHT=450&amp;WIDTH=450&amp;","START_MAXIMIZED=FALSE&amp;VAR:CALENDAR=FIVEDAY&amp;VAR:SYMBOL=B02L7L&amp;VAR:INDEX=0"}</definedName>
    <definedName name="_257__FDSAUDITLINK__" hidden="1">{"fdsup://directions/FAT Viewer?action=UPDATE&amp;creator=factset&amp;DYN_ARGS=TRUE&amp;DOC_NAME=FAT:FQL_AUDITING_CLIENT_TEMPLATE.FAT&amp;display_string=Audit&amp;VAR:KEY=IJULCDQDMN&amp;VAR:QUERY=UkdGX0RFQlRfRVEoQU5OLDAsLCwsLCxOT0FVRElUKQ==&amp;WINDOW=FIRST_POPUP&amp;HEIGHT=450&amp;WIDTH=450&amp;","START_MAXIMIZED=FALSE&amp;VAR:CALENDAR=FIVEDAY&amp;VAR:SYMBOL=B4TL22&amp;VAR:INDEX=0"}</definedName>
    <definedName name="_258__FDSAUDITLINK__" hidden="1">{"fdsup://directions/FAT Viewer?action=UPDATE&amp;creator=factset&amp;DYN_ARGS=TRUE&amp;DOC_NAME=FAT:FQL_AUDITING_CLIENT_TEMPLATE.FAT&amp;display_string=Audit&amp;VAR:KEY=QHSNONWPMX&amp;VAR:QUERY=UkdGX0RFQlRfRVEoQU5OLDAsLCwsLCxOT0FVRElUKQ==&amp;WINDOW=FIRST_POPUP&amp;HEIGHT=450&amp;WIDTH=450&amp;","START_MAXIMIZED=FALSE&amp;VAR:CALENDAR=FIVEDAY&amp;VAR:SYMBOL=610102&amp;VAR:INDEX=0"}</definedName>
    <definedName name="_259__FDSAUDITLINK__" hidden="1">{"fdsup://directions/FAT Viewer?action=UPDATE&amp;creator=factset&amp;DYN_ARGS=TRUE&amp;DOC_NAME=FAT:FQL_AUDITING_CLIENT_TEMPLATE.FAT&amp;display_string=Audit&amp;VAR:KEY=EBURKHWHCR&amp;VAR:QUERY=UkdGX0RFQlRfRVEoQU5OLDAsLCwsLCxOT0FVRElUKQ==&amp;WINDOW=FIRST_POPUP&amp;HEIGHT=450&amp;WIDTH=450&amp;","START_MAXIMIZED=FALSE&amp;VAR:CALENDAR=FIVEDAY&amp;VAR:SYMBOL=617190&amp;VAR:INDEX=0"}</definedName>
    <definedName name="_26__FDSAUDITLINK__" hidden="1">{"fdsup://IBCentral/FAT Viewer?action=UPDATE&amp;creator=factset&amp;DOC_NAME=fat:reuters_annual_pshs_src_window.fat&amp;display_string=Audit&amp;DYN_ARGS=TRUE&amp;VAR:ID1=617190&amp;VAR:RCODE=FDSEPSDIL&amp;VAR:SDATE=20070399&amp;VAR:FREQ=Y&amp;VAR:RELITEM=RP&amp;VAR:CURRENCY=&amp;VAR:CURRSOURCE=EXSH","ARE&amp;VAR:NATFREQ=ANNUAL&amp;VAR:RFIELD=FINALIZED&amp;VAR:DB_TYPE=&amp;VAR:UNITS=M&amp;window=popup&amp;width=450&amp;height=300&amp;START_MAXIMIZED=FALSE"}</definedName>
    <definedName name="_260__FDSAUDITLINK__" hidden="1">{"fdsup://directions/FAT Viewer?action=UPDATE&amp;creator=factset&amp;DYN_ARGS=TRUE&amp;DOC_NAME=FAT:FQL_AUDITING_CLIENT_TEMPLATE.FAT&amp;display_string=Audit&amp;VAR:KEY=GFSDYTAJOL&amp;VAR:QUERY=UkdGX0RFQlRfRVEoQU5OLDAsLCwsLCxOT0FVRElUKQ==&amp;WINDOW=FIRST_POPUP&amp;HEIGHT=450&amp;WIDTH=450&amp;","START_MAXIMIZED=FALSE&amp;VAR:CALENDAR=FIVEDAY&amp;VAR:SYMBOL=657040&amp;VAR:INDEX=0"}</definedName>
    <definedName name="_261__FDSAUDITLINK__" hidden="1">{"fdsup://directions/FAT Viewer?action=UPDATE&amp;creator=factset&amp;DYN_ARGS=TRUE&amp;DOC_NAME=FAT:FQL_AUDITING_CLIENT_TEMPLATE.FAT&amp;display_string=Audit&amp;VAR:KEY=EBWFOROPOF&amp;VAR:QUERY=UkdGX0RFQlRfRVEoQU5OLDAsLCwsLCxOT0FVRElUKQ==&amp;WINDOW=FIRST_POPUP&amp;HEIGHT=450&amp;WIDTH=450&amp;","START_MAXIMIZED=FALSE&amp;VAR:CALENDAR=FIVEDAY&amp;VAR:SYMBOL=613580&amp;VAR:INDEX=0"}</definedName>
    <definedName name="_262__FDSAUDITLINK__" hidden="1">{"fdsup://directions/FAT Viewer?action=UPDATE&amp;creator=factset&amp;DYN_ARGS=TRUE&amp;DOC_NAME=FAT:FQL_AUDITING_CLIENT_TEMPLATE.FAT&amp;display_string=Audit&amp;VAR:KEY=OLGJYPIVUP&amp;VAR:QUERY=UkdGX0RFQlRfRVEoQU5OLDAsLCwsLCxOT0FVRElUKQ==&amp;WINDOW=FIRST_POPUP&amp;HEIGHT=450&amp;WIDTH=450&amp;","START_MAXIMIZED=FALSE&amp;VAR:CALENDAR=FIVEDAY&amp;VAR:SYMBOL=B0L4LR&amp;VAR:INDEX=0"}</definedName>
    <definedName name="_263__FDSAUDITLINK__" hidden="1">{"fdsup://directions/FAT Viewer?action=UPDATE&amp;creator=factset&amp;DYN_ARGS=TRUE&amp;DOC_NAME=FAT:FQL_AUDITING_CLIENT_TEMPLATE.FAT&amp;display_string=Audit&amp;VAR:KEY=YFCRCJWHWT&amp;VAR:QUERY=UkdGX0RFQlRfRVEoQU5OLDAsLCwsLCxOT0FVRElUKQ==&amp;WINDOW=FIRST_POPUP&amp;HEIGHT=450&amp;WIDTH=450&amp;","START_MAXIMIZED=FALSE&amp;VAR:CALENDAR=FIVEDAY&amp;VAR:SYMBOL=665288&amp;VAR:INDEX=0"}</definedName>
    <definedName name="_264__FDSAUDITLINK__" hidden="1">{"fdsup://directions/FAT Viewer?action=UPDATE&amp;creator=factset&amp;DYN_ARGS=TRUE&amp;DOC_NAME=FAT:FQL_AUDITING_CLIENT_TEMPLATE.FAT&amp;display_string=Audit&amp;VAR:KEY=EHMBAHIHWH&amp;VAR:QUERY=UkdGX0RFQlRfRVEoQU5OLDAsLCwsLCxOT0FVRElUKQ==&amp;WINDOW=FIRST_POPUP&amp;HEIGHT=450&amp;WIDTH=450&amp;","START_MAXIMIZED=FALSE&amp;VAR:CALENDAR=FIVEDAY&amp;VAR:SYMBOL=B2QKWK&amp;VAR:INDEX=0"}</definedName>
    <definedName name="_265__FDSAUDITLINK__" hidden="1">{"fdsup://directions/FAT Viewer?action=UPDATE&amp;creator=factset&amp;DYN_ARGS=TRUE&amp;DOC_NAME=FAT:FQL_AUDITING_CLIENT_TEMPLATE.FAT&amp;display_string=Audit&amp;VAR:KEY=WJWBKBUJEL&amp;VAR:QUERY=UkdGX0RFQlRfRVEoQU5OLDAsLCwsLCxOT0FVRElUKQ==&amp;WINDOW=FIRST_POPUP&amp;HEIGHT=450&amp;WIDTH=450&amp;","START_MAXIMIZED=FALSE&amp;VAR:CALENDAR=FIVEDAY&amp;VAR:SYMBOL=B084VN&amp;VAR:INDEX=0"}</definedName>
    <definedName name="_266__FDSAUDITLINK__" hidden="1">{"fdsup://directions/FAT Viewer?action=UPDATE&amp;creator=factset&amp;DYN_ARGS=TRUE&amp;DOC_NAME=FAT:FQL_AUDITING_CLIENT_TEMPLATE.FAT&amp;display_string=Audit&amp;VAR:KEY=QFAJANSXYT&amp;VAR:QUERY=UkdGX0RFQlRfRVEoQU5OLDAsLCwsLCxOT0FVRElUKQ==&amp;WINDOW=FIRST_POPUP&amp;HEIGHT=450&amp;WIDTH=450&amp;","START_MAXIMIZED=FALSE&amp;VAR:CALENDAR=FIVEDAY&amp;VAR:SYMBOL=B0NDMY&amp;VAR:INDEX=0"}</definedName>
    <definedName name="_267__FDSAUDITLINK__" hidden="1">{"fdsup://directions/FAT Viewer?action=UPDATE&amp;creator=factset&amp;DYN_ARGS=TRUE&amp;DOC_NAME=FAT:FQL_AUDITING_CLIENT_TEMPLATE.FAT&amp;display_string=Audit&amp;VAR:KEY=ADCDEHOPSP&amp;VAR:QUERY=UkdGX0RFQlRfRVEoQU5OLDAsLCwsLCxOT0FVRElUKQ==&amp;WINDOW=FIRST_POPUP&amp;HEIGHT=450&amp;WIDTH=450&amp;","START_MAXIMIZED=FALSE&amp;VAR:CALENDAR=FIVEDAY&amp;VAR:SYMBOL=680260&amp;VAR:INDEX=0"}</definedName>
    <definedName name="_268__FDSAUDITLINK__" hidden="1">{"fdsup://directions/FAT Viewer?action=UPDATE&amp;creator=factset&amp;DYN_ARGS=TRUE&amp;DOC_NAME=FAT:FQL_AUDITING_CLIENT_TEMPLATE.FAT&amp;display_string=Audit&amp;VAR:KEY=UFMTCPMDKT&amp;VAR:QUERY=UkdGX0RFQlRfRVEoQU5OLDAsLCwsLCxOT0FVRElUKQ==&amp;WINDOW=FIRST_POPUP&amp;HEIGHT=450&amp;WIDTH=450&amp;","START_MAXIMIZED=FALSE&amp;VAR:CALENDAR=FIVEDAY&amp;VAR:SYMBOL=B2Q7WL&amp;VAR:INDEX=0"}</definedName>
    <definedName name="_269__FDSAUDITLINK__" hidden="1">{"fdsup://directions/FAT Viewer?action=UPDATE&amp;creator=factset&amp;DYN_ARGS=TRUE&amp;DOC_NAME=FAT:FQL_AUDITING_CLIENT_TEMPLATE.FAT&amp;display_string=Audit&amp;VAR:KEY=GRYBWVMFKZ&amp;VAR:QUERY=UkdGX0RFQlRfRVEoQU5OLDAsLCwsLCxOT0FVRElUKQ==&amp;WINDOW=FIRST_POPUP&amp;HEIGHT=450&amp;WIDTH=450&amp;","START_MAXIMIZED=FALSE&amp;VAR:CALENDAR=FIVEDAY&amp;VAR:SYMBOL=629621&amp;VAR:INDEX=0"}</definedName>
    <definedName name="_27__FDSAUDITLINK__" hidden="1">{"fdsup://IBCentral/FAT Viewer?action=UPDATE&amp;creator=factset&amp;DOC_NAME=fat:reuters_annual_pshs_src_window.fat&amp;display_string=Audit&amp;DYN_ARGS=TRUE&amp;VAR:ID1=657040&amp;VAR:RCODE=FDSEPSDIL&amp;VAR:SDATE=20090399&amp;VAR:FREQ=Y&amp;VAR:RELITEM=RP&amp;VAR:CURRENCY=&amp;VAR:CURRSOURCE=EXSH","ARE&amp;VAR:NATFREQ=ANNUAL&amp;VAR:RFIELD=FINALIZED&amp;VAR:DB_TYPE=&amp;VAR:UNITS=M&amp;window=popup&amp;width=450&amp;height=300&amp;START_MAXIMIZED=FALSE"}</definedName>
    <definedName name="_270__FDSAUDITLINK__" hidden="1">{"fdsup://directions/FAT Viewer?action=UPDATE&amp;creator=factset&amp;DYN_ARGS=TRUE&amp;DOC_NAME=FAT:FQL_AUDITING_CLIENT_TEMPLATE.FAT&amp;display_string=Audit&amp;VAR:KEY=URCFMTAHKN&amp;VAR:QUERY=UkdGX0RFQlRfRVEoQU5OLDAsLCwsLCxOT0FVRElUKQ==&amp;WINDOW=FIRST_POPUP&amp;HEIGHT=450&amp;WIDTH=450&amp;","START_MAXIMIZED=FALSE&amp;VAR:CALENDAR=FIVEDAY&amp;VAR:SYMBOL=B0C5QR&amp;VAR:INDEX=0"}</definedName>
    <definedName name="_271__FDSAUDITLINK__" hidden="1">{"fdsup://directions/FAT Viewer?action=UPDATE&amp;creator=factset&amp;DYN_ARGS=TRUE&amp;DOC_NAME=FAT:FQL_AUDITING_CLIENT_TEMPLATE.FAT&amp;display_string=Audit&amp;VAR:KEY=OBWHILUHIB&amp;VAR:QUERY=UkdGX0RFQlRfRVEoQU5OLDAsLCwsLCxOT0FVRElUKQ==&amp;WINDOW=FIRST_POPUP&amp;HEIGHT=450&amp;WIDTH=450&amp;","START_MAXIMIZED=FALSE&amp;VAR:CALENDAR=FIVEDAY&amp;VAR:SYMBOL=B1S722&amp;VAR:INDEX=0"}</definedName>
    <definedName name="_272__FDSAUDITLINK__" hidden="1">{"fdsup://directions/FAT Viewer?action=UPDATE&amp;creator=factset&amp;DYN_ARGS=TRUE&amp;DOC_NAME=FAT:FQL_AUDITING_CLIENT_TEMPLATE.FAT&amp;display_string=Audit&amp;VAR:KEY=EJCTAJADCZ&amp;VAR:QUERY=UkdGX0RFQlRfRVEoQU5OLDAsLCwsLCxOT0FVRElUKQ==&amp;WINDOW=FIRST_POPUP&amp;HEIGHT=450&amp;WIDTH=450&amp;","START_MAXIMIZED=FALSE&amp;VAR:CALENDAR=FIVEDAY&amp;VAR:SYMBOL=610108&amp;VAR:INDEX=0"}</definedName>
    <definedName name="_273__FDSAUDITLINK__" hidden="1">{"fdsup://directions/FAT Viewer?action=UPDATE&amp;creator=factset&amp;DYN_ARGS=TRUE&amp;DOC_NAME=FAT:FQL_AUDITING_CLIENT_TEMPLATE.FAT&amp;display_string=Audit&amp;VAR:KEY=KTGLYJAZOH&amp;VAR:QUERY=UkdGX0RFQlRfRVEoQU5OLDAsLCwsLCxOT0FVRElUKQ==&amp;WINDOW=FIRST_POPUP&amp;HEIGHT=450&amp;WIDTH=450&amp;","START_MAXIMIZED=FALSE&amp;VAR:CALENDAR=FIVEDAY&amp;VAR:SYMBOL=B02L7L&amp;VAR:INDEX=0"}</definedName>
    <definedName name="_274__FDSAUDITLINK__" hidden="1">{"fdsup://directions/FAT Viewer?action=UPDATE&amp;creator=factset&amp;DYN_ARGS=TRUE&amp;DOC_NAME=FAT:FQL_AUDITING_CLIENT_TEMPLATE.FAT&amp;display_string=Audit&amp;VAR:KEY=UDQLYRYLOJ&amp;VAR:QUERY=UkdGX0RFQlRfRVEoQU5OLDAsLCwsLCxOT0FVRElUKQ==&amp;WINDOW=FIRST_POPUP&amp;HEIGHT=450&amp;WIDTH=450&amp;","START_MAXIMIZED=FALSE&amp;VAR:CALENDAR=FIVEDAY&amp;VAR:SYMBOL=B4TL22&amp;VAR:INDEX=0"}</definedName>
    <definedName name="_275__FDSAUDITLINK__" hidden="1">{"fdsup://directions/FAT Viewer?action=UPDATE&amp;creator=factset&amp;DYN_ARGS=TRUE&amp;DOC_NAME=FAT:FQL_AUDITING_CLIENT_TEMPLATE.FAT&amp;display_string=Audit&amp;VAR:KEY=QRQZOPYRUL&amp;VAR:QUERY=UkdGX0RFQlRfRVEoQU5OLDAsLCwsLCxOT0FVRElUKQ==&amp;WINDOW=FIRST_POPUP&amp;HEIGHT=450&amp;WIDTH=450&amp;","START_MAXIMIZED=FALSE&amp;VAR:CALENDAR=FIVEDAY&amp;VAR:SYMBOL=610102&amp;VAR:INDEX=0"}</definedName>
    <definedName name="_276__FDSAUDITLINK__" hidden="1">{"fdsup://directions/FAT Viewer?action=UPDATE&amp;creator=factset&amp;DYN_ARGS=TRUE&amp;DOC_NAME=FAT:FQL_AUDITING_CLIENT_TEMPLATE.FAT&amp;display_string=Audit&amp;VAR:KEY=KRQDIVGNAR&amp;VAR:QUERY=UkdGX0RFQlRfRVEoQU5OLDAsLCwsLCxOT0FVRElUKQ==&amp;WINDOW=FIRST_POPUP&amp;HEIGHT=450&amp;WIDTH=450&amp;","START_MAXIMIZED=FALSE&amp;VAR:CALENDAR=FIVEDAY&amp;VAR:SYMBOL=617190&amp;VAR:INDEX=0"}</definedName>
    <definedName name="_277__FDSAUDITLINK__" hidden="1">{"fdsup://directions/FAT Viewer?action=UPDATE&amp;creator=factset&amp;DYN_ARGS=TRUE&amp;DOC_NAME=FAT:FQL_AUDITING_CLIENT_TEMPLATE.FAT&amp;display_string=Audit&amp;VAR:KEY=ULEREXEPQF&amp;VAR:QUERY=UkdGX0RFQlRfRVEoQU5OLDAsLCwsLCxOT0FVRElUKQ==&amp;WINDOW=FIRST_POPUP&amp;HEIGHT=450&amp;WIDTH=450&amp;","START_MAXIMIZED=FALSE&amp;VAR:CALENDAR=FIVEDAY&amp;VAR:SYMBOL=657040&amp;VAR:INDEX=0"}</definedName>
    <definedName name="_278__FDSAUDITLINK__" hidden="1">{"fdsup://directions/FAT Viewer?action=UPDATE&amp;creator=factset&amp;DYN_ARGS=TRUE&amp;DOC_NAME=FAT:FQL_AUDITING_CLIENT_TEMPLATE.FAT&amp;display_string=Audit&amp;VAR:KEY=MZMNKRQTMJ&amp;VAR:QUERY=UkdGX0RFQlRfRVEoQU5OLDAsLCwsLCxOT0FVRElUKQ==&amp;WINDOW=FIRST_POPUP&amp;HEIGHT=450&amp;WIDTH=450&amp;","START_MAXIMIZED=FALSE&amp;VAR:CALENDAR=FIVEDAY&amp;VAR:SYMBOL=613580&amp;VAR:INDEX=0"}</definedName>
    <definedName name="_279__FDSAUDITLINK__" hidden="1">{"fdsup://directions/FAT Viewer?action=UPDATE&amp;creator=factset&amp;DYN_ARGS=TRUE&amp;DOC_NAME=FAT:FQL_AUDITING_CLIENT_TEMPLATE.FAT&amp;display_string=Audit&amp;VAR:KEY=ERCJQBCRSV&amp;VAR:QUERY=UkdGX0RFQlRfRVEoQU5OLDAsLCwsLCxOT0FVRElUKQ==&amp;WINDOW=FIRST_POPUP&amp;HEIGHT=450&amp;WIDTH=450&amp;","START_MAXIMIZED=FALSE&amp;VAR:CALENDAR=FIVEDAY&amp;VAR:SYMBOL=B0L4LR&amp;VAR:INDEX=0"}</definedName>
    <definedName name="_28__FDSAUDITLINK__" hidden="1">{"fdsup://IBCentral/FAT Viewer?action=UPDATE&amp;creator=factset&amp;DOC_NAME=fat:reuters_annual_pshs_src_window.fat&amp;display_string=Audit&amp;DYN_ARGS=TRUE&amp;VAR:ID1=657040&amp;VAR:RCODE=FDSEPSDIL&amp;VAR:SDATE=20080399&amp;VAR:FREQ=Y&amp;VAR:RELITEM=RP&amp;VAR:CURRENCY=&amp;VAR:CURRSOURCE=EXSH","ARE&amp;VAR:NATFREQ=ANNUAL&amp;VAR:RFIELD=FINALIZED&amp;VAR:DB_TYPE=&amp;VAR:UNITS=M&amp;window=popup&amp;width=450&amp;height=300&amp;START_MAXIMIZED=FALSE"}</definedName>
    <definedName name="_280__FDSAUDITLINK__" hidden="1">{"fdsup://directions/FAT Viewer?action=UPDATE&amp;creator=factset&amp;DYN_ARGS=TRUE&amp;DOC_NAME=FAT:FQL_AUDITING_CLIENT_TEMPLATE.FAT&amp;display_string=Audit&amp;VAR:KEY=SNYVGFYHUN&amp;VAR:QUERY=UkdGX0RFQlRfRVEoQU5OLDAsLCwsLCxOT0FVRElUKQ==&amp;WINDOW=FIRST_POPUP&amp;HEIGHT=450&amp;WIDTH=450&amp;","START_MAXIMIZED=FALSE&amp;VAR:CALENDAR=FIVEDAY&amp;VAR:SYMBOL=665288&amp;VAR:INDEX=0"}</definedName>
    <definedName name="_281__FDSAUDITLINK__" hidden="1">{"fdsup://directions/FAT Viewer?action=UPDATE&amp;creator=factset&amp;DYN_ARGS=TRUE&amp;DOC_NAME=FAT:FQL_AUDITING_CLIENT_TEMPLATE.FAT&amp;display_string=Audit&amp;VAR:KEY=IBQVINSRGB&amp;VAR:QUERY=UkdGX0RFQlRfRVEoQU5OLDAsLCwsLCxOT0FVRElUKQ==&amp;WINDOW=FIRST_POPUP&amp;HEIGHT=450&amp;WIDTH=450&amp;","START_MAXIMIZED=FALSE&amp;VAR:CALENDAR=FIVEDAY&amp;VAR:SYMBOL=B2QKWK&amp;VAR:INDEX=0"}</definedName>
    <definedName name="_282__FDSAUDITLINK__" hidden="1">{"fdsup://directions/FAT Viewer?action=UPDATE&amp;creator=factset&amp;DYN_ARGS=TRUE&amp;DOC_NAME=FAT:FQL_AUDITING_CLIENT_TEMPLATE.FAT&amp;display_string=Audit&amp;VAR:KEY=ALAPWTUJIN&amp;VAR:QUERY=UkdGX0RFQlRfRVEoQU5OLDAsLCwsLCxOT0FVRElUKQ==&amp;WINDOW=FIRST_POPUP&amp;HEIGHT=450&amp;WIDTH=450&amp;","START_MAXIMIZED=FALSE&amp;VAR:CALENDAR=FIVEDAY&amp;VAR:SYMBOL=B084VN&amp;VAR:INDEX=0"}</definedName>
    <definedName name="_283__FDSAUDITLINK__" hidden="1">{"fdsup://directions/FAT Viewer?action=UPDATE&amp;creator=factset&amp;DYN_ARGS=TRUE&amp;DOC_NAME=FAT:FQL_AUDITING_CLIENT_TEMPLATE.FAT&amp;display_string=Audit&amp;VAR:KEY=GBYXIZQLKP&amp;VAR:QUERY=UkdGX0RFQlRfRVEoQU5OLDAsLCwsLCxOT0FVRElUKQ==&amp;WINDOW=FIRST_POPUP&amp;HEIGHT=450&amp;WIDTH=450&amp;","START_MAXIMIZED=FALSE&amp;VAR:CALENDAR=FIVEDAY&amp;VAR:SYMBOL=B0NDMY&amp;VAR:INDEX=0"}</definedName>
    <definedName name="_284__FDSAUDITLINK__" hidden="1">{"fdsup://directions/FAT Viewer?action=UPDATE&amp;creator=factset&amp;DYN_ARGS=TRUE&amp;DOC_NAME=FAT:FQL_AUDITING_CLIENT_TEMPLATE.FAT&amp;display_string=Audit&amp;VAR:KEY=IPKNEVAZYH&amp;VAR:QUERY=UkdGX0RFQlRfRVEoQU5OLDAsLCwsLCxOT0FVRElUKQ==&amp;WINDOW=FIRST_POPUP&amp;HEIGHT=450&amp;WIDTH=450&amp;","START_MAXIMIZED=FALSE&amp;VAR:CALENDAR=FIVEDAY&amp;VAR:SYMBOL=680260&amp;VAR:INDEX=0"}</definedName>
    <definedName name="_285__FDSAUDITLINK__" hidden="1">{"fdsup://directions/FAT Viewer?action=UPDATE&amp;creator=factset&amp;DYN_ARGS=TRUE&amp;DOC_NAME=FAT:FQL_AUDITING_CLIENT_TEMPLATE.FAT&amp;display_string=Audit&amp;VAR:KEY=GLQXYXWHIN&amp;VAR:QUERY=UkdGX0RFQlRfRVEoQU5OLDAsLCwsLCxOT0FVRElUKQ==&amp;WINDOW=FIRST_POPUP&amp;HEIGHT=450&amp;WIDTH=450&amp;","START_MAXIMIZED=FALSE&amp;VAR:CALENDAR=FIVEDAY&amp;VAR:SYMBOL=B2Q7WL&amp;VAR:INDEX=0"}</definedName>
    <definedName name="_286__FDSAUDITLINK__" hidden="1">{"fdsup://directions/FAT Viewer?action=UPDATE&amp;creator=factset&amp;DYN_ARGS=TRUE&amp;DOC_NAME=FAT:FQL_AUDITING_CLIENT_TEMPLATE.FAT&amp;display_string=Audit&amp;VAR:KEY=ERWPKTERIR&amp;VAR:QUERY=UkdGX0RFQlRfRVEoQU5OLDAsLCwsLCxOT0FVRElUKQ==&amp;WINDOW=FIRST_POPUP&amp;HEIGHT=450&amp;WIDTH=450&amp;","START_MAXIMIZED=FALSE&amp;VAR:CALENDAR=FIVEDAY&amp;VAR:SYMBOL=629621&amp;VAR:INDEX=0"}</definedName>
    <definedName name="_287__FDSAUDITLINK__" hidden="1">{"fdsup://directions/FAT Viewer?action=UPDATE&amp;creator=factset&amp;DYN_ARGS=TRUE&amp;DOC_NAME=FAT:FQL_AUDITING_CLIENT_TEMPLATE.FAT&amp;display_string=Audit&amp;VAR:KEY=QZMRKNEVYB&amp;VAR:QUERY=UkdGX0RFQlRfRVEoQU5OLDAsLCwsLCxOT0FVRElUKQ==&amp;WINDOW=FIRST_POPUP&amp;HEIGHT=450&amp;WIDTH=450&amp;","START_MAXIMIZED=FALSE&amp;VAR:CALENDAR=FIVEDAY&amp;VAR:SYMBOL=B0C5QR&amp;VAR:INDEX=0"}</definedName>
    <definedName name="_288__FDSAUDITLINK__" hidden="1">{"fdsup://directions/FAT Viewer?action=UPDATE&amp;creator=factset&amp;DYN_ARGS=TRUE&amp;DOC_NAME=FAT:FQL_AUDITING_CLIENT_TEMPLATE.FAT&amp;display_string=Audit&amp;VAR:KEY=YLGNOTWJIT&amp;VAR:QUERY=UkdGX0RFQlRfRVEoQU5OLDAsLCwsLCxOT0FVRElUKQ==&amp;WINDOW=FIRST_POPUP&amp;HEIGHT=450&amp;WIDTH=450&amp;","START_MAXIMIZED=FALSE&amp;VAR:CALENDAR=FIVEDAY&amp;VAR:SYMBOL=B1S722&amp;VAR:INDEX=0"}</definedName>
    <definedName name="_289__FDSAUDITLINK__" hidden="1">{"fdsup://directions/FAT Viewer?action=UPDATE&amp;creator=factset&amp;DYN_ARGS=TRUE&amp;DOC_NAME=FAT:FQL_AUDITING_CLIENT_TEMPLATE.FAT&amp;display_string=Audit&amp;VAR:KEY=MFUDIPIBMB&amp;VAR:QUERY=UkdGX0RFQlRfRVEoQU5OLDAsLCwsLCxOT0FVRElUKQ==&amp;WINDOW=FIRST_POPUP&amp;HEIGHT=450&amp;WIDTH=450&amp;","START_MAXIMIZED=FALSE&amp;VAR:CALENDAR=FIVEDAY&amp;VAR:SYMBOL=610108&amp;VAR:INDEX=0"}</definedName>
    <definedName name="_29__FDSAUDITLINK__" hidden="1">{"fdsup://IBCentral/FAT Viewer?action=UPDATE&amp;creator=factset&amp;DOC_NAME=fat:reuters_annual_pshs_src_window.fat&amp;display_string=Audit&amp;DYN_ARGS=TRUE&amp;VAR:ID1=657040&amp;VAR:RCODE=FDSEPSDIL&amp;VAR:SDATE=20070399&amp;VAR:FREQ=Y&amp;VAR:RELITEM=RP&amp;VAR:CURRENCY=&amp;VAR:CURRSOURCE=EXSH","ARE&amp;VAR:NATFREQ=ANNUAL&amp;VAR:RFIELD=FINALIZED&amp;VAR:DB_TYPE=&amp;VAR:UNITS=M&amp;window=popup&amp;width=450&amp;height=300&amp;START_MAXIMIZED=FALSE"}</definedName>
    <definedName name="_290__FDSAUDITLINK__" hidden="1">{"fdsup://directions/FAT Viewer?action=UPDATE&amp;creator=factset&amp;DYN_ARGS=TRUE&amp;DOC_NAME=FAT:FQL_AUDITING_CLIENT_TEMPLATE.FAT&amp;display_string=Audit&amp;VAR:KEY=IRWPIDUHQH&amp;VAR:QUERY=UkdGX0RFQlRfRVEoQU5OLDAsLCwsLCxOT0FVRElUKQ==&amp;WINDOW=FIRST_POPUP&amp;HEIGHT=450&amp;WIDTH=450&amp;","START_MAXIMIZED=FALSE&amp;VAR:CALENDAR=FIVEDAY&amp;VAR:SYMBOL=B02L7L&amp;VAR:INDEX=0"}</definedName>
    <definedName name="_291__FDSAUDITLINK__" hidden="1">{"fdsup://directions/FAT Viewer?action=UPDATE&amp;creator=factset&amp;DYN_ARGS=TRUE&amp;DOC_NAME=FAT:FQL_AUDITING_CLIENT_TEMPLATE.FAT&amp;display_string=Audit&amp;VAR:KEY=FWBONWJEJE&amp;VAR:QUERY=UkdGX0RFQlRfRVEoQU5OLDAsLCwsLCxOT0FVRElUKQ==&amp;WINDOW=FIRST_POPUP&amp;HEIGHT=450&amp;WIDTH=450&amp;","START_MAXIMIZED=FALSE&amp;VAR:CALENDAR=FIVEDAY&amp;VAR:SYMBOL=B4TL22&amp;VAR:INDEX=0"}</definedName>
    <definedName name="_292__FDSAUDITLINK__" hidden="1">{"fdsup://directions/FAT Viewer?action=UPDATE&amp;creator=factset&amp;DYN_ARGS=TRUE&amp;DOC_NAME=FAT:FQL_AUDITING_CLIENT_TEMPLATE.FAT&amp;display_string=Audit&amp;VAR:KEY=DULCFKHUJA&amp;VAR:QUERY=UkdGX0RFQlRfRVEoQU5OLDAsLCwsLCxOT0FVRElUKQ==&amp;WINDOW=FIRST_POPUP&amp;HEIGHT=450&amp;WIDTH=450&amp;","START_MAXIMIZED=FALSE&amp;VAR:CALENDAR=FIVEDAY&amp;VAR:SYMBOL=610102&amp;VAR:INDEX=0"}</definedName>
    <definedName name="_293__FDSAUDITLINK__" hidden="1">{"fdsup://directions/FAT Viewer?action=UPDATE&amp;creator=factset&amp;DYN_ARGS=TRUE&amp;DOC_NAME=FAT:FQL_AUDITING_CLIENT_TEMPLATE.FAT&amp;display_string=Audit&amp;VAR:KEY=VUJIJKBOBW&amp;VAR:QUERY=UkdGX0RFQlRfRVEoQU5OLDAsLCwsLCxOT0FVRElUKQ==&amp;WINDOW=FIRST_POPUP&amp;HEIGHT=450&amp;WIDTH=450&amp;","START_MAXIMIZED=FALSE&amp;VAR:CALENDAR=FIVEDAY&amp;VAR:SYMBOL=617190&amp;VAR:INDEX=0"}</definedName>
    <definedName name="_294__FDSAUDITLINK__" hidden="1">{"fdsup://directions/FAT Viewer?action=UPDATE&amp;creator=factset&amp;DYN_ARGS=TRUE&amp;DOC_NAME=FAT:FQL_AUDITING_CLIENT_TEMPLATE.FAT&amp;display_string=Audit&amp;VAR:KEY=LANMRYJILU&amp;VAR:QUERY=UkdGX0RFQlRfRVEoQU5OLDAsLCwsLCxOT0FVRElUKQ==&amp;WINDOW=FIRST_POPUP&amp;HEIGHT=450&amp;WIDTH=450&amp;","START_MAXIMIZED=FALSE&amp;VAR:CALENDAR=FIVEDAY&amp;VAR:SYMBOL=657040&amp;VAR:INDEX=0"}</definedName>
    <definedName name="_295__FDSAUDITLINK__" hidden="1">{"fdsup://directions/FAT Viewer?action=UPDATE&amp;creator=factset&amp;DYN_ARGS=TRUE&amp;DOC_NAME=FAT:FQL_AUDITING_CLIENT_TEMPLATE.FAT&amp;display_string=Audit&amp;VAR:KEY=BERCVWPWRY&amp;VAR:QUERY=UkdGX0RFQlRfRVEoQU5OLDAsLCwsLCxOT0FVRElUKQ==&amp;WINDOW=FIRST_POPUP&amp;HEIGHT=450&amp;WIDTH=450&amp;","START_MAXIMIZED=FALSE&amp;VAR:CALENDAR=FIVEDAY&amp;VAR:SYMBOL=613580&amp;VAR:INDEX=0"}</definedName>
    <definedName name="_296__FDSAUDITLINK__" hidden="1">{"fdsup://directions/FAT Viewer?action=UPDATE&amp;creator=factset&amp;DYN_ARGS=TRUE&amp;DOC_NAME=FAT:FQL_AUDITING_CLIENT_TEMPLATE.FAT&amp;display_string=Audit&amp;VAR:KEY=LCLOZSRYFS&amp;VAR:QUERY=UkdGX0RFQlRfRVEoQU5OLDAsLCwsLCxOT0FVRElUKQ==&amp;WINDOW=FIRST_POPUP&amp;HEIGHT=450&amp;WIDTH=450&amp;","START_MAXIMIZED=FALSE&amp;VAR:CALENDAR=FIVEDAY&amp;VAR:SYMBOL=B0L4LR&amp;VAR:INDEX=0"}</definedName>
    <definedName name="_297__FDSAUDITLINK__" hidden="1">{"fdsup://directions/FAT Viewer?action=UPDATE&amp;creator=factset&amp;DYN_ARGS=TRUE&amp;DOC_NAME=FAT:FQL_AUDITING_CLIENT_TEMPLATE.FAT&amp;display_string=Audit&amp;VAR:KEY=DMTCNGRALA&amp;VAR:QUERY=UkdGX0RFQlRfRVEoQU5OLDAsLCwsLCxOT0FVRElUKQ==&amp;WINDOW=FIRST_POPUP&amp;HEIGHT=450&amp;WIDTH=450&amp;","START_MAXIMIZED=FALSE&amp;VAR:CALENDAR=FIVEDAY&amp;VAR:SYMBOL=665288&amp;VAR:INDEX=0"}</definedName>
    <definedName name="_298__FDSAUDITLINK__" hidden="1">{"fdsup://directions/FAT Viewer?action=UPDATE&amp;creator=factset&amp;DYN_ARGS=TRUE&amp;DOC_NAME=FAT:FQL_AUDITING_CLIENT_TEMPLATE.FAT&amp;display_string=Audit&amp;VAR:KEY=TIDGZANQTQ&amp;VAR:QUERY=UkdGX0RFQlRfRVEoQU5OLDAsLCwsLCxOT0FVRElUKQ==&amp;WINDOW=FIRST_POPUP&amp;HEIGHT=450&amp;WIDTH=450&amp;","START_MAXIMIZED=FALSE&amp;VAR:CALENDAR=FIVEDAY&amp;VAR:SYMBOL=B2QKWK&amp;VAR:INDEX=0"}</definedName>
    <definedName name="_299__FDSAUDITLINK__" hidden="1">{"fdsup://directions/FAT Viewer?action=UPDATE&amp;creator=factset&amp;DYN_ARGS=TRUE&amp;DOC_NAME=FAT:FQL_AUDITING_CLIENT_TEMPLATE.FAT&amp;display_string=Audit&amp;VAR:KEY=VMLCVYFUJG&amp;VAR:QUERY=UkdGX0RFQlRfRVEoQU5OLDAsLCwsLCxOT0FVRElUKQ==&amp;WINDOW=FIRST_POPUP&amp;HEIGHT=450&amp;WIDTH=450&amp;","START_MAXIMIZED=FALSE&amp;VAR:CALENDAR=FIVEDAY&amp;VAR:SYMBOL=B084VN&amp;VAR:INDEX=0"}</definedName>
    <definedName name="_2ab1111_" localSheetId="23" hidden="1">{#N/A,#N/A,FALSE,"SumD";#N/A,#N/A,FALSE,"ElecD";#N/A,#N/A,FALSE,"MechD";#N/A,#N/A,FALSE,"GeotD";#N/A,#N/A,FALSE,"PrcsD";#N/A,#N/A,FALSE,"TunnD";#N/A,#N/A,FALSE,"CivlD";#N/A,#N/A,FALSE,"NtwkD";#N/A,#N/A,FALSE,"EstgD";#N/A,#N/A,FALSE,"PEngD"}</definedName>
    <definedName name="_2ab1111_" hidden="1">{#N/A,#N/A,FALSE,"SumD";#N/A,#N/A,FALSE,"ElecD";#N/A,#N/A,FALSE,"MechD";#N/A,#N/A,FALSE,"GeotD";#N/A,#N/A,FALSE,"PrcsD";#N/A,#N/A,FALSE,"TunnD";#N/A,#N/A,FALSE,"CivlD";#N/A,#N/A,FALSE,"NtwkD";#N/A,#N/A,FALSE,"EstgD";#N/A,#N/A,FALSE,"PEngD"}</definedName>
    <definedName name="_3__123Graph_AGROSS_MARGINS" localSheetId="18" hidden="1">#REF!</definedName>
    <definedName name="_3__123Graph_AGROSS_MARGINS" hidden="1">#REF!</definedName>
    <definedName name="_3__123Graph_BChart_1Q" hidden="1">#REF!</definedName>
    <definedName name="_3__123Graph_BCHART_4" hidden="1">[10]Graph!$C$69:$C$80</definedName>
    <definedName name="_3__123Graph_DCHART_1" hidden="1">[6]Demand!#REF!</definedName>
    <definedName name="_3__FDSAUDITLINK__" hidden="1">{"fdsup://directions/FAT Viewer?action=UPDATE&amp;creator=factset&amp;DYN_ARGS=TRUE&amp;DOC_NAME=FAT:FQL_AUDITING_CLIENT_TEMPLATE.FAT&amp;display_string=Audit&amp;VAR:KEY=CHSVMLSVYH&amp;VAR:QUERY=UkdGX0RFQlRfRVEoQU5OLDAsLCwsLCxOT0FVRElUKQ==&amp;WINDOW=FIRST_POPUP&amp;HEIGHT=450&amp;WIDTH=450&amp;","START_MAXIMIZED=FALSE&amp;VAR:CALENDAR=FIVEDAY&amp;VAR:SYMBOL=617190&amp;VAR:INDEX=0"}</definedName>
    <definedName name="_30__FDSAUDITLINK__" hidden="1">{"fdsup://IBCentral/FAT Viewer?action=UPDATE&amp;creator=factset&amp;DOC_NAME=fat:reuters_annual_pshs_src_window.fat&amp;display_string=Audit&amp;DYN_ARGS=TRUE&amp;VAR:ID1=613580&amp;VAR:RCODE=FDSEPSDIL&amp;VAR:SDATE=20090399&amp;VAR:FREQ=Y&amp;VAR:RELITEM=RP&amp;VAR:CURRENCY=&amp;VAR:CURRSOURCE=EXSH","ARE&amp;VAR:NATFREQ=ANNUAL&amp;VAR:RFIELD=FINALIZED&amp;VAR:DB_TYPE=&amp;VAR:UNITS=M&amp;window=popup&amp;width=450&amp;height=300&amp;START_MAXIMIZED=FALSE"}</definedName>
    <definedName name="_300__FDSAUDITLINK__" hidden="1">{"fdsup://directions/FAT Viewer?action=UPDATE&amp;creator=factset&amp;DYN_ARGS=TRUE&amp;DOC_NAME=FAT:FQL_AUDITING_CLIENT_TEMPLATE.FAT&amp;display_string=Audit&amp;VAR:KEY=LUXUHANAVQ&amp;VAR:QUERY=UkdGX0RFQlRfRVEoQU5OLDAsLCwsLCxOT0FVRElUKQ==&amp;WINDOW=FIRST_POPUP&amp;HEIGHT=450&amp;WIDTH=450&amp;","START_MAXIMIZED=FALSE&amp;VAR:CALENDAR=FIVEDAY&amp;VAR:SYMBOL=B0NDMY&amp;VAR:INDEX=0"}</definedName>
    <definedName name="_301__FDSAUDITLINK__" hidden="1">{"fdsup://directions/FAT Viewer?action=UPDATE&amp;creator=factset&amp;DYN_ARGS=TRUE&amp;DOC_NAME=FAT:FQL_AUDITING_CLIENT_TEMPLATE.FAT&amp;display_string=Audit&amp;VAR:KEY=HAVODIRONE&amp;VAR:QUERY=UkdGX0RFQlRfRVEoQU5OLDAsLCwsLCxOT0FVRElUKQ==&amp;WINDOW=FIRST_POPUP&amp;HEIGHT=450&amp;WIDTH=450&amp;","START_MAXIMIZED=FALSE&amp;VAR:CALENDAR=FIVEDAY&amp;VAR:SYMBOL=680260&amp;VAR:INDEX=0"}</definedName>
    <definedName name="_302__FDSAUDITLINK__" hidden="1">{"fdsup://directions/FAT Viewer?action=UPDATE&amp;creator=factset&amp;DYN_ARGS=TRUE&amp;DOC_NAME=FAT:FQL_AUDITING_CLIENT_TEMPLATE.FAT&amp;display_string=Audit&amp;VAR:KEY=HKLINOVUNQ&amp;VAR:QUERY=UkdGX0RFQlRfRVEoQU5OLDAsLCwsLCxOT0FVRElUKQ==&amp;WINDOW=FIRST_POPUP&amp;HEIGHT=450&amp;WIDTH=450&amp;","START_MAXIMIZED=FALSE&amp;VAR:CALENDAR=FIVEDAY&amp;VAR:SYMBOL=B2Q7WL&amp;VAR:INDEX=0"}</definedName>
    <definedName name="_303__FDSAUDITLINK__" hidden="1">{"fdsup://directions/FAT Viewer?action=UPDATE&amp;creator=factset&amp;DYN_ARGS=TRUE&amp;DOC_NAME=FAT:FQL_AUDITING_CLIENT_TEMPLATE.FAT&amp;display_string=Audit&amp;VAR:KEY=TOZQPYVGJM&amp;VAR:QUERY=UkdGX0RFQlRfRVEoQU5OLDAsLCwsLCxOT0FVRElUKQ==&amp;WINDOW=FIRST_POPUP&amp;HEIGHT=450&amp;WIDTH=450&amp;","START_MAXIMIZED=FALSE&amp;VAR:CALENDAR=FIVEDAY&amp;VAR:SYMBOL=629621&amp;VAR:INDEX=0"}</definedName>
    <definedName name="_304__FDSAUDITLINK__" hidden="1">{"fdsup://directions/FAT Viewer?action=UPDATE&amp;creator=factset&amp;DYN_ARGS=TRUE&amp;DOC_NAME=FAT:FQL_AUDITING_CLIENT_TEMPLATE.FAT&amp;display_string=Audit&amp;VAR:KEY=TGHMTYRUPU&amp;VAR:QUERY=UkdGX0RFQlRfRVEoQU5OLDAsLCwsLCxOT0FVRElUKQ==&amp;WINDOW=FIRST_POPUP&amp;HEIGHT=450&amp;WIDTH=450&amp;","START_MAXIMIZED=FALSE&amp;VAR:CALENDAR=FIVEDAY&amp;VAR:SYMBOL=B0C5QR&amp;VAR:INDEX=0"}</definedName>
    <definedName name="_305__FDSAUDITLINK__" hidden="1">{"fdsup://directions/FAT Viewer?action=UPDATE&amp;creator=factset&amp;DYN_ARGS=TRUE&amp;DOC_NAME=FAT:FQL_AUDITING_CLIENT_TEMPLATE.FAT&amp;display_string=Audit&amp;VAR:KEY=FEZSJYRSNU&amp;VAR:QUERY=UkdGX0RFQlRfRVEoQU5OLDAsLCwsLCxOT0FVRElUKQ==&amp;WINDOW=FIRST_POPUP&amp;HEIGHT=450&amp;WIDTH=450&amp;","START_MAXIMIZED=FALSE&amp;VAR:CALENDAR=FIVEDAY&amp;VAR:SYMBOL=B1S722&amp;VAR:INDEX=0"}</definedName>
    <definedName name="_306__FDSAUDITLINK__" hidden="1">{"fdsup://directions/FAT Viewer?action=UPDATE&amp;creator=factset&amp;DYN_ARGS=TRUE&amp;DOC_NAME=FAT:FQL_AUDITING_CLIENT_TEMPLATE.FAT&amp;display_string=Audit&amp;VAR:KEY=PMTEDMZWXE&amp;VAR:QUERY=UkdGX0RFQlRfRVEoQU5OLDAsLCwsLCxOT0FVRElUKQ==&amp;WINDOW=FIRST_POPUP&amp;HEIGHT=450&amp;WIDTH=450&amp;","START_MAXIMIZED=FALSE&amp;VAR:CALENDAR=FIVEDAY&amp;VAR:SYMBOL=610108&amp;VAR:INDEX=0"}</definedName>
    <definedName name="_307__FDSAUDITLINK__" hidden="1">{"fdsup://directions/FAT Viewer?action=UPDATE&amp;creator=factset&amp;DYN_ARGS=TRUE&amp;DOC_NAME=FAT:FQL_AUDITING_CLIENT_TEMPLATE.FAT&amp;display_string=Audit&amp;VAR:KEY=XEXETWXEXA&amp;VAR:QUERY=UkdGX0RFQlRfRVEoQU5OLDAsLCwsLCxOT0FVRElUKQ==&amp;WINDOW=FIRST_POPUP&amp;HEIGHT=450&amp;WIDTH=450&amp;","START_MAXIMIZED=FALSE&amp;VAR:CALENDAR=FIVEDAY&amp;VAR:SYMBOL=B02L7L&amp;VAR:INDEX=0"}</definedName>
    <definedName name="_308__FDSAUDITLINK__" hidden="1">{"fdsup://directions/FAT Viewer?action=UPDATE&amp;creator=factset&amp;DYN_ARGS=TRUE&amp;DOC_NAME=FAT:FQL_AUDITING_CLIENT_TEMPLATE.FAT&amp;display_string=Audit&amp;VAR:KEY=ARARUPCZMD&amp;VAR:QUERY=UkdGX0RFQlRfRVEoQU5OLDAsLCwsLCxOT0FVRElUKQ==&amp;WINDOW=FIRST_POPUP&amp;HEIGHT=450&amp;WIDTH=450&amp;","START_MAXIMIZED=FALSE&amp;VAR:CALENDAR=FIVEDAY&amp;VAR:SYMBOL=B4TL22&amp;VAR:INDEX=0"}</definedName>
    <definedName name="_309__FDSAUDITLINK__" hidden="1">{"fdsup://directions/FAT Viewer?action=UPDATE&amp;creator=factset&amp;DYN_ARGS=TRUE&amp;DOC_NAME=FAT:FQL_AUDITING_CLIENT_TEMPLATE.FAT&amp;display_string=Audit&amp;VAR:KEY=ENMPOBWXWP&amp;VAR:QUERY=UkdGX0RFQlRfRVEoQU5OLDAsLCwsLCxOT0FVRElUKQ==&amp;WINDOW=FIRST_POPUP&amp;HEIGHT=450&amp;WIDTH=450&amp;","START_MAXIMIZED=FALSE&amp;VAR:CALENDAR=FIVEDAY&amp;VAR:SYMBOL=610102&amp;VAR:INDEX=0"}</definedName>
    <definedName name="_31__FDSAUDITLINK__" hidden="1">{"fdsup://IBCentral/FAT Viewer?action=UPDATE&amp;creator=factset&amp;DOC_NAME=fat:reuters_annual_pshs_src_window.fat&amp;display_string=Audit&amp;DYN_ARGS=TRUE&amp;VAR:ID1=613580&amp;VAR:RCODE=FDSEPSDIL&amp;VAR:SDATE=20080399&amp;VAR:FREQ=Y&amp;VAR:RELITEM=RP&amp;VAR:CURRENCY=&amp;VAR:CURRSOURCE=EXSH","ARE&amp;VAR:NATFREQ=ANNUAL&amp;VAR:RFIELD=FINALIZED&amp;VAR:DB_TYPE=&amp;VAR:UNITS=M&amp;window=popup&amp;width=450&amp;height=300&amp;START_MAXIMIZED=FALSE"}</definedName>
    <definedName name="_310__FDSAUDITLINK__" hidden="1">{"fdsup://directions/FAT Viewer?action=UPDATE&amp;creator=factset&amp;DYN_ARGS=TRUE&amp;DOC_NAME=FAT:FQL_AUDITING_CLIENT_TEMPLATE.FAT&amp;display_string=Audit&amp;VAR:KEY=WHYPKXUJKX&amp;VAR:QUERY=UkdGX0RFQlRfRVEoQU5OLDAsLCwsLCxOT0FVRElUKQ==&amp;WINDOW=FIRST_POPUP&amp;HEIGHT=450&amp;WIDTH=450&amp;","START_MAXIMIZED=FALSE&amp;VAR:CALENDAR=FIVEDAY&amp;VAR:SYMBOL=617190&amp;VAR:INDEX=0"}</definedName>
    <definedName name="_311__FDSAUDITLINK__" hidden="1">{"fdsup://directions/FAT Viewer?action=UPDATE&amp;creator=factset&amp;DYN_ARGS=TRUE&amp;DOC_NAME=FAT:FQL_AUDITING_CLIENT_TEMPLATE.FAT&amp;display_string=Audit&amp;VAR:KEY=CNMREXSJGP&amp;VAR:QUERY=UkdGX0RFQlRfRVEoQU5OLDAsLCwsLCxOT0FVRElUKQ==&amp;WINDOW=FIRST_POPUP&amp;HEIGHT=450&amp;WIDTH=450&amp;","START_MAXIMIZED=FALSE&amp;VAR:CALENDAR=FIVEDAY&amp;VAR:SYMBOL=657040&amp;VAR:INDEX=0"}</definedName>
    <definedName name="_312__FDSAUDITLINK__" hidden="1">{"fdsup://directions/FAT Viewer?action=UPDATE&amp;creator=factset&amp;DYN_ARGS=TRUE&amp;DOC_NAME=FAT:FQL_AUDITING_CLIENT_TEMPLATE.FAT&amp;display_string=Audit&amp;VAR:KEY=CXSTKXKZAN&amp;VAR:QUERY=UkdGX0RFQlRfRVEoQU5OLDAsLCwsLCxOT0FVRElUKQ==&amp;WINDOW=FIRST_POPUP&amp;HEIGHT=450&amp;WIDTH=450&amp;","START_MAXIMIZED=FALSE&amp;VAR:CALENDAR=FIVEDAY&amp;VAR:SYMBOL=613580&amp;VAR:INDEX=0"}</definedName>
    <definedName name="_313__FDSAUDITLINK__" hidden="1">{"fdsup://directions/FAT Viewer?action=UPDATE&amp;creator=factset&amp;DYN_ARGS=TRUE&amp;DOC_NAME=FAT:FQL_AUDITING_CLIENT_TEMPLATE.FAT&amp;display_string=Audit&amp;VAR:KEY=EFKZKZKNEJ&amp;VAR:QUERY=UkdGX0RFQlRfRVEoQU5OLDAsLCwsLCxOT0FVRElUKQ==&amp;WINDOW=FIRST_POPUP&amp;HEIGHT=450&amp;WIDTH=450&amp;","START_MAXIMIZED=FALSE&amp;VAR:CALENDAR=FIVEDAY&amp;VAR:SYMBOL=B0L4LR&amp;VAR:INDEX=0"}</definedName>
    <definedName name="_314__FDSAUDITLINK__" hidden="1">{"fdsup://directions/FAT Viewer?action=UPDATE&amp;creator=factset&amp;DYN_ARGS=TRUE&amp;DOC_NAME=FAT:FQL_AUDITING_CLIENT_TEMPLATE.FAT&amp;display_string=Audit&amp;VAR:KEY=OJIZEXMVWL&amp;VAR:QUERY=UkdGX0RFQlRfRVEoQU5OLDAsLCwsLCxOT0FVRElUKQ==&amp;WINDOW=FIRST_POPUP&amp;HEIGHT=450&amp;WIDTH=450&amp;","START_MAXIMIZED=FALSE&amp;VAR:CALENDAR=FIVEDAY&amp;VAR:SYMBOL=665288&amp;VAR:INDEX=0"}</definedName>
    <definedName name="_315__FDSAUDITLINK__" hidden="1">{"fdsup://directions/FAT Viewer?action=UPDATE&amp;creator=factset&amp;DYN_ARGS=TRUE&amp;DOC_NAME=FAT:FQL_AUDITING_CLIENT_TEMPLATE.FAT&amp;display_string=Audit&amp;VAR:KEY=YJIXQZWNKN&amp;VAR:QUERY=UkdGX0RFQlRfRVEoQU5OLDAsLCwsLCxOT0FVRElUKQ==&amp;WINDOW=FIRST_POPUP&amp;HEIGHT=450&amp;WIDTH=450&amp;","START_MAXIMIZED=FALSE&amp;VAR:CALENDAR=FIVEDAY&amp;VAR:SYMBOL=B2QKWK&amp;VAR:INDEX=0"}</definedName>
    <definedName name="_316__FDSAUDITLINK__" hidden="1">{"fdsup://directions/FAT Viewer?action=UPDATE&amp;creator=factset&amp;DYN_ARGS=TRUE&amp;DOC_NAME=FAT:FQL_AUDITING_CLIENT_TEMPLATE.FAT&amp;display_string=Audit&amp;VAR:KEY=CZMNCNKDAP&amp;VAR:QUERY=UkdGX0RFQlRfRVEoQU5OLDAsLCwsLCxOT0FVRElUKQ==&amp;WINDOW=FIRST_POPUP&amp;HEIGHT=450&amp;WIDTH=450&amp;","START_MAXIMIZED=FALSE&amp;VAR:CALENDAR=FIVEDAY&amp;VAR:SYMBOL=B084VN&amp;VAR:INDEX=0"}</definedName>
    <definedName name="_317__FDSAUDITLINK__" hidden="1">{"fdsup://directions/FAT Viewer?action=UPDATE&amp;creator=factset&amp;DYN_ARGS=TRUE&amp;DOC_NAME=FAT:FQL_AUDITING_CLIENT_TEMPLATE.FAT&amp;display_string=Audit&amp;VAR:KEY=YDWBMDUFIV&amp;VAR:QUERY=UkdGX0RFQlRfRVEoQU5OLDAsLCwsLCxOT0FVRElUKQ==&amp;WINDOW=FIRST_POPUP&amp;HEIGHT=450&amp;WIDTH=450&amp;","START_MAXIMIZED=FALSE&amp;VAR:CALENDAR=FIVEDAY&amp;VAR:SYMBOL=B0NDMY&amp;VAR:INDEX=0"}</definedName>
    <definedName name="_318__FDSAUDITLINK__" hidden="1">{"fdsup://directions/FAT Viewer?action=UPDATE&amp;creator=factset&amp;DYN_ARGS=TRUE&amp;DOC_NAME=FAT:FQL_AUDITING_CLIENT_TEMPLATE.FAT&amp;display_string=Audit&amp;VAR:KEY=QNARCFGDQX&amp;VAR:QUERY=UkdGX0RFQlRfRVEoQU5OLDAsLCwsLCxOT0FVRElUKQ==&amp;WINDOW=FIRST_POPUP&amp;HEIGHT=450&amp;WIDTH=450&amp;","START_MAXIMIZED=FALSE&amp;VAR:CALENDAR=FIVEDAY&amp;VAR:SYMBOL=680260&amp;VAR:INDEX=0"}</definedName>
    <definedName name="_319__FDSAUDITLINK__" hidden="1">{"fdsup://directions/FAT Viewer?action=UPDATE&amp;creator=factset&amp;DYN_ARGS=TRUE&amp;DOC_NAME=FAT:FQL_AUDITING_CLIENT_TEMPLATE.FAT&amp;display_string=Audit&amp;VAR:KEY=GFMZKFINGN&amp;VAR:QUERY=UkdGX0RFQlRfRVEoQU5OLDAsLCwsLCxOT0FVRElUKQ==&amp;WINDOW=FIRST_POPUP&amp;HEIGHT=450&amp;WIDTH=450&amp;","START_MAXIMIZED=FALSE&amp;VAR:CALENDAR=FIVEDAY&amp;VAR:SYMBOL=B2Q7WL&amp;VAR:INDEX=0"}</definedName>
    <definedName name="_32__FDSAUDITLINK__" hidden="1">{"fdsup://IBCentral/FAT Viewer?action=UPDATE&amp;creator=factset&amp;DOC_NAME=fat:reuters_annual_pshs_src_window.fat&amp;display_string=Audit&amp;DYN_ARGS=TRUE&amp;VAR:ID1=613580&amp;VAR:RCODE=FDSEPSDIL&amp;VAR:SDATE=20070399&amp;VAR:FREQ=Y&amp;VAR:RELITEM=RP&amp;VAR:CURRENCY=&amp;VAR:CURRSOURCE=EXSH","ARE&amp;VAR:NATFREQ=ANNUAL&amp;VAR:RFIELD=FINALIZED&amp;VAR:DB_TYPE=&amp;VAR:UNITS=M&amp;window=popup&amp;width=450&amp;height=300&amp;START_MAXIMIZED=FALSE"}</definedName>
    <definedName name="_320__FDSAUDITLINK__" hidden="1">{"fdsup://directions/FAT Viewer?action=UPDATE&amp;creator=factset&amp;DYN_ARGS=TRUE&amp;DOC_NAME=FAT:FQL_AUDITING_CLIENT_TEMPLATE.FAT&amp;display_string=Audit&amp;VAR:KEY=WZCLGXOVED&amp;VAR:QUERY=UkdGX0RFQlRfRVEoQU5OLDAsLCwsLCxOT0FVRElUKQ==&amp;WINDOW=FIRST_POPUP&amp;HEIGHT=450&amp;WIDTH=450&amp;","START_MAXIMIZED=FALSE&amp;VAR:CALENDAR=FIVEDAY&amp;VAR:SYMBOL=629621&amp;VAR:INDEX=0"}</definedName>
    <definedName name="_321__FDSAUDITLINK__" hidden="1">{"fdsup://directions/FAT Viewer?action=UPDATE&amp;creator=factset&amp;DYN_ARGS=TRUE&amp;DOC_NAME=FAT:FQL_AUDITING_CLIENT_TEMPLATE.FAT&amp;display_string=Audit&amp;VAR:KEY=UZOHKLEXIJ&amp;VAR:QUERY=UkdGX0RFQlRfRVEoQU5OLDAsLCwsLCxOT0FVRElUKQ==&amp;WINDOW=FIRST_POPUP&amp;HEIGHT=450&amp;WIDTH=450&amp;","START_MAXIMIZED=FALSE&amp;VAR:CALENDAR=FIVEDAY&amp;VAR:SYMBOL=B0C5QR&amp;VAR:INDEX=0"}</definedName>
    <definedName name="_322__FDSAUDITLINK__" hidden="1">{"fdsup://directions/FAT Viewer?action=UPDATE&amp;creator=factset&amp;DYN_ARGS=TRUE&amp;DOC_NAME=FAT:FQL_AUDITING_CLIENT_TEMPLATE.FAT&amp;display_string=Audit&amp;VAR:KEY=KPYPAXALMD&amp;VAR:QUERY=UkdGX0RFQlRfRVEoQU5OLDAsLCwsLCxOT0FVRElUKQ==&amp;WINDOW=FIRST_POPUP&amp;HEIGHT=450&amp;WIDTH=450&amp;","START_MAXIMIZED=FALSE&amp;VAR:CALENDAR=FIVEDAY&amp;VAR:SYMBOL=B1S722&amp;VAR:INDEX=0"}</definedName>
    <definedName name="_323__FDSAUDITLINK__" hidden="1">{"fdsup://directions/FAT Viewer?action=UPDATE&amp;creator=factset&amp;DYN_ARGS=TRUE&amp;DOC_NAME=FAT:FQL_AUDITING_CLIENT_TEMPLATE.FAT&amp;display_string=Audit&amp;VAR:KEY=WZCPKBIXAL&amp;VAR:QUERY=UkdGX0RFQlRfRVEoQU5OLDAsLCwsLCxOT0FVRElUKQ==&amp;WINDOW=FIRST_POPUP&amp;HEIGHT=450&amp;WIDTH=450&amp;","START_MAXIMIZED=FALSE&amp;VAR:CALENDAR=FIVEDAY&amp;VAR:SYMBOL=610108&amp;VAR:INDEX=0"}</definedName>
    <definedName name="_324__FDSAUDITLINK__" hidden="1">{"fdsup://directions/FAT Viewer?action=UPDATE&amp;creator=factset&amp;DYN_ARGS=TRUE&amp;DOC_NAME=FAT:FQL_AUDITING_CLIENT_TEMPLATE.FAT&amp;display_string=Audit&amp;VAR:KEY=KRMDEBCZSX&amp;VAR:QUERY=UkdGX0RFQlRfRVEoQU5OLDAsLCwsLCxOT0FVRElUKQ==&amp;WINDOW=FIRST_POPUP&amp;HEIGHT=450&amp;WIDTH=450&amp;","START_MAXIMIZED=FALSE&amp;VAR:CALENDAR=FIVEDAY&amp;VAR:SYMBOL=B02L7L&amp;VAR:INDEX=0"}</definedName>
    <definedName name="_325__FDSAUDITLINK__" hidden="1">{"fdsup://directions/FAT Viewer?action=UPDATE&amp;creator=factset&amp;DYN_ARGS=TRUE&amp;DOC_NAME=FAT:FQL_AUDITING_CLIENT_TEMPLATE.FAT&amp;display_string=Audit&amp;VAR:KEY=TARYNWZSNG&amp;VAR:QUERY=UkdGX0RFQlRfRVEoQU5OLDAsLCwsLCxOT0FVRElUKQ==&amp;WINDOW=FIRST_POPUP&amp;HEIGHT=450&amp;WIDTH=450&amp;","START_MAXIMIZED=FALSE&amp;VAR:CALENDAR=FIVEDAY&amp;VAR:SYMBOL=B4TL22&amp;VAR:INDEX=0"}</definedName>
    <definedName name="_326__FDSAUDITLINK__" hidden="1">{"fdsup://directions/FAT Viewer?action=UPDATE&amp;creator=factset&amp;DYN_ARGS=TRUE&amp;DOC_NAME=FAT:FQL_AUDITING_CLIENT_TEMPLATE.FAT&amp;display_string=Audit&amp;VAR:KEY=LETYRUBQJG&amp;VAR:QUERY=UkdGX0RFQlRfRVEoQU5OLDAsLCwsLCxOT0FVRElUKQ==&amp;WINDOW=FIRST_POPUP&amp;HEIGHT=450&amp;WIDTH=450&amp;","START_MAXIMIZED=FALSE&amp;VAR:CALENDAR=FIVEDAY&amp;VAR:SYMBOL=610102&amp;VAR:INDEX=0"}</definedName>
    <definedName name="_327__FDSAUDITLINK__" hidden="1">{"fdsup://directions/FAT Viewer?action=UPDATE&amp;creator=factset&amp;DYN_ARGS=TRUE&amp;DOC_NAME=FAT:FQL_AUDITING_CLIENT_TEMPLATE.FAT&amp;display_string=Audit&amp;VAR:KEY=BQJKNUNCLG&amp;VAR:QUERY=UkdGX0RFQlRfRVEoQU5OLDAsLCwsLCxOT0FVRElUKQ==&amp;WINDOW=FIRST_POPUP&amp;HEIGHT=450&amp;WIDTH=450&amp;","START_MAXIMIZED=FALSE&amp;VAR:CALENDAR=FIVEDAY&amp;VAR:SYMBOL=617190&amp;VAR:INDEX=0"}</definedName>
    <definedName name="_328__FDSAUDITLINK__" hidden="1">{"fdsup://directions/FAT Viewer?action=UPDATE&amp;creator=factset&amp;DYN_ARGS=TRUE&amp;DOC_NAME=FAT:FQL_AUDITING_CLIENT_TEMPLATE.FAT&amp;display_string=Audit&amp;VAR:KEY=JQJGDINITK&amp;VAR:QUERY=UkdGX0RFQlRfRVEoQU5OLDAsLCwsLCxOT0FVRElUKQ==&amp;WINDOW=FIRST_POPUP&amp;HEIGHT=450&amp;WIDTH=450&amp;","START_MAXIMIZED=FALSE&amp;VAR:CALENDAR=FIVEDAY&amp;VAR:SYMBOL=657040&amp;VAR:INDEX=0"}</definedName>
    <definedName name="_329__FDSAUDITLINK__" hidden="1">{"fdsup://directions/FAT Viewer?action=UPDATE&amp;creator=factset&amp;DYN_ARGS=TRUE&amp;DOC_NAME=FAT:FQL_AUDITING_CLIENT_TEMPLATE.FAT&amp;display_string=Audit&amp;VAR:KEY=JUBUTIDWXO&amp;VAR:QUERY=UkdGX0RFQlRfRVEoQU5OLDAsLCwsLCxOT0FVRElUKQ==&amp;WINDOW=FIRST_POPUP&amp;HEIGHT=450&amp;WIDTH=450&amp;","START_MAXIMIZED=FALSE&amp;VAR:CALENDAR=FIVEDAY&amp;VAR:SYMBOL=613580&amp;VAR:INDEX=0"}</definedName>
    <definedName name="_33__FDSAUDITLINK__" hidden="1">{"fdsup://IBCentral/FAT Viewer?action=UPDATE&amp;creator=factset&amp;DOC_NAME=fat:reuters_annual_pshs_src_window.fat&amp;display_string=Audit&amp;DYN_ARGS=TRUE&amp;VAR:ID1=B0L4LR&amp;VAR:RCODE=FDSEPSDIL&amp;VAR:SDATE=20090399&amp;VAR:FREQ=Y&amp;VAR:RELITEM=RP&amp;VAR:CURRENCY=&amp;VAR:CURRSOURCE=EXSH","ARE&amp;VAR:NATFREQ=ANNUAL&amp;VAR:RFIELD=FINALIZED&amp;VAR:DB_TYPE=&amp;VAR:UNITS=M&amp;window=popup&amp;width=450&amp;height=300&amp;START_MAXIMIZED=FALSE"}</definedName>
    <definedName name="_330__FDSAUDITLINK__" hidden="1">{"fdsup://directions/FAT Viewer?action=UPDATE&amp;creator=factset&amp;DYN_ARGS=TRUE&amp;DOC_NAME=FAT:FQL_AUDITING_CLIENT_TEMPLATE.FAT&amp;display_string=Audit&amp;VAR:KEY=DAJSNIXQHU&amp;VAR:QUERY=UkdGX0RFQlRfRVEoQU5OLDAsLCwsLCxOT0FVRElUKQ==&amp;WINDOW=FIRST_POPUP&amp;HEIGHT=450&amp;WIDTH=450&amp;","START_MAXIMIZED=FALSE&amp;VAR:CALENDAR=FIVEDAY&amp;VAR:SYMBOL=B0L4LR&amp;VAR:INDEX=0"}</definedName>
    <definedName name="_331__FDSAUDITLINK__" hidden="1">{"fdsup://directions/FAT Viewer?action=UPDATE&amp;creator=factset&amp;DYN_ARGS=TRUE&amp;DOC_NAME=FAT:FQL_AUDITING_CLIENT_TEMPLATE.FAT&amp;display_string=Audit&amp;VAR:KEY=JWLARETYZK&amp;VAR:QUERY=UkdGX0RFQlRfRVEoQU5OLDAsLCwsLCxOT0FVRElUKQ==&amp;WINDOW=FIRST_POPUP&amp;HEIGHT=450&amp;WIDTH=450&amp;","START_MAXIMIZED=FALSE&amp;VAR:CALENDAR=FIVEDAY&amp;VAR:SYMBOL=665288&amp;VAR:INDEX=0"}</definedName>
    <definedName name="_332__FDSAUDITLINK__" hidden="1">{"fdsup://directions/FAT Viewer?action=UPDATE&amp;creator=factset&amp;DYN_ARGS=TRUE&amp;DOC_NAME=FAT:FQL_AUDITING_CLIENT_TEMPLATE.FAT&amp;display_string=Audit&amp;VAR:KEY=BKPUXKXUPW&amp;VAR:QUERY=UkdGX0RFQlRfRVEoQU5OLDAsLCwsLCxOT0FVRElUKQ==&amp;WINDOW=FIRST_POPUP&amp;HEIGHT=450&amp;WIDTH=450&amp;","START_MAXIMIZED=FALSE&amp;VAR:CALENDAR=FIVEDAY&amp;VAR:SYMBOL=B2QKWK&amp;VAR:INDEX=0"}</definedName>
    <definedName name="_333__FDSAUDITLINK__" hidden="1">{"fdsup://directions/FAT Viewer?action=UPDATE&amp;creator=factset&amp;DYN_ARGS=TRUE&amp;DOC_NAME=FAT:FQL_AUDITING_CLIENT_TEMPLATE.FAT&amp;display_string=Audit&amp;VAR:KEY=ZKXMVQVOHS&amp;VAR:QUERY=UkdGX0RFQlRfRVEoQU5OLDAsLCwsLCxOT0FVRElUKQ==&amp;WINDOW=FIRST_POPUP&amp;HEIGHT=450&amp;WIDTH=450&amp;","START_MAXIMIZED=FALSE&amp;VAR:CALENDAR=FIVEDAY&amp;VAR:SYMBOL=B084VN&amp;VAR:INDEX=0"}</definedName>
    <definedName name="_334__FDSAUDITLINK__" hidden="1">{"fdsup://directions/FAT Viewer?action=UPDATE&amp;creator=factset&amp;DYN_ARGS=TRUE&amp;DOC_NAME=FAT:FQL_AUDITING_CLIENT_TEMPLATE.FAT&amp;display_string=Audit&amp;VAR:KEY=XCHYJOXCDI&amp;VAR:QUERY=UkdGX0RFQlRfRVEoQU5OLDAsLCwsLCxOT0FVRElUKQ==&amp;WINDOW=FIRST_POPUP&amp;HEIGHT=450&amp;WIDTH=450&amp;","START_MAXIMIZED=FALSE&amp;VAR:CALENDAR=FIVEDAY&amp;VAR:SYMBOL=B0NDMY&amp;VAR:INDEX=0"}</definedName>
    <definedName name="_335__FDSAUDITLINK__" hidden="1">{"fdsup://directions/FAT Viewer?action=UPDATE&amp;creator=factset&amp;DYN_ARGS=TRUE&amp;DOC_NAME=FAT:FQL_AUDITING_CLIENT_TEMPLATE.FAT&amp;display_string=Audit&amp;VAR:KEY=PGTSTSJQNS&amp;VAR:QUERY=UkdGX0RFQlRfRVEoQU5OLDAsLCwsLCxOT0FVRElUKQ==&amp;WINDOW=FIRST_POPUP&amp;HEIGHT=450&amp;WIDTH=450&amp;","START_MAXIMIZED=FALSE&amp;VAR:CALENDAR=FIVEDAY&amp;VAR:SYMBOL=680260&amp;VAR:INDEX=0"}</definedName>
    <definedName name="_336__FDSAUDITLINK__" hidden="1">{"fdsup://directions/FAT Viewer?action=UPDATE&amp;creator=factset&amp;DYN_ARGS=TRUE&amp;DOC_NAME=FAT:FQL_AUDITING_CLIENT_TEMPLATE.FAT&amp;display_string=Audit&amp;VAR:KEY=XEZWJSBAXI&amp;VAR:QUERY=UkdGX0RFQlRfRVEoQU5OLDAsLCwsLCxOT0FVRElUKQ==&amp;WINDOW=FIRST_POPUP&amp;HEIGHT=450&amp;WIDTH=450&amp;","START_MAXIMIZED=FALSE&amp;VAR:CALENDAR=FIVEDAY&amp;VAR:SYMBOL=B2Q7WL&amp;VAR:INDEX=0"}</definedName>
    <definedName name="_337__FDSAUDITLINK__" hidden="1">{"fdsup://directions/FAT Viewer?action=UPDATE&amp;creator=factset&amp;DYN_ARGS=TRUE&amp;DOC_NAME=FAT:FQL_AUDITING_CLIENT_TEMPLATE.FAT&amp;display_string=Audit&amp;VAR:KEY=ZWVKXCHOFE&amp;VAR:QUERY=UkdGX0RFQlRfRVEoQU5OLDAsLCwsLCxOT0FVRElUKQ==&amp;WINDOW=FIRST_POPUP&amp;HEIGHT=450&amp;WIDTH=450&amp;","START_MAXIMIZED=FALSE&amp;VAR:CALENDAR=FIVEDAY&amp;VAR:SYMBOL=629621&amp;VAR:INDEX=0"}</definedName>
    <definedName name="_338__FDSAUDITLINK__" hidden="1">{"fdsup://directions/FAT Viewer?action=UPDATE&amp;creator=factset&amp;DYN_ARGS=TRUE&amp;DOC_NAME=FAT:FQL_AUDITING_CLIENT_TEMPLATE.FAT&amp;display_string=Audit&amp;VAR:KEY=JQHIXATUXE&amp;VAR:QUERY=UkdGX0RFQlRfRVEoQU5OLDAsLCwsLCxOT0FVRElUKQ==&amp;WINDOW=FIRST_POPUP&amp;HEIGHT=450&amp;WIDTH=450&amp;","START_MAXIMIZED=FALSE&amp;VAR:CALENDAR=FIVEDAY&amp;VAR:SYMBOL=B0C5QR&amp;VAR:INDEX=0"}</definedName>
    <definedName name="_339__FDSAUDITLINK__" hidden="1">{"fdsup://directions/FAT Viewer?action=UPDATE&amp;creator=factset&amp;DYN_ARGS=TRUE&amp;DOC_NAME=FAT:FQL_AUDITING_CLIENT_TEMPLATE.FAT&amp;display_string=Audit&amp;VAR:KEY=ZAPGBWHYZW&amp;VAR:QUERY=UkdGX0RFQlRfRVEoQU5OLDAsLCwsLCxOT0FVRElUKQ==&amp;WINDOW=FIRST_POPUP&amp;HEIGHT=450&amp;WIDTH=450&amp;","START_MAXIMIZED=FALSE&amp;VAR:CALENDAR=FIVEDAY&amp;VAR:SYMBOL=B1S722&amp;VAR:INDEX=0"}</definedName>
    <definedName name="_34__FDSAUDITLINK__" hidden="1">{"fdsup://IBCentral/FAT Viewer?action=UPDATE&amp;creator=factset&amp;DOC_NAME=fat:reuters_annual_pshs_src_window.fat&amp;display_string=Audit&amp;DYN_ARGS=TRUE&amp;VAR:ID1=B0L4LR&amp;VAR:RCODE=FDSEPSDIL&amp;VAR:SDATE=20080399&amp;VAR:FREQ=Y&amp;VAR:RELITEM=RP&amp;VAR:CURRENCY=&amp;VAR:CURRSOURCE=EXSH","ARE&amp;VAR:NATFREQ=ANNUAL&amp;VAR:RFIELD=FINALIZED&amp;VAR:DB_TYPE=&amp;VAR:UNITS=M&amp;window=popup&amp;width=450&amp;height=300&amp;START_MAXIMIZED=FALSE"}</definedName>
    <definedName name="_340__FDSAUDITLINK__" hidden="1">{"fdsup://directions/FAT Viewer?action=UPDATE&amp;creator=factset&amp;DYN_ARGS=TRUE&amp;DOC_NAME=FAT:FQL_AUDITING_CLIENT_TEMPLATE.FAT&amp;display_string=Audit&amp;VAR:KEY=JILGJUJMBE&amp;VAR:QUERY=UkdGX0RFQlRfRVEoQU5OLDAsLCwsLCxOT0FVRElUKQ==&amp;WINDOW=FIRST_POPUP&amp;HEIGHT=450&amp;WIDTH=450&amp;","START_MAXIMIZED=FALSE&amp;VAR:CALENDAR=FIVEDAY&amp;VAR:SYMBOL=610108&amp;VAR:INDEX=0"}</definedName>
    <definedName name="_341__FDSAUDITLINK__" hidden="1">{"fdsup://directions/FAT Viewer?action=UPDATE&amp;creator=factset&amp;DYN_ARGS=TRUE&amp;DOC_NAME=FAT:FQL_AUDITING_CLIENT_TEMPLATE.FAT&amp;display_string=Audit&amp;VAR:KEY=PCTQRKREZK&amp;VAR:QUERY=UkdGX0RFQlRfRVEoQU5OLDAsLCwsLCxOT0FVRElUKQ==&amp;WINDOW=FIRST_POPUP&amp;HEIGHT=450&amp;WIDTH=450&amp;","START_MAXIMIZED=FALSE&amp;VAR:CALENDAR=FIVEDAY&amp;VAR:SYMBOL=B02L7L&amp;VAR:INDEX=0"}</definedName>
    <definedName name="_342__FDSAUDITLINK__" hidden="1">{"fdsup://IBCentral/FAT Viewer?action=UPDATE&amp;creator=factset&amp;DOC_NAME=fat:reuters_annual_pshs_src_window.fat&amp;display_string=Audit&amp;DYN_ARGS=TRUE&amp;VAR:ID1=B4TL22&amp;VAR:RCODE=FDSEPSDIL&amp;VAR:SDATE=20090399&amp;VAR:FREQ=Y&amp;VAR:RELITEM=RP&amp;VAR:CURRENCY=&amp;VAR:CURRSOURCE=EXSH","ARE&amp;VAR:NATFREQ=ANNUAL&amp;VAR:RFIELD=FINALIZED&amp;VAR:DB_TYPE=&amp;VAR:UNITS=M&amp;window=popup&amp;width=450&amp;height=300&amp;START_MAXIMIZED=FALSE"}</definedName>
    <definedName name="_343__FDSAUDITLINK__" hidden="1">{"fdsup://IBCentral/FAT Viewer?action=UPDATE&amp;creator=factset&amp;DOC_NAME=fat:reuters_annual_pshs_src_window.fat&amp;display_string=Audit&amp;DYN_ARGS=TRUE&amp;VAR:ID1=B4TL22&amp;VAR:RCODE=FDSEPSDIL&amp;VAR:SDATE=20080399&amp;VAR:FREQ=Y&amp;VAR:RELITEM=RP&amp;VAR:CURRENCY=&amp;VAR:CURRSOURCE=EXSH","ARE&amp;VAR:NATFREQ=ANNUAL&amp;VAR:RFIELD=FINALIZED&amp;VAR:DB_TYPE=&amp;VAR:UNITS=M&amp;window=popup&amp;width=450&amp;height=300&amp;START_MAXIMIZED=FALSE"}</definedName>
    <definedName name="_344__FDSAUDITLINK__" hidden="1">{"fdsup://IBCentral/FAT Viewer?action=UPDATE&amp;creator=factset&amp;DOC_NAME=fat:reuters_annual_pshs_src_window.fat&amp;display_string=Audit&amp;DYN_ARGS=TRUE&amp;VAR:ID1=B4TL22&amp;VAR:RCODE=FDSEPSDIL&amp;VAR:SDATE=20070399&amp;VAR:FREQ=Y&amp;VAR:RELITEM=RP&amp;VAR:CURRENCY=&amp;VAR:CURRSOURCE=EXSH","ARE&amp;VAR:NATFREQ=ANNUAL&amp;VAR:RFIELD=FINALIZED&amp;VAR:DB_TYPE=&amp;VAR:UNITS=M&amp;window=popup&amp;width=450&amp;height=300&amp;START_MAXIMIZED=FALSE"}</definedName>
    <definedName name="_345__FDSAUDITLINK__" hidden="1">{"fdsup://IBCentral/FAT Viewer?action=UPDATE&amp;creator=factset&amp;DOC_NAME=fat:reuters_annual_pshs_src_window.fat&amp;display_string=Audit&amp;DYN_ARGS=TRUE&amp;VAR:ID1=610102&amp;VAR:RCODE=FDSEPSDIL&amp;VAR:SDATE=20090399&amp;VAR:FREQ=Y&amp;VAR:RELITEM=RP&amp;VAR:CURRENCY=&amp;VAR:CURRSOURCE=EXSH","ARE&amp;VAR:NATFREQ=ANNUAL&amp;VAR:RFIELD=FINALIZED&amp;VAR:DB_TYPE=&amp;VAR:UNITS=M&amp;window=popup&amp;width=450&amp;height=300&amp;START_MAXIMIZED=FALSE"}</definedName>
    <definedName name="_346__FDSAUDITLINK__" hidden="1">{"fdsup://IBCentral/FAT Viewer?action=UPDATE&amp;creator=factset&amp;DOC_NAME=fat:reuters_annual_pshs_src_window.fat&amp;display_string=Audit&amp;DYN_ARGS=TRUE&amp;VAR:ID1=610102&amp;VAR:RCODE=FDSEPSDIL&amp;VAR:SDATE=20080399&amp;VAR:FREQ=Y&amp;VAR:RELITEM=RP&amp;VAR:CURRENCY=&amp;VAR:CURRSOURCE=EXSH","ARE&amp;VAR:NATFREQ=ANNUAL&amp;VAR:RFIELD=FINALIZED&amp;VAR:DB_TYPE=&amp;VAR:UNITS=M&amp;window=popup&amp;width=450&amp;height=300&amp;START_MAXIMIZED=FALSE"}</definedName>
    <definedName name="_347__FDSAUDITLINK__" hidden="1">{"fdsup://IBCentral/FAT Viewer?action=UPDATE&amp;creator=factset&amp;DOC_NAME=fat:reuters_annual_pshs_src_window.fat&amp;display_string=Audit&amp;DYN_ARGS=TRUE&amp;VAR:ID1=610102&amp;VAR:RCODE=FDSEPSDIL&amp;VAR:SDATE=20070399&amp;VAR:FREQ=Y&amp;VAR:RELITEM=RP&amp;VAR:CURRENCY=&amp;VAR:CURRSOURCE=EXSH","ARE&amp;VAR:NATFREQ=ANNUAL&amp;VAR:RFIELD=FINALIZED&amp;VAR:DB_TYPE=&amp;VAR:UNITS=M&amp;window=popup&amp;width=450&amp;height=300&amp;START_MAXIMIZED=FALSE"}</definedName>
    <definedName name="_348__FDSAUDITLINK__" hidden="1">{"fdsup://IBCentral/FAT Viewer?action=UPDATE&amp;creator=factset&amp;DOC_NAME=fat:reuters_annual_pshs_src_window.fat&amp;display_string=Audit&amp;DYN_ARGS=TRUE&amp;VAR:ID1=617190&amp;VAR:RCODE=FDSEPSDIL&amp;VAR:SDATE=20090399&amp;VAR:FREQ=Y&amp;VAR:RELITEM=RP&amp;VAR:CURRENCY=&amp;VAR:CURRSOURCE=EXSH","ARE&amp;VAR:NATFREQ=ANNUAL&amp;VAR:RFIELD=FINALIZED&amp;VAR:DB_TYPE=&amp;VAR:UNITS=M&amp;window=popup&amp;width=450&amp;height=300&amp;START_MAXIMIZED=FALSE"}</definedName>
    <definedName name="_349__FDSAUDITLINK__" hidden="1">{"fdsup://IBCentral/FAT Viewer?action=UPDATE&amp;creator=factset&amp;DOC_NAME=fat:reuters_annual_pshs_src_window.fat&amp;display_string=Audit&amp;DYN_ARGS=TRUE&amp;VAR:ID1=617190&amp;VAR:RCODE=FDSEPSDIL&amp;VAR:SDATE=20080399&amp;VAR:FREQ=Y&amp;VAR:RELITEM=RP&amp;VAR:CURRENCY=&amp;VAR:CURRSOURCE=EXSH","ARE&amp;VAR:NATFREQ=ANNUAL&amp;VAR:RFIELD=FINALIZED&amp;VAR:DB_TYPE=&amp;VAR:UNITS=M&amp;window=popup&amp;width=450&amp;height=300&amp;START_MAXIMIZED=FALSE"}</definedName>
    <definedName name="_35__FDSAUDITLINK__" hidden="1">{"fdsup://IBCentral/FAT Viewer?action=UPDATE&amp;creator=factset&amp;DOC_NAME=fat:reuters_annual_pshs_src_window.fat&amp;display_string=Audit&amp;DYN_ARGS=TRUE&amp;VAR:ID1=B0L4LR&amp;VAR:RCODE=FDSEPSDIL&amp;VAR:SDATE=20070399&amp;VAR:FREQ=Y&amp;VAR:RELITEM=RP&amp;VAR:CURRENCY=&amp;VAR:CURRSOURCE=EXSH","ARE&amp;VAR:NATFREQ=ANNUAL&amp;VAR:RFIELD=FINALIZED&amp;VAR:DB_TYPE=&amp;VAR:UNITS=M&amp;window=popup&amp;width=450&amp;height=300&amp;START_MAXIMIZED=FALSE"}</definedName>
    <definedName name="_350__FDSAUDITLINK__" hidden="1">{"fdsup://IBCentral/FAT Viewer?action=UPDATE&amp;creator=factset&amp;DOC_NAME=fat:reuters_annual_pshs_src_window.fat&amp;display_string=Audit&amp;DYN_ARGS=TRUE&amp;VAR:ID1=617190&amp;VAR:RCODE=FDSEPSDIL&amp;VAR:SDATE=20070399&amp;VAR:FREQ=Y&amp;VAR:RELITEM=RP&amp;VAR:CURRENCY=&amp;VAR:CURRSOURCE=EXSH","ARE&amp;VAR:NATFREQ=ANNUAL&amp;VAR:RFIELD=FINALIZED&amp;VAR:DB_TYPE=&amp;VAR:UNITS=M&amp;window=popup&amp;width=450&amp;height=300&amp;START_MAXIMIZED=FALSE"}</definedName>
    <definedName name="_351__FDSAUDITLINK__" hidden="1">{"fdsup://IBCentral/FAT Viewer?action=UPDATE&amp;creator=factset&amp;DOC_NAME=fat:reuters_annual_pshs_src_window.fat&amp;display_string=Audit&amp;DYN_ARGS=TRUE&amp;VAR:ID1=657040&amp;VAR:RCODE=FDSEPSDIL&amp;VAR:SDATE=20090399&amp;VAR:FREQ=Y&amp;VAR:RELITEM=RP&amp;VAR:CURRENCY=&amp;VAR:CURRSOURCE=EXSH","ARE&amp;VAR:NATFREQ=ANNUAL&amp;VAR:RFIELD=FINALIZED&amp;VAR:DB_TYPE=&amp;VAR:UNITS=M&amp;window=popup&amp;width=450&amp;height=300&amp;START_MAXIMIZED=FALSE"}</definedName>
    <definedName name="_352__FDSAUDITLINK__" hidden="1">{"fdsup://IBCentral/FAT Viewer?action=UPDATE&amp;creator=factset&amp;DOC_NAME=fat:reuters_annual_pshs_src_window.fat&amp;display_string=Audit&amp;DYN_ARGS=TRUE&amp;VAR:ID1=657040&amp;VAR:RCODE=FDSEPSDIL&amp;VAR:SDATE=20080399&amp;VAR:FREQ=Y&amp;VAR:RELITEM=RP&amp;VAR:CURRENCY=&amp;VAR:CURRSOURCE=EXSH","ARE&amp;VAR:NATFREQ=ANNUAL&amp;VAR:RFIELD=FINALIZED&amp;VAR:DB_TYPE=&amp;VAR:UNITS=M&amp;window=popup&amp;width=450&amp;height=300&amp;START_MAXIMIZED=FALSE"}</definedName>
    <definedName name="_353__FDSAUDITLINK__" hidden="1">{"fdsup://IBCentral/FAT Viewer?action=UPDATE&amp;creator=factset&amp;DOC_NAME=fat:reuters_annual_pshs_src_window.fat&amp;display_string=Audit&amp;DYN_ARGS=TRUE&amp;VAR:ID1=657040&amp;VAR:RCODE=FDSEPSDIL&amp;VAR:SDATE=20070399&amp;VAR:FREQ=Y&amp;VAR:RELITEM=RP&amp;VAR:CURRENCY=&amp;VAR:CURRSOURCE=EXSH","ARE&amp;VAR:NATFREQ=ANNUAL&amp;VAR:RFIELD=FINALIZED&amp;VAR:DB_TYPE=&amp;VAR:UNITS=M&amp;window=popup&amp;width=450&amp;height=300&amp;START_MAXIMIZED=FALSE"}</definedName>
    <definedName name="_354__FDSAUDITLINK__" hidden="1">{"fdsup://IBCentral/FAT Viewer?action=UPDATE&amp;creator=factset&amp;DOC_NAME=fat:reuters_annual_pshs_src_window.fat&amp;display_string=Audit&amp;DYN_ARGS=TRUE&amp;VAR:ID1=613580&amp;VAR:RCODE=FDSEPSDIL&amp;VAR:SDATE=20090399&amp;VAR:FREQ=Y&amp;VAR:RELITEM=RP&amp;VAR:CURRENCY=&amp;VAR:CURRSOURCE=EXSH","ARE&amp;VAR:NATFREQ=ANNUAL&amp;VAR:RFIELD=FINALIZED&amp;VAR:DB_TYPE=&amp;VAR:UNITS=M&amp;window=popup&amp;width=450&amp;height=300&amp;START_MAXIMIZED=FALSE"}</definedName>
    <definedName name="_355__FDSAUDITLINK__" hidden="1">{"fdsup://IBCentral/FAT Viewer?action=UPDATE&amp;creator=factset&amp;DOC_NAME=fat:reuters_annual_pshs_src_window.fat&amp;display_string=Audit&amp;DYN_ARGS=TRUE&amp;VAR:ID1=613580&amp;VAR:RCODE=FDSEPSDIL&amp;VAR:SDATE=20080399&amp;VAR:FREQ=Y&amp;VAR:RELITEM=RP&amp;VAR:CURRENCY=&amp;VAR:CURRSOURCE=EXSH","ARE&amp;VAR:NATFREQ=ANNUAL&amp;VAR:RFIELD=FINALIZED&amp;VAR:DB_TYPE=&amp;VAR:UNITS=M&amp;window=popup&amp;width=450&amp;height=300&amp;START_MAXIMIZED=FALSE"}</definedName>
    <definedName name="_356__FDSAUDITLINK__" hidden="1">{"fdsup://IBCentral/FAT Viewer?action=UPDATE&amp;creator=factset&amp;DOC_NAME=fat:reuters_annual_pshs_src_window.fat&amp;display_string=Audit&amp;DYN_ARGS=TRUE&amp;VAR:ID1=613580&amp;VAR:RCODE=FDSEPSDIL&amp;VAR:SDATE=20070399&amp;VAR:FREQ=Y&amp;VAR:RELITEM=RP&amp;VAR:CURRENCY=&amp;VAR:CURRSOURCE=EXSH","ARE&amp;VAR:NATFREQ=ANNUAL&amp;VAR:RFIELD=FINALIZED&amp;VAR:DB_TYPE=&amp;VAR:UNITS=M&amp;window=popup&amp;width=450&amp;height=300&amp;START_MAXIMIZED=FALSE"}</definedName>
    <definedName name="_357__FDSAUDITLINK__" hidden="1">{"fdsup://IBCentral/FAT Viewer?action=UPDATE&amp;creator=factset&amp;DOC_NAME=fat:reuters_annual_pshs_src_window.fat&amp;display_string=Audit&amp;DYN_ARGS=TRUE&amp;VAR:ID1=B0L4LR&amp;VAR:RCODE=FDSEPSDIL&amp;VAR:SDATE=20090399&amp;VAR:FREQ=Y&amp;VAR:RELITEM=RP&amp;VAR:CURRENCY=&amp;VAR:CURRSOURCE=EXSH","ARE&amp;VAR:NATFREQ=ANNUAL&amp;VAR:RFIELD=FINALIZED&amp;VAR:DB_TYPE=&amp;VAR:UNITS=M&amp;window=popup&amp;width=450&amp;height=300&amp;START_MAXIMIZED=FALSE"}</definedName>
    <definedName name="_358__FDSAUDITLINK__" hidden="1">{"fdsup://IBCentral/FAT Viewer?action=UPDATE&amp;creator=factset&amp;DOC_NAME=fat:reuters_annual_pshs_src_window.fat&amp;display_string=Audit&amp;DYN_ARGS=TRUE&amp;VAR:ID1=B0L4LR&amp;VAR:RCODE=FDSEPSDIL&amp;VAR:SDATE=20080399&amp;VAR:FREQ=Y&amp;VAR:RELITEM=RP&amp;VAR:CURRENCY=&amp;VAR:CURRSOURCE=EXSH","ARE&amp;VAR:NATFREQ=ANNUAL&amp;VAR:RFIELD=FINALIZED&amp;VAR:DB_TYPE=&amp;VAR:UNITS=M&amp;window=popup&amp;width=450&amp;height=300&amp;START_MAXIMIZED=FALSE"}</definedName>
    <definedName name="_359__FDSAUDITLINK__" hidden="1">{"fdsup://IBCentral/FAT Viewer?action=UPDATE&amp;creator=factset&amp;DOC_NAME=fat:reuters_annual_pshs_src_window.fat&amp;display_string=Audit&amp;DYN_ARGS=TRUE&amp;VAR:ID1=B0L4LR&amp;VAR:RCODE=FDSEPSDIL&amp;VAR:SDATE=20070399&amp;VAR:FREQ=Y&amp;VAR:RELITEM=RP&amp;VAR:CURRENCY=&amp;VAR:CURRSOURCE=EXSH","ARE&amp;VAR:NATFREQ=ANNUAL&amp;VAR:RFIELD=FINALIZED&amp;VAR:DB_TYPE=&amp;VAR:UNITS=M&amp;window=popup&amp;width=450&amp;height=300&amp;START_MAXIMIZED=FALSE"}</definedName>
    <definedName name="_36__FDSAUDITLINK__" hidden="1">{"fdsup://IBCentral/FAT Viewer?action=UPDATE&amp;creator=factset&amp;DOC_NAME=fat:reuters_annual_pshs_src_window.fat&amp;display_string=Audit&amp;DYN_ARGS=TRUE&amp;VAR:ID1=665288&amp;VAR:RCODE=FDSEPSDIL&amp;VAR:SDATE=20090399&amp;VAR:FREQ=Y&amp;VAR:RELITEM=RP&amp;VAR:CURRENCY=&amp;VAR:CURRSOURCE=EXSH","ARE&amp;VAR:NATFREQ=ANNUAL&amp;VAR:RFIELD=FINALIZED&amp;VAR:DB_TYPE=&amp;VAR:UNITS=M&amp;window=popup&amp;width=450&amp;height=300&amp;START_MAXIMIZED=FALSE"}</definedName>
    <definedName name="_360__FDSAUDITLINK__" hidden="1">{"fdsup://IBCentral/FAT Viewer?action=UPDATE&amp;creator=factset&amp;DOC_NAME=fat:reuters_annual_pshs_src_window.fat&amp;display_string=Audit&amp;DYN_ARGS=TRUE&amp;VAR:ID1=665288&amp;VAR:RCODE=FDSEPSDIL&amp;VAR:SDATE=20090399&amp;VAR:FREQ=Y&amp;VAR:RELITEM=RP&amp;VAR:CURRENCY=&amp;VAR:CURRSOURCE=EXSH","ARE&amp;VAR:NATFREQ=ANNUAL&amp;VAR:RFIELD=FINALIZED&amp;VAR:DB_TYPE=&amp;VAR:UNITS=M&amp;window=popup&amp;width=450&amp;height=300&amp;START_MAXIMIZED=FALSE"}</definedName>
    <definedName name="_361__FDSAUDITLINK__" hidden="1">{"fdsup://IBCentral/FAT Viewer?action=UPDATE&amp;creator=factset&amp;DOC_NAME=fat:reuters_annual_pshs_src_window.fat&amp;display_string=Audit&amp;DYN_ARGS=TRUE&amp;VAR:ID1=665288&amp;VAR:RCODE=FDSEPSDIL&amp;VAR:SDATE=20080399&amp;VAR:FREQ=Y&amp;VAR:RELITEM=RP&amp;VAR:CURRENCY=&amp;VAR:CURRSOURCE=EXSH","ARE&amp;VAR:NATFREQ=ANNUAL&amp;VAR:RFIELD=FINALIZED&amp;VAR:DB_TYPE=&amp;VAR:UNITS=M&amp;window=popup&amp;width=450&amp;height=300&amp;START_MAXIMIZED=FALSE"}</definedName>
    <definedName name="_362__FDSAUDITLINK__" hidden="1">{"fdsup://IBCentral/FAT Viewer?action=UPDATE&amp;creator=factset&amp;DOC_NAME=fat:reuters_annual_pshs_src_window.fat&amp;display_string=Audit&amp;DYN_ARGS=TRUE&amp;VAR:ID1=665288&amp;VAR:RCODE=FDSEPSDIL&amp;VAR:SDATE=20070399&amp;VAR:FREQ=Y&amp;VAR:RELITEM=RP&amp;VAR:CURRENCY=&amp;VAR:CURRSOURCE=EXSH","ARE&amp;VAR:NATFREQ=ANNUAL&amp;VAR:RFIELD=FINALIZED&amp;VAR:DB_TYPE=&amp;VAR:UNITS=M&amp;window=popup&amp;width=450&amp;height=300&amp;START_MAXIMIZED=FALSE"}</definedName>
    <definedName name="_363__FDSAUDITLINK__" hidden="1">{"fdsup://IBCentral/FAT Viewer?action=UPDATE&amp;creator=factset&amp;DOC_NAME=fat:reuters_annual_pshs_src_window.fat&amp;display_string=Audit&amp;DYN_ARGS=TRUE&amp;VAR:ID1=B2QKWK&amp;VAR:RCODE=FDSEPSDIL&amp;VAR:SDATE=20090399&amp;VAR:FREQ=Y&amp;VAR:RELITEM=RP&amp;VAR:CURRENCY=&amp;VAR:CURRSOURCE=EXSH","ARE&amp;VAR:NATFREQ=ANNUAL&amp;VAR:RFIELD=FINALIZED&amp;VAR:DB_TYPE=&amp;VAR:UNITS=M&amp;window=popup&amp;width=450&amp;height=300&amp;START_MAXIMIZED=FALSE"}</definedName>
    <definedName name="_364__FDSAUDITLINK__" hidden="1">{"fdsup://IBCentral/FAT Viewer?action=UPDATE&amp;creator=factset&amp;DOC_NAME=fat:reuters_annual_pshs_src_window.fat&amp;display_string=Audit&amp;DYN_ARGS=TRUE&amp;VAR:ID1=B2QKWK&amp;VAR:RCODE=FDSEPSDIL&amp;VAR:SDATE=20080399&amp;VAR:FREQ=Y&amp;VAR:RELITEM=RP&amp;VAR:CURRENCY=&amp;VAR:CURRSOURCE=EXSH","ARE&amp;VAR:NATFREQ=ANNUAL&amp;VAR:RFIELD=FINALIZED&amp;VAR:DB_TYPE=&amp;VAR:UNITS=M&amp;window=popup&amp;width=450&amp;height=300&amp;START_MAXIMIZED=FALSE"}</definedName>
    <definedName name="_365__FDSAUDITLINK__" hidden="1">{"fdsup://IBCentral/FAT Viewer?action=UPDATE&amp;creator=factset&amp;DOC_NAME=fat:reuters_annual_pshs_src_window.fat&amp;display_string=Audit&amp;DYN_ARGS=TRUE&amp;VAR:ID1=B084VN&amp;VAR:RCODE=FDSEPSDIL&amp;VAR:SDATE=20090399&amp;VAR:FREQ=Y&amp;VAR:RELITEM=RP&amp;VAR:CURRENCY=&amp;VAR:CURRSOURCE=EXSH","ARE&amp;VAR:NATFREQ=ANNUAL&amp;VAR:RFIELD=FINALIZED&amp;VAR:DB_TYPE=&amp;VAR:UNITS=M&amp;window=popup&amp;width=450&amp;height=300&amp;START_MAXIMIZED=FALSE"}</definedName>
    <definedName name="_366__FDSAUDITLINK__" hidden="1">{"fdsup://IBCentral/FAT Viewer?action=UPDATE&amp;creator=factset&amp;DOC_NAME=fat:reuters_annual_pshs_src_window.fat&amp;display_string=Audit&amp;DYN_ARGS=TRUE&amp;VAR:ID1=B084VN&amp;VAR:RCODE=FDSEPSDIL&amp;VAR:SDATE=20080399&amp;VAR:FREQ=Y&amp;VAR:RELITEM=RP&amp;VAR:CURRENCY=&amp;VAR:CURRSOURCE=EXSH","ARE&amp;VAR:NATFREQ=ANNUAL&amp;VAR:RFIELD=FINALIZED&amp;VAR:DB_TYPE=&amp;VAR:UNITS=M&amp;window=popup&amp;width=450&amp;height=300&amp;START_MAXIMIZED=FALSE"}</definedName>
    <definedName name="_367__FDSAUDITLINK__" hidden="1">{"fdsup://IBCentral/FAT Viewer?action=UPDATE&amp;creator=factset&amp;DOC_NAME=fat:reuters_annual_pshs_src_window.fat&amp;display_string=Audit&amp;DYN_ARGS=TRUE&amp;VAR:ID1=B084VN&amp;VAR:RCODE=FDSEPSDIL&amp;VAR:SDATE=20070399&amp;VAR:FREQ=Y&amp;VAR:RELITEM=RP&amp;VAR:CURRENCY=&amp;VAR:CURRSOURCE=EXSH","ARE&amp;VAR:NATFREQ=ANNUAL&amp;VAR:RFIELD=FINALIZED&amp;VAR:DB_TYPE=&amp;VAR:UNITS=M&amp;window=popup&amp;width=450&amp;height=300&amp;START_MAXIMIZED=FALSE"}</definedName>
    <definedName name="_368__FDSAUDITLINK__" hidden="1">{"fdsup://IBCentral/FAT Viewer?action=UPDATE&amp;creator=factset&amp;DOC_NAME=fat:reuters_annual_pshs_src_window.fat&amp;display_string=Audit&amp;DYN_ARGS=TRUE&amp;VAR:ID1=B0NDMY&amp;VAR:RCODE=FDSEPSDIL&amp;VAR:SDATE=20090399&amp;VAR:FREQ=Y&amp;VAR:RELITEM=RP&amp;VAR:CURRENCY=&amp;VAR:CURRSOURCE=EXSH","ARE&amp;VAR:NATFREQ=ANNUAL&amp;VAR:RFIELD=FINALIZED&amp;VAR:DB_TYPE=&amp;VAR:UNITS=M&amp;window=popup&amp;width=450&amp;height=300&amp;START_MAXIMIZED=FALSE"}</definedName>
    <definedName name="_369__FDSAUDITLINK__" hidden="1">{"fdsup://IBCentral/FAT Viewer?action=UPDATE&amp;creator=factset&amp;DOC_NAME=fat:reuters_annual_pshs_src_window.fat&amp;display_string=Audit&amp;DYN_ARGS=TRUE&amp;VAR:ID1=B0NDMY&amp;VAR:RCODE=FDSEPSDIL&amp;VAR:SDATE=20080399&amp;VAR:FREQ=Y&amp;VAR:RELITEM=RP&amp;VAR:CURRENCY=&amp;VAR:CURRSOURCE=EXSH","ARE&amp;VAR:NATFREQ=ANNUAL&amp;VAR:RFIELD=FINALIZED&amp;VAR:DB_TYPE=&amp;VAR:UNITS=M&amp;window=popup&amp;width=450&amp;height=300&amp;START_MAXIMIZED=FALSE"}</definedName>
    <definedName name="_37__FDSAUDITLINK__" hidden="1">{"fdsup://IBCentral/FAT Viewer?action=UPDATE&amp;creator=factset&amp;DOC_NAME=fat:reuters_annual_pshs_src_window.fat&amp;display_string=Audit&amp;DYN_ARGS=TRUE&amp;VAR:ID1=665288&amp;VAR:RCODE=FDSEPSDIL&amp;VAR:SDATE=20080399&amp;VAR:FREQ=Y&amp;VAR:RELITEM=RP&amp;VAR:CURRENCY=&amp;VAR:CURRSOURCE=EXSH","ARE&amp;VAR:NATFREQ=ANNUAL&amp;VAR:RFIELD=FINALIZED&amp;VAR:DB_TYPE=&amp;VAR:UNITS=M&amp;window=popup&amp;width=450&amp;height=300&amp;START_MAXIMIZED=FALSE"}</definedName>
    <definedName name="_370__FDSAUDITLINK__" hidden="1">{"fdsup://IBCentral/FAT Viewer?action=UPDATE&amp;creator=factset&amp;DOC_NAME=fat:reuters_annual_pshs_src_window.fat&amp;display_string=Audit&amp;DYN_ARGS=TRUE&amp;VAR:ID1=B0NDMY&amp;VAR:RCODE=FDSEPSDIL&amp;VAR:SDATE=20070399&amp;VAR:FREQ=Y&amp;VAR:RELITEM=RP&amp;VAR:CURRENCY=&amp;VAR:CURRSOURCE=EXSH","ARE&amp;VAR:NATFREQ=ANNUAL&amp;VAR:RFIELD=FINALIZED&amp;VAR:DB_TYPE=&amp;VAR:UNITS=M&amp;window=popup&amp;width=450&amp;height=300&amp;START_MAXIMIZED=FALSE"}</definedName>
    <definedName name="_371__FDSAUDITLINK__" hidden="1">{"fdsup://IBCentral/FAT Viewer?action=UPDATE&amp;creator=factset&amp;DOC_NAME=fat:reuters_annual_pshs_src_window.fat&amp;display_string=Audit&amp;DYN_ARGS=TRUE&amp;VAR:ID1=680260&amp;VAR:RCODE=FDSEPSDIL&amp;VAR:SDATE=20090399&amp;VAR:FREQ=Y&amp;VAR:RELITEM=RP&amp;VAR:CURRENCY=&amp;VAR:CURRSOURCE=EXSH","ARE&amp;VAR:NATFREQ=ANNUAL&amp;VAR:RFIELD=FINALIZED&amp;VAR:DB_TYPE=&amp;VAR:UNITS=M&amp;window=popup&amp;width=450&amp;height=300&amp;START_MAXIMIZED=FALSE"}</definedName>
    <definedName name="_372__FDSAUDITLINK__" hidden="1">{"fdsup://IBCentral/FAT Viewer?action=UPDATE&amp;creator=factset&amp;DOC_NAME=fat:reuters_annual_pshs_src_window.fat&amp;display_string=Audit&amp;DYN_ARGS=TRUE&amp;VAR:ID1=680260&amp;VAR:RCODE=FDSEPSDIL&amp;VAR:SDATE=20080399&amp;VAR:FREQ=Y&amp;VAR:RELITEM=RP&amp;VAR:CURRENCY=&amp;VAR:CURRSOURCE=EXSH","ARE&amp;VAR:NATFREQ=ANNUAL&amp;VAR:RFIELD=FINALIZED&amp;VAR:DB_TYPE=&amp;VAR:UNITS=M&amp;window=popup&amp;width=450&amp;height=300&amp;START_MAXIMIZED=FALSE"}</definedName>
    <definedName name="_373__FDSAUDITLINK__" hidden="1">{"fdsup://IBCentral/FAT Viewer?action=UPDATE&amp;creator=factset&amp;DOC_NAME=fat:reuters_annual_pshs_src_window.fat&amp;display_string=Audit&amp;DYN_ARGS=TRUE&amp;VAR:ID1=680260&amp;VAR:RCODE=FDSEPSDIL&amp;VAR:SDATE=20070399&amp;VAR:FREQ=Y&amp;VAR:RELITEM=RP&amp;VAR:CURRENCY=&amp;VAR:CURRSOURCE=EXSH","ARE&amp;VAR:NATFREQ=ANNUAL&amp;VAR:RFIELD=FINALIZED&amp;VAR:DB_TYPE=&amp;VAR:UNITS=M&amp;window=popup&amp;width=450&amp;height=300&amp;START_MAXIMIZED=FALSE"}</definedName>
    <definedName name="_374__FDSAUDITLINK__" hidden="1">{"fdsup://IBCentral/FAT Viewer?action=UPDATE&amp;creator=factset&amp;DOC_NAME=fat:reuters_annual_pshs_src_window.fat&amp;display_string=Audit&amp;DYN_ARGS=TRUE&amp;VAR:ID1=B2Q7WL&amp;VAR:RCODE=FDSEPSDIL&amp;VAR:SDATE=20090399&amp;VAR:FREQ=Y&amp;VAR:RELITEM=RP&amp;VAR:CURRENCY=&amp;VAR:CURRSOURCE=EXSH","ARE&amp;VAR:NATFREQ=ANNUAL&amp;VAR:RFIELD=FINALIZED&amp;VAR:DB_TYPE=&amp;VAR:UNITS=M&amp;window=popup&amp;width=450&amp;height=300&amp;START_MAXIMIZED=FALSE"}</definedName>
    <definedName name="_375__FDSAUDITLINK__" hidden="1">{"fdsup://IBCentral/FAT Viewer?action=UPDATE&amp;creator=factset&amp;DOC_NAME=fat:reuters_annual_pshs_src_window.fat&amp;display_string=Audit&amp;DYN_ARGS=TRUE&amp;VAR:ID1=B2Q7WL&amp;VAR:RCODE=FDSEPSDIL&amp;VAR:SDATE=20080399&amp;VAR:FREQ=Y&amp;VAR:RELITEM=RP&amp;VAR:CURRENCY=&amp;VAR:CURRSOURCE=EXSH","ARE&amp;VAR:NATFREQ=ANNUAL&amp;VAR:RFIELD=FINALIZED&amp;VAR:DB_TYPE=&amp;VAR:UNITS=M&amp;window=popup&amp;width=450&amp;height=300&amp;START_MAXIMIZED=FALSE"}</definedName>
    <definedName name="_376__FDSAUDITLINK__" hidden="1">{"fdsup://IBCentral/FAT Viewer?action=UPDATE&amp;creator=factset&amp;DOC_NAME=fat:reuters_annual_pshs_src_window.fat&amp;display_string=Audit&amp;DYN_ARGS=TRUE&amp;VAR:ID1=B2Q7WL&amp;VAR:RCODE=FDSEPSDIL&amp;VAR:SDATE=20070399&amp;VAR:FREQ=Y&amp;VAR:RELITEM=RP&amp;VAR:CURRENCY=&amp;VAR:CURRSOURCE=EXSH","ARE&amp;VAR:NATFREQ=ANNUAL&amp;VAR:RFIELD=FINALIZED&amp;VAR:DB_TYPE=&amp;VAR:UNITS=M&amp;window=popup&amp;width=450&amp;height=300&amp;START_MAXIMIZED=FALSE"}</definedName>
    <definedName name="_377__FDSAUDITLINK__" hidden="1">{"fdsup://IBCentral/FAT Viewer?action=UPDATE&amp;creator=factset&amp;DOC_NAME=fat:reuters_annual_pshs_src_window.fat&amp;display_string=Audit&amp;DYN_ARGS=TRUE&amp;VAR:ID1=629621&amp;VAR:RCODE=FDSEPSDIL&amp;VAR:SDATE=20090399&amp;VAR:FREQ=Y&amp;VAR:RELITEM=RP&amp;VAR:CURRENCY=&amp;VAR:CURRSOURCE=EXSH","ARE&amp;VAR:NATFREQ=ANNUAL&amp;VAR:RFIELD=FINALIZED&amp;VAR:DB_TYPE=&amp;VAR:UNITS=M&amp;window=popup&amp;width=450&amp;height=300&amp;START_MAXIMIZED=FALSE"}</definedName>
    <definedName name="_378__FDSAUDITLINK__" hidden="1">{"fdsup://IBCentral/FAT Viewer?action=UPDATE&amp;creator=factset&amp;DOC_NAME=fat:reuters_annual_pshs_src_window.fat&amp;display_string=Audit&amp;DYN_ARGS=TRUE&amp;VAR:ID1=629621&amp;VAR:RCODE=FDSEPSDIL&amp;VAR:SDATE=20080399&amp;VAR:FREQ=Y&amp;VAR:RELITEM=RP&amp;VAR:CURRENCY=&amp;VAR:CURRSOURCE=EXSH","ARE&amp;VAR:NATFREQ=ANNUAL&amp;VAR:RFIELD=FINALIZED&amp;VAR:DB_TYPE=&amp;VAR:UNITS=M&amp;window=popup&amp;width=450&amp;height=300&amp;START_MAXIMIZED=FALSE"}</definedName>
    <definedName name="_379__FDSAUDITLINK__" hidden="1">{"fdsup://IBCentral/FAT Viewer?action=UPDATE&amp;creator=factset&amp;DOC_NAME=fat:reuters_annual_pshs_src_window.fat&amp;display_string=Audit&amp;DYN_ARGS=TRUE&amp;VAR:ID1=629621&amp;VAR:RCODE=FDSEPSDIL&amp;VAR:SDATE=20070399&amp;VAR:FREQ=Y&amp;VAR:RELITEM=RP&amp;VAR:CURRENCY=&amp;VAR:CURRSOURCE=EXSH","ARE&amp;VAR:NATFREQ=ANNUAL&amp;VAR:RFIELD=FINALIZED&amp;VAR:DB_TYPE=&amp;VAR:UNITS=M&amp;window=popup&amp;width=450&amp;height=300&amp;START_MAXIMIZED=FALSE"}</definedName>
    <definedName name="_38__FDSAUDITLINK__" hidden="1">{"fdsup://IBCentral/FAT Viewer?action=UPDATE&amp;creator=factset&amp;DOC_NAME=fat:reuters_annual_pshs_src_window.fat&amp;display_string=Audit&amp;DYN_ARGS=TRUE&amp;VAR:ID1=665288&amp;VAR:RCODE=FDSEPSDIL&amp;VAR:SDATE=20070399&amp;VAR:FREQ=Y&amp;VAR:RELITEM=RP&amp;VAR:CURRENCY=&amp;VAR:CURRSOURCE=EXSH","ARE&amp;VAR:NATFREQ=ANNUAL&amp;VAR:RFIELD=FINALIZED&amp;VAR:DB_TYPE=&amp;VAR:UNITS=M&amp;window=popup&amp;width=450&amp;height=300&amp;START_MAXIMIZED=FALSE"}</definedName>
    <definedName name="_380__FDSAUDITLINK__" hidden="1">{"fdsup://IBCentral/FAT Viewer?action=UPDATE&amp;creator=factset&amp;DOC_NAME=fat:reuters_annual_pshs_src_window.fat&amp;display_string=Audit&amp;DYN_ARGS=TRUE&amp;VAR:ID1=B0C5QR&amp;VAR:RCODE=FDSEPSDIL&amp;VAR:SDATE=20090399&amp;VAR:FREQ=Y&amp;VAR:RELITEM=RP&amp;VAR:CURRENCY=&amp;VAR:CURRSOURCE=EXSH","ARE&amp;VAR:NATFREQ=ANNUAL&amp;VAR:RFIELD=FINALIZED&amp;VAR:DB_TYPE=&amp;VAR:UNITS=M&amp;window=popup&amp;width=450&amp;height=300&amp;START_MAXIMIZED=FALSE"}</definedName>
    <definedName name="_381__FDSAUDITLINK__" hidden="1">{"fdsup://IBCentral/FAT Viewer?action=UPDATE&amp;creator=factset&amp;DOC_NAME=fat:reuters_annual_pshs_src_window.fat&amp;display_string=Audit&amp;DYN_ARGS=TRUE&amp;VAR:ID1=B0C5QR&amp;VAR:RCODE=FDSEPSDIL&amp;VAR:SDATE=20080399&amp;VAR:FREQ=Y&amp;VAR:RELITEM=RP&amp;VAR:CURRENCY=&amp;VAR:CURRSOURCE=EXSH","ARE&amp;VAR:NATFREQ=ANNUAL&amp;VAR:RFIELD=FINALIZED&amp;VAR:DB_TYPE=&amp;VAR:UNITS=M&amp;window=popup&amp;width=450&amp;height=300&amp;START_MAXIMIZED=FALSE"}</definedName>
    <definedName name="_382__FDSAUDITLINK__" hidden="1">{"fdsup://IBCentral/FAT Viewer?action=UPDATE&amp;creator=factset&amp;DOC_NAME=fat:reuters_annual_pshs_src_window.fat&amp;display_string=Audit&amp;DYN_ARGS=TRUE&amp;VAR:ID1=B0C5QR&amp;VAR:RCODE=FDSEPSDIL&amp;VAR:SDATE=20070399&amp;VAR:FREQ=Y&amp;VAR:RELITEM=RP&amp;VAR:CURRENCY=&amp;VAR:CURRSOURCE=EXSH","ARE&amp;VAR:NATFREQ=ANNUAL&amp;VAR:RFIELD=FINALIZED&amp;VAR:DB_TYPE=&amp;VAR:UNITS=M&amp;window=popup&amp;width=450&amp;height=300&amp;START_MAXIMIZED=FALSE"}</definedName>
    <definedName name="_383__FDSAUDITLINK__" hidden="1">{"fdsup://IBCentral/FAT Viewer?action=UPDATE&amp;creator=factset&amp;DOC_NAME=fat:reuters_annual_pshs_src_window.fat&amp;display_string=Audit&amp;DYN_ARGS=TRUE&amp;VAR:ID1=B1S722&amp;VAR:RCODE=FDSEPSDIL&amp;VAR:SDATE=20090399&amp;VAR:FREQ=Y&amp;VAR:RELITEM=RP&amp;VAR:CURRENCY=&amp;VAR:CURRSOURCE=EXSH","ARE&amp;VAR:NATFREQ=ANNUAL&amp;VAR:RFIELD=FINALIZED&amp;VAR:DB_TYPE=&amp;VAR:UNITS=M&amp;window=popup&amp;width=450&amp;height=300&amp;START_MAXIMIZED=FALSE"}</definedName>
    <definedName name="_384__FDSAUDITLINK__" hidden="1">{"fdsup://IBCentral/FAT Viewer?action=UPDATE&amp;creator=factset&amp;DOC_NAME=fat:reuters_annual_pshs_src_window.fat&amp;display_string=Audit&amp;DYN_ARGS=TRUE&amp;VAR:ID1=B1S722&amp;VAR:RCODE=FDSEPSDIL&amp;VAR:SDATE=20080399&amp;VAR:FREQ=Y&amp;VAR:RELITEM=RP&amp;VAR:CURRENCY=&amp;VAR:CURRSOURCE=EXSH","ARE&amp;VAR:NATFREQ=ANNUAL&amp;VAR:RFIELD=FINALIZED&amp;VAR:DB_TYPE=&amp;VAR:UNITS=M&amp;window=popup&amp;width=450&amp;height=300&amp;START_MAXIMIZED=FALSE"}</definedName>
    <definedName name="_385__FDSAUDITLINK__" hidden="1">{"fdsup://IBCentral/FAT Viewer?action=UPDATE&amp;creator=factset&amp;DOC_NAME=fat:reuters_annual_pshs_src_window.fat&amp;display_string=Audit&amp;DYN_ARGS=TRUE&amp;VAR:ID1=B1S722&amp;VAR:RCODE=FDSEPSDIL&amp;VAR:SDATE=20070399&amp;VAR:FREQ=Y&amp;VAR:RELITEM=RP&amp;VAR:CURRENCY=&amp;VAR:CURRSOURCE=EXSH","ARE&amp;VAR:NATFREQ=ANNUAL&amp;VAR:RFIELD=FINALIZED&amp;VAR:DB_TYPE=&amp;VAR:UNITS=M&amp;window=popup&amp;width=450&amp;height=300&amp;START_MAXIMIZED=FALSE"}</definedName>
    <definedName name="_386__FDSAUDITLINK__" hidden="1">{"fdsup://IBCentral/FAT Viewer?action=UPDATE&amp;creator=factset&amp;DOC_NAME=fat:reuters_annual_pshs_src_window.fat&amp;display_string=Audit&amp;DYN_ARGS=TRUE&amp;VAR:ID1=610108&amp;VAR:RCODE=FDSEPSDIL&amp;VAR:SDATE=20090399&amp;VAR:FREQ=Y&amp;VAR:RELITEM=RP&amp;VAR:CURRENCY=&amp;VAR:CURRSOURCE=EXSH","ARE&amp;VAR:NATFREQ=ANNUAL&amp;VAR:RFIELD=FINALIZED&amp;VAR:DB_TYPE=&amp;VAR:UNITS=M&amp;window=popup&amp;width=450&amp;height=300&amp;START_MAXIMIZED=FALSE"}</definedName>
    <definedName name="_387__FDSAUDITLINK__" hidden="1">{"fdsup://IBCentral/FAT Viewer?action=UPDATE&amp;creator=factset&amp;DOC_NAME=fat:reuters_annual_pshs_src_window.fat&amp;display_string=Audit&amp;DYN_ARGS=TRUE&amp;VAR:ID1=610108&amp;VAR:RCODE=FDSEPSDIL&amp;VAR:SDATE=20080399&amp;VAR:FREQ=Y&amp;VAR:RELITEM=RP&amp;VAR:CURRENCY=&amp;VAR:CURRSOURCE=EXSH","ARE&amp;VAR:NATFREQ=ANNUAL&amp;VAR:RFIELD=FINALIZED&amp;VAR:DB_TYPE=&amp;VAR:UNITS=M&amp;window=popup&amp;width=450&amp;height=300&amp;START_MAXIMIZED=FALSE"}</definedName>
    <definedName name="_388__FDSAUDITLINK__" hidden="1">{"fdsup://IBCentral/FAT Viewer?action=UPDATE&amp;creator=factset&amp;DOC_NAME=fat:reuters_annual_pshs_src_window.fat&amp;display_string=Audit&amp;DYN_ARGS=TRUE&amp;VAR:ID1=610108&amp;VAR:RCODE=FDSEPSDIL&amp;VAR:SDATE=20070399&amp;VAR:FREQ=Y&amp;VAR:RELITEM=RP&amp;VAR:CURRENCY=&amp;VAR:CURRSOURCE=EXSH","ARE&amp;VAR:NATFREQ=ANNUAL&amp;VAR:RFIELD=FINALIZED&amp;VAR:DB_TYPE=&amp;VAR:UNITS=M&amp;window=popup&amp;width=450&amp;height=300&amp;START_MAXIMIZED=FALSE"}</definedName>
    <definedName name="_389__FDSAUDITLINK__" hidden="1">{"fdsup://IBCentral/FAT Viewer?action=UPDATE&amp;creator=factset&amp;DOC_NAME=fat:reuters_annual_pshs_src_window.fat&amp;display_string=Audit&amp;DYN_ARGS=TRUE&amp;VAR:ID1=B02L7L&amp;VAR:RCODE=FDSEPSDIL&amp;VAR:SDATE=20090399&amp;VAR:FREQ=Y&amp;VAR:RELITEM=RP&amp;VAR:CURRENCY=&amp;VAR:CURRSOURCE=EXSH","ARE&amp;VAR:NATFREQ=ANNUAL&amp;VAR:RFIELD=FINALIZED&amp;VAR:DB_TYPE=&amp;VAR:UNITS=M&amp;window=popup&amp;width=450&amp;height=300&amp;START_MAXIMIZED=FALSE"}</definedName>
    <definedName name="_39__FDSAUDITLINK__" hidden="1">{"fdsup://IBCentral/FAT Viewer?action=UPDATE&amp;creator=factset&amp;DOC_NAME=fat:reuters_annual_pshs_src_window.fat&amp;display_string=Audit&amp;DYN_ARGS=TRUE&amp;VAR:ID1=B2QKWK&amp;VAR:RCODE=FDSEPSDIL&amp;VAR:SDATE=20090399&amp;VAR:FREQ=Y&amp;VAR:RELITEM=RP&amp;VAR:CURRENCY=&amp;VAR:CURRSOURCE=EXSH","ARE&amp;VAR:NATFREQ=ANNUAL&amp;VAR:RFIELD=FINALIZED&amp;VAR:DB_TYPE=&amp;VAR:UNITS=M&amp;window=popup&amp;width=450&amp;height=300&amp;START_MAXIMIZED=FALSE"}</definedName>
    <definedName name="_390__FDSAUDITLINK__" hidden="1">{"fdsup://IBCentral/FAT Viewer?action=UPDATE&amp;creator=factset&amp;DOC_NAME=fat:reuters_annual_pshs_src_window.fat&amp;display_string=Audit&amp;DYN_ARGS=TRUE&amp;VAR:ID1=B02L7L&amp;VAR:RCODE=FDSEPSDIL&amp;VAR:SDATE=20080399&amp;VAR:FREQ=Y&amp;VAR:RELITEM=RP&amp;VAR:CURRENCY=&amp;VAR:CURRSOURCE=EXSH","ARE&amp;VAR:NATFREQ=ANNUAL&amp;VAR:RFIELD=FINALIZED&amp;VAR:DB_TYPE=&amp;VAR:UNITS=M&amp;window=popup&amp;width=450&amp;height=300&amp;START_MAXIMIZED=FALSE"}</definedName>
    <definedName name="_391__FDSAUDITLINK__" hidden="1">{"fdsup://IBCentral/FAT Viewer?action=UPDATE&amp;creator=factset&amp;DOC_NAME=fat:reuters_annual_pshs_src_window.fat&amp;display_string=Audit&amp;DYN_ARGS=TRUE&amp;VAR:ID1=B02L7L&amp;VAR:RCODE=FDSEPSDIL&amp;VAR:SDATE=20070399&amp;VAR:FREQ=Y&amp;VAR:RELITEM=RP&amp;VAR:CURRENCY=&amp;VAR:CURRSOURCE=EXSH","ARE&amp;VAR:NATFREQ=ANNUAL&amp;VAR:RFIELD=FINALIZED&amp;VAR:DB_TYPE=&amp;VAR:UNITS=M&amp;window=popup&amp;width=450&amp;height=300&amp;START_MAXIMIZED=FALSE"}</definedName>
    <definedName name="_392__FDSAUDITLINK__" hidden="1">{"fdsup://directions/FAT Viewer?action=UPDATE&amp;creator=factset&amp;DYN_ARGS=TRUE&amp;DOC_NAME=FAT:FQL_AUDITING_CLIENT_TEMPLATE.FAT&amp;display_string=Audit&amp;VAR:KEY=MXALCJGXEN&amp;VAR:QUERY=UkdGX0RFQlRfRVEoQU5OLDAsLCwsLCxOT0FVRElUKQ==&amp;WINDOW=FIRST_POPUP&amp;HEIGHT=450&amp;WIDTH=450&amp;","START_MAXIMIZED=FALSE&amp;VAR:CALENDAR=FIVEDAY&amp;VAR:SYMBOL=B4TL22&amp;VAR:INDEX=0"}</definedName>
    <definedName name="_393__FDSAUDITLINK__" hidden="1">{"fdsup://directions/FAT Viewer?action=UPDATE&amp;creator=factset&amp;DYN_ARGS=TRUE&amp;DOC_NAME=FAT:FQL_AUDITING_CLIENT_TEMPLATE.FAT&amp;display_string=Audit&amp;VAR:KEY=CHEXENYFAL&amp;VAR:QUERY=UkdGX0RFQlRfRVEoQU5OLDAsLCwsLCxOT0FVRElUKQ==&amp;WINDOW=FIRST_POPUP&amp;HEIGHT=450&amp;WIDTH=450&amp;","START_MAXIMIZED=FALSE&amp;VAR:CALENDAR=FIVEDAY&amp;VAR:SYMBOL=610102&amp;VAR:INDEX=0"}</definedName>
    <definedName name="_394__FDSAUDITLINK__" hidden="1">{"fdsup://directions/FAT Viewer?action=UPDATE&amp;creator=factset&amp;DYN_ARGS=TRUE&amp;DOC_NAME=FAT:FQL_AUDITING_CLIENT_TEMPLATE.FAT&amp;display_string=Audit&amp;VAR:KEY=UPAJUVINCT&amp;VAR:QUERY=UkdGX0RFQlRfRVEoQU5OLDAsLCwsLCxOT0FVRElUKQ==&amp;WINDOW=FIRST_POPUP&amp;HEIGHT=450&amp;WIDTH=450&amp;","START_MAXIMIZED=FALSE&amp;VAR:CALENDAR=FIVEDAY&amp;VAR:SYMBOL=617190&amp;VAR:INDEX=0"}</definedName>
    <definedName name="_395__FDSAUDITLINK__" hidden="1">{"fdsup://directions/FAT Viewer?action=UPDATE&amp;creator=factset&amp;DYN_ARGS=TRUE&amp;DOC_NAME=FAT:FQL_AUDITING_CLIENT_TEMPLATE.FAT&amp;display_string=Audit&amp;VAR:KEY=WVYNGJKBMP&amp;VAR:QUERY=UkdGX0RFQlRfRVEoQU5OLDAsLCwsLCxOT0FVRElUKQ==&amp;WINDOW=FIRST_POPUP&amp;HEIGHT=450&amp;WIDTH=450&amp;","START_MAXIMIZED=FALSE&amp;VAR:CALENDAR=FIVEDAY&amp;VAR:SYMBOL=657040&amp;VAR:INDEX=0"}</definedName>
    <definedName name="_396__FDSAUDITLINK__" hidden="1">{"fdsup://directions/FAT Viewer?action=UPDATE&amp;creator=factset&amp;DYN_ARGS=TRUE&amp;DOC_NAME=FAT:FQL_AUDITING_CLIENT_TEMPLATE.FAT&amp;display_string=Audit&amp;VAR:KEY=OXIPUZWXSP&amp;VAR:QUERY=UkdGX0RFQlRfRVEoQU5OLDAsLCwsLCxOT0FVRElUKQ==&amp;WINDOW=FIRST_POPUP&amp;HEIGHT=450&amp;WIDTH=450&amp;","START_MAXIMIZED=FALSE&amp;VAR:CALENDAR=FIVEDAY&amp;VAR:SYMBOL=613580&amp;VAR:INDEX=0"}</definedName>
    <definedName name="_397__FDSAUDITLINK__" hidden="1">{"fdsup://directions/FAT Viewer?action=UPDATE&amp;creator=factset&amp;DYN_ARGS=TRUE&amp;DOC_NAME=FAT:FQL_AUDITING_CLIENT_TEMPLATE.FAT&amp;display_string=Audit&amp;VAR:KEY=YDOVYHSDGL&amp;VAR:QUERY=UkdGX0RFQlRfRVEoQU5OLDAsLCwsLCxOT0FVRElUKQ==&amp;WINDOW=FIRST_POPUP&amp;HEIGHT=450&amp;WIDTH=450&amp;","START_MAXIMIZED=FALSE&amp;VAR:CALENDAR=FIVEDAY&amp;VAR:SYMBOL=B0L4LR&amp;VAR:INDEX=0"}</definedName>
    <definedName name="_398__FDSAUDITLINK__" hidden="1">{"fdsup://directions/FAT Viewer?action=UPDATE&amp;creator=factset&amp;DYN_ARGS=TRUE&amp;DOC_NAME=FAT:FQL_AUDITING_CLIENT_TEMPLATE.FAT&amp;display_string=Audit&amp;VAR:KEY=SZGHABINYX&amp;VAR:QUERY=UkdGX0RFQlRfRVEoQU5OLDAsLCwsLCxOT0FVRElUKQ==&amp;WINDOW=FIRST_POPUP&amp;HEIGHT=450&amp;WIDTH=450&amp;","START_MAXIMIZED=FALSE&amp;VAR:CALENDAR=FIVEDAY&amp;VAR:SYMBOL=665288&amp;VAR:INDEX=0"}</definedName>
    <definedName name="_399__FDSAUDITLINK__" hidden="1">{"fdsup://directions/FAT Viewer?action=UPDATE&amp;creator=factset&amp;DYN_ARGS=TRUE&amp;DOC_NAME=FAT:FQL_AUDITING_CLIENT_TEMPLATE.FAT&amp;display_string=Audit&amp;VAR:KEY=KZUFOFYPWL&amp;VAR:QUERY=UkdGX0RFQlRfRVEoQU5OLDAsLCwsLCxOT0FVRElUKQ==&amp;WINDOW=FIRST_POPUP&amp;HEIGHT=450&amp;WIDTH=450&amp;","START_MAXIMIZED=FALSE&amp;VAR:CALENDAR=FIVEDAY&amp;VAR:SYMBOL=B2QKWK&amp;VAR:INDEX=0"}</definedName>
    <definedName name="_3as1_" localSheetId="23" hidden="1">{#N/A,#N/A,FALSE,"SumD";#N/A,#N/A,FALSE,"ElecD";#N/A,#N/A,FALSE,"MechD";#N/A,#N/A,FALSE,"GeotD";#N/A,#N/A,FALSE,"PrcsD";#N/A,#N/A,FALSE,"TunnD";#N/A,#N/A,FALSE,"CivlD";#N/A,#N/A,FALSE,"NtwkD";#N/A,#N/A,FALSE,"EstgD";#N/A,#N/A,FALSE,"PEngD"}</definedName>
    <definedName name="_3as1_" hidden="1">{#N/A,#N/A,FALSE,"SumD";#N/A,#N/A,FALSE,"ElecD";#N/A,#N/A,FALSE,"MechD";#N/A,#N/A,FALSE,"GeotD";#N/A,#N/A,FALSE,"PrcsD";#N/A,#N/A,FALSE,"TunnD";#N/A,#N/A,FALSE,"CivlD";#N/A,#N/A,FALSE,"NtwkD";#N/A,#N/A,FALSE,"EstgD";#N/A,#N/A,FALSE,"PEngD"}</definedName>
    <definedName name="_3F" hidden="1">#N/A</definedName>
    <definedName name="_4__123Graph_AGROWTH_REVS_A" localSheetId="18" hidden="1">#REF!</definedName>
    <definedName name="_4__123Graph_AGROWTH_REVS_A" hidden="1">#REF!</definedName>
    <definedName name="_4__123Graph_ECHART_1" hidden="1">[6]Demand!#REF!</definedName>
    <definedName name="_4__123Graph_LBL_ACHART_5" hidden="1">[10]Sales!$C$164:$C$173</definedName>
    <definedName name="_4__FDSAUDITLINK__" hidden="1">{"fdsup://directions/FAT Viewer?action=UPDATE&amp;creator=factset&amp;DYN_ARGS=TRUE&amp;DOC_NAME=FAT:FQL_AUDITING_CLIENT_TEMPLATE.FAT&amp;display_string=Audit&amp;VAR:KEY=CBKNWDAHKJ&amp;VAR:QUERY=UkdGX0RFQlRfRVEoQU5OLDAsLCwsLCxOT0FVRElUKQ==&amp;WINDOW=FIRST_POPUP&amp;HEIGHT=450&amp;WIDTH=450&amp;","START_MAXIMIZED=FALSE&amp;VAR:CALENDAR=FIVEDAY&amp;VAR:SYMBOL=657040&amp;VAR:INDEX=0"}</definedName>
    <definedName name="_4_0_0_F" hidden="1">#N/A</definedName>
    <definedName name="_40__FDSAUDITLINK__" hidden="1">{"fdsup://IBCentral/FAT Viewer?action=UPDATE&amp;creator=factset&amp;DOC_NAME=fat:reuters_annual_pshs_src_window.fat&amp;display_string=Audit&amp;DYN_ARGS=TRUE&amp;VAR:ID1=B2QKWK&amp;VAR:RCODE=FDSEPSDIL&amp;VAR:SDATE=20080399&amp;VAR:FREQ=Y&amp;VAR:RELITEM=RP&amp;VAR:CURRENCY=&amp;VAR:CURRSOURCE=EXSH","ARE&amp;VAR:NATFREQ=ANNUAL&amp;VAR:RFIELD=FINALIZED&amp;VAR:DB_TYPE=&amp;VAR:UNITS=M&amp;window=popup&amp;width=450&amp;height=300&amp;START_MAXIMIZED=FALSE"}</definedName>
    <definedName name="_400__FDSAUDITLINK__" hidden="1">{"fdsup://directions/FAT Viewer?action=UPDATE&amp;creator=factset&amp;DYN_ARGS=TRUE&amp;DOC_NAME=FAT:FQL_AUDITING_CLIENT_TEMPLATE.FAT&amp;display_string=Audit&amp;VAR:KEY=GDMNENWHUV&amp;VAR:QUERY=UkdGX0RFQlRfRVEoQU5OLDAsLCwsLCxOT0FVRElUKQ==&amp;WINDOW=FIRST_POPUP&amp;HEIGHT=450&amp;WIDTH=450&amp;","START_MAXIMIZED=FALSE&amp;VAR:CALENDAR=FIVEDAY&amp;VAR:SYMBOL=B084VN&amp;VAR:INDEX=0"}</definedName>
    <definedName name="_401__FDSAUDITLINK__" hidden="1">{"fdsup://directions/FAT Viewer?action=UPDATE&amp;creator=factset&amp;DYN_ARGS=TRUE&amp;DOC_NAME=FAT:FQL_AUDITING_CLIENT_TEMPLATE.FAT&amp;display_string=Audit&amp;VAR:KEY=EZELQBCXCZ&amp;VAR:QUERY=UkdGX0RFQlRfRVEoQU5OLDAsLCwsLCxOT0FVRElUKQ==&amp;WINDOW=FIRST_POPUP&amp;HEIGHT=450&amp;WIDTH=450&amp;","START_MAXIMIZED=FALSE&amp;VAR:CALENDAR=FIVEDAY&amp;VAR:SYMBOL=B0NDMY&amp;VAR:INDEX=0"}</definedName>
    <definedName name="_402__FDSAUDITLINK__" hidden="1">{"fdsup://directions/FAT Viewer?action=UPDATE&amp;creator=factset&amp;DYN_ARGS=TRUE&amp;DOC_NAME=FAT:FQL_AUDITING_CLIENT_TEMPLATE.FAT&amp;display_string=Audit&amp;VAR:KEY=AFOBMLYJYL&amp;VAR:QUERY=UkdGX0RFQlRfRVEoQU5OLDAsLCwsLCxOT0FVRElUKQ==&amp;WINDOW=FIRST_POPUP&amp;HEIGHT=450&amp;WIDTH=450&amp;","START_MAXIMIZED=FALSE&amp;VAR:CALENDAR=FIVEDAY&amp;VAR:SYMBOL=680260&amp;VAR:INDEX=0"}</definedName>
    <definedName name="_403__FDSAUDITLINK__" hidden="1">{"fdsup://directions/FAT Viewer?action=UPDATE&amp;creator=factset&amp;DYN_ARGS=TRUE&amp;DOC_NAME=FAT:FQL_AUDITING_CLIENT_TEMPLATE.FAT&amp;display_string=Audit&amp;VAR:KEY=ERMRIHIZYH&amp;VAR:QUERY=UkdGX0RFQlRfRVEoQU5OLDAsLCwsLCxOT0FVRElUKQ==&amp;WINDOW=FIRST_POPUP&amp;HEIGHT=450&amp;WIDTH=450&amp;","START_MAXIMIZED=FALSE&amp;VAR:CALENDAR=FIVEDAY&amp;VAR:SYMBOL=B2Q7WL&amp;VAR:INDEX=0"}</definedName>
    <definedName name="_404__FDSAUDITLINK__" hidden="1">{"fdsup://directions/FAT Viewer?action=UPDATE&amp;creator=factset&amp;DYN_ARGS=TRUE&amp;DOC_NAME=FAT:FQL_AUDITING_CLIENT_TEMPLATE.FAT&amp;display_string=Audit&amp;VAR:KEY=MBSNSVMNIJ&amp;VAR:QUERY=UkdGX0RFQlRfRVEoQU5OLDAsLCwsLCxOT0FVRElUKQ==&amp;WINDOW=FIRST_POPUP&amp;HEIGHT=450&amp;WIDTH=450&amp;","START_MAXIMIZED=FALSE&amp;VAR:CALENDAR=FIVEDAY&amp;VAR:SYMBOL=629621&amp;VAR:INDEX=0"}</definedName>
    <definedName name="_405__FDSAUDITLINK__" hidden="1">{"fdsup://directions/FAT Viewer?action=UPDATE&amp;creator=factset&amp;DYN_ARGS=TRUE&amp;DOC_NAME=FAT:FQL_AUDITING_CLIENT_TEMPLATE.FAT&amp;display_string=Audit&amp;VAR:KEY=IZCNCRKTMF&amp;VAR:QUERY=UkdGX0RFQlRfRVEoQU5OLDAsLCwsLCxOT0FVRElUKQ==&amp;WINDOW=FIRST_POPUP&amp;HEIGHT=450&amp;WIDTH=450&amp;","START_MAXIMIZED=FALSE&amp;VAR:CALENDAR=FIVEDAY&amp;VAR:SYMBOL=B0C5QR&amp;VAR:INDEX=0"}</definedName>
    <definedName name="_406__FDSAUDITLINK__" hidden="1">{"fdsup://directions/FAT Viewer?action=UPDATE&amp;creator=factset&amp;DYN_ARGS=TRUE&amp;DOC_NAME=FAT:FQL_AUDITING_CLIENT_TEMPLATE.FAT&amp;display_string=Audit&amp;VAR:KEY=YRKPMRGJIX&amp;VAR:QUERY=UkdGX0RFQlRfRVEoQU5OLDAsLCwsLCxOT0FVRElUKQ==&amp;WINDOW=FIRST_POPUP&amp;HEIGHT=450&amp;WIDTH=450&amp;","START_MAXIMIZED=FALSE&amp;VAR:CALENDAR=FIVEDAY&amp;VAR:SYMBOL=B1S722&amp;VAR:INDEX=0"}</definedName>
    <definedName name="_407__FDSAUDITLINK__" hidden="1">{"fdsup://directions/FAT Viewer?action=UPDATE&amp;creator=factset&amp;DYN_ARGS=TRUE&amp;DOC_NAME=FAT:FQL_AUDITING_CLIENT_TEMPLATE.FAT&amp;display_string=Audit&amp;VAR:KEY=GTMJODAVEL&amp;VAR:QUERY=UkdGX0RFQlRfRVEoQU5OLDAsLCwsLCxOT0FVRElUKQ==&amp;WINDOW=FIRST_POPUP&amp;HEIGHT=450&amp;WIDTH=450&amp;","START_MAXIMIZED=FALSE&amp;VAR:CALENDAR=FIVEDAY&amp;VAR:SYMBOL=610108&amp;VAR:INDEX=0"}</definedName>
    <definedName name="_408__FDSAUDITLINK__" hidden="1">{"fdsup://directions/FAT Viewer?action=UPDATE&amp;creator=factset&amp;DYN_ARGS=TRUE&amp;DOC_NAME=FAT:FQL_AUDITING_CLIENT_TEMPLATE.FAT&amp;display_string=Audit&amp;VAR:KEY=OVEFQHSZIZ&amp;VAR:QUERY=UkdGX0RFQlRfRVEoQU5OLDAsLCwsLCxOT0FVRElUKQ==&amp;WINDOW=FIRST_POPUP&amp;HEIGHT=450&amp;WIDTH=450&amp;","START_MAXIMIZED=FALSE&amp;VAR:CALENDAR=FIVEDAY&amp;VAR:SYMBOL=B02L7L&amp;VAR:INDEX=0"}</definedName>
    <definedName name="_409__FDSAUDITLINK__" hidden="1">{"fdsup://directions/FAT Viewer?action=UPDATE&amp;creator=factset&amp;DYN_ARGS=TRUE&amp;DOC_NAME=FAT:FQL_AUDITING_CLIENT_TEMPLATE.FAT&amp;display_string=Audit&amp;VAR:KEY=MJONGLOHOJ&amp;VAR:QUERY=UkdGX0RFQlRfRVEoQU5OLDAsLCwsLCxOT0FVRElUKQ==&amp;WINDOW=FIRST_POPUP&amp;HEIGHT=450&amp;WIDTH=450&amp;","START_MAXIMIZED=FALSE&amp;VAR:CALENDAR=FIVEDAY&amp;VAR:SYMBOL=B4TL22&amp;VAR:INDEX=0"}</definedName>
    <definedName name="_41__FDSAUDITLINK__" hidden="1">{"fdsup://IBCentral/FAT Viewer?action=UPDATE&amp;creator=factset&amp;DOC_NAME=fat:reuters_annual_pshs_src_window.fat&amp;display_string=Audit&amp;DYN_ARGS=TRUE&amp;VAR:ID1=B084VN&amp;VAR:RCODE=FDSEPSDIL&amp;VAR:SDATE=20090399&amp;VAR:FREQ=Y&amp;VAR:RELITEM=RP&amp;VAR:CURRENCY=&amp;VAR:CURRSOURCE=EXSH","ARE&amp;VAR:NATFREQ=ANNUAL&amp;VAR:RFIELD=FINALIZED&amp;VAR:DB_TYPE=&amp;VAR:UNITS=M&amp;window=popup&amp;width=450&amp;height=300&amp;START_MAXIMIZED=FALSE"}</definedName>
    <definedName name="_410__FDSAUDITLINK__" hidden="1">{"fdsup://directions/FAT Viewer?action=UPDATE&amp;creator=factset&amp;DYN_ARGS=TRUE&amp;DOC_NAME=FAT:FQL_AUDITING_CLIENT_TEMPLATE.FAT&amp;display_string=Audit&amp;VAR:KEY=SRAFSJGLSX&amp;VAR:QUERY=UkdGX0RFQlRfRVEoQU5OLDAsLCwsLCxOT0FVRElUKQ==&amp;WINDOW=FIRST_POPUP&amp;HEIGHT=450&amp;WIDTH=450&amp;","START_MAXIMIZED=FALSE&amp;VAR:CALENDAR=FIVEDAY&amp;VAR:SYMBOL=610102&amp;VAR:INDEX=0"}</definedName>
    <definedName name="_411__FDSAUDITLINK__" hidden="1">{"fdsup://directions/FAT Viewer?action=UPDATE&amp;creator=factset&amp;DYN_ARGS=TRUE&amp;DOC_NAME=FAT:FQL_AUDITING_CLIENT_TEMPLATE.FAT&amp;display_string=Audit&amp;VAR:KEY=OBWFUVADYH&amp;VAR:QUERY=UkdGX0RFQlRfRVEoQU5OLDAsLCwsLCxOT0FVRElUKQ==&amp;WINDOW=FIRST_POPUP&amp;HEIGHT=450&amp;WIDTH=450&amp;","START_MAXIMIZED=FALSE&amp;VAR:CALENDAR=FIVEDAY&amp;VAR:SYMBOL=617190&amp;VAR:INDEX=0"}</definedName>
    <definedName name="_412__FDSAUDITLINK__" hidden="1">{"fdsup://directions/FAT Viewer?action=UPDATE&amp;creator=factset&amp;DYN_ARGS=TRUE&amp;DOC_NAME=FAT:FQL_AUDITING_CLIENT_TEMPLATE.FAT&amp;display_string=Audit&amp;VAR:KEY=CTMLAHAPMX&amp;VAR:QUERY=UkdGX0RFQlRfRVEoQU5OLDAsLCwsLCxOT0FVRElUKQ==&amp;WINDOW=FIRST_POPUP&amp;HEIGHT=450&amp;WIDTH=450&amp;","START_MAXIMIZED=FALSE&amp;VAR:CALENDAR=FIVEDAY&amp;VAR:SYMBOL=657040&amp;VAR:INDEX=0"}</definedName>
    <definedName name="_413__FDSAUDITLINK__" hidden="1">{"fdsup://directions/FAT Viewer?action=UPDATE&amp;creator=factset&amp;DYN_ARGS=TRUE&amp;DOC_NAME=FAT:FQL_AUDITING_CLIENT_TEMPLATE.FAT&amp;display_string=Audit&amp;VAR:KEY=GHKNYPWVQJ&amp;VAR:QUERY=UkdGX0RFQlRfRVEoQU5OLDAsLCwsLCxOT0FVRElUKQ==&amp;WINDOW=FIRST_POPUP&amp;HEIGHT=450&amp;WIDTH=450&amp;","START_MAXIMIZED=FALSE&amp;VAR:CALENDAR=FIVEDAY&amp;VAR:SYMBOL=613580&amp;VAR:INDEX=0"}</definedName>
    <definedName name="_414__FDSAUDITLINK__" hidden="1">{"fdsup://directions/FAT Viewer?action=UPDATE&amp;creator=factset&amp;DYN_ARGS=TRUE&amp;DOC_NAME=FAT:FQL_AUDITING_CLIENT_TEMPLATE.FAT&amp;display_string=Audit&amp;VAR:KEY=WPSTOFIVYB&amp;VAR:QUERY=UkdGX0RFQlRfRVEoQU5OLDAsLCwsLCxOT0FVRElUKQ==&amp;WINDOW=FIRST_POPUP&amp;HEIGHT=450&amp;WIDTH=450&amp;","START_MAXIMIZED=FALSE&amp;VAR:CALENDAR=FIVEDAY&amp;VAR:SYMBOL=B0L4LR&amp;VAR:INDEX=0"}</definedName>
    <definedName name="_415__FDSAUDITLINK__" hidden="1">{"fdsup://directions/FAT Viewer?action=UPDATE&amp;creator=factset&amp;DYN_ARGS=TRUE&amp;DOC_NAME=FAT:FQL_AUDITING_CLIENT_TEMPLATE.FAT&amp;display_string=Audit&amp;VAR:KEY=SXYZUJGBEX&amp;VAR:QUERY=UkdGX0RFQlRfRVEoQU5OLDAsLCwsLCxOT0FVRElUKQ==&amp;WINDOW=FIRST_POPUP&amp;HEIGHT=450&amp;WIDTH=450&amp;","START_MAXIMIZED=FALSE&amp;VAR:CALENDAR=FIVEDAY&amp;VAR:SYMBOL=665288&amp;VAR:INDEX=0"}</definedName>
    <definedName name="_416__FDSAUDITLINK__" hidden="1">{"fdsup://directions/FAT Viewer?action=UPDATE&amp;creator=factset&amp;DYN_ARGS=TRUE&amp;DOC_NAME=FAT:FQL_AUDITING_CLIENT_TEMPLATE.FAT&amp;display_string=Audit&amp;VAR:KEY=YFIRIPQRGH&amp;VAR:QUERY=UkdGX0RFQlRfRVEoQU5OLDAsLCwsLCxOT0FVRElUKQ==&amp;WINDOW=FIRST_POPUP&amp;HEIGHT=450&amp;WIDTH=450&amp;","START_MAXIMIZED=FALSE&amp;VAR:CALENDAR=FIVEDAY&amp;VAR:SYMBOL=B2QKWK&amp;VAR:INDEX=0"}</definedName>
    <definedName name="_417__FDSAUDITLINK__" hidden="1">{"fdsup://directions/FAT Viewer?action=UPDATE&amp;creator=factset&amp;DYN_ARGS=TRUE&amp;DOC_NAME=FAT:FQL_AUDITING_CLIENT_TEMPLATE.FAT&amp;display_string=Audit&amp;VAR:KEY=KLYNGTATKF&amp;VAR:QUERY=UkdGX0RFQlRfRVEoQU5OLDAsLCwsLCxOT0FVRElUKQ==&amp;WINDOW=FIRST_POPUP&amp;HEIGHT=450&amp;WIDTH=450&amp;","START_MAXIMIZED=FALSE&amp;VAR:CALENDAR=FIVEDAY&amp;VAR:SYMBOL=B084VN&amp;VAR:INDEX=0"}</definedName>
    <definedName name="_418__FDSAUDITLINK__" hidden="1">{"fdsup://directions/FAT Viewer?action=UPDATE&amp;creator=factset&amp;DYN_ARGS=TRUE&amp;DOC_NAME=FAT:FQL_AUDITING_CLIENT_TEMPLATE.FAT&amp;display_string=Audit&amp;VAR:KEY=QPWDGDGVKL&amp;VAR:QUERY=UkdGX0RFQlRfRVEoQU5OLDAsLCwsLCxOT0FVRElUKQ==&amp;WINDOW=FIRST_POPUP&amp;HEIGHT=450&amp;WIDTH=450&amp;","START_MAXIMIZED=FALSE&amp;VAR:CALENDAR=FIVEDAY&amp;VAR:SYMBOL=B0NDMY&amp;VAR:INDEX=0"}</definedName>
    <definedName name="_419__FDSAUDITLINK__" hidden="1">{"fdsup://directions/FAT Viewer?action=UPDATE&amp;creator=factset&amp;DYN_ARGS=TRUE&amp;DOC_NAME=FAT:FQL_AUDITING_CLIENT_TEMPLATE.FAT&amp;display_string=Audit&amp;VAR:KEY=SZQVSPMZIR&amp;VAR:QUERY=UkdGX0RFQlRfRVEoQU5OLDAsLCwsLCxOT0FVRElUKQ==&amp;WINDOW=FIRST_POPUP&amp;HEIGHT=450&amp;WIDTH=450&amp;","START_MAXIMIZED=FALSE&amp;VAR:CALENDAR=FIVEDAY&amp;VAR:SYMBOL=680260&amp;VAR:INDEX=0"}</definedName>
    <definedName name="_42__FDSAUDITLINK__" hidden="1">{"fdsup://IBCentral/FAT Viewer?action=UPDATE&amp;creator=factset&amp;DOC_NAME=fat:reuters_annual_pshs_src_window.fat&amp;display_string=Audit&amp;DYN_ARGS=TRUE&amp;VAR:ID1=B084VN&amp;VAR:RCODE=FDSEPSDIL&amp;VAR:SDATE=20080399&amp;VAR:FREQ=Y&amp;VAR:RELITEM=RP&amp;VAR:CURRENCY=&amp;VAR:CURRSOURCE=EXSH","ARE&amp;VAR:NATFREQ=ANNUAL&amp;VAR:RFIELD=FINALIZED&amp;VAR:DB_TYPE=&amp;VAR:UNITS=M&amp;window=popup&amp;width=450&amp;height=300&amp;START_MAXIMIZED=FALSE"}</definedName>
    <definedName name="_420__FDSAUDITLINK__" hidden="1">{"fdsup://directions/FAT Viewer?action=UPDATE&amp;creator=factset&amp;DYN_ARGS=TRUE&amp;DOC_NAME=FAT:FQL_AUDITING_CLIENT_TEMPLATE.FAT&amp;display_string=Audit&amp;VAR:KEY=ALCLGTCXCL&amp;VAR:QUERY=UkdGX0RFQlRfRVEoQU5OLDAsLCwsLCxOT0FVRElUKQ==&amp;WINDOW=FIRST_POPUP&amp;HEIGHT=450&amp;WIDTH=450&amp;","START_MAXIMIZED=FALSE&amp;VAR:CALENDAR=FIVEDAY&amp;VAR:SYMBOL=B2Q7WL&amp;VAR:INDEX=0"}</definedName>
    <definedName name="_421__FDSAUDITLINK__" hidden="1">{"fdsup://directions/FAT Viewer?action=UPDATE&amp;creator=factset&amp;DYN_ARGS=TRUE&amp;DOC_NAME=FAT:FQL_AUDITING_CLIENT_TEMPLATE.FAT&amp;display_string=Audit&amp;VAR:KEY=OXUXMLCHUB&amp;VAR:QUERY=UkdGX0RFQlRfRVEoQU5OLDAsLCwsLCxOT0FVRElUKQ==&amp;WINDOW=FIRST_POPUP&amp;HEIGHT=450&amp;WIDTH=450&amp;","START_MAXIMIZED=FALSE&amp;VAR:CALENDAR=FIVEDAY&amp;VAR:SYMBOL=629621&amp;VAR:INDEX=0"}</definedName>
    <definedName name="_422__FDSAUDITLINK__" hidden="1">{"fdsup://directions/FAT Viewer?action=UPDATE&amp;creator=factset&amp;DYN_ARGS=TRUE&amp;DOC_NAME=FAT:FQL_AUDITING_CLIENT_TEMPLATE.FAT&amp;display_string=Audit&amp;VAR:KEY=YDAXOFUBAB&amp;VAR:QUERY=UkdGX0RFQlRfRVEoQU5OLDAsLCwsLCxOT0FVRElUKQ==&amp;WINDOW=FIRST_POPUP&amp;HEIGHT=450&amp;WIDTH=450&amp;","START_MAXIMIZED=FALSE&amp;VAR:CALENDAR=FIVEDAY&amp;VAR:SYMBOL=B0C5QR&amp;VAR:INDEX=0"}</definedName>
    <definedName name="_423__FDSAUDITLINK__" hidden="1">{"fdsup://directions/FAT Viewer?action=UPDATE&amp;creator=factset&amp;DYN_ARGS=TRUE&amp;DOC_NAME=FAT:FQL_AUDITING_CLIENT_TEMPLATE.FAT&amp;display_string=Audit&amp;VAR:KEY=GBQNWDKDCV&amp;VAR:QUERY=UkdGX0RFQlRfRVEoQU5OLDAsLCwsLCxOT0FVRElUKQ==&amp;WINDOW=FIRST_POPUP&amp;HEIGHT=450&amp;WIDTH=450&amp;","START_MAXIMIZED=FALSE&amp;VAR:CALENDAR=FIVEDAY&amp;VAR:SYMBOL=B1S722&amp;VAR:INDEX=0"}</definedName>
    <definedName name="_424__FDSAUDITLINK__" hidden="1">{"fdsup://directions/FAT Viewer?action=UPDATE&amp;creator=factset&amp;DYN_ARGS=TRUE&amp;DOC_NAME=FAT:FQL_AUDITING_CLIENT_TEMPLATE.FAT&amp;display_string=Audit&amp;VAR:KEY=QHMFUDKVWV&amp;VAR:QUERY=UkdGX0RFQlRfRVEoQU5OLDAsLCwsLCxOT0FVRElUKQ==&amp;WINDOW=FIRST_POPUP&amp;HEIGHT=450&amp;WIDTH=450&amp;","START_MAXIMIZED=FALSE&amp;VAR:CALENDAR=FIVEDAY&amp;VAR:SYMBOL=610108&amp;VAR:INDEX=0"}</definedName>
    <definedName name="_425__FDSAUDITLINK__" hidden="1">{"fdsup://directions/FAT Viewer?action=UPDATE&amp;creator=factset&amp;DYN_ARGS=TRUE&amp;DOC_NAME=FAT:FQL_AUDITING_CLIENT_TEMPLATE.FAT&amp;display_string=Audit&amp;VAR:KEY=CFQJIPORMV&amp;VAR:QUERY=UkdGX0RFQlRfRVEoQU5OLDAsLCwsLCxOT0FVRElUKQ==&amp;WINDOW=FIRST_POPUP&amp;HEIGHT=450&amp;WIDTH=450&amp;","START_MAXIMIZED=FALSE&amp;VAR:CALENDAR=FIVEDAY&amp;VAR:SYMBOL=B02L7L&amp;VAR:INDEX=0"}</definedName>
    <definedName name="_426__FDSAUDITLINK__" hidden="1">{"fdsup://directions/FAT Viewer?action=UPDATE&amp;creator=factset&amp;DYN_ARGS=TRUE&amp;DOC_NAME=FAT:FQL_AUDITING_CLIENT_TEMPLATE.FAT&amp;display_string=Audit&amp;VAR:KEY=WJCLOJKLAT&amp;VAR:QUERY=UkdGX0RFQlRfRVEoQU5OLDAsLCwsLCxOT0FVRElUKQ==&amp;WINDOW=FIRST_POPUP&amp;HEIGHT=450&amp;WIDTH=450&amp;","START_MAXIMIZED=FALSE&amp;VAR:CALENDAR=FIVEDAY&amp;VAR:SYMBOL=B4TL22&amp;VAR:INDEX=0"}</definedName>
    <definedName name="_427__FDSAUDITLINK__" hidden="1">{"fdsup://directions/FAT Viewer?action=UPDATE&amp;creator=factset&amp;DYN_ARGS=TRUE&amp;DOC_NAME=FAT:FQL_AUDITING_CLIENT_TEMPLATE.FAT&amp;display_string=Audit&amp;VAR:KEY=OLGJWXURMR&amp;VAR:QUERY=UkdGX0RFQlRfRVEoQU5OLDAsLCwsLCxOT0FVRElUKQ==&amp;WINDOW=FIRST_POPUP&amp;HEIGHT=450&amp;WIDTH=450&amp;","START_MAXIMIZED=FALSE&amp;VAR:CALENDAR=FIVEDAY&amp;VAR:SYMBOL=610102&amp;VAR:INDEX=0"}</definedName>
    <definedName name="_428__FDSAUDITLINK__" hidden="1">{"fdsup://directions/FAT Viewer?action=UPDATE&amp;creator=factset&amp;DYN_ARGS=TRUE&amp;DOC_NAME=FAT:FQL_AUDITING_CLIENT_TEMPLATE.FAT&amp;display_string=Audit&amp;VAR:KEY=UPAJABQLED&amp;VAR:QUERY=UkdGX0RFQlRfRVEoQU5OLDAsLCwsLCxOT0FVRElUKQ==&amp;WINDOW=FIRST_POPUP&amp;HEIGHT=450&amp;WIDTH=450&amp;","START_MAXIMIZED=FALSE&amp;VAR:CALENDAR=FIVEDAY&amp;VAR:SYMBOL=617190&amp;VAR:INDEX=0"}</definedName>
    <definedName name="_429__FDSAUDITLINK__" hidden="1">{"fdsup://directions/FAT Viewer?action=UPDATE&amp;creator=factset&amp;DYN_ARGS=TRUE&amp;DOC_NAME=FAT:FQL_AUDITING_CLIENT_TEMPLATE.FAT&amp;display_string=Audit&amp;VAR:KEY=YJIFKDOBAV&amp;VAR:QUERY=UkdGX0RFQlRfRVEoQU5OLDAsLCwsLCxOT0FVRElUKQ==&amp;WINDOW=FIRST_POPUP&amp;HEIGHT=450&amp;WIDTH=450&amp;","START_MAXIMIZED=FALSE&amp;VAR:CALENDAR=FIVEDAY&amp;VAR:SYMBOL=657040&amp;VAR:INDEX=0"}</definedName>
    <definedName name="_43__FDSAUDITLINK__" hidden="1">{"fdsup://IBCentral/FAT Viewer?action=UPDATE&amp;creator=factset&amp;DOC_NAME=fat:reuters_annual_pshs_src_window.fat&amp;display_string=Audit&amp;DYN_ARGS=TRUE&amp;VAR:ID1=B084VN&amp;VAR:RCODE=FDSEPSDIL&amp;VAR:SDATE=20070399&amp;VAR:FREQ=Y&amp;VAR:RELITEM=RP&amp;VAR:CURRENCY=&amp;VAR:CURRSOURCE=EXSH","ARE&amp;VAR:NATFREQ=ANNUAL&amp;VAR:RFIELD=FINALIZED&amp;VAR:DB_TYPE=&amp;VAR:UNITS=M&amp;window=popup&amp;width=450&amp;height=300&amp;START_MAXIMIZED=FALSE"}</definedName>
    <definedName name="_430__FDSAUDITLINK__" hidden="1">{"fdsup://directions/FAT Viewer?action=UPDATE&amp;creator=factset&amp;DYN_ARGS=TRUE&amp;DOC_NAME=FAT:FQL_AUDITING_CLIENT_TEMPLATE.FAT&amp;display_string=Audit&amp;VAR:KEY=ONWBIJYJUV&amp;VAR:QUERY=UkdGX0RFQlRfRVEoQU5OLDAsLCwsLCxOT0FVRElUKQ==&amp;WINDOW=FIRST_POPUP&amp;HEIGHT=450&amp;WIDTH=450&amp;","START_MAXIMIZED=FALSE&amp;VAR:CALENDAR=FIVEDAY&amp;VAR:SYMBOL=613580&amp;VAR:INDEX=0"}</definedName>
    <definedName name="_431__FDSAUDITLINK__" hidden="1">{"fdsup://directions/FAT Viewer?action=UPDATE&amp;creator=factset&amp;DYN_ARGS=TRUE&amp;DOC_NAME=FAT:FQL_AUDITING_CLIENT_TEMPLATE.FAT&amp;display_string=Audit&amp;VAR:KEY=QLMLWXYBYH&amp;VAR:QUERY=UkdGX0RFQlRfRVEoQU5OLDAsLCwsLCxOT0FVRElUKQ==&amp;WINDOW=FIRST_POPUP&amp;HEIGHT=450&amp;WIDTH=450&amp;","START_MAXIMIZED=FALSE&amp;VAR:CALENDAR=FIVEDAY&amp;VAR:SYMBOL=B0L4LR&amp;VAR:INDEX=0"}</definedName>
    <definedName name="_432__FDSAUDITLINK__" hidden="1">{"fdsup://directions/FAT Viewer?action=UPDATE&amp;creator=factset&amp;DYN_ARGS=TRUE&amp;DOC_NAME=FAT:FQL_AUDITING_CLIENT_TEMPLATE.FAT&amp;display_string=Audit&amp;VAR:KEY=GBUTETUFAF&amp;VAR:QUERY=UkdGX0RFQlRfRVEoQU5OLDAsLCwsLCxOT0FVRElUKQ==&amp;WINDOW=FIRST_POPUP&amp;HEIGHT=450&amp;WIDTH=450&amp;","START_MAXIMIZED=FALSE&amp;VAR:CALENDAR=FIVEDAY&amp;VAR:SYMBOL=665288&amp;VAR:INDEX=0"}</definedName>
    <definedName name="_433__FDSAUDITLINK__" hidden="1">{"fdsup://directions/FAT Viewer?action=UPDATE&amp;creator=factset&amp;DYN_ARGS=TRUE&amp;DOC_NAME=FAT:FQL_AUDITING_CLIENT_TEMPLATE.FAT&amp;display_string=Audit&amp;VAR:KEY=MPULUZAHYL&amp;VAR:QUERY=UkdGX0RFQlRfRVEoQU5OLDAsLCwsLCxOT0FVRElUKQ==&amp;WINDOW=FIRST_POPUP&amp;HEIGHT=450&amp;WIDTH=450&amp;","START_MAXIMIZED=FALSE&amp;VAR:CALENDAR=FIVEDAY&amp;VAR:SYMBOL=B2QKWK&amp;VAR:INDEX=0"}</definedName>
    <definedName name="_434__FDSAUDITLINK__" hidden="1">{"fdsup://directions/FAT Viewer?action=UPDATE&amp;creator=factset&amp;DYN_ARGS=TRUE&amp;DOC_NAME=FAT:FQL_AUDITING_CLIENT_TEMPLATE.FAT&amp;display_string=Audit&amp;VAR:KEY=UTARGRKBCJ&amp;VAR:QUERY=UkdGX0RFQlRfRVEoQU5OLDAsLCwsLCxOT0FVRElUKQ==&amp;WINDOW=FIRST_POPUP&amp;HEIGHT=450&amp;WIDTH=450&amp;","START_MAXIMIZED=FALSE&amp;VAR:CALENDAR=FIVEDAY&amp;VAR:SYMBOL=B084VN&amp;VAR:INDEX=0"}</definedName>
    <definedName name="_435__FDSAUDITLINK__" hidden="1">{"fdsup://directions/FAT Viewer?action=UPDATE&amp;creator=factset&amp;DYN_ARGS=TRUE&amp;DOC_NAME=FAT:FQL_AUDITING_CLIENT_TEMPLATE.FAT&amp;display_string=Audit&amp;VAR:KEY=MHYJYFCNWP&amp;VAR:QUERY=UkdGX0RFQlRfRVEoQU5OLDAsLCwsLCxOT0FVRElUKQ==&amp;WINDOW=FIRST_POPUP&amp;HEIGHT=450&amp;WIDTH=450&amp;","START_MAXIMIZED=FALSE&amp;VAR:CALENDAR=FIVEDAY&amp;VAR:SYMBOL=B0NDMY&amp;VAR:INDEX=0"}</definedName>
    <definedName name="_436__FDSAUDITLINK__" hidden="1">{"fdsup://directions/FAT Viewer?action=UPDATE&amp;creator=factset&amp;DYN_ARGS=TRUE&amp;DOC_NAME=FAT:FQL_AUDITING_CLIENT_TEMPLATE.FAT&amp;display_string=Audit&amp;VAR:KEY=GDKLMLCZEN&amp;VAR:QUERY=UkdGX0RFQlRfRVEoQU5OLDAsLCwsLCxOT0FVRElUKQ==&amp;WINDOW=FIRST_POPUP&amp;HEIGHT=450&amp;WIDTH=450&amp;","START_MAXIMIZED=FALSE&amp;VAR:CALENDAR=FIVEDAY&amp;VAR:SYMBOL=680260&amp;VAR:INDEX=0"}</definedName>
    <definedName name="_437__FDSAUDITLINK__" hidden="1">{"fdsup://directions/FAT Viewer?action=UPDATE&amp;creator=factset&amp;DYN_ARGS=TRUE&amp;DOC_NAME=FAT:FQL_AUDITING_CLIENT_TEMPLATE.FAT&amp;display_string=Audit&amp;VAR:KEY=GZSDEVIFSP&amp;VAR:QUERY=UkdGX0RFQlRfRVEoQU5OLDAsLCwsLCxOT0FVRElUKQ==&amp;WINDOW=FIRST_POPUP&amp;HEIGHT=450&amp;WIDTH=450&amp;","START_MAXIMIZED=FALSE&amp;VAR:CALENDAR=FIVEDAY&amp;VAR:SYMBOL=B2Q7WL&amp;VAR:INDEX=0"}</definedName>
    <definedName name="_438__FDSAUDITLINK__" hidden="1">{"fdsup://directions/FAT Viewer?action=UPDATE&amp;creator=factset&amp;DYN_ARGS=TRUE&amp;DOC_NAME=FAT:FQL_AUDITING_CLIENT_TEMPLATE.FAT&amp;display_string=Audit&amp;VAR:KEY=SRYDWJAJMR&amp;VAR:QUERY=UkdGX0RFQlRfRVEoQU5OLDAsLCwsLCxOT0FVRElUKQ==&amp;WINDOW=FIRST_POPUP&amp;HEIGHT=450&amp;WIDTH=450&amp;","START_MAXIMIZED=FALSE&amp;VAR:CALENDAR=FIVEDAY&amp;VAR:SYMBOL=629621&amp;VAR:INDEX=0"}</definedName>
    <definedName name="_439__FDSAUDITLINK__" hidden="1">{"fdsup://directions/FAT Viewer?action=UPDATE&amp;creator=factset&amp;DYN_ARGS=TRUE&amp;DOC_NAME=FAT:FQL_AUDITING_CLIENT_TEMPLATE.FAT&amp;display_string=Audit&amp;VAR:KEY=OZEDONSHUB&amp;VAR:QUERY=UkdGX0RFQlRfRVEoQU5OLDAsLCwsLCxOT0FVRElUKQ==&amp;WINDOW=FIRST_POPUP&amp;HEIGHT=450&amp;WIDTH=450&amp;","START_MAXIMIZED=FALSE&amp;VAR:CALENDAR=FIVEDAY&amp;VAR:SYMBOL=B0C5QR&amp;VAR:INDEX=0"}</definedName>
    <definedName name="_44__FDSAUDITLINK__" hidden="1">{"fdsup://IBCentral/FAT Viewer?action=UPDATE&amp;creator=factset&amp;DOC_NAME=fat:reuters_annual_pshs_src_window.fat&amp;display_string=Audit&amp;DYN_ARGS=TRUE&amp;VAR:ID1=B0NDMY&amp;VAR:RCODE=FDSEPSDIL&amp;VAR:SDATE=20090399&amp;VAR:FREQ=Y&amp;VAR:RELITEM=RP&amp;VAR:CURRENCY=&amp;VAR:CURRSOURCE=EXSH","ARE&amp;VAR:NATFREQ=ANNUAL&amp;VAR:RFIELD=FINALIZED&amp;VAR:DB_TYPE=&amp;VAR:UNITS=M&amp;window=popup&amp;width=450&amp;height=300&amp;START_MAXIMIZED=FALSE"}</definedName>
    <definedName name="_440__FDSAUDITLINK__" hidden="1">{"fdsup://directions/FAT Viewer?action=UPDATE&amp;creator=factset&amp;DYN_ARGS=TRUE&amp;DOC_NAME=FAT:FQL_AUDITING_CLIENT_TEMPLATE.FAT&amp;display_string=Audit&amp;VAR:KEY=SLINMXUZQD&amp;VAR:QUERY=UkdGX0RFQlRfRVEoQU5OLDAsLCwsLCxOT0FVRElUKQ==&amp;WINDOW=FIRST_POPUP&amp;HEIGHT=450&amp;WIDTH=450&amp;","START_MAXIMIZED=FALSE&amp;VAR:CALENDAR=FIVEDAY&amp;VAR:SYMBOL=B1S722&amp;VAR:INDEX=0"}</definedName>
    <definedName name="_441__FDSAUDITLINK__" hidden="1">{"fdsup://directions/FAT Viewer?action=UPDATE&amp;creator=factset&amp;DYN_ARGS=TRUE&amp;DOC_NAME=FAT:FQL_AUDITING_CLIENT_TEMPLATE.FAT&amp;display_string=Audit&amp;VAR:KEY=UDWLCTYPYX&amp;VAR:QUERY=UkdGX0RFQlRfRVEoQU5OLDAsLCwsLCxOT0FVRElUKQ==&amp;WINDOW=FIRST_POPUP&amp;HEIGHT=450&amp;WIDTH=450&amp;","START_MAXIMIZED=FALSE&amp;VAR:CALENDAR=FIVEDAY&amp;VAR:SYMBOL=610108&amp;VAR:INDEX=0"}</definedName>
    <definedName name="_442__FDSAUDITLINK__" hidden="1">{"fdsup://directions/FAT Viewer?action=UPDATE&amp;creator=factset&amp;DYN_ARGS=TRUE&amp;DOC_NAME=FAT:FQL_AUDITING_CLIENT_TEMPLATE.FAT&amp;display_string=Audit&amp;VAR:KEY=EPYVGVIDWH&amp;VAR:QUERY=UkdGX0RFQlRfRVEoQU5OLDAsLCwsLCxOT0FVRElUKQ==&amp;WINDOW=FIRST_POPUP&amp;HEIGHT=450&amp;WIDTH=450&amp;","START_MAXIMIZED=FALSE&amp;VAR:CALENDAR=FIVEDAY&amp;VAR:SYMBOL=B02L7L&amp;VAR:INDEX=0"}</definedName>
    <definedName name="_443__FDSAUDITLINK__" hidden="1">{"fdsup://directions/FAT Viewer?action=UPDATE&amp;creator=factset&amp;DYN_ARGS=TRUE&amp;DOC_NAME=FAT:FQL_AUDITING_CLIENT_TEMPLATE.FAT&amp;display_string=Audit&amp;VAR:KEY=SHKXIHOPKL&amp;VAR:QUERY=UkdGX0RFQlRfRVEoQU5OLDAsLCwsLCxOT0FVRElUKQ==&amp;WINDOW=FIRST_POPUP&amp;HEIGHT=450&amp;WIDTH=450&amp;","START_MAXIMIZED=FALSE&amp;VAR:CALENDAR=FIVEDAY&amp;VAR:SYMBOL=B4TL22&amp;VAR:INDEX=0"}</definedName>
    <definedName name="_444__FDSAUDITLINK__" hidden="1">{"fdsup://directions/FAT Viewer?action=UPDATE&amp;creator=factset&amp;DYN_ARGS=TRUE&amp;DOC_NAME=FAT:FQL_AUDITING_CLIENT_TEMPLATE.FAT&amp;display_string=Audit&amp;VAR:KEY=OJKXKRSJKT&amp;VAR:QUERY=UkdGX0RFQlRfRVEoQU5OLDAsLCwsLCxOT0FVRElUKQ==&amp;WINDOW=FIRST_POPUP&amp;HEIGHT=450&amp;WIDTH=450&amp;","START_MAXIMIZED=FALSE&amp;VAR:CALENDAR=FIVEDAY&amp;VAR:SYMBOL=610102&amp;VAR:INDEX=0"}</definedName>
    <definedName name="_445__FDSAUDITLINK__" hidden="1">{"fdsup://directions/FAT Viewer?action=UPDATE&amp;creator=factset&amp;DYN_ARGS=TRUE&amp;DOC_NAME=FAT:FQL_AUDITING_CLIENT_TEMPLATE.FAT&amp;display_string=Audit&amp;VAR:KEY=KTCBMHIXSH&amp;VAR:QUERY=UkdGX0RFQlRfRVEoQU5OLDAsLCwsLCxOT0FVRElUKQ==&amp;WINDOW=FIRST_POPUP&amp;HEIGHT=450&amp;WIDTH=450&amp;","START_MAXIMIZED=FALSE&amp;VAR:CALENDAR=FIVEDAY&amp;VAR:SYMBOL=617190&amp;VAR:INDEX=0"}</definedName>
    <definedName name="_446__FDSAUDITLINK__" hidden="1">{"fdsup://directions/FAT Viewer?action=UPDATE&amp;creator=factset&amp;DYN_ARGS=TRUE&amp;DOC_NAME=FAT:FQL_AUDITING_CLIENT_TEMPLATE.FAT&amp;display_string=Audit&amp;VAR:KEY=MZKFGBOVST&amp;VAR:QUERY=UkdGX0RFQlRfRVEoQU5OLDAsLCwsLCxOT0FVRElUKQ==&amp;WINDOW=FIRST_POPUP&amp;HEIGHT=450&amp;WIDTH=450&amp;","START_MAXIMIZED=FALSE&amp;VAR:CALENDAR=FIVEDAY&amp;VAR:SYMBOL=657040&amp;VAR:INDEX=0"}</definedName>
    <definedName name="_447__FDSAUDITLINK__" hidden="1">{"fdsup://directions/FAT Viewer?action=UPDATE&amp;creator=factset&amp;DYN_ARGS=TRUE&amp;DOC_NAME=FAT:FQL_AUDITING_CLIENT_TEMPLATE.FAT&amp;display_string=Audit&amp;VAR:KEY=YJQBWTIPIZ&amp;VAR:QUERY=UkdGX0RFQlRfRVEoQU5OLDAsLCwsLCxOT0FVRElUKQ==&amp;WINDOW=FIRST_POPUP&amp;HEIGHT=450&amp;WIDTH=450&amp;","START_MAXIMIZED=FALSE&amp;VAR:CALENDAR=FIVEDAY&amp;VAR:SYMBOL=613580&amp;VAR:INDEX=0"}</definedName>
    <definedName name="_448__FDSAUDITLINK__" hidden="1">{"fdsup://directions/FAT Viewer?action=UPDATE&amp;creator=factset&amp;DYN_ARGS=TRUE&amp;DOC_NAME=FAT:FQL_AUDITING_CLIENT_TEMPLATE.FAT&amp;display_string=Audit&amp;VAR:KEY=IZURUXMTSJ&amp;VAR:QUERY=UkdGX0RFQlRfRVEoQU5OLDAsLCwsLCxOT0FVRElUKQ==&amp;WINDOW=FIRST_POPUP&amp;HEIGHT=450&amp;WIDTH=450&amp;","START_MAXIMIZED=FALSE&amp;VAR:CALENDAR=FIVEDAY&amp;VAR:SYMBOL=B0L4LR&amp;VAR:INDEX=0"}</definedName>
    <definedName name="_449__FDSAUDITLINK__" hidden="1">{"fdsup://directions/FAT Viewer?action=UPDATE&amp;creator=factset&amp;DYN_ARGS=TRUE&amp;DOC_NAME=FAT:FQL_AUDITING_CLIENT_TEMPLATE.FAT&amp;display_string=Audit&amp;VAR:KEY=IFUFKDIHCV&amp;VAR:QUERY=UkdGX0RFQlRfRVEoQU5OLDAsLCwsLCxOT0FVRElUKQ==&amp;WINDOW=FIRST_POPUP&amp;HEIGHT=450&amp;WIDTH=450&amp;","START_MAXIMIZED=FALSE&amp;VAR:CALENDAR=FIVEDAY&amp;VAR:SYMBOL=665288&amp;VAR:INDEX=0"}</definedName>
    <definedName name="_45__FDSAUDITLINK__" hidden="1">{"fdsup://IBCentral/FAT Viewer?action=UPDATE&amp;creator=factset&amp;DOC_NAME=fat:reuters_annual_pshs_src_window.fat&amp;display_string=Audit&amp;DYN_ARGS=TRUE&amp;VAR:ID1=B0NDMY&amp;VAR:RCODE=FDSEPSDIL&amp;VAR:SDATE=20080399&amp;VAR:FREQ=Y&amp;VAR:RELITEM=RP&amp;VAR:CURRENCY=&amp;VAR:CURRSOURCE=EXSH","ARE&amp;VAR:NATFREQ=ANNUAL&amp;VAR:RFIELD=FINALIZED&amp;VAR:DB_TYPE=&amp;VAR:UNITS=M&amp;window=popup&amp;width=450&amp;height=300&amp;START_MAXIMIZED=FALSE"}</definedName>
    <definedName name="_450__FDSAUDITLINK__" hidden="1">{"fdsup://directions/FAT Viewer?action=UPDATE&amp;creator=factset&amp;DYN_ARGS=TRUE&amp;DOC_NAME=FAT:FQL_AUDITING_CLIENT_TEMPLATE.FAT&amp;display_string=Audit&amp;VAR:KEY=YLIHETSVWL&amp;VAR:QUERY=UkdGX0RFQlRfRVEoQU5OLDAsLCwsLCxOT0FVRElUKQ==&amp;WINDOW=FIRST_POPUP&amp;HEIGHT=450&amp;WIDTH=450&amp;","START_MAXIMIZED=FALSE&amp;VAR:CALENDAR=FIVEDAY&amp;VAR:SYMBOL=B2QKWK&amp;VAR:INDEX=0"}</definedName>
    <definedName name="_451__FDSAUDITLINK__" hidden="1">{"fdsup://directions/FAT Viewer?action=UPDATE&amp;creator=factset&amp;DYN_ARGS=TRUE&amp;DOC_NAME=FAT:FQL_AUDITING_CLIENT_TEMPLATE.FAT&amp;display_string=Audit&amp;VAR:KEY=ITSVCHILYL&amp;VAR:QUERY=UkdGX0RFQlRfRVEoQU5OLDAsLCwsLCxOT0FVRElUKQ==&amp;WINDOW=FIRST_POPUP&amp;HEIGHT=450&amp;WIDTH=450&amp;","START_MAXIMIZED=FALSE&amp;VAR:CALENDAR=FIVEDAY&amp;VAR:SYMBOL=B084VN&amp;VAR:INDEX=0"}</definedName>
    <definedName name="_452__FDSAUDITLINK__" hidden="1">{"fdsup://directions/FAT Viewer?action=UPDATE&amp;creator=factset&amp;DYN_ARGS=TRUE&amp;DOC_NAME=FAT:FQL_AUDITING_CLIENT_TEMPLATE.FAT&amp;display_string=Audit&amp;VAR:KEY=UXAPOBMDUN&amp;VAR:QUERY=UkdGX0RFQlRfRVEoQU5OLDAsLCwsLCxOT0FVRElUKQ==&amp;WINDOW=FIRST_POPUP&amp;HEIGHT=450&amp;WIDTH=450&amp;","START_MAXIMIZED=FALSE&amp;VAR:CALENDAR=FIVEDAY&amp;VAR:SYMBOL=B0NDMY&amp;VAR:INDEX=0"}</definedName>
    <definedName name="_453__FDSAUDITLINK__" hidden="1">{"fdsup://directions/FAT Viewer?action=UPDATE&amp;creator=factset&amp;DYN_ARGS=TRUE&amp;DOC_NAME=FAT:FQL_AUDITING_CLIENT_TEMPLATE.FAT&amp;display_string=Audit&amp;VAR:KEY=EDCLMRSXOF&amp;VAR:QUERY=UkdGX0RFQlRfRVEoQU5OLDAsLCwsLCxOT0FVRElUKQ==&amp;WINDOW=FIRST_POPUP&amp;HEIGHT=450&amp;WIDTH=450&amp;","START_MAXIMIZED=FALSE&amp;VAR:CALENDAR=FIVEDAY&amp;VAR:SYMBOL=680260&amp;VAR:INDEX=0"}</definedName>
    <definedName name="_454__FDSAUDITLINK__" hidden="1">{"fdsup://directions/FAT Viewer?action=UPDATE&amp;creator=factset&amp;DYN_ARGS=TRUE&amp;DOC_NAME=FAT:FQL_AUDITING_CLIENT_TEMPLATE.FAT&amp;display_string=Audit&amp;VAR:KEY=SNEREBMTQZ&amp;VAR:QUERY=UkdGX0RFQlRfRVEoQU5OLDAsLCwsLCxOT0FVRElUKQ==&amp;WINDOW=FIRST_POPUP&amp;HEIGHT=450&amp;WIDTH=450&amp;","START_MAXIMIZED=FALSE&amp;VAR:CALENDAR=FIVEDAY&amp;VAR:SYMBOL=B2Q7WL&amp;VAR:INDEX=0"}</definedName>
    <definedName name="_455__FDSAUDITLINK__" hidden="1">{"fdsup://directions/FAT Viewer?action=UPDATE&amp;creator=factset&amp;DYN_ARGS=TRUE&amp;DOC_NAME=FAT:FQL_AUDITING_CLIENT_TEMPLATE.FAT&amp;display_string=Audit&amp;VAR:KEY=CBSNQVSJMD&amp;VAR:QUERY=UkdGX0RFQlRfRVEoQU5OLDAsLCwsLCxOT0FVRElUKQ==&amp;WINDOW=FIRST_POPUP&amp;HEIGHT=450&amp;WIDTH=450&amp;","START_MAXIMIZED=FALSE&amp;VAR:CALENDAR=FIVEDAY&amp;VAR:SYMBOL=629621&amp;VAR:INDEX=0"}</definedName>
    <definedName name="_456__FDSAUDITLINK__" hidden="1">{"fdsup://directions/FAT Viewer?action=UPDATE&amp;creator=factset&amp;DYN_ARGS=TRUE&amp;DOC_NAME=FAT:FQL_AUDITING_CLIENT_TEMPLATE.FAT&amp;display_string=Audit&amp;VAR:KEY=GZSTUDAXKR&amp;VAR:QUERY=UkdGX0RFQlRfRVEoQU5OLDAsLCwsLCxOT0FVRElUKQ==&amp;WINDOW=FIRST_POPUP&amp;HEIGHT=450&amp;WIDTH=450&amp;","START_MAXIMIZED=FALSE&amp;VAR:CALENDAR=FIVEDAY&amp;VAR:SYMBOL=B0C5QR&amp;VAR:INDEX=0"}</definedName>
    <definedName name="_457__FDSAUDITLINK__" hidden="1">{"fdsup://directions/FAT Viewer?action=UPDATE&amp;creator=factset&amp;DYN_ARGS=TRUE&amp;DOC_NAME=FAT:FQL_AUDITING_CLIENT_TEMPLATE.FAT&amp;display_string=Audit&amp;VAR:KEY=KXULINOBAF&amp;VAR:QUERY=UkdGX0RFQlRfRVEoQU5OLDAsLCwsLCxOT0FVRElUKQ==&amp;WINDOW=FIRST_POPUP&amp;HEIGHT=450&amp;WIDTH=450&amp;","START_MAXIMIZED=FALSE&amp;VAR:CALENDAR=FIVEDAY&amp;VAR:SYMBOL=B1S722&amp;VAR:INDEX=0"}</definedName>
    <definedName name="_458__FDSAUDITLINK__" hidden="1">{"fdsup://directions/FAT Viewer?action=UPDATE&amp;creator=factset&amp;DYN_ARGS=TRUE&amp;DOC_NAME=FAT:FQL_AUDITING_CLIENT_TEMPLATE.FAT&amp;display_string=Audit&amp;VAR:KEY=MHIJWNGNYV&amp;VAR:QUERY=UkdGX0RFQlRfRVEoQU5OLDAsLCwsLCxOT0FVRElUKQ==&amp;WINDOW=FIRST_POPUP&amp;HEIGHT=450&amp;WIDTH=450&amp;","START_MAXIMIZED=FALSE&amp;VAR:CALENDAR=FIVEDAY&amp;VAR:SYMBOL=610108&amp;VAR:INDEX=0"}</definedName>
    <definedName name="_459__FDSAUDITLINK__" hidden="1">{"fdsup://directions/FAT Viewer?action=UPDATE&amp;creator=factset&amp;DYN_ARGS=TRUE&amp;DOC_NAME=FAT:FQL_AUDITING_CLIENT_TEMPLATE.FAT&amp;display_string=Audit&amp;VAR:KEY=AVENIJGLCX&amp;VAR:QUERY=UkdGX0RFQlRfRVEoQU5OLDAsLCwsLCxOT0FVRElUKQ==&amp;WINDOW=FIRST_POPUP&amp;HEIGHT=450&amp;WIDTH=450&amp;","START_MAXIMIZED=FALSE&amp;VAR:CALENDAR=FIVEDAY&amp;VAR:SYMBOL=B02L7L&amp;VAR:INDEX=0"}</definedName>
    <definedName name="_46__FDSAUDITLINK__" hidden="1">{"fdsup://IBCentral/FAT Viewer?action=UPDATE&amp;creator=factset&amp;DOC_NAME=fat:reuters_annual_pshs_src_window.fat&amp;display_string=Audit&amp;DYN_ARGS=TRUE&amp;VAR:ID1=B0NDMY&amp;VAR:RCODE=FDSEPSDIL&amp;VAR:SDATE=20070399&amp;VAR:FREQ=Y&amp;VAR:RELITEM=RP&amp;VAR:CURRENCY=&amp;VAR:CURRSOURCE=EXSH","ARE&amp;VAR:NATFREQ=ANNUAL&amp;VAR:RFIELD=FINALIZED&amp;VAR:DB_TYPE=&amp;VAR:UNITS=M&amp;window=popup&amp;width=450&amp;height=300&amp;START_MAXIMIZED=FALSE"}</definedName>
    <definedName name="_460__FDSAUDITLINK__" hidden="1">{"fdsup://directions/FAT Viewer?action=UPDATE&amp;creator=factset&amp;DYN_ARGS=TRUE&amp;DOC_NAME=FAT:FQL_AUDITING_CLIENT_TEMPLATE.FAT&amp;display_string=Audit&amp;VAR:KEY=CJCPKNARAX&amp;VAR:QUERY=UkdGX0RFQlRfRVEoQU5OLDAsLCwsLCxOT0FVRElUKQ==&amp;WINDOW=FIRST_POPUP&amp;HEIGHT=450&amp;WIDTH=450&amp;","START_MAXIMIZED=FALSE&amp;VAR:CALENDAR=FIVEDAY&amp;VAR:SYMBOL=B4TL22&amp;VAR:INDEX=0"}</definedName>
    <definedName name="_461__FDSAUDITLINK__" hidden="1">{"fdsup://directions/FAT Viewer?action=UPDATE&amp;creator=factset&amp;DYN_ARGS=TRUE&amp;DOC_NAME=FAT:FQL_AUDITING_CLIENT_TEMPLATE.FAT&amp;display_string=Audit&amp;VAR:KEY=KLYZAFCBAB&amp;VAR:QUERY=UkdGX0RFQlRfRVEoQU5OLDAsLCwsLCxOT0FVRElUKQ==&amp;WINDOW=FIRST_POPUP&amp;HEIGHT=450&amp;WIDTH=450&amp;","START_MAXIMIZED=FALSE&amp;VAR:CALENDAR=FIVEDAY&amp;VAR:SYMBOL=610102&amp;VAR:INDEX=0"}</definedName>
    <definedName name="_462__FDSAUDITLINK__" hidden="1">{"fdsup://directions/FAT Viewer?action=UPDATE&amp;creator=factset&amp;DYN_ARGS=TRUE&amp;DOC_NAME=FAT:FQL_AUDITING_CLIENT_TEMPLATE.FAT&amp;display_string=Audit&amp;VAR:KEY=IZAZWRMTKJ&amp;VAR:QUERY=UkdGX0RFQlRfRVEoQU5OLDAsLCwsLCxOT0FVRElUKQ==&amp;WINDOW=FIRST_POPUP&amp;HEIGHT=450&amp;WIDTH=450&amp;","START_MAXIMIZED=FALSE&amp;VAR:CALENDAR=FIVEDAY&amp;VAR:SYMBOL=617190&amp;VAR:INDEX=0"}</definedName>
    <definedName name="_463__FDSAUDITLINK__" hidden="1">{"fdsup://directions/FAT Viewer?action=UPDATE&amp;creator=factset&amp;DYN_ARGS=TRUE&amp;DOC_NAME=FAT:FQL_AUDITING_CLIENT_TEMPLATE.FAT&amp;display_string=Audit&amp;VAR:KEY=ONQRERANKR&amp;VAR:QUERY=UkdGX0RFQlRfRVEoQU5OLDAsLCwsLCxOT0FVRElUKQ==&amp;WINDOW=FIRST_POPUP&amp;HEIGHT=450&amp;WIDTH=450&amp;","START_MAXIMIZED=FALSE&amp;VAR:CALENDAR=FIVEDAY&amp;VAR:SYMBOL=657040&amp;VAR:INDEX=0"}</definedName>
    <definedName name="_464__FDSAUDITLINK__" hidden="1">{"fdsup://directions/FAT Viewer?action=UPDATE&amp;creator=factset&amp;DYN_ARGS=TRUE&amp;DOC_NAME=FAT:FQL_AUDITING_CLIENT_TEMPLATE.FAT&amp;display_string=Audit&amp;VAR:KEY=SDGDSXIZKL&amp;VAR:QUERY=UkdGX0RFQlRfRVEoQU5OLDAsLCwsLCxOT0FVRElUKQ==&amp;WINDOW=FIRST_POPUP&amp;HEIGHT=450&amp;WIDTH=450&amp;","START_MAXIMIZED=FALSE&amp;VAR:CALENDAR=FIVEDAY&amp;VAR:SYMBOL=613580&amp;VAR:INDEX=0"}</definedName>
    <definedName name="_465__FDSAUDITLINK__" hidden="1">{"fdsup://directions/FAT Viewer?action=UPDATE&amp;creator=factset&amp;DYN_ARGS=TRUE&amp;DOC_NAME=FAT:FQL_AUDITING_CLIENT_TEMPLATE.FAT&amp;display_string=Audit&amp;VAR:KEY=SXALQHEZCT&amp;VAR:QUERY=UkdGX0RFQlRfRVEoQU5OLDAsLCwsLCxOT0FVRElUKQ==&amp;WINDOW=FIRST_POPUP&amp;HEIGHT=450&amp;WIDTH=450&amp;","START_MAXIMIZED=FALSE&amp;VAR:CALENDAR=FIVEDAY&amp;VAR:SYMBOL=B0L4LR&amp;VAR:INDEX=0"}</definedName>
    <definedName name="_466__FDSAUDITLINK__" hidden="1">{"fdsup://directions/FAT Viewer?action=UPDATE&amp;creator=factset&amp;DYN_ARGS=TRUE&amp;DOC_NAME=FAT:FQL_AUDITING_CLIENT_TEMPLATE.FAT&amp;display_string=Audit&amp;VAR:KEY=WLYZIHQVCL&amp;VAR:QUERY=UkdGX0RFQlRfRVEoQU5OLDAsLCwsLCxOT0FVRElUKQ==&amp;WINDOW=FIRST_POPUP&amp;HEIGHT=450&amp;WIDTH=450&amp;","START_MAXIMIZED=FALSE&amp;VAR:CALENDAR=FIVEDAY&amp;VAR:SYMBOL=665288&amp;VAR:INDEX=0"}</definedName>
    <definedName name="_467__FDSAUDITLINK__" hidden="1">{"fdsup://directions/FAT Viewer?action=UPDATE&amp;creator=factset&amp;DYN_ARGS=TRUE&amp;DOC_NAME=FAT:FQL_AUDITING_CLIENT_TEMPLATE.FAT&amp;display_string=Audit&amp;VAR:KEY=KLKVCXAFGF&amp;VAR:QUERY=UkdGX0RFQlRfRVEoQU5OLDAsLCwsLCxOT0FVRElUKQ==&amp;WINDOW=FIRST_POPUP&amp;HEIGHT=450&amp;WIDTH=450&amp;","START_MAXIMIZED=FALSE&amp;VAR:CALENDAR=FIVEDAY&amp;VAR:SYMBOL=B2QKWK&amp;VAR:INDEX=0"}</definedName>
    <definedName name="_468__FDSAUDITLINK__" hidden="1">{"fdsup://directions/FAT Viewer?action=UPDATE&amp;creator=factset&amp;DYN_ARGS=TRUE&amp;DOC_NAME=FAT:FQL_AUDITING_CLIENT_TEMPLATE.FAT&amp;display_string=Audit&amp;VAR:KEY=GFGTEFCRCH&amp;VAR:QUERY=UkdGX0RFQlRfRVEoQU5OLDAsLCwsLCxOT0FVRElUKQ==&amp;WINDOW=FIRST_POPUP&amp;HEIGHT=450&amp;WIDTH=450&amp;","START_MAXIMIZED=FALSE&amp;VAR:CALENDAR=FIVEDAY&amp;VAR:SYMBOL=B084VN&amp;VAR:INDEX=0"}</definedName>
    <definedName name="_469__FDSAUDITLINK__" hidden="1">{"fdsup://directions/FAT Viewer?action=UPDATE&amp;creator=factset&amp;DYN_ARGS=TRUE&amp;DOC_NAME=FAT:FQL_AUDITING_CLIENT_TEMPLATE.FAT&amp;display_string=Audit&amp;VAR:KEY=ATMJQREZWV&amp;VAR:QUERY=UkdGX0RFQlRfRVEoQU5OLDAsLCwsLCxOT0FVRElUKQ==&amp;WINDOW=FIRST_POPUP&amp;HEIGHT=450&amp;WIDTH=450&amp;","START_MAXIMIZED=FALSE&amp;VAR:CALENDAR=FIVEDAY&amp;VAR:SYMBOL=B0NDMY&amp;VAR:INDEX=0"}</definedName>
    <definedName name="_47__FDSAUDITLINK__" hidden="1">{"fdsup://IBCentral/FAT Viewer?action=UPDATE&amp;creator=factset&amp;DOC_NAME=fat:reuters_annual_pshs_src_window.fat&amp;display_string=Audit&amp;DYN_ARGS=TRUE&amp;VAR:ID1=680260&amp;VAR:RCODE=FDSEPSDIL&amp;VAR:SDATE=20090399&amp;VAR:FREQ=Y&amp;VAR:RELITEM=RP&amp;VAR:CURRENCY=&amp;VAR:CURRSOURCE=EXSH","ARE&amp;VAR:NATFREQ=ANNUAL&amp;VAR:RFIELD=FINALIZED&amp;VAR:DB_TYPE=&amp;VAR:UNITS=M&amp;window=popup&amp;width=450&amp;height=300&amp;START_MAXIMIZED=FALSE"}</definedName>
    <definedName name="_470__FDSAUDITLINK__" hidden="1">{"fdsup://directions/FAT Viewer?action=UPDATE&amp;creator=factset&amp;DYN_ARGS=TRUE&amp;DOC_NAME=FAT:FQL_AUDITING_CLIENT_TEMPLATE.FAT&amp;display_string=Audit&amp;VAR:KEY=SHIRWZGVIF&amp;VAR:QUERY=UkdGX0RFQlRfRVEoQU5OLDAsLCwsLCxOT0FVRElUKQ==&amp;WINDOW=FIRST_POPUP&amp;HEIGHT=450&amp;WIDTH=450&amp;","START_MAXIMIZED=FALSE&amp;VAR:CALENDAR=FIVEDAY&amp;VAR:SYMBOL=680260&amp;VAR:INDEX=0"}</definedName>
    <definedName name="_471__FDSAUDITLINK__" hidden="1">{"fdsup://directions/FAT Viewer?action=UPDATE&amp;creator=factset&amp;DYN_ARGS=TRUE&amp;DOC_NAME=FAT:FQL_AUDITING_CLIENT_TEMPLATE.FAT&amp;display_string=Audit&amp;VAR:KEY=GLQTQZWFMN&amp;VAR:QUERY=UkdGX0RFQlRfRVEoQU5OLDAsLCwsLCxOT0FVRElUKQ==&amp;WINDOW=FIRST_POPUP&amp;HEIGHT=450&amp;WIDTH=450&amp;","START_MAXIMIZED=FALSE&amp;VAR:CALENDAR=FIVEDAY&amp;VAR:SYMBOL=B2Q7WL&amp;VAR:INDEX=0"}</definedName>
    <definedName name="_472__FDSAUDITLINK__" hidden="1">{"fdsup://directions/FAT Viewer?action=UPDATE&amp;creator=factset&amp;DYN_ARGS=TRUE&amp;DOC_NAME=FAT:FQL_AUDITING_CLIENT_TEMPLATE.FAT&amp;display_string=Audit&amp;VAR:KEY=WJWZQJUBSN&amp;VAR:QUERY=UkdGX0RFQlRfRVEoQU5OLDAsLCwsLCxOT0FVRElUKQ==&amp;WINDOW=FIRST_POPUP&amp;HEIGHT=450&amp;WIDTH=450&amp;","START_MAXIMIZED=FALSE&amp;VAR:CALENDAR=FIVEDAY&amp;VAR:SYMBOL=629621&amp;VAR:INDEX=0"}</definedName>
    <definedName name="_473__FDSAUDITLINK__" hidden="1">{"fdsup://directions/FAT Viewer?action=UPDATE&amp;creator=factset&amp;DYN_ARGS=TRUE&amp;DOC_NAME=FAT:FQL_AUDITING_CLIENT_TEMPLATE.FAT&amp;display_string=Audit&amp;VAR:KEY=QBMFMPCXSB&amp;VAR:QUERY=UkdGX0RFQlRfRVEoQU5OLDAsLCwsLCxOT0FVRElUKQ==&amp;WINDOW=FIRST_POPUP&amp;HEIGHT=450&amp;WIDTH=450&amp;","START_MAXIMIZED=FALSE&amp;VAR:CALENDAR=FIVEDAY&amp;VAR:SYMBOL=B0C5QR&amp;VAR:INDEX=0"}</definedName>
    <definedName name="_474__FDSAUDITLINK__" hidden="1">{"fdsup://directions/FAT Viewer?action=UPDATE&amp;creator=factset&amp;DYN_ARGS=TRUE&amp;DOC_NAME=FAT:FQL_AUDITING_CLIENT_TEMPLATE.FAT&amp;display_string=Audit&amp;VAR:KEY=WPCFEPURML&amp;VAR:QUERY=UkdGX0RFQlRfRVEoQU5OLDAsLCwsLCxOT0FVRElUKQ==&amp;WINDOW=FIRST_POPUP&amp;HEIGHT=450&amp;WIDTH=450&amp;","START_MAXIMIZED=FALSE&amp;VAR:CALENDAR=FIVEDAY&amp;VAR:SYMBOL=B1S722&amp;VAR:INDEX=0"}</definedName>
    <definedName name="_475__FDSAUDITLINK__" hidden="1">{"fdsup://directions/FAT Viewer?action=UPDATE&amp;creator=factset&amp;DYN_ARGS=TRUE&amp;DOC_NAME=FAT:FQL_AUDITING_CLIENT_TEMPLATE.FAT&amp;display_string=Audit&amp;VAR:KEY=WBEZQVKDCJ&amp;VAR:QUERY=UkdGX0RFQlRfRVEoQU5OLDAsLCwsLCxOT0FVRElUKQ==&amp;WINDOW=FIRST_POPUP&amp;HEIGHT=450&amp;WIDTH=450&amp;","START_MAXIMIZED=FALSE&amp;VAR:CALENDAR=FIVEDAY&amp;VAR:SYMBOL=610108&amp;VAR:INDEX=0"}</definedName>
    <definedName name="_476__FDSAUDITLINK__" hidden="1">{"fdsup://directions/FAT Viewer?action=UPDATE&amp;creator=factset&amp;DYN_ARGS=TRUE&amp;DOC_NAME=FAT:FQL_AUDITING_CLIENT_TEMPLATE.FAT&amp;display_string=Audit&amp;VAR:KEY=QJOHOHUFWL&amp;VAR:QUERY=UkdGX0RFQlRfRVEoQU5OLDAsLCwsLCxOT0FVRElUKQ==&amp;WINDOW=FIRST_POPUP&amp;HEIGHT=450&amp;WIDTH=450&amp;","START_MAXIMIZED=FALSE&amp;VAR:CALENDAR=FIVEDAY&amp;VAR:SYMBOL=B02L7L&amp;VAR:INDEX=0"}</definedName>
    <definedName name="_48__FDSAUDITLINK__" hidden="1">{"fdsup://IBCentral/FAT Viewer?action=UPDATE&amp;creator=factset&amp;DOC_NAME=fat:reuters_annual_pshs_src_window.fat&amp;display_string=Audit&amp;DYN_ARGS=TRUE&amp;VAR:ID1=680260&amp;VAR:RCODE=FDSEPSDIL&amp;VAR:SDATE=20080399&amp;VAR:FREQ=Y&amp;VAR:RELITEM=RP&amp;VAR:CURRENCY=&amp;VAR:CURRSOURCE=EXSH","ARE&amp;VAR:NATFREQ=ANNUAL&amp;VAR:RFIELD=FINALIZED&amp;VAR:DB_TYPE=&amp;VAR:UNITS=M&amp;window=popup&amp;width=450&amp;height=300&amp;START_MAXIMIZED=FALSE"}</definedName>
    <definedName name="_49__FDSAUDITLINK__" hidden="1">{"fdsup://IBCentral/FAT Viewer?action=UPDATE&amp;creator=factset&amp;DOC_NAME=fat:reuters_annual_pshs_src_window.fat&amp;display_string=Audit&amp;DYN_ARGS=TRUE&amp;VAR:ID1=680260&amp;VAR:RCODE=FDSEPSDIL&amp;VAR:SDATE=20070399&amp;VAR:FREQ=Y&amp;VAR:RELITEM=RP&amp;VAR:CURRENCY=&amp;VAR:CURRSOURCE=EXSH","ARE&amp;VAR:NATFREQ=ANNUAL&amp;VAR:RFIELD=FINALIZED&amp;VAR:DB_TYPE=&amp;VAR:UNITS=M&amp;window=popup&amp;width=450&amp;height=300&amp;START_MAXIMIZED=FALSE"}</definedName>
    <definedName name="_5__123Graph_AGROWTH_REVS_B" localSheetId="18" hidden="1">#REF!</definedName>
    <definedName name="_5__123Graph_AGROWTH_REVS_B" hidden="1">#REF!</definedName>
    <definedName name="_5__123Graph_LBL_BCHART_4" hidden="1">[10]Graph!$D$69:$D$80</definedName>
    <definedName name="_5__123Graph_XCHART_1" hidden="1">[6]Demand!#REF!</definedName>
    <definedName name="_5__FDSAUDITLINK__" hidden="1">{"fdsup://directions/FAT Viewer?action=UPDATE&amp;creator=factset&amp;DYN_ARGS=TRUE&amp;DOC_NAME=FAT:FQL_AUDITING_CLIENT_TEMPLATE.FAT&amp;display_string=Audit&amp;VAR:KEY=KPODUPWHYR&amp;VAR:QUERY=UkdGX0RFQlRfRVEoQU5OLDAsLCwsLCxOT0FVRElUKQ==&amp;WINDOW=FIRST_POPUP&amp;HEIGHT=450&amp;WIDTH=450&amp;","START_MAXIMIZED=FALSE&amp;VAR:CALENDAR=FIVEDAY&amp;VAR:SYMBOL=613580&amp;VAR:INDEX=0"}</definedName>
    <definedName name="_50__FDSAUDITLINK__" hidden="1">{"fdsup://IBCentral/FAT Viewer?action=UPDATE&amp;creator=factset&amp;DOC_NAME=fat:reuters_annual_pshs_src_window.fat&amp;display_string=Audit&amp;DYN_ARGS=TRUE&amp;VAR:ID1=B2Q7WL&amp;VAR:RCODE=FDSEPSDIL&amp;VAR:SDATE=20090399&amp;VAR:FREQ=Y&amp;VAR:RELITEM=RP&amp;VAR:CURRENCY=&amp;VAR:CURRSOURCE=EXSH","ARE&amp;VAR:NATFREQ=ANNUAL&amp;VAR:RFIELD=FINALIZED&amp;VAR:DB_TYPE=&amp;VAR:UNITS=M&amp;window=popup&amp;width=450&amp;height=300&amp;START_MAXIMIZED=FALSE"}</definedName>
    <definedName name="_51__FDSAUDITLINK__" hidden="1">{"fdsup://IBCentral/FAT Viewer?action=UPDATE&amp;creator=factset&amp;DOC_NAME=fat:reuters_annual_pshs_src_window.fat&amp;display_string=Audit&amp;DYN_ARGS=TRUE&amp;VAR:ID1=B2Q7WL&amp;VAR:RCODE=FDSEPSDIL&amp;VAR:SDATE=20080399&amp;VAR:FREQ=Y&amp;VAR:RELITEM=RP&amp;VAR:CURRENCY=&amp;VAR:CURRSOURCE=EXSH","ARE&amp;VAR:NATFREQ=ANNUAL&amp;VAR:RFIELD=FINALIZED&amp;VAR:DB_TYPE=&amp;VAR:UNITS=M&amp;window=popup&amp;width=450&amp;height=300&amp;START_MAXIMIZED=FALSE"}</definedName>
    <definedName name="_52__FDSAUDITLINK__" hidden="1">{"fdsup://IBCentral/FAT Viewer?action=UPDATE&amp;creator=factset&amp;DOC_NAME=fat:reuters_annual_pshs_src_window.fat&amp;display_string=Audit&amp;DYN_ARGS=TRUE&amp;VAR:ID1=B2Q7WL&amp;VAR:RCODE=FDSEPSDIL&amp;VAR:SDATE=20070399&amp;VAR:FREQ=Y&amp;VAR:RELITEM=RP&amp;VAR:CURRENCY=&amp;VAR:CURRSOURCE=EXSH","ARE&amp;VAR:NATFREQ=ANNUAL&amp;VAR:RFIELD=FINALIZED&amp;VAR:DB_TYPE=&amp;VAR:UNITS=M&amp;window=popup&amp;width=450&amp;height=300&amp;START_MAXIMIZED=FALSE"}</definedName>
    <definedName name="_53__FDSAUDITLINK__" hidden="1">{"fdsup://IBCentral/FAT Viewer?action=UPDATE&amp;creator=factset&amp;DOC_NAME=fat:reuters_annual_pshs_src_window.fat&amp;display_string=Audit&amp;DYN_ARGS=TRUE&amp;VAR:ID1=629621&amp;VAR:RCODE=FDSEPSDIL&amp;VAR:SDATE=20090399&amp;VAR:FREQ=Y&amp;VAR:RELITEM=RP&amp;VAR:CURRENCY=&amp;VAR:CURRSOURCE=EXSH","ARE&amp;VAR:NATFREQ=ANNUAL&amp;VAR:RFIELD=FINALIZED&amp;VAR:DB_TYPE=&amp;VAR:UNITS=M&amp;window=popup&amp;width=450&amp;height=300&amp;START_MAXIMIZED=FALSE"}</definedName>
    <definedName name="_54__FDSAUDITLINK__" hidden="1">{"fdsup://IBCentral/FAT Viewer?action=UPDATE&amp;creator=factset&amp;DOC_NAME=fat:reuters_annual_pshs_src_window.fat&amp;display_string=Audit&amp;DYN_ARGS=TRUE&amp;VAR:ID1=629621&amp;VAR:RCODE=FDSEPSDIL&amp;VAR:SDATE=20080399&amp;VAR:FREQ=Y&amp;VAR:RELITEM=RP&amp;VAR:CURRENCY=&amp;VAR:CURRSOURCE=EXSH","ARE&amp;VAR:NATFREQ=ANNUAL&amp;VAR:RFIELD=FINALIZED&amp;VAR:DB_TYPE=&amp;VAR:UNITS=M&amp;window=popup&amp;width=450&amp;height=300&amp;START_MAXIMIZED=FALSE"}</definedName>
    <definedName name="_55__FDSAUDITLINK__" hidden="1">{"fdsup://IBCentral/FAT Viewer?action=UPDATE&amp;creator=factset&amp;DOC_NAME=fat:reuters_annual_pshs_src_window.fat&amp;display_string=Audit&amp;DYN_ARGS=TRUE&amp;VAR:ID1=629621&amp;VAR:RCODE=FDSEPSDIL&amp;VAR:SDATE=20070399&amp;VAR:FREQ=Y&amp;VAR:RELITEM=RP&amp;VAR:CURRENCY=&amp;VAR:CURRSOURCE=EXSH","ARE&amp;VAR:NATFREQ=ANNUAL&amp;VAR:RFIELD=FINALIZED&amp;VAR:DB_TYPE=&amp;VAR:UNITS=M&amp;window=popup&amp;width=450&amp;height=300&amp;START_MAXIMIZED=FALSE"}</definedName>
    <definedName name="_56__FDSAUDITLINK__" hidden="1">{"fdsup://IBCentral/FAT Viewer?action=UPDATE&amp;creator=factset&amp;DOC_NAME=fat:reuters_annual_pshs_src_window.fat&amp;display_string=Audit&amp;DYN_ARGS=TRUE&amp;VAR:ID1=B0C5QR&amp;VAR:RCODE=FDSEPSDIL&amp;VAR:SDATE=20090399&amp;VAR:FREQ=Y&amp;VAR:RELITEM=RP&amp;VAR:CURRENCY=&amp;VAR:CURRSOURCE=EXSH","ARE&amp;VAR:NATFREQ=ANNUAL&amp;VAR:RFIELD=FINALIZED&amp;VAR:DB_TYPE=&amp;VAR:UNITS=M&amp;window=popup&amp;width=450&amp;height=300&amp;START_MAXIMIZED=FALSE"}</definedName>
    <definedName name="_57__FDSAUDITLINK__" hidden="1">{"fdsup://IBCentral/FAT Viewer?action=UPDATE&amp;creator=factset&amp;DOC_NAME=fat:reuters_annual_pshs_src_window.fat&amp;display_string=Audit&amp;DYN_ARGS=TRUE&amp;VAR:ID1=B0C5QR&amp;VAR:RCODE=FDSEPSDIL&amp;VAR:SDATE=20080399&amp;VAR:FREQ=Y&amp;VAR:RELITEM=RP&amp;VAR:CURRENCY=&amp;VAR:CURRSOURCE=EXSH","ARE&amp;VAR:NATFREQ=ANNUAL&amp;VAR:RFIELD=FINALIZED&amp;VAR:DB_TYPE=&amp;VAR:UNITS=M&amp;window=popup&amp;width=450&amp;height=300&amp;START_MAXIMIZED=FALSE"}</definedName>
    <definedName name="_58__FDSAUDITLINK__" hidden="1">{"fdsup://IBCentral/FAT Viewer?action=UPDATE&amp;creator=factset&amp;DOC_NAME=fat:reuters_annual_pshs_src_window.fat&amp;display_string=Audit&amp;DYN_ARGS=TRUE&amp;VAR:ID1=B0C5QR&amp;VAR:RCODE=FDSEPSDIL&amp;VAR:SDATE=20070399&amp;VAR:FREQ=Y&amp;VAR:RELITEM=RP&amp;VAR:CURRENCY=&amp;VAR:CURRSOURCE=EXSH","ARE&amp;VAR:NATFREQ=ANNUAL&amp;VAR:RFIELD=FINALIZED&amp;VAR:DB_TYPE=&amp;VAR:UNITS=M&amp;window=popup&amp;width=450&amp;height=300&amp;START_MAXIMIZED=FALSE"}</definedName>
    <definedName name="_59__FDSAUDITLINK__" hidden="1">{"fdsup://IBCentral/FAT Viewer?action=UPDATE&amp;creator=factset&amp;DOC_NAME=fat:reuters_annual_pshs_src_window.fat&amp;display_string=Audit&amp;DYN_ARGS=TRUE&amp;VAR:ID1=B1S722&amp;VAR:RCODE=FDSEPSDIL&amp;VAR:SDATE=20090399&amp;VAR:FREQ=Y&amp;VAR:RELITEM=RP&amp;VAR:CURRENCY=&amp;VAR:CURRSOURCE=EXSH","ARE&amp;VAR:NATFREQ=ANNUAL&amp;VAR:RFIELD=FINALIZED&amp;VAR:DB_TYPE=&amp;VAR:UNITS=M&amp;window=popup&amp;width=450&amp;height=300&amp;START_MAXIMIZED=FALSE"}</definedName>
    <definedName name="_6__123Graph_BGROSS_MARGINS" localSheetId="18" hidden="1">#REF!</definedName>
    <definedName name="_6__123Graph_BGROSS_MARGINS" hidden="1">#REF!</definedName>
    <definedName name="_6__FDSAUDITLINK__" hidden="1">{"fdsup://directions/FAT Viewer?action=UPDATE&amp;creator=factset&amp;DYN_ARGS=TRUE&amp;DOC_NAME=FAT:FQL_AUDITING_CLIENT_TEMPLATE.FAT&amp;display_string=Audit&amp;VAR:KEY=WHUFCHOVAN&amp;VAR:QUERY=UkdGX0RFQlRfRVEoQU5OLDAsLCwsLCxOT0FVRElUKQ==&amp;WINDOW=FIRST_POPUP&amp;HEIGHT=450&amp;WIDTH=450&amp;","START_MAXIMIZED=FALSE&amp;VAR:CALENDAR=FIVEDAY&amp;VAR:SYMBOL=B0L4LR&amp;VAR:INDEX=0"}</definedName>
    <definedName name="_60__FDSAUDITLINK__" hidden="1">{"fdsup://IBCentral/FAT Viewer?action=UPDATE&amp;creator=factset&amp;DOC_NAME=fat:reuters_annual_pshs_src_window.fat&amp;display_string=Audit&amp;DYN_ARGS=TRUE&amp;VAR:ID1=B1S722&amp;VAR:RCODE=FDSEPSDIL&amp;VAR:SDATE=20080399&amp;VAR:FREQ=Y&amp;VAR:RELITEM=RP&amp;VAR:CURRENCY=&amp;VAR:CURRSOURCE=EXSH","ARE&amp;VAR:NATFREQ=ANNUAL&amp;VAR:RFIELD=FINALIZED&amp;VAR:DB_TYPE=&amp;VAR:UNITS=M&amp;window=popup&amp;width=450&amp;height=300&amp;START_MAXIMIZED=FALSE"}</definedName>
    <definedName name="_61__FDSAUDITLINK__" hidden="1">{"fdsup://IBCentral/FAT Viewer?action=UPDATE&amp;creator=factset&amp;DOC_NAME=fat:reuters_annual_pshs_src_window.fat&amp;display_string=Audit&amp;DYN_ARGS=TRUE&amp;VAR:ID1=B1S722&amp;VAR:RCODE=FDSEPSDIL&amp;VAR:SDATE=20070399&amp;VAR:FREQ=Y&amp;VAR:RELITEM=RP&amp;VAR:CURRENCY=&amp;VAR:CURRSOURCE=EXSH","ARE&amp;VAR:NATFREQ=ANNUAL&amp;VAR:RFIELD=FINALIZED&amp;VAR:DB_TYPE=&amp;VAR:UNITS=M&amp;window=popup&amp;width=450&amp;height=300&amp;START_MAXIMIZED=FALSE"}</definedName>
    <definedName name="_62__FDSAUDITLINK__" hidden="1">{"fdsup://IBCentral/FAT Viewer?action=UPDATE&amp;creator=factset&amp;DOC_NAME=fat:reuters_annual_pshs_src_window.fat&amp;display_string=Audit&amp;DYN_ARGS=TRUE&amp;VAR:ID1=610108&amp;VAR:RCODE=FDSEPSDIL&amp;VAR:SDATE=20090399&amp;VAR:FREQ=Y&amp;VAR:RELITEM=RP&amp;VAR:CURRENCY=&amp;VAR:CURRSOURCE=EXSH","ARE&amp;VAR:NATFREQ=ANNUAL&amp;VAR:RFIELD=FINALIZED&amp;VAR:DB_TYPE=&amp;VAR:UNITS=M&amp;window=popup&amp;width=450&amp;height=300&amp;START_MAXIMIZED=FALSE"}</definedName>
    <definedName name="_63__FDSAUDITLINK__" hidden="1">{"fdsup://IBCentral/FAT Viewer?action=UPDATE&amp;creator=factset&amp;DOC_NAME=fat:reuters_annual_pshs_src_window.fat&amp;display_string=Audit&amp;DYN_ARGS=TRUE&amp;VAR:ID1=610108&amp;VAR:RCODE=FDSEPSDIL&amp;VAR:SDATE=20080399&amp;VAR:FREQ=Y&amp;VAR:RELITEM=RP&amp;VAR:CURRENCY=&amp;VAR:CURRSOURCE=EXSH","ARE&amp;VAR:NATFREQ=ANNUAL&amp;VAR:RFIELD=FINALIZED&amp;VAR:DB_TYPE=&amp;VAR:UNITS=M&amp;window=popup&amp;width=450&amp;height=300&amp;START_MAXIMIZED=FALSE"}</definedName>
    <definedName name="_64__FDSAUDITLINK__" hidden="1">{"fdsup://IBCentral/FAT Viewer?action=UPDATE&amp;creator=factset&amp;DOC_NAME=fat:reuters_annual_pshs_src_window.fat&amp;display_string=Audit&amp;DYN_ARGS=TRUE&amp;VAR:ID1=610108&amp;VAR:RCODE=FDSEPSDIL&amp;VAR:SDATE=20070399&amp;VAR:FREQ=Y&amp;VAR:RELITEM=RP&amp;VAR:CURRENCY=&amp;VAR:CURRSOURCE=EXSH","ARE&amp;VAR:NATFREQ=ANNUAL&amp;VAR:RFIELD=FINALIZED&amp;VAR:DB_TYPE=&amp;VAR:UNITS=M&amp;window=popup&amp;width=450&amp;height=300&amp;START_MAXIMIZED=FALSE"}</definedName>
    <definedName name="_65__FDSAUDITLINK__" hidden="1">{"fdsup://IBCentral/FAT Viewer?action=UPDATE&amp;creator=factset&amp;DOC_NAME=fat:reuters_annual_pshs_src_window.fat&amp;display_string=Audit&amp;DYN_ARGS=TRUE&amp;VAR:ID1=B02L7L&amp;VAR:RCODE=FDSEPSDIL&amp;VAR:SDATE=20090399&amp;VAR:FREQ=Y&amp;VAR:RELITEM=RP&amp;VAR:CURRENCY=&amp;VAR:CURRSOURCE=EXSH","ARE&amp;VAR:NATFREQ=ANNUAL&amp;VAR:RFIELD=FINALIZED&amp;VAR:DB_TYPE=&amp;VAR:UNITS=M&amp;window=popup&amp;width=450&amp;height=300&amp;START_MAXIMIZED=FALSE"}</definedName>
    <definedName name="_66__FDSAUDITLINK__" hidden="1">{"fdsup://IBCentral/FAT Viewer?action=UPDATE&amp;creator=factset&amp;DOC_NAME=fat:reuters_annual_pshs_src_window.fat&amp;display_string=Audit&amp;DYN_ARGS=TRUE&amp;VAR:ID1=B02L7L&amp;VAR:RCODE=FDSEPSDIL&amp;VAR:SDATE=20080399&amp;VAR:FREQ=Y&amp;VAR:RELITEM=RP&amp;VAR:CURRENCY=&amp;VAR:CURRSOURCE=EXSH","ARE&amp;VAR:NATFREQ=ANNUAL&amp;VAR:RFIELD=FINALIZED&amp;VAR:DB_TYPE=&amp;VAR:UNITS=M&amp;window=popup&amp;width=450&amp;height=300&amp;START_MAXIMIZED=FALSE"}</definedName>
    <definedName name="_67__FDSAUDITLINK__" hidden="1">{"fdsup://IBCentral/FAT Viewer?action=UPDATE&amp;creator=factset&amp;DOC_NAME=fat:reuters_annual_pshs_src_window.fat&amp;display_string=Audit&amp;DYN_ARGS=TRUE&amp;VAR:ID1=B02L7L&amp;VAR:RCODE=FDSEPSDIL&amp;VAR:SDATE=20070399&amp;VAR:FREQ=Y&amp;VAR:RELITEM=RP&amp;VAR:CURRENCY=&amp;VAR:CURRSOURCE=EXSH","ARE&amp;VAR:NATFREQ=ANNUAL&amp;VAR:RFIELD=FINALIZED&amp;VAR:DB_TYPE=&amp;VAR:UNITS=M&amp;window=popup&amp;width=450&amp;height=300&amp;START_MAXIMIZED=FALSE"}</definedName>
    <definedName name="_68__FDSAUDITLINK__" hidden="1">{"fdsup://directions/FAT Viewer?action=UPDATE&amp;creator=factset&amp;DYN_ARGS=TRUE&amp;DOC_NAME=FAT:FQL_AUDITING_CLIENT_TEMPLATE.FAT&amp;display_string=Audit&amp;VAR:KEY=FIRMVKLWZW&amp;VAR:QUERY=UkdGX0RFQlRfRVEoQU5OLDAsLCwsLCxOT0FVRElUKQ==&amp;WINDOW=FIRST_POPUP&amp;HEIGHT=450&amp;WIDTH=450&amp;","START_MAXIMIZED=FALSE&amp;VAR:CALENDAR=FIVEDAY&amp;VAR:SYMBOL=B4TL22&amp;VAR:INDEX=0"}</definedName>
    <definedName name="_69__FDSAUDITLINK__" hidden="1">{"fdsup://directions/FAT Viewer?action=UPDATE&amp;creator=factset&amp;DYN_ARGS=TRUE&amp;DOC_NAME=FAT:FQL_AUDITING_CLIENT_TEMPLATE.FAT&amp;display_string=Audit&amp;VAR:KEY=FIFQBGRGVM&amp;VAR:QUERY=UkdGX0RFQlRfRVEoQU5OLDAsLCwsLCxOT0FVRElUKQ==&amp;WINDOW=FIRST_POPUP&amp;HEIGHT=450&amp;WIDTH=450&amp;","START_MAXIMIZED=FALSE&amp;VAR:CALENDAR=FIVEDAY&amp;VAR:SYMBOL=610102&amp;VAR:INDEX=0"}</definedName>
    <definedName name="_7__123Graph_BGROWTH_REVS_A" localSheetId="18" hidden="1">#REF!</definedName>
    <definedName name="_7__123Graph_BGROWTH_REVS_A" hidden="1">#REF!</definedName>
    <definedName name="_7__FDSAUDITLINK__" hidden="1">{"fdsup://directions/FAT Viewer?action=UPDATE&amp;creator=factset&amp;DYN_ARGS=TRUE&amp;DOC_NAME=FAT:FQL_AUDITING_CLIENT_TEMPLATE.FAT&amp;display_string=Audit&amp;VAR:KEY=QDWBINOJIH&amp;VAR:QUERY=UkdGX0RFQlRfRVEoQU5OLDAsLCwsLCxOT0FVRElUKQ==&amp;WINDOW=FIRST_POPUP&amp;HEIGHT=450&amp;WIDTH=450&amp;","START_MAXIMIZED=FALSE&amp;VAR:CALENDAR=FIVEDAY&amp;VAR:SYMBOL=665288&amp;VAR:INDEX=0"}</definedName>
    <definedName name="_70__FDSAUDITLINK__" hidden="1">{"fdsup://directions/FAT Viewer?action=UPDATE&amp;creator=factset&amp;DYN_ARGS=TRUE&amp;DOC_NAME=FAT:FQL_AUDITING_CLIENT_TEMPLATE.FAT&amp;display_string=Audit&amp;VAR:KEY=HODIDARYVS&amp;VAR:QUERY=UkdGX0RFQlRfRVEoQU5OLDAsLCwsLCxOT0FVRElUKQ==&amp;WINDOW=FIRST_POPUP&amp;HEIGHT=450&amp;WIDTH=450&amp;","START_MAXIMIZED=FALSE&amp;VAR:CALENDAR=FIVEDAY&amp;VAR:SYMBOL=617190&amp;VAR:INDEX=0"}</definedName>
    <definedName name="_71__FDSAUDITLINK__" hidden="1">{"fdsup://directions/FAT Viewer?action=UPDATE&amp;creator=factset&amp;DYN_ARGS=TRUE&amp;DOC_NAME=FAT:FQL_AUDITING_CLIENT_TEMPLATE.FAT&amp;display_string=Audit&amp;VAR:KEY=NGHWLMHUZA&amp;VAR:QUERY=UkdGX0RFQlRfRVEoQU5OLDAsLCwsLCxOT0FVRElUKQ==&amp;WINDOW=FIRST_POPUP&amp;HEIGHT=450&amp;WIDTH=450&amp;","START_MAXIMIZED=FALSE&amp;VAR:CALENDAR=FIVEDAY&amp;VAR:SYMBOL=657040&amp;VAR:INDEX=0"}</definedName>
    <definedName name="_72__FDSAUDITLINK__" hidden="1">{"fdsup://directions/FAT Viewer?action=UPDATE&amp;creator=factset&amp;DYN_ARGS=TRUE&amp;DOC_NAME=FAT:FQL_AUDITING_CLIENT_TEMPLATE.FAT&amp;display_string=Audit&amp;VAR:KEY=HIFAZSVKPE&amp;VAR:QUERY=UkdGX0RFQlRfRVEoQU5OLDAsLCwsLCxOT0FVRElUKQ==&amp;WINDOW=FIRST_POPUP&amp;HEIGHT=450&amp;WIDTH=450&amp;","START_MAXIMIZED=FALSE&amp;VAR:CALENDAR=FIVEDAY&amp;VAR:SYMBOL=613580&amp;VAR:INDEX=0"}</definedName>
    <definedName name="_73__FDSAUDITLINK__" hidden="1">{"fdsup://directions/FAT Viewer?action=UPDATE&amp;creator=factset&amp;DYN_ARGS=TRUE&amp;DOC_NAME=FAT:FQL_AUDITING_CLIENT_TEMPLATE.FAT&amp;display_string=Audit&amp;VAR:KEY=RKJGXKFIXC&amp;VAR:QUERY=UkdGX0RFQlRfRVEoQU5OLDAsLCwsLCxOT0FVRElUKQ==&amp;WINDOW=FIRST_POPUP&amp;HEIGHT=450&amp;WIDTH=450&amp;","START_MAXIMIZED=FALSE&amp;VAR:CALENDAR=FIVEDAY&amp;VAR:SYMBOL=B0L4LR&amp;VAR:INDEX=0"}</definedName>
    <definedName name="_74__FDSAUDITLINK__" hidden="1">{"fdsup://directions/FAT Viewer?action=UPDATE&amp;creator=factset&amp;DYN_ARGS=TRUE&amp;DOC_NAME=FAT:FQL_AUDITING_CLIENT_TEMPLATE.FAT&amp;display_string=Audit&amp;VAR:KEY=JUPMHAFEBK&amp;VAR:QUERY=UkdGX0RFQlRfRVEoQU5OLDAsLCwsLCxOT0FVRElUKQ==&amp;WINDOW=FIRST_POPUP&amp;HEIGHT=450&amp;WIDTH=450&amp;","START_MAXIMIZED=FALSE&amp;VAR:CALENDAR=FIVEDAY&amp;VAR:SYMBOL=665288&amp;VAR:INDEX=0"}</definedName>
    <definedName name="_75__FDSAUDITLINK__" hidden="1">{"fdsup://directions/FAT Viewer?action=UPDATE&amp;creator=factset&amp;DYN_ARGS=TRUE&amp;DOC_NAME=FAT:FQL_AUDITING_CLIENT_TEMPLATE.FAT&amp;display_string=Audit&amp;VAR:KEY=LQTCJINGPW&amp;VAR:QUERY=UkdGX0RFQlRfRVEoQU5OLDAsLCwsLCxOT0FVRElUKQ==&amp;WINDOW=FIRST_POPUP&amp;HEIGHT=450&amp;WIDTH=450&amp;","START_MAXIMIZED=FALSE&amp;VAR:CALENDAR=FIVEDAY&amp;VAR:SYMBOL=B2QKWK&amp;VAR:INDEX=0"}</definedName>
    <definedName name="_76__FDSAUDITLINK__" hidden="1">{"fdsup://directions/FAT Viewer?action=UPDATE&amp;creator=factset&amp;DYN_ARGS=TRUE&amp;DOC_NAME=FAT:FQL_AUDITING_CLIENT_TEMPLATE.FAT&amp;display_string=Audit&amp;VAR:KEY=RSXCXGXEVQ&amp;VAR:QUERY=UkdGX0RFQlRfRVEoQU5OLDAsLCwsLCxOT0FVRElUKQ==&amp;WINDOW=FIRST_POPUP&amp;HEIGHT=450&amp;WIDTH=450&amp;","START_MAXIMIZED=FALSE&amp;VAR:CALENDAR=FIVEDAY&amp;VAR:SYMBOL=B084VN&amp;VAR:INDEX=0"}</definedName>
    <definedName name="_77__FDSAUDITLINK__" hidden="1">{"fdsup://directions/FAT Viewer?action=UPDATE&amp;creator=factset&amp;DYN_ARGS=TRUE&amp;DOC_NAME=FAT:FQL_AUDITING_CLIENT_TEMPLATE.FAT&amp;display_string=Audit&amp;VAR:KEY=BGHSFMLWVQ&amp;VAR:QUERY=UkdGX0RFQlRfRVEoQU5OLDAsLCwsLCxOT0FVRElUKQ==&amp;WINDOW=FIRST_POPUP&amp;HEIGHT=450&amp;WIDTH=450&amp;","START_MAXIMIZED=FALSE&amp;VAR:CALENDAR=FIVEDAY&amp;VAR:SYMBOL=B0NDMY&amp;VAR:INDEX=0"}</definedName>
    <definedName name="_78__FDSAUDITLINK__" hidden="1">{"fdsup://directions/FAT Viewer?action=UPDATE&amp;creator=factset&amp;DYN_ARGS=TRUE&amp;DOC_NAME=FAT:FQL_AUDITING_CLIENT_TEMPLATE.FAT&amp;display_string=Audit&amp;VAR:KEY=BOBCFWLIJM&amp;VAR:QUERY=UkdGX0RFQlRfRVEoQU5OLDAsLCwsLCxOT0FVRElUKQ==&amp;WINDOW=FIRST_POPUP&amp;HEIGHT=450&amp;WIDTH=450&amp;","START_MAXIMIZED=FALSE&amp;VAR:CALENDAR=FIVEDAY&amp;VAR:SYMBOL=680260&amp;VAR:INDEX=0"}</definedName>
    <definedName name="_79__FDSAUDITLINK__" hidden="1">{"fdsup://directions/FAT Viewer?action=UPDATE&amp;creator=factset&amp;DYN_ARGS=TRUE&amp;DOC_NAME=FAT:FQL_AUDITING_CLIENT_TEMPLATE.FAT&amp;display_string=Audit&amp;VAR:KEY=JWJGVWPIBK&amp;VAR:QUERY=UkdGX0RFQlRfRVEoQU5OLDAsLCwsLCxOT0FVRElUKQ==&amp;WINDOW=FIRST_POPUP&amp;HEIGHT=450&amp;WIDTH=450&amp;","START_MAXIMIZED=FALSE&amp;VAR:CALENDAR=FIVEDAY&amp;VAR:SYMBOL=B2Q7WL&amp;VAR:INDEX=0"}</definedName>
    <definedName name="_7F" hidden="1">#REF!</definedName>
    <definedName name="_8__123Graph_BGROWTH_REVS_B" localSheetId="18" hidden="1">#REF!</definedName>
    <definedName name="_8__123Graph_BGROWTH_REVS_B" hidden="1">#REF!</definedName>
    <definedName name="_8__FDSAUDITLINK__" hidden="1">{"fdsup://directions/FAT Viewer?action=UPDATE&amp;creator=factset&amp;DYN_ARGS=TRUE&amp;DOC_NAME=FAT:FQL_AUDITING_CLIENT_TEMPLATE.FAT&amp;display_string=Audit&amp;VAR:KEY=UXUVUJWNOH&amp;VAR:QUERY=UkdGX0RFQlRfRVEoQU5OLDAsLCwsLCxOT0FVRElUKQ==&amp;WINDOW=FIRST_POPUP&amp;HEIGHT=450&amp;WIDTH=450&amp;","START_MAXIMIZED=FALSE&amp;VAR:CALENDAR=FIVEDAY&amp;VAR:SYMBOL=B2QKWK&amp;VAR:INDEX=0"}</definedName>
    <definedName name="_80__FDSAUDITLINK__" hidden="1">{"fdsup://directions/FAT Viewer?action=UPDATE&amp;creator=factset&amp;DYN_ARGS=TRUE&amp;DOC_NAME=FAT:FQL_AUDITING_CLIENT_TEMPLATE.FAT&amp;display_string=Audit&amp;VAR:KEY=JUDAPCDERG&amp;VAR:QUERY=UkdGX0RFQlRfRVEoQU5OLDAsLCwsLCxOT0FVRElUKQ==&amp;WINDOW=FIRST_POPUP&amp;HEIGHT=450&amp;WIDTH=450&amp;","START_MAXIMIZED=FALSE&amp;VAR:CALENDAR=FIVEDAY&amp;VAR:SYMBOL=629621&amp;VAR:INDEX=0"}</definedName>
    <definedName name="_81__FDSAUDITLINK__" hidden="1">{"fdsup://directions/FAT Viewer?action=UPDATE&amp;creator=factset&amp;DYN_ARGS=TRUE&amp;DOC_NAME=FAT:FQL_AUDITING_CLIENT_TEMPLATE.FAT&amp;display_string=Audit&amp;VAR:KEY=NIHWZEHUNM&amp;VAR:QUERY=UkdGX0RFQlRfRVEoQU5OLDAsLCwsLCxOT0FVRElUKQ==&amp;WINDOW=FIRST_POPUP&amp;HEIGHT=450&amp;WIDTH=450&amp;","START_MAXIMIZED=FALSE&amp;VAR:CALENDAR=FIVEDAY&amp;VAR:SYMBOL=B0C5QR&amp;VAR:INDEX=0"}</definedName>
    <definedName name="_82__FDSAUDITLINK__" hidden="1">{"fdsup://directions/FAT Viewer?action=UPDATE&amp;creator=factset&amp;DYN_ARGS=TRUE&amp;DOC_NAME=FAT:FQL_AUDITING_CLIENT_TEMPLATE.FAT&amp;display_string=Audit&amp;VAR:KEY=BKJWTOJGNK&amp;VAR:QUERY=UkdGX0RFQlRfRVEoQU5OLDAsLCwsLCxOT0FVRElUKQ==&amp;WINDOW=FIRST_POPUP&amp;HEIGHT=450&amp;WIDTH=450&amp;","START_MAXIMIZED=FALSE&amp;VAR:CALENDAR=FIVEDAY&amp;VAR:SYMBOL=B1S722&amp;VAR:INDEX=0"}</definedName>
    <definedName name="_83__FDSAUDITLINK__" hidden="1">{"fdsup://directions/FAT Viewer?action=UPDATE&amp;creator=factset&amp;DYN_ARGS=TRUE&amp;DOC_NAME=FAT:FQL_AUDITING_CLIENT_TEMPLATE.FAT&amp;display_string=Audit&amp;VAR:KEY=TGTCVEDSLK&amp;VAR:QUERY=UkdGX0RFQlRfRVEoQU5OLDAsLCwsLCxOT0FVRElUKQ==&amp;WINDOW=FIRST_POPUP&amp;HEIGHT=450&amp;WIDTH=450&amp;","START_MAXIMIZED=FALSE&amp;VAR:CALENDAR=FIVEDAY&amp;VAR:SYMBOL=610108&amp;VAR:INDEX=0"}</definedName>
    <definedName name="_84__FDSAUDITLINK__" hidden="1">{"fdsup://directions/FAT Viewer?action=UPDATE&amp;creator=factset&amp;DYN_ARGS=TRUE&amp;DOC_NAME=FAT:FQL_AUDITING_CLIENT_TEMPLATE.FAT&amp;display_string=Audit&amp;VAR:KEY=DGJCHCDGRE&amp;VAR:QUERY=UkdGX0RFQlRfRVEoQU5OLDAsLCwsLCxOT0FVRElUKQ==&amp;WINDOW=FIRST_POPUP&amp;HEIGHT=450&amp;WIDTH=450&amp;","START_MAXIMIZED=FALSE&amp;VAR:CALENDAR=FIVEDAY&amp;VAR:SYMBOL=B02L7L&amp;VAR:INDEX=0"}</definedName>
    <definedName name="_85__FDSAUDITLINK__" hidden="1">{"fdsup://directions/FAT Viewer?action=UPDATE&amp;creator=factset&amp;DYN_ARGS=TRUE&amp;DOC_NAME=FAT:FQL_AUDITING_CLIENT_TEMPLATE.FAT&amp;display_string=Audit&amp;VAR:KEY=MNCDADIXYR&amp;VAR:QUERY=UkdGX0RFQlRfRVEoQU5OLDAsLCwsLCxOT0FVRElUKQ==&amp;WINDOW=FIRST_POPUP&amp;HEIGHT=450&amp;WIDTH=450&amp;","START_MAXIMIZED=FALSE&amp;VAR:CALENDAR=FIVEDAY&amp;VAR:SYMBOL=B4TL22&amp;VAR:INDEX=0"}</definedName>
    <definedName name="_86__FDSAUDITLINK__" hidden="1">{"fdsup://directions/FAT Viewer?action=UPDATE&amp;creator=factset&amp;DYN_ARGS=TRUE&amp;DOC_NAME=FAT:FQL_AUDITING_CLIENT_TEMPLATE.FAT&amp;display_string=Audit&amp;VAR:KEY=KZKPOZGNAT&amp;VAR:QUERY=UkdGX0RFQlRfRVEoQU5OLDAsLCwsLCxOT0FVRElUKQ==&amp;WINDOW=FIRST_POPUP&amp;HEIGHT=450&amp;WIDTH=450&amp;","START_MAXIMIZED=FALSE&amp;VAR:CALENDAR=FIVEDAY&amp;VAR:SYMBOL=610102&amp;VAR:INDEX=0"}</definedName>
    <definedName name="_87__FDSAUDITLINK__" hidden="1">{"fdsup://directions/FAT Viewer?action=UPDATE&amp;creator=factset&amp;DYN_ARGS=TRUE&amp;DOC_NAME=FAT:FQL_AUDITING_CLIENT_TEMPLATE.FAT&amp;display_string=Audit&amp;VAR:KEY=SLEBOZOXON&amp;VAR:QUERY=UkdGX0RFQlRfRVEoQU5OLDAsLCwsLCxOT0FVRElUKQ==&amp;WINDOW=FIRST_POPUP&amp;HEIGHT=450&amp;WIDTH=450&amp;","START_MAXIMIZED=FALSE&amp;VAR:CALENDAR=FIVEDAY&amp;VAR:SYMBOL=617190&amp;VAR:INDEX=0"}</definedName>
    <definedName name="_88__FDSAUDITLINK__" hidden="1">{"fdsup://directions/FAT Viewer?action=UPDATE&amp;creator=factset&amp;DYN_ARGS=TRUE&amp;DOC_NAME=FAT:FQL_AUDITING_CLIENT_TEMPLATE.FAT&amp;display_string=Audit&amp;VAR:KEY=ORMPMPALOL&amp;VAR:QUERY=UkdGX0RFQlRfRVEoQU5OLDAsLCwsLCxOT0FVRElUKQ==&amp;WINDOW=FIRST_POPUP&amp;HEIGHT=450&amp;WIDTH=450&amp;","START_MAXIMIZED=FALSE&amp;VAR:CALENDAR=FIVEDAY&amp;VAR:SYMBOL=657040&amp;VAR:INDEX=0"}</definedName>
    <definedName name="_89__FDSAUDITLINK__" hidden="1">{"fdsup://directions/FAT Viewer?action=UPDATE&amp;creator=factset&amp;DYN_ARGS=TRUE&amp;DOC_NAME=FAT:FQL_AUDITING_CLIENT_TEMPLATE.FAT&amp;display_string=Audit&amp;VAR:KEY=EXKBODQPCB&amp;VAR:QUERY=UkdGX0RFQlRfRVEoQU5OLDAsLCwsLCxOT0FVRElUKQ==&amp;WINDOW=FIRST_POPUP&amp;HEIGHT=450&amp;WIDTH=450&amp;","START_MAXIMIZED=FALSE&amp;VAR:CALENDAR=FIVEDAY&amp;VAR:SYMBOL=613580&amp;VAR:INDEX=0"}</definedName>
    <definedName name="_9__123Graph_CGROWTH_REVS_A" localSheetId="18" hidden="1">#REF!</definedName>
    <definedName name="_9__123Graph_CGROWTH_REVS_A" hidden="1">#REF!</definedName>
    <definedName name="_9__FDSAUDITLINK__" hidden="1">{"fdsup://directions/FAT Viewer?action=UPDATE&amp;creator=factset&amp;DYN_ARGS=TRUE&amp;DOC_NAME=FAT:FQL_AUDITING_CLIENT_TEMPLATE.FAT&amp;display_string=Audit&amp;VAR:KEY=GPYRITKBWH&amp;VAR:QUERY=UkdGX0RFQlRfRVEoQU5OLDAsLCwsLCxOT0FVRElUKQ==&amp;WINDOW=FIRST_POPUP&amp;HEIGHT=450&amp;WIDTH=450&amp;","START_MAXIMIZED=FALSE&amp;VAR:CALENDAR=FIVEDAY&amp;VAR:SYMBOL=B084VN&amp;VAR:INDEX=0"}</definedName>
    <definedName name="_90__FDSAUDITLINK__" hidden="1">{"fdsup://directions/FAT Viewer?action=UPDATE&amp;creator=factset&amp;DYN_ARGS=TRUE&amp;DOC_NAME=FAT:FQL_AUDITING_CLIENT_TEMPLATE.FAT&amp;display_string=Audit&amp;VAR:KEY=MHSZAJAPGZ&amp;VAR:QUERY=UkdGX0RFQlRfRVEoQU5OLDAsLCwsLCxOT0FVRElUKQ==&amp;WINDOW=FIRST_POPUP&amp;HEIGHT=450&amp;WIDTH=450&amp;","START_MAXIMIZED=FALSE&amp;VAR:CALENDAR=FIVEDAY&amp;VAR:SYMBOL=B0L4LR&amp;VAR:INDEX=0"}</definedName>
    <definedName name="_91__FDSAUDITLINK__" hidden="1">{"fdsup://directions/FAT Viewer?action=UPDATE&amp;creator=factset&amp;DYN_ARGS=TRUE&amp;DOC_NAME=FAT:FQL_AUDITING_CLIENT_TEMPLATE.FAT&amp;display_string=Audit&amp;VAR:KEY=KZSXQJYTSL&amp;VAR:QUERY=UkdGX0RFQlRfRVEoQU5OLDAsLCwsLCxOT0FVRElUKQ==&amp;WINDOW=FIRST_POPUP&amp;HEIGHT=450&amp;WIDTH=450&amp;","START_MAXIMIZED=FALSE&amp;VAR:CALENDAR=FIVEDAY&amp;VAR:SYMBOL=665288&amp;VAR:INDEX=0"}</definedName>
    <definedName name="_92__FDSAUDITLINK__" hidden="1">{"fdsup://directions/FAT Viewer?action=UPDATE&amp;creator=factset&amp;DYN_ARGS=TRUE&amp;DOC_NAME=FAT:FQL_AUDITING_CLIENT_TEMPLATE.FAT&amp;display_string=Audit&amp;VAR:KEY=KLETOPSZUP&amp;VAR:QUERY=UkdGX0RFQlRfRVEoQU5OLDAsLCwsLCxOT0FVRElUKQ==&amp;WINDOW=FIRST_POPUP&amp;HEIGHT=450&amp;WIDTH=450&amp;","START_MAXIMIZED=FALSE&amp;VAR:CALENDAR=FIVEDAY&amp;VAR:SYMBOL=B2QKWK&amp;VAR:INDEX=0"}</definedName>
    <definedName name="_93__FDSAUDITLINK__" hidden="1">{"fdsup://directions/FAT Viewer?action=UPDATE&amp;creator=factset&amp;DYN_ARGS=TRUE&amp;DOC_NAME=FAT:FQL_AUDITING_CLIENT_TEMPLATE.FAT&amp;display_string=Audit&amp;VAR:KEY=KHIHEZCBMF&amp;VAR:QUERY=UkdGX0RFQlRfRVEoQU5OLDAsLCwsLCxOT0FVRElUKQ==&amp;WINDOW=FIRST_POPUP&amp;HEIGHT=450&amp;WIDTH=450&amp;","START_MAXIMIZED=FALSE&amp;VAR:CALENDAR=FIVEDAY&amp;VAR:SYMBOL=B084VN&amp;VAR:INDEX=0"}</definedName>
    <definedName name="_94__FDSAUDITLINK__" hidden="1">{"fdsup://directions/FAT Viewer?action=UPDATE&amp;creator=factset&amp;DYN_ARGS=TRUE&amp;DOC_NAME=FAT:FQL_AUDITING_CLIENT_TEMPLATE.FAT&amp;display_string=Audit&amp;VAR:KEY=ULSLKXKBCH&amp;VAR:QUERY=UkdGX0RFQlRfRVEoQU5OLDAsLCwsLCxOT0FVRElUKQ==&amp;WINDOW=FIRST_POPUP&amp;HEIGHT=450&amp;WIDTH=450&amp;","START_MAXIMIZED=FALSE&amp;VAR:CALENDAR=FIVEDAY&amp;VAR:SYMBOL=B0NDMY&amp;VAR:INDEX=0"}</definedName>
    <definedName name="_95__FDSAUDITLINK__" hidden="1">{"fdsup://directions/FAT Viewer?action=UPDATE&amp;creator=factset&amp;DYN_ARGS=TRUE&amp;DOC_NAME=FAT:FQL_AUDITING_CLIENT_TEMPLATE.FAT&amp;display_string=Audit&amp;VAR:KEY=OXGFOZYLCX&amp;VAR:QUERY=UkdGX0RFQlRfRVEoQU5OLDAsLCwsLCxOT0FVRElUKQ==&amp;WINDOW=FIRST_POPUP&amp;HEIGHT=450&amp;WIDTH=450&amp;","START_MAXIMIZED=FALSE&amp;VAR:CALENDAR=FIVEDAY&amp;VAR:SYMBOL=680260&amp;VAR:INDEX=0"}</definedName>
    <definedName name="_96__FDSAUDITLINK__" hidden="1">{"fdsup://directions/FAT Viewer?action=UPDATE&amp;creator=factset&amp;DYN_ARGS=TRUE&amp;DOC_NAME=FAT:FQL_AUDITING_CLIENT_TEMPLATE.FAT&amp;display_string=Audit&amp;VAR:KEY=APGVCLKXMN&amp;VAR:QUERY=UkdGX0RFQlRfRVEoQU5OLDAsLCwsLCxOT0FVRElUKQ==&amp;WINDOW=FIRST_POPUP&amp;HEIGHT=450&amp;WIDTH=450&amp;","START_MAXIMIZED=FALSE&amp;VAR:CALENDAR=FIVEDAY&amp;VAR:SYMBOL=B2Q7WL&amp;VAR:INDEX=0"}</definedName>
    <definedName name="_97__FDSAUDITLINK__" hidden="1">{"fdsup://directions/FAT Viewer?action=UPDATE&amp;creator=factset&amp;DYN_ARGS=TRUE&amp;DOC_NAME=FAT:FQL_AUDITING_CLIENT_TEMPLATE.FAT&amp;display_string=Audit&amp;VAR:KEY=YFQXEPKZWH&amp;VAR:QUERY=UkdGX0RFQlRfRVEoQU5OLDAsLCwsLCxOT0FVRElUKQ==&amp;WINDOW=FIRST_POPUP&amp;HEIGHT=450&amp;WIDTH=450&amp;","START_MAXIMIZED=FALSE&amp;VAR:CALENDAR=FIVEDAY&amp;VAR:SYMBOL=629621&amp;VAR:INDEX=0"}</definedName>
    <definedName name="_98__FDSAUDITLINK__" hidden="1">{"fdsup://directions/FAT Viewer?action=UPDATE&amp;creator=factset&amp;DYN_ARGS=TRUE&amp;DOC_NAME=FAT:FQL_AUDITING_CLIENT_TEMPLATE.FAT&amp;display_string=Audit&amp;VAR:KEY=ODURALYRWZ&amp;VAR:QUERY=UkdGX0RFQlRfRVEoQU5OLDAsLCwsLCxOT0FVRElUKQ==&amp;WINDOW=FIRST_POPUP&amp;HEIGHT=450&amp;WIDTH=450&amp;","START_MAXIMIZED=FALSE&amp;VAR:CALENDAR=FIVEDAY&amp;VAR:SYMBOL=B0C5QR&amp;VAR:INDEX=0"}</definedName>
    <definedName name="_99__FDSAUDITLINK__" hidden="1">{"fdsup://directions/FAT Viewer?action=UPDATE&amp;creator=factset&amp;DYN_ARGS=TRUE&amp;DOC_NAME=FAT:FQL_AUDITING_CLIENT_TEMPLATE.FAT&amp;display_string=Audit&amp;VAR:KEY=SPQPIFMDKR&amp;VAR:QUERY=UkdGX0RFQlRfRVEoQU5OLDAsLCwsLCxOT0FVRElUKQ==&amp;WINDOW=FIRST_POPUP&amp;HEIGHT=450&amp;WIDTH=450&amp;","START_MAXIMIZED=FALSE&amp;VAR:CALENDAR=FIVEDAY&amp;VAR:SYMBOL=B1S722&amp;VAR:INDEX=0"}</definedName>
    <definedName name="_a2" hidden="1">{#N/A,#N/A,FALSE,"Hip.Bas";#N/A,#N/A,FALSE,"ventas";#N/A,#N/A,FALSE,"ingre-Año";#N/A,#N/A,FALSE,"ventas-Año";#N/A,#N/A,FALSE,"Costepro";#N/A,#N/A,FALSE,"inversion";#N/A,#N/A,FALSE,"personal";#N/A,#N/A,FALSE,"Gastos-V";#N/A,#N/A,FALSE,"Circulante";#N/A,#N/A,FALSE,"CONSOLI";#N/A,#N/A,FALSE,"Es-Fin";#N/A,#N/A,FALSE,"Margen-P"}</definedName>
    <definedName name="_a3" hidden="1">{#N/A,#N/A,FALSE,"Hip.Bas";#N/A,#N/A,FALSE,"ventas";#N/A,#N/A,FALSE,"ingre-Año";#N/A,#N/A,FALSE,"ventas-Año";#N/A,#N/A,FALSE,"Costepro";#N/A,#N/A,FALSE,"inversion";#N/A,#N/A,FALSE,"personal";#N/A,#N/A,FALSE,"Gastos-V";#N/A,#N/A,FALSE,"Circulante";#N/A,#N/A,FALSE,"CONSOLI";#N/A,#N/A,FALSE,"Es-Fin";#N/A,#N/A,FALSE,"Margen-P"}</definedName>
    <definedName name="_a5" hidden="1">{#N/A,#N/A,FALSE,"Hip.Bas";#N/A,#N/A,FALSE,"ventas";#N/A,#N/A,FALSE,"ingre-Año";#N/A,#N/A,FALSE,"ventas-Año";#N/A,#N/A,FALSE,"Costepro";#N/A,#N/A,FALSE,"inversion";#N/A,#N/A,FALSE,"personal";#N/A,#N/A,FALSE,"Gastos-V";#N/A,#N/A,FALSE,"Circulante";#N/A,#N/A,FALSE,"CONSOLI";#N/A,#N/A,FALSE,"Es-Fin";#N/A,#N/A,FALSE,"Margen-P"}</definedName>
    <definedName name="_aa2" hidden="1">{#N/A,#N/A,FALSE,"Hip.Bas";#N/A,#N/A,FALSE,"ventas";#N/A,#N/A,FALSE,"ingre-Año";#N/A,#N/A,FALSE,"ventas-Año";#N/A,#N/A,FALSE,"Costepro";#N/A,#N/A,FALSE,"inversion";#N/A,#N/A,FALSE,"personal";#N/A,#N/A,FALSE,"Gastos-V";#N/A,#N/A,FALSE,"Circulante";#N/A,#N/A,FALSE,"CONSOLI";#N/A,#N/A,FALSE,"Es-Fin";#N/A,#N/A,FALSE,"Margen-P"}</definedName>
    <definedName name="_aa3" hidden="1">{#N/A,#N/A,FALSE,"Hip.Bas";#N/A,#N/A,FALSE,"ventas";#N/A,#N/A,FALSE,"ingre-Año";#N/A,#N/A,FALSE,"ventas-Año";#N/A,#N/A,FALSE,"Costepro";#N/A,#N/A,FALSE,"inversion";#N/A,#N/A,FALSE,"personal";#N/A,#N/A,FALSE,"Gastos-V";#N/A,#N/A,FALSE,"Circulante";#N/A,#N/A,FALSE,"CONSOLI";#N/A,#N/A,FALSE,"Es-Fin";#N/A,#N/A,FALSE,"Margen-P"}</definedName>
    <definedName name="_aa4" hidden="1">{#N/A,#N/A,FALSE,"Hip.Bas";#N/A,#N/A,FALSE,"ventas";#N/A,#N/A,FALSE,"ingre-Año";#N/A,#N/A,FALSE,"ventas-Año";#N/A,#N/A,FALSE,"Costepro";#N/A,#N/A,FALSE,"inversion";#N/A,#N/A,FALSE,"personal";#N/A,#N/A,FALSE,"Gastos-V";#N/A,#N/A,FALSE,"Circulante";#N/A,#N/A,FALSE,"CONSOLI";#N/A,#N/A,FALSE,"Es-Fin";#N/A,#N/A,FALSE,"Margen-P"}</definedName>
    <definedName name="_aa5" hidden="1">{#N/A,#N/A,FALSE,"Hip.Bas";#N/A,#N/A,FALSE,"ventas";#N/A,#N/A,FALSE,"ingre-Año";#N/A,#N/A,FALSE,"ventas-Año";#N/A,#N/A,FALSE,"Costepro";#N/A,#N/A,FALSE,"inversion";#N/A,#N/A,FALSE,"personal";#N/A,#N/A,FALSE,"Gastos-V";#N/A,#N/A,FALSE,"Circulante";#N/A,#N/A,FALSE,"CONSOLI";#N/A,#N/A,FALSE,"Es-Fin";#N/A,#N/A,FALSE,"Margen-P"}</definedName>
    <definedName name="_aa8" hidden="1">{#N/A,#N/A,FALSE,"Hip.Bas";#N/A,#N/A,FALSE,"ventas";#N/A,#N/A,FALSE,"ingre-Año";#N/A,#N/A,FALSE,"ventas-Año";#N/A,#N/A,FALSE,"Costepro";#N/A,#N/A,FALSE,"inversion";#N/A,#N/A,FALSE,"personal";#N/A,#N/A,FALSE,"Gastos-V";#N/A,#N/A,FALSE,"Circulante";#N/A,#N/A,FALSE,"CONSOLI";#N/A,#N/A,FALSE,"Es-Fin";#N/A,#N/A,FALSE,"Margen-P"}</definedName>
    <definedName name="_AtRisk_SimSetting_AutomaticallyGenerateReports" hidden="1">FALSE</definedName>
    <definedName name="_AtRisk_SimSetting_AutomaticResultsDisplayMode" localSheetId="18" hidden="1">3</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localSheetId="18" hidden="1">0</definedName>
    <definedName name="_AtRisk_SimSetting_RandomNumberGenerator" hidden="1">7</definedName>
    <definedName name="_AtRisk_SimSetting_ReportsList" localSheetId="18" hidden="1">0</definedName>
    <definedName name="_AtRisk_SimSetting_ReportsList" hidden="1">7</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localSheetId="18" hidden="1">0</definedName>
    <definedName name="_AtRisk_SimSetting_StdRecalcBehavior" hidden="1">1</definedName>
    <definedName name="_AtRisk_SimSetting_StdRecalcWithoutRiskStatic" hidden="1">0</definedName>
    <definedName name="_AtRisk_SimSetting_StdRecalcWithoutRiskStaticPercentile" hidden="1">0.5</definedName>
    <definedName name="_av2" localSheetId="23" hidden="1">{#N/A,#N/A,FALSE,"subcontract"}</definedName>
    <definedName name="_av2" hidden="1">{#N/A,#N/A,FALSE,"subcontract"}</definedName>
    <definedName name="_bb2" hidden="1">{#N/A,#N/A,FALSE,"Hip.Bas";#N/A,#N/A,FALSE,"ventas";#N/A,#N/A,FALSE,"ingre-Año";#N/A,#N/A,FALSE,"ventas-Año";#N/A,#N/A,FALSE,"Costepro";#N/A,#N/A,FALSE,"inversion";#N/A,#N/A,FALSE,"personal";#N/A,#N/A,FALSE,"Gastos-V";#N/A,#N/A,FALSE,"Circulante";#N/A,#N/A,FALSE,"CONSOLI";#N/A,#N/A,FALSE,"Es-Fin";#N/A,#N/A,FALSE,"Margen-P"}</definedName>
    <definedName name="_bb3" hidden="1">{#N/A,#N/A,FALSE,"Hip.Bas";#N/A,#N/A,FALSE,"ventas";#N/A,#N/A,FALSE,"ingre-Año";#N/A,#N/A,FALSE,"ventas-Año";#N/A,#N/A,FALSE,"Costepro";#N/A,#N/A,FALSE,"inversion";#N/A,#N/A,FALSE,"personal";#N/A,#N/A,FALSE,"Gastos-V";#N/A,#N/A,FALSE,"Circulante";#N/A,#N/A,FALSE,"CONSOLI";#N/A,#N/A,FALSE,"Es-Fin";#N/A,#N/A,FALSE,"Margen-P"}</definedName>
    <definedName name="_bdm.0158f6274ee54fbbb108832c7ac436e2.edm" hidden="1">#REF!</definedName>
    <definedName name="_bdm.016F90C0071B4684B4BE0659B41C3BCC.edm" hidden="1">#REF!</definedName>
    <definedName name="_bdm.027AD37F90C5462BB02EDA4D42E261E6.edm" hidden="1">#REF!</definedName>
    <definedName name="_bdm.0323b5813b9d4e5a8fbe43a176bb350d.edm" hidden="1">#REF!</definedName>
    <definedName name="_bdm.03870D23F49F45BB87AEB566B0B86808.edm" hidden="1">#REF!</definedName>
    <definedName name="_bdm.0569C1F4C3B74096A2E2AFFDA49F0472.edm" hidden="1">#REF!</definedName>
    <definedName name="_bdm.06D103422FBE4FAEB43119EB773F1E4E.edm" hidden="1">#REF!</definedName>
    <definedName name="_bdm.079168E28CA04AD7A592DB26C4C88A7D.edm" hidden="1">#REF!</definedName>
    <definedName name="_bdm.090ED141E48F49709362809298D55FFB.edm" hidden="1">[11]Yearly_CFs!$1:$1048576</definedName>
    <definedName name="_bdm.0913ed44247242a99443471e32cc0a2b.edm" hidden="1">#REF!</definedName>
    <definedName name="_bdm.0C6AF39D33A245A3B68D6F2D5CA2C793.edm" hidden="1">#REF!</definedName>
    <definedName name="_bdm.0cf151a1f9034d358ca94b29ca24a98f.edm" hidden="1">#REF!</definedName>
    <definedName name="_bdm.1286f19c8b6e46bbbab2438028cc32e5.edm" hidden="1">#REF!</definedName>
    <definedName name="_bdm.14b1ba6c45eb4298ac05f0af2fb293e8.edm" hidden="1">#REF!</definedName>
    <definedName name="_bdm.191f2e4be72b4b34b6d044520006ed67.edm" hidden="1">#REF!</definedName>
    <definedName name="_bdm.192607AAAFAD49B7A433E0E54C627386.edm" hidden="1">#REF!</definedName>
    <definedName name="_bdm.1a078ec5b0d04d01921f82fdbb15138a.edm" hidden="1">#REF!</definedName>
    <definedName name="_bdm.1CD1A3C4A1CA4CAC886066ECA36B3995.edm" hidden="1" xml:space="preserve">                                                                      '[12]ICC-ILC-IRL'!$1:$1048576</definedName>
    <definedName name="_bdm.1d61c1e1966e4c7283e3af5d7cc3629c.edm" hidden="1">#REF!</definedName>
    <definedName name="_bdm.247A41E523BB4C04AF0E70AE41B5527D.edm" hidden="1">#REF!</definedName>
    <definedName name="_bdm.27F0F3D24FD54DB28DE621528964C1DA.edm" hidden="1">#REF!</definedName>
    <definedName name="_bdm.28F17A4BA3AA4175BF5E0101AE82567E.edm" hidden="1">#REF!</definedName>
    <definedName name="_bdm.29d3d4ec70ad491d8337b35867b404b5.edm" hidden="1">#REF!</definedName>
    <definedName name="_bdm.29f94cad3d98425b88618660b824bcfc.edm" hidden="1">#REF!</definedName>
    <definedName name="_bdm.2B322C9474454F74AECFD67DF3695236.edm" hidden="1">#REF!</definedName>
    <definedName name="_bdm.2C92D801C0724977ADF4AE6BF3C85A62.edm" hidden="1">#REF!</definedName>
    <definedName name="_bdm.2EA56E9165C94BCF9EA295DC723B4199.edm" hidden="1">#REF!</definedName>
    <definedName name="_bdm.323DED5F5D4A4CAF9E732A4A53497FB4.edm" hidden="1">#REF!</definedName>
    <definedName name="_bdm.328267DBBB1748C98D879B7A84B76766.edm" hidden="1">#REF!</definedName>
    <definedName name="_bdm.32A0CCBFC8324F22AA2AF948A6D82D54.edm" hidden="1">#REF!</definedName>
    <definedName name="_bdm.34661D17BEAE4059AA8B897CF57EEF1E.edm" hidden="1">#REF!</definedName>
    <definedName name="_bdm.34d7ad74375a450fbc8664b257a4b717.edm" hidden="1">#REF!</definedName>
    <definedName name="_bdm.353F910299FC40F5A58BB9D7AEFDBE1A.edm" hidden="1">#REF!</definedName>
    <definedName name="_bdm.355D0615B8E74C9484EAC58678745EF3.edm" hidden="1">#REF!</definedName>
    <definedName name="_bdm.36448101f94242ec864b6633b39f06a0.edm" hidden="1">#REF!</definedName>
    <definedName name="_bdm.37b9f6950b3841deaf5110fa47c1e1c5.edm" hidden="1">#REF!</definedName>
    <definedName name="_bdm.388fe2021ec64c2e8baff5bc37f3768a.edm" hidden="1">#REF!</definedName>
    <definedName name="_bdm.3da62941148f418191a026e0379cf521.edm" hidden="1">#REF!</definedName>
    <definedName name="_bdm.3DB3B947631047028456E40BAE4078A6.edm" hidden="1">#REF!</definedName>
    <definedName name="_bdm.40947692A43044E7804E8278489802B2.edm" hidden="1">#REF!</definedName>
    <definedName name="_bdm.433F133B29EA451FA29BD7F1360E0195.edm" hidden="1" xml:space="preserve">                                                                      [12]BT01!$1:$1048576</definedName>
    <definedName name="_bdm.43E7558FC6FC45DE9E00FAEE301B46D0.edm" hidden="1">#REF!</definedName>
    <definedName name="_bdm.44831E2D99FE44DDB1157DF5C00FE7EF.edm" hidden="1">#REF!</definedName>
    <definedName name="_bdm.47206A52C5234FCDAEFD1A0755C55A4B.edm" hidden="1">#REF!</definedName>
    <definedName name="_bdm.47b0b876307046328fda378e9a7df8a0.edm" hidden="1">#REF!</definedName>
    <definedName name="_bdm.4BFD245CDA4D4355903C477B4FD9230B.edm" hidden="1">#REF!</definedName>
    <definedName name="_bdm.4c4beb5c50b3431facca222c9a5ebeae.edm" hidden="1">#REF!</definedName>
    <definedName name="_bdm.4DD6D256366D45088BDF374CFDF7AAD2.edm" hidden="1">#REF!</definedName>
    <definedName name="_bdm.4E1BB45B77544B148A92A96D9AFCA4DC.edm" hidden="1">#REF!</definedName>
    <definedName name="_bdm.4EB225860BA0415FA230D993D165A9D4.edm" hidden="1">#REF!</definedName>
    <definedName name="_bdm.500FDBD6D7824FF5A2D825E652B7CEFD.edm" hidden="1">#REF!</definedName>
    <definedName name="_bdm.52FFB9C559A84703BC530FBA04A53727.edm" hidden="1">#REF!</definedName>
    <definedName name="_bdm.5725776416c14bf793f7f9bca7468dcd.edm" hidden="1">#REF!</definedName>
    <definedName name="_bdm.584918D24BA741F29026D6441FF99ECC.edm" hidden="1">#REF!</definedName>
    <definedName name="_bdm.58e8ef5b352144039089c3168fa05ea6.edm" hidden="1">#REF!</definedName>
    <definedName name="_bdm.5BBF661025BA486082502C5F9A52D81C.edm" hidden="1">'[13]Value Paste Sheet'!#REF!</definedName>
    <definedName name="_bdm.5c3a86185c684c3aadb3ad997dc2b88b.edm" hidden="1">#REF!</definedName>
    <definedName name="_bdm.5ce33ea29c7743d78fc8b572b3eadc57.edm" hidden="1">#REF!</definedName>
    <definedName name="_bdm.5D036AB635B74824B7BFC9F69788ED37.edm" hidden="1">#REF!</definedName>
    <definedName name="_bdm.5DF58B6A87F24D5C9A69D2396233FC47.edm" hidden="1">#REF!</definedName>
    <definedName name="_bdm.5fe78ab933b342849097c1b4c5790ebf.edm" hidden="1">#REF!</definedName>
    <definedName name="_bdm.64DD7B28696A406B8543E05535AE6ACF.edm" hidden="1">#REF!</definedName>
    <definedName name="_bdm.6542FC41AE1B4DF4AF7895E7599146DF.edm" hidden="1">#REF!</definedName>
    <definedName name="_bdm.65B8FE8B0823485DA72DFFAD6C0AA2AD.edm" hidden="1">#REF!</definedName>
    <definedName name="_bdm.660CFA508A4F483495D7844EBFCFA91D.edm" hidden="1">#N/A</definedName>
    <definedName name="_bdm.682C988F26814526BE2E5DDA5916F62F.edm" hidden="1">#REF!</definedName>
    <definedName name="_bdm.6881B65BC1B24A2890F495D991BE193D.edm" hidden="1">#N/A</definedName>
    <definedName name="_bdm.6970F68716084D95AB0AB2AF948A26D5.edm" hidden="1">#REF!</definedName>
    <definedName name="_bdm.6ab725fba9b941d0a3dc75dcbe520d58.edm" hidden="1">#REF!</definedName>
    <definedName name="_bdm.6AFAC4FE4FC7407B8D862AF505E2047E.edm" hidden="1">[11]Yearly_CFs!$1:$1048576</definedName>
    <definedName name="_bdm.7231d2913b934c3fa261712a9d5c770b.edm" hidden="1">#REF!</definedName>
    <definedName name="_bdm.77fa0b4464d941a7a9c35939d21edac4.edm" hidden="1">#REF!</definedName>
    <definedName name="_bdm.7ac142e9380f41cf82a16643981fa7f4.edm" hidden="1">#REF!</definedName>
    <definedName name="_bdm.7B86CCE5D8CB4D9DBB11B5668F846EF4.edm" hidden="1">#REF!</definedName>
    <definedName name="_bdm.7e8f1f3389f34bf791804fa6eb60750f.edm" hidden="1">#REF!</definedName>
    <definedName name="_bdm.84d4e728871b490eb2913ae3b7145178.edm" hidden="1">#REF!</definedName>
    <definedName name="_bdm.8B2BD472A9B847D8BA24FCD75F246D92.edm" hidden="1">#REF!</definedName>
    <definedName name="_bdm.8BC691EBA65140ACBD17AE7B679FCB70.edm" hidden="1">#REF!</definedName>
    <definedName name="_bdm.909064C0537C44708E3432842DFEDA4A.edm" hidden="1">#REF!</definedName>
    <definedName name="_bdm.910D397A56A54E4BB746CCE47D88F94D.edm" hidden="1">#REF!</definedName>
    <definedName name="_bdm.9152041608ef425a9ad9b434bd4575ce.edm" hidden="1">#REF!</definedName>
    <definedName name="_bdm.91CD4DEC29C049BD929A8110F777B566.edm" hidden="1">#REF!</definedName>
    <definedName name="_bdm.94fb60f3a3e2493eb690a606e90bd965.edm" hidden="1">#REF!</definedName>
    <definedName name="_bdm.9732a99416b94f2f9d23b2c369c16bee.edm" hidden="1">#REF!</definedName>
    <definedName name="_bdm.9A6D89FFCE3C49238A16CC74BD8ACE96.edm" hidden="1">#REF!</definedName>
    <definedName name="_bdm.9D576385AB334E0F91FC7FB7CEA21807.edm" hidden="1">#REF!</definedName>
    <definedName name="_bdm.9DEDD57D49BD496EB4E52DDB6E176F8C.edm" hidden="1">#REF!</definedName>
    <definedName name="_bdm.a05ad439a51143a8b2d610b77e8cc753.edm" hidden="1">#REF!</definedName>
    <definedName name="_bdm.a2671cbeb11544ab84a6817b233d4929.edm" hidden="1">#REF!</definedName>
    <definedName name="_bdm.A3968BAADDFF45109DB41C083FBFC183.edm" hidden="1">#REF!</definedName>
    <definedName name="_bdm.A3A7BE05033C44438A40A022150AA8A2.edm" hidden="1">#REF!</definedName>
    <definedName name="_bdm.a509f3558293459b9ee89260642347b8.edm" hidden="1">#REF!</definedName>
    <definedName name="_bdm.a54ad03cefdf49ccba5892b5ad50c14c.edm" hidden="1">#REF!</definedName>
    <definedName name="_bdm.A7C11272EFA84AA18430CD67FB8DE721.edm" hidden="1">#REF!</definedName>
    <definedName name="_bdm.aa3eced3a2f34c1cb0a53fadc2df581b.edm" hidden="1">#REF!</definedName>
    <definedName name="_bdm.aaa4f6234e544409a303d7242b66360a.edm" hidden="1">#REF!</definedName>
    <definedName name="_bdm.abdff1336f06436aa9f32444d0c3de11.edm" hidden="1">#REF!</definedName>
    <definedName name="_bdm.AE8720B6F0344E4C953A03B7BFF83CBC.edm" hidden="1">#N/A</definedName>
    <definedName name="_bdm.aff76399d0e94512b5625ffef35335de.edm" hidden="1">#REF!</definedName>
    <definedName name="_bdm.b1155e376d6041fe86983132c1191fef.edm" hidden="1">#REF!</definedName>
    <definedName name="_bdm.B1B5B184AA94412B9B9EE4E307F45853.edm" hidden="1">#REF!</definedName>
    <definedName name="_bdm.B25531CBA02F4AC4922010AE9B094429.edm" hidden="1">#REF!</definedName>
    <definedName name="_bdm.b71a0606c3a74ebfb1f79afc8f4a5c4e.edm" hidden="1">#REF!</definedName>
    <definedName name="_bdm.B9BEF6A793564EF9874B1D4DE289B398.edm" hidden="1">#REF!</definedName>
    <definedName name="_bdm.B9CBAEEB48F949448CA6377E40CED01B.edm" hidden="1">#REF!</definedName>
    <definedName name="_bdm.BAAD53B1EEAC489EB4516C2BF717B2C8.edm" hidden="1">#REF!</definedName>
    <definedName name="_bdm.bd608cec8dfe4aad8bdd629f483f305a.edm" hidden="1">#REF!</definedName>
    <definedName name="_bdm.BE875F8386CC4762B6FD828C1D8AD041.edm" hidden="1">#REF!</definedName>
    <definedName name="_bdm.BEA62C87CBC44772B57D7C76BEC5FA51.edm" hidden="1">#REF!</definedName>
    <definedName name="_bdm.C0BFE93210034635BB37CCCB4D33F8F0.edm" hidden="1">#REF!</definedName>
    <definedName name="_bdm.C508A7CF31CB4D17A733E1B136DE07BF.edm" hidden="1">#REF!</definedName>
    <definedName name="_bdm.c8033483b7954b2aa468573b2f270722.edm" hidden="1">#REF!</definedName>
    <definedName name="_bdm.CA13051B7D1046F190C8C2295C7B01E5.edm" hidden="1">#REF!</definedName>
    <definedName name="_bdm.CAADB091D122481293AADC5482A69DB4.edm" hidden="1">#REF!</definedName>
    <definedName name="_bdm.CBF14A0DA0F24505ACB4B6CC64F61343.edm" hidden="1">#REF!</definedName>
    <definedName name="_bdm.CE6356547964432194C3C9F89B567432.edm" hidden="1">#REF!</definedName>
    <definedName name="_bdm.D4EAE78F9AD44FC2A9D5ED796D96A3BA.edm" hidden="1">#REF!</definedName>
    <definedName name="_bdm.D5D9121B66E244E78A9556A5B643ADEE.edm" hidden="1">#REF!</definedName>
    <definedName name="_bdm.D9A10B89ED6448AFB6BB9344ECE1AD5D.edm" hidden="1">#REF!</definedName>
    <definedName name="_bdm.dafc03b2c42e4cf289d4f71204e18fee.edm" hidden="1">#REF!</definedName>
    <definedName name="_bdm.dba8d0aace7946f6a5874cbe903435b3.edm" hidden="1">#REF!</definedName>
    <definedName name="_bdm.DC1CAA1E659340AFB70C2B7A0C039002.edm" hidden="1">#REF!</definedName>
    <definedName name="_bdm.dcee7819e9f54625955afc4666edbae6.edm" hidden="1">#REF!</definedName>
    <definedName name="_bdm.DE94D8F9B4124D38A40125BD92E6F7B5.edm" hidden="1">#REF!</definedName>
    <definedName name="_bdm.DF18E26F5AAE4EE4B292CB4F3E620D0C.edm" hidden="1">#REF!</definedName>
    <definedName name="_bdm.E1A8D1AAB6A24C9EAF590E8AAA3B53B3.edm" hidden="1">#REF!</definedName>
    <definedName name="_bdm.e6088945641c4356808e108a02205cfc.edm" hidden="1">#REF!</definedName>
    <definedName name="_bdm.E6352CE390F94ECA9FC834DB37F0B60B.edm" hidden="1">#REF!</definedName>
    <definedName name="_bdm.EB0B19823FD7464B876F8B722D15E29F.edm" hidden="1">#REF!</definedName>
    <definedName name="_bdm.ece3807cca924444a3f0919103c2b935.edm" hidden="1">#REF!</definedName>
    <definedName name="_bdm.F14D8F60128542BF99772E83E719FA38.edm" hidden="1">#REF!</definedName>
    <definedName name="_bdm.f1fe4ae4c02b4a3ba2881b1c5ec9b3c6.edm" hidden="1">#REF!</definedName>
    <definedName name="_bdm.F54B1F3DF5854B3EA63950C94B0861EE.edm" hidden="1">#REF!</definedName>
    <definedName name="_bdm.F8A8DCEB4DD84118B520FF6070B6FAA2.edm" hidden="1">#REF!</definedName>
    <definedName name="_bdm.F8F9038A1E994325B67CE1CA4ECB28E9.edm" hidden="1">#REF!</definedName>
    <definedName name="_bdm.FastTrackBookmark.1_10_2007_12_28_19_PM.edm" hidden="1">[14]Title!$J$18</definedName>
    <definedName name="_bdm.FastTrackBookmark.1_10_2007_12_28_30_PM.edm" hidden="1">'[14]Detailed Outputs'!$C$322</definedName>
    <definedName name="_bdm.FastTrackBookmark.1_15_2007_5_39_13_PM.edm" hidden="1">#REF!</definedName>
    <definedName name="_bdm.FastTrackBookmark.1_20_2007_2_24_46_PM.edm" hidden="1">#REF!</definedName>
    <definedName name="_bdm.FastTrackBookmark.1_21_2007_9_18_20_PM.edm" hidden="1">#REF!</definedName>
    <definedName name="_bdm.FastTrackBookmark.1_22_2007_6_06_36_PM.edm" hidden="1">#REF!</definedName>
    <definedName name="_bdm.FastTrackBookmark.11_15_2006_11_26_49_PM.edm" hidden="1">#REF!</definedName>
    <definedName name="_bdm.FastTrackBookmark.11_15_2006_5_19_46_PM.edm" hidden="1">#REF!</definedName>
    <definedName name="_bdm.FastTrackBookmark.11_21_2006_8_44_58_PM.edm" hidden="1">#REF!</definedName>
    <definedName name="_bdm.FastTrackBookmark.11_21_2006_8_45_02_PM.edm" hidden="1">#REF!</definedName>
    <definedName name="_bdm.FastTrackBookmark.2_10_2016_11_33_59_PM.edm" hidden="1">#REF!</definedName>
    <definedName name="_bdm.FastTrackBookmark.2_15_2016_10_47_02_PM.edm" hidden="1">#REF!</definedName>
    <definedName name="_bdm.FastTrackBookmark.2_4_2016_6_20_43_PM.edm" hidden="1">'[15]C_OpCo Calcs'!#REF!</definedName>
    <definedName name="_bdm.FastTrackBookmark.3_20_2016_8_41_29_PM.edm" hidden="1">#REF!</definedName>
    <definedName name="_bdm.FastTrackBookmark.4_11_2016_11_04_06_AM.edm" hidden="1">#REF!</definedName>
    <definedName name="_bdm.FastTrackBookmark.4_29_2016_6_45_43_PM.edm" hidden="1">'[16]R_TSO RAB GCA (old)'!#REF!</definedName>
    <definedName name="_bdm.FastTrackBookmark.9_6_2016_2_07_42_PM.edm" hidden="1">#REF!</definedName>
    <definedName name="_bdm.fb3d1751959d49e49a52bbed25ec6b96.edm" hidden="1">#REF!</definedName>
    <definedName name="_bdm.FCA966CFC3704C428E9E7B1F51677BC8.edm" hidden="1">#REF!</definedName>
    <definedName name="_bdm.fce5f06290e74f42997cf2fe843c3ed0.edm" hidden="1">#REF!</definedName>
    <definedName name="_bdm.FE43CBE6C10646479D2DF75779E526FB.edm" hidden="1">#REF!</definedName>
    <definedName name="_bla1" hidden="1">{#N/A,#N/A,TRUE,"Main assumptions";#N/A,#N/A,TRUE,"Subscriber projections";#N/A,#N/A,TRUE,"Revenues";#N/A,#N/A,TRUE,"Opex";#N/A,#N/A,TRUE,"Capex";#N/A,#N/A,TRUE,"Working capital";#N/A,#N/A,TRUE,"P&amp;L";#N/A,#N/A,TRUE,"Cash";#N/A,#N/A,TRUE,"Balance";#N/A,#N/A,TRUE,"Valuation";#N/A,#N/A,TRUE,"Bench"}</definedName>
    <definedName name="_Builtin13" hidden="1">#N/A</definedName>
    <definedName name="_c" hidden="1">{#N/A,#N/A,FALSE,"Layout Cash Flow"}</definedName>
    <definedName name="_cc2" hidden="1">{#N/A,#N/A,FALSE,"Hip.Bas";#N/A,#N/A,FALSE,"ventas";#N/A,#N/A,FALSE,"ingre-Año";#N/A,#N/A,FALSE,"ventas-Año";#N/A,#N/A,FALSE,"Costepro";#N/A,#N/A,FALSE,"inversion";#N/A,#N/A,FALSE,"personal";#N/A,#N/A,FALSE,"Gastos-V";#N/A,#N/A,FALSE,"Circulante";#N/A,#N/A,FALSE,"CONSOLI";#N/A,#N/A,FALSE,"Es-Fin";#N/A,#N/A,FALSE,"Margen-P"}</definedName>
    <definedName name="_cc3" hidden="1">{#N/A,#N/A,FALSE,"Hip.Bas";#N/A,#N/A,FALSE,"ventas";#N/A,#N/A,FALSE,"ingre-Año";#N/A,#N/A,FALSE,"ventas-Año";#N/A,#N/A,FALSE,"Costepro";#N/A,#N/A,FALSE,"inversion";#N/A,#N/A,FALSE,"personal";#N/A,#N/A,FALSE,"Gastos-V";#N/A,#N/A,FALSE,"Circulante";#N/A,#N/A,FALSE,"CONSOLI";#N/A,#N/A,FALSE,"Es-Fin";#N/A,#N/A,FALSE,"Margen-P"}</definedName>
    <definedName name="_ccc1" localSheetId="23" hidden="1">{#N/A,#N/A,FALSE,"SumD";#N/A,#N/A,FALSE,"ElecD";#N/A,#N/A,FALSE,"MechD";#N/A,#N/A,FALSE,"GeotD";#N/A,#N/A,FALSE,"PrcsD";#N/A,#N/A,FALSE,"TunnD";#N/A,#N/A,FALSE,"CivlD";#N/A,#N/A,FALSE,"NtwkD";#N/A,#N/A,FALSE,"EstgD";#N/A,#N/A,FALSE,"PEngD"}</definedName>
    <definedName name="_ccc1" hidden="1">{#N/A,#N/A,FALSE,"SumD";#N/A,#N/A,FALSE,"ElecD";#N/A,#N/A,FALSE,"MechD";#N/A,#N/A,FALSE,"GeotD";#N/A,#N/A,FALSE,"PrcsD";#N/A,#N/A,FALSE,"TunnD";#N/A,#N/A,FALSE,"CivlD";#N/A,#N/A,FALSE,"NtwkD";#N/A,#N/A,FALSE,"EstgD";#N/A,#N/A,FALSE,"PEngD"}</definedName>
    <definedName name="_Dist_Values" localSheetId="18" hidden="1">#REF!</definedName>
    <definedName name="_Dist_Values" hidden="1">#REF!</definedName>
    <definedName name="_ECS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fco2" hidden="1">{#N/A,#N/A,FALSE,"gc (2)"}</definedName>
    <definedName name="_Fill" localSheetId="18" hidden="1">'[4]CONTRACTING P&amp;L'!#REF!</definedName>
    <definedName name="_Fill" hidden="1">#REF!</definedName>
    <definedName name="_xlnm._FilterDatabase" localSheetId="0" hidden="1">'Cells Report (2)'!$A$5:$L$35</definedName>
    <definedName name="_xlnm._FilterDatabase" localSheetId="1" hidden="1">'Cells Report (3)'!$A$5:$L$35</definedName>
    <definedName name="_xlnm._FilterDatabase" localSheetId="2" hidden="1">'Cells Report (4)'!$A$5:$L$35</definedName>
    <definedName name="_xlnm._FilterDatabase" localSheetId="18" hidden="1">#REF!</definedName>
    <definedName name="_xlnm._FilterDatabase" hidden="1">#REF!</definedName>
    <definedName name="_fy97" hidden="1">{#N/A,#N/A,FALSE,"FY97";#N/A,#N/A,FALSE,"FY98";#N/A,#N/A,FALSE,"FY99";#N/A,#N/A,FALSE,"FY00";#N/A,#N/A,FALSE,"FY01"}</definedName>
    <definedName name="_GSRATES_1" hidden="1">"CT30000120021231        "</definedName>
    <definedName name="_GSRATES_10" hidden="1">"CF3000012002123120020331"</definedName>
    <definedName name="_GSRATES_2" hidden="1">"CT30000120031231        "</definedName>
    <definedName name="_GSRATES_3" hidden="1">"CT30000120040331        "</definedName>
    <definedName name="_GSRATES_4" hidden="1">"CF3000012004033120030331"</definedName>
    <definedName name="_GSRATES_5" hidden="1">"CF3000012002093020020331"</definedName>
    <definedName name="_GSRATES_6" hidden="1">"CF3000012003123120030331"</definedName>
    <definedName name="_GSRATES_7" hidden="1">"CT300001Latest          "</definedName>
    <definedName name="_GSRATES_8" hidden="1">"CT300001Latest          "</definedName>
    <definedName name="_GSRATES_9" hidden="1">"CF3000012002123120020331"</definedName>
    <definedName name="_GSRATES_COUNT" hidden="1">10</definedName>
    <definedName name="_i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ibb2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Key1" localSheetId="18" hidden="1">#REF!</definedName>
    <definedName name="_Key1" hidden="1">#REF!</definedName>
    <definedName name="_KEY11" hidden="1">#REF!</definedName>
    <definedName name="_Key2" localSheetId="18" hidden="1">#REF!</definedName>
    <definedName name="_Key2" hidden="1">#REF!</definedName>
    <definedName name="_KEY22" hidden="1">#REF!</definedName>
    <definedName name="_lu1" localSheetId="23" hidden="1">{#N/A,#N/A,FALSE,"subcontract"}</definedName>
    <definedName name="_lu1" hidden="1">{#N/A,#N/A,FALSE,"subcontract"}</definedName>
    <definedName name="_lu2" localSheetId="23" hidden="1">{#N/A,#N/A,FALSE,"subcontract"}</definedName>
    <definedName name="_lu2" hidden="1">{#N/A,#N/A,FALSE,"subcontract"}</definedName>
    <definedName name="_lu222" localSheetId="23" hidden="1">{#N/A,#N/A,FALSE,"subcontract"}</definedName>
    <definedName name="_lu222" hidden="1">{#N/A,#N/A,FALSE,"subcontract"}</definedName>
    <definedName name="_MatInverse_In" hidden="1">[17]finstats!#REF!</definedName>
    <definedName name="_MatInverse_Out" hidden="1">[17]finstats!#REF!</definedName>
    <definedName name="_MatMult_A" hidden="1">#REF!</definedName>
    <definedName name="_MatMult_AxB" hidden="1">#REF!</definedName>
    <definedName name="_MatMult_B" hidden="1">#REF!</definedName>
    <definedName name="_nn222" localSheetId="23" hidden="1">{#N/A,#N/A,FALSE,"subcontract"}</definedName>
    <definedName name="_nn222" hidden="1">{#N/A,#N/A,FALSE,"subcontract"}</definedName>
    <definedName name="_old3" localSheetId="23" hidden="1">{#N/A,#N/A,FALSE,"Summary";#N/A,#N/A,FALSE,"3TJ";#N/A,#N/A,FALSE,"3TN";#N/A,#N/A,FALSE,"3TP";#N/A,#N/A,FALSE,"3SJ";#N/A,#N/A,FALSE,"3CJ";#N/A,#N/A,FALSE,"3CN";#N/A,#N/A,FALSE,"3CP";#N/A,#N/A,FALSE,"3A"}</definedName>
    <definedName name="_old3" hidden="1">{#N/A,#N/A,FALSE,"Summary";#N/A,#N/A,FALSE,"3TJ";#N/A,#N/A,FALSE,"3TN";#N/A,#N/A,FALSE,"3TP";#N/A,#N/A,FALSE,"3SJ";#N/A,#N/A,FALSE,"3CJ";#N/A,#N/A,FALSE,"3CN";#N/A,#N/A,FALSE,"3CP";#N/A,#N/A,FALSE,"3A"}</definedName>
    <definedName name="_old5" localSheetId="23" hidden="1">{#N/A,#N/A,FALSE,"Summary";#N/A,#N/A,FALSE,"3TJ";#N/A,#N/A,FALSE,"3TN";#N/A,#N/A,FALSE,"3TP";#N/A,#N/A,FALSE,"3SJ";#N/A,#N/A,FALSE,"3CJ";#N/A,#N/A,FALSE,"3CN";#N/A,#N/A,FALSE,"3CP";#N/A,#N/A,FALSE,"3A"}</definedName>
    <definedName name="_old5" hidden="1">{#N/A,#N/A,FALSE,"Summary";#N/A,#N/A,FALSE,"3TJ";#N/A,#N/A,FALSE,"3TN";#N/A,#N/A,FALSE,"3TP";#N/A,#N/A,FALSE,"3SJ";#N/A,#N/A,FALSE,"3CJ";#N/A,#N/A,FALSE,"3CN";#N/A,#N/A,FALSE,"3CP";#N/A,#N/A,FALSE,"3A"}</definedName>
    <definedName name="_old7" localSheetId="23" hidden="1">{#N/A,#N/A,FALSE,"Summary";#N/A,#N/A,FALSE,"3TJ";#N/A,#N/A,FALSE,"3TN";#N/A,#N/A,FALSE,"3TP";#N/A,#N/A,FALSE,"3SJ";#N/A,#N/A,FALSE,"3CJ";#N/A,#N/A,FALSE,"3CN";#N/A,#N/A,FALSE,"3CP";#N/A,#N/A,FALSE,"3A"}</definedName>
    <definedName name="_old7" hidden="1">{#N/A,#N/A,FALSE,"Summary";#N/A,#N/A,FALSE,"3TJ";#N/A,#N/A,FALSE,"3TN";#N/A,#N/A,FALSE,"3TP";#N/A,#N/A,FALSE,"3SJ";#N/A,#N/A,FALSE,"3CJ";#N/A,#N/A,FALSE,"3CN";#N/A,#N/A,FALSE,"3CP";#N/A,#N/A,FALSE,"3A"}</definedName>
    <definedName name="_Order1" hidden="1">255</definedName>
    <definedName name="_Order1_1" hidden="1">255</definedName>
    <definedName name="_Order2" hidden="1">255</definedName>
    <definedName name="_Parse_In" hidden="1">#REF!</definedName>
    <definedName name="_Parse_Out" localSheetId="18" hidden="1">#REF!</definedName>
    <definedName name="_Parse_Out" hidden="1">[18]갑지!#REF!</definedName>
    <definedName name="_PK2" localSheetId="23" hidden="1">{"'장비'!$A$3:$M$12"}</definedName>
    <definedName name="_PK2" hidden="1">{"'장비'!$A$3:$M$12"}</definedName>
    <definedName name="_PKG3" localSheetId="23" hidden="1">{"'장비'!$A$3:$M$12"}</definedName>
    <definedName name="_PKG3" hidden="1">{"'장비'!$A$3:$M$12"}</definedName>
    <definedName name="_pv2222" localSheetId="23" hidden="1">{#N/A,#N/A,FALSE,"subcontract"}</definedName>
    <definedName name="_pv2222" hidden="1">{#N/A,#N/A,FALSE,"subcontract"}</definedName>
    <definedName name="_qqq222" localSheetId="23" hidden="1">{"'장비'!$A$3:$M$12"}</definedName>
    <definedName name="_qqq222" hidden="1">{"'장비'!$A$3:$M$12"}</definedName>
    <definedName name="_r" hidden="1">{"consolidated",#N/A,FALSE,"Sheet1";"cms",#N/A,FALSE,"Sheet1";"fse",#N/A,FALSE,"Sheet1"}</definedName>
    <definedName name="_ram1" hidden="1">{#N/A,#N/A,FALSE,"gc (2)"}</definedName>
    <definedName name="_Regression_Int" hidden="1">1</definedName>
    <definedName name="_Regression_Out" localSheetId="18" hidden="1">[19]Internet!#REF!</definedName>
    <definedName name="_Regression_Out" hidden="1">#REF!</definedName>
    <definedName name="_Regression_X" hidden="1">#REF!</definedName>
    <definedName name="_Regression_Y" hidden="1">#REF!</definedName>
    <definedName name="_Sort" localSheetId="18" hidden="1">#REF!</definedName>
    <definedName name="_Sort" hidden="1">#REF!</definedName>
    <definedName name="_SORTT" hidden="1">#REF!</definedName>
    <definedName name="_sp2222" localSheetId="23" hidden="1">{#N/A,#N/A,FALSE,"subcontract"}</definedName>
    <definedName name="_sp2222" hidden="1">{#N/A,#N/A,FALSE,"subcontract"}</definedName>
    <definedName name="_sti02" hidden="1">{#N/A,#N/A,FALSE,"gc (2)"}</definedName>
    <definedName name="_t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a1" hidden="1">{#N/A,#N/A,TRUE,"Financials";#N/A,#N/A,TRUE,"Operating Statistics";#N/A,#N/A,TRUE,"Capex &amp; Depreciation";#N/A,#N/A,TRUE,"Debt"}</definedName>
    <definedName name="_Table1_In1" localSheetId="18" hidden="1">#REF!</definedName>
    <definedName name="_Table1_In1" hidden="1">#REF!</definedName>
    <definedName name="_Table1_Out" localSheetId="18" hidden="1">#REF!</definedName>
    <definedName name="_Table1_Out" hidden="1">#REF!</definedName>
    <definedName name="_Table2_In1" localSheetId="23" hidden="1">'[20]Noodles (assumptions)'!#REF!</definedName>
    <definedName name="_Table2_In1" localSheetId="18" hidden="1">'[21]Noodles (assumptions)'!#REF!</definedName>
    <definedName name="_Table2_In1" hidden="1">'[22]Noodles (assumptions)'!#REF!</definedName>
    <definedName name="_Table2_In2" localSheetId="18" hidden="1">#REF!</definedName>
    <definedName name="_Table2_In2" hidden="1">#REF!</definedName>
    <definedName name="_Table2_Out" localSheetId="18" hidden="1">#REF!</definedName>
    <definedName name="_Table2_Out" hidden="1">#REF!</definedName>
    <definedName name="_Table3_In2" hidden="1">#REF!</definedName>
    <definedName name="_tax_2" hidden="1">#REF!</definedName>
    <definedName name="_tb1" hidden="1">{#N/A,#N/A,FALSE,"One Pager";#N/A,#N/A,FALSE,"Technical"}</definedName>
    <definedName name="_Toc131088033" localSheetId="16">'IM Format'!$E$37</definedName>
    <definedName name="_var2" hidden="1">{"var_page",#N/A,FALSE,"template"}</definedName>
    <definedName name="_wrn1" hidden="1">{#N/A,#N/A,FALSE,"DCF";#N/A,#N/A,FALSE,"WACC";#N/A,#N/A,FALSE,"Sales_EBIT";#N/A,#N/A,FALSE,"Capex_Depreciation";#N/A,#N/A,FALSE,"WC";#N/A,#N/A,FALSE,"Interest";#N/A,#N/A,FALSE,"Assumptions"}</definedName>
    <definedName name="_wrn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wrn2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_wrn222" localSheetId="23" hidden="1">{#N/A,#N/A,FALSE,"subcontract"}</definedName>
    <definedName name="_wrn222" hidden="1">{#N/A,#N/A,FALSE,"subcontract"}</definedName>
    <definedName name="´cAE°eE¹" hidden="1">#REF!</definedName>
    <definedName name="￠￥cAE¡ÆeEⓒo" hidden="1">#REF!</definedName>
    <definedName name="a" hidden="1">[23]Input!#REF!</definedName>
    <definedName name="A\" hidden="1">#REF!</definedName>
    <definedName name="aa" localSheetId="18" hidden="1">OFFSET(Full_Print,0,0,Last_Row)</definedName>
    <definedName name="aa" hidden="1">#REF!</definedName>
    <definedName name="aaa" hidden="1">{#N/A,#N/A,TRUE,"Cover sheet";#N/A,#N/A,TRUE,"Summary";#N/A,#N/A,TRUE,"Key Assumptions";#N/A,#N/A,TRUE,"Profit &amp; Loss";#N/A,#N/A,TRUE,"Balance Sheet";#N/A,#N/A,TRUE,"Cashflow";#N/A,#N/A,TRUE,"IRR";#N/A,#N/A,TRUE,"Ratios";#N/A,#N/A,TRUE,"Debt analysis"}</definedName>
    <definedName name="AAA_DOCTOPS" hidden="1">"AAA_SET"</definedName>
    <definedName name="AAA_duser" hidden="1">"OFF"</definedName>
    <definedName name="AAAA" hidden="1">#REF!</definedName>
    <definedName name="aaaa2" hidden="1">{#N/A,#N/A,FALSE,"Hip.Bas";#N/A,#N/A,FALSE,"ventas";#N/A,#N/A,FALSE,"ingre-Año";#N/A,#N/A,FALSE,"ventas-Año";#N/A,#N/A,FALSE,"Costepro";#N/A,#N/A,FALSE,"inversion";#N/A,#N/A,FALSE,"personal";#N/A,#N/A,FALSE,"Gastos-V";#N/A,#N/A,FALSE,"Circulante";#N/A,#N/A,FALSE,"CONSOLI";#N/A,#N/A,FALSE,"Es-Fin";#N/A,#N/A,FALSE,"Margen-P"}</definedName>
    <definedName name="aaaaa" localSheetId="23" hidden="1">{#N/A,#N/A,TRUE,"Vergabe-Regeln";#N/A,#N/A,TRUE,"Baugruppen";#N/A,#N/A,TRUE,"Geräte";#N/A,#N/A,TRUE,"PC-Software";#N/A,#N/A,TRUE,"Software";#N/A,#N/A,TRUE,"SW-Reg";#N/A,#N/A,TRUE,"Dokumentation"}</definedName>
    <definedName name="aaaaa" hidden="1">{#N/A,#N/A,TRUE,"Vergabe-Regeln";#N/A,#N/A,TRUE,"Baugruppen";#N/A,#N/A,TRUE,"Geräte";#N/A,#N/A,TRUE,"PC-Software";#N/A,#N/A,TRUE,"Software";#N/A,#N/A,TRUE,"SW-Reg";#N/A,#N/A,TRUE,"Dokumentation"}</definedName>
    <definedName name="aaaaaaaaaaaaaa" localSheetId="23" hidden="1">{#N/A,#N/A,TRUE,"Projektierung";#N/A,#N/A,TRUE,"Grundgerät";#N/A,#N/A,TRUE,"Baugruppen"}</definedName>
    <definedName name="aaaaaaaaaaaaaa" hidden="1">{#N/A,#N/A,TRUE,"Projektierung";#N/A,#N/A,TRUE,"Grundgerät";#N/A,#N/A,TRUE,"Baugruppen"}</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b" localSheetId="23" hidden="1">{#N/A,#N/A,FALSE,"SumD";#N/A,#N/A,FALSE,"ElecD";#N/A,#N/A,FALSE,"MechD";#N/A,#N/A,FALSE,"GeotD";#N/A,#N/A,FALSE,"PrcsD";#N/A,#N/A,FALSE,"TunnD";#N/A,#N/A,FALSE,"CivlD";#N/A,#N/A,FALSE,"NtwkD";#N/A,#N/A,FALSE,"EstgD";#N/A,#N/A,FALSE,"PEngD"}</definedName>
    <definedName name="ab" hidden="1">{#N/A,#N/A,FALSE,"SumD";#N/A,#N/A,FALSE,"ElecD";#N/A,#N/A,FALSE,"MechD";#N/A,#N/A,FALSE,"GeotD";#N/A,#N/A,FALSE,"PrcsD";#N/A,#N/A,FALSE,"TunnD";#N/A,#N/A,FALSE,"CivlD";#N/A,#N/A,FALSE,"NtwkD";#N/A,#N/A,FALSE,"EstgD";#N/A,#N/A,FALSE,"PEngD"}</definedName>
    <definedName name="ABC" localSheetId="23" hidden="1">{#N/A,#N/A,TRUE,"Initial";#N/A,#N/A,TRUE,"CFs_P&amp;L_B&amp;S";#N/A,#N/A,TRUE,"Inv&amp;Fin";#N/A,#N/A,TRUE,"Depreciation";#N/A,#N/A,TRUE,"Energy";#N/A,#N/A,TRUE,"Index";#N/A,#N/A,TRUE,"Graphs";#N/A,#N/A,TRUE,"T_Contest"}</definedName>
    <definedName name="abc" localSheetId="18"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ABC" hidden="1">{#N/A,#N/A,TRUE,"Initial";#N/A,#N/A,TRUE,"CFs_P&amp;L_B&amp;S";#N/A,#N/A,TRUE,"Inv&amp;Fin";#N/A,#N/A,TRUE,"Depreciation";#N/A,#N/A,TRUE,"Energy";#N/A,#N/A,TRUE,"Index";#N/A,#N/A,TRUE,"Graphs";#N/A,#N/A,TRUE,"T_Contest"}</definedName>
    <definedName name="abcd" localSheetId="23" hidden="1">{#N/A,#N/A,FALSE,"BS";#N/A,#N/A,FALSE,"PL";#N/A,#N/A,FALSE,"Schdl 1,2,3";#N/A,#N/A,FALSE,"Schd 4";#N/A,#N/A,FALSE,"Sch -5,6 (2)";#N/A,#N/A,FALSE,"Schd 7,8,9,10";#N/A,#N/A,FALSE,"Schd 11";#N/A,#N/A,FALSE,"schd 12, 13,14"}</definedName>
    <definedName name="abcd" hidden="1">{#N/A,#N/A,FALSE,"BS";#N/A,#N/A,FALSE,"PL";#N/A,#N/A,FALSE,"Schdl 1,2,3";#N/A,#N/A,FALSE,"Schd 4";#N/A,#N/A,FALSE,"Sch -5,6 (2)";#N/A,#N/A,FALSE,"Schd 7,8,9,10";#N/A,#N/A,FALSE,"Schd 11";#N/A,#N/A,FALSE,"schd 12, 13,14"}</definedName>
    <definedName name="abd"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ac" hidden="1">#REF!</definedName>
    <definedName name="Access_Button" hidden="1">"FIGBUS_FIGBUS_List"</definedName>
    <definedName name="AccessDatabase" localSheetId="18" hidden="1">"C:\data\excel\temp.mdb"</definedName>
    <definedName name="AccessDatabase" hidden="1">"W:\WPFILES\GB759\EXCEL\FIGBUS.mdb"</definedName>
    <definedName name="Actual" hidden="1">{#N/A,#N/A,TRUE,"Historicals";#N/A,#N/A,TRUE,"Charts";#N/A,#N/A,TRUE,"Forecasts"}</definedName>
    <definedName name="ad" localSheetId="23" hidden="1">{#N/A,#N/A,FALSE,"Status of Projects";#N/A,#N/A,FALSE,"CEA-TEC";#N/A,#N/A,FALSE,"U-Constr.";#N/A,#N/A,FALSE,"summary";#N/A,#N/A,FALSE,"PPP-3 yrs"}</definedName>
    <definedName name="ad" localSheetId="18" hidden="1">[24]fORMULAE!$CW$7</definedName>
    <definedName name="ad" hidden="1">{#N/A,#N/A,FALSE,"Status of Projects";#N/A,#N/A,FALSE,"CEA-TEC";#N/A,#N/A,FALSE,"U-Constr.";#N/A,#N/A,FALSE,"summary";#N/A,#N/A,FALSE,"PPP-3 yrs"}</definedName>
    <definedName name="adafdadf" hidden="1">{"Var_page",#N/A,FALSE,"template"}</definedName>
    <definedName name="ADITION" localSheetId="23" hidden="1">{"'장비'!$A$3:$M$12"}</definedName>
    <definedName name="ADITION" hidden="1">{"'장비'!$A$3:$M$12"}</definedName>
    <definedName name="AdmExpSer" hidden="1">[25]Profile!$AX$5:$AX$12</definedName>
    <definedName name="adsfg" localSheetId="23" hidden="1">{"client cfbs",#N/A,FALSE,"Client"}</definedName>
    <definedName name="adsfg" localSheetId="18" hidden="1">{"client cfbs",#N/A,FALSE,"Client"}</definedName>
    <definedName name="adsfg" hidden="1">{"client cfbs",#N/A,FALSE,"Client"}</definedName>
    <definedName name="aedfadf" localSheetId="9" hidden="1">TextRefCopy1</definedName>
    <definedName name="aedfadf" localSheetId="22" hidden="1">TextRefCopy1</definedName>
    <definedName name="aedfadf" hidden="1">TextRefCopy1</definedName>
    <definedName name="afdadafa" hidden="1">{"by_month",#N/A,TRUE,"template";"destec_month",#N/A,TRUE,"template";"by_quarter",#N/A,TRUE,"template";"destec_quarter",#N/A,TRUE,"template";"by_year",#N/A,TRUE,"template";"destec_annual",#N/A,TRUE,"template"}</definedName>
    <definedName name="ag" hidden="1">{TRUE,TRUE,-1.25,-15.5,456.75,279.75,FALSE,FALSE,TRUE,TRUE,0,1,8,1,4,6,3,4,TRUE,TRUE,3,TRUE,1,TRUE,100,"Swvu.turnover.","ACwvu.turnover.",1,FALSE,FALSE,0.511811023622047,0.511811023622047,0.511811023622047,0.511811023622047,1,"","",FALSE,FALSE,FALSE,FALSE,1,#N/A,1,1,#DIV/0!,FALSE,"Rwvu.turnover.",#N/A,FALSE,FALSE}</definedName>
    <definedName name="AH" localSheetId="23" hidden="1">{#N/A,#N/A,FALSE,"CCTV"}</definedName>
    <definedName name="AH" hidden="1">{#N/A,#N/A,FALSE,"CCTV"}</definedName>
    <definedName name="AKP" localSheetId="23" hidden="1">{#N/A,#N/A,TRUE,"Projektierung";#N/A,#N/A,TRUE,"Grundgerät";#N/A,#N/A,TRUE,"Baugruppen"}</definedName>
    <definedName name="AKP" hidden="1">{#N/A,#N/A,TRUE,"Projektierung";#N/A,#N/A,TRUE,"Grundgerät";#N/A,#N/A,TRUE,"Baugruppen"}</definedName>
    <definedName name="anscount" hidden="1">1</definedName>
    <definedName name="anshu"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nshu"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ppendix4" hidden="1">{#N/A,#N/A,TRUE,"Cover sheet";#N/A,#N/A,TRUE,"Summary";#N/A,#N/A,TRUE,"Key Assumptions";#N/A,#N/A,TRUE,"Profit &amp; Loss";#N/A,#N/A,TRUE,"Balance Sheet";#N/A,#N/A,TRUE,"Cashflow";#N/A,#N/A,TRUE,"IRR";#N/A,#N/A,TRUE,"Ratios";#N/A,#N/A,TRUE,"Debt analysis"}</definedName>
    <definedName name="AQE" localSheetId="23" hidden="1">{"'장비'!$A$3:$M$12"}</definedName>
    <definedName name="AQE" hidden="1">{"'장비'!$A$3:$M$12"}</definedName>
    <definedName name="AQWE" hidden="1">{#N/A,#N/A,FALSE,"mpph1";#N/A,#N/A,FALSE,"mpmseb";#N/A,#N/A,FALSE,"mpph2"}</definedName>
    <definedName name="AQWS"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rn.dcf." hidden="1">{"mgmt forecast",#N/A,FALSE,"Mgmt Forecast";"dcf table",#N/A,FALSE,"Mgmt Forecast";"sensitivity",#N/A,FALSE,"Mgmt Forecast";"table inputs",#N/A,FALSE,"Mgmt Forecast";"calculations",#N/A,FALSE,"Mgmt Forecast"}</definedName>
    <definedName name="as" localSheetId="23" hidden="1">{#N/A,#N/A,FALSE,"SumD";#N/A,#N/A,FALSE,"ElecD";#N/A,#N/A,FALSE,"MechD";#N/A,#N/A,FALSE,"GeotD";#N/A,#N/A,FALSE,"PrcsD";#N/A,#N/A,FALSE,"TunnD";#N/A,#N/A,FALSE,"CivlD";#N/A,#N/A,FALSE,"NtwkD";#N/A,#N/A,FALSE,"EstgD";#N/A,#N/A,FALSE,"PEngD"}</definedName>
    <definedName name="as" localSheetId="18" hidden="1">{"mgmt forecast",#N/A,FALSE,"Mgmt Forecast";"dcf table",#N/A,FALSE,"Mgmt Forecast";"sensitivity",#N/A,FALSE,"Mgmt Forecast";"table inputs",#N/A,FALSE,"Mgmt Forecast";"calculations",#N/A,FALSE,"Mgmt Forecast"}</definedName>
    <definedName name="as" hidden="1">{#N/A,#N/A,FALSE,"SumD";#N/A,#N/A,FALSE,"ElecD";#N/A,#N/A,FALSE,"MechD";#N/A,#N/A,FALSE,"GeotD";#N/A,#N/A,FALSE,"PrcsD";#N/A,#N/A,FALSE,"TunnD";#N/A,#N/A,FALSE,"CivlD";#N/A,#N/A,FALSE,"NtwkD";#N/A,#N/A,FALSE,"EstgD";#N/A,#N/A,FALSE,"PEngD"}</definedName>
    <definedName name="AS2DocOpenMode" hidden="1">"AS2DocumentEdit"</definedName>
    <definedName name="AS2HasNoAutoHeaderFooter" hidden="1">" "</definedName>
    <definedName name="AS2NamedRange" hidden="1">5</definedName>
    <definedName name="AS2ReportLS" hidden="1">1</definedName>
    <definedName name="AS2SyncStepLS" hidden="1">0</definedName>
    <definedName name="AS2TickmarkLS" hidden="1">#REF!</definedName>
    <definedName name="AS2VersionLS" hidden="1">300</definedName>
    <definedName name="asd" hidden="1">'[15]C_OpCo Calcs'!#REF!</definedName>
    <definedName name="asdf" localSheetId="23" hidden="1">{#N/A,#N/A,TRUE,"Projektierung";#N/A,#N/A,TRUE,"Grundgerät";#N/A,#N/A,TRUE,"Baugruppen"}</definedName>
    <definedName name="asdf" hidden="1">{#N/A,#N/A,TRUE,"Projektierung";#N/A,#N/A,TRUE,"Grundgerät";#N/A,#N/A,TRUE,"Baugruppen"}</definedName>
    <definedName name="asdfdfdjf"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 localSheetId="1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sadsfsdfds" hidden="1">#REF!</definedName>
    <definedName name="asdsdads" hidden="1">#REF!</definedName>
    <definedName name="ATPlanguage" hidden="1">1</definedName>
    <definedName name="AV" localSheetId="23" hidden="1">{#N/A,#N/A,FALSE,"subcontract"}</definedName>
    <definedName name="AV" hidden="1">{#N/A,#N/A,FALSE,"subcontract"}</definedName>
    <definedName name="AvgSellPr" hidden="1">[26]Input!$K$162:$Y$162,[26]Input!$K$180:$Y$180,[26]Input!$K$198:$Y$198,[26]Input!$K$216:$Y$216,[26]Input!$K$234:$Y$234,[26]Input!$K$252:$Y$252,[26]Input!$K$270:$Y$270,[26]Input!$K$288:$Y$288</definedName>
    <definedName name="b" localSheetId="23" hidden="1">{"Summary sheet",#N/A,TRUE,"Output pres";"Proforma 1 and 2",#N/A,TRUE,"Ratios";"Proforma 3,4 and 5",#N/A,TRUE,"FS";"Proforma 8,9 and 10",#N/A,TRUE,"Calcs"}</definedName>
    <definedName name="b" localSheetId="18" hidden="1">{#N/A,#N/A,FALSE,"Status of Projects";#N/A,#N/A,FALSE,"CEA-TEC";#N/A,#N/A,FALSE,"U-Constr.";#N/A,#N/A,FALSE,"summary";#N/A,#N/A,FALSE,"PPP-3 yrs"}</definedName>
    <definedName name="b" hidden="1">{"Summary sheet",#N/A,TRUE,"Output pres";"Proforma 1 and 2",#N/A,TRUE,"Ratios";"Proforma 3,4 and 5",#N/A,TRUE,"FS";"Proforma 8,9 and 10",#N/A,TRUE,"Calcs"}</definedName>
    <definedName name="BADWE" hidden="1">{#N/A,#N/A,FALSE,"mpph1";#N/A,#N/A,FALSE,"mpmseb";#N/A,#N/A,FALSE,"mpph2"}</definedName>
    <definedName name="Bank" hidden="1">{TRUE,TRUE,-1.25,-15.5,456.75,279.75,FALSE,FALSE,TRUE,TRUE,0,1,21,1,127,6,3,4,TRUE,TRUE,3,TRUE,1,TRUE,100,"Swvu.profits.","ACwvu.profits.",1,FALSE,FALSE,0.511811023622047,0.511811023622047,0.511811023622047,0.511811023622047,1,"","",FALSE,FALSE,FALSE,FALSE,1,#N/A,1,1,#DIV/0!,FALSE,"Rwvu.profits.",#N/A,FALSE,FALSE}</definedName>
    <definedName name="BBB" localSheetId="23" hidden="1">{#N/A,#N/A,FALSE,"CCTV"}</definedName>
    <definedName name="BBB" hidden="1">{#N/A,#N/A,FALSE,"CCTV"}</definedName>
    <definedName name="bbbb" localSheetId="23" hidden="1">{#N/A,#N/A,FALSE,"SumG";#N/A,#N/A,FALSE,"ElecG";#N/A,#N/A,FALSE,"MechG";#N/A,#N/A,FALSE,"GeotG";#N/A,#N/A,FALSE,"PrcsG";#N/A,#N/A,FALSE,"TunnG";#N/A,#N/A,FALSE,"CivlG";#N/A,#N/A,FALSE,"NtwkG";#N/A,#N/A,FALSE,"EstgG";#N/A,#N/A,FALSE,"PEngG"}</definedName>
    <definedName name="bbbb" hidden="1">{#N/A,#N/A,FALSE,"SumG";#N/A,#N/A,FALSE,"ElecG";#N/A,#N/A,FALSE,"MechG";#N/A,#N/A,FALSE,"GeotG";#N/A,#N/A,FALSE,"PrcsG";#N/A,#N/A,FALSE,"TunnG";#N/A,#N/A,FALSE,"CivlG";#N/A,#N/A,FALSE,"NtwkG";#N/A,#N/A,FALSE,"EstgG";#N/A,#N/A,FALSE,"PEngG"}</definedName>
    <definedName name="bbbbb" localSheetId="23" hidden="1">{#N/A,#N/A,FALSE,"SumD";#N/A,#N/A,FALSE,"ElecD";#N/A,#N/A,FALSE,"MechD";#N/A,#N/A,FALSE,"GeotD";#N/A,#N/A,FALSE,"PrcsD";#N/A,#N/A,FALSE,"TunnD";#N/A,#N/A,FALSE,"CivlD";#N/A,#N/A,FALSE,"NtwkD";#N/A,#N/A,FALSE,"EstgD";#N/A,#N/A,FALSE,"PEngD"}</definedName>
    <definedName name="bbbbb" hidden="1">{#N/A,#N/A,FALSE,"SumD";#N/A,#N/A,FALSE,"ElecD";#N/A,#N/A,FALSE,"MechD";#N/A,#N/A,FALSE,"GeotD";#N/A,#N/A,FALSE,"PrcsD";#N/A,#N/A,FALSE,"TunnD";#N/A,#N/A,FALSE,"CivlD";#N/A,#N/A,FALSE,"NtwkD";#N/A,#N/A,FALSE,"EstgD";#N/A,#N/A,FALSE,"PEngD"}</definedName>
    <definedName name="bbbbbbb" localSheetId="23" hidden="1">{#N/A,#N/A,FALSE,"SumG";#N/A,#N/A,FALSE,"ElecG";#N/A,#N/A,FALSE,"MechG";#N/A,#N/A,FALSE,"GeotG";#N/A,#N/A,FALSE,"PrcsG";#N/A,#N/A,FALSE,"TunnG";#N/A,#N/A,FALSE,"CivlG";#N/A,#N/A,FALSE,"NtwkG";#N/A,#N/A,FALSE,"EstgG";#N/A,#N/A,FALSE,"PEngG"}</definedName>
    <definedName name="bbbbbbb" hidden="1">{#N/A,#N/A,FALSE,"SumG";#N/A,#N/A,FALSE,"ElecG";#N/A,#N/A,FALSE,"MechG";#N/A,#N/A,FALSE,"GeotG";#N/A,#N/A,FALSE,"PrcsG";#N/A,#N/A,FALSE,"TunnG";#N/A,#N/A,FALSE,"CivlG";#N/A,#N/A,FALSE,"NtwkG";#N/A,#N/A,FALSE,"EstgG";#N/A,#N/A,FALSE,"PEngG"}</definedName>
    <definedName name="bbbbbbbbb" localSheetId="23" hidden="1">{#N/A,#N/A,FALSE,"SumD";#N/A,#N/A,FALSE,"ElecD";#N/A,#N/A,FALSE,"MechD";#N/A,#N/A,FALSE,"GeotD";#N/A,#N/A,FALSE,"PrcsD";#N/A,#N/A,FALSE,"TunnD";#N/A,#N/A,FALSE,"CivlD";#N/A,#N/A,FALSE,"NtwkD";#N/A,#N/A,FALSE,"EstgD";#N/A,#N/A,FALSE,"PEngD"}</definedName>
    <definedName name="bbbbbbbbb" hidden="1">{#N/A,#N/A,FALSE,"SumD";#N/A,#N/A,FALSE,"ElecD";#N/A,#N/A,FALSE,"MechD";#N/A,#N/A,FALSE,"GeotD";#N/A,#N/A,FALSE,"PrcsD";#N/A,#N/A,FALSE,"TunnD";#N/A,#N/A,FALSE,"CivlD";#N/A,#N/A,FALSE,"NtwkD";#N/A,#N/A,FALSE,"EstgD";#N/A,#N/A,FALSE,"PEngD"}</definedName>
    <definedName name="bbbbbbbbbb" localSheetId="23" hidden="1">{#N/A,#N/A,FALSE,"SumD";#N/A,#N/A,FALSE,"ElecD";#N/A,#N/A,FALSE,"MechD";#N/A,#N/A,FALSE,"GeotD";#N/A,#N/A,FALSE,"PrcsD";#N/A,#N/A,FALSE,"TunnD";#N/A,#N/A,FALSE,"CivlD";#N/A,#N/A,FALSE,"NtwkD";#N/A,#N/A,FALSE,"EstgD";#N/A,#N/A,FALSE,"PEngD"}</definedName>
    <definedName name="bbbbbbbbbb" hidden="1">{#N/A,#N/A,FALSE,"SumD";#N/A,#N/A,FALSE,"ElecD";#N/A,#N/A,FALSE,"MechD";#N/A,#N/A,FALSE,"GeotD";#N/A,#N/A,FALSE,"PrcsD";#N/A,#N/A,FALSE,"TunnD";#N/A,#N/A,FALSE,"CivlD";#N/A,#N/A,FALSE,"NtwkD";#N/A,#N/A,FALSE,"EstgD";#N/A,#N/A,FALSE,"PEngD"}</definedName>
    <definedName name="bbbbbbbbbbb" localSheetId="23" hidden="1">{#N/A,#N/A,FALSE,"SumG";#N/A,#N/A,FALSE,"ElecG";#N/A,#N/A,FALSE,"MechG";#N/A,#N/A,FALSE,"GeotG";#N/A,#N/A,FALSE,"PrcsG";#N/A,#N/A,FALSE,"TunnG";#N/A,#N/A,FALSE,"CivlG";#N/A,#N/A,FALSE,"NtwkG";#N/A,#N/A,FALSE,"EstgG";#N/A,#N/A,FALSE,"PEngG"}</definedName>
    <definedName name="bbbbbbbbbbb" hidden="1">{#N/A,#N/A,FALSE,"SumG";#N/A,#N/A,FALSE,"ElecG";#N/A,#N/A,FALSE,"MechG";#N/A,#N/A,FALSE,"GeotG";#N/A,#N/A,FALSE,"PrcsG";#N/A,#N/A,FALSE,"TunnG";#N/A,#N/A,FALSE,"CivlG";#N/A,#N/A,FALSE,"NtwkG";#N/A,#N/A,FALSE,"EstgG";#N/A,#N/A,FALSE,"PEngG"}</definedName>
    <definedName name="bbbbbbbbbbbbbb" localSheetId="23" hidden="1">{#N/A,#N/A,FALSE,"SumG";#N/A,#N/A,FALSE,"ElecG";#N/A,#N/A,FALSE,"MechG";#N/A,#N/A,FALSE,"GeotG";#N/A,#N/A,FALSE,"PrcsG";#N/A,#N/A,FALSE,"TunnG";#N/A,#N/A,FALSE,"CivlG";#N/A,#N/A,FALSE,"NtwkG";#N/A,#N/A,FALSE,"EstgG";#N/A,#N/A,FALSE,"PEngG"}</definedName>
    <definedName name="bbbbbbbbbbbbbb" hidden="1">{#N/A,#N/A,FALSE,"SumG";#N/A,#N/A,FALSE,"ElecG";#N/A,#N/A,FALSE,"MechG";#N/A,#N/A,FALSE,"GeotG";#N/A,#N/A,FALSE,"PrcsG";#N/A,#N/A,FALSE,"TunnG";#N/A,#N/A,FALSE,"CivlG";#N/A,#N/A,FALSE,"NtwkG";#N/A,#N/A,FALSE,"EstgG";#N/A,#N/A,FALSE,"PEngG"}</definedName>
    <definedName name="bbbbbbbbbbbbbbbbbbbb" localSheetId="23" hidden="1">{#N/A,#N/A,FALSE,"SumG";#N/A,#N/A,FALSE,"ElecG";#N/A,#N/A,FALSE,"MechG";#N/A,#N/A,FALSE,"GeotG";#N/A,#N/A,FALSE,"PrcsG";#N/A,#N/A,FALSE,"TunnG";#N/A,#N/A,FALSE,"CivlG";#N/A,#N/A,FALSE,"NtwkG";#N/A,#N/A,FALSE,"EstgG";#N/A,#N/A,FALSE,"PEngG"}</definedName>
    <definedName name="bbbbbbbbbbbbbbbbbbbb" hidden="1">{#N/A,#N/A,FALSE,"SumG";#N/A,#N/A,FALSE,"ElecG";#N/A,#N/A,FALSE,"MechG";#N/A,#N/A,FALSE,"GeotG";#N/A,#N/A,FALSE,"PrcsG";#N/A,#N/A,FALSE,"TunnG";#N/A,#N/A,FALSE,"CivlG";#N/A,#N/A,FALSE,"NtwkG";#N/A,#N/A,FALSE,"EstgG";#N/A,#N/A,FALSE,"PEngG"}</definedName>
    <definedName name="bc" hidden="1">{#N/A,#N/A,TRUE,"Cover sheet";#N/A,#N/A,TRUE,"Summary";#N/A,#N/A,TRUE,"Key Assumptions";#N/A,#N/A,TRUE,"Profit &amp; Loss";#N/A,#N/A,TRUE,"Balance Sheet";#N/A,#N/A,TRUE,"Cashflow";#N/A,#N/A,TRUE,"IRR";#N/A,#N/A,TRUE,"Ratios";#N/A,#N/A,TRUE,"Debt analysis"}</definedName>
    <definedName name="bg" hidden="1">#REF!</definedName>
    <definedName name="BG_Del" hidden="1">15</definedName>
    <definedName name="BG_Ins" hidden="1">4</definedName>
    <definedName name="BG_Mod" hidden="1">6</definedName>
    <definedName name="bkd" localSheetId="23" hidden="1">{"'Sheet1'!$L$16"}</definedName>
    <definedName name="bkd" hidden="1">{"'Sheet1'!$L$16"}</definedName>
    <definedName name="bla" hidden="1">{#N/A,#N/A,TRUE,"Main assumptions";#N/A,#N/A,TRUE,"Subscriber projections";#N/A,#N/A,TRUE,"Revenues";#N/A,#N/A,TRUE,"Opex";#N/A,#N/A,TRUE,"Capex";#N/A,#N/A,TRUE,"Working capital";#N/A,#N/A,TRUE,"P&amp;L";#N/A,#N/A,TRUE,"Cash";#N/A,#N/A,TRUE,"Balance";#N/A,#N/A,TRUE,"Valuation";#N/A,#N/A,TRUE,"Bench"}</definedName>
    <definedName name="bla_2" hidden="1">{#N/A,#N/A,TRUE,"Main assumptions";#N/A,#N/A,TRUE,"Subscriber projections";#N/A,#N/A,TRUE,"Revenues";#N/A,#N/A,TRUE,"Opex";#N/A,#N/A,TRUE,"Capex";#N/A,#N/A,TRUE,"Working capital";#N/A,#N/A,TRUE,"P&amp;L";#N/A,#N/A,TRUE,"Cash";#N/A,#N/A,TRUE,"Balance";#N/A,#N/A,TRUE,"Valuation";#N/A,#N/A,TRUE,"Bench"}</definedName>
    <definedName name="BLPB17" hidden="1">'[27]3.B Descript'!#REF!</definedName>
    <definedName name="BLPB3" hidden="1">'[27]3.B Descript'!#REF!</definedName>
    <definedName name="BLPB4" hidden="1">'[27]3.B Descript'!#REF!</definedName>
    <definedName name="BLPB6" hidden="1">'[27]3.B Descript'!#REF!</definedName>
    <definedName name="BLPH1" hidden="1">[28]actual!$B$6</definedName>
    <definedName name="BLPH10" hidden="1">[29]Sheet1!#REF!</definedName>
    <definedName name="BLPH100" hidden="1">'[30]Backup data'!#REF!</definedName>
    <definedName name="BLPH102" hidden="1">'[30]Backup data'!#REF!</definedName>
    <definedName name="BLPH103" hidden="1">'[30]Backup data'!#REF!</definedName>
    <definedName name="BLPH104" hidden="1">'[30]Backup data'!#REF!</definedName>
    <definedName name="BLPH105" hidden="1">'[30]Backup data'!#REF!</definedName>
    <definedName name="BLPH106" hidden="1">'[30]Backup data'!#REF!</definedName>
    <definedName name="BLPH107" hidden="1">'[30]Backup data'!#REF!</definedName>
    <definedName name="BLPH108" hidden="1">'[30]Backup data'!#REF!</definedName>
    <definedName name="BLPH109" hidden="1">'[30]Backup data'!#REF!</definedName>
    <definedName name="BLPH11" localSheetId="18" hidden="1">'[27]3.C Comp IS'!#REF!</definedName>
    <definedName name="BLPH11" hidden="1">'[27]3.C Comp IS'!#REF!</definedName>
    <definedName name="BLPH110" hidden="1">'[30]Backup data'!#REF!</definedName>
    <definedName name="BLPH111" hidden="1">'[30]Backup data'!#REF!</definedName>
    <definedName name="BLPH112" hidden="1">'[30]Backup data'!#REF!</definedName>
    <definedName name="BLPH113" hidden="1">'[30]Backup data'!#REF!</definedName>
    <definedName name="BLPH114" hidden="1">'[30]Backup data'!#REF!</definedName>
    <definedName name="BLPH115" hidden="1">'[30]Backup data'!#REF!</definedName>
    <definedName name="BLPH116" hidden="1">'[30]Backup data'!#REF!</definedName>
    <definedName name="BLPH117" hidden="1">'[30]Backup data'!#REF!</definedName>
    <definedName name="BLPH118" hidden="1">'[30]Backup data'!#REF!</definedName>
    <definedName name="BLPH119" hidden="1">'[30]Backup data'!#REF!</definedName>
    <definedName name="BLPH12" localSheetId="18" hidden="1">'[27]3.C Comp IS'!#REF!</definedName>
    <definedName name="BLPH12" hidden="1">'[27]3.C Comp IS'!#REF!</definedName>
    <definedName name="BLPH120" hidden="1">'[30]Backup data'!#REF!</definedName>
    <definedName name="BLPH121" hidden="1">'[30]Backup data'!#REF!</definedName>
    <definedName name="BLPH122" hidden="1">'[30]Backup data'!#REF!</definedName>
    <definedName name="BLPH123" hidden="1">'[30]Backup data'!#REF!</definedName>
    <definedName name="BLPH124" hidden="1">'[30]Backup data'!#REF!</definedName>
    <definedName name="BLPH125" hidden="1">'[30]Backup data'!#REF!</definedName>
    <definedName name="BLPH126" hidden="1">'[30]Backup data'!#REF!</definedName>
    <definedName name="BLPH127" hidden="1">'[30]Backup data'!#REF!</definedName>
    <definedName name="BLPH128" hidden="1">'[30]Backup data'!#REF!</definedName>
    <definedName name="BLPH129" hidden="1">'[30]Backup data'!#REF!</definedName>
    <definedName name="BLPH13" hidden="1">'[27]3.C Comp IS'!#REF!</definedName>
    <definedName name="BLPH130" hidden="1">'[30]Backup data'!#REF!</definedName>
    <definedName name="BLPH131" hidden="1">'[30]Backup data'!#REF!</definedName>
    <definedName name="BLPH132" hidden="1">'[30]Backup data'!#REF!</definedName>
    <definedName name="BLPH133" hidden="1">'[30]Backup data'!#REF!</definedName>
    <definedName name="BLPH134" hidden="1">[30]Download!#REF!</definedName>
    <definedName name="BLPH135" hidden="1">[30]Download!#REF!</definedName>
    <definedName name="BLPH136" hidden="1">[30]Download!#REF!</definedName>
    <definedName name="BLPH137" hidden="1">[30]Download!#REF!</definedName>
    <definedName name="BLPH138" hidden="1">[30]Download!#REF!</definedName>
    <definedName name="BLPH139" hidden="1">[30]Download!#REF!</definedName>
    <definedName name="BLPH14" hidden="1">'[27]3.C Comp IS'!#REF!</definedName>
    <definedName name="BLPH140" hidden="1">[30]Download!#REF!</definedName>
    <definedName name="BLPH141" hidden="1">[30]Download!#REF!</definedName>
    <definedName name="BLPH142" hidden="1">[30]Download!#REF!</definedName>
    <definedName name="BLPH143" hidden="1">[30]Download!#REF!</definedName>
    <definedName name="BLPH144" hidden="1">[30]Download!#REF!</definedName>
    <definedName name="BLPH145" hidden="1">[30]Download!#REF!</definedName>
    <definedName name="BLPH146" hidden="1">[30]Download!#REF!</definedName>
    <definedName name="BLPH147" hidden="1">[30]Download!#REF!</definedName>
    <definedName name="BLPH148" hidden="1">[30]Download!#REF!</definedName>
    <definedName name="BLPH149" hidden="1">[30]Download!#REF!</definedName>
    <definedName name="BLPH15" hidden="1">'[30]Backup data'!#REF!</definedName>
    <definedName name="BLPH150" hidden="1">[30]Download!#REF!</definedName>
    <definedName name="BLPH151" hidden="1">[30]Download!#REF!</definedName>
    <definedName name="BLPH152" hidden="1">[30]Download!#REF!</definedName>
    <definedName name="BLPH153" hidden="1">[30]Download!#REF!</definedName>
    <definedName name="BLPH154" hidden="1">[30]Download!#REF!</definedName>
    <definedName name="BLPH155" hidden="1">[30]Download!#REF!</definedName>
    <definedName name="BLPH156" hidden="1">[30]Download!#REF!</definedName>
    <definedName name="BLPH157" hidden="1">[30]Download!#REF!</definedName>
    <definedName name="BLPH158" hidden="1">[30]Download!#REF!</definedName>
    <definedName name="BLPH159" hidden="1">[30]Download!#REF!</definedName>
    <definedName name="BLPH16" hidden="1">'[30]Backup data'!#REF!</definedName>
    <definedName name="BLPH160" hidden="1">[30]Download!#REF!</definedName>
    <definedName name="BLPH161" hidden="1">[30]Download!#REF!</definedName>
    <definedName name="BLPH162" hidden="1">[30]Download!#REF!</definedName>
    <definedName name="BLPH163" hidden="1">[30]Download!#REF!</definedName>
    <definedName name="BLPH164" hidden="1">[30]Download!#REF!</definedName>
    <definedName name="BLPH165" hidden="1">[30]Download!#REF!</definedName>
    <definedName name="BLPH166" hidden="1">[30]Download!#REF!</definedName>
    <definedName name="BLPH167" hidden="1">[30]Download!#REF!</definedName>
    <definedName name="BLPH168" hidden="1">[30]Download!#REF!</definedName>
    <definedName name="BLPH169" hidden="1">[30]Download!#REF!</definedName>
    <definedName name="BLPH17" hidden="1">'[30]Backup data'!#REF!</definedName>
    <definedName name="BLPH170" hidden="1">[30]Download!#REF!</definedName>
    <definedName name="BLPH171" hidden="1">[30]Download!#REF!</definedName>
    <definedName name="BLPH172" hidden="1">[30]Download!#REF!</definedName>
    <definedName name="BLPH173" hidden="1">[30]Download!#REF!</definedName>
    <definedName name="BLPH174" hidden="1">[30]Download!#REF!</definedName>
    <definedName name="BLPH175" hidden="1">[30]Download!#REF!</definedName>
    <definedName name="BLPH176" hidden="1">[30]Download!#REF!</definedName>
    <definedName name="BLPH177" hidden="1">[30]Download!#REF!</definedName>
    <definedName name="BLPH178" hidden="1">[30]Download!#REF!</definedName>
    <definedName name="BLPH179" hidden="1">[30]Download!#REF!</definedName>
    <definedName name="BLPH18" hidden="1">'[30]Backup data'!#REF!</definedName>
    <definedName name="BLPH180" hidden="1">[30]Download!#REF!</definedName>
    <definedName name="BLPH181" hidden="1">[30]Download!#REF!</definedName>
    <definedName name="BLPH182" hidden="1">[30]Download!#REF!</definedName>
    <definedName name="BLPH183" hidden="1">[30]Download!#REF!</definedName>
    <definedName name="BLPH184" hidden="1">[30]Download!#REF!</definedName>
    <definedName name="BLPH185" hidden="1">[30]Download!#REF!</definedName>
    <definedName name="BLPH186" hidden="1">[30]Download!#REF!</definedName>
    <definedName name="BLPH187" hidden="1">[30]Download!#REF!</definedName>
    <definedName name="BLPH188" hidden="1">[30]Download!#REF!</definedName>
    <definedName name="BLPH189" hidden="1">[30]Download!#REF!</definedName>
    <definedName name="BLPH19" hidden="1">'[30]Backup data'!#REF!</definedName>
    <definedName name="BLPH190" hidden="1">[30]Download!#REF!</definedName>
    <definedName name="BLPH191" hidden="1">[30]Download!#REF!</definedName>
    <definedName name="BLPH192" hidden="1">[30]Download!#REF!</definedName>
    <definedName name="BLPH193" hidden="1">[30]Download!#REF!</definedName>
    <definedName name="BLPH194" hidden="1">[30]Download!#REF!</definedName>
    <definedName name="BLPH195" hidden="1">[30]Download!#REF!</definedName>
    <definedName name="BLPH196" hidden="1">[30]Download!#REF!</definedName>
    <definedName name="BLPH197" hidden="1">[30]Download!#REF!</definedName>
    <definedName name="BLPH198" hidden="1">[30]Download!#REF!</definedName>
    <definedName name="BLPH199" hidden="1">[30]Download!#REF!</definedName>
    <definedName name="BLPH2" hidden="1">[28]actual!$F$6</definedName>
    <definedName name="BLPH20" hidden="1">'[30]Backup data'!#REF!</definedName>
    <definedName name="BLPH200" hidden="1">[30]Download!#REF!</definedName>
    <definedName name="BLPH201" hidden="1">[30]Download!#REF!</definedName>
    <definedName name="BLPH202" hidden="1">[30]Download!#REF!</definedName>
    <definedName name="BLPH203" hidden="1">[30]Download!#REF!</definedName>
    <definedName name="BLPH204" hidden="1">[30]Download!#REF!</definedName>
    <definedName name="BLPH205" hidden="1">[30]Download!#REF!</definedName>
    <definedName name="BLPH206" hidden="1">[30]Download!#REF!</definedName>
    <definedName name="BLPH207" hidden="1">[30]Download!#REF!</definedName>
    <definedName name="BLPH208" hidden="1">[30]Download!#REF!</definedName>
    <definedName name="BLPH209" hidden="1">[30]Download!#REF!</definedName>
    <definedName name="BLPH21" hidden="1">'[30]Backup data'!#REF!</definedName>
    <definedName name="BLPH210" hidden="1">[30]Download!#REF!</definedName>
    <definedName name="BLPH211" hidden="1">[30]Download!#REF!</definedName>
    <definedName name="BLPH212" hidden="1">[30]Download!#REF!</definedName>
    <definedName name="BLPH213" hidden="1">[30]Download!#REF!</definedName>
    <definedName name="BLPH214" hidden="1">[30]Download!#REF!</definedName>
    <definedName name="BLPH215" hidden="1">[30]Download!#REF!</definedName>
    <definedName name="BLPH216" hidden="1">[30]Download!#REF!</definedName>
    <definedName name="BLPH217" hidden="1">[30]Download!#REF!</definedName>
    <definedName name="BLPH22" hidden="1">'[30]Backup data'!#REF!</definedName>
    <definedName name="BLPH23" hidden="1">'[30]Backup data'!#REF!</definedName>
    <definedName name="BLPH24" hidden="1">'[30]Backup data'!#REF!</definedName>
    <definedName name="BLPH25" hidden="1">'[30]Backup data'!#REF!</definedName>
    <definedName name="BLPH26" hidden="1">'[30]Backup data'!#REF!</definedName>
    <definedName name="BLPH27" hidden="1">'[30]Backup data'!#REF!</definedName>
    <definedName name="BLPH28" hidden="1">'[30]Backup data'!#REF!</definedName>
    <definedName name="BLPH287" hidden="1">[30]Download!#REF!</definedName>
    <definedName name="BLPH29" hidden="1">'[30]Backup data'!#REF!</definedName>
    <definedName name="BLPH3" hidden="1">'[28]15d'!$B$6</definedName>
    <definedName name="BLPH30" hidden="1">'[30]Backup data'!#REF!</definedName>
    <definedName name="BLPH301" hidden="1">'[30]Backup data'!#REF!</definedName>
    <definedName name="BLPH31" hidden="1">'[30]Backup data'!#REF!</definedName>
    <definedName name="BLPH32" hidden="1">'[30]Backup data'!#REF!</definedName>
    <definedName name="BLPH33" hidden="1">'[30]Backup data'!#REF!</definedName>
    <definedName name="BLPH34" hidden="1">'[30]Backup data'!#REF!</definedName>
    <definedName name="BLPH35" hidden="1">'[30]Backup data'!#REF!</definedName>
    <definedName name="BLPH36" hidden="1">'[30]Backup data'!#REF!</definedName>
    <definedName name="BLPH37" hidden="1">'[30]Backup data'!#REF!</definedName>
    <definedName name="BLPH38" hidden="1">'[30]Backup data'!#REF!</definedName>
    <definedName name="BLPH39" hidden="1">'[30]Backup data'!#REF!</definedName>
    <definedName name="BLPH4" hidden="1">'[28]15d'!$F$6</definedName>
    <definedName name="BLPH40" hidden="1">'[30]Backup data'!#REF!</definedName>
    <definedName name="BLPH41" hidden="1">'[30]Backup data'!#REF!</definedName>
    <definedName name="BLPH42" hidden="1">'[30]Backup data'!#REF!</definedName>
    <definedName name="BLPH43" hidden="1">'[30]Backup data'!#REF!</definedName>
    <definedName name="BLPH44" hidden="1">'[30]Backup data'!#REF!</definedName>
    <definedName name="BLPH45" hidden="1">'[30]Backup data'!#REF!</definedName>
    <definedName name="BLPH47" hidden="1">'[30]Backup data'!#REF!</definedName>
    <definedName name="BLPH5" hidden="1">'[28]1m'!$B$6</definedName>
    <definedName name="BLPH52" localSheetId="18" hidden="1">'[27]3.B Descript'!#REF!</definedName>
    <definedName name="BLPH52" hidden="1">'[27]3.B Descript'!#REF!</definedName>
    <definedName name="BLPH53" hidden="1">'[27]3.B Descript'!#REF!</definedName>
    <definedName name="BLPH54" hidden="1">'[27]3.B Descript'!#REF!</definedName>
    <definedName name="BLPH55" hidden="1">'[27]3.B Descript'!#REF!</definedName>
    <definedName name="BLPH56" hidden="1">'[27]3.B Descript'!#REF!</definedName>
    <definedName name="BLPH57" hidden="1">'[27]3.B Descript'!#REF!</definedName>
    <definedName name="BLPH58" hidden="1">'[27]3.B Descript'!#REF!</definedName>
    <definedName name="BLPH59" hidden="1">'[27]3.B Descript'!#REF!</definedName>
    <definedName name="BLPH6" hidden="1">'[28]1m'!$F$6</definedName>
    <definedName name="BLPH60" localSheetId="18" hidden="1">'[27]3.B Descript'!#REF!</definedName>
    <definedName name="BLPH60" hidden="1">'[27]3.B Descript'!#REF!</definedName>
    <definedName name="BLPH61" hidden="1">'[27]3.B Descript'!#REF!</definedName>
    <definedName name="BLPH62" hidden="1">'[27]3.B Descript'!#REF!</definedName>
    <definedName name="BLPH63" hidden="1">'[27]3.B Descript'!#REF!</definedName>
    <definedName name="BLPH64" hidden="1">'[30]Backup data'!#REF!</definedName>
    <definedName name="BLPH65" hidden="1">'[30]Backup data'!#REF!</definedName>
    <definedName name="BLPH66" hidden="1">'[30]Backup data'!#REF!</definedName>
    <definedName name="BLPH67" hidden="1">'[30]Backup data'!#REF!</definedName>
    <definedName name="BLPH68" hidden="1">'[30]Backup data'!#REF!</definedName>
    <definedName name="BLPH69" hidden="1">'[30]Backup data'!#REF!</definedName>
    <definedName name="BLPH7" hidden="1">[29]Sheet1!#REF!</definedName>
    <definedName name="BLPH70" hidden="1">'[30]Backup data'!#REF!</definedName>
    <definedName name="BLPH71" hidden="1">'[30]Backup data'!#REF!</definedName>
    <definedName name="BLPH72" hidden="1">'[30]Backup data'!#REF!</definedName>
    <definedName name="BLPH73" hidden="1">'[30]Backup data'!#REF!</definedName>
    <definedName name="BLPH74" hidden="1">'[30]Backup data'!#REF!</definedName>
    <definedName name="BLPH75" hidden="1">'[30]Backup data'!#REF!</definedName>
    <definedName name="BLPH76" hidden="1">'[30]Backup data'!#REF!</definedName>
    <definedName name="BLPH77" hidden="1">'[30]Backup data'!#REF!</definedName>
    <definedName name="BLPH78" hidden="1">'[30]Backup data'!#REF!</definedName>
    <definedName name="BLPH79" hidden="1">'[30]Backup data'!#REF!</definedName>
    <definedName name="BLPH8" hidden="1">[29]Sheet1!#REF!</definedName>
    <definedName name="BLPH80" hidden="1">'[30]Backup data'!#REF!</definedName>
    <definedName name="BLPH81" hidden="1">'[30]Backup data'!#REF!</definedName>
    <definedName name="BLPH82" hidden="1">'[30]Backup data'!#REF!</definedName>
    <definedName name="BLPH83" hidden="1">'[30]Backup data'!#REF!</definedName>
    <definedName name="BLPH84" hidden="1">'[30]Backup data'!#REF!</definedName>
    <definedName name="BLPH85" hidden="1">'[30]Backup data'!#REF!</definedName>
    <definedName name="BLPH86" hidden="1">'[30]Backup data'!#REF!</definedName>
    <definedName name="BLPH87" hidden="1">'[30]Backup data'!#REF!</definedName>
    <definedName name="BLPH88" hidden="1">'[30]Backup data'!#REF!</definedName>
    <definedName name="BLPH89" hidden="1">'[30]Backup data'!#REF!</definedName>
    <definedName name="BLPH9" hidden="1">[29]Sheet1!#REF!</definedName>
    <definedName name="BLPH90" hidden="1">'[30]Backup data'!#REF!</definedName>
    <definedName name="BLPH91" hidden="1">'[30]Backup data'!#REF!</definedName>
    <definedName name="BLPH93" hidden="1">'[30]Backup data'!#REF!</definedName>
    <definedName name="BLPH99" hidden="1">'[31]Backup data'!#REF!</definedName>
    <definedName name="BLPR120040130170512210" hidden="1">'[32]Download Sheet'!#REF!</definedName>
    <definedName name="BLPR120040130170512210_1_8" hidden="1">'[32]Download Sheet'!#REF!</definedName>
    <definedName name="BLPR120040130170512210_2_8" hidden="1">'[32]Download Sheet'!#REF!</definedName>
    <definedName name="BLPR120040130170512210_3_8" hidden="1">'[32]Download Sheet'!#REF!</definedName>
    <definedName name="BLPR120040130170512210_4_8" hidden="1">'[32]Download Sheet'!#REF!</definedName>
    <definedName name="BLPR120040130170512210_5_8" hidden="1">'[32]Download Sheet'!#REF!</definedName>
    <definedName name="BLPR120040130170512210_6_8" hidden="1">'[32]Download Sheet'!#REF!</definedName>
    <definedName name="BLPR120040130170512210_7_8" hidden="1">'[32]Download Sheet'!#REF!</definedName>
    <definedName name="BLPR120040130170512210_8_8" hidden="1">'[32]Download Sheet'!#REF!</definedName>
    <definedName name="BLPR120040205162235653" hidden="1">'[32]Download Sheet'!#REF!</definedName>
    <definedName name="BLPR120040205162235653_1_8" hidden="1">'[32]Download Sheet'!#REF!</definedName>
    <definedName name="BLPR120040205162235653_2_8" hidden="1">'[32]Download Sheet'!#REF!</definedName>
    <definedName name="BLPR120040205162235653_3_8" hidden="1">'[32]Download Sheet'!#REF!</definedName>
    <definedName name="BLPR120040205162235653_4_8" hidden="1">'[32]Download Sheet'!#REF!</definedName>
    <definedName name="BLPR120040205162235653_5_8" hidden="1">'[32]Download Sheet'!#REF!</definedName>
    <definedName name="BLPR120040205162235653_6_8" hidden="1">'[32]Download Sheet'!#REF!</definedName>
    <definedName name="BLPR120040205162235653_7_8" hidden="1">'[32]Download Sheet'!#REF!</definedName>
    <definedName name="BLPR120040205162235653_8_8" hidden="1">'[32]Download Sheet'!#REF!</definedName>
    <definedName name="BLPR1520040130171441887" hidden="1">'[32]Download Sheet'!#REF!</definedName>
    <definedName name="BLPR1520040130171441887_1_8" hidden="1">'[32]Download Sheet'!#REF!</definedName>
    <definedName name="BLPR1520040130171441887_2_8" hidden="1">'[32]Download Sheet'!#REF!</definedName>
    <definedName name="BLPR1520040130171441887_3_8" hidden="1">'[32]Download Sheet'!#REF!</definedName>
    <definedName name="BLPR1520040130171441887_4_8" hidden="1">'[32]Download Sheet'!#REF!</definedName>
    <definedName name="BLPR1520040130171441887_5_8" hidden="1">'[32]Download Sheet'!#REF!</definedName>
    <definedName name="BLPR1520040130171441887_6_8" hidden="1">'[32]Download Sheet'!#REF!</definedName>
    <definedName name="BLPR1520040130171441887_7_8" hidden="1">'[32]Download Sheet'!#REF!</definedName>
    <definedName name="BLPR1520040130171441887_8_8" hidden="1">'[32]Download Sheet'!#REF!</definedName>
    <definedName name="BLPR1820040205165037169" hidden="1">'[32]Download Sheet'!#REF!</definedName>
    <definedName name="BLPR1820040205165037169_1_8" hidden="1">'[32]Download Sheet'!#REF!</definedName>
    <definedName name="BLPR1820040205165037169_2_8" hidden="1">'[32]Download Sheet'!#REF!</definedName>
    <definedName name="BLPR1820040205165037169_3_8" hidden="1">'[32]Download Sheet'!#REF!</definedName>
    <definedName name="BLPR1820040205165037169_4_8" hidden="1">'[32]Download Sheet'!#REF!</definedName>
    <definedName name="BLPR1820040205165037169_5_8" hidden="1">'[32]Download Sheet'!#REF!</definedName>
    <definedName name="BLPR1820040205165037169_6_8" hidden="1">'[32]Download Sheet'!#REF!</definedName>
    <definedName name="BLPR1820040205165037169_7_8" hidden="1">'[32]Download Sheet'!#REF!</definedName>
    <definedName name="BLPR1820040205165037169_8_8" hidden="1">'[32]Download Sheet'!#REF!</definedName>
    <definedName name="BLPR1920040130171513072" hidden="1">'[32]Download Sheet'!#REF!</definedName>
    <definedName name="BLPR1920040130171513072_1_8" hidden="1">'[32]Download Sheet'!#REF!</definedName>
    <definedName name="BLPR1920040130171513072_2_8" hidden="1">'[32]Download Sheet'!#REF!</definedName>
    <definedName name="BLPR1920040130171513072_3_8" hidden="1">'[32]Download Sheet'!#REF!</definedName>
    <definedName name="BLPR1920040130171513072_4_8" hidden="1">'[32]Download Sheet'!#REF!</definedName>
    <definedName name="BLPR1920040130171513072_5_8" hidden="1">'[32]Download Sheet'!#REF!</definedName>
    <definedName name="BLPR1920040130171513072_6_8" hidden="1">'[32]Download Sheet'!#REF!</definedName>
    <definedName name="BLPR1920040130171513072_7_8" hidden="1">'[32]Download Sheet'!#REF!</definedName>
    <definedName name="BLPR1920040130171513072_8_8" hidden="1">'[32]Download Sheet'!#REF!</definedName>
    <definedName name="BLPR220040204201237693" hidden="1">'[32]Download Sheet'!#REF!</definedName>
    <definedName name="BLPR220040204201237693_1_8" hidden="1">'[32]Download Sheet'!#REF!</definedName>
    <definedName name="BLPR220040204201237693_2_8" hidden="1">'[32]Download Sheet'!#REF!</definedName>
    <definedName name="BLPR220040204201237693_3_8" hidden="1">'[32]Download Sheet'!#REF!</definedName>
    <definedName name="BLPR220040204201237693_4_8" hidden="1">'[32]Download Sheet'!#REF!</definedName>
    <definedName name="BLPR220040204201237693_5_8" hidden="1">'[32]Download Sheet'!#REF!</definedName>
    <definedName name="BLPR220040204201237693_6_8" hidden="1">'[32]Download Sheet'!#REF!</definedName>
    <definedName name="BLPR220040204201237693_7_8" hidden="1">'[32]Download Sheet'!#REF!</definedName>
    <definedName name="BLPR220040204201237693_8_8" hidden="1">'[32]Download Sheet'!#REF!</definedName>
    <definedName name="BLPR2220040130171524561" hidden="1">'[32]Download Sheet'!#REF!</definedName>
    <definedName name="BLPR2220040130171524561_1_8" hidden="1">'[32]Download Sheet'!#REF!</definedName>
    <definedName name="BLPR2220040130171524561_2_8" hidden="1">'[32]Download Sheet'!#REF!</definedName>
    <definedName name="BLPR2220040130171524561_3_8" hidden="1">'[32]Download Sheet'!#REF!</definedName>
    <definedName name="BLPR2220040130171524561_4_8" hidden="1">'[32]Download Sheet'!#REF!</definedName>
    <definedName name="BLPR2220040130171524561_5_8" hidden="1">'[32]Download Sheet'!#REF!</definedName>
    <definedName name="BLPR2220040130171524561_6_8" hidden="1">'[32]Download Sheet'!#REF!</definedName>
    <definedName name="BLPR2220040130171524561_7_8" hidden="1">'[32]Download Sheet'!#REF!</definedName>
    <definedName name="BLPR2220040130171524561_8_8" hidden="1">'[32]Download Sheet'!#REF!</definedName>
    <definedName name="BLPR2420040130171533284" hidden="1">'[32]Download Sheet'!#REF!</definedName>
    <definedName name="BLPR2420040130171533284_1_8" hidden="1">'[32]Download Sheet'!#REF!</definedName>
    <definedName name="BLPR2420040130171533284_2_8" hidden="1">'[32]Download Sheet'!#REF!</definedName>
    <definedName name="BLPR2420040130171533284_3_8" hidden="1">'[32]Download Sheet'!#REF!</definedName>
    <definedName name="BLPR2420040130171533284_4_8" hidden="1">'[32]Download Sheet'!#REF!</definedName>
    <definedName name="BLPR2420040130171533284_5_8" hidden="1">'[32]Download Sheet'!#REF!</definedName>
    <definedName name="BLPR2420040130171533284_6_8" hidden="1">'[32]Download Sheet'!#REF!</definedName>
    <definedName name="BLPR2420040130171533284_7_8" hidden="1">'[32]Download Sheet'!#REF!</definedName>
    <definedName name="BLPR2420040130171533284_8_8" hidden="1">'[32]Download Sheet'!#REF!</definedName>
    <definedName name="BLPR2520040130171541287" hidden="1">'[32]Download Sheet'!#REF!</definedName>
    <definedName name="BLPR2520040130171541287_1_8" hidden="1">'[32]Download Sheet'!#REF!</definedName>
    <definedName name="BLPR2520040130171541287_2_8" hidden="1">'[32]Download Sheet'!#REF!</definedName>
    <definedName name="BLPR2520040130171541287_3_8" hidden="1">'[32]Download Sheet'!#REF!</definedName>
    <definedName name="BLPR2520040130171541287_4_8" hidden="1">'[32]Download Sheet'!#REF!</definedName>
    <definedName name="BLPR2520040130171541287_5_8" hidden="1">'[32]Download Sheet'!#REF!</definedName>
    <definedName name="BLPR2520040130171541287_6_8" hidden="1">'[32]Download Sheet'!#REF!</definedName>
    <definedName name="BLPR2520040130171541287_7_8" hidden="1">'[32]Download Sheet'!#REF!</definedName>
    <definedName name="BLPR2520040130171541287_8_8" hidden="1">'[32]Download Sheet'!#REF!</definedName>
    <definedName name="BLPR2620040130171544867" hidden="1">'[32]Download Sheet'!#REF!</definedName>
    <definedName name="BLPR2620040130171544867_1_8" hidden="1">'[32]Download Sheet'!#REF!</definedName>
    <definedName name="BLPR2620040130171544867_2_8" hidden="1">'[32]Download Sheet'!#REF!</definedName>
    <definedName name="BLPR2620040130171544867_3_8" hidden="1">'[32]Download Sheet'!#REF!</definedName>
    <definedName name="BLPR2620040130171544867_4_8" hidden="1">'[32]Download Sheet'!#REF!</definedName>
    <definedName name="BLPR2620040130171544867_5_8" hidden="1">'[32]Download Sheet'!#REF!</definedName>
    <definedName name="BLPR2620040130171544867_6_8" hidden="1">'[32]Download Sheet'!#REF!</definedName>
    <definedName name="BLPR2620040130171544867_7_8" hidden="1">'[32]Download Sheet'!#REF!</definedName>
    <definedName name="BLPR2620040130171544867_8_8" hidden="1">'[32]Download Sheet'!#REF!</definedName>
    <definedName name="BLPR2720040130171547962" hidden="1">'[32]Download Sheet'!#REF!</definedName>
    <definedName name="BLPR2720040130171547962_1_8" hidden="1">'[32]Download Sheet'!#REF!</definedName>
    <definedName name="BLPR2720040130171547962_2_8" hidden="1">'[32]Download Sheet'!#REF!</definedName>
    <definedName name="BLPR2720040130171547962_3_8" hidden="1">'[32]Download Sheet'!#REF!</definedName>
    <definedName name="BLPR2720040130171547962_4_8" hidden="1">'[32]Download Sheet'!#REF!</definedName>
    <definedName name="BLPR2720040130171547962_5_8" hidden="1">'[32]Download Sheet'!#REF!</definedName>
    <definedName name="BLPR2720040130171547962_6_8" hidden="1">'[32]Download Sheet'!#REF!</definedName>
    <definedName name="BLPR2720040130171547962_7_8" hidden="1">'[32]Download Sheet'!#REF!</definedName>
    <definedName name="BLPR2720040130171547962_8_8" hidden="1">'[32]Download Sheet'!#REF!</definedName>
    <definedName name="BLPR2920040130171555449" hidden="1">'[32]Download Sheet'!#REF!</definedName>
    <definedName name="BLPR2920040130171555449_1_8" hidden="1">'[32]Download Sheet'!#REF!</definedName>
    <definedName name="BLPR2920040130171555449_2_8" hidden="1">'[32]Download Sheet'!#REF!</definedName>
    <definedName name="BLPR2920040130171555449_3_8" hidden="1">'[32]Download Sheet'!#REF!</definedName>
    <definedName name="BLPR2920040130171555449_4_8" hidden="1">'[32]Download Sheet'!#REF!</definedName>
    <definedName name="BLPR2920040130171555449_5_8" hidden="1">'[32]Download Sheet'!#REF!</definedName>
    <definedName name="BLPR2920040130171555449_6_8" hidden="1">'[32]Download Sheet'!#REF!</definedName>
    <definedName name="BLPR2920040130171555449_7_8" hidden="1">'[32]Download Sheet'!#REF!</definedName>
    <definedName name="BLPR2920040130171555449_8_8" hidden="1">'[32]Download Sheet'!#REF!</definedName>
    <definedName name="BLPR3020040130171601577" hidden="1">'[32]Download Sheet'!#REF!</definedName>
    <definedName name="BLPR3020040130171601577_1_8" hidden="1">'[32]Download Sheet'!#REF!</definedName>
    <definedName name="BLPR3020040130171601577_2_8" hidden="1">'[32]Download Sheet'!#REF!</definedName>
    <definedName name="BLPR3020040130171601577_3_8" hidden="1">'[32]Download Sheet'!#REF!</definedName>
    <definedName name="BLPR3020040130171601577_4_8" hidden="1">'[32]Download Sheet'!#REF!</definedName>
    <definedName name="BLPR3020040130171601577_5_8" hidden="1">'[32]Download Sheet'!#REF!</definedName>
    <definedName name="BLPR3020040130171601577_6_8" hidden="1">'[32]Download Sheet'!#REF!</definedName>
    <definedName name="BLPR3020040130171601577_7_8" hidden="1">'[32]Download Sheet'!#REF!</definedName>
    <definedName name="BLPR3020040130171601577_8_8" hidden="1">'[32]Download Sheet'!#REF!</definedName>
    <definedName name="BLPR320040204201544761" hidden="1">'[32]Download Sheet'!#REF!</definedName>
    <definedName name="BLPR320040204201544761_1_1" hidden="1">'[32]Download Sheet'!#REF!</definedName>
    <definedName name="BLPR3220040130171610424" hidden="1">'[32]Download Sheet'!#REF!</definedName>
    <definedName name="BLPR3220040130171610424_1_8" hidden="1">'[32]Download Sheet'!#REF!</definedName>
    <definedName name="BLPR3220040130171610424_2_8" hidden="1">'[32]Download Sheet'!#REF!</definedName>
    <definedName name="BLPR3220040130171610424_3_8" hidden="1">'[32]Download Sheet'!#REF!</definedName>
    <definedName name="BLPR3220040130171610424_4_8" hidden="1">'[32]Download Sheet'!#REF!</definedName>
    <definedName name="BLPR3220040130171610424_5_8" hidden="1">'[32]Download Sheet'!#REF!</definedName>
    <definedName name="BLPR3220040130171610424_6_8" hidden="1">'[32]Download Sheet'!#REF!</definedName>
    <definedName name="BLPR3220040130171610424_7_8" hidden="1">'[32]Download Sheet'!#REF!</definedName>
    <definedName name="BLPR3220040130171610424_8_8" hidden="1">'[32]Download Sheet'!#REF!</definedName>
    <definedName name="BLPR3320040130171738961" hidden="1">'[32]Download Sheet'!#REF!</definedName>
    <definedName name="BLPR3320040130171738961_1_8" hidden="1">'[32]Download Sheet'!#REF!</definedName>
    <definedName name="BLPR3320040130171738961_2_8" hidden="1">'[32]Download Sheet'!#REF!</definedName>
    <definedName name="BLPR3320040130171738961_3_8" hidden="1">'[32]Download Sheet'!#REF!</definedName>
    <definedName name="BLPR3320040130171738961_4_8" hidden="1">'[32]Download Sheet'!#REF!</definedName>
    <definedName name="BLPR3320040130171738961_5_8" hidden="1">'[32]Download Sheet'!#REF!</definedName>
    <definedName name="BLPR3320040130171738961_6_8" hidden="1">'[32]Download Sheet'!#REF!</definedName>
    <definedName name="BLPR3320040130171738961_7_8" hidden="1">'[32]Download Sheet'!#REF!</definedName>
    <definedName name="BLPR3320040130171738961_8_8" hidden="1">'[32]Download Sheet'!#REF!</definedName>
    <definedName name="BLPR3420040130171750184" hidden="1">'[32]Download Sheet'!#REF!</definedName>
    <definedName name="BLPR3420040130171750184_1_8" hidden="1">'[32]Download Sheet'!#REF!</definedName>
    <definedName name="BLPR3420040130171750184_2_8" hidden="1">'[32]Download Sheet'!#REF!</definedName>
    <definedName name="BLPR3420040130171750184_3_8" hidden="1">'[32]Download Sheet'!#REF!</definedName>
    <definedName name="BLPR3420040130171750184_4_8" hidden="1">'[32]Download Sheet'!#REF!</definedName>
    <definedName name="BLPR3420040130171750184_5_8" hidden="1">'[32]Download Sheet'!#REF!</definedName>
    <definedName name="BLPR3420040130171750184_6_8" hidden="1">'[32]Download Sheet'!#REF!</definedName>
    <definedName name="BLPR3420040130171750184_7_8" hidden="1">'[32]Download Sheet'!#REF!</definedName>
    <definedName name="BLPR3420040130171750184_8_8" hidden="1">'[32]Download Sheet'!#REF!</definedName>
    <definedName name="BLPR3520040130171814679" hidden="1">'[32]Download Sheet'!#REF!</definedName>
    <definedName name="BLPR3520040130171814679_1_8" hidden="1">'[32]Download Sheet'!#REF!</definedName>
    <definedName name="BLPR3520040130171814679_2_8" hidden="1">'[32]Download Sheet'!#REF!</definedName>
    <definedName name="BLPR3520040130171814679_3_8" hidden="1">'[32]Download Sheet'!#REF!</definedName>
    <definedName name="BLPR3520040130171814679_4_8" hidden="1">'[32]Download Sheet'!#REF!</definedName>
    <definedName name="BLPR3520040130171814679_5_8" hidden="1">'[32]Download Sheet'!#REF!</definedName>
    <definedName name="BLPR3520040130171814679_6_8" hidden="1">'[32]Download Sheet'!#REF!</definedName>
    <definedName name="BLPR3520040130171814679_7_8" hidden="1">'[32]Download Sheet'!#REF!</definedName>
    <definedName name="BLPR3520040130171814679_8_8" hidden="1">'[32]Download Sheet'!#REF!</definedName>
    <definedName name="BLPR3620040130171814679" hidden="1">'[32]Download Sheet'!#REF!</definedName>
    <definedName name="BLPR3620040130171814679_1_8" hidden="1">'[32]Download Sheet'!#REF!</definedName>
    <definedName name="BLPR3620040130171814679_2_8" hidden="1">'[32]Download Sheet'!#REF!</definedName>
    <definedName name="BLPR3620040130171814679_3_8" hidden="1">'[32]Download Sheet'!#REF!</definedName>
    <definedName name="BLPR3620040130171814679_4_8" hidden="1">'[32]Download Sheet'!#REF!</definedName>
    <definedName name="BLPR3620040130171814679_5_8" hidden="1">'[32]Download Sheet'!#REF!</definedName>
    <definedName name="BLPR3620040130171814679_6_8" hidden="1">'[32]Download Sheet'!#REF!</definedName>
    <definedName name="BLPR3620040130171814679_7_8" hidden="1">'[32]Download Sheet'!#REF!</definedName>
    <definedName name="BLPR3620040130171814679_8_8" hidden="1">'[32]Download Sheet'!#REF!</definedName>
    <definedName name="BLPR3720040130171901073" hidden="1">'[32]Download Sheet'!#REF!</definedName>
    <definedName name="BLPR3720040130171901073_1_8" hidden="1">'[32]Download Sheet'!#REF!</definedName>
    <definedName name="BLPR3720040130171901073_2_8" hidden="1">'[32]Download Sheet'!#REF!</definedName>
    <definedName name="BLPR3720040130171901073_3_8" hidden="1">'[32]Download Sheet'!#REF!</definedName>
    <definedName name="BLPR3720040130171901073_4_8" hidden="1">'[32]Download Sheet'!#REF!</definedName>
    <definedName name="BLPR3720040130171901073_5_8" hidden="1">'[32]Download Sheet'!#REF!</definedName>
    <definedName name="BLPR3720040130171901073_6_8" hidden="1">'[32]Download Sheet'!#REF!</definedName>
    <definedName name="BLPR3720040130171901073_7_8" hidden="1">'[32]Download Sheet'!#REF!</definedName>
    <definedName name="BLPR3720040130171901073_8_8" hidden="1">'[32]Download Sheet'!#REF!</definedName>
    <definedName name="BLPR3820040130171905294" hidden="1">'[32]Download Sheet'!#REF!</definedName>
    <definedName name="BLPR3820040130171905294_1_8" hidden="1">'[32]Download Sheet'!#REF!</definedName>
    <definedName name="BLPR3820040130171905294_2_8" hidden="1">'[32]Download Sheet'!#REF!</definedName>
    <definedName name="BLPR3820040130171905294_3_8" hidden="1">'[32]Download Sheet'!#REF!</definedName>
    <definedName name="BLPR3820040130171905294_4_8" hidden="1">'[32]Download Sheet'!#REF!</definedName>
    <definedName name="BLPR3820040130171905294_5_8" hidden="1">'[32]Download Sheet'!#REF!</definedName>
    <definedName name="BLPR3820040130171905294_6_8" hidden="1">'[32]Download Sheet'!#REF!</definedName>
    <definedName name="BLPR3820040130171905294_7_8" hidden="1">'[32]Download Sheet'!#REF!</definedName>
    <definedName name="BLPR3820040130171905294_8_8" hidden="1">'[32]Download Sheet'!#REF!</definedName>
    <definedName name="BLPR3920040130171914282" hidden="1">'[32]Download Sheet'!#REF!</definedName>
    <definedName name="BLPR3920040130171914282_1_8" hidden="1">'[32]Download Sheet'!#REF!</definedName>
    <definedName name="BLPR3920040130171914282_2_8" hidden="1">'[32]Download Sheet'!#REF!</definedName>
    <definedName name="BLPR3920040130171914282_3_8" hidden="1">'[32]Download Sheet'!#REF!</definedName>
    <definedName name="BLPR3920040130171914282_4_8" hidden="1">'[32]Download Sheet'!#REF!</definedName>
    <definedName name="BLPR3920040130171914282_5_8" hidden="1">'[32]Download Sheet'!#REF!</definedName>
    <definedName name="BLPR3920040130171914282_6_8" hidden="1">'[32]Download Sheet'!#REF!</definedName>
    <definedName name="BLPR3920040130171914282_7_8" hidden="1">'[32]Download Sheet'!#REF!</definedName>
    <definedName name="BLPR3920040130171914282_8_8" hidden="1">'[32]Download Sheet'!#REF!</definedName>
    <definedName name="BLPR4020040130171936619" hidden="1">'[32]Download Sheet'!#REF!</definedName>
    <definedName name="BLPR4020040130171936619_1_8" hidden="1">'[32]Download Sheet'!#REF!</definedName>
    <definedName name="BLPR4020040130171936619_2_8" hidden="1">'[32]Download Sheet'!#REF!</definedName>
    <definedName name="BLPR4020040130171936619_3_8" hidden="1">'[32]Download Sheet'!#REF!</definedName>
    <definedName name="BLPR4020040130171936619_4_8" hidden="1">'[32]Download Sheet'!#REF!</definedName>
    <definedName name="BLPR4020040130171936619_5_8" hidden="1">'[32]Download Sheet'!#REF!</definedName>
    <definedName name="BLPR4020040130171936619_6_8" hidden="1">'[32]Download Sheet'!#REF!</definedName>
    <definedName name="BLPR4020040130171936619_7_8" hidden="1">'[32]Download Sheet'!#REF!</definedName>
    <definedName name="BLPR4020040130171936619_8_8" hidden="1">'[32]Download Sheet'!#REF!</definedName>
    <definedName name="BLPR4120040130171947968" hidden="1">'[32]Download Sheet'!#REF!</definedName>
    <definedName name="BLPR4120040130171947968_1_8" hidden="1">'[32]Download Sheet'!#REF!</definedName>
    <definedName name="BLPR4120040130171947968_2_8" hidden="1">'[32]Download Sheet'!#REF!</definedName>
    <definedName name="BLPR4120040130171947968_3_8" hidden="1">'[32]Download Sheet'!#REF!</definedName>
    <definedName name="BLPR4120040130171947968_4_8" hidden="1">'[32]Download Sheet'!#REF!</definedName>
    <definedName name="BLPR4120040130171947968_5_8" hidden="1">'[32]Download Sheet'!#REF!</definedName>
    <definedName name="BLPR4120040130171947968_6_8" hidden="1">'[32]Download Sheet'!#REF!</definedName>
    <definedName name="BLPR4120040130171947968_7_8" hidden="1">'[32]Download Sheet'!#REF!</definedName>
    <definedName name="BLPR4120040130171947968_8_8" hidden="1">'[32]Download Sheet'!#REF!</definedName>
    <definedName name="BLPR420040204201601667" hidden="1">'[32]Download Sheet'!#REF!</definedName>
    <definedName name="BLPR420040204201601667_1_1" hidden="1">'[32]Download Sheet'!#REF!</definedName>
    <definedName name="BLPR420040205162630481" hidden="1">'[32]Download Sheet'!#REF!</definedName>
    <definedName name="BLPR420040205162630481_1_8" hidden="1">'[32]Download Sheet'!#REF!</definedName>
    <definedName name="BLPR420040205162630481_2_8" hidden="1">'[32]Download Sheet'!#REF!</definedName>
    <definedName name="BLPR420040205162630481_3_8" hidden="1">'[32]Download Sheet'!#REF!</definedName>
    <definedName name="BLPR420040205162630481_4_8" hidden="1">'[32]Download Sheet'!#REF!</definedName>
    <definedName name="BLPR420040205162630481_5_8" hidden="1">'[32]Download Sheet'!#REF!</definedName>
    <definedName name="BLPR420040205162630481_6_8" hidden="1">'[32]Download Sheet'!#REF!</definedName>
    <definedName name="BLPR420040205162630481_7_8" hidden="1">'[32]Download Sheet'!#REF!</definedName>
    <definedName name="BLPR420040205162630481_8_8" hidden="1">'[32]Download Sheet'!#REF!</definedName>
    <definedName name="BLPR4220040130171953095" hidden="1">'[32]Download Sheet'!#REF!</definedName>
    <definedName name="BLPR4220040130171953095_1_8" hidden="1">'[32]Download Sheet'!#REF!</definedName>
    <definedName name="BLPR4220040130171953095_2_8" hidden="1">'[32]Download Sheet'!#REF!</definedName>
    <definedName name="BLPR4220040130171953095_3_8" hidden="1">'[32]Download Sheet'!#REF!</definedName>
    <definedName name="BLPR4220040130171953095_4_8" hidden="1">'[32]Download Sheet'!#REF!</definedName>
    <definedName name="BLPR4220040130171953095_5_8" hidden="1">'[32]Download Sheet'!#REF!</definedName>
    <definedName name="BLPR4220040130171953095_6_8" hidden="1">'[32]Download Sheet'!#REF!</definedName>
    <definedName name="BLPR4220040130171953095_7_8" hidden="1">'[32]Download Sheet'!#REF!</definedName>
    <definedName name="BLPR4220040130171953095_8_8" hidden="1">'[32]Download Sheet'!#REF!</definedName>
    <definedName name="BLPR4320040130171958660" hidden="1">'[32]Download Sheet'!#REF!</definedName>
    <definedName name="BLPR4320040130171958660_1_8" hidden="1">'[32]Download Sheet'!#REF!</definedName>
    <definedName name="BLPR4320040130171958660_2_8" hidden="1">'[32]Download Sheet'!#REF!</definedName>
    <definedName name="BLPR4320040130171958660_3_8" hidden="1">'[32]Download Sheet'!#REF!</definedName>
    <definedName name="BLPR4320040130171958660_4_8" hidden="1">'[32]Download Sheet'!#REF!</definedName>
    <definedName name="BLPR4320040130171958660_5_8" hidden="1">'[32]Download Sheet'!#REF!</definedName>
    <definedName name="BLPR4320040130171958660_6_8" hidden="1">'[32]Download Sheet'!#REF!</definedName>
    <definedName name="BLPR4320040130171958660_7_8" hidden="1">'[32]Download Sheet'!#REF!</definedName>
    <definedName name="BLPR4320040130171958660_8_8" hidden="1">'[32]Download Sheet'!#REF!</definedName>
    <definedName name="BLPR4420040130172003115" hidden="1">'[32]Download Sheet'!#REF!</definedName>
    <definedName name="BLPR4420040130172003115_1_8" hidden="1">'[32]Download Sheet'!#REF!</definedName>
    <definedName name="BLPR4420040130172003115_2_8" hidden="1">'[32]Download Sheet'!#REF!</definedName>
    <definedName name="BLPR4420040130172003115_3_8" hidden="1">'[32]Download Sheet'!#REF!</definedName>
    <definedName name="BLPR4420040130172003115_4_8" hidden="1">'[32]Download Sheet'!#REF!</definedName>
    <definedName name="BLPR4420040130172003115_5_8" hidden="1">'[32]Download Sheet'!#REF!</definedName>
    <definedName name="BLPR4420040130172003115_6_8" hidden="1">'[32]Download Sheet'!#REF!</definedName>
    <definedName name="BLPR4420040130172003115_7_8" hidden="1">'[32]Download Sheet'!#REF!</definedName>
    <definedName name="BLPR4420040130172003115_8_8" hidden="1">'[32]Download Sheet'!#REF!</definedName>
    <definedName name="BLPR4520040130172016464" hidden="1">'[32]Download Sheet'!#REF!</definedName>
    <definedName name="BLPR4520040130172016464_1_8" hidden="1">'[32]Download Sheet'!#REF!</definedName>
    <definedName name="BLPR4520040130172016464_2_8" hidden="1">'[32]Download Sheet'!#REF!</definedName>
    <definedName name="BLPR4520040130172016464_3_8" hidden="1">'[32]Download Sheet'!#REF!</definedName>
    <definedName name="BLPR4520040130172016464_4_8" hidden="1">'[32]Download Sheet'!#REF!</definedName>
    <definedName name="BLPR4520040130172016464_5_8" hidden="1">'[32]Download Sheet'!#REF!</definedName>
    <definedName name="BLPR4520040130172016464_6_8" hidden="1">'[32]Download Sheet'!#REF!</definedName>
    <definedName name="BLPR4520040130172016464_7_8" hidden="1">'[32]Download Sheet'!#REF!</definedName>
    <definedName name="BLPR4520040130172016464_8_8" hidden="1">'[32]Download Sheet'!#REF!</definedName>
    <definedName name="BLPR4620040130231314082" hidden="1">'[32]Download Sheet'!#REF!</definedName>
    <definedName name="BLPR4620040130231314082_1_8" hidden="1">'[32]Download Sheet'!#REF!</definedName>
    <definedName name="BLPR4620040130231314082_2_8" hidden="1">'[32]Download Sheet'!#REF!</definedName>
    <definedName name="BLPR4620040130231314082_3_8" hidden="1">'[32]Download Sheet'!#REF!</definedName>
    <definedName name="BLPR4620040130231314082_4_8" hidden="1">'[32]Download Sheet'!#REF!</definedName>
    <definedName name="BLPR4620040130231314082_5_8" hidden="1">'[32]Download Sheet'!#REF!</definedName>
    <definedName name="BLPR4620040130231314082_6_8" hidden="1">'[32]Download Sheet'!#REF!</definedName>
    <definedName name="BLPR4620040130231314082_7_8" hidden="1">'[32]Download Sheet'!#REF!</definedName>
    <definedName name="BLPR4620040130231314082_8_8" hidden="1">'[32]Download Sheet'!#REF!</definedName>
    <definedName name="BLPR520040204201726358" hidden="1">'[32]Download Sheet'!#REF!</definedName>
    <definedName name="BLPR520040204201726358_1_8" hidden="1">'[32]Download Sheet'!#REF!</definedName>
    <definedName name="BLPR520040204201726358_2_8" hidden="1">'[32]Download Sheet'!#REF!</definedName>
    <definedName name="BLPR520040204201726358_3_8" hidden="1">'[32]Download Sheet'!#REF!</definedName>
    <definedName name="BLPR520040204201726358_4_8" hidden="1">'[32]Download Sheet'!#REF!</definedName>
    <definedName name="BLPR520040204201726358_5_8" hidden="1">'[32]Download Sheet'!#REF!</definedName>
    <definedName name="BLPR520040204201726358_6_8" hidden="1">'[32]Download Sheet'!#REF!</definedName>
    <definedName name="BLPR520040204201726358_7_8" hidden="1">'[32]Download Sheet'!#REF!</definedName>
    <definedName name="BLPR520040204201726358_8_8" hidden="1">'[32]Download Sheet'!#REF!</definedName>
    <definedName name="BLPR520040205162639919" hidden="1">'[32]Download Sheet'!#REF!</definedName>
    <definedName name="BLPR520040205162639919_1_8" hidden="1">'[32]Download Sheet'!#REF!</definedName>
    <definedName name="BLPR520040205162639919_2_8" hidden="1">'[32]Download Sheet'!#REF!</definedName>
    <definedName name="BLPR520040205162639919_3_8" hidden="1">'[32]Download Sheet'!#REF!</definedName>
    <definedName name="BLPR520040205162639919_4_8" hidden="1">'[32]Download Sheet'!#REF!</definedName>
    <definedName name="BLPR520040205162639919_5_8" hidden="1">'[32]Download Sheet'!#REF!</definedName>
    <definedName name="BLPR520040205162639919_6_8" hidden="1">'[32]Download Sheet'!#REF!</definedName>
    <definedName name="BLPR520040205162639919_7_8" hidden="1">'[32]Download Sheet'!#REF!</definedName>
    <definedName name="BLPR520040205162639919_8_8" hidden="1">'[32]Download Sheet'!#REF!</definedName>
    <definedName name="bm" localSheetId="23" hidden="1">{"'Sheet1'!$L$16"}</definedName>
    <definedName name="bm" hidden="1">{"'Sheet1'!$L$16"}</definedName>
    <definedName name="bn" localSheetId="23" hidden="1">{"'Sheet1'!$L$16"}</definedName>
    <definedName name="bn" hidden="1">{"'Sheet1'!$L$16"}</definedName>
    <definedName name="bnnn" hidden="1">{"consolidated",#N/A,FALSE,"Sheet1";"cms",#N/A,FALSE,"Sheet1";"fse",#N/A,FALSE,"Sheet1"}</definedName>
    <definedName name="byy" localSheetId="9" hidden="1">Main.SAPF4Help()</definedName>
    <definedName name="byy" localSheetId="23" hidden="1">Main.SAPF4Help()</definedName>
    <definedName name="byy" localSheetId="22" hidden="1">Main.SAPF4Help()</definedName>
    <definedName name="byy" localSheetId="21" hidden="1">Main.SAPF4Help()</definedName>
    <definedName name="byy" hidden="1">Main.SAPF4Help()</definedName>
    <definedName name="cable_bm" localSheetId="23" hidden="1">{"'rev8'!$B$3:$S$203"}</definedName>
    <definedName name="cable_bm" hidden="1">{"'rev8'!$B$3:$S$203"}</definedName>
    <definedName name="Cap" hidden="1">{TRUE,TRUE,-1.25,-15.5,456.75,279.75,FALSE,FALSE,TRUE,TRUE,0,1,18,1,199,6,3,4,TRUE,TRUE,3,TRUE,1,TRUE,100,"Swvu.cash.","ACwvu.cash.",1,FALSE,FALSE,0.511811023622047,0.511811023622047,0.511811023622047,0.511811023622047,1,"","",FALSE,FALSE,FALSE,FALSE,1,#N/A,1,1,#DIV/0!,FALSE,"Rwvu.cash.",#N/A,FALSE,FALSE}</definedName>
    <definedName name="CATS.Project" hidden="1">"S1074"</definedName>
    <definedName name="cb_Add_CalloutChart_24_opts" hidden="1">"1, 9, 1, False, 2, False, False, , 0, False, False, 1, 1"</definedName>
    <definedName name="cb_Add_CalloutChart_25_opts" hidden="1">"1, 10, 1, False, 2, False, False, , 0, False, True, 1, 1"</definedName>
    <definedName name="cb_Add_CalloutChart_26_opts" hidden="1">"1, 9, 1, False, 2, False, False, , 0, False, True, 1, 1"</definedName>
    <definedName name="cb_ALT_STACKED_COLUMNChart_22_opts" hidden="1">"1, 3, 1, False, 2, True, False, , 0, False, True, 1, 2"</definedName>
    <definedName name="cb_ALT_STACKED_COLUMNChart_23_opts" hidden="1">"1, 3, 1, False, 2, True, False, , 0, False, True, 1, 2"</definedName>
    <definedName name="cb_bChart595EC34_opts" hidden="1">"1, 9, 1, False, 2, False, False, , 0, False, True, 1, 1"</definedName>
    <definedName name="cb_bChart9876793_opts" hidden="1">"1, 2, 1, False, 2, False, False, , 0, False, False, 2, 2"</definedName>
    <definedName name="cb_Chart_1_opts" hidden="1">"1, 6, 1, False, 2, False, False, , 0, False, True, 1, 2"</definedName>
    <definedName name="cb_Chart_10_opts" hidden="1">"1, 8, 1, False, 2, False, False, , 0, False, False, 1, 1"</definedName>
    <definedName name="cb_Chart_100032_opts" hidden="1">"1, 10, 1, False, 2, True, False, , 0, False, False, 2, 2"</definedName>
    <definedName name="cb_Chart_10104_opts" hidden="1">"1, 5, 1, False, 2, True, False, , 0, True, False, 2, 1"</definedName>
    <definedName name="cb_Chart_10401_opts" hidden="1">"1, 5, 1, False, 2, False, False, , 0, True, False, 2, 1"</definedName>
    <definedName name="cb_Chart_10736_opts" hidden="1">"1, 10, 1, False, 2, False, False, , 0, False, False, 2, 2"</definedName>
    <definedName name="cb_Chart_11_opts" hidden="1">"1, 5, 1, False, 2, False, False, , 0, False, False, 1, 2"</definedName>
    <definedName name="cb_Chart_12_opts" hidden="1">"1, 5, 1, False, 2, True, False, , 0, True, False, 1, 2"</definedName>
    <definedName name="cb_Chart_13_opts" hidden="1">"1, 5, 1, False, 2, True, False, , 0, True, False, 1, 2"</definedName>
    <definedName name="cb_Chart_14_opts" hidden="1">"2, 2, 2, True, 2, False, False, , 0, False, True, 1, 2"</definedName>
    <definedName name="cb_Chart_15_opts" hidden="1">"2, 1, 2, True, 2, False, False, , 0, False, True, 1, 2"</definedName>
    <definedName name="cb_Chart_1501_opts" hidden="1">"1, 10, 1, False, 2, True, False, , 0, False, False, 2, 2"</definedName>
    <definedName name="cb_Chart_16_opts" hidden="1">"2, 1, 2, True, 2, False, False, , 0, False, True, 1, 2"</definedName>
    <definedName name="cb_Chart_1670_opts" hidden="1">"1, 5, 1, False, 2, True, False, , 0, False, False, 2, 1"</definedName>
    <definedName name="cb_Chart_17_opts" hidden="1">"1, 9, 1, False, 2, False, False, , 0, False, False, 1, 1"</definedName>
    <definedName name="cb_Chart_18_opts" hidden="1">"1, 9, 1, False, 2, False, False, , 0, False, False, 1, 1"</definedName>
    <definedName name="cb_Chart_19_opts" hidden="1">"1, 2, 1, False, 2, True, False, , 0, True, False, 2, 1"</definedName>
    <definedName name="cb_Chart_1opts1" hidden="1">"1, 9, 1, False, 2, False, True, , 1, False, True, 1, 1"</definedName>
    <definedName name="cb_Chart_2_opts" hidden="1">"1, 6, 1, False, 2, False, False, , 0, False, False, 1, 2"</definedName>
    <definedName name="cb_Chart_20_opts" hidden="1">"1, 9, 1, False, 2, False, False, , 0, False, False, 1, 1"</definedName>
    <definedName name="cb_Chart_21_opts" hidden="1">"1, 2, 1, False, 2, False, False, , 0, False, False, 2, 1"</definedName>
    <definedName name="cb_Chart_22_opts" hidden="1">"1, 2, 1, False, 2, True, False, , 0, False, False, 2, 1"</definedName>
    <definedName name="cb_Chart_22784_opts" hidden="1">"1, 9, 1, False, 2, False, False, , 0, False, True, 1, 2"</definedName>
    <definedName name="cb_Chart_23_opts" hidden="1">"1, 9, 1, False, 2, False, False, , 0, False, False, 1, 1"</definedName>
    <definedName name="cb_Chart_24_opts" hidden="1">"1, 2, 1, False, 2, False, False, , 0, False, False, 2, 1"</definedName>
    <definedName name="cb_Chart_24490_opts" hidden="1">"1, 10, 1, False, 2, True, False, , 0, False, False, 2, 2"</definedName>
    <definedName name="cb_Chart_25_opts" hidden="1">"1, 3, 1, False, 2, False, False, , 0, True, True, 1, 2"</definedName>
    <definedName name="cb_Chart_26_opts" hidden="1">"1, 2, 1, False, 2, False, False, , 0, False, False, 2, 1"</definedName>
    <definedName name="cb_Chart_26476_opts" hidden="1">"1, 1, 1, False, 2, True, False, , 0, False, False, 1, 2"</definedName>
    <definedName name="cb_Chart_27_opts" hidden="1">"1, 1, 1, False, 2, True, False, , 0, False, True, 1, 2"</definedName>
    <definedName name="cb_Chart_28_opts" hidden="1">"1, 3, 1, False, 2, True, False, , 0, False, True, 1, 2"</definedName>
    <definedName name="cb_Chart_28031_opts" hidden="1">"1, 1, 1, False, 2, True, False, , 0, False, False, 1, 2"</definedName>
    <definedName name="cb_Chart_28545_opts" hidden="1">"1, 5, 1, False, 2, True, False, , 0, False, True, 2, 1"</definedName>
    <definedName name="cb_Chart_29_opts" hidden="1">"1, 3, 1, False, 2, False, False, , 0, False, False, 1, 1"</definedName>
    <definedName name="cb_Chart_29053_opts" hidden="1">"1, 10, 1, False, 2, True, False, , 0, False, False, 2, 2"</definedName>
    <definedName name="cb_Chart_29913_opts" hidden="1">"1, 1, 1, False, 2, False, False, , 0, False, False, 1, 1"</definedName>
    <definedName name="cb_Chart_3_opts" hidden="1">"1, 1, 1, False, 2, True, False, , 0, False, False, 2, 2"</definedName>
    <definedName name="cb_Chart_30_opts" hidden="1">"1, 3, 1, False, 2, True, False, , 0, False, True, 1, 2"</definedName>
    <definedName name="cb_Chart_30292_opts" hidden="1">"1, 1, 1, False, 2, False, False, , 0, False, False, 1, 2"</definedName>
    <definedName name="cb_Chart_31_opts" hidden="1">"1, 1, 1, False, 2, True, False, , 0, True, True, 2, 2"</definedName>
    <definedName name="cb_Chart_32_opts" hidden="1">"1, 1, 1, False, 2, True, False, , 0, False, False, 2, 2"</definedName>
    <definedName name="cb_Chart_33_opts" hidden="1">"1, 1, 1, False, 2, True, False, , 0, False, True, 3, 2"</definedName>
    <definedName name="cb_Chart_34_opts" hidden="1">"1, 10, 1, False, 2, True, False, , 0, False, False, 2, 2"</definedName>
    <definedName name="cb_Chart_36498_opts" hidden="1">"1, 1, 1, False, 2, True, False, , 0, False, False, 1, 2"</definedName>
    <definedName name="cb_Chart_37450_opts" hidden="1">"1, 10, 1, False, 2, True, False, , 0, False, False, 2, 2"</definedName>
    <definedName name="cb_Chart_4_opts" hidden="1">"1, 7, 1, False, 2, False, False, , 0, False, True, 1, 2"</definedName>
    <definedName name="cb_Chart_40_opts" hidden="1">"1, 1, 1, False, 2, False, False, , 0, False, False, 3, 2"</definedName>
    <definedName name="cb_Chart_41_opts" hidden="1">"1, 10, 1, False, 2, True, False, , 0, False, False, 2, 1"</definedName>
    <definedName name="cb_Chart_41499_opts" hidden="1">"1, 10, 1, False, 2, True, False, , 0, False, False, 2, 2"</definedName>
    <definedName name="cb_Chart_42_opts" hidden="1">"1, 10, 1, False, 2, True, False, , 0, False, False, 2, 1"</definedName>
    <definedName name="cb_Chart_43_opts" hidden="1">"1, 10, 1, False, 2, True, False, , 0, False, False, 2, 1"</definedName>
    <definedName name="cb_Chart_4634_opts" hidden="1">"1, 10, 1, False, 2, True, False, , 0, False, False, 2, 2"</definedName>
    <definedName name="cb_Chart_4664_opts" hidden="1">"1, 5, 1, False, 2, True, False, , 0, False, True, 1, 2"</definedName>
    <definedName name="cb_Chart_46965_opts" hidden="1">"1, 1, 1, False, 2, False, False, , 0, False, False, 1, 1"</definedName>
    <definedName name="cb_Chart_48_opts" hidden="1">"2, 1, 2, True, 2, False, False, , 0, False, True, 1, 1"</definedName>
    <definedName name="cb_Chart_49_opts" hidden="1">"2, 1, 2, True, 2, False, False, , 0, False, True, 1, 1"</definedName>
    <definedName name="cb_Chart_5_opts" hidden="1">"1, 8, 1, False, 2, False, False, , 0, False, False, 1, 2"</definedName>
    <definedName name="cb_Chart_50_opts" hidden="1">"2, 1, 2, True, 2, False, False, , 0, False, True, 1, 1"</definedName>
    <definedName name="cb_Chart_51_opts" hidden="1">"1, 2, 1, False, 2, False, False, , 0, False, False, 2, 1"</definedName>
    <definedName name="cb_Chart_52_opts" hidden="1">"1, 2, 1, False, 2, False, False, , 0, False, False, 2, 1"</definedName>
    <definedName name="cb_Chart_52582_opts" hidden="1">"1, 1, 1, False, 2, False, False, , 0, False, False, 1, 2"</definedName>
    <definedName name="cb_Chart_53_opts" hidden="1">"1, 9, 1, False, 2, False, True, , 3, False, False, 1, 1"</definedName>
    <definedName name="cb_Chart_53437_opts" hidden="1">"1, 10, 1, False, 2, True, False, , 0, False, False, 2, 2"</definedName>
    <definedName name="cb_Chart_53482_opts" hidden="1">"1, 10, 1, False, 2, True, False, , 0, False, False, 2, 2"</definedName>
    <definedName name="cb_Chart_54_opts" hidden="1">"1, 3, 1, False, 2, False, False, , 0, False, True, 2, 2"</definedName>
    <definedName name="cb_Chart_5449_opts" hidden="1">"1, 1, 1, False, 2, False, False, , 0, False, False, 1, 1"</definedName>
    <definedName name="cb_Chart_55_opts" hidden="1">"1, 7, 1, False, 2, False, False, , 0, False, True, 2, 2"</definedName>
    <definedName name="cb_Chart_5723_opts" hidden="1">"1, 1, 1, False, 2, True, False, , 0, False, True, 1, 2"</definedName>
    <definedName name="cb_Chart_57613_opts" hidden="1">"1, 5, 1, False, 2, True, False, , 0, False, True, 2, 1"</definedName>
    <definedName name="cb_Chart_58046_opts" hidden="1">"1, 10, 1, False, 2, True, False, , 0, False, False, 2, 2"</definedName>
    <definedName name="cb_Chart_59010_opts" hidden="1">"1, 2, 1, False, 2, False, False, , 0, False, False, 2, 1"</definedName>
    <definedName name="cb_Chart_59340_opts" hidden="1">"1, 1, 1, False, 2, False, False, , 0, False, False, 1, 1"</definedName>
    <definedName name="cb_Chart_6_opts" hidden="1">"1, 10, 1, False, 2, True, False, , 0, False, False, 2, 2"</definedName>
    <definedName name="cb_Chart_62364_opts" hidden="1">"1, 1, 1, False, 2, True, False, , 0, False, False, 1, 2"</definedName>
    <definedName name="cb_Chart_64876_opts" hidden="1">"1, 1, 1, False, 2, True, False, , 0, False, False, 1, 2"</definedName>
    <definedName name="cb_Chart_66_opts" hidden="1">"1, 1, 1, False, 2, False, False, , 0, False, False, 1, 1"</definedName>
    <definedName name="cb_Chart_67711_opts" hidden="1">"1, 10, 1, False, 2, True, False, , 0, False, False, 2, 2"</definedName>
    <definedName name="cb_Chart_69605_opts" hidden="1">"1, 2, 1, False, 2, False, False, , 0, False, False, 2, 1"</definedName>
    <definedName name="cb_Chart_7_opts" hidden="1">"2, 1, 2, True, 2, False, False, , 0, False, True, 1, 2"</definedName>
    <definedName name="cb_Chart_70_opts" hidden="1">"1, 10, 1, False, 2, True, False, , 0, False, False, 1, 1"</definedName>
    <definedName name="cb_Chart_70648_opts" hidden="1">"1, 1, 1, False, 2, True, False, , 0, False, False, 2, 2"</definedName>
    <definedName name="cb_Chart_70997_opts" hidden="1">"1, 10, 1, False, 2, False, False, , 0, False, False, 1, 1"</definedName>
    <definedName name="cb_Chart_71_opts" hidden="1">"1, 10, 1, False, 2, False, False, , 0, False, False, 1, 1"</definedName>
    <definedName name="cb_Chart_72_opts" hidden="1">"1, 10, 1, False, 2, True, False, , 0, False, False, 1, 1"</definedName>
    <definedName name="cb_Chart_73_opts" hidden="1">"1, 10, 1, False, 2, False, False, , 0, False, False, 1, 1"</definedName>
    <definedName name="cb_Chart_76165_opts" hidden="1">"1, 10, 1, False, 2, True, False, , 0, False, False, 2, 2"</definedName>
    <definedName name="cb_Chart_76804_opts" hidden="1">"1, 1, 1, False, 2, False, False, , 0, False, False, 1, 1"</definedName>
    <definedName name="cb_Chart_77567_opts" hidden="1">"1, 10, 1, False, 2, False, False, , 0, False, False, 1, 1"</definedName>
    <definedName name="cb_Chart_79140_opts" hidden="1">"1, 10, 1, False, 2, True, False, , 0, False, False, 2, 2"</definedName>
    <definedName name="cb_Chart_79981_opts" hidden="1">"1, 5, 1, False, 2, True, False, , 0, True, False, 2, 1"</definedName>
    <definedName name="cb_Chart_8_opts" hidden="1">"2, 1, 2, True, 2, False, False, , 0, False, True, 1, 2"</definedName>
    <definedName name="cb_Chart_81541_opts" hidden="1">"1, 10, 1, False, 2, True, False, , 0, False, False, 2, 2"</definedName>
    <definedName name="cb_Chart_82552_opts" hidden="1">"1, 1, 1, False, 2, True, False, , 0, False, False, 1, 2"</definedName>
    <definedName name="cb_Chart_83072_opts" hidden="1">"1, 1, 1, False, 2, True, False, , 0, False, False, 1, 2"</definedName>
    <definedName name="cb_Chart_86354_opts" hidden="1">"1, 10, 1, False, 2, False, False, , 0, False, False, 1, 1"</definedName>
    <definedName name="cb_Chart_87236_opts" hidden="1">"1, 1, 1, False, 2, True, False, , 0, False, False, 1, 2"</definedName>
    <definedName name="cb_Chart_9_opts" hidden="1">"1, 8, 1, False, 2, False, False, , 0, False, False, 1, 1"</definedName>
    <definedName name="cb_Chart_91188_opts" hidden="1">"1, 8, 1, False, 2, False, False, , 0, False, False, 1, 2"</definedName>
    <definedName name="cb_Chart_95047_opts" hidden="1">"1, 1, 1, False, 2, False, False, , 0, False, False, 1, 2"</definedName>
    <definedName name="cb_Chart_96286_opts" hidden="1">"1, 10, 1, False, 2, True, False, , 0, False, False, 2, 2"</definedName>
    <definedName name="cb_Chart_98091_opts" hidden="1">"1, 2, 1, False, 2, False, False, , 0, False, False, 2, 1"</definedName>
    <definedName name="cb_Chart_98700_opts" hidden="1">"1, 8, 1, False, 2, False, False, , 0, False, False, 1, 2"</definedName>
    <definedName name="cb_Copy_Chart_w_New_DataChart_10_opts" hidden="1">"2, 1, 1, True, 4, False, False, , 0, False, False, 2, 2"</definedName>
    <definedName name="cb_Copy_Chart_w_New_DataChart_7_opts" hidden="1">"2, 1, 1, True, 4, False, False, , 0, False, False, 2, 2"</definedName>
    <definedName name="cb_Copy_Chart_w_New_DataChart_8_opts" hidden="1">"2, 1, 1, True, 4, False, False, , 0, False, False, 2, 2"</definedName>
    <definedName name="cb_Copy_Chart_w_New_DataChart_9_opts" hidden="1">"2, 1, 1, True, 4, False, False, , 0, False, False, 2, 2"</definedName>
    <definedName name="cb_Dimension_Pie_ChartsChart_1_opts" hidden="1">"1, 1, 1, False, 2, True, False, , 0, False, False, 2, 2"</definedName>
    <definedName name="cb_Dimension_Pie_ChartsChart_2_opts" hidden="1">"1, 10, 1, False, 2, True, False, , 0, False, False, 2, 2"</definedName>
    <definedName name="cb_Export_LegendChart_14_opts" hidden="1">"1, 10, 1, False, 2, True, False, , 0, False, False, 2, 2"</definedName>
    <definedName name="cb_Export_LegendChart_15_opts" hidden="1">"1, 10, 1, False, 2, True, False, , 0, False, False, 2, 2"</definedName>
    <definedName name="cb_PieChart_16_opts" hidden="1">"1, 10, 1, False, 2, True, False, , 0, False, False, 2, 2"</definedName>
    <definedName name="cb_sChart_1501_opts" hidden="1">"1, 2, 1, False, 2, False, False, , 0, False, False, 2, 1"</definedName>
    <definedName name="cb_sChart_26476_opts" hidden="1">"1, 4, 1, False, 2, True, False, , 0, False, False, 1, 2"</definedName>
    <definedName name="cb_sChart_28031_opts" hidden="1">"1, 4, 1, False, 2, True, False, , 0, False, False, 1, 1"</definedName>
    <definedName name="cb_sChart_29053_opts" hidden="1">"1, 2, 1, False, 2, False, False, , 0, False, False, 2, 1"</definedName>
    <definedName name="cb_sChart_29913_opts" hidden="1">"1, 3, 1, False, 2, False, False, , 0, False, True, 2, 2"</definedName>
    <definedName name="cb_sChart_30292_opts" hidden="1">"1, 2, 1, False, 2, False, False, , 0, False, False, 2, 1"</definedName>
    <definedName name="cb_sChart_36498_opts" hidden="1">"1, 3, 1, False, 2, False, False, , 0, False, False, 1, 2"</definedName>
    <definedName name="cb_sChart_37450_opts" hidden="1">"1, 1, 1, False, 2, True, False, , 0, False, False, 1, 2"</definedName>
    <definedName name="cb_sChart_41499_opts" hidden="1">"1, 2, 1, False, 2, False, False, , 0, False, False, 2, 1"</definedName>
    <definedName name="cb_sChart_4634_opts" hidden="1">"1, 2, 1, False, 2, False, False, , 0, False, False, 2, 1"</definedName>
    <definedName name="cb_sChart_46965_opts" hidden="1">"1, 1, 1, False, 2, False, False, , 0, False, False, 1, 1"</definedName>
    <definedName name="cb_sChart_52582_opts" hidden="1">"1, 5, 1, False, 2, False, False, , 0, False, True, 1, 2"</definedName>
    <definedName name="cb_sChart_53437_opts" hidden="1">"1, 1, 1, False, 2, True, False, , 0, False, False, 1, 2"</definedName>
    <definedName name="cb_sChart_5449_opts" hidden="1">"1, 3, 1, False, 2, False, False, , 0, False, True, 2, 2"</definedName>
    <definedName name="cb_sChart_5723_opts" hidden="1">"1, 1, 1, False, 2, True, False, , 0, False, False, 2, 1"</definedName>
    <definedName name="cb_sChart_58046_opts" hidden="1">"1, 1, 1, False, 2, True, False, , 0, False, False, 1, 2"</definedName>
    <definedName name="cb_sChart_59010_opts" hidden="1">"1, 5, 1, False, 2, True, False, , 0, False, False, 2, 1"</definedName>
    <definedName name="cb_sChart_59340_opts" hidden="1">"1, 3, 1, False, 2, False, False, , 0, False, True, 2, 2"</definedName>
    <definedName name="cb_sChart_62364_opts" hidden="1">"1, 3, 1, False, 2, False, False, , 0, False, True, 2, 2"</definedName>
    <definedName name="cb_sChart_64876_opts" hidden="1">"1, 5, 1, False, 2, True, False, , 0, False, False, 2, 2"</definedName>
    <definedName name="cb_sChart_70648_opts" hidden="1">"1, 1, 1, False, 2, False, False, , 0, False, False, 1, 1"</definedName>
    <definedName name="cb_sChart_70997_opts" hidden="1">"1, 2, 1, False, 2, False, False, , 0, False, False, 2, 1"</definedName>
    <definedName name="cb_sChart_76165_opts" hidden="1">"1, 2, 1, False, 2, False, False, , 0, False, False, 2, 1"</definedName>
    <definedName name="cb_sChart_76804_opts" hidden="1">"1, 3, 1, False, 2, False, False, , 0, False, True, 2, 2"</definedName>
    <definedName name="cb_sChart_77567_opts" hidden="1">"1, 2, 1, False, 2, False, False, , 0, False, False, 2, 1"</definedName>
    <definedName name="cb_sChart_79140_opts" hidden="1">"1, 1, 1, False, 2, True, False, , 0, False, False, 1, 2"</definedName>
    <definedName name="cb_sChart_81541_opts" hidden="1">"1, 2, 1, False, 2, False, False, , 0, False, False, 2, 1"</definedName>
    <definedName name="cb_sChart_82552_opts" hidden="1">"1, 4, 1, False, 2, True, False, , 0, False, False, 2, 1"</definedName>
    <definedName name="cb_sChart_83072_opts" hidden="1">"1, 4, 1, False, 2, True, False, , 0, False, False, 2, 1"</definedName>
    <definedName name="cb_sChart_86354_opts" hidden="1">"1, 1, 1, False, 2, True, False, , 0, False, False, 1, 2"</definedName>
    <definedName name="cb_sChart_87236_opts" hidden="1">"1, 2, 1, False, 2, False, False, , 0, False, False, 2, 1"</definedName>
    <definedName name="cb_sChart_95047_opts" hidden="1">"1, 3, 1, False, 2, False, False, , 0, False, False, 1, 2"</definedName>
    <definedName name="cb_sChart_96286_opts" hidden="1">"1, 2, 1, False, 2, False, False, , 0, False, False, 2, 1"</definedName>
    <definedName name="cb_sChart1033DD6F_opts" hidden="1">"1, 9, 1, False, 2, False, False, , 1, False, True, 2, 1"</definedName>
    <definedName name="cb_sChart1033DF83_opts" hidden="1">"1, 9, 1, False, 2, False, False, , 1, False, False, 2, 1"</definedName>
    <definedName name="cb_sChart1033E30A_opts" hidden="1">"1, 9, 1, False, 2, False, False, , 1, False, True, 2, 1"</definedName>
    <definedName name="cb_sChart1033FE59_opts" hidden="1">"1, 9, 1, False, 2, False, False, , 1, False, False, 1, 1"</definedName>
    <definedName name="cb_sChart10340397_opts" hidden="1">"1, 9, 1, False, 2, False, False, , 1, False, True, 1, 1"</definedName>
    <definedName name="cb_sChart1034047F_opts" hidden="1">"1, 9, 1, False, 2, False, False, , 1, False, True, 2, 1"</definedName>
    <definedName name="cb_sChart10343B28_opts" hidden="1">"1, 9, 1, False, 2, False, False, , 1, False, True, 2, 1"</definedName>
    <definedName name="cb_sChart10345D4A_opts" hidden="1">"1, 3, 1, False, 2, False, False, , 1, False, True, 1, 1"</definedName>
    <definedName name="cb_sChart10345F02_opts" hidden="1">"1, 3, 1, False, 2, False, False, , 1, False, True, 1, 1"</definedName>
    <definedName name="cb_sChart10350151_opts" hidden="1">"1, 10, 1, False, 2, False, False, , 1, False, False, 1, 1"</definedName>
    <definedName name="cb_sChart10350244_opts" hidden="1">"1, 10, 1, False, 2, False, False, , 1, False, False, 2, 2"</definedName>
    <definedName name="cb_sChart105F0196_opts" hidden="1">"1, 2, 1, False, 2, False, False, , 1, False, False, 2, 1"</definedName>
    <definedName name="cb_sChart107FDA1B_opts" hidden="1">"1, 1, 1, False, 2, False, False, , 0, False, False, 1, 2"</definedName>
    <definedName name="cb_sChart1116BFB5_opts" hidden="1">"1, 9, 1, False, 2, False, False, , 0, False, True, 2, 1"</definedName>
    <definedName name="cb_sChart1116C0EE_opts" hidden="1">"2, 1, 1, False, 2, False, False, , 0, False, True, 2, 1"</definedName>
    <definedName name="cb_sChart1116C20F_opts" hidden="1">"1, 9, 1, False, 2, False, False, , 0, False, True, 2, 1"</definedName>
    <definedName name="cb_sChart1127D3E8_opts" hidden="1">"1, 9, 1, False, 2, False, False, , 0, False, True, 1, 1"</definedName>
    <definedName name="cb_sChart1127E0BF_opts" hidden="1">"1, 9, 1, False, 2, False, False, , 0, False, False, 1, 1"</definedName>
    <definedName name="cb_sChart1128AA12_opts" hidden="1">"2, 1, 2, True, 2, False, False, , 0, False, True, 1, 1"</definedName>
    <definedName name="cb_sChart1136F72F_opts" hidden="1">"2, 1, 2, True, 2, False, False, , 0, False, True, 1, 1"</definedName>
    <definedName name="cb_sChart117469FB_opts" hidden="1">"1, 10, 1, False, 2, False, False, , 0, False, False, 1, 1"</definedName>
    <definedName name="cb_sChart1174C298_opts" hidden="1">"1, 1, 1, False, 2, False, False, , 0, False, False, 1, 1"</definedName>
    <definedName name="cb_sChart1174DB47_opts" hidden="1">"2, 1, 1, False, 2, False, False, , 0, False, False, 1, 1"</definedName>
    <definedName name="cb_sChart1174DC46_opts" hidden="1">"2, 1, 1, True, 2, False, False, , 0, False, False, 1, 1"</definedName>
    <definedName name="cb_sChart1174E255_opts" hidden="1">"2, 1, 1, True, 2, True, False, , 0, False, True, 1, 1"</definedName>
    <definedName name="cb_sChart11940E62_opts" hidden="1">"1, 9, 1, False, 2, False, False, , 0, False, False, 1, 2"</definedName>
    <definedName name="cb_sChart11941A80_opts" hidden="1">"1, 9, 1, False, 2, False, False, , 0, False, True, 1, 2"</definedName>
    <definedName name="cb_sChart1194235D_opts" hidden="1">"1, 9, 1, False, 2, False, False, , 0, False, True, 1, 2"</definedName>
    <definedName name="cb_sChart119508B8_opts" hidden="1">"2, 1, 2, True, 2, False, False, , 0, False, True, 1, 1"</definedName>
    <definedName name="cb_sChart1196498A_opts" hidden="1">"1, 9, 1, False, 2, False, False, , 0, False, True, 1, 1"</definedName>
    <definedName name="cb_sChart11964E32_opts" hidden="1">"1, 9, 1, False, 2, False, False, , 0, False, True, 1, 1"</definedName>
    <definedName name="cb_sChart11966FF8_opts" hidden="1">"1, 9, 1, False, 2, False, False, , 0, False, False, 1, 1"</definedName>
    <definedName name="cb_sChart119671F5_opts" hidden="1">"1, 9, 1, False, 2, False, False, , 0, False, True, 1, 1"</definedName>
    <definedName name="cb_sChart11967593_opts" hidden="1">"1, 9, 1, False, 2, False, False, , 0, False, True, 1, 1"</definedName>
    <definedName name="cb_sChart119679D3_opts" hidden="1">"1, 9, 1, False, 2, False, False, , 0, False, True, 1, 1"</definedName>
    <definedName name="cb_sChart11967BB9_opts" hidden="1">"1, 9, 1, False, 2, False, False, , 0, False, True, 1, 1"</definedName>
    <definedName name="cb_sChart11967DAB_opts" hidden="1">"1, 8, 1, False, 2, False, False, , 0, False, True, 1, 1"</definedName>
    <definedName name="cb_sChart11967F29_opts" hidden="1">"1, 9, 1, False, 2, False, False, , 0, False, True, 1, 1"</definedName>
    <definedName name="cb_sChart11968AD3_opts" hidden="1">"1, 9, 1, False, 2, False, False, , 0, False, True, 1, 1"</definedName>
    <definedName name="cb_sChart1196BA4B_opts" hidden="1">"1, 4, 1, False, 2, False, False, , 0, False, False, 2, 2"</definedName>
    <definedName name="cb_sChart1196BC54_opts" hidden="1">"1, 1, 1, False, 2, False, False, , 0, False, False, 2, 2"</definedName>
    <definedName name="cb_sChart1196C576_opts" hidden="1">"1, 1, 1, False, 2, False, False, , 0, False, False, 2, 2"</definedName>
    <definedName name="cb_sChart1196C717_opts" hidden="1">"1, 1, 1, False, 2, False, False, , 0, False, False, 2, 2"</definedName>
    <definedName name="cb_sChart1196CA1E_opts" hidden="1">"1, 1, 1, False, 2, False, False, , 0, False, False, 2, 2"</definedName>
    <definedName name="cb_sChart1196DE60_opts" hidden="1">"1, 1, 1, False, 2, False, False, , 0, False, False, 2, 2"</definedName>
    <definedName name="cb_sChart1196DEEA_opts" hidden="1">"1, 1, 1, False, 2, False, False, , 0, False, False, 2, 2"</definedName>
    <definedName name="cb_sChart1196DF75_opts" hidden="1">"1, 1, 1, False, 2, False, False, , 0, False, False, 2, 2"</definedName>
    <definedName name="cb_sChart1196DFF5_opts" hidden="1">"1, 1, 1, False, 2, False, False, , 0, False, False, 2, 2"</definedName>
    <definedName name="cb_sChart11BF8E51_opts" hidden="1">"1, 10, 1, False, 2, False, False, , 0, False, False, 2, 1"</definedName>
    <definedName name="cb_sChart11BF94C8_opts" hidden="1">"1, 10, 1, False, 2, False, False, , 0, False, True, 2, 1"</definedName>
    <definedName name="cb_sChart11BF9C49_opts" hidden="1">"1, 10, 1, False, 2, False, False, , 0, False, False, 2, 1"</definedName>
    <definedName name="cb_sChart11C9D7C8_opts" hidden="1">"2, 1, 2, True, 2, False, False, , 0, False, True, 1, 1"</definedName>
    <definedName name="cb_sChart11EB8660_opts" hidden="1">"1, 9, 1, False, 2, False, False, , 0, False, False, 2, 1"</definedName>
    <definedName name="cb_sChart11EC8569_opts" hidden="1">"1, 1, 1, False, 2, False, False, , 0, False, False, 1, 2"</definedName>
    <definedName name="cb_sChart12595BBC_opts" hidden="1">"1, 1, 1, False, 2, True, False, , 0, False, False, 2, 2"</definedName>
    <definedName name="cb_sChart12595E44_opts" hidden="1">"1, 3, 1, False, 2, True, False, , 0, True, False, 2, 2"</definedName>
    <definedName name="cb_sChart12C45FE2_opts" hidden="1">"1, 3, 1, False, 2, True, False, , 0, False, True, 2, 1"</definedName>
    <definedName name="cb_sChart12C46ABC_opts" hidden="1">"1, 3, 1, False, 2, False, False, , 0, False, False, 2, 1"</definedName>
    <definedName name="cb_sChart12C49FA2_opts" hidden="1">"1, 1, 1, False, 2, True, False, , 0, False, False, 1, 1"</definedName>
    <definedName name="cb_sChart12C4BA43_opts" hidden="1">"1, 10, 1, False, 2, True, False, , 0, False, False, 2, 2"</definedName>
    <definedName name="cb_sChart12C56221_opts" hidden="1">"1, 1, 1, False, 2, True, False, , 0, False, False, 1, 2"</definedName>
    <definedName name="cb_sChart12C571E9_opts" hidden="1">"1, 1, 1, False, 2, False, False, , 0, False, False, 1, 2"</definedName>
    <definedName name="cb_sChart12D83A2_opts" hidden="1">"1, 1, 1, False, 2, False, False, , 0, False, True, 2, 2"</definedName>
    <definedName name="cb_sChart12D852C_opts" hidden="1">"1, 1, 1, False, 2, False, False, , 0, False, True, 2, 2"</definedName>
    <definedName name="cb_sChart12D89EB_opts" hidden="1">"1, 1, 1, False, 2, False, False, , 0, False, True, 2, 2"</definedName>
    <definedName name="cb_sChart12DAD51_opts" hidden="1">"1, 1, 1, False, 2, False, False, , 0, False, True, 2, 2"</definedName>
    <definedName name="cb_sChart12E7B7B_opts" hidden="1">"1, 1, 1, False, 2, True, False, , 0, False, True, 2, 2"</definedName>
    <definedName name="cb_sChart12E83C1_opts" hidden="1">"1, 1, 1, False, 2, False, False, , 0, False, True, 2, 1"</definedName>
    <definedName name="cb_sChart12E85B3_opts" hidden="1">"1, 1, 1, False, 2, False, False, , 0, False, True, 2, 2"</definedName>
    <definedName name="cb_sChart12E8C9E_opts" hidden="1">"1, 2, 1, False, 2, False, False, , 0, False, False, 2, 1"</definedName>
    <definedName name="cb_sChart12EA8E0_opts" hidden="1">"1, 1, 1, False, 2, True, False, , 0, False, False, 2, 2"</definedName>
    <definedName name="cb_sChart12EB078_opts" hidden="1">"1, 1, 1, False, 2, False, False, , 0, False, False, 2, 2"</definedName>
    <definedName name="cb_sChart12EBD15_opts" hidden="1">"1, 1, 1, False, 2, False, False, , 0, False, False, 2, 2"</definedName>
    <definedName name="cb_sChart12FE48A_opts" hidden="1">"1, 2, 1, False, 2, False, False, , 0, False, False, 2, 1"</definedName>
    <definedName name="cb_sChart12FE9EB_opts" hidden="1">"1, 1, 1, False, 2, False, False, , 0, False, False, 1, 2"</definedName>
    <definedName name="cb_sChart12FEDFD_opts" hidden="1">"1, 1, 1, False, 2, False, False, , 0, False, False, 1, 2"</definedName>
    <definedName name="cb_sChart12FF231_opts" hidden="1">"1, 1, 1, False, 2, False, False, , 0, False, False, 1, 2"</definedName>
    <definedName name="cb_sChart12FF8BF_opts" hidden="1">"1, 1, 1, False, 2, False, False, , 0, False, False, 1, 2"</definedName>
    <definedName name="cb_sChart12FF933_opts" hidden="1">"1, 3, 1, False, 2, False, False, , 0, False, False, 1, 2"</definedName>
    <definedName name="cb_sChart12FFC46_opts" hidden="1">"1, 1, 1, False, 2, False, False, , 0, False, False, 1, 2"</definedName>
    <definedName name="cb_sChart1328EFA7_opts" hidden="1">"1, 8, 1, False, 2, False, False, , 0, False, False, 1, 1"</definedName>
    <definedName name="cb_sChart1377C7CD_opts" hidden="1">"2, 1, 2, True, 2, False, False, , 0, False, True, 1, 1"</definedName>
    <definedName name="cb_sChart137B3ADD_opts" hidden="1">"1, 1, 1, False, 2, False, False, , 0, False, False, 1, 2"</definedName>
    <definedName name="cb_sChart13C669B1_opts" hidden="1">"1, 1, 1, False, 2, False, False, , 0, False, False, 1, 1"</definedName>
    <definedName name="cb_sChart13C66AD2_opts" hidden="1">"1, 1, 1, False, 2, False, False, , 0, False, False, 1, 2"</definedName>
    <definedName name="cb_sChart13C6F536_opts" hidden="1">"1, 1, 1, False, 2, False, False, , 0, False, False, 1, 1"</definedName>
    <definedName name="cb_sChart13C6F5F0_opts" hidden="1">"1, 1, 1, False, 2, False, False, , 0, False, False, 1, 2"</definedName>
    <definedName name="cb_sChart13C86DA4_opts" hidden="1">"1, 1, 1, False, 2, False, False, , 0, False, False, 1, 2"</definedName>
    <definedName name="cb_sChart13C86E52_opts" hidden="1">"1, 1, 1, False, 2, False, False, , 0, False, False, 2, 1"</definedName>
    <definedName name="cb_sChart14209AB4_opts" hidden="1">"2, 1, 2, True, 2, False, False, , 0, False, True, 1, 1"</definedName>
    <definedName name="cb_sChart14209ED1_opts" hidden="1">"2, 1, 2, True, 2, False, False, , 0, False, True, 1, 1"</definedName>
    <definedName name="cb_sChart1420A1F0_opts" hidden="1">"2, 1, 2, True, 2, False, False, , 0, False, True, 1, 1"</definedName>
    <definedName name="cb_sChart1420A44A_opts" hidden="1">"2, 1, 2, True, 2, False, False, , 0, False, True, 1, 1"</definedName>
    <definedName name="cb_sChart1420AF46_opts" hidden="1">"2, 1, 2, True, 2, False, False, , 0, False, True, 1, 1"</definedName>
    <definedName name="cb_sChart1420C8AF_opts" hidden="1">"2, 1, 2, True, 2, False, False, , 0, False, True, 1, 1"</definedName>
    <definedName name="cb_sChart1423129F_opts" hidden="1">"1, 9, 1, False, 2, False, False, , 0, False, True, 1, 1"</definedName>
    <definedName name="cb_sChart14231F6A_opts" hidden="1">"1, 9, 1, False, 2, False, False, , 0, False, True, 1, 1"</definedName>
    <definedName name="cb_sChart142C3DCE_opts" hidden="1">"2, 1, 2, True, 2, False, False, , 0, False, True, 1, 1"</definedName>
    <definedName name="cb_sChart142D74AE_opts" hidden="1">"2, 1, 2, True, 2, False, False, , 0, False, True, 1, 1"</definedName>
    <definedName name="cb_sChart142E871C_opts" hidden="1">"1, 9, 1, False, 2, False, False, , 0, False, True, 1, 1"</definedName>
    <definedName name="cb_sChart142E8A98_opts" hidden="1">"1, 9, 1, False, 2, False, False, , 0, False, True, 1, 1"</definedName>
    <definedName name="cb_sChart142E8D65_opts" hidden="1">"1, 9, 1, False, 2, False, False, , 0, False, True, 1, 1"</definedName>
    <definedName name="cb_sChart142E9C7F_opts" hidden="1">"1, 9, 1, False, 2, False, False, , 0, False, True, 1, 1"</definedName>
    <definedName name="cb_sChart144E15A2_opts" hidden="1">"1, 9, 1, False, 2, False, False, , 0, False, True, 1, 1"</definedName>
    <definedName name="cb_sChart14514387_opts" hidden="1">"1, 9, 1, False, 2, False, False, , 0, False, True, 1, 1"</definedName>
    <definedName name="cb_sChart146ADD58_opts" hidden="1">"1, 1, 1, False, 2, True, False, , 0, False, False, 1, 1"</definedName>
    <definedName name="cb_sChart149DAEBE_opts" hidden="1">"1, 9, 1, False, 2, False, False, , 0, False, True, 2, 1"</definedName>
    <definedName name="cb_sChart149DC246_opts" hidden="1">"1, 9, 1, False, 2, False, False, , 0, False, True, 2, 1"</definedName>
    <definedName name="cb_sChart14E6EA1E_opts" hidden="1">"1, 9, 1, False, 2, False, False, , 0, False, False, 1, 2"</definedName>
    <definedName name="cb_sChart14E6EB91_opts" hidden="1">"1, 9, 1, False, 2, False, False, , 0, False, False, 1, 1"</definedName>
    <definedName name="cb_sChart14E6ED99_opts" hidden="1">"1, 9, 1, False, 2, False, False, , 0, False, False, 1, 1"</definedName>
    <definedName name="cb_sChart14E6F3EE_opts" hidden="1">"1, 9, 1, False, 2, False, False, , 0, False, False, 1, 1"</definedName>
    <definedName name="cb_sChart14E81502_opts" hidden="1">"1, 9, 1, False, 2, False, False, , 0, False, False, 1, 2"</definedName>
    <definedName name="cb_sChart14E81DF6_opts" hidden="1">"1, 9, 1, False, 2, False, False, , 0, False, False, 1, 2"</definedName>
    <definedName name="cb_sChart14E82800_opts" hidden="1">"1, 9, 1, False, 2, False, False, , 0, False, False, 1, 2"</definedName>
    <definedName name="cb_sChart14E83288_opts" hidden="1">"1, 9, 1, False, 2, False, False, , 0, False, False, 1, 2"</definedName>
    <definedName name="cb_sChart14E8F629_opts" hidden="1">"1, 9, 1, False, 2, False, False, , 0, False, False, 1, 2"</definedName>
    <definedName name="cb_sChart14F787E8_opts" hidden="1">"1, 9, 1, False, 2, False, False, , 0, False, False, 1, 2"</definedName>
    <definedName name="cb_sChart14F7947A_opts" hidden="1">"1, 9, 1, False, 2, False, False, , 0, False, False, 1, 2"</definedName>
    <definedName name="cb_sChart14F79A09_opts" hidden="1">"1, 9, 1, False, 2, False, False, , 0, False, False, 1, 2"</definedName>
    <definedName name="cb_sChart14FA60AB_opts" hidden="1">"1, 9, 1, False, 2, False, False, , 0, False, False, 1, 2"</definedName>
    <definedName name="cb_sChart14FA650D_opts" hidden="1">"1, 9, 1, False, 2, False, False, , 0, False, False, 1, 2"</definedName>
    <definedName name="cb_sChart1501ACE3_opts" hidden="1">"1, 8, 1, False, 2, False, False, , 0, False, False, 1, 2"</definedName>
    <definedName name="cb_sChart1501AEF7_opts" hidden="1">"1, 9, 1, False, 2, False, False, , 0, False, False, 1, 2"</definedName>
    <definedName name="cb_sChart1501DCE6_opts" hidden="1">"1, 9, 1, False, 2, False, False, , 0, False, False, 1, 2"</definedName>
    <definedName name="cb_sChart1501EF92_opts" hidden="1">"1, 9, 1, False, 2, False, False, , 0, False, False, 1, 2"</definedName>
    <definedName name="cb_sChart1501F8CB_opts" hidden="1">"1, 9, 1, False, 2, False, False, , 0, False, False, 1, 2"</definedName>
    <definedName name="cb_sChart150208AA_opts" hidden="1">"1, 9, 1, False, 2, False, False, , 0, False, False, 1, 2"</definedName>
    <definedName name="cb_sChart15020EC4_opts" hidden="1">"1, 9, 1, False, 2, False, False, , 0, False, False, 1, 2"</definedName>
    <definedName name="cb_sChart150212BF_opts" hidden="1">"1, 9, 1, False, 2, False, False, , 0, False, False, 1, 2"</definedName>
    <definedName name="cb_sChart15021F68_opts" hidden="1">"1, 9, 1, False, 2, False, False, , 0, False, False, 1, 1"</definedName>
    <definedName name="cb_sChart15022484_opts" hidden="1">"1, 9, 1, False, 2, False, False, , 0, False, False, 1, 2"</definedName>
    <definedName name="cb_sChart150226F5_opts" hidden="1">"1, 9, 1, False, 2, False, False, , 0, False, False, 1, 2"</definedName>
    <definedName name="cb_sChart1503DE2F_opts" hidden="1">"1, 10, 1, False, 2, False, False, , 0, False, False, 1, 1"</definedName>
    <definedName name="cb_sChart15144595_opts" hidden="1">"1, 9, 1, False, 2, False, False, , 0, False, False, 1, 2"</definedName>
    <definedName name="cb_sChart15145615_opts" hidden="1">"1, 9, 1, False, 2, False, False, , 0, False, False, 1, 2"</definedName>
    <definedName name="cb_sChart151464B0_opts" hidden="1">"1, 9, 1, False, 2, False, False, , 0, False, False, 1, 2"</definedName>
    <definedName name="cb_sChart15146FA1_opts" hidden="1">"1, 9, 1, False, 2, False, False, , 0, False, False, 1, 2"</definedName>
    <definedName name="cb_sChart15149A94_opts" hidden="1">"1, 9, 1, False, 2, False, False, , 0, False, False, 1, 2"</definedName>
    <definedName name="cb_sChart1514EEC3_opts" hidden="1">"1, 9, 1, False, 2, False, False, , 0, False, False, 1, 2"</definedName>
    <definedName name="cb_sChart1514F2E0_opts" hidden="1">"1, 9, 1, False, 2, False, False, , 0, False, False, 1, 2"</definedName>
    <definedName name="cb_sChart151510A0_opts" hidden="1">"1, 9, 1, False, 2, False, False, , 0, False, False, 1, 2"</definedName>
    <definedName name="cb_sChart15154C37_opts" hidden="1">"1, 9, 1, False, 2, False, False, , 0, False, False, 1, 2"</definedName>
    <definedName name="cb_sChart15157034_opts" hidden="1">"1, 9, 1, False, 2, False, False, , 0, False, False, 1, 2"</definedName>
    <definedName name="cb_sChart1515F81B_opts" hidden="1">"1, 9, 1, False, 2, False, False, , 0, False, False, 1, 2"</definedName>
    <definedName name="cb_sChart1515F9EA_opts" hidden="1">"1, 9, 1, False, 2, False, False, , 0, False, False, 1, 2"</definedName>
    <definedName name="cb_sChart15161029_opts" hidden="1">"1, 9, 1, False, 2, False, False, , 0, False, False, 1, 2"</definedName>
    <definedName name="cb_sChart15163773_opts" hidden="1">"1, 9, 1, False, 2, False, False, , 0, False, False, 1, 2"</definedName>
    <definedName name="cb_sChart15164F8C_opts" hidden="1">"1, 9, 1, False, 2, False, False, , 0, False, False, 1, 2"</definedName>
    <definedName name="cb_sChart15165265_opts" hidden="1">"1, 9, 1, False, 2, False, False, , 0, False, False, 1, 2"</definedName>
    <definedName name="cb_sChart15166173_opts" hidden="1">"1, 9, 1, False, 2, False, False, , 0, False, False, 1, 2"</definedName>
    <definedName name="cb_sChart1516A84C_opts" hidden="1">"1, 9, 1, False, 2, False, False, , 0, False, False, 1, 2"</definedName>
    <definedName name="cb_sChart153020D7_opts" hidden="1">"2, 8, 2, True, 2, False, False, , 0, False, True, 1, 1"</definedName>
    <definedName name="cb_sChart15302AD5_opts" hidden="1">"1, 9, 1, False, 2, False, False, , 0, False, True, 1, 1"</definedName>
    <definedName name="cb_sChart15302BDF_opts" hidden="1">"1, 9, 1, False, 2, False, False, , 0, False, False, 1, 1"</definedName>
    <definedName name="cb_sChart15306D6D_opts" hidden="1">"1, 9, 2, False, 2, False, False, , 0, False, True, 1, 1"</definedName>
    <definedName name="cb_sChart15348F76_opts" hidden="1">"1, 1, 1, False, 2, False, False, , 0, False, False, 1, 1"</definedName>
    <definedName name="cb_sChart15349080_opts" hidden="1">"1, 1, 1, False, 2, False, False, , 0, False, False, 2, 2"</definedName>
    <definedName name="cb_sChart15349266_opts" hidden="1">"1, 1, 1, False, 2, False, False, , 0, False, False, 2, 2"</definedName>
    <definedName name="cb_sChart153493FB_opts" hidden="1">"1, 1, 1, False, 2, False, False, , 0, False, False, 2, 2"</definedName>
    <definedName name="cb_sChart15349683_opts" hidden="1">"1, 1, 1, False, 2, False, False, , 0, False, False, 2, 2"</definedName>
    <definedName name="cb_sChart155F5559_opts" hidden="1">"1, 1, 1, False, 2, False, False, , 0, False, False, 1, 1"</definedName>
    <definedName name="cb_sChart155F5734_opts" hidden="1">"1, 1, 1, False, 2, False, False, , 0, False, False, 2, 1"</definedName>
    <definedName name="cb_sChart155F57B3_opts" hidden="1">"1, 1, 1, False, 2, False, False, , 0, False, False, 1, 1"</definedName>
    <definedName name="cb_sChart1562F8BF_opts" hidden="1">"1, 1, 1, False, 2, True, False, , 0, False, False, 1, 1"</definedName>
    <definedName name="cb_sChart15630EC3_opts" hidden="1">"1, 1, 1, False, 2, True, False, , 0, False, False, 1, 2"</definedName>
    <definedName name="cb_sChart15631349_opts" hidden="1">"1, 1, 1, False, 2, True, False, , 0, False, False, 1, 2"</definedName>
    <definedName name="cb_sChart159C6A54_opts" hidden="1">"2, 1, 2, True, 2, False, False, , 0, False, True, 1, 1"</definedName>
    <definedName name="cb_sChart159C6F87_opts" hidden="1">"1, 9, 1, False, 2, False, False, , 0, False, True, 1, 1"</definedName>
    <definedName name="cb_sChart159C7500_opts" hidden="1">"1, 9, 1, False, 2, False, False, , 0, False, True, 1, 1"</definedName>
    <definedName name="cb_sChart15AF18F4_opts" hidden="1">"1, 9, 1, False, 2, False, False, , 0, False, True, 2, 1"</definedName>
    <definedName name="cb_sChart15AF8BCA_opts" hidden="1">"1, 1, 1, False, 2, True, False, , 0, False, False, 1, 2"</definedName>
    <definedName name="cb_sChart15AFEDE6_opts" hidden="1">"1, 1, 1, False, 2, True, False, , 0, False, False, 1, 2"</definedName>
    <definedName name="cb_sChart15BDC391_opts" hidden="1">"2, 1, 2, True, 2, False, False, , 0, False, True, 1, 1"</definedName>
    <definedName name="cb_sChart15BDC8B8_opts" hidden="1">"1, 9, 1, False, 2, False, False, , 0, False, False, 1, 1"</definedName>
    <definedName name="cb_sChart15BDCA08_opts" hidden="1">"1, 9, 1, False, 2, False, False, , 0, False, True, 1, 1"</definedName>
    <definedName name="cb_sChart161C000D_opts" hidden="1">"2, 1, 2, True, 2, False, False, , 0, False, True, 1, 1"</definedName>
    <definedName name="cb_sChart161C07D3_opts" hidden="1">"1, 9, 1, False, 2, False, False, , 0, False, True, 1, 1"</definedName>
    <definedName name="cb_sChart164604EE_opts" hidden="1">"1, 9, 1, False, 2, False, False, , 0, False, False, 2, 1"</definedName>
    <definedName name="cb_sChart164608F4_opts" hidden="1">"1, 8, 1, False, 2, False, False, , 0, False, False, 2, 1"</definedName>
    <definedName name="cb_sChart16460E84_opts" hidden="1">"1, 9, 1, False, 2, False, False, , 0, False, True, 2, 1"</definedName>
    <definedName name="cb_sChart1646186B_opts" hidden="1">"1, 9, 1, False, 2, False, False, , 0, False, True, 2, 1"</definedName>
    <definedName name="cb_sChart16841F3B_opts" hidden="1">"1, 9, 1, False, 2, False, False, , 0, False, True, 1, 1"</definedName>
    <definedName name="cb_sChart168427EA_opts" hidden="1">"2, 1, 2, True, 2, False, False, , 0, False, True, 1, 1"</definedName>
    <definedName name="cb_sChart16DE0050_opts" hidden="1">"2, 1, 2, True, 2, False, False, , 0, False, True, 1, 1"</definedName>
    <definedName name="cb_sChart16DE056B_opts" hidden="1">"1, 9, 1, False, 2, False, False, , 0, False, True, 1, 1"</definedName>
    <definedName name="cb_sChart16E18E81_opts" hidden="1">"1, 9, 1, False, 2, False, False, , 0, False, True, 1, 1"</definedName>
    <definedName name="cb_sChart16F18DB1_opts" hidden="1">"1, 9, 1, False, 2, False, False, , 0, False, True, 1, 2"</definedName>
    <definedName name="cb_sChart16F1A2F1_opts" hidden="1">"1, 9, 1, False, 2, False, False, , 0, False, True, 1, 1"</definedName>
    <definedName name="cb_sChart16F1D3FF_opts" hidden="1">"1, 9, 1, False, 2, False, False, , 0, False, False, 1, 1"</definedName>
    <definedName name="cb_sChart16F1DD15_opts" hidden="1">"1, 9, 1, False, 2, False, False, , 0, False, True, 1, 1"</definedName>
    <definedName name="cb_sChart16F9C327_opts" hidden="1">"1, 9, 1, False, 2, False, False, , 0, False, True, 1, 1"</definedName>
    <definedName name="cb_sChart170981EA_opts" hidden="1">"1, 9, 1, False, 2, False, False, , 0, False, True, 1, 2"</definedName>
    <definedName name="cb_sChart17098566_opts" hidden="1">"1, 9, 1, False, 2, False, False, , 0, False, True, 1, 2"</definedName>
    <definedName name="cb_sChart170A7A37_opts" hidden="1">"1, 10, 1, False, 2, False, False, , 0, False, False, 1, 1"</definedName>
    <definedName name="cb_sChart170A9D07_opts" hidden="1">"1, 10, 1, False, 2, False, False, , 0, False, False, 1, 1"</definedName>
    <definedName name="cb_sChart170B6A9B_opts" hidden="1">"1, 1, 1, False, 2, False, False, , 0, False, True, 1, 1"</definedName>
    <definedName name="cb_sChart170B6F37_opts" hidden="1">"1, 1, 1, False, 2, False, False, , 0, False, False, 1, 1"</definedName>
    <definedName name="cb_sChart170B7907_opts" hidden="1">"1, 1, 1, False, 2, False, False, , 0, False, True, 1, 1"</definedName>
    <definedName name="cb_sChart1718929D_opts" hidden="1">"1, 10, 1, False, 2, False, False, , 0, False, False, 1, 1"</definedName>
    <definedName name="cb_sChart172937F4_opts" hidden="1">"1, 9, 1, False, 2, False, False, , 0, False, True, 1, 2"</definedName>
    <definedName name="cb_sChart172956EC_opts" hidden="1">"1, 9, 1, False, 2, False, False, , 0, False, True, 1, 2"</definedName>
    <definedName name="cb_sChart17295C59_opts" hidden="1">"1, 9, 1, False, 2, False, False, , 0, False, False, 1, 1"</definedName>
    <definedName name="cb_sChart172B2CE5_opts" hidden="1">"1, 10, 1, False, 2, False, False, , 0, False, False, 1, 1"</definedName>
    <definedName name="cb_sChart17574E0D_opts" hidden="1">"1, 9, 1, False, 2, False, False, , 0, False, True, 2, 1"</definedName>
    <definedName name="cb_sChart1757578B_opts" hidden="1">"1, 9, 1, False, 2, False, False, , 0, False, True, 2, 1"</definedName>
    <definedName name="cb_sChart17577FD4_opts" hidden="1">"1, 9, 1, False, 2, False, False, , 0, False, True, 2, 1"</definedName>
    <definedName name="cb_sChart17599B9A_opts" hidden="1">"1, 1, 1, False, 2, True, False, , 0, False, False, 1, 2"</definedName>
    <definedName name="cb_sChart1759BEB0_opts" hidden="1">"1, 1, 1, False, 2, True, False, , 0, False, False, 1, 2"</definedName>
    <definedName name="cb_sChart1796B31E_opts" hidden="1">"1, 8, 1, False, 2, False, False, , 0, False, False, 1, 1"</definedName>
    <definedName name="cb_sChart18009FE8_opts" hidden="1">"1, 1, 1, False, 2, False, False, , 0, False, False, 1, 1"</definedName>
    <definedName name="cb_sChart1801153B_opts" hidden="1">"1, 1, 1, False, 2, False, False, , 0, False, True, 1, 1"</definedName>
    <definedName name="cb_sChart181DCCD8_opts" hidden="1">"1, 9, 1, False, 2, False, False, , 0, False, True, 1, 2"</definedName>
    <definedName name="cb_sChart181DCFF7_opts" hidden="1">"1, 3, 1, False, 2, True, False, , 0, True, True, 2, 1"</definedName>
    <definedName name="cb_sChart181DDD93_opts" hidden="1">"1, 3, 1, False, 2, True, False, , 0, True, True, 2, 1"</definedName>
    <definedName name="cb_sChart181DDEEE_opts" hidden="1">"1, 3, 1, False, 2, True, False, , 0, True, True, 2, 1"</definedName>
    <definedName name="cb_sChart181DE1C7_opts" hidden="1">"1, 10, 1, False, 2, True, False, , 0, False, True, 2, 1"</definedName>
    <definedName name="cb_sChart181E8791_opts" hidden="1">"2, 1, 2, True, 2, True, False, , 0, False, True, 1, 2"</definedName>
    <definedName name="cb_sChart181E96D9_opts" hidden="1">"1, 9, 1, False, 2, False, False, , 0, False, True, 1, 2"</definedName>
    <definedName name="cb_sChart182FD1CB_opts" hidden="1">"1, 1, 1, False, 2, True, False, , 0, False, False, 1, 2"</definedName>
    <definedName name="cb_sChart18C2F22E_opts" hidden="1">"1, 9, 1, False, 2, False, False, , 0, False, True, 1, 1"</definedName>
    <definedName name="cb_sChart18C2F3FD_opts" hidden="1">"1, 1, 1, False, 2, False, False, , 0, False, True, 1, 1"</definedName>
    <definedName name="cb_sChart18C2F4E5_opts" hidden="1">"1, 9, 1, False, 2, False, False, , 0, False, True, 1, 1"</definedName>
    <definedName name="cb_sChart1924F2C0_opts" hidden="1">"1, 9, 1, False, 2, False, False, , 0, False, True, 2, 1"</definedName>
    <definedName name="cb_sChart19258FDC_opts" hidden="1">"1, 10, 1, False, 2, True, False, , 0, False, True, 1, 1"</definedName>
    <definedName name="cb_sChart1925992C_opts" hidden="1">"1, 10, 1, False, 2, False, False, , 0, False, False, 2, 2"</definedName>
    <definedName name="cb_sChart1925CE6E_opts" hidden="1">"1, 10, 1, False, 2, True, False, , 0, False, True, 1, 1"</definedName>
    <definedName name="cb_sChart1925CF3F_opts" hidden="1">"1, 10, 1, False, 2, False, False, , 0, False, False, 1, 2"</definedName>
    <definedName name="cb_sChart1925D032_opts" hidden="1">"1, 10, 1, False, 2, False, False, , 0, False, True, 2, 2"</definedName>
    <definedName name="cb_sChart1925D125_opts" hidden="1">"1, 10, 1, False, 2, False, False, , 0, False, True, 1, 2"</definedName>
    <definedName name="cb_sChart1925D198_opts" hidden="1">"1, 10, 1, False, 2, False, False, , 0, False, True, 2, 1"</definedName>
    <definedName name="cb_sChart19550B88_opts" hidden="1">"1, 1, 1, False, 2, False, False, , 0, False, False, 1, 1"</definedName>
    <definedName name="cb_sChart1955183C_opts" hidden="1">"2, 1, 1, True, 2, False, False, , 0, False, False, 1, 1"</definedName>
    <definedName name="cb_sChart19551C4E_opts" hidden="1">"2, 1, 1, True, 2, True, False, , 0, False, False, 1, 1"</definedName>
    <definedName name="cb_sChart1955C01A_opts" hidden="1">"2, 1, 1, False, 2, False, False, , 0, False, True, 1, 1"</definedName>
    <definedName name="cb_sChart1955C1C7_opts" hidden="1">"2, 1, 1, True, 2, False, False, , 0, False, True, 1, 1"</definedName>
    <definedName name="cb_sChart1962D0C9_opts" hidden="1">"1, 9, 1, False, 2, False, False, , 0, False, False, 1, 1"</definedName>
    <definedName name="cb_sChart1962D5CE_opts" hidden="1">"1, 9, 1, False, 2, False, False, , 0, False, False, 1, 1"</definedName>
    <definedName name="cb_sChart1962D785_opts" hidden="1">"1, 9, 1, False, 2, False, False, , 0, False, True, 1, 1"</definedName>
    <definedName name="cb_sChart19923D89_opts" hidden="1">"2, 1, 1, True, 2, True, False, , 0, False, True, 1, 1"</definedName>
    <definedName name="cb_sChart19929A0A_opts" hidden="1">"2, 1, 1, True, 2, True, False, , 0, False, True, 1, 1"</definedName>
    <definedName name="cb_sChart1992C0F7_opts" hidden="1">"1, 9, 1, False, 2, False, False, , 0, False, True, 1, 1"</definedName>
    <definedName name="cb_sChart1992C740_opts" hidden="1">"2, 1, 1, True, 3, True, False, , 0, False, True, 1, 1"</definedName>
    <definedName name="cb_sChart1992C9C8_opts" hidden="1">"2, 1, 1, True, 2, True, False, , 0, False, True, 1, 1"</definedName>
    <definedName name="cb_sChart19A7D44_opts" hidden="1">"1, 9, 1, False, 2, False, False, , 0, False, True, 1, 2"</definedName>
    <definedName name="cb_sChart19E90C9_opts" hidden="1">"1, 10, 1, False, 2, False, False, , 0, False, False, 2, 2"</definedName>
    <definedName name="cb_sChart19E93FF_opts" hidden="1">"1, 10, 1, False, 2, False, False, , 0, False, False, 2, 2"</definedName>
    <definedName name="cb_sChart19EB7A17_opts" hidden="1">"1, 3, 1, False, 2, False, False, , 0, False, True, 1, 1"</definedName>
    <definedName name="cb_sChart19EB7D70_opts" hidden="1">"1, 5, 1, False, 2, False, False, , 0, False, True, 1, 1"</definedName>
    <definedName name="cb_sChart19EB7F61_opts" hidden="1">"1, 3, 1, False, 2, False, False, , 0, False, True, 1, 1"</definedName>
    <definedName name="cb_sChart1A0A1363_opts" hidden="1">"2, 9, 3, True, 2, False, False, , 0, False, True, 2, 1"</definedName>
    <definedName name="cb_sChart1A0AB869_opts" hidden="1">"1, 9, 1, False, 2, False, False, , 0, False, True, 2, 1"</definedName>
    <definedName name="cb_sChart1A0ABBEF_opts" hidden="1">"1, 9, 1, False, 2, False, False, , 0, False, True, 2, 1"</definedName>
    <definedName name="cb_sChart1A0ABD56_opts" hidden="1">"1, 9, 1, False, 2, False, False, , 0, False, True, 2, 1"</definedName>
    <definedName name="cb_sChart1A0ACC70_opts" hidden="1">"1, 9, 1, False, 2, False, False, , 0, False, True, 2, 1"</definedName>
    <definedName name="cb_sChart1A0AD606_opts" hidden="1">"1, 9, 1, False, 2, False, False, , 0, False, True, 2, 1"</definedName>
    <definedName name="cb_sChart1A0ADC43_opts" hidden="1">"1, 9, 1, False, 2, False, False, , 0, False, True, 1, 1"</definedName>
    <definedName name="cb_sChart1A0AE1B0_opts" hidden="1">"1, 9, 1, False, 2, False, False, , 0, False, True, 1, 1"</definedName>
    <definedName name="cb_sChart1A0AEFB4_opts" hidden="1">"1, 9, 1, False, 2, False, False, , 0, False, True, 2, 1"</definedName>
    <definedName name="cb_sChart1A0B1574_opts" hidden="1">"1, 9, 1, False, 2, False, False, , 0, False, True, 2, 1"</definedName>
    <definedName name="cb_sChart1A0B3503_opts" hidden="1">"1, 9, 1, False, 2, False, False, , 0, False, True, 2, 1"</definedName>
    <definedName name="cb_sChart1A352E69_opts" hidden="1">"1, 9, 1, False, 2, False, False, , 0, False, True, 1, 1"</definedName>
    <definedName name="cb_sChart1A44535D_opts" hidden="1">"1, 10, 1, False, 2, True, False, , 0, False, True, 1, 1"</definedName>
    <definedName name="cb_sChart1A4459A5_opts" hidden="1">"1, 10, 1, False, 2, True, False, , 0, False, True, 1, 1"</definedName>
    <definedName name="cb_sChart1A4573AC_opts" hidden="1">"1, 10, 1, False, 2, True, False, , 0, False, True, 1, 1"</definedName>
    <definedName name="cb_sChart1ABE4A76_opts" hidden="1">"1, 9, 1, False, 2, False, False, , 0, False, True, 2, 1"</definedName>
    <definedName name="cb_sChart1ABE4D89_opts" hidden="1">"1, 9, 1, False, 2, False, False, , 0, False, True, 2, 1"</definedName>
    <definedName name="cb_sChart1ABE5764_opts" hidden="1">"1, 9, 1, False, 2, False, False, , 0, False, True, 2, 1"</definedName>
    <definedName name="cb_sChart1ABE67AB_opts" hidden="1">"1, 9, 1, False, 2, False, False, , 0, False, True, 2, 1"</definedName>
    <definedName name="cb_sChart1ABE77CF_opts" hidden="1">"1, 9, 1, False, 2, False, False, , 0, False, True, 2, 1"</definedName>
    <definedName name="cb_sChart1B0137B5_opts" hidden="1">"1, 1, 1, False, 2, False, False, , 0, False, False, 1, 1"</definedName>
    <definedName name="cb_sChart1B0F4031_opts" hidden="1">"1, 1, 1, False, 2, False, False, , 0, False, False, 2, 2"</definedName>
    <definedName name="cb_sChart1B0F428B_opts" hidden="1">"1, 1, 1, False, 2, False, False, , 0, False, True, 2, 2"</definedName>
    <definedName name="cb_sChart1B0F43A1_opts" hidden="1">"1, 1, 1, False, 2, False, False, , 0, False, True, 2, 2"</definedName>
    <definedName name="cb_sChart1B0F4883_opts" hidden="1">"1, 1, 1, False, 2, False, False, , 0, False, True, 2, 2"</definedName>
    <definedName name="cb_sChart1B0F4A52_opts" hidden="1">"1, 1, 1, False, 2, False, False, , 0, False, True, 2, 2"</definedName>
    <definedName name="cb_sChart1B0F5252_opts" hidden="1">"1, 1, 1, False, 2, False, False, , 0, False, True, 2, 2"</definedName>
    <definedName name="cb_sChart1B7AB11_opts" hidden="1">"1, 7, 1, False, 2, False, False, , 0, False, True, 1, 1"</definedName>
    <definedName name="cb_sChart1B7ECF0_opts" hidden="1">"1, 9, 1, False, 2, False, False, , 0, False, False, 1, 1"</definedName>
    <definedName name="cb_sChart1B8AF1F_opts" hidden="1">"1, 9, 1, False, 2, False, True, , 0, False, False, 1, 1"</definedName>
    <definedName name="cb_sChart1B99DE1_opts" hidden="1">"1, 7, 1, False, 2, False, False, , 0, False, True, 1, 2"</definedName>
    <definedName name="cb_sChart1B9A4AFE_opts" hidden="1">"1, 9, 1, False, 2, False, False, , 0, False, False, 1, 2"</definedName>
    <definedName name="cb_sChart1BA188E0_opts" hidden="1">"1, 10, 1, False, 2, False, False, , 0, False, True, 1, 1"</definedName>
    <definedName name="cb_sChart1BA189EB_opts" hidden="1">"1, 10, 1, False, 2, False, False, , 0, False, True, 1, 1"</definedName>
    <definedName name="cb_sChart1BA1DC3F_opts" hidden="1">"1, 9, 1, False, 2, False, False, , 0, False, False, 1, 2"</definedName>
    <definedName name="cb_sChart1BA8AA_opts" hidden="1">"1, 1, 1, False, 2, False, False, , 0, False, False, 1, 2"</definedName>
    <definedName name="cb_sChart1BADD1_opts" hidden="1">"1, 1, 1, False, 2, False, False, , 0, False, False, 2, 2"</definedName>
    <definedName name="cb_sChart1C1E3875_opts" hidden="1">"1, 3, 1, False, 2, True, False, , 0, False, True, 1, 1"</definedName>
    <definedName name="cb_sChart1C1E3945_opts" hidden="1">"1, 5, 1, False, 2, True, False, , 0, False, True, 1, 1"</definedName>
    <definedName name="cb_sChart1C1E3ADA_opts" hidden="1">"1, 5, 1, False, 2, True, False, , 0, False, True, 1, 1"</definedName>
    <definedName name="cb_sChart1C1E4E34_opts" hidden="1">"1, 4, 1, False, 2, True, False, , 0, False, False, 1, 1"</definedName>
    <definedName name="cb_sChart1C1E5685_opts" hidden="1">"1, 4, 1, False, 2, True, False, , 0, False, True, 3, 1"</definedName>
    <definedName name="cb_sChart1C1E5778_opts" hidden="1">"1, 1, 1, False, 2, True, False, , 0, False, True, 3, 1"</definedName>
    <definedName name="cb_sChart1C1E580F_opts" hidden="1">"1, 4, 1, False, 2, True, False, , 0, False, True, 3, 1"</definedName>
    <definedName name="cb_sChart1C1E58D4_opts" hidden="1">"1, 4, 1, False, 2, True, False, , 0, False, True, 3, 1"</definedName>
    <definedName name="cb_sChart1C94B61D_opts" hidden="1">"1, 9, 3, False, 2, False, False, , 0, False, True, 1, 1"</definedName>
    <definedName name="cb_sChart1C94BA0C_opts" hidden="1">"1, 1, 1, False, 2, True, False, , 0, False, True, 1, 1"</definedName>
    <definedName name="cb_sChart1C94BFE1_opts" hidden="1">"1, 9, 1, False, 2, False, False, , 0, False, True, 1, 1"</definedName>
    <definedName name="cb_sChart1CAAAF_opts" hidden="1">"1, 1, 1, False, 2, False, False, , 0, False, False, 3, 2"</definedName>
    <definedName name="cb_sChart1CC4BABB_opts" hidden="1">"1, 9, 1, False, 2, False, False, , 0, False, False, 1, 1"</definedName>
    <definedName name="cb_sChart1CC4E360_opts" hidden="1">"1, 9, 1, False, 2, False, False, , 0, False, False, 1, 1"</definedName>
    <definedName name="cb_sChart1CC4F894_opts" hidden="1">"1, 1, 1, False, 2, False, False, , 0, False, False, 1, 1"</definedName>
    <definedName name="cb_sChart1CC73911_opts" hidden="1">"1, 4, 1, False, 2, True, False, , 0, False, False, 1, 1"</definedName>
    <definedName name="cb_sChart1CC73F09_opts" hidden="1">"1, 5, 1, False, 2, True, False, , 0, False, False, 1, 1"</definedName>
    <definedName name="cb_sChart1CC7539B_opts" hidden="1">"1, 5, 1, False, 2, True, False, , 0, False, False, 1, 1"</definedName>
    <definedName name="cb_sChart1CC78F1B_opts" hidden="1">"1, 5, 1, False, 2, True, False, , 0, False, False, 1, 1"</definedName>
    <definedName name="cb_sChart1CC7CC46_opts" hidden="1">"1, 5, 1, False, 2, True, False, , 0, False, False, 1, 1"</definedName>
    <definedName name="cb_sChart1CC916DC_opts" hidden="1">"1, 10, 1, False, 2, False, False, , 0, False, False, 1, 1"</definedName>
    <definedName name="cb_sChart1D0218BA_opts" hidden="1">"1, 1, 1, False, 2, False, False, , 0, False, False, 1, 1"</definedName>
    <definedName name="cb_sChart1D0219E7_opts" hidden="1">"1, 1, 1, False, 2, False, False, , 0, False, False, 1, 1"</definedName>
    <definedName name="cb_sChart1D022117_opts" hidden="1">"1, 1, 1, False, 2, False, False, , 0, False, False, 1, 1"</definedName>
    <definedName name="cb_sChart1D02CAAE_opts" hidden="1">"1, 10, 1, False, 2, False, False, , 0, False, False, 1, 1"</definedName>
    <definedName name="cb_sChart1D03E238_opts" hidden="1">"1, 1, 1, False, 2, False, False, , 0, False, False, 1, 1"</definedName>
    <definedName name="cb_sChart1D03E90C_opts" hidden="1">"1, 1, 1, False, 2, False, False, , 0, False, False, 1, 1"</definedName>
    <definedName name="cb_sChart1D05BD_opts" hidden="1">"1, 4, 1, False, 2, True, False, , 0, False, False, 2, 1"</definedName>
    <definedName name="cb_sChart1D0E49_opts" hidden="1">"1, 1, 1, False, 2, True, False, , 0, False, True, 2, 1"</definedName>
    <definedName name="cb_sChart1D0EF7_opts" hidden="1">"1, 5, 1, False, 2, True, False, , 0, False, True, 2, 1"</definedName>
    <definedName name="cb_sChart1D1405AB_opts" hidden="1">"1, 10, 1, False, 2, False, False, , 0, False, False, 1, 1"</definedName>
    <definedName name="cb_sChart1D1426E6_opts" hidden="1">"1, 10, 1, False, 2, False, False, , 0, False, False, 1, 1"</definedName>
    <definedName name="cb_sChart1D14336C_opts" hidden="1">"1, 10, 1, False, 2, False, False, , 0, False, False, 1, 1"</definedName>
    <definedName name="cb_sChart1D14587E_opts" hidden="1">"1, 10, 1, False, 2, False, False, , 0, False, False, 1, 1"</definedName>
    <definedName name="cb_sChart1D3AE8_opts" hidden="1">"1, 6, 1, False, 2, False, False, , 0, False, True, 2, 2"</definedName>
    <definedName name="cb_sChart1D3EEF_opts" hidden="1">"1, 7, 1, False, 2, False, False, , 0, False, True, 2, 2"</definedName>
    <definedName name="cb_sChart1D41EA_opts" hidden="1">"1, 8, 1, False, 2, False, False, , 0, False, False, 2, 2"</definedName>
    <definedName name="cb_sChart1D5891_opts" hidden="1">"1, 9, 1, False, 2, False, False, , 0, False, True, 2, 2"</definedName>
    <definedName name="cb_sChart1D9CE2_opts" hidden="1">"1, 10, 1, False, 2, True, False, , 0, False, False, 2, 2"</definedName>
    <definedName name="cb_sChart1DA03A_opts" hidden="1">"2, 1, 1, True, 3, False, False, , 0, False, True, 1, 2"</definedName>
    <definedName name="cb_sChart1DA590_opts" hidden="1">"2, 1, 1, True, 3, False, False, , 0, False, True, 2, 2"</definedName>
    <definedName name="cb_sChart1DBAAD_opts" hidden="1">"2, 1, 2, True, 2, False, False, , 0, False, True, 1, 2"</definedName>
    <definedName name="cb_sChart1DBB89_opts" hidden="1">"2, 1, 2, True, 2, False, False, , 0, False, True, 1, 1"</definedName>
    <definedName name="cb_sChart1DC7E570_opts" hidden="1">"1, 9, 1, False, 2, False, False, , 0, False, True, 2, 1"</definedName>
    <definedName name="cb_sChart1DCA97_opts" hidden="1">"2, 1, 1, True, 2, False, False, , 0, False, True, 2, 1"</definedName>
    <definedName name="cb_sChart1DCC61D9_opts" hidden="1">"1, 1, 1, False, 2, True, False, , 0, False, False, 1, 2"</definedName>
    <definedName name="cb_sChart1DCCF1_opts" hidden="1">"2, 1, 1, True, 2, False, False, , 0, False, True, 1, 2"</definedName>
    <definedName name="cb_sChart1DE61B2E_opts" hidden="1">"1, 5, 1, False, 2, True, False, , 0, False, False, 1, 1"</definedName>
    <definedName name="cb_sChart1DE61F85_opts" hidden="1">"1, 4, 1, False, 2, True, False, , 0, False, False, 1, 1"</definedName>
    <definedName name="cb_sChart1DE62010_opts" hidden="1">"1, 5, 1, False, 2, True, False, , 0, False, False, 1, 1"</definedName>
    <definedName name="cb_sChart1DE624C3_opts" hidden="1">"1, 5, 1, False, 2, True, False, , 0, False, False, 1, 1"</definedName>
    <definedName name="cb_sChart1DE6423E_opts" hidden="1">"1, 5, 1, False, 2, True, False, , 0, False, False, 1, 1"</definedName>
    <definedName name="cb_sChart1E1206_opts" hidden="1">"2, 1, 3, False, 2, False, False, , 0, False, True, 2, 2"</definedName>
    <definedName name="cb_sChart1E17F2_opts" hidden="1">"1, 9, 1, False, 2, False, False, , 0, False, True, 1, 1"</definedName>
    <definedName name="cb_sChart1E2D49_opts" hidden="1">"1, 10, 1, False, 2, True, False, , 0, False, False, 3, 2"</definedName>
    <definedName name="cb_sChart1E2DEB_opts" hidden="1">"1, 10, 1, False, 2, True, False, , 0, False, False, 2, 2"</definedName>
    <definedName name="cb_sChart1E3944_opts" hidden="1">"1, 10, 1, False, 2, True, False, , 0, False, False, 2, 2"</definedName>
    <definedName name="cb_sChart1E3BE4_opts" hidden="1">"1, 10, 1, False, 2, True, False, , 0, False, False, 2, 2"</definedName>
    <definedName name="cb_sChart1E3E3D_opts" hidden="1">"1, 10, 1, False, 2, True, False, , 0, False, False, 1, 2"</definedName>
    <definedName name="cb_sChart1E4314_opts" hidden="1">"1, 10, 1, False, 2, True, False, , 0, False, False, 2, 2"</definedName>
    <definedName name="cb_sChart1E4E56_opts" hidden="1">"1, 1, 1, False, 2, False, False, , 0, False, False, 2, 2"</definedName>
    <definedName name="cb_sChart1E5372_opts" hidden="1">"1, 1, 1, False, 2, True, False, , 0, False, True, 2, 2"</definedName>
    <definedName name="cb_sChart1E5975_opts" hidden="1">"2, 1, 2, True, 2, False, False, , 0, False, True, 1, 2"</definedName>
    <definedName name="cb_sChart1E5C43_opts" hidden="1">"2, 1, 2, True, 2, False, False, , 0, False, True, 2, 2"</definedName>
    <definedName name="cb_sChart1E5F4A_opts" hidden="1">"2, 1, 2, True, 2, False, False, , 0, False, True, 1, 2"</definedName>
    <definedName name="cb_sChart1EEA0183_opts" hidden="1">"1, 10, 1, False, 2, True, False, , 0, False, False, 1, 1"</definedName>
    <definedName name="cb_sChart1EEA02B0_opts" hidden="1">"1, 10, 1, False, 2, False, False, , 0, False, False, 1, 1"</definedName>
    <definedName name="cb_sChart1EEA0400_opts" hidden="1">"1, 10, 1, False, 2, False, False, , 0, False, False, 1, 1"</definedName>
    <definedName name="cb_sChart1EEBFC6C_opts" hidden="1">"1, 10, 1, False, 2, False, False, , 0, False, False, 1, 1"</definedName>
    <definedName name="cb_sChart1EEBFDEA_opts" hidden="1">"1, 10, 1, False, 2, False, False, , 0, False, False, 1, 1"</definedName>
    <definedName name="cb_sChart1EEBFF2E_opts" hidden="1">"1, 10, 1, False, 2, False, False, , 0, False, False, 1, 1"</definedName>
    <definedName name="cb_sChart1EED0567_opts" hidden="1">"1, 10, 1, False, 2, False, False, , 0, False, False, 1, 1"</definedName>
    <definedName name="cb_sChart1EED0BA5_opts" hidden="1">"1, 10, 1, False, 2, False, False, , 0, False, False, 1, 1"</definedName>
    <definedName name="cb_sChart1F593B8B_opts" hidden="1">"1, 10, 1, False, 2, False, False, , 0, False, False, 1, 1"</definedName>
    <definedName name="cb_sChart1F593E13_opts" hidden="1">"1, 10, 1, False, 2, False, False, , 0, False, False, 1, 1"</definedName>
    <definedName name="cb_sChart1F628B42_opts" hidden="1">"1, 9, 1, False, 2, False, False, , 0, False, False, 1, 1"</definedName>
    <definedName name="cb_sChart1F628FDF_opts" hidden="1">"1, 8, 1, False, 2, False, False, , 0, False, False, 1, 1"</definedName>
    <definedName name="cb_sChart1F62AC95_opts" hidden="1">"1, 8, 1, False, 2, False, False, , 0, False, False, 1, 1"</definedName>
    <definedName name="cb_sChart2089A499_opts" hidden="1">"1, 1, 1, False, 2, False, False, , 0, False, False, 1, 1"</definedName>
    <definedName name="cb_sChart2089A75B_opts" hidden="1">"1, 1, 1, False, 2, True, False, , 0, False, False, 1, 1"</definedName>
    <definedName name="cb_sChart2203B028_opts" hidden="1">"1, 10, 1, False, 2, False, False, , 0, False, False, 1, 1"</definedName>
    <definedName name="cb_sChart2203B0F8_opts" hidden="1">"1, 10, 1, False, 2, False, False, , 0, False, False, 1, 1"</definedName>
    <definedName name="cb_sChart2203B5B8_opts" hidden="1">"1, 10, 1, False, 2, False, False, , 0, False, False, 1, 1"</definedName>
    <definedName name="cb_sChart2203BDCF_opts" hidden="1">"1, 10, 1, False, 2, False, False, , 0, False, False, 1, 1"</definedName>
    <definedName name="cb_sChart2203C09D_opts" hidden="1">"1, 10, 1, False, 2, False, False, , 0, False, False, 1, 1"</definedName>
    <definedName name="cb_sChart2203C2B1_opts" hidden="1">"1, 10, 1, False, 2, False, False, , 0, False, False, 1, 1"</definedName>
    <definedName name="cb_sChart2203D0C1_opts" hidden="1">"1, 10, 1, False, 2, False, False, , 0, False, False, 1, 1"</definedName>
    <definedName name="cb_sChart2203D45F_opts" hidden="1">"1, 10, 1, False, 2, False, False, , 0, False, False, 1, 1"</definedName>
    <definedName name="cb_sChart23F891A_opts" hidden="1">"1, 9, 1, False, 2, False, False, , 0, False, True, 1, 1"</definedName>
    <definedName name="cb_sChart24ED245_opts" hidden="1">"1, 9, 1, False, 2, False, False, , 0, False, True, 1, 1"</definedName>
    <definedName name="cb_sChart24ED930_opts" hidden="1">"1, 9, 1, False, 2, False, False, , 0, False, False, 1, 1"</definedName>
    <definedName name="cb_sChart26CA498_opts" hidden="1">"1, 9, 1, False, 2, False, False, , 0, False, False, 1, 1"</definedName>
    <definedName name="cb_sChart27D31D5_opts" hidden="1">"1, 9, 1, False, 2, False, False, , 0, False, True, 1, 1"</definedName>
    <definedName name="cb_sChart27D3990_opts" hidden="1">"1, 9, 1, False, 2, False, False, , 0, False, True, 1, 1"</definedName>
    <definedName name="cb_sChart2A64D8F_opts" hidden="1">"1, 8, 1, False, 2, False, False, , 0, False, True, 1, 1"</definedName>
    <definedName name="cb_sChart2A65748_opts" hidden="1">"1, 8, 1, False, 2, False, False, , 0, False, True, 1, 1"</definedName>
    <definedName name="cb_sChart2A667D4_opts" hidden="1">"1, 8, 1, False, 2, False, False, , 0, False, True, 1, 1"</definedName>
    <definedName name="cb_sChart2A66D9D_opts" hidden="1">"1, 8, 1, False, 2, False, False, , 0, False, True, 1, 1"</definedName>
    <definedName name="cb_sChart2A67124_opts" hidden="1">"2, 1, 3, False, 2, False, False, , 0, False, True, 1, 1"</definedName>
    <definedName name="cb_sChart2A673A1_opts" hidden="1">"1, 8, 1, False, 2, False, False, , 0, False, True, 1, 1"</definedName>
    <definedName name="cb_sChart2A67A0C_opts" hidden="1">"1, 8, 1, False, 2, False, False, , 0, False, True, 1, 1"</definedName>
    <definedName name="cb_sChart2A68670_opts" hidden="1">"1, 8, 1, False, 2, False, False, , 0, False, True, 1, 1"</definedName>
    <definedName name="cb_sChart2A6C43D_opts" hidden="1">"1, 9, 1, False, 2, False, False, , 0, False, True, 1, 1"</definedName>
    <definedName name="cb_sChart2A74E8A_opts" hidden="1">"1, 9, 1, False, 2, False, False, , 0, False, True, 1, 1"</definedName>
    <definedName name="cb_sChart2A76BA8_opts" hidden="1">"1, 9, 1, False, 2, False, False, , 0, False, True, 1, 1"</definedName>
    <definedName name="cb_sChart2D6F93B_opts" hidden="1">"1, 9, 1, False, 2, False, False, , 0, False, True, 1, 1"</definedName>
    <definedName name="cb_sChart2D714FE_opts" hidden="1">"1, 9, 1, False, 2, False, False, , 0, False, True, 1, 2"</definedName>
    <definedName name="cb_sChart2D737E5_opts" hidden="1">"1, 9, 1, False, 2, False, False, , 0, False, False, 1, 2"</definedName>
    <definedName name="cb_sChart2D73A28_opts" hidden="1">"1, 9, 1, False, 2, False, False, , 0, False, True, 1, 1"</definedName>
    <definedName name="cb_sChart2D759D9_opts" hidden="1">"1, 10, 1, False, 2, False, False, , 0, False, False, 1, 2"</definedName>
    <definedName name="cb_sChart2D76823_opts" hidden="1">"1, 9, 1, False, 2, False, False, , 0, False, True, 1, 2"</definedName>
    <definedName name="cb_sChart2D76BFA_opts" hidden="1">"1, 9, 1, False, 2, False, False, , 0, False, True, 1, 2"</definedName>
    <definedName name="cb_sChart2D9FB96_opts" hidden="1">"1, 9, 1, False, 2, False, False, , 0, False, True, 1, 2"</definedName>
    <definedName name="cb_sChart2D9FE6F_opts" hidden="1">"1, 9, 1, False, 2, False, False, , 0, False, True, 1, 2"</definedName>
    <definedName name="cb_sChart2DA6F48_opts" hidden="1">"1, 9, 1, False, 2, False, False, , 0, False, True, 1, 2"</definedName>
    <definedName name="cb_sChart2DAB5B8_opts" hidden="1">"1, 7, 1, False, 2, False, False, , 0, False, True, 1, 1"</definedName>
    <definedName name="cb_sChart2DAC2D5_opts" hidden="1">"1, 7, 1, False, 2, False, False, , 0, False, True, 1, 1"</definedName>
    <definedName name="cb_sChart2DADDDE_opts" hidden="1">"1, 7, 1, False, 2, False, False, , 0, False, False, 1, 1"</definedName>
    <definedName name="cb_sChart2DADE5D_opts" hidden="1">"1, 7, 1, False, 2, False, False, , 0, False, True, 1, 1"</definedName>
    <definedName name="cb_sChart2DAF358_opts" hidden="1">"1, 7, 1, False, 2, False, False, , 0, False, True, 1, 1"</definedName>
    <definedName name="cb_sChart2DB05D6_opts" hidden="1">"1, 7, 1, False, 2, False, False, , 0, False, True, 1, 1"</definedName>
    <definedName name="cb_sChart2DBCB46_opts" hidden="1">"1, 7, 1, False, 2, False, False, , 0, False, True, 1, 1"</definedName>
    <definedName name="cb_sChart2E6278B_opts" hidden="1">"1, 9, 1, False, 2, False, False, , 0, False, True, 1, 1"</definedName>
    <definedName name="cb_sChart2EB0678_opts" hidden="1">"1, 1, 1, False, 2, True, False, , 0, False, True, 2, 2"</definedName>
    <definedName name="cb_sChart2F3EBCE_opts" hidden="1">"2, 1, 1, False, 2, False, False, , 0, False, True, 2, 2"</definedName>
    <definedName name="cb_sChart2F3F63F_opts" hidden="1">"1, 5, 1, False, 2, True, False, , 0, False, False, 1, 1"</definedName>
    <definedName name="cb_sChart2F3F90D_opts" hidden="1">"1, 5, 1, False, 2, True, False, , 0, False, False, 2, 2"</definedName>
    <definedName name="cb_sChart2F46DBE_opts" hidden="1">"2, 1, 1, True, 2, False, False, , 0, False, True, 1, 2"</definedName>
    <definedName name="cb_sChart2F470D1_opts" hidden="1">"2, 1, 1, False, 2, True, False, , 0, False, True, 1, 2"</definedName>
    <definedName name="cb_sChart2F4952A_opts" hidden="1">"1, 5, 1, False, 2, False, False, , 0, False, False, 1, 1"</definedName>
    <definedName name="cb_sChart2F49CDA_opts" hidden="1">"1, 5, 1, False, 2, False, False, , 0, False, False, 1, 1"</definedName>
    <definedName name="cb_sChart2F4A3D0_opts" hidden="1">"1, 5, 1, False, 2, False, False, , 0, False, False, 1, 1"</definedName>
    <definedName name="cb_sChart2F4A9B1_opts" hidden="1">"1, 5, 1, False, 2, False, False, , 0, False, False, 1, 1"</definedName>
    <definedName name="cb_sChart2F65E86_opts" hidden="1">"1, 1, 1, False, 2, True, False, , 0, False, False, 2, 2"</definedName>
    <definedName name="cb_sChart2F6A8C2_opts" hidden="1">"1, 1, 1, False, 2, True, False, , 0, False, False, 1, 2"</definedName>
    <definedName name="cb_sChart2F6AAB4_opts" hidden="1">"1, 1, 1, False, 2, True, False, , 0, False, True, 1, 2"</definedName>
    <definedName name="cb_sChart2F6B601_opts" hidden="1">"1, 1, 1, False, 2, False, False, , 0, False, False, 1, 1"</definedName>
    <definedName name="cb_sChart2F730C1_opts" hidden="1">"1, 4, 1, False, 2, False, False, , 0, False, False, 1, 1"</definedName>
    <definedName name="cb_sChart2FA9A3C_opts" hidden="1">"1, 3, 1, False, 2, False, False, , 0, False, True, 1, 2"</definedName>
    <definedName name="cb_sChart2FA9CC4_opts" hidden="1">"1, 3, 1, False, 2, False, False, , 0, False, True, 1, 2"</definedName>
    <definedName name="cb_sChart33FC2FF_opts" hidden="1">"1, 5, 1, False, 2, False, False, , 0, False, False, 1, 2"</definedName>
    <definedName name="cb_sChart33FC8D4_opts" hidden="1">"1, 5, 1, False, 2, False, False, , 0, False, False, 1, 2"</definedName>
    <definedName name="cb_sChart33FE8BF_opts" hidden="1">"1, 5, 1, False, 2, False, False, , 0, False, False, 1, 2"</definedName>
    <definedName name="cb_sChart34010F1_opts" hidden="1">"1, 5, 1, False, 2, False, False, , 0, False, False, 1, 2"</definedName>
    <definedName name="cb_sChart3401AFA_opts" hidden="1">"1, 5, 1, False, 2, False, False, , 0, False, False, 1, 2"</definedName>
    <definedName name="cb_sChart3409186_opts" hidden="1">"1, 5, 1, False, 2, False, False, , 0, False, False, 1, 2"</definedName>
    <definedName name="cb_sChart340A263_opts" hidden="1">"1, 5, 1, False, 2, False, False, , 0, False, False, 1, 1"</definedName>
    <definedName name="cb_sChart340F629_opts" hidden="1">"1, 8, 1, False, 2, False, False, , 0, False, False, 1, 2"</definedName>
    <definedName name="cb_sChart340FD14_opts" hidden="1">"1, 8, 1, False, 2, False, False, , 0, False, False, 1, 2"</definedName>
    <definedName name="cb_sChart34107E2_opts" hidden="1">"1, 8, 1, False, 2, False, False, , 0, False, False, 1, 1"</definedName>
    <definedName name="cb_sChart3434ED7_opts" hidden="1">"1, 5, 1, False, 2, False, False, , 0, False, False, 1, 2"</definedName>
    <definedName name="cb_sChart343DEED_opts" hidden="1">"2, 1, 2, True, 2, False, False, , 0, False, True, 1, 2"</definedName>
    <definedName name="cb_sChart344EE9A_opts" hidden="1">"1, 9, 1, False, 2, False, False, , 0, False, True, 1, 1"</definedName>
    <definedName name="cb_sChart344F24F_opts" hidden="1">"1, 9, 1, False, 2, False, False, , 0, False, True, 1, 2"</definedName>
    <definedName name="cb_sChart3450777_opts" hidden="1">"1, 9, 1, False, 2, False, True, 13, 2, False, False, 1, 1"</definedName>
    <definedName name="cb_sChart3450E85_opts" hidden="1">"1, 9, 1, False, 2, False, False, , 0, False, True, 1, 2"</definedName>
    <definedName name="cb_sChart3452C22_opts" hidden="1">"1, 3, 1, False, 2, False, False, , 0, False, True, 1, 2"</definedName>
    <definedName name="cb_sChart345311B_opts" hidden="1">"1, 3, 1, False, 2, False, False, , 0, False, True, 1, 2"</definedName>
    <definedName name="cb_sChart3453B0D_opts" hidden="1">"2, 1, 1, True, 2, False, False, , 0, False, True, 1, 2"</definedName>
    <definedName name="cb_sChart34647CA_opts" hidden="1">"1, 8, 1, False, 2, False, False, , 0, False, False, 2, 2"</definedName>
    <definedName name="cb_sChart346520D_opts" hidden="1">"1, 8, 1, False, 2, False, False, , 0, False, False, 1, 2"</definedName>
    <definedName name="cb_sChart34654DB_opts" hidden="1">"1, 8, 1, False, 2, False, False, , 0, False, False, 1, 2"</definedName>
    <definedName name="cb_sChart346953C_opts" hidden="1">"2, 1, 1, False, 2, False, False, , 0, False, False, 2, 2"</definedName>
    <definedName name="cb_sChart346A27B_opts" hidden="1">"1, 3, 1, False, 2, False, False, , 0, False, True, 2, 2"</definedName>
    <definedName name="cb_sChart347102A_opts" hidden="1">"2, 1, 1, False, 2, False, False, , 0, False, True, 2, 2"</definedName>
    <definedName name="cb_sChart34D8A3E_opts" hidden="1">"1, 1, 1, False, 2, False, False, , 0, False, False, 1, 1"</definedName>
    <definedName name="cb_sChart34E448E_opts" hidden="1">"1, 1, 1, False, 2, False, False, , 0, False, False, 1, 1"</definedName>
    <definedName name="cb_sChart34F5376_opts" hidden="1">"2, 1, 2, True, 2, False, False, , 0, False, True, 1, 2"</definedName>
    <definedName name="cb_sChart34F577C_opts" hidden="1">"2, 1, 2, True, 2, False, False, , 0, False, True, 1, 2"</definedName>
    <definedName name="cb_sChart34F5A05_opts" hidden="1">"2, 1, 2, True, 2, False, False, , 0, False, True, 1, 2"</definedName>
    <definedName name="cb_sChart34F5F2C_opts" hidden="1">"2, 1, 2, True, 2, False, False, , 0, False, True, 1, 2"</definedName>
    <definedName name="cb_sChart34F92FC_opts" hidden="1">"1, 1, 1, False, 2, True, False, , 0, False, False, 1, 2"</definedName>
    <definedName name="cb_sChart34F9B08_opts" hidden="1">"1, 4, 1, False, 2, False, False, , 0, False, False, 1, 1"</definedName>
    <definedName name="cb_sChart34FAEB3_opts" hidden="1">"1, 3, 1, False, 2, False, False, , 0, False, True, 1, 1"</definedName>
    <definedName name="cb_sChart34FB053_opts" hidden="1">"1, 3, 1, False, 2, True, False, , 0, False, False, 1, 1"</definedName>
    <definedName name="cb_sChart3504A73_opts" hidden="1">"2, 1, 3, True, 2, False, False, , 0, False, True, 1, 1"</definedName>
    <definedName name="cb_sChart3504DE3_opts" hidden="1">"1, 1, 1, False, 2, False, False, , 0, False, True, 1, 1"</definedName>
    <definedName name="cb_sChart3504EBF_opts" hidden="1">"1, 9, 1, False, 2, False, False, , 0, False, True, 1, 1"</definedName>
    <definedName name="cb_sChart3505B2E_opts" hidden="1">"1, 1, 1, False, 2, False, False, , 0, False, True, 1, 1"</definedName>
    <definedName name="cb_sChart351196E_opts" hidden="1">"1, 9, 1, False, 2, False, False, , 0, False, False, 1, 1"</definedName>
    <definedName name="cb_sChart3511C01_opts" hidden="1">"1, 9, 1, False, 2, False, False, , 0, False, False, 1, 1"</definedName>
    <definedName name="cb_sChart3512546_opts" hidden="1">"1, 9, 1, False, 2, False, False, , 0, False, True, 1, 1"</definedName>
    <definedName name="cb_sChart351262D_opts" hidden="1">"1, 9, 1, False, 2, False, False, , 0, False, True, 1, 1"</definedName>
    <definedName name="cb_sChart351F1FD_opts" hidden="1">"1, 1, 1, False, 2, False, False, , 0, False, False, 1, 1"</definedName>
    <definedName name="cb_sChart351FE27_opts" hidden="1">"1, 1, 1, False, 2, False, False, , 0, False, False, 1, 1"</definedName>
    <definedName name="cb_sChart352F02B_opts" hidden="1">"1, 5, 1, False, 2, True, False, , 0, False, False, 1, 2"</definedName>
    <definedName name="cb_sChart3532FF6_opts" hidden="1">"2, 1, 1, False, 2, False, False, , 0, False, True, 1, 2"</definedName>
    <definedName name="cb_sChart3549ED9_opts" hidden="1">"1, 1, 1, False, 2, False, False, , 0, False, False, 1, 1"</definedName>
    <definedName name="cb_sChart354AA9B_opts" hidden="1">"1, 9, 1, False, 2, False, False, , 0, False, True, 1, 1"</definedName>
    <definedName name="cb_sChart354B5BA_opts" hidden="1">"1, 1, 1, False, 2, False, False, , 0, False, True, 1, 1"</definedName>
    <definedName name="cb_sChart355BCAD_opts" hidden="1">"2, 1, 1, False, 2, False, False, , 0, False, True, 1, 2"</definedName>
    <definedName name="cb_sChart35C98E8_opts" hidden="1">"1, 3, 1, False, 2, True, False, , 0, False, True, 1, 1"</definedName>
    <definedName name="cb_sChart35C9A9F_opts" hidden="1">"1, 3, 1, False, 2, False, False, , 0, False, False, 1, 1"</definedName>
    <definedName name="cb_sChart35FF6A2_opts" hidden="1">"1, 8, 1, False, 2, False, False, , 0, False, False, 1, 2"</definedName>
    <definedName name="cb_sChart3624091_opts" hidden="1">"1, 8, 1, False, 2, False, False, , 0, False, False, 1, 2"</definedName>
    <definedName name="cb_sChart36406CE_opts" hidden="1">"1, 3, 1, False, 2, True, False, , 0, False, True, 1, 1"</definedName>
    <definedName name="cb_sChart3AB73A1_opts" hidden="1">"2, 1, 1, False, 2, True, False, , 0, False, True, 2, 2"</definedName>
    <definedName name="cb_sChart3ABAD51_opts" hidden="1">"1, 5, 1, False, 2, True, False, , 0, False, False, 2, 2"</definedName>
    <definedName name="cb_sChart3AE4A4F_opts" hidden="1">"2, 1, 1, True, 2, False, False, , 0, False, True, 2, 2"</definedName>
    <definedName name="cb_sChart3AEA7B7_opts" hidden="1">"2, 1, 1, True, 2, False, False, , 0, False, True, 1, 1"</definedName>
    <definedName name="cb_sChart3AEAB83_opts" hidden="1">"2, 1, 1, True, 2, False, False, , 0, False, True, 2, 2"</definedName>
    <definedName name="cb_sChart3AF2834_opts" hidden="1">"1, 3, 1, False, 2, False, False, , 0, False, False, 2, 2"</definedName>
    <definedName name="cb_sChart3AF5310_opts" hidden="1">"1, 1, 1, False, 2, False, False, , 0, False, False, 1, 2"</definedName>
    <definedName name="cb_sChart3AF68AD_opts" hidden="1">"1, 1, 1, False, 2, False, False, , 0, False, False, 2, 2"</definedName>
    <definedName name="cb_sChart3AF71DA_opts" hidden="1">"1, 1, 1, False, 2, False, False, , 0, False, False, 1, 1"</definedName>
    <definedName name="cb_sChart3AF76D4_opts" hidden="1">"1, 1, 1, False, 2, False, False, , 0, False, False, 2, 2"</definedName>
    <definedName name="cb_sChart3AF8492_opts" hidden="1">"1, 1, 1, False, 2, False, False, , 0, False, False, 1, 1"</definedName>
    <definedName name="cb_sChart3AFF994_opts" hidden="1">"1, 1, 1, False, 2, False, False, , 0, False, False, 2, 2"</definedName>
    <definedName name="cb_sChart3B004D6_opts" hidden="1">"1, 1, 1, False, 2, False, False, , 0, False, False, 1, 1"</definedName>
    <definedName name="cb_sChart3B03C44_opts" hidden="1">"1, 1, 1, False, 2, False, False, , 0, False, False, 1, 1"</definedName>
    <definedName name="cb_sChart3B08D31_opts" hidden="1">"1, 8, 1, False, 2, False, False, , 0, False, False, 2, 2"</definedName>
    <definedName name="cb_sChart3B09A9F_opts" hidden="1">"1, 8, 1, False, 2, False, False, , 0, False, False, 2, 2"</definedName>
    <definedName name="cb_sChart3B09F8C_opts" hidden="1">"1, 8, 1, False, 2, False, False, , 0, False, False, 2, 2"</definedName>
    <definedName name="cb_sChart3B0ABD8_opts" hidden="1">"1, 8, 1, False, 2, False, False, , 0, False, False, 2, 2"</definedName>
    <definedName name="cb_sChart3B12357_opts" hidden="1">"1, 8, 1, False, 2, False, False, , 0, False, False, 2, 2"</definedName>
    <definedName name="cb_sChart3B12816_opts" hidden="1">"1, 8, 1, False, 2, False, False, , 0, False, False, 2, 2"</definedName>
    <definedName name="cb_sChart3B12D0F_opts" hidden="1">"1, 8, 1, False, 2, False, False, , 0, False, False, 2, 2"</definedName>
    <definedName name="cb_sChart3BA9EF5_opts" hidden="1">"1, 9, 1, False, 2, False, False, , 0, False, True, 1, 1"</definedName>
    <definedName name="cb_sChart3BAA0A1_opts" hidden="1">"1, 9, 1, False, 2, False, False, , 0, False, True, 1, 1"</definedName>
    <definedName name="cb_sChart3BAA29E_opts" hidden="1">"1, 9, 1, False, 2, False, False, , 0, False, True, 1, 1"</definedName>
    <definedName name="cb_sChart3BAACED_opts" hidden="1">"1, 9, 1, False, 2, False, False, , 0, False, True, 1, 1"</definedName>
    <definedName name="cb_sChart3BAD7A6_opts" hidden="1">"2, 1, 2, True, 2, False, False, , 0, False, True, 1, 2"</definedName>
    <definedName name="cb_sChart3BBBA34_opts" hidden="1">"1, 9, 1, False, 2, False, False, , 0, False, True, 1, 2"</definedName>
    <definedName name="cb_sChart3BBD972_opts" hidden="1">"1, 1, 1, False, 2, False, False, , 0, False, False, 1, 1"</definedName>
    <definedName name="cb_sChart3BBFA2D_opts" hidden="1">"1, 3, 1, False, 2, True, False, , 0, False, True, 2, 1"</definedName>
    <definedName name="cb_sChart3BC0E91_opts" hidden="1">"2, 1, 1, False, 2, True, False, , 0, False, True, 1, 1"</definedName>
    <definedName name="cb_sChart3BC2219_opts" hidden="1">"1, 1, 1, False, 2, True, False, , 0, False, False, 1, 2"</definedName>
    <definedName name="cb_sChart3BFC30E_opts" hidden="1">"1, 4, 1, False, 2, False, False, , 0, False, False, 1, 1"</definedName>
    <definedName name="cb_sChart3BFD9FA_opts" hidden="1">"2, 1, 1, True, 2, False, False, , 0, False, True, 2, 2"</definedName>
    <definedName name="cb_sChart3BFEF23_opts" hidden="1">"1, 4, 1, False, 2, False, False, , 0, False, False, 1, 1"</definedName>
    <definedName name="cb_sChart3BFF2E3_opts" hidden="1">"1, 1, 1, False, 2, False, False, , 0, False, False, 1, 1"</definedName>
    <definedName name="cb_sChart41E9A35_opts" hidden="1">"1, 9, 1, False, 2, False, False, , 0, False, True, 1, 1"</definedName>
    <definedName name="cb_sChart434ED39_opts" hidden="1">"1, 9, 1, False, 2, False, False, , 0, False, False, 1, 1"</definedName>
    <definedName name="cb_sChart434EF4D_opts" hidden="1">"2, 1, 1, True, 2, False, False, , 0, False, False, 1, 1"</definedName>
    <definedName name="cb_sChart43515D2_opts" hidden="1">"1, 1, 1, False, 2, False, False, , 0, False, False, 1, 1"</definedName>
    <definedName name="cb_sChart435194E_opts" hidden="1">"1, 9, 1, False, 2, False, False, , 0, False, False, 1, 1"</definedName>
    <definedName name="cb_sChart463330_opts" hidden="1">"2, 1, 2, True, 2, False, False, , 0, False, True, 1, 2"</definedName>
    <definedName name="cb_sChart4665D3_opts" hidden="1">"1, 9, 1, False, 2, False, False, , 0, False, True, 2, 2"</definedName>
    <definedName name="cb_sChart4680DD_opts" hidden="1">"1, 10, 1, False, 2, True, False, , 0, False, False, 2, 2"</definedName>
    <definedName name="cb_sChart468801_opts" hidden="1">"1, 10, 1, False, 2, True, False, , 0, False, False, 2, 2"</definedName>
    <definedName name="cb_sChart46BC0B_opts" hidden="1">"2, 1, 2, True, 2, False, False, , 0, False, True, 1, 2"</definedName>
    <definedName name="cb_sChart480B012_opts" hidden="1">"1, 9, 1, False, 2, False, False, , 0, False, True, 1, 2"</definedName>
    <definedName name="cb_sChart4812FB3_opts" hidden="1">"1, 9, 1, False, 2, False, False, , 0, False, True, 1, 1"</definedName>
    <definedName name="cb_sChart4828C3_opts" hidden="1">"1, 1, 1, False, 2, False, False, , 0, False, False, 1, 2"</definedName>
    <definedName name="cb_sChart482D03_opts" hidden="1">"1, 1, 1, False, 2, False, False, , 0, False, False, 1, 2"</definedName>
    <definedName name="cb_sChart56637F9_opts" hidden="1">"1, 9, 1, False, 2, False, False, , 0, False, True, 2, 1"</definedName>
    <definedName name="cb_sChart56639D3_opts" hidden="1">"1, 9, 1, False, 2, False, False, , 0, False, False, 1, 1"</definedName>
    <definedName name="cb_sChart5663ADD_opts" hidden="1">"1, 9, 1, False, 2, False, False, , 0, False, False, 2, 1"</definedName>
    <definedName name="cb_sChart5663B74_opts" hidden="1">"1, 9, 1, False, 2, False, False, , 0, False, False, 1, 1"</definedName>
    <definedName name="cb_sChart5663F4C_opts" hidden="1">"1, 9, 1, False, 2, False, False, , 0, False, False, 1, 1"</definedName>
    <definedName name="cb_sChart56644D0_opts" hidden="1">"1, 9, 1, False, 2, False, False, , 0, False, True, 2, 1"</definedName>
    <definedName name="cb_sChart5665A8F_opts" hidden="1">"1, 9, 1, False, 2, False, False, , 0, False, False, 2, 1"</definedName>
    <definedName name="cb_sChart56672A8_opts" hidden="1">"1, 9, 1, False, 2, False, False, , 0, False, True, 2, 1"</definedName>
    <definedName name="cb_sChart5667C9A_opts" hidden="1">"1, 9, 1, False, 2, False, False, , 0, False, True, 1, 1"</definedName>
    <definedName name="cb_sChart5667EE8_opts" hidden="1">"1, 9, 1, False, 2, False, False, , 0, False, True, 2, 1"</definedName>
    <definedName name="cb_sChart5673660_opts" hidden="1">"1, 10, 1, False, 2, True, False, , 0, False, False, 2, 2"</definedName>
    <definedName name="cb_sChart5676297_opts" hidden="1">"1, 1, 1, False, 2, False, False, , 0, False, False, 1, 1"</definedName>
    <definedName name="cb_sChart567638A_opts" hidden="1">"1, 1, 1, False, 2, True, False, , 0, False, False, 1, 1"</definedName>
    <definedName name="cb_sChart567A7FD_opts" hidden="1">"1, 3, 1, False, 2, True, False, , 0, False, False, 1, 1"</definedName>
    <definedName name="cb_sChart567C3EE_opts" hidden="1">"1, 1, 1, False, 2, True, False, , 0, False, False, 1, 2"</definedName>
    <definedName name="cb_sChart5872E03_opts" hidden="1">"1, 9, 1, False, 2, False, False, , 0, False, True, 1, 1"</definedName>
    <definedName name="cb_sChart595EE0E_opts" hidden="1">"1, 9, 1, False, 2, False, True, , 3, False, True, 1, 1"</definedName>
    <definedName name="cb_sChart5D0C805_opts" hidden="1">"1, 4, 1, False, 2, False, False, , 0, False, False, 1, 1"</definedName>
    <definedName name="cb_sChart5D375C8_opts" hidden="1">"1, 9, 1, False, 2, False, False, , 0, False, True, 1, 1"</definedName>
    <definedName name="cb_sChart62EC749_opts" hidden="1">"1, 9, 1, False, 2, False, False, , 0, False, True, 2, 2"</definedName>
    <definedName name="cb_sChart62EC969_opts" hidden="1">"1, 9, 1, False, 2, False, False, , 0, False, False, 2, 2"</definedName>
    <definedName name="cb_sChart62ECAC5_opts" hidden="1">"1, 9, 1, False, 2, False, False, , 0, False, True, 2, 1"</definedName>
    <definedName name="cb_sChart62ECC2B_opts" hidden="1">"1, 9, 1, False, 2, False, False, , 0, False, True, 1, 2"</definedName>
    <definedName name="cb_sChart62ED102_opts" hidden="1">"1, 9, 1, False, 2, False, False, , 0, False, False, 2, 1"</definedName>
    <definedName name="cb_sChart62EE323_opts" hidden="1">"1, 9, 1, False, 2, False, False, , 0, False, False, 1, 1"</definedName>
    <definedName name="cb_sChart62F86CD_opts" hidden="1">"1, 9, 1, False, 2, False, False, , 0, False, True, 2, 1"</definedName>
    <definedName name="cb_sChart6303FCE_opts" hidden="1">"1, 10, 1, False, 2, False, False, , 0, False, False, 2, 1"</definedName>
    <definedName name="cb_sChart6304087_opts" hidden="1">"1, 1, 1, False, 2, False, False, , 0, False, False, 2, 2"</definedName>
    <definedName name="cb_sChart6304107_opts" hidden="1">"1, 10, 1, False, 2, True, False, , 0, False, False, 2, 2"</definedName>
    <definedName name="cb_sChart66820BA_opts" hidden="1">"1, 3, 1, False, 2, True, False, , 0, False, True, 1, 1"</definedName>
    <definedName name="cb_sChart6A2ED7_opts" hidden="1">"1, 10, 1, False, 2, True, False, , 0, False, False, 1, 1"</definedName>
    <definedName name="cb_sChart6A6617_opts" hidden="1">"1, 10, 1, False, 2, True, False, , 0, False, False, 1, 1"</definedName>
    <definedName name="cb_sChart6A66F3_opts" hidden="1">"1, 10, 1, False, 2, True, False, , 0, False, False, 1, 1"</definedName>
    <definedName name="cb_sChart6A7DF6_opts" hidden="1">"1, 3, 1, False, 2, True, False, , 0, False, True, 2, 1"</definedName>
    <definedName name="cb_sChart6C33242_opts" hidden="1">"1, 3, 1, False, 2, False, False, , 0, False, False, 1, 1"</definedName>
    <definedName name="cb_sChart6C33950_opts" hidden="1">"1, 5, 1, False, 2, False, False, , 0, False, False, 1, 1"</definedName>
    <definedName name="cb_sChart6C339FE_opts" hidden="1">"1, 3, 1, False, 2, False, False, , 0, False, False, 1, 1"</definedName>
    <definedName name="cb_sChart74E984_opts" hidden="1">"1, 1, 1, False, 2, False, False, , 0, False, False, 2, 2"</definedName>
    <definedName name="cb_sChart7F932D6_opts" hidden="1">"1, 9, 1, False, 2, False, False, , 0, False, True, 3, 1"</definedName>
    <definedName name="cb_sChart7F97B44_opts" hidden="1">"1, 1, 1, False, 2, False, False, , 0, False, False, 2, 2"</definedName>
    <definedName name="cb_sChart7F9F869_opts" hidden="1">"1, 10, 1, False, 2, True, False, , 0, False, False, 2, 1"</definedName>
    <definedName name="cb_sChart7F9FA89_opts" hidden="1">"1, 10, 1, False, 2, True, False, , 0, False, False, 2, 1"</definedName>
    <definedName name="cb_sChart7F9FB59_opts" hidden="1">"1, 10, 1, False, 2, True, False, , 0, False, False, 2, 1"</definedName>
    <definedName name="cb_sChart7FA092F_opts" hidden="1">"1, 10, 1, False, 2, True, False, , 0, False, False, 2, 1"</definedName>
    <definedName name="cb_sChart7FB5060_opts" hidden="1">"1, 9, 1, False, 2, False, False, , 0, False, True, 1, 1"</definedName>
    <definedName name="cb_sChart808012A_opts" hidden="1">"1, 10, 1, False, 2, True, False, , 0, False, False, 1, 1"</definedName>
    <definedName name="cb_sChart8CD287E_opts" hidden="1">"1, 1, 1, False, 2, False, False, , 0, False, False, 1, 1"</definedName>
    <definedName name="cb_sChart8DAA580_opts" hidden="1">"1, 4, 1, False, 2, True, False, , 0, False, False, 2, 2"</definedName>
    <definedName name="cb_sChart8DAADAF_opts" hidden="1">"1, 4, 1, False, 2, True, False, , 0, False, False, 2, 2"</definedName>
    <definedName name="cb_sChart8DAB38F_opts" hidden="1">"1, 4, 1, False, 2, True, False, , 0, False, False, 2, 2"</definedName>
    <definedName name="cb_sChart8DADEF7_opts" hidden="1">"1, 10, 1, False, 2, False, False, , 0, False, False, 2, 2"</definedName>
    <definedName name="cb_sChart8DADFA4_opts" hidden="1">"1, 10, 1, False, 2, True, False, , 0, False, False, 2, 2"</definedName>
    <definedName name="cb_sChart8FD8B26_opts" hidden="1">"1, 10, 1, False, 2, True, False, , 0, False, True, 1, 1"</definedName>
    <definedName name="cb_sChart93CC9A6_opts" hidden="1">"1, 10, 1, False, 2, False, False, , 0, False, False, 1, 1"</definedName>
    <definedName name="cb_sChart94C3BF6_opts" hidden="1">"1, 10, 1, False, 2, False, False, , 0, False, False, 1, 1"</definedName>
    <definedName name="cb_sChart99106AE_opts" hidden="1">"1, 10, 1, False, 2, True, False, , 0, False, False, 1, 1"</definedName>
    <definedName name="cb_sChart9A752C8_opts" hidden="1">"1, 10, 1, False, 2, False, False, , 0, False, False, 1, 1"</definedName>
    <definedName name="cb_sChart9A786AF_opts" hidden="1">"1, 10, 1, False, 2, True, False, , 0, False, False, 1, 1"</definedName>
    <definedName name="cb_sChart9A79C11_opts" hidden="1">"1, 10, 1, False, 2, False, False, , 0, False, False, 1, 1"</definedName>
    <definedName name="cb_sChart9B1DAC5_opts" hidden="1">"1, 10, 1, False, 2, False, False, , 0, False, False, 1, 1"</definedName>
    <definedName name="cb_sChart9B2C717_opts" hidden="1">"1, 10, 1, False, 2, False, False, , 0, False, False, 1, 1"</definedName>
    <definedName name="cb_sChart9EE8107_opts" hidden="1">"1, 9, 1, False, 2, False, False, , 0, False, True, 2, 1"</definedName>
    <definedName name="cb_sChart9EE98B8_opts" hidden="1">"1, 9, 1, False, 2, False, False, , 0, False, True, 2, 1"</definedName>
    <definedName name="cb_sChart9EEDE13_opts" hidden="1">"1, 10, 1, False, 2, True, False, , 0, False, True, 1, 1"</definedName>
    <definedName name="cb_sChart9EF79EB_opts" hidden="1">"1, 10, 1, False, 2, False, False, , 0, False, False, 1, 1"</definedName>
    <definedName name="cb_sChart9EF7B01_opts" hidden="1">"1, 10, 1, False, 2, True, False, , 0, False, False, 2, 2"</definedName>
    <definedName name="cb_sChart9EF8062_opts" hidden="1">"1, 10, 1, False, 2, True, False, , 0, False, False, 1, 1"</definedName>
    <definedName name="cb_sChart9EF821A_opts" hidden="1">"1, 10, 1, False, 2, False, False, , 0, False, False, 1, 2"</definedName>
    <definedName name="cb_sChart9EF82B0_opts" hidden="1">"1, 10, 1, False, 2, True, False, , 0, False, False, 2, 1"</definedName>
    <definedName name="cb_sChartA0D6549_opts" hidden="1">"1, 9, 1, False, 2, False, False, , 0, False, True, 2, 1"</definedName>
    <definedName name="cb_sChartA0D77A4_opts" hidden="1">"2, 8, 3, True, 2, False, False, , 0, False, True, 2, 1"</definedName>
    <definedName name="cb_sChartA10950_opts" hidden="1">"1, 1, 1, False, 2, True, False, , 0, False, False, 1, 1"</definedName>
    <definedName name="cb_sChartAC469E8_opts" hidden="1">"1, 9, 1, False, 2, False, False, , 0, False, True, 2, 1"</definedName>
    <definedName name="cb_sChartAC4720C_opts" hidden="1">"1, 9, 1, False, 2, False, False, , 0, False, True, 2, 1"</definedName>
    <definedName name="cb_sChartAC47414_opts" hidden="1">"1, 9, 1, False, 2, False, False, , 0, False, True, 2, 1"</definedName>
    <definedName name="cb_sChartAC47494_opts" hidden="1">"1, 9, 1, False, 2, False, False, , 0, False, True, 2, 1"</definedName>
    <definedName name="cb_sChartAC47ABA_opts" hidden="1">"2, 9, 1, True, 2, False, False, , 0, False, True, 2, 1"</definedName>
    <definedName name="cb_sChartAC47B50_opts" hidden="1">"1, 9, 1, False, 2, False, False, , 0, False, True, 2, 1"</definedName>
    <definedName name="cb_sChartAC47BDB_opts" hidden="1">"1, 9, 1, False, 2, False, False, , 0, False, True, 2, 1"</definedName>
    <definedName name="cb_sChartAC47D70_opts" hidden="1">"1, 9, 1, False, 2, False, False, , 0, False, True, 2, 1"</definedName>
    <definedName name="cb_sChartAC4811A_opts" hidden="1">"1, 9, 1, False, 2, False, False, , 0, False, True, 2, 1"</definedName>
    <definedName name="cb_sChartAC482DD_opts" hidden="1">"1, 9, 1, False, 2, False, False, , 0, False, True, 2, 1"</definedName>
    <definedName name="cb_sChartAC49688_opts" hidden="1">"1, 9, 1, False, 2, False, False, , 0, False, True, 2, 1"</definedName>
    <definedName name="cb_sChartAC4AFAB_opts" hidden="1">"1, 9, 1, False, 2, False, False, , 0, False, True, 2, 1"</definedName>
    <definedName name="cb_sChartAC51BDC_opts" hidden="1">"1, 10, 1, False, 2, False, False, , 0, False, False, 1, 1"</definedName>
    <definedName name="cb_sChartAC51CDA_opts" hidden="1">"1, 10, 1, False, 2, True, False, , 0, False, False, 2, 1"</definedName>
    <definedName name="cb_sChartAC52A1A_opts" hidden="1">"1, 10, 1, False, 2, True, False, , 0, False, False, 2, 1"</definedName>
    <definedName name="cb_sChartAC6636A_opts" hidden="1">"1, 10, 1, False, 2, False, False, , 0, False, False, 1, 1"</definedName>
    <definedName name="cb_sChartAC664E8_opts" hidden="1">"1, 10, 1, False, 2, True, False, , 0, False, False, 2, 2"</definedName>
    <definedName name="cb_sChartAC67261_opts" hidden="1">"1, 10, 1, False, 2, True, False, , 0, False, False, 2, 2"</definedName>
    <definedName name="cb_sChartAC6951A_opts" hidden="1">"1, 10, 1, False, 2, True, False, , 0, False, False, 2, 2"</definedName>
    <definedName name="cb_sChartAC6A0F2_opts" hidden="1">"1, 10, 1, False, 2, True, False, , 0, False, False, 2, 2"</definedName>
    <definedName name="cb_sChartAD15BC1_opts" hidden="1">"2, 1, 1, False, 2, False, False, , 0, False, False, 1, 1"</definedName>
    <definedName name="cb_sChartAD194B8_opts" hidden="1">"2, 1, 1, True, 2, False, False, , 0, False, False, 1, 1"</definedName>
    <definedName name="cb_sChartAF06D22_opts" hidden="1">"1, 9, 1, False, 2, False, False, , 0, False, False, 2, 1"</definedName>
    <definedName name="cb_sChartAF06F87_opts" hidden="1">"1, 9, 1, False, 2, False, False, , 0, False, False, 2, 2"</definedName>
    <definedName name="cb_sChartAF07029_opts" hidden="1">"1, 9, 1, False, 2, False, False, , 0, False, False, 2, 1"</definedName>
    <definedName name="cb_sChartAF07714_opts" hidden="1">"1, 9, 1, False, 2, False, False, , 0, False, True, 2, 1"</definedName>
    <definedName name="cb_sChartAF08D47_opts" hidden="1">"1, 9, 1, False, 2, False, False, , 0, False, True, 2, 1"</definedName>
    <definedName name="cb_sChartAF0D3DA_opts" hidden="1">"1, 9, 1, False, 2, False, False, , 0, False, True, 2, 1"</definedName>
    <definedName name="cb_sChartAF0DDC1_opts" hidden="1">"1, 9, 1, False, 2, False, False, , 0, False, True, 2, 1"</definedName>
    <definedName name="cb_sChartAF10BEA_opts" hidden="1">"1, 9, 1, False, 2, False, False, , 0, False, True, 2, 1"</definedName>
    <definedName name="cb_sChartAF11087_opts" hidden="1">"1, 9, 1, False, 2, False, False, , 0, False, True, 2, 1"</definedName>
    <definedName name="cb_sChartAF11A62_opts" hidden="1">"1, 9, 1, False, 2, False, False, , 0, False, False, 2, 1"</definedName>
    <definedName name="cb_sChartAF121FA_opts" hidden="1">"1, 9, 1, False, 2, False, False, , 0, False, True, 2, 1"</definedName>
    <definedName name="cb_sChartAF12333_opts" hidden="1">"1, 9, 1, False, 2, False, False, , 0, False, True, 2, 1"</definedName>
    <definedName name="cb_sChartAFDFAB0_opts" hidden="1">"2, 1, 2, True, 2, False, False, , 0, False, True, 1, 1"</definedName>
    <definedName name="cb_sChartAFE0006_opts" hidden="1">"2, 1, 2, True, 2, False, False, , 0, False, True, 1, 1"</definedName>
    <definedName name="cb_sChartAFF5837_opts" hidden="1">"1, 9, 1, False, 2, False, False, , 0, False, True, 1, 1"</definedName>
    <definedName name="cb_sChartAFF7DEC_opts" hidden="1">"1, 9, 1, False, 2, False, False, , 0, False, False, 1, 1"</definedName>
    <definedName name="cb_sChartAFFAE4C_opts" hidden="1">"1, 9, 1, False, 2, False, False, , 0, False, False, 1, 1"</definedName>
    <definedName name="cb_sChartB00A4CA_opts" hidden="1">"1, 9, 1, False, 2, False, False, , 0, False, False, 1, 1"</definedName>
    <definedName name="cb_sChartB00BB88_opts" hidden="1">"1, 9, 1, False, 2, False, False, , 0, False, True, 1, 1"</definedName>
    <definedName name="cb_sChartC12DA5D_opts" hidden="1">"1, 9, 1, False, 2, False, False, , 0, False, False, 1, 1"</definedName>
    <definedName name="cb_sChartC12DE06_opts" hidden="1">"2, 1, 3, True, 2, False, False, , 0, False, True, 1, 1"</definedName>
    <definedName name="cb_sChartC32A1F1_opts" hidden="1">"1, 10, 1, False, 2, True, False, , 0, False, True, 1, 2"</definedName>
    <definedName name="cb_sChartC32D7E1_opts" hidden="1">"1, 3, 1, False, 2, False, False, , 0, False, True, 1, 1"</definedName>
    <definedName name="cb_sChartC32E828_opts" hidden="1">"1, 1, 1, False, 2, True, False, , 0, False, False, 1, 1"</definedName>
    <definedName name="cb_sChartC6F96D3_opts" hidden="1">"1, 9, 1, False, 2, False, False, , 0, False, True, 1, 1"</definedName>
    <definedName name="cb_sChartC6F9839_opts" hidden="1">"1, 9, 1, False, 2, False, False, , 0, False, False, 1, 1"</definedName>
    <definedName name="cb_sChartC6F9966_opts" hidden="1">"1, 9, 1, False, 2, False, False, , 0, False, True, 1, 1"</definedName>
    <definedName name="cb_sChartC80B5D3_opts" hidden="1">"1, 1, 1, False, 2, True, False, , 0, False, False, 1, 1"</definedName>
    <definedName name="cb_sChartC8147E7_opts" hidden="1">"1, 9, 1, False, 2, False, False, , 0, False, True, 1, 1"</definedName>
    <definedName name="cb_sChartCA7EB2_opts" hidden="1">"1, 1, 1, False, 2, True, False, , 0, False, False, 1, 1"</definedName>
    <definedName name="cb_sChartD086F3E_opts" hidden="1">"1, 1, 1, False, 2, False, False, , 1, False, True, 2, 2"</definedName>
    <definedName name="cb_sChartD0876B3_opts" hidden="1">"2, 2, 2, True, 2, False, False, , 1, False, True, 2, 2"</definedName>
    <definedName name="cb_sChartD4B8EB7_opts" hidden="1">"1, 10, 1, False, 2, False, False, , 1, False, False, 1, 1"</definedName>
    <definedName name="cb_sChartD4B91E2_opts" hidden="1">"1, 10, 1, False, 2, False, False, , 1, False, False, 1, 1"</definedName>
    <definedName name="cb_sChartD614A75_opts" hidden="1">"1, 10, 1, False, 2, True, False, , 0, False, False, 2, 2"</definedName>
    <definedName name="cb_sChartD614D88_opts" hidden="1">"1, 1, 1, False, 2, False, False, , 0, False, False, 2, 2"</definedName>
    <definedName name="cb_sChartD614E86_opts" hidden="1">"1, 10, 1, False, 2, False, False, , 0, False, False, 2, 2"</definedName>
    <definedName name="cb_sChartD616299_opts" hidden="1">"1, 10, 1, False, 2, False, False, , 0, False, False, 1, 1"</definedName>
    <definedName name="cb_sChartD616A77_opts" hidden="1">"1, 10, 1, False, 2, False, False, , 0, False, False, 2, 2"</definedName>
    <definedName name="cb_sChartD61A016_opts" hidden="1">"1, 10, 1, False, 2, False, False, , 0, False, False, 2, 2"</definedName>
    <definedName name="cb_sChartD725678_opts" hidden="1">"1, 10, 1, False, 2, False, False, , 0, False, False, 1, 1"</definedName>
    <definedName name="cb_sChartD729D00_opts" hidden="1">"1, 9, 1, False, 2, False, True, , 0, False, True, 1, 1"</definedName>
    <definedName name="cb_sChartD72F13A_opts" hidden="1">"1, 9, 1, False, 2, False, True, , 0, False, False, 2, 1"</definedName>
    <definedName name="cb_sChartE484D5D_opts" hidden="1">"2, 1, 3, True, 2, False, True, , 0, False, False, 2, 1"</definedName>
    <definedName name="cb_sChartE4933C2_opts" hidden="1">"1, 9, 1, False, 2, False, False, , 0, False, True, 2, 2"</definedName>
    <definedName name="cb_sChartE49356F_opts" hidden="1">"1, 8, 1, False, 2, False, False, , 0, False, True, 2, 1"</definedName>
    <definedName name="cb_sChartE499A9D_opts" hidden="1">"1, 8, 1, False, 2, False, False, , 0, False, True, 2, 1"</definedName>
    <definedName name="cb_sChartE49AC1C_opts" hidden="1">"1, 8, 1, False, 2, False, False, , 0, False, True, 2, 1"</definedName>
    <definedName name="cb_sChartE49AD83_opts" hidden="1">"1, 8, 1, False, 2, False, False, , 0, False, True, 2, 1"</definedName>
    <definedName name="cb_sChartE49E514_opts" hidden="1">"1, 3, 1, False, 2, False, False, , 0, False, True, 1, 1"</definedName>
    <definedName name="cb_sChartE49E931_opts" hidden="1">"1, 3, 1, False, 2, False, False, , 0, False, True, 2, 1"</definedName>
    <definedName name="cb_sChartE4A3286_opts" hidden="1">"1, 10, 1, False, 2, True, False, , 0, False, True, 2, 2"</definedName>
    <definedName name="cb_sChartE4A334B_opts" hidden="1">"1, 10, 1, False, 2, True, False, , 0, False, False, 2, 2"</definedName>
    <definedName name="cb_sChartE4A525A_opts" hidden="1">"1, 10, 1, False, 2, False, False, , 0, False, False, 2, 2"</definedName>
    <definedName name="cb_sChartE4A54A9_opts" hidden="1">"1, 10, 1, False, 2, False, False, , 0, False, False, 2, 2"</definedName>
    <definedName name="cb_sChartE4A55ED_opts" hidden="1">"1, 10, 1, False, 2, False, False, , 0, False, False, 2, 2"</definedName>
    <definedName name="cb_sChartE4A698C_opts" hidden="1">"1, 10, 1, False, 2, False, False, , 0, False, False, 2, 2"</definedName>
    <definedName name="cb_sChartE4A6B4F_opts" hidden="1">"1, 10, 1, False, 2, False, False, , 0, False, False, 2, 2"</definedName>
    <definedName name="cb_sChartE4A767A_opts" hidden="1">"1, 10, 1, False, 2, False, False, , 0, False, False, 2, 2"</definedName>
    <definedName name="cb_sChartE4A889B_opts" hidden="1">"1, 10, 1, False, 2, False, False, , 0, False, False, 2, 2"</definedName>
    <definedName name="cb_sChartE954597_opts" hidden="1">"1, 1, 1, False, 2, False, False, , 0, False, False, 1, 1"</definedName>
    <definedName name="cb_sChartEB337E1_opts" hidden="1">"1, 10, 1, False, 2, False, False, , 1, False, True, 2, 2"</definedName>
    <definedName name="cb_sChartEB33A80_opts" hidden="1">"1, 10, 1, False, 2, False, False, , 1, False, True, 2, 2"</definedName>
    <definedName name="cb_sChartEB33EA9_opts" hidden="1">"1, 10, 1, False, 2, False, False, , 1, False, True, 2, 2"</definedName>
    <definedName name="cb_sChartEB340BD_opts" hidden="1">"1, 10, 1, False, 2, False, False, , 1, False, True, 2, 2"</definedName>
    <definedName name="cb_sChartEB344DA_opts" hidden="1">"1, 10, 1, False, 2, False, False, , 1, False, False, 2, 2"</definedName>
    <definedName name="cb_sChartEB3479C_opts" hidden="1">"1, 1, 1, False, 2, False, False, , 1, False, True, 2, 1"</definedName>
    <definedName name="cb_sChartEB34833_opts" hidden="1">"1, 10, 1, False, 2, False, False, , 1, False, True, 2, 1"</definedName>
    <definedName name="cb_sChartEB34DCE_opts" hidden="1">"1, 10, 1, False, 2, False, False, , 1, False, True, 2, 1"</definedName>
    <definedName name="cb_sChartEB36CAF_opts" hidden="1">"1, 9, 1, False, 2, False, False, , 1, False, True, 1, 2"</definedName>
    <definedName name="cb_sChartEB38838_opts" hidden="1">"1, 9, 1, False, 2, False, False, , 1, False, True, 2, 2"</definedName>
    <definedName name="cb_sChartEB38E8C_opts" hidden="1">"1, 10, 1, False, 2, False, False, , 1, False, True, 2, 2"</definedName>
    <definedName name="cb_sChartEB3980B_opts" hidden="1">"1, 2, 1, False, 2, False, False, , 1, False, False, 2, 1"</definedName>
    <definedName name="cb_sChartEB39C1C_opts" hidden="1">"1, 2, 1, False, 2, False, False, , 1, False, False, 2, 1"</definedName>
    <definedName name="cb_sChartF019EA2_opts" hidden="1">"1, 8, 1, False, 2, False, False, , 0, False, False, 1, 2"</definedName>
    <definedName name="cb_sChartF07A2E_opts" hidden="1">"1, 10, 1, False, 2, True, False, , 0, False, False, 2, 1"</definedName>
    <definedName name="cb_sChartF08D71_opts" hidden="1">"1, 10, 1, False, 2, True, False, , 0, False, False, 2, 1"</definedName>
    <definedName name="cb_sChartF08EEF_opts" hidden="1">"1, 10, 1, False, 2, True, False, , 0, False, False, 2, 1"</definedName>
    <definedName name="cb_sChartF0E7F4_opts" hidden="1">"1, 9, 1, False, 2, False, False, , 0, False, True, 1, 1"</definedName>
    <definedName name="cb_sChartF0F139_opts" hidden="1">"1, 9, 1, False, 2, False, False, , 0, False, True, 1, 2"</definedName>
    <definedName name="cb_sChartF0FF3D7_opts" hidden="1">"1, 8, 1, False, 2, False, False, , 1, False, True, 1, 2"</definedName>
    <definedName name="cb_sChartF1ADE59_opts" hidden="1">"1, 5, 1, False, 2, False, False, , 0, False, True, 1, 1"</definedName>
    <definedName name="cb_sChartF1AE10F_opts" hidden="1">"1, 3, 1, False, 2, False, False, , 0, False, False, 1, 1"</definedName>
    <definedName name="cb_sChartF1AE2DE_opts" hidden="1">"1, 3, 1, False, 2, False, False, , 0, False, True, 1, 1"</definedName>
    <definedName name="cb_sChartF1AFB1A_opts" hidden="1">"1, 1, 1, False, 2, False, False, , 0, False, False, 1, 1"</definedName>
    <definedName name="cb_sChartF1AFB82_opts" hidden="1">"1, 1, 1, False, 2, False, False, , 0, False, False, 1, 1"</definedName>
    <definedName name="cb_sChartF1B1530_opts" hidden="1">"1, 9, 1, False, 2, False, False, , 0, False, True, 1, 1"</definedName>
    <definedName name="cb_sChartF1B6D9F_opts" hidden="1">"1, 8, 1, False, 2, False, False, , 0, False, False, 1, 1"</definedName>
    <definedName name="cb_sChartF1BF8C8_opts" hidden="1">"1, 8, 1, False, 2, False, False, , 1, False, True, 1, 2"</definedName>
    <definedName name="cb_sChartF1C057C_opts" hidden="1">"1, 2, 1, False, 2, False, False, , 1, False, False, 2, 1"</definedName>
    <definedName name="cb_sChartF1C0A0D_opts" hidden="1">"1, 8, 1, False, 2, False, False, , 1, False, True, 1, 1"</definedName>
    <definedName name="cb_sChartF1C2E95_opts" hidden="1">"1, 8, 1, False, 2, False, False, , 0, False, False, 1, 1"</definedName>
    <definedName name="cb_sChartF1C9DF0_opts" hidden="1">"1, 8, 1, False, 2, False, False, , 1, False, True, 1, 2"</definedName>
    <definedName name="cb_sChartF1F24F5_opts" hidden="1">"1, 8, 1, False, 2, False, False, , 1, False, True, 1, 2"</definedName>
    <definedName name="cb_sChartF20F9EE_opts" hidden="1">"1, 9, 1, False, 2, False, False, , 0, False, False, 1, 1"</definedName>
    <definedName name="cb_Size_by_height_and_widthChart_16_opts" hidden="1">"1, 4, 1, False, 2, False, False, , 0, False, False, 1, 1"</definedName>
    <definedName name="cb_Size_by_height_and_widthChart_7_opts" hidden="1">"1, 4, 1, False, 2, False, False, , 0, False, False, 1, 1"</definedName>
    <definedName name="cb_Size_by_height_and_widthChart_8_opts" hidden="1">"1, 4, 1, False, 2, False, False, , 0, False, False, 1, 1"</definedName>
    <definedName name="CBWorkbookPriority" localSheetId="18" hidden="1">-1264563189</definedName>
    <definedName name="CBWorkbookPriority" hidden="1">-1943707241</definedName>
    <definedName name="cc" hidden="1">{#N/A,#N/A,TRUE,"Cover sheet";#N/A,#N/A,TRUE,"Summary";#N/A,#N/A,TRUE,"Key Assumptions";#N/A,#N/A,TRUE,"Profit &amp; Loss";#N/A,#N/A,TRUE,"Balance Sheet";#N/A,#N/A,TRUE,"Cashflow";#N/A,#N/A,TRUE,"IRR";#N/A,#N/A,TRUE,"Ratios";#N/A,#N/A,TRUE,"Debt analysis"}</definedName>
    <definedName name="ccc" localSheetId="23" hidden="1">{#N/A,#N/A,FALSE,"SumD";#N/A,#N/A,FALSE,"ElecD";#N/A,#N/A,FALSE,"MechD";#N/A,#N/A,FALSE,"GeotD";#N/A,#N/A,FALSE,"PrcsD";#N/A,#N/A,FALSE,"TunnD";#N/A,#N/A,FALSE,"CivlD";#N/A,#N/A,FALSE,"NtwkD";#N/A,#N/A,FALSE,"EstgD";#N/A,#N/A,FALSE,"PEngD"}</definedName>
    <definedName name="ccc" localSheetId="18" hidden="1">{#N/A,#N/A,FALSE,"Calc";#N/A,#N/A,FALSE,"Sensitivity";#N/A,#N/A,FALSE,"LT Earn.Dil.";#N/A,#N/A,FALSE,"Dil. AVP"}</definedName>
    <definedName name="ccc" hidden="1">{#N/A,#N/A,FALSE,"SumD";#N/A,#N/A,FALSE,"ElecD";#N/A,#N/A,FALSE,"MechD";#N/A,#N/A,FALSE,"GeotD";#N/A,#N/A,FALSE,"PrcsD";#N/A,#N/A,FALSE,"TunnD";#N/A,#N/A,FALSE,"CivlD";#N/A,#N/A,FALSE,"NtwkD";#N/A,#N/A,FALSE,"EstgD";#N/A,#N/A,FALSE,"PEngD"}</definedName>
    <definedName name="cccc" hidden="1">{"variance_page",#N/A,FALSE,"template"}</definedName>
    <definedName name="ccccc" localSheetId="23" hidden="1">{#N/A,#N/A,FALSE,"SumD";#N/A,#N/A,FALSE,"ElecD";#N/A,#N/A,FALSE,"MechD";#N/A,#N/A,FALSE,"GeotD";#N/A,#N/A,FALSE,"PrcsD";#N/A,#N/A,FALSE,"TunnD";#N/A,#N/A,FALSE,"CivlD";#N/A,#N/A,FALSE,"NtwkD";#N/A,#N/A,FALSE,"EstgD";#N/A,#N/A,FALSE,"PEngD"}</definedName>
    <definedName name="ccccc" hidden="1">{#N/A,#N/A,FALSE,"SumD";#N/A,#N/A,FALSE,"ElecD";#N/A,#N/A,FALSE,"MechD";#N/A,#N/A,FALSE,"GeotD";#N/A,#N/A,FALSE,"PrcsD";#N/A,#N/A,FALSE,"TunnD";#N/A,#N/A,FALSE,"CivlD";#N/A,#N/A,FALSE,"NtwkD";#N/A,#N/A,FALSE,"EstgD";#N/A,#N/A,FALSE,"PEngD"}</definedName>
    <definedName name="cccccccccccc" localSheetId="23" hidden="1">{#N/A,#N/A,FALSE,"SumG";#N/A,#N/A,FALSE,"ElecG";#N/A,#N/A,FALSE,"MechG";#N/A,#N/A,FALSE,"GeotG";#N/A,#N/A,FALSE,"PrcsG";#N/A,#N/A,FALSE,"TunnG";#N/A,#N/A,FALSE,"CivlG";#N/A,#N/A,FALSE,"NtwkG";#N/A,#N/A,FALSE,"EstgG";#N/A,#N/A,FALSE,"PEngG"}</definedName>
    <definedName name="cccccccccccc" hidden="1">{#N/A,#N/A,FALSE,"SumG";#N/A,#N/A,FALSE,"ElecG";#N/A,#N/A,FALSE,"MechG";#N/A,#N/A,FALSE,"GeotG";#N/A,#N/A,FALSE,"PrcsG";#N/A,#N/A,FALSE,"TunnG";#N/A,#N/A,FALSE,"CivlG";#N/A,#N/A,FALSE,"NtwkG";#N/A,#N/A,FALSE,"EstgG";#N/A,#N/A,FALSE,"PEngG"}</definedName>
    <definedName name="ccccccccccccccc" localSheetId="23" hidden="1">{#N/A,#N/A,FALSE,"Pricing";#N/A,#N/A,FALSE,"Summary";#N/A,#N/A,FALSE,"CompProd";#N/A,#N/A,FALSE,"CompJobhrs";#N/A,#N/A,FALSE,"Escalation";#N/A,#N/A,FALSE,"Contingency";#N/A,#N/A,FALSE,"GM";#N/A,#N/A,FALSE,"CompWage";#N/A,#N/A,FALSE,"costSum"}</definedName>
    <definedName name="ccccccccccccccc" hidden="1">{#N/A,#N/A,FALSE,"Pricing";#N/A,#N/A,FALSE,"Summary";#N/A,#N/A,FALSE,"CompProd";#N/A,#N/A,FALSE,"CompJobhrs";#N/A,#N/A,FALSE,"Escalation";#N/A,#N/A,FALSE,"Contingency";#N/A,#N/A,FALSE,"GM";#N/A,#N/A,FALSE,"CompWage";#N/A,#N/A,FALSE,"costSum"}</definedName>
    <definedName name="centro"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cfbdfbdFbdfAB" localSheetId="23" hidden="1">{#N/A,#N/A,TRUE,"Initial";#N/A,#N/A,TRUE,"CFs_P&amp;L_B&amp;S";#N/A,#N/A,TRUE,"Inv&amp;Fin";#N/A,#N/A,TRUE,"Depreciation";#N/A,#N/A,TRUE,"Energy";#N/A,#N/A,TRUE,"Index";#N/A,#N/A,TRUE,"Graphs";#N/A,#N/A,TRUE,"T_Contest"}</definedName>
    <definedName name="cfbdfbdFbdfAB" hidden="1">{#N/A,#N/A,TRUE,"Initial";#N/A,#N/A,TRUE,"CFs_P&amp;L_B&amp;S";#N/A,#N/A,TRUE,"Inv&amp;Fin";#N/A,#N/A,TRUE,"Depreciation";#N/A,#N/A,TRUE,"Energy";#N/A,#N/A,TRUE,"Index";#N/A,#N/A,TRUE,"Graphs";#N/A,#N/A,TRUE,"T_Contest"}</definedName>
    <definedName name="Cha" hidden="1">{#N/A,#N/A,FALSE,"gc (2)"}</definedName>
    <definedName name="chemical" localSheetId="23" hidden="1">{#N/A,#N/A,FALSE,"CCTV"}</definedName>
    <definedName name="chemical" hidden="1">{#N/A,#N/A,FALSE,"CCTV"}</definedName>
    <definedName name="CHK_TOL">NTBA!$F$306</definedName>
    <definedName name="CIQWBGuid" hidden="1">"c5f3af39-b84c-4053-b7db-61cd8ef89ae6"</definedName>
    <definedName name="cn" localSheetId="23" hidden="1">{"'Sheet1'!$L$16"}</definedName>
    <definedName name="cn" hidden="1">{"'Sheet1'!$L$16"}</definedName>
    <definedName name="CommodityCodes" hidden="1">#REF!</definedName>
    <definedName name="COMPARISON" hidden="1">{#N/A,#N/A,FALSE,"mpph1";#N/A,#N/A,FALSE,"mpmseb";#N/A,#N/A,FALSE,"mpph2"}</definedName>
    <definedName name="CoName" hidden="1">[25]Profile!$D$4</definedName>
    <definedName name="container" localSheetId="23" hidden="1">{"'장비'!$A$3:$M$12"}</definedName>
    <definedName name="container" hidden="1">{"'장비'!$A$3:$M$12"}</definedName>
    <definedName name="COSTING" localSheetId="23" hidden="1">{#N/A,#N/A,TRUE,"Projektierung";#N/A,#N/A,TRUE,"Grundgerät";#N/A,#N/A,TRUE,"Baugruppen"}</definedName>
    <definedName name="COSTING" hidden="1">{#N/A,#N/A,TRUE,"Projektierung";#N/A,#N/A,TRUE,"Grundgerät";#N/A,#N/A,TRUE,"Baugruppen"}</definedName>
    <definedName name="Cr">NTBA!$F$302</definedName>
    <definedName name="cu102.ShareScalingFactor" hidden="1">1000000</definedName>
    <definedName name="cu103.EmployeeScalingFactor" hidden="1">1000</definedName>
    <definedName name="cu107.DPSSymbol" hidden="1">"Rs"</definedName>
    <definedName name="cu107.EPSSymbol" hidden="1">"Rs"</definedName>
    <definedName name="cu71.ScalingFactor" hidden="1">1000000</definedName>
    <definedName name="CultVar" hidden="1">{"'CC Summary'!$B$1:$P$77","'OpStmnt'!$B$1:$X$67","'Fin Perform'!$A$1:$J$31","'Contents'!$A$7:$K$55"}</definedName>
    <definedName name="Customers" hidden="1">{#N/A,#N/A,FALSE,"1996";#N/A,#N/A,FALSE,"1995";#N/A,#N/A,FALSE,"1994"}</definedName>
    <definedName name="cwip" hidden="1">#REF!</definedName>
    <definedName name="Cwvu.GREY_ALL." hidden="1">#REF!</definedName>
    <definedName name="D" localSheetId="23" hidden="1">{"Summary sheet",#N/A,TRUE,"Output pres";"Proforma 1 and 2",#N/A,TRUE,"Ratios";"Proforma 3,4 and 5",#N/A,TRUE,"FS";"Proforma 8,9 and 10",#N/A,TRUE,"Calcs"}</definedName>
    <definedName name="D" hidden="1">{"Summary sheet",#N/A,TRUE,"Output pres";"Proforma 1 and 2",#N/A,TRUE,"Ratios";"Proforma 3,4 and 5",#N/A,TRUE,"FS";"Proforma 8,9 and 10",#N/A,TRUE,"Calcs"}</definedName>
    <definedName name="Data" localSheetId="23" hidden="1">{#N/A,#N/A,FALSE,"Sales"}</definedName>
    <definedName name="Data" hidden="1">{#N/A,#N/A,FALSE,"Sales"}</definedName>
    <definedName name="Data_summary"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ys_month">NTBA!$F$305</definedName>
    <definedName name="Days_Year">365</definedName>
    <definedName name="DCF_"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d" hidden="1">{#N/A,"Good",TRUE,"Sheet1";#N/A,"Normal",TRUE,"Sheet1";#N/A,"Bad",TRUE,"Sheet1"}</definedName>
    <definedName name="ddd" hidden="1">{"histincome",#N/A,FALSE,"hyfins";"closing balance",#N/A,FALSE,"hyfins"}</definedName>
    <definedName name="ddddd" localSheetId="23" hidden="1">{#N/A,#N/A,FALSE,"SumD";#N/A,#N/A,FALSE,"ElecD";#N/A,#N/A,FALSE,"MechD";#N/A,#N/A,FALSE,"GeotD";#N/A,#N/A,FALSE,"PrcsD";#N/A,#N/A,FALSE,"TunnD";#N/A,#N/A,FALSE,"CivlD";#N/A,#N/A,FALSE,"NtwkD";#N/A,#N/A,FALSE,"EstgD";#N/A,#N/A,FALSE,"PEngD"}</definedName>
    <definedName name="ddddd" hidden="1">{#N/A,#N/A,FALSE,"SumD";#N/A,#N/A,FALSE,"ElecD";#N/A,#N/A,FALSE,"MechD";#N/A,#N/A,FALSE,"GeotD";#N/A,#N/A,FALSE,"PrcsD";#N/A,#N/A,FALSE,"TunnD";#N/A,#N/A,FALSE,"CivlD";#N/A,#N/A,FALSE,"NtwkD";#N/A,#N/A,FALSE,"EstgD";#N/A,#N/A,FALSE,"PEngD"}</definedName>
    <definedName name="ddddd1" localSheetId="23" hidden="1">{#N/A,#N/A,FALSE,"SumD";#N/A,#N/A,FALSE,"ElecD";#N/A,#N/A,FALSE,"MechD";#N/A,#N/A,FALSE,"GeotD";#N/A,#N/A,FALSE,"PrcsD";#N/A,#N/A,FALSE,"TunnD";#N/A,#N/A,FALSE,"CivlD";#N/A,#N/A,FALSE,"NtwkD";#N/A,#N/A,FALSE,"EstgD";#N/A,#N/A,FALSE,"PEngD"}</definedName>
    <definedName name="ddddd1" hidden="1">{#N/A,#N/A,FALSE,"SumD";#N/A,#N/A,FALSE,"ElecD";#N/A,#N/A,FALSE,"MechD";#N/A,#N/A,FALSE,"GeotD";#N/A,#N/A,FALSE,"PrcsD";#N/A,#N/A,FALSE,"TunnD";#N/A,#N/A,FALSE,"CivlD";#N/A,#N/A,FALSE,"NtwkD";#N/A,#N/A,FALSE,"EstgD";#N/A,#N/A,FALSE,"PEngD"}</definedName>
    <definedName name="Dealcomp" hidden="1">{"'Sheet1'!$A$1:$G$85"}</definedName>
    <definedName name="deleteme2" hidden="1">{#N/A,#N/A,TRUE,"Main assumptions";#N/A,#N/A,TRUE,"Subscriber projections";#N/A,#N/A,TRUE,"Revenues";#N/A,#N/A,TRUE,"Opex";#N/A,#N/A,TRUE,"Capex";#N/A,#N/A,TRUE,"Working capital";#N/A,#N/A,TRUE,"P&amp;L";#N/A,#N/A,TRUE,"Cash";#N/A,#N/A,TRUE,"Balance";#N/A,#N/A,TRUE,"Valuation";#N/A,#N/A,TRUE,"Bench"}</definedName>
    <definedName name="deleteme3" hidden="1">{#N/A,#N/A,TRUE,"Main assumptions";#N/A,#N/A,TRUE,"Subscriber projections";#N/A,#N/A,TRUE,"Revenues";#N/A,#N/A,TRUE,"Opex";#N/A,#N/A,TRUE,"Capex";#N/A,#N/A,TRUE,"Working capital";#N/A,#N/A,TRUE,"P&amp;L";#N/A,#N/A,TRUE,"Cash";#N/A,#N/A,TRUE,"Balance";#N/A,#N/A,TRUE,"Valuation";#N/A,#N/A,TRUE,"Bench"}</definedName>
    <definedName name="Designer" hidden="1">"Designer: Eric Desart - ATP functions translated by the 'Analysis Toolpak Translator 7.0' MS Excel Utility."</definedName>
    <definedName name="dfaf" localSheetId="23" hidden="1">{"'장비'!$A$3:$M$12"}</definedName>
    <definedName name="dfaf" hidden="1">{"'장비'!$A$3:$M$12"}</definedName>
    <definedName name="dfafa" localSheetId="9" hidden="1">Main.SAPF4Help()</definedName>
    <definedName name="dfafa" localSheetId="22" hidden="1">Main.SAPF4Help()</definedName>
    <definedName name="dfafa" hidden="1">Main.SAPF4Help()</definedName>
    <definedName name="dfdfdfdf" hidden="1">#REF!</definedName>
    <definedName name="dfffff" localSheetId="23" hidden="1">{#N/A,#N/A,FALSE,"SumG";#N/A,#N/A,FALSE,"ElecG";#N/A,#N/A,FALSE,"MechG";#N/A,#N/A,FALSE,"GeotG";#N/A,#N/A,FALSE,"PrcsG";#N/A,#N/A,FALSE,"TunnG";#N/A,#N/A,FALSE,"CivlG";#N/A,#N/A,FALSE,"NtwkG";#N/A,#N/A,FALSE,"EstgG";#N/A,#N/A,FALSE,"PEngG"}</definedName>
    <definedName name="dfffff" hidden="1">{#N/A,#N/A,FALSE,"SumG";#N/A,#N/A,FALSE,"ElecG";#N/A,#N/A,FALSE,"MechG";#N/A,#N/A,FALSE,"GeotG";#N/A,#N/A,FALSE,"PrcsG";#N/A,#N/A,FALSE,"TunnG";#N/A,#N/A,FALSE,"CivlG";#N/A,#N/A,FALSE,"NtwkG";#N/A,#N/A,FALSE,"EstgG";#N/A,#N/A,FALSE,"PEngG"}</definedName>
    <definedName name="dfg" hidden="1">{#N/A,#N/A,FALSE,"gc (2)"}</definedName>
    <definedName name="dfgg" hidden="1">{#N/A,#N/A,FALSE,"gc (2)"}</definedName>
    <definedName name="DGD"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g" hidden="1">{#N/A,#N/A,FALSE,"Calc";#N/A,#N/A,FALSE,"Sensitivity";#N/A,#N/A,FALSE,"LT Earn.Dil.";#N/A,#N/A,FALSE,"Dil. AVP"}</definedName>
    <definedName name="dgdgss" hidden="1">{"consolidated",#N/A,FALSE,"Sheet1";"cms",#N/A,FALSE,"Sheet1";"fse",#N/A,FALSE,"Sheet1"}</definedName>
    <definedName name="dgfd" localSheetId="23" hidden="1">{#N/A,#N/A,FALSE,"SumG";#N/A,#N/A,FALSE,"ElecG";#N/A,#N/A,FALSE,"MechG";#N/A,#N/A,FALSE,"GeotG";#N/A,#N/A,FALSE,"PrcsG";#N/A,#N/A,FALSE,"TunnG";#N/A,#N/A,FALSE,"CivlG";#N/A,#N/A,FALSE,"NtwkG";#N/A,#N/A,FALSE,"EstgG";#N/A,#N/A,FALSE,"PEngG"}</definedName>
    <definedName name="dgfd" hidden="1">{#N/A,#N/A,FALSE,"SumG";#N/A,#N/A,FALSE,"ElecG";#N/A,#N/A,FALSE,"MechG";#N/A,#N/A,FALSE,"GeotG";#N/A,#N/A,FALSE,"PrcsG";#N/A,#N/A,FALSE,"TunnG";#N/A,#N/A,FALSE,"CivlG";#N/A,#N/A,FALSE,"NtwkG";#N/A,#N/A,FALSE,"EstgG";#N/A,#N/A,FALSE,"PEngG"}</definedName>
    <definedName name="DispFmt" hidden="1">[25]Input!#REF!</definedName>
    <definedName name="DME_BeforeCloseCompleted" hidden="1">"True"</definedName>
    <definedName name="DME_Dirty" hidden="1">"False"</definedName>
    <definedName name="DME_LocalFile" hidden="1">"True"</definedName>
    <definedName name="dn" localSheetId="23" hidden="1">{#N/A,#N/A,FALSE,"혼합골재"}</definedName>
    <definedName name="dn" hidden="1">{#N/A,#N/A,FALSE,"혼합골재"}</definedName>
    <definedName name="ds" hidden="1">{"mgmt forecast",#N/A,FALSE,"Mgmt Forecast";"dcf table",#N/A,FALSE,"Mgmt Forecast";"sensitivity",#N/A,FALSE,"Mgmt Forecast";"table inputs",#N/A,FALSE,"Mgmt Forecast";"calculations",#N/A,FALSE,"Mgmt Forecast"}</definedName>
    <definedName name="dsds" hidden="1">{#N/A,#N/A,FALSE,"DCFCoverVersorgung";#N/A,#N/A,FALSE,"DCFOverviewVersorgung";#N/A,#N/A,FALSE,"PlanVersorgung";#N/A,#N/A,FALSE,"DCFVersorgung";#N/A,#N/A,FALSE,"ValueVersorgung";#N/A,#N/A,FALSE,"WaccVersorgung";#N/A,#N/A,FALSE,"WaccVersorgung";#N/A,#N/A,FALSE,"WaccCompVersorgung";#N/A,#N/A,FALSE,"MatrixVersorgung"}</definedName>
    <definedName name="dsds2" hidden="1">{#N/A,#N/A,FALSE,"DCFCoverVersorgung";#N/A,#N/A,FALSE,"DCFOverviewVersorgung";#N/A,#N/A,FALSE,"PlanVersorgung";#N/A,#N/A,FALSE,"DCFVersorgung";#N/A,#N/A,FALSE,"ValueVersorgung";#N/A,#N/A,FALSE,"WaccVersorgung";#N/A,#N/A,FALSE,"WaccVersorgung";#N/A,#N/A,FALSE,"WaccCompVersorgung";#N/A,#N/A,FALSE,"MatrixVersorgung"}</definedName>
    <definedName name="dsdsd" localSheetId="23" hidden="1">{#N/A,#N/A,FALSE,"운반시간"}</definedName>
    <definedName name="dsdsd" hidden="1">{#N/A,#N/A,FALSE,"운반시간"}</definedName>
    <definedName name="dsg" hidden="1">{#N/A,#N/A,FALSE,"Calc";#N/A,#N/A,FALSE,"Sensitivity";#N/A,#N/A,FALSE,"LT Earn.Dil.";#N/A,#N/A,FALSE,"Dil. AVP"}</definedName>
    <definedName name="dvbgf" localSheetId="23" hidden="1">{#N/A,#N/A,FALSE,"SumD";#N/A,#N/A,FALSE,"ElecD";#N/A,#N/A,FALSE,"MechD";#N/A,#N/A,FALSE,"GeotD";#N/A,#N/A,FALSE,"PrcsD";#N/A,#N/A,FALSE,"TunnD";#N/A,#N/A,FALSE,"CivlD";#N/A,#N/A,FALSE,"NtwkD";#N/A,#N/A,FALSE,"EstgD";#N/A,#N/A,FALSE,"PEngD"}</definedName>
    <definedName name="dvbgf" hidden="1">{#N/A,#N/A,FALSE,"SumD";#N/A,#N/A,FALSE,"ElecD";#N/A,#N/A,FALSE,"MechD";#N/A,#N/A,FALSE,"GeotD";#N/A,#N/A,FALSE,"PrcsD";#N/A,#N/A,FALSE,"TunnD";#N/A,#N/A,FALSE,"CivlD";#N/A,#N/A,FALSE,"NtwkD";#N/A,#N/A,FALSE,"EstgD";#N/A,#N/A,FALSE,"PEngD"}</definedName>
    <definedName name="dw" localSheetId="23" hidden="1">{"'Sheet1'!$L$16"}</definedName>
    <definedName name="dw" hidden="1">{"'Sheet1'!$L$16"}</definedName>
    <definedName name="E" localSheetId="23" hidden="1">{#N/A,#N/A,TRUE,"Initial";#N/A,#N/A,TRUE,"Graphs"}</definedName>
    <definedName name="e" localSheetId="18" hidden="1">{#N/A,#N/A,FALSE,"Layout GuV"}</definedName>
    <definedName name="E" hidden="1">{#N/A,#N/A,TRUE,"Initial";#N/A,#N/A,TRUE,"Graphs"}</definedName>
    <definedName name="EC"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DH" hidden="1">#REF!</definedName>
    <definedName name="edssqq" localSheetId="23" hidden="1">{#N/A,#N/A,FALSE,"혼합골재"}</definedName>
    <definedName name="edssqq" hidden="1">{#N/A,#N/A,FALSE,"혼합골재"}</definedName>
    <definedName name="EE" localSheetId="23" hidden="1">{"'장비'!$A$3:$M$12"}</definedName>
    <definedName name="EE" hidden="1">{"'장비'!$A$3:$M$12"}</definedName>
    <definedName name="eeeeeeeeeeee" hidden="1">[33]Proforma!#REF!</definedName>
    <definedName name="eer" hidden="1">{#N/A,#N/A,TRUE,"Cover sheet";#N/A,#N/A,TRUE,"Summary";#N/A,#N/A,TRUE,"Key Assumptions";#N/A,#N/A,TRUE,"Profit &amp; Loss";#N/A,#N/A,TRUE,"Balance Sheet";#N/A,#N/A,TRUE,"Cashflow";#N/A,#N/A,TRUE,"IRR";#N/A,#N/A,TRUE,"Ratios";#N/A,#N/A,TRUE,"Debt analysis"}</definedName>
    <definedName name="EF" hidden="1">{#N/A,#N/A,TRUE,"Cover sheet";#N/A,#N/A,TRUE,"DCF analysis";#N/A,#N/A,TRUE,"WACC calculation"}</definedName>
    <definedName name="emily" hidden="1">{#N/A,#N/A,FALSE,"Calc";#N/A,#N/A,FALSE,"Sensitivity";#N/A,#N/A,FALSE,"LT Earn.Dil.";#N/A,#N/A,FALSE,"Dil. AVP"}</definedName>
    <definedName name="End_Year_on_Year_RPI_Forecast" hidden="1">'[34]SCENARIO INPUTS'!$E$1045:$F$1064</definedName>
    <definedName name="EnEsMode" hidden="1">[25]Profile!$K$9</definedName>
    <definedName name="EnYrRng" hidden="1">[25]Profile!$L$11:$AE$11</definedName>
    <definedName name="EPCHOURS" localSheetId="23" hidden="1">{#N/A,#N/A,FALSE,"subcontract"}</definedName>
    <definedName name="EPCHOURS" hidden="1">{#N/A,#N/A,FALSE,"subcontract"}</definedName>
    <definedName name="EqMult" hidden="1">[25]Capital!$K$18:$AE$18</definedName>
    <definedName name="ER" localSheetId="23" hidden="1">{#N/A,#N/A,FALSE,"CCTV"}</definedName>
    <definedName name="ER" hidden="1">{#N/A,#N/A,FALSE,"CCTV"}</definedName>
    <definedName name="error" localSheetId="23" hidden="1">{#N/A,#N/A,FALSE,"Matrix";#N/A,#N/A,FALSE,"Executive";#N/A,#N/A,FALSE,"Summary"}</definedName>
    <definedName name="error" hidden="1">{#N/A,#N/A,FALSE,"Matrix";#N/A,#N/A,FALSE,"Executive";#N/A,#N/A,FALSE,"Summary"}</definedName>
    <definedName name="error2" localSheetId="23" hidden="1">{#N/A,#N/A,FALSE,"E-1";#N/A,#N/A,FALSE,"E-2";#N/A,#N/A,FALSE,"F-1";#N/A,#N/A,FALSE,"F-2";#N/A,#N/A,FALSE,"F-3";#N/A,#N/A,FALSE,"F-4";#N/A,#N/A,FALSE,"F-5";#N/A,#N/A,FALSE,"F-6";#N/A,#N/A,FALSE,"Matrix"}</definedName>
    <definedName name="error2" hidden="1">{#N/A,#N/A,FALSE,"E-1";#N/A,#N/A,FALSE,"E-2";#N/A,#N/A,FALSE,"F-1";#N/A,#N/A,FALSE,"F-2";#N/A,#N/A,FALSE,"F-3";#N/A,#N/A,FALSE,"F-4";#N/A,#N/A,FALSE,"F-5";#N/A,#N/A,FALSE,"F-6";#N/A,#N/A,FALSE,"Matrix"}</definedName>
    <definedName name="error3" localSheetId="23" hidden="1">{#N/A,#N/A,FALSE,"Matrix";#N/A,#N/A,FALSE,"Executive";#N/A,#N/A,FALSE,"Summary"}</definedName>
    <definedName name="error3" hidden="1">{#N/A,#N/A,FALSE,"Matrix";#N/A,#N/A,FALSE,"Executive";#N/A,#N/A,FALSE,"Summary"}</definedName>
    <definedName name="error4" localSheetId="23" hidden="1">{"ARA1",#N/A,FALSE,"ENG-ARA";"ARAhours",#N/A,FALSE,"ENG-ARA";"ARA$",#N/A,FALSE,"ENG-ARA"}</definedName>
    <definedName name="error4" hidden="1">{"ARA1",#N/A,FALSE,"ENG-ARA";"ARAhours",#N/A,FALSE,"ENG-ARA";"ARA$",#N/A,FALSE,"ENG-ARA"}</definedName>
    <definedName name="error5" localSheetId="23" hidden="1">{"bechtel1",#N/A,TRUE,"BECHTEL";"bechtelhours",#N/A,TRUE,"BECHTEL";"bechtel$",#N/A,TRUE,"BECHTEL"}</definedName>
    <definedName name="error5" hidden="1">{"bechtel1",#N/A,TRUE,"BECHTEL";"bechtelhours",#N/A,TRUE,"BECHTEL";"bechtel$",#N/A,TRUE,"BECHTEL"}</definedName>
    <definedName name="error6" localSheetId="23" hidden="1">{#N/A,#N/A,FALSE,"Matrix";#N/A,#N/A,FALSE,"Executive";#N/A,#N/A,FALSE,"Summary";#N/A,#N/A,FALSE,"Office1";#N/A,#N/A,FALSE,"Office2";#N/A,#N/A,FALSE,"Office3";#N/A,#N/A,FALSE,"Office4";#N/A,#N/A,FALSE,"Office5";#N/A,#N/A,FALSE,"Office6";#N/A,#N/A,FALSE,"Office7";#N/A,#N/A,FALSE,"Labor"}</definedName>
    <definedName name="error6" hidden="1">{#N/A,#N/A,FALSE,"Matrix";#N/A,#N/A,FALSE,"Executive";#N/A,#N/A,FALSE,"Summary";#N/A,#N/A,FALSE,"Office1";#N/A,#N/A,FALSE,"Office2";#N/A,#N/A,FALSE,"Office3";#N/A,#N/A,FALSE,"Office4";#N/A,#N/A,FALSE,"Office5";#N/A,#N/A,FALSE,"Office6";#N/A,#N/A,FALSE,"Office7";#N/A,#N/A,FALSE,"Labor"}</definedName>
    <definedName name="errse" localSheetId="9" hidden="1">DATE(YEAR([1]!Loan_Start),MONTH([1]!Loan_Start)+Payment_Number,DAY([1]!Loan_Start))</definedName>
    <definedName name="errse" localSheetId="22" hidden="1">DATE(YEAR([1]!Loan_Start),MONTH([1]!Loan_Start)+Payment_Number,DAY([1]!Loan_Start))</definedName>
    <definedName name="errse" hidden="1">DATE(YEAR([1]!Loan_Start),MONTH([1]!Loan_Start)+Payment_Number,DAY([1]!Loan_Start))</definedName>
    <definedName name="erwrw" localSheetId="9" hidden="1">DATE(YEAR([1]!Loan_Start),MONTH([1]!Loan_Start)+Payment_Number,DAY([1]!Loan_Start))</definedName>
    <definedName name="erwrw" localSheetId="22" hidden="1">DATE(YEAR([1]!Loan_Start),MONTH([1]!Loan_Start)+Payment_Number,DAY([1]!Loan_Start))</definedName>
    <definedName name="erwrw" hidden="1">DATE(YEAR([1]!Loan_Start),MONTH([1]!Loan_Start)+Payment_Number,DAY([1]!Loan_Start))</definedName>
    <definedName name="es" localSheetId="23" hidden="1">{"'Sheet1'!$L$16"}</definedName>
    <definedName name="es" hidden="1">{"'Sheet1'!$L$16"}</definedName>
    <definedName name="EstRef" hidden="1">[25]Profile!$K$13:$AE$13</definedName>
    <definedName name="EsYrRng" hidden="1">[25]Profile!$L$12:$AE$12</definedName>
    <definedName name="ET" localSheetId="23" hidden="1">{#N/A,#N/A,FALSE,"CCTV"}</definedName>
    <definedName name="ET" hidden="1">{#N/A,#N/A,FALSE,"CCTV"}</definedName>
    <definedName name="etet" hidden="1">{#N/A,#N/A,FALSE,"Calc";#N/A,#N/A,FALSE,"Sensitivity";#N/A,#N/A,FALSE,"LT Earn.Dil.";#N/A,#N/A,FALSE,"Dil. AVP"}</definedName>
    <definedName name="ev.Calculation" localSheetId="18" hidden="1">-4105</definedName>
    <definedName name="ev.Calculation" hidden="1">2</definedName>
    <definedName name="ev.Initialized" hidden="1">FALSE</definedName>
    <definedName name="EV__LASTREFTIME__" hidden="1">41101.7694212963</definedName>
    <definedName name="ewwe" hidden="1">[35]Demand!#REF!</definedName>
    <definedName name="EX" localSheetId="23" hidden="1">{#N/A,#N/A,FALSE,"CCTV"}</definedName>
    <definedName name="EX" hidden="1">{#N/A,#N/A,FALSE,"CCTV"}</definedName>
    <definedName name="Expired" hidden="1">FALSE</definedName>
    <definedName name="ExpMfgDmy" hidden="1">[25]Input!$496:$499</definedName>
    <definedName name="ExpPerDmy" hidden="1">[25]Input!$530:$530</definedName>
    <definedName name="ExpSaleDmy" hidden="1">[25]Input!$514:$514</definedName>
    <definedName name="F" localSheetId="23" hidden="1">{#N/A,#N/A,TRUE,"Initial";#N/A,#N/A,TRUE,"CFs_P&amp;L_B&amp;S";#N/A,#N/A,TRUE,"Inv&amp;Fin";#N/A,#N/A,TRUE,"Depreciation";#N/A,#N/A,TRUE,"Energy";#N/A,#N/A,TRUE,"Index";#N/A,#N/A,TRUE,"Graphs";#N/A,#N/A,TRUE,"T_Contest"}</definedName>
    <definedName name="f" localSheetId="18" hidden="1">{#N/A,#N/A,FALSE,"Layout Aktiva";#N/A,#N/A,FALSE,"Layout Passiva";#N/A,#N/A,FALSE,"Layout GuV";#N/A,#N/A,FALSE,"Layout Cash Flow";#N/A,#N/A,FALSE,"Mittelherkunft";#N/A,#N/A,FALSE,"Mittelverwendung";#N/A,#N/A,FALSE,"Finanzbedarsrechnung"}</definedName>
    <definedName name="F" hidden="1">{#N/A,#N/A,TRUE,"Initial";#N/A,#N/A,TRUE,"CFs_P&amp;L_B&amp;S";#N/A,#N/A,TRUE,"Inv&amp;Fin";#N/A,#N/A,TRUE,"Depreciation";#N/A,#N/A,TRUE,"Energy";#N/A,#N/A,TRUE,"Index";#N/A,#N/A,TRUE,"Graphs";#N/A,#N/A,TRUE,"T_Contest"}</definedName>
    <definedName name="FaceVal" hidden="1">[25]Profile!$K$15:$AE$15</definedName>
    <definedName name="FASer" hidden="1">[25]Profile!$BX$5:$BX$12</definedName>
    <definedName name="FC" hidden="1">{#N/A,#N/A,FALSE,"gc (2)"}</definedName>
    <definedName name="fd" localSheetId="23" hidden="1">{#N/A,#N/A,FALSE,"Sales"}</definedName>
    <definedName name="fd" hidden="1">{#N/A,#N/A,FALSE,"Sales"}</definedName>
    <definedName name="FDD_0_0" hidden="1">"A30681"</definedName>
    <definedName name="FDD_0_1" hidden="1">"A31047"</definedName>
    <definedName name="FDD_0_10" hidden="1">"A34334"</definedName>
    <definedName name="FDD_0_11" hidden="1">"A34699"</definedName>
    <definedName name="FDD_0_12" hidden="1">"A35064"</definedName>
    <definedName name="FDD_0_13" hidden="1">"A35430"</definedName>
    <definedName name="FDD_0_14" hidden="1">"A35795"</definedName>
    <definedName name="FDD_0_2" hidden="1">"A31412"</definedName>
    <definedName name="FDD_0_3" hidden="1">"A31777"</definedName>
    <definedName name="FDD_0_4" hidden="1">"A32142"</definedName>
    <definedName name="FDD_0_5" hidden="1">"A32508"</definedName>
    <definedName name="FDD_0_6" hidden="1">"A32873"</definedName>
    <definedName name="FDD_0_7" hidden="1">"A33238"</definedName>
    <definedName name="FDD_0_8" hidden="1">"A33603"</definedName>
    <definedName name="FDD_0_9" hidden="1">"A33969"</definedName>
    <definedName name="FDD_1_0" hidden="1">"U25569"</definedName>
    <definedName name="FDD_10_0" hidden="1">"A25569"</definedName>
    <definedName name="FDD_100_0" hidden="1">"A25569"</definedName>
    <definedName name="FDD_101_0" hidden="1">"A25569"</definedName>
    <definedName name="FDD_102_0" hidden="1">"A25569"</definedName>
    <definedName name="FDD_103_0" hidden="1">"A25569"</definedName>
    <definedName name="FDD_104_0" hidden="1">"A25569"</definedName>
    <definedName name="FDD_105_0" hidden="1">"A25569"</definedName>
    <definedName name="FDD_106_0" hidden="1">"A25569"</definedName>
    <definedName name="FDD_107_0" hidden="1">"A25569"</definedName>
    <definedName name="FDD_108_0" hidden="1">"A25569"</definedName>
    <definedName name="FDD_109_0" hidden="1">"A25569"</definedName>
    <definedName name="FDD_11_0" hidden="1">"A25569"</definedName>
    <definedName name="FDD_110_0" hidden="1">"A25569"</definedName>
    <definedName name="FDD_111_0" hidden="1">"A25569"</definedName>
    <definedName name="FDD_112_0" hidden="1">"A25569"</definedName>
    <definedName name="FDD_113_0" hidden="1">"A25569"</definedName>
    <definedName name="FDD_114_0" hidden="1">"A25569"</definedName>
    <definedName name="FDD_115_0" hidden="1">"A25569"</definedName>
    <definedName name="FDD_116_0" hidden="1">"A25569"</definedName>
    <definedName name="FDD_117_0" hidden="1">"A30681"</definedName>
    <definedName name="FDD_117_1" hidden="1">"A31047"</definedName>
    <definedName name="FDD_117_10" hidden="1">"A34334"</definedName>
    <definedName name="FDD_117_11" hidden="1">"A34699"</definedName>
    <definedName name="FDD_117_12" hidden="1">"A35064"</definedName>
    <definedName name="FDD_117_13" hidden="1">"A35430"</definedName>
    <definedName name="FDD_117_14" hidden="1">"A35795"</definedName>
    <definedName name="FDD_117_2" hidden="1">"A31412"</definedName>
    <definedName name="FDD_117_3" hidden="1">"A31777"</definedName>
    <definedName name="FDD_117_4" hidden="1">"A32142"</definedName>
    <definedName name="FDD_117_5" hidden="1">"A32508"</definedName>
    <definedName name="FDD_117_6" hidden="1">"A32873"</definedName>
    <definedName name="FDD_117_7" hidden="1">"A33238"</definedName>
    <definedName name="FDD_117_8" hidden="1">"A33603"</definedName>
    <definedName name="FDD_117_9" hidden="1">"A33969"</definedName>
    <definedName name="FDD_118_0" hidden="1">"A30681"</definedName>
    <definedName name="FDD_118_1" hidden="1">"A31047"</definedName>
    <definedName name="FDD_118_10" hidden="1">"A34334"</definedName>
    <definedName name="FDD_118_11" hidden="1">"A34699"</definedName>
    <definedName name="FDD_118_12" hidden="1">"A35064"</definedName>
    <definedName name="FDD_118_13" hidden="1">"A35430"</definedName>
    <definedName name="FDD_118_14" hidden="1">"A35795"</definedName>
    <definedName name="FDD_118_2" hidden="1">"A31412"</definedName>
    <definedName name="FDD_118_3" hidden="1">"A31777"</definedName>
    <definedName name="FDD_118_4" hidden="1">"A32142"</definedName>
    <definedName name="FDD_118_5" hidden="1">"A32508"</definedName>
    <definedName name="FDD_118_6" hidden="1">"A32873"</definedName>
    <definedName name="FDD_118_7" hidden="1">"A33238"</definedName>
    <definedName name="FDD_118_8" hidden="1">"A33603"</definedName>
    <definedName name="FDD_118_9" hidden="1">"A33969"</definedName>
    <definedName name="FDD_119_0" hidden="1">"A30681"</definedName>
    <definedName name="FDD_119_1" hidden="1">"A31047"</definedName>
    <definedName name="FDD_119_10" hidden="1">"A34334"</definedName>
    <definedName name="FDD_119_11" hidden="1">"A34699"</definedName>
    <definedName name="FDD_119_12" hidden="1">"A35064"</definedName>
    <definedName name="FDD_119_13" hidden="1">"A35430"</definedName>
    <definedName name="FDD_119_14" hidden="1">"A35795"</definedName>
    <definedName name="FDD_119_2" hidden="1">"A31412"</definedName>
    <definedName name="FDD_119_3" hidden="1">"A31777"</definedName>
    <definedName name="FDD_119_4" hidden="1">"A32142"</definedName>
    <definedName name="FDD_119_5" hidden="1">"A32508"</definedName>
    <definedName name="FDD_119_6" hidden="1">"A32873"</definedName>
    <definedName name="FDD_119_7" hidden="1">"A33238"</definedName>
    <definedName name="FDD_119_8" hidden="1">"A33603"</definedName>
    <definedName name="FDD_119_9" hidden="1">"A33969"</definedName>
    <definedName name="FDD_12_0" hidden="1">"A25569"</definedName>
    <definedName name="FDD_120_0" hidden="1">"A30681"</definedName>
    <definedName name="FDD_120_1" hidden="1">"A31047"</definedName>
    <definedName name="FDD_120_10" hidden="1">"A34334"</definedName>
    <definedName name="FDD_120_11" hidden="1">"A34699"</definedName>
    <definedName name="FDD_120_12" hidden="1">"A35064"</definedName>
    <definedName name="FDD_120_13" hidden="1">"A35430"</definedName>
    <definedName name="FDD_120_14" hidden="1">"A35795"</definedName>
    <definedName name="FDD_120_2" hidden="1">"A31412"</definedName>
    <definedName name="FDD_120_3" hidden="1">"A31777"</definedName>
    <definedName name="FDD_120_4" hidden="1">"A32142"</definedName>
    <definedName name="FDD_120_5" hidden="1">"A32508"</definedName>
    <definedName name="FDD_120_6" hidden="1">"A32873"</definedName>
    <definedName name="FDD_120_7" hidden="1">"A33238"</definedName>
    <definedName name="FDD_120_8" hidden="1">"A33603"</definedName>
    <definedName name="FDD_120_9" hidden="1">"A33969"</definedName>
    <definedName name="FDD_121_0" hidden="1">"A30681"</definedName>
    <definedName name="FDD_121_1" hidden="1">"A31047"</definedName>
    <definedName name="FDD_121_10" hidden="1">"A34334"</definedName>
    <definedName name="FDD_121_11" hidden="1">"A34699"</definedName>
    <definedName name="FDD_121_12" hidden="1">"A35064"</definedName>
    <definedName name="FDD_121_13" hidden="1">"A35430"</definedName>
    <definedName name="FDD_121_14" hidden="1">"A35795"</definedName>
    <definedName name="FDD_121_2" hidden="1">"A31412"</definedName>
    <definedName name="FDD_121_3" hidden="1">"A31777"</definedName>
    <definedName name="FDD_121_4" hidden="1">"A32142"</definedName>
    <definedName name="FDD_121_5" hidden="1">"A32508"</definedName>
    <definedName name="FDD_121_6" hidden="1">"A32873"</definedName>
    <definedName name="FDD_121_7" hidden="1">"A33238"</definedName>
    <definedName name="FDD_121_8" hidden="1">"A33603"</definedName>
    <definedName name="FDD_121_9" hidden="1">"A33969"</definedName>
    <definedName name="FDD_122_0" hidden="1">"A30681"</definedName>
    <definedName name="FDD_122_1" hidden="1">"A31047"</definedName>
    <definedName name="FDD_122_10" hidden="1">"A34334"</definedName>
    <definedName name="FDD_122_11" hidden="1">"A34699"</definedName>
    <definedName name="FDD_122_12" hidden="1">"A35064"</definedName>
    <definedName name="FDD_122_13" hidden="1">"A35430"</definedName>
    <definedName name="FDD_122_14" hidden="1">"A35795"</definedName>
    <definedName name="FDD_122_2" hidden="1">"A31412"</definedName>
    <definedName name="FDD_122_3" hidden="1">"A31777"</definedName>
    <definedName name="FDD_122_4" hidden="1">"A32142"</definedName>
    <definedName name="FDD_122_5" hidden="1">"A32508"</definedName>
    <definedName name="FDD_122_6" hidden="1">"A32873"</definedName>
    <definedName name="FDD_122_7" hidden="1">"A33238"</definedName>
    <definedName name="FDD_122_8" hidden="1">"A33603"</definedName>
    <definedName name="FDD_122_9" hidden="1">"A33969"</definedName>
    <definedName name="FDD_123_0" hidden="1">"A30681"</definedName>
    <definedName name="FDD_123_1" hidden="1">"A31047"</definedName>
    <definedName name="FDD_123_10" hidden="1">"A34334"</definedName>
    <definedName name="FDD_123_11" hidden="1">"A34699"</definedName>
    <definedName name="FDD_123_12" hidden="1">"A35064"</definedName>
    <definedName name="FDD_123_13" hidden="1">"A35430"</definedName>
    <definedName name="FDD_123_14" hidden="1">"A35795"</definedName>
    <definedName name="FDD_123_2" hidden="1">"A31412"</definedName>
    <definedName name="FDD_123_3" hidden="1">"A31777"</definedName>
    <definedName name="FDD_123_4" hidden="1">"A32142"</definedName>
    <definedName name="FDD_123_5" hidden="1">"A32508"</definedName>
    <definedName name="FDD_123_6" hidden="1">"A32873"</definedName>
    <definedName name="FDD_123_7" hidden="1">"A33238"</definedName>
    <definedName name="FDD_123_8" hidden="1">"A33603"</definedName>
    <definedName name="FDD_123_9" hidden="1">"A33969"</definedName>
    <definedName name="FDD_124_0" hidden="1">"A30681"</definedName>
    <definedName name="FDD_124_1" hidden="1">"A31047"</definedName>
    <definedName name="FDD_124_10" hidden="1">"A34334"</definedName>
    <definedName name="FDD_124_11" hidden="1">"A34699"</definedName>
    <definedName name="FDD_124_12" hidden="1">"A35064"</definedName>
    <definedName name="FDD_124_13" hidden="1">"A35430"</definedName>
    <definedName name="FDD_124_14" hidden="1">"A35795"</definedName>
    <definedName name="FDD_124_2" hidden="1">"A31412"</definedName>
    <definedName name="FDD_124_3" hidden="1">"A31777"</definedName>
    <definedName name="FDD_124_4" hidden="1">"A32142"</definedName>
    <definedName name="FDD_124_5" hidden="1">"A32508"</definedName>
    <definedName name="FDD_124_6" hidden="1">"A32873"</definedName>
    <definedName name="FDD_124_7" hidden="1">"A33238"</definedName>
    <definedName name="FDD_124_8" hidden="1">"A33603"</definedName>
    <definedName name="FDD_124_9" hidden="1">"A33969"</definedName>
    <definedName name="FDD_125_0" hidden="1">"A30681"</definedName>
    <definedName name="FDD_125_1" hidden="1">"A31047"</definedName>
    <definedName name="FDD_125_10" hidden="1">"A34334"</definedName>
    <definedName name="FDD_125_11" hidden="1">"A34699"</definedName>
    <definedName name="FDD_125_12" hidden="1">"A35064"</definedName>
    <definedName name="FDD_125_13" hidden="1">"A35430"</definedName>
    <definedName name="FDD_125_14" hidden="1">"A35795"</definedName>
    <definedName name="FDD_125_2" hidden="1">"A31412"</definedName>
    <definedName name="FDD_125_3" hidden="1">"A31777"</definedName>
    <definedName name="FDD_125_4" hidden="1">"A32142"</definedName>
    <definedName name="FDD_125_5" hidden="1">"A32508"</definedName>
    <definedName name="FDD_125_6" hidden="1">"A32873"</definedName>
    <definedName name="FDD_125_7" hidden="1">"A33238"</definedName>
    <definedName name="FDD_125_8" hidden="1">"A33603"</definedName>
    <definedName name="FDD_125_9" hidden="1">"A33969"</definedName>
    <definedName name="FDD_126_0" hidden="1">"A30681"</definedName>
    <definedName name="FDD_126_1" hidden="1">"A31047"</definedName>
    <definedName name="FDD_126_10" hidden="1">"A34334"</definedName>
    <definedName name="FDD_126_11" hidden="1">"A34699"</definedName>
    <definedName name="FDD_126_12" hidden="1">"A35064"</definedName>
    <definedName name="FDD_126_13" hidden="1">"A35430"</definedName>
    <definedName name="FDD_126_14" hidden="1">"A35795"</definedName>
    <definedName name="FDD_126_2" hidden="1">"A31412"</definedName>
    <definedName name="FDD_126_3" hidden="1">"A31777"</definedName>
    <definedName name="FDD_126_4" hidden="1">"A32142"</definedName>
    <definedName name="FDD_126_5" hidden="1">"A32508"</definedName>
    <definedName name="FDD_126_6" hidden="1">"A32873"</definedName>
    <definedName name="FDD_126_7" hidden="1">"A33238"</definedName>
    <definedName name="FDD_126_8" hidden="1">"A33603"</definedName>
    <definedName name="FDD_126_9" hidden="1">"A33969"</definedName>
    <definedName name="FDD_127_0" hidden="1">"A30681"</definedName>
    <definedName name="FDD_127_1" hidden="1">"A31047"</definedName>
    <definedName name="FDD_127_10" hidden="1">"A34334"</definedName>
    <definedName name="FDD_127_11" hidden="1">"A34699"</definedName>
    <definedName name="FDD_127_12" hidden="1">"A35064"</definedName>
    <definedName name="FDD_127_13" hidden="1">"A35430"</definedName>
    <definedName name="FDD_127_14" hidden="1">"A35795"</definedName>
    <definedName name="FDD_127_2" hidden="1">"A31412"</definedName>
    <definedName name="FDD_127_3" hidden="1">"A31777"</definedName>
    <definedName name="FDD_127_4" hidden="1">"A32142"</definedName>
    <definedName name="FDD_127_5" hidden="1">"A32508"</definedName>
    <definedName name="FDD_127_6" hidden="1">"A32873"</definedName>
    <definedName name="FDD_127_7" hidden="1">"A33238"</definedName>
    <definedName name="FDD_127_8" hidden="1">"A33603"</definedName>
    <definedName name="FDD_127_9" hidden="1">"A33969"</definedName>
    <definedName name="FDD_128_0" hidden="1">"A30681"</definedName>
    <definedName name="FDD_128_1" hidden="1">"A31047"</definedName>
    <definedName name="FDD_128_10" hidden="1">"A34334"</definedName>
    <definedName name="FDD_128_11" hidden="1">"A34699"</definedName>
    <definedName name="FDD_128_12" hidden="1">"A35064"</definedName>
    <definedName name="FDD_128_13" hidden="1">"A35430"</definedName>
    <definedName name="FDD_128_14" hidden="1">"A35795"</definedName>
    <definedName name="FDD_128_2" hidden="1">"A31412"</definedName>
    <definedName name="FDD_128_3" hidden="1">"A31777"</definedName>
    <definedName name="FDD_128_4" hidden="1">"A32142"</definedName>
    <definedName name="FDD_128_5" hidden="1">"A32508"</definedName>
    <definedName name="FDD_128_6" hidden="1">"A32873"</definedName>
    <definedName name="FDD_128_7" hidden="1">"A33238"</definedName>
    <definedName name="FDD_128_8" hidden="1">"A33603"</definedName>
    <definedName name="FDD_128_9" hidden="1">"A33969"</definedName>
    <definedName name="FDD_129_0" hidden="1">"A30681"</definedName>
    <definedName name="FDD_129_1" hidden="1">"A31047"</definedName>
    <definedName name="FDD_129_10" hidden="1">"A34334"</definedName>
    <definedName name="FDD_129_11" hidden="1">"A34699"</definedName>
    <definedName name="FDD_129_12" hidden="1">"A35064"</definedName>
    <definedName name="FDD_129_13" hidden="1">"A35430"</definedName>
    <definedName name="FDD_129_14" hidden="1">"A35795"</definedName>
    <definedName name="FDD_129_2" hidden="1">"A31412"</definedName>
    <definedName name="FDD_129_3" hidden="1">"A31777"</definedName>
    <definedName name="FDD_129_4" hidden="1">"A32142"</definedName>
    <definedName name="FDD_129_5" hidden="1">"A32508"</definedName>
    <definedName name="FDD_129_6" hidden="1">"A32873"</definedName>
    <definedName name="FDD_129_7" hidden="1">"A33238"</definedName>
    <definedName name="FDD_129_8" hidden="1">"A33603"</definedName>
    <definedName name="FDD_129_9" hidden="1">"A33969"</definedName>
    <definedName name="FDD_13_0" hidden="1">"A25569"</definedName>
    <definedName name="FDD_130_0" hidden="1">"A30681"</definedName>
    <definedName name="FDD_130_1" hidden="1">"A31047"</definedName>
    <definedName name="FDD_130_10" hidden="1">"A34334"</definedName>
    <definedName name="FDD_130_11" hidden="1">"A34699"</definedName>
    <definedName name="FDD_130_12" hidden="1">"A35064"</definedName>
    <definedName name="FDD_130_13" hidden="1">"A35430"</definedName>
    <definedName name="FDD_130_14" hidden="1">"A35795"</definedName>
    <definedName name="FDD_130_2" hidden="1">"A31412"</definedName>
    <definedName name="FDD_130_3" hidden="1">"A31777"</definedName>
    <definedName name="FDD_130_4" hidden="1">"A32142"</definedName>
    <definedName name="FDD_130_5" hidden="1">"A32508"</definedName>
    <definedName name="FDD_130_6" hidden="1">"A32873"</definedName>
    <definedName name="FDD_130_7" hidden="1">"A33238"</definedName>
    <definedName name="FDD_130_8" hidden="1">"A33603"</definedName>
    <definedName name="FDD_130_9" hidden="1">"A33969"</definedName>
    <definedName name="FDD_131_0" hidden="1">"A30681"</definedName>
    <definedName name="FDD_131_1" hidden="1">"A31047"</definedName>
    <definedName name="FDD_131_10" hidden="1">"A34334"</definedName>
    <definedName name="FDD_131_11" hidden="1">"A34699"</definedName>
    <definedName name="FDD_131_12" hidden="1">"A35064"</definedName>
    <definedName name="FDD_131_13" hidden="1">"A35430"</definedName>
    <definedName name="FDD_131_14" hidden="1">"A35795"</definedName>
    <definedName name="FDD_131_2" hidden="1">"A31412"</definedName>
    <definedName name="FDD_131_3" hidden="1">"A31777"</definedName>
    <definedName name="FDD_131_4" hidden="1">"A32142"</definedName>
    <definedName name="FDD_131_5" hidden="1">"A32508"</definedName>
    <definedName name="FDD_131_6" hidden="1">"A32873"</definedName>
    <definedName name="FDD_131_7" hidden="1">"A33238"</definedName>
    <definedName name="FDD_131_8" hidden="1">"A33603"</definedName>
    <definedName name="FDD_131_9" hidden="1">"A33969"</definedName>
    <definedName name="FDD_132_0" hidden="1">"U30681"</definedName>
    <definedName name="FDD_132_1" hidden="1">"U31047"</definedName>
    <definedName name="FDD_132_10" hidden="1">"U34334"</definedName>
    <definedName name="FDD_132_11" hidden="1">"U34699"</definedName>
    <definedName name="FDD_132_12" hidden="1">"U35064"</definedName>
    <definedName name="FDD_132_13" hidden="1">"U35430"</definedName>
    <definedName name="FDD_132_14" hidden="1">"U35795"</definedName>
    <definedName name="FDD_132_2" hidden="1">"U31412"</definedName>
    <definedName name="FDD_132_3" hidden="1">"U31777"</definedName>
    <definedName name="FDD_132_4" hidden="1">"U32142"</definedName>
    <definedName name="FDD_132_5" hidden="1">"U32508"</definedName>
    <definedName name="FDD_132_6" hidden="1">"U32873"</definedName>
    <definedName name="FDD_132_7" hidden="1">"U33238"</definedName>
    <definedName name="FDD_132_8" hidden="1">"U33603"</definedName>
    <definedName name="FDD_132_9" hidden="1">"U33969"</definedName>
    <definedName name="FDD_133_0" hidden="1">"A30681"</definedName>
    <definedName name="FDD_133_1" hidden="1">"A31047"</definedName>
    <definedName name="FDD_133_10" hidden="1">"A34334"</definedName>
    <definedName name="FDD_133_11" hidden="1">"A34699"</definedName>
    <definedName name="FDD_133_12" hidden="1">"A35064"</definedName>
    <definedName name="FDD_133_13" hidden="1">"A35430"</definedName>
    <definedName name="FDD_133_14" hidden="1">"A35795"</definedName>
    <definedName name="FDD_133_2" hidden="1">"A31412"</definedName>
    <definedName name="FDD_133_3" hidden="1">"A31777"</definedName>
    <definedName name="FDD_133_4" hidden="1">"A32142"</definedName>
    <definedName name="FDD_133_5" hidden="1">"A32508"</definedName>
    <definedName name="FDD_133_6" hidden="1">"A32873"</definedName>
    <definedName name="FDD_133_7" hidden="1">"A33238"</definedName>
    <definedName name="FDD_133_8" hidden="1">"A33603"</definedName>
    <definedName name="FDD_133_9" hidden="1">"A33969"</definedName>
    <definedName name="FDD_134_0" hidden="1">"A30681"</definedName>
    <definedName name="FDD_134_1" hidden="1">"A31047"</definedName>
    <definedName name="FDD_134_10" hidden="1">"A34334"</definedName>
    <definedName name="FDD_134_11" hidden="1">"A34699"</definedName>
    <definedName name="FDD_134_12" hidden="1">"A35064"</definedName>
    <definedName name="FDD_134_13" hidden="1">"A35430"</definedName>
    <definedName name="FDD_134_14" hidden="1">"A35795"</definedName>
    <definedName name="FDD_134_2" hidden="1">"A31412"</definedName>
    <definedName name="FDD_134_3" hidden="1">"A31777"</definedName>
    <definedName name="FDD_134_4" hidden="1">"A32142"</definedName>
    <definedName name="FDD_134_5" hidden="1">"A32508"</definedName>
    <definedName name="FDD_134_6" hidden="1">"A32873"</definedName>
    <definedName name="FDD_134_7" hidden="1">"A33238"</definedName>
    <definedName name="FDD_134_8" hidden="1">"A33603"</definedName>
    <definedName name="FDD_134_9" hidden="1">"A33969"</definedName>
    <definedName name="FDD_135_0" hidden="1">"A30681"</definedName>
    <definedName name="FDD_135_1" hidden="1">"A31047"</definedName>
    <definedName name="FDD_135_10" hidden="1">"A34334"</definedName>
    <definedName name="FDD_135_11" hidden="1">"A34699"</definedName>
    <definedName name="FDD_135_12" hidden="1">"A35064"</definedName>
    <definedName name="FDD_135_13" hidden="1">"A35430"</definedName>
    <definedName name="FDD_135_14" hidden="1">"A35795"</definedName>
    <definedName name="FDD_135_2" hidden="1">"A31412"</definedName>
    <definedName name="FDD_135_3" hidden="1">"A31777"</definedName>
    <definedName name="FDD_135_4" hidden="1">"A32142"</definedName>
    <definedName name="FDD_135_5" hidden="1">"A32508"</definedName>
    <definedName name="FDD_135_6" hidden="1">"A32873"</definedName>
    <definedName name="FDD_135_7" hidden="1">"A33238"</definedName>
    <definedName name="FDD_135_8" hidden="1">"A33603"</definedName>
    <definedName name="FDD_135_9" hidden="1">"A33969"</definedName>
    <definedName name="FDD_136_0" hidden="1">"A30681"</definedName>
    <definedName name="FDD_136_1" hidden="1">"A31047"</definedName>
    <definedName name="FDD_136_10" hidden="1">"A34334"</definedName>
    <definedName name="FDD_136_11" hidden="1">"A34699"</definedName>
    <definedName name="FDD_136_12" hidden="1">"A35064"</definedName>
    <definedName name="FDD_136_13" hidden="1">"A35430"</definedName>
    <definedName name="FDD_136_14" hidden="1">"A35795"</definedName>
    <definedName name="FDD_136_2" hidden="1">"A31412"</definedName>
    <definedName name="FDD_136_3" hidden="1">"A31777"</definedName>
    <definedName name="FDD_136_4" hidden="1">"A32142"</definedName>
    <definedName name="FDD_136_5" hidden="1">"A32508"</definedName>
    <definedName name="FDD_136_6" hidden="1">"A32873"</definedName>
    <definedName name="FDD_136_7" hidden="1">"A33238"</definedName>
    <definedName name="FDD_136_8" hidden="1">"A33603"</definedName>
    <definedName name="FDD_136_9" hidden="1">"A33969"</definedName>
    <definedName name="FDD_137_0" hidden="1">"A30681"</definedName>
    <definedName name="FDD_137_1" hidden="1">"A31047"</definedName>
    <definedName name="FDD_137_10" hidden="1">"A34334"</definedName>
    <definedName name="FDD_137_11" hidden="1">"A34699"</definedName>
    <definedName name="FDD_137_12" hidden="1">"A35064"</definedName>
    <definedName name="FDD_137_13" hidden="1">"A35430"</definedName>
    <definedName name="FDD_137_14" hidden="1">"A35795"</definedName>
    <definedName name="FDD_137_2" hidden="1">"A31412"</definedName>
    <definedName name="FDD_137_3" hidden="1">"A31777"</definedName>
    <definedName name="FDD_137_4" hidden="1">"A32142"</definedName>
    <definedName name="FDD_137_5" hidden="1">"A32508"</definedName>
    <definedName name="FDD_137_6" hidden="1">"A32873"</definedName>
    <definedName name="FDD_137_7" hidden="1">"A33238"</definedName>
    <definedName name="FDD_137_8" hidden="1">"A33603"</definedName>
    <definedName name="FDD_137_9" hidden="1">"A33969"</definedName>
    <definedName name="FDD_138_0" hidden="1">"A30681"</definedName>
    <definedName name="FDD_138_1" hidden="1">"A31047"</definedName>
    <definedName name="FDD_138_10" hidden="1">"A34334"</definedName>
    <definedName name="FDD_138_11" hidden="1">"A34699"</definedName>
    <definedName name="FDD_138_12" hidden="1">"A35064"</definedName>
    <definedName name="FDD_138_13" hidden="1">"A35430"</definedName>
    <definedName name="FDD_138_14" hidden="1">"A35795"</definedName>
    <definedName name="FDD_138_2" hidden="1">"A31412"</definedName>
    <definedName name="FDD_138_3" hidden="1">"A31777"</definedName>
    <definedName name="FDD_138_4" hidden="1">"A32142"</definedName>
    <definedName name="FDD_138_5" hidden="1">"A32508"</definedName>
    <definedName name="FDD_138_6" hidden="1">"A32873"</definedName>
    <definedName name="FDD_138_7" hidden="1">"A33238"</definedName>
    <definedName name="FDD_138_8" hidden="1">"A33603"</definedName>
    <definedName name="FDD_138_9" hidden="1">"A33969"</definedName>
    <definedName name="FDD_139_0" hidden="1">"A30681"</definedName>
    <definedName name="FDD_139_1" hidden="1">"A31047"</definedName>
    <definedName name="FDD_139_10" hidden="1">"U34334"</definedName>
    <definedName name="FDD_139_11" hidden="1">"U34699"</definedName>
    <definedName name="FDD_139_12" hidden="1">"U35064"</definedName>
    <definedName name="FDD_139_13" hidden="1">"U35430"</definedName>
    <definedName name="FDD_139_14" hidden="1">"U35795"</definedName>
    <definedName name="FDD_139_2" hidden="1">"A31412"</definedName>
    <definedName name="FDD_139_3" hidden="1">"U31777"</definedName>
    <definedName name="FDD_139_4" hidden="1">"U32142"</definedName>
    <definedName name="FDD_139_5" hidden="1">"U32508"</definedName>
    <definedName name="FDD_139_6" hidden="1">"U32873"</definedName>
    <definedName name="FDD_139_7" hidden="1">"U33238"</definedName>
    <definedName name="FDD_139_8" hidden="1">"U33603"</definedName>
    <definedName name="FDD_139_9" hidden="1">"U33969"</definedName>
    <definedName name="FDD_14_0" hidden="1">"A25569"</definedName>
    <definedName name="FDD_140_0" hidden="1">"A25569"</definedName>
    <definedName name="FDD_141_0" hidden="1">"A30681"</definedName>
    <definedName name="FDD_141_1" hidden="1">"A31047"</definedName>
    <definedName name="FDD_141_10" hidden="1">"A34334"</definedName>
    <definedName name="FDD_141_11" hidden="1">"A34699"</definedName>
    <definedName name="FDD_141_12" hidden="1">"A35064"</definedName>
    <definedName name="FDD_141_13" hidden="1">"A35430"</definedName>
    <definedName name="FDD_141_14" hidden="1">"A35795"</definedName>
    <definedName name="FDD_141_2" hidden="1">"A31412"</definedName>
    <definedName name="FDD_141_3" hidden="1">"A31777"</definedName>
    <definedName name="FDD_141_4" hidden="1">"A32142"</definedName>
    <definedName name="FDD_141_5" hidden="1">"A32508"</definedName>
    <definedName name="FDD_141_6" hidden="1">"A32873"</definedName>
    <definedName name="FDD_141_7" hidden="1">"A33238"</definedName>
    <definedName name="FDD_141_8" hidden="1">"A33603"</definedName>
    <definedName name="FDD_141_9" hidden="1">"A33969"</definedName>
    <definedName name="FDD_142_0" hidden="1">"A30681"</definedName>
    <definedName name="FDD_142_1" hidden="1">"A31047"</definedName>
    <definedName name="FDD_142_10" hidden="1">"A34334"</definedName>
    <definedName name="FDD_142_11" hidden="1">"A34699"</definedName>
    <definedName name="FDD_142_12" hidden="1">"A35064"</definedName>
    <definedName name="FDD_142_13" hidden="1">"A35430"</definedName>
    <definedName name="FDD_142_14" hidden="1">"A35795"</definedName>
    <definedName name="FDD_142_2" hidden="1">"A31412"</definedName>
    <definedName name="FDD_142_3" hidden="1">"A31777"</definedName>
    <definedName name="FDD_142_4" hidden="1">"A32142"</definedName>
    <definedName name="FDD_142_5" hidden="1">"A32508"</definedName>
    <definedName name="FDD_142_6" hidden="1">"A32873"</definedName>
    <definedName name="FDD_142_7" hidden="1">"A33238"</definedName>
    <definedName name="FDD_142_8" hidden="1">"A33603"</definedName>
    <definedName name="FDD_142_9" hidden="1">"A33969"</definedName>
    <definedName name="FDD_143_0" hidden="1">"A30681"</definedName>
    <definedName name="FDD_143_1" hidden="1">"A31047"</definedName>
    <definedName name="FDD_143_10" hidden="1">"A34334"</definedName>
    <definedName name="FDD_143_11" hidden="1">"A34699"</definedName>
    <definedName name="FDD_143_12" hidden="1">"A35064"</definedName>
    <definedName name="FDD_143_13" hidden="1">"A35430"</definedName>
    <definedName name="FDD_143_14" hidden="1">"A35795"</definedName>
    <definedName name="FDD_143_2" hidden="1">"A31412"</definedName>
    <definedName name="FDD_143_3" hidden="1">"A31777"</definedName>
    <definedName name="FDD_143_4" hidden="1">"A32142"</definedName>
    <definedName name="FDD_143_5" hidden="1">"A32508"</definedName>
    <definedName name="FDD_143_6" hidden="1">"A32873"</definedName>
    <definedName name="FDD_143_7" hidden="1">"A33238"</definedName>
    <definedName name="FDD_143_8" hidden="1">"A33603"</definedName>
    <definedName name="FDD_143_9" hidden="1">"A33969"</definedName>
    <definedName name="FDD_144_0" hidden="1">"A30681"</definedName>
    <definedName name="FDD_144_1" hidden="1">"A31047"</definedName>
    <definedName name="FDD_144_10" hidden="1">"A34334"</definedName>
    <definedName name="FDD_144_11" hidden="1">"A34699"</definedName>
    <definedName name="FDD_144_12" hidden="1">"A35064"</definedName>
    <definedName name="FDD_144_13" hidden="1">"A35430"</definedName>
    <definedName name="FDD_144_14" hidden="1">"A35795"</definedName>
    <definedName name="FDD_144_2" hidden="1">"A31412"</definedName>
    <definedName name="FDD_144_3" hidden="1">"A31777"</definedName>
    <definedName name="FDD_144_4" hidden="1">"A32142"</definedName>
    <definedName name="FDD_144_5" hidden="1">"A32508"</definedName>
    <definedName name="FDD_144_6" hidden="1">"A32873"</definedName>
    <definedName name="FDD_144_7" hidden="1">"A33238"</definedName>
    <definedName name="FDD_144_8" hidden="1">"A33603"</definedName>
    <definedName name="FDD_144_9" hidden="1">"A33969"</definedName>
    <definedName name="FDD_145_0" hidden="1">"A30681"</definedName>
    <definedName name="FDD_145_1" hidden="1">"A31047"</definedName>
    <definedName name="FDD_145_10" hidden="1">"A34334"</definedName>
    <definedName name="FDD_145_11" hidden="1">"A34699"</definedName>
    <definedName name="FDD_145_12" hidden="1">"A35064"</definedName>
    <definedName name="FDD_145_13" hidden="1">"A35430"</definedName>
    <definedName name="FDD_145_14" hidden="1">"A35795"</definedName>
    <definedName name="FDD_145_2" hidden="1">"A31412"</definedName>
    <definedName name="FDD_145_3" hidden="1">"A31777"</definedName>
    <definedName name="FDD_145_4" hidden="1">"A32142"</definedName>
    <definedName name="FDD_145_5" hidden="1">"A32508"</definedName>
    <definedName name="FDD_145_6" hidden="1">"A32873"</definedName>
    <definedName name="FDD_145_7" hidden="1">"A33238"</definedName>
    <definedName name="FDD_145_8" hidden="1">"A33603"</definedName>
    <definedName name="FDD_145_9" hidden="1">"A33969"</definedName>
    <definedName name="FDD_146_0" hidden="1">"A30681"</definedName>
    <definedName name="FDD_146_1" hidden="1">"A31047"</definedName>
    <definedName name="FDD_146_10" hidden="1">"A34334"</definedName>
    <definedName name="FDD_146_11" hidden="1">"A34699"</definedName>
    <definedName name="FDD_146_12" hidden="1">"A35064"</definedName>
    <definedName name="FDD_146_13" hidden="1">"A35430"</definedName>
    <definedName name="FDD_146_14" hidden="1">"A35795"</definedName>
    <definedName name="FDD_146_2" hidden="1">"A31412"</definedName>
    <definedName name="FDD_146_3" hidden="1">"A31777"</definedName>
    <definedName name="FDD_146_4" hidden="1">"A32142"</definedName>
    <definedName name="FDD_146_5" hidden="1">"A32508"</definedName>
    <definedName name="FDD_146_6" hidden="1">"A32873"</definedName>
    <definedName name="FDD_146_7" hidden="1">"A33238"</definedName>
    <definedName name="FDD_146_8" hidden="1">"A33603"</definedName>
    <definedName name="FDD_146_9" hidden="1">"A33969"</definedName>
    <definedName name="FDD_147_0" hidden="1">"U30681"</definedName>
    <definedName name="FDD_147_1" hidden="1">"U31047"</definedName>
    <definedName name="FDD_147_10" hidden="1">"U34334"</definedName>
    <definedName name="FDD_147_11" hidden="1">"U34699"</definedName>
    <definedName name="FDD_147_12" hidden="1">"U35064"</definedName>
    <definedName name="FDD_147_13" hidden="1">"U35430"</definedName>
    <definedName name="FDD_147_14" hidden="1">"U35795"</definedName>
    <definedName name="FDD_147_2" hidden="1">"U31412"</definedName>
    <definedName name="FDD_147_3" hidden="1">"U31777"</definedName>
    <definedName name="FDD_147_4" hidden="1">"U32142"</definedName>
    <definedName name="FDD_147_5" hidden="1">"U32508"</definedName>
    <definedName name="FDD_147_6" hidden="1">"U32873"</definedName>
    <definedName name="FDD_147_7" hidden="1">"U33238"</definedName>
    <definedName name="FDD_147_8" hidden="1">"U33603"</definedName>
    <definedName name="FDD_147_9" hidden="1">"U33969"</definedName>
    <definedName name="FDD_148_0" hidden="1">"A30681"</definedName>
    <definedName name="FDD_148_1" hidden="1">"A31047"</definedName>
    <definedName name="FDD_148_10" hidden="1">"A34334"</definedName>
    <definedName name="FDD_148_11" hidden="1">"A34699"</definedName>
    <definedName name="FDD_148_12" hidden="1">"A35064"</definedName>
    <definedName name="FDD_148_13" hidden="1">"A35430"</definedName>
    <definedName name="FDD_148_14" hidden="1">"A35795"</definedName>
    <definedName name="FDD_148_2" hidden="1">"A31412"</definedName>
    <definedName name="FDD_148_3" hidden="1">"A31777"</definedName>
    <definedName name="FDD_148_4" hidden="1">"A32142"</definedName>
    <definedName name="FDD_148_5" hidden="1">"A32508"</definedName>
    <definedName name="FDD_148_6" hidden="1">"A32873"</definedName>
    <definedName name="FDD_148_7" hidden="1">"A33238"</definedName>
    <definedName name="FDD_148_8" hidden="1">"A33603"</definedName>
    <definedName name="FDD_148_9" hidden="1">"A33969"</definedName>
    <definedName name="FDD_149_0" hidden="1">"U30681"</definedName>
    <definedName name="FDD_149_1" hidden="1">"U31047"</definedName>
    <definedName name="FDD_149_10" hidden="1">"U34334"</definedName>
    <definedName name="FDD_149_11" hidden="1">"U34699"</definedName>
    <definedName name="FDD_149_12" hidden="1">"U35064"</definedName>
    <definedName name="FDD_149_13" hidden="1">"U35430"</definedName>
    <definedName name="FDD_149_14" hidden="1">"A35795"</definedName>
    <definedName name="FDD_149_2" hidden="1">"U31412"</definedName>
    <definedName name="FDD_149_3" hidden="1">"U31777"</definedName>
    <definedName name="FDD_149_4" hidden="1">"U32142"</definedName>
    <definedName name="FDD_149_5" hidden="1">"U32508"</definedName>
    <definedName name="FDD_149_6" hidden="1">"U32873"</definedName>
    <definedName name="FDD_149_7" hidden="1">"U33238"</definedName>
    <definedName name="FDD_149_8" hidden="1">"U33603"</definedName>
    <definedName name="FDD_149_9" hidden="1">"U33969"</definedName>
    <definedName name="FDD_15_0" hidden="1">"A25569"</definedName>
    <definedName name="FDD_151_0" hidden="1">"A30681"</definedName>
    <definedName name="FDD_151_1" hidden="1">"A31047"</definedName>
    <definedName name="FDD_151_10" hidden="1">"A34334"</definedName>
    <definedName name="FDD_151_11" hidden="1">"A34699"</definedName>
    <definedName name="FDD_151_12" hidden="1">"A35064"</definedName>
    <definedName name="FDD_151_13" hidden="1">"A35430"</definedName>
    <definedName name="FDD_151_14" hidden="1">"A35795"</definedName>
    <definedName name="FDD_151_2" hidden="1">"A31412"</definedName>
    <definedName name="FDD_151_3" hidden="1">"A31777"</definedName>
    <definedName name="FDD_151_4" hidden="1">"A32142"</definedName>
    <definedName name="FDD_151_5" hidden="1">"A32508"</definedName>
    <definedName name="FDD_151_6" hidden="1">"A32873"</definedName>
    <definedName name="FDD_151_7" hidden="1">"A33238"</definedName>
    <definedName name="FDD_151_8" hidden="1">"A33603"</definedName>
    <definedName name="FDD_151_9" hidden="1">"A33969"</definedName>
    <definedName name="FDD_152_0" hidden="1">"A30681"</definedName>
    <definedName name="FDD_152_1" hidden="1">"A31047"</definedName>
    <definedName name="FDD_152_10" hidden="1">"A34334"</definedName>
    <definedName name="FDD_152_11" hidden="1">"A34699"</definedName>
    <definedName name="FDD_152_12" hidden="1">"A35064"</definedName>
    <definedName name="FDD_152_13" hidden="1">"A35430"</definedName>
    <definedName name="FDD_152_14" hidden="1">"A35795"</definedName>
    <definedName name="FDD_152_15" hidden="1">"E36160"</definedName>
    <definedName name="FDD_152_2" hidden="1">"A31412"</definedName>
    <definedName name="FDD_152_3" hidden="1">"A31777"</definedName>
    <definedName name="FDD_152_4" hidden="1">"A32142"</definedName>
    <definedName name="FDD_152_5" hidden="1">"A32508"</definedName>
    <definedName name="FDD_152_6" hidden="1">"A32873"</definedName>
    <definedName name="FDD_152_7" hidden="1">"A33238"</definedName>
    <definedName name="FDD_152_8" hidden="1">"A33603"</definedName>
    <definedName name="FDD_152_9" hidden="1">"A33969"</definedName>
    <definedName name="FDD_153_0" hidden="1">"A30681"</definedName>
    <definedName name="FDD_153_1" hidden="1">"A31047"</definedName>
    <definedName name="FDD_153_10" hidden="1">"A34334"</definedName>
    <definedName name="FDD_153_11" hidden="1">"A34699"</definedName>
    <definedName name="FDD_153_12" hidden="1">"A35064"</definedName>
    <definedName name="FDD_153_13" hidden="1">"A35430"</definedName>
    <definedName name="FDD_153_14" hidden="1">"A35795"</definedName>
    <definedName name="FDD_153_2" hidden="1">"A31412"</definedName>
    <definedName name="FDD_153_3" hidden="1">"A31777"</definedName>
    <definedName name="FDD_153_4" hidden="1">"A32142"</definedName>
    <definedName name="FDD_153_5" hidden="1">"A32508"</definedName>
    <definedName name="FDD_153_6" hidden="1">"A32873"</definedName>
    <definedName name="FDD_153_7" hidden="1">"A33238"</definedName>
    <definedName name="FDD_153_8" hidden="1">"A33603"</definedName>
    <definedName name="FDD_153_9" hidden="1">"A33969"</definedName>
    <definedName name="FDD_154_0" hidden="1">"A30681"</definedName>
    <definedName name="FDD_154_1" hidden="1">"A31047"</definedName>
    <definedName name="FDD_154_10" hidden="1">"A34334"</definedName>
    <definedName name="FDD_154_11" hidden="1">"A34699"</definedName>
    <definedName name="FDD_154_12" hidden="1">"A35064"</definedName>
    <definedName name="FDD_154_13" hidden="1">"A35430"</definedName>
    <definedName name="FDD_154_14" hidden="1">"A35795"</definedName>
    <definedName name="FDD_154_2" hidden="1">"A31412"</definedName>
    <definedName name="FDD_154_3" hidden="1">"A31777"</definedName>
    <definedName name="FDD_154_4" hidden="1">"A32142"</definedName>
    <definedName name="FDD_154_5" hidden="1">"A32508"</definedName>
    <definedName name="FDD_154_6" hidden="1">"A32873"</definedName>
    <definedName name="FDD_154_7" hidden="1">"A33238"</definedName>
    <definedName name="FDD_154_8" hidden="1">"A33603"</definedName>
    <definedName name="FDD_154_9" hidden="1">"A33969"</definedName>
    <definedName name="FDD_155_0" hidden="1">"A25569"</definedName>
    <definedName name="FDD_156_0" hidden="1">"A30681"</definedName>
    <definedName name="FDD_156_1" hidden="1">"A31047"</definedName>
    <definedName name="FDD_156_10" hidden="1">"A34334"</definedName>
    <definedName name="FDD_156_11" hidden="1">"A34699"</definedName>
    <definedName name="FDD_156_12" hidden="1">"A35064"</definedName>
    <definedName name="FDD_156_13" hidden="1">"A35430"</definedName>
    <definedName name="FDD_156_14" hidden="1">"A35795"</definedName>
    <definedName name="FDD_156_15" hidden="1">"E36160"</definedName>
    <definedName name="FDD_156_2" hidden="1">"A31412"</definedName>
    <definedName name="FDD_156_3" hidden="1">"A31777"</definedName>
    <definedName name="FDD_156_4" hidden="1">"A32142"</definedName>
    <definedName name="FDD_156_5" hidden="1">"A32508"</definedName>
    <definedName name="FDD_156_6" hidden="1">"A32873"</definedName>
    <definedName name="FDD_156_7" hidden="1">"A33238"</definedName>
    <definedName name="FDD_156_8" hidden="1">"A33603"</definedName>
    <definedName name="FDD_156_9" hidden="1">"A33969"</definedName>
    <definedName name="FDD_157_0" hidden="1">"A30681"</definedName>
    <definedName name="FDD_157_1" hidden="1">"A31047"</definedName>
    <definedName name="FDD_157_10" hidden="1">"A34334"</definedName>
    <definedName name="FDD_157_11" hidden="1">"A34699"</definedName>
    <definedName name="FDD_157_12" hidden="1">"A35064"</definedName>
    <definedName name="FDD_157_13" hidden="1">"A35430"</definedName>
    <definedName name="FDD_157_14" hidden="1">"A35795"</definedName>
    <definedName name="FDD_157_2" hidden="1">"A31412"</definedName>
    <definedName name="FDD_157_3" hidden="1">"A31777"</definedName>
    <definedName name="FDD_157_4" hidden="1">"A32142"</definedName>
    <definedName name="FDD_157_5" hidden="1">"A32508"</definedName>
    <definedName name="FDD_157_6" hidden="1">"A32873"</definedName>
    <definedName name="FDD_157_7" hidden="1">"A33238"</definedName>
    <definedName name="FDD_157_8" hidden="1">"A33603"</definedName>
    <definedName name="FDD_157_9" hidden="1">"A33969"</definedName>
    <definedName name="FDD_158_0" hidden="1">"A30681"</definedName>
    <definedName name="FDD_158_1" hidden="1">"A31047"</definedName>
    <definedName name="FDD_158_10" hidden="1">"A34334"</definedName>
    <definedName name="FDD_158_11" hidden="1">"A34699"</definedName>
    <definedName name="FDD_158_12" hidden="1">"A35064"</definedName>
    <definedName name="FDD_158_13" hidden="1">"A35430"</definedName>
    <definedName name="FDD_158_14" hidden="1">"A35795"</definedName>
    <definedName name="FDD_158_15" hidden="1">"E36160"</definedName>
    <definedName name="FDD_158_2" hidden="1">"A31412"</definedName>
    <definedName name="FDD_158_3" hidden="1">"A31777"</definedName>
    <definedName name="FDD_158_4" hidden="1">"A32142"</definedName>
    <definedName name="FDD_158_5" hidden="1">"A32508"</definedName>
    <definedName name="FDD_158_6" hidden="1">"A32873"</definedName>
    <definedName name="FDD_158_7" hidden="1">"A33238"</definedName>
    <definedName name="FDD_158_8" hidden="1">"A33603"</definedName>
    <definedName name="FDD_158_9" hidden="1">"A33969"</definedName>
    <definedName name="FDD_159_0" hidden="1">"A30681"</definedName>
    <definedName name="FDD_159_1" hidden="1">"A31047"</definedName>
    <definedName name="FDD_159_10" hidden="1">"A34334"</definedName>
    <definedName name="FDD_159_11" hidden="1">"A34699"</definedName>
    <definedName name="FDD_159_12" hidden="1">"A35064"</definedName>
    <definedName name="FDD_159_13" hidden="1">"A35430"</definedName>
    <definedName name="FDD_159_14" hidden="1">"A35795"</definedName>
    <definedName name="FDD_159_2" hidden="1">"A31412"</definedName>
    <definedName name="FDD_159_3" hidden="1">"A31777"</definedName>
    <definedName name="FDD_159_4" hidden="1">"A32142"</definedName>
    <definedName name="FDD_159_5" hidden="1">"A32508"</definedName>
    <definedName name="FDD_159_6" hidden="1">"A32873"</definedName>
    <definedName name="FDD_159_7" hidden="1">"A33238"</definedName>
    <definedName name="FDD_159_8" hidden="1">"A33603"</definedName>
    <definedName name="FDD_159_9" hidden="1">"A33969"</definedName>
    <definedName name="FDD_16_0" hidden="1">"A25569"</definedName>
    <definedName name="FDD_160_0" hidden="1">"A30681"</definedName>
    <definedName name="FDD_160_1" hidden="1">"A31047"</definedName>
    <definedName name="FDD_160_10" hidden="1">"A34334"</definedName>
    <definedName name="FDD_160_11" hidden="1">"A34699"</definedName>
    <definedName name="FDD_160_12" hidden="1">"A35064"</definedName>
    <definedName name="FDD_160_13" hidden="1">"A35430"</definedName>
    <definedName name="FDD_160_14" hidden="1">"A35795"</definedName>
    <definedName name="FDD_160_15" hidden="1">"E36160"</definedName>
    <definedName name="FDD_160_2" hidden="1">"A31412"</definedName>
    <definedName name="FDD_160_3" hidden="1">"A31777"</definedName>
    <definedName name="FDD_160_4" hidden="1">"A32142"</definedName>
    <definedName name="FDD_160_5" hidden="1">"A32508"</definedName>
    <definedName name="FDD_160_6" hidden="1">"A32873"</definedName>
    <definedName name="FDD_160_7" hidden="1">"A33238"</definedName>
    <definedName name="FDD_160_8" hidden="1">"A33603"</definedName>
    <definedName name="FDD_160_9" hidden="1">"A33969"</definedName>
    <definedName name="FDD_161_0" hidden="1">"A30681"</definedName>
    <definedName name="FDD_161_1" hidden="1">"A31047"</definedName>
    <definedName name="FDD_161_10" hidden="1">"A34334"</definedName>
    <definedName name="FDD_161_11" hidden="1">"A34699"</definedName>
    <definedName name="FDD_161_12" hidden="1">"A35064"</definedName>
    <definedName name="FDD_161_13" hidden="1">"A35430"</definedName>
    <definedName name="FDD_161_14" hidden="1">"A35795"</definedName>
    <definedName name="FDD_161_2" hidden="1">"A31412"</definedName>
    <definedName name="FDD_161_3" hidden="1">"A31777"</definedName>
    <definedName name="FDD_161_4" hidden="1">"A32142"</definedName>
    <definedName name="FDD_161_5" hidden="1">"A32508"</definedName>
    <definedName name="FDD_161_6" hidden="1">"A32873"</definedName>
    <definedName name="FDD_161_7" hidden="1">"A33238"</definedName>
    <definedName name="FDD_161_8" hidden="1">"A33603"</definedName>
    <definedName name="FDD_161_9" hidden="1">"A33969"</definedName>
    <definedName name="FDD_162_0" hidden="1">"A30681"</definedName>
    <definedName name="FDD_162_1" hidden="1">"A31047"</definedName>
    <definedName name="FDD_162_10" hidden="1">"A34334"</definedName>
    <definedName name="FDD_162_11" hidden="1">"A34699"</definedName>
    <definedName name="FDD_162_12" hidden="1">"A35064"</definedName>
    <definedName name="FDD_162_13" hidden="1">"A35430"</definedName>
    <definedName name="FDD_162_14" hidden="1">"A35795"</definedName>
    <definedName name="FDD_162_2" hidden="1">"A31412"</definedName>
    <definedName name="FDD_162_3" hidden="1">"A31777"</definedName>
    <definedName name="FDD_162_4" hidden="1">"A32142"</definedName>
    <definedName name="FDD_162_5" hidden="1">"A32508"</definedName>
    <definedName name="FDD_162_6" hidden="1">"A32873"</definedName>
    <definedName name="FDD_162_7" hidden="1">"A33238"</definedName>
    <definedName name="FDD_162_8" hidden="1">"A33603"</definedName>
    <definedName name="FDD_162_9" hidden="1">"A33969"</definedName>
    <definedName name="FDD_163_0" hidden="1">"A30681"</definedName>
    <definedName name="FDD_163_1" hidden="1">"A31047"</definedName>
    <definedName name="FDD_163_10" hidden="1">"A34334"</definedName>
    <definedName name="FDD_163_11" hidden="1">"A34699"</definedName>
    <definedName name="FDD_163_12" hidden="1">"A35064"</definedName>
    <definedName name="FDD_163_13" hidden="1">"A35430"</definedName>
    <definedName name="FDD_163_14" hidden="1">"A35795"</definedName>
    <definedName name="FDD_163_2" hidden="1">"A31412"</definedName>
    <definedName name="FDD_163_3" hidden="1">"A31777"</definedName>
    <definedName name="FDD_163_4" hidden="1">"A32142"</definedName>
    <definedName name="FDD_163_5" hidden="1">"A32508"</definedName>
    <definedName name="FDD_163_6" hidden="1">"A32873"</definedName>
    <definedName name="FDD_163_7" hidden="1">"A33238"</definedName>
    <definedName name="FDD_163_8" hidden="1">"A33603"</definedName>
    <definedName name="FDD_163_9" hidden="1">"A33969"</definedName>
    <definedName name="FDD_164_0" hidden="1">"A25569"</definedName>
    <definedName name="FDD_165_0" hidden="1">"A30681"</definedName>
    <definedName name="FDD_165_1" hidden="1">"A31047"</definedName>
    <definedName name="FDD_165_10" hidden="1">"A34334"</definedName>
    <definedName name="FDD_165_11" hidden="1">"A34699"</definedName>
    <definedName name="FDD_165_12" hidden="1">"A35064"</definedName>
    <definedName name="FDD_165_13" hidden="1">"A35430"</definedName>
    <definedName name="FDD_165_14" hidden="1">"A35795"</definedName>
    <definedName name="FDD_165_2" hidden="1">"A31412"</definedName>
    <definedName name="FDD_165_3" hidden="1">"A31777"</definedName>
    <definedName name="FDD_165_4" hidden="1">"A32142"</definedName>
    <definedName name="FDD_165_5" hidden="1">"A32508"</definedName>
    <definedName name="FDD_165_6" hidden="1">"A32873"</definedName>
    <definedName name="FDD_165_7" hidden="1">"A33238"</definedName>
    <definedName name="FDD_165_8" hidden="1">"A33603"</definedName>
    <definedName name="FDD_165_9" hidden="1">"A33969"</definedName>
    <definedName name="FDD_166_0" hidden="1">"A30681"</definedName>
    <definedName name="FDD_166_1" hidden="1">"A31047"</definedName>
    <definedName name="FDD_166_10" hidden="1">"A34334"</definedName>
    <definedName name="FDD_166_11" hidden="1">"A34699"</definedName>
    <definedName name="FDD_166_12" hidden="1">"A35064"</definedName>
    <definedName name="FDD_166_13" hidden="1">"A35430"</definedName>
    <definedName name="FDD_166_14" hidden="1">"A35795"</definedName>
    <definedName name="FDD_166_2" hidden="1">"A31412"</definedName>
    <definedName name="FDD_166_3" hidden="1">"A31777"</definedName>
    <definedName name="FDD_166_4" hidden="1">"A32142"</definedName>
    <definedName name="FDD_166_5" hidden="1">"A32508"</definedName>
    <definedName name="FDD_166_6" hidden="1">"A32873"</definedName>
    <definedName name="FDD_166_7" hidden="1">"A33238"</definedName>
    <definedName name="FDD_166_8" hidden="1">"A33603"</definedName>
    <definedName name="FDD_166_9" hidden="1">"A33969"</definedName>
    <definedName name="FDD_167_0" hidden="1">"A30681"</definedName>
    <definedName name="FDD_167_1" hidden="1">"A31047"</definedName>
    <definedName name="FDD_167_10" hidden="1">"A34334"</definedName>
    <definedName name="FDD_167_11" hidden="1">"A34699"</definedName>
    <definedName name="FDD_167_12" hidden="1">"A35064"</definedName>
    <definedName name="FDD_167_13" hidden="1">"A35430"</definedName>
    <definedName name="FDD_167_14" hidden="1">"A35795"</definedName>
    <definedName name="FDD_167_2" hidden="1">"A31412"</definedName>
    <definedName name="FDD_167_3" hidden="1">"A31777"</definedName>
    <definedName name="FDD_167_4" hidden="1">"A32142"</definedName>
    <definedName name="FDD_167_5" hidden="1">"A32508"</definedName>
    <definedName name="FDD_167_6" hidden="1">"A32873"</definedName>
    <definedName name="FDD_167_7" hidden="1">"A33238"</definedName>
    <definedName name="FDD_167_8" hidden="1">"A33603"</definedName>
    <definedName name="FDD_167_9" hidden="1">"A33969"</definedName>
    <definedName name="FDD_168_0" hidden="1">"E36160"</definedName>
    <definedName name="FDD_168_1" hidden="1">"E36525"</definedName>
    <definedName name="FDD_168_2" hidden="1">"E36891"</definedName>
    <definedName name="FDD_169_0" hidden="1">"A30681"</definedName>
    <definedName name="FDD_169_1" hidden="1">"A31047"</definedName>
    <definedName name="FDD_169_10" hidden="1">"A34334"</definedName>
    <definedName name="FDD_169_11" hidden="1">"A34699"</definedName>
    <definedName name="FDD_169_12" hidden="1">"A35064"</definedName>
    <definedName name="FDD_169_13" hidden="1">"A35430"</definedName>
    <definedName name="FDD_169_14" hidden="1">"A35795"</definedName>
    <definedName name="FDD_169_2" hidden="1">"A31412"</definedName>
    <definedName name="FDD_169_3" hidden="1">"A31777"</definedName>
    <definedName name="FDD_169_4" hidden="1">"A32142"</definedName>
    <definedName name="FDD_169_5" hidden="1">"A32508"</definedName>
    <definedName name="FDD_169_6" hidden="1">"A32873"</definedName>
    <definedName name="FDD_169_7" hidden="1">"A33238"</definedName>
    <definedName name="FDD_169_8" hidden="1">"A33603"</definedName>
    <definedName name="FDD_169_9" hidden="1">"A33969"</definedName>
    <definedName name="FDD_17_0" hidden="1">"A25569"</definedName>
    <definedName name="FDD_170_0" hidden="1">"A30681"</definedName>
    <definedName name="FDD_170_1" hidden="1">"A31047"</definedName>
    <definedName name="FDD_170_10" hidden="1">"A34334"</definedName>
    <definedName name="FDD_170_11" hidden="1">"A34699"</definedName>
    <definedName name="FDD_170_12" hidden="1">"A35064"</definedName>
    <definedName name="FDD_170_13" hidden="1">"A35430"</definedName>
    <definedName name="FDD_170_14" hidden="1">"A35795"</definedName>
    <definedName name="FDD_170_2" hidden="1">"A31412"</definedName>
    <definedName name="FDD_170_3" hidden="1">"A31777"</definedName>
    <definedName name="FDD_170_4" hidden="1">"A32142"</definedName>
    <definedName name="FDD_170_5" hidden="1">"A32508"</definedName>
    <definedName name="FDD_170_6" hidden="1">"A32873"</definedName>
    <definedName name="FDD_170_7" hidden="1">"A33238"</definedName>
    <definedName name="FDD_170_8" hidden="1">"A33603"</definedName>
    <definedName name="FDD_170_9" hidden="1">"A33969"</definedName>
    <definedName name="FDD_171_0" hidden="1">"A30681"</definedName>
    <definedName name="FDD_171_1" hidden="1">"A31047"</definedName>
    <definedName name="FDD_171_10" hidden="1">"A34334"</definedName>
    <definedName name="FDD_171_11" hidden="1">"A34699"</definedName>
    <definedName name="FDD_171_12" hidden="1">"A35064"</definedName>
    <definedName name="FDD_171_13" hidden="1">"A35430"</definedName>
    <definedName name="FDD_171_14" hidden="1">"A35795"</definedName>
    <definedName name="FDD_171_2" hidden="1">"A31412"</definedName>
    <definedName name="FDD_171_3" hidden="1">"A31777"</definedName>
    <definedName name="FDD_171_4" hidden="1">"A32142"</definedName>
    <definedName name="FDD_171_5" hidden="1">"A32508"</definedName>
    <definedName name="FDD_171_6" hidden="1">"A32873"</definedName>
    <definedName name="FDD_171_7" hidden="1">"A33238"</definedName>
    <definedName name="FDD_171_8" hidden="1">"A33603"</definedName>
    <definedName name="FDD_171_9" hidden="1">"A33969"</definedName>
    <definedName name="FDD_172_0" hidden="1">"A30681"</definedName>
    <definedName name="FDD_172_1" hidden="1">"A31047"</definedName>
    <definedName name="FDD_172_10" hidden="1">"A34334"</definedName>
    <definedName name="FDD_172_11" hidden="1">"A34699"</definedName>
    <definedName name="FDD_172_12" hidden="1">"A35064"</definedName>
    <definedName name="FDD_172_13" hidden="1">"A35430"</definedName>
    <definedName name="FDD_172_14" hidden="1">"A35795"</definedName>
    <definedName name="FDD_172_2" hidden="1">"A31412"</definedName>
    <definedName name="FDD_172_3" hidden="1">"A31777"</definedName>
    <definedName name="FDD_172_4" hidden="1">"A32142"</definedName>
    <definedName name="FDD_172_5" hidden="1">"A32508"</definedName>
    <definedName name="FDD_172_6" hidden="1">"A32873"</definedName>
    <definedName name="FDD_172_7" hidden="1">"A33238"</definedName>
    <definedName name="FDD_172_8" hidden="1">"A33603"</definedName>
    <definedName name="FDD_172_9" hidden="1">"A33969"</definedName>
    <definedName name="FDD_173_0" hidden="1">"A30681"</definedName>
    <definedName name="FDD_173_1" hidden="1">"A31047"</definedName>
    <definedName name="FDD_173_10" hidden="1">"A34334"</definedName>
    <definedName name="FDD_173_11" hidden="1">"A34699"</definedName>
    <definedName name="FDD_173_12" hidden="1">"A35064"</definedName>
    <definedName name="FDD_173_13" hidden="1">"A35430"</definedName>
    <definedName name="FDD_173_14" hidden="1">"A35795"</definedName>
    <definedName name="FDD_173_2" hidden="1">"A31412"</definedName>
    <definedName name="FDD_173_3" hidden="1">"A31777"</definedName>
    <definedName name="FDD_173_4" hidden="1">"A32142"</definedName>
    <definedName name="FDD_173_5" hidden="1">"A32508"</definedName>
    <definedName name="FDD_173_6" hidden="1">"A32873"</definedName>
    <definedName name="FDD_173_7" hidden="1">"A33238"</definedName>
    <definedName name="FDD_173_8" hidden="1">"A33603"</definedName>
    <definedName name="FDD_173_9" hidden="1">"A33969"</definedName>
    <definedName name="FDD_174_0" hidden="1">"A30681"</definedName>
    <definedName name="FDD_174_1" hidden="1">"A31047"</definedName>
    <definedName name="FDD_174_10" hidden="1">"A34334"</definedName>
    <definedName name="FDD_174_11" hidden="1">"A34699"</definedName>
    <definedName name="FDD_174_12" hidden="1">"A35064"</definedName>
    <definedName name="FDD_174_13" hidden="1">"A35430"</definedName>
    <definedName name="FDD_174_14" hidden="1">"A35795"</definedName>
    <definedName name="FDD_174_2" hidden="1">"A31412"</definedName>
    <definedName name="FDD_174_3" hidden="1">"A31777"</definedName>
    <definedName name="FDD_174_4" hidden="1">"A32142"</definedName>
    <definedName name="FDD_174_5" hidden="1">"A32508"</definedName>
    <definedName name="FDD_174_6" hidden="1">"A32873"</definedName>
    <definedName name="FDD_174_7" hidden="1">"A33238"</definedName>
    <definedName name="FDD_174_8" hidden="1">"A33603"</definedName>
    <definedName name="FDD_174_9" hidden="1">"A33969"</definedName>
    <definedName name="FDD_175_0" hidden="1">"E36160"</definedName>
    <definedName name="FDD_175_1" hidden="1">"E36525"</definedName>
    <definedName name="FDD_175_2" hidden="1">"E36891"</definedName>
    <definedName name="FDD_176_0" hidden="1">"E36160"</definedName>
    <definedName name="FDD_176_1" hidden="1">"E36525"</definedName>
    <definedName name="FDD_176_2" hidden="1">"E36891"</definedName>
    <definedName name="FDD_177_0" hidden="1">"E36160"</definedName>
    <definedName name="FDD_177_1" hidden="1">"E36525"</definedName>
    <definedName name="FDD_177_2" hidden="1">"E36891"</definedName>
    <definedName name="FDD_178_0" hidden="1">"E36160"</definedName>
    <definedName name="FDD_178_1" hidden="1">"E36525"</definedName>
    <definedName name="FDD_178_2" hidden="1">"E36891"</definedName>
    <definedName name="FDD_179_0" hidden="1">"E36160"</definedName>
    <definedName name="FDD_179_1" hidden="1">"E36525"</definedName>
    <definedName name="FDD_179_2" hidden="1">"E36891"</definedName>
    <definedName name="FDD_18_0" hidden="1">"A25569"</definedName>
    <definedName name="FDD_180_0" hidden="1">"E36160"</definedName>
    <definedName name="FDD_180_1" hidden="1">"E36525"</definedName>
    <definedName name="FDD_180_2" hidden="1">"E36891"</definedName>
    <definedName name="FDD_181_0" hidden="1">"E36160"</definedName>
    <definedName name="FDD_181_1" hidden="1">"E36525"</definedName>
    <definedName name="FDD_181_2" hidden="1">"E36891"</definedName>
    <definedName name="FDD_182_0" hidden="1">"E36160"</definedName>
    <definedName name="FDD_182_1" hidden="1">"E36525"</definedName>
    <definedName name="FDD_182_2" hidden="1">"E36891"</definedName>
    <definedName name="FDD_183_0" hidden="1">"E36160"</definedName>
    <definedName name="FDD_183_1" hidden="1">"E36525"</definedName>
    <definedName name="FDD_183_2" hidden="1">"E36891"</definedName>
    <definedName name="FDD_184_0" hidden="1">"E36160"</definedName>
    <definedName name="FDD_184_1" hidden="1">"E36525"</definedName>
    <definedName name="FDD_184_2" hidden="1">"E36891"</definedName>
    <definedName name="FDD_185_0" hidden="1">"E36160"</definedName>
    <definedName name="FDD_185_1" hidden="1">"E36525"</definedName>
    <definedName name="FDD_185_2" hidden="1">"E36891"</definedName>
    <definedName name="FDD_186_0" hidden="1">"E36160"</definedName>
    <definedName name="FDD_186_1" hidden="1">"E36525"</definedName>
    <definedName name="FDD_186_2" hidden="1">"E36891"</definedName>
    <definedName name="FDD_187_0" hidden="1">"E36160"</definedName>
    <definedName name="FDD_187_1" hidden="1">"E36525"</definedName>
    <definedName name="FDD_187_2" hidden="1">"E36891"</definedName>
    <definedName name="FDD_188_0" hidden="1">"A30681"</definedName>
    <definedName name="FDD_188_1" hidden="1">"A31047"</definedName>
    <definedName name="FDD_188_10" hidden="1">"A34334"</definedName>
    <definedName name="FDD_188_11" hidden="1">"A34699"</definedName>
    <definedName name="FDD_188_12" hidden="1">"A35064"</definedName>
    <definedName name="FDD_188_13" hidden="1">"A35430"</definedName>
    <definedName name="FDD_188_14" hidden="1">"A35795"</definedName>
    <definedName name="FDD_188_2" hidden="1">"A31412"</definedName>
    <definedName name="FDD_188_3" hidden="1">"A31777"</definedName>
    <definedName name="FDD_188_4" hidden="1">"A32142"</definedName>
    <definedName name="FDD_188_5" hidden="1">"A32508"</definedName>
    <definedName name="FDD_188_6" hidden="1">"A32873"</definedName>
    <definedName name="FDD_188_7" hidden="1">"A33238"</definedName>
    <definedName name="FDD_188_8" hidden="1">"A33603"</definedName>
    <definedName name="FDD_188_9" hidden="1">"A33969"</definedName>
    <definedName name="FDD_189_0" hidden="1">"A30681"</definedName>
    <definedName name="FDD_189_1" hidden="1">"A31047"</definedName>
    <definedName name="FDD_189_10" hidden="1">"A34334"</definedName>
    <definedName name="FDD_189_11" hidden="1">"A34699"</definedName>
    <definedName name="FDD_189_12" hidden="1">"A35064"</definedName>
    <definedName name="FDD_189_13" hidden="1">"A35430"</definedName>
    <definedName name="FDD_189_14" hidden="1">"A35795"</definedName>
    <definedName name="FDD_189_2" hidden="1">"A31412"</definedName>
    <definedName name="FDD_189_3" hidden="1">"A31777"</definedName>
    <definedName name="FDD_189_4" hidden="1">"A32142"</definedName>
    <definedName name="FDD_189_5" hidden="1">"A32508"</definedName>
    <definedName name="FDD_189_6" hidden="1">"A32873"</definedName>
    <definedName name="FDD_189_7" hidden="1">"A33238"</definedName>
    <definedName name="FDD_189_8" hidden="1">"A33603"</definedName>
    <definedName name="FDD_189_9" hidden="1">"A33969"</definedName>
    <definedName name="FDD_19_0" hidden="1">"A25569"</definedName>
    <definedName name="FDD_190_0" hidden="1">"A30681"</definedName>
    <definedName name="FDD_190_1" hidden="1">"A31047"</definedName>
    <definedName name="FDD_190_10" hidden="1">"A34334"</definedName>
    <definedName name="FDD_190_11" hidden="1">"A34699"</definedName>
    <definedName name="FDD_190_12" hidden="1">"A35064"</definedName>
    <definedName name="FDD_190_13" hidden="1">"A35430"</definedName>
    <definedName name="FDD_190_14" hidden="1">"A35795"</definedName>
    <definedName name="FDD_190_2" hidden="1">"A31412"</definedName>
    <definedName name="FDD_190_3" hidden="1">"A31777"</definedName>
    <definedName name="FDD_190_4" hidden="1">"A32142"</definedName>
    <definedName name="FDD_190_5" hidden="1">"A32508"</definedName>
    <definedName name="FDD_190_6" hidden="1">"A32873"</definedName>
    <definedName name="FDD_190_7" hidden="1">"A33238"</definedName>
    <definedName name="FDD_190_8" hidden="1">"A33603"</definedName>
    <definedName name="FDD_190_9" hidden="1">"A33969"</definedName>
    <definedName name="FDD_191_0" hidden="1">"A30681"</definedName>
    <definedName name="FDD_191_1" hidden="1">"A31047"</definedName>
    <definedName name="FDD_191_10" hidden="1">"A34334"</definedName>
    <definedName name="FDD_191_11" hidden="1">"A34699"</definedName>
    <definedName name="FDD_191_12" hidden="1">"A35064"</definedName>
    <definedName name="FDD_191_13" hidden="1">"A35430"</definedName>
    <definedName name="FDD_191_14" hidden="1">"A35795"</definedName>
    <definedName name="FDD_191_2" hidden="1">"A31412"</definedName>
    <definedName name="FDD_191_3" hidden="1">"A31777"</definedName>
    <definedName name="FDD_191_4" hidden="1">"A32142"</definedName>
    <definedName name="FDD_191_5" hidden="1">"A32508"</definedName>
    <definedName name="FDD_191_6" hidden="1">"A32873"</definedName>
    <definedName name="FDD_191_7" hidden="1">"A33238"</definedName>
    <definedName name="FDD_191_8" hidden="1">"A33603"</definedName>
    <definedName name="FDD_191_9" hidden="1">"A33969"</definedName>
    <definedName name="FDD_192_0" hidden="1">"E36160"</definedName>
    <definedName name="FDD_192_1" hidden="1">"E36525"</definedName>
    <definedName name="FDD_192_2" hidden="1">"E36891"</definedName>
    <definedName name="FDD_193_0" hidden="1">"A30681"</definedName>
    <definedName name="FDD_193_1" hidden="1">"A31047"</definedName>
    <definedName name="FDD_193_10" hidden="1">"A34334"</definedName>
    <definedName name="FDD_193_11" hidden="1">"A34699"</definedName>
    <definedName name="FDD_193_12" hidden="1">"A35064"</definedName>
    <definedName name="FDD_193_13" hidden="1">"A35430"</definedName>
    <definedName name="FDD_193_14" hidden="1">"A35795"</definedName>
    <definedName name="FDD_193_2" hidden="1">"A31412"</definedName>
    <definedName name="FDD_193_3" hidden="1">"A31777"</definedName>
    <definedName name="FDD_193_4" hidden="1">"A32142"</definedName>
    <definedName name="FDD_193_5" hidden="1">"A32508"</definedName>
    <definedName name="FDD_193_6" hidden="1">"A32873"</definedName>
    <definedName name="FDD_193_7" hidden="1">"A33238"</definedName>
    <definedName name="FDD_193_8" hidden="1">"A33603"</definedName>
    <definedName name="FDD_193_9" hidden="1">"A33969"</definedName>
    <definedName name="FDD_194_0" hidden="1">"A30681"</definedName>
    <definedName name="FDD_194_1" hidden="1">"A31047"</definedName>
    <definedName name="FDD_194_10" hidden="1">"A34334"</definedName>
    <definedName name="FDD_194_11" hidden="1">"A34699"</definedName>
    <definedName name="FDD_194_12" hidden="1">"A35064"</definedName>
    <definedName name="FDD_194_13" hidden="1">"A35430"</definedName>
    <definedName name="FDD_194_14" hidden="1">"A35795"</definedName>
    <definedName name="FDD_194_2" hidden="1">"A31412"</definedName>
    <definedName name="FDD_194_3" hidden="1">"A31777"</definedName>
    <definedName name="FDD_194_4" hidden="1">"A32142"</definedName>
    <definedName name="FDD_194_5" hidden="1">"A32508"</definedName>
    <definedName name="FDD_194_6" hidden="1">"A32873"</definedName>
    <definedName name="FDD_194_7" hidden="1">"A33238"</definedName>
    <definedName name="FDD_194_8" hidden="1">"A33603"</definedName>
    <definedName name="FDD_194_9" hidden="1">"A33969"</definedName>
    <definedName name="FDD_195_0" hidden="1">"A30681"</definedName>
    <definedName name="FDD_195_1" hidden="1">"A31047"</definedName>
    <definedName name="FDD_195_10" hidden="1">"A34334"</definedName>
    <definedName name="FDD_195_11" hidden="1">"A34699"</definedName>
    <definedName name="FDD_195_12" hidden="1">"A35064"</definedName>
    <definedName name="FDD_195_13" hidden="1">"A35430"</definedName>
    <definedName name="FDD_195_14" hidden="1">"A35795"</definedName>
    <definedName name="FDD_195_2" hidden="1">"A31412"</definedName>
    <definedName name="FDD_195_3" hidden="1">"A31777"</definedName>
    <definedName name="FDD_195_4" hidden="1">"A32142"</definedName>
    <definedName name="FDD_195_5" hidden="1">"A32508"</definedName>
    <definedName name="FDD_195_6" hidden="1">"A32873"</definedName>
    <definedName name="FDD_195_7" hidden="1">"A33238"</definedName>
    <definedName name="FDD_195_8" hidden="1">"A33603"</definedName>
    <definedName name="FDD_195_9" hidden="1">"A33969"</definedName>
    <definedName name="FDD_196_0" hidden="1">"E36160"</definedName>
    <definedName name="FDD_196_1" hidden="1">"E36525"</definedName>
    <definedName name="FDD_196_2" hidden="1">"E36891"</definedName>
    <definedName name="FDD_197_0" hidden="1">"A30681"</definedName>
    <definedName name="FDD_197_1" hidden="1">"A31047"</definedName>
    <definedName name="FDD_197_10" hidden="1">"A34334"</definedName>
    <definedName name="FDD_197_11" hidden="1">"A34699"</definedName>
    <definedName name="FDD_197_12" hidden="1">"A35064"</definedName>
    <definedName name="FDD_197_13" hidden="1">"A35430"</definedName>
    <definedName name="FDD_197_14" hidden="1">"A35795"</definedName>
    <definedName name="FDD_197_2" hidden="1">"A31412"</definedName>
    <definedName name="FDD_197_3" hidden="1">"A31777"</definedName>
    <definedName name="FDD_197_4" hidden="1">"A32142"</definedName>
    <definedName name="FDD_197_5" hidden="1">"A32508"</definedName>
    <definedName name="FDD_197_6" hidden="1">"A32873"</definedName>
    <definedName name="FDD_197_7" hidden="1">"A33238"</definedName>
    <definedName name="FDD_197_8" hidden="1">"A33603"</definedName>
    <definedName name="FDD_197_9" hidden="1">"A33969"</definedName>
    <definedName name="FDD_198_0" hidden="1">"A30681"</definedName>
    <definedName name="FDD_198_1" hidden="1">"A31047"</definedName>
    <definedName name="FDD_198_10" hidden="1">"U34334"</definedName>
    <definedName name="FDD_198_11" hidden="1">"U34699"</definedName>
    <definedName name="FDD_198_12" hidden="1">"U35064"</definedName>
    <definedName name="FDD_198_13" hidden="1">"U35430"</definedName>
    <definedName name="FDD_198_14" hidden="1">"U35795"</definedName>
    <definedName name="FDD_198_2" hidden="1">"A31412"</definedName>
    <definedName name="FDD_198_3" hidden="1">"U31777"</definedName>
    <definedName name="FDD_198_4" hidden="1">"U32142"</definedName>
    <definedName name="FDD_198_5" hidden="1">"U32508"</definedName>
    <definedName name="FDD_198_6" hidden="1">"U32873"</definedName>
    <definedName name="FDD_198_7" hidden="1">"U33238"</definedName>
    <definedName name="FDD_198_8" hidden="1">"U33603"</definedName>
    <definedName name="FDD_198_9" hidden="1">"U33969"</definedName>
    <definedName name="FDD_199_0" hidden="1">"E36160"</definedName>
    <definedName name="FDD_199_1" hidden="1">"E36525"</definedName>
    <definedName name="FDD_199_2" hidden="1">"E36891"</definedName>
    <definedName name="FDD_2_0" hidden="1">"A25569"</definedName>
    <definedName name="FDD_20_0" hidden="1">"A25569"</definedName>
    <definedName name="FDD_200_0" hidden="1">"E36160"</definedName>
    <definedName name="FDD_200_1" hidden="1">"E36525"</definedName>
    <definedName name="FDD_200_2" hidden="1">"E36891"</definedName>
    <definedName name="FDD_201_0" hidden="1">"A30681"</definedName>
    <definedName name="FDD_201_1" hidden="1">"A31047"</definedName>
    <definedName name="FDD_201_10" hidden="1">"A34334"</definedName>
    <definedName name="FDD_201_11" hidden="1">"A34699"</definedName>
    <definedName name="FDD_201_12" hidden="1">"A35064"</definedName>
    <definedName name="FDD_201_13" hidden="1">"A35430"</definedName>
    <definedName name="FDD_201_14" hidden="1">"A35795"</definedName>
    <definedName name="FDD_201_2" hidden="1">"A31412"</definedName>
    <definedName name="FDD_201_3" hidden="1">"A31777"</definedName>
    <definedName name="FDD_201_4" hidden="1">"A32142"</definedName>
    <definedName name="FDD_201_5" hidden="1">"A32508"</definedName>
    <definedName name="FDD_201_6" hidden="1">"A32873"</definedName>
    <definedName name="FDD_201_7" hidden="1">"A33238"</definedName>
    <definedName name="FDD_201_8" hidden="1">"A33603"</definedName>
    <definedName name="FDD_201_9" hidden="1">"A33969"</definedName>
    <definedName name="FDD_202_0" hidden="1">"A30681"</definedName>
    <definedName name="FDD_202_1" hidden="1">"A31047"</definedName>
    <definedName name="FDD_202_10" hidden="1">"A34334"</definedName>
    <definedName name="FDD_202_11" hidden="1">"A34699"</definedName>
    <definedName name="FDD_202_12" hidden="1">"A35064"</definedName>
    <definedName name="FDD_202_13" hidden="1">"A35430"</definedName>
    <definedName name="FDD_202_14" hidden="1">"A35795"</definedName>
    <definedName name="FDD_202_2" hidden="1">"A31412"</definedName>
    <definedName name="FDD_202_3" hidden="1">"A31777"</definedName>
    <definedName name="FDD_202_4" hidden="1">"A32142"</definedName>
    <definedName name="FDD_202_5" hidden="1">"A32508"</definedName>
    <definedName name="FDD_202_6" hidden="1">"A32873"</definedName>
    <definedName name="FDD_202_7" hidden="1">"A33238"</definedName>
    <definedName name="FDD_202_8" hidden="1">"A33603"</definedName>
    <definedName name="FDD_202_9" hidden="1">"A33969"</definedName>
    <definedName name="FDD_203_0" hidden="1">"E36160"</definedName>
    <definedName name="FDD_203_1" hidden="1">"E36525"</definedName>
    <definedName name="FDD_203_2" hidden="1">"E36891"</definedName>
    <definedName name="FDD_204_0" hidden="1">"A25569"</definedName>
    <definedName name="FDD_205_0" hidden="1">"A25569"</definedName>
    <definedName name="FDD_206_0" hidden="1">"A25569"</definedName>
    <definedName name="FDD_207_0" hidden="1">"A25569"</definedName>
    <definedName name="FDD_208_0" hidden="1">"E36160"</definedName>
    <definedName name="FDD_208_1" hidden="1">"E36525"</definedName>
    <definedName name="FDD_208_2" hidden="1">"E36891"</definedName>
    <definedName name="FDD_209_0" hidden="1">"A25569"</definedName>
    <definedName name="FDD_21_0" hidden="1">"A25569"</definedName>
    <definedName name="FDD_210_0" hidden="1">"A25569"</definedName>
    <definedName name="FDD_211_0" hidden="1">"A25569"</definedName>
    <definedName name="FDD_212_0" hidden="1">"A25569"</definedName>
    <definedName name="FDD_213_0" hidden="1">"E36160"</definedName>
    <definedName name="FDD_213_1" hidden="1">"E36525"</definedName>
    <definedName name="FDD_213_2" hidden="1">"E36891"</definedName>
    <definedName name="FDD_214_0" hidden="1">"A25569"</definedName>
    <definedName name="FDD_215_0" hidden="1">"A25569"</definedName>
    <definedName name="FDD_216_0" hidden="1">"A25569"</definedName>
    <definedName name="FDD_217_0" hidden="1">"A25569"</definedName>
    <definedName name="FDD_218_0" hidden="1">"E36160"</definedName>
    <definedName name="FDD_218_1" hidden="1">"E36525"</definedName>
    <definedName name="FDD_218_2" hidden="1">"E36891"</definedName>
    <definedName name="FDD_219_0" hidden="1">"U25569"</definedName>
    <definedName name="FDD_22_0" hidden="1">"A25569"</definedName>
    <definedName name="FDD_220_0" hidden="1">"U25569"</definedName>
    <definedName name="FDD_221_0" hidden="1">"U25569"</definedName>
    <definedName name="FDD_222_0" hidden="1">"U25569"</definedName>
    <definedName name="FDD_223_0" hidden="1">"E36160"</definedName>
    <definedName name="FDD_223_1" hidden="1">"E36525"</definedName>
    <definedName name="FDD_223_2" hidden="1">"E36891"</definedName>
    <definedName name="FDD_224_0" hidden="1">"A25569"</definedName>
    <definedName name="FDD_225_0" hidden="1">"A25569"</definedName>
    <definedName name="FDD_226_0" hidden="1">"A25569"</definedName>
    <definedName name="FDD_227_0" hidden="1">"A25569"</definedName>
    <definedName name="FDD_228_0" hidden="1">"E36160"</definedName>
    <definedName name="FDD_228_1" hidden="1">"E36525"</definedName>
    <definedName name="FDD_228_2" hidden="1">"E36891"</definedName>
    <definedName name="FDD_229_0" hidden="1">"A25569"</definedName>
    <definedName name="FDD_23_0" hidden="1">"A25569"</definedName>
    <definedName name="FDD_230_0" hidden="1">"A25569"</definedName>
    <definedName name="FDD_231_0" hidden="1">"A25569"</definedName>
    <definedName name="FDD_232_0" hidden="1">"A25569"</definedName>
    <definedName name="FDD_233_0" hidden="1">"A25569"</definedName>
    <definedName name="FDD_234_0" hidden="1">"A25569"</definedName>
    <definedName name="FDD_235_0" hidden="1">"A25569"</definedName>
    <definedName name="FDD_236_0" hidden="1">"A25569"</definedName>
    <definedName name="FDD_237_0" hidden="1">"A25569"</definedName>
    <definedName name="FDD_238_0" hidden="1">"A30681"</definedName>
    <definedName name="FDD_238_1" hidden="1">"A31047"</definedName>
    <definedName name="FDD_238_10" hidden="1">"A34334"</definedName>
    <definedName name="FDD_238_11" hidden="1">"A34699"</definedName>
    <definedName name="FDD_238_12" hidden="1">"A35064"</definedName>
    <definedName name="FDD_238_13" hidden="1">"A35430"</definedName>
    <definedName name="FDD_238_14" hidden="1">"A35795"</definedName>
    <definedName name="FDD_238_2" hidden="1">"A31412"</definedName>
    <definedName name="FDD_238_3" hidden="1">"A31777"</definedName>
    <definedName name="FDD_238_4" hidden="1">"A32142"</definedName>
    <definedName name="FDD_238_5" hidden="1">"A32508"</definedName>
    <definedName name="FDD_238_6" hidden="1">"A32873"</definedName>
    <definedName name="FDD_238_7" hidden="1">"A33238"</definedName>
    <definedName name="FDD_238_8" hidden="1">"A33603"</definedName>
    <definedName name="FDD_238_9" hidden="1">"A33969"</definedName>
    <definedName name="FDD_24_0" hidden="1">"A25569"</definedName>
    <definedName name="FDD_243_0" hidden="1">"E36160"</definedName>
    <definedName name="FDD_243_1" hidden="1">"E36525"</definedName>
    <definedName name="FDD_243_2" hidden="1">"E36891"</definedName>
    <definedName name="FDD_244_0" hidden="1">"A25569"</definedName>
    <definedName name="FDD_245_0" hidden="1">"A25569"</definedName>
    <definedName name="FDD_246_0" hidden="1">"A25569"</definedName>
    <definedName name="FDD_247_0" hidden="1">"A25569"</definedName>
    <definedName name="FDD_248_0" hidden="1">"E36160"</definedName>
    <definedName name="FDD_248_1" hidden="1">"E36525"</definedName>
    <definedName name="FDD_248_2" hidden="1">"E36891"</definedName>
    <definedName name="FDD_249_0" hidden="1">"A25569"</definedName>
    <definedName name="FDD_25_0" hidden="1">"A25569"</definedName>
    <definedName name="FDD_250_0" hidden="1">"A25569"</definedName>
    <definedName name="FDD_251_0" hidden="1">"A25569"</definedName>
    <definedName name="FDD_252_0" hidden="1">"A25569"</definedName>
    <definedName name="FDD_253_0" hidden="1">"E36160"</definedName>
    <definedName name="FDD_253_1" hidden="1">"E36525"</definedName>
    <definedName name="FDD_253_2" hidden="1">"E36891"</definedName>
    <definedName name="FDD_254_0" hidden="1">"E36160"</definedName>
    <definedName name="FDD_254_1" hidden="1">"E36525"</definedName>
    <definedName name="FDD_254_2" hidden="1">"E36891"</definedName>
    <definedName name="FDD_255_0" hidden="1">"E36160"</definedName>
    <definedName name="FDD_255_1" hidden="1">"E36525"</definedName>
    <definedName name="FDD_255_2" hidden="1">"E36891"</definedName>
    <definedName name="FDD_256_0" hidden="1">"U36160"</definedName>
    <definedName name="FDD_256_1" hidden="1">"U36525"</definedName>
    <definedName name="FDD_256_2" hidden="1">"U36891"</definedName>
    <definedName name="FDD_257_0" hidden="1">"E36160"</definedName>
    <definedName name="FDD_257_1" hidden="1">"E36525"</definedName>
    <definedName name="FDD_257_2" hidden="1">"E36891"</definedName>
    <definedName name="FDD_258_0" hidden="1">"E36160"</definedName>
    <definedName name="FDD_258_1" hidden="1">"E36525"</definedName>
    <definedName name="FDD_258_2" hidden="1">"E36891"</definedName>
    <definedName name="FDD_259_0" hidden="1">"E36160"</definedName>
    <definedName name="FDD_259_1" hidden="1">"E36525"</definedName>
    <definedName name="FDD_259_2" hidden="1">"E36891"</definedName>
    <definedName name="FDD_26_0" hidden="1">"A25569"</definedName>
    <definedName name="FDD_260_0" hidden="1">"E36160"</definedName>
    <definedName name="FDD_260_1" hidden="1">"E36525"</definedName>
    <definedName name="FDD_260_2" hidden="1">"E36891"</definedName>
    <definedName name="FDD_261_0" hidden="1">"E36160"</definedName>
    <definedName name="FDD_261_1" hidden="1">"E36525"</definedName>
    <definedName name="FDD_261_2" hidden="1">"E36891"</definedName>
    <definedName name="FDD_264_0" hidden="1">"E36160"</definedName>
    <definedName name="FDD_264_1" hidden="1">"E36525"</definedName>
    <definedName name="FDD_264_2" hidden="1">"E36891"</definedName>
    <definedName name="FDD_265_0" hidden="1">"A25569"</definedName>
    <definedName name="FDD_266_0" hidden="1">"A25569"</definedName>
    <definedName name="FDD_267_0" hidden="1">"A25569"</definedName>
    <definedName name="FDD_268_0" hidden="1">"A25569"</definedName>
    <definedName name="FDD_269_0" hidden="1">"E36160"</definedName>
    <definedName name="FDD_269_1" hidden="1">"E36525"</definedName>
    <definedName name="FDD_269_2" hidden="1">"E36891"</definedName>
    <definedName name="FDD_27_0" hidden="1">"A25569"</definedName>
    <definedName name="FDD_270_0" hidden="1">"A25569"</definedName>
    <definedName name="FDD_271_0" hidden="1">"A25569"</definedName>
    <definedName name="FDD_272_0" hidden="1">"A25569"</definedName>
    <definedName name="FDD_273_0" hidden="1">"A25569"</definedName>
    <definedName name="FDD_274_0" hidden="1">"E36160"</definedName>
    <definedName name="FDD_274_1" hidden="1">"E36525"</definedName>
    <definedName name="FDD_274_2" hidden="1">"E36891"</definedName>
    <definedName name="FDD_275_0" hidden="1">"A25569"</definedName>
    <definedName name="FDD_276_0" hidden="1">"A25569"</definedName>
    <definedName name="FDD_277_0" hidden="1">"A25569"</definedName>
    <definedName name="FDD_278_0" hidden="1">"A25569"</definedName>
    <definedName name="FDD_279_0" hidden="1">"E36160"</definedName>
    <definedName name="FDD_279_1" hidden="1">"E36525"</definedName>
    <definedName name="FDD_279_2" hidden="1">"E36891"</definedName>
    <definedName name="FDD_28_0" hidden="1">"A25569"</definedName>
    <definedName name="FDD_280_0" hidden="1">"E36160"</definedName>
    <definedName name="FDD_280_1" hidden="1">"E36525"</definedName>
    <definedName name="FDD_280_2" hidden="1">"E36891"</definedName>
    <definedName name="FDD_281_0" hidden="1">"E36160"</definedName>
    <definedName name="FDD_281_1" hidden="1">"E36525"</definedName>
    <definedName name="FDD_281_2" hidden="1">"E36891"</definedName>
    <definedName name="FDD_282_0" hidden="1">"E36160"</definedName>
    <definedName name="FDD_282_1" hidden="1">"E36525"</definedName>
    <definedName name="FDD_282_2" hidden="1">"E36891"</definedName>
    <definedName name="FDD_283_0" hidden="1">"E36160"</definedName>
    <definedName name="FDD_283_1" hidden="1">"E36525"</definedName>
    <definedName name="FDD_283_2" hidden="1">"E36891"</definedName>
    <definedName name="FDD_284_0" hidden="1">"A30681"</definedName>
    <definedName name="FDD_284_1" hidden="1">"A31047"</definedName>
    <definedName name="FDD_284_10" hidden="1">"A34334"</definedName>
    <definedName name="FDD_284_11" hidden="1">"A34699"</definedName>
    <definedName name="FDD_284_12" hidden="1">"A35064"</definedName>
    <definedName name="FDD_284_13" hidden="1">"A35430"</definedName>
    <definedName name="FDD_284_14" hidden="1">"A35795"</definedName>
    <definedName name="FDD_284_2" hidden="1">"A31412"</definedName>
    <definedName name="FDD_284_3" hidden="1">"A31777"</definedName>
    <definedName name="FDD_284_4" hidden="1">"A32142"</definedName>
    <definedName name="FDD_284_5" hidden="1">"A32508"</definedName>
    <definedName name="FDD_284_6" hidden="1">"A32873"</definedName>
    <definedName name="FDD_284_7" hidden="1">"A33238"</definedName>
    <definedName name="FDD_284_8" hidden="1">"A33603"</definedName>
    <definedName name="FDD_284_9" hidden="1">"A33969"</definedName>
    <definedName name="FDD_285_0" hidden="1">"A35795"</definedName>
    <definedName name="FDD_285_1" hidden="1">"E36160"</definedName>
    <definedName name="FDD_285_10" hidden="1">"E39447"</definedName>
    <definedName name="FDD_285_11" hidden="1">"E39813"</definedName>
    <definedName name="FDD_285_12" hidden="1">"E40178"</definedName>
    <definedName name="FDD_285_13" hidden="1">"E40543"</definedName>
    <definedName name="FDD_285_14" hidden="1">"E40908"</definedName>
    <definedName name="FDD_285_15" hidden="1">"E41274"</definedName>
    <definedName name="FDD_285_16" hidden="1">"E41639"</definedName>
    <definedName name="FDD_285_17" hidden="1">"E42004"</definedName>
    <definedName name="FDD_285_18" hidden="1">"E42369"</definedName>
    <definedName name="FDD_285_19" hidden="1">"E42735"</definedName>
    <definedName name="FDD_285_2" hidden="1">"E36525"</definedName>
    <definedName name="FDD_285_20" hidden="1">"E43100"</definedName>
    <definedName name="FDD_285_21" hidden="1">"E43465"</definedName>
    <definedName name="FDD_285_22" hidden="1">"E43830"</definedName>
    <definedName name="FDD_285_23" hidden="1">"E44196"</definedName>
    <definedName name="FDD_285_24" hidden="1">"E44561"</definedName>
    <definedName name="FDD_285_25" hidden="1">"E44926"</definedName>
    <definedName name="FDD_285_3" hidden="1">"E36891"</definedName>
    <definedName name="FDD_285_4" hidden="1">"E37256"</definedName>
    <definedName name="FDD_285_5" hidden="1">"E37621"</definedName>
    <definedName name="FDD_285_6" hidden="1">"E37986"</definedName>
    <definedName name="FDD_285_7" hidden="1">"E38352"</definedName>
    <definedName name="FDD_285_8" hidden="1">"E38717"</definedName>
    <definedName name="FDD_285_9" hidden="1">"E39082"</definedName>
    <definedName name="FDD_286_0" hidden="1">"E36160"</definedName>
    <definedName name="FDD_286_1" hidden="1">"E36525"</definedName>
    <definedName name="FDD_286_10" hidden="1">"E39813"</definedName>
    <definedName name="FDD_286_11" hidden="1">"E40178"</definedName>
    <definedName name="FDD_286_12" hidden="1">"E40543"</definedName>
    <definedName name="FDD_286_13" hidden="1">"E40908"</definedName>
    <definedName name="FDD_286_14" hidden="1">"E41274"</definedName>
    <definedName name="FDD_286_15" hidden="1">"E41639"</definedName>
    <definedName name="FDD_286_16" hidden="1">"E42004"</definedName>
    <definedName name="FDD_286_17" hidden="1">"E42369"</definedName>
    <definedName name="FDD_286_18" hidden="1">"E42735"</definedName>
    <definedName name="FDD_286_19" hidden="1">"E43100"</definedName>
    <definedName name="FDD_286_2" hidden="1">"E36891"</definedName>
    <definedName name="FDD_286_20" hidden="1">"E43465"</definedName>
    <definedName name="FDD_286_21" hidden="1">"E43830"</definedName>
    <definedName name="FDD_286_22" hidden="1">"E44196"</definedName>
    <definedName name="FDD_286_23" hidden="1">"E44561"</definedName>
    <definedName name="FDD_286_24" hidden="1">"E44926"</definedName>
    <definedName name="FDD_286_3" hidden="1">"E37256"</definedName>
    <definedName name="FDD_286_4" hidden="1">"E37621"</definedName>
    <definedName name="FDD_286_5" hidden="1">"E37986"</definedName>
    <definedName name="FDD_286_6" hidden="1">"E38352"</definedName>
    <definedName name="FDD_286_7" hidden="1">"E38717"</definedName>
    <definedName name="FDD_286_8" hidden="1">"E39082"</definedName>
    <definedName name="FDD_286_9" hidden="1">"E39447"</definedName>
    <definedName name="FDD_287_0" hidden="1">"A25569"</definedName>
    <definedName name="FDD_288_0" hidden="1">"A25569"</definedName>
    <definedName name="FDD_289_0" hidden="1">"A36890"</definedName>
    <definedName name="FDD_29_0" hidden="1">"A25569"</definedName>
    <definedName name="FDD_290_0" hidden="1">"A36890"</definedName>
    <definedName name="FDD_291_0" hidden="1">"A25569"</definedName>
    <definedName name="FDD_295_0" hidden="1">"U25569"</definedName>
    <definedName name="FDD_296_0" hidden="1">"A25569"</definedName>
    <definedName name="FDD_297_0" hidden="1">"A25569"</definedName>
    <definedName name="FDD_298_0" hidden="1">"A25569"</definedName>
    <definedName name="FDD_299_0" hidden="1">"A25569"</definedName>
    <definedName name="FDD_3_0" hidden="1">"A25569"</definedName>
    <definedName name="FDD_30_0" hidden="1">"A25569"</definedName>
    <definedName name="FDD_300_0" hidden="1">"U25569"</definedName>
    <definedName name="FDD_301_0" hidden="1">"U35795"</definedName>
    <definedName name="FDD_301_1" hidden="1">"U36160"</definedName>
    <definedName name="FDD_301_2" hidden="1">"U36525"</definedName>
    <definedName name="FDD_302_0" hidden="1">"U35795"</definedName>
    <definedName name="FDD_302_1" hidden="1">"U36160"</definedName>
    <definedName name="FDD_302_2" hidden="1">"U36525"</definedName>
    <definedName name="FDD_303_0" hidden="1">"U35795"</definedName>
    <definedName name="FDD_303_1" hidden="1">"U36160"</definedName>
    <definedName name="FDD_303_2" hidden="1">"U36525"</definedName>
    <definedName name="FDD_304_0" hidden="1">"U35795"</definedName>
    <definedName name="FDD_304_1" hidden="1">"U36160"</definedName>
    <definedName name="FDD_304_2" hidden="1">"U36525"</definedName>
    <definedName name="FDD_305_0" hidden="1">"A30681"</definedName>
    <definedName name="FDD_305_1" hidden="1">"A31047"</definedName>
    <definedName name="FDD_305_10" hidden="1">"U34334"</definedName>
    <definedName name="FDD_305_11" hidden="1">"U34699"</definedName>
    <definedName name="FDD_305_12" hidden="1">"U35064"</definedName>
    <definedName name="FDD_305_13" hidden="1">"U35430"</definedName>
    <definedName name="FDD_305_14" hidden="1">"U35795"</definedName>
    <definedName name="FDD_305_2" hidden="1">"A31412"</definedName>
    <definedName name="FDD_305_3" hidden="1">"U31777"</definedName>
    <definedName name="FDD_305_4" hidden="1">"U32142"</definedName>
    <definedName name="FDD_305_5" hidden="1">"U32508"</definedName>
    <definedName name="FDD_305_6" hidden="1">"U32873"</definedName>
    <definedName name="FDD_305_7" hidden="1">"U33238"</definedName>
    <definedName name="FDD_305_8" hidden="1">"U33603"</definedName>
    <definedName name="FDD_305_9" hidden="1">"U33969"</definedName>
    <definedName name="FDD_306_0" hidden="1">"U35795"</definedName>
    <definedName name="FDD_306_1" hidden="1">"E36160"</definedName>
    <definedName name="FDD_306_2" hidden="1">"U36525"</definedName>
    <definedName name="FDD_307_0" hidden="1">"A35795"</definedName>
    <definedName name="FDD_307_1" hidden="1">"U36160"</definedName>
    <definedName name="FDD_307_2" hidden="1">"U36525"</definedName>
    <definedName name="FDD_31_0" hidden="1">"A25569"</definedName>
    <definedName name="FDD_32_0" hidden="1">"A25569"</definedName>
    <definedName name="FDD_33_0" hidden="1">"A25569"</definedName>
    <definedName name="FDD_34_0" hidden="1">"A25569"</definedName>
    <definedName name="FDD_35_0" hidden="1">"A25569"</definedName>
    <definedName name="FDD_36_0" hidden="1">"A25569"</definedName>
    <definedName name="FDD_37_0" hidden="1">"A25569"</definedName>
    <definedName name="FDD_38_0" hidden="1">"A25569"</definedName>
    <definedName name="FDD_39_0" hidden="1">"A25569"</definedName>
    <definedName name="FDD_4_0" hidden="1">"A25569"</definedName>
    <definedName name="FDD_40_0" hidden="1">"A25569"</definedName>
    <definedName name="FDD_41_0" hidden="1">"U25569"</definedName>
    <definedName name="FDD_42_0" hidden="1">"U25569"</definedName>
    <definedName name="FDD_43_0" hidden="1">"A25569"</definedName>
    <definedName name="FDD_44_0" hidden="1">"A30681"</definedName>
    <definedName name="FDD_44_1" hidden="1">"A31047"</definedName>
    <definedName name="FDD_44_10" hidden="1">"A34334"</definedName>
    <definedName name="FDD_44_11" hidden="1">"A34699"</definedName>
    <definedName name="FDD_44_12" hidden="1">"A35064"</definedName>
    <definedName name="FDD_44_13" hidden="1">"A35430"</definedName>
    <definedName name="FDD_44_14" hidden="1">"A35795"</definedName>
    <definedName name="FDD_44_2" hidden="1">"A31412"</definedName>
    <definedName name="FDD_44_3" hidden="1">"A31777"</definedName>
    <definedName name="FDD_44_4" hidden="1">"A32142"</definedName>
    <definedName name="FDD_44_5" hidden="1">"A32508"</definedName>
    <definedName name="FDD_44_6" hidden="1">"A32873"</definedName>
    <definedName name="FDD_44_7" hidden="1">"A33238"</definedName>
    <definedName name="FDD_44_8" hidden="1">"A33603"</definedName>
    <definedName name="FDD_44_9" hidden="1">"A33969"</definedName>
    <definedName name="FDD_45_0" hidden="1">"A30681"</definedName>
    <definedName name="FDD_45_1" hidden="1">"A31047"</definedName>
    <definedName name="FDD_45_10" hidden="1">"A34334"</definedName>
    <definedName name="FDD_45_11" hidden="1">"A34699"</definedName>
    <definedName name="FDD_45_12" hidden="1">"A35064"</definedName>
    <definedName name="FDD_45_13" hidden="1">"A35430"</definedName>
    <definedName name="FDD_45_14" hidden="1">"A35795"</definedName>
    <definedName name="FDD_45_2" hidden="1">"A31412"</definedName>
    <definedName name="FDD_45_3" hidden="1">"A31777"</definedName>
    <definedName name="FDD_45_4" hidden="1">"A32142"</definedName>
    <definedName name="FDD_45_5" hidden="1">"A32508"</definedName>
    <definedName name="FDD_45_6" hidden="1">"A32873"</definedName>
    <definedName name="FDD_45_7" hidden="1">"A33238"</definedName>
    <definedName name="FDD_45_8" hidden="1">"A33603"</definedName>
    <definedName name="FDD_45_9" hidden="1">"A33969"</definedName>
    <definedName name="FDD_46_0" hidden="1">"A30681"</definedName>
    <definedName name="FDD_46_1" hidden="1">"A31047"</definedName>
    <definedName name="FDD_46_10" hidden="1">"A34334"</definedName>
    <definedName name="FDD_46_11" hidden="1">"A34699"</definedName>
    <definedName name="FDD_46_12" hidden="1">"A35064"</definedName>
    <definedName name="FDD_46_13" hidden="1">"A35430"</definedName>
    <definedName name="FDD_46_14" hidden="1">"A35795"</definedName>
    <definedName name="FDD_46_2" hidden="1">"A31412"</definedName>
    <definedName name="FDD_46_3" hidden="1">"A31777"</definedName>
    <definedName name="FDD_46_4" hidden="1">"A32142"</definedName>
    <definedName name="FDD_46_5" hidden="1">"A32508"</definedName>
    <definedName name="FDD_46_6" hidden="1">"A32873"</definedName>
    <definedName name="FDD_46_7" hidden="1">"A33238"</definedName>
    <definedName name="FDD_46_8" hidden="1">"A33603"</definedName>
    <definedName name="FDD_46_9" hidden="1">"A33969"</definedName>
    <definedName name="FDD_47_0" hidden="1">"A30681"</definedName>
    <definedName name="FDD_47_1" hidden="1">"A31047"</definedName>
    <definedName name="FDD_47_10" hidden="1">"A34334"</definedName>
    <definedName name="FDD_47_11" hidden="1">"A34699"</definedName>
    <definedName name="FDD_47_12" hidden="1">"A35064"</definedName>
    <definedName name="FDD_47_13" hidden="1">"A35430"</definedName>
    <definedName name="FDD_47_14" hidden="1">"A35795"</definedName>
    <definedName name="FDD_47_2" hidden="1">"A31412"</definedName>
    <definedName name="FDD_47_3" hidden="1">"A31777"</definedName>
    <definedName name="FDD_47_4" hidden="1">"A32142"</definedName>
    <definedName name="FDD_47_5" hidden="1">"A32508"</definedName>
    <definedName name="FDD_47_6" hidden="1">"A32873"</definedName>
    <definedName name="FDD_47_7" hidden="1">"A33238"</definedName>
    <definedName name="FDD_47_8" hidden="1">"A33603"</definedName>
    <definedName name="FDD_47_9" hidden="1">"A33969"</definedName>
    <definedName name="FDD_48_0" hidden="1">"A30681"</definedName>
    <definedName name="FDD_48_1" hidden="1">"A31047"</definedName>
    <definedName name="FDD_48_10" hidden="1">"A34334"</definedName>
    <definedName name="FDD_48_11" hidden="1">"A34699"</definedName>
    <definedName name="FDD_48_12" hidden="1">"A35064"</definedName>
    <definedName name="FDD_48_13" hidden="1">"A35430"</definedName>
    <definedName name="FDD_48_14" hidden="1">"A35795"</definedName>
    <definedName name="FDD_48_2" hidden="1">"A31412"</definedName>
    <definedName name="FDD_48_3" hidden="1">"A31777"</definedName>
    <definedName name="FDD_48_4" hidden="1">"A32142"</definedName>
    <definedName name="FDD_48_5" hidden="1">"A32508"</definedName>
    <definedName name="FDD_48_6" hidden="1">"A32873"</definedName>
    <definedName name="FDD_48_7" hidden="1">"A33238"</definedName>
    <definedName name="FDD_48_8" hidden="1">"A33603"</definedName>
    <definedName name="FDD_48_9" hidden="1">"A33969"</definedName>
    <definedName name="FDD_49_0" hidden="1">"A30681"</definedName>
    <definedName name="FDD_49_1" hidden="1">"A31047"</definedName>
    <definedName name="FDD_49_10" hidden="1">"A34334"</definedName>
    <definedName name="FDD_49_11" hidden="1">"A34699"</definedName>
    <definedName name="FDD_49_12" hidden="1">"A35064"</definedName>
    <definedName name="FDD_49_13" hidden="1">"A35430"</definedName>
    <definedName name="FDD_49_14" hidden="1">"A35795"</definedName>
    <definedName name="FDD_49_2" hidden="1">"A31412"</definedName>
    <definedName name="FDD_49_3" hidden="1">"A31777"</definedName>
    <definedName name="FDD_49_4" hidden="1">"A32142"</definedName>
    <definedName name="FDD_49_5" hidden="1">"A32508"</definedName>
    <definedName name="FDD_49_6" hidden="1">"A32873"</definedName>
    <definedName name="FDD_49_7" hidden="1">"A33238"</definedName>
    <definedName name="FDD_49_8" hidden="1">"A33603"</definedName>
    <definedName name="FDD_49_9" hidden="1">"A33969"</definedName>
    <definedName name="FDD_5_0" hidden="1">"A25569"</definedName>
    <definedName name="FDD_50_0" hidden="1">"A30681"</definedName>
    <definedName name="FDD_50_1" hidden="1">"A31047"</definedName>
    <definedName name="FDD_50_10" hidden="1">"A34334"</definedName>
    <definedName name="FDD_50_11" hidden="1">"A34699"</definedName>
    <definedName name="FDD_50_12" hidden="1">"A35064"</definedName>
    <definedName name="FDD_50_13" hidden="1">"A35430"</definedName>
    <definedName name="FDD_50_14" hidden="1">"A35795"</definedName>
    <definedName name="FDD_50_2" hidden="1">"A31412"</definedName>
    <definedName name="FDD_50_3" hidden="1">"A31777"</definedName>
    <definedName name="FDD_50_4" hidden="1">"A32142"</definedName>
    <definedName name="FDD_50_5" hidden="1">"A32508"</definedName>
    <definedName name="FDD_50_6" hidden="1">"A32873"</definedName>
    <definedName name="FDD_50_7" hidden="1">"A33238"</definedName>
    <definedName name="FDD_50_8" hidden="1">"A33603"</definedName>
    <definedName name="FDD_50_9" hidden="1">"A33969"</definedName>
    <definedName name="FDD_51_0" hidden="1">"A30681"</definedName>
    <definedName name="FDD_51_1" hidden="1">"A31047"</definedName>
    <definedName name="FDD_51_10" hidden="1">"A34334"</definedName>
    <definedName name="FDD_51_11" hidden="1">"A34699"</definedName>
    <definedName name="FDD_51_12" hidden="1">"A35064"</definedName>
    <definedName name="FDD_51_13" hidden="1">"A35430"</definedName>
    <definedName name="FDD_51_14" hidden="1">"A35795"</definedName>
    <definedName name="FDD_51_2" hidden="1">"A31412"</definedName>
    <definedName name="FDD_51_3" hidden="1">"A31777"</definedName>
    <definedName name="FDD_51_4" hidden="1">"A32142"</definedName>
    <definedName name="FDD_51_5" hidden="1">"A32508"</definedName>
    <definedName name="FDD_51_6" hidden="1">"A32873"</definedName>
    <definedName name="FDD_51_7" hidden="1">"A33238"</definedName>
    <definedName name="FDD_51_8" hidden="1">"A33603"</definedName>
    <definedName name="FDD_51_9" hidden="1">"A33969"</definedName>
    <definedName name="FDD_52_0" hidden="1">"A30681"</definedName>
    <definedName name="FDD_52_1" hidden="1">"A31047"</definedName>
    <definedName name="FDD_52_10" hidden="1">"A34334"</definedName>
    <definedName name="FDD_52_11" hidden="1">"A34699"</definedName>
    <definedName name="FDD_52_12" hidden="1">"A35064"</definedName>
    <definedName name="FDD_52_13" hidden="1">"A35430"</definedName>
    <definedName name="FDD_52_14" hidden="1">"A35795"</definedName>
    <definedName name="FDD_52_2" hidden="1">"A31412"</definedName>
    <definedName name="FDD_52_3" hidden="1">"A31777"</definedName>
    <definedName name="FDD_52_4" hidden="1">"A32142"</definedName>
    <definedName name="FDD_52_5" hidden="1">"A32508"</definedName>
    <definedName name="FDD_52_6" hidden="1">"A32873"</definedName>
    <definedName name="FDD_52_7" hidden="1">"A33238"</definedName>
    <definedName name="FDD_52_8" hidden="1">"A33603"</definedName>
    <definedName name="FDD_52_9" hidden="1">"A33969"</definedName>
    <definedName name="FDD_53_0" hidden="1">"U30681"</definedName>
    <definedName name="FDD_53_1" hidden="1">"A31047"</definedName>
    <definedName name="FDD_53_10" hidden="1">"A34334"</definedName>
    <definedName name="FDD_53_11" hidden="1">"A34699"</definedName>
    <definedName name="FDD_53_12" hidden="1">"A35064"</definedName>
    <definedName name="FDD_53_13" hidden="1">"A35430"</definedName>
    <definedName name="FDD_53_14" hidden="1">"A35795"</definedName>
    <definedName name="FDD_53_2" hidden="1">"A31412"</definedName>
    <definedName name="FDD_53_3" hidden="1">"A31777"</definedName>
    <definedName name="FDD_53_4" hidden="1">"A32142"</definedName>
    <definedName name="FDD_53_5" hidden="1">"A32508"</definedName>
    <definedName name="FDD_53_6" hidden="1">"A32873"</definedName>
    <definedName name="FDD_53_7" hidden="1">"A33238"</definedName>
    <definedName name="FDD_53_8" hidden="1">"A33603"</definedName>
    <definedName name="FDD_53_9" hidden="1">"A33969"</definedName>
    <definedName name="FDD_54_0" hidden="1">"A30681"</definedName>
    <definedName name="FDD_54_1" hidden="1">"A31047"</definedName>
    <definedName name="FDD_54_10" hidden="1">"A34334"</definedName>
    <definedName name="FDD_54_11" hidden="1">"A34699"</definedName>
    <definedName name="FDD_54_12" hidden="1">"A35064"</definedName>
    <definedName name="FDD_54_13" hidden="1">"A35430"</definedName>
    <definedName name="FDD_54_14" hidden="1">"A35795"</definedName>
    <definedName name="FDD_54_2" hidden="1">"A31412"</definedName>
    <definedName name="FDD_54_3" hidden="1">"A31777"</definedName>
    <definedName name="FDD_54_4" hidden="1">"A32142"</definedName>
    <definedName name="FDD_54_5" hidden="1">"A32508"</definedName>
    <definedName name="FDD_54_6" hidden="1">"A32873"</definedName>
    <definedName name="FDD_54_7" hidden="1">"A33238"</definedName>
    <definedName name="FDD_54_8" hidden="1">"A33603"</definedName>
    <definedName name="FDD_54_9" hidden="1">"A33969"</definedName>
    <definedName name="FDD_55_0" hidden="1">"A30681"</definedName>
    <definedName name="FDD_55_1" hidden="1">"A31047"</definedName>
    <definedName name="FDD_55_10" hidden="1">"A34334"</definedName>
    <definedName name="FDD_55_11" hidden="1">"A34699"</definedName>
    <definedName name="FDD_55_12" hidden="1">"A35064"</definedName>
    <definedName name="FDD_55_13" hidden="1">"A35430"</definedName>
    <definedName name="FDD_55_14" hidden="1">"A35795"</definedName>
    <definedName name="FDD_55_2" hidden="1">"A31412"</definedName>
    <definedName name="FDD_55_3" hidden="1">"A31777"</definedName>
    <definedName name="FDD_55_4" hidden="1">"A32142"</definedName>
    <definedName name="FDD_55_5" hidden="1">"A32508"</definedName>
    <definedName name="FDD_55_6" hidden="1">"A32873"</definedName>
    <definedName name="FDD_55_7" hidden="1">"A33238"</definedName>
    <definedName name="FDD_55_8" hidden="1">"A33603"</definedName>
    <definedName name="FDD_55_9" hidden="1">"A33969"</definedName>
    <definedName name="FDD_56_0" hidden="1">"A30681"</definedName>
    <definedName name="FDD_56_1" hidden="1">"A31047"</definedName>
    <definedName name="FDD_56_10" hidden="1">"A34334"</definedName>
    <definedName name="FDD_56_11" hidden="1">"A34699"</definedName>
    <definedName name="FDD_56_12" hidden="1">"A35064"</definedName>
    <definedName name="FDD_56_13" hidden="1">"A35430"</definedName>
    <definedName name="FDD_56_14" hidden="1">"A35795"</definedName>
    <definedName name="FDD_56_2" hidden="1">"A31412"</definedName>
    <definedName name="FDD_56_3" hidden="1">"A31777"</definedName>
    <definedName name="FDD_56_4" hidden="1">"A32142"</definedName>
    <definedName name="FDD_56_5" hidden="1">"A32508"</definedName>
    <definedName name="FDD_56_6" hidden="1">"A32873"</definedName>
    <definedName name="FDD_56_7" hidden="1">"A33238"</definedName>
    <definedName name="FDD_56_8" hidden="1">"A33603"</definedName>
    <definedName name="FDD_56_9" hidden="1">"A33969"</definedName>
    <definedName name="FDD_57_0" hidden="1">"A30681"</definedName>
    <definedName name="FDD_57_1" hidden="1">"A31047"</definedName>
    <definedName name="FDD_57_10" hidden="1">"A34334"</definedName>
    <definedName name="FDD_57_11" hidden="1">"A34699"</definedName>
    <definedName name="FDD_57_12" hidden="1">"A35064"</definedName>
    <definedName name="FDD_57_13" hidden="1">"A35430"</definedName>
    <definedName name="FDD_57_14" hidden="1">"A35795"</definedName>
    <definedName name="FDD_57_2" hidden="1">"A31412"</definedName>
    <definedName name="FDD_57_3" hidden="1">"A31777"</definedName>
    <definedName name="FDD_57_4" hidden="1">"A32142"</definedName>
    <definedName name="FDD_57_5" hidden="1">"A32508"</definedName>
    <definedName name="FDD_57_6" hidden="1">"A32873"</definedName>
    <definedName name="FDD_57_7" hidden="1">"A33238"</definedName>
    <definedName name="FDD_57_8" hidden="1">"A33603"</definedName>
    <definedName name="FDD_57_9" hidden="1">"A33969"</definedName>
    <definedName name="FDD_58_0" hidden="1">"A30681"</definedName>
    <definedName name="FDD_58_1" hidden="1">"A31047"</definedName>
    <definedName name="FDD_58_10" hidden="1">"A34334"</definedName>
    <definedName name="FDD_58_11" hidden="1">"A34699"</definedName>
    <definedName name="FDD_58_12" hidden="1">"A35064"</definedName>
    <definedName name="FDD_58_13" hidden="1">"A35430"</definedName>
    <definedName name="FDD_58_14" hidden="1">"A35795"</definedName>
    <definedName name="FDD_58_2" hidden="1">"A31412"</definedName>
    <definedName name="FDD_58_3" hidden="1">"A31777"</definedName>
    <definedName name="FDD_58_4" hidden="1">"A32142"</definedName>
    <definedName name="FDD_58_5" hidden="1">"A32508"</definedName>
    <definedName name="FDD_58_6" hidden="1">"A32873"</definedName>
    <definedName name="FDD_58_7" hidden="1">"A33238"</definedName>
    <definedName name="FDD_58_8" hidden="1">"A33603"</definedName>
    <definedName name="FDD_58_9" hidden="1">"A33969"</definedName>
    <definedName name="FDD_59_0" hidden="1">"A30681"</definedName>
    <definedName name="FDD_59_1" hidden="1">"A31047"</definedName>
    <definedName name="FDD_59_10" hidden="1">"A34334"</definedName>
    <definedName name="FDD_59_11" hidden="1">"A34699"</definedName>
    <definedName name="FDD_59_12" hidden="1">"A35064"</definedName>
    <definedName name="FDD_59_13" hidden="1">"A35430"</definedName>
    <definedName name="FDD_59_14" hidden="1">"A35795"</definedName>
    <definedName name="FDD_59_2" hidden="1">"A31412"</definedName>
    <definedName name="FDD_59_3" hidden="1">"A31777"</definedName>
    <definedName name="FDD_59_4" hidden="1">"A32142"</definedName>
    <definedName name="FDD_59_5" hidden="1">"A32508"</definedName>
    <definedName name="FDD_59_6" hidden="1">"A32873"</definedName>
    <definedName name="FDD_59_7" hidden="1">"A33238"</definedName>
    <definedName name="FDD_59_8" hidden="1">"A33603"</definedName>
    <definedName name="FDD_59_9" hidden="1">"A33969"</definedName>
    <definedName name="FDD_6_0" hidden="1">"A25569"</definedName>
    <definedName name="FDD_60_0" hidden="1">"A30681"</definedName>
    <definedName name="FDD_60_1" hidden="1">"A31047"</definedName>
    <definedName name="FDD_60_10" hidden="1">"A34334"</definedName>
    <definedName name="FDD_60_11" hidden="1">"A34699"</definedName>
    <definedName name="FDD_60_12" hidden="1">"A35064"</definedName>
    <definedName name="FDD_60_13" hidden="1">"A35430"</definedName>
    <definedName name="FDD_60_14" hidden="1">"A35795"</definedName>
    <definedName name="FDD_60_2" hidden="1">"A31412"</definedName>
    <definedName name="FDD_60_3" hidden="1">"A31777"</definedName>
    <definedName name="FDD_60_4" hidden="1">"A32142"</definedName>
    <definedName name="FDD_60_5" hidden="1">"A32508"</definedName>
    <definedName name="FDD_60_6" hidden="1">"A32873"</definedName>
    <definedName name="FDD_60_7" hidden="1">"A33238"</definedName>
    <definedName name="FDD_60_8" hidden="1">"A33603"</definedName>
    <definedName name="FDD_60_9" hidden="1">"A33969"</definedName>
    <definedName name="FDD_61_0" hidden="1">"A30681"</definedName>
    <definedName name="FDD_61_1" hidden="1">"A31047"</definedName>
    <definedName name="FDD_61_10" hidden="1">"A34334"</definedName>
    <definedName name="FDD_61_11" hidden="1">"A34699"</definedName>
    <definedName name="FDD_61_12" hidden="1">"A35064"</definedName>
    <definedName name="FDD_61_13" hidden="1">"A35430"</definedName>
    <definedName name="FDD_61_14" hidden="1">"A35795"</definedName>
    <definedName name="FDD_61_2" hidden="1">"A31412"</definedName>
    <definedName name="FDD_61_3" hidden="1">"A31777"</definedName>
    <definedName name="FDD_61_4" hidden="1">"A32142"</definedName>
    <definedName name="FDD_61_5" hidden="1">"A32508"</definedName>
    <definedName name="FDD_61_6" hidden="1">"A32873"</definedName>
    <definedName name="FDD_61_7" hidden="1">"A33238"</definedName>
    <definedName name="FDD_61_8" hidden="1">"A33603"</definedName>
    <definedName name="FDD_61_9" hidden="1">"A33969"</definedName>
    <definedName name="FDD_62_0" hidden="1">"A30681"</definedName>
    <definedName name="FDD_62_1" hidden="1">"A31047"</definedName>
    <definedName name="FDD_62_10" hidden="1">"A34334"</definedName>
    <definedName name="FDD_62_11" hidden="1">"A34699"</definedName>
    <definedName name="FDD_62_12" hidden="1">"A35064"</definedName>
    <definedName name="FDD_62_13" hidden="1">"A35430"</definedName>
    <definedName name="FDD_62_14" hidden="1">"A35795"</definedName>
    <definedName name="FDD_62_2" hidden="1">"A31412"</definedName>
    <definedName name="FDD_62_3" hidden="1">"A31777"</definedName>
    <definedName name="FDD_62_4" hidden="1">"A32142"</definedName>
    <definedName name="FDD_62_5" hidden="1">"A32508"</definedName>
    <definedName name="FDD_62_6" hidden="1">"A32873"</definedName>
    <definedName name="FDD_62_7" hidden="1">"A33238"</definedName>
    <definedName name="FDD_62_8" hidden="1">"A33603"</definedName>
    <definedName name="FDD_62_9" hidden="1">"A33969"</definedName>
    <definedName name="FDD_63_0" hidden="1">"A30681"</definedName>
    <definedName name="FDD_63_1" hidden="1">"A31047"</definedName>
    <definedName name="FDD_63_10" hidden="1">"A34334"</definedName>
    <definedName name="FDD_63_11" hidden="1">"A34699"</definedName>
    <definedName name="FDD_63_12" hidden="1">"A35064"</definedName>
    <definedName name="FDD_63_13" hidden="1">"A35430"</definedName>
    <definedName name="FDD_63_14" hidden="1">"A35795"</definedName>
    <definedName name="FDD_63_2" hidden="1">"A31412"</definedName>
    <definedName name="FDD_63_3" hidden="1">"A31777"</definedName>
    <definedName name="FDD_63_4" hidden="1">"A32142"</definedName>
    <definedName name="FDD_63_5" hidden="1">"A32508"</definedName>
    <definedName name="FDD_63_6" hidden="1">"A32873"</definedName>
    <definedName name="FDD_63_7" hidden="1">"A33238"</definedName>
    <definedName name="FDD_63_8" hidden="1">"A33603"</definedName>
    <definedName name="FDD_63_9" hidden="1">"A33969"</definedName>
    <definedName name="FDD_64_0" hidden="1">"A30681"</definedName>
    <definedName name="FDD_64_1" hidden="1">"A31047"</definedName>
    <definedName name="FDD_64_10" hidden="1">"A34334"</definedName>
    <definedName name="FDD_64_11" hidden="1">"A34699"</definedName>
    <definedName name="FDD_64_12" hidden="1">"A35064"</definedName>
    <definedName name="FDD_64_13" hidden="1">"A35430"</definedName>
    <definedName name="FDD_64_14" hidden="1">"A35795"</definedName>
    <definedName name="FDD_64_2" hidden="1">"A31412"</definedName>
    <definedName name="FDD_64_3" hidden="1">"A31777"</definedName>
    <definedName name="FDD_64_4" hidden="1">"A32142"</definedName>
    <definedName name="FDD_64_5" hidden="1">"A32508"</definedName>
    <definedName name="FDD_64_6" hidden="1">"A32873"</definedName>
    <definedName name="FDD_64_7" hidden="1">"A33238"</definedName>
    <definedName name="FDD_64_8" hidden="1">"A33603"</definedName>
    <definedName name="FDD_64_9" hidden="1">"A33969"</definedName>
    <definedName name="FDD_65_0" hidden="1">"A30681"</definedName>
    <definedName name="FDD_65_1" hidden="1">"A31047"</definedName>
    <definedName name="FDD_65_10" hidden="1">"A34334"</definedName>
    <definedName name="FDD_65_11" hidden="1">"A34699"</definedName>
    <definedName name="FDD_65_12" hidden="1">"A35064"</definedName>
    <definedName name="FDD_65_13" hidden="1">"A35430"</definedName>
    <definedName name="FDD_65_14" hidden="1">"A35795"</definedName>
    <definedName name="FDD_65_2" hidden="1">"A31412"</definedName>
    <definedName name="FDD_65_3" hidden="1">"A31777"</definedName>
    <definedName name="FDD_65_4" hidden="1">"A32142"</definedName>
    <definedName name="FDD_65_5" hidden="1">"A32508"</definedName>
    <definedName name="FDD_65_6" hidden="1">"A32873"</definedName>
    <definedName name="FDD_65_7" hidden="1">"A33238"</definedName>
    <definedName name="FDD_65_8" hidden="1">"A33603"</definedName>
    <definedName name="FDD_65_9" hidden="1">"A33969"</definedName>
    <definedName name="FDD_66_0" hidden="1">"A30681"</definedName>
    <definedName name="FDD_66_1" hidden="1">"A31047"</definedName>
    <definedName name="FDD_66_10" hidden="1">"A34334"</definedName>
    <definedName name="FDD_66_11" hidden="1">"A34699"</definedName>
    <definedName name="FDD_66_12" hidden="1">"A35064"</definedName>
    <definedName name="FDD_66_13" hidden="1">"A35430"</definedName>
    <definedName name="FDD_66_14" hidden="1">"A35795"</definedName>
    <definedName name="FDD_66_2" hidden="1">"A31412"</definedName>
    <definedName name="FDD_66_3" hidden="1">"A31777"</definedName>
    <definedName name="FDD_66_4" hidden="1">"A32142"</definedName>
    <definedName name="FDD_66_5" hidden="1">"A32508"</definedName>
    <definedName name="FDD_66_6" hidden="1">"A32873"</definedName>
    <definedName name="FDD_66_7" hidden="1">"A33238"</definedName>
    <definedName name="FDD_66_8" hidden="1">"A33603"</definedName>
    <definedName name="FDD_66_9" hidden="1">"A33969"</definedName>
    <definedName name="FDD_67_0" hidden="1">"A30681"</definedName>
    <definedName name="FDD_67_1" hidden="1">"A31047"</definedName>
    <definedName name="FDD_67_10" hidden="1">"A34334"</definedName>
    <definedName name="FDD_67_11" hidden="1">"A34699"</definedName>
    <definedName name="FDD_67_12" hidden="1">"A35064"</definedName>
    <definedName name="FDD_67_13" hidden="1">"A35430"</definedName>
    <definedName name="FDD_67_14" hidden="1">"A35795"</definedName>
    <definedName name="FDD_67_2" hidden="1">"A31412"</definedName>
    <definedName name="FDD_67_3" hidden="1">"A31777"</definedName>
    <definedName name="FDD_67_4" hidden="1">"A32142"</definedName>
    <definedName name="FDD_67_5" hidden="1">"A32508"</definedName>
    <definedName name="FDD_67_6" hidden="1">"A32873"</definedName>
    <definedName name="FDD_67_7" hidden="1">"A33238"</definedName>
    <definedName name="FDD_67_8" hidden="1">"A33603"</definedName>
    <definedName name="FDD_67_9" hidden="1">"A33969"</definedName>
    <definedName name="FDD_68_0" hidden="1">"A30681"</definedName>
    <definedName name="FDD_68_1" hidden="1">"A31047"</definedName>
    <definedName name="FDD_68_10" hidden="1">"A34334"</definedName>
    <definedName name="FDD_68_11" hidden="1">"A34699"</definedName>
    <definedName name="FDD_68_12" hidden="1">"A35064"</definedName>
    <definedName name="FDD_68_13" hidden="1">"A35430"</definedName>
    <definedName name="FDD_68_14" hidden="1">"A35795"</definedName>
    <definedName name="FDD_68_2" hidden="1">"A31412"</definedName>
    <definedName name="FDD_68_3" hidden="1">"A31777"</definedName>
    <definedName name="FDD_68_4" hidden="1">"A32142"</definedName>
    <definedName name="FDD_68_5" hidden="1">"A32508"</definedName>
    <definedName name="FDD_68_6" hidden="1">"A32873"</definedName>
    <definedName name="FDD_68_7" hidden="1">"A33238"</definedName>
    <definedName name="FDD_68_8" hidden="1">"A33603"</definedName>
    <definedName name="FDD_68_9" hidden="1">"A33969"</definedName>
    <definedName name="FDD_69_0" hidden="1">"U30681"</definedName>
    <definedName name="FDD_69_1" hidden="1">"A31047"</definedName>
    <definedName name="FDD_69_10" hidden="1">"A34334"</definedName>
    <definedName name="FDD_69_11" hidden="1">"A34699"</definedName>
    <definedName name="FDD_69_12" hidden="1">"A35064"</definedName>
    <definedName name="FDD_69_13" hidden="1">"A35430"</definedName>
    <definedName name="FDD_69_14" hidden="1">"A35795"</definedName>
    <definedName name="FDD_69_2" hidden="1">"A31412"</definedName>
    <definedName name="FDD_69_3" hidden="1">"A31777"</definedName>
    <definedName name="FDD_69_4" hidden="1">"A32142"</definedName>
    <definedName name="FDD_69_5" hidden="1">"A32508"</definedName>
    <definedName name="FDD_69_6" hidden="1">"A32873"</definedName>
    <definedName name="FDD_69_7" hidden="1">"A33238"</definedName>
    <definedName name="FDD_69_8" hidden="1">"A33603"</definedName>
    <definedName name="FDD_69_9" hidden="1">"A33969"</definedName>
    <definedName name="FDD_7_0" hidden="1">"A25569"</definedName>
    <definedName name="FDD_70_0" hidden="1">"A30681"</definedName>
    <definedName name="FDD_70_1" hidden="1">"A31047"</definedName>
    <definedName name="FDD_70_10" hidden="1">"A34334"</definedName>
    <definedName name="FDD_70_11" hidden="1">"A34699"</definedName>
    <definedName name="FDD_70_12" hidden="1">"A35064"</definedName>
    <definedName name="FDD_70_13" hidden="1">"A35430"</definedName>
    <definedName name="FDD_70_14" hidden="1">"A35795"</definedName>
    <definedName name="FDD_70_2" hidden="1">"A31412"</definedName>
    <definedName name="FDD_70_3" hidden="1">"A31777"</definedName>
    <definedName name="FDD_70_4" hidden="1">"A32142"</definedName>
    <definedName name="FDD_70_5" hidden="1">"A32508"</definedName>
    <definedName name="FDD_70_6" hidden="1">"A32873"</definedName>
    <definedName name="FDD_70_7" hidden="1">"A33238"</definedName>
    <definedName name="FDD_70_8" hidden="1">"A33603"</definedName>
    <definedName name="FDD_70_9" hidden="1">"A33969"</definedName>
    <definedName name="FDD_71_0" hidden="1">"A30681"</definedName>
    <definedName name="FDD_71_1" hidden="1">"A31047"</definedName>
    <definedName name="FDD_71_10" hidden="1">"A34334"</definedName>
    <definedName name="FDD_71_11" hidden="1">"A34699"</definedName>
    <definedName name="FDD_71_12" hidden="1">"A35064"</definedName>
    <definedName name="FDD_71_13" hidden="1">"A35430"</definedName>
    <definedName name="FDD_71_14" hidden="1">"A35795"</definedName>
    <definedName name="FDD_71_2" hidden="1">"A31412"</definedName>
    <definedName name="FDD_71_3" hidden="1">"A31777"</definedName>
    <definedName name="FDD_71_4" hidden="1">"A32142"</definedName>
    <definedName name="FDD_71_5" hidden="1">"A32508"</definedName>
    <definedName name="FDD_71_6" hidden="1">"A32873"</definedName>
    <definedName name="FDD_71_7" hidden="1">"A33238"</definedName>
    <definedName name="FDD_71_8" hidden="1">"A33603"</definedName>
    <definedName name="FDD_71_9" hidden="1">"A33969"</definedName>
    <definedName name="FDD_72_0" hidden="1">"A30681"</definedName>
    <definedName name="FDD_72_1" hidden="1">"A31047"</definedName>
    <definedName name="FDD_72_10" hidden="1">"A34334"</definedName>
    <definedName name="FDD_72_11" hidden="1">"A34699"</definedName>
    <definedName name="FDD_72_12" hidden="1">"A35064"</definedName>
    <definedName name="FDD_72_13" hidden="1">"A35430"</definedName>
    <definedName name="FDD_72_14" hidden="1">"A35795"</definedName>
    <definedName name="FDD_72_2" hidden="1">"A31412"</definedName>
    <definedName name="FDD_72_3" hidden="1">"A31777"</definedName>
    <definedName name="FDD_72_4" hidden="1">"A32142"</definedName>
    <definedName name="FDD_72_5" hidden="1">"A32508"</definedName>
    <definedName name="FDD_72_6" hidden="1">"A32873"</definedName>
    <definedName name="FDD_72_7" hidden="1">"A33238"</definedName>
    <definedName name="FDD_72_8" hidden="1">"A33603"</definedName>
    <definedName name="FDD_72_9" hidden="1">"A33969"</definedName>
    <definedName name="FDD_73_0" hidden="1">"A30681"</definedName>
    <definedName name="FDD_73_1" hidden="1">"A31047"</definedName>
    <definedName name="FDD_73_10" hidden="1">"A34334"</definedName>
    <definedName name="FDD_73_11" hidden="1">"A34699"</definedName>
    <definedName name="FDD_73_12" hidden="1">"A35064"</definedName>
    <definedName name="FDD_73_13" hidden="1">"A35430"</definedName>
    <definedName name="FDD_73_14" hidden="1">"A35795"</definedName>
    <definedName name="FDD_73_2" hidden="1">"A31412"</definedName>
    <definedName name="FDD_73_3" hidden="1">"A31777"</definedName>
    <definedName name="FDD_73_4" hidden="1">"A32142"</definedName>
    <definedName name="FDD_73_5" hidden="1">"A32508"</definedName>
    <definedName name="FDD_73_6" hidden="1">"A32873"</definedName>
    <definedName name="FDD_73_7" hidden="1">"A33238"</definedName>
    <definedName name="FDD_73_8" hidden="1">"A33603"</definedName>
    <definedName name="FDD_73_9" hidden="1">"A33969"</definedName>
    <definedName name="FDD_74_0" hidden="1">"A30681"</definedName>
    <definedName name="FDD_74_1" hidden="1">"A31047"</definedName>
    <definedName name="FDD_74_10" hidden="1">"A34334"</definedName>
    <definedName name="FDD_74_11" hidden="1">"A34699"</definedName>
    <definedName name="FDD_74_12" hidden="1">"A35064"</definedName>
    <definedName name="FDD_74_13" hidden="1">"A35430"</definedName>
    <definedName name="FDD_74_14" hidden="1">"A35795"</definedName>
    <definedName name="FDD_74_2" hidden="1">"A31412"</definedName>
    <definedName name="FDD_74_3" hidden="1">"A31777"</definedName>
    <definedName name="FDD_74_4" hidden="1">"A32142"</definedName>
    <definedName name="FDD_74_5" hidden="1">"A32508"</definedName>
    <definedName name="FDD_74_6" hidden="1">"A32873"</definedName>
    <definedName name="FDD_74_7" hidden="1">"A33238"</definedName>
    <definedName name="FDD_74_8" hidden="1">"A33603"</definedName>
    <definedName name="FDD_74_9" hidden="1">"A33969"</definedName>
    <definedName name="FDD_75_0" hidden="1">"A30681"</definedName>
    <definedName name="FDD_75_1" hidden="1">"A31047"</definedName>
    <definedName name="FDD_75_10" hidden="1">"A34334"</definedName>
    <definedName name="FDD_75_11" hidden="1">"A34699"</definedName>
    <definedName name="FDD_75_12" hidden="1">"A35064"</definedName>
    <definedName name="FDD_75_13" hidden="1">"A35430"</definedName>
    <definedName name="FDD_75_14" hidden="1">"A35795"</definedName>
    <definedName name="FDD_75_2" hidden="1">"A31412"</definedName>
    <definedName name="FDD_75_3" hidden="1">"A31777"</definedName>
    <definedName name="FDD_75_4" hidden="1">"A32142"</definedName>
    <definedName name="FDD_75_5" hidden="1">"A32508"</definedName>
    <definedName name="FDD_75_6" hidden="1">"A32873"</definedName>
    <definedName name="FDD_75_7" hidden="1">"A33238"</definedName>
    <definedName name="FDD_75_8" hidden="1">"A33603"</definedName>
    <definedName name="FDD_75_9" hidden="1">"A33969"</definedName>
    <definedName name="FDD_76_0" hidden="1">"A30681"</definedName>
    <definedName name="FDD_76_1" hidden="1">"A31047"</definedName>
    <definedName name="FDD_76_10" hidden="1">"A34334"</definedName>
    <definedName name="FDD_76_11" hidden="1">"A34699"</definedName>
    <definedName name="FDD_76_12" hidden="1">"A35064"</definedName>
    <definedName name="FDD_76_13" hidden="1">"A35430"</definedName>
    <definedName name="FDD_76_14" hidden="1">"A35795"</definedName>
    <definedName name="FDD_76_2" hidden="1">"A31412"</definedName>
    <definedName name="FDD_76_3" hidden="1">"A31777"</definedName>
    <definedName name="FDD_76_4" hidden="1">"A32142"</definedName>
    <definedName name="FDD_76_5" hidden="1">"A32508"</definedName>
    <definedName name="FDD_76_6" hidden="1">"A32873"</definedName>
    <definedName name="FDD_76_7" hidden="1">"A33238"</definedName>
    <definedName name="FDD_76_8" hidden="1">"A33603"</definedName>
    <definedName name="FDD_76_9" hidden="1">"A33969"</definedName>
    <definedName name="FDD_77_0" hidden="1">"A30681"</definedName>
    <definedName name="FDD_77_1" hidden="1">"A31047"</definedName>
    <definedName name="FDD_77_10" hidden="1">"A34334"</definedName>
    <definedName name="FDD_77_11" hidden="1">"A34699"</definedName>
    <definedName name="FDD_77_12" hidden="1">"A35064"</definedName>
    <definedName name="FDD_77_13" hidden="1">"A35430"</definedName>
    <definedName name="FDD_77_14" hidden="1">"A35795"</definedName>
    <definedName name="FDD_77_2" hidden="1">"A31412"</definedName>
    <definedName name="FDD_77_3" hidden="1">"A31777"</definedName>
    <definedName name="FDD_77_4" hidden="1">"A32142"</definedName>
    <definedName name="FDD_77_5" hidden="1">"A32508"</definedName>
    <definedName name="FDD_77_6" hidden="1">"A32873"</definedName>
    <definedName name="FDD_77_7" hidden="1">"A33238"</definedName>
    <definedName name="FDD_77_8" hidden="1">"A33603"</definedName>
    <definedName name="FDD_77_9" hidden="1">"A33969"</definedName>
    <definedName name="FDD_78_0" hidden="1">"A30681"</definedName>
    <definedName name="FDD_78_1" hidden="1">"A31047"</definedName>
    <definedName name="FDD_78_10" hidden="1">"A34334"</definedName>
    <definedName name="FDD_78_11" hidden="1">"A34699"</definedName>
    <definedName name="FDD_78_12" hidden="1">"A35064"</definedName>
    <definedName name="FDD_78_13" hidden="1">"A35430"</definedName>
    <definedName name="FDD_78_14" hidden="1">"A35795"</definedName>
    <definedName name="FDD_78_2" hidden="1">"A31412"</definedName>
    <definedName name="FDD_78_3" hidden="1">"A31777"</definedName>
    <definedName name="FDD_78_4" hidden="1">"A32142"</definedName>
    <definedName name="FDD_78_5" hidden="1">"A32508"</definedName>
    <definedName name="FDD_78_6" hidden="1">"A32873"</definedName>
    <definedName name="FDD_78_7" hidden="1">"A33238"</definedName>
    <definedName name="FDD_78_8" hidden="1">"A33603"</definedName>
    <definedName name="FDD_78_9" hidden="1">"A33969"</definedName>
    <definedName name="FDD_79_0" hidden="1">"A30681"</definedName>
    <definedName name="FDD_79_1" hidden="1">"A31047"</definedName>
    <definedName name="FDD_79_10" hidden="1">"A34334"</definedName>
    <definedName name="FDD_79_11" hidden="1">"A34699"</definedName>
    <definedName name="FDD_79_12" hidden="1">"A35064"</definedName>
    <definedName name="FDD_79_13" hidden="1">"A35430"</definedName>
    <definedName name="FDD_79_14" hidden="1">"A35795"</definedName>
    <definedName name="FDD_79_2" hidden="1">"A31412"</definedName>
    <definedName name="FDD_79_3" hidden="1">"A31777"</definedName>
    <definedName name="FDD_79_4" hidden="1">"A32142"</definedName>
    <definedName name="FDD_79_5" hidden="1">"A32508"</definedName>
    <definedName name="FDD_79_6" hidden="1">"A32873"</definedName>
    <definedName name="FDD_79_7" hidden="1">"A33238"</definedName>
    <definedName name="FDD_79_8" hidden="1">"A33603"</definedName>
    <definedName name="FDD_79_9" hidden="1">"A33969"</definedName>
    <definedName name="FDD_8_0" hidden="1">"A25569"</definedName>
    <definedName name="FDD_80_0" hidden="1">"A30681"</definedName>
    <definedName name="FDD_80_1" hidden="1">"A31047"</definedName>
    <definedName name="FDD_80_10" hidden="1">"A34334"</definedName>
    <definedName name="FDD_80_11" hidden="1">"A34699"</definedName>
    <definedName name="FDD_80_12" hidden="1">"A35064"</definedName>
    <definedName name="FDD_80_13" hidden="1">"A35430"</definedName>
    <definedName name="FDD_80_14" hidden="1">"A35795"</definedName>
    <definedName name="FDD_80_2" hidden="1">"A31412"</definedName>
    <definedName name="FDD_80_3" hidden="1">"A31777"</definedName>
    <definedName name="FDD_80_4" hidden="1">"A32142"</definedName>
    <definedName name="FDD_80_5" hidden="1">"A32508"</definedName>
    <definedName name="FDD_80_6" hidden="1">"A32873"</definedName>
    <definedName name="FDD_80_7" hidden="1">"A33238"</definedName>
    <definedName name="FDD_80_8" hidden="1">"A33603"</definedName>
    <definedName name="FDD_80_9" hidden="1">"A33969"</definedName>
    <definedName name="FDD_81_0" hidden="1">"A30681"</definedName>
    <definedName name="FDD_81_1" hidden="1">"A31047"</definedName>
    <definedName name="FDD_81_10" hidden="1">"A34334"</definedName>
    <definedName name="FDD_81_11" hidden="1">"A34699"</definedName>
    <definedName name="FDD_81_12" hidden="1">"A35064"</definedName>
    <definedName name="FDD_81_13" hidden="1">"A35430"</definedName>
    <definedName name="FDD_81_14" hidden="1">"A35795"</definedName>
    <definedName name="FDD_81_2" hidden="1">"A31412"</definedName>
    <definedName name="FDD_81_3" hidden="1">"A31777"</definedName>
    <definedName name="FDD_81_4" hidden="1">"A32142"</definedName>
    <definedName name="FDD_81_5" hidden="1">"A32508"</definedName>
    <definedName name="FDD_81_6" hidden="1">"A32873"</definedName>
    <definedName name="FDD_81_7" hidden="1">"A33238"</definedName>
    <definedName name="FDD_81_8" hidden="1">"A33603"</definedName>
    <definedName name="FDD_81_9" hidden="1">"A33969"</definedName>
    <definedName name="FDD_82_0" hidden="1">"A30681"</definedName>
    <definedName name="FDD_82_1" hidden="1">"A31047"</definedName>
    <definedName name="FDD_82_10" hidden="1">"A34334"</definedName>
    <definedName name="FDD_82_11" hidden="1">"A34699"</definedName>
    <definedName name="FDD_82_12" hidden="1">"A35064"</definedName>
    <definedName name="FDD_82_13" hidden="1">"A35430"</definedName>
    <definedName name="FDD_82_14" hidden="1">"A35795"</definedName>
    <definedName name="FDD_82_2" hidden="1">"A31412"</definedName>
    <definedName name="FDD_82_3" hidden="1">"A31777"</definedName>
    <definedName name="FDD_82_4" hidden="1">"A32142"</definedName>
    <definedName name="FDD_82_5" hidden="1">"A32508"</definedName>
    <definedName name="FDD_82_6" hidden="1">"A32873"</definedName>
    <definedName name="FDD_82_7" hidden="1">"A33238"</definedName>
    <definedName name="FDD_82_8" hidden="1">"A33603"</definedName>
    <definedName name="FDD_82_9" hidden="1">"A33969"</definedName>
    <definedName name="FDD_83_0" hidden="1">"A30681"</definedName>
    <definedName name="FDD_83_1" hidden="1">"A31047"</definedName>
    <definedName name="FDD_83_10" hidden="1">"A34334"</definedName>
    <definedName name="FDD_83_11" hidden="1">"A34699"</definedName>
    <definedName name="FDD_83_12" hidden="1">"A35064"</definedName>
    <definedName name="FDD_83_13" hidden="1">"A35430"</definedName>
    <definedName name="FDD_83_14" hidden="1">"A35795"</definedName>
    <definedName name="FDD_83_2" hidden="1">"A31412"</definedName>
    <definedName name="FDD_83_3" hidden="1">"A31777"</definedName>
    <definedName name="FDD_83_4" hidden="1">"A32142"</definedName>
    <definedName name="FDD_83_5" hidden="1">"A32508"</definedName>
    <definedName name="FDD_83_6" hidden="1">"A32873"</definedName>
    <definedName name="FDD_83_7" hidden="1">"A33238"</definedName>
    <definedName name="FDD_83_8" hidden="1">"A33603"</definedName>
    <definedName name="FDD_83_9" hidden="1">"A33969"</definedName>
    <definedName name="FDD_84_0" hidden="1">"A30681"</definedName>
    <definedName name="FDD_84_1" hidden="1">"A31047"</definedName>
    <definedName name="FDD_84_10" hidden="1">"A34334"</definedName>
    <definedName name="FDD_84_11" hidden="1">"A34699"</definedName>
    <definedName name="FDD_84_12" hidden="1">"A35064"</definedName>
    <definedName name="FDD_84_13" hidden="1">"A35430"</definedName>
    <definedName name="FDD_84_14" hidden="1">"A35795"</definedName>
    <definedName name="FDD_84_2" hidden="1">"A31412"</definedName>
    <definedName name="FDD_84_3" hidden="1">"A31777"</definedName>
    <definedName name="FDD_84_4" hidden="1">"A32142"</definedName>
    <definedName name="FDD_84_5" hidden="1">"A32508"</definedName>
    <definedName name="FDD_84_6" hidden="1">"A32873"</definedName>
    <definedName name="FDD_84_7" hidden="1">"A33238"</definedName>
    <definedName name="FDD_84_8" hidden="1">"A33603"</definedName>
    <definedName name="FDD_84_9" hidden="1">"A33969"</definedName>
    <definedName name="FDD_85_0" hidden="1">"A30681"</definedName>
    <definedName name="FDD_85_1" hidden="1">"A31047"</definedName>
    <definedName name="FDD_85_10" hidden="1">"A34334"</definedName>
    <definedName name="FDD_85_11" hidden="1">"A34699"</definedName>
    <definedName name="FDD_85_12" hidden="1">"A35064"</definedName>
    <definedName name="FDD_85_13" hidden="1">"A35430"</definedName>
    <definedName name="FDD_85_14" hidden="1">"A35795"</definedName>
    <definedName name="FDD_85_2" hidden="1">"A31412"</definedName>
    <definedName name="FDD_85_3" hidden="1">"A31777"</definedName>
    <definedName name="FDD_85_4" hidden="1">"A32142"</definedName>
    <definedName name="FDD_85_5" hidden="1">"A32508"</definedName>
    <definedName name="FDD_85_6" hidden="1">"A32873"</definedName>
    <definedName name="FDD_85_7" hidden="1">"A33238"</definedName>
    <definedName name="FDD_85_8" hidden="1">"A33603"</definedName>
    <definedName name="FDD_85_9" hidden="1">"A33969"</definedName>
    <definedName name="FDD_86_0" hidden="1">"A30681"</definedName>
    <definedName name="FDD_86_1" hidden="1">"A31047"</definedName>
    <definedName name="FDD_86_10" hidden="1">"A34334"</definedName>
    <definedName name="FDD_86_11" hidden="1">"A34699"</definedName>
    <definedName name="FDD_86_12" hidden="1">"A35064"</definedName>
    <definedName name="FDD_86_13" hidden="1">"A35430"</definedName>
    <definedName name="FDD_86_14" hidden="1">"A35795"</definedName>
    <definedName name="FDD_86_2" hidden="1">"A31412"</definedName>
    <definedName name="FDD_86_3" hidden="1">"A31777"</definedName>
    <definedName name="FDD_86_4" hidden="1">"A32142"</definedName>
    <definedName name="FDD_86_5" hidden="1">"A32508"</definedName>
    <definedName name="FDD_86_6" hidden="1">"A32873"</definedName>
    <definedName name="FDD_86_7" hidden="1">"A33238"</definedName>
    <definedName name="FDD_86_8" hidden="1">"A33603"</definedName>
    <definedName name="FDD_86_9" hidden="1">"A33969"</definedName>
    <definedName name="FDD_87_0" hidden="1">"A30681"</definedName>
    <definedName name="FDD_87_1" hidden="1">"A31047"</definedName>
    <definedName name="FDD_87_10" hidden="1">"A34334"</definedName>
    <definedName name="FDD_87_11" hidden="1">"A34699"</definedName>
    <definedName name="FDD_87_12" hidden="1">"A35064"</definedName>
    <definedName name="FDD_87_13" hidden="1">"A35430"</definedName>
    <definedName name="FDD_87_14" hidden="1">"A35795"</definedName>
    <definedName name="FDD_87_2" hidden="1">"A31412"</definedName>
    <definedName name="FDD_87_3" hidden="1">"A31777"</definedName>
    <definedName name="FDD_87_4" hidden="1">"A32142"</definedName>
    <definedName name="FDD_87_5" hidden="1">"A32508"</definedName>
    <definedName name="FDD_87_6" hidden="1">"A32873"</definedName>
    <definedName name="FDD_87_7" hidden="1">"A33238"</definedName>
    <definedName name="FDD_87_8" hidden="1">"A33603"</definedName>
    <definedName name="FDD_87_9" hidden="1">"A33969"</definedName>
    <definedName name="FDD_88_0" hidden="1">"A30681"</definedName>
    <definedName name="FDD_88_1" hidden="1">"A31047"</definedName>
    <definedName name="FDD_88_10" hidden="1">"A34334"</definedName>
    <definedName name="FDD_88_11" hidden="1">"A34699"</definedName>
    <definedName name="FDD_88_12" hidden="1">"A35064"</definedName>
    <definedName name="FDD_88_13" hidden="1">"A35430"</definedName>
    <definedName name="FDD_88_14" hidden="1">"A35795"</definedName>
    <definedName name="FDD_88_2" hidden="1">"A31412"</definedName>
    <definedName name="FDD_88_3" hidden="1">"A31777"</definedName>
    <definedName name="FDD_88_4" hidden="1">"A32142"</definedName>
    <definedName name="FDD_88_5" hidden="1">"A32508"</definedName>
    <definedName name="FDD_88_6" hidden="1">"A32873"</definedName>
    <definedName name="FDD_88_7" hidden="1">"A33238"</definedName>
    <definedName name="FDD_88_8" hidden="1">"A33603"</definedName>
    <definedName name="FDD_88_9" hidden="1">"A33969"</definedName>
    <definedName name="FDD_89_0" hidden="1">"A30681"</definedName>
    <definedName name="FDD_89_1" hidden="1">"A31047"</definedName>
    <definedName name="FDD_89_10" hidden="1">"A34334"</definedName>
    <definedName name="FDD_89_11" hidden="1">"A34699"</definedName>
    <definedName name="FDD_89_12" hidden="1">"A35064"</definedName>
    <definedName name="FDD_89_13" hidden="1">"A35430"</definedName>
    <definedName name="FDD_89_14" hidden="1">"A35795"</definedName>
    <definedName name="FDD_89_2" hidden="1">"A31412"</definedName>
    <definedName name="FDD_89_3" hidden="1">"A31777"</definedName>
    <definedName name="FDD_89_4" hidden="1">"A32142"</definedName>
    <definedName name="FDD_89_5" hidden="1">"A32508"</definedName>
    <definedName name="FDD_89_6" hidden="1">"A32873"</definedName>
    <definedName name="FDD_89_7" hidden="1">"A33238"</definedName>
    <definedName name="FDD_89_8" hidden="1">"A33603"</definedName>
    <definedName name="FDD_89_9" hidden="1">"A33969"</definedName>
    <definedName name="FDD_9_0" hidden="1">"A25569"</definedName>
    <definedName name="FDD_90_0" hidden="1">"A30681"</definedName>
    <definedName name="FDD_90_1" hidden="1">"A31047"</definedName>
    <definedName name="FDD_90_10" hidden="1">"A34334"</definedName>
    <definedName name="FDD_90_11" hidden="1">"A34699"</definedName>
    <definedName name="FDD_90_12" hidden="1">"A35064"</definedName>
    <definedName name="FDD_90_13" hidden="1">"A35430"</definedName>
    <definedName name="FDD_90_14" hidden="1">"A35795"</definedName>
    <definedName name="FDD_90_2" hidden="1">"A31412"</definedName>
    <definedName name="FDD_90_3" hidden="1">"A31777"</definedName>
    <definedName name="FDD_90_4" hidden="1">"A32142"</definedName>
    <definedName name="FDD_90_5" hidden="1">"A32508"</definedName>
    <definedName name="FDD_90_6" hidden="1">"A32873"</definedName>
    <definedName name="FDD_90_7" hidden="1">"A33238"</definedName>
    <definedName name="FDD_90_8" hidden="1">"A33603"</definedName>
    <definedName name="FDD_90_9" hidden="1">"A33969"</definedName>
    <definedName name="FDD_91_0" hidden="1">"A30681"</definedName>
    <definedName name="FDD_91_1" hidden="1">"A31047"</definedName>
    <definedName name="FDD_91_10" hidden="1">"A34334"</definedName>
    <definedName name="FDD_91_11" hidden="1">"A34699"</definedName>
    <definedName name="FDD_91_12" hidden="1">"A35064"</definedName>
    <definedName name="FDD_91_13" hidden="1">"A35430"</definedName>
    <definedName name="FDD_91_14" hidden="1">"A35795"</definedName>
    <definedName name="FDD_91_2" hidden="1">"A31412"</definedName>
    <definedName name="FDD_91_3" hidden="1">"A31777"</definedName>
    <definedName name="FDD_91_4" hidden="1">"A32142"</definedName>
    <definedName name="FDD_91_5" hidden="1">"A32508"</definedName>
    <definedName name="FDD_91_6" hidden="1">"A32873"</definedName>
    <definedName name="FDD_91_7" hidden="1">"A33238"</definedName>
    <definedName name="FDD_91_8" hidden="1">"A33603"</definedName>
    <definedName name="FDD_91_9" hidden="1">"A33969"</definedName>
    <definedName name="FDD_92_0" hidden="1">"A30681"</definedName>
    <definedName name="FDD_92_1" hidden="1">"A31047"</definedName>
    <definedName name="FDD_92_10" hidden="1">"A34334"</definedName>
    <definedName name="FDD_92_11" hidden="1">"A34699"</definedName>
    <definedName name="FDD_92_12" hidden="1">"A35064"</definedName>
    <definedName name="FDD_92_13" hidden="1">"A35430"</definedName>
    <definedName name="FDD_92_14" hidden="1">"A35795"</definedName>
    <definedName name="FDD_92_2" hidden="1">"A31412"</definedName>
    <definedName name="FDD_92_3" hidden="1">"A31777"</definedName>
    <definedName name="FDD_92_4" hidden="1">"A32142"</definedName>
    <definedName name="FDD_92_5" hidden="1">"A32508"</definedName>
    <definedName name="FDD_92_6" hidden="1">"A32873"</definedName>
    <definedName name="FDD_92_7" hidden="1">"A33238"</definedName>
    <definedName name="FDD_92_8" hidden="1">"A33603"</definedName>
    <definedName name="FDD_92_9" hidden="1">"A33969"</definedName>
    <definedName name="FDD_93_0" hidden="1">"A30681"</definedName>
    <definedName name="FDD_93_1" hidden="1">"A31047"</definedName>
    <definedName name="FDD_93_10" hidden="1">"A34334"</definedName>
    <definedName name="FDD_93_11" hidden="1">"A34699"</definedName>
    <definedName name="FDD_93_12" hidden="1">"A35064"</definedName>
    <definedName name="FDD_93_13" hidden="1">"A35430"</definedName>
    <definedName name="FDD_93_14" hidden="1">"A35795"</definedName>
    <definedName name="FDD_93_2" hidden="1">"A31412"</definedName>
    <definedName name="FDD_93_3" hidden="1">"A31777"</definedName>
    <definedName name="FDD_93_4" hidden="1">"A32142"</definedName>
    <definedName name="FDD_93_5" hidden="1">"A32508"</definedName>
    <definedName name="FDD_93_6" hidden="1">"A32873"</definedName>
    <definedName name="FDD_93_7" hidden="1">"A33238"</definedName>
    <definedName name="FDD_93_8" hidden="1">"A33603"</definedName>
    <definedName name="FDD_93_9" hidden="1">"A33969"</definedName>
    <definedName name="FDD_94_0" hidden="1">"A30681"</definedName>
    <definedName name="FDD_94_1" hidden="1">"A31047"</definedName>
    <definedName name="FDD_94_10" hidden="1">"A34334"</definedName>
    <definedName name="FDD_94_11" hidden="1">"A34699"</definedName>
    <definedName name="FDD_94_12" hidden="1">"A35064"</definedName>
    <definedName name="FDD_94_13" hidden="1">"A35430"</definedName>
    <definedName name="FDD_94_14" hidden="1">"A35795"</definedName>
    <definedName name="FDD_94_2" hidden="1">"A31412"</definedName>
    <definedName name="FDD_94_3" hidden="1">"A31777"</definedName>
    <definedName name="FDD_94_4" hidden="1">"A32142"</definedName>
    <definedName name="FDD_94_5" hidden="1">"A32508"</definedName>
    <definedName name="FDD_94_6" hidden="1">"A32873"</definedName>
    <definedName name="FDD_94_7" hidden="1">"A33238"</definedName>
    <definedName name="FDD_94_8" hidden="1">"A33603"</definedName>
    <definedName name="FDD_94_9" hidden="1">"A33969"</definedName>
    <definedName name="FDD_95_0" hidden="1">"A30681"</definedName>
    <definedName name="FDD_95_1" hidden="1">"A31047"</definedName>
    <definedName name="FDD_95_10" hidden="1">"A34334"</definedName>
    <definedName name="FDD_95_11" hidden="1">"A34699"</definedName>
    <definedName name="FDD_95_12" hidden="1">"A35064"</definedName>
    <definedName name="FDD_95_13" hidden="1">"A35430"</definedName>
    <definedName name="FDD_95_14" hidden="1">"A35795"</definedName>
    <definedName name="FDD_95_2" hidden="1">"A31412"</definedName>
    <definedName name="FDD_95_3" hidden="1">"A31777"</definedName>
    <definedName name="FDD_95_4" hidden="1">"A32142"</definedName>
    <definedName name="FDD_95_5" hidden="1">"A32508"</definedName>
    <definedName name="FDD_95_6" hidden="1">"A32873"</definedName>
    <definedName name="FDD_95_7" hidden="1">"A33238"</definedName>
    <definedName name="FDD_95_8" hidden="1">"A33603"</definedName>
    <definedName name="FDD_95_9" hidden="1">"A33969"</definedName>
    <definedName name="FDD_96_0" hidden="1">"U30681"</definedName>
    <definedName name="FDD_96_1" hidden="1">"A31047"</definedName>
    <definedName name="FDD_96_10" hidden="1">"A34334"</definedName>
    <definedName name="FDD_96_11" hidden="1">"A34699"</definedName>
    <definedName name="FDD_96_12" hidden="1">"A35064"</definedName>
    <definedName name="FDD_96_13" hidden="1">"A35430"</definedName>
    <definedName name="FDD_96_14" hidden="1">"A35795"</definedName>
    <definedName name="FDD_96_2" hidden="1">"A31412"</definedName>
    <definedName name="FDD_96_3" hidden="1">"A31777"</definedName>
    <definedName name="FDD_96_4" hidden="1">"A32142"</definedName>
    <definedName name="FDD_96_5" hidden="1">"A32508"</definedName>
    <definedName name="FDD_96_6" hidden="1">"A32873"</definedName>
    <definedName name="FDD_96_7" hidden="1">"A33238"</definedName>
    <definedName name="FDD_96_8" hidden="1">"A33603"</definedName>
    <definedName name="FDD_96_9" hidden="1">"A33969"</definedName>
    <definedName name="FDD_97_0" hidden="1">"U30681"</definedName>
    <definedName name="FDD_97_1" hidden="1">"A31047"</definedName>
    <definedName name="FDD_97_10" hidden="1">"A34334"</definedName>
    <definedName name="FDD_97_11" hidden="1">"A34699"</definedName>
    <definedName name="FDD_97_12" hidden="1">"A35064"</definedName>
    <definedName name="FDD_97_13" hidden="1">"A35430"</definedName>
    <definedName name="FDD_97_14" hidden="1">"A35795"</definedName>
    <definedName name="FDD_97_2" hidden="1">"A31412"</definedName>
    <definedName name="FDD_97_3" hidden="1">"A31777"</definedName>
    <definedName name="FDD_97_4" hidden="1">"A32142"</definedName>
    <definedName name="FDD_97_5" hidden="1">"A32508"</definedName>
    <definedName name="FDD_97_6" hidden="1">"A32873"</definedName>
    <definedName name="FDD_97_7" hidden="1">"A33238"</definedName>
    <definedName name="FDD_97_8" hidden="1">"A33603"</definedName>
    <definedName name="FDD_97_9" hidden="1">"A33969"</definedName>
    <definedName name="FDD_98_0" hidden="1">"U30681"</definedName>
    <definedName name="FDD_98_1" hidden="1">"A31047"</definedName>
    <definedName name="FDD_98_10" hidden="1">"A34334"</definedName>
    <definedName name="FDD_98_11" hidden="1">"A34699"</definedName>
    <definedName name="FDD_98_12" hidden="1">"A35064"</definedName>
    <definedName name="FDD_98_13" hidden="1">"A35430"</definedName>
    <definedName name="FDD_98_14" hidden="1">"A35795"</definedName>
    <definedName name="FDD_98_2" hidden="1">"A31412"</definedName>
    <definedName name="FDD_98_3" hidden="1">"A31777"</definedName>
    <definedName name="FDD_98_4" hidden="1">"A32142"</definedName>
    <definedName name="FDD_98_5" hidden="1">"A32508"</definedName>
    <definedName name="FDD_98_6" hidden="1">"A32873"</definedName>
    <definedName name="FDD_98_7" hidden="1">"A33238"</definedName>
    <definedName name="FDD_98_8" hidden="1">"A33603"</definedName>
    <definedName name="FDD_98_9" hidden="1">"A33969"</definedName>
    <definedName name="FDD_99_0" hidden="1">"U30681"</definedName>
    <definedName name="FDD_99_1" hidden="1">"A31047"</definedName>
    <definedName name="FDD_99_10" hidden="1">"A34334"</definedName>
    <definedName name="FDD_99_11" hidden="1">"A34699"</definedName>
    <definedName name="FDD_99_12" hidden="1">"A35064"</definedName>
    <definedName name="FDD_99_13" hidden="1">"A35430"</definedName>
    <definedName name="FDD_99_14" hidden="1">"A35795"</definedName>
    <definedName name="FDD_99_2" hidden="1">"A31412"</definedName>
    <definedName name="FDD_99_3" hidden="1">"A31777"</definedName>
    <definedName name="FDD_99_4" hidden="1">"A32142"</definedName>
    <definedName name="FDD_99_5" hidden="1">"A32508"</definedName>
    <definedName name="FDD_99_6" hidden="1">"A32873"</definedName>
    <definedName name="FDD_99_7" hidden="1">"A33238"</definedName>
    <definedName name="FDD_99_8" hidden="1">"A33603"</definedName>
    <definedName name="FDD_99_9" hidden="1">"A33969"</definedName>
    <definedName name="fdfdsf" hidden="1">#REF!</definedName>
    <definedName name="fdff" localSheetId="23" hidden="1">{#N/A,#N/A,FALSE,"SumG";#N/A,#N/A,FALSE,"ElecG";#N/A,#N/A,FALSE,"MechG";#N/A,#N/A,FALSE,"GeotG";#N/A,#N/A,FALSE,"PrcsG";#N/A,#N/A,FALSE,"TunnG";#N/A,#N/A,FALSE,"CivlG";#N/A,#N/A,FALSE,"NtwkG";#N/A,#N/A,FALSE,"EstgG";#N/A,#N/A,FALSE,"PEngG"}</definedName>
    <definedName name="fdff" hidden="1">{#N/A,#N/A,FALSE,"SumG";#N/A,#N/A,FALSE,"ElecG";#N/A,#N/A,FALSE,"MechG";#N/A,#N/A,FALSE,"GeotG";#N/A,#N/A,FALSE,"PrcsG";#N/A,#N/A,FALSE,"TunnG";#N/A,#N/A,FALSE,"CivlG";#N/A,#N/A,FALSE,"NtwkG";#N/A,#N/A,FALSE,"EstgG";#N/A,#N/A,FALSE,"PEngG"}</definedName>
    <definedName name="fdgk" localSheetId="23" hidden="1">{"'Sheet1'!$L$16"}</definedName>
    <definedName name="fdgk" hidden="1">{"'Sheet1'!$L$16"}</definedName>
    <definedName name="FDP_0_1_aSrv" hidden="1">#REF!</definedName>
    <definedName name="FDP_100_1_aSrv" hidden="1">#REF!</definedName>
    <definedName name="FDP_101_1_aSrv" hidden="1">#REF!</definedName>
    <definedName name="FDP_102_1_aSrv" hidden="1">#REF!</definedName>
    <definedName name="FDP_103_1_aSrv" hidden="1">#REF!</definedName>
    <definedName name="FDP_104_1_aSrv" hidden="1">#REF!</definedName>
    <definedName name="FDP_12_1_aDrv" hidden="1">#REF!</definedName>
    <definedName name="FDP_13_1_aDrv" hidden="1">#REF!</definedName>
    <definedName name="FDP_14_1_aDrv" hidden="1">#REF!</definedName>
    <definedName name="FDP_15_1_aUrv" hidden="1">#REF!</definedName>
    <definedName name="FDP_17_1_aSrv" hidden="1">#REF!</definedName>
    <definedName name="FDP_19_1_aDrv" hidden="1">#REF!</definedName>
    <definedName name="FDP_2_1_aSrv" hidden="1">#REF!</definedName>
    <definedName name="FDP_20_1_aDrv" hidden="1">#REF!</definedName>
    <definedName name="FDP_21_1_aDrv" hidden="1">#REF!</definedName>
    <definedName name="FDP_22_1_aDrv" hidden="1">#REF!</definedName>
    <definedName name="FDP_23_1_aDrv" hidden="1">#REF!</definedName>
    <definedName name="FDP_24_1_aDrv" hidden="1">#REF!</definedName>
    <definedName name="FDP_25_1_aUrv" hidden="1">#REF!</definedName>
    <definedName name="FDP_26_1_aSrv" hidden="1">#REF!</definedName>
    <definedName name="FDP_27_1_aUrv" hidden="1">#REF!</definedName>
    <definedName name="FDP_28_1_aUrv" hidden="1">#REF!</definedName>
    <definedName name="FDP_29_1_aUrv" hidden="1">#REF!</definedName>
    <definedName name="FDP_30_1_aUrv" hidden="1">#REF!</definedName>
    <definedName name="FDP_31_1_aUrv" hidden="1">#REF!</definedName>
    <definedName name="FDP_32_1_aUrv" hidden="1">#REF!</definedName>
    <definedName name="FDP_33_1_aUrv" hidden="1">#REF!</definedName>
    <definedName name="FDP_34_1_aUrv" hidden="1">#REF!</definedName>
    <definedName name="FDP_35_1_aUrv" hidden="1">#REF!</definedName>
    <definedName name="FDP_36_1_aUrv" hidden="1">#REF!</definedName>
    <definedName name="FDP_37_1_aUrv" hidden="1">#REF!</definedName>
    <definedName name="FDP_38_1_aUrv" hidden="1">#REF!</definedName>
    <definedName name="FDP_39_1_aUrv" hidden="1">#REF!</definedName>
    <definedName name="FDP_4_1_aSrv" hidden="1">#REF!</definedName>
    <definedName name="FDP_40_1_aUrv" hidden="1">#REF!</definedName>
    <definedName name="FDP_50_1_aDrv" hidden="1">#REF!</definedName>
    <definedName name="FDP_51_1_aDrv" hidden="1">#REF!</definedName>
    <definedName name="FDP_52_1_aDrv" hidden="1">#REF!</definedName>
    <definedName name="FDP_53_1_aUrv" hidden="1">#REF!</definedName>
    <definedName name="FDP_54_1_aUrv" hidden="1">#REF!</definedName>
    <definedName name="FDP_57_1_aSrv" hidden="1">#REF!</definedName>
    <definedName name="FDP_59_1_aUrv" hidden="1">#REF!</definedName>
    <definedName name="FDP_60_1_aUrv" hidden="1">#REF!</definedName>
    <definedName name="FDP_61_1_aSrv" hidden="1">#REF!</definedName>
    <definedName name="FDP_62_1_aDrv" hidden="1">#REF!</definedName>
    <definedName name="FDP_63_1_aUrv" hidden="1">#REF!</definedName>
    <definedName name="FDP_64_1_aUrv" hidden="1">#REF!</definedName>
    <definedName name="FDP_65_1_aUrv" hidden="1">#REF!</definedName>
    <definedName name="FDP_66_1_aUrv" hidden="1">#REF!</definedName>
    <definedName name="FDP_67_1_aDrv" hidden="1">#REF!</definedName>
    <definedName name="FDP_68_1_aUrv" hidden="1">#REF!</definedName>
    <definedName name="FDP_69_1_aUrv" hidden="1">#REF!</definedName>
    <definedName name="FDP_70_1_aUrv" hidden="1">#REF!</definedName>
    <definedName name="FDP_71_1_aDrv" hidden="1">#REF!</definedName>
    <definedName name="FDP_72_1_aDrv" hidden="1">#REF!</definedName>
    <definedName name="FDP_73_1_aDrv" hidden="1">#REF!</definedName>
    <definedName name="FDP_74_1_aDrv" hidden="1">#REF!</definedName>
    <definedName name="FDP_75_1_aUrv" hidden="1">#REF!</definedName>
    <definedName name="FDP_76_1_aUrv" hidden="1">#REF!</definedName>
    <definedName name="FDP_77_1_aDrv" hidden="1">#REF!</definedName>
    <definedName name="FDP_78_1_aUrv" hidden="1">#REF!</definedName>
    <definedName name="FDP_79_1_aUrv" hidden="1">#REF!</definedName>
    <definedName name="FDP_80_1_aDrv" hidden="1">#REF!</definedName>
    <definedName name="FDP_81_1_aSrv" hidden="1">#REF!</definedName>
    <definedName name="FDP_82_1_aUrv" hidden="1">#REF!</definedName>
    <definedName name="FDP_83_1_aDrv" hidden="1">#REF!</definedName>
    <definedName name="FDP_84_1_aDrv" hidden="1">#REF!</definedName>
    <definedName name="FDP_85_1_aDrv" hidden="1">#REF!</definedName>
    <definedName name="FDP_86_1_aDrv" hidden="1">#REF!</definedName>
    <definedName name="FDP_87_1_aDrv" hidden="1">#REF!</definedName>
    <definedName name="FDP_88_1_aDrv" hidden="1">#REF!</definedName>
    <definedName name="FDP_89_1_aDrv" hidden="1">#REF!</definedName>
    <definedName name="FDP_90_1_aDrv" hidden="1">#REF!</definedName>
    <definedName name="FDP_91_1_aDrv" hidden="1">#REF!</definedName>
    <definedName name="FDP_92_1_aDrv" hidden="1">#REF!</definedName>
    <definedName name="FDP_93_1_aSrv" hidden="1">#REF!</definedName>
    <definedName name="FDP_94_1_aSrv" hidden="1">#REF!</definedName>
    <definedName name="FDP_95_1_aSrv" hidden="1">#REF!</definedName>
    <definedName name="FDP_96_1_aSrv" hidden="1">#REF!</definedName>
    <definedName name="FDP_97_1_aUrv" hidden="1">#REF!</definedName>
    <definedName name="FDP_98_1_aSrv" hidden="1">#REF!</definedName>
    <definedName name="FDP_99_1_aSrv" hidden="1">#REF!</definedName>
    <definedName name="FDSA" localSheetId="23" hidden="1">{#N/A,#N/A,FALSE,"CCTV"}</definedName>
    <definedName name="FDSA" hidden="1">{#N/A,#N/A,FALSE,"CCTV"}</definedName>
    <definedName name="fe" localSheetId="23" hidden="1">{"'Sheet1'!$L$16"}</definedName>
    <definedName name="fe" hidden="1">{"'Sheet1'!$L$16"}</definedName>
    <definedName name="FEE" hidden="1">#REF!</definedName>
    <definedName name="ffff" localSheetId="9" hidden="1">Main.SAPF4Help()</definedName>
    <definedName name="ffff" localSheetId="23" hidden="1">Main.SAPF4Help()</definedName>
    <definedName name="ffff" localSheetId="22" hidden="1">Main.SAPF4Help()</definedName>
    <definedName name="ffff" localSheetId="21" hidden="1">Main.SAPF4Help()</definedName>
    <definedName name="ffff" hidden="1">Main.SAPF4Help()</definedName>
    <definedName name="FFFFF" localSheetId="23" hidden="1">{#N/A,#N/A,FALSE,"CCTV"}</definedName>
    <definedName name="FFFFF" hidden="1">{#N/A,#N/A,FALSE,"CCTV"}</definedName>
    <definedName name="fg" localSheetId="23" hidden="1">{#N/A,#N/A,FALSE,"SumG";#N/A,#N/A,FALSE,"ElecG";#N/A,#N/A,FALSE,"MechG";#N/A,#N/A,FALSE,"GeotG";#N/A,#N/A,FALSE,"PrcsG";#N/A,#N/A,FALSE,"TunnG";#N/A,#N/A,FALSE,"CivlG";#N/A,#N/A,FALSE,"NtwkG";#N/A,#N/A,FALSE,"EstgG";#N/A,#N/A,FALSE,"PEngG"}</definedName>
    <definedName name="fg" hidden="1">{#N/A,#N/A,FALSE,"SumG";#N/A,#N/A,FALSE,"ElecG";#N/A,#N/A,FALSE,"MechG";#N/A,#N/A,FALSE,"GeotG";#N/A,#N/A,FALSE,"PrcsG";#N/A,#N/A,FALSE,"TunnG";#N/A,#N/A,FALSE,"CivlG";#N/A,#N/A,FALSE,"NtwkG";#N/A,#N/A,FALSE,"EstgG";#N/A,#N/A,FALSE,"PEngG"}</definedName>
    <definedName name="fgdfg" localSheetId="23" hidden="1">{#N/A,#N/A,FALSE,"SumD";#N/A,#N/A,FALSE,"ElecD";#N/A,#N/A,FALSE,"MechD";#N/A,#N/A,FALSE,"GeotD";#N/A,#N/A,FALSE,"PrcsD";#N/A,#N/A,FALSE,"TunnD";#N/A,#N/A,FALSE,"CivlD";#N/A,#N/A,FALSE,"NtwkD";#N/A,#N/A,FALSE,"EstgD";#N/A,#N/A,FALSE,"PEngD"}</definedName>
    <definedName name="fgdfg" hidden="1">{#N/A,#N/A,FALSE,"SumD";#N/A,#N/A,FALSE,"ElecD";#N/A,#N/A,FALSE,"MechD";#N/A,#N/A,FALSE,"GeotD";#N/A,#N/A,FALSE,"PrcsD";#N/A,#N/A,FALSE,"TunnD";#N/A,#N/A,FALSE,"CivlD";#N/A,#N/A,FALSE,"NtwkD";#N/A,#N/A,FALSE,"EstgD";#N/A,#N/A,FALSE,"PEngD"}</definedName>
    <definedName name="fgfdg" localSheetId="23" hidden="1">{#N/A,#N/A,FALSE,"SumG";#N/A,#N/A,FALSE,"ElecG";#N/A,#N/A,FALSE,"MechG";#N/A,#N/A,FALSE,"GeotG";#N/A,#N/A,FALSE,"PrcsG";#N/A,#N/A,FALSE,"TunnG";#N/A,#N/A,FALSE,"CivlG";#N/A,#N/A,FALSE,"NtwkG";#N/A,#N/A,FALSE,"EstgG";#N/A,#N/A,FALSE,"PEngG"}</definedName>
    <definedName name="fgfdg" hidden="1">{#N/A,#N/A,FALSE,"SumG";#N/A,#N/A,FALSE,"ElecG";#N/A,#N/A,FALSE,"MechG";#N/A,#N/A,FALSE,"GeotG";#N/A,#N/A,FALSE,"PrcsG";#N/A,#N/A,FALSE,"TunnG";#N/A,#N/A,FALSE,"CivlG";#N/A,#N/A,FALSE,"NtwkG";#N/A,#N/A,FALSE,"EstgG";#N/A,#N/A,FALSE,"PEngG"}</definedName>
    <definedName name="fgg" localSheetId="23" hidden="1">{"'장비'!$A$3:$M$12"}</definedName>
    <definedName name="fgg" hidden="1">{"'장비'!$A$3:$M$12"}</definedName>
    <definedName name="fgh" hidden="1">{"office ltcg",#N/A,FALSE,"gain01";"IT LTCG",#N/A,FALSE,"gain01"}</definedName>
    <definedName name="fghfg" localSheetId="23" hidden="1">{#N/A,#N/A,FALSE,"SumD";#N/A,#N/A,FALSE,"ElecD";#N/A,#N/A,FALSE,"MechD";#N/A,#N/A,FALSE,"GeotD";#N/A,#N/A,FALSE,"PrcsD";#N/A,#N/A,FALSE,"TunnD";#N/A,#N/A,FALSE,"CivlD";#N/A,#N/A,FALSE,"NtwkD";#N/A,#N/A,FALSE,"EstgD";#N/A,#N/A,FALSE,"PEngD"}</definedName>
    <definedName name="fghfg" hidden="1">{#N/A,#N/A,FALSE,"SumD";#N/A,#N/A,FALSE,"ElecD";#N/A,#N/A,FALSE,"MechD";#N/A,#N/A,FALSE,"GeotD";#N/A,#N/A,FALSE,"PrcsD";#N/A,#N/A,FALSE,"TunnD";#N/A,#N/A,FALSE,"CivlD";#N/A,#N/A,FALSE,"NtwkD";#N/A,#N/A,FALSE,"EstgD";#N/A,#N/A,FALSE,"PEngD"}</definedName>
    <definedName name="FGHH" localSheetId="23"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gsg" hidden="1">{"consolidated",#N/A,FALSE,"Sheet1";"cms",#N/A,FALSE,"Sheet1";"fse",#N/A,FALSE,"Sheet1"}</definedName>
    <definedName name="Fig4_2" localSheetId="23" hidden="1">{"monthly",#N/A,FALSE,"GASODEM";"qtr to yr",#N/A,FALSE,"GASODEM"}</definedName>
    <definedName name="Fig4_2" hidden="1">{"monthly",#N/A,FALSE,"GASODEM";"qtr to yr",#N/A,FALSE,"GASODEM"}</definedName>
    <definedName name="fil" hidden="1">#REF!</definedName>
    <definedName name="fill" hidden="1">'[36]Sheet3 (2)'!$A$60:$A$76</definedName>
    <definedName name="FILLED" hidden="1">#REF!</definedName>
    <definedName name="Fin" hidden="1">{#N/A,#N/A,TRUE,"Financials";#N/A,#N/A,TRUE,"Operating Statistics";#N/A,#N/A,TRUE,"Capex &amp; Depreciation";#N/A,#N/A,TRUE,"Debt"}</definedName>
    <definedName name="Fixed" hidden="1">{#N/A,#N/A,TRUE,"Cover sheet";#N/A,#N/A,TRUE,"Summary";#N/A,#N/A,TRUE,"Key Assumptions";#N/A,#N/A,TRUE,"Profit &amp; Loss";#N/A,#N/A,TRUE,"Balance Sheet";#N/A,#N/A,TRUE,"Cashflow";#N/A,#N/A,TRUE,"IRR";#N/A,#N/A,TRUE,"Ratios";#N/A,#N/A,TRUE,"Debt analysis"}</definedName>
    <definedName name="flash" hidden="1">'[37]Earnings model'!#REF!</definedName>
    <definedName name="fred" hidden="1">{#N/A,#N/A,TRUE,"Main assumptions";#N/A,#N/A,TRUE,"Subscriber projections";#N/A,#N/A,TRUE,"Revenues";#N/A,#N/A,TRUE,"Opex";#N/A,#N/A,TRUE,"Capex";#N/A,#N/A,TRUE,"Working capital";#N/A,#N/A,TRUE,"P&amp;L";#N/A,#N/A,TRUE,"Cash";#N/A,#N/A,TRUE,"Balance";#N/A,#N/A,TRUE,"Valuation";#N/A,#N/A,TRUE,"Bench"}</definedName>
    <definedName name="fred2" hidden="1">{#N/A,#N/A,TRUE,"Main assumptions";#N/A,#N/A,TRUE,"Subscriber projections";#N/A,#N/A,TRUE,"Revenues";#N/A,#N/A,TRUE,"Opex";#N/A,#N/A,TRUE,"Capex";#N/A,#N/A,TRUE,"Working capital";#N/A,#N/A,TRUE,"P&amp;L";#N/A,#N/A,TRUE,"Cash";#N/A,#N/A,TRUE,"Balance";#N/A,#N/A,TRUE,"Valuation";#N/A,#N/A,TRUE,"Bench"}</definedName>
    <definedName name="fred3" hidden="1">{#N/A,#N/A,TRUE,"Main assumptions";#N/A,#N/A,TRUE,"Subscriber projections";#N/A,#N/A,TRUE,"Revenues";#N/A,#N/A,TRUE,"Opex";#N/A,#N/A,TRUE,"Capex";#N/A,#N/A,TRUE,"Working capital";#N/A,#N/A,TRUE,"P&amp;L";#N/A,#N/A,TRUE,"Cash";#N/A,#N/A,TRUE,"Balance";#N/A,#N/A,TRUE,"Valuation";#N/A,#N/A,TRUE,"Bench"}</definedName>
    <definedName name="frwere" localSheetId="9" hidden="1">DATE(YEAR([1]!Loan_Start),MONTH([1]!Loan_Start)+Payment_Number,DAY([1]!Loan_Start))</definedName>
    <definedName name="frwere" localSheetId="22" hidden="1">DATE(YEAR([1]!Loan_Start),MONTH([1]!Loan_Start)+Payment_Number,DAY([1]!Loan_Start))</definedName>
    <definedName name="frwere" hidden="1">DATE(YEAR([1]!Loan_Start),MONTH([1]!Loan_Start)+Payment_Number,DAY([1]!Loan_Start))</definedName>
    <definedName name="fs" localSheetId="23" hidden="1">{"'Sheet1'!$L$16"}</definedName>
    <definedName name="fs" hidden="1">{"'Sheet1'!$L$16"}</definedName>
    <definedName name="fsfs" hidden="1">{#N/A,#N/A,FALSE,"Calc";#N/A,#N/A,FALSE,"Sensitivity";#N/A,#N/A,FALSE,"LT Earn.Dil.";#N/A,#N/A,FALSE,"Dil. AVP"}</definedName>
    <definedName name="fuck" hidden="1">{"by departments",#N/A,TRUE,"FORECAST";"cap_headcount",#N/A,TRUE,"FORECAST";"summary",#N/A,TRUE,"FORECAST"}</definedName>
    <definedName name="fuckme" hidden="1">{"SUMMARY",#N/A,TRUE,"SUMMARY";"compare",#N/A,TRUE,"Vs. Bus Plan";"ratios",#N/A,TRUE,"Ratios";"REVENUE",#N/A,TRUE,"Revenue";"expenses",#N/A,TRUE,"1996 budget";"payroll",#N/A,TRUE,"Payroll"}</definedName>
    <definedName name="Fuel_Poor_Costs_Transferred_In" hidden="1">'[38]SCENARIO INPUTS'!$E$4403:$F$4422</definedName>
    <definedName name="Fuel_poor_depreciation_transfer_in" hidden="1">'[38]SCENARIO INPUTS'!$E$4425:$F$4444</definedName>
    <definedName name="fyujk"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fyujk2"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GDFG"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fdg" localSheetId="23" hidden="1">{#N/A,#N/A,FALSE,"SumD";#N/A,#N/A,FALSE,"ElecD";#N/A,#N/A,FALSE,"MechD";#N/A,#N/A,FALSE,"GeotD";#N/A,#N/A,FALSE,"PrcsD";#N/A,#N/A,FALSE,"TunnD";#N/A,#N/A,FALSE,"CivlD";#N/A,#N/A,FALSE,"NtwkD";#N/A,#N/A,FALSE,"EstgD";#N/A,#N/A,FALSE,"PEngD"}</definedName>
    <definedName name="gfdgfdg" hidden="1">{#N/A,#N/A,FALSE,"SumD";#N/A,#N/A,FALSE,"ElecD";#N/A,#N/A,FALSE,"MechD";#N/A,#N/A,FALSE,"GeotD";#N/A,#N/A,FALSE,"PrcsD";#N/A,#N/A,FALSE,"TunnD";#N/A,#N/A,FALSE,"CivlD";#N/A,#N/A,FALSE,"NtwkD";#N/A,#N/A,FALSE,"EstgD";#N/A,#N/A,FALSE,"PEngD"}</definedName>
    <definedName name="GFDS" localSheetId="23" hidden="1">{#N/A,#N/A,FALSE,"CCTV"}</definedName>
    <definedName name="GFDS" hidden="1">{#N/A,#N/A,FALSE,"CCTV"}</definedName>
    <definedName name="GFG"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dfg" hidden="1">#REF!</definedName>
    <definedName name="gfgfgfgfg" localSheetId="23" hidden="1">{#N/A,#N/A,FALSE,"SumD";#N/A,#N/A,FALSE,"ElecD";#N/A,#N/A,FALSE,"MechD";#N/A,#N/A,FALSE,"GeotD";#N/A,#N/A,FALSE,"PrcsD";#N/A,#N/A,FALSE,"TunnD";#N/A,#N/A,FALSE,"CivlD";#N/A,#N/A,FALSE,"NtwkD";#N/A,#N/A,FALSE,"EstgD";#N/A,#N/A,FALSE,"PEngD"}</definedName>
    <definedName name="gfgfgfgfg" hidden="1">{#N/A,#N/A,FALSE,"SumD";#N/A,#N/A,FALSE,"ElecD";#N/A,#N/A,FALSE,"MechD";#N/A,#N/A,FALSE,"GeotD";#N/A,#N/A,FALSE,"PrcsD";#N/A,#N/A,FALSE,"TunnD";#N/A,#N/A,FALSE,"CivlD";#N/A,#N/A,FALSE,"NtwkD";#N/A,#N/A,FALSE,"EstgD";#N/A,#N/A,FALSE,"PEngD"}</definedName>
    <definedName name="gfgfgfgss" localSheetId="23" hidden="1">{#N/A,#N/A,FALSE,"SumG";#N/A,#N/A,FALSE,"ElecG";#N/A,#N/A,FALSE,"MechG";#N/A,#N/A,FALSE,"GeotG";#N/A,#N/A,FALSE,"PrcsG";#N/A,#N/A,FALSE,"TunnG";#N/A,#N/A,FALSE,"CivlG";#N/A,#N/A,FALSE,"NtwkG";#N/A,#N/A,FALSE,"EstgG";#N/A,#N/A,FALSE,"PEngG"}</definedName>
    <definedName name="gfgfgfgss" hidden="1">{#N/A,#N/A,FALSE,"SumG";#N/A,#N/A,FALSE,"ElecG";#N/A,#N/A,FALSE,"MechG";#N/A,#N/A,FALSE,"GeotG";#N/A,#N/A,FALSE,"PrcsG";#N/A,#N/A,FALSE,"TunnG";#N/A,#N/A,FALSE,"CivlG";#N/A,#N/A,FALSE,"NtwkG";#N/A,#N/A,FALSE,"EstgG";#N/A,#N/A,FALSE,"PEngG"}</definedName>
    <definedName name="GFㄹㅇㄹ"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Fㄹㅇ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 localSheetId="23" hidden="1">{"'장비'!$A$3:$M$12"}</definedName>
    <definedName name="gg" hidden="1">{"'장비'!$A$3:$M$12"}</definedName>
    <definedName name="gggg" localSheetId="23" hidden="1">{#N/A,#N/A,FALSE,"SumD";#N/A,#N/A,FALSE,"ElecD";#N/A,#N/A,FALSE,"MechD";#N/A,#N/A,FALSE,"GeotD";#N/A,#N/A,FALSE,"PrcsD";#N/A,#N/A,FALSE,"TunnD";#N/A,#N/A,FALSE,"CivlD";#N/A,#N/A,FALSE,"NtwkD";#N/A,#N/A,FALSE,"EstgD";#N/A,#N/A,FALSE,"PEngD"}</definedName>
    <definedName name="gggg" hidden="1">{#N/A,#N/A,FALSE,"SumD";#N/A,#N/A,FALSE,"ElecD";#N/A,#N/A,FALSE,"MechD";#N/A,#N/A,FALSE,"GeotD";#N/A,#N/A,FALSE,"PrcsD";#N/A,#N/A,FALSE,"TunnD";#N/A,#N/A,FALSE,"CivlD";#N/A,#N/A,FALSE,"NtwkD";#N/A,#N/A,FALSE,"EstgD";#N/A,#N/A,FALSE,"PEngD"}</definedName>
    <definedName name="ggggggggggg" localSheetId="23" hidden="1">{#N/A,#N/A,TRUE,"Page de garde";#N/A,#N/A,TRUE,"Estimation ingénierie";#N/A,#N/A,TRUE,"Synthése des heures";#N/A,#N/A,TRUE,"Etudes préliminaires";#N/A,#N/A,TRUE,"Avant projet";#N/A,#N/A,TRUE,"Projet";#N/A,#N/A,TRUE,"Approvisionnement";#N/A,#N/A,TRUE,"Construction";#N/A,#N/A,TRUE,"Essais  mise en route"}</definedName>
    <definedName name="ggggggggggg" hidden="1">{#N/A,#N/A,TRUE,"Page de garde";#N/A,#N/A,TRUE,"Estimation ingénierie";#N/A,#N/A,TRUE,"Synthése des heures";#N/A,#N/A,TRUE,"Etudes préliminaires";#N/A,#N/A,TRUE,"Avant projet";#N/A,#N/A,TRUE,"Projet";#N/A,#N/A,TRUE,"Approvisionnement";#N/A,#N/A,TRUE,"Construction";#N/A,#N/A,TRUE,"Essais  mise en route"}</definedName>
    <definedName name="gh" localSheetId="23" hidden="1">{"'장비'!$A$3:$M$12"}</definedName>
    <definedName name="gh" hidden="1">{"'장비'!$A$3:$M$12"}</definedName>
    <definedName name="ghggg" localSheetId="23" hidden="1">{#N/A,#N/A,FALSE,"SumG";#N/A,#N/A,FALSE,"ElecG";#N/A,#N/A,FALSE,"MechG";#N/A,#N/A,FALSE,"GeotG";#N/A,#N/A,FALSE,"PrcsG";#N/A,#N/A,FALSE,"TunnG";#N/A,#N/A,FALSE,"CivlG";#N/A,#N/A,FALSE,"NtwkG";#N/A,#N/A,FALSE,"EstgG";#N/A,#N/A,FALSE,"PEngG"}</definedName>
    <definedName name="ghggg" hidden="1">{#N/A,#N/A,FALSE,"SumG";#N/A,#N/A,FALSE,"ElecG";#N/A,#N/A,FALSE,"MechG";#N/A,#N/A,FALSE,"GeotG";#N/A,#N/A,FALSE,"PrcsG";#N/A,#N/A,FALSE,"TunnG";#N/A,#N/A,FALSE,"CivlG";#N/A,#N/A,FALSE,"NtwkG";#N/A,#N/A,FALSE,"EstgG";#N/A,#N/A,FALSE,"PEngG"}</definedName>
    <definedName name="ghj" hidden="1">{#N/A,#N/A,FALSE,"gc (2)"}</definedName>
    <definedName name="gid" localSheetId="23" hidden="1">{"'Sheet1'!$L$16"}</definedName>
    <definedName name="gid" hidden="1">{"'Sheet1'!$L$16"}</definedName>
    <definedName name="gj" localSheetId="23" hidden="1">{"'Sheet1'!$L$16"}</definedName>
    <definedName name="gj" hidden="1">{"'Sheet1'!$L$16"}</definedName>
    <definedName name="gkd" localSheetId="23" hidden="1">{"'Sheet1'!$L$16"}</definedName>
    <definedName name="gkd" hidden="1">{"'Sheet1'!$L$16"}</definedName>
    <definedName name="gmd" localSheetId="23" hidden="1">{#N/A,#N/A,FALSE,"Matrix";#N/A,#N/A,FALSE,"Executive";#N/A,#N/A,FALSE,"Summary"}</definedName>
    <definedName name="gmd" hidden="1">{#N/A,#N/A,FALSE,"Matrix";#N/A,#N/A,FALSE,"Executive";#N/A,#N/A,FALSE,"Summary"}</definedName>
    <definedName name="graph" localSheetId="23" hidden="1">{"monthly",#N/A,FALSE,"GASODEM";"qtr to yr",#N/A,FALSE,"GASODEM"}</definedName>
    <definedName name="graph" hidden="1">{"monthly",#N/A,FALSE,"GASODEM";"qtr to yr",#N/A,FALSE,"GASODEM"}</definedName>
    <definedName name="Graph3" hidden="1">#REF!</definedName>
    <definedName name="GROUP" hidden="1">"BCLEMEJ"</definedName>
    <definedName name="GV" localSheetId="23" hidden="1">{#N/A,#N/A,FALSE,"CCTV"}</definedName>
    <definedName name="GV" hidden="1">{#N/A,#N/A,FALSE,"CCTV"}</definedName>
    <definedName name="Header1" hidden="1">IF(COUNTA(#REF!)=0,0,INDEX(#REF!,MATCH(ROW(#REF!),#REF!,TRUE)))+1</definedName>
    <definedName name="hh" localSheetId="23" hidden="1">{"'장비'!$A$3:$M$12"}</definedName>
    <definedName name="hh" hidden="1">{"'장비'!$A$3:$M$12"}</definedName>
    <definedName name="hhh" localSheetId="23" hidden="1">{"'장비'!$A$3:$M$12"}</definedName>
    <definedName name="hhh" hidden="1">{"'장비'!$A$3:$M$12"}</definedName>
    <definedName name="Hist" hidden="1">{#N/A,#N/A,TRUE,"Cover";#N/A,#N/A,TRUE,"Descr";#N/A,#N/A,TRUE,"Control (In)";#N/A,#N/A,TRUE,"Op Margin";#N/A,#N/A,TRUE,"Depn";#N/A,#N/A,TRUE,"Finance";#N/A,#N/A,TRUE,"Tax";#N/A,#N/A,TRUE,"P &amp; L";#N/A,#N/A,TRUE,"CFS";#N/A,#N/A,TRUE,"BS";#N/A,#N/A,TRUE,"DCF";#N/A,#N/A,TRUE,"Ratios"}</definedName>
    <definedName name="hj" localSheetId="23" hidden="1">{"'Sheet1'!$L$16"}</definedName>
    <definedName name="hj" hidden="1">{"'Sheet1'!$L$16"}</definedName>
    <definedName name="hn.ExtDb" hidden="1">FALSE</definedName>
    <definedName name="hn.ModelType" hidden="1">"DEAL"</definedName>
    <definedName name="hn.ModelVersion" hidden="1">1</definedName>
    <definedName name="hn.NoUpload" hidden="1">0</definedName>
    <definedName name="HTML" localSheetId="23" hidden="1">{"'장비'!$A$3:$M$12"}</definedName>
    <definedName name="HTML" hidden="1">{"'장비'!$A$3:$M$12"}</definedName>
    <definedName name="HTML_CodePage" localSheetId="18" hidden="1">1252</definedName>
    <definedName name="HTML_CodePage" hidden="1">949</definedName>
    <definedName name="HTML_Control" localSheetId="23" hidden="1">{"'장비'!$A$3:$M$12"}</definedName>
    <definedName name="HTML_Control" localSheetId="18" hidden="1">{"'Form 1'!$B$2:$AQ$107"}</definedName>
    <definedName name="HTML_Control" hidden="1">{"'장비'!$A$3:$M$12"}</definedName>
    <definedName name="HTML_Description" hidden="1">""</definedName>
    <definedName name="HTML_Email" hidden="1">""</definedName>
    <definedName name="HTML_Header" localSheetId="18" hidden="1">"Form 1"</definedName>
    <definedName name="HTML_Header" hidden="1">"장비"</definedName>
    <definedName name="HTML_LastUpdate" localSheetId="18" hidden="1">"03-10-02"</definedName>
    <definedName name="HTML_LastUpdate" hidden="1">"97-08-05"</definedName>
    <definedName name="HTML_LineAfter" hidden="1">FALSE</definedName>
    <definedName name="HTML_LineBefore" hidden="1">FALSE</definedName>
    <definedName name="HTML_Name" localSheetId="18" hidden="1">"Kartik"</definedName>
    <definedName name="HTML_Name" hidden="1">"이진화"</definedName>
    <definedName name="HTML_OBDlg2" hidden="1">TRUE</definedName>
    <definedName name="HTML_OBDlg3" hidden="1">TRUE</definedName>
    <definedName name="HTML_OBDlg4" hidden="1">TRUE</definedName>
    <definedName name="HTML_OS" hidden="1">0</definedName>
    <definedName name="HTML_PathFile" localSheetId="18" hidden="1">"C:\WINDOWS\Profiles\Kartikj\My Documents\MyHTML.htm"</definedName>
    <definedName name="HTML_PathFile" hidden="1">"C:\My Documents\MyHTML.htm"</definedName>
    <definedName name="HTML_PathTemplate" localSheetId="18" hidden="1">"C:\WINDOWS\Profiles\Kartikj\My Documents\HTMLTemp.htm"</definedName>
    <definedName name="HTML_PathTemplate" hidden="1">"C:\infac\pricewth\Aug99\Page06e.htm"</definedName>
    <definedName name="HTML_Title" localSheetId="18" hidden="1">"Ansaldo ITS-1 02-03"</definedName>
    <definedName name="HTML_Title" hidden="1">"가산동미라보"</definedName>
    <definedName name="HTML1_1" hidden="1">"[Q3_97MKT.XLS]UK!$A$1:$AF$27"</definedName>
    <definedName name="HTML1_10" hidden="1">""</definedName>
    <definedName name="HTML1_11" hidden="1">1</definedName>
    <definedName name="HTML1_12" hidden="1">"R:\SPEECHES\OCT97\FTRIP\MyHTML.htm"</definedName>
    <definedName name="HTML1_2" hidden="1">1</definedName>
    <definedName name="HTML1_3" hidden="1">"Q3_97MKT"</definedName>
    <definedName name="HTML1_4" hidden="1">"UK"</definedName>
    <definedName name="HTML1_5" hidden="1">""</definedName>
    <definedName name="HTML1_6" hidden="1">-4146</definedName>
    <definedName name="HTML1_7" hidden="1">-4146</definedName>
    <definedName name="HTML1_8" hidden="1">"28/10/97"</definedName>
    <definedName name="HTML1_9" hidden="1">"A Goswell"</definedName>
    <definedName name="HTML2_1" hidden="1">"[Q3_97MKT.XLS]UK!$A$1:$AF$28"</definedName>
    <definedName name="HTML2_10" hidden="1">""</definedName>
    <definedName name="HTML2_11" hidden="1">-4146</definedName>
    <definedName name="HTML2_12" hidden="1">"R:\SPEECHES\OCT97\FTRIP\MyHTML.htm"</definedName>
    <definedName name="HTML2_2" hidden="1">1</definedName>
    <definedName name="HTML2_3" hidden="1">"Q3_97MKT"</definedName>
    <definedName name="HTML2_4" hidden="1">"UK"</definedName>
    <definedName name="HTML2_5" hidden="1">""</definedName>
    <definedName name="HTML2_6" hidden="1">-4146</definedName>
    <definedName name="HTML2_7" hidden="1">-4146</definedName>
    <definedName name="HTML2_8" hidden="1">"28/10/97"</definedName>
    <definedName name="HTML2_9" hidden="1">"A Goswell"</definedName>
    <definedName name="HTMLCount" hidden="1">2</definedName>
    <definedName name="I" hidden="1">{#N/A,#N/A,FALSE,"ACQ_GRAPHS";#N/A,#N/A,FALSE,"T_1 GRAPHS";#N/A,#N/A,FALSE,"T_2 GRAPHS";#N/A,#N/A,FALSE,"COMB_GRAPHS"}</definedName>
    <definedName name="ibbb1"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idiot" hidden="1">{"dep. full detail",#N/A,FALSE,"annex";"3cd annex",#N/A,FALSE,"annex";"co. dep.",#N/A,FALSE,"annex"}</definedName>
    <definedName name="IDReference" hidden="1">"A1"</definedName>
    <definedName name="ie" localSheetId="23" hidden="1">{"'Sheet1'!$L$16"}</definedName>
    <definedName name="ie" hidden="1">{"'Sheet1'!$L$16"}</definedName>
    <definedName name="ii" localSheetId="23" hidden="1">{#N/A,#N/A,FALSE,"CCTV"}</definedName>
    <definedName name="ii" hidden="1">{#N/A,#N/A,FALSE,"CCTV"}</definedName>
    <definedName name="iiiii" hidden="1">{#N/A,#N/A,FALSE,"Calc";#N/A,#N/A,FALSE,"Sensitivity";#N/A,#N/A,FALSE,"LT Earn.Dil.";#N/A,#N/A,FALSE,"Dil. AVP"}</definedName>
    <definedName name="Incurr" hidden="1">{#N/A,#N/A,FALSE,"gc (2)"}</definedName>
    <definedName name="InstCap" hidden="1">[26]Input!$K$149:$Y$149,[26]Input!$K$167:$Y$167,[26]Input!$K$185:$Y$185,[26]Input!$K$203:$Y$203,[26]Input!$K$221:$Y$221,[26]Input!$K$239:$Y$239,[26]Input!$K$257:$Y$257,[26]Input!$K$275:$Y$275</definedName>
    <definedName name="Inter"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Inter"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InvChg" hidden="1">[25]Input!$K$99:$AE$99</definedName>
    <definedName name="iop" localSheetId="23" hidden="1">{"'Sheet1'!$L$16"}</definedName>
    <definedName name="iop" hidden="1">{"'Sheet1'!$L$16"}</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COUNT_CHANGE" localSheetId="18" hidden="1">"c36"</definedName>
    <definedName name="IQ_ACCOUNT_CHANGE" hidden="1">"c413"</definedName>
    <definedName name="IQ_ACCOUNTS_PAY" localSheetId="18" hidden="1">"c91"</definedName>
    <definedName name="IQ_ACCOUNTS_PAY" hidden="1">"c32"</definedName>
    <definedName name="IQ_ACCR_INT_PAY" hidden="1">"c1"</definedName>
    <definedName name="IQ_ACCR_INT_PAY_CF" hidden="1">"c2"</definedName>
    <definedName name="IQ_ACCR_INT_RECEIV" hidden="1">"c3"</definedName>
    <definedName name="IQ_ACCR_INT_RECEIV_CF" hidden="1">"c4"</definedName>
    <definedName name="IQ_ACCRUED_EXP" localSheetId="18" hidden="1">"c93"</definedName>
    <definedName name="IQ_ACCRUED_EXP" hidden="1">"c8"</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localSheetId="18" hidden="1">"c282"</definedName>
    <definedName name="IQ_ACCUM_DEP" hidden="1">"c7"</definedName>
    <definedName name="IQ_ACCUMULATED_PENSION_OBLIGATION" hidden="1">"c2244"</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D" hidden="1">"c7"</definedName>
    <definedName name="IQ_ADD_PAID_IN" localSheetId="18" hidden="1">"c109"</definedName>
    <definedName name="IQ_ADD_PAID_IN" hidden="1">"c39"</definedName>
    <definedName name="IQ_ADDIN" hidden="1">"AUTO"</definedName>
    <definedName name="IQ_ADDITIONAL_NON_INT_INC_FDIC" hidden="1">"c6574"</definedName>
    <definedName name="IQ_ADJUSTABLE_RATE_LOANS_FDIC" hidden="1">"c6375"</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LLOW_BORROW_CONST" hidden="1">"c15"</definedName>
    <definedName name="IQ_ALLOW_CONST" localSheetId="18" hidden="1">"c292"</definedName>
    <definedName name="IQ_ALLOW_CONST" hidden="1">"c16"</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localSheetId="18" hidden="1">"c121"</definedName>
    <definedName name="IQ_AMORTIZATION" hidden="1">"c1471"</definedName>
    <definedName name="IQ_AMORTIZED_COST_FDIC" hidden="1">"c6426"</definedName>
    <definedName name="IQ_AMT_OUT" hidden="1">"c2145"</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localSheetId="18" hidden="1">"c148"</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HELD_FDIC" hidden="1">"c6305"</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UDITOR_NAME" hidden="1">"c1539"</definedName>
    <definedName name="IQ_AUDITOR_OPINION" hidden="1">"c1540"</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localSheetId="18" hidden="1">"c253"</definedName>
    <definedName name="IQ_AVG_PRICE" hidden="1">"c81"</definedName>
    <definedName name="IQ_AVG_PRICE_TARGET" hidden="1">"c82"</definedName>
    <definedName name="IQ_AVG_SHAREOUTSTANDING" hidden="1">"c83"</definedName>
    <definedName name="IQ_AVG_TEV" hidden="1">"c84"</definedName>
    <definedName name="IQ_AVG_VOLUME" localSheetId="18" hidden="1">"c254"</definedName>
    <definedName name="IQ_AVG_VOLUME" hidden="1">"c65"</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localSheetId="18" hidden="1">"c45"</definedName>
    <definedName name="IQ_BASIC_EPS_EXCL" hidden="1">"c85"</definedName>
    <definedName name="IQ_BASIC_EPS_INCL" localSheetId="18" hidden="1">"c46"</definedName>
    <definedName name="IQ_BASIC_EPS_INCL" hidden="1">"c86"</definedName>
    <definedName name="IQ_BASIC_NORMAL_EPS" localSheetId="18" hidden="1">"c65"</definedName>
    <definedName name="IQ_BASIC_NORMAL_EPS" hidden="1">"c1592"</definedName>
    <definedName name="IQ_BASIC_WEIGHT" localSheetId="18" hidden="1">"c44"</definedName>
    <definedName name="IQ_BASIC_WEIGHT" hidden="1">"c87"</definedName>
    <definedName name="IQ_BENCHMARK_SECURITY" hidden="1">"c2154"</definedName>
    <definedName name="IQ_BENCHMARK_SPRD" hidden="1">"c2153"</definedName>
    <definedName name="IQ_BETA" localSheetId="18" hidden="1">"c226"</definedName>
    <definedName name="IQ_BETA" hidden="1">"c88"</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localSheetId="18" hidden="1">"c233"</definedName>
    <definedName name="IQ_BOARD_MEMBER" hidden="1">"c96"</definedName>
    <definedName name="IQ_BOARD_MEMBER_BACKGROUND" hidden="1">"c2101"</definedName>
    <definedName name="IQ_BOARD_MEMBER_TITLE" localSheetId="18" hidden="1">"c234"</definedName>
    <definedName name="IQ_BOARD_MEMBER_TITLE" hidden="1">"c97"</definedName>
    <definedName name="IQ_BOND_COUPON" hidden="1">"c2183"</definedName>
    <definedName name="IQ_BOND_COUPON_TYPE" hidden="1">"c2184"</definedName>
    <definedName name="IQ_BOND_PRICE" hidden="1">"c2162"</definedName>
    <definedName name="IQ_BONDRATING_FITCH" hidden="1">"IQ_BONDRATING_FITCH"</definedName>
    <definedName name="IQ_BONDRATING_SP" hidden="1">"IQ_BONDRATING_SP"</definedName>
    <definedName name="IQ_BOOK_VALUE" hidden="1">"IQ_BOOK_VALUE"</definedName>
    <definedName name="IQ_BROK_COMISSION" hidden="1">"c98"</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ILDINGS" hidden="1">"c99"</definedName>
    <definedName name="IQ_BUSINESS_DESCRIPTION" hidden="1">"c322"</definedName>
    <definedName name="IQ_BV_ACT_OR_EST_REUT" hidden="1">"c5471"</definedName>
    <definedName name="IQ_BV_EST_REUT" hidden="1">"c5403"</definedName>
    <definedName name="IQ_BV_HIGH_EST_REUT" hidden="1">"c5405"</definedName>
    <definedName name="IQ_BV_LOW_EST_REUT" hidden="1">"c5406"</definedName>
    <definedName name="IQ_BV_MEDIAN_EST_REUT" hidden="1">"c5404"</definedName>
    <definedName name="IQ_BV_NUM_EST_REUT" hidden="1">"c5407"</definedName>
    <definedName name="IQ_BV_OVER_SHARES" localSheetId="18" hidden="1">"c177"</definedName>
    <definedName name="IQ_BV_OVER_SHARES" hidden="1">"c100"</definedName>
    <definedName name="IQ_BV_SHARE" hidden="1">"c100"</definedName>
    <definedName name="IQ_BV_STDDEV_EST_REUT" hidden="1">"c5408"</definedName>
    <definedName name="IQ_CAL_Q" localSheetId="18" hidden="1">"c246"</definedName>
    <definedName name="IQ_CAL_Q" hidden="1">"c101"</definedName>
    <definedName name="IQ_CAL_Y" localSheetId="18" hidden="1">"c248"</definedName>
    <definedName name="IQ_CAL_Y" hidden="1">"c102"</definedName>
    <definedName name="IQ_CALL_FEATURE" hidden="1">"c2197"</definedName>
    <definedName name="IQ_CALLABLE" hidden="1">"c2196"</definedName>
    <definedName name="IQ_CAPEX" localSheetId="18" hidden="1">"c126"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localSheetId="18" hidden="1">"c99"</definedName>
    <definedName name="IQ_CAPITAL_LEASE" hidden="1">"c115"</definedName>
    <definedName name="IQ_CAPITAL_LEASES" hidden="1">"c115"</definedName>
    <definedName name="IQ_CAPITALIZED_INTEREST" hidden="1">"c2076"</definedName>
    <definedName name="IQ_CASH" localSheetId="18" hidden="1">"c69"</definedName>
    <definedName name="IQ_CASH" hidden="1">"c118"</definedName>
    <definedName name="IQ_CASH_ACQUIRE_CF" hidden="1">"c1630"</definedName>
    <definedName name="IQ_CASH_CONVERSION" hidden="1">"c117"</definedName>
    <definedName name="IQ_CASH_DIVIDENDS_NET_INCOME_FDIC" hidden="1">"c6738"</definedName>
    <definedName name="IQ_CASH_DUE_BANKS" localSheetId="18" hidden="1">"c71"</definedName>
    <definedName name="IQ_CASH_DUE_BANKS" hidden="1">"c118"</definedName>
    <definedName name="IQ_CASH_EQUIV" localSheetId="18" hidden="1">"c70"</definedName>
    <definedName name="IQ_CASH_EQUIV" hidden="1">"c118"</definedName>
    <definedName name="IQ_CASH_FINAN" hidden="1">"c119"</definedName>
    <definedName name="IQ_CASH_IN_PROCESS_FDIC" hidden="1">"c6386"</definedName>
    <definedName name="IQ_CASH_INTEREST" localSheetId="18" hidden="1">"c137"</definedName>
    <definedName name="IQ_CASH_INTEREST" hidden="1">"c120"</definedName>
    <definedName name="IQ_CASH_INVEST" hidden="1">"c121"</definedName>
    <definedName name="IQ_CASH_OPER" hidden="1">"c122"</definedName>
    <definedName name="IQ_CASH_OPER_ACT_OR_EST" hidden="1">"c4164"</definedName>
    <definedName name="IQ_CASH_OPER_EST" hidden="1">"c4163"</definedName>
    <definedName name="IQ_CASH_OPER_HIGH_EST" hidden="1">"c4166"</definedName>
    <definedName name="IQ_CASH_OPER_LOW_EST" hidden="1">"c4244"</definedName>
    <definedName name="IQ_CASH_OPER_MEDIAN_EST" hidden="1">"c4245"</definedName>
    <definedName name="IQ_CASH_OPER_NUM_EST" hidden="1">"c4246"</definedName>
    <definedName name="IQ_CASH_OPER_STDDEV_EST" hidden="1">"c4247"</definedName>
    <definedName name="IQ_CASH_SEGREG" hidden="1">"c123"</definedName>
    <definedName name="IQ_CASH_SHARE" hidden="1">"c1911"</definedName>
    <definedName name="IQ_CASH_ST" localSheetId="18" hidden="1">"c73"</definedName>
    <definedName name="IQ_CASH_ST" hidden="1">"c124"</definedName>
    <definedName name="IQ_CASH_ST_INVEST" hidden="1">"c124"</definedName>
    <definedName name="IQ_CASH_TAXES" localSheetId="18" hidden="1">"c138"</definedName>
    <definedName name="IQ_CASH_TAXES" hidden="1">"c125"</definedName>
    <definedName name="IQ_CCE_FDIC" hidden="1">"c6296"</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DET_EST_REUT_CURRENCY_CURRENCY_REUT" hidden="1">"c12526"</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INVENTORY" hidden="1">"c151"</definedName>
    <definedName name="IQ_CHANGE_NET_WORKING_CAPITAL" hidden="1">"c1909"</definedName>
    <definedName name="IQ_CHANGE_OTHER_NET_OPER_ASSETS_BR" hidden="1">"c3595"</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localSheetId="18" hidden="1">"c124"</definedName>
    <definedName name="IQ_CHANGES_WORK_CAP" hidden="1">"c161"</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ITY" localSheetId="18" hidden="1">"c216"</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UTSTANDING_BS_DATE" hidden="1">"c1971"</definedName>
    <definedName name="IQ_CLASSA_OUTSTANDING_FILING_DATE" hidden="1">"c1973"</definedName>
    <definedName name="IQ_CLOSEPRICE" localSheetId="18" hidden="1">"c206"</definedName>
    <definedName name="IQ_CLOSEPRICE" hidden="1">"c174"</definedName>
    <definedName name="IQ_CLOSEPRICE_ADJ" hidden="1">"c2115"</definedName>
    <definedName name="IQ_CMO_FDIC" hidden="1">"c6406"</definedName>
    <definedName name="IQ_COGS" hidden="1">"c175"</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localSheetId="18" hidden="1">"c108"</definedName>
    <definedName name="IQ_COMMON_STOCK" hidden="1">"c182"</definedName>
    <definedName name="IQ_COMP_BENEFITS" hidden="1">"c213"</definedName>
    <definedName name="IQ_COMPANY_ADDRESS" localSheetId="18" hidden="1">"c213"</definedName>
    <definedName name="IQ_COMPANY_ADDRESS" hidden="1">"c214"</definedName>
    <definedName name="IQ_COMPANY_NAME" localSheetId="18" hidden="1">"c208"</definedName>
    <definedName name="IQ_COMPANY_NAME" hidden="1">"c215"</definedName>
    <definedName name="IQ_COMPANY_NAME_LONG" hidden="1">"c1585"</definedName>
    <definedName name="IQ_COMPANY_PHONE" localSheetId="18" hidden="1">"c219"</definedName>
    <definedName name="IQ_COMPANY_PHONE" hidden="1">"c216"</definedName>
    <definedName name="IQ_COMPANY_STATUS" hidden="1">"c2097"</definedName>
    <definedName name="IQ_COMPANY_STREET1" localSheetId="18" hidden="1">"c214"</definedName>
    <definedName name="IQ_COMPANY_STREET1" hidden="1">"c217"</definedName>
    <definedName name="IQ_COMPANY_STREET2" localSheetId="18" hidden="1">"c215"</definedName>
    <definedName name="IQ_COMPANY_STREET2" hidden="1">"c218"</definedName>
    <definedName name="IQ_COMPANY_TICKER" localSheetId="18" hidden="1">"c209"</definedName>
    <definedName name="IQ_COMPANY_TICKER" hidden="1">"c219"</definedName>
    <definedName name="IQ_COMPANY_TYPE" hidden="1">"c2096"</definedName>
    <definedName name="IQ_COMPANY_WEBSITE" localSheetId="18" hidden="1">"c212"</definedName>
    <definedName name="IQ_COMPANY_WEBSITE" hidden="1">"c220"</definedName>
    <definedName name="IQ_COMPANY_ZIP" localSheetId="18" hidden="1">"c218"</definedName>
    <definedName name="IQ_COMPANY_ZIP" hidden="1">"c221"</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LOANS" hidden="1">"c223"</definedName>
    <definedName name="IQ_CONTRACTS_OTHER_COMMODITIES_EQUITIES._FDIC" hidden="1">"c6522"</definedName>
    <definedName name="IQ_CONTRACTS_OTHER_COMMODITIES_EQUITIES_FDIC" hidden="1">"c6522"</definedName>
    <definedName name="IQ_CONV_DATE" hidden="1">"c2191"</definedName>
    <definedName name="IQ_CONV_PREMIUM" hidden="1">"c2195"</definedName>
    <definedName name="IQ_CONV_PRICE" hidden="1">"c2193"</definedName>
    <definedName name="IQ_CONV_RATE" hidden="1">"c2192"</definedName>
    <definedName name="IQ_CONV_SECURITY" hidden="1">"c2189"</definedName>
    <definedName name="IQ_CONV_SECURITY_ISSUER" hidden="1">"c2190"</definedName>
    <definedName name="IQ_CONV_SECURITY_PRICE" hidden="1">"c2194"</definedName>
    <definedName name="IQ_CONVEXITY" hidden="1">"c2182"</definedName>
    <definedName name="IQ_CONVEYED_TO_OTHERS_FDIC" hidden="1">"c6534"</definedName>
    <definedName name="IQ_CORE_CAPITAL_RATIO_FDIC" hidden="1">"c6745"</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BORROWINGS" hidden="1">"c225"</definedName>
    <definedName name="IQ_COST_OF_FUNDING_ASSETS_FDIC" hidden="1">"c6725"</definedName>
    <definedName name="IQ_COST_REV" hidden="1">"c226"</definedName>
    <definedName name="IQ_COST_REVENUE" localSheetId="18" hidden="1">"c6"</definedName>
    <definedName name="IQ_COST_REVENUE" hidden="1">"c226"</definedName>
    <definedName name="IQ_COST_SAVINGS" hidden="1">"c227"</definedName>
    <definedName name="IQ_COST_SERVICE" hidden="1">"c228"</definedName>
    <definedName name="IQ_COST_TOTAL_BORROWINGS" hidden="1">"c229"</definedName>
    <definedName name="IQ_COUNTRY_NAME" localSheetId="18" hidden="1">"c220"</definedName>
    <definedName name="IQ_COUNTRY_NAME" hidden="1">"c230"</definedName>
    <definedName name="IQ_COVERED_POPS" hidden="1">"c2124"</definedName>
    <definedName name="IQ_CQ" hidden="1">5000</definedName>
    <definedName name="IQ_CREDIT_CARD_CHARGE_OFFS_FDIC" hidden="1">"c6652"</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CF" hidden="1">"c232"</definedName>
    <definedName name="IQ_CREDIT_LOSS_PROVISION_NET_CHARGE_OFFS_FDIC" hidden="1">"c6734"</definedName>
    <definedName name="IQ_CUMULATIVE_SPLIT_FACTOR" hidden="1">"c2094"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localSheetId="18" hidden="1">"c95"</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localSheetId="18" hidden="1">"c164"</definedName>
    <definedName name="IQ_CURRENT_RATIO" hidden="1">"c246"</definedName>
    <definedName name="IQ_CUSIP" hidden="1">"c2245"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localSheetId="18" hidden="1">"c154"</definedName>
    <definedName name="IQ_DAYS_PAY_OUTST" hidden="1">"c274"</definedName>
    <definedName name="IQ_DAYS_PAYABLE_OUT" hidden="1">"c274"</definedName>
    <definedName name="IQ_DAYS_SALES_OUT" hidden="1">"c275"</definedName>
    <definedName name="IQ_DAYS_SALES_OUTST" localSheetId="18" hidden="1">"c153"</definedName>
    <definedName name="IQ_DAYS_SALES_OUTST" hidden="1">"c275"</definedName>
    <definedName name="IQ_DEF_ACQ_CST" localSheetId="18" hidden="1">"c290"</definedName>
    <definedName name="IQ_DEF_ACQ_CST" hidden="1">"c301"</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"c313"</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localSheetId="18" hidden="1">"c102"</definedName>
    <definedName name="IQ_DEFERRED_INC_TAX" hidden="1">"c315"</definedName>
    <definedName name="IQ_DEFERRED_TAXES" localSheetId="18" hidden="1">"c122"</definedName>
    <definedName name="IQ_DEFERRED_TAXES" hidden="1">"c147"</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localSheetId="18" hidden="1">"c10"</definedName>
    <definedName name="IQ_DEPRE_AMORT" hidden="1">"c247"</definedName>
    <definedName name="IQ_DEPRE_AMORT_SUPPL" localSheetId="18" hidden="1">"c54"</definedName>
    <definedName name="IQ_DEPRE_AMORT_SUPPL" hidden="1">"c1593"</definedName>
    <definedName name="IQ_DEPRE_DEPLE" localSheetId="18" hidden="1">"c120"</definedName>
    <definedName name="IQ_DEPRE_DEPLE" hidden="1">"c261"</definedName>
    <definedName name="IQ_DEPRE_SUPP" localSheetId="18" hidden="1">"c136"</definedName>
    <definedName name="IQ_DEPRE_SUPP" hidden="1">"c1443"</definedName>
    <definedName name="IQ_DERIVATIVES_FDIC" hidden="1">"c6523"</definedName>
    <definedName name="IQ_DESCRIPTION_LONG" localSheetId="18" hidden="1">"c211"</definedName>
    <definedName name="IQ_DESCRIPTION_LONG" hidden="1">"c322"</definedName>
    <definedName name="IQ_DEVELOP_LAND" hidden="1">"c323"</definedName>
    <definedName name="IQ_DIFF_LASTCLOSE_TARGET_PRICE" hidden="1">"c1854"</definedName>
    <definedName name="IQ_DILUT_ADJUST" localSheetId="18" hidden="1">"c47"</definedName>
    <definedName name="IQ_DILUT_ADJUST" hidden="1">"c1621"</definedName>
    <definedName name="IQ_DILUT_EPS_EXCL" localSheetId="18" hidden="1">"c49"</definedName>
    <definedName name="IQ_DILUT_EPS_EXCL" hidden="1">"c324"</definedName>
    <definedName name="IQ_DILUT_EPS_INCL" localSheetId="18" hidden="1">"c50"</definedName>
    <definedName name="IQ_DILUT_EPS_INCL" hidden="1">"c325"</definedName>
    <definedName name="IQ_DILUT_EPS_NORM" hidden="1">"c1903"</definedName>
    <definedName name="IQ_DILUT_NI" hidden="1">"c2079"</definedName>
    <definedName name="IQ_DILUT_NORMAL_EPS" localSheetId="18" hidden="1">"c66"</definedName>
    <definedName name="IQ_DILUT_NORMAL_EPS" hidden="1">"c1594"</definedName>
    <definedName name="IQ_DILUT_WEIGHT" localSheetId="18" hidden="1">"c48"</definedName>
    <definedName name="IQ_DILUT_WEIGHT" hidden="1">"c326"</definedName>
    <definedName name="IQ_DISCONT_OPER" localSheetId="18" hidden="1">"c37"</definedName>
    <definedName name="IQ_DISCONT_OPER" hidden="1">"c333"</definedName>
    <definedName name="IQ_DISCOUNT_RATE_PENSION_DOMESTIC" hidden="1">"c327"</definedName>
    <definedName name="IQ_DISCOUNT_RATE_PENSION_FOREIGN" hidden="1">"c328"</definedName>
    <definedName name="IQ_DISTR_EXCESS_EARN" hidden="1">"c329"</definedName>
    <definedName name="IQ_DISTRIBUTABLE_CASH_EST_CIQ" hidden="1">"c4802"</definedName>
    <definedName name="IQ_DISTRIBUTABLE_CASH_HIGH_EST_CIQ" hidden="1">"c4805"</definedName>
    <definedName name="IQ_DISTRIBUTABLE_CASH_LOW_EST_CIQ" hidden="1">"c4806"</definedName>
    <definedName name="IQ_DISTRIBUTABLE_CASH_MEDIAN_EST_CIQ" hidden="1">"c4807"</definedName>
    <definedName name="IQ_DISTRIBUTABLE_CASH_NUM_EST_CIQ" hidden="1">"c4808"</definedName>
    <definedName name="IQ_DISTRIBUTABLE_CASH_SHARE_EST_CIQ" hidden="1">"c4810"</definedName>
    <definedName name="IQ_DISTRIBUTABLE_CASH_SHARE_HIGH_EST_CIQ" hidden="1">"c4813"</definedName>
    <definedName name="IQ_DISTRIBUTABLE_CASH_SHARE_LOW_EST_CIQ" hidden="1">"c4814"</definedName>
    <definedName name="IQ_DISTRIBUTABLE_CASH_SHARE_MEDIAN_EST_CIQ" hidden="1">"c4815"</definedName>
    <definedName name="IQ_DISTRIBUTABLE_CASH_SHARE_NUM_EST_CIQ" hidden="1">"c4816"</definedName>
    <definedName name="IQ_DISTRIBUTABLE_CASH_SHARE_STDDEV_EST_CIQ" hidden="1">"c4817"</definedName>
    <definedName name="IQ_DISTRIBUTABLE_CASH_STDDEV_EST_CIQ" hidden="1">"c4819"</definedName>
    <definedName name="IQ_DIV_PAYMENT_DATE" hidden="1">"c2205"</definedName>
    <definedName name="IQ_DIV_RECORD_DATE" hidden="1">"c2204"</definedName>
    <definedName name="IQ_DIV_SHARE" hidden="1">"c330"</definedName>
    <definedName name="IQ_DIVEST_CF" hidden="1">"c331"</definedName>
    <definedName name="IQ_DIVID_SHARE" localSheetId="18" hidden="1">"c51"</definedName>
    <definedName name="IQ_DIVID_SHARE" hidden="1">"c330"</definedName>
    <definedName name="IQ_DIVIDEND_YIELD" localSheetId="18" hidden="1">"c230"</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ARNINGS_COVERAGE_NET_CHARGE_OFFS_FDIC" hidden="1">"c6735"</definedName>
    <definedName name="IQ_EBIT" localSheetId="18" hidden="1">"c22"</definedName>
    <definedName name="IQ_EBIT" hidden="1">"c352"</definedName>
    <definedName name="IQ_EBIT_10K" hidden="1">"IQ_EBIT_10K"</definedName>
    <definedName name="IQ_EBIT_10Q" hidden="1">"IQ_EBIT_10Q"</definedName>
    <definedName name="IQ_EBIT_10Q1" hidden="1">"IQ_EBIT_10Q1"</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GROWTH_1" hidden="1">"IQ_EBIT_GROWTH_1"</definedName>
    <definedName name="IQ_EBIT_GROWTH_2" hidden="1">"IQ_EBIT_GROWTH_2"</definedName>
    <definedName name="IQ_EBIT_INT" hidden="1">"c360"</definedName>
    <definedName name="IQ_EBIT_MARGIN" localSheetId="18" hidden="1">"c141"</definedName>
    <definedName name="IQ_EBIT_MARGIN" hidden="1">"c359"</definedName>
    <definedName name="IQ_EBIT_OVER_IE" localSheetId="18" hidden="1">"c184"</definedName>
    <definedName name="IQ_EBIT_OVER_IE" hidden="1">"c360"</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localSheetId="18" hidden="1">"c23"</definedName>
    <definedName name="IQ_EBITDA" hidden="1">"c361"</definedName>
    <definedName name="IQ_EBITDA_10K" hidden="1">"IQ_EBITDA_10K"</definedName>
    <definedName name="IQ_EBITDA_10Q" hidden="1">"IQ_EBITDA_10Q"</definedName>
    <definedName name="IQ_EBITDA_10Q1" hidden="1">"IQ_EBITDA_10Q1"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localSheetId="18" hidden="1">"c186"</definedName>
    <definedName name="IQ_EBITDA_CAPEX_OVER_TOTAL_IE" hidden="1">"c368"</definedName>
    <definedName name="IQ_EBITDA_DET_EST_REUT_CURRENCY_CURRENCY_REUT" hidden="1">"c12529"</definedName>
    <definedName name="IQ_EBITDA_EST_REUT" hidden="1">"c3640"</definedName>
    <definedName name="IQ_EBITDA_GROWTH_1" hidden="1">"IQ_EBITDA_GROWTH_1"</definedName>
    <definedName name="IQ_EBITDA_GROWTH_2" hidden="1">"IQ_EBITDA_GROWTH_2"</definedName>
    <definedName name="IQ_EBITDA_HIGH_EST_REUT" hidden="1">"c3642"</definedName>
    <definedName name="IQ_EBITDA_INT" hidden="1">"c373"</definedName>
    <definedName name="IQ_EBITDA_LOW_EST_REUT" hidden="1">"c3643"</definedName>
    <definedName name="IQ_EBITDA_MARGIN" localSheetId="18" hidden="1">"c140"</definedName>
    <definedName name="IQ_EBITDA_MARGIN" hidden="1">"c372"</definedName>
    <definedName name="IQ_EBITDA_MEDIAN_EST_REUT" hidden="1">"c3641"</definedName>
    <definedName name="IQ_EBITDA_NUM_EST_REUT" hidden="1">"c3644"</definedName>
    <definedName name="IQ_EBITDA_OVER_TOTAL_IE" localSheetId="18" hidden="1">"c185"</definedName>
    <definedName name="IQ_EBITDA_OVER_TOTAL_IE" hidden="1">"c373"</definedName>
    <definedName name="IQ_EBITDA_STDDEV_EST_REUT" hidden="1">"c3645"</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FFECT_SPECIAL_CHARGE" localSheetId="18" hidden="1">"c61"</definedName>
    <definedName name="IQ_EFFECT_SPECIAL_CHARGE" hidden="1">"c1595"</definedName>
    <definedName name="IQ_EFFECT_TAX_RATE" hidden="1">"c1899"</definedName>
    <definedName name="IQ_EFFICIENCY_RATIO" hidden="1">"c391"</definedName>
    <definedName name="IQ_EFFICIENCY_RATIO_FDIC" hidden="1">"c6736"</definedName>
    <definedName name="IQ_EMPLOYEES" localSheetId="18" hidden="1">"c221"</definedName>
    <definedName name="IQ_EMPLOYEES" hidden="1">"c392"</definedName>
    <definedName name="IQ_ENTERPRISE_VALUE" localSheetId="18" hidden="1">"c2"</definedName>
    <definedName name="IQ_ENTERPRISE_VALUE" hidden="1">"c84"</definedName>
    <definedName name="IQ_EPS" hidden="1">"IQ_EPS"</definedName>
    <definedName name="IQ_EPS_10K" hidden="1">"IQ_EPS_10K"</definedName>
    <definedName name="IQ_EPS_10Q" hidden="1">"IQ_EPS_10Q"</definedName>
    <definedName name="IQ_EPS_10Q1" hidden="1">"IQ_EPS_10Q1"</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EST_1" hidden="1">"IQ_EPS_EST_1"</definedName>
    <definedName name="IQ_EPS_EST_REUT" hidden="1">"c5453"</definedName>
    <definedName name="IQ_EPS_GW_DET_EST_REUT_CURRENCY_CURRENCY_REUT" hidden="1">"c12533"</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RM" hidden="1">"c1902"</definedName>
    <definedName name="IQ_EPS_NUM_EST" hidden="1">"c402"</definedName>
    <definedName name="IQ_EPS_NUM_EST_REUT" hidden="1">"c5451"</definedName>
    <definedName name="IQ_EPS_STDDEV_EST" hidden="1">"c403"</definedName>
    <definedName name="IQ_EPS_STDDEV_EST_REUT" hidden="1">"c5452"</definedName>
    <definedName name="IQ_EQUITY_AFFIL" localSheetId="18" hidden="1">"c33"</definedName>
    <definedName name="IQ_EQUITY_AFFIL" hidden="1">"c552"</definedName>
    <definedName name="IQ_EQUITY_CAPITAL_ASSETS_FDIC" hidden="1">"c6744"</definedName>
    <definedName name="IQ_EQUITY_FDIC" hidden="1">"c6353"</definedName>
    <definedName name="IQ_EQUITY_METHOD" hidden="1">"c404"</definedName>
    <definedName name="IQ_EQUITY_SECURITIES_FDIC" hidden="1">"c6304"</definedName>
    <definedName name="IQ_EQUITY_SECURITY_EXPOSURES_FDIC" hidden="1">"c6664"</definedName>
    <definedName name="IQ_EQV_OVER_BV" localSheetId="18" hidden="1">"c173"</definedName>
    <definedName name="IQ_EQV_OVER_BV" hidden="1">"c1596"</definedName>
    <definedName name="IQ_EQV_OVER_LTM_PRETAX_INC" localSheetId="18" hidden="1">"c178"</definedName>
    <definedName name="IQ_EQV_OVER_LTM_PRETAX_INC" hidden="1">"c739"</definedName>
    <definedName name="IQ_ESOP_DEBT" localSheetId="18" hidden="1">"c112"</definedName>
    <definedName name="IQ_ESOP_DEBT" hidden="1">"c1597"</definedName>
    <definedName name="IQ_EST_ACT_BV_REUT" hidden="1">"c5409"</definedName>
    <definedName name="IQ_EST_ACT_EPS" hidden="1">"c1648"</definedName>
    <definedName name="IQ_EST_ACT_FFO_REUT" hidden="1">"c3843"</definedName>
    <definedName name="IQ_EST_ACT_FFO_SHARE_SHARE_REUT" hidden="1">"c3843"</definedName>
    <definedName name="IQ_EST_ACT_FFO_SHARE_SHARE_THOM" hidden="1">"c4005"</definedName>
    <definedName name="IQ_EST_ACT_FFO_THOM" hidden="1">"c4005"</definedName>
    <definedName name="IQ_EST_BV_DIFF_REUT" hidden="1">"c5433"</definedName>
    <definedName name="IQ_EST_BV_SURPRISE_PERCENT_REUT" hidden="1">"c5434"</definedName>
    <definedName name="IQ_EST_CURRENCY" hidden="1">"c2140"</definedName>
    <definedName name="IQ_EST_CURRENCY_REUT" hidden="1">"c5437"</definedName>
    <definedName name="IQ_EST_DATE" hidden="1">"c1634"</definedName>
    <definedName name="IQ_EST_DATE_REUT" hidden="1">"c5438"</definedName>
    <definedName name="IQ_EST_EPS_DIFF" hidden="1">"c1864"</definedName>
    <definedName name="IQ_EST_EPS_GROWTH_1YR" hidden="1">"c1636"</definedName>
    <definedName name="IQ_EST_EPS_GROWTH_1YR_REUT" hidden="1">"c3646"</definedName>
    <definedName name="IQ_EST_EPS_GROWTH_5YR" hidden="1">"c1655"</definedName>
    <definedName name="IQ_EST_EPS_GROWTH_5YR_REUT" hidden="1">"c3633"</definedName>
    <definedName name="IQ_EST_EPS_GROWTH_Q_1YR" hidden="1">"c1641"</definedName>
    <definedName name="IQ_EST_EPS_GROWTH_Q_1YR_REUT" hidden="1">"c5410"</definedName>
    <definedName name="IQ_EST_EPS_SURPRISE" hidden="1">"c1635"</definedName>
    <definedName name="IQ_EST_FFO_DIFF_REUT" hidden="1">"c3890"</definedName>
    <definedName name="IQ_EST_FFO_DIFF_THOM" hidden="1">"c5186"</definedName>
    <definedName name="IQ_EST_FFO_SHARE_SHARE_DIFF_REUT" hidden="1">"c3890"</definedName>
    <definedName name="IQ_EST_FFO_SHARE_SHARE_DIFF_THOM" hidden="1">"c5186"</definedName>
    <definedName name="IQ_EST_FFO_SHARE_SHARE_SURPRISE_PERCENT_REUT" hidden="1">"c3891"</definedName>
    <definedName name="IQ_EST_FFO_SHARE_SHARE_SURPRISE_PERCENT_THOM" hidden="1">"c5187"</definedName>
    <definedName name="IQ_EST_FFO_SURPRISE_PERCENT_REUT" hidden="1">"c3891"</definedName>
    <definedName name="IQ_EST_FFO_SURPRISE_PERCENT_THOM" hidden="1">"c5187"</definedName>
    <definedName name="IQ_EST_NUM_BUY_REUT" hidden="1">"c3869"</definedName>
    <definedName name="IQ_EST_NUM_HOLD_REUT" hidden="1">"c3871"</definedName>
    <definedName name="IQ_EST_NUM_OUTPERFORM_REUT" hidden="1">"c3870"</definedName>
    <definedName name="IQ_EST_NUM_SELL_REUT" hidden="1">"c3873"</definedName>
    <definedName name="IQ_EST_NUM_UNDERPERFORM_REUT" hidden="1">"c3872"</definedName>
    <definedName name="IQ_ESTIMATED_ASSESSABLE_DEPOSITS_FDIC" hidden="1">"c6490"</definedName>
    <definedName name="IQ_ESTIMATED_INSURED_DEPOSITS_FDIC" hidden="1">"c6491"</definedName>
    <definedName name="IQ_EV_OVER_EMPLOYEE" localSheetId="18" hidden="1">"c172"</definedName>
    <definedName name="IQ_EV_OVER_EMPLOYEE" hidden="1">"c1225"</definedName>
    <definedName name="IQ_EV_OVER_LTM_EBIT" localSheetId="18" hidden="1">"c167"</definedName>
    <definedName name="IQ_EV_OVER_LTM_EBIT" hidden="1">"c1221"</definedName>
    <definedName name="IQ_EV_OVER_LTM_EBITDA" localSheetId="18" hidden="1">"c168"</definedName>
    <definedName name="IQ_EV_OVER_LTM_EBITDA" hidden="1">"c1223"</definedName>
    <definedName name="IQ_EV_OVER_LTM_REVENUE" localSheetId="18" hidden="1">"c169"</definedName>
    <definedName name="IQ_EV_OVER_LTM_REVENUE" hidden="1">"c1227"</definedName>
    <definedName name="IQ_EV_OVER_REVENUE_EST" hidden="1">"IQ_EV_OVER_REVENUE_EST"</definedName>
    <definedName name="IQ_EV_OVER_REVENUE_EST_1" hidden="1">"IQ_EV_OVER_REVENUE_EST_1"</definedName>
    <definedName name="IQ_EVAL_DATE" hidden="1">"c2180"</definedName>
    <definedName name="IQ_EXCHANGE" localSheetId="18" hidden="1">"c210"</definedName>
    <definedName name="IQ_EXCHANGE" hidden="1">"c405"</definedName>
    <definedName name="IQ_EXERCISE_PRICE" hidden="1">"c406"</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localSheetId="18" hidden="1">"c38"</definedName>
    <definedName name="IQ_EXTRA_ITEMS" hidden="1">"c413"</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FUNDS_PURCHASED_FDIC" hidden="1">"c6343"</definedName>
    <definedName name="IQ_FED_FUNDS_SOLD_FDIC" hidden="1">"c6307"</definedName>
    <definedName name="IQ_FEDFUNDS_SOLD" hidden="1">"c2256"</definedName>
    <definedName name="IQ_FFO" hidden="1">"c1574"</definedName>
    <definedName name="IQ_FFO_ADJ_EST_CIQ" hidden="1">"c4959"</definedName>
    <definedName name="IQ_FFO_ADJ_HIGH_EST_CIQ" hidden="1">"c4962"</definedName>
    <definedName name="IQ_FFO_ADJ_LOW_EST_CIQ" hidden="1">"c4963"</definedName>
    <definedName name="IQ_FFO_ADJ_MEDIAN_EST_CIQ" hidden="1">"c4964"</definedName>
    <definedName name="IQ_FFO_ADJ_NUM_EST_CIQ" hidden="1">"c4965"</definedName>
    <definedName name="IQ_FFO_ADJ_STDDEV_EST_CIQ" hidden="1">"c4966"</definedName>
    <definedName name="IQ_FFO_EST_CIQ" hidden="1">"c3668"</definedName>
    <definedName name="IQ_FFO_EST_DET_EST" hidden="1">"c12059"</definedName>
    <definedName name="IQ_FFO_EST_DET_EST_CURRENCY" hidden="1">"c12466"</definedName>
    <definedName name="IQ_FFO_EST_DET_EST_CURRENCY_REUT" hidden="1">"c12536"</definedName>
    <definedName name="IQ_FFO_EST_DET_EST_CURRENCY_THOM" hidden="1">"c12487"</definedName>
    <definedName name="IQ_FFO_EST_DET_EST_DATE" hidden="1">"c12212"</definedName>
    <definedName name="IQ_FFO_EST_DET_EST_DATE_REUT" hidden="1">"c12295"</definedName>
    <definedName name="IQ_FFO_EST_DET_EST_DATE_THOM" hidden="1">"c12238"</definedName>
    <definedName name="IQ_FFO_EST_DET_EST_INCL" hidden="1">"c12349"</definedName>
    <definedName name="IQ_FFO_EST_DET_EST_INCL_REUT" hidden="1">"c12419"</definedName>
    <definedName name="IQ_FFO_EST_DET_EST_INCL_THOM" hidden="1">"c12370"</definedName>
    <definedName name="IQ_FFO_EST_DET_EST_ORIGIN" hidden="1">"c12722"</definedName>
    <definedName name="IQ_FFO_EST_DET_EST_ORIGIN_REUT" hidden="1">"c12724"</definedName>
    <definedName name="IQ_FFO_EST_DET_EST_ORIGIN_THOM" hidden="1">"c12608"</definedName>
    <definedName name="IQ_FFO_EST_DET_EST_REUT" hidden="1">"c12153"</definedName>
    <definedName name="IQ_FFO_EST_DET_EST_THOM" hidden="1">"c12088"</definedName>
    <definedName name="IQ_FFO_EST_REUT" hidden="1">"c3837"</definedName>
    <definedName name="IQ_FFO_EST_THOM" hidden="1">"c3999"</definedName>
    <definedName name="IQ_FFO_HIGH_EST_CIQ" hidden="1">"c3670"</definedName>
    <definedName name="IQ_FFO_HIGH_EST_REUT" hidden="1">"c3839"</definedName>
    <definedName name="IQ_FFO_HIGH_EST_THOM" hidden="1">"c4001"</definedName>
    <definedName name="IQ_FFO_LOW_EST_CIQ" hidden="1">"c3671"</definedName>
    <definedName name="IQ_FFO_LOW_EST_REUT" hidden="1">"c3840"</definedName>
    <definedName name="IQ_FFO_LOW_EST_THOM" hidden="1">"c4002"</definedName>
    <definedName name="IQ_FFO_MEDIAN_EST_CIQ" hidden="1">"c3669"</definedName>
    <definedName name="IQ_FFO_MEDIAN_EST_REUT" hidden="1">"c3838"</definedName>
    <definedName name="IQ_FFO_MEDIAN_EST_THOM" hidden="1">"c4000"</definedName>
    <definedName name="IQ_FFO_NUM_EST_CIQ" hidden="1">"c3672"</definedName>
    <definedName name="IQ_FFO_NUM_EST_REUT" hidden="1">"c3841"</definedName>
    <definedName name="IQ_FFO_NUM_EST_THOM" hidden="1">"c4003"</definedName>
    <definedName name="IQ_FFO_SHARE_SHARE_EST_DET_EST" hidden="1">"c12059"</definedName>
    <definedName name="IQ_FFO_SHARE_SHARE_EST_DET_EST_CURRENCY" hidden="1">"c12466"</definedName>
    <definedName name="IQ_FFO_SHARE_SHARE_EST_DET_EST_CURRENCY_REUT" hidden="1">"c12536"</definedName>
    <definedName name="IQ_FFO_SHARE_SHARE_EST_DET_EST_CURRENCY_THOM" hidden="1">"c12487"</definedName>
    <definedName name="IQ_FFO_SHARE_SHARE_EST_DET_EST_DATE" hidden="1">"c12212"</definedName>
    <definedName name="IQ_FFO_SHARE_SHARE_EST_DET_EST_DATE_REUT" hidden="1">"c12295"</definedName>
    <definedName name="IQ_FFO_SHARE_SHARE_EST_DET_EST_DATE_THOM" hidden="1">"c12238"</definedName>
    <definedName name="IQ_FFO_SHARE_SHARE_EST_DET_EST_INCL" hidden="1">"c12349"</definedName>
    <definedName name="IQ_FFO_SHARE_SHARE_EST_DET_EST_INCL_REUT" hidden="1">"c12419"</definedName>
    <definedName name="IQ_FFO_SHARE_SHARE_EST_DET_EST_INCL_THOM" hidden="1">"c12370"</definedName>
    <definedName name="IQ_FFO_SHARE_SHARE_EST_DET_EST_ORIGIN" hidden="1">"c12722"</definedName>
    <definedName name="IQ_FFO_SHARE_SHARE_EST_DET_EST_ORIGIN_REUT" hidden="1">"c12724"</definedName>
    <definedName name="IQ_FFO_SHARE_SHARE_EST_DET_EST_ORIGIN_THOM" hidden="1">"c12608"</definedName>
    <definedName name="IQ_FFO_SHARE_SHARE_EST_DET_EST_REUT" hidden="1">"c12153"</definedName>
    <definedName name="IQ_FFO_SHARE_SHARE_EST_DET_EST_THOM" hidden="1">"c12088"</definedName>
    <definedName name="IQ_FFO_SHARE_SHARE_EST_REUT" hidden="1">"c3837"</definedName>
    <definedName name="IQ_FFO_SHARE_SHARE_EST_THOM" hidden="1">"c3999"</definedName>
    <definedName name="IQ_FFO_SHARE_SHARE_HIGH_EST_REUT" hidden="1">"c3839"</definedName>
    <definedName name="IQ_FFO_SHARE_SHARE_HIGH_EST_THOM" hidden="1">"c4001"</definedName>
    <definedName name="IQ_FFO_SHARE_SHARE_LOW_EST_REUT" hidden="1">"c3840"</definedName>
    <definedName name="IQ_FFO_SHARE_SHARE_LOW_EST_THOM" hidden="1">"c4002"</definedName>
    <definedName name="IQ_FFO_SHARE_SHARE_MEDIAN_EST_REUT" hidden="1">"c3838"</definedName>
    <definedName name="IQ_FFO_SHARE_SHARE_MEDIAN_EST_THOM" hidden="1">"c4000"</definedName>
    <definedName name="IQ_FFO_SHARE_SHARE_NUM_EST_REUT" hidden="1">"c3841"</definedName>
    <definedName name="IQ_FFO_SHARE_SHARE_NUM_EST_THOM" hidden="1">"c4003"</definedName>
    <definedName name="IQ_FFO_SHARE_SHARE_STDDEV_EST_REUT" hidden="1">"c3842"</definedName>
    <definedName name="IQ_FFO_SHARE_SHARE_STDDEV_EST_THOM" hidden="1">"c4004"</definedName>
    <definedName name="IQ_FFO_STDDEV_EST_CIQ" hidden="1">"c3673"</definedName>
    <definedName name="IQ_FFO_STDDEV_EST_REUT" hidden="1">"c3842"</definedName>
    <definedName name="IQ_FFO_STDDEV_EST_THOM" hidden="1">"c4004"</definedName>
    <definedName name="IQ_FH" hidden="1">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I_12M_RETURN" hidden="1">"c25807"</definedName>
    <definedName name="IQ_FII_3M_RETURN" hidden="1">"c25808"</definedName>
    <definedName name="IQ_FII_6M_RETURN" hidden="1">"c25809"</definedName>
    <definedName name="IQ_FII_AVGBIDSPREAD" hidden="1">"c25820"</definedName>
    <definedName name="IQ_FII_CONVEX" hidden="1">"c25799"</definedName>
    <definedName name="IQ_FII_COUPON" hidden="1">"c25800"</definedName>
    <definedName name="IQ_FII_DAILY_RETURN" hidden="1">"c25810"</definedName>
    <definedName name="IQ_FII_DURTW" hidden="1">"c25802"</definedName>
    <definedName name="IQ_FII_EXCESS_RETURN" hidden="1">"c25819"</definedName>
    <definedName name="IQ_FII_INDEXPRICE" hidden="1">"c25806"</definedName>
    <definedName name="IQ_FII_MATURITY" hidden="1">"c25804"</definedName>
    <definedName name="IQ_FII_MODDUR" hidden="1">"c25801"</definedName>
    <definedName name="IQ_FII_MTD_RETURN_COUPON" hidden="1">"c25813"</definedName>
    <definedName name="IQ_FII_MTD_RETURN_CURRENCY" hidden="1">"c25814"</definedName>
    <definedName name="IQ_FII_MTD_RETURN_PAYDOWN" hidden="1">"c25815"</definedName>
    <definedName name="IQ_FII_MTD_RETURN_PRICE" hidden="1">"c25816"</definedName>
    <definedName name="IQ_FII_MTD_RETURN_TOTAL" hidden="1">"c25812"</definedName>
    <definedName name="IQ_FII_MV" hidden="1">"c25803"</definedName>
    <definedName name="IQ_FII_NUMISSUE" hidden="1">"c25805"</definedName>
    <definedName name="IQ_FII_OAS" hidden="1">"c25798"</definedName>
    <definedName name="IQ_FII_RETURN_INCEPTION" hidden="1">"c25811"</definedName>
    <definedName name="IQ_FII_YTD_RETURN" hidden="1">"c25817"</definedName>
    <definedName name="IQ_FII_YTW" hidden="1">"c25818"</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NOTES_PAY_TOTAL" hidden="1">"c5522"</definedName>
    <definedName name="IQ_FIN_DIV_REV" hidden="1">"c437"</definedName>
    <definedName name="IQ_FINANCING_CASH" localSheetId="18" hidden="1">"c129"</definedName>
    <definedName name="IQ_FINANCING_CASH" hidden="1">"c893"</definedName>
    <definedName name="IQ_FINANCING_CASH_SUPPL" hidden="1">"c899"</definedName>
    <definedName name="IQ_FINISHED_INV" hidden="1">"c438"</definedName>
    <definedName name="IQ_FIRST_INT_DATE" hidden="1">"c2186"</definedName>
    <definedName name="IQ_FIRST_YEAR_LIFE" hidden="1">"c439"</definedName>
    <definedName name="IQ_FISCAL_Q" localSheetId="18" hidden="1">"c245"</definedName>
    <definedName name="IQ_FISCAL_Q" hidden="1">"c440"</definedName>
    <definedName name="IQ_FISCAL_Y" localSheetId="18" hidden="1">"c247"</definedName>
    <definedName name="IQ_FISCAL_Y" hidden="1">"c441"</definedName>
    <definedName name="IQ_FIVE_PERCENT_OWNER" localSheetId="18" hidden="1">"c239"</definedName>
    <definedName name="IQ_FIVE_PERCENT_OWNER" hidden="1">"c442"</definedName>
    <definedName name="IQ_FIVE_YEAR_FIXED_AND_FLOATING_RATE_FDIC" hidden="1">"c6422"</definedName>
    <definedName name="IQ_FIVE_YEAR_MORTGAGE_PASS_THROUGHS_FDIC" hidden="1">"c6414"</definedName>
    <definedName name="IQ_FIVEPERCENT_PERCENT" localSheetId="18" hidden="1">"c240"</definedName>
    <definedName name="IQ_FIVEPERCENT_PERCENT" hidden="1">"c443"</definedName>
    <definedName name="IQ_FIVEPERCENT_SHARES" localSheetId="18" hidden="1">"c251"</definedName>
    <definedName name="IQ_FIVEPERCENT_SHARES" hidden="1">"c444"</definedName>
    <definedName name="IQ_FIXED_ASSET_TURNS" hidden="1">"c445"</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localSheetId="18" hidden="1">"c134"</definedName>
    <definedName name="IQ_FOREIGN_EXCHANGE" hidden="1">"c451"</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 hidden="1">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X_CONTRACTS_FDIC" hidden="1">"c6517"</definedName>
    <definedName name="IQ_FX_CONTRACTS_SPOT_FDIC" hidden="1">"c6356"</definedName>
    <definedName name="IQ_FY" hidden="1">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localSheetId="18" hidden="1">"c27"</definedName>
    <definedName name="IQ_GAIN_SALE_ASSETS" hidden="1">"c452"</definedName>
    <definedName name="IQ_GAIN_SALE_LOANS_FDIC" hidden="1">"c6673"</definedName>
    <definedName name="IQ_GAIN_SALE_RE_FDIC" hidden="1">"c6674"</definedName>
    <definedName name="IQ_GAINS_SALE_ASSETS_FDIC" hidden="1">"c6675"</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localSheetId="18" hidden="1">"c85"</definedName>
    <definedName name="IQ_GOODWILL_NET" hidden="1">"c530"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localSheetId="18" hidden="1">"c52"</definedName>
    <definedName name="IQ_GROSS_DIVID" hidden="1">"c192"</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localSheetId="18" hidden="1">"c139"</definedName>
    <definedName name="IQ_GROSS_MARGIN" hidden="1">"c529"</definedName>
    <definedName name="IQ_GROSS_PROFIT" localSheetId="18" hidden="1">"c7"</definedName>
    <definedName name="IQ_GROSS_PROFIT" hidden="1">"c511"</definedName>
    <definedName name="IQ_GROSS_SPRD" hidden="1">"c2155"</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ELD_MATURITY_FDIC" hidden="1">"c6408"</definedName>
    <definedName name="IQ_HIGH_TARGET_PRICE_REUT" hidden="1">"c5317"</definedName>
    <definedName name="IQ_HIGHPRICE" localSheetId="18" hidden="1">"c193"</definedName>
    <definedName name="IQ_HIGHPRICE" hidden="1">"c545"</definedName>
    <definedName name="IQ_HOME_EQUITY_LOC_NET_CHARGE_OFFS_FDIC" hidden="1">"c6644"</definedName>
    <definedName name="IQ_HOME_EQUITY_LOC_TOTAL_CHARGE_OFFS_FDIC" hidden="1">"c6606"</definedName>
    <definedName name="IQ_HOME_EQUITY_LOC_TOTAL_RECOVERIES_FDIC" hidden="1">"c6625"</definedName>
    <definedName name="IQ_HOMEOWNERS_WRITTEN" hidden="1">"c546"</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AIR_OIL" hidden="1">"c547"</definedName>
    <definedName name="IQ_IMPAIRMENT_GW" hidden="1">"c548"</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NC_AFTER_TAX" localSheetId="18" hidden="1">"c31"</definedName>
    <definedName name="IQ_INC_AFTER_TAX" hidden="1">"c1598"</definedName>
    <definedName name="IQ_INC_AVAIL_EXCL" localSheetId="18" hidden="1">"c42"</definedName>
    <definedName name="IQ_INC_AVAIL_EXCL" hidden="1">"c789"</definedName>
    <definedName name="IQ_INC_AVAIL_INCL" localSheetId="18" hidden="1">"c43"</definedName>
    <definedName name="IQ_INC_AVAIL_INCL" hidden="1">"c791"</definedName>
    <definedName name="IQ_INC_BEFORE_TAX" localSheetId="18" hidden="1">"c29"</definedName>
    <definedName name="IQ_INC_BEFORE_TAX" hidden="1">"c386"</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localSheetId="18" hidden="1">"c30"</definedName>
    <definedName name="IQ_INC_TAX" hidden="1">"c560"</definedName>
    <definedName name="IQ_INC_TAX_EXCL" localSheetId="18" hidden="1">"c62"</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EX_PROVIDED_DIVIDEND" hidden="1">"c19252"</definedName>
    <definedName name="IQ_INDEXCONSTITUENT_CLOSEPRICE" hidden="1">"c19241"</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localSheetId="18" hidden="1">"c237"</definedName>
    <definedName name="IQ_INSIDER_OWNER" hidden="1">"c577"</definedName>
    <definedName name="IQ_INSIDER_PERCENT" localSheetId="18" hidden="1">"c238"</definedName>
    <definedName name="IQ_INSIDER_PERCENT" hidden="1">"c578"</definedName>
    <definedName name="IQ_INSIDER_SHARES" localSheetId="18" hidden="1">"c250"</definedName>
    <definedName name="IQ_INSIDER_SHARES" hidden="1">"c579"</definedName>
    <definedName name="IQ_INSTITUTIONAL_OVER_TOTAL" hidden="1">"c1580"</definedName>
    <definedName name="IQ_INSTITUTIONAL_OWNER" localSheetId="18" hidden="1">"c235"</definedName>
    <definedName name="IQ_INSTITUTIONAL_OWNER" hidden="1">"c580"</definedName>
    <definedName name="IQ_INSTITUTIONAL_PERCENT" localSheetId="18" hidden="1">"c236"</definedName>
    <definedName name="IQ_INSTITUTIONAL_PERCENT" hidden="1">"c581"</definedName>
    <definedName name="IQ_INSTITUTIONAL_SHARES" localSheetId="18" hidden="1">"c249"</definedName>
    <definedName name="IQ_INSTITUTIONAL_SHARES" hidden="1">"c582"</definedName>
    <definedName name="IQ_INSTITUTIONS_EARNINGS_GAINS_FDIC" hidden="1">"c6723"</definedName>
    <definedName name="IQ_INSUR_RECEIV" localSheetId="18" hidden="1">"c288"</definedName>
    <definedName name="IQ_INSUR_RECEIV" hidden="1">"c1600"</definedName>
    <definedName name="IQ_INSURANCE_COMMISSION_FEES_FDIC" hidden="1">"c6670"</definedName>
    <definedName name="IQ_INSURANCE_UNDERWRITING_INCOME_FDIC" hidden="1">"c6671"</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IT" hidden="1">"c597"</definedName>
    <definedName name="IQ_INT_INC_SECURITIES_FDIC" hidden="1">"c6559"</definedName>
    <definedName name="IQ_INT_INC_TOTAL" hidden="1">"c598"</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localSheetId="18" hidden="1">"c86"</definedName>
    <definedName name="IQ_INTANGIBLES_NET" hidden="1">"c907"</definedName>
    <definedName name="IQ_INTEL_EPS_EST" hidden="1">"c24729"</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localSheetId="18" hidden="1">"c17"</definedName>
    <definedName name="IQ_INTEREST_EXP_NET" hidden="1">"c1450"</definedName>
    <definedName name="IQ_INTEREST_EXP_NON" localSheetId="18" hidden="1">"c24"</definedName>
    <definedName name="IQ_INTEREST_EXP_NON" hidden="1">"c618"</definedName>
    <definedName name="IQ_INTEREST_EXP_SUPPL" localSheetId="18" hidden="1">"c53"</definedName>
    <definedName name="IQ_INTEREST_EXP_SUPPL" hidden="1">"c1460"</definedName>
    <definedName name="IQ_INTEREST_INC" localSheetId="18" hidden="1">"c26"</definedName>
    <definedName name="IQ_INTEREST_INC" hidden="1">"c769"</definedName>
    <definedName name="IQ_INTEREST_INC_10K" hidden="1">"IQ_INTEREST_INC_10K"</definedName>
    <definedName name="IQ_INTEREST_INC_10Q" hidden="1">"IQ_INTEREST_INC_10Q"</definedName>
    <definedName name="IQ_INTEREST_INC_10Q1" hidden="1">"IQ_INTEREST_INC_10Q1"</definedName>
    <definedName name="IQ_INTEREST_INC_NON" localSheetId="18" hidden="1">"c25"</definedName>
    <definedName name="IQ_INTEREST_INC_NON" hidden="1">"c619"</definedName>
    <definedName name="IQ_INTEREST_INVEST_INC" hidden="1">"c619"</definedName>
    <definedName name="IQ_INTEREST_RATE_CONTRACTS_FDIC" hidden="1">"c6512"</definedName>
    <definedName name="IQ_INTEREST_RATE_EXPOSURES_FDIC" hidden="1">"c6662"</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localSheetId="18" hidden="1">"c147"</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NVESTMENT_BANKING_OTHER_FEES_FDIC" hidden="1">"c6666"</definedName>
    <definedName name="IQ_IPRD" hidden="1">"c644"</definedName>
    <definedName name="IQ_IRA_KEOGH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_DEBT_NET" localSheetId="18" hidden="1">"c132"</definedName>
    <definedName name="IQ_ISS_DEBT_NET" hidden="1">"c751"</definedName>
    <definedName name="IQ_ISS_STOCK_NET" localSheetId="18" hidden="1">"c131"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LAND" hidden="1">"c645"</definedName>
    <definedName name="IQ_LAST_EBIT_MARGIN" hidden="1">"IQ_LAST_EBIT_MARGIN"</definedName>
    <definedName name="IQ_LAST_EBITDA_MARGIN" hidden="1">"IQ_LAST_EBITDA_MARGIN"</definedName>
    <definedName name="IQ_LAST_GROSS_MARGIN" hidden="1">"IQ_LAST_GROSS_MARGIN"</definedName>
    <definedName name="IQ_LAST_NET_INC_MARGIN" hidden="1">"IQ_LAST_NET_INC_MARGIN"</definedName>
    <definedName name="IQ_LAST_PMT_DATE" hidden="1">"c2188"</definedName>
    <definedName name="IQ_LAST_SPLIT_DATE" hidden="1">"c2095"</definedName>
    <definedName name="IQ_LAST_SPLIT_FACTOR" hidden="1">"c2093"</definedName>
    <definedName name="IQ_LASTSALEPRICE" localSheetId="18" hidden="1">"c191"</definedName>
    <definedName name="IQ_LASTSALEPRICE" hidden="1">"c646"</definedName>
    <definedName name="IQ_LASTSALEPRICE_DATE" hidden="1">"c2109"</definedName>
    <definedName name="IQ_LATEST" hidden="1">"1"</definedName>
    <definedName name="IQ_LATESTK" hidden="1">1000</definedName>
    <definedName name="IQ_LATESTKFR" hidden="1">"100"</definedName>
    <definedName name="IQ_LATESTQ" hidden="1">500</definedName>
    <definedName name="IQ_LATESTQFR" hidden="1">"50"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localSheetId="18" hidden="1">"c12"</definedName>
    <definedName name="IQ_LOAN_LOSS" hidden="1">"c656"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localSheetId="18" hidden="1">"c98"</definedName>
    <definedName name="IQ_LONG_TERM_DEBT" hidden="1">"c674"</definedName>
    <definedName name="IQ_LONG_TERM_DEBT_OVER_TOTAL_CAP" localSheetId="18" hidden="1">"c181"</definedName>
    <definedName name="IQ_LONG_TERM_DEBT_OVER_TOTAL_CAP" hidden="1">"c677"</definedName>
    <definedName name="IQ_LONG_TERM_GROWTH" hidden="1">"c671"</definedName>
    <definedName name="IQ_LONG_TERM_INV" localSheetId="18" hidden="1">"c87"</definedName>
    <definedName name="IQ_LONG_TERM_INV" hidden="1">"c697"</definedName>
    <definedName name="IQ_LOSS_ALLOWANCE_LOANS_FDIC" hidden="1">"c6739"</definedName>
    <definedName name="IQ_LOSS_LOSS_EXP" hidden="1">"c672"</definedName>
    <definedName name="IQ_LOW_TARGET_PRICE_REUT" hidden="1">"c5318"</definedName>
    <definedName name="IQ_LOWPRICE" localSheetId="18" hidden="1">"c194"</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localSheetId="18" hidden="1">"c289"</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localSheetId="18" hidden="1">"c179"</definedName>
    <definedName name="IQ_LTM_REVENUE_OVER_EMPLOYEES" hidden="1">"c1304"</definedName>
    <definedName name="IQ_LTMMONTH" hidden="1">120000</definedName>
    <definedName name="IQ_MACHINERY" hidden="1">"c711"</definedName>
    <definedName name="IQ_MACRO_SURVEY_CONSUMER_SENTIMENT" hidden="1">"c20808"</definedName>
    <definedName name="IQ_MAINT_CAPEX_ACT_OR_EST" hidden="1">"c4458"</definedName>
    <definedName name="IQ_MAINT_CAPEX_EST" hidden="1">"c4457"</definedName>
    <definedName name="IQ_MAINT_CAPEX_HIGH_EST" hidden="1">"c4460"</definedName>
    <definedName name="IQ_MAINT_CAPEX_LOW_EST" hidden="1">"c4461"</definedName>
    <definedName name="IQ_MAINT_CAPEX_MEDIAN_EST" hidden="1">"c4462"</definedName>
    <definedName name="IQ_MAINT_CAPEX_NUM_EST" hidden="1">"c4463"</definedName>
    <definedName name="IQ_MAINT_CAPEX_STDDEV_EST" hidden="1">"c4464"</definedName>
    <definedName name="IQ_MAINT_REPAIR" hidden="1">"c2087"</definedName>
    <definedName name="IQ_MARKET_CAP_LFCF" hidden="1">"c2209"</definedName>
    <definedName name="IQ_MARKETCAP" localSheetId="18" hidden="1">"c200"</definedName>
    <definedName name="IQ_MARKETCAP" hidden="1">"c712"</definedName>
    <definedName name="IQ_MARKETING" hidden="1">"c2239"</definedName>
    <definedName name="IQ_MATURITY_DATE" hidden="1">"c2146"</definedName>
    <definedName name="IQ_MATURITY_ONE_YEAR_LESS_FDIC" hidden="1">"c6425"</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localSheetId="18" hidden="1">"c103"</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localSheetId="18" hidden="1">"c32"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localSheetId="18" hidden="1">"c41"</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TD" hidden="1">800000</definedName>
    <definedName name="IQ_MULTIFAMILY_RESIDENTIAL_LOANS_FDIC" hidden="1">"c6311"</definedName>
    <definedName name="IQ_NAMES_REVISION_DATE_" hidden="1">43243.4440509259</definedName>
    <definedName name="IQ_NAV_ACT_OR_EST" hidden="1">"c2225"</definedName>
    <definedName name="IQ_NET_CHANGE" localSheetId="18" hidden="1">"c135"</definedName>
    <definedName name="IQ_NET_CHANGE" hidden="1">"c749"</definedName>
    <definedName name="IQ_NET_CHARGE_OFFS_FDIC" hidden="1">"c6641"</definedName>
    <definedName name="IQ_NET_CHARGE_OFFS_LOANS_FDIC" hidden="1">"c6751"</definedName>
    <definedName name="IQ_NET_DEBT" localSheetId="18" hidden="1">"c118"</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localSheetId="18" hidden="1">"c39"</definedName>
    <definedName name="IQ_NET_INC" hidden="1">"c781"</definedName>
    <definedName name="IQ_NET_INC_10K" hidden="1">"IQ_NET_INC_10K"</definedName>
    <definedName name="IQ_NET_INC_10Q" hidden="1">"IQ_NET_INC_10Q"</definedName>
    <definedName name="IQ_NET_INC_10Q1" hidden="1">"IQ_NET_INC_10Q1"</definedName>
    <definedName name="IQ_NET_INC_BEFORE" localSheetId="18" hidden="1">"c35"</definedName>
    <definedName name="IQ_NET_INC_BEFORE" hidden="1">"c344"</definedName>
    <definedName name="IQ_NET_INC_CF" localSheetId="18" hidden="1">"c119"</definedName>
    <definedName name="IQ_NET_INC_CF" hidden="1">"c793"</definedName>
    <definedName name="IQ_NET_INC_GROWTH_1" hidden="1">"IQ_NET_INC_GROWTH_1"</definedName>
    <definedName name="IQ_NET_INC_GROWTH_2" hidden="1">"IQ_NET_INC_GROWTH_2"</definedName>
    <definedName name="IQ_NET_INC_MARGIN" localSheetId="18" hidden="1">"c142"</definedName>
    <definedName name="IQ_NET_INC_MARGIN" hidden="1">"c794"</definedName>
    <definedName name="IQ_NET_INCOME_FDIC" hidden="1">"c6587"</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NK_FDIC" hidden="1">"c6570"</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localSheetId="18" hidden="1">"c11"</definedName>
    <definedName name="IQ_NET_INTEREST_INC" hidden="1">"c764"</definedName>
    <definedName name="IQ_NET_INTEREST_INC_AFTER_LL" localSheetId="18" hidden="1">"c13"</definedName>
    <definedName name="IQ_NET_INTEREST_INC_AFTER_LL" hidden="1">"c1604"</definedName>
    <definedName name="IQ_NET_INTEREST_MARGIN_FDIC" hidden="1">"c6726"</definedName>
    <definedName name="IQ_NET_LOANS" localSheetId="18" hidden="1">"c75"</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localSheetId="18" hidden="1">"c123"</definedName>
    <definedName name="IQ_NON_CASH" hidden="1">"c797"</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EXP_FDIC" hidden="1">"c6579"</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_INC_FDIC" hidden="1">"c6575"</definedName>
    <definedName name="IQ_NON_INTEREST_EXP" localSheetId="18" hidden="1">"c15"</definedName>
    <definedName name="IQ_NON_INTEREST_EXP" hidden="1">"c801"</definedName>
    <definedName name="IQ_NON_INTEREST_INC" localSheetId="18" hidden="1">"c14"</definedName>
    <definedName name="IQ_NON_INTEREST_INC" hidden="1">"c802"</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NUTIL_REV" hidden="1">"c2089"</definedName>
    <definedName name="IQ_NORMAL_INC_AFTER" localSheetId="18" hidden="1">"c63"</definedName>
    <definedName name="IQ_NORMAL_INC_AFTER" hidden="1">"c1605"</definedName>
    <definedName name="IQ_NORMAL_INC_AVAIL" localSheetId="18" hidden="1">"c64"</definedName>
    <definedName name="IQ_NORMAL_INC_AVAIL" hidden="1">"c1606"</definedName>
    <definedName name="IQ_NORMAL_INC_BEFORE" localSheetId="18" hidden="1">"c60"</definedName>
    <definedName name="IQ_NORMAL_INC_BEFORE" hidden="1">"c1607"</definedName>
    <definedName name="IQ_NOTES_PAY" localSheetId="18" hidden="1">"c94"</definedName>
    <definedName name="IQ_NOTES_PAY" hidden="1">"c1176"</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SHAREHOLDERS" hidden="1">"c1967"</definedName>
    <definedName name="IQ_NUMBER_SHAREHOLDERS_CLASSA" hidden="1">"c1968"</definedName>
    <definedName name="IQ_NUMBER_SHAREHOLDERS_OTHER" hidden="1">"c1969"</definedName>
    <definedName name="IQ_OBLIGATIONS_OF_STATES_TOTAL_LOANS_FOREIGN_FDIC" hidden="1">"c6447"</definedName>
    <definedName name="IQ_OBLIGATIONS_STATES_FDIC" hidden="1">"c6431"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ED55" hidden="1">1</definedName>
    <definedName name="IQ_OPENPRICE" localSheetId="18" hidden="1">"c195"</definedName>
    <definedName name="IQ_OPENPRICE" hidden="1">"c848"</definedName>
    <definedName name="IQ_OPER_INC" localSheetId="18" hidden="1">"c21"</definedName>
    <definedName name="IQ_OPER_INC" hidden="1">"c849"</definedName>
    <definedName name="IQ_OPER_INC_BR" hidden="1">"c850"</definedName>
    <definedName name="IQ_OPER_INC_FIN" hidden="1">"c851"</definedName>
    <definedName name="IQ_OPER_INC_INS" hidden="1">"c852"</definedName>
    <definedName name="IQ_OPER_INC_MARGIN" hidden="1">"c362"</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ISSUED" hidden="1">"c857"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MORT_BR" hidden="1">"c5566"</definedName>
    <definedName name="IQ_OTHER_ASSETS" localSheetId="18" hidden="1">"c89"</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localSheetId="18" hidden="1">"c285"</definedName>
    <definedName name="IQ_OTHER_BEARING_LIAB" hidden="1">"c1608"</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localSheetId="18" hidden="1">"c80"</definedName>
    <definedName name="IQ_OTHER_CURRENT_ASSETS" hidden="1">"c868"</definedName>
    <definedName name="IQ_OTHER_CURRENT_LIAB" localSheetId="18" hidden="1">"c96"</definedName>
    <definedName name="IQ_OTHER_CURRENT_LIAB" hidden="1">"c877"</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localSheetId="18" hidden="1">"c74"</definedName>
    <definedName name="IQ_OTHER_EARNING" hidden="1">"c1609"</definedName>
    <definedName name="IQ_OTHER_EQUITY" localSheetId="18" hidden="1">"c113"</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localSheetId="18" hidden="1">"c127"</definedName>
    <definedName name="IQ_OTHER_INVESTING" hidden="1">"c916"</definedName>
    <definedName name="IQ_OTHER_LIAB" localSheetId="18" hidden="1">"c104"</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localSheetId="18" hidden="1">"c88"</definedName>
    <definedName name="IQ_OTHER_LONG_TERM" hidden="1">"c946"</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MINING_REVENUE_COAL" hidden="1">"c15931"</definedName>
    <definedName name="IQ_OTHER_NET" localSheetId="18" hidden="1">"c28"</definedName>
    <definedName name="IQ_OTHER_NET" hidden="1">"c959"</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localSheetId="18" hidden="1">"c19"</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_OWNED_FDIC" hidden="1">"c6330"</definedName>
    <definedName name="IQ_OTHER_REAL_ESTATE" hidden="1">"c1007"</definedName>
    <definedName name="IQ_OTHER_RECEIV" localSheetId="18" hidden="1">"c77"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localSheetId="18" hidden="1">"c4"</definedName>
    <definedName name="IQ_OTHER_REVENUE" hidden="1">"c1010"</definedName>
    <definedName name="IQ_OTHER_SAVINGS_DEPOSITS_FDIC" hidden="1">"c6554"</definedName>
    <definedName name="IQ_OTHER_TRANSACTIONS_FDIC" hidden="1">"c6504"</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"c1022"</definedName>
    <definedName name="IQ_OUTSTANDING_FILING_DATE" hidden="1">"c1023"</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 hidden="1">"c2160"</definedName>
    <definedName name="IQ_PART_TIME" hidden="1">"c1024"</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localSheetId="18" hidden="1">"c92"</definedName>
    <definedName name="IQ_PAY_ACCRUED" hidden="1">"c8"</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_REUT" hidden="1">"c4052"</definedName>
    <definedName name="IQ_PENSION" hidden="1">"c1031"</definedName>
    <definedName name="IQ_PERCENT_CHANGE_EST_FFO_12MONTHS" hidden="1">"c1828"</definedName>
    <definedName name="IQ_PERCENT_CHANGE_EST_FFO_12MONTHS_CIQ" hidden="1">"c3769"</definedName>
    <definedName name="IQ_PERCENT_CHANGE_EST_FFO_12MONTHS_REUT" hidden="1">"c3938"</definedName>
    <definedName name="IQ_PERCENT_CHANGE_EST_FFO_12MONTHS_THOM" hidden="1">"c5248"</definedName>
    <definedName name="IQ_PERCENT_CHANGE_EST_FFO_18MONTHS" hidden="1">"c1829"</definedName>
    <definedName name="IQ_PERCENT_CHANGE_EST_FFO_18MONTHS_CIQ" hidden="1">"c3770"</definedName>
    <definedName name="IQ_PERCENT_CHANGE_EST_FFO_18MONTHS_REUT" hidden="1">"c3939"</definedName>
    <definedName name="IQ_PERCENT_CHANGE_EST_FFO_18MONTHS_THOM" hidden="1">"c5249"</definedName>
    <definedName name="IQ_PERCENT_CHANGE_EST_FFO_3MONTHS" hidden="1">"c1825"</definedName>
    <definedName name="IQ_PERCENT_CHANGE_EST_FFO_3MONTHS_CIQ" hidden="1">"c3766"</definedName>
    <definedName name="IQ_PERCENT_CHANGE_EST_FFO_3MONTHS_REUT" hidden="1">"c3935"</definedName>
    <definedName name="IQ_PERCENT_CHANGE_EST_FFO_3MONTHS_THOM" hidden="1">"c5245"</definedName>
    <definedName name="IQ_PERCENT_CHANGE_EST_FFO_6MONTHS" hidden="1">"c1826"</definedName>
    <definedName name="IQ_PERCENT_CHANGE_EST_FFO_6MONTHS_CIQ" hidden="1">"c3767"</definedName>
    <definedName name="IQ_PERCENT_CHANGE_EST_FFO_6MONTHS_REUT" hidden="1">"c3936"</definedName>
    <definedName name="IQ_PERCENT_CHANGE_EST_FFO_6MONTHS_THOM" hidden="1">"c5246"</definedName>
    <definedName name="IQ_PERCENT_CHANGE_EST_FFO_9MONTHS" hidden="1">"c1827"</definedName>
    <definedName name="IQ_PERCENT_CHANGE_EST_FFO_9MONTHS_CIQ" hidden="1">"c3768"</definedName>
    <definedName name="IQ_PERCENT_CHANGE_EST_FFO_9MONTHS_REUT" hidden="1">"c3937"</definedName>
    <definedName name="IQ_PERCENT_CHANGE_EST_FFO_9MONTHS_THOM" hidden="1">"c5247"</definedName>
    <definedName name="IQ_PERCENT_CHANGE_EST_FFO_DAY" hidden="1">"c1822"</definedName>
    <definedName name="IQ_PERCENT_CHANGE_EST_FFO_DAY_CIQ" hidden="1">"c3764"</definedName>
    <definedName name="IQ_PERCENT_CHANGE_EST_FFO_DAY_REUT" hidden="1">"c3933"</definedName>
    <definedName name="IQ_PERCENT_CHANGE_EST_FFO_DAY_THOM" hidden="1">"c5243"</definedName>
    <definedName name="IQ_PERCENT_CHANGE_EST_FFO_MONTH" hidden="1">"c1824"</definedName>
    <definedName name="IQ_PERCENT_CHANGE_EST_FFO_MONTH_CIQ" hidden="1">"c3765"</definedName>
    <definedName name="IQ_PERCENT_CHANGE_EST_FFO_MONTH_REUT" hidden="1">"c3934"</definedName>
    <definedName name="IQ_PERCENT_CHANGE_EST_FFO_MONTH_THOM" hidden="1">"c5244"</definedName>
    <definedName name="IQ_PERCENT_CHANGE_EST_FFO_SHARE_SHARE_12MONTHS" hidden="1">"c1828"</definedName>
    <definedName name="IQ_PERCENT_CHANGE_EST_FFO_SHARE_SHARE_12MONTHS_REUT" hidden="1">"c3938"</definedName>
    <definedName name="IQ_PERCENT_CHANGE_EST_FFO_SHARE_SHARE_12MONTHS_THOM" hidden="1">"c5248"</definedName>
    <definedName name="IQ_PERCENT_CHANGE_EST_FFO_SHARE_SHARE_18MONTHS" hidden="1">"c1829"</definedName>
    <definedName name="IQ_PERCENT_CHANGE_EST_FFO_SHARE_SHARE_18MONTHS_REUT" hidden="1">"c3939"</definedName>
    <definedName name="IQ_PERCENT_CHANGE_EST_FFO_SHARE_SHARE_18MONTHS_THOM" hidden="1">"c5249"</definedName>
    <definedName name="IQ_PERCENT_CHANGE_EST_FFO_SHARE_SHARE_3MONTHS" hidden="1">"c1825"</definedName>
    <definedName name="IQ_PERCENT_CHANGE_EST_FFO_SHARE_SHARE_3MONTHS_REUT" hidden="1">"c3935"</definedName>
    <definedName name="IQ_PERCENT_CHANGE_EST_FFO_SHARE_SHARE_3MONTHS_THOM" hidden="1">"c5245"</definedName>
    <definedName name="IQ_PERCENT_CHANGE_EST_FFO_SHARE_SHARE_6MONTHS" hidden="1">"c1826"</definedName>
    <definedName name="IQ_PERCENT_CHANGE_EST_FFO_SHARE_SHARE_6MONTHS_REUT" hidden="1">"c3936"</definedName>
    <definedName name="IQ_PERCENT_CHANGE_EST_FFO_SHARE_SHARE_6MONTHS_THOM" hidden="1">"c5246"</definedName>
    <definedName name="IQ_PERCENT_CHANGE_EST_FFO_SHARE_SHARE_9MONTHS" hidden="1">"c1827"</definedName>
    <definedName name="IQ_PERCENT_CHANGE_EST_FFO_SHARE_SHARE_9MONTHS_REUT" hidden="1">"c3937"</definedName>
    <definedName name="IQ_PERCENT_CHANGE_EST_FFO_SHARE_SHARE_9MONTHS_THOM" hidden="1">"c5247"</definedName>
    <definedName name="IQ_PERCENT_CHANGE_EST_FFO_SHARE_SHARE_DAY" hidden="1">"c1822"</definedName>
    <definedName name="IQ_PERCENT_CHANGE_EST_FFO_SHARE_SHARE_DAY_REUT" hidden="1">"c3933"</definedName>
    <definedName name="IQ_PERCENT_CHANGE_EST_FFO_SHARE_SHARE_DAY_THOM" hidden="1">"c5243"</definedName>
    <definedName name="IQ_PERCENT_CHANGE_EST_FFO_SHARE_SHARE_MONTH" hidden="1">"c1824"</definedName>
    <definedName name="IQ_PERCENT_CHANGE_EST_FFO_SHARE_SHARE_MONTH_REUT" hidden="1">"c3934"</definedName>
    <definedName name="IQ_PERCENT_CHANGE_EST_FFO_SHARE_SHARE_MONTH_THOM" hidden="1">"c5244"</definedName>
    <definedName name="IQ_PERCENT_CHANGE_EST_FFO_SHARE_SHARE_WEEK" hidden="1">"c1823"</definedName>
    <definedName name="IQ_PERCENT_CHANGE_EST_FFO_SHARE_SHARE_WEEK_REUT" hidden="1">"c3964"</definedName>
    <definedName name="IQ_PERCENT_CHANGE_EST_FFO_SHARE_SHARE_WEEK_THOM" hidden="1">"c5274"</definedName>
    <definedName name="IQ_PERCENT_CHANGE_EST_FFO_WEEK" hidden="1">"c1823"</definedName>
    <definedName name="IQ_PERCENT_CHANGE_EST_FFO_WEEK_CIQ" hidden="1">"c3795"</definedName>
    <definedName name="IQ_PERCENT_CHANGE_EST_FFO_WEEK_REUT" hidden="1">"c3964"</definedName>
    <definedName name="IQ_PERCENT_CHANGE_EST_FFO_WEEK_THOM" hidden="1">"c5274"</definedName>
    <definedName name="IQ_PERCENT_INSURED_FDIC" hidden="1">"c6374"</definedName>
    <definedName name="IQ_PERIODDATE" localSheetId="18" hidden="1">"c1"</definedName>
    <definedName name="IQ_PERIODDATE" hidden="1">"c1034"</definedName>
    <definedName name="IQ_PERIODDATE_BS" hidden="1">"c1032"</definedName>
    <definedName name="IQ_PERIODDATE_CF" hidden="1">"c1033"</definedName>
    <definedName name="IQ_PERIODDATE_FDIC" hidden="1">"c13646"</definedName>
    <definedName name="IQ_PERIODDATE_IS" hidden="1">"c1034"</definedName>
    <definedName name="IQ_PERIODLENGTH_CF" hidden="1">"c1502"</definedName>
    <definedName name="IQ_PERIODLENGTH_IS" hidden="1">"c1503"</definedName>
    <definedName name="IQ_PERTYPE" localSheetId="18" hidden="1">"c244"</definedName>
    <definedName name="IQ_PERTYPE" hidden="1">"c1611"</definedName>
    <definedName name="IQ_PLEDGED_SECURITIES_FDIC" hidden="1">"c6401"</definedName>
    <definedName name="IQ_PLL" hidden="1">"c2114"</definedName>
    <definedName name="IQ_PMT_FREQ" hidden="1">"c2236"</definedName>
    <definedName name="IQ_POLICY_BENEFITS" hidden="1">"c1036"</definedName>
    <definedName name="IQ_POLICY_COST" hidden="1">"c1037"</definedName>
    <definedName name="IQ_POLICY_LIAB" localSheetId="18" hidden="1">"c291"</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_TAX_INCOME_FDIC" hidden="1">"c6581"</definedName>
    <definedName name="IQ_PREF_CONVERT" hidden="1">"c1041"</definedName>
    <definedName name="IQ_PREF_DIV_CF" hidden="1">"c1042"</definedName>
    <definedName name="IQ_PREF_DIV_OTHER" hidden="1">"c1043"</definedName>
    <definedName name="IQ_PREF_DIVID" localSheetId="18" hidden="1">"c40"</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localSheetId="18" hidden="1">"c107"</definedName>
    <definedName name="IQ_PREF_STOCK" hidden="1">"c1052"</definedName>
    <definedName name="IQ_PREF_TOT" localSheetId="18" hidden="1">"c294"</definedName>
    <definedName name="IQ_PREF_TOT" hidden="1">"c1044"</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localSheetId="18" hidden="1">"c81"</definedName>
    <definedName name="IQ_PREPAID_EXPEN" hidden="1">"c1068"</definedName>
    <definedName name="IQ_PREPAID_SUBS" hidden="1">"c2117"</definedName>
    <definedName name="IQ_PRETAX_INC" hidden="1">"IQ_PRETAX_INC"</definedName>
    <definedName name="IQ_PRETAX_INC_10K" hidden="1">"IQ_PRETAX_INC_10K"</definedName>
    <definedName name="IQ_PRETAX_INC_10Q" hidden="1">"IQ_PRETAX_INC_10Q"</definedName>
    <definedName name="IQ_PRETAX_INC_10Q1" hidden="1">"IQ_PRETAX_INC_10Q1"</definedName>
    <definedName name="IQ_PRETAX_RETURN_ASSETS_FDIC" hidden="1">"c6731"</definedName>
    <definedName name="IQ_PRICE_OVER_BVPS" localSheetId="18" hidden="1">"c171"</definedName>
    <definedName name="IQ_PRICE_OVER_BVPS" hidden="1">"c1026"</definedName>
    <definedName name="IQ_PRICE_OVER_EPS_EST" hidden="1">"IQ_PRICE_OVER_EPS_EST"</definedName>
    <definedName name="IQ_PRICE_OVER_EPS_EST_1" hidden="1">"IQ_PRICE_OVER_EPS_EST_1"</definedName>
    <definedName name="IQ_PRICE_OVER_LTM_EPS" localSheetId="18" hidden="1">"c176"</definedName>
    <definedName name="IQ_PRICE_OVER_LTM_EPS" hidden="1">"c1029"</definedName>
    <definedName name="IQ_PRICE_TARGET" hidden="1">"c82"</definedName>
    <definedName name="IQ_PRICE_TARGET_REUT" hidden="1">"c3631"</definedName>
    <definedName name="IQ_PRICEDATE" localSheetId="18" hidden="1">"c207"</definedName>
    <definedName name="IQ_PRICEDATE" hidden="1">"c1069"</definedName>
    <definedName name="IQ_PRICEDATETIME" hidden="1">"IQ_PRICEDATETIME"</definedName>
    <definedName name="IQ_PRICING_DATE" localSheetId="18" hidden="1">"c260"</definedName>
    <definedName name="IQ_PRICING_DATE" hidden="1">"c1613"</definedName>
    <definedName name="IQ_PRIMARY_INDUSTRY" localSheetId="18" hidden="1">"c222"</definedName>
    <definedName name="IQ_PRIMARY_INDUSTRY" hidden="1">"c1070"</definedName>
    <definedName name="IQ_PRINCIPAL_AMT" hidden="1">"c2157"</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RO_FORMA_BASIC_EPS" localSheetId="18" hidden="1">"c57"</definedName>
    <definedName name="IQ_PRO_FORMA_BASIC_EPS" hidden="1">"c1614"</definedName>
    <definedName name="IQ_PRO_FORMA_DILUT_EPS" localSheetId="18" hidden="1">"c58"</definedName>
    <definedName name="IQ_PRO_FORMA_DILUT_EPS" hidden="1">"c1615"</definedName>
    <definedName name="IQ_PRO_FORMA_NET_INC" localSheetId="18" hidden="1">"c56"</definedName>
    <definedName name="IQ_PRO_FORMA_NET_INC" hidden="1">"c795"</definedName>
    <definedName name="IQ_PROFESSIONAL" localSheetId="18" hidden="1">"c231"</definedName>
    <definedName name="IQ_PROFESSIONAL" hidden="1">"c1071"</definedName>
    <definedName name="IQ_PROFESSIONAL_TITLE" localSheetId="18" hidden="1">"c232"</definedName>
    <definedName name="IQ_PROFESSIONAL_TITLE" hidden="1">"c1072"</definedName>
    <definedName name="IQ_PROJECTED_PENSION_OBLIGATION" hidden="1">"c1292"</definedName>
    <definedName name="IQ_PROPERTY_EXP" hidden="1">"c1073"</definedName>
    <definedName name="IQ_PROPERTY_GROSS" localSheetId="18" hidden="1">"c84"</definedName>
    <definedName name="IQ_PROPERTY_GROSS" hidden="1">"c518"</definedName>
    <definedName name="IQ_PROPERTY_MGMT_FEE" hidden="1">"c1074"</definedName>
    <definedName name="IQ_PROPERTY_NET" localSheetId="18" hidden="1">"c83"</definedName>
    <definedName name="IQ_PROPERTY_NET" hidden="1">"c829"</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QTD" hidden="1">750000</definedName>
    <definedName name="IQ_QUICK_RATIO" localSheetId="18" hidden="1">"c163"</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DEEM_PREF_STOCK" localSheetId="18" hidden="1">"c106"</definedName>
    <definedName name="IQ_REDEEM_PREF_STOCK" hidden="1">"c1059"</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AL_REV" hidden="1">"c1101"</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EARCH_DEV" localSheetId="18" hidden="1">"c9"</definedName>
    <definedName name="IQ_RESEARCH_DEV" hidden="1">"c1090"</definedName>
    <definedName name="IQ_RESIDENTIAL_LOANS" hidden="1">"c1102"</definedName>
    <definedName name="IQ_RESTATEMENT_BS" hidden="1">"c1643"</definedName>
    <definedName name="IQ_RESTATEMENT_CF" hidden="1">"c1644"</definedName>
    <definedName name="IQ_RESTATEMENT_IS" hidden="1">"c1642"</definedName>
    <definedName name="IQ_RESTATEMENTS_NET_FDIC" hidden="1">"c6500"</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VG_STORE_SIZE_GROSS" hidden="1">"c2066"</definedName>
    <definedName name="IQ_RETAIL_AVG_STORE_SIZE_NET" hidden="1">"c2067"</definedName>
    <definedName name="IQ_RETAIL_CLOSED_STORES" hidden="1">"c2063"</definedName>
    <definedName name="IQ_RETAIL_DEPOSITS_FDIC" hidden="1">"c6488"</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localSheetId="18" hidden="1">"c110"</definedName>
    <definedName name="IQ_RETAINED_EARN" hidden="1">"c1092"</definedName>
    <definedName name="IQ_RETAINED_EARNINGS_AVERAGE_EQUITY_FDIC" hidden="1">"c6733"</definedName>
    <definedName name="IQ_RETURN_ASSETS" localSheetId="18" hidden="1">"c145"</definedName>
    <definedName name="IQ_RETURN_ASSETS" hidden="1">"c1113"</definedName>
    <definedName name="IQ_RETURN_ASSETS_BANK" hidden="1">"c1114"</definedName>
    <definedName name="IQ_RETURN_ASSETS_BROK" hidden="1">"c1115"</definedName>
    <definedName name="IQ_RETURN_ASSETS_FDIC" hidden="1">"c6730"</definedName>
    <definedName name="IQ_RETURN_ASSETS_FS" hidden="1">"c1116"</definedName>
    <definedName name="IQ_RETURN_CAPITAL" hidden="1">"c1117"</definedName>
    <definedName name="IQ_RETURN_EQUITY" localSheetId="18" hidden="1">"c146"</definedName>
    <definedName name="IQ_RETURN_EQUITY" hidden="1">"c1118"</definedName>
    <definedName name="IQ_RETURN_EQUITY_BANK" hidden="1">"c1119"</definedName>
    <definedName name="IQ_RETURN_EQUITY_BROK" hidden="1">"c1120"</definedName>
    <definedName name="IQ_RETURN_EQUITY_FDIC" hidden="1">"c6732"</definedName>
    <definedName name="IQ_RETURN_EQUITY_FS" hidden="1">"c1121"</definedName>
    <definedName name="IQ_RETURN_INVESTMENT" localSheetId="18" hidden="1">"c144"</definedName>
    <definedName name="IQ_RETURN_INVESTMENT" hidden="1">"c1117"</definedName>
    <definedName name="IQ_REV" hidden="1">"c1122"</definedName>
    <definedName name="IQ_REV_BEFORE_LL" hidden="1">"c1123"</definedName>
    <definedName name="IQ_REV_STDDEV_EST_REUT" hidden="1">"c3639"</definedName>
    <definedName name="IQ_REV_UTI" hidden="1">"c1125"</definedName>
    <definedName name="IQ_REVALUATION_GAINS_FDIC" hidden="1">"c6428"</definedName>
    <definedName name="IQ_REVALUATION_LOSSES_FDIC" hidden="1">"c6429"</definedName>
    <definedName name="IQ_REVENUE" localSheetId="18" hidden="1">"c3"</definedName>
    <definedName name="IQ_REVENUE" hidden="1">"c1122"</definedName>
    <definedName name="IQ_REVENUE_10K" hidden="1">"IQ_REVENUE_10K"</definedName>
    <definedName name="IQ_REVENUE_10Q" hidden="1">"IQ_REVENUE_10Q"</definedName>
    <definedName name="IQ_REVENUE_10Q1" hidden="1">"IQ_REVENUE_10Q1"</definedName>
    <definedName name="IQ_REVENUE_EST" hidden="1">"IQ_REVENUE_EST"</definedName>
    <definedName name="IQ_REVENUE_EST_1" hidden="1">"IQ_REVENUE_EST_1"</definedName>
    <definedName name="IQ_REVENUE_EST_REUT" hidden="1">"c3634"</definedName>
    <definedName name="IQ_REVENUE_GROWTH_1" hidden="1">"IQ_REVENUE_GROWTH_1"</definedName>
    <definedName name="IQ_REVENUE_GROWTH_2" hidden="1">"IQ_REVENUE_GROWTH_2"</definedName>
    <definedName name="IQ_REVENUE_HIGH_EST_REUT" hidden="1">"c3636"</definedName>
    <definedName name="IQ_REVENUE_LOW_EST_REUT" hidden="1">"c3637"</definedName>
    <definedName name="IQ_REVENUE_MEDIAN_EST_REUT" hidden="1">"c3635"</definedName>
    <definedName name="IQ_REVENUE_NUM_EST_REUT" hidden="1">"c3638"</definedName>
    <definedName name="IQ_REVISION_DATE_" hidden="1">38870.3293981481</definedName>
    <definedName name="IQ_REVISION_DATE_Flagler" hidden="1">39113.8943055556</definedName>
    <definedName name="IQ_REVOLVING_SECURED_1_–4_NON_ACCRUAL_FFIEC" hidden="1">"c15565"</definedName>
    <definedName name="IQ_RISK_WEIGHTED_ASSETS_FDIC" hidden="1">"c6370"</definedName>
    <definedName name="IQ_ROYALTY_REVENUE_COAL" hidden="1">"c15932"</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VING_DEP" hidden="1">"c1150"</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GA" localSheetId="18" hidden="1">"c8"</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localSheetId="18" hidden="1">"c1347"</definedName>
    <definedName name="IQ_SHAREOUTSTANDING" hidden="1">"c83"</definedName>
    <definedName name="IQ_SHARESOUTSTANDING" localSheetId="18" hidden="1">"c201"</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localSheetId="18" hidden="1">"c72"</definedName>
    <definedName name="IQ_SHORT_TERM_INVEST" hidden="1">"c1197"</definedName>
    <definedName name="IQ_SMALL_INT_BEAR_CD" hidden="1">"c1166"</definedName>
    <definedName name="IQ_SOFTWARE" hidden="1">"c1167"</definedName>
    <definedName name="IQ_SOURCE" localSheetId="18" hidden="1">"c281"</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localSheetId="18" hidden="1">"c217"</definedName>
    <definedName name="IQ_STATE" hidden="1">"c1200"</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localSheetId="18" hidden="1">"c55"</definedName>
    <definedName name="IQ_STOCK_BASED" hidden="1">"c1202"</definedName>
    <definedName name="IQ_STOCK_BASED_CF" hidden="1">"c1203"</definedName>
    <definedName name="IQ_STRIKE_PRICE_ISSUED" hidden="1">"c1645"</definedName>
    <definedName name="IQ_STRIKE_PRICE_OS" hidden="1">"c1646"</definedName>
    <definedName name="IQ_STW" hidden="1">"c2166"</definedName>
    <definedName name="IQ_SUB_DEBT_FDIC" hidden="1">"c6346"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NUM_REUT" hidden="1">"c5319"</definedName>
    <definedName name="IQ_TARGET_PRICE_STDDEV_REUT" hidden="1">"c5320"</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FDIC" hidden="1">"c6369"</definedName>
    <definedName name="IQ_TIER_ONE_RATIO" hidden="1">"c1229"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localSheetId="18" hidden="1">"c287"</definedName>
    <definedName name="IQ_TOT_ADJ_INC" hidden="1">"c1616"</definedName>
    <definedName name="IQ_TOTAL_AR_BR" hidden="1">"c1231"</definedName>
    <definedName name="IQ_TOTAL_AR_REIT" hidden="1">"c1232"</definedName>
    <definedName name="IQ_TOTAL_AR_UTI" hidden="1">"c1233"</definedName>
    <definedName name="IQ_TOTAL_ASSETS" localSheetId="18" hidden="1">"c90"</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SSETS_FDIC" hidden="1">"c6339"</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localSheetId="18" hidden="1">"c130"</definedName>
    <definedName name="IQ_TOTAL_CASH_DIVID" hidden="1">"c1266"</definedName>
    <definedName name="IQ_TOTAL_CASH_FINAN" localSheetId="18" hidden="1">"c133"</definedName>
    <definedName name="IQ_TOTAL_CASH_FINAN" hidden="1">"c119"</definedName>
    <definedName name="IQ_TOTAL_CASH_INVEST" localSheetId="18" hidden="1">"c128"</definedName>
    <definedName name="IQ_TOTAL_CASH_INVEST" hidden="1">"c121"</definedName>
    <definedName name="IQ_TOTAL_CASH_OPER" localSheetId="18" hidden="1">"c125"</definedName>
    <definedName name="IQ_TOTAL_CASH_OPER" hidden="1">"c122"</definedName>
    <definedName name="IQ_TOTAL_CHARGE_OFFS_FDIC" hidden="1">"c6603"</definedName>
    <definedName name="IQ_TOTAL_CHURN" hidden="1">"c2122"</definedName>
    <definedName name="IQ_TOTAL_CL" hidden="1">"c1245"</definedName>
    <definedName name="IQ_TOTAL_COMMON" localSheetId="18" hidden="1">"c116"</definedName>
    <definedName name="IQ_TOTAL_COMMON" hidden="1">"c1022"</definedName>
    <definedName name="IQ_TOTAL_COMMON_EQUITY" hidden="1">"c1246"</definedName>
    <definedName name="IQ_TOTAL_CURRENT_ASSETS" localSheetId="18" hidden="1">"c82"</definedName>
    <definedName name="IQ_TOTAL_CURRENT_ASSETS" hidden="1">"c1243"</definedName>
    <definedName name="IQ_TOTAL_CURRENT_LIAB" localSheetId="18" hidden="1">"c97"</definedName>
    <definedName name="IQ_TOTAL_CURRENT_LIAB" hidden="1">"c1245"</definedName>
    <definedName name="IQ_TOTAL_DEBT" localSheetId="18" hidden="1">"c101"</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localSheetId="18" hidden="1">"c183"</definedName>
    <definedName name="IQ_TOTAL_DEBT_OVER_EBITDA" hidden="1">"c1249"</definedName>
    <definedName name="IQ_TOTAL_DEBT_OVER_TOTAL_BV" localSheetId="18" hidden="1">"c180"</definedName>
    <definedName name="IQ_TOTAL_DEBT_OVER_TOTAL_BV" hidden="1">"c1250"</definedName>
    <definedName name="IQ_TOTAL_DEBT_OVER_TOTAL_CAP" localSheetId="18" hidden="1">"c182"</definedName>
    <definedName name="IQ_TOTAL_DEBT_OVER_TOTAL_CAP" hidden="1">"c1248"</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BT_SECURITIES_FDIC" hidden="1">"c6410"</definedName>
    <definedName name="IQ_TOTAL_DEPOSITS" localSheetId="18" hidden="1">"c284"</definedName>
    <definedName name="IQ_TOTAL_DEPOSITS" hidden="1">"c1265"</definedName>
    <definedName name="IQ_TOTAL_DEPOSITS_FDIC" hidden="1">"c6342"</definedName>
    <definedName name="IQ_TOTAL_DIV_PAID_CF" hidden="1">"c1266"</definedName>
    <definedName name="IQ_TOTAL_EMPLOYEE" hidden="1">"c1522"</definedName>
    <definedName name="IQ_TOTAL_EMPLOYEES" hidden="1">"c1522"</definedName>
    <definedName name="IQ_TOTAL_EMPLOYEES_FDIC" hidden="1">"c6355"</definedName>
    <definedName name="IQ_TOTAL_EQUITY" localSheetId="18" hidden="1">"c114"</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localSheetId="18" hidden="1">"c67"</definedName>
    <definedName name="IQ_TOTAL_INTEREST_EXP" hidden="1">"c591"</definedName>
    <definedName name="IQ_TOTAL_INVENTORY" localSheetId="18" hidden="1">"c79"</definedName>
    <definedName name="IQ_TOTAL_INVENTORY" hidden="1">"c622"</definedName>
    <definedName name="IQ_TOTAL_INVEST" hidden="1">"c1275"</definedName>
    <definedName name="IQ_TOTAL_LIAB" localSheetId="18" hidden="1">"c105"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FIN" hidden="1">"c1280"</definedName>
    <definedName name="IQ_TOTAL_LIAB_INS" hidden="1">"c1281"</definedName>
    <definedName name="IQ_TOTAL_LIAB_REIT" hidden="1">"c1282"</definedName>
    <definedName name="IQ_TOTAL_LIAB_SHAREHOLD" localSheetId="18" hidden="1">"c115"</definedName>
    <definedName name="IQ_TOTAL_LIAB_SHAREHOLD" hidden="1">"c1279"</definedName>
    <definedName name="IQ_TOTAL_LIAB_TOTAL_ASSETS" hidden="1">"c1283"</definedName>
    <definedName name="IQ_TOTAL_LIABILITIES_FDIC" hidden="1">"c6348"</definedName>
    <definedName name="IQ_TOTAL_LONG_DEBT" localSheetId="18" hidden="1">"c100"</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localSheetId="18" hidden="1">"c20"</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localSheetId="18" hidden="1">"c78"</definedName>
    <definedName name="IQ_TOTAL_RECEIV" hidden="1">"c1293"</definedName>
    <definedName name="IQ_TOTAL_RECOVERIES_FDIC" hidden="1">"c6622"</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localSheetId="18" hidden="1">"c5"</definedName>
    <definedName name="IQ_TOTAL_REVENUE" hidden="1">"c1294"</definedName>
    <definedName name="IQ_TOTAL_RISK_BASED_CAPITAL_RATIO_FDIC" hidden="1">"c6747"</definedName>
    <definedName name="IQ_TOTAL_SECURITIES_FDIC" hidden="1">"c6306"</definedName>
    <definedName name="IQ_TOTAL_SPECIAL" localSheetId="18" hidden="1">"c59"</definedName>
    <definedName name="IQ_TOTAL_SPECIAL" hidden="1">"c1618"</definedName>
    <definedName name="IQ_TOTAL_ST_BORROW" localSheetId="18" hidden="1">"c286"</definedName>
    <definedName name="IQ_TOTAL_ST_BORROW" hidden="1">"c1177"</definedName>
    <definedName name="IQ_TOTAL_SUBS" hidden="1">"c2119"</definedName>
    <definedName name="IQ_TOTAL_TIME_DEPOSITS_FDIC" hidden="1">"c6497"</definedName>
    <definedName name="IQ_TOTAL_TIME_SAVINGS_DEPOSITS_FDIC" hidden="1">"c6498"</definedName>
    <definedName name="IQ_TOTAL_UNUSED_COMMITMENTS_FDIC" hidden="1">"c6536"</definedName>
    <definedName name="IQ_TOTAL_UNUSUAL" hidden="1">"c1508"</definedName>
    <definedName name="IQ_TOTAL_UNUSUAL_BR" hidden="1">"c5517"</definedName>
    <definedName name="IQ_TRADE_AR" localSheetId="18" hidden="1">"c76"</definedName>
    <definedName name="IQ_TRADE_AR" hidden="1">"c40"</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localSheetId="18" hidden="1">"c111"</definedName>
    <definedName name="IQ_TREASURY_STOCK" hidden="1">"c1311"</definedName>
    <definedName name="IQ_TREASURY_STOCK_TRANSACTIONS_FDIC" hidden="1">"c6501"</definedName>
    <definedName name="IQ_TRUST_INC" hidden="1">"c1319"</definedName>
    <definedName name="IQ_TRUST_PREF" hidden="1">"c1320"</definedName>
    <definedName name="IQ_TWELVE_MONTHS_FIXED_AND_FLOATING_FDIC" hidden="1">"c6420"</definedName>
    <definedName name="IQ_TWELVE_MONTHS_MORTGAGE_PASS_THROUGHS_FDIC" hidden="1">"c6412"</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DIVIDED_PROFITS_FDIC" hidden="1">"c6352"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LEVERED_FCF" hidden="1">"c1908"</definedName>
    <definedName name="IQ_UNPAID_CLAIMS" hidden="1">"c1330"</definedName>
    <definedName name="IQ_UNPROFITABLE_INSTITUTIONS_FDIC" hidden="1">"c6722"</definedName>
    <definedName name="IQ_UNREALIZED_GAIN" localSheetId="18" hidden="1">"c117"</definedName>
    <definedName name="IQ_UNREALIZED_GAIN" hidden="1">"c1619"</definedName>
    <definedName name="IQ_UNUSED_LOAN_COMMITMENTS_FDIC" hidden="1">"c6368"</definedName>
    <definedName name="IQ_UNUSUAL_EXP" hidden="1">"c18"</definedName>
    <definedName name="IQ_US_BRANCHES_FOREIGN_BANK_LOANS_FDIC" hidden="1">"c6435"</definedName>
    <definedName name="IQ_US_BRANCHES_FOREIGN_BANKS_FDIC" hidden="1">"c6390"</definedName>
    <definedName name="IQ_US_GAAP" localSheetId="18" hidden="1">"c34"</definedName>
    <definedName name="IQ_US_GAAP" hidden="1">"c1331"</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localSheetId="18" hidden="1">"c293"</definedName>
    <definedName name="IQ_UTIL_PPE_NET" hidden="1">"c1620"</definedName>
    <definedName name="IQ_UTIL_REV" hidden="1">"c2091"</definedName>
    <definedName name="IQ_UV_PENSION_LIAB" hidden="1">"c1332"</definedName>
    <definedName name="IQ_VALUATION_ALLOWANCES_FDIC" hidden="1">"c6400"</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localSheetId="18" hidden="1">"c199"</definedName>
    <definedName name="IQ_VOLUME" hidden="1">"c1333"</definedName>
    <definedName name="IQ_WEEK" hidden="1">50000</definedName>
    <definedName name="IQ_WEIGHTED_AVG_PRICE" localSheetId="18" hidden="1">"c255"</definedName>
    <definedName name="IQ_WEIGHTED_AVG_PRICE" hidden="1">"c1334"</definedName>
    <definedName name="IQ_WIP_INV" hidden="1">"c1335"</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"c2203"</definedName>
    <definedName name="IQ_YEARHIGH" localSheetId="18" hidden="1">"c197"</definedName>
    <definedName name="IQ_YEARHIGH" hidden="1">"c1337"</definedName>
    <definedName name="IQ_YEARHIGH_DATE" hidden="1">"c2250"</definedName>
    <definedName name="IQ_YEARLOW" localSheetId="18" hidden="1">"c198"</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localSheetId="18" hidden="1">"c243"</definedName>
    <definedName name="IQ_Z_SCORE" hidden="1">"c1339"</definedName>
    <definedName name="IQB_BOOKMARK_COUNT" hidden="1">0</definedName>
    <definedName name="IQRA8" hidden="1">"$A$9:$A$260"</definedName>
    <definedName name="IQRAC8" hidden="1">"$AC$9:$AC$13"</definedName>
    <definedName name="IQRAF17" hidden="1">"$AF$18:$AF$269"</definedName>
    <definedName name="IQRAG152" hidden="1">"$AG$153:$AG$405"</definedName>
    <definedName name="IQRAG20" hidden="1">"$AG$21:$AG$273"</definedName>
    <definedName name="IQRAG201" hidden="1">"$AG$202:$AG$454"</definedName>
    <definedName name="IQRAP17" hidden="1">"$AP$18"</definedName>
    <definedName name="IQRAP89" hidden="1">"$AP$90:$AP$97"</definedName>
    <definedName name="IQRAQ17" hidden="1">"$AQ$18"</definedName>
    <definedName name="IQRAQ89" hidden="1">"$AQ$90"</definedName>
    <definedName name="IQRAQ92" hidden="1">"$AQ$93:$AQ$100"</definedName>
    <definedName name="IQRAR89" hidden="1">"$AR$90:$AR$97"</definedName>
    <definedName name="IQRAS17" hidden="1">"$AS$18:$AS$25"</definedName>
    <definedName name="IQRAS89" hidden="1">"$AS$90:$AS$93"</definedName>
    <definedName name="IQRAS92" hidden="1">"$AS$93:$AS$100"</definedName>
    <definedName name="IQRAT17" hidden="1">"$AT$18:$AT$25"</definedName>
    <definedName name="IQRAT89" hidden="1">"$AT$90:$AT$97"</definedName>
    <definedName name="IQRAU17" hidden="1">"$AU$18"</definedName>
    <definedName name="IQRAU92" hidden="1">"$AU$93:$AU$100"</definedName>
    <definedName name="IQRAV89" hidden="1">"$AV$90:$AV$97"</definedName>
    <definedName name="IQRAW92" hidden="1">"$AW$93:$AW$100"</definedName>
    <definedName name="IQRAX89" hidden="1">"$AX$90:$AX$97"</definedName>
    <definedName name="IQRAY92" hidden="1">"$AY$93:$AY$100"</definedName>
    <definedName name="IQRAZ17" hidden="1">"$AZ$18:$AZ$25"</definedName>
    <definedName name="IQRB10" hidden="1">"$C$10:$V$10"</definedName>
    <definedName name="IQRB6" hidden="1">"$B$7:$B$1281"</definedName>
    <definedName name="IQRB8" hidden="1">"$B$9:$B$260"</definedName>
    <definedName name="IQRBA152" hidden="1">"$BA$153"</definedName>
    <definedName name="IQRBA20" hidden="1">"$BA$21:$BA$22"</definedName>
    <definedName name="IQRC10" hidden="1">"$D$10:$AB$10"</definedName>
    <definedName name="IQRC12" hidden="1">"$C$13:$C$64"</definedName>
    <definedName name="IQRC14" hidden="1">"$C$15:$C$18"</definedName>
    <definedName name="IQRC18" hidden="1">"$D$18:$BA$18"</definedName>
    <definedName name="IQRC20" hidden="1">"$C$21:$C$32"</definedName>
    <definedName name="IQRC21" hidden="1">"$C$22:$C$33"</definedName>
    <definedName name="IQRC8" hidden="1">"$C$9:$C$260"</definedName>
    <definedName name="IQRD10" hidden="1">"$E$10:$AC$10"</definedName>
    <definedName name="IQRD33" hidden="1">"$D$34"</definedName>
    <definedName name="IQRF10" hidden="1">"$G$10"</definedName>
    <definedName name="IQRF11" hidden="1">"$G$11"</definedName>
    <definedName name="IQRF12" hidden="1">"$G$12"</definedName>
    <definedName name="IQRF13" hidden="1">"$G$13"</definedName>
    <definedName name="IQRF14" hidden="1">"$G$14"</definedName>
    <definedName name="IQRF15" hidden="1">"$G$15"</definedName>
    <definedName name="IQRF16" hidden="1">"$G$16"</definedName>
    <definedName name="IQRF17" hidden="1">"$G$17"</definedName>
    <definedName name="IQRF18" hidden="1">"$G$18"</definedName>
    <definedName name="IQRF19" hidden="1">"$G$19"</definedName>
    <definedName name="IQRF20" hidden="1">"$G$20"</definedName>
    <definedName name="IQRF21" hidden="1">"$G$21"</definedName>
    <definedName name="IQRF22" hidden="1">"$G$22"</definedName>
    <definedName name="IQRF23" hidden="1">"$F$24:$F$38"</definedName>
    <definedName name="IQRF24" hidden="1">"$G$24"</definedName>
    <definedName name="IQRF25" hidden="1">"$G$25"</definedName>
    <definedName name="IQRF26" hidden="1">"$G$26"</definedName>
    <definedName name="IQRF27" hidden="1">"$G$27"</definedName>
    <definedName name="IQRF8" hidden="1">"$G$8"</definedName>
    <definedName name="IQRF9" hidden="1">"$G$9"</definedName>
    <definedName name="IQRG12" hidden="1">"$H$12:$L$12"</definedName>
    <definedName name="IQRGS7" hidden="1">"$GS$8:$GS$41"</definedName>
    <definedName name="IQRGU7" hidden="1">"$GU$8:$GU$41"</definedName>
    <definedName name="IQRGW7" hidden="1">"$GW$8:$GW$35"</definedName>
    <definedName name="IQRH10" hidden="1">"$I$10:$R$10"</definedName>
    <definedName name="IQRH11" hidden="1">"$I$11:$R$11"</definedName>
    <definedName name="IQRH12" hidden="1">"$I$12:$K$12"</definedName>
    <definedName name="IQRH13" hidden="1">"$I$13:$M$13"</definedName>
    <definedName name="IQRH14" hidden="1">"$I$14:$M$14"</definedName>
    <definedName name="IQRH15" hidden="1">"$I$15:$M$15"</definedName>
    <definedName name="IQRH16" hidden="1">"$I$16:$J$16"</definedName>
    <definedName name="IQRH17" hidden="1">"$I$17:$M$17"</definedName>
    <definedName name="IQRH18" hidden="1">"$I$18:$M$18"</definedName>
    <definedName name="IQRH19" hidden="1">"$I$19:$M$19"</definedName>
    <definedName name="IQRH20" hidden="1">"$I$20:$M$20"</definedName>
    <definedName name="IQRH21" hidden="1">"$I$21"</definedName>
    <definedName name="IQRH22" hidden="1">"$I$22:$M$22"</definedName>
    <definedName name="IQRH23" hidden="1">"$I$23:$M$23"</definedName>
    <definedName name="IQRH24" hidden="1">"$I$24:$M$24"</definedName>
    <definedName name="IQRH25" hidden="1">"$I$25:$M$25"</definedName>
    <definedName name="IQRH26" hidden="1">"$I$26:$M$26"</definedName>
    <definedName name="IQRH27" hidden="1">"$I$27:$M$27"</definedName>
    <definedName name="IQRH28" hidden="1">"$I$28:$M$28"</definedName>
    <definedName name="IQRH29" hidden="1">"$I$29"</definedName>
    <definedName name="IQRH30" hidden="1">"$I$30"</definedName>
    <definedName name="IQRH31" hidden="1">"$I$31"</definedName>
    <definedName name="IQRH32" hidden="1">"$I$32"</definedName>
    <definedName name="IQRH33" hidden="1">"$I$33"</definedName>
    <definedName name="IQRH34" hidden="1">"$I$34"</definedName>
    <definedName name="IQRH35" hidden="1">"$I$35"</definedName>
    <definedName name="IQRH36" hidden="1">"$I$36"</definedName>
    <definedName name="IQRH37" hidden="1">"$I$37"</definedName>
    <definedName name="IQRH38" hidden="1">"$I$38"</definedName>
    <definedName name="IQRH39" hidden="1">"$I$39"</definedName>
    <definedName name="IQRH40" hidden="1">"$I$40"</definedName>
    <definedName name="IQRH41" hidden="1">"$I$41"</definedName>
    <definedName name="IQRH42" hidden="1">"$I$42"</definedName>
    <definedName name="IQRH43" hidden="1">"$I$43"</definedName>
    <definedName name="IQRH44" hidden="1">"$I$44"</definedName>
    <definedName name="IQRH45" hidden="1">"$I$45"</definedName>
    <definedName name="IQRH46" hidden="1">"$I$46"</definedName>
    <definedName name="IQRH7" hidden="1">"$I$7:$R$7"</definedName>
    <definedName name="IQRH8" hidden="1">"$I$8:$R$8"</definedName>
    <definedName name="IQRH9" hidden="1">"$I$9:$R$9"</definedName>
    <definedName name="IQRHoldersD4" hidden="1">[39]Holders!$D$5:$D$24</definedName>
    <definedName name="IQRI10" hidden="1">"$J$10"</definedName>
    <definedName name="IQRI11" hidden="1">"$J$11"</definedName>
    <definedName name="IQRI12" hidden="1">"$J$12"</definedName>
    <definedName name="IQRI13" hidden="1">"$J$13"</definedName>
    <definedName name="IQRI14" hidden="1">"$J$14"</definedName>
    <definedName name="IQRI15" hidden="1">"$J$15"</definedName>
    <definedName name="IQRI16" hidden="1">"$J$16"</definedName>
    <definedName name="IQRI17" hidden="1">"$J$17"</definedName>
    <definedName name="IQRI18" hidden="1">"$J$18"</definedName>
    <definedName name="IQRI19" hidden="1">"$J$19"</definedName>
    <definedName name="IQRI20" hidden="1">"$J$20"</definedName>
    <definedName name="IQRI21" hidden="1">"$J$21"</definedName>
    <definedName name="IQRI22" hidden="1">"$J$22"</definedName>
    <definedName name="IQRI23" hidden="1">"$J$23"</definedName>
    <definedName name="IQRI24" hidden="1">"$J$24"</definedName>
    <definedName name="IQRI25" hidden="1">"$J$25"</definedName>
    <definedName name="IQRI26" hidden="1">"$J$26"</definedName>
    <definedName name="IQRI27" hidden="1">"$J$27"</definedName>
    <definedName name="IQRI8" hidden="1">"$J$8"</definedName>
    <definedName name="IQRI9" hidden="1">"$J$9"</definedName>
    <definedName name="IQRM12" hidden="1">"$N$12:$R$12"</definedName>
    <definedName name="IQRN12" hidden="1">"$O$12:$Q$12"</definedName>
    <definedName name="IQRN13" hidden="1">"$O$13:$S$13"</definedName>
    <definedName name="IQRN14" hidden="1">"$O$14:$S$14"</definedName>
    <definedName name="IQRN15" hidden="1">"$O$15:$S$15"</definedName>
    <definedName name="IQRN16" hidden="1">"$O$16:$P$16"</definedName>
    <definedName name="IQRN17" hidden="1">"$O$17:$S$17"</definedName>
    <definedName name="IQRN18" hidden="1">"$O$18:$S$18"</definedName>
    <definedName name="IQRN19" hidden="1">"$O$19:$S$19"</definedName>
    <definedName name="IQRN20" hidden="1">"$O$20:$S$20"</definedName>
    <definedName name="IQRN21" hidden="1">"$O$21"</definedName>
    <definedName name="IQRN22" hidden="1">"$O$22:$S$22"</definedName>
    <definedName name="IQRN23" hidden="1">"$O$23:$S$23"</definedName>
    <definedName name="IQRN24" hidden="1">"$O$24:$S$24"</definedName>
    <definedName name="IQRN25" hidden="1">"$O$25:$S$25"</definedName>
    <definedName name="IQRN26" hidden="1">"$O$26:$S$26"</definedName>
    <definedName name="IQRN27" hidden="1">"$O$27:$S$27"</definedName>
    <definedName name="IQRN28" hidden="1">"$O$28:$S$28"</definedName>
    <definedName name="IQRU100" hidden="1">"$U$101:$U$356"</definedName>
    <definedName name="IQRX8" hidden="1">"$X$9:$X$13"</definedName>
    <definedName name="IQRY4" hidden="1">"$Y$5:$Y$14"</definedName>
    <definedName name="is" localSheetId="23" hidden="1">{"'Sheet1'!$L$16"}</definedName>
    <definedName name="is" hidden="1">{"'Sheet1'!$L$16"}</definedName>
    <definedName name="IsColHidden" hidden="1">FALSE</definedName>
    <definedName name="IsLTMColHidden" hidden="1">FALSE</definedName>
    <definedName name="it" localSheetId="23" hidden="1">{"'Sheet1'!$L$16"}</definedName>
    <definedName name="it" hidden="1">{"'Sheet1'!$L$16"}</definedName>
    <definedName name="iwonder_2" hidden="1">{#N/A,#N/A,TRUE,"Main assumptions";#N/A,#N/A,TRUE,"Subscriber projections";#N/A,#N/A,TRUE,"Revenues";#N/A,#N/A,TRUE,"Opex";#N/A,#N/A,TRUE,"Capex";#N/A,#N/A,TRUE,"Working capital";#N/A,#N/A,TRUE,"P&amp;L";#N/A,#N/A,TRUE,"Cash";#N/A,#N/A,TRUE,"Balance";#N/A,#N/A,TRUE,"Valuation";#N/A,#N/A,TRUE,"Bench"}</definedName>
    <definedName name="iwonder2" hidden="1">{#N/A,#N/A,TRUE,"Main assumptions";#N/A,#N/A,TRUE,"Subscriber projections";#N/A,#N/A,TRUE,"Revenues";#N/A,#N/A,TRUE,"Opex";#N/A,#N/A,TRUE,"Capex";#N/A,#N/A,TRUE,"Working capital";#N/A,#N/A,TRUE,"P&amp;L";#N/A,#N/A,TRUE,"Cash";#N/A,#N/A,TRUE,"Balance";#N/A,#N/A,TRUE,"Valuation";#N/A,#N/A,TRUE,"Bench"}</definedName>
    <definedName name="j" hidden="1">{"by_month",#N/A,TRUE,"template";"destec_month",#N/A,TRUE,"template";"by_quarter",#N/A,TRUE,"template";"destec_quarter",#N/A,TRUE,"template";"by_year",#N/A,TRUE,"template";"destec_annual",#N/A,TRUE,"template"}</definedName>
    <definedName name="Jan_18" localSheetId="9">OFFSET([40]Formula!$C$3,,,COUNTIF([40]Formula!$B$2:$B$100,”&lt;&gt;”))</definedName>
    <definedName name="Jan_18" localSheetId="23">OFFSET([40]Formula!$C$3,,,COUNTIF([40]Formula!$B$2:$B$100,”&lt;&gt;”))</definedName>
    <definedName name="Jan_18" localSheetId="22">OFFSET([40]Formula!$C$3,,,COUNTIF([40]Formula!$B$2:$B$100,”&lt;&gt;”))</definedName>
    <definedName name="Jan_18" localSheetId="21">OFFSET([40]Formula!$C$3,,,COUNTIF([40]Formula!$B$2:$B$100,”&lt;&gt;”))</definedName>
    <definedName name="Jan_18">OFFSET([40]Formula!$C$3,,,COUNTIF([40]Formula!$B$2:$B$100,”&lt;&gt;”))</definedName>
    <definedName name="Jay" hidden="1">{#N/A,#N/A,FALSE,"gc (2)"}</definedName>
    <definedName name="jen" hidden="1">{TRUE,TRUE,-1.25,-15.5,456.75,279.75,FALSE,FALSE,TRUE,TRUE,0,1,8,1,4,6,3,4,TRUE,TRUE,3,TRUE,1,TRUE,100,"Swvu.turnover.","ACwvu.turnover.",1,FALSE,FALSE,0.511811023622047,0.511811023622047,0.511811023622047,0.511811023622047,1,"","",FALSE,FALSE,FALSE,FALSE,1,#N/A,1,1,#DIV/0!,FALSE,"Rwvu.turnover.",#N/A,FALSE,FALSE}</definedName>
    <definedName name="jh" localSheetId="23" hidden="1">{#N/A,#N/A,FALSE,"SumG";#N/A,#N/A,FALSE,"ElecG";#N/A,#N/A,FALSE,"MechG";#N/A,#N/A,FALSE,"GeotG";#N/A,#N/A,FALSE,"PrcsG";#N/A,#N/A,FALSE,"TunnG";#N/A,#N/A,FALSE,"CivlG";#N/A,#N/A,FALSE,"NtwkG";#N/A,#N/A,FALSE,"EstgG";#N/A,#N/A,FALSE,"PEngG"}</definedName>
    <definedName name="jh" hidden="1">{#N/A,#N/A,FALSE,"SumG";#N/A,#N/A,FALSE,"ElecG";#N/A,#N/A,FALSE,"MechG";#N/A,#N/A,FALSE,"GeotG";#N/A,#N/A,FALSE,"PrcsG";#N/A,#N/A,FALSE,"TunnG";#N/A,#N/A,FALSE,"CivlG";#N/A,#N/A,FALSE,"NtwkG";#N/A,#N/A,FALSE,"EstgG";#N/A,#N/A,FALSE,"PEngG"}</definedName>
    <definedName name="JJJ" localSheetId="23" hidden="1">{#N/A,#N/A,FALSE,"CCTV"}</definedName>
    <definedName name="JJJ" hidden="1">{#N/A,#N/A,FALSE,"CCTV"}</definedName>
    <definedName name="jk" hidden="1">{#N/A,#N/A,FALSE,"FY97";#N/A,#N/A,FALSE,"FY98";#N/A,#N/A,FALSE,"FY99";#N/A,#N/A,FALSE,"FY00";#N/A,#N/A,FALSE,"FY01"}</definedName>
    <definedName name="jskljsljslk" localSheetId="9" hidden="1">TextRefCopy1</definedName>
    <definedName name="jskljsljslk" localSheetId="22" hidden="1">TextRefCopy1</definedName>
    <definedName name="jskljsljslk" hidden="1">TextRefCopy1</definedName>
    <definedName name="K"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K2__LOCKEDCVW__" hidden="1">"MAIN,OTHERREV,ACTUAL,USD,E.2990,ALL_JOBS,ALL_ORGS,ALL_PROD,2004.JAN,PERIODIC,;"</definedName>
    <definedName name="K2__LOCKSTATUS__" hidden="1">2</definedName>
    <definedName name="K2__MAXEXPCOLS__" hidden="1">100</definedName>
    <definedName name="K2__MAXEXPROWS__" hidden="1">1000</definedName>
    <definedName name="K2__WBEVMODE__" hidden="1">0</definedName>
    <definedName name="K2__WBREFOPTIONS__" hidden="1">134217728</definedName>
    <definedName name="K2_WBEVMODE" hidden="1">-1</definedName>
    <definedName name="KDJU" localSheetId="23" hidden="1">{"'장비'!$A$3:$M$12"}</definedName>
    <definedName name="KDJU" hidden="1">{"'장비'!$A$3:$M$12"}</definedName>
    <definedName name="kenerr" hidden="1">{"by_month",#N/A,TRUE,"template";"Destec_month",#N/A,TRUE,"template";"by_quarter",#N/A,TRUE,"template";"destec_quarter",#N/A,TRUE,"template";"by_year",#N/A,TRUE,"template";"Destec_annual",#N/A,TRUE,"template"}</definedName>
    <definedName name="kern" hidden="1">{#N/A,#N/A,FALSE,"Cash";#N/A,#N/A,FALSE,"Acct. Rec";#N/A,#N/A,FALSE,"Accr. Int.";#N/A,#N/A,FALSE,"Misc AR";#N/A,#N/A,FALSE,"PP Tax";#N/A,#N/A,FALSE,"PP Fuel";#N/A,#N/A,FALSE,"PP Ins.";#N/A,#N/A,FALSE,"PP&amp;E";#N/A,#N/A,FALSE,"Open AP";#N/A,#N/A,FALSE,"AP Other";#N/A,#N/A,FALSE,"ERR 1997";#N/A,#N/A,FALSE,"Other Accr";#N/A,#N/A,FALSE,"Revolving Loan";#N/A,#N/A,FALSE,"LTDebt";#N/A,#N/A,FALSE,"Capital";#N/A,#N/A,FALSE,"Steam";#N/A,#N/A,FALSE,"IPT Elec";#N/A,#N/A,FALSE,"SCE Elec";#N/A,#N/A,FALSE,"FUEL 98";#N/A,#N/A,FALSE,"Water";#N/A,#N/A,FALSE,"Waste";#N/A,#N/A,FALSE,"DOC O&amp;M";#N/A,#N/A,FALSE,"Interconnect";#N/A,#N/A,FALSE,"ERR Exp";#N/A,#N/A,FALSE,"Standby"}</definedName>
    <definedName name="ki" hidden="1">{#N/A,#N/A,TRUE,"Cover sheet";#N/A,#N/A,TRUE,"Summary";#N/A,#N/A,TRUE,"Key Assumptions";#N/A,#N/A,TRUE,"Profit &amp; Loss";#N/A,#N/A,TRUE,"Balance Sheet";#N/A,#N/A,TRUE,"Cashflow";#N/A,#N/A,TRUE,"IRR";#N/A,#N/A,TRUE,"Ratios";#N/A,#N/A,TRUE,"Debt analysis"}</definedName>
    <definedName name="kj" hidden="1">#REF!</definedName>
    <definedName name="kjhkj" localSheetId="23" hidden="1">{#N/A,#N/A,FALSE,"SumG";#N/A,#N/A,FALSE,"ElecG";#N/A,#N/A,FALSE,"MechG";#N/A,#N/A,FALSE,"GeotG";#N/A,#N/A,FALSE,"PrcsG";#N/A,#N/A,FALSE,"TunnG";#N/A,#N/A,FALSE,"CivlG";#N/A,#N/A,FALSE,"NtwkG";#N/A,#N/A,FALSE,"EstgG";#N/A,#N/A,FALSE,"PEngG"}</definedName>
    <definedName name="kjhkj" hidden="1">{#N/A,#N/A,FALSE,"SumG";#N/A,#N/A,FALSE,"ElecG";#N/A,#N/A,FALSE,"MechG";#N/A,#N/A,FALSE,"GeotG";#N/A,#N/A,FALSE,"PrcsG";#N/A,#N/A,FALSE,"TunnG";#N/A,#N/A,FALSE,"CivlG";#N/A,#N/A,FALSE,"NtwkG";#N/A,#N/A,FALSE,"EstgG";#N/A,#N/A,FALSE,"PEngG"}</definedName>
    <definedName name="kk" localSheetId="23" hidden="1">{#N/A,#N/A,FALSE,"SumD";#N/A,#N/A,FALSE,"ElecD";#N/A,#N/A,FALSE,"MechD";#N/A,#N/A,FALSE,"GeotD";#N/A,#N/A,FALSE,"PrcsD";#N/A,#N/A,FALSE,"TunnD";#N/A,#N/A,FALSE,"CivlD";#N/A,#N/A,FALSE,"NtwkD";#N/A,#N/A,FALSE,"EstgD";#N/A,#N/A,FALSE,"PEngD"}</definedName>
    <definedName name="kk" hidden="1">{#N/A,#N/A,FALSE,"SumD";#N/A,#N/A,FALSE,"ElecD";#N/A,#N/A,FALSE,"MechD";#N/A,#N/A,FALSE,"GeotD";#N/A,#N/A,FALSE,"PrcsD";#N/A,#N/A,FALSE,"TunnD";#N/A,#N/A,FALSE,"CivlD";#N/A,#N/A,FALSE,"NtwkD";#N/A,#N/A,FALSE,"EstgD";#N/A,#N/A,FALSE,"PEngD"}</definedName>
    <definedName name="KKKKK" hidden="1">#N/A</definedName>
    <definedName name="kl" hidden="1">{#N/A,#N/A,FALSE,"FY97";#N/A,#N/A,FALSE,"FY98";#N/A,#N/A,FALSE,"FY99";#N/A,#N/A,FALSE,"FY00";#N/A,#N/A,FALSE,"FY01"}</definedName>
    <definedName name="ktl_ktl" hidden="1">{#N/A,#N/A,FALSE,"Status of Projects";#N/A,#N/A,FALSE,"CEA-TEC";#N/A,#N/A,FALSE,"U-Constr.";#N/A,#N/A,FALSE,"summary";#N/A,#N/A,FALSE,"PPP-3 yrs"}</definedName>
    <definedName name="limcount" hidden="1">1</definedName>
    <definedName name="lisa" hidden="1">{"var_page",#N/A,FALSE,"template"}</definedName>
    <definedName name="ListOffset" hidden="1">1</definedName>
    <definedName name="lk" localSheetId="23" hidden="1">{#N/A,#N/A,FALSE,"CCTV"}</definedName>
    <definedName name="lk" hidden="1">{#N/A,#N/A,FALSE,"CCTV"}</definedName>
    <definedName name="lkjlkj" hidden="1">{"Final",#N/A,FALSE,"Feb-96"}</definedName>
    <definedName name="LKL" localSheetId="23" hidden="1">{#N/A,#N/A,FALSE,"SumG";#N/A,#N/A,FALSE,"ElecG";#N/A,#N/A,FALSE,"MechG";#N/A,#N/A,FALSE,"GeotG";#N/A,#N/A,FALSE,"PrcsG";#N/A,#N/A,FALSE,"TunnG";#N/A,#N/A,FALSE,"CivlG";#N/A,#N/A,FALSE,"NtwkG";#N/A,#N/A,FALSE,"EstgG";#N/A,#N/A,FALSE,"PEngG"}</definedName>
    <definedName name="LKL" hidden="1">{#N/A,#N/A,FALSE,"SumG";#N/A,#N/A,FALSE,"ElecG";#N/A,#N/A,FALSE,"MechG";#N/A,#N/A,FALSE,"GeotG";#N/A,#N/A,FALSE,"PrcsG";#N/A,#N/A,FALSE,"TunnG";#N/A,#N/A,FALSE,"CivlG";#N/A,#N/A,FALSE,"NtwkG";#N/A,#N/A,FALSE,"EstgG";#N/A,#N/A,FALSE,"PEngG"}</definedName>
    <definedName name="lklkl" hidden="1">{"consolidated",#N/A,FALSE,"Sheet1";"cms",#N/A,FALSE,"Sheet1";"fse",#N/A,FALSE,"Sheet1"}</definedName>
    <definedName name="lklklkl" localSheetId="9" hidden="1">Main.SAPF4Help()</definedName>
    <definedName name="lklklkl" localSheetId="23" hidden="1">Main.SAPF4Help()</definedName>
    <definedName name="lklklkl" localSheetId="22" hidden="1">Main.SAPF4Help()</definedName>
    <definedName name="lklklkl" localSheetId="21" hidden="1">Main.SAPF4Help()</definedName>
    <definedName name="lklklkl" hidden="1">Main.SAPF4Help()</definedName>
    <definedName name="ll" localSheetId="23" hidden="1">{#N/A,#N/A,FALSE,"SumG";#N/A,#N/A,FALSE,"ElecG";#N/A,#N/A,FALSE,"MechG";#N/A,#N/A,FALSE,"GeotG";#N/A,#N/A,FALSE,"PrcsG";#N/A,#N/A,FALSE,"TunnG";#N/A,#N/A,FALSE,"CivlG";#N/A,#N/A,FALSE,"NtwkG";#N/A,#N/A,FALSE,"EstgG";#N/A,#N/A,FALSE,"PEngG"}</definedName>
    <definedName name="ll" localSheetId="18" hidden="1">{#N/A,#N/A,TRUE,"Cover sheet";#N/A,#N/A,TRUE,"Summary";#N/A,#N/A,TRUE,"Key Assumptions";#N/A,#N/A,TRUE,"Profit &amp; Loss";#N/A,#N/A,TRUE,"Balance Sheet";#N/A,#N/A,TRUE,"Cashflow";#N/A,#N/A,TRUE,"IRR";#N/A,#N/A,TRUE,"Ratios";#N/A,#N/A,TRUE,"Debt analysis"}</definedName>
    <definedName name="ll" hidden="1">{#N/A,#N/A,FALSE,"SumG";#N/A,#N/A,FALSE,"ElecG";#N/A,#N/A,FALSE,"MechG";#N/A,#N/A,FALSE,"GeotG";#N/A,#N/A,FALSE,"PrcsG";#N/A,#N/A,FALSE,"TunnG";#N/A,#N/A,FALSE,"CivlG";#N/A,#N/A,FALSE,"NtwkG";#N/A,#N/A,FALSE,"EstgG";#N/A,#N/A,FALSE,"PEngG"}</definedName>
    <definedName name="LLL" hidden="1">{#N/A,#N/A,FALSE,"ACQ_GRAPHS";#N/A,#N/A,FALSE,"T_1 GRAPHS";#N/A,#N/A,FALSE,"T_2 GRAPHS";#N/A,#N/A,FALSE,"COMB_GRAPHS"}</definedName>
    <definedName name="LOCAL_MYSQL_DATE_FORMAT" localSheetId="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wsulfurdiesel" localSheetId="23" hidden="1">{"PAGE1",#N/A,FALSE,"YIELDS";"PAGE2",#N/A,FALSE,"YIELDS";"PAGE3",#N/A,FALSE,"YIELDS"}</definedName>
    <definedName name="lowsulfurdiesel" hidden="1">{"PAGE1",#N/A,FALSE,"YIELDS";"PAGE2",#N/A,FALSE,"YIELDS";"PAGE3",#N/A,FALSE,"YIELDS"}</definedName>
    <definedName name="LtDebtChg" hidden="1">[25]Debt!$K$257:$AE$257</definedName>
    <definedName name="LtDebtDmy" hidden="1">[26]Debt!$46:$46,[26]Debt!$92:$92,[26]Debt!$138:$138,[26]Debt!$187:$187,[26]Debt!$231:$231</definedName>
    <definedName name="LTDebtSer" hidden="1">[25]Profile!$BI$5:$BI$35</definedName>
    <definedName name="lu" localSheetId="23" hidden="1">{#N/A,#N/A,FALSE,"subcontract"}</definedName>
    <definedName name="lu" hidden="1">{#N/A,#N/A,FALSE,"subcontract"}</definedName>
    <definedName name="M_PlaceofPath" hidden="1">"\\SNYCEQT0100\HOME\LZURLO\DATA\TELMEX\Models\tmx_vdf.xls"</definedName>
    <definedName name="mb_inputLocation" localSheetId="23" hidden="1">[23]Input!#REF!</definedName>
    <definedName name="mb_inputLocation" localSheetId="18" hidden="1">'[4]Idustry Ratio'!#REF!</definedName>
    <definedName name="mb_inputLocation" hidden="1">[23]Input!#REF!</definedName>
    <definedName name="MCBDB" hidden="1">{#N/A,#N/A,FALSE,"mpph1";#N/A,#N/A,FALSE,"mpmseb";#N/A,#N/A,FALSE,"mpph2"}</definedName>
    <definedName name="MfgExpSer" hidden="1">[25]Profile!$AU$5:$AU$12</definedName>
    <definedName name="Mid_0910_to_end_of_year_nominal" hidden="1">'[34]SCENARIO INPUTS'!$E$1199:$F$1218</definedName>
    <definedName name="mike" localSheetId="23" hidden="1">{#N/A,#N/A,FALSE,"Aging Summary";#N/A,#N/A,FALSE,"Ratio Analysis";#N/A,#N/A,FALSE,"Test 120 Day Accts";#N/A,#N/A,FALSE,"Tickmarks"}</definedName>
    <definedName name="mike" localSheetId="18" hidden="1">[41]TargBSCF!#REF!</definedName>
    <definedName name="mike" hidden="1">{#N/A,#N/A,FALSE,"Aging Summary";#N/A,#N/A,FALSE,"Ratio Analysis";#N/A,#N/A,FALSE,"Test 120 Day Accts";#N/A,#N/A,FALSE,"Tickmarks"}</definedName>
    <definedName name="mj" hidden="1">{#N/A,#N/A,FALSE,"FY97";#N/A,#N/A,FALSE,"FY98";#N/A,#N/A,FALSE,"FY99";#N/A,#N/A,FALSE,"FY00";#N/A,#N/A,FALSE,"FY01"}</definedName>
    <definedName name="MLNK090e6fa6a3074e5ea1807c16c94cc145" hidden="1">#REF!</definedName>
    <definedName name="MLNK0b174ef31e1b4e5ebbda1f8a1c571610" hidden="1">#REF!</definedName>
    <definedName name="MLNK1451c2f4c8194d73aa7205aa911c47f3" hidden="1">#REF!</definedName>
    <definedName name="MLNK263ca7941be54debb282d0d171b4a28f" hidden="1">#REF!</definedName>
    <definedName name="MLNK376738df7429404b95e382d1100f746b" hidden="1">#REF!</definedName>
    <definedName name="MLNK6f671656eab745dda543eca283f84561" hidden="1">#REF!</definedName>
    <definedName name="MLNK8f4b1304456a42009d452b3d86c6d96f" hidden="1">#REF!</definedName>
    <definedName name="MLNKa1fe9b7eaa234c6c9fe8ed91d33b9623" hidden="1">#REF!</definedName>
    <definedName name="MLNKa8c05957989b4862a8729d8a7b2020cf" hidden="1">#REF!</definedName>
    <definedName name="MLNKae0a7d8dd18e42408d49287e9ee35c5c" hidden="1">#REF!</definedName>
    <definedName name="MLNKae901bc205dd4f888470b20a4523325f" hidden="1">#REF!</definedName>
    <definedName name="MLNKb7127a7aa8a8487d8c35f35a37e8249c" hidden="1">#REF!</definedName>
    <definedName name="MLNKbfb2737b865e4b159a3613f0550bfb72" hidden="1">#REF!</definedName>
    <definedName name="MLNKc5a99d67cdff40ebb3f0457683dcb9b1" hidden="1">#REF!</definedName>
    <definedName name="MLNKd1cf7c6f59124fb696892f91e105c706" hidden="1">#REF!</definedName>
    <definedName name="MLNKdc283b4a197a43d2b3ac7760090af07e" hidden="1">#REF!</definedName>
    <definedName name="mm" localSheetId="23" hidden="1">{"'장비'!$A$3:$M$12"}</definedName>
    <definedName name="mm" hidden="1">{"'장비'!$A$3:$M$12"}</definedName>
    <definedName name="MMM" hidden="1">{#N/A,#N/A,TRUE,"Main assumptions";#N/A,#N/A,TRUE,"Subscriber projections";#N/A,#N/A,TRUE,"Revenues";#N/A,#N/A,TRUE,"Opex";#N/A,#N/A,TRUE,"Capex";#N/A,#N/A,TRUE,"Working capital";#N/A,#N/A,TRUE,"P&amp;L";#N/A,#N/A,TRUE,"Cash";#N/A,#N/A,TRUE,"Balance";#N/A,#N/A,TRUE,"Valuation";#N/A,#N/A,TRUE,"Bench"}</definedName>
    <definedName name="mmmmm" hidden="1">{#N/A,#N/A,FALSE,"Calc";#N/A,#N/A,FALSE,"Sensitivity";#N/A,#N/A,FALSE,"LT Earn.Dil.";#N/A,#N/A,FALSE,"Dil. AVP"}</definedName>
    <definedName name="mmmmmmmmm" localSheetId="23" hidden="1">{#N/A,#N/A,TRUE,"Projektierung";#N/A,#N/A,TRUE,"Grundgerät";#N/A,#N/A,TRUE,"Baugruppen"}</definedName>
    <definedName name="mmmmmmmmm" hidden="1">{#N/A,#N/A,TRUE,"Projektierung";#N/A,#N/A,TRUE,"Grundgerät";#N/A,#N/A,TRUE,"Baugruppen"}</definedName>
    <definedName name="mn" localSheetId="23" hidden="1">{"'Sheet1'!$L$16"}</definedName>
    <definedName name="mn" hidden="1">{"'Sheet1'!$L$16"}</definedName>
    <definedName name="months">NTBA!$F$303</definedName>
    <definedName name="MP" localSheetId="23" hidden="1">{#N/A,#N/A,FALSE,"CCTV"}</definedName>
    <definedName name="MP" hidden="1">{#N/A,#N/A,FALSE,"CCTV"}</definedName>
    <definedName name="mr" hidden="1">{#N/A,#N/A,TRUE,"Main assumptions";#N/A,#N/A,TRUE,"Subscriber projections";#N/A,#N/A,TRUE,"Revenues";#N/A,#N/A,TRUE,"Opex";#N/A,#N/A,TRUE,"Capex";#N/A,#N/A,TRUE,"Working capital";#N/A,#N/A,TRUE,"P&amp;L";#N/A,#N/A,TRUE,"Cash";#N/A,#N/A,TRUE,"Balance";#N/A,#N/A,TRUE,"Valuation";#N/A,#N/A,TRUE,"Bench"}</definedName>
    <definedName name="n" hidden="1">{"by departments",#N/A,TRUE,"FORECAST";"cap_headcount",#N/A,TRUE,"FORECAST";"summary",#N/A,TRUE,"FORECAST"}</definedName>
    <definedName name="Name" hidden="1">{#N/A,#N/A,TRUE,"Main assumptions";#N/A,#N/A,TRUE,"Subscriber projections";#N/A,#N/A,TRUE,"Revenues";#N/A,#N/A,TRUE,"Opex";#N/A,#N/A,TRUE,"Capex";#N/A,#N/A,TRUE,"Working capital";#N/A,#N/A,TRUE,"P&amp;L";#N/A,#N/A,TRUE,"Cash";#N/A,#N/A,TRUE,"Balance";#N/A,#N/A,TRUE,"Valuation";#N/A,#N/A,TRUE,"Bench"}</definedName>
    <definedName name="NetCAChg" hidden="1">[25]Input!$K$100:$AE$100</definedName>
    <definedName name="NetDebtChg" hidden="1">[25]Formats!$K$109:$AE$109</definedName>
    <definedName name="NetEqChg" hidden="1">[25]Input!$K$45:$AE$45</definedName>
    <definedName name="New" hidden="1">#REF!</definedName>
    <definedName name="NEWNAME" localSheetId="23" hidden="1">{#N/A,#N/A,FALSE,"CCTV"}</definedName>
    <definedName name="NEWNAME" hidden="1">{#N/A,#N/A,FALSE,"CCTV"}</definedName>
    <definedName name="NFAChg" hidden="1">[25]CapEx!$K$111:$AE$111</definedName>
    <definedName name="Nitin" hidden="1">'[42]Sheet3 (2)'!$A$60:$A$76</definedName>
    <definedName name="nnn" localSheetId="23" hidden="1">{#N/A,#N/A,FALSE,"SumD";#N/A,#N/A,FALSE,"ElecD";#N/A,#N/A,FALSE,"MechD";#N/A,#N/A,FALSE,"GeotD";#N/A,#N/A,FALSE,"PrcsD";#N/A,#N/A,FALSE,"TunnD";#N/A,#N/A,FALSE,"CivlD";#N/A,#N/A,FALSE,"NtwkD";#N/A,#N/A,FALSE,"EstgD";#N/A,#N/A,FALSE,"PEngD"}</definedName>
    <definedName name="nnn" hidden="1">{#N/A,#N/A,FALSE,"SumD";#N/A,#N/A,FALSE,"ElecD";#N/A,#N/A,FALSE,"MechD";#N/A,#N/A,FALSE,"GeotD";#N/A,#N/A,FALSE,"PrcsD";#N/A,#N/A,FALSE,"TunnD";#N/A,#N/A,FALSE,"CivlD";#N/A,#N/A,FALSE,"NtwkD";#N/A,#N/A,FALSE,"EstgD";#N/A,#N/A,FALSE,"PEngD"}</definedName>
    <definedName name="nnnnn" localSheetId="23" hidden="1">{#N/A,#N/A,FALSE,"SumG";#N/A,#N/A,FALSE,"ElecG";#N/A,#N/A,FALSE,"MechG";#N/A,#N/A,FALSE,"GeotG";#N/A,#N/A,FALSE,"PrcsG";#N/A,#N/A,FALSE,"TunnG";#N/A,#N/A,FALSE,"CivlG";#N/A,#N/A,FALSE,"NtwkG";#N/A,#N/A,FALSE,"EstgG";#N/A,#N/A,FALSE,"PEngG"}</definedName>
    <definedName name="nnnnn" hidden="1">{#N/A,#N/A,FALSE,"SumG";#N/A,#N/A,FALSE,"ElecG";#N/A,#N/A,FALSE,"MechG";#N/A,#N/A,FALSE,"GeotG";#N/A,#N/A,FALSE,"PrcsG";#N/A,#N/A,FALSE,"TunnG";#N/A,#N/A,FALSE,"CivlG";#N/A,#N/A,FALSE,"NtwkG";#N/A,#N/A,FALSE,"EstgG";#N/A,#N/A,FALSE,"PEngG"}</definedName>
    <definedName name="nnnnnnnnnn" localSheetId="23" hidden="1">{#N/A,#N/A,FALSE,"Status of Projects";#N/A,#N/A,FALSE,"CEA-TEC";#N/A,#N/A,FALSE,"U-Constr.";#N/A,#N/A,FALSE,"summary";#N/A,#N/A,FALSE,"PPP-3 yrs"}</definedName>
    <definedName name="nnnnnnnnnn" localSheetId="18" hidden="1">{#N/A,#N/A,FALSE,"Status of Projects";#N/A,#N/A,FALSE,"CEA-TEC";#N/A,#N/A,FALSE,"U-Constr.";#N/A,#N/A,FALSE,"summary";#N/A,#N/A,FALSE,"PPP-3 yrs"}</definedName>
    <definedName name="nnnnnnnnnn" hidden="1">{#N/A,#N/A,FALSE,"Status of Projects";#N/A,#N/A,FALSE,"CEA-TEC";#N/A,#N/A,FALSE,"U-Constr.";#N/A,#N/A,FALSE,"summary";#N/A,#N/A,FALSE,"PPP-3 yrs"}</definedName>
    <definedName name="no_idea"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no_idea2"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noidea" hidden="1">{#N/A,#N/A,FALSE,"Calc";#N/A,#N/A,FALSE,"Sensitivity";#N/A,#N/A,FALSE,"LT Earn.Dil.";#N/A,#N/A,FALSE,"Dil. AVP"}</definedName>
    <definedName name="noidea2"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noidea22"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nose1" localSheetId="23" hidden="1">{#N/A,#N/A,FALSE,"Matrix";#N/A,#N/A,FALSE,"Executive";#N/A,#N/A,FALSE,"Summary";#N/A,#N/A,FALSE,"Office1";#N/A,#N/A,FALSE,"Office2";#N/A,#N/A,FALSE,"Office3";#N/A,#N/A,FALSE,"Office4";#N/A,#N/A,FALSE,"Office5";#N/A,#N/A,FALSE,"Office6";#N/A,#N/A,FALSE,"Office7";#N/A,#N/A,FALSE,"Labor"}</definedName>
    <definedName name="nose1" hidden="1">{#N/A,#N/A,FALSE,"Matrix";#N/A,#N/A,FALSE,"Executive";#N/A,#N/A,FALSE,"Summary";#N/A,#N/A,FALSE,"Office1";#N/A,#N/A,FALSE,"Office2";#N/A,#N/A,FALSE,"Office3";#N/A,#N/A,FALSE,"Office4";#N/A,#N/A,FALSE,"Office5";#N/A,#N/A,FALSE,"Office6";#N/A,#N/A,FALSE,"Office7";#N/A,#N/A,FALSE,"Labor"}</definedName>
    <definedName name="nose2" localSheetId="23" hidden="1">{#N/A,#N/A,FALSE,"E-1";#N/A,#N/A,FALSE,"E-2";#N/A,#N/A,FALSE,"F-1";#N/A,#N/A,FALSE,"F-2";#N/A,#N/A,FALSE,"F-3";#N/A,#N/A,FALSE,"F-4";#N/A,#N/A,FALSE,"F-5";#N/A,#N/A,FALSE,"F-6";#N/A,#N/A,FALSE,"Matrix"}</definedName>
    <definedName name="nose2" hidden="1">{#N/A,#N/A,FALSE,"E-1";#N/A,#N/A,FALSE,"E-2";#N/A,#N/A,FALSE,"F-1";#N/A,#N/A,FALSE,"F-2";#N/A,#N/A,FALSE,"F-3";#N/A,#N/A,FALSE,"F-4";#N/A,#N/A,FALSE,"F-5";#N/A,#N/A,FALSE,"F-6";#N/A,#N/A,FALSE,"Matrix"}</definedName>
    <definedName name="nose3" localSheetId="23" hidden="1">{#N/A,#N/A,FALSE,"Matrix";#N/A,#N/A,FALSE,"Executive";#N/A,#N/A,FALSE,"Summary"}</definedName>
    <definedName name="nose3" hidden="1">{#N/A,#N/A,FALSE,"Matrix";#N/A,#N/A,FALSE,"Executive";#N/A,#N/A,FALSE,"Summary"}</definedName>
    <definedName name="not" hidden="1">{"quarter",#N/A,FALSE,"MOB"}</definedName>
    <definedName name="NtnlPr" hidden="1">[25]Capital!$K$77:$AE$77</definedName>
    <definedName name="nuovo"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O"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O"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ODH" hidden="1">#REF!</definedName>
    <definedName name="oo" hidden="1">{#N/A,#N/A,TRUE,"Cover sheet";#N/A,#N/A,TRUE,"Summary";#N/A,#N/A,TRUE,"Key Assumptions";#N/A,#N/A,TRUE,"Profit &amp; Loss";#N/A,#N/A,TRUE,"Balance Sheet";#N/A,#N/A,TRUE,"Cashflow";#N/A,#N/A,TRUE,"IRR";#N/A,#N/A,TRUE,"Ratios";#N/A,#N/A,TRUE,"Debt analysis"}</definedName>
    <definedName name="oooo" hidden="1">{#N/A,#N/A,TRUE,"Cover sheet";#N/A,#N/A,TRUE,"Summary";#N/A,#N/A,TRUE,"Key Assumptions";#N/A,#N/A,TRUE,"Profit &amp; Loss";#N/A,#N/A,TRUE,"Balance Sheet";#N/A,#N/A,TRUE,"Cashflow";#N/A,#N/A,TRUE,"IRR";#N/A,#N/A,TRUE,"Ratios";#N/A,#N/A,TRUE,"Debt analysis"}</definedName>
    <definedName name="ooooo" hidden="1">{#N/A,#N/A,FALSE,"Calc";#N/A,#N/A,FALSE,"Sensitivity";#N/A,#N/A,FALSE,"LT Earn.Dil.";#N/A,#N/A,FALSE,"Dil. AVP"}</definedName>
    <definedName name="oooooooooooo" hidden="1">{#N/A,#N/A,TRUE,"Cover sheet";#N/A,#N/A,TRUE,"Summary";#N/A,#N/A,TRUE,"Key Assumptions";#N/A,#N/A,TRUE,"Profit &amp; Loss";#N/A,#N/A,TRUE,"Balance Sheet";#N/A,#N/A,TRUE,"Cashflow";#N/A,#N/A,TRUE,"IRR";#N/A,#N/A,TRUE,"Ratios";#N/A,#N/A,TRUE,"Debt analysis"}</definedName>
    <definedName name="OpIncDmy" hidden="1">[25]Input!$114:$114</definedName>
    <definedName name="OpIncSer" hidden="1">[25]Profile!$BT$5:$BT$12</definedName>
    <definedName name="OSBL" localSheetId="23" hidden="1">{#N/A,#N/A,FALSE,"CCTV"}</definedName>
    <definedName name="OSBL" hidden="1">{#N/A,#N/A,FALSE,"CCTV"}</definedName>
    <definedName name="overhaul"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verhaul"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 hidden="1">{#N/A,#N/A,TRUE,"Cover sheet";#N/A,#N/A,TRUE,"Summary";#N/A,#N/A,TRUE,"Key Assumptions";#N/A,#N/A,TRUE,"Profit &amp; Loss";#N/A,#N/A,TRUE,"Balance Sheet";#N/A,#N/A,TRUE,"Cashflow";#N/A,#N/A,TRUE,"IRR";#N/A,#N/A,TRUE,"Ratios";#N/A,#N/A,TRUE,"Debt analysis"}</definedName>
    <definedName name="Pal_Workbook_GUID" hidden="1">"GEGKI8VSJYPV9ND9NVCB8YKY"</definedName>
    <definedName name="parse" hidden="1">#REF!</definedName>
    <definedName name="PBT" localSheetId="23" hidden="1">{#N/A,#N/A,TRUE,"Projektierung";#N/A,#N/A,TRUE,"Grundgerät";#N/A,#N/A,TRUE,"Baugruppen"}</definedName>
    <definedName name="PBT" hidden="1">{#N/A,#N/A,TRUE,"Projektierung";#N/A,#N/A,TRUE,"Grundgerät";#N/A,#N/A,TRUE,"Baugruppen"}</definedName>
    <definedName name="perbolag" hidden="1">{#N/A,#N/A,FALSE,"intag";#N/A,#N/A,FALSE,"budg";#N/A,#N/A,FALSE,"samtl"}</definedName>
    <definedName name="perbolag_2" hidden="1">{#N/A,#N/A,FALSE,"intag";#N/A,#N/A,FALSE,"budg";#N/A,#N/A,FALSE,"samtl"}</definedName>
    <definedName name="peroxide" localSheetId="23" hidden="1">{#N/A,#N/A,FALSE,"CCTV"}</definedName>
    <definedName name="peroxide" hidden="1">{#N/A,#N/A,FALSE,"CCTV"}</definedName>
    <definedName name="pl" hidden="1">{#N/A,#N/A,TRUE,"Cover sheet";#N/A,#N/A,TRUE,"Summary";#N/A,#N/A,TRUE,"Key Assumptions";#N/A,#N/A,TRUE,"Profit &amp; Loss";#N/A,#N/A,TRUE,"Balance Sheet";#N/A,#N/A,TRUE,"Cashflow";#N/A,#N/A,TRUE,"IRR";#N/A,#N/A,TRUE,"Ratios";#N/A,#N/A,TRUE,"Debt analysis"}</definedName>
    <definedName name="platano"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platano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platano2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platano22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po" localSheetId="23" hidden="1">{#N/A,#N/A,FALSE,"CCTV"}</definedName>
    <definedName name="po" hidden="1">{#N/A,#N/A,FALSE,"CCTV"}</definedName>
    <definedName name="pp" hidden="1">{#N/A,#N/A,FALSE,"COMICRO";#N/A,#N/A,FALSE,"BALSCH";#N/A,#N/A,FALSE,"GLASS";#N/A,#N/A,FALSE,"DEPRE";#N/A,#N/A,FALSE,"A&amp;MCUR";#N/A,#N/A,FALSE,"AGEANAlysis";#N/A,#N/A,FALSE,"CHECKS";#N/A,#N/A,FALSE,"CHECKS"}</definedName>
    <definedName name="ppl" hidden="1">{#N/A,#N/A,FALSE,"gc (2)"}</definedName>
    <definedName name="ppp" hidden="1">{"DCF","UPSIDE CASE",FALSE,"Sheet1";"DCF","BASE CASE",FALSE,"Sheet1";"DCF","DOWNSIDE CASE",FALSE,"Sheet1"}</definedName>
    <definedName name="prakash" hidden="1">{#N/A,#N/A,FALSE,"COMICRO";#N/A,#N/A,FALSE,"BALSCH";#N/A,#N/A,FALSE,"GLASS";#N/A,#N/A,FALSE,"DEPRE";#N/A,#N/A,FALSE,"A&amp;MCUR";#N/A,#N/A,FALSE,"AGEANAlysis";#N/A,#N/A,FALSE,"CHECKS";#N/A,#N/A,FALSE,"CHECKS"}</definedName>
    <definedName name="PRAYER" localSheetId="23" hidden="1">{#N/A,#N/A,FALSE,"CCTV"}</definedName>
    <definedName name="PRAYER" hidden="1">{#N/A,#N/A,FALSE,"CCTV"}</definedName>
    <definedName name="Pres" hidden="1">{#N/A,#N/A,TRUE,"Cover sheet";#N/A,#N/A,TRUE,"Summary";#N/A,#N/A,TRUE,"Key Assumptions";#N/A,#N/A,TRUE,"Profit &amp; Loss";#N/A,#N/A,TRUE,"Balance Sheet";#N/A,#N/A,TRUE,"Cashflow";#N/A,#N/A,TRUE,"IRR";#N/A,#N/A,TRUE,"Ratios";#N/A,#N/A,TRUE,"Debt analysis"}</definedName>
    <definedName name="PRESA" hidden="1">{#N/A,#N/A,TRUE,"Cover sheet";#N/A,#N/A,TRUE,"Summary";#N/A,#N/A,TRUE,"Key Assumptions";#N/A,#N/A,TRUE,"Profit &amp; Loss";#N/A,#N/A,TRUE,"Balance Sheet";#N/A,#N/A,TRUE,"Cashflow";#N/A,#N/A,TRUE,"IRR";#N/A,#N/A,TRUE,"Ratios";#N/A,#N/A,TRUE,"Debt analysis"}</definedName>
    <definedName name="Presentation"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fDmy" hidden="1">[25]Input!$26:$26</definedName>
    <definedName name="PrfShSer" hidden="1">[25]Profile!$BB$5:$BB$12</definedName>
    <definedName name="ProdDmy" hidden="1">[25]Input!$A$273:$AI$290</definedName>
    <definedName name="Product" hidden="1">[25]Profile!$AI$5:$AI$12</definedName>
    <definedName name="ProdUnit" hidden="1">[25]Profile!$AJ$5:$AJ$12</definedName>
    <definedName name="prolinks_0de9709af57d4ba18f95c50ef47540da" hidden="1">#REF!</definedName>
    <definedName name="prolinks_7605d355c3eb4f9eb0d76e6033fc4752" hidden="1">#REF!</definedName>
    <definedName name="prolinks_8310443291644d18967eba81dd983511" hidden="1">#REF!</definedName>
    <definedName name="prolinks_d6555b7dba78447b9dc3dbf9db9c3a88" hidden="1">#REF!</definedName>
    <definedName name="prolinks_def69d2e772243abb3b4ab8efc0e4176" hidden="1">#REF!</definedName>
    <definedName name="prolinks_f951d5f1a33c4f429f4f55530f3df377" hidden="1">#REF!</definedName>
    <definedName name="prospects" localSheetId="23" hidden="1">{#N/A,#N/A,FALSE,"FCST94";#N/A,#N/A,FALSE,"FIRM";#N/A,#N/A,FALSE,"BACK94";#N/A,#N/A,FALSE,"FCST95";#N/A,#N/A,FALSE,"BACK95";#N/A,#N/A,FALSE,"FCST96"}</definedName>
    <definedName name="prospects" hidden="1">{#N/A,#N/A,FALSE,"FCST94";#N/A,#N/A,FALSE,"FIRM";#N/A,#N/A,FALSE,"BACK94";#N/A,#N/A,FALSE,"FCST95";#N/A,#N/A,FALSE,"BACK95";#N/A,#N/A,FALSE,"FCST96"}</definedName>
    <definedName name="prova"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PrsExpSer" hidden="1">[25]Profile!$AW$5:$AW$12</definedName>
    <definedName name="PrYears" hidden="1">[25]Profile!$K$5:$AE$5</definedName>
    <definedName name="pss" hidden="1">{#N/A,#N/A,FALSE,"COMICRO";#N/A,#N/A,FALSE,"BALSCH";#N/A,#N/A,FALSE,"GLASS";#N/A,#N/A,FALSE,"DEPRE";#N/A,#N/A,FALSE,"A&amp;MCUR";#N/A,#N/A,FALSE,"AGEANAlysis";#N/A,#N/A,FALSE,"CHECKS";#N/A,#N/A,FALSE,"CHECKS"}</definedName>
    <definedName name="PUB_FileID" hidden="1">"L10003363.xls"</definedName>
    <definedName name="PUB_UserID" hidden="1">"MAYERX"</definedName>
    <definedName name="PV" localSheetId="23" hidden="1">{#N/A,#N/A,FALSE,"subcontract"}</definedName>
    <definedName name="PV" hidden="1">{#N/A,#N/A,FALSE,"subcontract"}</definedName>
    <definedName name="pwa" hidden="1">{"LBO Summary",#N/A,FALSE,"Summary";"Income Statement",#N/A,FALSE,"Model";"Cash Flow",#N/A,FALSE,"Model";"Balance Sheet",#N/A,FALSE,"Model";"Working Capital",#N/A,FALSE,"Model";"Pro Forma Balance Sheets",#N/A,FALSE,"PFBS";"Debt Balances",#N/A,FALSE,"Model";"Fee Schedules",#N/A,FALSE,"Model"}</definedName>
    <definedName name="qekf" hidden="1">'[2]Earnings model'!#REF!</definedName>
    <definedName name="qor" hidden="1">#REF!</definedName>
    <definedName name="qq" hidden="1">[43]Sheet1!#REF!</definedName>
    <definedName name="qqq" localSheetId="23" hidden="1">{#N/A,#N/A,TRUE,"Projektierung";#N/A,#N/A,TRUE,"Grundgerät";#N/A,#N/A,TRUE,"Baugruppen"}</definedName>
    <definedName name="qqq" hidden="1">{#N/A,#N/A,TRUE,"Projektierung";#N/A,#N/A,TRUE,"Grundgerät";#N/A,#N/A,TRUE,"Baugruppen"}</definedName>
    <definedName name="quantity" localSheetId="9" hidden="1">INDEX(codematch,1,20)</definedName>
    <definedName name="quantity" localSheetId="23" hidden="1">INDEX(codematch,1,20)</definedName>
    <definedName name="quantity" localSheetId="22" hidden="1">INDEX(codematch,1,20)</definedName>
    <definedName name="quantity" localSheetId="21" hidden="1">INDEX(codematch,1,20)</definedName>
    <definedName name="quantity" hidden="1">INDEX(codematch,1,20)</definedName>
    <definedName name="Quarterly" localSheetId="23" hidden="1">{"Annual",#N/A,FALSE,"Sales &amp; Market";"Quarterly",#N/A,FALSE,"Sales &amp; Market"}</definedName>
    <definedName name="Quarterly" hidden="1">{"Annual",#N/A,FALSE,"Sales &amp; Market";"Quarterly",#N/A,FALSE,"Sales &amp; Market"}</definedName>
    <definedName name="qw" localSheetId="23" hidden="1">{#N/A,#N/A,FALSE,"단가표지"}</definedName>
    <definedName name="qw" hidden="1">{#N/A,#N/A,FALSE,"단가표지"}</definedName>
    <definedName name="qwefas" hidden="1">{"Income Stmt",#N/A,FALSE,"Model"}</definedName>
    <definedName name="qwqw" localSheetId="9" hidden="1">DATE(YEAR([1]!Loan_Start),MONTH([1]!Loan_Start)+Payment_Number,DAY([1]!Loan_Start))</definedName>
    <definedName name="qwqw" localSheetId="22" hidden="1">DATE(YEAR([1]!Loan_Start),MONTH([1]!Loan_Start)+Payment_Number,DAY([1]!Loan_Start))</definedName>
    <definedName name="qwqw" hidden="1">DATE(YEAR([1]!Loan_Start),MONTH([1]!Loan_Start)+Payment_Number,DAY([1]!Loan_Start))</definedName>
    <definedName name="ram" hidden="1">{"dep. full detail",#N/A,FALSE,"annex";"3cd annex",#N/A,FALSE,"annex";"co. dep.",#N/A,FALSE,"annex"}</definedName>
    <definedName name="RawMat" hidden="1">[25]Profile!$AO$5:$AO$12</definedName>
    <definedName name="READ" hidden="1">FALSE</definedName>
    <definedName name="redo" hidden="1">{#N/A,#N/A,FALSE,"ACQ_GRAPHS";#N/A,#N/A,FALSE,"T_1 GRAPHS";#N/A,#N/A,FALSE,"T_2 GRAPHS";#N/A,#N/A,FALSE,"COMB_GRAPHS"}</definedName>
    <definedName name="Reichweiten" localSheetId="9" hidden="1">Main.SAPF4Help()</definedName>
    <definedName name="Reichweiten" localSheetId="23" hidden="1">Main.SAPF4Help()</definedName>
    <definedName name="Reichweiten" localSheetId="22" hidden="1">Main.SAPF4Help()</definedName>
    <definedName name="Reichweiten" localSheetId="21" hidden="1">Main.SAPF4Help()</definedName>
    <definedName name="Reichweiten" hidden="1">Main.SAPF4Help()</definedName>
    <definedName name="report2" hidden="1">{#N/A,#N/A,FALSE,"BS";#N/A,#N/A,FALSE,"IS";#N/A,#N/A,FALSE,"CF";#N/A,#N/A,FALSE,"CE";#N/A,#N/A,FALSE,"Depr";#N/A,#N/A,FALSE,"APAL";#N/A,#N/A,FALSE,"OL"}</definedName>
    <definedName name="reu" hidden="1">{#N/A,#N/A,FALSE,"gc (2)"}</definedName>
    <definedName name="reya" hidden="1">{"office ltcg",#N/A,FALSE,"gain01";"IT LTCG",#N/A,FALSE,"gain01"}</definedName>
    <definedName name="RF" localSheetId="23" hidden="1">{#N/A,#N/A,FALSE,"CCTV"}</definedName>
    <definedName name="RF" hidden="1">{#N/A,#N/A,FALSE,"CCTV"}</definedName>
    <definedName name="RFV" localSheetId="23" hidden="1">{#N/A,#N/A,FALSE,"CCTV"}</definedName>
    <definedName name="RFV" hidden="1">{#N/A,#N/A,FALSE,"CCTV"}</definedName>
    <definedName name="RG" hidden="1">{TRUE,TRUE,-1.25,-15.5,456.75,279.75,FALSE,FALSE,TRUE,TRUE,0,1,8,1,4,6,3,4,TRUE,TRUE,3,TRUE,1,TRUE,100,"Swvu.turnover.","ACwvu.turnover.",1,FALSE,FALSE,0.511811023622047,0.511811023622047,0.511811023622047,0.511811023622047,1,"","",FALSE,FALSE,FALSE,FALSE,1,#N/A,1,1,#DIV/0!,FALSE,"Rwvu.turnover.",#N/A,FALSE,FALSE}</definedName>
    <definedName name="rid" localSheetId="23" hidden="1">{"'Sheet1'!$L$16"}</definedName>
    <definedName name="rid" hidden="1">{"'Sheet1'!$L$16"}</definedName>
    <definedName name="ripal" hidden="1">{#N/A,#N/A,FALSE,"gc (2)"}</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localSheetId="18" hidden="1">500</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localSheetId="18" hidden="1">1</definedName>
    <definedName name="RiskStandardRecalc" hidden="1">2</definedName>
    <definedName name="RiskUpdateDisplay" hidden="1">FALSE</definedName>
    <definedName name="RiskUseDifferentSeedForEachSim" hidden="1">FALSE</definedName>
    <definedName name="RiskUseFixedSeed" hidden="1">FALSE</definedName>
    <definedName name="RiskUseMultipleCPUs" localSheetId="18" hidden="1">FALSE</definedName>
    <definedName name="RiskUseMultipleCPUs" hidden="1">TRUE</definedName>
    <definedName name="rkdkd" localSheetId="23" hidden="1">{#N/A,#N/A,FALSE,"2~8번"}</definedName>
    <definedName name="rkdkd" hidden="1">{#N/A,#N/A,FALSE,"2~8번"}</definedName>
    <definedName name="RMDmy" hidden="1">[25]Input!$A$423:$AJ$437</definedName>
    <definedName name="RMUnit" hidden="1">[25]Profile!$AP$5:$AP$12</definedName>
    <definedName name="RNAO" localSheetId="23" hidden="1">{"'장비'!$A$3:$M$12"}</definedName>
    <definedName name="RNAO" hidden="1">{"'장비'!$A$3:$M$12"}</definedName>
    <definedName name="Rock2" hidden="1">{"LBO Summary",#N/A,FALSE,"Summary";"Income Statement",#N/A,FALSE,"Model";"Cash Flow",#N/A,FALSE,"Model";"Balance Sheet",#N/A,FALSE,"Model";"Working Capital",#N/A,FALSE,"Model";"Pro Forma Balance Sheets",#N/A,FALSE,"PFBS";"Debt Balances",#N/A,FALSE,"Model";"Fee Schedules",#N/A,FALSE,"Model"}</definedName>
    <definedName name="Rock3" hidden="1">{"LBO Summary",#N/A,FALSE,"Summary";"Income Statement",#N/A,FALSE,"Model";"Cash Flow",#N/A,FALSE,"Model";"Balance Sheet",#N/A,FALSE,"Model";"Working Capital",#N/A,FALSE,"Model";"Pro Forma Balance Sheets",#N/A,FALSE,"PFBS";"Debt Balances",#N/A,FALSE,"Model";"Fee Schedules",#N/A,FALSE,"Model"}</definedName>
    <definedName name="Rockwell" hidden="1">{"LBO Summary",#N/A,FALSE,"Summary"}</definedName>
    <definedName name="RR" localSheetId="23" hidden="1">{#N/A,#N/A,FALSE,"CCTV"}</definedName>
    <definedName name="rr" localSheetId="18"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RR" hidden="1">{#N/A,#N/A,FALSE,"CCTV"}</definedName>
    <definedName name="RRERW" localSheetId="23" hidden="1">{#N/A,#N/A,FALSE,"CCTV"}</definedName>
    <definedName name="RRERW" hidden="1">{#N/A,#N/A,FALSE,"CCTV"}</definedName>
    <definedName name="rrrrr" localSheetId="23" hidden="1">{"'장비'!$A$3:$M$12"}</definedName>
    <definedName name="rrrrr" localSheetId="18" hidden="1">{#N/A,#N/A,FALSE,"BANNERS";#N/A,#N/A,FALSE,"Market";#N/A,#N/A,FALSE,"Tel Rev";#N/A,#N/A,FALSE,"Revenues IOL";#N/A,#N/A,FALSE,"Invest";#N/A,#N/A,FALSE,"Op Cost1";#N/A,#N/A,FALSE,"Op Cost2";#N/A,#N/A,FALSE,"Oth_&amp;_Tot_Revenues";#N/A,#N/A,FALSE,"Fin Mod";#N/A,#N/A,FALSE,"FinMod_RoW";#N/A,#N/A,FALSE,"P&amp;E Burocrat";#N/A,#N/A,FALSE,"cash flow"}</definedName>
    <definedName name="rrrrr" hidden="1">{"'장비'!$A$3:$M$12"}</definedName>
    <definedName name="rrrrrrrr" localSheetId="23" hidden="1">{"'장비'!$A$3:$M$12"}</definedName>
    <definedName name="rrrrrrrr" hidden="1">{"'장비'!$A$3:$M$12"}</definedName>
    <definedName name="rt" hidden="1">{#N/A,#N/A,TRUE,"Cover sheet";#N/A,#N/A,TRUE,"Summary";#N/A,#N/A,TRUE,"Key Assumptions";#N/A,#N/A,TRUE,"Profit &amp; Loss";#N/A,#N/A,TRUE,"Balance Sheet";#N/A,#N/A,TRUE,"Cashflow";#N/A,#N/A,TRUE,"IRR";#N/A,#N/A,TRUE,"Ratios";#N/A,#N/A,TRUE,"Debt analysis"}</definedName>
    <definedName name="rty" localSheetId="23" hidden="1">{#N/A,#N/A,TRUE,"Projektierung";#N/A,#N/A,TRUE,"Grundgerät";#N/A,#N/A,TRUE,"Baugruppen"}</definedName>
    <definedName name="rty" hidden="1">{#N/A,#N/A,TRUE,"Projektierung";#N/A,#N/A,TRUE,"Grundgerät";#N/A,#N/A,TRUE,"Baugruppen"}</definedName>
    <definedName name="RTYE" localSheetId="23" hidden="1">{"'장비'!$A$3:$M$12"}</definedName>
    <definedName name="RTYE" hidden="1">{"'장비'!$A$3:$M$12"}</definedName>
    <definedName name="s" hidden="1">{#N/A,#N/A,FALSE,"Aging Summary";#N/A,#N/A,FALSE,"Ratio Analysis";#N/A,#N/A,FALSE,"Test 120 Day Accts";#N/A,#N/A,FALSE,"Tickmarks"}</definedName>
    <definedName name="saa" hidden="1">41083.7121412037</definedName>
    <definedName name="SaleUnit" hidden="1">[26]Input!$K$156:$Y$156,[26]Input!$K$174:$Y$174,[26]Input!$K$192:$Y$192,[26]Input!$K$210:$Y$210,[26]Input!$K$228:$Y$228,[26]Input!$K$246:$Y$246,[26]Input!$K$264:$Y$264,[26]Input!$K$282:$Y$282</definedName>
    <definedName name="SaleValue" hidden="1">[26]Input!$K$159:$Y$159,[26]Input!$K$177:$Y$177,[26]Input!$K$195:$Y$195,[26]Input!$K$213:$Y$213,[26]Input!$K$231:$Y$231,[26]Input!$K$249:$Y$249,[26]Input!$K$267:$Y$267,[26]Input!$K$285:$Y$285</definedName>
    <definedName name="sanju" hidden="1">{"office ltcg",#N/A,FALSE,"gain01";"IT LTCG",#N/A,FALSE,"gain01"}</definedName>
    <definedName name="SAPBEXdnldView" hidden="1">"3SB8LZCV0XHZU35V9QQ6GS6J7"</definedName>
    <definedName name="SAPBEXhrIndnt" hidden="1">1</definedName>
    <definedName name="SAPBEXrevision" localSheetId="18" hidden="1">1</definedName>
    <definedName name="SAPBEXrevision" hidden="1">25</definedName>
    <definedName name="SAPBEXsysID" localSheetId="18" hidden="1">"BP1"</definedName>
    <definedName name="SAPBEXsysID" hidden="1">"CB3"</definedName>
    <definedName name="SAPBEXwbID" localSheetId="18" hidden="1">"3P9RIBDX808FQVPLLC8WO2EZU"</definedName>
    <definedName name="SAPBEXwbID" hidden="1">"3K1T5ZAVVR8P88YXZBCOOE3I6"</definedName>
    <definedName name="SAPFuncF4Help" localSheetId="9" hidden="1">Main.SAPF4Help()</definedName>
    <definedName name="SAPFuncF4Help" localSheetId="23" hidden="1">Main.SAPF4Help()</definedName>
    <definedName name="SAPFuncF4Help" localSheetId="18" hidden="1">Main.SAPF4Help()</definedName>
    <definedName name="SAPFuncF4Help" localSheetId="22" hidden="1">Main.SAPF4Help()</definedName>
    <definedName name="SAPFuncF4Help" localSheetId="21" hidden="1">Main.SAPF4Help()</definedName>
    <definedName name="SAPFuncF4Help" hidden="1">Main.SAPF4Help()</definedName>
    <definedName name="sasa" localSheetId="23" hidden="1">{#N/A,#N/A,FALSE,"CCTV"}</definedName>
    <definedName name="sasa" hidden="1">{#N/A,#N/A,FALSE,"CCTV"}</definedName>
    <definedName name="scarce" localSheetId="23" hidden="1">{#N/A,#N/A,FALSE,"Summary";#N/A,#N/A,FALSE,"3TJ";#N/A,#N/A,FALSE,"3TN";#N/A,#N/A,FALSE,"3TP";#N/A,#N/A,FALSE,"3SJ";#N/A,#N/A,FALSE,"3CJ";#N/A,#N/A,FALSE,"3CN";#N/A,#N/A,FALSE,"3CP";#N/A,#N/A,FALSE,"3A"}</definedName>
    <definedName name="scarce" hidden="1">{#N/A,#N/A,FALSE,"Summary";#N/A,#N/A,FALSE,"3TJ";#N/A,#N/A,FALSE,"3TN";#N/A,#N/A,FALSE,"3TP";#N/A,#N/A,FALSE,"3SJ";#N/A,#N/A,FALSE,"3CJ";#N/A,#N/A,FALSE,"3CN";#N/A,#N/A,FALSE,"3CP";#N/A,#N/A,FALSE,"3A"}</definedName>
    <definedName name="SCENARIOS" localSheetId="9">Capex!$F$4:$J$4</definedName>
    <definedName name="SCENARIOS">NTBA!$J$4:$P$4</definedName>
    <definedName name="sd" localSheetId="23" hidden="1">{"'Sheet1'!$L$16"}</definedName>
    <definedName name="sd" localSheetId="18" hidden="1">{"$A$1:$N$48",#N/A,FALSE,"hono acq phase1"}</definedName>
    <definedName name="sd" hidden="1">{"'Sheet1'!$L$16"}</definedName>
    <definedName name="sdf" localSheetId="9" hidden="1">MATCH(0.01,End_Bal,-1)+1</definedName>
    <definedName name="sdf" localSheetId="22" hidden="1">MATCH(0.01,End_Bal,-1)+1</definedName>
    <definedName name="sdf" hidden="1">MATCH(0.01,End_Bal,-1)+1</definedName>
    <definedName name="SDFHG" hidden="1">{"Agg Output",#N/A,FALSE,"Operational Drivers Output";"NW Output",#N/A,FALSE,"Operational Drivers Output";"South Output",#N/A,FALSE,"Operational Drivers Output";"Central Output",#N/A,FALSE,"Operational Drivers Output"}</definedName>
    <definedName name="sdhdhfdfhh" hidden="1">{#N/A,#N/A,FALSE,"Balance Sheet";#N/A,#N/A,FALSE,"Income Statement";#N/A,#N/A,FALSE,"Changes in Financial Position"}</definedName>
    <definedName name="sdufw" hidden="1">'[44]BS, PL, Sch 5 to 9'!#REF!</definedName>
    <definedName name="Seg_LBO_Summ" hidden="1">{"LBO Summary",#N/A,FALSE,"Summary"}</definedName>
    <definedName name="SelExpSer" hidden="1">[25]Profile!$AV$5:$AV$12</definedName>
    <definedName name="sencount" hidden="1">1</definedName>
    <definedName name="Services2" localSheetId="23" hidden="1">{#N/A,#N/A,FALSE,"Pricing";#N/A,#N/A,FALSE,"Summary";#N/A,#N/A,FALSE,"CompProd";#N/A,#N/A,FALSE,"CompJobhrs";#N/A,#N/A,FALSE,"Escalation";#N/A,#N/A,FALSE,"Contingency";#N/A,#N/A,FALSE,"GM";#N/A,#N/A,FALSE,"CompWage";#N/A,#N/A,FALSE,"costSum"}</definedName>
    <definedName name="Services2" hidden="1">{#N/A,#N/A,FALSE,"Pricing";#N/A,#N/A,FALSE,"Summary";#N/A,#N/A,FALSE,"CompProd";#N/A,#N/A,FALSE,"CompJobhrs";#N/A,#N/A,FALSE,"Escalation";#N/A,#N/A,FALSE,"Contingency";#N/A,#N/A,FALSE,"GM";#N/A,#N/A,FALSE,"CompWage";#N/A,#N/A,FALSE,"costSum"}</definedName>
    <definedName name="sffff" localSheetId="23" hidden="1">{#N/A,#N/A,FALSE,"SumD";#N/A,#N/A,FALSE,"ElecD";#N/A,#N/A,FALSE,"MechD";#N/A,#N/A,FALSE,"GeotD";#N/A,#N/A,FALSE,"PrcsD";#N/A,#N/A,FALSE,"TunnD";#N/A,#N/A,FALSE,"CivlD";#N/A,#N/A,FALSE,"NtwkD";#N/A,#N/A,FALSE,"EstgD";#N/A,#N/A,FALSE,"PEngD"}</definedName>
    <definedName name="sffff" hidden="1">{#N/A,#N/A,FALSE,"SumD";#N/A,#N/A,FALSE,"ElecD";#N/A,#N/A,FALSE,"MechD";#N/A,#N/A,FALSE,"GeotD";#N/A,#N/A,FALSE,"PrcsD";#N/A,#N/A,FALSE,"TunnD";#N/A,#N/A,FALSE,"CivlD";#N/A,#N/A,FALSE,"NtwkD";#N/A,#N/A,FALSE,"EstgD";#N/A,#N/A,FALSE,"PEngD"}</definedName>
    <definedName name="SFG" hidden="1">{TRUE,TRUE,-1.25,-15.5,456.75,279.75,FALSE,FALSE,TRUE,TRUE,0,1,21,1,127,6,3,4,TRUE,TRUE,3,TRUE,1,TRUE,100,"Swvu.profits.","ACwvu.profits.",1,FALSE,FALSE,0.511811023622047,0.511811023622047,0.511811023622047,0.511811023622047,1,"","",FALSE,FALSE,FALSE,FALSE,1,#N/A,1,1,#DIV/0!,FALSE,"Rwvu.profits.",#N/A,FALSE,FALSE}</definedName>
    <definedName name="sfgv" hidden="1">{"consolidated",#N/A,FALSE,"Sheet1";"cms",#N/A,FALSE,"Sheet1";"fse",#N/A,FALSE,"Sheet1"}</definedName>
    <definedName name="sfq" hidden="1">{#N/A,#N/A,FALSE,"Calc";#N/A,#N/A,FALSE,"Sensitivity";#N/A,#N/A,FALSE,"LT Earn.Dil.";#N/A,#N/A,FALSE,"Dil. AVP"}</definedName>
    <definedName name="SGCInvChg" hidden="1">[25]Input!$K$98:$AE$98</definedName>
    <definedName name="sgdg" hidden="1">{#N/A,#N/A,FALSE,"Calc";#N/A,#N/A,FALSE,"Sensitivity";#N/A,#N/A,FALSE,"LT Earn.Dil.";#N/A,#N/A,FALSE,"Dil. AVP"}</definedName>
    <definedName name="sgsx" hidden="1">{"consolidated",#N/A,FALSE,"Sheet1";"cms",#N/A,FALSE,"Sheet1";"fse",#N/A,FALSE,"Sheet1"}</definedName>
    <definedName name="SHEET03" localSheetId="23"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SHEET03"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SheetState" hidden="1">"'2:-1:-1:-1:-1:-1:-1:-1:-1:-1:-1:-1:-1:-1:-1:-1:-1:-1:-1:-1:-1:-1:-1:-1:-1:-1:-1:-1:-1:-1:-1:-1:-1:-1:-1:-1:-1:-1:-1:-1:-1:-1:-1:-1:-1:-1:-1:-1:-1:-1:-1:-1:-1:-1:-1:-1:-1:-1:-1"</definedName>
    <definedName name="ShPrmChg" hidden="1">[25]Input!$K$46:$AE$46</definedName>
    <definedName name="shutt" hidden="1">#REF!</definedName>
    <definedName name="SID" hidden="1">"Cpavan"</definedName>
    <definedName name="sk" hidden="1">"1, 3, 1, False, 2, False, False, , 0, False, True, 3, 2"</definedName>
    <definedName name="solver_adj" hidden="1">#REF!</definedName>
    <definedName name="solver_cvg" hidden="1">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opt" hidden="1">[45]Sheet1!$E$17</definedName>
    <definedName name="solver_pre" hidden="1">0.000001</definedName>
    <definedName name="solver_rel1" hidden="1">1</definedName>
    <definedName name="solver_rel2" hidden="1">1</definedName>
    <definedName name="solver_rel3" hidden="1">1</definedName>
    <definedName name="solver_rel4" hidden="1">4</definedName>
    <definedName name="solver_rel5" hidden="1">4</definedName>
    <definedName name="solver_rel6" hidden="1">4</definedName>
    <definedName name="solver_rhs1" hidden="1">15</definedName>
    <definedName name="solver_rhs2" hidden="1">15</definedName>
    <definedName name="solver_rhs3" hidden="1">15</definedName>
    <definedName name="solver_scl" hidden="1">0</definedName>
    <definedName name="solver_sho" hidden="1">0</definedName>
    <definedName name="solver_tim" hidden="1">100</definedName>
    <definedName name="solver_tmp" hidden="1">15</definedName>
    <definedName name="solver_tol" hidden="1">0.05</definedName>
    <definedName name="solver_typ" localSheetId="18" hidden="1">3</definedName>
    <definedName name="solver_typ" hidden="1">1</definedName>
    <definedName name="solver_val" localSheetId="18" hidden="1">0.6</definedName>
    <definedName name="solver_val" hidden="1">0</definedName>
    <definedName name="SP" localSheetId="23" hidden="1">{#N/A,#N/A,FALSE,"subcontract"}</definedName>
    <definedName name="SP" hidden="1">{#N/A,#N/A,FALSE,"subcontract"}</definedName>
    <definedName name="SPWD" hidden="1">"pepsico"</definedName>
    <definedName name="ss" hidden="1">{#N/A,#N/A,FALSE,"Calc";#N/A,#N/A,FALSE,"Sensitivity";#N/A,#N/A,FALSE,"LT Earn.Dil.";#N/A,#N/A,FALSE,"Dil. AVP"}</definedName>
    <definedName name="sss" localSheetId="9" hidden="1">Main.SAPF4Help()</definedName>
    <definedName name="sss" localSheetId="23" hidden="1">Main.SAPF4Help()</definedName>
    <definedName name="sss" localSheetId="22" hidden="1">Main.SAPF4Help()</definedName>
    <definedName name="sss" localSheetId="21" hidden="1">Main.SAPF4Help()</definedName>
    <definedName name="sss" hidden="1">Main.SAPF4Help()</definedName>
    <definedName name="ssshhh" localSheetId="23" hidden="1">{#N/A,#N/A,FALSE,"SumG";#N/A,#N/A,FALSE,"ElecG";#N/A,#N/A,FALSE,"MechG";#N/A,#N/A,FALSE,"GeotG";#N/A,#N/A,FALSE,"PrcsG";#N/A,#N/A,FALSE,"TunnG";#N/A,#N/A,FALSE,"CivlG";#N/A,#N/A,FALSE,"NtwkG";#N/A,#N/A,FALSE,"EstgG";#N/A,#N/A,FALSE,"PEngG"}</definedName>
    <definedName name="ssshhh" hidden="1">{#N/A,#N/A,FALSE,"SumG";#N/A,#N/A,FALSE,"ElecG";#N/A,#N/A,FALSE,"MechG";#N/A,#N/A,FALSE,"GeotG";#N/A,#N/A,FALSE,"PrcsG";#N/A,#N/A,FALSE,"TunnG";#N/A,#N/A,FALSE,"CivlG";#N/A,#N/A,FALSE,"NtwkG";#N/A,#N/A,FALSE,"EstgG";#N/A,#N/A,FALSE,"PEngG"}</definedName>
    <definedName name="sssss" localSheetId="23" hidden="1">{#N/A,#N/A,FALSE,"SumD";#N/A,#N/A,FALSE,"ElecD";#N/A,#N/A,FALSE,"MechD";#N/A,#N/A,FALSE,"GeotD";#N/A,#N/A,FALSE,"PrcsD";#N/A,#N/A,FALSE,"TunnD";#N/A,#N/A,FALSE,"CivlD";#N/A,#N/A,FALSE,"NtwkD";#N/A,#N/A,FALSE,"EstgD";#N/A,#N/A,FALSE,"PEngD"}</definedName>
    <definedName name="SSSSS" localSheetId="18" hidden="1">{#N/A,#N/A,TRUE,"Cover sheet";#N/A,#N/A,TRUE,"Summary";#N/A,#N/A,TRUE,"Key Assumptions";#N/A,#N/A,TRUE,"Profit &amp; Loss";#N/A,#N/A,TRUE,"Balance Sheet";#N/A,#N/A,TRUE,"Cashflow";#N/A,#N/A,TRUE,"IRR";#N/A,#N/A,TRUE,"Ratios";#N/A,#N/A,TRUE,"Debt analysis"}</definedName>
    <definedName name="sssss" hidden="1">{#N/A,#N/A,FALSE,"SumD";#N/A,#N/A,FALSE,"ElecD";#N/A,#N/A,FALSE,"MechD";#N/A,#N/A,FALSE,"GeotD";#N/A,#N/A,FALSE,"PrcsD";#N/A,#N/A,FALSE,"TunnD";#N/A,#N/A,FALSE,"CivlD";#N/A,#N/A,FALSE,"NtwkD";#N/A,#N/A,FALSE,"EstgD";#N/A,#N/A,FALSE,"PEngD"}</definedName>
    <definedName name="status" hidden="1">{"$A$1:$N$48",#N/A,FALSE,"hono acq phase1"}</definedName>
    <definedName name="StDebtChg" hidden="1">[25]Debt!$K$258:$AE$258</definedName>
    <definedName name="StDebtDmy" hidden="1">[26]Debt!$57:$57,[26]Debt!$103:$103,[26]Debt!$149:$149,[26]Debt!$197:$197,[26]Debt!$242:$242</definedName>
    <definedName name="STDebtSer" hidden="1">[25]Profile!$BO$5:$BO$12</definedName>
    <definedName name="stef" hidden="1">{#N/A,#N/A,TRUE,"Cover sheet";#N/A,#N/A,TRUE,"Summary";#N/A,#N/A,TRUE,"Key Assumptions";#N/A,#N/A,TRUE,"Profit &amp; Loss";#N/A,#N/A,TRUE,"Balance Sheet";#N/A,#N/A,TRUE,"Cashflow";#N/A,#N/A,TRUE,"IRR";#N/A,#N/A,TRUE,"Ratios";#N/A,#N/A,TRUE,"Debt analysis"}</definedName>
    <definedName name="steven" localSheetId="23"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steven"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stock02" hidden="1">{#N/A,#N/A,FALSE,"gc (2)"}</definedName>
    <definedName name="Suppliers" hidden="1">{#N/A,#N/A,FALSE,"HMF";#N/A,#N/A,FALSE,"FACIL";#N/A,#N/A,FALSE,"HMFINANCE";#N/A,#N/A,FALSE,"HMEUROPE";#N/A,#N/A,FALSE,"HHAB CONSO";#N/A,#N/A,FALSE,"PAB";#N/A,#N/A,FALSE,"MMC";#N/A,#N/A,FALSE,"THAI";#N/A,#N/A,FALSE,"SINPA";#N/A,#N/A,FALSE,"POLAND"}</definedName>
    <definedName name="swn" hidden="1">{"LBO Summary",#N/A,FALSE,"Summary"}</definedName>
    <definedName name="SystemDefaults_ExpiryDate" hidden="1">#REF!</definedName>
    <definedName name="SystemDefaults_ExpiryStatus" hidden="1">#REF!</definedName>
    <definedName name="T"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TA" localSheetId="23" hidden="1">{#N/A,#N/A,FALSE,"CCTV"}</definedName>
    <definedName name="TA" localSheetId="18" hidden="1">{#N/A,#N/A,TRUE,"Financials";#N/A,#N/A,TRUE,"Operating Statistics";#N/A,#N/A,TRUE,"Capex &amp; Depreciation";#N/A,#N/A,TRUE,"Debt"}</definedName>
    <definedName name="TA" hidden="1">{#N/A,#N/A,FALSE,"CCTV"}</definedName>
    <definedName name="TabEditPassWord" localSheetId="9" hidden="1">GBCB1</definedName>
    <definedName name="TabEditPassWord" localSheetId="23" hidden="1">GBCB1</definedName>
    <definedName name="TabEditPassWord" localSheetId="22" hidden="1">GBCB1</definedName>
    <definedName name="TabEditPassWord" localSheetId="21" hidden="1">GBCB1</definedName>
    <definedName name="TabEditPassWord" hidden="1">GBCB1</definedName>
    <definedName name="TB" hidden="1">{#N/A,#N/A,FALSE,"One Pager";#N/A,#N/A,FALSE,"Technical"}</definedName>
    <definedName name="template2" hidden="1">{"by_month",#N/A,TRUE,"template";"destec_month",#N/A,TRUE,"template";"by_quarter",#N/A,TRUE,"template";"destec_quarter",#N/A,TRUE,"template";"by_year",#N/A,TRUE,"template";"destec_annual",#N/A,TRUE,"template"}</definedName>
    <definedName name="test" localSheetId="23" hidden="1">{"Summary sheet",#N/A,TRUE,"Output pres";"Proforma 1 and 2",#N/A,TRUE,"Ratios";"Proforma 3,4 and 5",#N/A,TRUE,"FS";"Proforma 8,9 and 10",#N/A,TRUE,"Calcs"}</definedName>
    <definedName name="test" localSheetId="18"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test" hidden="1">{"Summary sheet",#N/A,TRUE,"Output pres";"Proforma 1 and 2",#N/A,TRUE,"Ratios";"Proforma 3,4 and 5",#N/A,TRUE,"FS";"Proforma 8,9 and 10",#N/A,TRUE,"Calcs"}</definedName>
    <definedName name="test.4" localSheetId="23" hidden="1">{"Padd I to III",#N/A,FALSE,"REFINERY";"Padd IV to US",#N/A,FALSE,"REFINERY";"Crude Balance I",#N/A,FALSE,"REFINERY";"Crude Balance II",#N/A,FALSE,"REFINERY"}</definedName>
    <definedName name="test.4" hidden="1">{"Padd I to III",#N/A,FALSE,"REFINERY";"Padd IV to US",#N/A,FALSE,"REFINERY";"Crude Balance I",#N/A,FALSE,"REFINERY";"Crude Balance II",#N/A,FALSE,"REFINERY"}</definedName>
    <definedName name="test.all" localSheetId="23" hidden="1">{"PAGE1",#N/A,FALSE,"YIELDS";"PAGE2",#N/A,FALSE,"YIELDS";"PAGE3",#N/A,FALSE,"YIELDS"}</definedName>
    <definedName name="test.all" hidden="1">{"PAGE1",#N/A,FALSE,"YIELDS";"PAGE2",#N/A,FALSE,"YIELDS";"PAGE3",#N/A,FALSE,"YIELDS"}</definedName>
    <definedName name="test_1" hidden="1">{#N/A,#N/A,FALSE,"Hip.Bas";#N/A,#N/A,FALSE,"ventas";#N/A,#N/A,FALSE,"ingre-Año";#N/A,#N/A,FALSE,"ventas-Año";#N/A,#N/A,FALSE,"Costepro";#N/A,#N/A,FALSE,"inversion";#N/A,#N/A,FALSE,"personal";#N/A,#N/A,FALSE,"Gastos-V";#N/A,#N/A,FALSE,"Circulante";#N/A,#N/A,FALSE,"CONSOLI";#N/A,#N/A,FALSE,"Es-Fin";#N/A,#N/A,FALSE,"Margen-P"}</definedName>
    <definedName name="test1" hidden="1">{#N/A,#N/A,FALSE,"Hip.Bas";#N/A,#N/A,FALSE,"ventas";#N/A,#N/A,FALSE,"ingre-Año";#N/A,#N/A,FALSE,"ventas-Año";#N/A,#N/A,FALSE,"Costepro";#N/A,#N/A,FALSE,"inversion";#N/A,#N/A,FALSE,"personal";#N/A,#N/A,FALSE,"Gastos-V";#N/A,#N/A,FALSE,"Circulante";#N/A,#N/A,FALSE,"CONSOLI";#N/A,#N/A,FALSE,"Es-Fin";#N/A,#N/A,FALSE,"Margen-P"}</definedName>
    <definedName name="test1_1" hidden="1">{#N/A,#N/A,FALSE,"Hip.Bas";#N/A,#N/A,FALSE,"ventas";#N/A,#N/A,FALSE,"ingre-Año";#N/A,#N/A,FALSE,"ventas-Año";#N/A,#N/A,FALSE,"Costepro";#N/A,#N/A,FALSE,"inversion";#N/A,#N/A,FALSE,"personal";#N/A,#N/A,FALSE,"Gastos-V";#N/A,#N/A,FALSE,"Circulante";#N/A,#N/A,FALSE,"CONSOLI";#N/A,#N/A,FALSE,"Es-Fin";#N/A,#N/A,FALSE,"Margen-P"}</definedName>
    <definedName name="test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test2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test3" localSheetId="23"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test3" localSheetId="18" hidden="1">{#N/A,#N/A,FALSE,"Hip.Bas";#N/A,#N/A,FALSE,"ventas";#N/A,#N/A,FALSE,"ingre-Año";#N/A,#N/A,FALSE,"ventas-Año";#N/A,#N/A,FALSE,"Costepro";#N/A,#N/A,FALSE,"inversion";#N/A,#N/A,FALSE,"personal";#N/A,#N/A,FALSE,"Gastos-V";#N/A,#N/A,FALSE,"Circulante";#N/A,#N/A,FALSE,"CONSOLI";#N/A,#N/A,FALSE,"Es-Fin";#N/A,#N/A,FALSE,"Margen-P"}</definedName>
    <definedName name="test3"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test3_1" hidden="1">{#N/A,#N/A,FALSE,"Hip.Bas";#N/A,#N/A,FALSE,"ventas";#N/A,#N/A,FALSE,"ingre-Año";#N/A,#N/A,FALSE,"ventas-Año";#N/A,#N/A,FALSE,"Costepro";#N/A,#N/A,FALSE,"inversion";#N/A,#N/A,FALSE,"personal";#N/A,#N/A,FALSE,"Gastos-V";#N/A,#N/A,FALSE,"Circulante";#N/A,#N/A,FALSE,"CONSOLI";#N/A,#N/A,FALSE,"Es-Fin";#N/A,#N/A,FALSE,"Margen-P"}</definedName>
    <definedName name="test5" localSheetId="23" hidden="1">{"Current",#N/A,FALSE,"Currentcal";"Current B",#N/A,FALSE,"Currentcal";"Constant",#N/A,FALSE,"Constantcal";"Constant B",#N/A,FALSE,"Constantcal"}</definedName>
    <definedName name="test5" hidden="1">{"Current",#N/A,FALSE,"Currentcal";"Current B",#N/A,FALSE,"Currentcal";"Constant",#N/A,FALSE,"Constantcal";"Constant B",#N/A,FALSE,"Constantcal"}</definedName>
    <definedName name="testt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TextRefCopyRangeCount" localSheetId="18" hidden="1">1</definedName>
    <definedName name="TextRefCopyRangeCount" hidden="1">4</definedName>
    <definedName name="TG" localSheetId="23" hidden="1">{#N/A,#N/A,FALSE,"CCTV"}</definedName>
    <definedName name="TG" hidden="1">{#N/A,#N/A,FALSE,"CCTV"}</definedName>
    <definedName name="the" hidden="1">{#N/A,#N/A,FALSE,"gc (2)"}</definedName>
    <definedName name="thierry" hidden="1">{"Totax",#N/A,FALSE,"Sheet1";#N/A,#N/A,FALSE,"Law Output"}</definedName>
    <definedName name="thth" hidden="1">{#N/A,#N/A,FALSE,"Calc";#N/A,#N/A,FALSE,"Sensitivity";#N/A,#N/A,FALSE,"LT Earn.Dil.";#N/A,#N/A,FALSE,"Dil. AVP"}</definedName>
    <definedName name="tidf" localSheetId="23" hidden="1">{"'Sheet1'!$L$16"}</definedName>
    <definedName name="tidf" hidden="1">{"'Sheet1'!$L$16"}</definedName>
    <definedName name="to_change" hidden="1">40414.6056597222</definedName>
    <definedName name="Tome" hidden="1">{#N/A,#N/A,FALSE,"abs";#N/A,#N/A,FALSE,"Annex-I";#N/A,#N/A,FALSE,"Annex-II";#N/A,#N/A,FALSE,"Annex-III";#N/A,#N/A,FALSE,"Annex-IV";#N/A,#N/A,FALSE,"Annex-V";#N/A,#N/A,FALSE,"Annex-VI"}</definedName>
    <definedName name="TRTTR" localSheetId="23" hidden="1">{#N/A,#N/A,FALSE,"C_01 CASE 1";#N/A,#N/A,FALSE,"C_01 CASE 2"}</definedName>
    <definedName name="TRTTR" hidden="1">{#N/A,#N/A,FALSE,"C_01 CASE 1";#N/A,#N/A,FALSE,"C_01 CASE 2"}</definedName>
    <definedName name="TSUPPOT" localSheetId="23" hidden="1">{#N/A,#N/A,FALSE,"CCTV"}</definedName>
    <definedName name="TSUPPOT" hidden="1">{#N/A,#N/A,FALSE,"CCTV"}</definedName>
    <definedName name="TT" localSheetId="18" hidden="1">{#N/A,#N/A,TRUE,"Financials";#N/A,#N/A,TRUE,"Operating Statistics";#N/A,#N/A,TRUE,"Capex &amp; Depreciation";#N/A,#N/A,TRUE,"Debt"}</definedName>
    <definedName name="TT" hidden="1">#REF!</definedName>
    <definedName name="ttt" localSheetId="23" hidden="1">{"'장비'!$A$3:$M$12"}</definedName>
    <definedName name="ttt" hidden="1">{"'장비'!$A$3:$M$12"}</definedName>
    <definedName name="tttt" localSheetId="9" hidden="1">INDEX(codematch,1,20)</definedName>
    <definedName name="tttt" localSheetId="23" hidden="1">INDEX(codematch,1,20)</definedName>
    <definedName name="tttt" localSheetId="22" hidden="1">INDEX(codematch,1,20)</definedName>
    <definedName name="tttt" localSheetId="21" hidden="1">INDEX(codematch,1,20)</definedName>
    <definedName name="tttt" hidden="1">INDEX(codematch,1,20)</definedName>
    <definedName name="TUBE" localSheetId="23" hidden="1">{#N/A,#N/A,FALSE,"CCTV"}</definedName>
    <definedName name="TUBE" hidden="1">{#N/A,#N/A,FALSE,"CCTV"}</definedName>
    <definedName name="ty" localSheetId="18" hidden="1">{#N/A,#N/A,TRUE,"Cover sheet";#N/A,#N/A,TRUE,"Summary";#N/A,#N/A,TRUE,"Key Assumptions";#N/A,#N/A,TRUE,"Profit &amp; Loss";#N/A,#N/A,TRUE,"Balance Sheet";#N/A,#N/A,TRUE,"Cashflow";#N/A,#N/A,TRUE,"IRR";#N/A,#N/A,TRUE,"Ratios";#N/A,#N/A,TRUE,"Debt analysis"}</definedName>
    <definedName name="TY" hidden="1">#REF!</definedName>
    <definedName name="u" hidden="1">{#N/A,#N/A,TRUE,"Cover sheet";#N/A,#N/A,TRUE,"Summary";#N/A,#N/A,TRUE,"Key Assumptions";#N/A,#N/A,TRUE,"Profit &amp; Loss";#N/A,#N/A,TRUE,"Balance Sheet";#N/A,#N/A,TRUE,"Cashflow";#N/A,#N/A,TRUE,"IRR";#N/A,#N/A,TRUE,"Ratios";#N/A,#N/A,TRUE,"Debt analysis"}</definedName>
    <definedName name="UI" hidden="1">#REF!</definedName>
    <definedName name="uj" localSheetId="23" hidden="1">{#N/A,#N/A,FALSE,"SumG";#N/A,#N/A,FALSE,"ElecG";#N/A,#N/A,FALSE,"MechG";#N/A,#N/A,FALSE,"GeotG";#N/A,#N/A,FALSE,"PrcsG";#N/A,#N/A,FALSE,"TunnG";#N/A,#N/A,FALSE,"CivlG";#N/A,#N/A,FALSE,"NtwkG";#N/A,#N/A,FALSE,"EstgG";#N/A,#N/A,FALSE,"PEngG"}</definedName>
    <definedName name="uj" hidden="1">{#N/A,#N/A,FALSE,"SumG";#N/A,#N/A,FALSE,"ElecG";#N/A,#N/A,FALSE,"MechG";#N/A,#N/A,FALSE,"GeotG";#N/A,#N/A,FALSE,"PrcsG";#N/A,#N/A,FALSE,"TunnG";#N/A,#N/A,FALSE,"CivlG";#N/A,#N/A,FALSE,"NtwkG";#N/A,#N/A,FALSE,"EstgG";#N/A,#N/A,FALSE,"PEngG"}</definedName>
    <definedName name="ujdffdf" localSheetId="23" hidden="1">{#N/A,#N/A,FALSE,"단가표지"}</definedName>
    <definedName name="ujdffdf" hidden="1">{#N/A,#N/A,FALSE,"단가표지"}</definedName>
    <definedName name="UKKY"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NI_AA_VERSION" hidden="1">"320.2.3"</definedName>
    <definedName name="UNI_FILT_OFFSPEC" hidden="1">2</definedName>
    <definedName name="UNI_FILT_ONSPEC" hidden="1">1</definedName>
    <definedName name="UNI_NOTHING" hidden="1">0</definedName>
    <definedName name="UNI_PRES_CLOSEST" hidden="1">512</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MRECORD" hidden="1">64</definedName>
    <definedName name="UNI_PRES_MSTIME" hidden="1">8192</definedName>
    <definedName name="UNI_PRES_OUTLIERS" hidden="1">32</definedName>
    <definedName name="UNI_PRES_POST" hidden="1">256</definedName>
    <definedName name="UNI_PRES_PRIOR" hidden="1">2048</definedName>
    <definedName name="UNI_PRES_RECENT" hidden="1">1024</definedName>
    <definedName name="UNI_PRES_STATIC" hidden="1">128</definedName>
    <definedName name="UNI_PRES_TRANSPOSE" hidden="1">4096</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Rates" localSheetId="23" hidden="1">{#N/A,#N/A,FALSE,"SumD";#N/A,#N/A,FALSE,"ElecD";#N/A,#N/A,FALSE,"MechD";#N/A,#N/A,FALSE,"GeotD";#N/A,#N/A,FALSE,"PrcsD";#N/A,#N/A,FALSE,"TunnD";#N/A,#N/A,FALSE,"CivlD";#N/A,#N/A,FALSE,"NtwkD";#N/A,#N/A,FALSE,"EstgD";#N/A,#N/A,FALSE,"PEngD"}</definedName>
    <definedName name="UnitRates" hidden="1">{#N/A,#N/A,FALSE,"SumD";#N/A,#N/A,FALSE,"ElecD";#N/A,#N/A,FALSE,"MechD";#N/A,#N/A,FALSE,"GeotD";#N/A,#N/A,FALSE,"PrcsD";#N/A,#N/A,FALSE,"TunnD";#N/A,#N/A,FALSE,"CivlD";#N/A,#N/A,FALSE,"NtwkD";#N/A,#N/A,FALSE,"EstgD";#N/A,#N/A,FALSE,"PEngD"}</definedName>
    <definedName name="UtilCap" hidden="1">[26]Input!$K$153:$Y$153,[26]Input!$K$171:$Y$171,[26]Input!$K$189:$Y$189,[26]Input!$K$207:$Y$207,[26]Input!$K$225:$Y$225,[26]Input!$K$243:$Y$243,[26]Input!$K$261:$Y$261,[26]Input!$K$279:$Y$279</definedName>
    <definedName name="UtilProd" hidden="1">[26]Input!$K$152:$Y$152,[26]Input!$K$170:$Y$170,[26]Input!$K$188:$Y$188,[26]Input!$K$206:$Y$206,[26]Input!$K$224:$Y$224,[26]Input!$K$242:$Y$242,[26]Input!$K$260:$Y$260,[26]Input!$K$278:$Y$278</definedName>
    <definedName name="uu" hidden="1">{#N/A,#N/A,FALSE,"gc (2)"}</definedName>
    <definedName name="v" localSheetId="23" hidden="1">{#N/A,#N/A,FALSE,"Status of Projects";#N/A,#N/A,FALSE,"CEA-TEC";#N/A,#N/A,FALSE,"U-Constr.";#N/A,#N/A,FALSE,"summary";#N/A,#N/A,FALSE,"PPP-3 yrs"}</definedName>
    <definedName name="v" localSheetId="18" hidden="1">{#N/A,#N/A,FALSE,"BANNERS";#N/A,#N/A,FALSE,"Market";#N/A,#N/A,FALSE,"# of POP MAN";#N/A,#N/A,FALSE,"Penet Input";#N/A,#N/A,FALSE,"Tel Rev";#N/A,#N/A,FALSE,"Invest";#N/A,#N/A,FALSE,"Op Cost1";#N/A,#N/A,FALSE,"Op Cost2";#N/A,#N/A,FALSE,"Oth_&amp;_Tot_Revenues";#N/A,#N/A,FALSE,"Fin Mod";#N/A,#N/A,FALSE,"P&amp;E Burocrat";#N/A,#N/A,FALSE,"cash flow"}</definedName>
    <definedName name="v" hidden="1">{#N/A,#N/A,FALSE,"Status of Projects";#N/A,#N/A,FALSE,"CEA-TEC";#N/A,#N/A,FALSE,"U-Constr.";#N/A,#N/A,FALSE,"summary";#N/A,#N/A,FALSE,"PPP-3 yrs"}</definedName>
    <definedName name="VAPI" localSheetId="23" hidden="1">{#N/A,#N/A,TRUE,"Projektierung";#N/A,#N/A,TRUE,"Grundgerät";#N/A,#N/A,TRUE,"Baugruppen"}</definedName>
    <definedName name="VAPI" hidden="1">{#N/A,#N/A,TRUE,"Projektierung";#N/A,#N/A,TRUE,"Grundgerät";#N/A,#N/A,TRUE,"Baugruppen"}</definedName>
    <definedName name="Variation" localSheetId="23" hidden="1">{#N/A,#N/A,FALSE,"SumD";#N/A,#N/A,FALSE,"ElecD";#N/A,#N/A,FALSE,"MechD";#N/A,#N/A,FALSE,"GeotD";#N/A,#N/A,FALSE,"PrcsD";#N/A,#N/A,FALSE,"TunnD";#N/A,#N/A,FALSE,"CivlD";#N/A,#N/A,FALSE,"NtwkD";#N/A,#N/A,FALSE,"EstgD";#N/A,#N/A,FALSE,"PEngD"}</definedName>
    <definedName name="Variation" hidden="1">{#N/A,#N/A,FALSE,"SumD";#N/A,#N/A,FALSE,"ElecD";#N/A,#N/A,FALSE,"MechD";#N/A,#N/A,FALSE,"GeotD";#N/A,#N/A,FALSE,"PrcsD";#N/A,#N/A,FALSE,"TunnD";#N/A,#N/A,FALSE,"CivlD";#N/A,#N/A,FALSE,"NtwkD";#N/A,#N/A,FALSE,"EstgD";#N/A,#N/A,FALSE,"PEngD"}</definedName>
    <definedName name="vf" localSheetId="23" hidden="1">{"'Sheet1'!$L$16"}</definedName>
    <definedName name="vf" hidden="1">{"'Sheet1'!$L$16"}</definedName>
    <definedName name="vg" hidden="1">{#N/A,#N/A,TRUE,"Cover sheet";#N/A,#N/A,TRUE,"DCF analysis";#N/A,#N/A,TRUE,"WACC calculation"}</definedName>
    <definedName name="VINAY" localSheetId="23" hidden="1">{"bs",#N/A,FALSE,"BS";"pl",#N/A,FALSE,"PL"}</definedName>
    <definedName name="VINAY" hidden="1">{"bs",#N/A,FALSE,"BS";"pl",#N/A,FALSE,"PL"}</definedName>
    <definedName name="vn" localSheetId="23" hidden="1">{"'Sheet1'!$L$16"}</definedName>
    <definedName name="vn" hidden="1">{"'Sheet1'!$L$16"}</definedName>
    <definedName name="vo" hidden="1">{"consolidated",#N/A,FALSE,"Sheet1";"cms",#N/A,FALSE,"Sheet1";"fse",#N/A,FALSE,"Sheet1"}</definedName>
    <definedName name="vv" hidden="1">{#N/A,#N/A,TRUE,"Cover sheet";#N/A,#N/A,TRUE,"Summary";#N/A,#N/A,TRUE,"Key Assumptions";#N/A,#N/A,TRUE,"Profit &amp; Loss";#N/A,#N/A,TRUE,"Balance Sheet";#N/A,#N/A,TRUE,"Cashflow";#N/A,#N/A,TRUE,"IRR";#N/A,#N/A,TRUE,"Ratios";#N/A,#N/A,TRUE,"Debt analysis"}</definedName>
    <definedName name="vvv" hidden="1">{"DCF","UPSIDE CASE",FALSE,"Sheet1";"DCF","BASE CASE",FALSE,"Sheet1";"DCF","DOWNSIDE CASE",FALSE,"Sheet1"}</definedName>
    <definedName name="vvvvvv" hidden="1">"c1449"</definedName>
    <definedName name="W" localSheetId="23" hidden="1">{"'장비'!$A$3:$M$12"}</definedName>
    <definedName name="W" hidden="1">{"'장비'!$A$3:$M$12"}</definedName>
    <definedName name="WD2DQQ" hidden="1">{"$A$1:$N$48",#N/A,FALSE,"hono acq phase1"}</definedName>
    <definedName name="WE" localSheetId="23" hidden="1">{#N/A,#N/A,FALSE,"CCTV"}</definedName>
    <definedName name="WE" hidden="1">{#N/A,#N/A,FALSE,"CCTV"}</definedName>
    <definedName name="weight" localSheetId="23" hidden="1">{#N/A,#N/A,FALSE,"CCTV"}</definedName>
    <definedName name="weight" hidden="1">{#N/A,#N/A,FALSE,"CCTV"}</definedName>
    <definedName name="wenall22"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eq" localSheetId="23" hidden="1">{#N/A,#N/A,FALSE,"SumD";#N/A,#N/A,FALSE,"ElecD";#N/A,#N/A,FALSE,"MechD";#N/A,#N/A,FALSE,"GeotD";#N/A,#N/A,FALSE,"PrcsD";#N/A,#N/A,FALSE,"TunnD";#N/A,#N/A,FALSE,"CivlD";#N/A,#N/A,FALSE,"NtwkD";#N/A,#N/A,FALSE,"EstgD";#N/A,#N/A,FALSE,"PEngD"}</definedName>
    <definedName name="weq" hidden="1">{#N/A,#N/A,FALSE,"SumD";#N/A,#N/A,FALSE,"ElecD";#N/A,#N/A,FALSE,"MechD";#N/A,#N/A,FALSE,"GeotD";#N/A,#N/A,FALSE,"PrcsD";#N/A,#N/A,FALSE,"TunnD";#N/A,#N/A,FALSE,"CivlD";#N/A,#N/A,FALSE,"NtwkD";#N/A,#N/A,FALSE,"EstgD";#N/A,#N/A,FALSE,"PEngD"}</definedName>
    <definedName name="wererr" localSheetId="23" hidden="1">{#N/A,#N/A,FALSE,"운반시간"}</definedName>
    <definedName name="wererr" hidden="1">{#N/A,#N/A,FALSE,"운반시간"}</definedName>
    <definedName name="werewr" localSheetId="23" hidden="1">{#N/A,#N/A,FALSE,"골재소요량";#N/A,#N/A,FALSE,"골재소요량"}</definedName>
    <definedName name="werewr" hidden="1">{#N/A,#N/A,FALSE,"골재소요량";#N/A,#N/A,FALSE,"골재소요량"}</definedName>
    <definedName name="win.VESSEL"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js" localSheetId="23" hidden="1">{"'장비'!$A$3:$M$12"}</definedName>
    <definedName name="wjs" hidden="1">{"'장비'!$A$3:$M$12"}</definedName>
    <definedName name="wm.조골재1" localSheetId="23" hidden="1">{#N/A,#N/A,FALSE,"조골재"}</definedName>
    <definedName name="wm.조골재1" hidden="1">{#N/A,#N/A,FALSE,"조골재"}</definedName>
    <definedName name="workshop" localSheetId="23" hidden="1">{#N/A,#N/A,FALSE,"CCTV"}</definedName>
    <definedName name="workshop" hidden="1">{#N/A,#N/A,FALSE,"CCTV"}</definedName>
    <definedName name="WR" localSheetId="23" hidden="1">{#N/A,#N/A,FALSE,"CCTV"}</definedName>
    <definedName name="WR" hidden="1">{#N/A,#N/A,FALSE,"CCTV"}</definedName>
    <definedName name="WRITE" localSheetId="23" hidden="1">{#N/A,#N/A,FALSE,"CCTV"}</definedName>
    <definedName name="WRITE" hidden="1">{#N/A,#N/A,FALSE,"CCTV"}</definedName>
    <definedName name="wrn" localSheetId="23" hidden="1">{#N/A,#N/A,FALSE,"subcontract"}</definedName>
    <definedName name="wrn" hidden="1">{#N/A,#N/A,FALSE,"subcontract"}</definedName>
    <definedName name="wrn.1." hidden="1">{#N/A,#N/A,FALSE,"Calc";#N/A,#N/A,FALSE,"Sensitivity";#N/A,#N/A,FALSE,"LT Earn.Dil.";#N/A,#N/A,FALSE,"Dil. AVP"}</definedName>
    <definedName name="wrn.1996._.BUDGET." hidden="1">{"SUMMARY",#N/A,TRUE,"SUMMARY";"compare",#N/A,TRUE,"Vs. Bus Plan";"ratios",#N/A,TRUE,"Ratios";"REVENUE",#N/A,TRUE,"Revenue";"expenses",#N/A,TRUE,"1996 budget";"payroll",#N/A,TRUE,"Payroll"}</definedName>
    <definedName name="wrn.1996._.TO._.2004." hidden="1">{"ten year ratios",#N/A,TRUE,"PROFIT_LOSS";"ten year ratios",#N/A,TRUE,"Ratios";"ten yr opex and capex",#N/A,TRUE,"1996 budget";"ten year revenues",#N/A,TRUE,"Revenue_1996-2004";"ten year payroll",#N/A,TRUE,"Payroll"}</definedName>
    <definedName name="wrn.2._.pagers." hidden="1">{"Cover",#N/A,FALSE,"Cover";"Summary",#N/A,FALSE,"Summarpage"}</definedName>
    <definedName name="wrn.2번." localSheetId="23" hidden="1">{#N/A,#N/A,FALSE,"2~8번"}</definedName>
    <definedName name="wrn.2번." hidden="1">{#N/A,#N/A,FALSE,"2~8번"}</definedName>
    <definedName name="wrn.A." localSheetId="23" hidden="1">{#N/A,#N/A,FALSE,"Vessel1 1";#N/A,#N/A,FALSE,"Vessel1 2";#N/A,#N/A,FALSE,"Vessel1 3";#N/A,#N/A,FALSE,"Vessel1 4";#N/A,#N/A,FALSE,"Vessel1 5";#N/A,#N/A,FALSE,"Vessel1 6";#N/A,#N/A,FALSE,"Vessel1 7";#N/A,#N/A,FALSE,"Vessel1 8";#N/A,#N/A,FALSE,"Vessel1 9";#N/A,#N/A,FALSE,"Vessel1 10";#N/A,#N/A,FALSE,"Vessel1 11"}</definedName>
    <definedName name="wrn.A." hidden="1">{#N/A,#N/A,FALSE,"Vessel1 1";#N/A,#N/A,FALSE,"Vessel1 2";#N/A,#N/A,FALSE,"Vessel1 3";#N/A,#N/A,FALSE,"Vessel1 4";#N/A,#N/A,FALSE,"Vessel1 5";#N/A,#N/A,FALSE,"Vessel1 6";#N/A,#N/A,FALSE,"Vessel1 7";#N/A,#N/A,FALSE,"Vessel1 8";#N/A,#N/A,FALSE,"Vessel1 9";#N/A,#N/A,FALSE,"Vessel1 10";#N/A,#N/A,FALSE,"Vessel1 11"}</definedName>
    <definedName name="wrn.Accounts." hidden="1">{"turnover",#N/A,FALSE;"profits",#N/A,FALSE;"cash",#N/A,FALSE}</definedName>
    <definedName name="wrn.Actual._.Data._.Entry." localSheetId="23" hidden="1">{#N/A,#N/A,FALSE,"Sales"}</definedName>
    <definedName name="wrn.Actual._.Data._.Entry." hidden="1">{#N/A,#N/A,FALSE,"Sales"}</definedName>
    <definedName name="wrn.adj95." hidden="1">{"adj95mult",#N/A,FALSE,"COMPCO";"adj95est",#N/A,FALSE,"COMPCO"}</definedName>
    <definedName name="wrn.Aging._.and._.Trend._.Analysis." localSheetId="23" hidden="1">{#N/A,#N/A,FALSE,"Aging Summary";#N/A,#N/A,FALSE,"Ratio Analysis";#N/A,#N/A,FALSE,"Test 120 Day Accts";#N/A,#N/A,FALSE,"Tickmarks"}</definedName>
    <definedName name="wrn.Aging._.and._.Trend._.Analysis." localSheetId="18"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JDSuite." hidden="1">{"AJD",#N/A,TRUE,"Summary";"AJD",#N/A,TRUE,"CFCONC-outputs";"AJD",#N/A,TRUE,"P&amp;LCONC-outputs";"AJD",#N/A,TRUE,"BSCONC-outputs";"AJD",#N/A,TRUE,"FSCONC-outputs"}</definedName>
    <definedName name="wrn.al."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hidden="1">{"model",#N/A,TRUE,"Model";"capital",#N/A,TRUE,"Capital";"o and m",#N/A,TRUE,"O&amp;M"}</definedName>
    <definedName name="wrn.all." localSheetId="23" hidden="1">{"condensate",#N/A,FALSE,"CNTRYTYPE";"sweet",#N/A,FALSE,"CNTRYTYPE";"light sour",#N/A,FALSE,"CNTRYTYPE";"heavy",#N/A,FALSE,"CNTRYTYPE";"Region",#N/A,FALSE,"CNTRYTYPE";"total",#N/A,FALSE,"CNTRYTYPE"}</definedName>
    <definedName name="wrn.All." localSheetId="18"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hidden="1">{"condensate",#N/A,FALSE,"CNTRYTYPE";"sweet",#N/A,FALSE,"CNTRYTYPE";"light sour",#N/A,FALSE,"CNTRYTYPE";"heavy",#N/A,FALSE,"CNTRYTYPE";"Region",#N/A,FALSE,"CNTRYTYPE";"total",#N/A,FALSE,"CNTRYTYPE"}</definedName>
    <definedName name="wrn.all._.input."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lines." localSheetId="23" hidden="1">{#N/A,#N/A,FALSE,"Summary";#N/A,#N/A,FALSE,"3TJ";#N/A,#N/A,FALSE,"3TN";#N/A,#N/A,FALSE,"3TP";#N/A,#N/A,FALSE,"3SJ";#N/A,#N/A,FALSE,"3CJ";#N/A,#N/A,FALSE,"3CN";#N/A,#N/A,FALSE,"3CP";#N/A,#N/A,FALSE,"3A"}</definedName>
    <definedName name="wrn.all._.lines." hidden="1">{#N/A,#N/A,FALSE,"Summary";#N/A,#N/A,FALSE,"3TJ";#N/A,#N/A,FALSE,"3TN";#N/A,#N/A,FALSE,"3TP";#N/A,#N/A,FALSE,"3SJ";#N/A,#N/A,FALSE,"3CJ";#N/A,#N/A,FALSE,"3CN";#N/A,#N/A,FALSE,"3CP";#N/A,#N/A,FALSE,"3A"}</definedName>
    <definedName name="wrn.All._.Page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Stock_10_12_14."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2" hidden="1">{#N/A,#N/A,FALSE,"DCF";#N/A,#N/A,FALSE,"WACC";#N/A,#N/A,FALSE,"Sales_EBIT";#N/A,#N/A,FALSE,"Capex_Depreciation";#N/A,#N/A,FALSE,"WC";#N/A,#N/A,FALSE,"Interest";#N/A,#N/A,FALSE,"Assumptions"}</definedName>
    <definedName name="wrn.ALL2." hidden="1">{#N/A,#N/A,FALSE,"DCF";#N/A,#N/A,FALSE,"WACC";#N/A,#N/A,FALSE,"Sales_EBIT";#N/A,#N/A,FALSE,"Capex_Depreciation";#N/A,#N/A,FALSE,"WC";#N/A,#N/A,FALSE,"Interest";#N/A,#N/A,FALSE,"Assumptions"}</definedName>
    <definedName name="wrn.all3" hidden="1">{#N/A,#N/A,FALSE,"assumptions";#N/A,#N/A,FALSE,"v_projcy";#N/A,#N/A,FALSE,"tar_proj";#N/A,#N/A,FALSE,"contrib_annual";#N/A,#N/A,FALSE,"Proforma";#N/A,#N/A,FALSE,"purc_97";#N/A,#N/A,FALSE,"syn_purc_97";#N/A,#N/A,FALSE,"pool_97";#N/A,#N/A,FALSE,"syn_pool_97";#N/A,#N/A,FALSE,"pool1_FY2"}</definedName>
    <definedName name="wrn.AllDataPages." hidden="1">{#N/A,#N/A,FALSE,"Balance Sheet";#N/A,#N/A,FALSE,"Income Statement";#N/A,#N/A,FALSE,"Changes in Financial Position"}</definedName>
    <definedName name="wrn.alle." localSheetId="23" hidden="1">{#N/A,#N/A,TRUE,"Vergabe-Regeln";#N/A,#N/A,TRUE,"Baugruppen";#N/A,#N/A,TRUE,"Geräte";#N/A,#N/A,TRUE,"PC-Software";#N/A,#N/A,TRUE,"Software";#N/A,#N/A,TRUE,"SW-Reg";#N/A,#N/A,TRUE,"Dokumentation"}</definedName>
    <definedName name="wrn.alle." hidden="1">{#N/A,#N/A,TRUE,"Vergabe-Regeln";#N/A,#N/A,TRUE,"Baugruppen";#N/A,#N/A,TRUE,"Geräte";#N/A,#N/A,TRUE,"PC-Software";#N/A,#N/A,TRUE,"Software";#N/A,#N/A,TRUE,"SW-Reg";#N/A,#N/A,TRUE,"Dokumentation"}</definedName>
    <definedName name="wrn.allpages." hidden="1">{#N/A,#N/A,TRUE,"Historicals";#N/A,#N/A,TRUE,"Charts";#N/A,#N/A,TRUE,"Forecasts"}</definedName>
    <definedName name="wrn.ang._.Summary." localSheetId="23" hidden="1">{#N/A,#N/A,FALSE,"subcontract"}</definedName>
    <definedName name="wrn.ang._.Summary." hidden="1">{#N/A,#N/A,FALSE,"subcontract"}</definedName>
    <definedName name="wrn.Annual." hidden="1">{#N/A,#N/A,FALSE,"YPF"}</definedName>
    <definedName name="wrn.Annual_n_Quarterly." localSheetId="23" hidden="1">{"Annual",#N/A,FALSE,"Sales &amp; Market";"Quarterly",#N/A,FALSE,"Sales &amp; Market"}</definedName>
    <definedName name="wrn.Annual_n_Quarterly." hidden="1">{"Annual",#N/A,FALSE,"Sales &amp; Market";"Quarterly",#N/A,FALSE,"Sales &amp; Market"}</definedName>
    <definedName name="wrn.ARA." localSheetId="23" hidden="1">{"ARA1",#N/A,FALSE,"ENG-ARA";"ARAhours",#N/A,FALSE,"ENG-ARA";"ARA$",#N/A,FALSE,"ENG-ARA"}</definedName>
    <definedName name="wrn.ARA." hidden="1">{"ARA1",#N/A,FALSE,"ENG-ARA";"ARAhours",#N/A,FALSE,"ENG-ARA";"ARA$",#N/A,FALSE,"ENG-ARA"}</definedName>
    <definedName name="wrn.Asi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sumption._.Book." hidden="1">{#N/A,#N/A,FALSE,"Model Assumptions"}</definedName>
    <definedName name="wrn.AUT._.ANALISE._.DESP." localSheetId="23" hidden="1">{"balanço dolares",#N/A,FALSE,"SIGADR$";"AUT BAL REAIS",#N/A,FALSE,"SIGADR$";"QUOCIENTES REAIS",#N/A,FALSE,"QUOCIENTES";"JUNH QUOCI DOLARES",#N/A,FALSE,"QUOCIENTES"}</definedName>
    <definedName name="wrn.AUT._.ANALISE._.DESP." hidden="1">{"balanço dolares",#N/A,FALSE,"SIGADR$";"AUT BAL REAIS",#N/A,FALSE,"SIGADR$";"QUOCIENTES REAIS",#N/A,FALSE,"QUOCIENTES";"JUNH QUOCI DOLARES",#N/A,FALSE,"QUOCIENTES"}</definedName>
    <definedName name="wrn.AUT._.DESPESAS." localSheetId="23" hidden="1">{"AUT ANALISE DESP",#N/A,TRUE,"AN.DESP. MR$"}</definedName>
    <definedName name="wrn.AUT._.DESPESAS." hidden="1">{"AUT ANALISE DESP",#N/A,TRUE,"AN.DESP. MR$"}</definedName>
    <definedName name="wrn.B.SHEET." hidden="1">{#N/A,#N/A,FALSE,"COMICRO";#N/A,#N/A,FALSE,"BALSCH";#N/A,#N/A,FALSE,"GLASS";#N/A,#N/A,FALSE,"DEPRE";#N/A,#N/A,FALSE,"A&amp;MCUR";#N/A,#N/A,FALSE,"AGEANAlysis";#N/A,#N/A,FALSE,"CHECKS";#N/A,#N/A,FALSE,"CHECKS"}</definedName>
    <definedName name="wrn.Back._.Page." hidden="1">{"Back Page",#N/A,FALSE,"Front and Back"}</definedName>
    <definedName name="wrn.backup." hidden="1">{"financials",#N/A,FALSE,"BASIC";"interest",#N/A,FALSE,"BASIC";"leasing and financing",#N/A,FALSE,"BASIC";"returns back up",#N/A,FALSE,"BASIC"}</definedName>
    <definedName name="wrn.bank._.model." hidden="1">{"banks",#N/A,FALSE,"BASIC"}</definedName>
    <definedName name="wrn.Barbara._.Modular._.Indirects." localSheetId="23" hidden="1">{#N/A,#N/A,FALSE,"COVER";#N/A,#N/A,FALSE,"RECAP";#N/A,#N/A,FALSE,"SANTA BARBARA NONMANUAL";#N/A,#N/A,FALSE,"CEQUIP";#N/A,#N/A,FALSE,"WRATE";#N/A,#N/A,FALSE,"INDIRECT";#N/A,#N/A,FALSE,"TRAIN";#N/A,#N/A,FALSE,"MANLOADED SCHEDULE"}</definedName>
    <definedName name="wrn.Barbara._.Modular._.Indirects." hidden="1">{#N/A,#N/A,FALSE,"COVER";#N/A,#N/A,FALSE,"RECAP";#N/A,#N/A,FALSE,"SANTA BARBARA NONMANUAL";#N/A,#N/A,FALSE,"CEQUIP";#N/A,#N/A,FALSE,"WRATE";#N/A,#N/A,FALSE,"INDIRECT";#N/A,#N/A,FALSE,"TRAIN";#N/A,#N/A,FALSE,"MANLOADED SCHEDULE"}</definedName>
    <definedName name="wrn.baseDEV." hidden="1">{"cover",#N/A,TRUE,"Cover";"pnldet",#N/A,TRUE,"BaseCaseDEV";"pnl",#N/A,TRUE,"BaseCaseDEV";"bil",#N/A,TRUE,"BaseCaseDEV";"tabfi",#N/A,TRUE,"BaseCaseDEV";"ratios",#N/A,TRUE,"BaseCaseDEV";"variab",#N/A,TRUE,"BaseCaseDEV";"inv",#N/A,TRUE,"BaseCaseDEV"}</definedName>
    <definedName name="wrn.bechtel._.hours." localSheetId="23" hidden="1">{"bechtel1",#N/A,TRUE,"BECHTEL";"bechtelhours",#N/A,TRUE,"BECHTEL";"bechtel$",#N/A,TRUE,"BECHTEL"}</definedName>
    <definedName name="wrn.bechtel._.hours." hidden="1">{"bechtel1",#N/A,TRUE,"BECHTEL";"bechtelhours",#N/A,TRUE,"BECHTEL";"bechtel$",#N/A,TRUE,"BECHTEL"}</definedName>
    <definedName name="wrn.benefits." localSheetId="23" hidden="1">{#N/A,#N/A,FALSE,"SUMMARY";#N/A,#N/A,FALSE,"CREDIT SERVICES";#N/A,#N/A,FALSE,"CANADA";#N/A,#N/A,FALSE,"PAYMENT SERVICES";#N/A,#N/A,FALSE,"EUROPE";#N/A,#N/A,FALSE,"L AMERICA";#N/A,#N/A,FALSE,"OTHER"}</definedName>
    <definedName name="wrn.benefits." hidden="1">{#N/A,#N/A,FALSE,"SUMMARY";#N/A,#N/A,FALSE,"CREDIT SERVICES";#N/A,#N/A,FALSE,"CANADA";#N/A,#N/A,FALSE,"PAYMENT SERVICES";#N/A,#N/A,FALSE,"EUROPE";#N/A,#N/A,FALSE,"L AMERICA";#N/A,#N/A,FALSE,"OTHER"}</definedName>
    <definedName name="wrn.Bewegungsbilanz." hidden="1">{#N/A,#N/A,FALSE,"Mittelherkunft";#N/A,#N/A,FALSE,"Mittelverwendung"}</definedName>
    <definedName name="wrn.Bilanz." hidden="1">{#N/A,#N/A,FALSE,"Layout Aktiva";#N/A,#N/A,FALSE,"Layout Passiva"}</definedName>
    <definedName name="wrn.BM." localSheetId="23" hidden="1">{#N/A,#N/A,FALSE,"CCTV"}</definedName>
    <definedName name="wrn.BM." hidden="1">{#N/A,#N/A,FALSE,"CCTV"}</definedName>
    <definedName name="wrn.BOM._.OPTI._.6000._.ALT._.2." localSheetId="23" hidden="1">{"AH36 MTO BOM - Landscape",#N/A,TRUE,"MTO BOM Summary Data - AH36";"EH36 MTO BOM - Landscape",#N/A,TRUE,"MTO BOM Summary Data - EH36";"MTO Plt - Landscape",#N/A,TRUE,"MTO Plt";"MTO Pipe - Portrait",#N/A,TRUE,"MTO Pipe"}</definedName>
    <definedName name="wrn.BOM._.OPTI._.6000._.ALT._.2." hidden="1">{"AH36 MTO BOM - Landscape",#N/A,TRUE,"MTO BOM Summary Data - AH36";"EH36 MTO BOM - Landscape",#N/A,TRUE,"MTO BOM Summary Data - EH36";"MTO Plt - Landscape",#N/A,TRUE,"MTO Plt";"MTO Pipe - Portrait",#N/A,TRUE,"MTO Pipe"}</definedName>
    <definedName name="wrn.BP._.print." hidden="1">{#N/A,#N/A,FALSE,"BANNERS";#N/A,#N/A,FALSE,"Market";#N/A,#N/A,FALSE,"Tel Rev";#N/A,#N/A,FALSE,"Revenues IOL";#N/A,#N/A,FALSE,"Invest";#N/A,#N/A,FALSE,"Op Cost1";#N/A,#N/A,FALSE,"Op Cost2";#N/A,#N/A,FALSE,"Oth_&amp;_Tot_Revenues";#N/A,#N/A,FALSE,"Fin Mod";#N/A,#N/A,FALSE,"FinMod_RoW";#N/A,#N/A,FALSE,"P&amp;E Burocrat";#N/A,#N/A,FALSE,"cash flow"}</definedName>
    <definedName name="wrn.bs1." localSheetId="23" hidden="1">{"bs",#N/A,FALSE,"BS";"pl",#N/A,FALSE,"PL"}</definedName>
    <definedName name="wrn.bs1." hidden="1">{"bs",#N/A,FALSE,"BS";"pl",#N/A,FALSE,"PL"}</definedName>
    <definedName name="wrn.bsall." localSheetId="23" hidden="1">{"bs",#N/A,FALSE,"BS";"pl",#N/A,FALSE,"PL";"res",#N/A,FALSE,"S.CAP,RES";"loans",#N/A,FALSE,"Loans";"inv",#N/A,FALSE,"C.Assets";"fa",#N/A,FALSE,"F.Assets";"ca",#N/A,FALSE,"C.Assets";"cl",#N/A,FALSE,"CL,Sales,Income";"ovh",#N/A,FALSE,"OVH"}</definedName>
    <definedName name="wrn.bsall." hidden="1">{"bs",#N/A,FALSE,"BS";"pl",#N/A,FALSE,"PL";"res",#N/A,FALSE,"S.CAP,RES";"loans",#N/A,FALSE,"Loans";"inv",#N/A,FALSE,"C.Assets";"fa",#N/A,FALSE,"F.Assets";"ca",#N/A,FALSE,"C.Assets";"cl",#N/A,FALSE,"CL,Sales,Income";"ovh",#N/A,FALSE,"OVH"}</definedName>
    <definedName name="wrn.C_01." localSheetId="23" hidden="1">{#N/A,#N/A,FALSE,"C_01 CASE 1";#N/A,#N/A,FALSE,"C_01 CASE 2"}</definedName>
    <definedName name="wrn.C_01." hidden="1">{#N/A,#N/A,FALSE,"C_01 CASE 1";#N/A,#N/A,FALSE,"C_01 CASE 2"}</definedName>
    <definedName name="wrn.Cash._.Flow." hidden="1">{#N/A,#N/A,FALSE,"Layout Cash Flow"}</definedName>
    <definedName name="wrn.CBA."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_RO." localSheetId="23"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ST." localSheetId="23"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HIEF._.REVIEW." localSheetId="23" hidden="1">{#N/A,#N/A,FALSE,"Q&amp;AE";#N/A,#N/A,FALSE,"Params";#N/A,#N/A,FALSE,"ReconE";#N/A,#N/A,FALSE,"CostCompE";#N/A,#N/A,FALSE,"SummaryE";#N/A,#N/A,FALSE,"Detail";#N/A,#N/A,FALSE,"PayItem"}</definedName>
    <definedName name="wrn.CHIEF._.REVIEW." hidden="1">{#N/A,#N/A,FALSE,"Q&amp;AE";#N/A,#N/A,FALSE,"Params";#N/A,#N/A,FALSE,"ReconE";#N/A,#N/A,FALSE,"CostCompE";#N/A,#N/A,FALSE,"SummaryE";#N/A,#N/A,FALSE,"Detail";#N/A,#N/A,FALSE,"PayItem"}</definedName>
    <definedName name="wrn.CIRCUITS." localSheetId="23" hidden="1">{"DBANK",#N/A,FALSE,"PriceE";"CKTS",#N/A,FALSE,"PriceE"}</definedName>
    <definedName name="wrn.CIRCUITS." hidden="1">{"DBANK",#N/A,FALSE,"PriceE";"CKTS",#N/A,FALSE,"PriceE"}</definedName>
    <definedName name="wrn.Client._.cfbs." localSheetId="23" hidden="1">{"client cfbs",#N/A,FALSE,"Client"}</definedName>
    <definedName name="wrn.client._.cfbs." localSheetId="18" hidden="1">{"client cfbs",#N/A,FALSE,"Client"}</definedName>
    <definedName name="wrn.Client._.cfbs." hidden="1">{"client cfbs",#N/A,FALSE,"Client"}</definedName>
    <definedName name="wrn.Client._.is." localSheetId="23" hidden="1">{"client is",#N/A,FALSE,"Client"}</definedName>
    <definedName name="wrn.client._.is." localSheetId="18" hidden="1">{"client is",#N/A,FALSE,"Client"}</definedName>
    <definedName name="wrn.Client._.is." hidden="1">{"client is",#N/A,FALSE,"Client"}</definedName>
    <definedName name="wrn.Client._.stats." localSheetId="23" hidden="1">{"client stats",#N/A,FALSE,"Client"}</definedName>
    <definedName name="wrn.client._.stats." localSheetId="18" hidden="1">{"client stats",#N/A,FALSE,"Client"}</definedName>
    <definedName name="wrn.Client._.stats." hidden="1">{"client stats",#N/A,FALSE,"Client"}</definedName>
    <definedName name="wrn.colorcrvs." localSheetId="23" hidden="1">{"BPCCOLOR",#N/A,FALSE,"CRVS";"NUCCOLOR",#N/A,FALSE,"CRVS";"FOSCOLOR",#N/A,FALSE,"CRVS"}</definedName>
    <definedName name="wrn.colorcrvs." hidden="1">{"BPCCOLOR",#N/A,FALSE,"CRVS";"NUCCOLOR",#N/A,FALSE,"CRVS";"FOSCOLOR",#N/A,FALSE,"CRVS"}</definedName>
    <definedName name="wrn.COMBINED." hidden="1">{#N/A,#N/A,FALSE,"INPUTS";#N/A,#N/A,FALSE,"PROFORMA BSHEET";#N/A,#N/A,FALSE,"COMBINED";#N/A,#N/A,FALSE,"HIGH YIELD";#N/A,#N/A,FALSE,"COMB_GRAPHS"}</definedName>
    <definedName name="wrn.COMPCO." hidden="1">{"Page1",#N/A,FALSE,"CompCo";"Page2",#N/A,FALSE,"CompCo"}</definedName>
    <definedName name="wrn.Complete."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ndensate." localSheetId="23" hidden="1">{"condensate",#N/A,FALSE,"CNTRYTYPE"}</definedName>
    <definedName name="wrn.condensate." hidden="1">{"condensate",#N/A,FALSE,"CNTRYTYPE"}</definedName>
    <definedName name="wrn.CONSOLIDATION." hidden="1">{"PAGE1",#N/A,FALSE,"Consolidation";"PAGE2",#N/A,FALSE,"Consolidation";"PAGE3",#N/A,FALSE,"Consolidation";"PAGE4",#N/A,FALSE,"Consolidation";"PAGE5",#N/A,FALSE,"Consolidation";"PAGE6",#N/A,FALSE,"Consolidation";"PAGE7",#N/A,FALSE,"Consolidation"}</definedName>
    <definedName name="wrn.Construction._.Costs." hidden="1">{"Const Costs Dev",#N/A,FALSE,"Construction Cost Inputs";"Const Costs orig ccy",#N/A,FALSE,"Construction Cost Inputs";"Const Costs USD",#N/A,FALSE,"Construction Cost Inputs"}</definedName>
    <definedName name="wrn.Continous._.Page._.Numbers._.DCF."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st." localSheetId="23" hidden="1">{#N/A,#N/A,FALSE,"abs";#N/A,#N/A,FALSE,"Annex-I";#N/A,#N/A,FALSE,"Annex-II";#N/A,#N/A,FALSE,"Annex-III";#N/A,#N/A,FALSE,"Annex-IV";#N/A,#N/A,FALSE,"Annex-V";#N/A,#N/A,FALSE,"Annex-VI"}</definedName>
    <definedName name="wrn.cost." localSheetId="18" hidden="1">{#N/A,#N/A,FALSE,"abs";#N/A,#N/A,FALSE,"Annex-I";#N/A,#N/A,FALSE,"Annex-II";#N/A,#N/A,FALSE,"Annex-III";#N/A,#N/A,FALSE,"Annex-IV";#N/A,#N/A,FALSE,"Annex-V";#N/A,#N/A,FALSE,"Annex-VI"}</definedName>
    <definedName name="wrn.cost." localSheetId="5" hidden="1">{#N/A,#N/A,FALSE,"abs";#N/A,#N/A,FALSE,"Annex-I";#N/A,#N/A,FALSE,"Annex-II";#N/A,#N/A,FALSE,"Annex-III";#N/A,#N/A,FALSE,"Annex-IV";#N/A,#N/A,FALSE,"Annex-V";#N/A,#N/A,FALSE,"Annex-VI"}</definedName>
    <definedName name="wrn.cost." hidden="1">{#N/A,#N/A,FALSE,"abs";#N/A,#N/A,FALSE,"Annex-I";#N/A,#N/A,FALSE,"Annex-II";#N/A,#N/A,FALSE,"Annex-III";#N/A,#N/A,FALSE,"Annex-IV";#N/A,#N/A,FALSE,"Annex-V";#N/A,#N/A,FALSE,"Annex-VI"}</definedName>
    <definedName name="wrn.COST_SHEETS." localSheetId="23" hidden="1">{#N/A,#N/A,FALSE,"WBS 1.06";#N/A,#N/A,FALSE,"WBS 1.14";#N/A,#N/A,FALSE,"WBS 1.17";#N/A,#N/A,FALSE,"WBS 1.18"}</definedName>
    <definedName name="wrn.COST_SHEETS." hidden="1">{#N/A,#N/A,FALSE,"WBS 1.06";#N/A,#N/A,FALSE,"WBS 1.14";#N/A,#N/A,FALSE,"WBS 1.17";#N/A,#N/A,FALSE,"WBS 1.18"}</definedName>
    <definedName name="wrn.Cover." hidden="1">{"coverall",#N/A,FALSE,"Definitions";"cover1",#N/A,FALSE,"Definitions";"cover2",#N/A,FALSE,"Definitions";"cover3",#N/A,FALSE,"Definitions";"cover4",#N/A,FALSE,"Definitions";"cover5",#N/A,FALSE,"Definitions";"blank",#N/A,FALSE,"Definitions"}</definedName>
    <definedName name="wrn.data." localSheetId="23" hidden="1">{"data",#N/A,FALSE,"OP_SUM"}</definedName>
    <definedName name="wrn.data." hidden="1">{"data",#N/A,FALSE,"OP_SUM"}</definedName>
    <definedName name="wrn.datapak." localSheetId="23" hidden="1">{#N/A,#N/A,FALSE,"Status of Projects";#N/A,#N/A,FALSE,"CEA-TEC";#N/A,#N/A,FALSE,"U-Constr.";#N/A,#N/A,FALSE,"summary";#N/A,#N/A,FALSE,"PPP-3 yrs"}</definedName>
    <definedName name="wrn.datapak." localSheetId="18" hidden="1">{#N/A,#N/A,FALSE,"Status of Projects";#N/A,#N/A,FALSE,"CEA-TEC";#N/A,#N/A,FALSE,"U-Constr.";#N/A,#N/A,FALSE,"summary";#N/A,#N/A,FALSE,"PPP-3 yrs"}</definedName>
    <definedName name="wrn.datapak." hidden="1">{#N/A,#N/A,FALSE,"Status of Projects";#N/A,#N/A,FALSE,"CEA-TEC";#N/A,#N/A,FALSE,"U-Constr.";#N/A,#N/A,FALSE,"summary";#N/A,#N/A,FALSE,"PPP-3 yrs"}</definedName>
    <definedName name="wrn.dcf." hidden="1">{"mgmt forecast",#N/A,FALSE,"Mgmt Forecast";"dcf table",#N/A,FALSE,"Mgmt Forecast";"sensitivity",#N/A,FALSE,"Mgmt Forecast";"table inputs",#N/A,FALSE,"Mgmt Forecast";"calculations",#N/A,FALSE,"Mgmt Forecast"}</definedName>
    <definedName name="Wrn.dcf1" hidden="1">{"mgmt forecast",#N/A,FALSE,"Mgmt Forecast";"dcf table",#N/A,FALSE,"Mgmt Forecast";"sensitivity",#N/A,FALSE,"Mgmt Forecast";"table inputs",#N/A,FALSE,"Mgmt Forecast";"calculations",#N/A,FALSE,"Mgmt Forecast"}</definedName>
    <definedName name="wrn.DCFEpervier."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ELTA." localSheetId="23" hidden="1">{"table II 1",#N/A,FALSE,"DTables";"table II 2",#N/A,FALSE,"DTables";"table III 3",#N/A,FALSE,"DTables";"table III 4",#N/A,FALSE,"DTables"}</definedName>
    <definedName name="wrn.DELTA." hidden="1">{"table II 1",#N/A,FALSE,"DTables";"table II 2",#N/A,FALSE,"DTables";"table III 3",#N/A,FALSE,"DTables";"table III 4",#N/A,FALSE,"DTables"}</definedName>
    <definedName name="wrn.DEMONST._.RESULTADOS." localSheetId="23" hidden="1">{"RESULTADOS REAIS",#N/A,FALSE,"Dem.Res.R$";"RESULTADOS DOLARES",#N/A,FALSE,"Dem.Res.US$";"PERCENTUAIS REAIS",#N/A,FALSE,"Percentuais R$";"PERCENTUAIS DOLARES",#N/A,FALSE,"Percentuais US$"}</definedName>
    <definedName name="wrn.DEMONST._.RESULTADOS." hidden="1">{"RESULTADOS REAIS",#N/A,FALSE,"Dem.Res.R$";"RESULTADOS DOLARES",#N/A,FALSE,"Dem.Res.US$";"PERCENTUAIS REAIS",#N/A,FALSE,"Percentuais R$";"PERCENTUAIS DOLARES",#N/A,FALSE,"Percentuais US$"}</definedName>
    <definedName name="wrn.dep." hidden="1">{"dep. full detail",#N/A,FALSE,"annex";"3cd annex",#N/A,FALSE,"annex";"co. dep.",#N/A,FALSE,"annex"}</definedName>
    <definedName name="wrn.Detail." localSheetId="23" hidden="1">{#N/A,#N/A,FALSE,"Matrix";#N/A,#N/A,FALSE,"Executive";#N/A,#N/A,FALSE,"Summary";#N/A,#N/A,FALSE,"Office1";#N/A,#N/A,FALSE,"Office2";#N/A,#N/A,FALSE,"Office3";#N/A,#N/A,FALSE,"Office4";#N/A,#N/A,FALSE,"Office5";#N/A,#N/A,FALSE,"Office6";#N/A,#N/A,FALSE,"Office7";#N/A,#N/A,FALSE,"Labor"}</definedName>
    <definedName name="wrn.detail." localSheetId="18"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 hidden="1">{#N/A,#N/A,FALSE,"Matrix";#N/A,#N/A,FALSE,"Executive";#N/A,#N/A,FALSE,"Summary";#N/A,#N/A,FALSE,"Office1";#N/A,#N/A,FALSE,"Office2";#N/A,#N/A,FALSE,"Office3";#N/A,#N/A,FALSE,"Office4";#N/A,#N/A,FALSE,"Office5";#N/A,#N/A,FALSE,"Office6";#N/A,#N/A,FALSE,"Office7";#N/A,#N/A,FALSE,"Labor"}</definedName>
    <definedName name="wrn.Detailed._.P._.and._.L." hidden="1">{"P and L Detail Page 1",#N/A,FALSE,"Data";"P and L Detail Page 2",#N/A,FALSE,"Data"}</definedName>
    <definedName name="wrn.document." hidden="1">{"consolidated",#N/A,FALSE,"Sheet1";"cms",#N/A,FALSE,"Sheet1";"fse",#N/A,FALSE,"Sheet1"}</definedName>
    <definedName name="wrn.Draft." hidden="1">{"Draft",#N/A,FALSE,"Feb-96"}</definedName>
    <definedName name="wrn.Economic._.Value._.Added._.Analysis." hidden="1">{"EVA",#N/A,FALSE,"EVA";"WACC",#N/A,FALSE,"WACC"}</definedName>
    <definedName name="wrn.Entire._.Model." hidden="1">{"Clothing PL",#N/A,FALSE,"H1H2";"Food PL",#N/A,FALSE,"H1H2";"Group PL",#N/A,FALSE,"H1H2";"Home Furnishings PL",#N/A,FALSE,"H1H2";"LFL assumptions",#N/A,FALSE,"H1H2";"Sales by division",#N/A,FALSE,"H1H2";"UK Retail PL",#N/A,FALSE,"H1H2"}</definedName>
    <definedName name="wrn.EP_GES1." hidden="1">{#N/A,#N/A,FALSE,"BB";#N/A,#N/A,FALSE,"MV";#N/A,#N/A,FALSE,"ST";#N/A,#N/A,FALSE,"SN";#N/A,#N/A,FALSE,"TH";#N/A,#N/A,FALSE,"Z";#N/A,#N/A,FALSE,"TLG";#N/A,#N/A,FALSE,"TLGE (3)";#N/A,#N/A,FALSE,"TLGE (2)";#N/A,#N/A,FALSE,"EUE";#N/A,#N/A,FALSE,"TLGE";#N/A,#N/A,FALSE,"EPE";#N/A,#N/A,FALSE,"UAE";#N/A,#N/A,FALSE,"EUGes";#N/A,#N/A,FALSE,"TLGGes"}</definedName>
    <definedName name="wrn.equip." localSheetId="23" hidden="1">{#N/A,#N/A,FALSE,"BLOW";#N/A,#N/A,FALSE,"EXPAND";#N/A,#N/A,FALSE,"DRUM";#N/A,#N/A,FALSE,"DRYER";#N/A,#N/A,FALSE,"EXCH";#N/A,#N/A,FALSE,"FILTER";#N/A,#N/A,FALSE,"FURN";#N/A,#N/A,FALSE,"AGITATE";#N/A,#N/A,FALSE,"PUMP";#N/A,#N/A,FALSE,"REACT";#N/A,#N/A,FALSE,"TANK";#N/A,#N/A,FALSE,"TOWER";#N/A,#N/A,FALSE,"GEN"}</definedName>
    <definedName name="wrn.equip." hidden="1">{#N/A,#N/A,FALSE,"BLOW";#N/A,#N/A,FALSE,"EXPAND";#N/A,#N/A,FALSE,"DRUM";#N/A,#N/A,FALSE,"DRYER";#N/A,#N/A,FALSE,"EXCH";#N/A,#N/A,FALSE,"FILTER";#N/A,#N/A,FALSE,"FURN";#N/A,#N/A,FALSE,"AGITATE";#N/A,#N/A,FALSE,"PUMP";#N/A,#N/A,FALSE,"REACT";#N/A,#N/A,FALSE,"TANK";#N/A,#N/A,FALSE,"TOWER";#N/A,#N/A,FALSE,"GEN"}</definedName>
    <definedName name="wrn.Europe."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XEC_1." localSheetId="23" hidden="1">{"EXEC",#N/A,TRUE,"Header";"EXEC_1",#N/A,TRUE,"Summary_1"}</definedName>
    <definedName name="wrn.EXEC_1." hidden="1">{"EXEC",#N/A,TRUE,"Header";"EXEC_1",#N/A,TRUE,"Summary_1"}</definedName>
    <definedName name="wrn.EXEC_2." localSheetId="23" hidden="1">{"EXEC",#N/A,FALSE,"Header";"EXEC_2",#N/A,FALSE,"Summary_2"}</definedName>
    <definedName name="wrn.EXEC_2." hidden="1">{"EXEC",#N/A,FALSE,"Header";"EXEC_2",#N/A,FALSE,"Summary_2"}</definedName>
    <definedName name="wrn.EXEC_3." localSheetId="23" hidden="1">{"EXEC",#N/A,FALSE,"Header";"EXEC_3",#N/A,FALSE,"Summary_3"}</definedName>
    <definedName name="wrn.EXEC_3." hidden="1">{"EXEC",#N/A,FALSE,"Header";"EXEC_3",#N/A,FALSE,"Summary_3"}</definedName>
    <definedName name="wrn.EXEC_4." localSheetId="23" hidden="1">{"EXEC",#N/A,FALSE,"Header";"EXEC_4",#N/A,FALSE,"Summary_4"}</definedName>
    <definedName name="wrn.EXEC_4." hidden="1">{"EXEC",#N/A,FALSE,"Header";"EXEC_4",#N/A,FALSE,"Summary_4"}</definedName>
    <definedName name="wrn.FCB." hidden="1">{"FCB_ALL",#N/A,FALSE,"FCB"}</definedName>
    <definedName name="wrn.fcb2" hidden="1">{"FCB_ALL",#N/A,FALSE,"FCB"}</definedName>
    <definedName name="wrn.Final." hidden="1">{"Final",#N/A,FALSE,"Feb-96"}</definedName>
    <definedName name="wrn.FINAL._.ESTIMATE." localSheetId="23" hidden="1">{#N/A,#N/A,FALSE,"ProjInfo";#N/A,#N/A,FALSE,"Params";#N/A,#N/A,FALSE,"Q&amp;AE";#N/A,#N/A,FALSE,"CostCompE";#N/A,#N/A,FALSE,"SummaryE";#N/A,#N/A,FALSE,"PayItem";#N/A,#N/A,FALSE,"Detail";#N/A,#N/A,FALSE,"ReconE"}</definedName>
    <definedName name="wrn.FINAL._.ESTIMATE." hidden="1">{#N/A,#N/A,FALSE,"ProjInfo";#N/A,#N/A,FALSE,"Params";#N/A,#N/A,FALSE,"Q&amp;AE";#N/A,#N/A,FALSE,"CostCompE";#N/A,#N/A,FALSE,"SummaryE";#N/A,#N/A,FALSE,"PayItem";#N/A,#N/A,FALSE,"Detail";#N/A,#N/A,FALSE,"ReconE"}</definedName>
    <definedName name="wrn.Financial._.Output." hidden="1">{"P and L",#N/A,FALSE,"Financial Output";"Cashflow",#N/A,FALSE,"Financial Output";"Balance Sheet",#N/A,FALSE,"Financial Output"}</definedName>
    <definedName name="wrn.Financing._.Inputs." hidden="1">{"BuildIn 2 Funding Assump",#N/A,FALSE,"Building Inputs";"BuildIn Capex plus Extras",#N/A,FALSE,"Building Inputs"}</definedName>
    <definedName name="wrn.Finanzbedarfsrechnung." hidden="1">{#N/A,#N/A,FALSE,"Finanzbedarfsrechnung"}</definedName>
    <definedName name="wrn.FIVE._.YEAR._.PROJECTION." hidden="1">{"FIVEYEAR",#N/A,TRUE,"SUMMARY";"FIVEYEAR",#N/A,TRUE,"Ratios";"FIVEYEAR",#N/A,TRUE,"Revenue";"FIVEYEAR",#N/A,TRUE,"DETAIL";"FIVEYEAR",#N/A,TRUE,"Payroll"}</definedName>
    <definedName name="wrn.Five._.Year._.Record." hidden="1">{"Five Year Record",#N/A,FALSE,"Front and Back"}</definedName>
    <definedName name="wrn.Forms." localSheetId="23" hidden="1">{#N/A,#N/A,FALSE,"E-1";#N/A,#N/A,FALSE,"E-2";#N/A,#N/A,FALSE,"F-1";#N/A,#N/A,FALSE,"F-2";#N/A,#N/A,FALSE,"F-3";#N/A,#N/A,FALSE,"F-4";#N/A,#N/A,FALSE,"F-5";#N/A,#N/A,FALSE,"F-6";#N/A,#N/A,FALSE,"Matrix"}</definedName>
    <definedName name="wrn.Forms." hidden="1">{#N/A,#N/A,FALSE,"E-1";#N/A,#N/A,FALSE,"E-2";#N/A,#N/A,FALSE,"F-1";#N/A,#N/A,FALSE,"F-2";#N/A,#N/A,FALSE,"F-3";#N/A,#N/A,FALSE,"F-4";#N/A,#N/A,FALSE,"F-5";#N/A,#N/A,FALSE,"F-6";#N/A,#N/A,FALSE,"Matrix"}</definedName>
    <definedName name="wrn.fred." hidden="1">{"cover",#N/A,TRUE,"BaseCase";"pnl",#N/A,TRUE,"BaseCase";"pnldet",#N/A,TRUE,"BaseCase";"bil",#N/A,TRUE,"BaseCase";"tabfi",#N/A,TRUE,"BaseCase";"ratios",#N/A,TRUE,"BaseCase";"variab",#N/A,TRUE,"BaseCase";"inv",#N/A,TRUE,"BaseCase"}</definedName>
    <definedName name="wrn.Front._.Page." hidden="1">{"Front Page",#N/A,FALSE,"Front and Back"}</definedName>
    <definedName name="wrn.Fuel._.oil._.option." localSheetId="23" hidden="1">{"FUEL OIL",#N/A,FALSE,"Option"}</definedName>
    <definedName name="wrn.Fuel._.oil._.option." hidden="1">{"FUEL OIL",#N/A,FALSE,"Option"}</definedName>
    <definedName name="wrn.full." hidden="1">{#N/A,#N/A,FALSE,"Cover";#N/A,#N/A,FALSE,"Outputs";#N/A,#N/A,FALSE,"Control (In)";#N/A,#N/A,FALSE,"Tesco";#N/A,#N/A,FALSE,"Sainsbury";#N/A,#N/A,FALSE,"Carrefour";#N/A,#N/A,FALSE,"Co D";#N/A,#N/A,FALSE,"Co E";#N/A,#N/A,FALSE,"Co F";#N/A,#N/A,FALSE,"Co G";#N/A,#N/A,FALSE,"Co H";#N/A,#N/A,FALSE,"Co I";#N/A,#N/A,FALSE,"Co J";#N/A,#N/A,FALSE,"Co K";#N/A,#N/A,FALSE,"Co L";#N/A,#N/A,FALSE,"Co M";#N/A,#N/A,FALSE,"Co N";#N/A,#N/A,FALSE,"Co O"}</definedName>
    <definedName name="wrn.Full._.Financials." hidden="1">{#N/A,#N/A,TRUE,"Financials";#N/A,#N/A,TRUE,"Operating Statistics";#N/A,#N/A,TRUE,"Capex &amp; Depreciation";#N/A,#N/A,TRUE,"Debt"}</definedName>
    <definedName name="wrn.Full._.Model." hidden="1">{#N/A,#N/A,TRUE,"Cover Sheet ";#N/A,#N/A,TRUE,"INPUTS";#N/A,#N/A,TRUE,"OUTPUTS"}</definedName>
    <definedName name="wrn.full._.models." hidden="1">{"bc I model",#N/A,TRUE,"Big Cajun I";"bc II model",#N/A,TRUE,"Big Cajun II";"bc net ppa model",#N/A,TRUE,"Big Cajun Net PPAs";"bc peaking model",#N/A,TRUE,"BC Peaking";"sterlington model",#N/A,TRUE,"Sterlington";"pike model",#N/A,TRUE,"Pike";"batesville 1 model",#N/A,TRUE,"Batesville 1";"bayou cove model",#N/A,TRUE,"Bayou Cove"}</definedName>
    <definedName name="wrn.Full._.Report." hidden="1">{#N/A,#N/A,TRUE,"Income Statement";#N/A,#N/A,TRUE,"Gas Assumptions";#N/A,#N/A,TRUE,"DCF";#N/A,#N/A,TRUE,"Depreciation Matrix";#N/A,#N/A,TRUE,"Matrix";#N/A,#N/A,TRUE,"Matrix_Perpetuity"}</definedName>
    <definedName name="wrn.full.fin.1" hidden="1">{#N/A,#N/A,TRUE,"Financials";#N/A,#N/A,TRUE,"Operating Statistics";#N/A,#N/A,TRUE,"Capex &amp; Depreciation";#N/A,#N/A,TRUE,"Debt"}</definedName>
    <definedName name="wrn.FY96sbp99" hidden="1">{#N/A,#N/A,FALSE,"FY97";#N/A,#N/A,FALSE,"FY98";#N/A,#N/A,FALSE,"FY99";#N/A,#N/A,FALSE,"FY00";#N/A,#N/A,FALSE,"FY01"}</definedName>
    <definedName name="wrn.FY97SBP." hidden="1">{#N/A,#N/A,FALSE,"FY97";#N/A,#N/A,FALSE,"FY98";#N/A,#N/A,FALSE,"FY99";#N/A,#N/A,FALSE,"FY00";#N/A,#N/A,FALSE,"FY01"}</definedName>
    <definedName name="wrn.FY97SBP2" hidden="1">{#N/A,#N/A,FALSE,"FY97";#N/A,#N/A,FALSE,"FY98";#N/A,#N/A,FALSE,"FY99";#N/A,#N/A,FALSE,"FY00";#N/A,#N/A,FALSE,"FY01"}</definedName>
    <definedName name="wrn.G.C.P.L.." hidden="1">{#N/A,#N/A,FALSE,"gc (2)"}</definedName>
    <definedName name="wrn.GARO._.PERSNL._.REPORT." localSheetId="23" hidden="1">{"garo personnel",#N/A,FALSE;"personnel by location",#N/A,FALSE;"garo_graph",#N/A,FALSE}</definedName>
    <definedName name="wrn.GARO._.PERSNL._.REPORT." hidden="1">{"garo personnel",#N/A,FALSE;"personnel by location",#N/A,FALSE;"garo_graph",#N/A,FALSE}</definedName>
    <definedName name="wrn.GASCOND." localSheetId="23" hidden="1">{"GASCOND",#N/A,FALSE,"CONDENSATE";"CRUDECOND",#N/A,FALSE,"CONDENSATE";"TOTALCOND",#N/A,FALSE,"CONDENSATE"}</definedName>
    <definedName name="wrn.GASCOND." hidden="1">{"GASCOND",#N/A,FALSE,"CONDENSATE";"CRUDECOND",#N/A,FALSE,"CONDENSATE";"TOTALCOND",#N/A,FALSE,"CONDENSATE"}</definedName>
    <definedName name="wrn.GASODEM." localSheetId="23" hidden="1">{"monthly",#N/A,FALSE,"GASODEM";"qtr to yr",#N/A,FALSE,"GASODEM"}</definedName>
    <definedName name="wrn.GASODEM." hidden="1">{"monthly",#N/A,FALSE,"GASODEM";"qtr to yr",#N/A,FALSE,"GASODEM"}</definedName>
    <definedName name="wrn.Geographic._.Trends." hidden="1">{"Geographic P1",#N/A,FALSE,"Division &amp; Geog"}</definedName>
    <definedName name="wrn.GRAPHS." hidden="1">{#N/A,#N/A,FALSE,"ACQ_GRAPHS";#N/A,#N/A,FALSE,"T_1 GRAPHS";#N/A,#N/A,FALSE,"T_2 GRAPHS";#N/A,#N/A,FALSE,"COMB_GRAPHS"}</definedName>
    <definedName name="wrn.GuV." hidden="1">{#N/A,#N/A,FALSE,"Layout GuV"}</definedName>
    <definedName name="wrn.heavy." localSheetId="23" hidden="1">{"heavy",#N/A,FALSE,"CNTRYTYPE"}</definedName>
    <definedName name="wrn.heavy." hidden="1">{"heavy",#N/A,FALSE,"CNTRYTYPE"}</definedName>
    <definedName name="wrn.imp1." hidden="1">{"$A$1:$N$48",#N/A,FALSE,"hono acq phase1"}</definedName>
    <definedName name="wrn.income._.statement." hidden="1">{"income statement",#N/A,FALSE,"ATLAS-A"}</definedName>
    <definedName name="wrn.Income._.Stmt." hidden="1">{"Income Stmt",#N/A,FALSE,"Model"}</definedName>
    <definedName name="wrn.Ind._.Exp._.Cap._.Lakhs." localSheetId="23" hidden="1">{"Rupees Lakhs",#N/A,FALSE,"Cap"}</definedName>
    <definedName name="wrn.Ind._.Exp._.Cap._.Lakhs." hidden="1">{"Rupees Lakhs",#N/A,FALSE,"Cap"}</definedName>
    <definedName name="wrn.Ind._.Exp._.Cap._.Rupees." localSheetId="23" hidden="1">{"Rupees",#N/A,FALSE,"Cap"}</definedName>
    <definedName name="wrn.Ind._.Exp._.Cap._.Rupees." hidden="1">{"Rupees",#N/A,FALSE,"Cap"}</definedName>
    <definedName name="wrn.Industry.xls." hidden="1">{#N/A,#N/A,FALSE,"Earnings";#N/A,#N/A,FALSE,"Overview";#N/A,#N/A,FALSE,"Summary";#N/A,#N/A,FALSE,"Summary II";#N/A,#N/A,FALSE,"R&amp;D";#N/A,#N/A,FALSE,"R&amp;D Forecast";#N/A,#N/A,FALSE,"Tax Adj";#N/A,#N/A,FALSE,"Goodwill";#N/A,#N/A,FALSE,"FX ";#N/A,#N/A,FALSE,"Consolidation";#N/A,#N/A,FALSE,"Provisions"}</definedName>
    <definedName name="wrn.Inputs._.outputs." hidden="1">{"key inputs",#N/A,FALSE,"Key Inputs";"key outputs",#N/A,FALSE,"Outputs";"Other inputs",#N/A,FALSE,"Other Inputs";"cashflow",#N/A,FALSE,"Statemnts"}</definedName>
    <definedName name="wrn.Internal._.is." localSheetId="23" hidden="1">{"internal is",#N/A,FALSE,"Model"}</definedName>
    <definedName name="wrn.Internal._.is." localSheetId="18" hidden="1">{"internal is",#N/A,FALSE,"Model"}</definedName>
    <definedName name="wrn.Internal._.is." hidden="1">{"internal is",#N/A,FALSE,"Model"}</definedName>
    <definedName name="wrn.IPO._.Valuation." hidden="1">{"assumptions",#N/A,FALSE,"Scenario 1";"valuation",#N/A,FALSE,"Scenario 1"}</definedName>
    <definedName name="wrn.Kenngb." hidden="1">{#N/A,#N/A,FALSE,"SKG_SC";#N/A,#N/A,FALSE,"SKG_KP";#N/A,#N/A,FALSE,"SCG_KC";#N/A,#N/A,FALSE,"SKG_PM";#N/A,#N/A,FALSE,"SKG_Asta";#N/A,#N/A,FALSE,"SKG_DE";#N/A,#N/A,FALSE,"SKG_FA";#N/A,#N/A,FALSE,"SKG_EM";#N/A,#N/A,FALSE,"SKG_AK";#N/A,#N/A,FALSE,"SKG_CER";#N/A,#N/A,FALSE,"SKG_BA";#N/A,#N/A,FALSE,"SKG_KO"}</definedName>
    <definedName name="wrn.Key._.Pages." hidden="1">{#N/A,#N/A,FALSE,"Model";#N/A,#N/A,FALSE,"CapitalCosts"}</definedName>
    <definedName name="wrn.Komplettausdruck." hidden="1">{#N/A,#N/A,FALSE,"Layout Aktiva";#N/A,#N/A,FALSE,"Layout Passiva";#N/A,#N/A,FALSE,"Layout GuV";#N/A,#N/A,FALSE,"Layout Cash Flow";#N/A,#N/A,FALSE,"Mittelherkunft";#N/A,#N/A,FALSE,"Mittelverwendung";#N/A,#N/A,FALSE,"Finanzbedarfsrechnung"}</definedName>
    <definedName name="wrn.LBO._.Summary." hidden="1">{"LBO Summary",#N/A,FALSE,"Summary"}</definedName>
    <definedName name="wrn.Leases.xls." hidden="1">{#N/A,#N/A,FALSE,"Initial Year";#N/A,#N/A,FALSE,"Historical";#N/A,#N/A,FALSE,"balsheet";#N/A,#N/A,FALSE,"incstate";#N/A,#N/A,FALSE,"Fleet"}</definedName>
    <definedName name="wrn.lh97." hidden="1">{"RETRO",#N/A,FALSE,"Ret";"retro",#N/A,FALSE,"Ret_RO";"retp",#N/A,FALSE,"Ret_P";"livro",#N/A,FALSE,"Livr_RO";"livp",#N/A,FALSE,"Livr_P";"puro",#N/A,FALSE,"Pu_RO";"pup",#N/A,FALSE,"Pu_P";"stocro",#N/A,FALSE,"Stock_RO";"stocp",#N/A,FALSE,"Stock_P";"vitro",#N/A,FALSE,"Vitr-RO";"vitp",#N/A,FALSE,"Vitr-P";"destro",#N/A,FALSE,"Dest_RO";"destp",#N/A,FALSE,"Dest_P"}</definedName>
    <definedName name="wrn.light._.sour." localSheetId="23" hidden="1">{"light sour",#N/A,FALSE,"CNTRYTYPE"}</definedName>
    <definedName name="wrn.light._.sour." hidden="1">{"light sour",#N/A,FALSE,"CNTRYTYPE"}</definedName>
    <definedName name="wrn.LIST." localSheetId="23" hidden="1">{#N/A,#N/A,FALSE,"AGITATE";#N/A,#N/A,FALSE,"DRYER";#N/A,#N/A,FALSE,"EXCH";#N/A,#N/A,FALSE,"FILTER";#N/A,#N/A,FALSE,"FURN";#N/A,#N/A,FALSE,"BLOW";#N/A,#N/A,FALSE,"PUMP";#N/A,#N/A,FALSE,"REACT";#N/A,#N/A,FALSE,"TOWER";#N/A,#N/A,FALSE,"TANK";#N/A,#N/A,FALSE,"DRUM";#N/A,#N/A,FALSE,"EXPAND";#N/A,#N/A,FALSE,"GEN";#N/A,#N/A,FALSE,"COVER";#N/A,#N/A,FALSE,"INDEX"}</definedName>
    <definedName name="wrn.LIST." hidden="1">{#N/A,#N/A,FALSE,"AGITATE";#N/A,#N/A,FALSE,"DRYER";#N/A,#N/A,FALSE,"EXCH";#N/A,#N/A,FALSE,"FILTER";#N/A,#N/A,FALSE,"FURN";#N/A,#N/A,FALSE,"BLOW";#N/A,#N/A,FALSE,"PUMP";#N/A,#N/A,FALSE,"REACT";#N/A,#N/A,FALSE,"TOWER";#N/A,#N/A,FALSE,"TANK";#N/A,#N/A,FALSE,"DRUM";#N/A,#N/A,FALSE,"EXPAND";#N/A,#N/A,FALSE,"GEN";#N/A,#N/A,FALSE,"COVER";#N/A,#N/A,FALSE,"INDEX"}</definedName>
    <definedName name="wrn.LTCG." hidden="1">{"office ltcg",#N/A,FALSE,"gain01";"IT LTCG",#N/A,FALSE,"gain01"}</definedName>
    <definedName name="wrn.Main._.Report._.All._.Sections."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ssimo."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rn.MOBIL." hidden="1">{"quarter",#N/A,FALSE,"MOB"}</definedName>
    <definedName name="wrn.MoD._.Summary." localSheetId="23" hidden="1">{"Summary sheet",#N/A,TRUE,"Output pres";"Proforma 1 and 2",#N/A,TRUE,"Ratios";"Proforma 3,4 and 5",#N/A,TRUE,"FS";"Proforma 8,9 and 10",#N/A,TRUE,"Calcs"}</definedName>
    <definedName name="wrn.MoD._.Summary." localSheetId="18" hidden="1">{"Summary sheet",#N/A,TRUE,"Output pres";"Proforma 1 and 2",#N/A,TRUE,"Ratios";"Proforma 3,4 and 5",#N/A,TRUE,"FS";"Proforma 8,9 and 10",#N/A,TRUE,"Calcs"}</definedName>
    <definedName name="wrn.MoD._.Summary." hidden="1">{"Summary sheet",#N/A,TRUE,"Output pres";"Proforma 1 and 2",#N/A,TRUE,"Ratios";"Proforma 3,4 and 5",#N/A,TRUE,"FS";"Proforma 8,9 and 10",#N/A,TRUE,"Calcs"}</definedName>
    <definedName name="wrn.model." hidden="1">{"basic",#N/A,FALSE,"BASIC"}</definedName>
    <definedName name="wrn.NACCFS." hidden="1">{"NACCFS",#N/A,FALSE,"NACC";"NACC Assumptions",#N/A,FALSE,"NACC";#N/A,#N/A,FALSE,"NACC PPE"}</definedName>
    <definedName name="wrn.NAVEEN." localSheetId="23" hidden="1">{#N/A,#N/A,FALSE,"BS";#N/A,#N/A,FALSE,"PL";#N/A,#N/A,FALSE,"Schdl 1,2,3";#N/A,#N/A,FALSE,"Schd 4";#N/A,#N/A,FALSE,"Sch -5,6 (2)";#N/A,#N/A,FALSE,"Schd 7,8,9,10";#N/A,#N/A,FALSE,"Schd 11";#N/A,#N/A,FALSE,"schd 12, 13,14"}</definedName>
    <definedName name="wrn.NAVEEN." hidden="1">{#N/A,#N/A,FALSE,"BS";#N/A,#N/A,FALSE,"PL";#N/A,#N/A,FALSE,"Schdl 1,2,3";#N/A,#N/A,FALSE,"Schd 4";#N/A,#N/A,FALSE,"Sch -5,6 (2)";#N/A,#N/A,FALSE,"Schd 7,8,9,10";#N/A,#N/A,FALSE,"Schd 11";#N/A,#N/A,FALSE,"schd 12, 13,14"}</definedName>
    <definedName name="wrn.Nelson._.Summary." localSheetId="23" hidden="1">{#N/A,#N/A,FALSE,"subcontract"}</definedName>
    <definedName name="wrn.Nelson._.Summary." hidden="1">{#N/A,#N/A,FALSE,"subcontract"}</definedName>
    <definedName name="wrn.New._.York." localSheetId="23" hidden="1">{"NY PRICES",#N/A,FALSE,"CURRENT";"NY PRICES B",#N/A,FALSE,"CURRENT";"NY PRICES",#N/A,FALSE,"CONSTANT";"NY PRICES B",#N/A,FALSE,"CONSTANT"}</definedName>
    <definedName name="wrn.New._.York." hidden="1">{"NY PRICES",#N/A,FALSE,"CURRENT";"NY PRICES B",#N/A,FALSE,"CURRENT";"NY PRICES",#N/A,FALSE,"CONSTANT";"NY PRICES B",#N/A,FALSE,"CONSTANT"}</definedName>
    <definedName name="wrn.newDEV." hidden="1">{"cover",#N/A,TRUE,"Cover";"pnl_NEWDEV",#N/A,TRUE,"NewCaseDEV";"bil_NEWDEV",#N/A,TRUE,"NewCaseDEV";"tabfi_NEWDEV",#N/A,TRUE,"NewCaseDEV";"ratios_NEWDEV",#N/A,TRUE,"NewCaseDEV";"variab_NEWDEV",#N/A,TRUE,"NewCaseDEV";"inv_NEWDEV",#N/A,TRUE,"NewCaseDEV"}</definedName>
    <definedName name="wrn.newEUR." hidden="1">{"cover",#N/A,TRUE,"Cover";"pnl_NEWEUR",#N/A,TRUE,"NewCaseEUR";"bil_NEWEUR",#N/A,TRUE,"NewCaseEUR";"tabfi_NEWEUR",#N/A,TRUE,"NewCaseEUR";"ratios_NEWEUR",#N/A,TRUE,"NewCaseEUR";"variab_NEWEUR",#N/A,TRUE,"NewCaseEUR";"inv_NEWEUR",#N/A,TRUE,"NewCaseEUR"}</definedName>
    <definedName name="wrn.NLAuswertung." hidden="1">{#N/A,#N/A,FALSE,"BB";#N/A,#N/A,FALSE,"MV";#N/A,#N/A,FALSE,"ST";#N/A,#N/A,FALSE,"SN";#N/A,#N/A,FALSE,"TH";#N/A,#N/A,FALSE,"Z";#N/A,#N/A,FALSE,"TLG"}</definedName>
    <definedName name="wrn.ntfinance." hidden="1">{"Rate",#N/A,TRUE,"SUMMARY";"Ratios",#N/A,TRUE,"Ratios";"BUDGETREVENUE",#N/A,TRUE,"Revenue";"TOTALS",#N/A,TRUE,"DETAIL"}</definedName>
    <definedName name="wrn.NWE._.1995." localSheetId="23" hidden="1">{"input",#N/A,TRUE,"1995 Quality";"basedata",#N/A,TRUE,"1995 Quality";"diff",#N/A,TRUE,"1995 Quality"}</definedName>
    <definedName name="wrn.NWE._.1995." hidden="1">{"input",#N/A,TRUE,"1995 Quality";"basedata",#N/A,TRUE,"1995 Quality";"diff",#N/A,TRUE,"1995 Quality"}</definedName>
    <definedName name="wrn.NWE._.2000." localSheetId="23" hidden="1">{"input",#N/A,FALSE,"Year 2000";"basedata",#N/A,FALSE,"Year 2000";"diff",#N/A,FALSE,"Year 2000"}</definedName>
    <definedName name="wrn.NWE._.2000." hidden="1">{"input",#N/A,FALSE,"Year 2000";"basedata",#N/A,FALSE,"Year 2000";"diff",#N/A,FALSE,"Year 2000"}</definedName>
    <definedName name="wrn.One._.Pager._.plus._.Technicals." hidden="1">{#N/A,#N/A,FALSE,"One Pager";#N/A,#N/A,FALSE,"Technical"}</definedName>
    <definedName name="wrn.OpCostIn." hidden="1">{"OpCostIn Technical",#N/A,FALSE,"Operations Cost Inputs";"OpCostIn V plus F",#N/A,FALSE,"Operations Cost Inputs";"OpCostIn Maint",#N/A,FALSE,"Operations Cost Inputs";"OpCostIn LDs Add Cost",#N/A,FALSE,"Operations Cost Inputs"}</definedName>
    <definedName name="wrn.Output."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s." hidden="1">{#N/A,#N/A,FALSE,"Outputs"}</definedName>
    <definedName name="wrn.p._.and._.l." hidden="1">{"bcII p and l",#N/A,FALSE,"Big Cajun II"}</definedName>
    <definedName name="wrn.PERF._.RPT._.GRAPHS." localSheetId="23" hidden="1">{#N/A,#N/A,FALSE,"OTHER GRAPHS";#N/A,#N/A,FALSE,"CAPITAL GRAPH"}</definedName>
    <definedName name="wrn.PERF._.RPT._.GRAPHS." hidden="1">{#N/A,#N/A,FALSE,"OTHER GRAPHS";#N/A,#N/A,FALSE,"CAPITAL GRAPH"}</definedName>
    <definedName name="wrn.polymwe." localSheetId="23"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 localSheetId="18"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rtrait._.IS." hidden="1">{"Portrait letter is",#N/A,FALSE,"Model"}</definedName>
    <definedName name="wrn.Portrait._.letter._.is." localSheetId="23" hidden="1">{"portrait letter is",#N/A,FALSE,"Model"}</definedName>
    <definedName name="wrn.Portrait._.letter._.is." localSheetId="18" hidden="1">{"portrait letter is",#N/A,FALSE,"Model"}</definedName>
    <definedName name="wrn.Portrait._.letter._.is." hidden="1">{"portrait letter is",#N/A,FALSE,"Model"}</definedName>
    <definedName name="wrn.pr3sty." hidden="1">{#N/A,#N/A,FALSE,"intag";#N/A,#N/A,FALSE,"budg";#N/A,#N/A,FALSE,"samtl"}</definedName>
    <definedName name="wrn.print" hidden="1">{"page1",#N/A,FALSE,"PROFORMA";"page2",#N/A,FALSE,"PROFORMA";"page3",#N/A,FALSE,"PROFORMA";"page4",#N/A,FALSE,"PROFORMA";"page5",#N/A,FALSE,"PROFORMA";"page6",#N/A,FALSE,"PROFORMA";"page7",#N/A,FALSE,"PROFORMA";"page8",#N/A,FALSE,"PROFORMA"}</definedName>
    <definedName name="wrn.print." localSheetId="23" hidden="1">{"content",#N/A,FALSE,"content";"conbs",#N/A,FALSE,"consobs";"bs",#N/A,FALSE,"historicBS";"is",#N/A,FALSE,"historicIS";"ratio",#N/A,FALSE,"ratios";"dcf",#N/A,FALSE,"DCF";"capm",#N/A,FALSE,"capm";"glcbs",#N/A,FALSE,"GLCBS";"glccsbs",#N/A,FALSE,"GLCCSBS";"glcis",#N/A,FALSE,"GLCIS";"glccsis",#N/A,FALSE,"GLCCSIS";"glcratio1",#N/A,FALSE,"GLC-ratios1";"glcratio2",#N/A,FALSE,"GLC-ratios2";"norm",#N/A,FALSE,"normalized";"glcap",#N/A,FALSE,"glcapproach";"trans",#N/A,FALSE,"Transactions";"sum",#N/A,FALSE,"summary";"control",#N/A,FALSE,"control";"market",#N/A,FALSE,"marketibility";"reg",#N/A,FALSE,"regression";#N/A,#N/A,FALSE,"DCF support"}</definedName>
    <definedName name="wrn.print." localSheetId="18" hidden="1">{"page1",#N/A,FALSE,"PROFORMA";"page2",#N/A,FALSE,"PROFORMA";"page3",#N/A,FALSE,"PROFORMA";"page4",#N/A,FALSE,"PROFORMA";"page5",#N/A,FALSE,"PROFORMA";"page6",#N/A,FALSE,"PROFORMA";"page7",#N/A,FALSE,"PROFORMA";"page8",#N/A,FALSE,"PROFORMA"}</definedName>
    <definedName name="wrn.print." hidden="1">{"content",#N/A,FALSE,"content";"conbs",#N/A,FALSE,"consobs";"bs",#N/A,FALSE,"historicBS";"is",#N/A,FALSE,"historicIS";"ratio",#N/A,FALSE,"ratios";"dcf",#N/A,FALSE,"DCF";"capm",#N/A,FALSE,"capm";"glcbs",#N/A,FALSE,"GLCBS";"glccsbs",#N/A,FALSE,"GLCCSBS";"glcis",#N/A,FALSE,"GLCIS";"glccsis",#N/A,FALSE,"GLCCSIS";"glcratio1",#N/A,FALSE,"GLC-ratios1";"glcratio2",#N/A,FALSE,"GLC-ratios2";"norm",#N/A,FALSE,"normalized";"glcap",#N/A,FALSE,"glcapproach";"trans",#N/A,FALSE,"Transactions";"sum",#N/A,FALSE,"summary";"control",#N/A,FALSE,"control";"market",#N/A,FALSE,"marketibility";"reg",#N/A,FALSE,"regression";#N/A,#N/A,FALSE,"DCF support"}</definedName>
    <definedName name="wrn.Print._.All._.Pages." hidden="1">{"LBO Summary",#N/A,FALSE,"Summary";"Income Statement",#N/A,FALSE,"Model";"Cash Flow",#N/A,FALSE,"Model";"Balance Sheet",#N/A,FALSE,"Model";"Working Capital",#N/A,FALSE,"Model";"Pro Forma Balance Sheets",#N/A,FALSE,"PFBS";"Debt Balances",#N/A,FALSE,"Model";"Fee Schedules",#N/A,FALSE,"Model"}</definedName>
    <definedName name="wrn.Print._.Analyst._.Comparison." hidden="1">{"comp_bob1",#N/A,FALSE,"Analyst Comparison";"comp_linnea1",#N/A,FALSE,"Analyst Comparison"}</definedName>
    <definedName name="wrn.Print._.Business._.Plan." hidden="1">{"bob_is1",#N/A,FALSE,"Financial Statements, Bob";"bob_bs1",#N/A,FALSE,"Financial Statements, Bob";"bob_cf1",#N/A,FALSE,"Financial Statements, Bob";"linnea_is1",#N/A,FALSE,"Financial Statements, Linnea";"linnea_bs1",#N/A,FALSE,"Financial Statements, Linnea";"linnea_cf1",#N/A,FALSE,"Financial Statements, Linnea"}</definedName>
    <definedName name="wrn.Print._.Dilution." hidden="1">{"dilution11",#N/A,FALSE,"Dillution Analyis";"dilution21",#N/A,FALSE,"Dillution Analyis";"dilution31",#N/A,FALSE,"Dillution Analyis"}</definedName>
    <definedName name="wrn.print._.graphs." hidden="1">{"cap_structure",#N/A,FALSE,"Graph-Mkt Cap";"price",#N/A,FALSE,"Graph-Price";"ebit",#N/A,FALSE,"Graph-EBITDA";"ebitda",#N/A,FALSE,"Graph-EBITDA"}</definedName>
    <definedName name="wrn.Print._.Model."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NWE._.Condensates." localSheetId="23" hidden="1">{"NWE Condensate 01",#N/A,FALSE,"Plots Condensates (NWE)";"NWE Condensate 02",#N/A,FALSE,"Plots Condensates (NWE)";"NWE Condensate 03",#N/A,FALSE,"Plots Condensates (NWE)"}</definedName>
    <definedName name="wrn.Print._.NWE._.Condensates." hidden="1">{"NWE Condensate 01",#N/A,FALSE,"Plots Condensates (NWE)";"NWE Condensate 02",#N/A,FALSE,"Plots Condensates (NWE)";"NWE Condensate 03",#N/A,FALSE,"Plots Condensates (NWE)"}</definedName>
    <definedName name="wrn.Print._.Plots." localSheetId="23" hidden="1">{"Plot1",#N/A,FALSE,"Plots";"plot2",#N/A,FALSE,"Plots";"plot3",#N/A,FALSE,"Plots";"plot4",#N/A,FALSE,"Plots";"plot5",#N/A,FALSE,"Plots";"plot6",#N/A,FALSE,"Plots"}</definedName>
    <definedName name="wrn.Print._.Plots." hidden="1">{"Plot1",#N/A,FALSE,"Plots";"plot2",#N/A,FALSE,"Plots";"plot3",#N/A,FALSE,"Plots";"plot4",#N/A,FALSE,"Plots";"plot5",#N/A,FALSE,"Plots";"plot6",#N/A,FALSE,"Plots"}</definedName>
    <definedName name="wrn.Print._.Plots._.Summary." localSheetId="23" hidden="1">{"Summary 01",#N/A,FALSE,"Plots Summary";"Summary 02",#N/A,FALSE,"Plots Summary";"Summary 03",#N/A,FALSE,"Plots Summary";"Summary 04",#N/A,FALSE,"Plots Summary";"Summary 05",#N/A,FALSE,"Plots Summary";"Summary 06",#N/A,FALSE,"Plots Summary";"Summary 07",#N/A,FALSE,"Plots Summary"}</definedName>
    <definedName name="wrn.Print._.Plots._.Summary." hidden="1">{"Summary 01",#N/A,FALSE,"Plots Summary";"Summary 02",#N/A,FALSE,"Plots Summary";"Summary 03",#N/A,FALSE,"Plots Summary";"Summary 04",#N/A,FALSE,"Plots Summary";"Summary 05",#N/A,FALSE,"Plots Summary";"Summary 06",#N/A,FALSE,"Plots Summary";"Summary 07",#N/A,FALSE,"Plots Summary"}</definedName>
    <definedName name="wrn.print._.raw._.data._.entry." hidden="1">{"inputs raw data",#N/A,TRUE,"INPUT"}</definedName>
    <definedName name="wrn.Print._.Sing._.Condensates." localSheetId="23" hidden="1">{"Sing Condensate 01",#N/A,FALSE,"Plots Condensates (Singapore)";"Sing Condensate 02",#N/A,FALSE,"Plots Condensates (Singapore)";"Sing Condensate 03",#N/A,FALSE,"Plots Condensates (Singapore)";"Sing Condensate 04",#N/A,FALSE,"Plots Condensates (Singapore)";"Sing Condensate 05",#N/A,FALSE,"Plots Condensates (Singapore)";"Sing Condensate 06",#N/A,FALSE,"Plots Condensates (Singapore)"}</definedName>
    <definedName name="wrn.Print._.Sing._.Condensates." hidden="1">{"Sing Condensate 01",#N/A,FALSE,"Plots Condensates (Singapore)";"Sing Condensate 02",#N/A,FALSE,"Plots Condensates (Singapore)";"Sing Condensate 03",#N/A,FALSE,"Plots Condensates (Singapore)";"Sing Condensate 04",#N/A,FALSE,"Plots Condensates (Singapore)";"Sing Condensate 05",#N/A,FALSE,"Plots Condensates (Singapore)";"Sing Condensate 06",#N/A,FALSE,"Plots Condensates (Singapore)"}</definedName>
    <definedName name="wrn.print._.summary._.sheets." hidden="1">{"summary1",#N/A,TRUE,"Comps";"summary2",#N/A,TRUE,"Comps";"summary3",#N/A,TRUE,"Comps"}</definedName>
    <definedName name="wrn.Print._.USGC._.Condensates." localSheetId="23" hidden="1">{"USGC Condensate 01",#N/A,FALSE,"Plots Condensates (USGC)";"USGC Condensate 02",#N/A,FALSE,"Plots Condensates (USGC)";"USGC Condensate 03",#N/A,FALSE,"Plots Condensates (USGC)";"USGC Condensate 04",#N/A,FALSE,"Plots Condensates (USGC)";"USGC Condensate 05",#N/A,FALSE,"Plots Condensates (USGC)";"USGC Condensate 06",#N/A,FALSE,"Plots Condensates (USGC)";"USGC Condensate 07",#N/A,FALSE,"Plots Condensates (USGC)"}</definedName>
    <definedName name="wrn.Print._.USGC._.Condensates." hidden="1">{"USGC Condensate 01",#N/A,FALSE,"Plots Condensates (USGC)";"USGC Condensate 02",#N/A,FALSE,"Plots Condensates (USGC)";"USGC Condensate 03",#N/A,FALSE,"Plots Condensates (USGC)";"USGC Condensate 04",#N/A,FALSE,"Plots Condensates (USGC)";"USGC Condensate 05",#N/A,FALSE,"Plots Condensates (USGC)";"USGC Condensate 06",#N/A,FALSE,"Plots Condensates (USGC)";"USGC Condensate 07",#N/A,FALSE,"Plots Condensates (USGC)"}</definedName>
    <definedName name="wrn.Print._.whole._.Report."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_Buyer." hidden="1">{#N/A,"DR",FALSE,"increm pf";#N/A,"MAMSI",FALSE,"increm pf";#N/A,"MAXI",FALSE,"increm pf";#N/A,"PCAM",FALSE,"increm pf";#N/A,"PHSV",FALSE,"increm pf";#N/A,"SIE",FALSE,"increm pf"}</definedName>
    <definedName name="wrn.Print_DCF." hidden="1">{"dcf_linnea1",#N/A,FALSE,"Discounted Cash Flow";"dcf_bob1",#N/A,FALSE,"Discounted Cash Flow";"dcf_bob21",#N/A,FALSE,"Discounted Cash Flow";"dcf_linnea21",#N/A,FALSE,"Discounted Cash Flow"}</definedName>
    <definedName name="wrn.Print_Earnings_template." hidden="1">{"by_month",#N/A,TRUE,"template";"destec_month",#N/A,TRUE,"template";"by_quarter",#N/A,TRUE,"template";"destec_quarter",#N/A,TRUE,"template";"by_year",#N/A,TRUE,"template";"destec_annual",#N/A,TRUE,"template"}</definedName>
    <definedName name="wrn.Print_model."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Var_page." hidden="1">{"var_page",#N/A,FALSE,"template"}</definedName>
    <definedName name="wrn.print_variance." hidden="1">{"var_report",#N/A,FALSE,"template"}</definedName>
    <definedName name="wrn.Print_Variance_Page." hidden="1">{"variance_page",#N/A,FALSE,"template"}</definedName>
    <definedName name="wrn.printac." hidden="1">{#N/A,#N/A,FALSE,"Op-BS";#N/A,#N/A,FALSE,"Assum";#N/A,#N/A,FALSE,"IS";#N/A,#N/A,FALSE,"Syn+Elim";#N/A,#N/A,FALSE,"BSCF";#N/A,#N/A,FALSE,"Blue_IS";#N/A,#N/A,FALSE,"Blue_BSCF";#N/A,#N/A,FALSE,"Ratings"}</definedName>
    <definedName name="wrn.PrintallD." localSheetId="23" hidden="1">{#N/A,#N/A,FALSE,"SumD";#N/A,#N/A,FALSE,"ElecD";#N/A,#N/A,FALSE,"MechD";#N/A,#N/A,FALSE,"GeotD";#N/A,#N/A,FALSE,"PrcsD";#N/A,#N/A,FALSE,"TunnD";#N/A,#N/A,FALSE,"CivlD";#N/A,#N/A,FALSE,"NtwkD";#N/A,#N/A,FALSE,"EstgD";#N/A,#N/A,FALSE,"PEngD"}</definedName>
    <definedName name="wrn.PrintallD." hidden="1">{#N/A,#N/A,FALSE,"SumD";#N/A,#N/A,FALSE,"ElecD";#N/A,#N/A,FALSE,"MechD";#N/A,#N/A,FALSE,"GeotD";#N/A,#N/A,FALSE,"PrcsD";#N/A,#N/A,FALSE,"TunnD";#N/A,#N/A,FALSE,"CivlD";#N/A,#N/A,FALSE,"NtwkD";#N/A,#N/A,FALSE,"EstgD";#N/A,#N/A,FALSE,"PEngD"}</definedName>
    <definedName name="wrn.PrintallG." localSheetId="23" hidden="1">{#N/A,#N/A,FALSE,"SumG";#N/A,#N/A,FALSE,"ElecG";#N/A,#N/A,FALSE,"MechG";#N/A,#N/A,FALSE,"GeotG";#N/A,#N/A,FALSE,"PrcsG";#N/A,#N/A,FALSE,"TunnG";#N/A,#N/A,FALSE,"CivlG";#N/A,#N/A,FALSE,"NtwkG";#N/A,#N/A,FALSE,"EstgG";#N/A,#N/A,FALSE,"PEngG"}</definedName>
    <definedName name="wrn.PrintallG." hidden="1">{#N/A,#N/A,FALSE,"SumG";#N/A,#N/A,FALSE,"ElecG";#N/A,#N/A,FALSE,"MechG";#N/A,#N/A,FALSE,"GeotG";#N/A,#N/A,FALSE,"PrcsG";#N/A,#N/A,FALSE,"TunnG";#N/A,#N/A,FALSE,"CivlG";#N/A,#N/A,FALSE,"NtwkG";#N/A,#N/A,FALSE,"EstgG";#N/A,#N/A,FALSE,"PEngG"}</definedName>
    <definedName name="wrn.printout." hidden="1">{#N/A,#N/A,FALSE,"BANNERS";#N/A,#N/A,FALSE,"Market";#N/A,#N/A,FALSE,"# of POP MAN";#N/A,#N/A,FALSE,"Penet Input";#N/A,#N/A,FALSE,"Tel Rev";#N/A,#N/A,FALSE,"Invest";#N/A,#N/A,FALSE,"Op Cost1";#N/A,#N/A,FALSE,"Op Cost2";#N/A,#N/A,FALSE,"Oth_&amp;_Tot_Revenues";#N/A,#N/A,FALSE,"Fin Mod";#N/A,#N/A,FALSE,"P&amp;E Burocrat";#N/A,#N/A,FALSE,"cash flow"}</definedName>
    <definedName name="wrn.PRINTREP." hidden="1">{"PRINTREP",#N/A,FALSE,"Sheet1"}</definedName>
    <definedName name="wrn.prix." localSheetId="23" hidden="1">{#N/A,#N/A,TRUE,"Page de garde";#N/A,#N/A,TRUE,"Estimation ingénierie";#N/A,#N/A,TRUE,"Synthése des heures";#N/A,#N/A,TRUE,"Etudes préliminaires";#N/A,#N/A,TRUE,"Avant projet";#N/A,#N/A,TRUE,"Projet";#N/A,#N/A,TRUE,"Approvisionnement";#N/A,#N/A,TRUE,"Construction";#N/A,#N/A,TRUE,"Essais  mise en route"}</definedName>
    <definedName name="wrn.prix." hidden="1">{#N/A,#N/A,TRUE,"Page de garde";#N/A,#N/A,TRUE,"Estimation ingénierie";#N/A,#N/A,TRUE,"Synthése des heures";#N/A,#N/A,TRUE,"Etudes préliminaires";#N/A,#N/A,TRUE,"Avant projet";#N/A,#N/A,TRUE,"Projet";#N/A,#N/A,TRUE,"Approvisionnement";#N/A,#N/A,TRUE,"Construction";#N/A,#N/A,TRUE,"Essais  mise en route"}</definedName>
    <definedName name="wrn.PROCART." localSheetId="23" hidden="1">{#N/A,#N/A,FALSE,"MAQUINA"}</definedName>
    <definedName name="wrn.PROCART." hidden="1">{#N/A,#N/A,FALSE,"MAQUINA"}</definedName>
    <definedName name="wrn.PRODTABLES." localSheetId="23"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wrn.PRODTABLES."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wrn.profiles." localSheetId="23" hidden="1">{"BPC",#N/A,FALSE,"PRO";"NUC",#N/A,FALSE,"PRO";"FOS",#N/A,FALSE,"PRO"}</definedName>
    <definedName name="wrn.profiles." hidden="1">{"BPC",#N/A,FALSE,"PRO";"NUC",#N/A,FALSE,"PRO";"FOS",#N/A,FALSE,"PRO"}</definedName>
    <definedName name="wrn.Profitability." hidden="1">{#N/A,"Good",TRUE,"Sheet1";#N/A,"Normal",TRUE,"Sheet1";#N/A,"Bad",TRUE,"Sheet1"}</definedName>
    <definedName name="wrn.prospects." localSheetId="23" hidden="1">{#N/A,#N/A,FALSE,"FCST94";#N/A,#N/A,FALSE,"FIRM";#N/A,#N/A,FALSE,"BACK94";#N/A,#N/A,FALSE,"FCST95";#N/A,#N/A,FALSE,"BACK95";#N/A,#N/A,FALSE,"FCST96"}</definedName>
    <definedName name="wrn.prospects." hidden="1">{#N/A,#N/A,FALSE,"FCST94";#N/A,#N/A,FALSE,"FIRM";#N/A,#N/A,FALSE,"BACK94";#N/A,#N/A,FALSE,"FCST95";#N/A,#N/A,FALSE,"BACK95";#N/A,#N/A,FALSE,"FCST96"}</definedName>
    <definedName name="wrn.Pulp." hidden="1">{"Pulp Production",#N/A,FALSE,"Pulp";"Pulp Earnings",#N/A,FALSE,"Pulp"}</definedName>
    <definedName name="wrn.Quick._.Print." hidden="1">{#N/A,#N/A,FALSE,"Summary";#N/A,#N/A,FALSE,"Data";#N/A,#N/A,FALSE,"Proj Op Inc";#N/A,#N/A,FALSE,"Proj CF";#N/A,#N/A,FALSE,"Proj Val"}</definedName>
    <definedName name="wrn.Redundant._.Equipment._.Option." localSheetId="23" hidden="1">{"pumps",#N/A,FALSE,"Option"}</definedName>
    <definedName name="wrn.Redundant._.Equipment._.Option." hidden="1">{"pumps",#N/A,FALSE,"Option"}</definedName>
    <definedName name="wrn.REFINERY." localSheetId="23" hidden="1">{"Padd I to III",#N/A,FALSE,"REFINERY";"Padd IV to US",#N/A,FALSE,"REFINERY";"Crude Balance I",#N/A,FALSE,"REFINERY";"Crude Balance II",#N/A,FALSE,"REFINERY"}</definedName>
    <definedName name="wrn.REFINERY." hidden="1">{"Padd I to III",#N/A,FALSE,"REFINERY";"Padd IV to US",#N/A,FALSE,"REFINERY";"Crude Balance I",#N/A,FALSE,"REFINERY";"Crude Balance II",#N/A,FALSE,"REFINERY"}</definedName>
    <definedName name="wrn.region." localSheetId="23" hidden="1">{"Region",#N/A,FALSE,"CNTRYTYPE"}</definedName>
    <definedName name="wrn.region." hidden="1">{"Region",#N/A,FALSE,"CNTRYTYPE"}</definedName>
    <definedName name="wrn.report." localSheetId="23" hidden="1">{#N/A,#N/A,FALSE,"Summary_netback";#N/A,#N/A,FALSE,"Summary_value"}</definedName>
    <definedName name="wrn.report." hidden="1">{#N/A,#N/A,FALSE,"Summary_netback";#N/A,#N/A,FALSE,"Summary_value"}</definedName>
    <definedName name="wrn.Report._.2." hidden="1">{#N/A,#N/A,TRUE,"Pivots-Employee";#N/A,"Scenerio2",TRUE,"Assumptions Summary"}</definedName>
    <definedName name="wrn.Report1." hidden="1">{#N/A,#N/A,FALSE,"IS";#N/A,#N/A,FALSE,"BS";#N/A,#N/A,FALSE,"CF";#N/A,#N/A,FALSE,"CE";#N/A,#N/A,FALSE,"Depr";#N/A,#N/A,FALSE,"APAL"}</definedName>
    <definedName name="wrn.repot."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 localSheetId="1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sults." hidden="1">{#N/A,#N/A,TRUE,"BALSCH";#N/A,#N/A,TRUE,"COMICRO";#N/A,#N/A,TRUE,"CHECKS";#N/A,#N/A,TRUE,"GLASS";#N/A,#N/A,TRUE,"DEPRE";#N/A,#N/A,TRUE,"A&amp;MCUR";#N/A,#N/A,TRUE,"AGEANAlysis";#N/A,#N/A,TRUE,"CHECKS"}</definedName>
    <definedName name="wrn.Robuster." hidden="1">{#N/A,#N/A,TRUE,"Cover";#N/A,#N/A,TRUE,"Descr";#N/A,#N/A,TRUE,"Control (In)";#N/A,#N/A,TRUE,"Op Margin";#N/A,#N/A,TRUE,"Depn";#N/A,#N/A,TRUE,"Finance";#N/A,#N/A,TRUE,"Tax";#N/A,#N/A,TRUE,"P &amp; L";#N/A,#N/A,TRUE,"CFS";#N/A,#N/A,TRUE,"BS";#N/A,#N/A,TRUE,"DCF";#N/A,#N/A,TRUE,"Ratios"}</definedName>
    <definedName name="wrn.sales." hidden="1">{"sales",#N/A,FALSE,"Sales";"sales existing",#N/A,FALSE,"Sales";"sales rd1",#N/A,FALSE,"Sales";"sales rd2",#N/A,FALSE,"Sales"}</definedName>
    <definedName name="wrn.Sensitivity." localSheetId="23" hidden="1">{"Sensitivity","2500/18",FALSE,"Senstivity analysis master"}</definedName>
    <definedName name="wrn.Sensitivity." hidden="1">{"Sensitivity","2500/18",FALSE,"Senstivity analysis master"}</definedName>
    <definedName name="wrn.Sheet._.2._.Operating._.Inputs." localSheetId="23" hidden="1">{"Table 2.1",#N/A,FALSE,"2. OPERATING INPUTS";"Table 2.2",#N/A,FALSE,"2. OPERATING INPUTS";"Table 2.3",#N/A,FALSE,"2. OPERATING INPUTS";"Table 2.4 &amp; 2.5",#N/A,FALSE,"2. OPERATING INPUTS";"Table 2.6",#N/A,FALSE,"2. OPERATING INPUTS";"Table 2.7",#N/A,FALSE,"2. OPERATING INPUTS";"Table 2.8",#N/A,FALSE,"2. OPERATING INPUTS";"Table 2.9",#N/A,FALSE,"2. OPERATING INPUTS";"Table 2.10",#N/A,FALSE,"2. OPERATING INPUTS";"Table 2.11",#N/A,FALSE,"2. OPERATING INPUTS";"Table 2.12",#N/A,FALSE,"2. OPERATING INPUTS";"Table 2.13",#N/A,FALSE,"2. OPERATING INPUTS";"Table 2.14",#N/A,FALSE,"2. OPERATING INPUTS";"Table 2.15",#N/A,FALSE,"2. OPERATING INPUTS";"Table 2.16",#N/A,FALSE,"2. OPERATING INPUTS";"Table 2.17",#N/A,FALSE,"2. OPERATING INPUTS";"Table 2.18",#N/A,FALSE,"2. OPERATING INPUTS";"Table 2.19",#N/A,FALSE,"2. OPERATING INPUTS";"Table 2.20",#N/A,FALSE,"2. OPERATING INPUTS";"Table 2.21",#N/A,FALSE,"2. OPERATING INPUTS";"Table 2.22",#N/A,FALSE,"2. OPERATING INPUTS";"Table 2.23",#N/A,FALSE,"2. OPERATING INPUTS";"Table 2.24 &amp; 2.25",#N/A,FALSE,"2. OPERATING INPUTS";"Table 2.26",#N/A,FALSE,"2. OPERATING INPUTS";"Table 2.27",#N/A,FALSE,"2. OPERATING INPUTS"}</definedName>
    <definedName name="wrn.Sheet._.2._.Operating._.Inputs." hidden="1">{"Table 2.1",#N/A,FALSE,"2. OPERATING INPUTS";"Table 2.2",#N/A,FALSE,"2. OPERATING INPUTS";"Table 2.3",#N/A,FALSE,"2. OPERATING INPUTS";"Table 2.4 &amp; 2.5",#N/A,FALSE,"2. OPERATING INPUTS";"Table 2.6",#N/A,FALSE,"2. OPERATING INPUTS";"Table 2.7",#N/A,FALSE,"2. OPERATING INPUTS";"Table 2.8",#N/A,FALSE,"2. OPERATING INPUTS";"Table 2.9",#N/A,FALSE,"2. OPERATING INPUTS";"Table 2.10",#N/A,FALSE,"2. OPERATING INPUTS";"Table 2.11",#N/A,FALSE,"2. OPERATING INPUTS";"Table 2.12",#N/A,FALSE,"2. OPERATING INPUTS";"Table 2.13",#N/A,FALSE,"2. OPERATING INPUTS";"Table 2.14",#N/A,FALSE,"2. OPERATING INPUTS";"Table 2.15",#N/A,FALSE,"2. OPERATING INPUTS";"Table 2.16",#N/A,FALSE,"2. OPERATING INPUTS";"Table 2.17",#N/A,FALSE,"2. OPERATING INPUTS";"Table 2.18",#N/A,FALSE,"2. OPERATING INPUTS";"Table 2.19",#N/A,FALSE,"2. OPERATING INPUTS";"Table 2.20",#N/A,FALSE,"2. OPERATING INPUTS";"Table 2.21",#N/A,FALSE,"2. OPERATING INPUTS";"Table 2.22",#N/A,FALSE,"2. OPERATING INPUTS";"Table 2.23",#N/A,FALSE,"2. OPERATING INPUTS";"Table 2.24 &amp; 2.25",#N/A,FALSE,"2. OPERATING INPUTS";"Table 2.26",#N/A,FALSE,"2. OPERATING INPUTS";"Table 2.27",#N/A,FALSE,"2. OPERATING INPUTS"}</definedName>
    <definedName name="wrn.Sheet._.3._.Flow._.Inputs." localSheetId="23" hidden="1">{"Table 3.1",#N/A,FALSE,"3. FLOW INPUTS";"Table 3.2",#N/A,FALSE,"3. FLOW INPUTS";"Table 3.3",#N/A,FALSE,"3. FLOW INPUTS";"Table 3.4",#N/A,FALSE,"3. FLOW INPUTS"}</definedName>
    <definedName name="wrn.Sheet._.3._.Flow._.Inputs." hidden="1">{"Table 3.1",#N/A,FALSE,"3. FLOW INPUTS";"Table 3.2",#N/A,FALSE,"3. FLOW INPUTS";"Table 3.3",#N/A,FALSE,"3. FLOW INPUTS";"Table 3.4",#N/A,FALSE,"3. FLOW INPUTS"}</definedName>
    <definedName name="wrn.Sheet._.4._.Capital._.Cost._.Inputs." localSheetId="23" hidden="1">{"Table 4.1",#N/A,FALSE,"4. CAPITAL COST INPUTS";"Table 4.2",#N/A,FALSE,"4. CAPITAL COST INPUTS";"Table 4.3",#N/A,FALSE,"4. CAPITAL COST INPUTS";"Table 4.4",#N/A,FALSE,"4. CAPITAL COST INPUTS";"Table 4.5",#N/A,FALSE,"4. CAPITAL COST INPUTS";"Table 4.6",#N/A,FALSE,"4. CAPITAL COST INPUTS";"Table 4.7",#N/A,FALSE,"4. CAPITAL COST INPUTS"}</definedName>
    <definedName name="wrn.Sheet._.4._.Capital._.Cost._.Inputs." hidden="1">{"Table 4.1",#N/A,FALSE,"4. CAPITAL COST INPUTS";"Table 4.2",#N/A,FALSE,"4. CAPITAL COST INPUTS";"Table 4.3",#N/A,FALSE,"4. CAPITAL COST INPUTS";"Table 4.4",#N/A,FALSE,"4. CAPITAL COST INPUTS";"Table 4.5",#N/A,FALSE,"4. CAPITAL COST INPUTS";"Table 4.6",#N/A,FALSE,"4. CAPITAL COST INPUTS";"Table 4.7",#N/A,FALSE,"4. CAPITAL COST INPUTS"}</definedName>
    <definedName name="wrn.Sheet._.5._.Cost._.of._.Service." localSheetId="23" hidden="1">{"Table 5.1",#N/A,FALSE,"5. COST OF SERVICE";"Table 5.2",#N/A,FALSE,"5. COST OF SERVICE";"Table 5.3",#N/A,FALSE,"5. COST OF SERVICE";"Table 5.4",#N/A,FALSE,"5. COST OF SERVICE";"Table 5.5",#N/A,FALSE,"5. COST OF SERVICE";"Table 5.6",#N/A,FALSE,"5. COST OF SERVICE";"Table 5.7",#N/A,FALSE,"5. COST OF SERVICE"}</definedName>
    <definedName name="wrn.Sheet._.5._.Cost._.of._.Service." hidden="1">{"Table 5.1",#N/A,FALSE,"5. COST OF SERVICE";"Table 5.2",#N/A,FALSE,"5. COST OF SERVICE";"Table 5.3",#N/A,FALSE,"5. COST OF SERVICE";"Table 5.4",#N/A,FALSE,"5. COST OF SERVICE";"Table 5.5",#N/A,FALSE,"5. COST OF SERVICE";"Table 5.6",#N/A,FALSE,"5. COST OF SERVICE";"Table 5.7",#N/A,FALSE,"5. COST OF SERVICE"}</definedName>
    <definedName name="wrn.Sheet._.6._.Tariffs." localSheetId="23" hidden="1">{"Table 6.1",#N/A,FALSE,"6. TARIFFS ";"Table 6.2",#N/A,FALSE,"6. TARIFFS ";"Table 6.3",#N/A,FALSE,"6. TARIFFS ";"Table 6.4",#N/A,FALSE,"6. TARIFFS ";"Table 6.5",#N/A,FALSE,"6. TARIFFS ";"Table 6.6",#N/A,FALSE,"6. TARIFFS ";"Table 6.7",#N/A,FALSE,"6. TARIFFS ";"Table 6.8",#N/A,FALSE,"6. TARIFFS ";"Table 6.9",#N/A,FALSE,"6. TARIFFS ";"Table 6.10",#N/A,FALSE,"6. TARIFFS "}</definedName>
    <definedName name="wrn.Sheet._.6._.Tariffs." hidden="1">{"Table 6.1",#N/A,FALSE,"6. TARIFFS ";"Table 6.2",#N/A,FALSE,"6. TARIFFS ";"Table 6.3",#N/A,FALSE,"6. TARIFFS ";"Table 6.4",#N/A,FALSE,"6. TARIFFS ";"Table 6.5",#N/A,FALSE,"6. TARIFFS ";"Table 6.6",#N/A,FALSE,"6. TARIFFS ";"Table 6.7",#N/A,FALSE,"6. TARIFFS ";"Table 6.8",#N/A,FALSE,"6. TARIFFS ";"Table 6.9",#N/A,FALSE,"6. TARIFFS ";"Table 6.10",#N/A,FALSE,"6. TARIFFS "}</definedName>
    <definedName name="wrn.Sheet._.7._.Financial._.Stmts." localSheetId="23" hidden="1">{"Table 7.1",#N/A,FALSE,"7. FINANCIAL STMTS";"Table 7.2",#N/A,FALSE,"7. FINANCIAL STMTS";"Table 7.3",#N/A,FALSE,"7. FINANCIAL STMTS";"Table 7.4",#N/A,FALSE,"7. FINANCIAL STMTS";"Table 7.5",#N/A,FALSE,"7. FINANCIAL STMTS";"Table 7.6",#N/A,FALSE,"7. FINANCIAL STMTS"}</definedName>
    <definedName name="wrn.Sheet._.7._.Financial._.Stmts." hidden="1">{"Table 7.1",#N/A,FALSE,"7. FINANCIAL STMTS";"Table 7.2",#N/A,FALSE,"7. FINANCIAL STMTS";"Table 7.3",#N/A,FALSE,"7. FINANCIAL STMTS";"Table 7.4",#N/A,FALSE,"7. FINANCIAL STMTS";"Table 7.5",#N/A,FALSE,"7. FINANCIAL STMTS";"Table 7.6",#N/A,FALSE,"7. FINANCIAL STMTS"}</definedName>
    <definedName name="wrn.Sheet._.8._.Graphics." localSheetId="23" hidden="1">{"Figure 8.1",#N/A,FALSE,"8. GRAPHICS";"Figure 8.2",#N/A,FALSE,"8. GRAPHICS";"Figure 8.3",#N/A,FALSE,"8. GRAPHICS";"Figure 8.4",#N/A,FALSE,"8. GRAPHICS";"Figure 8.5",#N/A,FALSE,"8. GRAPHICS";"Figure 8.6",#N/A,FALSE,"8. GRAPHICS";"Figure 8.7",#N/A,FALSE,"8. GRAPHICS";"Figure 8.8",#N/A,FALSE,"8. GRAPHICS";"Figure 8.9",#N/A,FALSE,"8. GRAPHICS";"Figure 8.10",#N/A,FALSE,"8. GRAPHICS";"Figure 8.11",#N/A,FALSE,"8. GRAPHICS";"Figure 8.12",#N/A,FALSE,"8. GRAPHICS"}</definedName>
    <definedName name="wrn.Sheet._.8._.Graphics." hidden="1">{"Figure 8.1",#N/A,FALSE,"8. GRAPHICS";"Figure 8.2",#N/A,FALSE,"8. GRAPHICS";"Figure 8.3",#N/A,FALSE,"8. GRAPHICS";"Figure 8.4",#N/A,FALSE,"8. GRAPHICS";"Figure 8.5",#N/A,FALSE,"8. GRAPHICS";"Figure 8.6",#N/A,FALSE,"8. GRAPHICS";"Figure 8.7",#N/A,FALSE,"8. GRAPHICS";"Figure 8.8",#N/A,FALSE,"8. GRAPHICS";"Figure 8.9",#N/A,FALSE,"8. GRAPHICS";"Figure 8.10",#N/A,FALSE,"8. GRAPHICS";"Figure 8.11",#N/A,FALSE,"8. GRAPHICS";"Figure 8.12",#N/A,FALSE,"8. GRAPHICS"}</definedName>
    <definedName name="wrn.Sheet._.9._.AIFC." localSheetId="23" hidden="1">{"Table 9.1",#N/A,FALSE,"9. AIFC"}</definedName>
    <definedName name="wrn.Sheet._.9._.AIFC." hidden="1">{"Table 9.1",#N/A,FALSE,"9. AIFC"}</definedName>
    <definedName name="wrn.SMC." hidden="1">{#N/A,#N/A,TRUE,"Main assumptions";#N/A,#N/A,TRUE,"Subscriber projections";#N/A,#N/A,TRUE,"Revenues";#N/A,#N/A,TRUE,"Opex";#N/A,#N/A,TRUE,"Capex";#N/A,#N/A,TRUE,"Working capital";#N/A,#N/A,TRUE,"P&amp;L";#N/A,#N/A,TRUE,"Cash";#N/A,#N/A,TRUE,"Balance";#N/A,#N/A,TRUE,"Valuation";#N/A,#N/A,TRUE,"Bench"}</definedName>
    <definedName name="wrn.SMC1" hidden="1">{#N/A,#N/A,TRUE,"Main assumptions";#N/A,#N/A,TRUE,"Subscriber projections";#N/A,#N/A,TRUE,"Revenues";#N/A,#N/A,TRUE,"Opex";#N/A,#N/A,TRUE,"Capex";#N/A,#N/A,TRUE,"Working capital";#N/A,#N/A,TRUE,"P&amp;L";#N/A,#N/A,TRUE,"Cash";#N/A,#N/A,TRUE,"Balance";#N/A,#N/A,TRUE,"Valuation";#N/A,#N/A,TRUE,"Bench"}</definedName>
    <definedName name="wrn.STAND_ALONE_BOTH." hidden="1">{"FCB_ALL",#N/A,FALSE,"FCB";"GREY_ALL",#N/A,FALSE,"GREY"}</definedName>
    <definedName name="wrn.Standard._.Reports." hidden="1">{#N/A,#N/A,FALSE,"Books";#N/A,#N/A,FALSE,"Barge";#N/A,#N/A,FALSE,"Insurance";#N/A,#N/A,FALSE,"Consolidated"}</definedName>
    <definedName name="wrn.Statements." hidden="1">{"Co1statements",#N/A,FALSE,"Cmpy1";"Co2statement",#N/A,FALSE,"Cmpy2";"co1pm",#N/A,FALSE,"Co1PM";"co2PM",#N/A,FALSE,"Co2PM";"value",#N/A,FALSE,"value";"opco",#N/A,FALSE,"NewSparkle";"adjusts",#N/A,FALSE,"Adjustments"}</definedName>
    <definedName name="wrn.STG._.BLDG._.ENCLOSURE." localSheetId="23" hidden="1">{"turbine",#N/A,FALSE,"Option"}</definedName>
    <definedName name="wrn.STG._.BLDG._.ENCLOSURE." hidden="1">{"turbine",#N/A,FALSE,"Option"}</definedName>
    <definedName name="wrn.struckgi." localSheetId="23" hidden="1">{#N/A,#N/A,TRUE,"arnitower";#N/A,#N/A,TRUE,"arnigarage "}</definedName>
    <definedName name="wrn.struckgi." hidden="1">{#N/A,#N/A,TRUE,"arnitower";#N/A,#N/A,TRUE,"arnigarage "}</definedName>
    <definedName name="wrn.SUBREGION." localSheetId="23" hidden="1">{"SUBREGION",#N/A,FALSE,"CNTRYTYPE"}</definedName>
    <definedName name="wrn.SUBREGION." hidden="1">{"SUBREGION",#N/A,FALSE,"CNTRYTYPE"}</definedName>
    <definedName name="wrn.Summ_Assum_Graphs." localSheetId="23" hidden="1">{#N/A,#N/A,TRUE,"Initial";#N/A,#N/A,TRUE,"Graphs"}</definedName>
    <definedName name="wrn.Summ_Assum_Graphs." localSheetId="18" hidden="1">{#N/A,#N/A,TRUE,"Initial";#N/A,#N/A,TRUE,"Graphs"}</definedName>
    <definedName name="wrn.Summ_Assum_Graphs." hidden="1">{#N/A,#N/A,TRUE,"Initial";#N/A,#N/A,TRUE,"Graphs"}</definedName>
    <definedName name="wrn.summaries."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y." localSheetId="23" hidden="1">{#N/A,#N/A,FALSE,"Matrix";#N/A,#N/A,FALSE,"Executive";#N/A,#N/A,FALSE,"Summary"}</definedName>
    <definedName name="wrn.summary." localSheetId="18" hidden="1">{"financials",#N/A,FALSE,"BASIC"}</definedName>
    <definedName name="wrn.Summary." hidden="1">{#N/A,#N/A,FALSE,"Matrix";#N/A,#N/A,FALSE,"Executive";#N/A,#N/A,FALSE,"Summary"}</definedName>
    <definedName name="wrn.Summary._.results." hidden="1">{"key inputs",#N/A,TRUE,"Key Inputs";"key outputs",#N/A,TRUE,"Outputs";"Other inputs",#N/A,TRUE,"Other Inputs";"Revenue",#N/A,TRUE,"Rev"}</definedName>
    <definedName name="wrn.sweet." localSheetId="23" hidden="1">{"sweet",#N/A,FALSE,"CNTRYTYPE"}</definedName>
    <definedName name="wrn.sweet." hidden="1">{"sweet",#N/A,FALSE,"CNTRYTYPE"}</definedName>
    <definedName name="wrn.Tables." localSheetId="23" hidden="1">{"Current",#N/A,FALSE,"Currentcal";"Current B",#N/A,FALSE,"Currentcal";"Constant",#N/A,FALSE,"Constantcal";"Constant B",#N/A,FALSE,"Constantcal"}</definedName>
    <definedName name="wrn.Tables." hidden="1">{"Current",#N/A,FALSE,"Currentcal";"Current B",#N/A,FALSE,"Currentcal";"Constant",#N/A,FALSE,"Constantcal";"Constant B",#N/A,FALSE,"Constantcal"}</definedName>
    <definedName name="wrn.test." hidden="1">{"test2",#N/A,TRUE,"Prices"}</definedName>
    <definedName name="wrn.total." localSheetId="23" hidden="1">{"total",#N/A,FALSE,"CNTRYTYPE"}</definedName>
    <definedName name="wrn.TOTAL." localSheetId="18" hidden="1">{#N/A,#N/A,FALSE,"IS";#N/A,#N/A,FALSE,"BS";#N/A,#N/A,FALSE,"CF";#N/A,#N/A,FALSE,"CE";#N/A,#N/A,FALSE,"Depr";#N/A,#N/A,FALSE,"APAL"}</definedName>
    <definedName name="wrn.total." hidden="1">{"total",#N/A,FALSE,"CNTRYTYPE"}</definedName>
    <definedName name="wrn.Total._.Print." hidden="1">{#N/A,#N/A,TRUE,"Cover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otar." hidden="1">{"Totax",#N/A,FALSE,"Sheet1";#N/A,#N/A,FALSE,"Law Output"}</definedName>
    <definedName name="wrn.Tout._.Sauf._.BG."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rial." hidden="1">{#N/A,#N/A,FALSE,"mpph1";#N/A,#N/A,FALSE,"mpmseb";#N/A,#N/A,FALSE,"mpph2"}</definedName>
    <definedName name="wrn.Typhoon." hidden="1">{"Agg Output",#N/A,FALSE,"Operational Drivers Output";"NW Output",#N/A,FALSE,"Operational Drivers Output";"South Output",#N/A,FALSE,"Operational Drivers Output";"Central Output",#N/A,FALSE,"Operational Drivers Output"}</definedName>
    <definedName name="wrn.upstairs." hidden="1">{"histincome",#N/A,FALSE,"hyfins";"closing balance",#N/A,FALSE,"hyfins"}</definedName>
    <definedName name="wrn.VALUATION." hidden="1">{#N/A,#N/A,FALSE,"Valuation Assumptions";#N/A,#N/A,FALSE,"Summary";#N/A,#N/A,FALSE,"DCF";#N/A,#N/A,FALSE,"Valuation";#N/A,#N/A,FALSE,"WACC";#N/A,#N/A,FALSE,"UBVH";#N/A,#N/A,FALSE,"Free Cash Flow"}</definedName>
    <definedName name="wrn.Valuation._.Summaries." hidden="1">{#N/A,#N/A,FALSE,"Cover Sheet";#N/A,#N/A,FALSE,"Financial Assumptions";#N/A,#N/A,FALSE,"DCFOverviewPower";#N/A,#N/A,FALSE,"DCFOverviewGas";#N/A,#N/A,FALSE,"DCFOverviewWater";#N/A,#N/A,FALSE,"DCFOverviewVersorgung"}</definedName>
    <definedName name="wrn.Versorgungs._.GmbH._.Data." hidden="1">{#N/A,#N/A,FALSE,"DCFCoverVersorgung";#N/A,#N/A,FALSE,"DCFOverviewVersorgung";#N/A,#N/A,FALSE,"PlanVersorgung";#N/A,#N/A,FALSE,"DCFVersorgung";#N/A,#N/A,FALSE,"ValueVersorgung";#N/A,#N/A,FALSE,"WaccVersorgung";#N/A,#N/A,FALSE,"WaccVersorgung";#N/A,#N/A,FALSE,"WaccCompVersorgung";#N/A,#N/A,FALSE,"MatrixVersorgung"}</definedName>
    <definedName name="wrn.VESSEL및N2._.구입사양서."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WholeModel." localSheetId="23" hidden="1">{#N/A,#N/A,TRUE,"Initial";#N/A,#N/A,TRUE,"CFs_P&amp;L_B&amp;S";#N/A,#N/A,TRUE,"Inv&amp;Fin";#N/A,#N/A,TRUE,"Depreciation";#N/A,#N/A,TRUE,"Energy";#N/A,#N/A,TRUE,"Index";#N/A,#N/A,TRUE,"Graphs";#N/A,#N/A,TRUE,"T_Contest"}</definedName>
    <definedName name="wrn.WholeModel." localSheetId="18" hidden="1">{#N/A,#N/A,TRUE,"Initial";#N/A,#N/A,TRUE,"CFs_P&amp;L_B&amp;S";#N/A,#N/A,TRUE,"Inv&amp;Fin";#N/A,#N/A,TRUE,"Depreciation";#N/A,#N/A,TRUE,"Energy";#N/A,#N/A,TRUE,"Index";#N/A,#N/A,TRUE,"Graphs";#N/A,#N/A,TRUE,"T_Contest"}</definedName>
    <definedName name="wrn.WholeModel." hidden="1">{#N/A,#N/A,TRUE,"Initial";#N/A,#N/A,TRUE,"CFs_P&amp;L_B&amp;S";#N/A,#N/A,TRUE,"Inv&amp;Fin";#N/A,#N/A,TRUE,"Depreciation";#N/A,#N/A,TRUE,"Energy";#N/A,#N/A,TRUE,"Index";#N/A,#N/A,TRUE,"Graphs";#N/A,#N/A,TRUE,"T_Contest"}</definedName>
    <definedName name="wrn.WHOUSE._.CT." localSheetId="23" hidden="1">{"WESTINGHOUSE",#N/A,FALSE,"Option"}</definedName>
    <definedName name="wrn.WHOUSE._.CT." hidden="1">{"WESTINGHOUSE",#N/A,FALSE,"Option"}</definedName>
    <definedName name="wrn.xrates." hidden="1">{#N/A,#N/A,FALSE,"1996";#N/A,#N/A,FALSE,"1995";#N/A,#N/A,FALSE,"1994"}</definedName>
    <definedName name="wrn.골재소요량." localSheetId="23" hidden="1">{#N/A,#N/A,FALSE,"골재소요량";#N/A,#N/A,FALSE,"골재소요량"}</definedName>
    <definedName name="wrn.골재소요량." hidden="1">{#N/A,#N/A,FALSE,"골재소요량";#N/A,#N/A,FALSE,"골재소요량"}</definedName>
    <definedName name="wrn.교육청." localSheetId="23" hidden="1">{#N/A,#N/A,FALSE,"전력간선"}</definedName>
    <definedName name="wrn.교육청." hidden="1">{#N/A,#N/A,FALSE,"전력간선"}</definedName>
    <definedName name="wrn.구조2." localSheetId="23" hidden="1">{#N/A,#N/A,FALSE,"구조2"}</definedName>
    <definedName name="wrn.구조2." hidden="1">{#N/A,#N/A,FALSE,"구조2"}</definedName>
    <definedName name="wrn.단가표지." localSheetId="23" hidden="1">{#N/A,#N/A,FALSE,"단가표지"}</definedName>
    <definedName name="wrn.단가표지." hidden="1">{#N/A,#N/A,FALSE,"단가표지"}</definedName>
    <definedName name="wrn.배수1." localSheetId="23" hidden="1">{#N/A,#N/A,FALSE,"배수1"}</definedName>
    <definedName name="wrn.배수1." hidden="1">{#N/A,#N/A,FALSE,"배수1"}</definedName>
    <definedName name="wrn.배수2." localSheetId="23" hidden="1">{#N/A,#N/A,FALSE,"배수2"}</definedName>
    <definedName name="wrn.배수2." hidden="1">{#N/A,#N/A,FALSE,"배수2"}</definedName>
    <definedName name="wrn.부대1." localSheetId="23" hidden="1">{#N/A,#N/A,FALSE,"부대1"}</definedName>
    <definedName name="wrn.부대1." hidden="1">{#N/A,#N/A,FALSE,"부대1"}</definedName>
    <definedName name="wrn.부대2." localSheetId="23" hidden="1">{#N/A,#N/A,FALSE,"부대2"}</definedName>
    <definedName name="wrn.부대2." hidden="1">{#N/A,#N/A,FALSE,"부대2"}</definedName>
    <definedName name="wrn.부산주경기장."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속도." localSheetId="23" hidden="1">{#N/A,#N/A,FALSE,"속도"}</definedName>
    <definedName name="wrn.속도." hidden="1">{#N/A,#N/A,FALSE,"속도"}</definedName>
    <definedName name="wrn.운반시간." localSheetId="23" hidden="1">{#N/A,#N/A,FALSE,"운반시간"}</definedName>
    <definedName name="wrn.운반시간." hidden="1">{#N/A,#N/A,FALSE,"운반시간"}</definedName>
    <definedName name="wrn.이정표." localSheetId="23" hidden="1">{#N/A,#N/A,FALSE,"이정표"}</definedName>
    <definedName name="wrn.이정표." hidden="1">{#N/A,#N/A,FALSE,"이정표"}</definedName>
    <definedName name="wrn.조골재." localSheetId="23" hidden="1">{#N/A,#N/A,FALSE,"조골재"}</definedName>
    <definedName name="wrn.조골재." hidden="1">{#N/A,#N/A,FALSE,"조골재"}</definedName>
    <definedName name="wrn.토공1." localSheetId="23" hidden="1">{#N/A,#N/A,FALSE,"구조1"}</definedName>
    <definedName name="wrn.토공1." hidden="1">{#N/A,#N/A,FALSE,"구조1"}</definedName>
    <definedName name="wrn.토공2." localSheetId="23" hidden="1">{#N/A,#N/A,FALSE,"토공2"}</definedName>
    <definedName name="wrn.토공2." hidden="1">{#N/A,#N/A,FALSE,"토공2"}</definedName>
    <definedName name="wrn.포장1." localSheetId="23" hidden="1">{#N/A,#N/A,FALSE,"포장1";#N/A,#N/A,FALSE,"포장1"}</definedName>
    <definedName name="wrn.포장1." hidden="1">{#N/A,#N/A,FALSE,"포장1";#N/A,#N/A,FALSE,"포장1"}</definedName>
    <definedName name="wrn.포장2." localSheetId="23" hidden="1">{#N/A,#N/A,FALSE,"포장2"}</definedName>
    <definedName name="wrn.포장2." hidden="1">{#N/A,#N/A,FALSE,"포장2"}</definedName>
    <definedName name="wrn.표지목차." localSheetId="23" hidden="1">{#N/A,#N/A,FALSE,"표지목차"}</definedName>
    <definedName name="wrn.표지목차." hidden="1">{#N/A,#N/A,FALSE,"표지목차"}</definedName>
    <definedName name="wrn.혼합골재." localSheetId="23" hidden="1">{#N/A,#N/A,FALSE,"혼합골재"}</definedName>
    <definedName name="wrn.혼합골재." hidden="1">{#N/A,#N/A,FALSE,"혼합골재"}</definedName>
    <definedName name="wrn1.repot" localSheetId="2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 localSheetId="1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2.all" localSheetId="23" hidden="1">{"PAGE1",#N/A,FALSE,"YIELDS";"PAGE2",#N/A,FALSE,"YIELDS";"PAGE3",#N/A,FALSE,"YIELDS"}</definedName>
    <definedName name="wrn2.all" hidden="1">{"PAGE1",#N/A,FALSE,"YIELDS";"PAGE2",#N/A,FALSE,"YIELDS";"PAGE3",#N/A,FALSE,"YIELDS"}</definedName>
    <definedName name="wrn2.all." localSheetId="23" hidden="1">{"PAGE1",#N/A,FALSE,"YIELDS";"PAGE2",#N/A,FALSE,"YIELDS";"PAGE3",#N/A,FALSE,"YIELDS"}</definedName>
    <definedName name="wrn2.all." hidden="1">{"PAGE1",#N/A,FALSE,"YIELDS";"PAGE2",#N/A,FALSE,"YIELDS";"PAGE3",#N/A,FALSE,"YIELDS"}</definedName>
    <definedName name="wrn2.gasodem." localSheetId="23" hidden="1">{"monthly",#N/A,FALSE,"GASODEM";"qtr to yr",#N/A,FALSE,"GASODEM"}</definedName>
    <definedName name="wrn2.gasodem." hidden="1">{"monthly",#N/A,FALSE,"GASODEM";"qtr to yr",#N/A,FALSE,"GASODEM"}</definedName>
    <definedName name="wrn3.ALL." hidden="1">{#N/A,#N/A,FALSE,"DCF";#N/A,#N/A,FALSE,"WACC";#N/A,#N/A,FALSE,"Sales_EBIT";#N/A,#N/A,FALSE,"Capex_Depreciation";#N/A,#N/A,FALSE,"WC";#N/A,#N/A,FALSE,"Interest";#N/A,#N/A,FALSE,"Assumptions"}</definedName>
    <definedName name="wrnaa2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consol2" hidden="1">{"PAGE1",#N/A,FALSE,"Consolidation";"PAGE2",#N/A,FALSE,"Consolidation";"PAGE3",#N/A,FALSE,"Consolidation";"PAGE4",#N/A,FALSE,"Consolidation";"PAGE5",#N/A,FALSE,"Consolidation";"PAGE6",#N/A,FALSE,"Consolidation";"PAGE7",#N/A,FALSE,"Consolidation"}</definedName>
    <definedName name="wrnever2a" hidden="1">{#N/A,#N/A,FALSE,"DCFCoverVersorgung";#N/A,#N/A,FALSE,"DCFOverviewVersorgung";#N/A,#N/A,FALSE,"PlanVersorgung";#N/A,#N/A,FALSE,"DCFVersorgung";#N/A,#N/A,FALSE,"ValueVersorgung";#N/A,#N/A,FALSE,"WaccVersorgung";#N/A,#N/A,FALSE,"WaccVersorgung";#N/A,#N/A,FALSE,"WaccCompVersorgung";#N/A,#N/A,FALSE,"MatrixVersorgung"}</definedName>
    <definedName name="wrnfy97" hidden="1">{#N/A,#N/A,FALSE,"FY97";#N/A,#N/A,FALSE,"FY98";#N/A,#N/A,FALSE,"FY99";#N/A,#N/A,FALSE,"FY00";#N/A,#N/A,FALSE,"FY01"}</definedName>
    <definedName name="wrnke2" hidden="1">{#N/A,#N/A,FALSE,"SKG_SC";#N/A,#N/A,FALSE,"SKG_KP";#N/A,#N/A,FALSE,"SCG_KC";#N/A,#N/A,FALSE,"SKG_PM";#N/A,#N/A,FALSE,"SKG_Asta";#N/A,#N/A,FALSE,"SKG_DE";#N/A,#N/A,FALSE,"SKG_FA";#N/A,#N/A,FALSE,"SKG_EM";#N/A,#N/A,FALSE,"SKG_AK";#N/A,#N/A,FALSE,"SKG_CER";#N/A,#N/A,FALSE,"SKG_BA";#N/A,#N/A,FALSE,"SKG_KO"}</definedName>
    <definedName name="wrnke22" hidden="1">{#N/A,#N/A,FALSE,"SKG_SC";#N/A,#N/A,FALSE,"SKG_KP";#N/A,#N/A,FALSE,"SCG_KC";#N/A,#N/A,FALSE,"SKG_PM";#N/A,#N/A,FALSE,"SKG_Asta";#N/A,#N/A,FALSE,"SKG_DE";#N/A,#N/A,FALSE,"SKG_FA";#N/A,#N/A,FALSE,"SKG_EM";#N/A,#N/A,FALSE,"SKG_AK";#N/A,#N/A,FALSE,"SKG_CER";#N/A,#N/A,FALSE,"SKG_BA";#N/A,#N/A,FALSE,"SKG_KO"}</definedName>
    <definedName name="wrnken2" hidden="1">{#N/A,#N/A,FALSE,"SKG_SC";#N/A,#N/A,FALSE,"SKG_KP";#N/A,#N/A,FALSE,"SCG_KC";#N/A,#N/A,FALSE,"SKG_PM";#N/A,#N/A,FALSE,"SKG_Asta";#N/A,#N/A,FALSE,"SKG_DE";#N/A,#N/A,FALSE,"SKG_FA";#N/A,#N/A,FALSE,"SKG_EM";#N/A,#N/A,FALSE,"SKG_AK";#N/A,#N/A,FALSE,"SKG_CER";#N/A,#N/A,FALSE,"SKG_BA";#N/A,#N/A,FALSE,"SKG_KO"}</definedName>
    <definedName name="wrnmain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p22"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222"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p22a"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pg222"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2"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2a"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m2"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mo2"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printw2"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t2" hidden="1">{#N/A,#N/A,TRUE,"Cover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2b" hidden="1">{#N/A,#N/A,TRUE,"Cover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otalpr2" hidden="1">{#N/A,#N/A,TRUE,"Cover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ver2" hidden="1">{#N/A,#N/A,FALSE,"DCFCoverVersorgung";#N/A,#N/A,FALSE,"DCFOverviewVersorgung";#N/A,#N/A,FALSE,"PlanVersorgung";#N/A,#N/A,FALSE,"DCFVersorgung";#N/A,#N/A,FALSE,"ValueVersorgung";#N/A,#N/A,FALSE,"WaccVersorgung";#N/A,#N/A,FALSE,"WaccVersorgung";#N/A,#N/A,FALSE,"WaccCompVersorgung";#N/A,#N/A,FALSE,"MatrixVersorgung"}</definedName>
    <definedName name="wrnverso2" hidden="1">{#N/A,#N/A,FALSE,"DCFCoverVersorgung";#N/A,#N/A,FALSE,"DCFOverviewVersorgung";#N/A,#N/A,FALSE,"PlanVersorgung";#N/A,#N/A,FALSE,"DCFVersorgung";#N/A,#N/A,FALSE,"ValueVersorgung";#N/A,#N/A,FALSE,"WaccVersorgung";#N/A,#N/A,FALSE,"WaccVersorgung";#N/A,#N/A,FALSE,"WaccCompVersorgung";#N/A,#N/A,FALSE,"MatrixVersorgung"}</definedName>
    <definedName name="WRS" localSheetId="23" hidden="1">{"'장비'!$A$3:$M$12"}</definedName>
    <definedName name="WRS" hidden="1">{"'장비'!$A$3:$M$12"}</definedName>
    <definedName name="wt" hidden="1">{#N/A,#N/A,FALSE,"FY97";#N/A,#N/A,FALSE,"FY98";#N/A,#N/A,FALSE,"FY99";#N/A,#N/A,FALSE,"FY00";#N/A,#N/A,FALSE,"FY01"}</definedName>
    <definedName name="wvu.cash." hidden="1">{TRUE,TRUE,-1.25,-15.5,456.75,279.75,FALSE,FALSE,TRUE,TRUE,0,1,18,1,199,6,3,4,TRUE,TRUE,3,TRUE,1,TRUE,100,"Swvu.cash.","ACwvu.cash.",1,FALSE,FALSE,0.511811023622047,0.511811023622047,0.511811023622047,0.511811023622047,1,"","",FALSE,FALSE,FALSE,FALSE,1,#N/A,1,1,#DIV/0!,FALSE,"Rwvu.cash.",#N/A,FALSE,FALSE}</definedName>
    <definedName name="wvu.GAITHERSBURG._.OFFICE." localSheetId="23" hidden="1">{TRUE,TRUE,-1.25,-15.5,484.5,276.75,FALSE,TRUE,TRUE,TRUE,0,32,#N/A,46,#N/A,6.36585365853659,24.7142857142857,1,FALSE,FALSE,3,TRUE,1,FALSE,75,"Swvu.GAITHERSBURG._.OFFICE.","ACwvu.GAITHERSBURG._.OFFICE.",1,FALSE,FALSE,0,0,0.25,0,1,"","",TRUE,TRUE,FALSE,FALSE,1,100,#N/A,#N/A,"=R46C34:R104C37",FALSE,#N/A,#N/A,FALSE,FALSE,FALSE,1,65532,65532,FALSE,FALSE,TRUE,TRUE,TRUE}</definedName>
    <definedName name="wvu.GAITHERSBURG._.OFFICE." hidden="1">{TRUE,TRUE,-1.25,-15.5,484.5,276.75,FALSE,TRUE,TRUE,TRUE,0,32,#N/A,46,#N/A,6.36585365853659,24.7142857142857,1,FALSE,FALSE,3,TRUE,1,FALSE,75,"Swvu.GAITHERSBURG._.OFFICE.","ACwvu.GAITHERSBURG._.OFFICE.",1,FALSE,FALSE,0,0,0.25,0,1,"","",TRUE,TRUE,FALSE,FALSE,1,100,#N/A,#N/A,"=R46C34:R104C37",FALSE,#N/A,#N/A,FALSE,FALSE,FALSE,1,65532,65532,FALSE,FALSE,TRUE,TRUE,TRUE}</definedName>
    <definedName name="wvu.garo_graph." localSheetId="23" hidden="1">{TRUE,TRUE,-1.25,-15.5,484.5,276.75,FALSE,TRUE,TRUE,TRUE,0,58,#N/A,107,#N/A,16.5609756097561,24.6923076923077,1,FALSE,FALSE,3,TRUE,1,FALSE,75,"Swvu.garo_graph.","ACwvu.garo_graph.",1,FALSE,FALSE,0,0,0,0,1,"","",TRUE,TRUE,FALSE,FALSE,1,100,#N/A,#N/A,"=R108C58:R163C72",FALSE,#N/A,#N/A,FALSE,FALSE,FALSE,1,65532,65532,FALSE,FALSE,TRUE,TRUE,TRUE}</definedName>
    <definedName name="wvu.garo_graph." hidden="1">{TRUE,TRUE,-1.25,-15.5,484.5,276.75,FALSE,TRUE,TRUE,TRUE,0,58,#N/A,107,#N/A,16.5609756097561,24.6923076923077,1,FALSE,FALSE,3,TRUE,1,FALSE,75,"Swvu.garo_graph.","ACwvu.garo_graph.",1,FALSE,FALSE,0,0,0,0,1,"","",TRUE,TRUE,FALSE,FALSE,1,100,#N/A,#N/A,"=R108C58:R163C72",FALSE,#N/A,#N/A,FALSE,FALSE,FALSE,1,65532,65532,FALSE,FALSE,TRUE,TRUE,TRUE}</definedName>
    <definedName name="wvu.garo_personnel." localSheetId="23" hidden="1">{TRUE,TRUE,-1.25,-15.5,484.5,258,FALSE,TRUE,TRUE,TRUE,0,1,#N/A,1,#N/A,14.1333333333333,20.8,1,FALSE,FALSE,3,TRUE,1,FALSE,75,"Swvu.garo_personnel.","ACwvu.garo_personnel.",1,FALSE,FALSE,0,0,0.25,0,2,"","",TRUE,TRUE,FALSE,FALSE,1,100,#N/A,#N/A,"=R1C1:R42C17",FALSE,#N/A,#N/A,FALSE,FALSE}</definedName>
    <definedName name="wvu.garo_personnel." hidden="1">{TRUE,TRUE,-1.25,-15.5,484.5,258,FALSE,TRUE,TRUE,TRUE,0,1,#N/A,1,#N/A,14.1333333333333,20.8,1,FALSE,FALSE,3,TRUE,1,FALSE,75,"Swvu.garo_personnel.","ACwvu.garo_personnel.",1,FALSE,FALSE,0,0,0.25,0,2,"","",TRUE,TRUE,FALSE,FALSE,1,100,#N/A,#N/A,"=R1C1:R42C17",FALSE,#N/A,#N/A,FALSE,FALSE}</definedName>
    <definedName name="wvu.headcount._.change." localSheetId="23" hidden="1">{TRUE,TRUE,-1.25,-15.5,484.5,276.75,FALSE,TRUE,TRUE,TRUE,0,18,#N/A,1,#N/A,12.5789473684211,24.1875,1,FALSE,FALSE,3,TRUE,1,FALSE,75,"Swvu.headcount._.change.","ACwvu.headcount._.change.",1,FALSE,FALSE,0,0,0.25,0,2,"","",TRUE,TRUE,FALSE,FALSE,1,100,#N/A,#N/A,"=R1C19:R42C31",FALSE,#N/A,#N/A,FALSE,FALSE,FALSE,1,65532,65532,FALSE,FALSE,TRUE,TRUE,TRUE}</definedName>
    <definedName name="wvu.headcount._.change." hidden="1">{TRUE,TRUE,-1.25,-15.5,484.5,276.75,FALSE,TRUE,TRUE,TRUE,0,18,#N/A,1,#N/A,12.5789473684211,24.1875,1,FALSE,FALSE,3,TRUE,1,FALSE,75,"Swvu.headcount._.change.","ACwvu.headcount._.change.",1,FALSE,FALSE,0,0,0.25,0,2,"","",TRUE,TRUE,FALSE,FALSE,1,100,#N/A,#N/A,"=R1C19:R42C31",FALSE,#N/A,#N/A,FALSE,FALSE,FALSE,1,65532,65532,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personnel._.by._.location." localSheetId="23" hidden="1">{TRUE,TRUE,-1.25,-15.5,484.5,276.75,FALSE,TRUE,TRUE,TRUE,0,1,#N/A,1,#N/A,14.1333333333333,24.3125,1,FALSE,FALSE,3,TRUE,1,FALSE,75,"Swvu.personnel._.by._.location.","ACwvu.personnel._.by._.location.",1,FALSE,FALSE,0,0,0.25,0,2,"","",TRUE,TRUE,FALSE,FALSE,1,100,#N/A,#N/A,"=R1C1:R42C17",FALSE,#N/A,#N/A,FALSE,FALSE,FALSE,1,#N/A,#N/A,FALSE,FALSE,TRUE,TRUE,TRUE}</definedName>
    <definedName name="wvu.personnel._.by._.location." hidden="1">{TRUE,TRUE,-1.25,-15.5,484.5,276.75,FALSE,TRUE,TRUE,TRUE,0,1,#N/A,1,#N/A,14.1333333333333,24.3125,1,FALSE,FALSE,3,TRUE,1,FALSE,75,"Swvu.personnel._.by._.location.","ACwvu.personnel._.by._.location.",1,FALSE,FALSE,0,0,0.25,0,2,"","",TRUE,TRUE,FALSE,FALSE,1,100,#N/A,#N/A,"=R1C1:R42C17",FALSE,#N/A,#N/A,FALSE,FALSE,FALSE,1,#N/A,#N/A,FALSE,FALSE,TRUE,TRUE,TRUE}</definedName>
    <definedName name="wvu.profits." hidden="1">{TRUE,TRUE,-1.25,-15.5,456.75,279.75,FALSE,FALSE,TRUE,TRUE,0,1,21,1,127,6,3,4,TRUE,TRUE,3,TRUE,1,TRUE,100,"Swvu.profits.","ACwvu.profits.",1,FALSE,FALSE,0.511811023622047,0.511811023622047,0.511811023622047,0.511811023622047,1,"","",FALSE,FALSE,FALSE,FALSE,1,#N/A,1,1,#DIV/0!,FALSE,"Rwvu.profits.",#N/A,FALSE,FALSE}</definedName>
    <definedName name="wvu.ROLLING._.3._.MONTH._.FCST." localSheetId="23" hidden="1">{TRUE,TRUE,-1.25,-15.5,484.5,276.75,FALSE,TRUE,TRUE,TRUE,0,33,#N/A,5,#N/A,17.1176470588235,23.6666666666667,1,FALSE,FALSE,3,TRUE,1,FALSE,75,"Swvu.ROLLING._.3._.MONTH._.FCST.","ACwvu.ROLLING._.3._.MONTH._.FCST.",1,FALSE,FALSE,0,0,0,0,2,"","",TRUE,TRUE,FALSE,FALSE,1,100,#N/A,#N/A,"=R1C33:R42C52",FALSE,#N/A,"Cwvu.ROLLING._.3._.MONTH._.FCST.",FALSE,FALSE,FALSE,1,65532,65532,FALSE,FALSE,TRUE,TRUE,TRUE}</definedName>
    <definedName name="wvu.ROLLING._.3._.MONTH._.FCST." hidden="1">{TRUE,TRUE,-1.25,-15.5,484.5,276.75,FALSE,TRUE,TRUE,TRUE,0,33,#N/A,5,#N/A,17.1176470588235,23.6666666666667,1,FALSE,FALSE,3,TRUE,1,FALSE,75,"Swvu.ROLLING._.3._.MONTH._.FCST.","ACwvu.ROLLING._.3._.MONTH._.FCST.",1,FALSE,FALSE,0,0,0,0,2,"","",TRUE,TRUE,FALSE,FALSE,1,100,#N/A,#N/A,"=R1C33:R42C52",FALSE,#N/A,"Cwvu.ROLLING._.3._.MONTH._.FCST.",FALSE,FALSE,FALSE,1,65532,65532,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turnover." hidden="1">{TRUE,TRUE,-1.25,-15.5,456.75,279.75,FALSE,FALSE,TRUE,TRUE,0,1,8,1,4,6,3,4,TRUE,TRUE,3,TRUE,1,TRUE,100,"Swvu.turnover.","ACwvu.turnover.",1,FALSE,FALSE,0.511811023622047,0.511811023622047,0.511811023622047,0.511811023622047,1,"","",FALSE,FALSE,FALSE,FALSE,1,#N/A,1,1,#DIV/0!,FALSE,"Rwvu.turnover.",#N/A,FALSE,FALSE}</definedName>
    <definedName name="ww" localSheetId="23" hidden="1">{#N/A,#N/A,FALSE,"CCTV"}</definedName>
    <definedName name="ww" localSheetId="18" hidden="1">{#N/A,#N/A,TRUE,"Cover sheet";#N/A,#N/A,TRUE,"Summary";#N/A,#N/A,TRUE,"Key Assumptions";#N/A,#N/A,TRUE,"Profit &amp; Loss";#N/A,#N/A,TRUE,"Balance Sheet";#N/A,#N/A,TRUE,"Cashflow";#N/A,#N/A,TRUE,"IRR";#N/A,#N/A,TRUE,"Ratios";#N/A,#N/A,TRUE,"Debt analysis"}</definedName>
    <definedName name="ww" hidden="1">{#N/A,#N/A,FALSE,"CCTV"}</definedName>
    <definedName name="www" hidden="1">{"DCF","UPSIDE CASE",FALSE,"Sheet1";"DCF","BASE CASE",FALSE,"Sheet1";"DCF","DOWNSIDE CASE",FALSE,"Sheet1"}</definedName>
    <definedName name="x" hidden="1">{#N/A,#N/A,FALSE,"FY97";#N/A,#N/A,FALSE,"FY98";#N/A,#N/A,FALSE,"FY99";#N/A,#N/A,FALSE,"FY00";#N/A,#N/A,FALSE,"FY01"}</definedName>
    <definedName name="xc" localSheetId="23" hidden="1">{#N/A,#N/A,FALSE,"SumD";#N/A,#N/A,FALSE,"ElecD";#N/A,#N/A,FALSE,"MechD";#N/A,#N/A,FALSE,"GeotD";#N/A,#N/A,FALSE,"PrcsD";#N/A,#N/A,FALSE,"TunnD";#N/A,#N/A,FALSE,"CivlD";#N/A,#N/A,FALSE,"NtwkD";#N/A,#N/A,FALSE,"EstgD";#N/A,#N/A,FALSE,"PEngD"}</definedName>
    <definedName name="xc" hidden="1">{#N/A,#N/A,FALSE,"SumD";#N/A,#N/A,FALSE,"ElecD";#N/A,#N/A,FALSE,"MechD";#N/A,#N/A,FALSE,"GeotD";#N/A,#N/A,FALSE,"PrcsD";#N/A,#N/A,FALSE,"TunnD";#N/A,#N/A,FALSE,"CivlD";#N/A,#N/A,FALSE,"NtwkD";#N/A,#N/A,FALSE,"EstgD";#N/A,#N/A,FALSE,"PEngD"}</definedName>
    <definedName name="xdata" localSheetId="23" hidden="1">{#N/A,#N/A,FALSE,"Sales"}</definedName>
    <definedName name="xdata" hidden="1">{#N/A,#N/A,FALSE,"Sales"}</definedName>
    <definedName name="xfd" localSheetId="23" hidden="1">{#N/A,#N/A,FALSE,"Sales"}</definedName>
    <definedName name="xfd" hidden="1">{#N/A,#N/A,FALSE,"Sales"}</definedName>
    <definedName name="XFDG" hidden="1">{TRUE,TRUE,-1.25,-15.5,456.75,279.75,FALSE,FALSE,TRUE,TRUE,0,1,18,1,199,6,3,4,TRUE,TRUE,3,TRUE,1,TRUE,100,"Swvu.cash.","ACwvu.cash.",1,FALSE,FALSE,0.511811023622047,0.511811023622047,0.511811023622047,0.511811023622047,1,"","",FALSE,FALSE,FALSE,FALSE,1,#N/A,1,1,#DIV/0!,FALSE,"Rwvu.cash.",#N/A,FALSE,FALSE}</definedName>
    <definedName name="xgdsz" localSheetId="23" hidden="1">{#N/A,#N/A,FALSE,"BLOW";#N/A,#N/A,FALSE,"EXPAND";#N/A,#N/A,FALSE,"DRUM";#N/A,#N/A,FALSE,"DRYER";#N/A,#N/A,FALSE,"EXCH";#N/A,#N/A,FALSE,"FILTER";#N/A,#N/A,FALSE,"FURN";#N/A,#N/A,FALSE,"AGITATE";#N/A,#N/A,FALSE,"PUMP";#N/A,#N/A,FALSE,"REACT";#N/A,#N/A,FALSE,"TANK";#N/A,#N/A,FALSE,"TOWER";#N/A,#N/A,FALSE,"GEN"}</definedName>
    <definedName name="xgdsz" hidden="1">{#N/A,#N/A,FALSE,"BLOW";#N/A,#N/A,FALSE,"EXPAND";#N/A,#N/A,FALSE,"DRUM";#N/A,#N/A,FALSE,"DRYER";#N/A,#N/A,FALSE,"EXCH";#N/A,#N/A,FALSE,"FILTER";#N/A,#N/A,FALSE,"FURN";#N/A,#N/A,FALSE,"AGITATE";#N/A,#N/A,FALSE,"PUMP";#N/A,#N/A,FALSE,"REACT";#N/A,#N/A,FALSE,"TANK";#N/A,#N/A,FALSE,"TOWER";#N/A,#N/A,FALSE,"GEN"}</definedName>
    <definedName name="xquarterly" localSheetId="23" hidden="1">{"Annual",#N/A,FALSE,"Sales &amp; Market";"Quarterly",#N/A,FALSE,"Sales &amp; Market"}</definedName>
    <definedName name="xquarterly" hidden="1">{"Annual",#N/A,FALSE,"Sales &amp; Market";"Quarterly",#N/A,FALSE,"Sales &amp; Market"}</definedName>
    <definedName name="XREF_COLUMN_10" hidden="1">'[46]WDV Workings'!#REF!</definedName>
    <definedName name="XREF_COLUMN_17" hidden="1">'[46]WDV Workings'!#REF!</definedName>
    <definedName name="XREF_COLUMN_5" hidden="1">'[46]WDV Workings'!#REF!</definedName>
    <definedName name="XRefColumnsCount" localSheetId="18" hidden="1">2</definedName>
    <definedName name="XRefColumnsCount" hidden="1">1</definedName>
    <definedName name="XRefCopy1" localSheetId="9" hidden="1">TextRefCopy1</definedName>
    <definedName name="XRefCopy1" localSheetId="22" hidden="1">TextRefCopy1</definedName>
    <definedName name="XRefCopy1" hidden="1">TextRefCopy1</definedName>
    <definedName name="XRefCopy14Row" hidden="1">[47]XREF!#REF!</definedName>
    <definedName name="XRefCopy15Row" hidden="1">[47]XREF!#REF!</definedName>
    <definedName name="XRefCopy17Row" hidden="1">[47]XREF!#REF!</definedName>
    <definedName name="XRefCopy19Row" hidden="1">[47]XREF!#REF!</definedName>
    <definedName name="XRefCopy23Row" hidden="1">[47]XREF!#REF!</definedName>
    <definedName name="XRefCopy9Row" hidden="1">[48]XREF!#REF!</definedName>
    <definedName name="XRefCopyRangeCount" localSheetId="18" hidden="1">12</definedName>
    <definedName name="XRefCopyRangeCount" hidden="1">2</definedName>
    <definedName name="XRefPasteRangeCount" hidden="1">1</definedName>
    <definedName name="xwrn." localSheetId="23" hidden="1">{#N/A,#N/A,FALSE,"Sales"}</definedName>
    <definedName name="xwrn." hidden="1">{#N/A,#N/A,FALSE,"Sales"}</definedName>
    <definedName name="xwrn2" localSheetId="23" hidden="1">{"Annual",#N/A,FALSE,"Sales &amp; Market";"Quarterly",#N/A,FALSE,"Sales &amp; Market"}</definedName>
    <definedName name="xwrn2" hidden="1">{"Annual",#N/A,FALSE,"Sales &amp; Market";"Quarterly",#N/A,FALSE,"Sales &amp; Market"}</definedName>
    <definedName name="xwrn3" localSheetId="23" hidden="1">{"client cfbs",#N/A,FALSE,"Client"}</definedName>
    <definedName name="xwrn3" hidden="1">{"client cfbs",#N/A,FALSE,"Client"}</definedName>
    <definedName name="xwrn4" localSheetId="23" hidden="1">{"client is",#N/A,FALSE,"Client"}</definedName>
    <definedName name="xwrn4" hidden="1">{"client is",#N/A,FALSE,"Client"}</definedName>
    <definedName name="xwrn5" localSheetId="23" hidden="1">{"client stats",#N/A,FALSE,"Client"}</definedName>
    <definedName name="xwrn5" hidden="1">{"client stats",#N/A,FALSE,"Client"}</definedName>
    <definedName name="xwrn6" localSheetId="23" hidden="1">{"internal is",#N/A,FALSE,"Model"}</definedName>
    <definedName name="xwrn6" hidden="1">{"internal is",#N/A,FALSE,"Model"}</definedName>
    <definedName name="xwrn7" localSheetId="23" hidden="1">{"portrait letter is",#N/A,FALSE,"Model"}</definedName>
    <definedName name="xwrn7" hidden="1">{"portrait letter is",#N/A,FALSE,"Model"}</definedName>
    <definedName name="xwrn8" localSheetId="23" hidden="1">{#N/A,#N/A,FALSE,"Financial";#N/A,#N/A,FALSE,"Balance Sheet";#N/A,#N/A,FALSE,"Income stmt";#N/A,#N/A,FALSE,"Ratio"}</definedName>
    <definedName name="xwrn8" hidden="1">{#N/A,#N/A,FALSE,"Financial";#N/A,#N/A,FALSE,"Balance Sheet";#N/A,#N/A,FALSE,"Income stmt";#N/A,#N/A,FALSE,"Ratio"}</definedName>
    <definedName name="xx" localSheetId="23" hidden="1">{#N/A,#N/A,FALSE,"SumD";#N/A,#N/A,FALSE,"ElecD";#N/A,#N/A,FALSE,"MechD";#N/A,#N/A,FALSE,"GeotD";#N/A,#N/A,FALSE,"PrcsD";#N/A,#N/A,FALSE,"TunnD";#N/A,#N/A,FALSE,"CivlD";#N/A,#N/A,FALSE,"NtwkD";#N/A,#N/A,FALSE,"EstgD";#N/A,#N/A,FALSE,"PEngD"}</definedName>
    <definedName name="XX" localSheetId="18" hidden="1">{#N/A,#N/A,TRUE,"Main assumptions";#N/A,#N/A,TRUE,"Subscriber projections";#N/A,#N/A,TRUE,"Revenues";#N/A,#N/A,TRUE,"Opex";#N/A,#N/A,TRUE,"Capex";#N/A,#N/A,TRUE,"Working capital";#N/A,#N/A,TRUE,"P&amp;L";#N/A,#N/A,TRUE,"Cash";#N/A,#N/A,TRUE,"Balance";#N/A,#N/A,TRUE,"Valuation";#N/A,#N/A,TRUE,"Bench"}</definedName>
    <definedName name="xx" hidden="1">{#N/A,#N/A,FALSE,"SumD";#N/A,#N/A,FALSE,"ElecD";#N/A,#N/A,FALSE,"MechD";#N/A,#N/A,FALSE,"GeotD";#N/A,#N/A,FALSE,"PrcsD";#N/A,#N/A,FALSE,"TunnD";#N/A,#N/A,FALSE,"CivlD";#N/A,#N/A,FALSE,"NtwkD";#N/A,#N/A,FALSE,"EstgD";#N/A,#N/A,FALSE,"PEngD"}</definedName>
    <definedName name="xxx" localSheetId="23" hidden="1">{#N/A,#N/A,FALSE,"Matrix";#N/A,#N/A,FALSE,"Executive";#N/A,#N/A,FALSE,"Summary";#N/A,#N/A,FALSE,"Office1";#N/A,#N/A,FALSE,"Office2";#N/A,#N/A,FALSE,"Office3";#N/A,#N/A,FALSE,"Office4";#N/A,#N/A,FALSE,"Office5";#N/A,#N/A,FALSE,"Office6";#N/A,#N/A,FALSE,"Office7";#N/A,#N/A,FALSE,"Labor"}</definedName>
    <definedName name="xxx" localSheetId="18" hidden="1">{#N/A,#N/A,FALSE,"ACQ_GRAPHS";#N/A,#N/A,FALSE,"T_1 GRAPHS";#N/A,#N/A,FALSE,"T_2 GRAPHS";#N/A,#N/A,FALSE,"COMB_GRAPHS"}</definedName>
    <definedName name="xxx" hidden="1">{#N/A,#N/A,FALSE,"Matrix";#N/A,#N/A,FALSE,"Executive";#N/A,#N/A,FALSE,"Summary";#N/A,#N/A,FALSE,"Office1";#N/A,#N/A,FALSE,"Office2";#N/A,#N/A,FALSE,"Office3";#N/A,#N/A,FALSE,"Office4";#N/A,#N/A,FALSE,"Office5";#N/A,#N/A,FALSE,"Office6";#N/A,#N/A,FALSE,"Office7";#N/A,#N/A,FALSE,"Labor"}</definedName>
    <definedName name="xxxx" localSheetId="23" hidden="1">{#N/A,#N/A,FALSE,"Matrix";#N/A,#N/A,FALSE,"Executive";#N/A,#N/A,FALSE,"Summary"}</definedName>
    <definedName name="xxxx" hidden="1">{#N/A,#N/A,FALSE,"Matrix";#N/A,#N/A,FALSE,"Executive";#N/A,#N/A,FALSE,"Summary"}</definedName>
    <definedName name="xxxxx" localSheetId="23" hidden="1">{"monthly",#N/A,FALSE,"GASODEM";"qtr to yr",#N/A,FALSE,"GASODEM"}</definedName>
    <definedName name="xxxxx" localSheetId="18" hidden="1">{#N/A,#N/A,FALSE,"Calc";#N/A,#N/A,FALSE,"Sensitivity";#N/A,#N/A,FALSE,"LT Earn.Dil.";#N/A,#N/A,FALSE,"Dil. AVP"}</definedName>
    <definedName name="xxxxx" hidden="1">{"monthly",#N/A,FALSE,"GASODEM";"qtr to yr",#N/A,FALSE,"GASODEM"}</definedName>
    <definedName name="XXXXXXX" hidden="1">{#N/A,#N/A,TRUE,"Main assumptions";#N/A,#N/A,TRUE,"Subscriber projections";#N/A,#N/A,TRUE,"Revenues";#N/A,#N/A,TRUE,"Opex";#N/A,#N/A,TRUE,"Capex";#N/A,#N/A,TRUE,"Working capital";#N/A,#N/A,TRUE,"P&amp;L";#N/A,#N/A,TRUE,"Cash";#N/A,#N/A,TRUE,"Balance";#N/A,#N/A,TRUE,"Valuation";#N/A,#N/A,TRUE,"Bench"}</definedName>
    <definedName name="xyz" hidden="1">{"cover",#N/A,TRUE,"Cover";"pnldet",#N/A,TRUE,"BaseCaseDEV";"pnl",#N/A,TRUE,"BaseCaseDEV";"bil",#N/A,TRUE,"BaseCaseDEV";"tabfi",#N/A,TRUE,"BaseCaseDEV";"ratios",#N/A,TRUE,"BaseCaseDEV";"variab",#N/A,TRUE,"BaseCaseDEV";"inv",#N/A,TRUE,"BaseCaseDEV"}</definedName>
    <definedName name="Y"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 localSheetId="18" hidden="1">#N/A</definedName>
    <definedName name="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i" localSheetId="23" hidden="1">{"'Sheet1'!$L$16"}</definedName>
    <definedName name="yi" hidden="1">{"'Sheet1'!$L$16"}</definedName>
    <definedName name="YrRange" hidden="1">[25]Profile!$K$10:$AE$10</definedName>
    <definedName name="YU"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y" localSheetId="23" hidden="1">{"'장비'!$A$3:$M$12"}</definedName>
    <definedName name="yy" localSheetId="18" hidden="1">{"consolidated",#N/A,FALSE,"Sheet1";"cms",#N/A,FALSE,"Sheet1";"fse",#N/A,FALSE,"Sheet1"}</definedName>
    <definedName name="yy" hidden="1">{"'장비'!$A$3:$M$12"}</definedName>
    <definedName name="yyrytryr" hidden="1">'[32]Download Sheet'!#REF!</definedName>
    <definedName name="yyyyy" hidden="1">[49]Scenario!$F$272</definedName>
    <definedName name="Z" localSheetId="23" hidden="1">{"'장비'!$A$3:$M$12"}</definedName>
    <definedName name="z" localSheetId="18" hidden="1">{#N/A,#N/A,FALSE,"One Pager";#N/A,#N/A,FALSE,"Technical"}</definedName>
    <definedName name="Z" hidden="1">{"'장비'!$A$3:$M$12"}</definedName>
    <definedName name="Z_0D0B497D_21F8_11D5_91EF_00B0D058E5A7_.wvu.Cols" localSheetId="18" hidden="1">#REF!</definedName>
    <definedName name="Z_0D0B497D_21F8_11D5_91EF_00B0D058E5A7_.wvu.Cols" hidden="1">#REF!</definedName>
    <definedName name="Z_0D0B497D_21F8_11D5_91EF_00B0D058E5A7_.wvu.FilterData" localSheetId="18" hidden="1">#REF!</definedName>
    <definedName name="Z_0D0B497D_21F8_11D5_91EF_00B0D058E5A7_.wvu.FilterData" hidden="1">#REF!</definedName>
    <definedName name="Z_893D3CDD_E6EC_4FBE_9F4B_7C063AADDAA3_.wvu.Rows" hidden="1">#REF!</definedName>
    <definedName name="za" hidden="1">#REF!</definedName>
    <definedName name="zaCQW" hidden="1">{"turnover",#N/A,FALSE;"profits",#N/A,FALSE;"cash",#N/A,FALSE}</definedName>
    <definedName name="zaq" hidden="1">{#N/A,#N/A,FALSE,"Calc";#N/A,#N/A,FALSE,"Sensitivity";#N/A,#N/A,FALSE,"LT Earn.Dil.";#N/A,#N/A,FALSE,"Dil. AVP"}</definedName>
    <definedName name="zer" hidden="1">{#N/A,#N/A,FALSE,"Calc";#N/A,#N/A,FALSE,"Sensitivity";#N/A,#N/A,FALSE,"LT Earn.Dil.";#N/A,#N/A,FALSE,"Dil. AVP"}</definedName>
    <definedName name="zse" localSheetId="23" hidden="1">{#N/A,#N/A,FALSE,"SumG";#N/A,#N/A,FALSE,"ElecG";#N/A,#N/A,FALSE,"MechG";#N/A,#N/A,FALSE,"GeotG";#N/A,#N/A,FALSE,"PrcsG";#N/A,#N/A,FALSE,"TunnG";#N/A,#N/A,FALSE,"CivlG";#N/A,#N/A,FALSE,"NtwkG";#N/A,#N/A,FALSE,"EstgG";#N/A,#N/A,FALSE,"PEngG"}</definedName>
    <definedName name="zse" hidden="1">{#N/A,#N/A,FALSE,"SumG";#N/A,#N/A,FALSE,"ElecG";#N/A,#N/A,FALSE,"MechG";#N/A,#N/A,FALSE,"GeotG";#N/A,#N/A,FALSE,"PrcsG";#N/A,#N/A,FALSE,"TunnG";#N/A,#N/A,FALSE,"CivlG";#N/A,#N/A,FALSE,"NtwkG";#N/A,#N/A,FALSE,"EstgG";#N/A,#N/A,FALSE,"PEngG"}</definedName>
    <definedName name="zz" localSheetId="23" hidden="1">{#N/A,#N/A,FALSE,"SumD";#N/A,#N/A,FALSE,"ElecD";#N/A,#N/A,FALSE,"MechD";#N/A,#N/A,FALSE,"GeotD";#N/A,#N/A,FALSE,"PrcsD";#N/A,#N/A,FALSE,"TunnD";#N/A,#N/A,FALSE,"CivlD";#N/A,#N/A,FALSE,"NtwkD";#N/A,#N/A,FALSE,"EstgD";#N/A,#N/A,FALSE,"PEngD"}</definedName>
    <definedName name="zz" hidden="1">{#N/A,#N/A,FALSE,"SumD";#N/A,#N/A,FALSE,"ElecD";#N/A,#N/A,FALSE,"MechD";#N/A,#N/A,FALSE,"GeotD";#N/A,#N/A,FALSE,"PrcsD";#N/A,#N/A,FALSE,"TunnD";#N/A,#N/A,FALSE,"CivlD";#N/A,#N/A,FALSE,"NtwkD";#N/A,#N/A,FALSE,"EstgD";#N/A,#N/A,FALSE,"PEngD"}</definedName>
    <definedName name="zzzzzz" localSheetId="23" hidden="1">{#N/A,#N/A,FALSE,"SumD";#N/A,#N/A,FALSE,"ElecD";#N/A,#N/A,FALSE,"MechD";#N/A,#N/A,FALSE,"GeotD";#N/A,#N/A,FALSE,"PrcsD";#N/A,#N/A,FALSE,"TunnD";#N/A,#N/A,FALSE,"CivlD";#N/A,#N/A,FALSE,"NtwkD";#N/A,#N/A,FALSE,"EstgD";#N/A,#N/A,FALSE,"PEngD"}</definedName>
    <definedName name="zzzzzz" hidden="1">{#N/A,#N/A,FALSE,"SumD";#N/A,#N/A,FALSE,"ElecD";#N/A,#N/A,FALSE,"MechD";#N/A,#N/A,FALSE,"GeotD";#N/A,#N/A,FALSE,"PrcsD";#N/A,#N/A,FALSE,"TunnD";#N/A,#N/A,FALSE,"CivlD";#N/A,#N/A,FALSE,"NtwkD";#N/A,#N/A,FALSE,"EstgD";#N/A,#N/A,FALSE,"PEngD"}</definedName>
    <definedName name="ㄱㄷㄱㄷㄱㄱㅎㄺㄷ" localSheetId="23" hidden="1">{"'장비'!$A$3:$M$12"}</definedName>
    <definedName name="ㄱㄷㄱㄷㄱㄱㅎㄺㄷ" hidden="1">{"'장비'!$A$3:$M$12"}</definedName>
    <definedName name="강교" localSheetId="23" hidden="1">{#N/A,#N/A,FALSE,"포장2"}</definedName>
    <definedName name="강교" hidden="1">{#N/A,#N/A,FALSE,"포장2"}</definedName>
    <definedName name="강구조물" localSheetId="23" hidden="1">{#N/A,#N/A,FALSE,"포장1";#N/A,#N/A,FALSE,"포장1"}</definedName>
    <definedName name="강구조물" hidden="1">{#N/A,#N/A,FALSE,"포장1";#N/A,#N/A,FALSE,"포장1"}</definedName>
    <definedName name="겡오" localSheetId="23" hidden="1">{#N/A,#N/A,FALSE,"CCTV"}</definedName>
    <definedName name="겡오" hidden="1">{#N/A,#N/A,FALSE,"CCTV"}</definedName>
    <definedName name="견적SHEET" localSheetId="23" hidden="1">{#N/A,#N/A,FALSE,"CCTV"}</definedName>
    <definedName name="견적SHEET" hidden="1">{#N/A,#N/A,FALSE,"CCTV"}</definedName>
    <definedName name="견적가"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대비" localSheetId="23" hidden="1">{#N/A,#N/A,FALSE,"포장2"}</definedName>
    <definedName name="견적대비" hidden="1">{#N/A,#N/A,FALSE,"포장2"}</definedName>
    <definedName name="견적조건" hidden="1">#N/A</definedName>
    <definedName name="견적품의서" localSheetId="23" hidden="1">{"'장비'!$A$3:$M$12"}</definedName>
    <definedName name="견적품의서" hidden="1">{"'장비'!$A$3:$M$12"}</definedName>
    <definedName name="견적품의서1" localSheetId="23" hidden="1">{"'장비'!$A$3:$M$12"}</definedName>
    <definedName name="견적품의서1" hidden="1">{"'장비'!$A$3:$M$12"}</definedName>
    <definedName name="결" localSheetId="23" hidden="1">{#N/A,#N/A,FALSE,"포장2"}</definedName>
    <definedName name="결" hidden="1">{#N/A,#N/A,FALSE,"포장2"}</definedName>
    <definedName name="결과" localSheetId="23" hidden="1">{#N/A,#N/A,FALSE,"포장2"}</definedName>
    <definedName name="결과" hidden="1">{#N/A,#N/A,FALSE,"포장2"}</definedName>
    <definedName name="계장공사" localSheetId="23" hidden="1">{#N/A,#N/A,FALSE,"CCTV"}</definedName>
    <definedName name="계장공사" hidden="1">{#N/A,#N/A,FALSE,"CCTV"}</definedName>
    <definedName name="공기1" hidden="1">#REF!</definedName>
    <definedName name="공장동" hidden="1">#REF!</definedName>
    <definedName name="광양1소결합리화"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교좌" localSheetId="23" hidden="1">{#N/A,#N/A,FALSE,"포장2"}</definedName>
    <definedName name="교좌" hidden="1">{#N/A,#N/A,FALSE,"포장2"}</definedName>
    <definedName name="금강타워"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강타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 localSheetId="23" hidden="1">{#N/A,#N/A,FALSE,"포장2"}</definedName>
    <definedName name="금광추정" hidden="1">{#N/A,#N/A,FALSE,"포장2"}</definedName>
    <definedName name="기"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술" localSheetId="23" hidden="1">{#N/A,#N/A,FALSE,"부대1"}</definedName>
    <definedName name="기술" hidden="1">{#N/A,#N/A,FALSE,"부대1"}</definedName>
    <definedName name="기자재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 localSheetId="23" hidden="1">{"'장비'!$A$3:$M$12"}</definedName>
    <definedName name="ㄴ" hidden="1">{"'장비'!$A$3:$M$12"}</definedName>
    <definedName name="ㄷㄳ" localSheetId="23" hidden="1">{"'장비'!$A$3:$M$12"}</definedName>
    <definedName name="ㄷㄳ" hidden="1">{"'장비'!$A$3:$M$12"}</definedName>
    <definedName name="ㄷㄷㄷ"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ㄷ" localSheetId="23" hidden="1">{"'장비'!$A$3:$M$12"}</definedName>
    <definedName name="ㄷㄷㄷㄷ" hidden="1">{"'장비'!$A$3:$M$12"}</definedName>
    <definedName name="ㄷㅈㅂㄷ" localSheetId="23" hidden="1">{"'장비'!$A$3:$M$12"}</definedName>
    <definedName name="ㄷㅈㅂㄷ" hidden="1">{"'장비'!$A$3:$M$12"}</definedName>
    <definedName name="당초계획" hidden="1">#REF!</definedName>
    <definedName name="덕" localSheetId="23" hidden="1">{#N/A,#N/A,FALSE,"포장2"}</definedName>
    <definedName name="덕" hidden="1">{#N/A,#N/A,FALSE,"포장2"}</definedName>
    <definedName name="덕진" localSheetId="23" hidden="1">{#N/A,#N/A,FALSE,"포장2"}</definedName>
    <definedName name="덕진" hidden="1">{#N/A,#N/A,FALSE,"포장2"}</definedName>
    <definedName name="도면외주" hidden="1">#REF!</definedName>
    <definedName name="도면용역비" hidden="1">#REF!</definedName>
    <definedName name="ㄹㄹ" localSheetId="23" hidden="1">{"'장비'!$A$3:$M$12"}</definedName>
    <definedName name="ㄹㄹ" hidden="1">{"'장비'!$A$3:$M$12"}</definedName>
    <definedName name="ㄹㄹㄹ" localSheetId="23" hidden="1">{"'장비'!$A$3:$M$12"}</definedName>
    <definedName name="ㄹㄹㄹ" hidden="1">{"'장비'!$A$3:$M$12"}</definedName>
    <definedName name="ㄹㅇㄴ" localSheetId="23" hidden="1">{"'Sheet1'!$L$16"}</definedName>
    <definedName name="ㄹㅇㄴ" hidden="1">{"'Sheet1'!$L$16"}</definedName>
    <definedName name="명일" localSheetId="23" hidden="1">{#N/A,#N/A,FALSE,"속도"}</definedName>
    <definedName name="명일" hidden="1">{#N/A,#N/A,FALSE,"속도"}</definedName>
    <definedName name="뭉" localSheetId="23" hidden="1">{"'장비'!$A$3:$M$12"}</definedName>
    <definedName name="뭉" hidden="1">{"'장비'!$A$3:$M$12"}</definedName>
    <definedName name="ㅂㅈㄱㅂㅈㄷㄱ" localSheetId="23" hidden="1">{"'장비'!$A$3:$M$12"}</definedName>
    <definedName name="ㅂㅈㄱㅂㅈㄷㄱ" hidden="1">{"'장비'!$A$3:$M$12"}</definedName>
    <definedName name="ㅂㅈㄷ" localSheetId="23" hidden="1">{"'장비'!$A$3:$M$12"}</definedName>
    <definedName name="ㅂㅈㄷ" hidden="1">{"'장비'!$A$3:$M$12"}</definedName>
    <definedName name="ㅂㅈㄷㄷㅂㅈㅈㅂ" localSheetId="23" hidden="1">{"'장비'!$A$3:$M$12"}</definedName>
    <definedName name="ㅂㅈㄷㄷㅂㅈㅈㅂ" hidden="1">{"'장비'!$A$3:$M$12"}</definedName>
    <definedName name="ㅂㅈㄷㅂㅈ" localSheetId="23" hidden="1">{"'장비'!$A$3:$M$12"}</definedName>
    <definedName name="ㅂㅈㄷㅂㅈ" hidden="1">{"'장비'!$A$3:$M$12"}</definedName>
    <definedName name="ㅂㅈㄷㅂㅈㅈㅂㄷ" localSheetId="23" hidden="1">{"'장비'!$A$3:$M$12"}</definedName>
    <definedName name="ㅂㅈㄷㅂㅈㅈㅂㄷ" hidden="1">{"'장비'!$A$3:$M$12"}</definedName>
    <definedName name="ㅂㅈㄷㅈㅂㄷ" localSheetId="23" hidden="1">{"'장비'!$A$3:$M$12"}</definedName>
    <definedName name="ㅂㅈㄷㅈㅂㄷ" hidden="1">{"'장비'!$A$3:$M$12"}</definedName>
    <definedName name="보링" localSheetId="23" hidden="1">{#N/A,#N/A,FALSE,"포장2"}</definedName>
    <definedName name="보링" hidden="1">{#N/A,#N/A,FALSE,"포장2"}</definedName>
    <definedName name="보충" hidden="1">#REF!</definedName>
    <definedName name="부대공사" hidden="1">#REF!</definedName>
    <definedName name="부대원가" localSheetId="23" hidden="1">{#N/A,#N/A,FALSE,"배수2"}</definedName>
    <definedName name="부대원가" hidden="1">{#N/A,#N/A,FALSE,"배수2"}</definedName>
    <definedName name="분야"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분야"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ㅅㄱㄱㄷ" localSheetId="23" hidden="1">{"'장비'!$A$3:$M$12"}</definedName>
    <definedName name="ㅅㄱㄱㄷ" hidden="1">{"'장비'!$A$3:$M$12"}</definedName>
    <definedName name="ㅅㄷ" localSheetId="23" hidden="1">{"'Sheet1'!$L$16"}</definedName>
    <definedName name="ㅅㄷ" hidden="1">{"'Sheet1'!$L$16"}</definedName>
    <definedName name="ㅅㅅㅅㅅㅅ" localSheetId="23" hidden="1">{"'장비'!$A$3:$M$12"}</definedName>
    <definedName name="ㅅㅅㅅㅅㅅ" hidden="1">{"'장비'!$A$3:$M$12"}</definedName>
    <definedName name="사급" localSheetId="23" hidden="1">{#N/A,#N/A,FALSE,"배수2"}</definedName>
    <definedName name="사급" hidden="1">{#N/A,#N/A,FALSE,"배수2"}</definedName>
    <definedName name="사면녹화공" localSheetId="23" hidden="1">{#N/A,#N/A,FALSE,"CCTV"}</definedName>
    <definedName name="사면녹화공" hidden="1">{#N/A,#N/A,FALSE,"CCTV"}</definedName>
    <definedName name="사업"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부양식2" hidden="1">#REF!</definedName>
    <definedName name="삼호" localSheetId="23" hidden="1">{#N/A,#N/A,FALSE,"배수2"}</definedName>
    <definedName name="삼호" hidden="1">{#N/A,#N/A,FALSE,"배수2"}</definedName>
    <definedName name="설계현황"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설계현황"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설명" localSheetId="23" hidden="1">{#N/A,#N/A,FALSE,"부대1"}</definedName>
    <definedName name="설명" hidden="1">{#N/A,#N/A,FALSE,"부대1"}</definedName>
    <definedName name="설명서" localSheetId="23" hidden="1">{#N/A,#N/A,FALSE,"포장1";#N/A,#N/A,FALSE,"포장1"}</definedName>
    <definedName name="설명서" hidden="1">{#N/A,#N/A,FALSE,"포장1";#N/A,#N/A,FALSE,"포장1"}</definedName>
    <definedName name="성"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손익계산서" hidden="1">#REF!</definedName>
    <definedName name="쇼ㅗㅎ로" localSheetId="23" hidden="1">{"'장비'!$A$3:$M$12"}</definedName>
    <definedName name="쇼ㅗㅎ로" hidden="1">{"'장비'!$A$3:$M$12"}</definedName>
    <definedName name="신세계"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ㅁ" hidden="1">#REF!</definedName>
    <definedName name="ㅇㅇㅇㅇ"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ㅇ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무" localSheetId="23" hidden="1">{#N/A,#N/A,FALSE,"배수2"}</definedName>
    <definedName name="아무" hidden="1">{#N/A,#N/A,FALSE,"배수2"}</definedName>
    <definedName name="아무거나" localSheetId="23" hidden="1">{#N/A,#N/A,FALSE,"배수2"}</definedName>
    <definedName name="아무거나" hidden="1">{#N/A,#N/A,FALSE,"배수2"}</definedName>
    <definedName name="아ㅓ림" localSheetId="23" hidden="1">{#N/A,#N/A,FALSE,"포장1";#N/A,#N/A,FALSE,"포장1"}</definedName>
    <definedName name="아ㅓ림" hidden="1">{#N/A,#N/A,FALSE,"포장1";#N/A,#N/A,FALSE,"포장1"}</definedName>
    <definedName name="억이상" localSheetId="23" hidden="1">{#N/A,#N/A,FALSE,"2~8번"}</definedName>
    <definedName name="억이상" hidden="1">{#N/A,#N/A,FALSE,"2~8번"}</definedName>
    <definedName name="업" localSheetId="23" hidden="1">{#N/A,#N/A,FALSE,"포장2"}</definedName>
    <definedName name="업" hidden="1">{#N/A,#N/A,FALSE,"포장2"}</definedName>
    <definedName name="업종" localSheetId="23" hidden="1">{#N/A,#N/A,FALSE,"포장2"}</definedName>
    <definedName name="업종" hidden="1">{#N/A,#N/A,FALSE,"포장2"}</definedName>
    <definedName name="업체" localSheetId="23" hidden="1">{#N/A,#N/A,FALSE,"구조2"}</definedName>
    <definedName name="업체" hidden="1">{#N/A,#N/A,FALSE,"구조2"}</definedName>
    <definedName name="업체순위" localSheetId="23" hidden="1">{#N/A,#N/A,FALSE,"배수2"}</definedName>
    <definedName name="업체순위" hidden="1">{#N/A,#N/A,FALSE,"배수2"}</definedName>
    <definedName name="예정가" localSheetId="23" hidden="1">{#N/A,#N/A,FALSE,"포장2"}</definedName>
    <definedName name="예정가" hidden="1">{#N/A,#N/A,FALSE,"포장2"}</definedName>
    <definedName name="오" hidden="1">#REF!</definedName>
    <definedName name="완도" localSheetId="23" hidden="1">{#N/A,#N/A,FALSE,"포장2"}</definedName>
    <definedName name="완도" hidden="1">{#N/A,#N/A,FALSE,"포장2"}</definedName>
    <definedName name="용용" localSheetId="23" hidden="1">{#N/A,#N/A,FALSE,"포장2"}</definedName>
    <definedName name="용용" hidden="1">{#N/A,#N/A,FALSE,"포장2"}</definedName>
    <definedName name="원가" localSheetId="23" hidden="1">{#N/A,#N/A,FALSE,"운반시간"}</definedName>
    <definedName name="원가" hidden="1">{#N/A,#N/A,FALSE,"운반시간"}</definedName>
    <definedName name="원남내역" hidden="1">#REF!</definedName>
    <definedName name="의" localSheetId="23" hidden="1">{#N/A,#N/A,FALSE,"운반시간"}</definedName>
    <definedName name="의" hidden="1">{#N/A,#N/A,FALSE,"운반시간"}</definedName>
    <definedName name="이"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일" hidden="1">#REF!</definedName>
    <definedName name="입찰금액안" hidden="1">#REF!</definedName>
    <definedName name="ㅈㅈ" localSheetId="23" hidden="1">{"'장비'!$A$3:$M$12"}</definedName>
    <definedName name="ㅈㅈ" hidden="1">{"'장비'!$A$3:$M$12"}</definedName>
    <definedName name="자재1" localSheetId="23" hidden="1">{#N/A,#N/A,FALSE,"포장2"}</definedName>
    <definedName name="자재1" hidden="1">{#N/A,#N/A,FALSE,"포장2"}</definedName>
    <definedName name="자재2" localSheetId="23" hidden="1">{#N/A,#N/A,FALSE,"구조2"}</definedName>
    <definedName name="자재2" hidden="1">{#N/A,#N/A,FALSE,"구조2"}</definedName>
    <definedName name="자재3"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업" hidden="1">#N/A</definedName>
    <definedName name="전계장금액" hidden="1">#REF!</definedName>
    <definedName name="조사가" hidden="1">#REF!</definedName>
    <definedName name="종합설계현황"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지" localSheetId="23" hidden="1">{#N/A,#N/A,FALSE,"배수2"}</definedName>
    <definedName name="지" hidden="1">{#N/A,#N/A,FALSE,"배수2"}</definedName>
    <definedName name="지역" localSheetId="23" hidden="1">{#N/A,#N/A,FALSE,"포장2"}</definedName>
    <definedName name="지역" hidden="1">{#N/A,#N/A,FALSE,"포장2"}</definedName>
    <definedName name="지역업체" localSheetId="23" hidden="1">{#N/A,#N/A,FALSE,"배수2"}</definedName>
    <definedName name="지역업체" hidden="1">{#N/A,#N/A,FALSE,"배수2"}</definedName>
    <definedName name="지철" localSheetId="23" hidden="1">{#N/A,#N/A,FALSE,"포장2"}</definedName>
    <definedName name="지철" hidden="1">{#N/A,#N/A,FALSE,"포장2"}</definedName>
    <definedName name="지철자재" localSheetId="23" hidden="1">{#N/A,#N/A,FALSE,"포장2"}</definedName>
    <definedName name="지철자재" hidden="1">{#N/A,#N/A,FALSE,"포장2"}</definedName>
    <definedName name="지토" localSheetId="23" hidden="1">{#N/A,#N/A,FALSE,"포장1";#N/A,#N/A,FALSE,"포장1"}</definedName>
    <definedName name="지토" hidden="1">{#N/A,#N/A,FALSE,"포장1";#N/A,#N/A,FALSE,"포장1"}</definedName>
    <definedName name="지토자재" localSheetId="23" hidden="1">{#N/A,#N/A,FALSE,"포장2"}</definedName>
    <definedName name="지토자재" hidden="1">{#N/A,#N/A,FALSE,"포장2"}</definedName>
    <definedName name="총" localSheetId="23" hidden="1">{#N/A,#N/A,FALSE,"부대1"}</definedName>
    <definedName name="총" hidden="1">{#N/A,#N/A,FALSE,"부대1"}</definedName>
    <definedName name="추" localSheetId="23" hidden="1">{"'Sheet1'!$L$16"}</definedName>
    <definedName name="추" hidden="1">{"'Sheet1'!$L$16"}</definedName>
    <definedName name="추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분" localSheetId="23" hidden="1">{"'장비'!$A$3:$M$12"}</definedName>
    <definedName name="추가분" hidden="1">{"'장비'!$A$3:$M$12"}</definedName>
    <definedName name="추정" localSheetId="23" hidden="1">{#N/A,#N/A,FALSE,"포장2"}</definedName>
    <definedName name="추정" hidden="1">{#N/A,#N/A,FALSE,"포장2"}</definedName>
    <definedName name="충주" hidden="1">#REF!</definedName>
    <definedName name="태영지급" localSheetId="23" hidden="1">{#N/A,#N/A,FALSE,"부대1"}</definedName>
    <definedName name="태영지급" hidden="1">{#N/A,#N/A,FALSE,"부대1"}</definedName>
    <definedName name="토건" localSheetId="23" hidden="1">{"'장비'!$A$3:$M$12"}</definedName>
    <definedName name="토건" hidden="1">{"'장비'!$A$3:$M$12"}</definedName>
    <definedName name="토건공사비대비r" localSheetId="23" hidden="1">{"'장비'!$A$3:$M$12"}</definedName>
    <definedName name="토건공사비대비r" hidden="1">{"'장비'!$A$3:$M$12"}</definedName>
    <definedName name="토건업체" localSheetId="23" hidden="1">{"'장비'!$A$3:$M$12"}</definedName>
    <definedName name="토건업체" hidden="1">{"'장비'!$A$3:$M$12"}</definedName>
    <definedName name="토건집계표r" localSheetId="23" hidden="1">{"'장비'!$A$3:$M$12"}</definedName>
    <definedName name="토건집계표r" hidden="1">{"'장비'!$A$3:$M$12"}</definedName>
    <definedName name="토공" localSheetId="23" hidden="1">{#N/A,#N/A,FALSE,"포장2"}</definedName>
    <definedName name="토공" hidden="1">{#N/A,#N/A,FALSE,"포장2"}</definedName>
    <definedName name="토공11" localSheetId="23" hidden="1">{#N/A,#N/A,FALSE,"포장2"}</definedName>
    <definedName name="토공11" hidden="1">{#N/A,#N/A,FALSE,"포장2"}</definedName>
    <definedName name="토목변경" localSheetId="23" hidden="1">{"'장비'!$A$3:$M$12"}</definedName>
    <definedName name="토목변경" hidden="1">{"'장비'!$A$3:$M$12"}</definedName>
    <definedName name="토목설계" localSheetId="23" hidden="1">{#N/A,#N/A,FALSE,"골재소요량";#N/A,#N/A,FALSE,"골재소요량"}</definedName>
    <definedName name="토목설계" hidden="1">{#N/A,#N/A,FALSE,"골재소요량";#N/A,#N/A,FALSE,"골재소요량"}</definedName>
    <definedName name="토목실행예산" localSheetId="23" hidden="1">{"'장비'!$A$3:$M$12"}</definedName>
    <definedName name="토목실행예산" hidden="1">{"'장비'!$A$3:$M$12"}</definedName>
    <definedName name="토목조정분" localSheetId="23" hidden="1">{"'장비'!$A$3:$M$12"}</definedName>
    <definedName name="토목조정분" hidden="1">{"'장비'!$A$3:$M$12"}</definedName>
    <definedName name="투3" localSheetId="23" hidden="1">{#N/A,#N/A,FALSE,"배수2"}</definedName>
    <definedName name="투3" hidden="1">{#N/A,#N/A,FALSE,"배수2"}</definedName>
    <definedName name="투찰예정가50" localSheetId="23" hidden="1">{"'장비'!$A$3:$M$12"}</definedName>
    <definedName name="투찰예정가50" hidden="1">{"'장비'!$A$3:$M$12"}</definedName>
    <definedName name="투찰예정본부장" localSheetId="23" hidden="1">{"'장비'!$A$3:$M$12"}</definedName>
    <definedName name="투찰예정본부장" hidden="1">{"'장비'!$A$3:$M$12"}</definedName>
    <definedName name="ㅎㅎㅎㅎ" localSheetId="23" hidden="1">{"'장비'!$A$3:$M$12"}</definedName>
    <definedName name="ㅎㅎㅎㅎ" hidden="1">{"'장비'!$A$3:$M$12"}</definedName>
    <definedName name="하도" localSheetId="23" hidden="1">{#N/A,#N/A,FALSE,"이정표"}</definedName>
    <definedName name="하도" hidden="1">{#N/A,#N/A,FALSE,"이정표"}</definedName>
    <definedName name="하한선" localSheetId="23" hidden="1">{#N/A,#N/A,FALSE,"배수2"}</definedName>
    <definedName name="하한선" hidden="1">{#N/A,#N/A,FALSE,"배수2"}</definedName>
    <definedName name="할" localSheetId="23" hidden="1">{"'Sheet1'!$L$16"}</definedName>
    <definedName name="할" hidden="1">{"'Sheet1'!$L$16"}</definedName>
    <definedName name="합" localSheetId="23" hidden="1">{#N/A,#N/A,FALSE,"포장2"}</definedName>
    <definedName name="합" hidden="1">{#N/A,#N/A,FALSE,"포장2"}</definedName>
    <definedName name="항" localSheetId="23" hidden="1">{"'Sheet1'!$L$16"}</definedName>
    <definedName name="항" hidden="1">{"'Sheet1'!$L$16"}</definedName>
    <definedName name="협" localSheetId="23" hidden="1">{#N/A,#N/A,FALSE,"배수2"}</definedName>
    <definedName name="협" hidden="1">{#N/A,#N/A,FALSE,"배수2"}</definedName>
    <definedName name="협력" localSheetId="23" hidden="1">{#N/A,#N/A,FALSE,"포장2"}</definedName>
    <definedName name="협력" hidden="1">{#N/A,#N/A,FALSE,"포장2"}</definedName>
    <definedName name="협력1" localSheetId="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업체" localSheetId="23" hidden="1">{#N/A,#N/A,FALSE,"포장2"}</definedName>
    <definedName name="협력업체" hidden="1">{#N/A,#N/A,FALSE,"포장2"}</definedName>
    <definedName name="협철" localSheetId="23" hidden="1">{#N/A,#N/A,FALSE,"포장2"}</definedName>
    <definedName name="협철" hidden="1">{#N/A,#N/A,FALSE,"포장2"}</definedName>
    <definedName name="협토" localSheetId="23" hidden="1">{#N/A,#N/A,FALSE,"포장1";#N/A,#N/A,FALSE,"포장1"}</definedName>
    <definedName name="협토" hidden="1">{#N/A,#N/A,FALSE,"포장1";#N/A,#N/A,FALSE,"포장1"}</definedName>
    <definedName name="협토1" localSheetId="23" hidden="1">{#N/A,#N/A,FALSE,"포장2"}</definedName>
    <definedName name="협토1" hidden="1">{#N/A,#N/A,FALSE,"포장2"}</definedName>
    <definedName name="협토자재" localSheetId="23" hidden="1">{#N/A,#N/A,FALSE,"포장2"}</definedName>
    <definedName name="협토자재" hidden="1">{#N/A,#N/A,FALSE,"포장2"}</definedName>
    <definedName name="형제" localSheetId="23" hidden="1">{#N/A,#N/A,FALSE,"포장2"}</definedName>
    <definedName name="형제" hidden="1">{#N/A,#N/A,FALSE,"포장2"}</definedName>
    <definedName name="호호" localSheetId="23" hidden="1">{#N/A,#N/A,FALSE,"부대1"}</definedName>
    <definedName name="호호" hidden="1">{#N/A,#N/A,FALSE,"부대1"}</definedName>
    <definedName name="ㅑㅅ" localSheetId="23" hidden="1">{"'Sheet1'!$L$16"}</definedName>
    <definedName name="ㅑㅅ" hidden="1">{"'Sheet1'!$L$16"}</definedName>
    <definedName name="ㅓㄴㄱ" hidden="1">#REF!</definedName>
    <definedName name="ㅔㅔ" hidden="1">#REF!</definedName>
    <definedName name="ㅕㅕㅕ"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ㅕ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홓ㅎ로" localSheetId="23" hidden="1">{"'장비'!$A$3:$M$12"}</definedName>
    <definedName name="ㅗ홓ㅎ로" hidden="1">{"'장비'!$A$3:$M$12"}</definedName>
    <definedName name="ㅗㅗㅗㅗㅗ" localSheetId="23" hidden="1">{"'장비'!$A$3:$M$12"}</definedName>
    <definedName name="ㅗㅗㅗㅗㅗ" hidden="1">{"'장비'!$A$3:$M$12"}</definedName>
    <definedName name="ㅘ" localSheetId="23" hidden="1">{"'Sheet1'!$L$16"}</definedName>
    <definedName name="ㅘ" hidden="1">{"'Sheet1'!$L$16"}</definedName>
    <definedName name="ㅛ" localSheetId="23" hidden="1">{"'장비'!$A$3:$M$12"}</definedName>
    <definedName name="ㅛ" hidden="1">{"'장비'!$A$3:$M$12"}</definedName>
    <definedName name="ㅛㅛㅛ" localSheetId="23" hidden="1">{"'장비'!$A$3:$M$12"}</definedName>
    <definedName name="ㅛㅛㅛ" hidden="1">{"'장비'!$A$3:$M$12"}</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0" i="6" l="1"/>
  <c r="J10" i="6"/>
  <c r="W10" i="6"/>
  <c r="V10" i="6"/>
  <c r="U10" i="6"/>
  <c r="T10" i="6"/>
  <c r="S10" i="6"/>
  <c r="R10" i="6"/>
  <c r="Q10" i="6"/>
  <c r="P10" i="6"/>
  <c r="O10" i="6"/>
  <c r="N10" i="6"/>
  <c r="M10" i="6"/>
  <c r="L10" i="6"/>
  <c r="K258" i="4"/>
  <c r="O264" i="4"/>
  <c r="DR38" i="1"/>
  <c r="DQ38" i="1"/>
  <c r="A1" i="35"/>
  <c r="W120" i="14"/>
  <c r="V120" i="14"/>
  <c r="U120" i="14"/>
  <c r="W75" i="14"/>
  <c r="V75" i="14"/>
  <c r="W86" i="14"/>
  <c r="V86" i="14"/>
  <c r="U86" i="14"/>
  <c r="W84" i="33"/>
  <c r="V84" i="33"/>
  <c r="U84" i="33"/>
  <c r="W118" i="33"/>
  <c r="V118" i="33"/>
  <c r="U118" i="33"/>
  <c r="W73" i="33"/>
  <c r="V73" i="33"/>
  <c r="O19" i="25" l="1"/>
  <c r="N19" i="25"/>
  <c r="M19" i="25"/>
  <c r="L19" i="25"/>
  <c r="M78" i="26"/>
  <c r="M34" i="6" l="1"/>
  <c r="R78" i="26"/>
  <c r="K17" i="25"/>
  <c r="K18" i="25"/>
  <c r="L17" i="25"/>
  <c r="L20" i="25" s="1"/>
  <c r="L18" i="25"/>
  <c r="M17" i="25"/>
  <c r="M18" i="25"/>
  <c r="N17" i="25"/>
  <c r="N18" i="25"/>
  <c r="N20" i="25"/>
  <c r="O17" i="25"/>
  <c r="O20" i="25" s="1"/>
  <c r="O18" i="25"/>
  <c r="K13" i="25"/>
  <c r="N34" i="6"/>
  <c r="H13" i="26"/>
  <c r="H12" i="26"/>
  <c r="H11" i="26"/>
  <c r="F97" i="4"/>
  <c r="O116" i="25"/>
  <c r="N116" i="25"/>
  <c r="M116" i="25"/>
  <c r="L116" i="25"/>
  <c r="K116" i="25"/>
  <c r="O115" i="25"/>
  <c r="N115" i="25"/>
  <c r="M115" i="25"/>
  <c r="L115" i="25"/>
  <c r="K115" i="25"/>
  <c r="O114" i="25"/>
  <c r="N114" i="25"/>
  <c r="M114" i="25"/>
  <c r="L114" i="25"/>
  <c r="K114" i="25"/>
  <c r="O113" i="25"/>
  <c r="N113" i="25"/>
  <c r="M113" i="25"/>
  <c r="L113" i="25"/>
  <c r="K113" i="25"/>
  <c r="O112" i="25"/>
  <c r="N112" i="25"/>
  <c r="M112" i="25"/>
  <c r="L112" i="25"/>
  <c r="K112" i="25"/>
  <c r="O111" i="25"/>
  <c r="N111" i="25"/>
  <c r="M111" i="25"/>
  <c r="L111" i="25"/>
  <c r="K111" i="25"/>
  <c r="O110" i="25"/>
  <c r="N110" i="25"/>
  <c r="M110" i="25"/>
  <c r="L110" i="25"/>
  <c r="K110" i="25"/>
  <c r="O109" i="25"/>
  <c r="N109" i="25"/>
  <c r="M109" i="25"/>
  <c r="L109" i="25"/>
  <c r="K109" i="25"/>
  <c r="O38" i="25"/>
  <c r="N38" i="25"/>
  <c r="M38" i="25"/>
  <c r="L38" i="25"/>
  <c r="K38" i="25"/>
  <c r="O37" i="25"/>
  <c r="N37" i="25"/>
  <c r="M37" i="25"/>
  <c r="L37" i="25"/>
  <c r="K37" i="25"/>
  <c r="O36" i="25"/>
  <c r="N36" i="25"/>
  <c r="M36" i="25"/>
  <c r="L36" i="25"/>
  <c r="K36" i="25"/>
  <c r="E135" i="34"/>
  <c r="E134" i="34"/>
  <c r="F15" i="28"/>
  <c r="F40" i="28"/>
  <c r="F39" i="28"/>
  <c r="F38" i="28"/>
  <c r="F37" i="28"/>
  <c r="K20" i="25" l="1"/>
  <c r="K19" i="25"/>
  <c r="K23" i="25"/>
  <c r="M20" i="25"/>
  <c r="T272" i="25"/>
  <c r="F55" i="28" l="1"/>
  <c r="F44" i="28"/>
  <c r="O230" i="25" l="1"/>
  <c r="L230" i="25"/>
  <c r="O228" i="25"/>
  <c r="L228" i="25"/>
  <c r="G2" i="25" l="1"/>
  <c r="O39" i="25"/>
  <c r="M39" i="25"/>
  <c r="J21" i="21" l="1"/>
  <c r="G15" i="20"/>
  <c r="F31" i="28" l="1"/>
  <c r="DP148" i="4" l="1"/>
  <c r="G64" i="3"/>
  <c r="F64" i="3"/>
  <c r="G19" i="6"/>
  <c r="F19" i="6"/>
  <c r="G20" i="6"/>
  <c r="F20" i="6"/>
  <c r="E127" i="4" l="1"/>
  <c r="E108" i="4"/>
  <c r="M37" i="26" l="1"/>
  <c r="M36" i="26"/>
  <c r="M35" i="26"/>
  <c r="K231" i="25"/>
  <c r="O258" i="25" l="1"/>
  <c r="L258" i="25"/>
  <c r="A1" i="25" l="1"/>
  <c r="F4" i="28" l="1"/>
  <c r="O73" i="25" l="1"/>
  <c r="O84" i="25" s="1"/>
  <c r="L73" i="25"/>
  <c r="L84" i="25" s="1"/>
  <c r="M73" i="25"/>
  <c r="M84" i="25" s="1"/>
  <c r="N73" i="25"/>
  <c r="N84" i="25" s="1"/>
  <c r="K73" i="25"/>
  <c r="K84" i="25" s="1"/>
  <c r="N72" i="25"/>
  <c r="N83" i="25" s="1"/>
  <c r="O72" i="25"/>
  <c r="O83" i="25" s="1"/>
  <c r="K72" i="25"/>
  <c r="K83" i="25" s="1"/>
  <c r="L72" i="25"/>
  <c r="L83" i="25" s="1"/>
  <c r="M72" i="25"/>
  <c r="M83" i="25" s="1"/>
  <c r="P34" i="6"/>
  <c r="O34" i="6"/>
  <c r="Q34" i="6"/>
  <c r="J9" i="19" l="1"/>
  <c r="G14" i="13"/>
  <c r="J79" i="26"/>
  <c r="R34" i="6"/>
  <c r="F76" i="28"/>
  <c r="E81" i="14"/>
  <c r="E78" i="14"/>
  <c r="J86" i="3"/>
  <c r="O196" i="25"/>
  <c r="N196" i="25"/>
  <c r="M196" i="25"/>
  <c r="L196" i="25"/>
  <c r="E76" i="14"/>
  <c r="E75" i="14"/>
  <c r="E74" i="14"/>
  <c r="E73" i="14"/>
  <c r="E72" i="14"/>
  <c r="E71" i="14"/>
  <c r="E70" i="14"/>
  <c r="E74" i="33"/>
  <c r="E73" i="33"/>
  <c r="E72" i="33"/>
  <c r="E71" i="33"/>
  <c r="E70" i="33"/>
  <c r="E69" i="33"/>
  <c r="E68" i="33"/>
  <c r="J222" i="1"/>
  <c r="H215" i="1"/>
  <c r="I207" i="1"/>
  <c r="H207" i="1"/>
  <c r="G207" i="1"/>
  <c r="F207" i="1"/>
  <c r="E207" i="1"/>
  <c r="I206" i="1"/>
  <c r="H206" i="1"/>
  <c r="G206" i="1"/>
  <c r="F206" i="1"/>
  <c r="E206" i="1"/>
  <c r="G205" i="1"/>
  <c r="E205" i="1"/>
  <c r="G204" i="1"/>
  <c r="E204" i="1"/>
  <c r="H67" i="26"/>
  <c r="H66" i="26"/>
  <c r="H65" i="26"/>
  <c r="J191" i="1"/>
  <c r="J206" i="1" s="1"/>
  <c r="G238" i="4"/>
  <c r="F238" i="4"/>
  <c r="G237" i="4"/>
  <c r="F237" i="4"/>
  <c r="E238" i="4"/>
  <c r="E237" i="4"/>
  <c r="E166" i="1"/>
  <c r="F54" i="28"/>
  <c r="G54" i="28" s="1"/>
  <c r="H54" i="28" s="1"/>
  <c r="I24" i="4"/>
  <c r="I25" i="4"/>
  <c r="I29" i="4"/>
  <c r="I30" i="4"/>
  <c r="I31" i="4"/>
  <c r="I35" i="4"/>
  <c r="I36" i="4"/>
  <c r="I39" i="4" s="1"/>
  <c r="I38" i="4"/>
  <c r="I169" i="4" s="1"/>
  <c r="I46" i="4"/>
  <c r="I48" i="4"/>
  <c r="I61" i="4"/>
  <c r="I62" i="4"/>
  <c r="I69" i="4"/>
  <c r="I70" i="4"/>
  <c r="I71" i="4"/>
  <c r="I72" i="4"/>
  <c r="I76" i="4"/>
  <c r="I79" i="4"/>
  <c r="I170" i="4" s="1"/>
  <c r="I80" i="4"/>
  <c r="I182" i="4" s="1"/>
  <c r="I115" i="4"/>
  <c r="I117" i="4"/>
  <c r="I132" i="4"/>
  <c r="I135" i="4"/>
  <c r="I193" i="4" s="1"/>
  <c r="I136" i="4"/>
  <c r="I148" i="4"/>
  <c r="I149" i="4"/>
  <c r="I157" i="4"/>
  <c r="I160" i="4"/>
  <c r="I194" i="4" s="1"/>
  <c r="I161" i="4"/>
  <c r="I181" i="4" s="1"/>
  <c r="I222" i="4"/>
  <c r="I223" i="4"/>
  <c r="I276" i="4"/>
  <c r="I278" i="4"/>
  <c r="I280" i="4"/>
  <c r="I282" i="4"/>
  <c r="I283" i="4"/>
  <c r="I313" i="4"/>
  <c r="K196" i="25"/>
  <c r="K195" i="25" s="1"/>
  <c r="K198" i="25" s="1"/>
  <c r="F77" i="28"/>
  <c r="F78" i="28" s="1"/>
  <c r="F49" i="4" l="1"/>
  <c r="F50" i="4"/>
  <c r="G47" i="4"/>
  <c r="F47" i="4"/>
  <c r="G29" i="4"/>
  <c r="F29" i="4"/>
  <c r="G11" i="4"/>
  <c r="F11" i="4"/>
  <c r="E11" i="4"/>
  <c r="F4" i="25"/>
  <c r="F131" i="25" s="1"/>
  <c r="J174" i="4"/>
  <c r="L229" i="25"/>
  <c r="L231" i="25"/>
  <c r="O279" i="25"/>
  <c r="N279" i="25"/>
  <c r="M279" i="25"/>
  <c r="L279" i="25"/>
  <c r="O223" i="25"/>
  <c r="N223" i="25"/>
  <c r="M223" i="25"/>
  <c r="L223" i="25"/>
  <c r="F5" i="25" l="1" a="1"/>
  <c r="F5" i="25" s="1"/>
  <c r="F104" i="25"/>
  <c r="F96" i="4" s="1"/>
  <c r="F117" i="25"/>
  <c r="F108" i="4" s="1"/>
  <c r="F139" i="25"/>
  <c r="F138" i="25"/>
  <c r="F144" i="25"/>
  <c r="F143" i="25"/>
  <c r="F142" i="25"/>
  <c r="F141" i="25"/>
  <c r="F140" i="25"/>
  <c r="F12" i="25"/>
  <c r="F52" i="25"/>
  <c r="F48" i="25"/>
  <c r="E29" i="4"/>
  <c r="E30" i="13" s="1"/>
  <c r="E47" i="4"/>
  <c r="E49" i="4" l="1"/>
  <c r="E68" i="4"/>
  <c r="E241" i="4" s="1"/>
  <c r="F196" i="25" l="1"/>
  <c r="E113" i="34"/>
  <c r="G22" i="6"/>
  <c r="E2" i="25" l="1"/>
  <c r="F265" i="1"/>
  <c r="F263" i="1"/>
  <c r="F221" i="25"/>
  <c r="EH284" i="4"/>
  <c r="EG284" i="4"/>
  <c r="EF284" i="4"/>
  <c r="EE284" i="4"/>
  <c r="ED284" i="4"/>
  <c r="EC284" i="4"/>
  <c r="EB284" i="4"/>
  <c r="EA284" i="4"/>
  <c r="DZ284" i="4"/>
  <c r="DY284" i="4"/>
  <c r="DX284" i="4"/>
  <c r="DW284" i="4"/>
  <c r="DV284" i="4"/>
  <c r="DU284" i="4"/>
  <c r="DT284" i="4"/>
  <c r="DS284" i="4"/>
  <c r="DR284" i="4"/>
  <c r="DQ284" i="4"/>
  <c r="DP284" i="4"/>
  <c r="DO284" i="4"/>
  <c r="DN284" i="4"/>
  <c r="DM284" i="4"/>
  <c r="DL284" i="4"/>
  <c r="DK284" i="4"/>
  <c r="DJ284" i="4"/>
  <c r="DI284" i="4"/>
  <c r="DH284" i="4"/>
  <c r="DG284" i="4"/>
  <c r="DF284" i="4"/>
  <c r="DE284" i="4"/>
  <c r="DD284" i="4"/>
  <c r="DC284" i="4"/>
  <c r="DB284" i="4"/>
  <c r="DA284" i="4"/>
  <c r="CZ284" i="4"/>
  <c r="CY284" i="4"/>
  <c r="CX284" i="4"/>
  <c r="CW284" i="4"/>
  <c r="CV284" i="4"/>
  <c r="CU284" i="4"/>
  <c r="CT284" i="4"/>
  <c r="CS284" i="4"/>
  <c r="CR284" i="4"/>
  <c r="CQ284" i="4"/>
  <c r="CP284" i="4"/>
  <c r="CO284" i="4"/>
  <c r="CN284" i="4"/>
  <c r="CM284" i="4"/>
  <c r="CL284" i="4"/>
  <c r="CK284" i="4"/>
  <c r="CJ284" i="4"/>
  <c r="CI284" i="4"/>
  <c r="CH284" i="4"/>
  <c r="CG284" i="4"/>
  <c r="CF284" i="4"/>
  <c r="CE284" i="4"/>
  <c r="CD284" i="4"/>
  <c r="CC284" i="4"/>
  <c r="CB284" i="4"/>
  <c r="CA284" i="4"/>
  <c r="BZ284" i="4"/>
  <c r="BY284" i="4"/>
  <c r="BX284" i="4"/>
  <c r="BW284" i="4"/>
  <c r="BV284" i="4"/>
  <c r="BU284" i="4"/>
  <c r="BT284" i="4"/>
  <c r="BS284" i="4"/>
  <c r="BR284" i="4"/>
  <c r="BQ284" i="4"/>
  <c r="BP284" i="4"/>
  <c r="BO284" i="4"/>
  <c r="BN284" i="4"/>
  <c r="BM284" i="4"/>
  <c r="BL284" i="4"/>
  <c r="BK284" i="4"/>
  <c r="BJ284" i="4"/>
  <c r="BI284" i="4"/>
  <c r="BH284" i="4"/>
  <c r="BG284" i="4"/>
  <c r="BF284" i="4"/>
  <c r="BE284" i="4"/>
  <c r="BD284" i="4"/>
  <c r="BC284" i="4"/>
  <c r="BB284" i="4"/>
  <c r="BA284" i="4"/>
  <c r="AZ284" i="4"/>
  <c r="AY284" i="4"/>
  <c r="AX284" i="4"/>
  <c r="AW284" i="4"/>
  <c r="AV284" i="4"/>
  <c r="AU284" i="4"/>
  <c r="AT284" i="4"/>
  <c r="AS284" i="4"/>
  <c r="AR284" i="4"/>
  <c r="AQ284" i="4"/>
  <c r="AP284" i="4"/>
  <c r="AO284" i="4"/>
  <c r="AN284" i="4"/>
  <c r="AM284" i="4"/>
  <c r="AL284" i="4"/>
  <c r="AK284" i="4"/>
  <c r="AI284" i="4"/>
  <c r="AH284" i="4"/>
  <c r="AG284" i="4"/>
  <c r="AF284" i="4"/>
  <c r="AE284" i="4"/>
  <c r="AD284" i="4"/>
  <c r="AC284" i="4"/>
  <c r="AB284" i="4"/>
  <c r="AA284" i="4"/>
  <c r="Z284" i="4"/>
  <c r="Y284" i="4"/>
  <c r="X284" i="4"/>
  <c r="W284" i="4"/>
  <c r="V284" i="4"/>
  <c r="U284" i="4"/>
  <c r="T284" i="4"/>
  <c r="S284" i="4"/>
  <c r="R284" i="4"/>
  <c r="Q284" i="4"/>
  <c r="P284" i="4"/>
  <c r="O284" i="4"/>
  <c r="N284" i="4"/>
  <c r="M284" i="4"/>
  <c r="L284" i="4"/>
  <c r="K284" i="4"/>
  <c r="J284" i="4"/>
  <c r="K223" i="25"/>
  <c r="E115" i="34"/>
  <c r="E111" i="34"/>
  <c r="J192" i="4"/>
  <c r="F103" i="25"/>
  <c r="F95" i="4" s="1"/>
  <c r="F102" i="25"/>
  <c r="F94" i="4" s="1"/>
  <c r="F101" i="25"/>
  <c r="F93" i="4" s="1"/>
  <c r="F100" i="25"/>
  <c r="F92" i="4" s="1"/>
  <c r="F99" i="25"/>
  <c r="F91" i="4" s="1"/>
  <c r="F98" i="25"/>
  <c r="F90" i="4" s="1"/>
  <c r="F97" i="25"/>
  <c r="F89" i="4" s="1"/>
  <c r="F96" i="25"/>
  <c r="F88" i="4" s="1"/>
  <c r="F118" i="25"/>
  <c r="F109" i="4" s="1"/>
  <c r="F116" i="25"/>
  <c r="F107" i="4" s="1"/>
  <c r="F115" i="25"/>
  <c r="F106" i="4" s="1"/>
  <c r="F114" i="25"/>
  <c r="F105" i="4" s="1"/>
  <c r="F113" i="25"/>
  <c r="F112" i="25"/>
  <c r="F111" i="25"/>
  <c r="F102" i="4" s="1"/>
  <c r="F110" i="25"/>
  <c r="F109" i="25"/>
  <c r="E13" i="4"/>
  <c r="E12" i="4"/>
  <c r="G112" i="4"/>
  <c r="E112" i="4"/>
  <c r="E113" i="4"/>
  <c r="F121" i="25"/>
  <c r="F112" i="4" s="1"/>
  <c r="I27" i="1"/>
  <c r="F120" i="25"/>
  <c r="F111" i="4" s="1"/>
  <c r="K46" i="25"/>
  <c r="J15" i="8"/>
  <c r="A1" i="28"/>
  <c r="K229" i="25"/>
  <c r="H199" i="1"/>
  <c r="F225" i="25"/>
  <c r="F230" i="25"/>
  <c r="F65" i="3"/>
  <c r="G65" i="3"/>
  <c r="E23" i="14"/>
  <c r="E65" i="3" s="1"/>
  <c r="E20" i="33"/>
  <c r="F105" i="25"/>
  <c r="G97" i="4"/>
  <c r="G109" i="4" s="1"/>
  <c r="E109" i="4"/>
  <c r="E97" i="4"/>
  <c r="G107" i="4"/>
  <c r="E107" i="4"/>
  <c r="G106" i="4"/>
  <c r="E106" i="4"/>
  <c r="G105" i="4"/>
  <c r="E105" i="4"/>
  <c r="G104" i="4"/>
  <c r="E104" i="4"/>
  <c r="G103" i="4"/>
  <c r="E103" i="4"/>
  <c r="G102" i="4"/>
  <c r="E102" i="4"/>
  <c r="G101" i="4"/>
  <c r="E101" i="4"/>
  <c r="G100" i="4"/>
  <c r="E100" i="4"/>
  <c r="G95" i="4"/>
  <c r="G94" i="4"/>
  <c r="G93" i="4"/>
  <c r="G92" i="4"/>
  <c r="G91" i="4"/>
  <c r="G90" i="4"/>
  <c r="G89" i="4"/>
  <c r="G88" i="4"/>
  <c r="F125" i="25"/>
  <c r="F124" i="25"/>
  <c r="J185" i="1"/>
  <c r="J199" i="1" s="1"/>
  <c r="J186" i="4"/>
  <c r="E30" i="4" l="1"/>
  <c r="E31" i="13" s="1"/>
  <c r="E48" i="4"/>
  <c r="E50" i="4" s="1"/>
  <c r="F100" i="4"/>
  <c r="F104" i="4"/>
  <c r="F103" i="4"/>
  <c r="F101" i="4"/>
  <c r="E20" i="6"/>
  <c r="F279" i="4"/>
  <c r="F278" i="4"/>
  <c r="F276" i="4"/>
  <c r="H3" i="3" l="1"/>
  <c r="H272" i="4"/>
  <c r="E133" i="34" l="1"/>
  <c r="E132" i="34"/>
  <c r="E131" i="34"/>
  <c r="E130" i="34"/>
  <c r="F10" i="21" l="1"/>
  <c r="E10" i="21"/>
  <c r="G153" i="1"/>
  <c r="G154" i="1" s="1"/>
  <c r="G152" i="1"/>
  <c r="G151" i="1"/>
  <c r="I74" i="19"/>
  <c r="F42" i="19"/>
  <c r="F230" i="1"/>
  <c r="F229" i="1"/>
  <c r="F247" i="25"/>
  <c r="F228" i="1" s="1"/>
  <c r="G10" i="21" l="1"/>
  <c r="G266" i="1"/>
  <c r="M115" i="1"/>
  <c r="M114" i="1"/>
  <c r="F188" i="25"/>
  <c r="A1" i="6"/>
  <c r="J11" i="3" l="1"/>
  <c r="M11" i="1"/>
  <c r="F166" i="1" l="1"/>
  <c r="F277" i="4" s="1"/>
  <c r="H93" i="19" l="1"/>
  <c r="H92" i="19"/>
  <c r="H213" i="33"/>
  <c r="H212" i="33"/>
  <c r="F251" i="25"/>
  <c r="F130" i="33" s="1"/>
  <c r="J216" i="33" l="1"/>
  <c r="G213" i="33"/>
  <c r="E213" i="33"/>
  <c r="G212" i="33"/>
  <c r="E212" i="33"/>
  <c r="J204" i="33"/>
  <c r="J198" i="33"/>
  <c r="J190" i="33"/>
  <c r="W186" i="33"/>
  <c r="V186" i="33"/>
  <c r="U186" i="33"/>
  <c r="T186" i="33"/>
  <c r="S186" i="33"/>
  <c r="R186" i="33"/>
  <c r="Q186" i="33"/>
  <c r="P186" i="33"/>
  <c r="O186" i="33"/>
  <c r="N186" i="33"/>
  <c r="M186" i="33"/>
  <c r="L186" i="33"/>
  <c r="K186" i="33"/>
  <c r="J186" i="33"/>
  <c r="J184" i="33"/>
  <c r="I175" i="33"/>
  <c r="H175" i="33"/>
  <c r="G175" i="33"/>
  <c r="F175" i="33"/>
  <c r="E175" i="33"/>
  <c r="I172" i="33"/>
  <c r="G172" i="33"/>
  <c r="F172" i="33"/>
  <c r="E172" i="33"/>
  <c r="I171" i="33"/>
  <c r="G171" i="33"/>
  <c r="F171" i="33"/>
  <c r="E171" i="33"/>
  <c r="I170" i="33"/>
  <c r="G170" i="33"/>
  <c r="F170" i="33"/>
  <c r="E170" i="33"/>
  <c r="I169" i="33"/>
  <c r="G169" i="33"/>
  <c r="F169" i="33"/>
  <c r="I168" i="33"/>
  <c r="G168" i="33"/>
  <c r="F168" i="33"/>
  <c r="E168" i="33"/>
  <c r="I167" i="33"/>
  <c r="G167" i="33"/>
  <c r="F167" i="33"/>
  <c r="E167" i="33"/>
  <c r="I166" i="33"/>
  <c r="G166" i="33"/>
  <c r="F166" i="33"/>
  <c r="E166" i="33"/>
  <c r="I165" i="33"/>
  <c r="G165" i="33"/>
  <c r="F165" i="33"/>
  <c r="I164" i="33"/>
  <c r="G164" i="33"/>
  <c r="F164" i="33"/>
  <c r="I163" i="33"/>
  <c r="G163" i="33"/>
  <c r="F163" i="33"/>
  <c r="I162" i="33"/>
  <c r="G162" i="33"/>
  <c r="F162" i="33"/>
  <c r="I158" i="33"/>
  <c r="G158" i="33"/>
  <c r="F158" i="33"/>
  <c r="E158" i="33"/>
  <c r="I157" i="33"/>
  <c r="G157" i="33"/>
  <c r="F157" i="33"/>
  <c r="E157" i="33"/>
  <c r="I156" i="33"/>
  <c r="G156" i="33"/>
  <c r="F156" i="33"/>
  <c r="E156" i="33"/>
  <c r="I155" i="33"/>
  <c r="G155" i="33"/>
  <c r="F155" i="33"/>
  <c r="E155" i="33"/>
  <c r="I154" i="33"/>
  <c r="G154" i="33"/>
  <c r="F154" i="33"/>
  <c r="E154" i="33"/>
  <c r="I153" i="33"/>
  <c r="G153" i="33"/>
  <c r="F153" i="33"/>
  <c r="E153" i="33"/>
  <c r="I152" i="33"/>
  <c r="G152" i="33"/>
  <c r="F152" i="33"/>
  <c r="E152" i="33"/>
  <c r="I151" i="33"/>
  <c r="G151" i="33"/>
  <c r="F151" i="33"/>
  <c r="E151" i="33"/>
  <c r="I150" i="33"/>
  <c r="G150" i="33"/>
  <c r="F150" i="33"/>
  <c r="E150" i="33"/>
  <c r="H144" i="33"/>
  <c r="I142" i="33"/>
  <c r="G142" i="33"/>
  <c r="F142" i="33"/>
  <c r="E142" i="33"/>
  <c r="H141" i="33"/>
  <c r="G141" i="33"/>
  <c r="E141" i="33"/>
  <c r="H137" i="33"/>
  <c r="H131" i="33"/>
  <c r="G131" i="33"/>
  <c r="E131" i="33"/>
  <c r="G130" i="33"/>
  <c r="E130" i="33"/>
  <c r="G76" i="33"/>
  <c r="F76" i="33"/>
  <c r="E76" i="33"/>
  <c r="E164" i="33"/>
  <c r="E163" i="33"/>
  <c r="E5" i="33"/>
  <c r="E4" i="33"/>
  <c r="H3" i="33"/>
  <c r="F3" i="33"/>
  <c r="E3" i="33"/>
  <c r="E2" i="33"/>
  <c r="A1" i="33"/>
  <c r="I242" i="1"/>
  <c r="H242" i="1"/>
  <c r="G242" i="1"/>
  <c r="F242" i="1"/>
  <c r="E242" i="1"/>
  <c r="I241" i="1"/>
  <c r="H241" i="1"/>
  <c r="G241" i="1"/>
  <c r="F241" i="1"/>
  <c r="E241" i="1"/>
  <c r="G240" i="1"/>
  <c r="E240" i="1"/>
  <c r="E169" i="33" l="1"/>
  <c r="E165" i="33"/>
  <c r="H186" i="33"/>
  <c r="J234" i="1" l="1"/>
  <c r="G228" i="1"/>
  <c r="G279" i="4"/>
  <c r="G233" i="4"/>
  <c r="F233" i="4"/>
  <c r="J17" i="27"/>
  <c r="F20" i="13" l="1"/>
  <c r="F18" i="4"/>
  <c r="H200" i="1"/>
  <c r="E213" i="1"/>
  <c r="E212" i="1"/>
  <c r="F250" i="25" l="1"/>
  <c r="F213" i="33" s="1"/>
  <c r="F249" i="25"/>
  <c r="F212" i="33" s="1"/>
  <c r="F248" i="25"/>
  <c r="F131" i="33" s="1"/>
  <c r="F193" i="25"/>
  <c r="F192" i="25"/>
  <c r="F272" i="4" s="1"/>
  <c r="L192" i="25"/>
  <c r="M192" i="25" s="1"/>
  <c r="N192" i="25" s="1"/>
  <c r="O192" i="25" s="1"/>
  <c r="I82" i="3"/>
  <c r="G82" i="3"/>
  <c r="F82" i="3"/>
  <c r="E82" i="3"/>
  <c r="E78" i="3"/>
  <c r="F78" i="3"/>
  <c r="G78" i="3"/>
  <c r="I78" i="3"/>
  <c r="E77" i="3"/>
  <c r="F77" i="3"/>
  <c r="G77" i="3"/>
  <c r="I77" i="3"/>
  <c r="E76" i="3"/>
  <c r="F76" i="3"/>
  <c r="G76" i="3"/>
  <c r="I76" i="3"/>
  <c r="E75" i="3"/>
  <c r="F75" i="3"/>
  <c r="G75" i="3"/>
  <c r="I75" i="3"/>
  <c r="I63" i="3"/>
  <c r="G63" i="3"/>
  <c r="F63" i="3"/>
  <c r="I62" i="3"/>
  <c r="G62" i="3"/>
  <c r="F62" i="3"/>
  <c r="I61" i="3"/>
  <c r="G61" i="3"/>
  <c r="F61" i="3"/>
  <c r="I60" i="3"/>
  <c r="G60" i="3"/>
  <c r="F60" i="3"/>
  <c r="I59" i="3"/>
  <c r="G59" i="3"/>
  <c r="F59" i="3"/>
  <c r="I58" i="3"/>
  <c r="G58" i="3"/>
  <c r="F58" i="3"/>
  <c r="I57" i="3"/>
  <c r="G57" i="3"/>
  <c r="F57" i="3"/>
  <c r="I56" i="3"/>
  <c r="G56" i="3"/>
  <c r="F56" i="3"/>
  <c r="L195" i="25" l="1"/>
  <c r="G272" i="4"/>
  <c r="E272" i="4"/>
  <c r="G280" i="4"/>
  <c r="G283" i="4" s="1"/>
  <c r="F280" i="4"/>
  <c r="E280" i="4"/>
  <c r="G278" i="4"/>
  <c r="E278" i="4"/>
  <c r="H276" i="4"/>
  <c r="G276" i="4"/>
  <c r="E276" i="4"/>
  <c r="G274" i="4"/>
  <c r="E274" i="4"/>
  <c r="G273" i="4"/>
  <c r="E273" i="4"/>
  <c r="E282" i="4"/>
  <c r="F282" i="4"/>
  <c r="G282" i="4"/>
  <c r="L198" i="25" l="1"/>
  <c r="F195" i="25"/>
  <c r="H146" i="14"/>
  <c r="I144" i="14"/>
  <c r="G144" i="14"/>
  <c r="F144" i="14"/>
  <c r="E144" i="14"/>
  <c r="H143" i="14"/>
  <c r="G143" i="14"/>
  <c r="E143" i="14"/>
  <c r="F252" i="25"/>
  <c r="G132" i="14"/>
  <c r="E132" i="14"/>
  <c r="G133" i="14"/>
  <c r="E133" i="14"/>
  <c r="F143" i="14" l="1"/>
  <c r="N147" i="14" s="1"/>
  <c r="F141" i="33"/>
  <c r="G265" i="1"/>
  <c r="B28" i="32"/>
  <c r="B21" i="32"/>
  <c r="B14" i="32"/>
  <c r="B7" i="32"/>
  <c r="A1" i="32"/>
  <c r="B28" i="31"/>
  <c r="B21" i="31"/>
  <c r="B14" i="31"/>
  <c r="B7" i="31"/>
  <c r="A1" i="31"/>
  <c r="B28" i="30"/>
  <c r="B21" i="30"/>
  <c r="B14" i="30"/>
  <c r="B7" i="30"/>
  <c r="A1" i="30"/>
  <c r="V147" i="14" l="1"/>
  <c r="M147" i="14"/>
  <c r="O147" i="14"/>
  <c r="J147" i="14"/>
  <c r="W147" i="14"/>
  <c r="P147" i="14"/>
  <c r="Q147" i="14"/>
  <c r="R147" i="14"/>
  <c r="K147" i="14"/>
  <c r="S147" i="14"/>
  <c r="L147" i="14"/>
  <c r="T147" i="14"/>
  <c r="U147" i="14"/>
  <c r="S145" i="33"/>
  <c r="L145" i="33"/>
  <c r="W145" i="33"/>
  <c r="K145" i="33"/>
  <c r="J145" i="33"/>
  <c r="V145" i="33"/>
  <c r="T145" i="33"/>
  <c r="R145" i="33"/>
  <c r="Q145" i="33"/>
  <c r="P145" i="33"/>
  <c r="O145" i="33"/>
  <c r="N145" i="33"/>
  <c r="M145" i="33"/>
  <c r="U145" i="33"/>
  <c r="G212" i="1"/>
  <c r="F212" i="1"/>
  <c r="I218" i="1"/>
  <c r="E218" i="1"/>
  <c r="F218" i="1"/>
  <c r="G218" i="1"/>
  <c r="H145" i="33" l="1"/>
  <c r="E129" i="1"/>
  <c r="F129" i="1"/>
  <c r="G129" i="1"/>
  <c r="I129" i="1"/>
  <c r="E146" i="1"/>
  <c r="F146" i="1"/>
  <c r="G146" i="1"/>
  <c r="I146" i="1"/>
  <c r="I216" i="1"/>
  <c r="G216" i="1"/>
  <c r="F216" i="1"/>
  <c r="E216" i="1"/>
  <c r="I217" i="1"/>
  <c r="G217" i="1"/>
  <c r="F217" i="1"/>
  <c r="E217" i="1"/>
  <c r="G55" i="28"/>
  <c r="H55" i="28" s="1"/>
  <c r="G20" i="28"/>
  <c r="G26" i="28" s="1"/>
  <c r="H26" i="28" s="1"/>
  <c r="G17" i="28"/>
  <c r="G25" i="28" s="1"/>
  <c r="H25" i="28" s="1"/>
  <c r="J14" i="28"/>
  <c r="G10" i="28"/>
  <c r="K44" i="28"/>
  <c r="H44" i="28"/>
  <c r="H42" i="28" s="1"/>
  <c r="K40" i="28"/>
  <c r="K39" i="28"/>
  <c r="K38" i="28"/>
  <c r="K37" i="28"/>
  <c r="H40" i="28"/>
  <c r="H39" i="28"/>
  <c r="H38" i="28"/>
  <c r="H37" i="28"/>
  <c r="K31" i="28"/>
  <c r="K30" i="28"/>
  <c r="H31" i="28"/>
  <c r="H21" i="28"/>
  <c r="H18" i="28"/>
  <c r="K15" i="28"/>
  <c r="F14" i="24"/>
  <c r="G68" i="26"/>
  <c r="E68" i="26"/>
  <c r="I102" i="19"/>
  <c r="G102" i="19"/>
  <c r="F102" i="19"/>
  <c r="E102" i="19"/>
  <c r="I101" i="19"/>
  <c r="G101" i="19"/>
  <c r="F101" i="19"/>
  <c r="E101" i="19"/>
  <c r="I98" i="19"/>
  <c r="H98" i="19"/>
  <c r="G98" i="19"/>
  <c r="F98" i="19"/>
  <c r="I97" i="19"/>
  <c r="H97" i="19"/>
  <c r="G97" i="19"/>
  <c r="F97" i="19"/>
  <c r="E98" i="19"/>
  <c r="E97" i="19"/>
  <c r="G96" i="19"/>
  <c r="E96" i="19"/>
  <c r="I93" i="19"/>
  <c r="G93" i="19"/>
  <c r="F93" i="19"/>
  <c r="E93" i="19"/>
  <c r="I92" i="19"/>
  <c r="G92" i="19"/>
  <c r="F92" i="19"/>
  <c r="E92" i="19"/>
  <c r="G91" i="19"/>
  <c r="E91" i="19"/>
  <c r="H35" i="28" l="1"/>
  <c r="H33" i="28" s="1"/>
  <c r="F52" i="28" s="1"/>
  <c r="F53" i="28"/>
  <c r="H20" i="28"/>
  <c r="H17" i="28"/>
  <c r="K14" i="28"/>
  <c r="K35" i="28"/>
  <c r="K33" i="28" s="1"/>
  <c r="K28" i="28"/>
  <c r="I45" i="6"/>
  <c r="G45" i="6"/>
  <c r="F45" i="6"/>
  <c r="E45" i="6"/>
  <c r="E44" i="6"/>
  <c r="F44" i="6"/>
  <c r="G44" i="6"/>
  <c r="I44" i="6"/>
  <c r="H50" i="27"/>
  <c r="H44" i="6" s="1"/>
  <c r="I49" i="27"/>
  <c r="G49" i="27"/>
  <c r="F49" i="27"/>
  <c r="I48" i="27"/>
  <c r="G48" i="27"/>
  <c r="F48" i="27"/>
  <c r="E49" i="27"/>
  <c r="E48" i="27"/>
  <c r="I45" i="27"/>
  <c r="H45" i="27"/>
  <c r="G45" i="27"/>
  <c r="F45" i="27"/>
  <c r="E45" i="27"/>
  <c r="I44" i="27"/>
  <c r="H44" i="27"/>
  <c r="G44" i="27"/>
  <c r="F44" i="27"/>
  <c r="E44" i="27"/>
  <c r="G53" i="28" l="1"/>
  <c r="H53" i="28" s="1"/>
  <c r="G52" i="28"/>
  <c r="H52" i="28" s="1"/>
  <c r="G38" i="27"/>
  <c r="E38" i="27"/>
  <c r="I40" i="27"/>
  <c r="H40" i="27"/>
  <c r="G40" i="27"/>
  <c r="F40" i="27"/>
  <c r="I39" i="27"/>
  <c r="H39" i="27"/>
  <c r="G39" i="27"/>
  <c r="F39" i="27"/>
  <c r="E40" i="27"/>
  <c r="E39" i="27"/>
  <c r="G43" i="27"/>
  <c r="E43" i="27"/>
  <c r="G25" i="6" l="1"/>
  <c r="F25" i="6"/>
  <c r="E25" i="6"/>
  <c r="E21" i="6"/>
  <c r="F21" i="6"/>
  <c r="G21" i="6"/>
  <c r="F12" i="6"/>
  <c r="G12" i="6"/>
  <c r="F11" i="6"/>
  <c r="G11" i="6"/>
  <c r="F13" i="6"/>
  <c r="G13" i="6"/>
  <c r="F14" i="6"/>
  <c r="G14" i="6"/>
  <c r="F15" i="6"/>
  <c r="G15" i="6"/>
  <c r="F16" i="6"/>
  <c r="G16" i="6"/>
  <c r="F17" i="6"/>
  <c r="G17" i="6"/>
  <c r="F18" i="6"/>
  <c r="G18" i="6"/>
  <c r="E88" i="4" l="1"/>
  <c r="E95" i="4"/>
  <c r="E94" i="4"/>
  <c r="E93" i="4"/>
  <c r="E92" i="4"/>
  <c r="E91" i="4"/>
  <c r="E90" i="4"/>
  <c r="E121" i="4" s="1"/>
  <c r="E89" i="4"/>
  <c r="E120" i="4" s="1"/>
  <c r="E316" i="4"/>
  <c r="E312" i="4" l="1"/>
  <c r="E311" i="4"/>
  <c r="E310" i="4"/>
  <c r="E309" i="4"/>
  <c r="E308" i="4"/>
  <c r="E307" i="4"/>
  <c r="E305" i="4"/>
  <c r="E304" i="4"/>
  <c r="E300" i="4"/>
  <c r="E299" i="4"/>
  <c r="E298" i="4"/>
  <c r="E297" i="4"/>
  <c r="E295" i="4"/>
  <c r="E294" i="4" l="1"/>
  <c r="E293" i="4"/>
  <c r="E232" i="4" l="1"/>
  <c r="F232" i="4"/>
  <c r="G232" i="4"/>
  <c r="E234" i="4"/>
  <c r="F234" i="4"/>
  <c r="G234" i="4"/>
  <c r="E235" i="4"/>
  <c r="F235" i="4"/>
  <c r="G235" i="4"/>
  <c r="E236" i="4"/>
  <c r="F236" i="4"/>
  <c r="G236" i="4"/>
  <c r="E239" i="4"/>
  <c r="F239" i="4"/>
  <c r="G239" i="4"/>
  <c r="E240" i="4"/>
  <c r="F240" i="4"/>
  <c r="G240" i="4"/>
  <c r="E245" i="4"/>
  <c r="F245" i="4"/>
  <c r="G245" i="4"/>
  <c r="O231" i="25" l="1"/>
  <c r="N231" i="25"/>
  <c r="M231" i="25"/>
  <c r="O229" i="25"/>
  <c r="N229" i="25"/>
  <c r="M229" i="25"/>
  <c r="J218" i="14" l="1"/>
  <c r="H214" i="14"/>
  <c r="G214" i="14"/>
  <c r="E214" i="14"/>
  <c r="H215" i="14"/>
  <c r="G215" i="14"/>
  <c r="E215" i="14"/>
  <c r="H59" i="26" l="1"/>
  <c r="G59" i="26"/>
  <c r="E59" i="26"/>
  <c r="F244" i="25"/>
  <c r="F59" i="26" l="1"/>
  <c r="F215" i="14"/>
  <c r="E5" i="8" l="1"/>
  <c r="E4" i="8"/>
  <c r="E3" i="8"/>
  <c r="E2" i="8"/>
  <c r="G74" i="19" l="1"/>
  <c r="F74" i="19"/>
  <c r="E74" i="19"/>
  <c r="I81" i="19"/>
  <c r="E81" i="19"/>
  <c r="F81" i="19"/>
  <c r="G81" i="19"/>
  <c r="H81" i="19"/>
  <c r="E63" i="19"/>
  <c r="F63" i="19"/>
  <c r="G63" i="19"/>
  <c r="I63" i="19"/>
  <c r="E62" i="19"/>
  <c r="F62" i="19"/>
  <c r="G62" i="19"/>
  <c r="I62" i="19"/>
  <c r="E53" i="19"/>
  <c r="F53" i="19"/>
  <c r="G53" i="19"/>
  <c r="H53" i="19"/>
  <c r="I53" i="19"/>
  <c r="G51" i="19"/>
  <c r="E51" i="19"/>
  <c r="E52" i="19"/>
  <c r="F52" i="19"/>
  <c r="G52" i="19"/>
  <c r="H52" i="19"/>
  <c r="I52" i="19"/>
  <c r="E115" i="4"/>
  <c r="F115" i="4"/>
  <c r="G115" i="4"/>
  <c r="H115" i="4"/>
  <c r="G41" i="19"/>
  <c r="E41" i="19"/>
  <c r="E43" i="19"/>
  <c r="F43" i="19"/>
  <c r="G43" i="19"/>
  <c r="H43" i="19"/>
  <c r="I43" i="19"/>
  <c r="E42" i="19"/>
  <c r="G42" i="19"/>
  <c r="H42" i="19"/>
  <c r="I42" i="19"/>
  <c r="E40" i="19"/>
  <c r="G40" i="19"/>
  <c r="F96" i="3"/>
  <c r="I100" i="3"/>
  <c r="G100" i="3"/>
  <c r="F100" i="3"/>
  <c r="E100" i="3"/>
  <c r="I96" i="3"/>
  <c r="G96" i="3"/>
  <c r="E96" i="3"/>
  <c r="G95" i="3"/>
  <c r="E95" i="3"/>
  <c r="E92" i="3"/>
  <c r="F92" i="3"/>
  <c r="G92" i="3"/>
  <c r="I92" i="3"/>
  <c r="G91" i="3"/>
  <c r="E91" i="3"/>
  <c r="J43" i="3"/>
  <c r="J34" i="3"/>
  <c r="J22" i="3"/>
  <c r="E86" i="19"/>
  <c r="G86" i="19"/>
  <c r="E87" i="19"/>
  <c r="F87" i="19"/>
  <c r="G87" i="19"/>
  <c r="H87" i="19"/>
  <c r="I87" i="19"/>
  <c r="E211" i="4"/>
  <c r="F211" i="4"/>
  <c r="G211" i="4"/>
  <c r="G210" i="4"/>
  <c r="G209" i="4"/>
  <c r="E209" i="4"/>
  <c r="J246" i="1"/>
  <c r="F17" i="25" l="1"/>
  <c r="E118" i="1" l="1"/>
  <c r="F118" i="1"/>
  <c r="G118" i="1"/>
  <c r="H118" i="1"/>
  <c r="I118" i="1"/>
  <c r="B99" i="1"/>
  <c r="G106" i="1"/>
  <c r="E106" i="1"/>
  <c r="G105" i="1"/>
  <c r="E105" i="1"/>
  <c r="G104" i="1"/>
  <c r="E104" i="1"/>
  <c r="G103" i="1"/>
  <c r="E103" i="1"/>
  <c r="G102" i="1"/>
  <c r="E102" i="1"/>
  <c r="G101" i="1"/>
  <c r="E101" i="1"/>
  <c r="G100" i="1"/>
  <c r="E100" i="1"/>
  <c r="F186" i="25"/>
  <c r="F185" i="25"/>
  <c r="F184" i="25"/>
  <c r="F183" i="25"/>
  <c r="F182" i="25"/>
  <c r="F181" i="25"/>
  <c r="F180" i="25"/>
  <c r="E20" i="13"/>
  <c r="G20" i="13"/>
  <c r="H20" i="13"/>
  <c r="G19" i="13"/>
  <c r="E19" i="13"/>
  <c r="E29" i="8"/>
  <c r="F29" i="8"/>
  <c r="G29" i="8"/>
  <c r="I29" i="8"/>
  <c r="J29" i="8"/>
  <c r="K29" i="8"/>
  <c r="L29" i="8"/>
  <c r="W29" i="8"/>
  <c r="E19" i="8"/>
  <c r="F19" i="8"/>
  <c r="G19" i="8"/>
  <c r="I19" i="8"/>
  <c r="G24" i="8"/>
  <c r="E24" i="8"/>
  <c r="E25" i="8"/>
  <c r="F25" i="8"/>
  <c r="G25" i="8"/>
  <c r="I25" i="8"/>
  <c r="J25" i="8"/>
  <c r="K25" i="8"/>
  <c r="L25" i="8"/>
  <c r="W25" i="8"/>
  <c r="E15" i="8"/>
  <c r="F15" i="8"/>
  <c r="G15" i="8"/>
  <c r="I15" i="8"/>
  <c r="K15" i="8"/>
  <c r="L15" i="8"/>
  <c r="W15" i="8"/>
  <c r="E223" i="4"/>
  <c r="F223" i="4"/>
  <c r="G223" i="4"/>
  <c r="H223" i="4"/>
  <c r="E222" i="4"/>
  <c r="F222" i="4"/>
  <c r="G222" i="4"/>
  <c r="H222" i="4"/>
  <c r="G221" i="4"/>
  <c r="E221" i="4"/>
  <c r="J229" i="1" l="1"/>
  <c r="J241" i="1"/>
  <c r="F106" i="1"/>
  <c r="F100" i="1"/>
  <c r="F101" i="1"/>
  <c r="F102" i="1"/>
  <c r="F105" i="1"/>
  <c r="F103" i="1"/>
  <c r="F104" i="1"/>
  <c r="F294" i="25"/>
  <c r="F293" i="25"/>
  <c r="F292" i="25"/>
  <c r="F14" i="8" s="1"/>
  <c r="F287" i="25"/>
  <c r="F286" i="25"/>
  <c r="F23" i="13" s="1"/>
  <c r="G252" i="1"/>
  <c r="E252" i="1"/>
  <c r="G253" i="1"/>
  <c r="E253" i="1"/>
  <c r="I235" i="1"/>
  <c r="G235" i="1"/>
  <c r="F235" i="1"/>
  <c r="E235" i="1"/>
  <c r="E230" i="1"/>
  <c r="G230" i="1"/>
  <c r="H230" i="1"/>
  <c r="I230" i="1"/>
  <c r="E229" i="1"/>
  <c r="G229" i="1"/>
  <c r="H229" i="1"/>
  <c r="I229" i="1"/>
  <c r="E228" i="1"/>
  <c r="F19" i="13" l="1"/>
  <c r="F24" i="8"/>
  <c r="F213" i="1"/>
  <c r="G213" i="1"/>
  <c r="I213" i="1"/>
  <c r="G198" i="1"/>
  <c r="E198" i="1"/>
  <c r="G197" i="1"/>
  <c r="E197" i="1"/>
  <c r="E200" i="1"/>
  <c r="F200" i="1"/>
  <c r="G200" i="1"/>
  <c r="I200" i="1"/>
  <c r="E199" i="1"/>
  <c r="F199" i="1"/>
  <c r="G199" i="1"/>
  <c r="I199" i="1"/>
  <c r="G82" i="1"/>
  <c r="E82" i="1"/>
  <c r="I74" i="1"/>
  <c r="G74" i="1"/>
  <c r="F74" i="1"/>
  <c r="E74" i="1"/>
  <c r="G72" i="1"/>
  <c r="E72" i="1"/>
  <c r="G73" i="1"/>
  <c r="E73" i="1"/>
  <c r="G53" i="1"/>
  <c r="E53" i="1"/>
  <c r="G54" i="1"/>
  <c r="E54" i="1"/>
  <c r="G52" i="1"/>
  <c r="E52" i="1"/>
  <c r="I61" i="1"/>
  <c r="G61" i="1"/>
  <c r="F61" i="1"/>
  <c r="I60" i="1"/>
  <c r="G60" i="1"/>
  <c r="F60" i="1"/>
  <c r="I59" i="1"/>
  <c r="G59" i="1"/>
  <c r="F59" i="1"/>
  <c r="E61" i="1"/>
  <c r="E60" i="1"/>
  <c r="E59" i="1"/>
  <c r="G57" i="1"/>
  <c r="E57" i="1"/>
  <c r="I58" i="1"/>
  <c r="H58" i="1"/>
  <c r="G58" i="1"/>
  <c r="F58" i="1"/>
  <c r="E58" i="1"/>
  <c r="E56" i="1"/>
  <c r="G56" i="1"/>
  <c r="G42" i="1"/>
  <c r="E42" i="1"/>
  <c r="I43" i="1"/>
  <c r="H43" i="1"/>
  <c r="G43" i="1"/>
  <c r="F43" i="1"/>
  <c r="E43" i="1"/>
  <c r="I45" i="1"/>
  <c r="H45" i="1"/>
  <c r="G45" i="1"/>
  <c r="F45" i="1"/>
  <c r="E45" i="1"/>
  <c r="G27" i="1"/>
  <c r="F27" i="1"/>
  <c r="E27" i="1"/>
  <c r="I29" i="1"/>
  <c r="H29" i="1"/>
  <c r="G29" i="1"/>
  <c r="F29" i="1"/>
  <c r="E29" i="1"/>
  <c r="G40" i="6" l="1"/>
  <c r="E40" i="6"/>
  <c r="F243" i="25"/>
  <c r="F40" i="6" l="1"/>
  <c r="J41" i="6" s="1"/>
  <c r="R41" i="6" l="1"/>
  <c r="Q41" i="6"/>
  <c r="T41" i="6"/>
  <c r="L41" i="6"/>
  <c r="V41" i="6"/>
  <c r="O41" i="6"/>
  <c r="S41" i="6"/>
  <c r="K41" i="6"/>
  <c r="U41" i="6"/>
  <c r="P41" i="6"/>
  <c r="M41" i="6"/>
  <c r="N41" i="6"/>
  <c r="W41" i="6"/>
  <c r="I174" i="14"/>
  <c r="G174" i="14"/>
  <c r="F174" i="14"/>
  <c r="I173" i="14"/>
  <c r="G173" i="14"/>
  <c r="F173" i="14"/>
  <c r="I172" i="14"/>
  <c r="G172" i="14"/>
  <c r="F172" i="14"/>
  <c r="I171" i="14"/>
  <c r="G171" i="14"/>
  <c r="F171" i="14"/>
  <c r="I170" i="14"/>
  <c r="G170" i="14"/>
  <c r="F170" i="14"/>
  <c r="I169" i="14"/>
  <c r="G169" i="14"/>
  <c r="F169" i="14"/>
  <c r="I168" i="14"/>
  <c r="G168" i="14"/>
  <c r="F168" i="14"/>
  <c r="I167" i="14"/>
  <c r="G167" i="14"/>
  <c r="F167" i="14"/>
  <c r="I166" i="14"/>
  <c r="G166" i="14"/>
  <c r="F166" i="14"/>
  <c r="I165" i="14"/>
  <c r="G165" i="14"/>
  <c r="F165" i="14"/>
  <c r="I164" i="14"/>
  <c r="G164" i="14"/>
  <c r="F164" i="14"/>
  <c r="E174" i="14"/>
  <c r="E173" i="14"/>
  <c r="E172" i="14"/>
  <c r="E170" i="14"/>
  <c r="E169" i="14"/>
  <c r="E168" i="14"/>
  <c r="E177" i="14"/>
  <c r="F177" i="14"/>
  <c r="G177" i="14"/>
  <c r="H177" i="14"/>
  <c r="I177" i="14"/>
  <c r="I160" i="14"/>
  <c r="G160" i="14"/>
  <c r="F160" i="14"/>
  <c r="I159" i="14"/>
  <c r="G159" i="14"/>
  <c r="F159" i="14"/>
  <c r="I158" i="14"/>
  <c r="G158" i="14"/>
  <c r="F158" i="14"/>
  <c r="I157" i="14"/>
  <c r="G157" i="14"/>
  <c r="F157" i="14"/>
  <c r="I156" i="14"/>
  <c r="G156" i="14"/>
  <c r="F156" i="14"/>
  <c r="I155" i="14"/>
  <c r="G155" i="14"/>
  <c r="F155" i="14"/>
  <c r="I154" i="14"/>
  <c r="G154" i="14"/>
  <c r="F154" i="14"/>
  <c r="I153" i="14"/>
  <c r="G153" i="14"/>
  <c r="F153" i="14"/>
  <c r="I152" i="14"/>
  <c r="G152" i="14"/>
  <c r="F152" i="14"/>
  <c r="E160" i="14"/>
  <c r="E159" i="14"/>
  <c r="E157" i="14"/>
  <c r="E158" i="14"/>
  <c r="E156" i="14"/>
  <c r="E155" i="14"/>
  <c r="E154" i="14"/>
  <c r="E153" i="14"/>
  <c r="E152" i="14"/>
  <c r="I78" i="14"/>
  <c r="G78" i="14"/>
  <c r="F78" i="14"/>
  <c r="E296" i="4"/>
  <c r="G202" i="4" l="1"/>
  <c r="E202" i="4"/>
  <c r="E203" i="4"/>
  <c r="F203" i="4"/>
  <c r="G203" i="4"/>
  <c r="J180" i="4"/>
  <c r="J168" i="4"/>
  <c r="I166" i="1"/>
  <c r="G166" i="1"/>
  <c r="G162" i="1"/>
  <c r="E162" i="1"/>
  <c r="E163" i="1"/>
  <c r="F163" i="1"/>
  <c r="G163" i="1"/>
  <c r="I163" i="1"/>
  <c r="I277" i="4" l="1"/>
  <c r="E67" i="33"/>
  <c r="E162" i="33" s="1"/>
  <c r="E129" i="34"/>
  <c r="E231" i="4"/>
  <c r="E277" i="4"/>
  <c r="F231" i="4"/>
  <c r="G231" i="4"/>
  <c r="G277" i="4"/>
  <c r="I19" i="21"/>
  <c r="G19" i="21"/>
  <c r="F19" i="21"/>
  <c r="E19" i="21"/>
  <c r="E37" i="13"/>
  <c r="G27" i="13"/>
  <c r="F27" i="13"/>
  <c r="E27" i="13"/>
  <c r="E5" i="14"/>
  <c r="E4" i="14"/>
  <c r="E3" i="14"/>
  <c r="E2" i="14"/>
  <c r="K43" i="13" l="1"/>
  <c r="L43" i="13" s="1"/>
  <c r="E47" i="13"/>
  <c r="F47" i="13"/>
  <c r="G47" i="13"/>
  <c r="H47" i="13"/>
  <c r="I47" i="13"/>
  <c r="E46" i="13"/>
  <c r="F46" i="13"/>
  <c r="G46" i="13"/>
  <c r="I46" i="13"/>
  <c r="G45" i="13"/>
  <c r="F45" i="13"/>
  <c r="E45" i="13"/>
  <c r="I24" i="27"/>
  <c r="H24" i="27"/>
  <c r="G62" i="26"/>
  <c r="F62" i="26"/>
  <c r="E62" i="26"/>
  <c r="E5" i="6"/>
  <c r="E4" i="6"/>
  <c r="E77" i="26" s="1"/>
  <c r="E3" i="6"/>
  <c r="E2" i="6"/>
  <c r="E5" i="3"/>
  <c r="E4" i="3"/>
  <c r="E3" i="3"/>
  <c r="E2" i="3"/>
  <c r="J9" i="27"/>
  <c r="K9" i="27" s="1"/>
  <c r="L9" i="27" s="1"/>
  <c r="M9" i="27" s="1"/>
  <c r="N9" i="27" s="1"/>
  <c r="O9" i="27" s="1"/>
  <c r="P9" i="27" s="1"/>
  <c r="Q9" i="27" s="1"/>
  <c r="R9" i="27" s="1"/>
  <c r="S9" i="27" s="1"/>
  <c r="T9" i="27" s="1"/>
  <c r="U9" i="27" s="1"/>
  <c r="V9" i="27" s="1"/>
  <c r="W9" i="27" s="1"/>
  <c r="X9" i="27" s="1"/>
  <c r="Y9" i="27" s="1"/>
  <c r="Z9" i="27" s="1"/>
  <c r="AA9" i="27" s="1"/>
  <c r="AB9" i="27" s="1"/>
  <c r="AC9" i="27" s="1"/>
  <c r="AD9" i="27" s="1"/>
  <c r="AE9" i="27" s="1"/>
  <c r="AF9" i="27" s="1"/>
  <c r="AG9" i="27" s="1"/>
  <c r="AH9" i="27" s="1"/>
  <c r="AI9" i="27" s="1"/>
  <c r="AJ9" i="27" s="1"/>
  <c r="AK9" i="27" s="1"/>
  <c r="AL9" i="27" s="1"/>
  <c r="AM9" i="27" s="1"/>
  <c r="AN9" i="27" s="1"/>
  <c r="AO9" i="27" s="1"/>
  <c r="AP9" i="27" s="1"/>
  <c r="AQ9" i="27" s="1"/>
  <c r="AR9" i="27" s="1"/>
  <c r="AS9" i="27" s="1"/>
  <c r="AT9" i="27" s="1"/>
  <c r="AU9" i="27" s="1"/>
  <c r="AV9" i="27" s="1"/>
  <c r="AW9" i="27" s="1"/>
  <c r="AX9" i="27" s="1"/>
  <c r="AY9" i="27" s="1"/>
  <c r="AZ9" i="27" s="1"/>
  <c r="BA9" i="27" s="1"/>
  <c r="BB9" i="27" s="1"/>
  <c r="BC9" i="27" s="1"/>
  <c r="BD9" i="27" s="1"/>
  <c r="BE9" i="27" s="1"/>
  <c r="BF9" i="27" s="1"/>
  <c r="BG9" i="27" s="1"/>
  <c r="BH9" i="27" s="1"/>
  <c r="BI9" i="27" s="1"/>
  <c r="BJ9" i="27" s="1"/>
  <c r="BK9" i="27" s="1"/>
  <c r="BL9" i="27" s="1"/>
  <c r="BM9" i="27" s="1"/>
  <c r="BN9" i="27" s="1"/>
  <c r="BO9" i="27" s="1"/>
  <c r="BP9" i="27" s="1"/>
  <c r="BQ9" i="27" s="1"/>
  <c r="BR9" i="27" s="1"/>
  <c r="BS9" i="27" s="1"/>
  <c r="BT9" i="27" s="1"/>
  <c r="BU9" i="27" s="1"/>
  <c r="BV9" i="27" s="1"/>
  <c r="BW9" i="27" s="1"/>
  <c r="BX9" i="27" s="1"/>
  <c r="BY9" i="27" s="1"/>
  <c r="BZ9" i="27" s="1"/>
  <c r="CA9" i="27" s="1"/>
  <c r="CB9" i="27" s="1"/>
  <c r="CC9" i="27" s="1"/>
  <c r="CD9" i="27" s="1"/>
  <c r="CE9" i="27" s="1"/>
  <c r="CF9" i="27" s="1"/>
  <c r="CG9" i="27" s="1"/>
  <c r="CH9" i="27" s="1"/>
  <c r="CI9" i="27" s="1"/>
  <c r="CJ9" i="27" s="1"/>
  <c r="CK9" i="27" s="1"/>
  <c r="CL9" i="27" s="1"/>
  <c r="CM9" i="27" s="1"/>
  <c r="CN9" i="27" s="1"/>
  <c r="CO9" i="27" s="1"/>
  <c r="CP9" i="27" s="1"/>
  <c r="CQ9" i="27" s="1"/>
  <c r="CR9" i="27" s="1"/>
  <c r="CS9" i="27" s="1"/>
  <c r="CT9" i="27" s="1"/>
  <c r="CU9" i="27" s="1"/>
  <c r="CV9" i="27" s="1"/>
  <c r="CW9" i="27" s="1"/>
  <c r="CX9" i="27" s="1"/>
  <c r="CY9" i="27" s="1"/>
  <c r="CZ9" i="27" s="1"/>
  <c r="DA9" i="27" s="1"/>
  <c r="DB9" i="27" s="1"/>
  <c r="DC9" i="27" s="1"/>
  <c r="DD9" i="27" s="1"/>
  <c r="DE9" i="27" s="1"/>
  <c r="DF9" i="27" s="1"/>
  <c r="DG9" i="27" s="1"/>
  <c r="DH9" i="27" s="1"/>
  <c r="DI9" i="27" s="1"/>
  <c r="DJ9" i="27" s="1"/>
  <c r="DK9" i="27" s="1"/>
  <c r="DL9" i="27" s="1"/>
  <c r="DM9" i="27" s="1"/>
  <c r="DN9" i="27" s="1"/>
  <c r="DO9" i="27" s="1"/>
  <c r="DP9" i="27" s="1"/>
  <c r="DQ9" i="27" s="1"/>
  <c r="DR9" i="27" s="1"/>
  <c r="DS9" i="27" s="1"/>
  <c r="DT9" i="27" s="1"/>
  <c r="DU9" i="27" s="1"/>
  <c r="DV9" i="27" s="1"/>
  <c r="DW9" i="27" s="1"/>
  <c r="DX9" i="27" s="1"/>
  <c r="DY9" i="27" s="1"/>
  <c r="DZ9" i="27" s="1"/>
  <c r="EA9" i="27" s="1"/>
  <c r="EB9" i="27" s="1"/>
  <c r="EC9" i="27" s="1"/>
  <c r="ED9" i="27" s="1"/>
  <c r="EE9" i="27" s="1"/>
  <c r="EF9" i="27" s="1"/>
  <c r="EG9" i="27" s="1"/>
  <c r="EH9" i="27" s="1"/>
  <c r="G20" i="27"/>
  <c r="F20" i="27"/>
  <c r="E20" i="27"/>
  <c r="G16" i="27"/>
  <c r="F16" i="27"/>
  <c r="E16" i="27"/>
  <c r="G35" i="27"/>
  <c r="I34" i="27"/>
  <c r="H34" i="27"/>
  <c r="G34" i="27"/>
  <c r="F34" i="27"/>
  <c r="E34" i="27"/>
  <c r="I31" i="27"/>
  <c r="G31" i="27"/>
  <c r="F31" i="27"/>
  <c r="E31" i="27"/>
  <c r="I30" i="27"/>
  <c r="H30" i="27"/>
  <c r="G30" i="27"/>
  <c r="F30" i="27"/>
  <c r="E30" i="27"/>
  <c r="G29" i="27"/>
  <c r="F29" i="27"/>
  <c r="E29" i="27"/>
  <c r="G28" i="27"/>
  <c r="E28" i="27"/>
  <c r="I25" i="27"/>
  <c r="H25" i="27"/>
  <c r="G25" i="27"/>
  <c r="F25" i="27"/>
  <c r="E25" i="27"/>
  <c r="G24" i="27"/>
  <c r="F24" i="27"/>
  <c r="E24" i="27"/>
  <c r="I21" i="27"/>
  <c r="H21" i="27"/>
  <c r="G21" i="27"/>
  <c r="F21" i="27"/>
  <c r="E21" i="27"/>
  <c r="I17" i="27"/>
  <c r="G17" i="27"/>
  <c r="F17" i="27"/>
  <c r="E17" i="27"/>
  <c r="G15" i="27"/>
  <c r="E15" i="27"/>
  <c r="I12" i="27"/>
  <c r="H12" i="27"/>
  <c r="G12" i="27"/>
  <c r="F12" i="27"/>
  <c r="E12" i="27"/>
  <c r="E5" i="27"/>
  <c r="E4" i="27"/>
  <c r="H3" i="27"/>
  <c r="F3" i="27"/>
  <c r="E3" i="27"/>
  <c r="E2" i="27"/>
  <c r="A1" i="27"/>
  <c r="F18" i="24" s="1"/>
  <c r="J12" i="13"/>
  <c r="E5" i="13"/>
  <c r="E4" i="13"/>
  <c r="E3" i="13"/>
  <c r="E2" i="13"/>
  <c r="E5" i="21"/>
  <c r="E4" i="21"/>
  <c r="E3" i="21"/>
  <c r="E2" i="21"/>
  <c r="E5" i="19"/>
  <c r="E4" i="19"/>
  <c r="E3" i="19"/>
  <c r="E2" i="19"/>
  <c r="E5" i="4"/>
  <c r="E4" i="4"/>
  <c r="E3" i="4"/>
  <c r="E2" i="4"/>
  <c r="E5" i="1"/>
  <c r="E4" i="1"/>
  <c r="E3" i="1"/>
  <c r="E2" i="1"/>
  <c r="G35" i="19"/>
  <c r="E34" i="19"/>
  <c r="F34" i="19"/>
  <c r="G34" i="19"/>
  <c r="H34" i="19"/>
  <c r="I34" i="19"/>
  <c r="E31" i="19"/>
  <c r="F31" i="19"/>
  <c r="G31" i="19"/>
  <c r="I31" i="19"/>
  <c r="E30" i="19"/>
  <c r="F30" i="19"/>
  <c r="G30" i="19"/>
  <c r="H30" i="19"/>
  <c r="I30" i="19"/>
  <c r="G28" i="19"/>
  <c r="E28" i="19"/>
  <c r="G29" i="19"/>
  <c r="F29" i="19"/>
  <c r="E29" i="19"/>
  <c r="E25" i="19"/>
  <c r="F25" i="19"/>
  <c r="G25" i="19"/>
  <c r="H25" i="19"/>
  <c r="I25" i="19"/>
  <c r="E24" i="19"/>
  <c r="F24" i="19"/>
  <c r="G24" i="19"/>
  <c r="H24" i="19"/>
  <c r="I24" i="19"/>
  <c r="E21" i="19"/>
  <c r="F21" i="19"/>
  <c r="G21" i="19"/>
  <c r="H21" i="19"/>
  <c r="I21" i="19"/>
  <c r="G20" i="19"/>
  <c r="F20" i="19"/>
  <c r="E20" i="19"/>
  <c r="E17" i="19"/>
  <c r="F17" i="19"/>
  <c r="G17" i="19"/>
  <c r="I17" i="19"/>
  <c r="G16" i="19"/>
  <c r="F16" i="19"/>
  <c r="E16" i="19"/>
  <c r="G15" i="19"/>
  <c r="E15" i="19"/>
  <c r="I12" i="19"/>
  <c r="H12" i="19"/>
  <c r="G12" i="19"/>
  <c r="F12" i="19"/>
  <c r="E12" i="19"/>
  <c r="J20" i="13" l="1"/>
  <c r="J21" i="13" s="1"/>
  <c r="J14" i="13" s="1"/>
  <c r="K9" i="19"/>
  <c r="J118" i="1"/>
  <c r="M43" i="13"/>
  <c r="J47" i="13"/>
  <c r="J12" i="27"/>
  <c r="J13" i="27" s="1"/>
  <c r="L9" i="19" l="1"/>
  <c r="K118" i="1"/>
  <c r="N43" i="13"/>
  <c r="K12" i="27"/>
  <c r="K13" i="27" s="1"/>
  <c r="J31" i="27"/>
  <c r="M9" i="19" l="1"/>
  <c r="M47" i="13" s="1"/>
  <c r="L118" i="1"/>
  <c r="O43" i="13"/>
  <c r="K31" i="27"/>
  <c r="K17" i="27"/>
  <c r="L12" i="27"/>
  <c r="L13" i="27" s="1"/>
  <c r="N9" i="19" l="1"/>
  <c r="M118" i="1"/>
  <c r="M12" i="27"/>
  <c r="M13" i="27" s="1"/>
  <c r="L31" i="27"/>
  <c r="L17" i="27"/>
  <c r="O9" i="19" l="1"/>
  <c r="N118" i="1"/>
  <c r="M31" i="27"/>
  <c r="M17" i="27"/>
  <c r="N12" i="27"/>
  <c r="N13" i="27" s="1"/>
  <c r="P9" i="19" l="1"/>
  <c r="O118" i="1"/>
  <c r="O12" i="27"/>
  <c r="O13" i="27" s="1"/>
  <c r="N17" i="27"/>
  <c r="N31" i="27"/>
  <c r="Q9" i="19" l="1"/>
  <c r="P118" i="1"/>
  <c r="O31" i="27"/>
  <c r="O17" i="27"/>
  <c r="P12" i="27"/>
  <c r="P13" i="27" s="1"/>
  <c r="R9" i="19" l="1"/>
  <c r="Q118" i="1"/>
  <c r="Q12" i="27"/>
  <c r="Q13" i="27" s="1"/>
  <c r="P31" i="27"/>
  <c r="P17" i="27"/>
  <c r="S9" i="19" l="1"/>
  <c r="R118" i="1"/>
  <c r="R12" i="27"/>
  <c r="R13" i="27" s="1"/>
  <c r="Q31" i="27"/>
  <c r="Q17" i="27"/>
  <c r="T9" i="19" l="1"/>
  <c r="S118" i="1"/>
  <c r="R31" i="27"/>
  <c r="R17" i="27"/>
  <c r="S12" i="27"/>
  <c r="S13" i="27" s="1"/>
  <c r="U9" i="19" l="1"/>
  <c r="T118" i="1"/>
  <c r="S31" i="27"/>
  <c r="S17" i="27"/>
  <c r="T12" i="27"/>
  <c r="T13" i="27" s="1"/>
  <c r="V9" i="19" l="1"/>
  <c r="U118" i="1"/>
  <c r="T31" i="27"/>
  <c r="T17" i="27"/>
  <c r="U12" i="27"/>
  <c r="U13" i="27" s="1"/>
  <c r="W9" i="19" l="1"/>
  <c r="V118" i="1"/>
  <c r="V12" i="27"/>
  <c r="V13" i="27" s="1"/>
  <c r="U31" i="27"/>
  <c r="U17" i="27"/>
  <c r="X9" i="19" l="1"/>
  <c r="W118" i="1"/>
  <c r="V17" i="27"/>
  <c r="V31" i="27"/>
  <c r="W12" i="27"/>
  <c r="W13" i="27" s="1"/>
  <c r="Y9" i="19" l="1"/>
  <c r="X118" i="1"/>
  <c r="W31" i="27"/>
  <c r="W17" i="27"/>
  <c r="X12" i="27"/>
  <c r="X13" i="27" s="1"/>
  <c r="Z9" i="19" l="1"/>
  <c r="Y118" i="1"/>
  <c r="Y12" i="27"/>
  <c r="Y13" i="27" s="1"/>
  <c r="X31" i="27"/>
  <c r="X17" i="27"/>
  <c r="AA9" i="19" l="1"/>
  <c r="Z118" i="1"/>
  <c r="Z12" i="27"/>
  <c r="Z13" i="27" s="1"/>
  <c r="Y31" i="27"/>
  <c r="Y17" i="27"/>
  <c r="AB9" i="19" l="1"/>
  <c r="AA118" i="1"/>
  <c r="Z31" i="27"/>
  <c r="Z17" i="27"/>
  <c r="AA12" i="27"/>
  <c r="AA13" i="27" s="1"/>
  <c r="AC9" i="19" l="1"/>
  <c r="AB118" i="1"/>
  <c r="AA31" i="27"/>
  <c r="AA17" i="27"/>
  <c r="AB12" i="27"/>
  <c r="AB13" i="27" s="1"/>
  <c r="AD9" i="19" l="1"/>
  <c r="AC118" i="1"/>
  <c r="AB31" i="27"/>
  <c r="AB17" i="27"/>
  <c r="AC12" i="27"/>
  <c r="AC13" i="27" s="1"/>
  <c r="AE9" i="19" l="1"/>
  <c r="AD118" i="1"/>
  <c r="AD12" i="27"/>
  <c r="AD13" i="27" s="1"/>
  <c r="AC31" i="27"/>
  <c r="AC17" i="27"/>
  <c r="AF9" i="19" l="1"/>
  <c r="AE118" i="1"/>
  <c r="AD31" i="27"/>
  <c r="AD17" i="27"/>
  <c r="AE12" i="27"/>
  <c r="AE13" i="27" s="1"/>
  <c r="AG9" i="19" l="1"/>
  <c r="AF118" i="1"/>
  <c r="AF12" i="27"/>
  <c r="AF13" i="27" s="1"/>
  <c r="AE31" i="27"/>
  <c r="AE17" i="27"/>
  <c r="AH9" i="19" l="1"/>
  <c r="AG118" i="1"/>
  <c r="AF31" i="27"/>
  <c r="AF17" i="27"/>
  <c r="AG12" i="27"/>
  <c r="AG13" i="27" s="1"/>
  <c r="AI9" i="19" l="1"/>
  <c r="AH118" i="1"/>
  <c r="AH12" i="27"/>
  <c r="AH13" i="27" s="1"/>
  <c r="AG31" i="27"/>
  <c r="AG17" i="27"/>
  <c r="AJ9" i="19" l="1"/>
  <c r="AI118" i="1"/>
  <c r="AH31" i="27"/>
  <c r="AH17" i="27"/>
  <c r="AI12" i="27"/>
  <c r="AI13" i="27" s="1"/>
  <c r="AK9" i="19" l="1"/>
  <c r="AJ118" i="1"/>
  <c r="AJ12" i="27"/>
  <c r="AJ13" i="27" s="1"/>
  <c r="AI31" i="27"/>
  <c r="AI17" i="27"/>
  <c r="AL9" i="19" l="1"/>
  <c r="AK118" i="1"/>
  <c r="AK12" i="27"/>
  <c r="AK13" i="27" s="1"/>
  <c r="AJ31" i="27"/>
  <c r="AJ17" i="27"/>
  <c r="AM9" i="19" l="1"/>
  <c r="AL118" i="1"/>
  <c r="AK31" i="27"/>
  <c r="AK17" i="27"/>
  <c r="AL12" i="27"/>
  <c r="AL13" i="27" s="1"/>
  <c r="AN9" i="19" l="1"/>
  <c r="AM118" i="1"/>
  <c r="AM12" i="27"/>
  <c r="AM13" i="27" s="1"/>
  <c r="AL17" i="27"/>
  <c r="AL31" i="27"/>
  <c r="AO9" i="19" l="1"/>
  <c r="AN118" i="1"/>
  <c r="AN12" i="27"/>
  <c r="AN13" i="27" s="1"/>
  <c r="AM31" i="27"/>
  <c r="AM17" i="27"/>
  <c r="AP9" i="19" l="1"/>
  <c r="AO118" i="1"/>
  <c r="AO12" i="27"/>
  <c r="AO13" i="27" s="1"/>
  <c r="AN31" i="27"/>
  <c r="AN17" i="27"/>
  <c r="AQ9" i="19" l="1"/>
  <c r="AP118" i="1"/>
  <c r="AP12" i="27"/>
  <c r="AP13" i="27" s="1"/>
  <c r="AO31" i="27"/>
  <c r="AO17" i="27"/>
  <c r="AR9" i="19" l="1"/>
  <c r="AQ118" i="1"/>
  <c r="AP31" i="27"/>
  <c r="AP17" i="27"/>
  <c r="AQ12" i="27"/>
  <c r="AQ13" i="27" s="1"/>
  <c r="AS9" i="19" l="1"/>
  <c r="AR118" i="1"/>
  <c r="AR12" i="27"/>
  <c r="AR13" i="27" s="1"/>
  <c r="AQ31" i="27"/>
  <c r="AQ17" i="27"/>
  <c r="AT9" i="19" l="1"/>
  <c r="AS118" i="1"/>
  <c r="AS12" i="27"/>
  <c r="AS13" i="27" s="1"/>
  <c r="AR31" i="27"/>
  <c r="AR17" i="27"/>
  <c r="AU9" i="19" l="1"/>
  <c r="AT118" i="1"/>
  <c r="AS31" i="27"/>
  <c r="AS17" i="27"/>
  <c r="AT12" i="27"/>
  <c r="AT13" i="27" s="1"/>
  <c r="AV9" i="19" l="1"/>
  <c r="AU118" i="1"/>
  <c r="AU12" i="27"/>
  <c r="AU13" i="27" s="1"/>
  <c r="AT31" i="27"/>
  <c r="AT17" i="27"/>
  <c r="AW9" i="19" l="1"/>
  <c r="AV118" i="1"/>
  <c r="AV12" i="27"/>
  <c r="AV13" i="27" s="1"/>
  <c r="AU31" i="27"/>
  <c r="AU17" i="27"/>
  <c r="AX9" i="19" l="1"/>
  <c r="AW118" i="1"/>
  <c r="AW12" i="27"/>
  <c r="AW13" i="27" s="1"/>
  <c r="AV31" i="27"/>
  <c r="AV17" i="27"/>
  <c r="AY9" i="19" l="1"/>
  <c r="AX118" i="1"/>
  <c r="AX12" i="27"/>
  <c r="AX13" i="27" s="1"/>
  <c r="AW17" i="27"/>
  <c r="AW31" i="27"/>
  <c r="AZ9" i="19" l="1"/>
  <c r="AY118" i="1"/>
  <c r="AX31" i="27"/>
  <c r="AX17" i="27"/>
  <c r="AY12" i="27"/>
  <c r="AY13" i="27" s="1"/>
  <c r="BA9" i="19" l="1"/>
  <c r="AZ118" i="1"/>
  <c r="AY31" i="27"/>
  <c r="AY17" i="27"/>
  <c r="AZ12" i="27"/>
  <c r="AZ13" i="27" s="1"/>
  <c r="BB9" i="19" l="1"/>
  <c r="BA118" i="1"/>
  <c r="BA12" i="27"/>
  <c r="BA13" i="27" s="1"/>
  <c r="AZ31" i="27"/>
  <c r="AZ17" i="27"/>
  <c r="BC9" i="19" l="1"/>
  <c r="BB118" i="1"/>
  <c r="BB12" i="27"/>
  <c r="BB13" i="27" s="1"/>
  <c r="BA31" i="27"/>
  <c r="BA17" i="27"/>
  <c r="BD9" i="19" l="1"/>
  <c r="BC118" i="1"/>
  <c r="BB31" i="27"/>
  <c r="BB17" i="27"/>
  <c r="BC12" i="27"/>
  <c r="BC13" i="27" s="1"/>
  <c r="BE9" i="19" l="1"/>
  <c r="BD118" i="1"/>
  <c r="BD12" i="27"/>
  <c r="BD13" i="27" s="1"/>
  <c r="BC31" i="27"/>
  <c r="BC17" i="27"/>
  <c r="BF9" i="19" l="1"/>
  <c r="BE118" i="1"/>
  <c r="BD31" i="27"/>
  <c r="BD17" i="27"/>
  <c r="BE12" i="27"/>
  <c r="BE13" i="27" s="1"/>
  <c r="BG9" i="19" l="1"/>
  <c r="BF118" i="1"/>
  <c r="BF12" i="27"/>
  <c r="BF13" i="27" s="1"/>
  <c r="BE17" i="27"/>
  <c r="BE31" i="27"/>
  <c r="BH9" i="19" l="1"/>
  <c r="BG118" i="1"/>
  <c r="BF31" i="27"/>
  <c r="BF17" i="27"/>
  <c r="BG12" i="27"/>
  <c r="BG13" i="27" s="1"/>
  <c r="BI9" i="19" l="1"/>
  <c r="BH118" i="1"/>
  <c r="BH12" i="27"/>
  <c r="BH13" i="27" s="1"/>
  <c r="BG31" i="27"/>
  <c r="BG17" i="27"/>
  <c r="BJ9" i="19" l="1"/>
  <c r="BI118" i="1"/>
  <c r="BI12" i="27"/>
  <c r="BI13" i="27" s="1"/>
  <c r="BH31" i="27"/>
  <c r="BH17" i="27"/>
  <c r="BK9" i="19" l="1"/>
  <c r="BJ118" i="1"/>
  <c r="BJ12" i="27"/>
  <c r="BJ13" i="27" s="1"/>
  <c r="BI31" i="27"/>
  <c r="BI17" i="27"/>
  <c r="BL9" i="19" l="1"/>
  <c r="BK118" i="1"/>
  <c r="BK12" i="27"/>
  <c r="BK13" i="27" s="1"/>
  <c r="BJ31" i="27"/>
  <c r="BJ17" i="27"/>
  <c r="BM9" i="19" l="1"/>
  <c r="BL118" i="1"/>
  <c r="BL12" i="27"/>
  <c r="BL13" i="27" s="1"/>
  <c r="BK31" i="27"/>
  <c r="BK17" i="27"/>
  <c r="BN9" i="19" l="1"/>
  <c r="BM118" i="1"/>
  <c r="BL31" i="27"/>
  <c r="BL17" i="27"/>
  <c r="BM12" i="27"/>
  <c r="BM13" i="27" s="1"/>
  <c r="BO9" i="19" l="1"/>
  <c r="BN118" i="1"/>
  <c r="BN12" i="27"/>
  <c r="BN13" i="27" s="1"/>
  <c r="BM31" i="27"/>
  <c r="BM17" i="27"/>
  <c r="BP9" i="19" l="1"/>
  <c r="BO118" i="1"/>
  <c r="BN31" i="27"/>
  <c r="BN17" i="27"/>
  <c r="BO12" i="27"/>
  <c r="BO13" i="27" s="1"/>
  <c r="BQ9" i="19" l="1"/>
  <c r="BP118" i="1"/>
  <c r="BP12" i="27"/>
  <c r="BP13" i="27" s="1"/>
  <c r="BO31" i="27"/>
  <c r="BO17" i="27"/>
  <c r="BR9" i="19" l="1"/>
  <c r="BQ118" i="1"/>
  <c r="BP31" i="27"/>
  <c r="BP17" i="27"/>
  <c r="BQ12" i="27"/>
  <c r="BQ13" i="27" s="1"/>
  <c r="BS9" i="19" l="1"/>
  <c r="BR118" i="1"/>
  <c r="BR12" i="27"/>
  <c r="BR13" i="27" s="1"/>
  <c r="BQ17" i="27"/>
  <c r="BQ31" i="27"/>
  <c r="BT9" i="19" l="1"/>
  <c r="BS118" i="1"/>
  <c r="BS12" i="27"/>
  <c r="BS13" i="27" s="1"/>
  <c r="BR31" i="27"/>
  <c r="BR17" i="27"/>
  <c r="BU9" i="19" l="1"/>
  <c r="BT118" i="1"/>
  <c r="BT12" i="27"/>
  <c r="BT13" i="27" s="1"/>
  <c r="BS31" i="27"/>
  <c r="BS17" i="27"/>
  <c r="BV9" i="19" l="1"/>
  <c r="BU118" i="1"/>
  <c r="BT17" i="27"/>
  <c r="BT31" i="27"/>
  <c r="BU12" i="27"/>
  <c r="BU13" i="27" s="1"/>
  <c r="BW9" i="19" l="1"/>
  <c r="BV118" i="1"/>
  <c r="BV12" i="27"/>
  <c r="BV13" i="27" s="1"/>
  <c r="BU17" i="27"/>
  <c r="BU31" i="27"/>
  <c r="BX9" i="19" l="1"/>
  <c r="BW118" i="1"/>
  <c r="BW12" i="27"/>
  <c r="BW13" i="27" s="1"/>
  <c r="BV31" i="27"/>
  <c r="BV17" i="27"/>
  <c r="BY9" i="19" l="1"/>
  <c r="BX118" i="1"/>
  <c r="BW17" i="27"/>
  <c r="BW31" i="27"/>
  <c r="BX12" i="27"/>
  <c r="BX13" i="27" s="1"/>
  <c r="BZ9" i="19" l="1"/>
  <c r="BY118" i="1"/>
  <c r="BY12" i="27"/>
  <c r="BY13" i="27" s="1"/>
  <c r="BX31" i="27"/>
  <c r="BX17" i="27"/>
  <c r="CA9" i="19" l="1"/>
  <c r="BZ118" i="1"/>
  <c r="BZ12" i="27"/>
  <c r="BZ13" i="27" s="1"/>
  <c r="BY17" i="27"/>
  <c r="BY31" i="27"/>
  <c r="CB9" i="19" l="1"/>
  <c r="CA118" i="1"/>
  <c r="BZ31" i="27"/>
  <c r="BZ17" i="27"/>
  <c r="CA12" i="27"/>
  <c r="CA13" i="27" s="1"/>
  <c r="CC9" i="19" l="1"/>
  <c r="CB118" i="1"/>
  <c r="CB12" i="27"/>
  <c r="CB13" i="27" s="1"/>
  <c r="CA31" i="27"/>
  <c r="CA17" i="27"/>
  <c r="CD9" i="19" l="1"/>
  <c r="CC118" i="1"/>
  <c r="CB31" i="27"/>
  <c r="CB17" i="27"/>
  <c r="CC12" i="27"/>
  <c r="CC13" i="27" s="1"/>
  <c r="CE9" i="19" l="1"/>
  <c r="CD118" i="1"/>
  <c r="CD12" i="27"/>
  <c r="CD13" i="27" s="1"/>
  <c r="CC17" i="27"/>
  <c r="CC31" i="27"/>
  <c r="CF9" i="19" l="1"/>
  <c r="CE118" i="1"/>
  <c r="CD31" i="27"/>
  <c r="CD17" i="27"/>
  <c r="CE12" i="27"/>
  <c r="CE13" i="27" s="1"/>
  <c r="CG9" i="19" l="1"/>
  <c r="CF118" i="1"/>
  <c r="CE31" i="27"/>
  <c r="CE17" i="27"/>
  <c r="CF12" i="27"/>
  <c r="CF13" i="27" s="1"/>
  <c r="CH9" i="19" l="1"/>
  <c r="CG118" i="1"/>
  <c r="CG12" i="27"/>
  <c r="CG13" i="27" s="1"/>
  <c r="CF17" i="27"/>
  <c r="CF31" i="27"/>
  <c r="CI9" i="19" l="1"/>
  <c r="CH118" i="1"/>
  <c r="CG17" i="27"/>
  <c r="CG31" i="27"/>
  <c r="CH12" i="27"/>
  <c r="CH13" i="27" s="1"/>
  <c r="CJ9" i="19" l="1"/>
  <c r="CI118" i="1"/>
  <c r="CI12" i="27"/>
  <c r="CI13" i="27" s="1"/>
  <c r="CH31" i="27"/>
  <c r="CH17" i="27"/>
  <c r="CK9" i="19" l="1"/>
  <c r="CJ118" i="1"/>
  <c r="CJ12" i="27"/>
  <c r="CJ13" i="27" s="1"/>
  <c r="CI31" i="27"/>
  <c r="CI17" i="27"/>
  <c r="CL9" i="19" l="1"/>
  <c r="CK118" i="1"/>
  <c r="CK12" i="27"/>
  <c r="CK13" i="27" s="1"/>
  <c r="CJ31" i="27"/>
  <c r="CJ17" i="27"/>
  <c r="CM9" i="19" l="1"/>
  <c r="CL118" i="1"/>
  <c r="CL12" i="27"/>
  <c r="CL13" i="27" s="1"/>
  <c r="CK31" i="27"/>
  <c r="CK17" i="27"/>
  <c r="CN9" i="19" l="1"/>
  <c r="CM118" i="1"/>
  <c r="CL31" i="27"/>
  <c r="CL17" i="27"/>
  <c r="CM12" i="27"/>
  <c r="CM13" i="27" s="1"/>
  <c r="CO9" i="19" l="1"/>
  <c r="CN118" i="1"/>
  <c r="CM31" i="27"/>
  <c r="CM17" i="27"/>
  <c r="CN12" i="27"/>
  <c r="CN13" i="27" s="1"/>
  <c r="CP9" i="19" l="1"/>
  <c r="CO118" i="1"/>
  <c r="CN31" i="27"/>
  <c r="CN17" i="27"/>
  <c r="CO12" i="27"/>
  <c r="CO13" i="27" s="1"/>
  <c r="CQ9" i="19" l="1"/>
  <c r="CP118" i="1"/>
  <c r="CP12" i="27"/>
  <c r="CP13" i="27" s="1"/>
  <c r="CO17" i="27"/>
  <c r="CO31" i="27"/>
  <c r="CR9" i="19" l="1"/>
  <c r="CQ118" i="1"/>
  <c r="CQ12" i="27"/>
  <c r="CQ13" i="27" s="1"/>
  <c r="CP31" i="27"/>
  <c r="CP17" i="27"/>
  <c r="CS9" i="19" l="1"/>
  <c r="CR118" i="1"/>
  <c r="CR12" i="27"/>
  <c r="CR13" i="27" s="1"/>
  <c r="CQ31" i="27"/>
  <c r="CQ17" i="27"/>
  <c r="CT9" i="19" l="1"/>
  <c r="CS118" i="1"/>
  <c r="CR31" i="27"/>
  <c r="CR17" i="27"/>
  <c r="CS12" i="27"/>
  <c r="CS13" i="27" s="1"/>
  <c r="CU9" i="19" l="1"/>
  <c r="CT118" i="1"/>
  <c r="CS31" i="27"/>
  <c r="CS17" i="27"/>
  <c r="CT12" i="27"/>
  <c r="CT13" i="27" s="1"/>
  <c r="CV9" i="19" l="1"/>
  <c r="CU118" i="1"/>
  <c r="CU12" i="27"/>
  <c r="CU13" i="27" s="1"/>
  <c r="CT31" i="27"/>
  <c r="CT17" i="27"/>
  <c r="CW9" i="19" l="1"/>
  <c r="CV118" i="1"/>
  <c r="CU17" i="27"/>
  <c r="CU31" i="27"/>
  <c r="CV12" i="27"/>
  <c r="CV13" i="27" s="1"/>
  <c r="CX9" i="19" l="1"/>
  <c r="CW118" i="1"/>
  <c r="CW12" i="27"/>
  <c r="CW13" i="27" s="1"/>
  <c r="CV31" i="27"/>
  <c r="CV17" i="27"/>
  <c r="CY9" i="19" l="1"/>
  <c r="CX118" i="1"/>
  <c r="CX12" i="27"/>
  <c r="CX13" i="27" s="1"/>
  <c r="CW31" i="27"/>
  <c r="CW17" i="27"/>
  <c r="CZ9" i="19" l="1"/>
  <c r="CY118" i="1"/>
  <c r="CY12" i="27"/>
  <c r="CY13" i="27" s="1"/>
  <c r="CX31" i="27"/>
  <c r="CX17" i="27"/>
  <c r="DA9" i="19" l="1"/>
  <c r="CZ118" i="1"/>
  <c r="CY31" i="27"/>
  <c r="CY17" i="27"/>
  <c r="CZ12" i="27"/>
  <c r="CZ13" i="27" s="1"/>
  <c r="DB9" i="19" l="1"/>
  <c r="DA118" i="1"/>
  <c r="DA12" i="27"/>
  <c r="DA13" i="27" s="1"/>
  <c r="CZ31" i="27"/>
  <c r="CZ17" i="27"/>
  <c r="DC9" i="19" l="1"/>
  <c r="DB118" i="1"/>
  <c r="DA31" i="27"/>
  <c r="DA17" i="27"/>
  <c r="DB12" i="27"/>
  <c r="DB13" i="27" s="1"/>
  <c r="DD9" i="19" l="1"/>
  <c r="DC118" i="1"/>
  <c r="DB31" i="27"/>
  <c r="DB17" i="27"/>
  <c r="DC12" i="27"/>
  <c r="DC13" i="27" s="1"/>
  <c r="DE9" i="19" l="1"/>
  <c r="DD118" i="1"/>
  <c r="DD12" i="27"/>
  <c r="DD13" i="27" s="1"/>
  <c r="DC31" i="27"/>
  <c r="DC17" i="27"/>
  <c r="DF9" i="19" l="1"/>
  <c r="DE118" i="1"/>
  <c r="DE12" i="27"/>
  <c r="DE13" i="27" s="1"/>
  <c r="DD17" i="27"/>
  <c r="DD31" i="27"/>
  <c r="DG9" i="19" l="1"/>
  <c r="DF118" i="1"/>
  <c r="DF12" i="27"/>
  <c r="DF13" i="27" s="1"/>
  <c r="DE17" i="27"/>
  <c r="DE31" i="27"/>
  <c r="DH9" i="19" l="1"/>
  <c r="DG118" i="1"/>
  <c r="DG12" i="27"/>
  <c r="DG13" i="27" s="1"/>
  <c r="DF31" i="27"/>
  <c r="DF17" i="27"/>
  <c r="DI9" i="19" l="1"/>
  <c r="DH118" i="1"/>
  <c r="DH12" i="27"/>
  <c r="DH13" i="27" s="1"/>
  <c r="DG31" i="27"/>
  <c r="DG17" i="27"/>
  <c r="DJ9" i="19" l="1"/>
  <c r="DI118" i="1"/>
  <c r="DH17" i="27"/>
  <c r="DH31" i="27"/>
  <c r="DI12" i="27"/>
  <c r="DI13" i="27" s="1"/>
  <c r="DK9" i="19" l="1"/>
  <c r="DJ118" i="1"/>
  <c r="DJ12" i="27"/>
  <c r="DJ13" i="27" s="1"/>
  <c r="DI31" i="27"/>
  <c r="DI17" i="27"/>
  <c r="DL9" i="19" l="1"/>
  <c r="DK118" i="1"/>
  <c r="DK12" i="27"/>
  <c r="DK13" i="27" s="1"/>
  <c r="DJ31" i="27"/>
  <c r="DJ17" i="27"/>
  <c r="DM9" i="19" l="1"/>
  <c r="DL118" i="1"/>
  <c r="DL12" i="27"/>
  <c r="DL13" i="27" s="1"/>
  <c r="DK31" i="27"/>
  <c r="DK17" i="27"/>
  <c r="DN9" i="19" l="1"/>
  <c r="DM118" i="1"/>
  <c r="DM12" i="27"/>
  <c r="DM13" i="27" s="1"/>
  <c r="DL31" i="27"/>
  <c r="DL17" i="27"/>
  <c r="DO9" i="19" l="1"/>
  <c r="DN118" i="1"/>
  <c r="DM17" i="27"/>
  <c r="DM31" i="27"/>
  <c r="DN12" i="27"/>
  <c r="DN13" i="27" s="1"/>
  <c r="DP9" i="19" l="1"/>
  <c r="DO118" i="1"/>
  <c r="DO12" i="27"/>
  <c r="DO13" i="27" s="1"/>
  <c r="DN17" i="27"/>
  <c r="DN31" i="27"/>
  <c r="DQ9" i="19" l="1"/>
  <c r="DP118" i="1"/>
  <c r="DO31" i="27"/>
  <c r="DO17" i="27"/>
  <c r="DP12" i="27"/>
  <c r="DP13" i="27" s="1"/>
  <c r="DR9" i="19" l="1"/>
  <c r="DQ118" i="1"/>
  <c r="DQ12" i="27"/>
  <c r="DQ13" i="27" s="1"/>
  <c r="DP31" i="27"/>
  <c r="DP17" i="27"/>
  <c r="DS9" i="19" l="1"/>
  <c r="DR118" i="1"/>
  <c r="DQ17" i="27"/>
  <c r="DQ31" i="27"/>
  <c r="DR12" i="27"/>
  <c r="DR13" i="27" s="1"/>
  <c r="DT9" i="19" l="1"/>
  <c r="DS118" i="1"/>
  <c r="DR17" i="27"/>
  <c r="DR31" i="27"/>
  <c r="DS12" i="27"/>
  <c r="DS13" i="27" s="1"/>
  <c r="DU9" i="19" l="1"/>
  <c r="DT118" i="1"/>
  <c r="DS17" i="27"/>
  <c r="DS31" i="27"/>
  <c r="DT12" i="27"/>
  <c r="DT13" i="27" s="1"/>
  <c r="DV9" i="19" l="1"/>
  <c r="DU118" i="1"/>
  <c r="DU12" i="27"/>
  <c r="DU13" i="27" s="1"/>
  <c r="DT31" i="27"/>
  <c r="DT17" i="27"/>
  <c r="DW9" i="19" l="1"/>
  <c r="DV118" i="1"/>
  <c r="DV12" i="27"/>
  <c r="DV13" i="27" s="1"/>
  <c r="DU31" i="27"/>
  <c r="DU17" i="27"/>
  <c r="DX9" i="19" l="1"/>
  <c r="DW118" i="1"/>
  <c r="DW12" i="27"/>
  <c r="DW13" i="27" s="1"/>
  <c r="DV31" i="27"/>
  <c r="DV17" i="27"/>
  <c r="DY9" i="19" l="1"/>
  <c r="DX118" i="1"/>
  <c r="DW31" i="27"/>
  <c r="DW17" i="27"/>
  <c r="DX12" i="27"/>
  <c r="DX13" i="27" s="1"/>
  <c r="DZ9" i="19" l="1"/>
  <c r="DY118" i="1"/>
  <c r="DX31" i="27"/>
  <c r="DX17" i="27"/>
  <c r="DY12" i="27"/>
  <c r="DY13" i="27" s="1"/>
  <c r="EA9" i="19" l="1"/>
  <c r="DZ118" i="1"/>
  <c r="DZ12" i="27"/>
  <c r="DZ13" i="27" s="1"/>
  <c r="DY31" i="27"/>
  <c r="DY17" i="27"/>
  <c r="EB9" i="19" l="1"/>
  <c r="EA118" i="1"/>
  <c r="DZ31" i="27"/>
  <c r="DZ17" i="27"/>
  <c r="EA12" i="27"/>
  <c r="EA13" i="27" s="1"/>
  <c r="EC9" i="19" l="1"/>
  <c r="EB118" i="1"/>
  <c r="EB12" i="27"/>
  <c r="EB13" i="27" s="1"/>
  <c r="EA31" i="27"/>
  <c r="EA17" i="27"/>
  <c r="ED9" i="19" l="1"/>
  <c r="EC118" i="1"/>
  <c r="EB31" i="27"/>
  <c r="EB17" i="27"/>
  <c r="EC12" i="27"/>
  <c r="EC13" i="27" s="1"/>
  <c r="EE9" i="19" l="1"/>
  <c r="ED118" i="1"/>
  <c r="ED12" i="27"/>
  <c r="ED13" i="27" s="1"/>
  <c r="EC17" i="27"/>
  <c r="EC31" i="27"/>
  <c r="EF9" i="19" l="1"/>
  <c r="EE118" i="1"/>
  <c r="ED31" i="27"/>
  <c r="ED17" i="27"/>
  <c r="EE12" i="27"/>
  <c r="EE13" i="27" s="1"/>
  <c r="EG9" i="19" l="1"/>
  <c r="EF118" i="1"/>
  <c r="EE31" i="27"/>
  <c r="EE17" i="27"/>
  <c r="EF12" i="27"/>
  <c r="EF13" i="27" s="1"/>
  <c r="EH9" i="19" l="1"/>
  <c r="EH118" i="1" s="1"/>
  <c r="EG118" i="1"/>
  <c r="EG12" i="27"/>
  <c r="EG13" i="27" s="1"/>
  <c r="EF31" i="27"/>
  <c r="EF17" i="27"/>
  <c r="EG31" i="27" l="1"/>
  <c r="EG17" i="27"/>
  <c r="EH12" i="27"/>
  <c r="EH13" i="27" s="1"/>
  <c r="F10" i="27"/>
  <c r="EH31" i="27" l="1"/>
  <c r="EH17" i="27"/>
  <c r="H13" i="27"/>
  <c r="H31" i="27" l="1"/>
  <c r="H17" i="27"/>
  <c r="G60" i="26" l="1"/>
  <c r="J215" i="4"/>
  <c r="J222" i="4" l="1"/>
  <c r="E29" i="21"/>
  <c r="G117" i="4"/>
  <c r="F117" i="4"/>
  <c r="E117" i="4"/>
  <c r="E161" i="4"/>
  <c r="F161" i="4"/>
  <c r="F181" i="4" s="1"/>
  <c r="G161" i="4"/>
  <c r="E160" i="4"/>
  <c r="E194" i="4" s="1"/>
  <c r="F160" i="4"/>
  <c r="F194" i="4" s="1"/>
  <c r="G160" i="4"/>
  <c r="G194" i="4" s="1"/>
  <c r="E157" i="4"/>
  <c r="F157" i="4"/>
  <c r="G157" i="4"/>
  <c r="E149" i="4"/>
  <c r="F149" i="4"/>
  <c r="G149" i="4"/>
  <c r="E148" i="4"/>
  <c r="F148" i="4"/>
  <c r="G148" i="4"/>
  <c r="H148" i="4"/>
  <c r="G131" i="4"/>
  <c r="E131" i="4"/>
  <c r="E136" i="4"/>
  <c r="F136" i="4"/>
  <c r="G136" i="4"/>
  <c r="E135" i="4"/>
  <c r="E193" i="4" s="1"/>
  <c r="F135" i="4"/>
  <c r="F193" i="4" s="1"/>
  <c r="G135" i="4"/>
  <c r="G193" i="4" s="1"/>
  <c r="E132" i="4"/>
  <c r="F132" i="4"/>
  <c r="G132" i="4"/>
  <c r="G39" i="4"/>
  <c r="F39" i="4"/>
  <c r="G38" i="4"/>
  <c r="G169" i="4" s="1"/>
  <c r="F38" i="4"/>
  <c r="F169" i="4" s="1"/>
  <c r="E39" i="4"/>
  <c r="E35" i="4"/>
  <c r="F35" i="4"/>
  <c r="G35" i="4"/>
  <c r="G34" i="4"/>
  <c r="E34" i="4"/>
  <c r="E38" i="4"/>
  <c r="G31" i="4"/>
  <c r="E31" i="4"/>
  <c r="F31" i="4"/>
  <c r="E80" i="4"/>
  <c r="E244" i="4" s="1"/>
  <c r="F80" i="4"/>
  <c r="F244" i="4" s="1"/>
  <c r="G80" i="4"/>
  <c r="G244" i="4" s="1"/>
  <c r="E79" i="4"/>
  <c r="F79" i="4"/>
  <c r="F170" i="4" s="1"/>
  <c r="G79" i="4"/>
  <c r="G170" i="4" s="1"/>
  <c r="E76" i="4"/>
  <c r="F76" i="4"/>
  <c r="G76" i="4"/>
  <c r="E75" i="4"/>
  <c r="G75" i="4"/>
  <c r="E72" i="4"/>
  <c r="F72" i="4"/>
  <c r="G72" i="4"/>
  <c r="E71" i="4"/>
  <c r="F71" i="4"/>
  <c r="G71" i="4"/>
  <c r="E70" i="4"/>
  <c r="F70" i="4"/>
  <c r="F243" i="4" s="1"/>
  <c r="G70" i="4"/>
  <c r="G243" i="4" s="1"/>
  <c r="E69" i="4"/>
  <c r="E242" i="4" s="1"/>
  <c r="F69" i="4"/>
  <c r="F242" i="4" s="1"/>
  <c r="G69" i="4"/>
  <c r="G242" i="4" s="1"/>
  <c r="E61" i="4"/>
  <c r="F61" i="4"/>
  <c r="G61" i="4"/>
  <c r="H61" i="4"/>
  <c r="G59" i="4"/>
  <c r="E59" i="4"/>
  <c r="G58" i="4"/>
  <c r="E58" i="4"/>
  <c r="G57" i="4"/>
  <c r="E57" i="4"/>
  <c r="G55" i="4"/>
  <c r="E55" i="4"/>
  <c r="G54" i="4"/>
  <c r="E54" i="4"/>
  <c r="G53" i="4"/>
  <c r="E53" i="4"/>
  <c r="E62" i="4"/>
  <c r="F62" i="4"/>
  <c r="G62" i="4"/>
  <c r="G30" i="4"/>
  <c r="F30" i="4"/>
  <c r="G48" i="4"/>
  <c r="F48" i="4"/>
  <c r="G45" i="4"/>
  <c r="E45" i="4"/>
  <c r="G44" i="4"/>
  <c r="E44" i="4"/>
  <c r="E46" i="4"/>
  <c r="F46" i="4"/>
  <c r="G46" i="4"/>
  <c r="H46" i="4"/>
  <c r="G25" i="4"/>
  <c r="F25" i="4"/>
  <c r="E25" i="4"/>
  <c r="G23" i="4"/>
  <c r="F23" i="4"/>
  <c r="E23" i="4"/>
  <c r="G24" i="4"/>
  <c r="F24" i="4"/>
  <c r="E24" i="4"/>
  <c r="G22" i="4"/>
  <c r="E22" i="4"/>
  <c r="G17" i="4"/>
  <c r="E17" i="4"/>
  <c r="E18" i="4"/>
  <c r="G18" i="4"/>
  <c r="J15" i="21"/>
  <c r="G13" i="4"/>
  <c r="F13" i="4"/>
  <c r="G12" i="4"/>
  <c r="F12" i="4"/>
  <c r="F231" i="25"/>
  <c r="F205" i="1" s="1"/>
  <c r="F229" i="25"/>
  <c r="F204" i="1" s="1"/>
  <c r="F242" i="25"/>
  <c r="F241" i="25"/>
  <c r="F236" i="25"/>
  <c r="F234" i="25"/>
  <c r="F228" i="25"/>
  <c r="F227" i="25"/>
  <c r="F132" i="14"/>
  <c r="F223" i="25"/>
  <c r="O195" i="25"/>
  <c r="N195" i="25"/>
  <c r="M195" i="25"/>
  <c r="E60" i="26"/>
  <c r="G61" i="26"/>
  <c r="E61" i="26"/>
  <c r="E169" i="4" l="1"/>
  <c r="E175" i="4"/>
  <c r="E170" i="4"/>
  <c r="E176" i="4"/>
  <c r="G181" i="4"/>
  <c r="G186" i="4"/>
  <c r="G189" i="4"/>
  <c r="G188" i="4"/>
  <c r="G187" i="4"/>
  <c r="E181" i="4"/>
  <c r="E11" i="21"/>
  <c r="F133" i="14"/>
  <c r="F197" i="1"/>
  <c r="F253" i="1"/>
  <c r="F198" i="1"/>
  <c r="F214" i="14"/>
  <c r="G182" i="4"/>
  <c r="F182" i="4"/>
  <c r="E182" i="4"/>
  <c r="J12" i="19"/>
  <c r="J13" i="19" s="1"/>
  <c r="J46" i="4"/>
  <c r="J148" i="4"/>
  <c r="J61" i="4"/>
  <c r="K47" i="13"/>
  <c r="J17" i="19" l="1"/>
  <c r="J31" i="19"/>
  <c r="K148" i="4"/>
  <c r="K12" i="19"/>
  <c r="K13" i="19" s="1"/>
  <c r="K46" i="4"/>
  <c r="L47" i="13"/>
  <c r="K61" i="4"/>
  <c r="K17" i="19" l="1"/>
  <c r="K31" i="19"/>
  <c r="L148" i="4"/>
  <c r="L12" i="19"/>
  <c r="L13" i="19" s="1"/>
  <c r="L31" i="19" s="1"/>
  <c r="L61" i="4"/>
  <c r="L46" i="4"/>
  <c r="M12" i="19" l="1"/>
  <c r="M13" i="19" s="1"/>
  <c r="M17" i="19" s="1"/>
  <c r="L17" i="19"/>
  <c r="M148" i="4"/>
  <c r="N47" i="13"/>
  <c r="M61" i="4"/>
  <c r="M46" i="4"/>
  <c r="M31" i="19" l="1"/>
  <c r="N148" i="4"/>
  <c r="N12" i="19"/>
  <c r="N13" i="19" s="1"/>
  <c r="N31" i="19" s="1"/>
  <c r="N61" i="4"/>
  <c r="O47" i="13"/>
  <c r="N46" i="4"/>
  <c r="N17" i="19" l="1"/>
  <c r="O148" i="4"/>
  <c r="O12" i="19"/>
  <c r="O13" i="19" s="1"/>
  <c r="O61" i="4"/>
  <c r="P47" i="13"/>
  <c r="O46" i="4"/>
  <c r="O17" i="19" l="1"/>
  <c r="O31" i="19"/>
  <c r="P148" i="4"/>
  <c r="P12" i="19"/>
  <c r="P13" i="19" s="1"/>
  <c r="P61" i="4"/>
  <c r="Q47" i="13"/>
  <c r="P46" i="4"/>
  <c r="P17" i="19" l="1"/>
  <c r="P31" i="19"/>
  <c r="Q148" i="4"/>
  <c r="Q12" i="19"/>
  <c r="Q13" i="19" s="1"/>
  <c r="Q31" i="19" s="1"/>
  <c r="Q61" i="4"/>
  <c r="R47" i="13"/>
  <c r="Q46" i="4"/>
  <c r="Q17" i="19" l="1"/>
  <c r="R148" i="4"/>
  <c r="R12" i="19"/>
  <c r="R13" i="19" s="1"/>
  <c r="R61" i="4"/>
  <c r="S47" i="13"/>
  <c r="R46" i="4"/>
  <c r="R17" i="19" l="1"/>
  <c r="R31" i="19"/>
  <c r="S148" i="4"/>
  <c r="S12" i="19"/>
  <c r="S13" i="19" s="1"/>
  <c r="S61" i="4"/>
  <c r="T47" i="13"/>
  <c r="S46" i="4"/>
  <c r="S17" i="19" l="1"/>
  <c r="S31" i="19"/>
  <c r="T148" i="4"/>
  <c r="T12" i="19"/>
  <c r="T13" i="19" s="1"/>
  <c r="T61" i="4"/>
  <c r="U47" i="13"/>
  <c r="T46" i="4"/>
  <c r="T17" i="19" l="1"/>
  <c r="T31" i="19"/>
  <c r="U148" i="4"/>
  <c r="U12" i="19"/>
  <c r="U13" i="19" s="1"/>
  <c r="U61" i="4"/>
  <c r="V47" i="13"/>
  <c r="U46" i="4"/>
  <c r="U17" i="19" l="1"/>
  <c r="U31" i="19"/>
  <c r="V148" i="4"/>
  <c r="V12" i="19"/>
  <c r="V13" i="19" s="1"/>
  <c r="V61" i="4"/>
  <c r="W47" i="13"/>
  <c r="V46" i="4"/>
  <c r="V17" i="19" l="1"/>
  <c r="V31" i="19"/>
  <c r="W148" i="4"/>
  <c r="W12" i="19"/>
  <c r="W13" i="19" s="1"/>
  <c r="W61" i="4"/>
  <c r="X47" i="13"/>
  <c r="W46" i="4"/>
  <c r="W17" i="19" l="1"/>
  <c r="W31" i="19"/>
  <c r="X148" i="4"/>
  <c r="X12" i="19"/>
  <c r="X13" i="19" s="1"/>
  <c r="X61" i="4"/>
  <c r="Y47" i="13"/>
  <c r="X46" i="4"/>
  <c r="X17" i="19" l="1"/>
  <c r="X31" i="19"/>
  <c r="Y148" i="4"/>
  <c r="Y12" i="19"/>
  <c r="Y13" i="19" s="1"/>
  <c r="Y61" i="4"/>
  <c r="Z47" i="13"/>
  <c r="Y46" i="4"/>
  <c r="Y17" i="19" l="1"/>
  <c r="Y31" i="19"/>
  <c r="Z148" i="4"/>
  <c r="Z12" i="19"/>
  <c r="Z13" i="19" s="1"/>
  <c r="Z61" i="4"/>
  <c r="AA47" i="13"/>
  <c r="Z46" i="4"/>
  <c r="Z17" i="19" l="1"/>
  <c r="Z31" i="19"/>
  <c r="AA148" i="4"/>
  <c r="AA12" i="19"/>
  <c r="AA13" i="19" s="1"/>
  <c r="AA61" i="4"/>
  <c r="AB47" i="13"/>
  <c r="AA46" i="4"/>
  <c r="AA17" i="19" l="1"/>
  <c r="AA31" i="19"/>
  <c r="AB148" i="4"/>
  <c r="AB12" i="19"/>
  <c r="AB13" i="19" s="1"/>
  <c r="AB61" i="4"/>
  <c r="AC47" i="13"/>
  <c r="AB46" i="4"/>
  <c r="AB17" i="19" l="1"/>
  <c r="AB31" i="19"/>
  <c r="AC148" i="4"/>
  <c r="AC12" i="19"/>
  <c r="AC13" i="19" s="1"/>
  <c r="AC61" i="4"/>
  <c r="AD47" i="13"/>
  <c r="AC46" i="4"/>
  <c r="AC17" i="19" l="1"/>
  <c r="AC31" i="19"/>
  <c r="AD148" i="4"/>
  <c r="AD12" i="19"/>
  <c r="AD13" i="19" s="1"/>
  <c r="AD61" i="4"/>
  <c r="AE47" i="13"/>
  <c r="AD46" i="4"/>
  <c r="AD17" i="19" l="1"/>
  <c r="AD31" i="19"/>
  <c r="AE148" i="4"/>
  <c r="AE12" i="19"/>
  <c r="AE13" i="19" s="1"/>
  <c r="AE61" i="4"/>
  <c r="AF47" i="13"/>
  <c r="AE46" i="4"/>
  <c r="AE17" i="19" l="1"/>
  <c r="AE31" i="19"/>
  <c r="AF148" i="4"/>
  <c r="AF12" i="19"/>
  <c r="AF13" i="19" s="1"/>
  <c r="AF61" i="4"/>
  <c r="AG47" i="13"/>
  <c r="AF46" i="4"/>
  <c r="AF17" i="19" l="1"/>
  <c r="AF31" i="19"/>
  <c r="AG148" i="4"/>
  <c r="AG12" i="19"/>
  <c r="AG13" i="19" s="1"/>
  <c r="AG61" i="4"/>
  <c r="AH47" i="13"/>
  <c r="AG46" i="4"/>
  <c r="AG17" i="19" l="1"/>
  <c r="AG31" i="19"/>
  <c r="AH148" i="4"/>
  <c r="AH12" i="19"/>
  <c r="AH13" i="19" s="1"/>
  <c r="AH61" i="4"/>
  <c r="AI47" i="13"/>
  <c r="AH46" i="4"/>
  <c r="AH17" i="19" l="1"/>
  <c r="AH31" i="19"/>
  <c r="AI148" i="4"/>
  <c r="AI12" i="19"/>
  <c r="AI13" i="19" s="1"/>
  <c r="AI61" i="4"/>
  <c r="AJ47" i="13"/>
  <c r="AI46" i="4"/>
  <c r="AI17" i="19" l="1"/>
  <c r="AI31" i="19"/>
  <c r="AJ148" i="4"/>
  <c r="AJ12" i="19"/>
  <c r="AJ13" i="19" s="1"/>
  <c r="AJ61" i="4"/>
  <c r="AK47" i="13"/>
  <c r="AJ46" i="4"/>
  <c r="AJ17" i="19" l="1"/>
  <c r="AJ31" i="19"/>
  <c r="AK148" i="4"/>
  <c r="AK12" i="19"/>
  <c r="AK13" i="19" s="1"/>
  <c r="AK61" i="4"/>
  <c r="AL47" i="13"/>
  <c r="AK46" i="4"/>
  <c r="AK17" i="19" l="1"/>
  <c r="AK31" i="19"/>
  <c r="AL148" i="4"/>
  <c r="AL12" i="19"/>
  <c r="AL13" i="19" s="1"/>
  <c r="AL61" i="4"/>
  <c r="AM47" i="13"/>
  <c r="AL46" i="4"/>
  <c r="AL17" i="19" l="1"/>
  <c r="AL31" i="19"/>
  <c r="AM148" i="4"/>
  <c r="AM12" i="19"/>
  <c r="AM13" i="19" s="1"/>
  <c r="AM61" i="4"/>
  <c r="AN47" i="13"/>
  <c r="AM46" i="4"/>
  <c r="AM17" i="19" l="1"/>
  <c r="AM31" i="19"/>
  <c r="AN148" i="4"/>
  <c r="AN12" i="19"/>
  <c r="AN13" i="19" s="1"/>
  <c r="AN61" i="4"/>
  <c r="AN46" i="4"/>
  <c r="AO47" i="13"/>
  <c r="AN17" i="19" l="1"/>
  <c r="AN31" i="19"/>
  <c r="AO148" i="4"/>
  <c r="AO12" i="19"/>
  <c r="AO13" i="19" s="1"/>
  <c r="AO61" i="4"/>
  <c r="AP47" i="13"/>
  <c r="AO46" i="4"/>
  <c r="AO17" i="19" l="1"/>
  <c r="AO31" i="19"/>
  <c r="AP148" i="4"/>
  <c r="AP12" i="19"/>
  <c r="AP13" i="19" s="1"/>
  <c r="AP61" i="4"/>
  <c r="AQ47" i="13"/>
  <c r="AP46" i="4"/>
  <c r="AP17" i="19" l="1"/>
  <c r="AP31" i="19"/>
  <c r="AQ148" i="4"/>
  <c r="AQ12" i="19"/>
  <c r="AQ13" i="19" s="1"/>
  <c r="AQ61" i="4"/>
  <c r="AR47" i="13"/>
  <c r="AQ46" i="4"/>
  <c r="AQ17" i="19" l="1"/>
  <c r="AQ31" i="19"/>
  <c r="AR148" i="4"/>
  <c r="AR12" i="19"/>
  <c r="AR13" i="19" s="1"/>
  <c r="AR61" i="4"/>
  <c r="AS47" i="13"/>
  <c r="AR46" i="4"/>
  <c r="AR17" i="19" l="1"/>
  <c r="AR31" i="19"/>
  <c r="AS148" i="4"/>
  <c r="AS12" i="19"/>
  <c r="AS13" i="19" s="1"/>
  <c r="AS61" i="4"/>
  <c r="AT47" i="13"/>
  <c r="AS46" i="4"/>
  <c r="AS17" i="19" l="1"/>
  <c r="AS31" i="19"/>
  <c r="AT148" i="4"/>
  <c r="AT12" i="19"/>
  <c r="AT13" i="19" s="1"/>
  <c r="AT61" i="4"/>
  <c r="AU47" i="13"/>
  <c r="AT46" i="4"/>
  <c r="AT17" i="19" l="1"/>
  <c r="AT31" i="19"/>
  <c r="AU148" i="4"/>
  <c r="AU12" i="19"/>
  <c r="AU13" i="19" s="1"/>
  <c r="AU61" i="4"/>
  <c r="AV47" i="13"/>
  <c r="AU46" i="4"/>
  <c r="AU17" i="19" l="1"/>
  <c r="AU31" i="19"/>
  <c r="AV148" i="4"/>
  <c r="AV12" i="19"/>
  <c r="AV13" i="19" s="1"/>
  <c r="AV61" i="4"/>
  <c r="AW47" i="13"/>
  <c r="AV46" i="4"/>
  <c r="AV17" i="19" l="1"/>
  <c r="AV31" i="19"/>
  <c r="AW148" i="4"/>
  <c r="AW12" i="19"/>
  <c r="AW13" i="19" s="1"/>
  <c r="AW61" i="4"/>
  <c r="AX47" i="13"/>
  <c r="AW46" i="4"/>
  <c r="AW17" i="19" l="1"/>
  <c r="AW31" i="19"/>
  <c r="AX148" i="4"/>
  <c r="AX12" i="19"/>
  <c r="AX13" i="19" s="1"/>
  <c r="AX61" i="4"/>
  <c r="AY47" i="13"/>
  <c r="AX46" i="4"/>
  <c r="AX17" i="19" l="1"/>
  <c r="AX31" i="19"/>
  <c r="AY148" i="4"/>
  <c r="AY12" i="19"/>
  <c r="AY13" i="19" s="1"/>
  <c r="AY61" i="4"/>
  <c r="AZ47" i="13"/>
  <c r="AY46" i="4"/>
  <c r="AY17" i="19" l="1"/>
  <c r="AY31" i="19"/>
  <c r="AZ148" i="4"/>
  <c r="AZ12" i="19"/>
  <c r="AZ13" i="19" s="1"/>
  <c r="AZ61" i="4"/>
  <c r="AZ46" i="4"/>
  <c r="BA47" i="13"/>
  <c r="AZ17" i="19" l="1"/>
  <c r="AZ31" i="19"/>
  <c r="BA148" i="4"/>
  <c r="BA12" i="19"/>
  <c r="BA13" i="19" s="1"/>
  <c r="BA61" i="4"/>
  <c r="BB47" i="13"/>
  <c r="BA46" i="4"/>
  <c r="BA17" i="19" l="1"/>
  <c r="BA31" i="19"/>
  <c r="BB148" i="4"/>
  <c r="BB12" i="19"/>
  <c r="BB13" i="19" s="1"/>
  <c r="BB61" i="4"/>
  <c r="BC47" i="13"/>
  <c r="BB46" i="4"/>
  <c r="BB17" i="19" l="1"/>
  <c r="BB31" i="19"/>
  <c r="BC148" i="4"/>
  <c r="BC12" i="19"/>
  <c r="BC13" i="19" s="1"/>
  <c r="BC61" i="4"/>
  <c r="BC46" i="4"/>
  <c r="BD47" i="13"/>
  <c r="BC17" i="19" l="1"/>
  <c r="BC31" i="19"/>
  <c r="BD148" i="4"/>
  <c r="BD12" i="19"/>
  <c r="BD13" i="19" s="1"/>
  <c r="BD61" i="4"/>
  <c r="BE47" i="13"/>
  <c r="BD46" i="4"/>
  <c r="BD17" i="19" l="1"/>
  <c r="BD31" i="19"/>
  <c r="BE148" i="4"/>
  <c r="BE12" i="19"/>
  <c r="BE13" i="19" s="1"/>
  <c r="BE61" i="4"/>
  <c r="BF47" i="13"/>
  <c r="BE46" i="4"/>
  <c r="BE17" i="19" l="1"/>
  <c r="BE31" i="19"/>
  <c r="BF148" i="4"/>
  <c r="BF12" i="19"/>
  <c r="BF13" i="19" s="1"/>
  <c r="BF61" i="4"/>
  <c r="BF46" i="4"/>
  <c r="BG47" i="13"/>
  <c r="BF17" i="19" l="1"/>
  <c r="BF31" i="19"/>
  <c r="BG148" i="4"/>
  <c r="BG12" i="19"/>
  <c r="BG13" i="19" s="1"/>
  <c r="BG61" i="4"/>
  <c r="BG46" i="4"/>
  <c r="BH47" i="13"/>
  <c r="BG17" i="19" l="1"/>
  <c r="BG31" i="19"/>
  <c r="BH148" i="4"/>
  <c r="BH12" i="19"/>
  <c r="BH13" i="19" s="1"/>
  <c r="BH61" i="4"/>
  <c r="BI47" i="13"/>
  <c r="BH46" i="4"/>
  <c r="BH17" i="19" l="1"/>
  <c r="BH31" i="19"/>
  <c r="BI148" i="4"/>
  <c r="BI12" i="19"/>
  <c r="BI13" i="19" s="1"/>
  <c r="BI61" i="4"/>
  <c r="BJ47" i="13"/>
  <c r="BI46" i="4"/>
  <c r="BI17" i="19" l="1"/>
  <c r="BI31" i="19"/>
  <c r="BJ148" i="4"/>
  <c r="BJ12" i="19"/>
  <c r="BJ13" i="19" s="1"/>
  <c r="BJ61" i="4"/>
  <c r="BK47" i="13"/>
  <c r="BJ46" i="4"/>
  <c r="BJ17" i="19" l="1"/>
  <c r="BJ31" i="19"/>
  <c r="BK148" i="4"/>
  <c r="BK12" i="19"/>
  <c r="BK13" i="19" s="1"/>
  <c r="BK61" i="4"/>
  <c r="BK46" i="4"/>
  <c r="BL47" i="13"/>
  <c r="BK17" i="19" l="1"/>
  <c r="BK31" i="19"/>
  <c r="BL148" i="4"/>
  <c r="BL12" i="19"/>
  <c r="BL13" i="19" s="1"/>
  <c r="BL61" i="4"/>
  <c r="BM47" i="13"/>
  <c r="BL46" i="4"/>
  <c r="BL17" i="19" l="1"/>
  <c r="BL31" i="19"/>
  <c r="BM148" i="4"/>
  <c r="BM12" i="19"/>
  <c r="BM13" i="19" s="1"/>
  <c r="BM61" i="4"/>
  <c r="BN47" i="13"/>
  <c r="BM46" i="4"/>
  <c r="BM17" i="19" l="1"/>
  <c r="BM31" i="19"/>
  <c r="BN148" i="4"/>
  <c r="BN12" i="19"/>
  <c r="BN13" i="19" s="1"/>
  <c r="BN61" i="4"/>
  <c r="BO47" i="13"/>
  <c r="BN46" i="4"/>
  <c r="BN17" i="19" l="1"/>
  <c r="BN31" i="19"/>
  <c r="BO148" i="4"/>
  <c r="BO12" i="19"/>
  <c r="BO13" i="19" s="1"/>
  <c r="BO61" i="4"/>
  <c r="BO46" i="4"/>
  <c r="BP47" i="13"/>
  <c r="BO17" i="19" l="1"/>
  <c r="BO31" i="19"/>
  <c r="BP148" i="4"/>
  <c r="BP12" i="19"/>
  <c r="BP13" i="19" s="1"/>
  <c r="BP61" i="4"/>
  <c r="BQ47" i="13"/>
  <c r="BP46" i="4"/>
  <c r="BP17" i="19" l="1"/>
  <c r="BP31" i="19"/>
  <c r="BQ148" i="4"/>
  <c r="BQ12" i="19"/>
  <c r="BQ13" i="19" s="1"/>
  <c r="BQ61" i="4"/>
  <c r="BR47" i="13"/>
  <c r="BQ46" i="4"/>
  <c r="BQ17" i="19" l="1"/>
  <c r="BQ31" i="19"/>
  <c r="BR148" i="4"/>
  <c r="BR12" i="19"/>
  <c r="BR13" i="19" s="1"/>
  <c r="BR61" i="4"/>
  <c r="BR46" i="4"/>
  <c r="BS47" i="13"/>
  <c r="BR17" i="19" l="1"/>
  <c r="BR31" i="19"/>
  <c r="BS148" i="4"/>
  <c r="BS12" i="19"/>
  <c r="BS13" i="19" s="1"/>
  <c r="BS61" i="4"/>
  <c r="BT47" i="13"/>
  <c r="BS46" i="4"/>
  <c r="BS17" i="19" l="1"/>
  <c r="BS31" i="19"/>
  <c r="BT148" i="4"/>
  <c r="BT12" i="19"/>
  <c r="BT13" i="19" s="1"/>
  <c r="BT61" i="4"/>
  <c r="BT46" i="4"/>
  <c r="BU47" i="13"/>
  <c r="BT17" i="19" l="1"/>
  <c r="BT31" i="19"/>
  <c r="BU148" i="4"/>
  <c r="BU12" i="19"/>
  <c r="BU13" i="19" s="1"/>
  <c r="BU61" i="4"/>
  <c r="BV47" i="13"/>
  <c r="BU46" i="4"/>
  <c r="BU17" i="19" l="1"/>
  <c r="BU31" i="19"/>
  <c r="BV148" i="4"/>
  <c r="BV12" i="19"/>
  <c r="BV13" i="19" s="1"/>
  <c r="BV61" i="4"/>
  <c r="BW47" i="13"/>
  <c r="BV46" i="4"/>
  <c r="BV17" i="19" l="1"/>
  <c r="BV31" i="19"/>
  <c r="BW148" i="4"/>
  <c r="BW12" i="19"/>
  <c r="BW13" i="19" s="1"/>
  <c r="BW61" i="4"/>
  <c r="BX47" i="13"/>
  <c r="BW46" i="4"/>
  <c r="BW17" i="19" l="1"/>
  <c r="BW31" i="19"/>
  <c r="BX148" i="4"/>
  <c r="BX12" i="19"/>
  <c r="BX13" i="19" s="1"/>
  <c r="BX61" i="4"/>
  <c r="BX46" i="4"/>
  <c r="BY47" i="13"/>
  <c r="BX17" i="19" l="1"/>
  <c r="BX31" i="19"/>
  <c r="BY148" i="4"/>
  <c r="BY12" i="19"/>
  <c r="BY13" i="19" s="1"/>
  <c r="BY61" i="4"/>
  <c r="BZ47" i="13"/>
  <c r="BY46" i="4"/>
  <c r="BY17" i="19" l="1"/>
  <c r="BY31" i="19"/>
  <c r="BZ148" i="4"/>
  <c r="BZ12" i="19"/>
  <c r="BZ13" i="19" s="1"/>
  <c r="BZ61" i="4"/>
  <c r="BZ46" i="4"/>
  <c r="CA47" i="13"/>
  <c r="BZ17" i="19" l="1"/>
  <c r="BZ31" i="19"/>
  <c r="CA148" i="4"/>
  <c r="CA12" i="19"/>
  <c r="CA13" i="19" s="1"/>
  <c r="CA61" i="4"/>
  <c r="CB47" i="13"/>
  <c r="CA46" i="4"/>
  <c r="CA17" i="19" l="1"/>
  <c r="CA31" i="19"/>
  <c r="CB148" i="4"/>
  <c r="CB12" i="19"/>
  <c r="CB13" i="19" s="1"/>
  <c r="CB61" i="4"/>
  <c r="CB46" i="4"/>
  <c r="CC47" i="13"/>
  <c r="CB17" i="19" l="1"/>
  <c r="CB31" i="19"/>
  <c r="CC148" i="4"/>
  <c r="CC12" i="19"/>
  <c r="CC13" i="19" s="1"/>
  <c r="CC61" i="4"/>
  <c r="CC46" i="4"/>
  <c r="CD47" i="13"/>
  <c r="CC17" i="19" l="1"/>
  <c r="CC31" i="19"/>
  <c r="CD148" i="4"/>
  <c r="CD12" i="19"/>
  <c r="CD13" i="19" s="1"/>
  <c r="CD61" i="4"/>
  <c r="CE47" i="13"/>
  <c r="CD46" i="4"/>
  <c r="CD17" i="19" l="1"/>
  <c r="CD31" i="19"/>
  <c r="CE148" i="4"/>
  <c r="CE12" i="19"/>
  <c r="CE13" i="19" s="1"/>
  <c r="CE61" i="4"/>
  <c r="CE46" i="4"/>
  <c r="CF47" i="13"/>
  <c r="CE17" i="19" l="1"/>
  <c r="CE31" i="19"/>
  <c r="CF148" i="4"/>
  <c r="CF12" i="19"/>
  <c r="CF13" i="19" s="1"/>
  <c r="CF61" i="4"/>
  <c r="CF46" i="4"/>
  <c r="CG47" i="13"/>
  <c r="CF17" i="19" l="1"/>
  <c r="CF31" i="19"/>
  <c r="CG148" i="4"/>
  <c r="CG12" i="19"/>
  <c r="CG13" i="19" s="1"/>
  <c r="CG61" i="4"/>
  <c r="CH47" i="13"/>
  <c r="CG46" i="4"/>
  <c r="CG17" i="19" l="1"/>
  <c r="CG31" i="19"/>
  <c r="CH148" i="4"/>
  <c r="CH12" i="19"/>
  <c r="CH13" i="19" s="1"/>
  <c r="CH61" i="4"/>
  <c r="CI47" i="13"/>
  <c r="CH46" i="4"/>
  <c r="CH17" i="19" l="1"/>
  <c r="CH31" i="19"/>
  <c r="CI148" i="4"/>
  <c r="CI12" i="19"/>
  <c r="CI13" i="19" s="1"/>
  <c r="CI61" i="4"/>
  <c r="CJ47" i="13"/>
  <c r="CI46" i="4"/>
  <c r="CI17" i="19" l="1"/>
  <c r="CI31" i="19"/>
  <c r="CJ148" i="4"/>
  <c r="CJ12" i="19"/>
  <c r="CJ13" i="19" s="1"/>
  <c r="CJ61" i="4"/>
  <c r="CJ46" i="4"/>
  <c r="CK47" i="13"/>
  <c r="CJ17" i="19" l="1"/>
  <c r="CJ31" i="19"/>
  <c r="CK148" i="4"/>
  <c r="CK12" i="19"/>
  <c r="CK13" i="19" s="1"/>
  <c r="CK61" i="4"/>
  <c r="CL47" i="13"/>
  <c r="CK46" i="4"/>
  <c r="CK17" i="19" l="1"/>
  <c r="CK31" i="19"/>
  <c r="CL148" i="4"/>
  <c r="CL12" i="19"/>
  <c r="CL13" i="19" s="1"/>
  <c r="CL61" i="4"/>
  <c r="CM47" i="13"/>
  <c r="CL46" i="4"/>
  <c r="CL17" i="19" l="1"/>
  <c r="CL31" i="19"/>
  <c r="CM148" i="4"/>
  <c r="CM12" i="19"/>
  <c r="CM13" i="19" s="1"/>
  <c r="CM61" i="4"/>
  <c r="CM46" i="4"/>
  <c r="CN47" i="13"/>
  <c r="CM17" i="19" l="1"/>
  <c r="CM31" i="19"/>
  <c r="CN148" i="4"/>
  <c r="CN12" i="19"/>
  <c r="CN13" i="19" s="1"/>
  <c r="CN61" i="4"/>
  <c r="CN46" i="4"/>
  <c r="CO47" i="13"/>
  <c r="CN17" i="19" l="1"/>
  <c r="CN31" i="19"/>
  <c r="CO148" i="4"/>
  <c r="CO12" i="19"/>
  <c r="CO13" i="19" s="1"/>
  <c r="CO61" i="4"/>
  <c r="CO46" i="4"/>
  <c r="CP47" i="13"/>
  <c r="CO17" i="19" l="1"/>
  <c r="CO31" i="19"/>
  <c r="CP148" i="4"/>
  <c r="CP12" i="19"/>
  <c r="CP13" i="19" s="1"/>
  <c r="CP61" i="4"/>
  <c r="CQ47" i="13"/>
  <c r="CP46" i="4"/>
  <c r="CP17" i="19" l="1"/>
  <c r="CP31" i="19"/>
  <c r="CQ148" i="4"/>
  <c r="CQ12" i="19"/>
  <c r="CQ13" i="19" s="1"/>
  <c r="CQ61" i="4"/>
  <c r="CQ46" i="4"/>
  <c r="CR47" i="13"/>
  <c r="CQ17" i="19" l="1"/>
  <c r="CQ31" i="19"/>
  <c r="CR148" i="4"/>
  <c r="CR12" i="19"/>
  <c r="CR13" i="19" s="1"/>
  <c r="CR61" i="4"/>
  <c r="CR46" i="4"/>
  <c r="CS47" i="13"/>
  <c r="CR17" i="19" l="1"/>
  <c r="CR31" i="19"/>
  <c r="CS148" i="4"/>
  <c r="CS12" i="19"/>
  <c r="CS13" i="19" s="1"/>
  <c r="CS61" i="4"/>
  <c r="CS46" i="4"/>
  <c r="CT47" i="13"/>
  <c r="CS17" i="19" l="1"/>
  <c r="CS31" i="19"/>
  <c r="CT148" i="4"/>
  <c r="CT12" i="19"/>
  <c r="CT13" i="19" s="1"/>
  <c r="CT61" i="4"/>
  <c r="CU47" i="13"/>
  <c r="CT46" i="4"/>
  <c r="CT17" i="19" l="1"/>
  <c r="CT31" i="19"/>
  <c r="CU148" i="4"/>
  <c r="CU12" i="19"/>
  <c r="CU13" i="19" s="1"/>
  <c r="CU61" i="4"/>
  <c r="CU46" i="4"/>
  <c r="CV47" i="13"/>
  <c r="CU17" i="19" l="1"/>
  <c r="CU31" i="19"/>
  <c r="CV148" i="4"/>
  <c r="CV12" i="19"/>
  <c r="CV13" i="19" s="1"/>
  <c r="CV61" i="4"/>
  <c r="CV46" i="4"/>
  <c r="CW47" i="13"/>
  <c r="CV17" i="19" l="1"/>
  <c r="CV31" i="19"/>
  <c r="CW148" i="4"/>
  <c r="CW12" i="19"/>
  <c r="CW13" i="19" s="1"/>
  <c r="CW61" i="4"/>
  <c r="CX47" i="13"/>
  <c r="CW46" i="4"/>
  <c r="CW17" i="19" l="1"/>
  <c r="CW31" i="19"/>
  <c r="CX148" i="4"/>
  <c r="CX12" i="19"/>
  <c r="CX13" i="19" s="1"/>
  <c r="CX61" i="4"/>
  <c r="CY47" i="13"/>
  <c r="CX46" i="4"/>
  <c r="CX17" i="19" l="1"/>
  <c r="CX31" i="19"/>
  <c r="CY148" i="4"/>
  <c r="CY12" i="19"/>
  <c r="CY13" i="19" s="1"/>
  <c r="CY61" i="4"/>
  <c r="CY46" i="4"/>
  <c r="CZ47" i="13"/>
  <c r="CY17" i="19" l="1"/>
  <c r="CY31" i="19"/>
  <c r="CZ148" i="4"/>
  <c r="CZ12" i="19"/>
  <c r="CZ13" i="19" s="1"/>
  <c r="CZ61" i="4"/>
  <c r="CZ46" i="4"/>
  <c r="DA47" i="13"/>
  <c r="CZ17" i="19" l="1"/>
  <c r="CZ31" i="19"/>
  <c r="DA148" i="4"/>
  <c r="DA12" i="19"/>
  <c r="DA13" i="19" s="1"/>
  <c r="DA61" i="4"/>
  <c r="DB47" i="13"/>
  <c r="DA46" i="4"/>
  <c r="DA17" i="19" l="1"/>
  <c r="DA31" i="19"/>
  <c r="DB148" i="4"/>
  <c r="DB12" i="19"/>
  <c r="DB13" i="19" s="1"/>
  <c r="DB61" i="4"/>
  <c r="DC47" i="13"/>
  <c r="DB46" i="4"/>
  <c r="DB17" i="19" l="1"/>
  <c r="DB31" i="19"/>
  <c r="DC148" i="4"/>
  <c r="DC12" i="19"/>
  <c r="DC13" i="19" s="1"/>
  <c r="DC61" i="4"/>
  <c r="DC46" i="4"/>
  <c r="DD47" i="13"/>
  <c r="DC17" i="19" l="1"/>
  <c r="DC31" i="19"/>
  <c r="DD148" i="4"/>
  <c r="DD12" i="19"/>
  <c r="DD13" i="19" s="1"/>
  <c r="DD61" i="4"/>
  <c r="DD46" i="4"/>
  <c r="DE47" i="13"/>
  <c r="DD17" i="19" l="1"/>
  <c r="DD31" i="19"/>
  <c r="DE148" i="4"/>
  <c r="DE12" i="19"/>
  <c r="DE13" i="19" s="1"/>
  <c r="DE61" i="4"/>
  <c r="DF47" i="13"/>
  <c r="DE46" i="4"/>
  <c r="DE17" i="19" l="1"/>
  <c r="DE31" i="19"/>
  <c r="DF148" i="4"/>
  <c r="DF12" i="19"/>
  <c r="DF13" i="19" s="1"/>
  <c r="DF61" i="4"/>
  <c r="DF46" i="4"/>
  <c r="DG47" i="13"/>
  <c r="DF17" i="19" l="1"/>
  <c r="DF31" i="19"/>
  <c r="DG148" i="4"/>
  <c r="DG12" i="19"/>
  <c r="DG13" i="19" s="1"/>
  <c r="DG61" i="4"/>
  <c r="DH47" i="13"/>
  <c r="DG46" i="4"/>
  <c r="DG17" i="19" l="1"/>
  <c r="DG31" i="19"/>
  <c r="DH148" i="4"/>
  <c r="DH12" i="19"/>
  <c r="DH13" i="19" s="1"/>
  <c r="DH61" i="4"/>
  <c r="DI47" i="13"/>
  <c r="DH46" i="4"/>
  <c r="DH17" i="19" l="1"/>
  <c r="DH31" i="19"/>
  <c r="DI148" i="4"/>
  <c r="DI12" i="19"/>
  <c r="DI13" i="19" s="1"/>
  <c r="DI61" i="4"/>
  <c r="DI46" i="4"/>
  <c r="DJ47" i="13"/>
  <c r="DI17" i="19" l="1"/>
  <c r="DI31" i="19"/>
  <c r="DJ148" i="4"/>
  <c r="DJ12" i="19"/>
  <c r="DJ13" i="19" s="1"/>
  <c r="DJ61" i="4"/>
  <c r="DJ46" i="4"/>
  <c r="DK47" i="13"/>
  <c r="DJ17" i="19" l="1"/>
  <c r="DJ31" i="19"/>
  <c r="DK148" i="4"/>
  <c r="DK12" i="19"/>
  <c r="DK13" i="19" s="1"/>
  <c r="DK61" i="4"/>
  <c r="DL47" i="13"/>
  <c r="DK46" i="4"/>
  <c r="DK17" i="19" l="1"/>
  <c r="DK31" i="19"/>
  <c r="DL148" i="4"/>
  <c r="DL12" i="19"/>
  <c r="DL13" i="19" s="1"/>
  <c r="DL61" i="4"/>
  <c r="DL46" i="4"/>
  <c r="DM47" i="13"/>
  <c r="DL17" i="19" l="1"/>
  <c r="DL31" i="19"/>
  <c r="DM148" i="4"/>
  <c r="DM12" i="19"/>
  <c r="DM13" i="19" s="1"/>
  <c r="DM61" i="4"/>
  <c r="DM46" i="4"/>
  <c r="DN47" i="13"/>
  <c r="DM17" i="19" l="1"/>
  <c r="DM31" i="19"/>
  <c r="DN148" i="4"/>
  <c r="DN12" i="19"/>
  <c r="DN13" i="19" s="1"/>
  <c r="DN61" i="4"/>
  <c r="DO47" i="13"/>
  <c r="DN46" i="4"/>
  <c r="DN17" i="19" l="1"/>
  <c r="DN31" i="19"/>
  <c r="DO148" i="4"/>
  <c r="DO12" i="19"/>
  <c r="DO13" i="19" s="1"/>
  <c r="DO61" i="4"/>
  <c r="DP47" i="13"/>
  <c r="DO46" i="4"/>
  <c r="DO17" i="19" l="1"/>
  <c r="DO31" i="19"/>
  <c r="DP12" i="19"/>
  <c r="DP13" i="19" s="1"/>
  <c r="DP61" i="4"/>
  <c r="DP46" i="4"/>
  <c r="DQ47" i="13"/>
  <c r="DP17" i="19" l="1"/>
  <c r="DP31" i="19"/>
  <c r="DQ148" i="4"/>
  <c r="DQ12" i="19"/>
  <c r="DQ13" i="19" s="1"/>
  <c r="DQ61" i="4"/>
  <c r="DQ46" i="4"/>
  <c r="DR47" i="13"/>
  <c r="DQ17" i="19" l="1"/>
  <c r="DQ31" i="19"/>
  <c r="DR148" i="4"/>
  <c r="DR12" i="19"/>
  <c r="DR13" i="19" s="1"/>
  <c r="DR61" i="4"/>
  <c r="DR46" i="4"/>
  <c r="DS47" i="13"/>
  <c r="DR17" i="19" l="1"/>
  <c r="DR31" i="19"/>
  <c r="DS148" i="4"/>
  <c r="DS12" i="19"/>
  <c r="DS13" i="19" s="1"/>
  <c r="DS61" i="4"/>
  <c r="DT47" i="13"/>
  <c r="DS46" i="4"/>
  <c r="DS17" i="19" l="1"/>
  <c r="DS31" i="19"/>
  <c r="DT148" i="4"/>
  <c r="DT12" i="19"/>
  <c r="DT13" i="19" s="1"/>
  <c r="DT61" i="4"/>
  <c r="DU47" i="13"/>
  <c r="DT46" i="4"/>
  <c r="DT17" i="19" l="1"/>
  <c r="DT31" i="19"/>
  <c r="DU148" i="4"/>
  <c r="DU12" i="19"/>
  <c r="DU13" i="19" s="1"/>
  <c r="DU61" i="4"/>
  <c r="DU46" i="4"/>
  <c r="DV47" i="13"/>
  <c r="DU17" i="19" l="1"/>
  <c r="DU31" i="19"/>
  <c r="DV148" i="4"/>
  <c r="DV12" i="19"/>
  <c r="DV13" i="19" s="1"/>
  <c r="DV61" i="4"/>
  <c r="DV46" i="4"/>
  <c r="DW47" i="13"/>
  <c r="DV17" i="19" l="1"/>
  <c r="DV31" i="19"/>
  <c r="DW148" i="4"/>
  <c r="DW12" i="19"/>
  <c r="DW13" i="19" s="1"/>
  <c r="DW61" i="4"/>
  <c r="DX47" i="13"/>
  <c r="DW46" i="4"/>
  <c r="DW17" i="19" l="1"/>
  <c r="DW31" i="19"/>
  <c r="DX148" i="4"/>
  <c r="DX12" i="19"/>
  <c r="DX13" i="19" s="1"/>
  <c r="DX61" i="4"/>
  <c r="DY47" i="13"/>
  <c r="DX46" i="4"/>
  <c r="DX17" i="19" l="1"/>
  <c r="DX31" i="19"/>
  <c r="DY148" i="4"/>
  <c r="DY12" i="19"/>
  <c r="DY13" i="19" s="1"/>
  <c r="DY61" i="4"/>
  <c r="DZ47" i="13"/>
  <c r="DY46" i="4"/>
  <c r="DY17" i="19" l="1"/>
  <c r="DY31" i="19"/>
  <c r="DZ148" i="4"/>
  <c r="DZ12" i="19"/>
  <c r="DZ13" i="19" s="1"/>
  <c r="DZ61" i="4"/>
  <c r="EA47" i="13"/>
  <c r="DZ46" i="4"/>
  <c r="DZ17" i="19" l="1"/>
  <c r="DZ31" i="19"/>
  <c r="EA148" i="4"/>
  <c r="EA12" i="19"/>
  <c r="EA13" i="19" s="1"/>
  <c r="EA61" i="4"/>
  <c r="EB47" i="13"/>
  <c r="EA46" i="4"/>
  <c r="EA17" i="19" l="1"/>
  <c r="EA31" i="19"/>
  <c r="EB148" i="4"/>
  <c r="EB12" i="19"/>
  <c r="EB13" i="19" s="1"/>
  <c r="EB61" i="4"/>
  <c r="EC47" i="13"/>
  <c r="EB46" i="4"/>
  <c r="EB17" i="19" l="1"/>
  <c r="EB31" i="19"/>
  <c r="EC148" i="4"/>
  <c r="EC12" i="19"/>
  <c r="EC13" i="19" s="1"/>
  <c r="EC61" i="4"/>
  <c r="ED47" i="13"/>
  <c r="EC46" i="4"/>
  <c r="EC17" i="19" l="1"/>
  <c r="EC31" i="19"/>
  <c r="ED148" i="4"/>
  <c r="ED12" i="19"/>
  <c r="ED13" i="19" s="1"/>
  <c r="ED61" i="4"/>
  <c r="EE47" i="13"/>
  <c r="ED46" i="4"/>
  <c r="ED17" i="19" l="1"/>
  <c r="ED31" i="19"/>
  <c r="EE148" i="4"/>
  <c r="EE12" i="19"/>
  <c r="EE13" i="19" s="1"/>
  <c r="EE61" i="4"/>
  <c r="EF47" i="13"/>
  <c r="EE46" i="4"/>
  <c r="EE17" i="19" l="1"/>
  <c r="EE31" i="19"/>
  <c r="EF148" i="4"/>
  <c r="EF12" i="19"/>
  <c r="EF13" i="19" s="1"/>
  <c r="EF61" i="4"/>
  <c r="EG47" i="13"/>
  <c r="EF46" i="4"/>
  <c r="EF17" i="19" l="1"/>
  <c r="EF31" i="19"/>
  <c r="EG148" i="4"/>
  <c r="EG12" i="19"/>
  <c r="EG13" i="19" s="1"/>
  <c r="EG61" i="4"/>
  <c r="EG46" i="4"/>
  <c r="EH12" i="19" l="1"/>
  <c r="EH13" i="19" s="1"/>
  <c r="EH31" i="19" s="1"/>
  <c r="EH47" i="13"/>
  <c r="EG17" i="19"/>
  <c r="EG31" i="19"/>
  <c r="EH148" i="4"/>
  <c r="F10" i="19"/>
  <c r="EH46" i="4"/>
  <c r="EH61" i="4"/>
  <c r="E50" i="13" l="1" a="1"/>
  <c r="E94" i="13" s="1"/>
  <c r="H13" i="19"/>
  <c r="H17" i="19" s="1"/>
  <c r="EH17" i="19"/>
  <c r="E174" i="13" l="1"/>
  <c r="E103" i="13"/>
  <c r="E62" i="13"/>
  <c r="E50" i="13"/>
  <c r="E131" i="13"/>
  <c r="E79" i="13"/>
  <c r="E90" i="13"/>
  <c r="E102" i="13"/>
  <c r="E110" i="13"/>
  <c r="E177" i="13"/>
  <c r="E66" i="13"/>
  <c r="E89" i="13"/>
  <c r="E53" i="13"/>
  <c r="E87" i="13"/>
  <c r="E137" i="13"/>
  <c r="E115" i="13"/>
  <c r="E57" i="13"/>
  <c r="E84" i="13"/>
  <c r="E104" i="13"/>
  <c r="E111" i="13"/>
  <c r="E160" i="13"/>
  <c r="E86" i="13"/>
  <c r="E172" i="13"/>
  <c r="E136" i="13"/>
  <c r="E151" i="13"/>
  <c r="E114" i="13"/>
  <c r="E148" i="13"/>
  <c r="E168" i="13"/>
  <c r="E175" i="13"/>
  <c r="E71" i="13"/>
  <c r="E85" i="13"/>
  <c r="E135" i="13"/>
  <c r="E51" i="13"/>
  <c r="E55" i="13"/>
  <c r="E97" i="13"/>
  <c r="E125" i="13"/>
  <c r="E93" i="13"/>
  <c r="E98" i="13"/>
  <c r="E121" i="13"/>
  <c r="E178" i="13"/>
  <c r="E145" i="13"/>
  <c r="E171" i="13"/>
  <c r="E73" i="13"/>
  <c r="E70" i="13"/>
  <c r="E58" i="13"/>
  <c r="E80" i="13"/>
  <c r="E108" i="13"/>
  <c r="E138" i="13"/>
  <c r="E161" i="13"/>
  <c r="E91" i="13"/>
  <c r="E95" i="13"/>
  <c r="E63" i="13"/>
  <c r="E78" i="13"/>
  <c r="E162" i="13"/>
  <c r="E142" i="13"/>
  <c r="E106" i="13"/>
  <c r="E173" i="13"/>
  <c r="E143" i="13"/>
  <c r="E154" i="13"/>
  <c r="E153" i="13"/>
  <c r="E60" i="13"/>
  <c r="E134" i="13"/>
  <c r="E68" i="13"/>
  <c r="E81" i="13"/>
  <c r="E159" i="13"/>
  <c r="E128" i="13"/>
  <c r="E59" i="13"/>
  <c r="E92" i="13"/>
  <c r="E112" i="13"/>
  <c r="E163" i="13"/>
  <c r="E67" i="13"/>
  <c r="E118" i="13"/>
  <c r="E117" i="13"/>
  <c r="E139" i="13"/>
  <c r="E72" i="13"/>
  <c r="E61" i="13"/>
  <c r="E74" i="13"/>
  <c r="E124" i="13"/>
  <c r="E158" i="13"/>
  <c r="E127" i="13"/>
  <c r="E149" i="13"/>
  <c r="E164" i="13"/>
  <c r="E132" i="13"/>
  <c r="E152" i="13"/>
  <c r="E82" i="13"/>
  <c r="E105" i="13"/>
  <c r="E52" i="13"/>
  <c r="E123" i="13"/>
  <c r="E156" i="13"/>
  <c r="E176" i="13"/>
  <c r="E126" i="13"/>
  <c r="E140" i="13"/>
  <c r="E107" i="13"/>
  <c r="E170" i="13"/>
  <c r="E54" i="13"/>
  <c r="E133" i="13"/>
  <c r="E119" i="13"/>
  <c r="E116" i="13"/>
  <c r="E69" i="13"/>
  <c r="E88" i="13"/>
  <c r="E64" i="13"/>
  <c r="E150" i="13"/>
  <c r="E157" i="13"/>
  <c r="E77" i="13"/>
  <c r="E100" i="13"/>
  <c r="E146" i="13"/>
  <c r="E169" i="13"/>
  <c r="E141" i="13"/>
  <c r="E109" i="13"/>
  <c r="E101" i="13"/>
  <c r="E65" i="13"/>
  <c r="E56" i="13"/>
  <c r="E167" i="13"/>
  <c r="E113" i="13"/>
  <c r="E147" i="13"/>
  <c r="E130" i="13"/>
  <c r="E120" i="13"/>
  <c r="E144" i="13"/>
  <c r="E83" i="13"/>
  <c r="E122" i="13"/>
  <c r="E99" i="13"/>
  <c r="E129" i="13"/>
  <c r="E165" i="13"/>
  <c r="E75" i="13"/>
  <c r="E76" i="13"/>
  <c r="E96" i="13"/>
  <c r="E155" i="13"/>
  <c r="E166" i="13"/>
  <c r="H31" i="19"/>
  <c r="F176" i="25"/>
  <c r="F175" i="25"/>
  <c r="F174" i="25"/>
  <c r="F171" i="25"/>
  <c r="F170" i="25"/>
  <c r="F169" i="25"/>
  <c r="F168" i="25"/>
  <c r="F167" i="25"/>
  <c r="F166" i="25"/>
  <c r="F165" i="25"/>
  <c r="F162" i="25"/>
  <c r="F161" i="25"/>
  <c r="F160" i="25"/>
  <c r="F159" i="25"/>
  <c r="F158" i="25"/>
  <c r="F157" i="25"/>
  <c r="F156" i="25"/>
  <c r="F153" i="25"/>
  <c r="F152" i="25"/>
  <c r="F151" i="25"/>
  <c r="F150" i="25"/>
  <c r="F149" i="25"/>
  <c r="F148" i="25"/>
  <c r="F147" i="25"/>
  <c r="F129" i="25"/>
  <c r="F126" i="25"/>
  <c r="F63" i="25"/>
  <c r="F62" i="25"/>
  <c r="F59" i="25"/>
  <c r="F54" i="25"/>
  <c r="F50" i="25"/>
  <c r="F49" i="25"/>
  <c r="F45" i="25"/>
  <c r="F44" i="25"/>
  <c r="F43" i="25"/>
  <c r="F40" i="25"/>
  <c r="F39" i="25"/>
  <c r="F36" i="25"/>
  <c r="F37" i="25"/>
  <c r="F38" i="25"/>
  <c r="F34" i="25"/>
  <c r="G156" i="4"/>
  <c r="E156" i="4"/>
  <c r="G146" i="4"/>
  <c r="G145" i="4"/>
  <c r="G144" i="4"/>
  <c r="E146" i="4"/>
  <c r="E145" i="4"/>
  <c r="E144" i="4"/>
  <c r="G142" i="4"/>
  <c r="E142" i="4"/>
  <c r="G141" i="4"/>
  <c r="E141" i="4"/>
  <c r="G140" i="4"/>
  <c r="E140" i="4"/>
  <c r="G111" i="4"/>
  <c r="E111" i="4"/>
  <c r="G114" i="4"/>
  <c r="F114" i="4"/>
  <c r="E114" i="4"/>
  <c r="G113" i="4"/>
  <c r="F113" i="4"/>
  <c r="K177" i="25"/>
  <c r="F177" i="25" s="1"/>
  <c r="L177" i="25"/>
  <c r="M177" i="25"/>
  <c r="N177" i="25"/>
  <c r="O177" i="25"/>
  <c r="F257" i="25"/>
  <c r="F22" i="4" l="1"/>
  <c r="F55" i="4"/>
  <c r="F54" i="1"/>
  <c r="F73" i="1"/>
  <c r="F140" i="4"/>
  <c r="F54" i="4"/>
  <c r="F53" i="1"/>
  <c r="F141" i="4"/>
  <c r="F144" i="4"/>
  <c r="F52" i="1"/>
  <c r="F58" i="4"/>
  <c r="F142" i="4"/>
  <c r="F145" i="4"/>
  <c r="F59" i="4"/>
  <c r="F146" i="4"/>
  <c r="F82" i="1"/>
  <c r="F202" i="4"/>
  <c r="F209" i="4"/>
  <c r="F210" i="4" s="1"/>
  <c r="F72" i="1"/>
  <c r="F156" i="4"/>
  <c r="F131" i="4"/>
  <c r="F44" i="4"/>
  <c r="F53" i="4"/>
  <c r="F75" i="4"/>
  <c r="F34" i="4"/>
  <c r="F45" i="4"/>
  <c r="F57" i="4"/>
  <c r="K268" i="1"/>
  <c r="L268" i="1" s="1"/>
  <c r="M268" i="1" s="1"/>
  <c r="N268" i="1" s="1"/>
  <c r="O268" i="1" s="1"/>
  <c r="P268" i="1" s="1"/>
  <c r="Q268" i="1" s="1"/>
  <c r="R268" i="1" s="1"/>
  <c r="S268" i="1" s="1"/>
  <c r="T268" i="1" s="1"/>
  <c r="U268" i="1" s="1"/>
  <c r="V268" i="1" s="1"/>
  <c r="W268" i="1" s="1"/>
  <c r="X268" i="1" s="1"/>
  <c r="Y268" i="1" s="1"/>
  <c r="Z268" i="1" s="1"/>
  <c r="AA268" i="1" s="1"/>
  <c r="AB268" i="1" s="1"/>
  <c r="AC268" i="1" s="1"/>
  <c r="AD268" i="1" s="1"/>
  <c r="AE268" i="1" s="1"/>
  <c r="AF268" i="1" s="1"/>
  <c r="AG268" i="1" s="1"/>
  <c r="AH268" i="1" s="1"/>
  <c r="AI268" i="1" s="1"/>
  <c r="AJ268" i="1" s="1"/>
  <c r="AK268" i="1" s="1"/>
  <c r="AL268" i="1" s="1"/>
  <c r="AM268" i="1" s="1"/>
  <c r="AN268" i="1" s="1"/>
  <c r="AO268" i="1" s="1"/>
  <c r="AP268" i="1" s="1"/>
  <c r="AQ268" i="1" s="1"/>
  <c r="AR268" i="1" s="1"/>
  <c r="AS268" i="1" s="1"/>
  <c r="AT268" i="1" s="1"/>
  <c r="AU268" i="1" s="1"/>
  <c r="AV268" i="1" s="1"/>
  <c r="AW268" i="1" s="1"/>
  <c r="AX268" i="1" s="1"/>
  <c r="AY268" i="1" s="1"/>
  <c r="AZ268" i="1" s="1"/>
  <c r="BA268" i="1" s="1"/>
  <c r="BB268" i="1" s="1"/>
  <c r="BC268" i="1" s="1"/>
  <c r="BD268" i="1" s="1"/>
  <c r="BE268" i="1" s="1"/>
  <c r="BF268" i="1" s="1"/>
  <c r="BG268" i="1" s="1"/>
  <c r="BH268" i="1" s="1"/>
  <c r="BI268" i="1" s="1"/>
  <c r="BJ268" i="1" s="1"/>
  <c r="BK268" i="1" s="1"/>
  <c r="BL268" i="1" s="1"/>
  <c r="BM268" i="1" s="1"/>
  <c r="BN268" i="1" s="1"/>
  <c r="BO268" i="1" s="1"/>
  <c r="BP268" i="1" s="1"/>
  <c r="BQ268" i="1" s="1"/>
  <c r="BR268" i="1" s="1"/>
  <c r="BS268" i="1" s="1"/>
  <c r="BT268" i="1" s="1"/>
  <c r="BU268" i="1" s="1"/>
  <c r="BV268" i="1" s="1"/>
  <c r="BW268" i="1" s="1"/>
  <c r="BX268" i="1" s="1"/>
  <c r="BY268" i="1" s="1"/>
  <c r="BZ268" i="1" s="1"/>
  <c r="CA268" i="1" s="1"/>
  <c r="CB268" i="1" s="1"/>
  <c r="CC268" i="1" s="1"/>
  <c r="CD268" i="1" s="1"/>
  <c r="CE268" i="1" s="1"/>
  <c r="CF268" i="1" s="1"/>
  <c r="CG268" i="1" s="1"/>
  <c r="CH268" i="1" s="1"/>
  <c r="CI268" i="1" s="1"/>
  <c r="CJ268" i="1" s="1"/>
  <c r="CK268" i="1" s="1"/>
  <c r="CL268" i="1" s="1"/>
  <c r="CM268" i="1" s="1"/>
  <c r="CN268" i="1" s="1"/>
  <c r="CO268" i="1" s="1"/>
  <c r="CP268" i="1" s="1"/>
  <c r="CQ268" i="1" s="1"/>
  <c r="CR268" i="1" s="1"/>
  <c r="CS268" i="1" s="1"/>
  <c r="CT268" i="1" s="1"/>
  <c r="CU268" i="1" s="1"/>
  <c r="CV268" i="1" s="1"/>
  <c r="CW268" i="1" s="1"/>
  <c r="CX268" i="1" s="1"/>
  <c r="CY268" i="1" s="1"/>
  <c r="CZ268" i="1" s="1"/>
  <c r="DA268" i="1" s="1"/>
  <c r="DB268" i="1" s="1"/>
  <c r="DC268" i="1" s="1"/>
  <c r="DD268" i="1" s="1"/>
  <c r="DE268" i="1" s="1"/>
  <c r="DF268" i="1" s="1"/>
  <c r="DG268" i="1" s="1"/>
  <c r="DH268" i="1" s="1"/>
  <c r="DI268" i="1" s="1"/>
  <c r="DJ268" i="1" s="1"/>
  <c r="DK268" i="1" s="1"/>
  <c r="DL268" i="1" s="1"/>
  <c r="DM268" i="1" s="1"/>
  <c r="DN268" i="1" s="1"/>
  <c r="DO268" i="1" s="1"/>
  <c r="DP268" i="1" s="1"/>
  <c r="DQ268" i="1" s="1"/>
  <c r="DR268" i="1" s="1"/>
  <c r="DS268" i="1" s="1"/>
  <c r="DT268" i="1" s="1"/>
  <c r="DU268" i="1" s="1"/>
  <c r="DV268" i="1" s="1"/>
  <c r="DW268" i="1" s="1"/>
  <c r="DX268" i="1" s="1"/>
  <c r="DY268" i="1" s="1"/>
  <c r="DZ268" i="1" s="1"/>
  <c r="EA268" i="1" s="1"/>
  <c r="EB268" i="1" s="1"/>
  <c r="EC268" i="1" s="1"/>
  <c r="ED268" i="1" s="1"/>
  <c r="EE268" i="1" s="1"/>
  <c r="EF268" i="1" s="1"/>
  <c r="EG268" i="1" s="1"/>
  <c r="EH268" i="1" s="1"/>
  <c r="G263" i="1"/>
  <c r="E263" i="1"/>
  <c r="G262" i="1"/>
  <c r="E262" i="1"/>
  <c r="E145" i="1"/>
  <c r="F145" i="1"/>
  <c r="G145" i="1"/>
  <c r="I145" i="1"/>
  <c r="E144" i="1"/>
  <c r="F144" i="1"/>
  <c r="G144" i="1"/>
  <c r="I144" i="1"/>
  <c r="G141" i="1"/>
  <c r="F141" i="1"/>
  <c r="E141" i="1"/>
  <c r="E97" i="1"/>
  <c r="F96" i="1"/>
  <c r="E96" i="1"/>
  <c r="H54" i="26"/>
  <c r="H151" i="1" s="1"/>
  <c r="H53" i="26"/>
  <c r="I83" i="1"/>
  <c r="G83" i="1"/>
  <c r="F83" i="1"/>
  <c r="E83" i="1"/>
  <c r="E35" i="1"/>
  <c r="F35" i="1"/>
  <c r="G35" i="1"/>
  <c r="I35" i="1"/>
  <c r="E23" i="1"/>
  <c r="F23" i="1"/>
  <c r="G23" i="1"/>
  <c r="E22" i="1"/>
  <c r="G33" i="1"/>
  <c r="E33" i="1"/>
  <c r="I34" i="1"/>
  <c r="G34" i="1"/>
  <c r="F34" i="1"/>
  <c r="E34" i="1"/>
  <c r="O46" i="25"/>
  <c r="N46" i="25"/>
  <c r="M46" i="25"/>
  <c r="L46" i="25"/>
  <c r="F46" i="25"/>
  <c r="H29" i="26"/>
  <c r="H28" i="26"/>
  <c r="H27" i="26"/>
  <c r="H24" i="26"/>
  <c r="H23" i="26"/>
  <c r="H22" i="26"/>
  <c r="H18" i="26"/>
  <c r="O79" i="25" s="1"/>
  <c r="H17" i="26"/>
  <c r="M78" i="25" s="1"/>
  <c r="H16" i="26"/>
  <c r="O77" i="25" s="1"/>
  <c r="I18" i="1"/>
  <c r="G18" i="1"/>
  <c r="F18" i="1"/>
  <c r="I17" i="1"/>
  <c r="G17" i="1"/>
  <c r="F17" i="1"/>
  <c r="I16" i="1"/>
  <c r="G16" i="1"/>
  <c r="F16" i="1"/>
  <c r="E18" i="1"/>
  <c r="E17" i="1"/>
  <c r="E16" i="1"/>
  <c r="I13" i="1"/>
  <c r="I12" i="1"/>
  <c r="I11" i="1"/>
  <c r="F13" i="1"/>
  <c r="G13" i="1"/>
  <c r="F12" i="1"/>
  <c r="G12" i="1"/>
  <c r="F11" i="1"/>
  <c r="G11" i="1"/>
  <c r="J42" i="26"/>
  <c r="J41" i="26"/>
  <c r="J40" i="26"/>
  <c r="EH42" i="26"/>
  <c r="EH18" i="1" s="1"/>
  <c r="EG42" i="26"/>
  <c r="EG18" i="1" s="1"/>
  <c r="EF42" i="26"/>
  <c r="EF18" i="1" s="1"/>
  <c r="EE42" i="26"/>
  <c r="EE18" i="1" s="1"/>
  <c r="ED42" i="26"/>
  <c r="ED18" i="1" s="1"/>
  <c r="EC42" i="26"/>
  <c r="EC18" i="1" s="1"/>
  <c r="EB42" i="26"/>
  <c r="EB18" i="1" s="1"/>
  <c r="EA42" i="26"/>
  <c r="EA18" i="1" s="1"/>
  <c r="DZ42" i="26"/>
  <c r="DZ18" i="1" s="1"/>
  <c r="DY42" i="26"/>
  <c r="DY18" i="1" s="1"/>
  <c r="DX42" i="26"/>
  <c r="DX18" i="1" s="1"/>
  <c r="DW42" i="26"/>
  <c r="DW18" i="1" s="1"/>
  <c r="DV42" i="26"/>
  <c r="DV18" i="1" s="1"/>
  <c r="DU42" i="26"/>
  <c r="DU18" i="1" s="1"/>
  <c r="DT42" i="26"/>
  <c r="DT18" i="1" s="1"/>
  <c r="DS42" i="26"/>
  <c r="DS18" i="1" s="1"/>
  <c r="DR42" i="26"/>
  <c r="DR18" i="1" s="1"/>
  <c r="DQ42" i="26"/>
  <c r="DQ18" i="1" s="1"/>
  <c r="DP42" i="26"/>
  <c r="DP18" i="1" s="1"/>
  <c r="DO42" i="26"/>
  <c r="DO18" i="1" s="1"/>
  <c r="DN42" i="26"/>
  <c r="DN18" i="1" s="1"/>
  <c r="DM42" i="26"/>
  <c r="DM18" i="1" s="1"/>
  <c r="DL42" i="26"/>
  <c r="DL18" i="1" s="1"/>
  <c r="DK42" i="26"/>
  <c r="DK18" i="1" s="1"/>
  <c r="DJ42" i="26"/>
  <c r="DJ18" i="1" s="1"/>
  <c r="DI42" i="26"/>
  <c r="DI18" i="1" s="1"/>
  <c r="DH42" i="26"/>
  <c r="DH18" i="1" s="1"/>
  <c r="DG42" i="26"/>
  <c r="DG18" i="1" s="1"/>
  <c r="DF42" i="26"/>
  <c r="DF18" i="1" s="1"/>
  <c r="DE42" i="26"/>
  <c r="DE18" i="1" s="1"/>
  <c r="DD42" i="26"/>
  <c r="DD18" i="1" s="1"/>
  <c r="DC42" i="26"/>
  <c r="DC18" i="1" s="1"/>
  <c r="DB42" i="26"/>
  <c r="DB18" i="1" s="1"/>
  <c r="DA42" i="26"/>
  <c r="DA18" i="1" s="1"/>
  <c r="CZ42" i="26"/>
  <c r="CZ18" i="1" s="1"/>
  <c r="CY42" i="26"/>
  <c r="CY18" i="1" s="1"/>
  <c r="CX42" i="26"/>
  <c r="CX18" i="1" s="1"/>
  <c r="CW42" i="26"/>
  <c r="CW18" i="1" s="1"/>
  <c r="CV42" i="26"/>
  <c r="CV18" i="1" s="1"/>
  <c r="CU42" i="26"/>
  <c r="CU18" i="1" s="1"/>
  <c r="CT42" i="26"/>
  <c r="CT18" i="1" s="1"/>
  <c r="CS42" i="26"/>
  <c r="CS18" i="1" s="1"/>
  <c r="CR42" i="26"/>
  <c r="CR18" i="1" s="1"/>
  <c r="CQ42" i="26"/>
  <c r="CQ18" i="1" s="1"/>
  <c r="CP42" i="26"/>
  <c r="CP18" i="1" s="1"/>
  <c r="CO42" i="26"/>
  <c r="CO18" i="1" s="1"/>
  <c r="CN42" i="26"/>
  <c r="CN18" i="1" s="1"/>
  <c r="CM42" i="26"/>
  <c r="CM18" i="1" s="1"/>
  <c r="CL42" i="26"/>
  <c r="CL18" i="1" s="1"/>
  <c r="CK42" i="26"/>
  <c r="CK18" i="1" s="1"/>
  <c r="CJ42" i="26"/>
  <c r="CJ18" i="1" s="1"/>
  <c r="CI42" i="26"/>
  <c r="CI18" i="1" s="1"/>
  <c r="CH42" i="26"/>
  <c r="CH18" i="1" s="1"/>
  <c r="CG42" i="26"/>
  <c r="CG18" i="1" s="1"/>
  <c r="CF42" i="26"/>
  <c r="CF18" i="1" s="1"/>
  <c r="CE42" i="26"/>
  <c r="CE18" i="1" s="1"/>
  <c r="CD42" i="26"/>
  <c r="CD18" i="1" s="1"/>
  <c r="CC42" i="26"/>
  <c r="CC18" i="1" s="1"/>
  <c r="CB42" i="26"/>
  <c r="CB18" i="1" s="1"/>
  <c r="CA42" i="26"/>
  <c r="CA18" i="1" s="1"/>
  <c r="BZ42" i="26"/>
  <c r="BZ18" i="1" s="1"/>
  <c r="BY42" i="26"/>
  <c r="BY18" i="1" s="1"/>
  <c r="BX42" i="26"/>
  <c r="BX18" i="1" s="1"/>
  <c r="BW42" i="26"/>
  <c r="BW18" i="1" s="1"/>
  <c r="BV42" i="26"/>
  <c r="BV18" i="1" s="1"/>
  <c r="BU42" i="26"/>
  <c r="BU18" i="1" s="1"/>
  <c r="BT42" i="26"/>
  <c r="BT18" i="1" s="1"/>
  <c r="BS42" i="26"/>
  <c r="BS18" i="1" s="1"/>
  <c r="BR42" i="26"/>
  <c r="BR18" i="1" s="1"/>
  <c r="BQ42" i="26"/>
  <c r="BQ18" i="1" s="1"/>
  <c r="BP42" i="26"/>
  <c r="BP18" i="1" s="1"/>
  <c r="BO42" i="26"/>
  <c r="BO18" i="1" s="1"/>
  <c r="BN42" i="26"/>
  <c r="BN18" i="1" s="1"/>
  <c r="BM42" i="26"/>
  <c r="BM18" i="1" s="1"/>
  <c r="BL42" i="26"/>
  <c r="BL18" i="1" s="1"/>
  <c r="BK42" i="26"/>
  <c r="BK18" i="1" s="1"/>
  <c r="BJ42" i="26"/>
  <c r="BJ18" i="1" s="1"/>
  <c r="BI42" i="26"/>
  <c r="BI18" i="1" s="1"/>
  <c r="BH42" i="26"/>
  <c r="BH18" i="1" s="1"/>
  <c r="BG42" i="26"/>
  <c r="BG18" i="1" s="1"/>
  <c r="BF42" i="26"/>
  <c r="BF18" i="1" s="1"/>
  <c r="BE42" i="26"/>
  <c r="BE18" i="1" s="1"/>
  <c r="BD42" i="26"/>
  <c r="BD18" i="1" s="1"/>
  <c r="BC42" i="26"/>
  <c r="BC18" i="1" s="1"/>
  <c r="BB42" i="26"/>
  <c r="BB18" i="1" s="1"/>
  <c r="BA42" i="26"/>
  <c r="BA18" i="1" s="1"/>
  <c r="AZ42" i="26"/>
  <c r="AZ18" i="1" s="1"/>
  <c r="AY42" i="26"/>
  <c r="AY18" i="1" s="1"/>
  <c r="AX42" i="26"/>
  <c r="AX18" i="1" s="1"/>
  <c r="AW42" i="26"/>
  <c r="AW18" i="1" s="1"/>
  <c r="AV42" i="26"/>
  <c r="AV18" i="1" s="1"/>
  <c r="AU42" i="26"/>
  <c r="AU18" i="1" s="1"/>
  <c r="AT42" i="26"/>
  <c r="AT18" i="1" s="1"/>
  <c r="AS42" i="26"/>
  <c r="AS18" i="1" s="1"/>
  <c r="AR42" i="26"/>
  <c r="AR18" i="1" s="1"/>
  <c r="AQ42" i="26"/>
  <c r="AQ18" i="1" s="1"/>
  <c r="AP42" i="26"/>
  <c r="AP18" i="1" s="1"/>
  <c r="AO42" i="26"/>
  <c r="AO18" i="1" s="1"/>
  <c r="AN42" i="26"/>
  <c r="AN18" i="1" s="1"/>
  <c r="AM42" i="26"/>
  <c r="AM18" i="1" s="1"/>
  <c r="AL42" i="26"/>
  <c r="AL18" i="1" s="1"/>
  <c r="AK42" i="26"/>
  <c r="AK18" i="1" s="1"/>
  <c r="AJ42" i="26"/>
  <c r="AJ18" i="1" s="1"/>
  <c r="AI42" i="26"/>
  <c r="AI18" i="1" s="1"/>
  <c r="AH42" i="26"/>
  <c r="AH18" i="1" s="1"/>
  <c r="AG42" i="26"/>
  <c r="AG18" i="1" s="1"/>
  <c r="AF42" i="26"/>
  <c r="AF18" i="1" s="1"/>
  <c r="AE42" i="26"/>
  <c r="AE18" i="1" s="1"/>
  <c r="AD42" i="26"/>
  <c r="AD18" i="1" s="1"/>
  <c r="AC42" i="26"/>
  <c r="AC18" i="1" s="1"/>
  <c r="AB42" i="26"/>
  <c r="AB18" i="1" s="1"/>
  <c r="AA42" i="26"/>
  <c r="AA18" i="1" s="1"/>
  <c r="Z42" i="26"/>
  <c r="Z18" i="1" s="1"/>
  <c r="Y42" i="26"/>
  <c r="Y18" i="1" s="1"/>
  <c r="X42" i="26"/>
  <c r="X18" i="1" s="1"/>
  <c r="W42" i="26"/>
  <c r="W18" i="1" s="1"/>
  <c r="V42" i="26"/>
  <c r="V18" i="1" s="1"/>
  <c r="U42" i="26"/>
  <c r="U18" i="1" s="1"/>
  <c r="T42" i="26"/>
  <c r="T18" i="1" s="1"/>
  <c r="S42" i="26"/>
  <c r="S18" i="1" s="1"/>
  <c r="R42" i="26"/>
  <c r="R18" i="1" s="1"/>
  <c r="Q42" i="26"/>
  <c r="Q18" i="1" s="1"/>
  <c r="P42" i="26"/>
  <c r="P18" i="1" s="1"/>
  <c r="O42" i="26"/>
  <c r="O18" i="1" s="1"/>
  <c r="N42" i="26"/>
  <c r="N18" i="1" s="1"/>
  <c r="M42" i="26"/>
  <c r="M18" i="1" s="1"/>
  <c r="L42" i="26"/>
  <c r="EH41" i="26"/>
  <c r="EH17" i="1" s="1"/>
  <c r="EG41" i="26"/>
  <c r="EG17" i="1" s="1"/>
  <c r="EF41" i="26"/>
  <c r="EF17" i="1" s="1"/>
  <c r="EE41" i="26"/>
  <c r="EE17" i="1" s="1"/>
  <c r="ED41" i="26"/>
  <c r="ED17" i="1" s="1"/>
  <c r="EC41" i="26"/>
  <c r="EC17" i="1" s="1"/>
  <c r="EB41" i="26"/>
  <c r="EB17" i="1" s="1"/>
  <c r="EA41" i="26"/>
  <c r="EA17" i="1" s="1"/>
  <c r="DZ41" i="26"/>
  <c r="DZ17" i="1" s="1"/>
  <c r="DY41" i="26"/>
  <c r="DY17" i="1" s="1"/>
  <c r="DX41" i="26"/>
  <c r="DX17" i="1" s="1"/>
  <c r="DW41" i="26"/>
  <c r="DW17" i="1" s="1"/>
  <c r="DV41" i="26"/>
  <c r="DV17" i="1" s="1"/>
  <c r="DU41" i="26"/>
  <c r="DU17" i="1" s="1"/>
  <c r="DT41" i="26"/>
  <c r="DT17" i="1" s="1"/>
  <c r="DS41" i="26"/>
  <c r="DS17" i="1" s="1"/>
  <c r="DR41" i="26"/>
  <c r="DR17" i="1" s="1"/>
  <c r="DQ41" i="26"/>
  <c r="DQ17" i="1" s="1"/>
  <c r="DP41" i="26"/>
  <c r="DP17" i="1" s="1"/>
  <c r="DO41" i="26"/>
  <c r="DO17" i="1" s="1"/>
  <c r="DN41" i="26"/>
  <c r="DN17" i="1" s="1"/>
  <c r="DM41" i="26"/>
  <c r="DM17" i="1" s="1"/>
  <c r="DL41" i="26"/>
  <c r="DL17" i="1" s="1"/>
  <c r="DK41" i="26"/>
  <c r="DK17" i="1" s="1"/>
  <c r="DJ41" i="26"/>
  <c r="DJ17" i="1" s="1"/>
  <c r="DI41" i="26"/>
  <c r="DI17" i="1" s="1"/>
  <c r="DH41" i="26"/>
  <c r="DH17" i="1" s="1"/>
  <c r="DG41" i="26"/>
  <c r="DG17" i="1" s="1"/>
  <c r="DF41" i="26"/>
  <c r="DF17" i="1" s="1"/>
  <c r="DE41" i="26"/>
  <c r="DE17" i="1" s="1"/>
  <c r="DD41" i="26"/>
  <c r="DD17" i="1" s="1"/>
  <c r="DC41" i="26"/>
  <c r="DC17" i="1" s="1"/>
  <c r="DB41" i="26"/>
  <c r="DB17" i="1" s="1"/>
  <c r="DA41" i="26"/>
  <c r="DA17" i="1" s="1"/>
  <c r="CZ41" i="26"/>
  <c r="CZ17" i="1" s="1"/>
  <c r="CY41" i="26"/>
  <c r="CY17" i="1" s="1"/>
  <c r="CX41" i="26"/>
  <c r="CX17" i="1" s="1"/>
  <c r="CW41" i="26"/>
  <c r="CW17" i="1" s="1"/>
  <c r="CV41" i="26"/>
  <c r="CV17" i="1" s="1"/>
  <c r="CU41" i="26"/>
  <c r="CU17" i="1" s="1"/>
  <c r="CT41" i="26"/>
  <c r="CT17" i="1" s="1"/>
  <c r="CS41" i="26"/>
  <c r="CS17" i="1" s="1"/>
  <c r="CR41" i="26"/>
  <c r="CR17" i="1" s="1"/>
  <c r="CQ41" i="26"/>
  <c r="CQ17" i="1" s="1"/>
  <c r="CP41" i="26"/>
  <c r="CP17" i="1" s="1"/>
  <c r="CO41" i="26"/>
  <c r="CO17" i="1" s="1"/>
  <c r="CN41" i="26"/>
  <c r="CN17" i="1" s="1"/>
  <c r="CM41" i="26"/>
  <c r="CM17" i="1" s="1"/>
  <c r="CL41" i="26"/>
  <c r="CL17" i="1" s="1"/>
  <c r="CK41" i="26"/>
  <c r="CK17" i="1" s="1"/>
  <c r="CJ41" i="26"/>
  <c r="CJ17" i="1" s="1"/>
  <c r="CI41" i="26"/>
  <c r="CI17" i="1" s="1"/>
  <c r="CH41" i="26"/>
  <c r="CH17" i="1" s="1"/>
  <c r="CG41" i="26"/>
  <c r="CG17" i="1" s="1"/>
  <c r="CF41" i="26"/>
  <c r="CF17" i="1" s="1"/>
  <c r="CE41" i="26"/>
  <c r="CE17" i="1" s="1"/>
  <c r="CD41" i="26"/>
  <c r="CD17" i="1" s="1"/>
  <c r="CC41" i="26"/>
  <c r="CC17" i="1" s="1"/>
  <c r="CB41" i="26"/>
  <c r="CB17" i="1" s="1"/>
  <c r="CA41" i="26"/>
  <c r="CA17" i="1" s="1"/>
  <c r="BZ41" i="26"/>
  <c r="BZ17" i="1" s="1"/>
  <c r="BY41" i="26"/>
  <c r="BY17" i="1" s="1"/>
  <c r="BX41" i="26"/>
  <c r="BX17" i="1" s="1"/>
  <c r="BW41" i="26"/>
  <c r="BW17" i="1" s="1"/>
  <c r="BV41" i="26"/>
  <c r="BV17" i="1" s="1"/>
  <c r="BU41" i="26"/>
  <c r="BU17" i="1" s="1"/>
  <c r="BT41" i="26"/>
  <c r="BT17" i="1" s="1"/>
  <c r="BS41" i="26"/>
  <c r="BS17" i="1" s="1"/>
  <c r="BR41" i="26"/>
  <c r="BR17" i="1" s="1"/>
  <c r="BQ41" i="26"/>
  <c r="BQ17" i="1" s="1"/>
  <c r="BP41" i="26"/>
  <c r="BP17" i="1" s="1"/>
  <c r="BO41" i="26"/>
  <c r="BO17" i="1" s="1"/>
  <c r="BN41" i="26"/>
  <c r="BN17" i="1" s="1"/>
  <c r="BM41" i="26"/>
  <c r="BM17" i="1" s="1"/>
  <c r="BL41" i="26"/>
  <c r="BL17" i="1" s="1"/>
  <c r="BK41" i="26"/>
  <c r="BK17" i="1" s="1"/>
  <c r="BJ41" i="26"/>
  <c r="BJ17" i="1" s="1"/>
  <c r="BI41" i="26"/>
  <c r="BI17" i="1" s="1"/>
  <c r="BH41" i="26"/>
  <c r="BH17" i="1" s="1"/>
  <c r="BG41" i="26"/>
  <c r="BG17" i="1" s="1"/>
  <c r="BF41" i="26"/>
  <c r="BF17" i="1" s="1"/>
  <c r="BE41" i="26"/>
  <c r="BE17" i="1" s="1"/>
  <c r="BD41" i="26"/>
  <c r="BD17" i="1" s="1"/>
  <c r="BC41" i="26"/>
  <c r="BC17" i="1" s="1"/>
  <c r="BB41" i="26"/>
  <c r="BB17" i="1" s="1"/>
  <c r="BA41" i="26"/>
  <c r="BA17" i="1" s="1"/>
  <c r="AZ41" i="26"/>
  <c r="AZ17" i="1" s="1"/>
  <c r="AY41" i="26"/>
  <c r="AY17" i="1" s="1"/>
  <c r="AX41" i="26"/>
  <c r="AX17" i="1" s="1"/>
  <c r="AW41" i="26"/>
  <c r="AW17" i="1" s="1"/>
  <c r="AV41" i="26"/>
  <c r="AV17" i="1" s="1"/>
  <c r="AU41" i="26"/>
  <c r="AU17" i="1" s="1"/>
  <c r="AT41" i="26"/>
  <c r="AT17" i="1" s="1"/>
  <c r="AS41" i="26"/>
  <c r="AS17" i="1" s="1"/>
  <c r="AR41" i="26"/>
  <c r="AR17" i="1" s="1"/>
  <c r="AQ41" i="26"/>
  <c r="AQ17" i="1" s="1"/>
  <c r="AP41" i="26"/>
  <c r="AP17" i="1" s="1"/>
  <c r="AO41" i="26"/>
  <c r="AO17" i="1" s="1"/>
  <c r="AN41" i="26"/>
  <c r="AN17" i="1" s="1"/>
  <c r="AM41" i="26"/>
  <c r="AM17" i="1" s="1"/>
  <c r="AL41" i="26"/>
  <c r="AL17" i="1" s="1"/>
  <c r="AK41" i="26"/>
  <c r="AK17" i="1" s="1"/>
  <c r="AJ41" i="26"/>
  <c r="AJ17" i="1" s="1"/>
  <c r="AI41" i="26"/>
  <c r="AI17" i="1" s="1"/>
  <c r="AH41" i="26"/>
  <c r="AH17" i="1" s="1"/>
  <c r="AG41" i="26"/>
  <c r="AG17" i="1" s="1"/>
  <c r="AF41" i="26"/>
  <c r="AF17" i="1" s="1"/>
  <c r="AE41" i="26"/>
  <c r="AE17" i="1" s="1"/>
  <c r="AD41" i="26"/>
  <c r="AD17" i="1" s="1"/>
  <c r="AC41" i="26"/>
  <c r="AC17" i="1" s="1"/>
  <c r="AB41" i="26"/>
  <c r="AB17" i="1" s="1"/>
  <c r="AA41" i="26"/>
  <c r="AA17" i="1" s="1"/>
  <c r="Z41" i="26"/>
  <c r="Z17" i="1" s="1"/>
  <c r="Y41" i="26"/>
  <c r="Y17" i="1" s="1"/>
  <c r="X41" i="26"/>
  <c r="X17" i="1" s="1"/>
  <c r="W41" i="26"/>
  <c r="W17" i="1" s="1"/>
  <c r="V41" i="26"/>
  <c r="V17" i="1" s="1"/>
  <c r="U41" i="26"/>
  <c r="U17" i="1" s="1"/>
  <c r="T41" i="26"/>
  <c r="T17" i="1" s="1"/>
  <c r="S41" i="26"/>
  <c r="S17" i="1" s="1"/>
  <c r="R41" i="26"/>
  <c r="R17" i="1" s="1"/>
  <c r="Q41" i="26"/>
  <c r="Q17" i="1" s="1"/>
  <c r="P41" i="26"/>
  <c r="P17" i="1" s="1"/>
  <c r="O41" i="26"/>
  <c r="O17" i="1" s="1"/>
  <c r="N41" i="26"/>
  <c r="N17" i="1" s="1"/>
  <c r="M41" i="26"/>
  <c r="M17" i="1" s="1"/>
  <c r="L41" i="26"/>
  <c r="L17" i="1" s="1"/>
  <c r="EH40" i="26"/>
  <c r="EH16" i="1" s="1"/>
  <c r="EG40" i="26"/>
  <c r="EG16" i="1" s="1"/>
  <c r="EF40" i="26"/>
  <c r="EF16" i="1" s="1"/>
  <c r="EE40" i="26"/>
  <c r="EE16" i="1" s="1"/>
  <c r="ED40" i="26"/>
  <c r="ED16" i="1" s="1"/>
  <c r="EC40" i="26"/>
  <c r="EC16" i="1" s="1"/>
  <c r="EB40" i="26"/>
  <c r="EB16" i="1" s="1"/>
  <c r="EA40" i="26"/>
  <c r="EA16" i="1" s="1"/>
  <c r="DZ40" i="26"/>
  <c r="DZ16" i="1" s="1"/>
  <c r="DY40" i="26"/>
  <c r="DY16" i="1" s="1"/>
  <c r="DX40" i="26"/>
  <c r="DX16" i="1" s="1"/>
  <c r="DW40" i="26"/>
  <c r="DW16" i="1" s="1"/>
  <c r="DV40" i="26"/>
  <c r="DV16" i="1" s="1"/>
  <c r="DU40" i="26"/>
  <c r="DU16" i="1" s="1"/>
  <c r="DT40" i="26"/>
  <c r="DT16" i="1" s="1"/>
  <c r="DS40" i="26"/>
  <c r="DS16" i="1" s="1"/>
  <c r="DR40" i="26"/>
  <c r="DR16" i="1" s="1"/>
  <c r="DQ40" i="26"/>
  <c r="DQ16" i="1" s="1"/>
  <c r="DP40" i="26"/>
  <c r="DP16" i="1" s="1"/>
  <c r="DO40" i="26"/>
  <c r="DO16" i="1" s="1"/>
  <c r="DN40" i="26"/>
  <c r="DN16" i="1" s="1"/>
  <c r="DM40" i="26"/>
  <c r="DM16" i="1" s="1"/>
  <c r="DL40" i="26"/>
  <c r="DL16" i="1" s="1"/>
  <c r="DK40" i="26"/>
  <c r="DK16" i="1" s="1"/>
  <c r="DJ40" i="26"/>
  <c r="DJ16" i="1" s="1"/>
  <c r="DI40" i="26"/>
  <c r="DI16" i="1" s="1"/>
  <c r="DH40" i="26"/>
  <c r="DH16" i="1" s="1"/>
  <c r="DG40" i="26"/>
  <c r="DG16" i="1" s="1"/>
  <c r="DF40" i="26"/>
  <c r="DF16" i="1" s="1"/>
  <c r="DE40" i="26"/>
  <c r="DE16" i="1" s="1"/>
  <c r="DD40" i="26"/>
  <c r="DD16" i="1" s="1"/>
  <c r="DC40" i="26"/>
  <c r="DC16" i="1" s="1"/>
  <c r="DB40" i="26"/>
  <c r="DB16" i="1" s="1"/>
  <c r="DA40" i="26"/>
  <c r="DA16" i="1" s="1"/>
  <c r="CZ40" i="26"/>
  <c r="CZ16" i="1" s="1"/>
  <c r="CY40" i="26"/>
  <c r="CY16" i="1" s="1"/>
  <c r="CX40" i="26"/>
  <c r="CX16" i="1" s="1"/>
  <c r="CW40" i="26"/>
  <c r="CW16" i="1" s="1"/>
  <c r="CV40" i="26"/>
  <c r="CV16" i="1" s="1"/>
  <c r="CU40" i="26"/>
  <c r="CU16" i="1" s="1"/>
  <c r="CT40" i="26"/>
  <c r="CT16" i="1" s="1"/>
  <c r="CS40" i="26"/>
  <c r="CS16" i="1" s="1"/>
  <c r="CR40" i="26"/>
  <c r="CR16" i="1" s="1"/>
  <c r="CQ40" i="26"/>
  <c r="CQ16" i="1" s="1"/>
  <c r="CP40" i="26"/>
  <c r="CP16" i="1" s="1"/>
  <c r="CO40" i="26"/>
  <c r="CO16" i="1" s="1"/>
  <c r="CN40" i="26"/>
  <c r="CN16" i="1" s="1"/>
  <c r="CM40" i="26"/>
  <c r="CM16" i="1" s="1"/>
  <c r="CL40" i="26"/>
  <c r="CL16" i="1" s="1"/>
  <c r="CK40" i="26"/>
  <c r="CK16" i="1" s="1"/>
  <c r="CJ40" i="26"/>
  <c r="CJ16" i="1" s="1"/>
  <c r="CI40" i="26"/>
  <c r="CI16" i="1" s="1"/>
  <c r="CH40" i="26"/>
  <c r="CH16" i="1" s="1"/>
  <c r="CG40" i="26"/>
  <c r="CG16" i="1" s="1"/>
  <c r="CF40" i="26"/>
  <c r="CF16" i="1" s="1"/>
  <c r="CE40" i="26"/>
  <c r="CE16" i="1" s="1"/>
  <c r="CD40" i="26"/>
  <c r="CD16" i="1" s="1"/>
  <c r="CC40" i="26"/>
  <c r="CC16" i="1" s="1"/>
  <c r="CB40" i="26"/>
  <c r="CB16" i="1" s="1"/>
  <c r="CA40" i="26"/>
  <c r="CA16" i="1" s="1"/>
  <c r="BZ40" i="26"/>
  <c r="BZ16" i="1" s="1"/>
  <c r="BY40" i="26"/>
  <c r="BY16" i="1" s="1"/>
  <c r="BX40" i="26"/>
  <c r="BX16" i="1" s="1"/>
  <c r="BW40" i="26"/>
  <c r="BW16" i="1" s="1"/>
  <c r="BV40" i="26"/>
  <c r="BV16" i="1" s="1"/>
  <c r="BU40" i="26"/>
  <c r="BU16" i="1" s="1"/>
  <c r="BT40" i="26"/>
  <c r="BT16" i="1" s="1"/>
  <c r="BS40" i="26"/>
  <c r="BS16" i="1" s="1"/>
  <c r="BR40" i="26"/>
  <c r="BR16" i="1" s="1"/>
  <c r="BQ40" i="26"/>
  <c r="BQ16" i="1" s="1"/>
  <c r="BP40" i="26"/>
  <c r="BP16" i="1" s="1"/>
  <c r="BO40" i="26"/>
  <c r="BO16" i="1" s="1"/>
  <c r="BN40" i="26"/>
  <c r="BN16" i="1" s="1"/>
  <c r="BM40" i="26"/>
  <c r="BM16" i="1" s="1"/>
  <c r="BL40" i="26"/>
  <c r="BL16" i="1" s="1"/>
  <c r="BK40" i="26"/>
  <c r="BK16" i="1" s="1"/>
  <c r="BJ40" i="26"/>
  <c r="BJ16" i="1" s="1"/>
  <c r="BI40" i="26"/>
  <c r="BI16" i="1" s="1"/>
  <c r="BH40" i="26"/>
  <c r="BH16" i="1" s="1"/>
  <c r="BG40" i="26"/>
  <c r="BG16" i="1" s="1"/>
  <c r="BF40" i="26"/>
  <c r="BF16" i="1" s="1"/>
  <c r="BE40" i="26"/>
  <c r="BE16" i="1" s="1"/>
  <c r="BD40" i="26"/>
  <c r="BD16" i="1" s="1"/>
  <c r="BC40" i="26"/>
  <c r="BC16" i="1" s="1"/>
  <c r="BB40" i="26"/>
  <c r="BB16" i="1" s="1"/>
  <c r="BA40" i="26"/>
  <c r="BA16" i="1" s="1"/>
  <c r="AZ40" i="26"/>
  <c r="AZ16" i="1" s="1"/>
  <c r="AY40" i="26"/>
  <c r="AY16" i="1" s="1"/>
  <c r="AX40" i="26"/>
  <c r="AX16" i="1" s="1"/>
  <c r="AW40" i="26"/>
  <c r="AW16" i="1" s="1"/>
  <c r="AV40" i="26"/>
  <c r="AV16" i="1" s="1"/>
  <c r="AU40" i="26"/>
  <c r="AU16" i="1" s="1"/>
  <c r="AT40" i="26"/>
  <c r="AT16" i="1" s="1"/>
  <c r="AS40" i="26"/>
  <c r="AS16" i="1" s="1"/>
  <c r="AR40" i="26"/>
  <c r="AR16" i="1" s="1"/>
  <c r="AQ40" i="26"/>
  <c r="AQ16" i="1" s="1"/>
  <c r="AP40" i="26"/>
  <c r="AP16" i="1" s="1"/>
  <c r="AO40" i="26"/>
  <c r="AO16" i="1" s="1"/>
  <c r="AN40" i="26"/>
  <c r="AN16" i="1" s="1"/>
  <c r="AM40" i="26"/>
  <c r="AM16" i="1" s="1"/>
  <c r="AL40" i="26"/>
  <c r="AL16" i="1" s="1"/>
  <c r="AK40" i="26"/>
  <c r="AK16" i="1" s="1"/>
  <c r="AJ40" i="26"/>
  <c r="AJ16" i="1" s="1"/>
  <c r="AI40" i="26"/>
  <c r="AI16" i="1" s="1"/>
  <c r="AH40" i="26"/>
  <c r="AH16" i="1" s="1"/>
  <c r="AG40" i="26"/>
  <c r="AG16" i="1" s="1"/>
  <c r="AF40" i="26"/>
  <c r="AF16" i="1" s="1"/>
  <c r="AE40" i="26"/>
  <c r="AE16" i="1" s="1"/>
  <c r="AD40" i="26"/>
  <c r="AD16" i="1" s="1"/>
  <c r="AC40" i="26"/>
  <c r="AC16" i="1" s="1"/>
  <c r="AB40" i="26"/>
  <c r="AB16" i="1" s="1"/>
  <c r="AA40" i="26"/>
  <c r="AA16" i="1" s="1"/>
  <c r="Z40" i="26"/>
  <c r="Z16" i="1" s="1"/>
  <c r="Y40" i="26"/>
  <c r="Y16" i="1" s="1"/>
  <c r="X40" i="26"/>
  <c r="X16" i="1" s="1"/>
  <c r="W40" i="26"/>
  <c r="W16" i="1" s="1"/>
  <c r="V40" i="26"/>
  <c r="V16" i="1" s="1"/>
  <c r="U40" i="26"/>
  <c r="U16" i="1" s="1"/>
  <c r="T40" i="26"/>
  <c r="T16" i="1" s="1"/>
  <c r="S40" i="26"/>
  <c r="S16" i="1" s="1"/>
  <c r="R40" i="26"/>
  <c r="R16" i="1" s="1"/>
  <c r="Q40" i="26"/>
  <c r="Q16" i="1" s="1"/>
  <c r="P40" i="26"/>
  <c r="P16" i="1" s="1"/>
  <c r="O40" i="26"/>
  <c r="O16" i="1" s="1"/>
  <c r="N40" i="26"/>
  <c r="N16" i="1" s="1"/>
  <c r="M40" i="26"/>
  <c r="M16" i="1" s="1"/>
  <c r="L40" i="26"/>
  <c r="L16" i="1" s="1"/>
  <c r="K42" i="26"/>
  <c r="K18" i="1" s="1"/>
  <c r="K41" i="26"/>
  <c r="K17" i="1" s="1"/>
  <c r="K40" i="26"/>
  <c r="K16" i="1" s="1"/>
  <c r="EH37" i="26"/>
  <c r="EG37" i="26"/>
  <c r="EF37" i="26"/>
  <c r="EE37" i="26"/>
  <c r="ED37" i="26"/>
  <c r="EC37" i="26"/>
  <c r="EB37" i="26"/>
  <c r="EA37" i="26"/>
  <c r="DZ37" i="26"/>
  <c r="DY37" i="26"/>
  <c r="DX37" i="26"/>
  <c r="DW37" i="26"/>
  <c r="DV37" i="26"/>
  <c r="DU37" i="26"/>
  <c r="DT37" i="26"/>
  <c r="DS37" i="26"/>
  <c r="DR37" i="26"/>
  <c r="DQ37" i="26"/>
  <c r="DP37" i="26"/>
  <c r="DO37" i="26"/>
  <c r="DN37" i="26"/>
  <c r="DM37" i="26"/>
  <c r="DL37" i="26"/>
  <c r="DK37" i="26"/>
  <c r="DJ37" i="26"/>
  <c r="DI37" i="26"/>
  <c r="DH37" i="26"/>
  <c r="DG37" i="26"/>
  <c r="DF37" i="26"/>
  <c r="DE37" i="26"/>
  <c r="DD37" i="26"/>
  <c r="DC37" i="26"/>
  <c r="DB37" i="26"/>
  <c r="DA37" i="26"/>
  <c r="CZ37" i="26"/>
  <c r="CY37" i="26"/>
  <c r="CX37" i="26"/>
  <c r="CW37" i="26"/>
  <c r="CV37" i="26"/>
  <c r="CU37" i="26"/>
  <c r="CT37" i="26"/>
  <c r="CS37" i="26"/>
  <c r="CR37" i="26"/>
  <c r="CQ37" i="26"/>
  <c r="CP37" i="26"/>
  <c r="CO37" i="26"/>
  <c r="CN37" i="26"/>
  <c r="CM37" i="26"/>
  <c r="CL37" i="26"/>
  <c r="CK37" i="26"/>
  <c r="CJ37" i="26"/>
  <c r="CI37" i="26"/>
  <c r="CH37" i="26"/>
  <c r="CG37" i="26"/>
  <c r="CF37" i="26"/>
  <c r="CE37" i="26"/>
  <c r="CD37" i="26"/>
  <c r="CC37" i="26"/>
  <c r="CB37" i="26"/>
  <c r="CA37" i="26"/>
  <c r="BZ37" i="26"/>
  <c r="BY37" i="26"/>
  <c r="BX37" i="26"/>
  <c r="BW37" i="26"/>
  <c r="BV37" i="26"/>
  <c r="BU37" i="26"/>
  <c r="BT37" i="26"/>
  <c r="BS37" i="26"/>
  <c r="BR37" i="26"/>
  <c r="BQ37" i="26"/>
  <c r="BP37" i="26"/>
  <c r="BO37" i="26"/>
  <c r="BN37" i="26"/>
  <c r="BM37" i="26"/>
  <c r="BL37" i="26"/>
  <c r="BK37" i="26"/>
  <c r="BJ37" i="26"/>
  <c r="BI37" i="26"/>
  <c r="BH37" i="26"/>
  <c r="BG37" i="26"/>
  <c r="BF37" i="26"/>
  <c r="BE37" i="26"/>
  <c r="BD37" i="26"/>
  <c r="BC37" i="26"/>
  <c r="BB37" i="26"/>
  <c r="BA37" i="26"/>
  <c r="AZ37" i="26"/>
  <c r="AY37" i="26"/>
  <c r="AX37" i="26"/>
  <c r="AW37" i="26"/>
  <c r="AV37" i="26"/>
  <c r="AU37" i="26"/>
  <c r="AT37" i="26"/>
  <c r="AS37" i="26"/>
  <c r="AR37" i="26"/>
  <c r="AQ37" i="26"/>
  <c r="AP37" i="26"/>
  <c r="AO37" i="26"/>
  <c r="AN37" i="26"/>
  <c r="AM37" i="26"/>
  <c r="AL37" i="26"/>
  <c r="AK37" i="26"/>
  <c r="AJ37" i="26"/>
  <c r="AI37" i="26"/>
  <c r="AH37" i="26"/>
  <c r="AG37" i="26"/>
  <c r="AF37" i="26"/>
  <c r="AE37" i="26"/>
  <c r="AD37" i="26"/>
  <c r="AC37" i="26"/>
  <c r="AB37" i="26"/>
  <c r="AA37" i="26"/>
  <c r="Z37" i="26"/>
  <c r="Y37" i="26"/>
  <c r="X37" i="26"/>
  <c r="W37" i="26"/>
  <c r="V37" i="26"/>
  <c r="U37" i="26"/>
  <c r="T37" i="26"/>
  <c r="S37" i="26"/>
  <c r="R37" i="26"/>
  <c r="Q37" i="26"/>
  <c r="P37" i="26"/>
  <c r="O37" i="26"/>
  <c r="N37" i="26"/>
  <c r="EH36" i="26"/>
  <c r="EG36" i="26"/>
  <c r="EF36" i="26"/>
  <c r="EE36" i="26"/>
  <c r="ED36" i="26"/>
  <c r="EC36" i="26"/>
  <c r="EB36" i="26"/>
  <c r="EA36" i="26"/>
  <c r="DZ36" i="26"/>
  <c r="DY36" i="26"/>
  <c r="DX36" i="26"/>
  <c r="DW36" i="26"/>
  <c r="DV36" i="26"/>
  <c r="DU36" i="26"/>
  <c r="DT36" i="26"/>
  <c r="DS36" i="26"/>
  <c r="DR36" i="26"/>
  <c r="DQ36" i="26"/>
  <c r="DP36" i="26"/>
  <c r="DO36" i="26"/>
  <c r="DN36" i="26"/>
  <c r="DM36" i="26"/>
  <c r="DL36" i="26"/>
  <c r="DK36" i="26"/>
  <c r="DJ36" i="26"/>
  <c r="DI36" i="26"/>
  <c r="DH36" i="26"/>
  <c r="DG36" i="26"/>
  <c r="DF36" i="26"/>
  <c r="DE36" i="26"/>
  <c r="DD36" i="26"/>
  <c r="DC36" i="26"/>
  <c r="DB36" i="26"/>
  <c r="DA36" i="26"/>
  <c r="CZ36" i="26"/>
  <c r="CY36" i="26"/>
  <c r="CX36" i="26"/>
  <c r="CW36" i="26"/>
  <c r="CV36" i="26"/>
  <c r="CU36" i="26"/>
  <c r="CT36" i="26"/>
  <c r="CS36" i="26"/>
  <c r="CR36" i="26"/>
  <c r="CQ36" i="26"/>
  <c r="CP36" i="26"/>
  <c r="CO36" i="26"/>
  <c r="CN36" i="26"/>
  <c r="CM36" i="26"/>
  <c r="CL36" i="26"/>
  <c r="CK36" i="26"/>
  <c r="CJ36" i="26"/>
  <c r="CI36" i="26"/>
  <c r="CH36" i="26"/>
  <c r="CG36" i="26"/>
  <c r="CF36" i="26"/>
  <c r="CE36" i="26"/>
  <c r="CD36" i="26"/>
  <c r="CC36" i="26"/>
  <c r="CB36" i="26"/>
  <c r="CA36" i="26"/>
  <c r="BZ36" i="26"/>
  <c r="BY36" i="26"/>
  <c r="BX36" i="26"/>
  <c r="BW36" i="26"/>
  <c r="BV36" i="26"/>
  <c r="BU36" i="26"/>
  <c r="BT36" i="26"/>
  <c r="BS36" i="26"/>
  <c r="BR36" i="26"/>
  <c r="BQ36" i="26"/>
  <c r="BP36" i="26"/>
  <c r="BO36" i="26"/>
  <c r="BN36" i="26"/>
  <c r="BM36" i="26"/>
  <c r="BL36" i="26"/>
  <c r="BK36" i="26"/>
  <c r="BJ36" i="26"/>
  <c r="BI36" i="26"/>
  <c r="BH36" i="26"/>
  <c r="BG36" i="26"/>
  <c r="BF36" i="26"/>
  <c r="BE36" i="26"/>
  <c r="BD36" i="26"/>
  <c r="BC36" i="26"/>
  <c r="BB36" i="26"/>
  <c r="BA36" i="26"/>
  <c r="AZ36" i="26"/>
  <c r="AY36" i="26"/>
  <c r="AX36" i="26"/>
  <c r="AW36" i="26"/>
  <c r="AV36" i="26"/>
  <c r="AU36" i="26"/>
  <c r="AT36" i="26"/>
  <c r="AS36" i="26"/>
  <c r="AR36" i="26"/>
  <c r="AQ36" i="26"/>
  <c r="AP36" i="26"/>
  <c r="AO36" i="26"/>
  <c r="AN36" i="26"/>
  <c r="AM36" i="26"/>
  <c r="AL36" i="26"/>
  <c r="AK36" i="26"/>
  <c r="AJ36" i="26"/>
  <c r="AI36" i="26"/>
  <c r="AH36" i="26"/>
  <c r="AG36" i="26"/>
  <c r="AF36" i="26"/>
  <c r="AE36" i="26"/>
  <c r="AD36" i="26"/>
  <c r="AC36" i="26"/>
  <c r="AB36" i="26"/>
  <c r="AA36" i="26"/>
  <c r="Z36" i="26"/>
  <c r="Y36" i="26"/>
  <c r="X36" i="26"/>
  <c r="W36" i="26"/>
  <c r="V36" i="26"/>
  <c r="U36" i="26"/>
  <c r="T36" i="26"/>
  <c r="S36" i="26"/>
  <c r="R36" i="26"/>
  <c r="Q36" i="26"/>
  <c r="P36" i="26"/>
  <c r="O36" i="26"/>
  <c r="N36" i="26"/>
  <c r="EH35" i="26"/>
  <c r="EG35" i="26"/>
  <c r="EF35" i="26"/>
  <c r="EE35" i="26"/>
  <c r="ED35" i="26"/>
  <c r="EC35" i="26"/>
  <c r="EB35" i="26"/>
  <c r="EA35" i="26"/>
  <c r="DZ35" i="26"/>
  <c r="DY35" i="26"/>
  <c r="DX35" i="26"/>
  <c r="DW35" i="26"/>
  <c r="DV35" i="26"/>
  <c r="DU35" i="26"/>
  <c r="DT35" i="26"/>
  <c r="DS35" i="26"/>
  <c r="DR35" i="26"/>
  <c r="DQ35" i="26"/>
  <c r="DP35" i="26"/>
  <c r="DO35" i="26"/>
  <c r="DN35" i="26"/>
  <c r="DM35" i="26"/>
  <c r="DL35" i="26"/>
  <c r="DK35" i="26"/>
  <c r="DJ35" i="26"/>
  <c r="DI35" i="26"/>
  <c r="DH35" i="26"/>
  <c r="DG35" i="26"/>
  <c r="DF35" i="26"/>
  <c r="DE35" i="26"/>
  <c r="DD35" i="26"/>
  <c r="DC35" i="26"/>
  <c r="DB35" i="26"/>
  <c r="DA35" i="26"/>
  <c r="CZ35" i="26"/>
  <c r="CY35" i="26"/>
  <c r="CX35" i="26"/>
  <c r="CW35" i="26"/>
  <c r="CV35" i="26"/>
  <c r="CU35" i="26"/>
  <c r="CT35" i="26"/>
  <c r="CS35" i="26"/>
  <c r="CR35" i="26"/>
  <c r="CQ35" i="26"/>
  <c r="CP35" i="26"/>
  <c r="CO35" i="26"/>
  <c r="CN35" i="26"/>
  <c r="CM35" i="26"/>
  <c r="CL35" i="26"/>
  <c r="CK35" i="26"/>
  <c r="CJ35" i="26"/>
  <c r="CI35" i="26"/>
  <c r="CH35" i="26"/>
  <c r="CG35" i="26"/>
  <c r="CF35" i="26"/>
  <c r="CE35" i="26"/>
  <c r="CD35" i="26"/>
  <c r="CC35" i="26"/>
  <c r="CB35" i="26"/>
  <c r="CA35" i="26"/>
  <c r="BZ35" i="26"/>
  <c r="BY35" i="26"/>
  <c r="BX35" i="26"/>
  <c r="BW35" i="26"/>
  <c r="BV35" i="26"/>
  <c r="BU35" i="26"/>
  <c r="BT35" i="26"/>
  <c r="BS35" i="26"/>
  <c r="BR35" i="26"/>
  <c r="BQ35" i="26"/>
  <c r="BP35" i="26"/>
  <c r="BO35" i="26"/>
  <c r="BN35" i="26"/>
  <c r="BM35" i="26"/>
  <c r="BL35" i="26"/>
  <c r="BK35" i="26"/>
  <c r="BJ35" i="26"/>
  <c r="BI35" i="26"/>
  <c r="BH35" i="26"/>
  <c r="BG35" i="26"/>
  <c r="BF35" i="26"/>
  <c r="BE35" i="26"/>
  <c r="BD35" i="26"/>
  <c r="BC35" i="26"/>
  <c r="BB35" i="26"/>
  <c r="BA35" i="26"/>
  <c r="AZ35" i="26"/>
  <c r="AY35" i="26"/>
  <c r="AX35" i="26"/>
  <c r="AW35" i="26"/>
  <c r="AV35" i="26"/>
  <c r="AU35" i="26"/>
  <c r="AT35" i="26"/>
  <c r="AS35" i="26"/>
  <c r="AR35" i="26"/>
  <c r="AQ35" i="26"/>
  <c r="AP35" i="26"/>
  <c r="AO35" i="26"/>
  <c r="AN35" i="26"/>
  <c r="AM35" i="26"/>
  <c r="AL35" i="26"/>
  <c r="AK35" i="26"/>
  <c r="AJ35" i="26"/>
  <c r="AI35" i="26"/>
  <c r="AH35" i="26"/>
  <c r="AG35" i="26"/>
  <c r="AF35" i="26"/>
  <c r="AE35" i="26"/>
  <c r="AD35" i="26"/>
  <c r="AC35" i="26"/>
  <c r="AB35" i="26"/>
  <c r="AA35" i="26"/>
  <c r="Z35" i="26"/>
  <c r="Y35" i="26"/>
  <c r="X35" i="26"/>
  <c r="W35" i="26"/>
  <c r="V35" i="26"/>
  <c r="U35" i="26"/>
  <c r="T35" i="26"/>
  <c r="S35" i="26"/>
  <c r="R35" i="26"/>
  <c r="Q35" i="26"/>
  <c r="P35" i="26"/>
  <c r="O35" i="26"/>
  <c r="N35" i="26"/>
  <c r="J37" i="26"/>
  <c r="K37" i="26"/>
  <c r="L37" i="26"/>
  <c r="J36" i="26"/>
  <c r="K36" i="26"/>
  <c r="L36" i="26"/>
  <c r="J35" i="26"/>
  <c r="J11" i="1" s="1"/>
  <c r="K35" i="26"/>
  <c r="L35" i="26"/>
  <c r="H3" i="26"/>
  <c r="F3" i="26"/>
  <c r="A1" i="26"/>
  <c r="F13" i="24" s="1"/>
  <c r="K71" i="25" l="1"/>
  <c r="L71" i="25"/>
  <c r="M71" i="25"/>
  <c r="N71" i="25"/>
  <c r="O71" i="25"/>
  <c r="L153" i="4"/>
  <c r="BO64" i="4"/>
  <c r="BO71" i="4" s="1"/>
  <c r="DB64" i="4"/>
  <c r="DB71" i="4" s="1"/>
  <c r="K64" i="4"/>
  <c r="K71" i="4" s="1"/>
  <c r="AI64" i="4"/>
  <c r="AI71" i="4" s="1"/>
  <c r="AU64" i="4"/>
  <c r="AU71" i="4" s="1"/>
  <c r="BS64" i="4"/>
  <c r="BS71" i="4" s="1"/>
  <c r="DO64" i="4"/>
  <c r="DO71" i="4" s="1"/>
  <c r="L64" i="4"/>
  <c r="L71" i="4" s="1"/>
  <c r="X64" i="4"/>
  <c r="X71" i="4" s="1"/>
  <c r="AJ64" i="4"/>
  <c r="AJ71" i="4" s="1"/>
  <c r="AV64" i="4"/>
  <c r="AV71" i="4" s="1"/>
  <c r="BH64" i="4"/>
  <c r="BH71" i="4" s="1"/>
  <c r="BT64" i="4"/>
  <c r="BT71" i="4" s="1"/>
  <c r="CF64" i="4"/>
  <c r="CF71" i="4" s="1"/>
  <c r="CR64" i="4"/>
  <c r="CR71" i="4" s="1"/>
  <c r="DD64" i="4"/>
  <c r="DD71" i="4" s="1"/>
  <c r="DP64" i="4"/>
  <c r="DP71" i="4" s="1"/>
  <c r="EB64" i="4"/>
  <c r="EB71" i="4" s="1"/>
  <c r="Y64" i="4"/>
  <c r="Y71" i="4" s="1"/>
  <c r="AK64" i="4"/>
  <c r="AK71" i="4" s="1"/>
  <c r="BI64" i="4"/>
  <c r="BI71" i="4" s="1"/>
  <c r="CG64" i="4"/>
  <c r="CG71" i="4" s="1"/>
  <c r="DE64" i="4"/>
  <c r="DE71" i="4" s="1"/>
  <c r="EC64" i="4"/>
  <c r="EC71" i="4" s="1"/>
  <c r="AY64" i="4"/>
  <c r="AY71" i="4" s="1"/>
  <c r="DG64" i="4"/>
  <c r="DG71" i="4" s="1"/>
  <c r="AB64" i="4"/>
  <c r="AB71" i="4" s="1"/>
  <c r="BL64" i="4"/>
  <c r="BL71" i="4" s="1"/>
  <c r="CJ64" i="4"/>
  <c r="CJ71" i="4" s="1"/>
  <c r="DT64" i="4"/>
  <c r="DT71" i="4" s="1"/>
  <c r="EF64" i="4"/>
  <c r="EF71" i="4" s="1"/>
  <c r="DL64" i="4"/>
  <c r="DL71" i="4" s="1"/>
  <c r="AG64" i="4"/>
  <c r="AG71" i="4" s="1"/>
  <c r="AS64" i="4"/>
  <c r="AS71" i="4" s="1"/>
  <c r="BE64" i="4"/>
  <c r="BE71" i="4" s="1"/>
  <c r="BQ64" i="4"/>
  <c r="BQ71" i="4" s="1"/>
  <c r="CC64" i="4"/>
  <c r="CC71" i="4" s="1"/>
  <c r="CO64" i="4"/>
  <c r="CO71" i="4" s="1"/>
  <c r="DA64" i="4"/>
  <c r="DA71" i="4" s="1"/>
  <c r="DM64" i="4"/>
  <c r="DM71" i="4" s="1"/>
  <c r="DY64" i="4"/>
  <c r="DY71" i="4" s="1"/>
  <c r="AH64" i="4"/>
  <c r="AH71" i="4" s="1"/>
  <c r="BR64" i="4"/>
  <c r="BR71" i="4" s="1"/>
  <c r="DZ64" i="4"/>
  <c r="DZ71" i="4" s="1"/>
  <c r="DC64" i="4"/>
  <c r="DC71" i="4" s="1"/>
  <c r="M64" i="4"/>
  <c r="M71" i="4" s="1"/>
  <c r="AW64" i="4"/>
  <c r="AW71" i="4" s="1"/>
  <c r="BU64" i="4"/>
  <c r="BU71" i="4" s="1"/>
  <c r="CS64" i="4"/>
  <c r="CS71" i="4" s="1"/>
  <c r="DQ64" i="4"/>
  <c r="DQ71" i="4" s="1"/>
  <c r="O64" i="4"/>
  <c r="O71" i="4" s="1"/>
  <c r="AA64" i="4"/>
  <c r="AA71" i="4" s="1"/>
  <c r="AM64" i="4"/>
  <c r="AM71" i="4" s="1"/>
  <c r="BK64" i="4"/>
  <c r="BK71" i="4" s="1"/>
  <c r="CI64" i="4"/>
  <c r="CI71" i="4" s="1"/>
  <c r="CU64" i="4"/>
  <c r="CU71" i="4" s="1"/>
  <c r="DS64" i="4"/>
  <c r="DS71" i="4" s="1"/>
  <c r="EE64" i="4"/>
  <c r="EE71" i="4" s="1"/>
  <c r="CV64" i="4"/>
  <c r="CV71" i="4" s="1"/>
  <c r="CP64" i="4"/>
  <c r="CP71" i="4" s="1"/>
  <c r="CQ64" i="4"/>
  <c r="CQ71" i="4" s="1"/>
  <c r="N64" i="4"/>
  <c r="N71" i="4" s="1"/>
  <c r="Z64" i="4"/>
  <c r="Z71" i="4" s="1"/>
  <c r="AL64" i="4"/>
  <c r="AL71" i="4" s="1"/>
  <c r="AX64" i="4"/>
  <c r="AX71" i="4" s="1"/>
  <c r="BJ64" i="4"/>
  <c r="BJ71" i="4" s="1"/>
  <c r="BV64" i="4"/>
  <c r="BV71" i="4" s="1"/>
  <c r="CH64" i="4"/>
  <c r="CH71" i="4" s="1"/>
  <c r="CT64" i="4"/>
  <c r="CT71" i="4" s="1"/>
  <c r="DF64" i="4"/>
  <c r="DF71" i="4" s="1"/>
  <c r="DR64" i="4"/>
  <c r="DR71" i="4" s="1"/>
  <c r="ED64" i="4"/>
  <c r="ED71" i="4" s="1"/>
  <c r="BW64" i="4"/>
  <c r="BW71" i="4" s="1"/>
  <c r="P64" i="4"/>
  <c r="P71" i="4" s="1"/>
  <c r="AN64" i="4"/>
  <c r="AN71" i="4" s="1"/>
  <c r="AZ64" i="4"/>
  <c r="AZ71" i="4" s="1"/>
  <c r="BX64" i="4"/>
  <c r="BX71" i="4" s="1"/>
  <c r="DH64" i="4"/>
  <c r="DH71" i="4" s="1"/>
  <c r="DW64" i="4"/>
  <c r="DW71" i="4" s="1"/>
  <c r="T64" i="4"/>
  <c r="T71" i="4" s="1"/>
  <c r="AF64" i="4"/>
  <c r="AF71" i="4" s="1"/>
  <c r="AR64" i="4"/>
  <c r="AR71" i="4" s="1"/>
  <c r="BD64" i="4"/>
  <c r="BD71" i="4" s="1"/>
  <c r="BP64" i="4"/>
  <c r="BP71" i="4" s="1"/>
  <c r="CB64" i="4"/>
  <c r="CB71" i="4" s="1"/>
  <c r="CN64" i="4"/>
  <c r="CN71" i="4" s="1"/>
  <c r="DX64" i="4"/>
  <c r="DX71" i="4" s="1"/>
  <c r="AT64" i="4"/>
  <c r="AT71" i="4" s="1"/>
  <c r="W64" i="4"/>
  <c r="W71" i="4" s="1"/>
  <c r="BG64" i="4"/>
  <c r="BG71" i="4" s="1"/>
  <c r="CE64" i="4"/>
  <c r="CE71" i="4" s="1"/>
  <c r="EA64" i="4"/>
  <c r="EA71" i="4" s="1"/>
  <c r="Q64" i="4"/>
  <c r="Q71" i="4" s="1"/>
  <c r="AC64" i="4"/>
  <c r="AC71" i="4" s="1"/>
  <c r="AO64" i="4"/>
  <c r="AO71" i="4" s="1"/>
  <c r="BA64" i="4"/>
  <c r="BA71" i="4" s="1"/>
  <c r="BM64" i="4"/>
  <c r="BM71" i="4" s="1"/>
  <c r="BY64" i="4"/>
  <c r="BY71" i="4" s="1"/>
  <c r="CK64" i="4"/>
  <c r="CK71" i="4" s="1"/>
  <c r="CW64" i="4"/>
  <c r="CW71" i="4" s="1"/>
  <c r="DI64" i="4"/>
  <c r="DI71" i="4" s="1"/>
  <c r="DU64" i="4"/>
  <c r="DU71" i="4" s="1"/>
  <c r="EG64" i="4"/>
  <c r="EG71" i="4" s="1"/>
  <c r="R64" i="4"/>
  <c r="R71" i="4" s="1"/>
  <c r="AD64" i="4"/>
  <c r="AD71" i="4" s="1"/>
  <c r="AP64" i="4"/>
  <c r="AP71" i="4" s="1"/>
  <c r="BB64" i="4"/>
  <c r="BB71" i="4" s="1"/>
  <c r="BN64" i="4"/>
  <c r="BN71" i="4" s="1"/>
  <c r="BZ64" i="4"/>
  <c r="BZ71" i="4" s="1"/>
  <c r="CL64" i="4"/>
  <c r="CL71" i="4" s="1"/>
  <c r="CX64" i="4"/>
  <c r="CX71" i="4" s="1"/>
  <c r="DJ64" i="4"/>
  <c r="DJ71" i="4" s="1"/>
  <c r="DV64" i="4"/>
  <c r="DV71" i="4" s="1"/>
  <c r="EH64" i="4"/>
  <c r="EH71" i="4" s="1"/>
  <c r="S64" i="4"/>
  <c r="S71" i="4" s="1"/>
  <c r="AE64" i="4"/>
  <c r="AE71" i="4" s="1"/>
  <c r="AQ64" i="4"/>
  <c r="AQ71" i="4" s="1"/>
  <c r="BC64" i="4"/>
  <c r="BC71" i="4" s="1"/>
  <c r="CA64" i="4"/>
  <c r="CA71" i="4" s="1"/>
  <c r="CM64" i="4"/>
  <c r="CM71" i="4" s="1"/>
  <c r="CY64" i="4"/>
  <c r="CY71" i="4" s="1"/>
  <c r="DK64" i="4"/>
  <c r="DK71" i="4" s="1"/>
  <c r="CZ64" i="4"/>
  <c r="CZ71" i="4" s="1"/>
  <c r="U64" i="4"/>
  <c r="U71" i="4" s="1"/>
  <c r="J64" i="4"/>
  <c r="V64" i="4"/>
  <c r="V71" i="4" s="1"/>
  <c r="BF64" i="4"/>
  <c r="BF71" i="4" s="1"/>
  <c r="CD64" i="4"/>
  <c r="CD71" i="4" s="1"/>
  <c r="DN64" i="4"/>
  <c r="DN71" i="4" s="1"/>
  <c r="CS65" i="4"/>
  <c r="CS72" i="4" s="1"/>
  <c r="J65" i="4"/>
  <c r="L152" i="4"/>
  <c r="AU65" i="4"/>
  <c r="AU72" i="4" s="1"/>
  <c r="Z65" i="4"/>
  <c r="Z72" i="4" s="1"/>
  <c r="CE65" i="4"/>
  <c r="CE72" i="4" s="1"/>
  <c r="M48" i="26"/>
  <c r="M55" i="26" s="1"/>
  <c r="EF48" i="26"/>
  <c r="EF55" i="26" s="1"/>
  <c r="DT48" i="26"/>
  <c r="DT55" i="26" s="1"/>
  <c r="DH48" i="26"/>
  <c r="DH55" i="26" s="1"/>
  <c r="CV48" i="26"/>
  <c r="CV55" i="26" s="1"/>
  <c r="CJ48" i="26"/>
  <c r="CJ55" i="26" s="1"/>
  <c r="BX48" i="26"/>
  <c r="BX55" i="26" s="1"/>
  <c r="BL48" i="26"/>
  <c r="BL55" i="26" s="1"/>
  <c r="AZ48" i="26"/>
  <c r="AZ55" i="26" s="1"/>
  <c r="AN48" i="26"/>
  <c r="AN55" i="26" s="1"/>
  <c r="AB48" i="26"/>
  <c r="AB55" i="26" s="1"/>
  <c r="P48" i="26"/>
  <c r="P55" i="26" s="1"/>
  <c r="CS48" i="26"/>
  <c r="CS55" i="26" s="1"/>
  <c r="DD48" i="26"/>
  <c r="DD55" i="26" s="1"/>
  <c r="CR48" i="26"/>
  <c r="CR55" i="26" s="1"/>
  <c r="BH48" i="26"/>
  <c r="BH55" i="26" s="1"/>
  <c r="X48" i="26"/>
  <c r="X55" i="26" s="1"/>
  <c r="K48" i="26"/>
  <c r="K55" i="26" s="1"/>
  <c r="EE48" i="26"/>
  <c r="EE55" i="26" s="1"/>
  <c r="DS48" i="26"/>
  <c r="DS55" i="26" s="1"/>
  <c r="DG48" i="26"/>
  <c r="DG55" i="26" s="1"/>
  <c r="CU48" i="26"/>
  <c r="CU55" i="26" s="1"/>
  <c r="CI48" i="26"/>
  <c r="CI55" i="26" s="1"/>
  <c r="BW48" i="26"/>
  <c r="BW55" i="26" s="1"/>
  <c r="BK48" i="26"/>
  <c r="BK55" i="26" s="1"/>
  <c r="AY48" i="26"/>
  <c r="AY55" i="26" s="1"/>
  <c r="AM48" i="26"/>
  <c r="AM55" i="26" s="1"/>
  <c r="AA48" i="26"/>
  <c r="AA55" i="26" s="1"/>
  <c r="O48" i="26"/>
  <c r="O55" i="26" s="1"/>
  <c r="EC48" i="26"/>
  <c r="EC55" i="26" s="1"/>
  <c r="DE48" i="26"/>
  <c r="DE55" i="26" s="1"/>
  <c r="BU48" i="26"/>
  <c r="BU55" i="26" s="1"/>
  <c r="AW48" i="26"/>
  <c r="AW55" i="26" s="1"/>
  <c r="Y48" i="26"/>
  <c r="Y55" i="26" s="1"/>
  <c r="EB48" i="26"/>
  <c r="EB55" i="26" s="1"/>
  <c r="CF48" i="26"/>
  <c r="CF55" i="26" s="1"/>
  <c r="AV48" i="26"/>
  <c r="AV55" i="26" s="1"/>
  <c r="L48" i="26"/>
  <c r="L55" i="26" s="1"/>
  <c r="EA48" i="26"/>
  <c r="EA55" i="26" s="1"/>
  <c r="DC48" i="26"/>
  <c r="DC55" i="26" s="1"/>
  <c r="CE48" i="26"/>
  <c r="CE55" i="26" s="1"/>
  <c r="BG48" i="26"/>
  <c r="BG55" i="26" s="1"/>
  <c r="AI48" i="26"/>
  <c r="ED48" i="26"/>
  <c r="ED55" i="26" s="1"/>
  <c r="DR48" i="26"/>
  <c r="DR55" i="26" s="1"/>
  <c r="DF48" i="26"/>
  <c r="DF55" i="26" s="1"/>
  <c r="CT48" i="26"/>
  <c r="CT55" i="26" s="1"/>
  <c r="CH48" i="26"/>
  <c r="CH55" i="26" s="1"/>
  <c r="BV48" i="26"/>
  <c r="BV55" i="26" s="1"/>
  <c r="BJ48" i="26"/>
  <c r="BJ55" i="26" s="1"/>
  <c r="AX48" i="26"/>
  <c r="AX55" i="26" s="1"/>
  <c r="AL48" i="26"/>
  <c r="AL55" i="26" s="1"/>
  <c r="Z48" i="26"/>
  <c r="Z55" i="26" s="1"/>
  <c r="N48" i="26"/>
  <c r="N55" i="26" s="1"/>
  <c r="DQ48" i="26"/>
  <c r="DQ55" i="26" s="1"/>
  <c r="CG48" i="26"/>
  <c r="CG55" i="26" s="1"/>
  <c r="BI48" i="26"/>
  <c r="BI55" i="26" s="1"/>
  <c r="AK48" i="26"/>
  <c r="AK55" i="26" s="1"/>
  <c r="DP48" i="26"/>
  <c r="DP55" i="26" s="1"/>
  <c r="BT48" i="26"/>
  <c r="BT55" i="26" s="1"/>
  <c r="AJ48" i="26"/>
  <c r="AJ55" i="26" s="1"/>
  <c r="DO48" i="26"/>
  <c r="DO55" i="26" s="1"/>
  <c r="CQ48" i="26"/>
  <c r="CQ55" i="26" s="1"/>
  <c r="BS48" i="26"/>
  <c r="BS55" i="26" s="1"/>
  <c r="AU48" i="26"/>
  <c r="AU55" i="26" s="1"/>
  <c r="W48" i="26"/>
  <c r="W55" i="26" s="1"/>
  <c r="DU48" i="26"/>
  <c r="DU55" i="26" s="1"/>
  <c r="CW48" i="26"/>
  <c r="CW55" i="26" s="1"/>
  <c r="BY48" i="26"/>
  <c r="BY55" i="26" s="1"/>
  <c r="BA48" i="26"/>
  <c r="BA55" i="26" s="1"/>
  <c r="AC48" i="26"/>
  <c r="AC55" i="26" s="1"/>
  <c r="CP48" i="26"/>
  <c r="CP55" i="26" s="1"/>
  <c r="AT48" i="26"/>
  <c r="AT55" i="26" s="1"/>
  <c r="CO48" i="26"/>
  <c r="CO55" i="26" s="1"/>
  <c r="AS48" i="26"/>
  <c r="AS55" i="26" s="1"/>
  <c r="U48" i="26"/>
  <c r="U55" i="26" s="1"/>
  <c r="DL48" i="26"/>
  <c r="DL55" i="26" s="1"/>
  <c r="T48" i="26"/>
  <c r="T55" i="26" s="1"/>
  <c r="CM48" i="26"/>
  <c r="CM55" i="26" s="1"/>
  <c r="S48" i="26"/>
  <c r="S55" i="26" s="1"/>
  <c r="CL48" i="26"/>
  <c r="CL55" i="26" s="1"/>
  <c r="DN48" i="26"/>
  <c r="DN55" i="26" s="1"/>
  <c r="BR48" i="26"/>
  <c r="BR55" i="26" s="1"/>
  <c r="V48" i="26"/>
  <c r="V55" i="26" s="1"/>
  <c r="BQ48" i="26"/>
  <c r="BQ55" i="26" s="1"/>
  <c r="CN48" i="26"/>
  <c r="CN55" i="26" s="1"/>
  <c r="AR48" i="26"/>
  <c r="AR55" i="26" s="1"/>
  <c r="DK48" i="26"/>
  <c r="DK55" i="26" s="1"/>
  <c r="AQ48" i="26"/>
  <c r="AQ55" i="26" s="1"/>
  <c r="EH48" i="26"/>
  <c r="EH55" i="26" s="1"/>
  <c r="DJ48" i="26"/>
  <c r="DJ55" i="26" s="1"/>
  <c r="AP48" i="26"/>
  <c r="AP55" i="26" s="1"/>
  <c r="R48" i="26"/>
  <c r="R55" i="26" s="1"/>
  <c r="DM48" i="26"/>
  <c r="DM55" i="26" s="1"/>
  <c r="BP48" i="26"/>
  <c r="BP55" i="26" s="1"/>
  <c r="BO48" i="26"/>
  <c r="BO55" i="26" s="1"/>
  <c r="BN48" i="26"/>
  <c r="BN55" i="26" s="1"/>
  <c r="EG48" i="26"/>
  <c r="EG55" i="26" s="1"/>
  <c r="DI48" i="26"/>
  <c r="DI55" i="26" s="1"/>
  <c r="CK48" i="26"/>
  <c r="CK55" i="26" s="1"/>
  <c r="BM48" i="26"/>
  <c r="BM55" i="26" s="1"/>
  <c r="AO48" i="26"/>
  <c r="AO55" i="26" s="1"/>
  <c r="Q48" i="26"/>
  <c r="Q55" i="26" s="1"/>
  <c r="BB48" i="26"/>
  <c r="BB55" i="26" s="1"/>
  <c r="DZ48" i="26"/>
  <c r="DZ55" i="26" s="1"/>
  <c r="DB48" i="26"/>
  <c r="DB55" i="26" s="1"/>
  <c r="CD48" i="26"/>
  <c r="CD55" i="26" s="1"/>
  <c r="BF48" i="26"/>
  <c r="BF55" i="26" s="1"/>
  <c r="AH48" i="26"/>
  <c r="AH55" i="26" s="1"/>
  <c r="J48" i="26"/>
  <c r="J55" i="26" s="1"/>
  <c r="J151" i="1" s="1"/>
  <c r="J152" i="1" s="1" a="1"/>
  <c r="J152" i="1" s="1"/>
  <c r="CX48" i="26"/>
  <c r="CX55" i="26" s="1"/>
  <c r="DY48" i="26"/>
  <c r="DY55" i="26" s="1"/>
  <c r="DA48" i="26"/>
  <c r="DA55" i="26" s="1"/>
  <c r="CC48" i="26"/>
  <c r="CC55" i="26" s="1"/>
  <c r="BE48" i="26"/>
  <c r="BE55" i="26" s="1"/>
  <c r="AG48" i="26"/>
  <c r="AG55" i="26" s="1"/>
  <c r="BC48" i="26"/>
  <c r="BC55" i="26" s="1"/>
  <c r="DV48" i="26"/>
  <c r="DV55" i="26" s="1"/>
  <c r="DX48" i="26"/>
  <c r="DX55" i="26" s="1"/>
  <c r="CZ48" i="26"/>
  <c r="CZ55" i="26" s="1"/>
  <c r="CB48" i="26"/>
  <c r="CB55" i="26" s="1"/>
  <c r="BD48" i="26"/>
  <c r="BD55" i="26" s="1"/>
  <c r="AF48" i="26"/>
  <c r="AF55" i="26" s="1"/>
  <c r="BZ48" i="26"/>
  <c r="BZ55" i="26" s="1"/>
  <c r="DW48" i="26"/>
  <c r="DW55" i="26" s="1"/>
  <c r="CY48" i="26"/>
  <c r="CY55" i="26" s="1"/>
  <c r="CA48" i="26"/>
  <c r="CA55" i="26" s="1"/>
  <c r="AE48" i="26"/>
  <c r="AE55" i="26" s="1"/>
  <c r="AD48" i="26"/>
  <c r="AD55" i="26" s="1"/>
  <c r="CU65" i="4"/>
  <c r="CU72" i="4" s="1"/>
  <c r="AO65" i="4"/>
  <c r="AO72" i="4" s="1"/>
  <c r="BW65" i="4"/>
  <c r="BW72" i="4" s="1"/>
  <c r="X65" i="4"/>
  <c r="X72" i="4" s="1"/>
  <c r="DB65" i="4"/>
  <c r="DB72" i="4" s="1"/>
  <c r="DQ65" i="4"/>
  <c r="DQ72" i="4" s="1"/>
  <c r="BQ65" i="4"/>
  <c r="BQ72" i="4" s="1"/>
  <c r="V65" i="4"/>
  <c r="V72" i="4" s="1"/>
  <c r="Q65" i="4"/>
  <c r="Q72" i="4" s="1"/>
  <c r="DN65" i="4"/>
  <c r="DN72" i="4" s="1"/>
  <c r="CA65" i="4"/>
  <c r="CA72" i="4" s="1"/>
  <c r="BL65" i="4"/>
  <c r="BL72" i="4" s="1"/>
  <c r="DT65" i="4"/>
  <c r="DT72" i="4" s="1"/>
  <c r="L65" i="4"/>
  <c r="L72" i="4" s="1"/>
  <c r="CI65" i="4"/>
  <c r="CI72" i="4" s="1"/>
  <c r="DS65" i="4"/>
  <c r="DS72" i="4" s="1"/>
  <c r="BD65" i="4"/>
  <c r="BD72" i="4" s="1"/>
  <c r="DK65" i="4"/>
  <c r="DK72" i="4" s="1"/>
  <c r="DU65" i="4"/>
  <c r="DU72" i="4" s="1"/>
  <c r="DD65" i="4"/>
  <c r="DD72" i="4" s="1"/>
  <c r="CY65" i="4"/>
  <c r="CY72" i="4" s="1"/>
  <c r="AR65" i="4"/>
  <c r="AR72" i="4" s="1"/>
  <c r="AS65" i="4"/>
  <c r="AS72" i="4" s="1"/>
  <c r="CK65" i="4"/>
  <c r="CK72" i="4" s="1"/>
  <c r="P65" i="4"/>
  <c r="P72" i="4" s="1"/>
  <c r="BM65" i="4"/>
  <c r="BM72" i="4" s="1"/>
  <c r="DY65" i="4"/>
  <c r="DY72" i="4" s="1"/>
  <c r="DX65" i="4"/>
  <c r="DX72" i="4" s="1"/>
  <c r="M65" i="4"/>
  <c r="M72" i="4" s="1"/>
  <c r="DM65" i="4"/>
  <c r="DM72" i="4" s="1"/>
  <c r="BG65" i="4"/>
  <c r="BG72" i="4" s="1"/>
  <c r="CB65" i="4"/>
  <c r="CB72" i="4" s="1"/>
  <c r="CN65" i="4"/>
  <c r="CN72" i="4" s="1"/>
  <c r="DR65" i="4"/>
  <c r="DR72" i="4" s="1"/>
  <c r="CF65" i="4"/>
  <c r="CF72" i="4" s="1"/>
  <c r="S65" i="4"/>
  <c r="S72" i="4" s="1"/>
  <c r="K65" i="4"/>
  <c r="K72" i="4" s="1"/>
  <c r="AB65" i="4"/>
  <c r="AB72" i="4" s="1"/>
  <c r="AP65" i="4"/>
  <c r="AP72" i="4" s="1"/>
  <c r="BC65" i="4"/>
  <c r="BC72" i="4" s="1"/>
  <c r="AI65" i="4"/>
  <c r="AI72" i="4" s="1"/>
  <c r="EC65" i="4"/>
  <c r="EC72" i="4" s="1"/>
  <c r="DJ65" i="4"/>
  <c r="DJ72" i="4" s="1"/>
  <c r="R65" i="4"/>
  <c r="R72" i="4" s="1"/>
  <c r="AH65" i="4"/>
  <c r="AH72" i="4" s="1"/>
  <c r="ED65" i="4"/>
  <c r="ED72" i="4" s="1"/>
  <c r="DE65" i="4"/>
  <c r="DE72" i="4" s="1"/>
  <c r="O65" i="4"/>
  <c r="O72" i="4" s="1"/>
  <c r="CC65" i="4"/>
  <c r="CC72" i="4" s="1"/>
  <c r="CM65" i="4"/>
  <c r="CM72" i="4" s="1"/>
  <c r="DP65" i="4"/>
  <c r="DP72" i="4" s="1"/>
  <c r="EG65" i="4"/>
  <c r="EG72" i="4" s="1"/>
  <c r="EA65" i="4"/>
  <c r="EA72" i="4" s="1"/>
  <c r="W65" i="4"/>
  <c r="W72" i="4" s="1"/>
  <c r="EE65" i="4"/>
  <c r="EE72" i="4" s="1"/>
  <c r="CO65" i="4"/>
  <c r="CO72" i="4" s="1"/>
  <c r="DI65" i="4"/>
  <c r="DI72" i="4" s="1"/>
  <c r="AA65" i="4"/>
  <c r="AA72" i="4" s="1"/>
  <c r="BX65" i="4"/>
  <c r="BX72" i="4" s="1"/>
  <c r="CX65" i="4"/>
  <c r="CX72" i="4" s="1"/>
  <c r="AW65" i="4"/>
  <c r="AW72" i="4" s="1"/>
  <c r="BJ65" i="4"/>
  <c r="BJ72" i="4" s="1"/>
  <c r="DW65" i="4"/>
  <c r="DW72" i="4" s="1"/>
  <c r="BR65" i="4"/>
  <c r="BR72" i="4" s="1"/>
  <c r="DL65" i="4"/>
  <c r="DL72" i="4" s="1"/>
  <c r="BP65" i="4"/>
  <c r="BP72" i="4" s="1"/>
  <c r="AG65" i="4"/>
  <c r="AG72" i="4" s="1"/>
  <c r="AN65" i="4"/>
  <c r="AN72" i="4" s="1"/>
  <c r="EF65" i="4"/>
  <c r="EF72" i="4" s="1"/>
  <c r="BK65" i="4"/>
  <c r="BK72" i="4" s="1"/>
  <c r="T65" i="4"/>
  <c r="T72" i="4" s="1"/>
  <c r="BH65" i="4"/>
  <c r="BH72" i="4" s="1"/>
  <c r="CW65" i="4"/>
  <c r="CW72" i="4" s="1"/>
  <c r="BB65" i="4"/>
  <c r="BB72" i="4" s="1"/>
  <c r="DF65" i="4"/>
  <c r="DF72" i="4" s="1"/>
  <c r="CT65" i="4"/>
  <c r="CT72" i="4" s="1"/>
  <c r="AT65" i="4"/>
  <c r="AT72" i="4" s="1"/>
  <c r="AC65" i="4"/>
  <c r="AC72" i="4" s="1"/>
  <c r="CG65" i="4"/>
  <c r="CG72" i="4" s="1"/>
  <c r="AL65" i="4"/>
  <c r="AL72" i="4" s="1"/>
  <c r="BU65" i="4"/>
  <c r="BU72" i="4" s="1"/>
  <c r="BF65" i="4"/>
  <c r="BF72" i="4" s="1"/>
  <c r="AQ65" i="4"/>
  <c r="AQ72" i="4" s="1"/>
  <c r="AK152" i="4"/>
  <c r="DZ65" i="4"/>
  <c r="DZ72" i="4" s="1"/>
  <c r="BT65" i="4"/>
  <c r="BT72" i="4" s="1"/>
  <c r="DC65" i="4"/>
  <c r="DC72" i="4" s="1"/>
  <c r="DO65" i="4"/>
  <c r="DO72" i="4" s="1"/>
  <c r="AZ65" i="4"/>
  <c r="AZ72" i="4" s="1"/>
  <c r="DA65" i="4"/>
  <c r="DA72" i="4" s="1"/>
  <c r="DG65" i="4"/>
  <c r="DG72" i="4" s="1"/>
  <c r="BA65" i="4"/>
  <c r="BA72" i="4" s="1"/>
  <c r="BO65" i="4"/>
  <c r="BO72" i="4" s="1"/>
  <c r="CL65" i="4"/>
  <c r="CL72" i="4" s="1"/>
  <c r="EB65" i="4"/>
  <c r="EB72" i="4" s="1"/>
  <c r="AX65" i="4"/>
  <c r="AX72" i="4" s="1"/>
  <c r="AY65" i="4"/>
  <c r="AY72" i="4" s="1"/>
  <c r="Y65" i="4"/>
  <c r="Y72" i="4" s="1"/>
  <c r="U65" i="4"/>
  <c r="U72" i="4" s="1"/>
  <c r="AE65" i="4"/>
  <c r="AE72" i="4" s="1"/>
  <c r="AJ65" i="4"/>
  <c r="AJ72" i="4" s="1"/>
  <c r="CV65" i="4"/>
  <c r="CV72" i="4" s="1"/>
  <c r="CH65" i="4"/>
  <c r="CH72" i="4" s="1"/>
  <c r="N65" i="4"/>
  <c r="N72" i="4" s="1"/>
  <c r="BS65" i="4"/>
  <c r="BS72" i="4" s="1"/>
  <c r="AD65" i="4"/>
  <c r="AD72" i="4" s="1"/>
  <c r="EH65" i="4"/>
  <c r="EH72" i="4" s="1"/>
  <c r="BV65" i="4"/>
  <c r="BV72" i="4" s="1"/>
  <c r="BN65" i="4"/>
  <c r="BN72" i="4" s="1"/>
  <c r="DH65" i="4"/>
  <c r="DH72" i="4" s="1"/>
  <c r="BY65" i="4"/>
  <c r="BY72" i="4" s="1"/>
  <c r="AM65" i="4"/>
  <c r="AM72" i="4" s="1"/>
  <c r="CR65" i="4"/>
  <c r="CR72" i="4" s="1"/>
  <c r="BZ65" i="4"/>
  <c r="BZ72" i="4" s="1"/>
  <c r="DV65" i="4"/>
  <c r="DV72" i="4" s="1"/>
  <c r="BI65" i="4"/>
  <c r="BI72" i="4" s="1"/>
  <c r="BE65" i="4"/>
  <c r="BE72" i="4" s="1"/>
  <c r="CD65" i="4"/>
  <c r="CD72" i="4" s="1"/>
  <c r="AV65" i="4"/>
  <c r="AV72" i="4" s="1"/>
  <c r="CP65" i="4"/>
  <c r="CP72" i="4" s="1"/>
  <c r="AK65" i="4"/>
  <c r="AK72" i="4" s="1"/>
  <c r="CQ65" i="4"/>
  <c r="CQ72" i="4" s="1"/>
  <c r="AF65" i="4"/>
  <c r="AF72" i="4" s="1"/>
  <c r="CJ65" i="4"/>
  <c r="CJ72" i="4" s="1"/>
  <c r="CZ65" i="4"/>
  <c r="CZ72" i="4" s="1"/>
  <c r="N153" i="4"/>
  <c r="P152" i="4"/>
  <c r="AM152" i="4"/>
  <c r="N152" i="4"/>
  <c r="CV152" i="4"/>
  <c r="EF153" i="4"/>
  <c r="T152" i="4"/>
  <c r="DB152" i="4"/>
  <c r="Z152" i="4"/>
  <c r="EG153" i="4"/>
  <c r="BS153" i="4"/>
  <c r="DC153" i="4"/>
  <c r="CR152" i="4"/>
  <c r="AQ152" i="4"/>
  <c r="DV153" i="4"/>
  <c r="U153" i="4"/>
  <c r="CP152" i="4"/>
  <c r="BE152" i="4"/>
  <c r="AB153" i="4"/>
  <c r="BM153" i="4"/>
  <c r="AI153" i="4"/>
  <c r="DH153" i="4"/>
  <c r="AX153" i="4"/>
  <c r="CS152" i="4"/>
  <c r="CY152" i="4"/>
  <c r="BZ152" i="4"/>
  <c r="AC152" i="4"/>
  <c r="DC152" i="4"/>
  <c r="CL152" i="4"/>
  <c r="AW152" i="4"/>
  <c r="BT153" i="4"/>
  <c r="BC153" i="4"/>
  <c r="CO153" i="4"/>
  <c r="CQ152" i="4"/>
  <c r="AL152" i="4"/>
  <c r="M152" i="4"/>
  <c r="CU152" i="4"/>
  <c r="AX152" i="4"/>
  <c r="AG152" i="4"/>
  <c r="BL153" i="4"/>
  <c r="O153" i="4"/>
  <c r="CG153" i="4"/>
  <c r="CU153" i="4"/>
  <c r="J153" i="4"/>
  <c r="BU152" i="4"/>
  <c r="CZ152" i="4"/>
  <c r="CA152" i="4"/>
  <c r="AD152" i="4"/>
  <c r="DD152" i="4"/>
  <c r="CE152" i="4"/>
  <c r="AP152" i="4"/>
  <c r="BU153" i="4"/>
  <c r="AV153" i="4"/>
  <c r="DQ153" i="4"/>
  <c r="AC153" i="4"/>
  <c r="AQ153" i="4"/>
  <c r="CB152" i="4"/>
  <c r="AE152" i="4"/>
  <c r="CW152" i="4"/>
  <c r="CF152" i="4"/>
  <c r="AI152" i="4"/>
  <c r="DQ152" i="4"/>
  <c r="AW153" i="4"/>
  <c r="EE153" i="4"/>
  <c r="CH153" i="4"/>
  <c r="CV153" i="4"/>
  <c r="DR153" i="4"/>
  <c r="AN152" i="4"/>
  <c r="O152" i="4"/>
  <c r="CO152" i="4"/>
  <c r="AR152" i="4"/>
  <c r="S152" i="4"/>
  <c r="DI152" i="4"/>
  <c r="DO153" i="4"/>
  <c r="BZ153" i="4"/>
  <c r="CN153" i="4"/>
  <c r="DJ153" i="4"/>
  <c r="AF152" i="4"/>
  <c r="CX152" i="4"/>
  <c r="BY152" i="4"/>
  <c r="AJ152" i="4"/>
  <c r="DJ152" i="4"/>
  <c r="DX153" i="4"/>
  <c r="CA153" i="4"/>
  <c r="V153" i="4"/>
  <c r="AJ153" i="4"/>
  <c r="BF153" i="4"/>
  <c r="DH152" i="4"/>
  <c r="AV152" i="4"/>
  <c r="DG152" i="4"/>
  <c r="AU152" i="4"/>
  <c r="DF152" i="4"/>
  <c r="AT152" i="4"/>
  <c r="DE152" i="4"/>
  <c r="AS152" i="4"/>
  <c r="DL152" i="4"/>
  <c r="AZ152" i="4"/>
  <c r="DK152" i="4"/>
  <c r="AY152" i="4"/>
  <c r="DR152" i="4"/>
  <c r="BF152" i="4"/>
  <c r="DY152" i="4"/>
  <c r="BM152" i="4"/>
  <c r="CC153" i="4"/>
  <c r="Q153" i="4"/>
  <c r="CB153" i="4"/>
  <c r="P153" i="4"/>
  <c r="CI153" i="4"/>
  <c r="W153" i="4"/>
  <c r="CP153" i="4"/>
  <c r="AD153" i="4"/>
  <c r="CW153" i="4"/>
  <c r="AK153" i="4"/>
  <c r="DD153" i="4"/>
  <c r="AR153" i="4"/>
  <c r="DK153" i="4"/>
  <c r="AY153" i="4"/>
  <c r="DZ153" i="4"/>
  <c r="BN153" i="4"/>
  <c r="CJ152" i="4"/>
  <c r="X152" i="4"/>
  <c r="CI152" i="4"/>
  <c r="W152" i="4"/>
  <c r="CH152" i="4"/>
  <c r="V152" i="4"/>
  <c r="CG152" i="4"/>
  <c r="U152" i="4"/>
  <c r="CN152" i="4"/>
  <c r="AB152" i="4"/>
  <c r="CM152" i="4"/>
  <c r="AA152" i="4"/>
  <c r="CT152" i="4"/>
  <c r="AH152" i="4"/>
  <c r="DA152" i="4"/>
  <c r="AO152" i="4"/>
  <c r="BE153" i="4"/>
  <c r="DP153" i="4"/>
  <c r="BD153" i="4"/>
  <c r="DW153" i="4"/>
  <c r="BK153" i="4"/>
  <c r="ED153" i="4"/>
  <c r="BR153" i="4"/>
  <c r="CS153" i="4"/>
  <c r="BY153" i="4"/>
  <c r="M153" i="4"/>
  <c r="CF153" i="4"/>
  <c r="T153" i="4"/>
  <c r="CM153" i="4"/>
  <c r="AA153" i="4"/>
  <c r="DB153" i="4"/>
  <c r="AP153" i="4"/>
  <c r="BJ153" i="4"/>
  <c r="EC153" i="4"/>
  <c r="BQ153" i="4"/>
  <c r="CK153" i="4"/>
  <c r="BX153" i="4"/>
  <c r="CE153" i="4"/>
  <c r="S153" i="4"/>
  <c r="CT153" i="4"/>
  <c r="AH153" i="4"/>
  <c r="BT152" i="4"/>
  <c r="EE152" i="4"/>
  <c r="BS152" i="4"/>
  <c r="ED152" i="4"/>
  <c r="BR152" i="4"/>
  <c r="EC152" i="4"/>
  <c r="BQ152" i="4"/>
  <c r="DP152" i="4"/>
  <c r="BX152" i="4"/>
  <c r="BW152" i="4"/>
  <c r="K152" i="4"/>
  <c r="CD152" i="4"/>
  <c r="R152" i="4"/>
  <c r="CK152" i="4"/>
  <c r="Y152" i="4"/>
  <c r="AO153" i="4"/>
  <c r="CZ153" i="4"/>
  <c r="AN153" i="4"/>
  <c r="DG153" i="4"/>
  <c r="AU153" i="4"/>
  <c r="DN153" i="4"/>
  <c r="BB153" i="4"/>
  <c r="DU153" i="4"/>
  <c r="BI153" i="4"/>
  <c r="EB153" i="4"/>
  <c r="BP153" i="4"/>
  <c r="DI153" i="4"/>
  <c r="BW153" i="4"/>
  <c r="K153" i="4"/>
  <c r="CL153" i="4"/>
  <c r="Z153" i="4"/>
  <c r="EF152" i="4"/>
  <c r="BL152" i="4"/>
  <c r="DW152" i="4"/>
  <c r="BK152" i="4"/>
  <c r="DV152" i="4"/>
  <c r="BJ152" i="4"/>
  <c r="DU152" i="4"/>
  <c r="BI152" i="4"/>
  <c r="EB152" i="4"/>
  <c r="BP152" i="4"/>
  <c r="EA152" i="4"/>
  <c r="BO152" i="4"/>
  <c r="EH152" i="4"/>
  <c r="BV152" i="4"/>
  <c r="J152" i="4"/>
  <c r="CC152" i="4"/>
  <c r="Q152" i="4"/>
  <c r="AG153" i="4"/>
  <c r="CR153" i="4"/>
  <c r="AF153" i="4"/>
  <c r="CY153" i="4"/>
  <c r="AM153" i="4"/>
  <c r="DF153" i="4"/>
  <c r="AT153" i="4"/>
  <c r="DM153" i="4"/>
  <c r="BA153" i="4"/>
  <c r="DT153" i="4"/>
  <c r="BH153" i="4"/>
  <c r="EA153" i="4"/>
  <c r="BO153" i="4"/>
  <c r="DY153" i="4"/>
  <c r="CD153" i="4"/>
  <c r="R153" i="4"/>
  <c r="DX152" i="4"/>
  <c r="BD152" i="4"/>
  <c r="DO152" i="4"/>
  <c r="BC152" i="4"/>
  <c r="DN152" i="4"/>
  <c r="BB152" i="4"/>
  <c r="DM152" i="4"/>
  <c r="BA152" i="4"/>
  <c r="DT152" i="4"/>
  <c r="BH152" i="4"/>
  <c r="DS152" i="4"/>
  <c r="BG152" i="4"/>
  <c r="DZ152" i="4"/>
  <c r="BN152" i="4"/>
  <c r="EG152" i="4"/>
  <c r="DA153" i="4"/>
  <c r="Y153" i="4"/>
  <c r="CJ153" i="4"/>
  <c r="X153" i="4"/>
  <c r="CQ153" i="4"/>
  <c r="AE153" i="4"/>
  <c r="CX153" i="4"/>
  <c r="AL153" i="4"/>
  <c r="DE153" i="4"/>
  <c r="AS153" i="4"/>
  <c r="DL153" i="4"/>
  <c r="AZ153" i="4"/>
  <c r="DS153" i="4"/>
  <c r="BG153" i="4"/>
  <c r="EH153" i="4"/>
  <c r="BV153" i="4"/>
  <c r="J16" i="1"/>
  <c r="J17" i="1"/>
  <c r="J18" i="1"/>
  <c r="BC11" i="1"/>
  <c r="DO11" i="1"/>
  <c r="U11" i="1"/>
  <c r="AC11" i="1"/>
  <c r="AK11" i="1"/>
  <c r="AS11" i="1"/>
  <c r="BA11" i="1"/>
  <c r="BI11" i="1"/>
  <c r="BQ11" i="1"/>
  <c r="BY11" i="1"/>
  <c r="CG11" i="1"/>
  <c r="CO11" i="1"/>
  <c r="CW11" i="1"/>
  <c r="DE11" i="1"/>
  <c r="DM11" i="1"/>
  <c r="DU11" i="1"/>
  <c r="EC11" i="1"/>
  <c r="O12" i="1"/>
  <c r="W12" i="1"/>
  <c r="AE12" i="1"/>
  <c r="AM12" i="1"/>
  <c r="AU12" i="1"/>
  <c r="BC12" i="1"/>
  <c r="BK12" i="1"/>
  <c r="BS12" i="1"/>
  <c r="CA12" i="1"/>
  <c r="CI12" i="1"/>
  <c r="CQ12" i="1"/>
  <c r="CY12" i="1"/>
  <c r="DG12" i="1"/>
  <c r="DO12" i="1"/>
  <c r="DW12" i="1"/>
  <c r="EE12" i="1"/>
  <c r="Q13" i="1"/>
  <c r="Y13" i="1"/>
  <c r="AG13" i="1"/>
  <c r="AO13" i="1"/>
  <c r="AW13" i="1"/>
  <c r="BE13" i="1"/>
  <c r="BM13" i="1"/>
  <c r="BU13" i="1"/>
  <c r="CC13" i="1"/>
  <c r="CK13" i="1"/>
  <c r="CS13" i="1"/>
  <c r="DA13" i="1"/>
  <c r="DI13" i="1"/>
  <c r="DQ13" i="1"/>
  <c r="DY13" i="1"/>
  <c r="EG13" i="1"/>
  <c r="L12" i="1"/>
  <c r="BK11" i="1"/>
  <c r="CI11" i="1"/>
  <c r="K11" i="1"/>
  <c r="N11" i="1"/>
  <c r="V11" i="1"/>
  <c r="AD11" i="1"/>
  <c r="AL11" i="1"/>
  <c r="AT11" i="1"/>
  <c r="BB11" i="1"/>
  <c r="BJ11" i="1"/>
  <c r="BR11" i="1"/>
  <c r="BZ11" i="1"/>
  <c r="CH11" i="1"/>
  <c r="CP11" i="1"/>
  <c r="CX11" i="1"/>
  <c r="DF11" i="1"/>
  <c r="DN11" i="1"/>
  <c r="DV11" i="1"/>
  <c r="ED11" i="1"/>
  <c r="P12" i="1"/>
  <c r="X12" i="1"/>
  <c r="AF12" i="1"/>
  <c r="AN12" i="1"/>
  <c r="AV12" i="1"/>
  <c r="BD12" i="1"/>
  <c r="BL12" i="1"/>
  <c r="BT12" i="1"/>
  <c r="CB12" i="1"/>
  <c r="CJ12" i="1"/>
  <c r="CR12" i="1"/>
  <c r="CZ12" i="1"/>
  <c r="DH12" i="1"/>
  <c r="DP12" i="1"/>
  <c r="DX12" i="1"/>
  <c r="EF12" i="1"/>
  <c r="R13" i="1"/>
  <c r="Z13" i="1"/>
  <c r="AH13" i="1"/>
  <c r="AP13" i="1"/>
  <c r="AX13" i="1"/>
  <c r="BF13" i="1"/>
  <c r="BN13" i="1"/>
  <c r="BV13" i="1"/>
  <c r="CD13" i="1"/>
  <c r="CL13" i="1"/>
  <c r="CT13" i="1"/>
  <c r="DB13" i="1"/>
  <c r="DJ13" i="1"/>
  <c r="DR13" i="1"/>
  <c r="DZ13" i="1"/>
  <c r="EH13" i="1"/>
  <c r="O11" i="1"/>
  <c r="BS11" i="1"/>
  <c r="CQ11" i="1"/>
  <c r="EE11" i="1"/>
  <c r="Y12" i="1"/>
  <c r="AG12" i="1"/>
  <c r="AO12" i="1"/>
  <c r="AW12" i="1"/>
  <c r="BE12" i="1"/>
  <c r="BM12" i="1"/>
  <c r="BU12" i="1"/>
  <c r="CC12" i="1"/>
  <c r="CK12" i="1"/>
  <c r="CS12" i="1"/>
  <c r="DA12" i="1"/>
  <c r="DI12" i="1"/>
  <c r="DQ12" i="1"/>
  <c r="DY12" i="1"/>
  <c r="EG12" i="1"/>
  <c r="S13" i="1"/>
  <c r="AA13" i="1"/>
  <c r="AI13" i="1"/>
  <c r="AQ13" i="1"/>
  <c r="AY13" i="1"/>
  <c r="BG13" i="1"/>
  <c r="BO13" i="1"/>
  <c r="BW13" i="1"/>
  <c r="CE13" i="1"/>
  <c r="CM13" i="1"/>
  <c r="CU13" i="1"/>
  <c r="DC13" i="1"/>
  <c r="DK13" i="1"/>
  <c r="DS13" i="1"/>
  <c r="EA13" i="1"/>
  <c r="AM11" i="1"/>
  <c r="CY11" i="1"/>
  <c r="K12" i="1"/>
  <c r="AF11" i="1"/>
  <c r="AN11" i="1"/>
  <c r="AV11" i="1"/>
  <c r="BD11" i="1"/>
  <c r="BL11" i="1"/>
  <c r="BT11" i="1"/>
  <c r="CB11" i="1"/>
  <c r="CJ11" i="1"/>
  <c r="CR11" i="1"/>
  <c r="CZ11" i="1"/>
  <c r="DH11" i="1"/>
  <c r="DP11" i="1"/>
  <c r="DX11" i="1"/>
  <c r="EF11" i="1"/>
  <c r="R12" i="1"/>
  <c r="Z12" i="1"/>
  <c r="AH12" i="1"/>
  <c r="AP12" i="1"/>
  <c r="AX12" i="1"/>
  <c r="BF12" i="1"/>
  <c r="BN12" i="1"/>
  <c r="BV12" i="1"/>
  <c r="CD12" i="1"/>
  <c r="CL12" i="1"/>
  <c r="CT12" i="1"/>
  <c r="DB12" i="1"/>
  <c r="DJ12" i="1"/>
  <c r="DR12" i="1"/>
  <c r="DZ12" i="1"/>
  <c r="EH12" i="1"/>
  <c r="T13" i="1"/>
  <c r="AB13" i="1"/>
  <c r="AJ13" i="1"/>
  <c r="AR13" i="1"/>
  <c r="AZ13" i="1"/>
  <c r="BH13" i="1"/>
  <c r="BP13" i="1"/>
  <c r="BX13" i="1"/>
  <c r="CF13" i="1"/>
  <c r="CN13" i="1"/>
  <c r="CV13" i="1"/>
  <c r="DD13" i="1"/>
  <c r="DL13" i="1"/>
  <c r="DT13" i="1"/>
  <c r="EB13" i="1"/>
  <c r="Y11" i="1"/>
  <c r="AO11" i="1"/>
  <c r="AW11" i="1"/>
  <c r="BE11" i="1"/>
  <c r="BM11" i="1"/>
  <c r="BU11" i="1"/>
  <c r="CC11" i="1"/>
  <c r="CK11" i="1"/>
  <c r="CS11" i="1"/>
  <c r="DA11" i="1"/>
  <c r="DI11" i="1"/>
  <c r="DQ11" i="1"/>
  <c r="DY11" i="1"/>
  <c r="EG11" i="1"/>
  <c r="S12" i="1"/>
  <c r="AA12" i="1"/>
  <c r="AI12" i="1"/>
  <c r="AQ12" i="1"/>
  <c r="AY12" i="1"/>
  <c r="BG12" i="1"/>
  <c r="BO12" i="1"/>
  <c r="BW12" i="1"/>
  <c r="CE12" i="1"/>
  <c r="CM12" i="1"/>
  <c r="CU12" i="1"/>
  <c r="DC12" i="1"/>
  <c r="DK12" i="1"/>
  <c r="DS12" i="1"/>
  <c r="EA12" i="1"/>
  <c r="M13" i="1"/>
  <c r="U13" i="1"/>
  <c r="AC13" i="1"/>
  <c r="AK13" i="1"/>
  <c r="AS13" i="1"/>
  <c r="BA13" i="1"/>
  <c r="BI13" i="1"/>
  <c r="BQ13" i="1"/>
  <c r="BY13" i="1"/>
  <c r="CG13" i="1"/>
  <c r="CO13" i="1"/>
  <c r="CW13" i="1"/>
  <c r="DE13" i="1"/>
  <c r="DM13" i="1"/>
  <c r="DU13" i="1"/>
  <c r="EC13" i="1"/>
  <c r="AU11" i="1"/>
  <c r="DW11" i="1"/>
  <c r="P11" i="1"/>
  <c r="R11" i="1"/>
  <c r="AH11" i="1"/>
  <c r="AX11" i="1"/>
  <c r="BV11" i="1"/>
  <c r="CL11" i="1"/>
  <c r="DB11" i="1"/>
  <c r="DR11" i="1"/>
  <c r="EH11" i="1"/>
  <c r="AB12" i="1"/>
  <c r="AJ12" i="1"/>
  <c r="AZ12" i="1"/>
  <c r="BH12" i="1"/>
  <c r="BP12" i="1"/>
  <c r="CF12" i="1"/>
  <c r="CN12" i="1"/>
  <c r="CV12" i="1"/>
  <c r="DD12" i="1"/>
  <c r="DL12" i="1"/>
  <c r="DT12" i="1"/>
  <c r="EB12" i="1"/>
  <c r="N13" i="1"/>
  <c r="V13" i="1"/>
  <c r="AD13" i="1"/>
  <c r="AL13" i="1"/>
  <c r="AT13" i="1"/>
  <c r="BB13" i="1"/>
  <c r="BJ13" i="1"/>
  <c r="BR13" i="1"/>
  <c r="BZ13" i="1"/>
  <c r="CH13" i="1"/>
  <c r="CP13" i="1"/>
  <c r="CX13" i="1"/>
  <c r="DF13" i="1"/>
  <c r="DN13" i="1"/>
  <c r="DV13" i="1"/>
  <c r="ED13" i="1"/>
  <c r="W11" i="1"/>
  <c r="DG11" i="1"/>
  <c r="X11" i="1"/>
  <c r="J12" i="1"/>
  <c r="Q11" i="1"/>
  <c r="AG11" i="1"/>
  <c r="L13" i="1"/>
  <c r="Z11" i="1"/>
  <c r="AP11" i="1"/>
  <c r="BF11" i="1"/>
  <c r="BN11" i="1"/>
  <c r="CD11" i="1"/>
  <c r="CT11" i="1"/>
  <c r="DJ11" i="1"/>
  <c r="DZ11" i="1"/>
  <c r="T12" i="1"/>
  <c r="AR12" i="1"/>
  <c r="BX12" i="1"/>
  <c r="K13" i="1"/>
  <c r="S11" i="1"/>
  <c r="AA11" i="1"/>
  <c r="AI11" i="1"/>
  <c r="AQ11" i="1"/>
  <c r="AY11" i="1"/>
  <c r="BG11" i="1"/>
  <c r="BO11" i="1"/>
  <c r="BW11" i="1"/>
  <c r="CE11" i="1"/>
  <c r="CM11" i="1"/>
  <c r="CU11" i="1"/>
  <c r="DC11" i="1"/>
  <c r="DK11" i="1"/>
  <c r="DS11" i="1"/>
  <c r="EA11" i="1"/>
  <c r="M12" i="1"/>
  <c r="U12" i="1"/>
  <c r="AC12" i="1"/>
  <c r="AK12" i="1"/>
  <c r="AS12" i="1"/>
  <c r="BA12" i="1"/>
  <c r="BI12" i="1"/>
  <c r="BQ12" i="1"/>
  <c r="BY12" i="1"/>
  <c r="CG12" i="1"/>
  <c r="CO12" i="1"/>
  <c r="CW12" i="1"/>
  <c r="DE12" i="1"/>
  <c r="DM12" i="1"/>
  <c r="DU12" i="1"/>
  <c r="EC12" i="1"/>
  <c r="O13" i="1"/>
  <c r="W13" i="1"/>
  <c r="AE13" i="1"/>
  <c r="AM13" i="1"/>
  <c r="AU13" i="1"/>
  <c r="BC13" i="1"/>
  <c r="BK13" i="1"/>
  <c r="BS13" i="1"/>
  <c r="CA13" i="1"/>
  <c r="CI13" i="1"/>
  <c r="CQ13" i="1"/>
  <c r="CY13" i="1"/>
  <c r="DG13" i="1"/>
  <c r="DO13" i="1"/>
  <c r="DW13" i="1"/>
  <c r="EE13" i="1"/>
  <c r="AE11" i="1"/>
  <c r="CA11" i="1"/>
  <c r="Q12" i="1"/>
  <c r="L11" i="1"/>
  <c r="J13" i="1"/>
  <c r="T11" i="1"/>
  <c r="AB11" i="1"/>
  <c r="AJ11" i="1"/>
  <c r="AR11" i="1"/>
  <c r="AZ11" i="1"/>
  <c r="BH11" i="1"/>
  <c r="BP11" i="1"/>
  <c r="BX11" i="1"/>
  <c r="CF11" i="1"/>
  <c r="CN11" i="1"/>
  <c r="CV11" i="1"/>
  <c r="DD11" i="1"/>
  <c r="DL11" i="1"/>
  <c r="DT11" i="1"/>
  <c r="EB11" i="1"/>
  <c r="N12" i="1"/>
  <c r="V12" i="1"/>
  <c r="AD12" i="1"/>
  <c r="AL12" i="1"/>
  <c r="AT12" i="1"/>
  <c r="BB12" i="1"/>
  <c r="BJ12" i="1"/>
  <c r="BR12" i="1"/>
  <c r="BZ12" i="1"/>
  <c r="CH12" i="1"/>
  <c r="CP12" i="1"/>
  <c r="CX12" i="1"/>
  <c r="DF12" i="1"/>
  <c r="DN12" i="1"/>
  <c r="DV12" i="1"/>
  <c r="ED12" i="1"/>
  <c r="P13" i="1"/>
  <c r="X13" i="1"/>
  <c r="AF13" i="1"/>
  <c r="AN13" i="1"/>
  <c r="AV13" i="1"/>
  <c r="BD13" i="1"/>
  <c r="BL13" i="1"/>
  <c r="BT13" i="1"/>
  <c r="CB13" i="1"/>
  <c r="CJ13" i="1"/>
  <c r="CR13" i="1"/>
  <c r="CZ13" i="1"/>
  <c r="DH13" i="1"/>
  <c r="DP13" i="1"/>
  <c r="DX13" i="1"/>
  <c r="EF13" i="1"/>
  <c r="E93" i="1"/>
  <c r="E95" i="1"/>
  <c r="E94" i="1"/>
  <c r="E91" i="1"/>
  <c r="E92" i="1"/>
  <c r="K78" i="25"/>
  <c r="K79" i="25"/>
  <c r="L78" i="25"/>
  <c r="N78" i="25"/>
  <c r="O78" i="25"/>
  <c r="K77" i="25"/>
  <c r="L77" i="25"/>
  <c r="L79" i="25"/>
  <c r="M77" i="25"/>
  <c r="M79" i="25"/>
  <c r="N77" i="25"/>
  <c r="N79" i="25"/>
  <c r="H42" i="26"/>
  <c r="H18" i="1" s="1"/>
  <c r="L18" i="1"/>
  <c r="H35" i="26"/>
  <c r="H11" i="1" s="1"/>
  <c r="H36" i="26"/>
  <c r="H12" i="1" s="1"/>
  <c r="H37" i="26"/>
  <c r="H13" i="1" s="1"/>
  <c r="H40" i="26"/>
  <c r="H16" i="1" s="1"/>
  <c r="H41" i="26"/>
  <c r="H17" i="1" s="1"/>
  <c r="O74" i="25" l="1"/>
  <c r="O82" i="25"/>
  <c r="O85" i="25" s="1"/>
  <c r="N74" i="25"/>
  <c r="N82" i="25"/>
  <c r="N85" i="25" s="1"/>
  <c r="M74" i="25"/>
  <c r="M82" i="25"/>
  <c r="M85" i="25" s="1"/>
  <c r="L74" i="25"/>
  <c r="L82" i="25"/>
  <c r="L85" i="25" s="1"/>
  <c r="K74" i="25"/>
  <c r="K82" i="25"/>
  <c r="K85" i="25" s="1"/>
  <c r="G15" i="28"/>
  <c r="H30" i="28"/>
  <c r="AI109" i="1"/>
  <c r="AI55" i="26"/>
  <c r="J153" i="1"/>
  <c r="J154" i="1" s="1"/>
  <c r="J19" i="1"/>
  <c r="J74" i="1" s="1"/>
  <c r="M49" i="26"/>
  <c r="M109" i="1"/>
  <c r="M151" i="1"/>
  <c r="M152" i="1" s="1" a="1"/>
  <c r="M152" i="1" s="1"/>
  <c r="DX49" i="26"/>
  <c r="DX50" i="26" s="1"/>
  <c r="DX51" i="26" s="1"/>
  <c r="DX52" i="26" s="1"/>
  <c r="DX151" i="1"/>
  <c r="DX152" i="1" s="1" a="1"/>
  <c r="DX152" i="1" s="1"/>
  <c r="CD49" i="26"/>
  <c r="CD50" i="26" s="1"/>
  <c r="CD51" i="26" s="1"/>
  <c r="CD52" i="26" s="1"/>
  <c r="CD151" i="1"/>
  <c r="CD152" i="1" s="1" a="1"/>
  <c r="CD152" i="1" s="1"/>
  <c r="BP49" i="26"/>
  <c r="BP50" i="26" s="1"/>
  <c r="BP51" i="26" s="1"/>
  <c r="BP52" i="26" s="1"/>
  <c r="BP151" i="1"/>
  <c r="BP152" i="1" s="1" a="1"/>
  <c r="BP152" i="1" s="1"/>
  <c r="BR49" i="26"/>
  <c r="BR50" i="26" s="1"/>
  <c r="BR51" i="26" s="1"/>
  <c r="BR52" i="26" s="1"/>
  <c r="BR151" i="1"/>
  <c r="BR152" i="1" s="1" a="1"/>
  <c r="BR152" i="1" s="1"/>
  <c r="AC49" i="26"/>
  <c r="AC50" i="26" s="1"/>
  <c r="AC51" i="26" s="1"/>
  <c r="AC52" i="26" s="1"/>
  <c r="AC151" i="1"/>
  <c r="AC152" i="1" s="1" a="1"/>
  <c r="AC152" i="1" s="1"/>
  <c r="DP49" i="26"/>
  <c r="DP50" i="26" s="1"/>
  <c r="DP51" i="26" s="1"/>
  <c r="DP52" i="26" s="1"/>
  <c r="DP151" i="1"/>
  <c r="DP152" i="1" s="1" a="1"/>
  <c r="DP152" i="1" s="1"/>
  <c r="CT49" i="26"/>
  <c r="CT50" i="26" s="1"/>
  <c r="CT51" i="26" s="1"/>
  <c r="CT52" i="26" s="1"/>
  <c r="CT151" i="1"/>
  <c r="CT152" i="1" s="1" a="1"/>
  <c r="CT152" i="1" s="1"/>
  <c r="EB49" i="26"/>
  <c r="EB50" i="26" s="1"/>
  <c r="EB51" i="26" s="1"/>
  <c r="EB52" i="26" s="1"/>
  <c r="EB151" i="1"/>
  <c r="EB152" i="1" s="1" a="1"/>
  <c r="EB152" i="1" s="1"/>
  <c r="CI49" i="26"/>
  <c r="CI50" i="26" s="1"/>
  <c r="CI51" i="26" s="1"/>
  <c r="CI52" i="26" s="1"/>
  <c r="CI151" i="1"/>
  <c r="CI152" i="1" s="1" a="1"/>
  <c r="CI152" i="1" s="1"/>
  <c r="AB49" i="26"/>
  <c r="AB50" i="26" s="1"/>
  <c r="AB51" i="26" s="1"/>
  <c r="AB52" i="26" s="1"/>
  <c r="AB151" i="1"/>
  <c r="AB152" i="1" s="1" a="1"/>
  <c r="AB152" i="1" s="1"/>
  <c r="DV49" i="26"/>
  <c r="DV50" i="26" s="1"/>
  <c r="DV51" i="26" s="1"/>
  <c r="DV52" i="26" s="1"/>
  <c r="DV151" i="1"/>
  <c r="DV152" i="1" s="1" a="1"/>
  <c r="DV152" i="1" s="1"/>
  <c r="DB49" i="26"/>
  <c r="DB50" i="26" s="1"/>
  <c r="DB51" i="26" s="1"/>
  <c r="DB52" i="26" s="1"/>
  <c r="DB151" i="1"/>
  <c r="DB152" i="1" s="1" a="1"/>
  <c r="DB152" i="1" s="1"/>
  <c r="DM49" i="26"/>
  <c r="DM50" i="26" s="1"/>
  <c r="DM51" i="26" s="1"/>
  <c r="DM52" i="26" s="1"/>
  <c r="DM151" i="1"/>
  <c r="DM152" i="1" s="1" a="1"/>
  <c r="DM152" i="1" s="1"/>
  <c r="DN49" i="26"/>
  <c r="DN50" i="26" s="1"/>
  <c r="DN51" i="26" s="1"/>
  <c r="DN52" i="26" s="1"/>
  <c r="DN151" i="1"/>
  <c r="DN152" i="1" s="1" a="1"/>
  <c r="DN152" i="1" s="1"/>
  <c r="BA49" i="26"/>
  <c r="BA50" i="26" s="1"/>
  <c r="BA51" i="26" s="1"/>
  <c r="BA52" i="26" s="1"/>
  <c r="BA151" i="1"/>
  <c r="BA152" i="1" s="1" a="1"/>
  <c r="BA152" i="1" s="1"/>
  <c r="AK49" i="26"/>
  <c r="AK50" i="26" s="1"/>
  <c r="AK51" i="26" s="1"/>
  <c r="AK52" i="26" s="1"/>
  <c r="AK151" i="1"/>
  <c r="AK152" i="1" s="1" a="1"/>
  <c r="AK152" i="1" s="1"/>
  <c r="DF49" i="26"/>
  <c r="DF50" i="26" s="1"/>
  <c r="DF51" i="26" s="1"/>
  <c r="DF52" i="26" s="1"/>
  <c r="DF151" i="1"/>
  <c r="DF152" i="1" s="1" a="1"/>
  <c r="DF152" i="1" s="1"/>
  <c r="Y49" i="26"/>
  <c r="Y50" i="26" s="1"/>
  <c r="Y51" i="26" s="1"/>
  <c r="Y52" i="26" s="1"/>
  <c r="Y151" i="1"/>
  <c r="Y152" i="1" s="1" a="1"/>
  <c r="Y152" i="1" s="1"/>
  <c r="CU49" i="26"/>
  <c r="CU50" i="26" s="1"/>
  <c r="CU51" i="26" s="1"/>
  <c r="CU52" i="26" s="1"/>
  <c r="CU151" i="1"/>
  <c r="CU152" i="1" s="1" a="1"/>
  <c r="CU152" i="1" s="1"/>
  <c r="AN49" i="26"/>
  <c r="AN50" i="26" s="1"/>
  <c r="AN51" i="26" s="1"/>
  <c r="AN52" i="26" s="1"/>
  <c r="AN151" i="1"/>
  <c r="AN152" i="1" s="1" a="1"/>
  <c r="AN152" i="1" s="1"/>
  <c r="AD49" i="26"/>
  <c r="AD50" i="26" s="1"/>
  <c r="AD51" i="26" s="1"/>
  <c r="AD52" i="26" s="1"/>
  <c r="AD151" i="1"/>
  <c r="AD152" i="1" s="1" a="1"/>
  <c r="AD152" i="1" s="1"/>
  <c r="BC49" i="26"/>
  <c r="BC50" i="26" s="1"/>
  <c r="BC51" i="26" s="1"/>
  <c r="BC52" i="26" s="1"/>
  <c r="BC151" i="1"/>
  <c r="BC152" i="1" s="1" a="1"/>
  <c r="BC152" i="1" s="1"/>
  <c r="DZ49" i="26"/>
  <c r="DZ50" i="26" s="1"/>
  <c r="DZ51" i="26" s="1"/>
  <c r="DZ52" i="26" s="1"/>
  <c r="DZ151" i="1"/>
  <c r="DZ152" i="1" s="1" a="1"/>
  <c r="DZ152" i="1" s="1"/>
  <c r="R49" i="26"/>
  <c r="R50" i="26" s="1"/>
  <c r="R51" i="26" s="1"/>
  <c r="R52" i="26" s="1"/>
  <c r="R151" i="1"/>
  <c r="R152" i="1" s="1" a="1"/>
  <c r="R152" i="1" s="1"/>
  <c r="CL49" i="26"/>
  <c r="CL50" i="26" s="1"/>
  <c r="CL51" i="26" s="1"/>
  <c r="CL52" i="26" s="1"/>
  <c r="CL151" i="1"/>
  <c r="CL152" i="1" s="1" a="1"/>
  <c r="CL152" i="1" s="1"/>
  <c r="BY49" i="26"/>
  <c r="BY50" i="26" s="1"/>
  <c r="BY51" i="26" s="1"/>
  <c r="BY52" i="26" s="1"/>
  <c r="BY151" i="1"/>
  <c r="BY152" i="1" s="1" a="1"/>
  <c r="BY152" i="1" s="1"/>
  <c r="BI49" i="26"/>
  <c r="BI50" i="26" s="1"/>
  <c r="BI51" i="26" s="1"/>
  <c r="BI52" i="26" s="1"/>
  <c r="BI151" i="1"/>
  <c r="BI152" i="1" s="1" a="1"/>
  <c r="BI152" i="1" s="1"/>
  <c r="DR49" i="26"/>
  <c r="DR50" i="26" s="1"/>
  <c r="DR51" i="26" s="1"/>
  <c r="DR52" i="26" s="1"/>
  <c r="DR151" i="1"/>
  <c r="DR152" i="1" s="1" a="1"/>
  <c r="DR152" i="1" s="1"/>
  <c r="AW49" i="26"/>
  <c r="AW50" i="26" s="1"/>
  <c r="AW51" i="26" s="1"/>
  <c r="AW52" i="26" s="1"/>
  <c r="AW151" i="1"/>
  <c r="AW152" i="1" s="1" a="1"/>
  <c r="AW152" i="1" s="1"/>
  <c r="DG49" i="26"/>
  <c r="DG50" i="26" s="1"/>
  <c r="DG51" i="26" s="1"/>
  <c r="DG52" i="26" s="1"/>
  <c r="DG151" i="1"/>
  <c r="DG152" i="1" s="1" a="1"/>
  <c r="DG152" i="1" s="1"/>
  <c r="AZ49" i="26"/>
  <c r="AZ50" i="26" s="1"/>
  <c r="AZ51" i="26" s="1"/>
  <c r="AZ52" i="26" s="1"/>
  <c r="AZ151" i="1"/>
  <c r="AZ152" i="1" s="1" a="1"/>
  <c r="AZ152" i="1" s="1"/>
  <c r="AE49" i="26"/>
  <c r="AE50" i="26" s="1"/>
  <c r="AE51" i="26" s="1"/>
  <c r="AE52" i="26" s="1"/>
  <c r="AE151" i="1"/>
  <c r="AE152" i="1" s="1" a="1"/>
  <c r="AE152" i="1" s="1"/>
  <c r="AG49" i="26"/>
  <c r="AG50" i="26" s="1"/>
  <c r="AG51" i="26" s="1"/>
  <c r="AG52" i="26" s="1"/>
  <c r="AG151" i="1"/>
  <c r="AG152" i="1" s="1" a="1"/>
  <c r="AG152" i="1" s="1"/>
  <c r="BB49" i="26"/>
  <c r="BB50" i="26" s="1"/>
  <c r="BB51" i="26" s="1"/>
  <c r="BB52" i="26" s="1"/>
  <c r="BB151" i="1"/>
  <c r="BB152" i="1" s="1" a="1"/>
  <c r="BB152" i="1" s="1"/>
  <c r="AP49" i="26"/>
  <c r="AP50" i="26" s="1"/>
  <c r="AP51" i="26" s="1"/>
  <c r="AP52" i="26" s="1"/>
  <c r="AP151" i="1"/>
  <c r="AP152" i="1" s="1" a="1"/>
  <c r="AP152" i="1" s="1"/>
  <c r="S49" i="26"/>
  <c r="S50" i="26" s="1"/>
  <c r="S51" i="26" s="1"/>
  <c r="S52" i="26" s="1"/>
  <c r="S151" i="1"/>
  <c r="S152" i="1" s="1" a="1"/>
  <c r="S152" i="1" s="1"/>
  <c r="CW49" i="26"/>
  <c r="CW50" i="26" s="1"/>
  <c r="CW51" i="26" s="1"/>
  <c r="CW52" i="26" s="1"/>
  <c r="CW151" i="1"/>
  <c r="CW152" i="1" s="1" a="1"/>
  <c r="CW152" i="1" s="1"/>
  <c r="CG49" i="26"/>
  <c r="CG50" i="26" s="1"/>
  <c r="CG51" i="26" s="1"/>
  <c r="CG52" i="26" s="1"/>
  <c r="CG151" i="1"/>
  <c r="CG152" i="1" s="1" a="1"/>
  <c r="CG152" i="1" s="1"/>
  <c r="ED49" i="26"/>
  <c r="ED50" i="26" s="1"/>
  <c r="ED51" i="26" s="1"/>
  <c r="ED52" i="26" s="1"/>
  <c r="ED151" i="1"/>
  <c r="ED152" i="1" s="1" a="1"/>
  <c r="ED152" i="1" s="1"/>
  <c r="BU49" i="26"/>
  <c r="BU50" i="26" s="1"/>
  <c r="BU51" i="26" s="1"/>
  <c r="BU52" i="26" s="1"/>
  <c r="BU151" i="1"/>
  <c r="BU152" i="1" s="1" a="1"/>
  <c r="BU152" i="1" s="1"/>
  <c r="DS49" i="26"/>
  <c r="DS50" i="26" s="1"/>
  <c r="DS51" i="26" s="1"/>
  <c r="DS52" i="26" s="1"/>
  <c r="DS151" i="1"/>
  <c r="DS152" i="1" s="1" a="1"/>
  <c r="DS152" i="1" s="1"/>
  <c r="BL49" i="26"/>
  <c r="BL50" i="26" s="1"/>
  <c r="BL51" i="26" s="1"/>
  <c r="BL52" i="26" s="1"/>
  <c r="BL151" i="1"/>
  <c r="BL152" i="1" s="1" a="1"/>
  <c r="BL152" i="1" s="1"/>
  <c r="CA49" i="26"/>
  <c r="CA50" i="26" s="1"/>
  <c r="CA51" i="26" s="1"/>
  <c r="CA52" i="26" s="1"/>
  <c r="CA151" i="1"/>
  <c r="CA152" i="1" s="1" a="1"/>
  <c r="CA152" i="1" s="1"/>
  <c r="BE49" i="26"/>
  <c r="BE50" i="26" s="1"/>
  <c r="BE51" i="26" s="1"/>
  <c r="BE52" i="26" s="1"/>
  <c r="BE151" i="1"/>
  <c r="BE152" i="1" s="1" a="1"/>
  <c r="BE152" i="1" s="1"/>
  <c r="Q49" i="26"/>
  <c r="Q50" i="26" s="1"/>
  <c r="Q51" i="26" s="1"/>
  <c r="Q52" i="26" s="1"/>
  <c r="Q151" i="1"/>
  <c r="Q152" i="1" s="1" a="1"/>
  <c r="Q152" i="1" s="1"/>
  <c r="DJ49" i="26"/>
  <c r="DJ50" i="26" s="1"/>
  <c r="DJ51" i="26" s="1"/>
  <c r="DJ52" i="26" s="1"/>
  <c r="DJ151" i="1"/>
  <c r="DJ152" i="1" s="1" a="1"/>
  <c r="DJ152" i="1" s="1"/>
  <c r="CM49" i="26"/>
  <c r="CM50" i="26" s="1"/>
  <c r="CM51" i="26" s="1"/>
  <c r="CM52" i="26" s="1"/>
  <c r="CM151" i="1"/>
  <c r="CM152" i="1" s="1" a="1"/>
  <c r="CM152" i="1" s="1"/>
  <c r="DU49" i="26"/>
  <c r="DU50" i="26" s="1"/>
  <c r="DU51" i="26" s="1"/>
  <c r="DU52" i="26" s="1"/>
  <c r="DU151" i="1"/>
  <c r="DU152" i="1" s="1" a="1"/>
  <c r="DU152" i="1" s="1"/>
  <c r="DQ49" i="26"/>
  <c r="DQ50" i="26" s="1"/>
  <c r="DQ51" i="26" s="1"/>
  <c r="DQ52" i="26" s="1"/>
  <c r="DQ151" i="1"/>
  <c r="DQ152" i="1" s="1" a="1"/>
  <c r="DQ152" i="1" s="1"/>
  <c r="AI49" i="26"/>
  <c r="AI151" i="1"/>
  <c r="AI152" i="1" s="1" a="1"/>
  <c r="AI152" i="1" s="1"/>
  <c r="DE49" i="26"/>
  <c r="DE50" i="26" s="1"/>
  <c r="DE51" i="26" s="1"/>
  <c r="DE52" i="26" s="1"/>
  <c r="DE151" i="1"/>
  <c r="DE152" i="1" s="1" a="1"/>
  <c r="DE152" i="1" s="1"/>
  <c r="EE49" i="26"/>
  <c r="EE50" i="26" s="1"/>
  <c r="EE51" i="26" s="1"/>
  <c r="EE52" i="26" s="1"/>
  <c r="EE151" i="1"/>
  <c r="EE152" i="1" s="1" a="1"/>
  <c r="EE152" i="1" s="1"/>
  <c r="BX49" i="26"/>
  <c r="BX50" i="26" s="1"/>
  <c r="BX51" i="26" s="1"/>
  <c r="BX52" i="26" s="1"/>
  <c r="BX151" i="1"/>
  <c r="BX152" i="1" s="1" a="1"/>
  <c r="BX152" i="1" s="1"/>
  <c r="CY49" i="26"/>
  <c r="CY50" i="26" s="1"/>
  <c r="CY51" i="26" s="1"/>
  <c r="CY52" i="26" s="1"/>
  <c r="CY151" i="1"/>
  <c r="CY152" i="1" s="1" a="1"/>
  <c r="CY152" i="1" s="1"/>
  <c r="CC49" i="26"/>
  <c r="CC50" i="26" s="1"/>
  <c r="CC51" i="26" s="1"/>
  <c r="CC52" i="26" s="1"/>
  <c r="CC151" i="1"/>
  <c r="CC152" i="1" s="1" a="1"/>
  <c r="CC152" i="1" s="1"/>
  <c r="AO49" i="26"/>
  <c r="AO50" i="26" s="1"/>
  <c r="AO51" i="26" s="1"/>
  <c r="AO52" i="26" s="1"/>
  <c r="AO151" i="1"/>
  <c r="AO152" i="1" s="1" a="1"/>
  <c r="AO152" i="1" s="1"/>
  <c r="EH49" i="26"/>
  <c r="EH50" i="26" s="1"/>
  <c r="EH51" i="26" s="1"/>
  <c r="EH52" i="26" s="1"/>
  <c r="EH151" i="1"/>
  <c r="EH152" i="1" s="1" a="1"/>
  <c r="EH152" i="1" s="1"/>
  <c r="T49" i="26"/>
  <c r="T50" i="26" s="1"/>
  <c r="T51" i="26" s="1"/>
  <c r="T52" i="26" s="1"/>
  <c r="T151" i="1"/>
  <c r="T152" i="1" s="1" a="1"/>
  <c r="T152" i="1" s="1"/>
  <c r="W49" i="26"/>
  <c r="W50" i="26" s="1"/>
  <c r="W51" i="26" s="1"/>
  <c r="W52" i="26" s="1"/>
  <c r="W151" i="1"/>
  <c r="W152" i="1" s="1" a="1"/>
  <c r="W152" i="1" s="1"/>
  <c r="N49" i="26"/>
  <c r="N50" i="26" s="1"/>
  <c r="N51" i="26" s="1"/>
  <c r="N52" i="26" s="1"/>
  <c r="N151" i="1"/>
  <c r="N152" i="1" s="1" a="1"/>
  <c r="N152" i="1" s="1"/>
  <c r="BG49" i="26"/>
  <c r="BG50" i="26" s="1"/>
  <c r="BG51" i="26" s="1"/>
  <c r="BG52" i="26" s="1"/>
  <c r="BG151" i="1"/>
  <c r="BG152" i="1" s="1" a="1"/>
  <c r="BG152" i="1" s="1"/>
  <c r="EC49" i="26"/>
  <c r="EC50" i="26" s="1"/>
  <c r="EC51" i="26" s="1"/>
  <c r="EC52" i="26" s="1"/>
  <c r="EC151" i="1"/>
  <c r="EC152" i="1" s="1" a="1"/>
  <c r="EC152" i="1" s="1"/>
  <c r="K49" i="26"/>
  <c r="K50" i="26" s="1"/>
  <c r="K51" i="26" s="1"/>
  <c r="K52" i="26" s="1"/>
  <c r="K151" i="1"/>
  <c r="K152" i="1" s="1" a="1"/>
  <c r="K152" i="1" s="1"/>
  <c r="CJ49" i="26"/>
  <c r="CJ50" i="26" s="1"/>
  <c r="CJ51" i="26" s="1"/>
  <c r="CJ52" i="26" s="1"/>
  <c r="CJ151" i="1"/>
  <c r="CJ152" i="1" s="1" a="1"/>
  <c r="CJ152" i="1" s="1"/>
  <c r="DW49" i="26"/>
  <c r="DW50" i="26" s="1"/>
  <c r="DW51" i="26" s="1"/>
  <c r="DW52" i="26" s="1"/>
  <c r="DW151" i="1"/>
  <c r="DW152" i="1" s="1" a="1"/>
  <c r="DW152" i="1" s="1"/>
  <c r="DA49" i="26"/>
  <c r="DA50" i="26" s="1"/>
  <c r="DA51" i="26" s="1"/>
  <c r="DA52" i="26" s="1"/>
  <c r="DA151" i="1"/>
  <c r="DA152" i="1" s="1" a="1"/>
  <c r="DA152" i="1" s="1"/>
  <c r="BM49" i="26"/>
  <c r="BM50" i="26" s="1"/>
  <c r="BM51" i="26" s="1"/>
  <c r="BM52" i="26" s="1"/>
  <c r="BM151" i="1"/>
  <c r="BM152" i="1" s="1" a="1"/>
  <c r="BM152" i="1" s="1"/>
  <c r="AQ49" i="26"/>
  <c r="AQ50" i="26" s="1"/>
  <c r="AQ51" i="26" s="1"/>
  <c r="AQ52" i="26" s="1"/>
  <c r="AQ151" i="1"/>
  <c r="AQ152" i="1" s="1" a="1"/>
  <c r="AQ152" i="1" s="1"/>
  <c r="DL49" i="26"/>
  <c r="DL50" i="26" s="1"/>
  <c r="DL51" i="26" s="1"/>
  <c r="DL52" i="26" s="1"/>
  <c r="DL151" i="1"/>
  <c r="DL152" i="1" s="1" a="1"/>
  <c r="DL152" i="1" s="1"/>
  <c r="AU49" i="26"/>
  <c r="AU50" i="26" s="1"/>
  <c r="AU51" i="26" s="1"/>
  <c r="AU52" i="26" s="1"/>
  <c r="AU151" i="1"/>
  <c r="AU152" i="1" s="1" a="1"/>
  <c r="AU152" i="1" s="1"/>
  <c r="Z49" i="26"/>
  <c r="Z50" i="26" s="1"/>
  <c r="Z51" i="26" s="1"/>
  <c r="Z52" i="26" s="1"/>
  <c r="Z151" i="1"/>
  <c r="Z152" i="1" s="1" a="1"/>
  <c r="Z152" i="1" s="1"/>
  <c r="CE49" i="26"/>
  <c r="CE50" i="26" s="1"/>
  <c r="CE51" i="26" s="1"/>
  <c r="CE52" i="26" s="1"/>
  <c r="CE151" i="1"/>
  <c r="CE152" i="1" s="1" a="1"/>
  <c r="CE152" i="1" s="1"/>
  <c r="O49" i="26"/>
  <c r="O50" i="26" s="1"/>
  <c r="O51" i="26" s="1"/>
  <c r="O52" i="26" s="1"/>
  <c r="O151" i="1"/>
  <c r="O152" i="1" s="1" a="1"/>
  <c r="O152" i="1" s="1"/>
  <c r="X49" i="26"/>
  <c r="X50" i="26" s="1"/>
  <c r="X51" i="26" s="1"/>
  <c r="X52" i="26" s="1"/>
  <c r="X151" i="1"/>
  <c r="X152" i="1" s="1" a="1"/>
  <c r="X152" i="1" s="1"/>
  <c r="CV49" i="26"/>
  <c r="CV50" i="26" s="1"/>
  <c r="CV51" i="26" s="1"/>
  <c r="CV52" i="26" s="1"/>
  <c r="CV151" i="1"/>
  <c r="CV152" i="1" s="1" a="1"/>
  <c r="CV152" i="1" s="1"/>
  <c r="BZ49" i="26"/>
  <c r="BZ50" i="26" s="1"/>
  <c r="BZ51" i="26" s="1"/>
  <c r="BZ52" i="26" s="1"/>
  <c r="BZ151" i="1"/>
  <c r="BZ152" i="1" s="1" a="1"/>
  <c r="BZ152" i="1" s="1"/>
  <c r="DY49" i="26"/>
  <c r="DY50" i="26" s="1"/>
  <c r="DY51" i="26" s="1"/>
  <c r="DY52" i="26" s="1"/>
  <c r="DY151" i="1"/>
  <c r="DY152" i="1" s="1" a="1"/>
  <c r="DY152" i="1" s="1"/>
  <c r="CK49" i="26"/>
  <c r="CK50" i="26" s="1"/>
  <c r="CK51" i="26" s="1"/>
  <c r="CK52" i="26" s="1"/>
  <c r="CK151" i="1"/>
  <c r="CK152" i="1" s="1" a="1"/>
  <c r="CK152" i="1" s="1"/>
  <c r="DK49" i="26"/>
  <c r="DK50" i="26" s="1"/>
  <c r="DK51" i="26" s="1"/>
  <c r="DK52" i="26" s="1"/>
  <c r="DK151" i="1"/>
  <c r="DK152" i="1" s="1" a="1"/>
  <c r="DK152" i="1" s="1"/>
  <c r="U49" i="26"/>
  <c r="U50" i="26" s="1"/>
  <c r="U51" i="26" s="1"/>
  <c r="U52" i="26" s="1"/>
  <c r="U151" i="1"/>
  <c r="U152" i="1" s="1" a="1"/>
  <c r="U152" i="1" s="1"/>
  <c r="BS49" i="26"/>
  <c r="BS50" i="26" s="1"/>
  <c r="BS51" i="26" s="1"/>
  <c r="BS52" i="26" s="1"/>
  <c r="BS151" i="1"/>
  <c r="BS152" i="1" s="1" a="1"/>
  <c r="BS152" i="1" s="1"/>
  <c r="AL49" i="26"/>
  <c r="AL50" i="26" s="1"/>
  <c r="AL51" i="26" s="1"/>
  <c r="AL52" i="26" s="1"/>
  <c r="AL151" i="1"/>
  <c r="AL152" i="1" s="1" a="1"/>
  <c r="AL152" i="1" s="1"/>
  <c r="DC49" i="26"/>
  <c r="DC50" i="26" s="1"/>
  <c r="DC51" i="26" s="1"/>
  <c r="DC52" i="26" s="1"/>
  <c r="DC151" i="1"/>
  <c r="DC152" i="1" s="1" a="1"/>
  <c r="DC152" i="1" s="1"/>
  <c r="AA49" i="26"/>
  <c r="AA50" i="26" s="1"/>
  <c r="AA51" i="26" s="1"/>
  <c r="AA52" i="26" s="1"/>
  <c r="AA151" i="1"/>
  <c r="AA152" i="1" s="1" a="1"/>
  <c r="AA152" i="1" s="1"/>
  <c r="BH49" i="26"/>
  <c r="BH50" i="26" s="1"/>
  <c r="BH51" i="26" s="1"/>
  <c r="BH52" i="26" s="1"/>
  <c r="BH151" i="1"/>
  <c r="BH152" i="1" s="1" a="1"/>
  <c r="BH152" i="1" s="1"/>
  <c r="DH49" i="26"/>
  <c r="DH50" i="26" s="1"/>
  <c r="DH51" i="26" s="1"/>
  <c r="DH52" i="26" s="1"/>
  <c r="DH151" i="1"/>
  <c r="DH152" i="1" s="1" a="1"/>
  <c r="DH152" i="1" s="1"/>
  <c r="AF49" i="26"/>
  <c r="AF50" i="26" s="1"/>
  <c r="AF51" i="26" s="1"/>
  <c r="AF52" i="26" s="1"/>
  <c r="AF151" i="1"/>
  <c r="AF152" i="1" s="1" a="1"/>
  <c r="AF152" i="1" s="1"/>
  <c r="CX49" i="26"/>
  <c r="CX50" i="26" s="1"/>
  <c r="CX51" i="26" s="1"/>
  <c r="CX52" i="26" s="1"/>
  <c r="CX151" i="1"/>
  <c r="CX152" i="1" s="1" a="1"/>
  <c r="CX152" i="1" s="1"/>
  <c r="DI49" i="26"/>
  <c r="DI50" i="26" s="1"/>
  <c r="DI51" i="26" s="1"/>
  <c r="DI52" i="26" s="1"/>
  <c r="DI151" i="1"/>
  <c r="DI152" i="1" s="1" a="1"/>
  <c r="DI152" i="1" s="1"/>
  <c r="AR49" i="26"/>
  <c r="AR50" i="26" s="1"/>
  <c r="AR51" i="26" s="1"/>
  <c r="AR52" i="26" s="1"/>
  <c r="AR151" i="1"/>
  <c r="AR152" i="1" s="1" a="1"/>
  <c r="AR152" i="1" s="1"/>
  <c r="AS49" i="26"/>
  <c r="AS50" i="26" s="1"/>
  <c r="AS51" i="26" s="1"/>
  <c r="AS52" i="26" s="1"/>
  <c r="AS151" i="1"/>
  <c r="AS152" i="1" s="1" a="1"/>
  <c r="AS152" i="1" s="1"/>
  <c r="CQ49" i="26"/>
  <c r="CQ50" i="26" s="1"/>
  <c r="CQ51" i="26" s="1"/>
  <c r="CQ52" i="26" s="1"/>
  <c r="CQ151" i="1"/>
  <c r="CQ152" i="1" s="1" a="1"/>
  <c r="CQ152" i="1" s="1"/>
  <c r="AX49" i="26"/>
  <c r="AX50" i="26" s="1"/>
  <c r="AX51" i="26" s="1"/>
  <c r="AX52" i="26" s="1"/>
  <c r="AX151" i="1"/>
  <c r="AX152" i="1" s="1" a="1"/>
  <c r="AX152" i="1" s="1"/>
  <c r="EA49" i="26"/>
  <c r="EA50" i="26" s="1"/>
  <c r="EA51" i="26" s="1"/>
  <c r="EA52" i="26" s="1"/>
  <c r="EA151" i="1"/>
  <c r="EA152" i="1" s="1" a="1"/>
  <c r="EA152" i="1" s="1"/>
  <c r="AM49" i="26"/>
  <c r="AM50" i="26" s="1"/>
  <c r="AM51" i="26" s="1"/>
  <c r="AM52" i="26" s="1"/>
  <c r="AM151" i="1"/>
  <c r="AM152" i="1" s="1" a="1"/>
  <c r="AM152" i="1" s="1"/>
  <c r="CR49" i="26"/>
  <c r="CR50" i="26" s="1"/>
  <c r="CR51" i="26" s="1"/>
  <c r="CR52" i="26" s="1"/>
  <c r="CR151" i="1"/>
  <c r="CR152" i="1" s="1" a="1"/>
  <c r="CR152" i="1" s="1"/>
  <c r="DT49" i="26"/>
  <c r="DT50" i="26" s="1"/>
  <c r="DT51" i="26" s="1"/>
  <c r="DT52" i="26" s="1"/>
  <c r="DT151" i="1"/>
  <c r="DT152" i="1" s="1" a="1"/>
  <c r="DT152" i="1" s="1"/>
  <c r="BD49" i="26"/>
  <c r="BD50" i="26" s="1"/>
  <c r="BD51" i="26" s="1"/>
  <c r="BD52" i="26" s="1"/>
  <c r="BD151" i="1"/>
  <c r="BD152" i="1" s="1" a="1"/>
  <c r="BD152" i="1" s="1"/>
  <c r="EG49" i="26"/>
  <c r="EG50" i="26" s="1"/>
  <c r="EG51" i="26" s="1"/>
  <c r="EG52" i="26" s="1"/>
  <c r="EG151" i="1"/>
  <c r="EG152" i="1" s="1" a="1"/>
  <c r="EG152" i="1" s="1"/>
  <c r="CN49" i="26"/>
  <c r="CN50" i="26" s="1"/>
  <c r="CN51" i="26" s="1"/>
  <c r="CN52" i="26" s="1"/>
  <c r="CN151" i="1"/>
  <c r="CN152" i="1" s="1" a="1"/>
  <c r="CN152" i="1" s="1"/>
  <c r="CO49" i="26"/>
  <c r="CO50" i="26" s="1"/>
  <c r="CO51" i="26" s="1"/>
  <c r="CO52" i="26" s="1"/>
  <c r="CO151" i="1"/>
  <c r="CO152" i="1" s="1" a="1"/>
  <c r="CO152" i="1" s="1"/>
  <c r="DO49" i="26"/>
  <c r="DO50" i="26" s="1"/>
  <c r="DO51" i="26" s="1"/>
  <c r="DO52" i="26" s="1"/>
  <c r="DO151" i="1"/>
  <c r="DO152" i="1" s="1" a="1"/>
  <c r="DO152" i="1" s="1"/>
  <c r="BJ49" i="26"/>
  <c r="BJ50" i="26" s="1"/>
  <c r="BJ51" i="26" s="1"/>
  <c r="BJ52" i="26" s="1"/>
  <c r="BJ151" i="1"/>
  <c r="BJ152" i="1" s="1" a="1"/>
  <c r="BJ152" i="1" s="1"/>
  <c r="L49" i="26"/>
  <c r="L50" i="26" s="1"/>
  <c r="L51" i="26" s="1"/>
  <c r="L52" i="26" s="1"/>
  <c r="L151" i="1"/>
  <c r="L152" i="1" s="1" a="1"/>
  <c r="L152" i="1" s="1"/>
  <c r="AY49" i="26"/>
  <c r="AY50" i="26" s="1"/>
  <c r="AY51" i="26" s="1"/>
  <c r="AY52" i="26" s="1"/>
  <c r="AY151" i="1"/>
  <c r="AY152" i="1" s="1" a="1"/>
  <c r="AY152" i="1" s="1"/>
  <c r="DD49" i="26"/>
  <c r="DD50" i="26" s="1"/>
  <c r="DD51" i="26" s="1"/>
  <c r="DD52" i="26" s="1"/>
  <c r="DD151" i="1"/>
  <c r="DD152" i="1" s="1" a="1"/>
  <c r="DD152" i="1" s="1"/>
  <c r="EF49" i="26"/>
  <c r="EF50" i="26" s="1"/>
  <c r="EF51" i="26" s="1"/>
  <c r="EF52" i="26" s="1"/>
  <c r="EF151" i="1"/>
  <c r="EF152" i="1" s="1" a="1"/>
  <c r="EF152" i="1" s="1"/>
  <c r="CB49" i="26"/>
  <c r="CB50" i="26" s="1"/>
  <c r="CB51" i="26" s="1"/>
  <c r="CB52" i="26" s="1"/>
  <c r="CB151" i="1"/>
  <c r="CB152" i="1" s="1" a="1"/>
  <c r="CB152" i="1" s="1"/>
  <c r="AH49" i="26"/>
  <c r="AH50" i="26" s="1"/>
  <c r="AH51" i="26" s="1"/>
  <c r="AH52" i="26" s="1"/>
  <c r="AH151" i="1"/>
  <c r="AH152" i="1" s="1" a="1"/>
  <c r="AH152" i="1" s="1"/>
  <c r="BN49" i="26"/>
  <c r="BN50" i="26" s="1"/>
  <c r="BN51" i="26" s="1"/>
  <c r="BN52" i="26" s="1"/>
  <c r="BN151" i="1"/>
  <c r="BN152" i="1" s="1" a="1"/>
  <c r="BN152" i="1" s="1"/>
  <c r="BQ49" i="26"/>
  <c r="BQ50" i="26" s="1"/>
  <c r="BQ51" i="26" s="1"/>
  <c r="BQ52" i="26" s="1"/>
  <c r="BQ151" i="1"/>
  <c r="BQ152" i="1" s="1" a="1"/>
  <c r="BQ152" i="1" s="1"/>
  <c r="AT49" i="26"/>
  <c r="AT50" i="26" s="1"/>
  <c r="AT51" i="26" s="1"/>
  <c r="AT52" i="26" s="1"/>
  <c r="AT151" i="1"/>
  <c r="AT152" i="1" s="1" a="1"/>
  <c r="AT152" i="1" s="1"/>
  <c r="AJ49" i="26"/>
  <c r="AJ50" i="26" s="1"/>
  <c r="AJ51" i="26" s="1"/>
  <c r="AJ52" i="26" s="1"/>
  <c r="AJ151" i="1"/>
  <c r="AJ152" i="1" s="1" a="1"/>
  <c r="AJ152" i="1" s="1"/>
  <c r="BV49" i="26"/>
  <c r="BV50" i="26" s="1"/>
  <c r="BV51" i="26" s="1"/>
  <c r="BV52" i="26" s="1"/>
  <c r="BV151" i="1"/>
  <c r="BV152" i="1" s="1" a="1"/>
  <c r="BV152" i="1" s="1"/>
  <c r="AV49" i="26"/>
  <c r="AV50" i="26" s="1"/>
  <c r="AV51" i="26" s="1"/>
  <c r="AV52" i="26" s="1"/>
  <c r="AV151" i="1"/>
  <c r="AV152" i="1" s="1" a="1"/>
  <c r="AV152" i="1" s="1"/>
  <c r="BK49" i="26"/>
  <c r="BK50" i="26" s="1"/>
  <c r="BK51" i="26" s="1"/>
  <c r="BK52" i="26" s="1"/>
  <c r="BK151" i="1"/>
  <c r="BK152" i="1" s="1" a="1"/>
  <c r="BK152" i="1" s="1"/>
  <c r="CS49" i="26"/>
  <c r="CS50" i="26" s="1"/>
  <c r="CS51" i="26" s="1"/>
  <c r="CS52" i="26" s="1"/>
  <c r="CS151" i="1"/>
  <c r="CS152" i="1" s="1" a="1"/>
  <c r="CS152" i="1" s="1"/>
  <c r="CZ49" i="26"/>
  <c r="CZ50" i="26" s="1"/>
  <c r="CZ51" i="26" s="1"/>
  <c r="CZ52" i="26" s="1"/>
  <c r="CZ151" i="1"/>
  <c r="CZ152" i="1" s="1" a="1"/>
  <c r="CZ152" i="1" s="1"/>
  <c r="BF49" i="26"/>
  <c r="BF50" i="26" s="1"/>
  <c r="BF51" i="26" s="1"/>
  <c r="BF52" i="26" s="1"/>
  <c r="BF151" i="1"/>
  <c r="BF152" i="1" s="1" a="1"/>
  <c r="BF152" i="1" s="1"/>
  <c r="BO49" i="26"/>
  <c r="BO50" i="26" s="1"/>
  <c r="BO51" i="26" s="1"/>
  <c r="BO52" i="26" s="1"/>
  <c r="BO151" i="1"/>
  <c r="BO152" i="1" s="1" a="1"/>
  <c r="BO152" i="1" s="1"/>
  <c r="V49" i="26"/>
  <c r="V50" i="26" s="1"/>
  <c r="V51" i="26" s="1"/>
  <c r="V52" i="26" s="1"/>
  <c r="V151" i="1"/>
  <c r="V152" i="1" s="1" a="1"/>
  <c r="V152" i="1" s="1"/>
  <c r="CP49" i="26"/>
  <c r="CP50" i="26" s="1"/>
  <c r="CP51" i="26" s="1"/>
  <c r="CP52" i="26" s="1"/>
  <c r="CP151" i="1"/>
  <c r="CP152" i="1" s="1" a="1"/>
  <c r="CP152" i="1" s="1"/>
  <c r="BT49" i="26"/>
  <c r="BT50" i="26" s="1"/>
  <c r="BT51" i="26" s="1"/>
  <c r="BT52" i="26" s="1"/>
  <c r="BT151" i="1"/>
  <c r="BT152" i="1" s="1" a="1"/>
  <c r="BT152" i="1" s="1"/>
  <c r="CH49" i="26"/>
  <c r="CH50" i="26" s="1"/>
  <c r="CH51" i="26" s="1"/>
  <c r="CH52" i="26" s="1"/>
  <c r="CH151" i="1"/>
  <c r="CH152" i="1" s="1" a="1"/>
  <c r="CH152" i="1" s="1"/>
  <c r="CF49" i="26"/>
  <c r="CF50" i="26" s="1"/>
  <c r="CF51" i="26" s="1"/>
  <c r="CF52" i="26" s="1"/>
  <c r="CF151" i="1"/>
  <c r="CF152" i="1" s="1" a="1"/>
  <c r="CF152" i="1" s="1"/>
  <c r="BW49" i="26"/>
  <c r="BW50" i="26" s="1"/>
  <c r="BW51" i="26" s="1"/>
  <c r="BW52" i="26" s="1"/>
  <c r="BW151" i="1"/>
  <c r="BW152" i="1" s="1" a="1"/>
  <c r="BW152" i="1" s="1"/>
  <c r="P49" i="26"/>
  <c r="P50" i="26" s="1"/>
  <c r="P51" i="26" s="1"/>
  <c r="P52" i="26" s="1"/>
  <c r="P151" i="1"/>
  <c r="P152" i="1" s="1" a="1"/>
  <c r="P152" i="1" s="1"/>
  <c r="AJ19" i="1"/>
  <c r="AJ74" i="1" s="1"/>
  <c r="J49" i="26"/>
  <c r="H48" i="26"/>
  <c r="H65" i="4"/>
  <c r="H72" i="4" s="1"/>
  <c r="J72" i="4"/>
  <c r="J71" i="4"/>
  <c r="H64" i="4"/>
  <c r="H71" i="4" s="1"/>
  <c r="EF19" i="1"/>
  <c r="EF74" i="1" s="1"/>
  <c r="CZ19" i="1"/>
  <c r="CZ74" i="1" s="1"/>
  <c r="BT19" i="1"/>
  <c r="BT74" i="1" s="1"/>
  <c r="AN19" i="1"/>
  <c r="AN74" i="1" s="1"/>
  <c r="EE19" i="1"/>
  <c r="EE74" i="1" s="1"/>
  <c r="CY19" i="1"/>
  <c r="CY74" i="1" s="1"/>
  <c r="AM19" i="1"/>
  <c r="AM74" i="1" s="1"/>
  <c r="DB19" i="1"/>
  <c r="DB74" i="1" s="1"/>
  <c r="EG19" i="1"/>
  <c r="EG74" i="1" s="1"/>
  <c r="DA19" i="1"/>
  <c r="DA74" i="1" s="1"/>
  <c r="BU19" i="1"/>
  <c r="BU74" i="1" s="1"/>
  <c r="AO19" i="1"/>
  <c r="AO74" i="1" s="1"/>
  <c r="K19" i="1"/>
  <c r="K74" i="1" s="1"/>
  <c r="CI19" i="1"/>
  <c r="CI74" i="1" s="1"/>
  <c r="DQ19" i="1"/>
  <c r="DQ74" i="1" s="1"/>
  <c r="CK19" i="1"/>
  <c r="CK74" i="1" s="1"/>
  <c r="BS19" i="1"/>
  <c r="BS74" i="1" s="1"/>
  <c r="AI19" i="1"/>
  <c r="AI74" i="1" s="1"/>
  <c r="AG19" i="1"/>
  <c r="AG74" i="1" s="1"/>
  <c r="AH19" i="1"/>
  <c r="AH74" i="1" s="1"/>
  <c r="EB19" i="1"/>
  <c r="EB74" i="1" s="1"/>
  <c r="EA19" i="1"/>
  <c r="EA74" i="1" s="1"/>
  <c r="BP19" i="1"/>
  <c r="BP74" i="1" s="1"/>
  <c r="BO19" i="1"/>
  <c r="BO74" i="1" s="1"/>
  <c r="CV19" i="1"/>
  <c r="CV74" i="1" s="1"/>
  <c r="CU19" i="1"/>
  <c r="CU74" i="1" s="1"/>
  <c r="DL19" i="1"/>
  <c r="DL74" i="1" s="1"/>
  <c r="CF19" i="1"/>
  <c r="CF74" i="1" s="1"/>
  <c r="T19" i="1"/>
  <c r="T74" i="1" s="1"/>
  <c r="EH19" i="1"/>
  <c r="EH74" i="1" s="1"/>
  <c r="BV19" i="1"/>
  <c r="BV74" i="1" s="1"/>
  <c r="BM19" i="1"/>
  <c r="BM74" i="1" s="1"/>
  <c r="DH19" i="1"/>
  <c r="DH74" i="1" s="1"/>
  <c r="AV19" i="1"/>
  <c r="AV74" i="1" s="1"/>
  <c r="O19" i="1"/>
  <c r="O74" i="1" s="1"/>
  <c r="CB19" i="1"/>
  <c r="CB74" i="1" s="1"/>
  <c r="DX19" i="1"/>
  <c r="DX74" i="1" s="1"/>
  <c r="CR19" i="1"/>
  <c r="CR74" i="1" s="1"/>
  <c r="BL19" i="1"/>
  <c r="BL74" i="1" s="1"/>
  <c r="AF19" i="1"/>
  <c r="AF74" i="1" s="1"/>
  <c r="Q19" i="1"/>
  <c r="Q74" i="1" s="1"/>
  <c r="CQ19" i="1"/>
  <c r="CQ74" i="1" s="1"/>
  <c r="DY19" i="1"/>
  <c r="DY74" i="1" s="1"/>
  <c r="AU19" i="1"/>
  <c r="AU74" i="1" s="1"/>
  <c r="DR19" i="1"/>
  <c r="DR74" i="1" s="1"/>
  <c r="DI19" i="1"/>
  <c r="DI74" i="1" s="1"/>
  <c r="CC19" i="1"/>
  <c r="CC74" i="1" s="1"/>
  <c r="AW19" i="1"/>
  <c r="AW74" i="1" s="1"/>
  <c r="CT19" i="1"/>
  <c r="CT74" i="1" s="1"/>
  <c r="AP19" i="1"/>
  <c r="AP74" i="1" s="1"/>
  <c r="CS19" i="1"/>
  <c r="CS74" i="1" s="1"/>
  <c r="DJ19" i="1"/>
  <c r="DJ74" i="1" s="1"/>
  <c r="DT19" i="1"/>
  <c r="DT74" i="1" s="1"/>
  <c r="CN19" i="1"/>
  <c r="CN74" i="1" s="1"/>
  <c r="BH19" i="1"/>
  <c r="BH74" i="1" s="1"/>
  <c r="AB19" i="1"/>
  <c r="AB74" i="1" s="1"/>
  <c r="DW19" i="1"/>
  <c r="DW74" i="1" s="1"/>
  <c r="BK19" i="1"/>
  <c r="BK74" i="1" s="1"/>
  <c r="DS19" i="1"/>
  <c r="DS74" i="1" s="1"/>
  <c r="CM19" i="1"/>
  <c r="CM74" i="1" s="1"/>
  <c r="BG19" i="1"/>
  <c r="BG74" i="1" s="1"/>
  <c r="AA19" i="1"/>
  <c r="AA74" i="1" s="1"/>
  <c r="CL19" i="1"/>
  <c r="CL74" i="1" s="1"/>
  <c r="R19" i="1"/>
  <c r="R74" i="1" s="1"/>
  <c r="DP19" i="1"/>
  <c r="DP74" i="1" s="1"/>
  <c r="CJ19" i="1"/>
  <c r="CJ74" i="1" s="1"/>
  <c r="BD19" i="1"/>
  <c r="BD74" i="1" s="1"/>
  <c r="X19" i="1"/>
  <c r="X74" i="1" s="1"/>
  <c r="AZ19" i="1"/>
  <c r="AZ74" i="1" s="1"/>
  <c r="DO19" i="1"/>
  <c r="DO74" i="1" s="1"/>
  <c r="BC19" i="1"/>
  <c r="BC74" i="1" s="1"/>
  <c r="DK19" i="1"/>
  <c r="DK74" i="1" s="1"/>
  <c r="CE19" i="1"/>
  <c r="CE74" i="1" s="1"/>
  <c r="AY19" i="1"/>
  <c r="AY74" i="1" s="1"/>
  <c r="S19" i="1"/>
  <c r="S74" i="1" s="1"/>
  <c r="CD19" i="1"/>
  <c r="CD74" i="1" s="1"/>
  <c r="BE19" i="1"/>
  <c r="BE74" i="1" s="1"/>
  <c r="BF19" i="1"/>
  <c r="BF74" i="1" s="1"/>
  <c r="Y19" i="1"/>
  <c r="Y74" i="1" s="1"/>
  <c r="Z19" i="1"/>
  <c r="Z74" i="1" s="1"/>
  <c r="W19" i="1"/>
  <c r="W74" i="1" s="1"/>
  <c r="L19" i="1"/>
  <c r="L74" i="1" s="1"/>
  <c r="P19" i="1"/>
  <c r="P74" i="1" s="1"/>
  <c r="DD19" i="1"/>
  <c r="DD74" i="1" s="1"/>
  <c r="BX19" i="1"/>
  <c r="BX74" i="1" s="1"/>
  <c r="AR19" i="1"/>
  <c r="AR74" i="1" s="1"/>
  <c r="AE19" i="1"/>
  <c r="AE74" i="1" s="1"/>
  <c r="DG19" i="1"/>
  <c r="DG74" i="1" s="1"/>
  <c r="DC19" i="1"/>
  <c r="DC74" i="1" s="1"/>
  <c r="BW19" i="1"/>
  <c r="BW74" i="1" s="1"/>
  <c r="AQ19" i="1"/>
  <c r="AQ74" i="1" s="1"/>
  <c r="DZ19" i="1"/>
  <c r="DZ74" i="1" s="1"/>
  <c r="BN19" i="1"/>
  <c r="BN74" i="1" s="1"/>
  <c r="AX19" i="1"/>
  <c r="AX74" i="1" s="1"/>
  <c r="CA19" i="1"/>
  <c r="CA74" i="1" s="1"/>
  <c r="DF19" i="1"/>
  <c r="DF74" i="1" s="1"/>
  <c r="BZ19" i="1"/>
  <c r="BZ74" i="1" s="1"/>
  <c r="AT19" i="1"/>
  <c r="AT74" i="1" s="1"/>
  <c r="N19" i="1"/>
  <c r="N74" i="1" s="1"/>
  <c r="DM19" i="1"/>
  <c r="DM74" i="1" s="1"/>
  <c r="CG19" i="1"/>
  <c r="CG74" i="1" s="1"/>
  <c r="BA19" i="1"/>
  <c r="BA74" i="1" s="1"/>
  <c r="U19" i="1"/>
  <c r="U74" i="1" s="1"/>
  <c r="ED19" i="1"/>
  <c r="ED74" i="1" s="1"/>
  <c r="CX19" i="1"/>
  <c r="CX74" i="1" s="1"/>
  <c r="BR19" i="1"/>
  <c r="BR74" i="1" s="1"/>
  <c r="AL19" i="1"/>
  <c r="AL74" i="1" s="1"/>
  <c r="DE19" i="1"/>
  <c r="DE74" i="1" s="1"/>
  <c r="BY19" i="1"/>
  <c r="BY74" i="1" s="1"/>
  <c r="AS19" i="1"/>
  <c r="AS74" i="1" s="1"/>
  <c r="M19" i="1"/>
  <c r="M74" i="1" s="1"/>
  <c r="DV19" i="1"/>
  <c r="DV74" i="1" s="1"/>
  <c r="CP19" i="1"/>
  <c r="CP74" i="1" s="1"/>
  <c r="BJ19" i="1"/>
  <c r="BJ74" i="1" s="1"/>
  <c r="AD19" i="1"/>
  <c r="AD74" i="1" s="1"/>
  <c r="EC19" i="1"/>
  <c r="EC74" i="1" s="1"/>
  <c r="CW19" i="1"/>
  <c r="CW74" i="1" s="1"/>
  <c r="BQ19" i="1"/>
  <c r="BQ74" i="1" s="1"/>
  <c r="AK19" i="1"/>
  <c r="AK74" i="1" s="1"/>
  <c r="H61" i="1"/>
  <c r="H60" i="1"/>
  <c r="H59" i="1"/>
  <c r="DN19" i="1"/>
  <c r="DN74" i="1" s="1"/>
  <c r="CH19" i="1"/>
  <c r="CH74" i="1" s="1"/>
  <c r="BB19" i="1"/>
  <c r="BB74" i="1" s="1"/>
  <c r="V19" i="1"/>
  <c r="V74" i="1" s="1"/>
  <c r="DU19" i="1"/>
  <c r="DU74" i="1" s="1"/>
  <c r="CO19" i="1"/>
  <c r="CO74" i="1" s="1"/>
  <c r="BI19" i="1"/>
  <c r="BI74" i="1" s="1"/>
  <c r="AC19" i="1"/>
  <c r="AC74" i="1" s="1"/>
  <c r="H15" i="28" l="1"/>
  <c r="H14" i="28" s="1"/>
  <c r="H12" i="28" s="1"/>
  <c r="G14" i="28"/>
  <c r="M50" i="26"/>
  <c r="M51" i="26" s="1"/>
  <c r="M52" i="26" s="1"/>
  <c r="M110" i="1"/>
  <c r="AV153" i="1"/>
  <c r="AV154" i="1" s="1"/>
  <c r="M153" i="1"/>
  <c r="M10" i="21" s="1"/>
  <c r="AI50" i="26"/>
  <c r="AI110" i="1"/>
  <c r="CZ153" i="1"/>
  <c r="CZ154" i="1" s="1"/>
  <c r="AR153" i="1"/>
  <c r="DG153" i="1"/>
  <c r="DG10" i="21" s="1"/>
  <c r="AM153" i="1"/>
  <c r="AM10" i="21" s="1"/>
  <c r="DC153" i="1"/>
  <c r="DC10" i="21" s="1"/>
  <c r="DY153" i="1"/>
  <c r="DY10" i="21" s="1"/>
  <c r="Z153" i="1"/>
  <c r="Z10" i="21" s="1"/>
  <c r="DW153" i="1"/>
  <c r="DW10" i="21" s="1"/>
  <c r="W153" i="1"/>
  <c r="W10" i="21" s="1"/>
  <c r="BX153" i="1"/>
  <c r="BX10" i="21" s="1"/>
  <c r="CM153" i="1"/>
  <c r="CM10" i="21" s="1"/>
  <c r="DS153" i="1"/>
  <c r="DS10" i="21" s="1"/>
  <c r="AP153" i="1"/>
  <c r="AP10" i="21" s="1"/>
  <c r="AW153" i="1"/>
  <c r="AW10" i="21" s="1"/>
  <c r="DZ153" i="1"/>
  <c r="DZ10" i="21" s="1"/>
  <c r="DF153" i="1"/>
  <c r="DF10" i="21" s="1"/>
  <c r="DV153" i="1"/>
  <c r="DV10" i="21" s="1"/>
  <c r="AC153" i="1"/>
  <c r="AC10" i="21" s="1"/>
  <c r="DU153" i="1"/>
  <c r="DU10" i="21" s="1"/>
  <c r="DD153" i="1"/>
  <c r="DD10" i="21" s="1"/>
  <c r="CK153" i="1"/>
  <c r="CK10" i="21" s="1"/>
  <c r="R153" i="1"/>
  <c r="R10" i="21" s="1"/>
  <c r="EA153" i="1"/>
  <c r="EA10" i="21" s="1"/>
  <c r="CX153" i="1"/>
  <c r="CX10" i="21" s="1"/>
  <c r="AL153" i="1"/>
  <c r="AL10" i="21" s="1"/>
  <c r="BZ153" i="1"/>
  <c r="BZ10" i="21" s="1"/>
  <c r="AU153" i="1"/>
  <c r="AU10" i="21" s="1"/>
  <c r="CJ153" i="1"/>
  <c r="CJ10" i="21" s="1"/>
  <c r="T153" i="1"/>
  <c r="T154" i="1" s="1"/>
  <c r="EE153" i="1"/>
  <c r="EE10" i="21" s="1"/>
  <c r="DJ153" i="1"/>
  <c r="DJ10" i="21" s="1"/>
  <c r="BU153" i="1"/>
  <c r="BU10" i="21" s="1"/>
  <c r="BB153" i="1"/>
  <c r="BB10" i="21" s="1"/>
  <c r="DR153" i="1"/>
  <c r="DR10" i="21" s="1"/>
  <c r="BC153" i="1"/>
  <c r="BC10" i="21" s="1"/>
  <c r="AK153" i="1"/>
  <c r="AK10" i="21" s="1"/>
  <c r="AB153" i="1"/>
  <c r="AB10" i="21" s="1"/>
  <c r="BR153" i="1"/>
  <c r="BR10" i="21" s="1"/>
  <c r="CR153" i="1"/>
  <c r="CR10" i="21" s="1"/>
  <c r="S153" i="1"/>
  <c r="S10" i="21" s="1"/>
  <c r="BQ153" i="1"/>
  <c r="BQ10" i="21" s="1"/>
  <c r="P153" i="1"/>
  <c r="P10" i="21" s="1"/>
  <c r="L153" i="1"/>
  <c r="L10" i="21" s="1"/>
  <c r="AF153" i="1"/>
  <c r="AF154" i="1" s="1"/>
  <c r="BS153" i="1"/>
  <c r="BS10" i="21" s="1"/>
  <c r="CV153" i="1"/>
  <c r="CV10" i="21" s="1"/>
  <c r="DL153" i="1"/>
  <c r="DL154" i="1" s="1"/>
  <c r="K153" i="1"/>
  <c r="K10" i="21" s="1"/>
  <c r="EH153" i="1"/>
  <c r="EH10" i="21" s="1"/>
  <c r="DE153" i="1"/>
  <c r="DE10" i="21" s="1"/>
  <c r="Q153" i="1"/>
  <c r="Q10" i="21" s="1"/>
  <c r="ED153" i="1"/>
  <c r="ED10" i="21" s="1"/>
  <c r="AG153" i="1"/>
  <c r="AG10" i="21" s="1"/>
  <c r="BI153" i="1"/>
  <c r="BI10" i="21" s="1"/>
  <c r="AD153" i="1"/>
  <c r="AD10" i="21" s="1"/>
  <c r="BA153" i="1"/>
  <c r="BA10" i="21" s="1"/>
  <c r="CI153" i="1"/>
  <c r="CI10" i="21" s="1"/>
  <c r="BP153" i="1"/>
  <c r="BP154" i="1" s="1"/>
  <c r="CY153" i="1"/>
  <c r="CY10" i="21" s="1"/>
  <c r="EG153" i="1"/>
  <c r="EG10" i="21" s="1"/>
  <c r="AJ153" i="1"/>
  <c r="AJ10" i="21" s="1"/>
  <c r="CE153" i="1"/>
  <c r="CE10" i="21" s="1"/>
  <c r="DP153" i="1"/>
  <c r="DP10" i="21" s="1"/>
  <c r="AT153" i="1"/>
  <c r="AT10" i="21" s="1"/>
  <c r="CP153" i="1"/>
  <c r="CP10" i="21" s="1"/>
  <c r="V153" i="1"/>
  <c r="V10" i="21" s="1"/>
  <c r="AX153" i="1"/>
  <c r="AX10" i="21" s="1"/>
  <c r="BO153" i="1"/>
  <c r="BO10" i="21" s="1"/>
  <c r="AH153" i="1"/>
  <c r="AH10" i="21" s="1"/>
  <c r="BJ153" i="1"/>
  <c r="BJ10" i="21" s="1"/>
  <c r="BD153" i="1"/>
  <c r="DH153" i="1"/>
  <c r="DH10" i="21" s="1"/>
  <c r="U153" i="1"/>
  <c r="U10" i="21" s="1"/>
  <c r="X153" i="1"/>
  <c r="X10" i="21" s="1"/>
  <c r="AQ153" i="1"/>
  <c r="AQ10" i="21" s="1"/>
  <c r="EC153" i="1"/>
  <c r="EC10" i="21" s="1"/>
  <c r="AO153" i="1"/>
  <c r="AO10" i="21" s="1"/>
  <c r="AI153" i="1"/>
  <c r="AI10" i="21" s="1"/>
  <c r="BE153" i="1"/>
  <c r="BE10" i="21" s="1"/>
  <c r="CG153" i="1"/>
  <c r="CG10" i="21" s="1"/>
  <c r="AE153" i="1"/>
  <c r="AE10" i="21" s="1"/>
  <c r="BY153" i="1"/>
  <c r="BY10" i="21" s="1"/>
  <c r="AN153" i="1"/>
  <c r="AN10" i="21" s="1"/>
  <c r="DN153" i="1"/>
  <c r="DN10" i="21" s="1"/>
  <c r="EB153" i="1"/>
  <c r="EB10" i="21" s="1"/>
  <c r="CD153" i="1"/>
  <c r="CD10" i="21" s="1"/>
  <c r="CO153" i="1"/>
  <c r="CO10" i="21" s="1"/>
  <c r="DA153" i="1"/>
  <c r="DA10" i="21" s="1"/>
  <c r="DB153" i="1"/>
  <c r="DB10" i="21" s="1"/>
  <c r="BT153" i="1"/>
  <c r="BT10" i="21" s="1"/>
  <c r="CN153" i="1"/>
  <c r="CN154" i="1" s="1"/>
  <c r="AY153" i="1"/>
  <c r="AY10" i="21" s="1"/>
  <c r="BK153" i="1"/>
  <c r="BK10" i="21" s="1"/>
  <c r="H55" i="26"/>
  <c r="J250" i="4"/>
  <c r="BW153" i="1"/>
  <c r="BW10" i="21" s="1"/>
  <c r="CQ153" i="1"/>
  <c r="CQ10" i="21" s="1"/>
  <c r="EF153" i="1"/>
  <c r="EF10" i="21" s="1"/>
  <c r="AA153" i="1"/>
  <c r="AA10" i="21" s="1"/>
  <c r="N153" i="1"/>
  <c r="N10" i="21" s="1"/>
  <c r="Y153" i="1"/>
  <c r="Y10" i="21" s="1"/>
  <c r="DI153" i="1"/>
  <c r="DI10" i="21" s="1"/>
  <c r="BN153" i="1"/>
  <c r="BN10" i="21" s="1"/>
  <c r="CF153" i="1"/>
  <c r="CF10" i="21" s="1"/>
  <c r="BF153" i="1"/>
  <c r="BF10" i="21" s="1"/>
  <c r="BV153" i="1"/>
  <c r="BV10" i="21" s="1"/>
  <c r="CB153" i="1"/>
  <c r="CB154" i="1" s="1"/>
  <c r="DO153" i="1"/>
  <c r="DO10" i="21" s="1"/>
  <c r="DT153" i="1"/>
  <c r="DT10" i="21" s="1"/>
  <c r="AS153" i="1"/>
  <c r="AS10" i="21" s="1"/>
  <c r="BH153" i="1"/>
  <c r="BH10" i="21" s="1"/>
  <c r="DK153" i="1"/>
  <c r="DK10" i="21" s="1"/>
  <c r="O153" i="1"/>
  <c r="O10" i="21" s="1"/>
  <c r="BM153" i="1"/>
  <c r="BM10" i="21" s="1"/>
  <c r="BG153" i="1"/>
  <c r="BG10" i="21" s="1"/>
  <c r="CC153" i="1"/>
  <c r="CC10" i="21" s="1"/>
  <c r="DQ153" i="1"/>
  <c r="DQ10" i="21" s="1"/>
  <c r="CA153" i="1"/>
  <c r="CA10" i="21" s="1"/>
  <c r="CW153" i="1"/>
  <c r="CW10" i="21" s="1"/>
  <c r="AZ153" i="1"/>
  <c r="AZ10" i="21" s="1"/>
  <c r="CL153" i="1"/>
  <c r="CL10" i="21" s="1"/>
  <c r="CU153" i="1"/>
  <c r="CU10" i="21" s="1"/>
  <c r="DM153" i="1"/>
  <c r="DM10" i="21" s="1"/>
  <c r="CT153" i="1"/>
  <c r="CT10" i="21" s="1"/>
  <c r="DX153" i="1"/>
  <c r="DX154" i="1" s="1"/>
  <c r="CH153" i="1"/>
  <c r="CH10" i="21" s="1"/>
  <c r="BL153" i="1"/>
  <c r="BL10" i="21" s="1"/>
  <c r="CS153" i="1"/>
  <c r="CS10" i="21" s="1"/>
  <c r="J50" i="26"/>
  <c r="H49" i="26"/>
  <c r="F271" i="25"/>
  <c r="F270" i="25"/>
  <c r="F268" i="25"/>
  <c r="F267" i="25"/>
  <c r="F264" i="25"/>
  <c r="F280" i="25"/>
  <c r="F278" i="25"/>
  <c r="F277" i="25"/>
  <c r="F276" i="25"/>
  <c r="K279" i="25"/>
  <c r="F258" i="25"/>
  <c r="DX250" i="4" l="1"/>
  <c r="DX187" i="4"/>
  <c r="T250" i="4"/>
  <c r="T187" i="4"/>
  <c r="CZ250" i="4"/>
  <c r="CZ187" i="4"/>
  <c r="CB250" i="4"/>
  <c r="CB187" i="4"/>
  <c r="J187" i="4"/>
  <c r="DL250" i="4"/>
  <c r="DL187" i="4"/>
  <c r="BP250" i="4"/>
  <c r="BP187" i="4"/>
  <c r="AV250" i="4"/>
  <c r="AV187" i="4"/>
  <c r="AF250" i="4"/>
  <c r="AF187" i="4"/>
  <c r="CN250" i="4"/>
  <c r="CN187" i="4"/>
  <c r="AV10" i="21"/>
  <c r="F279" i="25"/>
  <c r="F91" i="3" s="1"/>
  <c r="F52" i="6"/>
  <c r="M154" i="1"/>
  <c r="AI51" i="26"/>
  <c r="AI111" i="1"/>
  <c r="DZ154" i="1"/>
  <c r="R154" i="1"/>
  <c r="AM154" i="1"/>
  <c r="BC154" i="1"/>
  <c r="K154" i="1"/>
  <c r="BZ154" i="1"/>
  <c r="P154" i="1"/>
  <c r="CR154" i="1"/>
  <c r="AB154" i="1"/>
  <c r="AK154" i="1"/>
  <c r="AZ154" i="1"/>
  <c r="EH154" i="1"/>
  <c r="U154" i="1"/>
  <c r="DO154" i="1"/>
  <c r="BK154" i="1"/>
  <c r="CC154" i="1"/>
  <c r="EB154" i="1"/>
  <c r="CP154" i="1"/>
  <c r="AG154" i="1"/>
  <c r="BV154" i="1"/>
  <c r="AT154" i="1"/>
  <c r="CS154" i="1"/>
  <c r="EG154" i="1"/>
  <c r="ED154" i="1"/>
  <c r="N154" i="1"/>
  <c r="CO154" i="1"/>
  <c r="BO154" i="1"/>
  <c r="BL154" i="1"/>
  <c r="DI154" i="1"/>
  <c r="X154" i="1"/>
  <c r="BY154" i="1"/>
  <c r="V154" i="1"/>
  <c r="CK154" i="1"/>
  <c r="DA154" i="1"/>
  <c r="CG154" i="1"/>
  <c r="L154" i="1"/>
  <c r="CJ154" i="1"/>
  <c r="DD154" i="1"/>
  <c r="W154" i="1"/>
  <c r="EF154" i="1"/>
  <c r="DK154" i="1"/>
  <c r="AO154" i="1"/>
  <c r="CE154" i="1"/>
  <c r="BQ154" i="1"/>
  <c r="BH154" i="1"/>
  <c r="AA154" i="1"/>
  <c r="BJ154" i="1"/>
  <c r="CV154" i="1"/>
  <c r="AU154" i="1"/>
  <c r="BX154" i="1"/>
  <c r="DG154" i="1"/>
  <c r="DQ154" i="1"/>
  <c r="BF154" i="1"/>
  <c r="AN154" i="1"/>
  <c r="EC154" i="1"/>
  <c r="DP154" i="1"/>
  <c r="Q154" i="1"/>
  <c r="BB154" i="1"/>
  <c r="CT154" i="1"/>
  <c r="AS154" i="1"/>
  <c r="DB154" i="1"/>
  <c r="AH154" i="1"/>
  <c r="CI154" i="1"/>
  <c r="DM154" i="1"/>
  <c r="BN154" i="1"/>
  <c r="CQ154" i="1"/>
  <c r="BR154" i="1"/>
  <c r="DJ154" i="1"/>
  <c r="DF154" i="1"/>
  <c r="DW154" i="1"/>
  <c r="AD154" i="1"/>
  <c r="CU154" i="1"/>
  <c r="BM154" i="1"/>
  <c r="BI154" i="1"/>
  <c r="O154" i="1"/>
  <c r="Y154" i="1"/>
  <c r="BW154" i="1"/>
  <c r="CD154" i="1"/>
  <c r="BE154" i="1"/>
  <c r="CY154" i="1"/>
  <c r="DY154" i="1"/>
  <c r="BD10" i="21"/>
  <c r="DX10" i="21"/>
  <c r="CW154" i="1"/>
  <c r="BD154" i="1"/>
  <c r="AF10" i="21"/>
  <c r="BU154" i="1"/>
  <c r="AW154" i="1"/>
  <c r="EE154" i="1"/>
  <c r="AL154" i="1"/>
  <c r="DU154" i="1"/>
  <c r="AP154" i="1"/>
  <c r="Z154" i="1"/>
  <c r="AR10" i="21"/>
  <c r="AY154" i="1"/>
  <c r="AE154" i="1"/>
  <c r="BP10" i="21"/>
  <c r="DL10" i="21"/>
  <c r="AR154" i="1"/>
  <c r="CX154" i="1"/>
  <c r="AC154" i="1"/>
  <c r="DS154" i="1"/>
  <c r="CB10" i="21"/>
  <c r="AQ154" i="1"/>
  <c r="CN10" i="21"/>
  <c r="CH154" i="1"/>
  <c r="CL154" i="1"/>
  <c r="BG154" i="1"/>
  <c r="DT154" i="1"/>
  <c r="CF154" i="1"/>
  <c r="BT154" i="1"/>
  <c r="DN154" i="1"/>
  <c r="AI154" i="1"/>
  <c r="DH154" i="1"/>
  <c r="AX154" i="1"/>
  <c r="AJ154" i="1"/>
  <c r="BA154" i="1"/>
  <c r="DE154" i="1"/>
  <c r="BS154" i="1"/>
  <c r="S154" i="1"/>
  <c r="DR154" i="1"/>
  <c r="EA154" i="1"/>
  <c r="DV154" i="1"/>
  <c r="CM154" i="1"/>
  <c r="DC154" i="1"/>
  <c r="CA154" i="1"/>
  <c r="J10" i="21"/>
  <c r="H10" i="21"/>
  <c r="T10" i="21"/>
  <c r="CZ10" i="21"/>
  <c r="M111" i="1"/>
  <c r="J51" i="26"/>
  <c r="H50" i="26"/>
  <c r="F95" i="3"/>
  <c r="F221" i="4"/>
  <c r="O89" i="25"/>
  <c r="N89" i="25"/>
  <c r="M89" i="25"/>
  <c r="L89" i="25"/>
  <c r="O88" i="25"/>
  <c r="N88" i="25"/>
  <c r="M88" i="25"/>
  <c r="L88" i="25"/>
  <c r="O87" i="25"/>
  <c r="N87" i="25"/>
  <c r="M87" i="25"/>
  <c r="L87" i="25"/>
  <c r="O80" i="25"/>
  <c r="N80" i="25"/>
  <c r="M80" i="25"/>
  <c r="L80" i="25"/>
  <c r="F74" i="25"/>
  <c r="F73" i="25"/>
  <c r="F72" i="25"/>
  <c r="F71" i="25"/>
  <c r="F18" i="25"/>
  <c r="F16" i="25"/>
  <c r="O13" i="25"/>
  <c r="N13" i="25"/>
  <c r="M13" i="25"/>
  <c r="L13" i="25"/>
  <c r="F13" i="25" s="1"/>
  <c r="F12" i="24"/>
  <c r="A1" i="24"/>
  <c r="A1" i="23"/>
  <c r="CH250" i="4" l="1"/>
  <c r="CH187" i="4"/>
  <c r="CS250" i="4"/>
  <c r="CS187" i="4"/>
  <c r="Z250" i="4"/>
  <c r="Z187" i="4"/>
  <c r="DY250" i="4"/>
  <c r="DY187" i="4"/>
  <c r="DF250" i="4"/>
  <c r="DF187" i="4"/>
  <c r="Q250" i="4"/>
  <c r="Q187" i="4"/>
  <c r="BH250" i="4"/>
  <c r="BH187" i="4"/>
  <c r="CK250" i="4"/>
  <c r="CK187" i="4"/>
  <c r="AT250" i="4"/>
  <c r="AT187" i="4"/>
  <c r="AB250" i="4"/>
  <c r="AB187" i="4"/>
  <c r="AJ250" i="4"/>
  <c r="AJ187" i="4"/>
  <c r="AQ250" i="4"/>
  <c r="AQ187" i="4"/>
  <c r="AP250" i="4"/>
  <c r="AP187" i="4"/>
  <c r="CY250" i="4"/>
  <c r="CY187" i="4"/>
  <c r="DJ250" i="4"/>
  <c r="DJ187" i="4"/>
  <c r="DP250" i="4"/>
  <c r="DP187" i="4"/>
  <c r="BQ250" i="4"/>
  <c r="BQ187" i="4"/>
  <c r="V250" i="4"/>
  <c r="V187" i="4"/>
  <c r="BV250" i="4"/>
  <c r="BV187" i="4"/>
  <c r="CR250" i="4"/>
  <c r="CR187" i="4"/>
  <c r="DW250" i="4"/>
  <c r="DW187" i="4"/>
  <c r="BA250" i="4"/>
  <c r="BA187" i="4"/>
  <c r="AX250" i="4"/>
  <c r="AX187" i="4"/>
  <c r="DU250" i="4"/>
  <c r="DU187" i="4"/>
  <c r="BE250" i="4"/>
  <c r="BE187" i="4"/>
  <c r="BR250" i="4"/>
  <c r="BR187" i="4"/>
  <c r="EC250" i="4"/>
  <c r="EC187" i="4"/>
  <c r="CE250" i="4"/>
  <c r="CE187" i="4"/>
  <c r="BY250" i="4"/>
  <c r="BY187" i="4"/>
  <c r="AG250" i="4"/>
  <c r="AG187" i="4"/>
  <c r="P250" i="4"/>
  <c r="P187" i="4"/>
  <c r="AK250" i="4"/>
  <c r="AK187" i="4"/>
  <c r="CA250" i="4"/>
  <c r="CA187" i="4"/>
  <c r="DH250" i="4"/>
  <c r="DH187" i="4"/>
  <c r="DS250" i="4"/>
  <c r="DS187" i="4"/>
  <c r="AL250" i="4"/>
  <c r="AL187" i="4"/>
  <c r="CD250" i="4"/>
  <c r="CD187" i="4"/>
  <c r="CQ250" i="4"/>
  <c r="CQ187" i="4"/>
  <c r="AN250" i="4"/>
  <c r="AN187" i="4"/>
  <c r="AO250" i="4"/>
  <c r="AO187" i="4"/>
  <c r="X250" i="4"/>
  <c r="X187" i="4"/>
  <c r="CP250" i="4"/>
  <c r="CP187" i="4"/>
  <c r="BZ250" i="4"/>
  <c r="BZ187" i="4"/>
  <c r="DE250" i="4"/>
  <c r="DE187" i="4"/>
  <c r="DA250" i="4"/>
  <c r="DA187" i="4"/>
  <c r="DC250" i="4"/>
  <c r="DC187" i="4"/>
  <c r="AI250" i="4"/>
  <c r="AI187" i="4"/>
  <c r="AC250" i="4"/>
  <c r="AC187" i="4"/>
  <c r="EE250" i="4"/>
  <c r="EE187" i="4"/>
  <c r="BW250" i="4"/>
  <c r="BW187" i="4"/>
  <c r="BN250" i="4"/>
  <c r="BN187" i="4"/>
  <c r="BF250" i="4"/>
  <c r="BF187" i="4"/>
  <c r="DK250" i="4"/>
  <c r="DK187" i="4"/>
  <c r="DI250" i="4"/>
  <c r="DI187" i="4"/>
  <c r="EB250" i="4"/>
  <c r="EB187" i="4"/>
  <c r="K250" i="4"/>
  <c r="K187" i="4"/>
  <c r="AA250" i="4"/>
  <c r="AA187" i="4"/>
  <c r="DN250" i="4"/>
  <c r="DN187" i="4"/>
  <c r="Y250" i="4"/>
  <c r="Y187" i="4"/>
  <c r="DQ250" i="4"/>
  <c r="DQ187" i="4"/>
  <c r="EF250" i="4"/>
  <c r="EF187" i="4"/>
  <c r="BL250" i="4"/>
  <c r="BL187" i="4"/>
  <c r="CC250" i="4"/>
  <c r="CC187" i="4"/>
  <c r="BC250" i="4"/>
  <c r="BC187" i="4"/>
  <c r="BB250" i="4"/>
  <c r="BB187" i="4"/>
  <c r="AW250" i="4"/>
  <c r="AW187" i="4"/>
  <c r="BT250" i="4"/>
  <c r="BT187" i="4"/>
  <c r="AR250" i="4"/>
  <c r="AR187" i="4"/>
  <c r="BU250" i="4"/>
  <c r="BU187" i="4"/>
  <c r="O250" i="4"/>
  <c r="O187" i="4"/>
  <c r="CI250" i="4"/>
  <c r="CI187" i="4"/>
  <c r="DG250" i="4"/>
  <c r="DG187" i="4"/>
  <c r="W250" i="4"/>
  <c r="W187" i="4"/>
  <c r="BO250" i="4"/>
  <c r="BO187" i="4"/>
  <c r="BK250" i="4"/>
  <c r="BK187" i="4"/>
  <c r="AM250" i="4"/>
  <c r="AM187" i="4"/>
  <c r="CM250" i="4"/>
  <c r="CM187" i="4"/>
  <c r="DM250" i="4"/>
  <c r="DM187" i="4"/>
  <c r="BI250" i="4"/>
  <c r="BI187" i="4"/>
  <c r="AH250" i="4"/>
  <c r="AH187" i="4"/>
  <c r="BX250" i="4"/>
  <c r="BX187" i="4"/>
  <c r="DD250" i="4"/>
  <c r="DD187" i="4"/>
  <c r="CO250" i="4"/>
  <c r="CO187" i="4"/>
  <c r="DO250" i="4"/>
  <c r="DO187" i="4"/>
  <c r="R250" i="4"/>
  <c r="R187" i="4"/>
  <c r="CF250" i="4"/>
  <c r="CF187" i="4"/>
  <c r="BD250" i="4"/>
  <c r="BD187" i="4"/>
  <c r="DB250" i="4"/>
  <c r="DB187" i="4"/>
  <c r="AU250" i="4"/>
  <c r="AU187" i="4"/>
  <c r="CJ250" i="4"/>
  <c r="CJ187" i="4"/>
  <c r="N250" i="4"/>
  <c r="N187" i="4"/>
  <c r="U250" i="4"/>
  <c r="U187" i="4"/>
  <c r="DZ250" i="4"/>
  <c r="DZ187" i="4"/>
  <c r="M250" i="4"/>
  <c r="M187" i="4"/>
  <c r="CX250" i="4"/>
  <c r="CX187" i="4"/>
  <c r="CW250" i="4"/>
  <c r="CW187" i="4"/>
  <c r="L250" i="4"/>
  <c r="L187" i="4"/>
  <c r="EH250" i="4"/>
  <c r="EH187" i="4"/>
  <c r="DV250" i="4"/>
  <c r="DV187" i="4"/>
  <c r="EA250" i="4"/>
  <c r="EA187" i="4"/>
  <c r="DR250" i="4"/>
  <c r="DR187" i="4"/>
  <c r="DT250" i="4"/>
  <c r="DT187" i="4"/>
  <c r="BM250" i="4"/>
  <c r="BM187" i="4"/>
  <c r="S250" i="4"/>
  <c r="S187" i="4"/>
  <c r="BG250" i="4"/>
  <c r="BG187" i="4"/>
  <c r="AE250" i="4"/>
  <c r="AE187" i="4"/>
  <c r="CU250" i="4"/>
  <c r="CU187" i="4"/>
  <c r="AS250" i="4"/>
  <c r="AS187" i="4"/>
  <c r="CV250" i="4"/>
  <c r="CV187" i="4"/>
  <c r="ED250" i="4"/>
  <c r="ED187" i="4"/>
  <c r="BS250" i="4"/>
  <c r="BS187" i="4"/>
  <c r="CL250" i="4"/>
  <c r="CL187" i="4"/>
  <c r="AY250" i="4"/>
  <c r="AY187" i="4"/>
  <c r="AD250" i="4"/>
  <c r="AD187" i="4"/>
  <c r="CT250" i="4"/>
  <c r="CT187" i="4"/>
  <c r="BJ250" i="4"/>
  <c r="BJ187" i="4"/>
  <c r="CG250" i="4"/>
  <c r="CG187" i="4"/>
  <c r="EG250" i="4"/>
  <c r="EG187" i="4"/>
  <c r="AZ250" i="4"/>
  <c r="AZ187" i="4"/>
  <c r="AI52" i="26"/>
  <c r="AI112" i="1"/>
  <c r="H154" i="1"/>
  <c r="M113" i="1"/>
  <c r="M112" i="1"/>
  <c r="J52" i="26"/>
  <c r="H51" i="26"/>
  <c r="K67" i="25"/>
  <c r="L67" i="25"/>
  <c r="O67" i="25"/>
  <c r="N67" i="25"/>
  <c r="M67" i="25"/>
  <c r="F15" i="19"/>
  <c r="J18" i="19" s="1"/>
  <c r="F15" i="27"/>
  <c r="F28" i="19"/>
  <c r="J32" i="19" s="1"/>
  <c r="J5" i="21" s="1"/>
  <c r="F28" i="27"/>
  <c r="J32" i="27" s="1"/>
  <c r="J5" i="6" s="1"/>
  <c r="M55" i="25"/>
  <c r="N55" i="25"/>
  <c r="O55" i="25"/>
  <c r="L55" i="25"/>
  <c r="N23" i="25"/>
  <c r="F20" i="25"/>
  <c r="F40" i="19"/>
  <c r="F67" i="25" l="1"/>
  <c r="H52" i="26"/>
  <c r="L306" i="4"/>
  <c r="H250" i="4"/>
  <c r="H187" i="4"/>
  <c r="J97" i="19"/>
  <c r="J92" i="19"/>
  <c r="J5" i="27"/>
  <c r="J5" i="33"/>
  <c r="J18" i="27"/>
  <c r="J2" i="27" s="1"/>
  <c r="H10" i="28"/>
  <c r="F50" i="28" s="1"/>
  <c r="H24" i="28"/>
  <c r="J52" i="19"/>
  <c r="O35" i="25"/>
  <c r="N35" i="25"/>
  <c r="M35" i="25"/>
  <c r="L35" i="25"/>
  <c r="J5" i="14"/>
  <c r="F5" i="34" s="1"/>
  <c r="F35" i="34" s="1"/>
  <c r="J5" i="8"/>
  <c r="J2" i="1"/>
  <c r="J42" i="19"/>
  <c r="J25" i="19"/>
  <c r="K18" i="19"/>
  <c r="K97" i="19" s="1"/>
  <c r="J2" i="21"/>
  <c r="J2" i="4"/>
  <c r="J21" i="19"/>
  <c r="J22" i="19" s="1"/>
  <c r="J2" i="19"/>
  <c r="J2" i="13"/>
  <c r="J5" i="1"/>
  <c r="J5" i="4"/>
  <c r="J5" i="19"/>
  <c r="J5" i="3"/>
  <c r="J5" i="13"/>
  <c r="F94" i="1"/>
  <c r="F93" i="1"/>
  <c r="O23" i="25"/>
  <c r="M23" i="25"/>
  <c r="L23" i="25"/>
  <c r="F23" i="25"/>
  <c r="F19" i="25"/>
  <c r="F41" i="19" l="1"/>
  <c r="J394" i="1"/>
  <c r="J397" i="1"/>
  <c r="J393" i="1"/>
  <c r="J392" i="1"/>
  <c r="J396" i="1"/>
  <c r="J389" i="1"/>
  <c r="J385" i="1"/>
  <c r="J373" i="1"/>
  <c r="J387" i="1"/>
  <c r="J367" i="1"/>
  <c r="J364" i="1"/>
  <c r="J379" i="1"/>
  <c r="J372" i="1"/>
  <c r="J383" i="1"/>
  <c r="J378" i="1"/>
  <c r="J374" i="1"/>
  <c r="J363" i="1"/>
  <c r="J391" i="1"/>
  <c r="J390" i="1"/>
  <c r="J357" i="1"/>
  <c r="J350" i="1"/>
  <c r="J395" i="1"/>
  <c r="J365" i="1"/>
  <c r="J368" i="1"/>
  <c r="J382" i="1"/>
  <c r="J381" i="1"/>
  <c r="J376" i="1"/>
  <c r="J384" i="1"/>
  <c r="J353" i="1"/>
  <c r="J371" i="1"/>
  <c r="J362" i="1"/>
  <c r="J356" i="1"/>
  <c r="J351" i="1"/>
  <c r="J323" i="1"/>
  <c r="J360" i="1"/>
  <c r="J345" i="1"/>
  <c r="J342" i="1"/>
  <c r="J341" i="1"/>
  <c r="J388" i="1"/>
  <c r="J359" i="1"/>
  <c r="J346" i="1"/>
  <c r="J366" i="1"/>
  <c r="J354" i="1"/>
  <c r="J349" i="1"/>
  <c r="J348" i="1"/>
  <c r="J338" i="1"/>
  <c r="J369" i="1"/>
  <c r="J355" i="1"/>
  <c r="J344" i="1"/>
  <c r="J343" i="1"/>
  <c r="J370" i="1"/>
  <c r="J375" i="1"/>
  <c r="J386" i="1"/>
  <c r="J380" i="1"/>
  <c r="J352" i="1"/>
  <c r="J377" i="1"/>
  <c r="J347" i="1"/>
  <c r="J333" i="1"/>
  <c r="J358" i="1"/>
  <c r="J326" i="1"/>
  <c r="J336" i="1"/>
  <c r="J330" i="1"/>
  <c r="J339" i="1"/>
  <c r="J334" i="1"/>
  <c r="J329" i="1"/>
  <c r="J340" i="1"/>
  <c r="J325" i="1"/>
  <c r="J328" i="1"/>
  <c r="J332" i="1"/>
  <c r="J324" i="1"/>
  <c r="J337" i="1"/>
  <c r="J335" i="1"/>
  <c r="J327" i="1"/>
  <c r="J322" i="1"/>
  <c r="J313" i="1"/>
  <c r="J319" i="1"/>
  <c r="J316" i="1"/>
  <c r="J299" i="1"/>
  <c r="J296" i="1"/>
  <c r="J291" i="1"/>
  <c r="J288" i="1"/>
  <c r="J361" i="1"/>
  <c r="J321" i="1"/>
  <c r="J331" i="1"/>
  <c r="J315" i="1"/>
  <c r="J314" i="1"/>
  <c r="J302" i="1"/>
  <c r="J312" i="1"/>
  <c r="J311" i="1"/>
  <c r="J318" i="1"/>
  <c r="J310" i="1"/>
  <c r="J298" i="1"/>
  <c r="J320" i="1"/>
  <c r="J309" i="1"/>
  <c r="J308" i="1"/>
  <c r="J303" i="1"/>
  <c r="J300" i="1"/>
  <c r="J307" i="1"/>
  <c r="J304" i="1"/>
  <c r="J317" i="1"/>
  <c r="J306" i="1"/>
  <c r="J305" i="1"/>
  <c r="J297" i="1"/>
  <c r="J290" i="1"/>
  <c r="J282" i="1"/>
  <c r="J281" i="1"/>
  <c r="J293" i="1"/>
  <c r="J289" i="1"/>
  <c r="J278" i="1"/>
  <c r="J270" i="1"/>
  <c r="J274" i="1"/>
  <c r="J279" i="1"/>
  <c r="J276" i="1"/>
  <c r="J283" i="1"/>
  <c r="J301" i="1"/>
  <c r="J294" i="1"/>
  <c r="J271" i="1"/>
  <c r="J280" i="1"/>
  <c r="J285" i="1"/>
  <c r="J284" i="1"/>
  <c r="J273" i="1"/>
  <c r="J292" i="1"/>
  <c r="J287" i="1"/>
  <c r="J277" i="1"/>
  <c r="J295" i="1"/>
  <c r="J286" i="1"/>
  <c r="J275" i="1"/>
  <c r="J272" i="1"/>
  <c r="J2" i="8"/>
  <c r="J2" i="6"/>
  <c r="J2" i="14"/>
  <c r="F3" i="34" s="1"/>
  <c r="J21" i="27"/>
  <c r="J22" i="27" s="1"/>
  <c r="J39" i="27"/>
  <c r="F74" i="34"/>
  <c r="F108" i="34" s="1"/>
  <c r="F128" i="34" s="1"/>
  <c r="J25" i="27"/>
  <c r="J2" i="33"/>
  <c r="J2" i="3"/>
  <c r="J44" i="27"/>
  <c r="F51" i="19"/>
  <c r="J55" i="19" s="1"/>
  <c r="J63" i="19" s="1"/>
  <c r="G50" i="28"/>
  <c r="J93" i="19"/>
  <c r="J98" i="19"/>
  <c r="K52" i="19"/>
  <c r="K92" i="19"/>
  <c r="J43" i="19"/>
  <c r="J81" i="19"/>
  <c r="J53" i="19"/>
  <c r="L18" i="19"/>
  <c r="K42" i="19"/>
  <c r="J58" i="1"/>
  <c r="J87" i="19"/>
  <c r="J45" i="1"/>
  <c r="J29" i="1"/>
  <c r="K2" i="4"/>
  <c r="K2" i="19"/>
  <c r="K2" i="21"/>
  <c r="K25" i="19"/>
  <c r="K2" i="13"/>
  <c r="K2" i="1"/>
  <c r="K21" i="19"/>
  <c r="K22" i="19" s="1"/>
  <c r="J24" i="19"/>
  <c r="J26" i="19" s="1"/>
  <c r="J3" i="19"/>
  <c r="J3" i="21"/>
  <c r="J3" i="13"/>
  <c r="J34" i="19"/>
  <c r="J35" i="19" s="1"/>
  <c r="J4" i="13" s="1"/>
  <c r="J3" i="4"/>
  <c r="J30" i="19"/>
  <c r="J3" i="1"/>
  <c r="H3" i="6"/>
  <c r="F3" i="6"/>
  <c r="H3" i="14"/>
  <c r="F3" i="14"/>
  <c r="H3" i="13"/>
  <c r="F3" i="13"/>
  <c r="H3" i="8"/>
  <c r="F3" i="8"/>
  <c r="F3" i="3"/>
  <c r="H3" i="21"/>
  <c r="F3" i="21"/>
  <c r="H3" i="4"/>
  <c r="F3" i="4"/>
  <c r="H3" i="1"/>
  <c r="F3" i="1"/>
  <c r="H3" i="19"/>
  <c r="F3" i="19"/>
  <c r="I26" i="21"/>
  <c r="G26" i="21"/>
  <c r="F26" i="21"/>
  <c r="E26" i="21"/>
  <c r="E14" i="21"/>
  <c r="F14" i="21"/>
  <c r="G14" i="21"/>
  <c r="I14" i="21"/>
  <c r="E9" i="21"/>
  <c r="F9" i="21"/>
  <c r="G9" i="21"/>
  <c r="I9" i="21"/>
  <c r="F11" i="21"/>
  <c r="G11" i="21"/>
  <c r="I11" i="21"/>
  <c r="I27" i="21"/>
  <c r="G27" i="21"/>
  <c r="E27" i="21"/>
  <c r="I22" i="21"/>
  <c r="G22" i="21"/>
  <c r="F22" i="21"/>
  <c r="E22" i="21"/>
  <c r="I16" i="21"/>
  <c r="G16" i="21"/>
  <c r="F16" i="21"/>
  <c r="E16" i="21"/>
  <c r="I15" i="21"/>
  <c r="H15" i="21"/>
  <c r="G15" i="21"/>
  <c r="F15" i="21"/>
  <c r="E15" i="21"/>
  <c r="A1" i="21" a="1"/>
  <c r="A1" i="21" s="1"/>
  <c r="F19" i="24" s="1"/>
  <c r="J224" i="1" l="1"/>
  <c r="J258" i="4" s="1"/>
  <c r="J44" i="19"/>
  <c r="K397" i="1"/>
  <c r="K392" i="1"/>
  <c r="K379" i="1"/>
  <c r="K389" i="1"/>
  <c r="K385" i="1"/>
  <c r="K388" i="1"/>
  <c r="K381" i="1"/>
  <c r="K395" i="1"/>
  <c r="K394" i="1"/>
  <c r="K393" i="1"/>
  <c r="K382" i="1"/>
  <c r="K374" i="1"/>
  <c r="K376" i="1"/>
  <c r="K380" i="1"/>
  <c r="K377" i="1"/>
  <c r="K366" i="1"/>
  <c r="K365" i="1"/>
  <c r="K391" i="1"/>
  <c r="K383" i="1"/>
  <c r="K378" i="1"/>
  <c r="K373" i="1"/>
  <c r="K368" i="1"/>
  <c r="K396" i="1"/>
  <c r="K362" i="1"/>
  <c r="K358" i="1"/>
  <c r="K349" i="1"/>
  <c r="K390" i="1"/>
  <c r="K386" i="1"/>
  <c r="K371" i="1"/>
  <c r="K364" i="1"/>
  <c r="K355" i="1"/>
  <c r="K352" i="1"/>
  <c r="K387" i="1"/>
  <c r="K384" i="1"/>
  <c r="K356" i="1"/>
  <c r="K361" i="1"/>
  <c r="K369" i="1"/>
  <c r="K372" i="1"/>
  <c r="K363" i="1"/>
  <c r="K343" i="1"/>
  <c r="K340" i="1"/>
  <c r="K346" i="1"/>
  <c r="K375" i="1"/>
  <c r="K337" i="1"/>
  <c r="K336" i="1"/>
  <c r="K367" i="1"/>
  <c r="K350" i="1"/>
  <c r="K344" i="1"/>
  <c r="K342" i="1"/>
  <c r="K329" i="1"/>
  <c r="K370" i="1"/>
  <c r="K359" i="1"/>
  <c r="K351" i="1"/>
  <c r="K345" i="1"/>
  <c r="K357" i="1"/>
  <c r="K347" i="1"/>
  <c r="K353" i="1"/>
  <c r="K341" i="1"/>
  <c r="K326" i="1"/>
  <c r="K321" i="1"/>
  <c r="K314" i="1"/>
  <c r="K360" i="1"/>
  <c r="K330" i="1"/>
  <c r="K339" i="1"/>
  <c r="K334" i="1"/>
  <c r="K325" i="1"/>
  <c r="K328" i="1"/>
  <c r="K338" i="1"/>
  <c r="K332" i="1"/>
  <c r="K324" i="1"/>
  <c r="K348" i="1"/>
  <c r="K335" i="1"/>
  <c r="K327" i="1"/>
  <c r="K323" i="1"/>
  <c r="K322" i="1"/>
  <c r="K331" i="1"/>
  <c r="K315" i="1"/>
  <c r="K302" i="1"/>
  <c r="K312" i="1"/>
  <c r="K311" i="1"/>
  <c r="K318" i="1"/>
  <c r="K313" i="1"/>
  <c r="K310" i="1"/>
  <c r="K320" i="1"/>
  <c r="K309" i="1"/>
  <c r="K308" i="1"/>
  <c r="K303" i="1"/>
  <c r="K300" i="1"/>
  <c r="K354" i="1"/>
  <c r="K307" i="1"/>
  <c r="K304" i="1"/>
  <c r="K317" i="1"/>
  <c r="K306" i="1"/>
  <c r="K305" i="1"/>
  <c r="K284" i="1"/>
  <c r="K278" i="1"/>
  <c r="K291" i="1"/>
  <c r="K274" i="1"/>
  <c r="K289" i="1"/>
  <c r="K319" i="1"/>
  <c r="K299" i="1"/>
  <c r="K296" i="1"/>
  <c r="K279" i="1"/>
  <c r="K276" i="1"/>
  <c r="K333" i="1"/>
  <c r="K301" i="1"/>
  <c r="K294" i="1"/>
  <c r="K288" i="1"/>
  <c r="K283" i="1"/>
  <c r="K280" i="1"/>
  <c r="K273" i="1"/>
  <c r="K271" i="1"/>
  <c r="K292" i="1"/>
  <c r="K287" i="1"/>
  <c r="K298" i="1"/>
  <c r="K290" i="1"/>
  <c r="K281" i="1"/>
  <c r="K277" i="1"/>
  <c r="K316" i="1"/>
  <c r="K293" i="1"/>
  <c r="K295" i="1"/>
  <c r="K286" i="1"/>
  <c r="K275" i="1"/>
  <c r="K272" i="1"/>
  <c r="K297" i="1"/>
  <c r="K285" i="1"/>
  <c r="K282" i="1"/>
  <c r="J3" i="33"/>
  <c r="J287" i="4"/>
  <c r="J3" i="6"/>
  <c r="J30" i="27"/>
  <c r="J3" i="14"/>
  <c r="J3" i="8"/>
  <c r="J3" i="3"/>
  <c r="J34" i="27"/>
  <c r="J35" i="27" s="1"/>
  <c r="J4" i="14" s="1"/>
  <c r="J3" i="27"/>
  <c r="J24" i="27"/>
  <c r="J26" i="27" s="1"/>
  <c r="K18" i="27"/>
  <c r="K2" i="33" s="1"/>
  <c r="J40" i="27"/>
  <c r="J45" i="27"/>
  <c r="J282" i="4"/>
  <c r="K55" i="19"/>
  <c r="K63" i="19" s="1"/>
  <c r="J56" i="19"/>
  <c r="H50" i="28"/>
  <c r="H28" i="28"/>
  <c r="F51" i="28" s="1"/>
  <c r="F56" i="28" s="1"/>
  <c r="L92" i="19"/>
  <c r="L97" i="19"/>
  <c r="K93" i="19"/>
  <c r="K98" i="19"/>
  <c r="L25" i="19"/>
  <c r="L2" i="4"/>
  <c r="L2" i="19"/>
  <c r="M18" i="19"/>
  <c r="M97" i="19" s="1"/>
  <c r="L2" i="1"/>
  <c r="L2" i="13"/>
  <c r="L2" i="21"/>
  <c r="L21" i="19"/>
  <c r="L22" i="19" s="1"/>
  <c r="L98" i="19" s="1"/>
  <c r="K81" i="19"/>
  <c r="K53" i="19"/>
  <c r="L42" i="19"/>
  <c r="L52" i="19"/>
  <c r="L55" i="19" s="1"/>
  <c r="L63" i="19" s="1"/>
  <c r="K87" i="19"/>
  <c r="K43" i="19"/>
  <c r="K44" i="19" s="1"/>
  <c r="K282" i="4" s="1"/>
  <c r="K45" i="1"/>
  <c r="K58" i="1"/>
  <c r="K29" i="1"/>
  <c r="K3" i="4"/>
  <c r="K30" i="19"/>
  <c r="K32" i="19" s="1"/>
  <c r="K3" i="21"/>
  <c r="K3" i="19"/>
  <c r="K24" i="19"/>
  <c r="K26" i="19" s="1"/>
  <c r="K34" i="19"/>
  <c r="K35" i="19" s="1"/>
  <c r="K4" i="1" s="1"/>
  <c r="K3" i="1"/>
  <c r="K3" i="13"/>
  <c r="J4" i="1"/>
  <c r="J4" i="19"/>
  <c r="J4" i="21"/>
  <c r="J4" i="4"/>
  <c r="G14" i="8"/>
  <c r="F10" i="8"/>
  <c r="G10" i="8"/>
  <c r="E10" i="8"/>
  <c r="E14" i="8"/>
  <c r="G115" i="1"/>
  <c r="J115" i="1"/>
  <c r="K115" i="1"/>
  <c r="L115" i="1"/>
  <c r="N115" i="1"/>
  <c r="O115" i="1"/>
  <c r="P115" i="1"/>
  <c r="Q115" i="1"/>
  <c r="R115" i="1"/>
  <c r="S115" i="1"/>
  <c r="T115" i="1"/>
  <c r="U115" i="1"/>
  <c r="V115" i="1"/>
  <c r="W115" i="1"/>
  <c r="X115" i="1"/>
  <c r="Y115" i="1"/>
  <c r="Z115" i="1"/>
  <c r="AA115" i="1"/>
  <c r="AB115" i="1"/>
  <c r="AC115" i="1"/>
  <c r="AD115" i="1"/>
  <c r="AE115" i="1"/>
  <c r="AF115" i="1"/>
  <c r="AG115" i="1"/>
  <c r="AH115" i="1"/>
  <c r="AI115" i="1"/>
  <c r="AJ115" i="1"/>
  <c r="AK115" i="1"/>
  <c r="AL115" i="1"/>
  <c r="AM115" i="1"/>
  <c r="AN115" i="1"/>
  <c r="AO115" i="1"/>
  <c r="AP115" i="1"/>
  <c r="AQ115" i="1"/>
  <c r="AR115" i="1"/>
  <c r="AS115" i="1"/>
  <c r="AT115" i="1"/>
  <c r="AU115" i="1"/>
  <c r="AV115" i="1"/>
  <c r="AW115" i="1"/>
  <c r="AX115" i="1"/>
  <c r="AY115" i="1"/>
  <c r="AZ115" i="1"/>
  <c r="BA115" i="1"/>
  <c r="BB115" i="1"/>
  <c r="BC115" i="1"/>
  <c r="BD115" i="1"/>
  <c r="BE115" i="1"/>
  <c r="BF115" i="1"/>
  <c r="BG115" i="1"/>
  <c r="BH115" i="1"/>
  <c r="BI115" i="1"/>
  <c r="BJ115" i="1"/>
  <c r="BK115" i="1"/>
  <c r="BL115" i="1"/>
  <c r="BM115" i="1"/>
  <c r="BN115" i="1"/>
  <c r="BO115" i="1"/>
  <c r="BP115" i="1"/>
  <c r="BQ115" i="1"/>
  <c r="BR115" i="1"/>
  <c r="BS115" i="1"/>
  <c r="BT115" i="1"/>
  <c r="BU115" i="1"/>
  <c r="BV115" i="1"/>
  <c r="BW115" i="1"/>
  <c r="BX115" i="1"/>
  <c r="BY115" i="1"/>
  <c r="BZ115" i="1"/>
  <c r="CA115" i="1"/>
  <c r="CB115" i="1"/>
  <c r="CC115" i="1"/>
  <c r="CD115" i="1"/>
  <c r="CE115" i="1"/>
  <c r="CF115" i="1"/>
  <c r="CG115" i="1"/>
  <c r="CH115" i="1"/>
  <c r="CI115" i="1"/>
  <c r="CJ115" i="1"/>
  <c r="CK115" i="1"/>
  <c r="CL115" i="1"/>
  <c r="CM115" i="1"/>
  <c r="CN115" i="1"/>
  <c r="CO115" i="1"/>
  <c r="CP115" i="1"/>
  <c r="CQ115" i="1"/>
  <c r="CR115" i="1"/>
  <c r="CS115" i="1"/>
  <c r="CT115" i="1"/>
  <c r="CU115" i="1"/>
  <c r="CV115" i="1"/>
  <c r="CW115" i="1"/>
  <c r="CX115" i="1"/>
  <c r="CY115" i="1"/>
  <c r="CZ115" i="1"/>
  <c r="DA115" i="1"/>
  <c r="DB115" i="1"/>
  <c r="DC115" i="1"/>
  <c r="DD115" i="1"/>
  <c r="DE115" i="1"/>
  <c r="DF115" i="1"/>
  <c r="DG115" i="1"/>
  <c r="DH115" i="1"/>
  <c r="DI115" i="1"/>
  <c r="DJ115" i="1"/>
  <c r="DK115" i="1"/>
  <c r="DL115" i="1"/>
  <c r="DM115" i="1"/>
  <c r="DN115" i="1"/>
  <c r="DO115" i="1"/>
  <c r="DP115" i="1"/>
  <c r="DQ115" i="1"/>
  <c r="DR115" i="1"/>
  <c r="DS115" i="1"/>
  <c r="DT115" i="1"/>
  <c r="DU115" i="1"/>
  <c r="DV115" i="1"/>
  <c r="DW115" i="1"/>
  <c r="DX115" i="1"/>
  <c r="DY115" i="1"/>
  <c r="DZ115" i="1"/>
  <c r="EA115" i="1"/>
  <c r="EB115" i="1"/>
  <c r="EC115" i="1"/>
  <c r="ED115" i="1"/>
  <c r="EE115" i="1"/>
  <c r="EF115" i="1"/>
  <c r="EG115" i="1"/>
  <c r="EH115" i="1"/>
  <c r="G114" i="1"/>
  <c r="J114" i="1"/>
  <c r="K114" i="1"/>
  <c r="K125" i="1" s="1" a="1"/>
  <c r="K125" i="1" s="1"/>
  <c r="L114" i="1"/>
  <c r="L125" i="1" s="1" a="1"/>
  <c r="L125" i="1" s="1"/>
  <c r="M125" i="1" a="1"/>
  <c r="M125" i="1" s="1"/>
  <c r="N114" i="1"/>
  <c r="N125" i="1" s="1" a="1"/>
  <c r="N125" i="1" s="1"/>
  <c r="O114" i="1"/>
  <c r="O125" i="1" s="1" a="1"/>
  <c r="O125" i="1" s="1"/>
  <c r="P114" i="1"/>
  <c r="P125" i="1" s="1" a="1"/>
  <c r="P125" i="1" s="1"/>
  <c r="Q114" i="1"/>
  <c r="Q125" i="1" s="1" a="1"/>
  <c r="Q125" i="1" s="1"/>
  <c r="R114" i="1"/>
  <c r="R125" i="1" s="1" a="1"/>
  <c r="R125" i="1" s="1"/>
  <c r="S114" i="1"/>
  <c r="S125" i="1" s="1" a="1"/>
  <c r="S125" i="1" s="1"/>
  <c r="T114" i="1"/>
  <c r="T125" i="1" s="1" a="1"/>
  <c r="T125" i="1" s="1"/>
  <c r="U114" i="1"/>
  <c r="U125" i="1" s="1" a="1"/>
  <c r="U125" i="1" s="1"/>
  <c r="V114" i="1"/>
  <c r="V125" i="1" s="1" a="1"/>
  <c r="V125" i="1" s="1"/>
  <c r="W114" i="1"/>
  <c r="W125" i="1" s="1" a="1"/>
  <c r="W125" i="1" s="1"/>
  <c r="X114" i="1"/>
  <c r="X125" i="1" s="1" a="1"/>
  <c r="X125" i="1" s="1"/>
  <c r="Y114" i="1"/>
  <c r="Y125" i="1" s="1" a="1"/>
  <c r="Y125" i="1" s="1"/>
  <c r="Z114" i="1"/>
  <c r="Z125" i="1" s="1" a="1"/>
  <c r="Z125" i="1" s="1"/>
  <c r="AA114" i="1"/>
  <c r="AA125" i="1" s="1" a="1"/>
  <c r="AA125" i="1" s="1"/>
  <c r="AB114" i="1"/>
  <c r="AB125" i="1" s="1" a="1"/>
  <c r="AB125" i="1" s="1"/>
  <c r="AC114" i="1"/>
  <c r="AC125" i="1" s="1" a="1"/>
  <c r="AC125" i="1" s="1"/>
  <c r="AD114" i="1"/>
  <c r="AD125" i="1" s="1" a="1"/>
  <c r="AD125" i="1" s="1"/>
  <c r="AE114" i="1"/>
  <c r="AE125" i="1" s="1" a="1"/>
  <c r="AE125" i="1" s="1"/>
  <c r="AF114" i="1"/>
  <c r="AF125" i="1" s="1" a="1"/>
  <c r="AF125" i="1" s="1"/>
  <c r="AG114" i="1"/>
  <c r="AG125" i="1" s="1" a="1"/>
  <c r="AG125" i="1" s="1"/>
  <c r="AH114" i="1"/>
  <c r="AH125" i="1" s="1" a="1"/>
  <c r="AH125" i="1" s="1"/>
  <c r="AI114" i="1"/>
  <c r="AI125" i="1" s="1" a="1"/>
  <c r="AI125" i="1" s="1"/>
  <c r="AJ114" i="1"/>
  <c r="AJ125" i="1" s="1" a="1"/>
  <c r="AJ125" i="1" s="1"/>
  <c r="AK114" i="1"/>
  <c r="AK125" i="1" s="1" a="1"/>
  <c r="AK125" i="1" s="1"/>
  <c r="AL114" i="1"/>
  <c r="AL125" i="1" s="1" a="1"/>
  <c r="AL125" i="1" s="1"/>
  <c r="AM114" i="1"/>
  <c r="AM125" i="1" s="1" a="1"/>
  <c r="AM125" i="1" s="1"/>
  <c r="AN114" i="1"/>
  <c r="AN125" i="1" s="1" a="1"/>
  <c r="AN125" i="1" s="1"/>
  <c r="AO114" i="1"/>
  <c r="AO125" i="1" s="1" a="1"/>
  <c r="AO125" i="1" s="1"/>
  <c r="AP114" i="1"/>
  <c r="AP125" i="1" s="1" a="1"/>
  <c r="AP125" i="1" s="1"/>
  <c r="AQ114" i="1"/>
  <c r="AQ125" i="1" s="1" a="1"/>
  <c r="AQ125" i="1" s="1"/>
  <c r="AR114" i="1"/>
  <c r="AR125" i="1" s="1" a="1"/>
  <c r="AR125" i="1" s="1"/>
  <c r="AS114" i="1"/>
  <c r="AS125" i="1" s="1" a="1"/>
  <c r="AS125" i="1" s="1"/>
  <c r="AT114" i="1"/>
  <c r="AT125" i="1" s="1" a="1"/>
  <c r="AT125" i="1" s="1"/>
  <c r="AU114" i="1"/>
  <c r="AU125" i="1" s="1" a="1"/>
  <c r="AU125" i="1" s="1"/>
  <c r="AV114" i="1"/>
  <c r="AV125" i="1" s="1" a="1"/>
  <c r="AV125" i="1" s="1"/>
  <c r="AW114" i="1"/>
  <c r="AW125" i="1" s="1" a="1"/>
  <c r="AW125" i="1" s="1"/>
  <c r="AX114" i="1"/>
  <c r="AX125" i="1" s="1" a="1"/>
  <c r="AX125" i="1" s="1"/>
  <c r="AY114" i="1"/>
  <c r="AY125" i="1" s="1" a="1"/>
  <c r="AY125" i="1" s="1"/>
  <c r="AZ114" i="1"/>
  <c r="AZ125" i="1" s="1" a="1"/>
  <c r="AZ125" i="1" s="1"/>
  <c r="BA114" i="1"/>
  <c r="BA125" i="1" s="1" a="1"/>
  <c r="BA125" i="1" s="1"/>
  <c r="BB114" i="1"/>
  <c r="BB125" i="1" s="1" a="1"/>
  <c r="BB125" i="1" s="1"/>
  <c r="BC114" i="1"/>
  <c r="BC125" i="1" s="1" a="1"/>
  <c r="BC125" i="1" s="1"/>
  <c r="BD114" i="1"/>
  <c r="BD125" i="1" s="1" a="1"/>
  <c r="BD125" i="1" s="1"/>
  <c r="BE114" i="1"/>
  <c r="BE125" i="1" s="1" a="1"/>
  <c r="BE125" i="1" s="1"/>
  <c r="BF114" i="1"/>
  <c r="BF125" i="1" s="1" a="1"/>
  <c r="BF125" i="1" s="1"/>
  <c r="BG114" i="1"/>
  <c r="BG125" i="1" s="1" a="1"/>
  <c r="BG125" i="1" s="1"/>
  <c r="BH114" i="1"/>
  <c r="BH125" i="1" s="1" a="1"/>
  <c r="BH125" i="1" s="1"/>
  <c r="BI114" i="1"/>
  <c r="BI125" i="1" s="1" a="1"/>
  <c r="BI125" i="1" s="1"/>
  <c r="BJ114" i="1"/>
  <c r="BJ125" i="1" s="1" a="1"/>
  <c r="BJ125" i="1" s="1"/>
  <c r="BK114" i="1"/>
  <c r="BK125" i="1" s="1" a="1"/>
  <c r="BK125" i="1" s="1"/>
  <c r="BL114" i="1"/>
  <c r="BL125" i="1" s="1" a="1"/>
  <c r="BL125" i="1" s="1"/>
  <c r="BM114" i="1"/>
  <c r="BM125" i="1" s="1" a="1"/>
  <c r="BM125" i="1" s="1"/>
  <c r="BN114" i="1"/>
  <c r="BN125" i="1" s="1" a="1"/>
  <c r="BN125" i="1" s="1"/>
  <c r="BO114" i="1"/>
  <c r="BO125" i="1" s="1" a="1"/>
  <c r="BO125" i="1" s="1"/>
  <c r="BP114" i="1"/>
  <c r="BP125" i="1" s="1" a="1"/>
  <c r="BP125" i="1" s="1"/>
  <c r="BQ114" i="1"/>
  <c r="BQ125" i="1" s="1" a="1"/>
  <c r="BQ125" i="1" s="1"/>
  <c r="BR114" i="1"/>
  <c r="BR125" i="1" s="1" a="1"/>
  <c r="BR125" i="1" s="1"/>
  <c r="BS114" i="1"/>
  <c r="BS125" i="1" s="1" a="1"/>
  <c r="BS125" i="1" s="1"/>
  <c r="BT114" i="1"/>
  <c r="BT125" i="1" s="1" a="1"/>
  <c r="BT125" i="1" s="1"/>
  <c r="BU114" i="1"/>
  <c r="BU125" i="1" s="1" a="1"/>
  <c r="BU125" i="1" s="1"/>
  <c r="BV114" i="1"/>
  <c r="BV125" i="1" s="1" a="1"/>
  <c r="BV125" i="1" s="1"/>
  <c r="BW114" i="1"/>
  <c r="BW125" i="1" s="1" a="1"/>
  <c r="BW125" i="1" s="1"/>
  <c r="BX114" i="1"/>
  <c r="BX125" i="1" s="1" a="1"/>
  <c r="BX125" i="1" s="1"/>
  <c r="BY114" i="1"/>
  <c r="BY125" i="1" s="1" a="1"/>
  <c r="BY125" i="1" s="1"/>
  <c r="BZ114" i="1"/>
  <c r="BZ125" i="1" s="1" a="1"/>
  <c r="BZ125" i="1" s="1"/>
  <c r="CA114" i="1"/>
  <c r="CA125" i="1" s="1" a="1"/>
  <c r="CA125" i="1" s="1"/>
  <c r="CB114" i="1"/>
  <c r="CB125" i="1" s="1" a="1"/>
  <c r="CB125" i="1" s="1"/>
  <c r="CC114" i="1"/>
  <c r="CC125" i="1" s="1" a="1"/>
  <c r="CC125" i="1" s="1"/>
  <c r="CD114" i="1"/>
  <c r="CD125" i="1" s="1" a="1"/>
  <c r="CD125" i="1" s="1"/>
  <c r="CE114" i="1"/>
  <c r="CE125" i="1" s="1" a="1"/>
  <c r="CE125" i="1" s="1"/>
  <c r="CF114" i="1"/>
  <c r="CF125" i="1" s="1" a="1"/>
  <c r="CF125" i="1" s="1"/>
  <c r="CG114" i="1"/>
  <c r="CG125" i="1" s="1" a="1"/>
  <c r="CG125" i="1" s="1"/>
  <c r="CH114" i="1"/>
  <c r="CH125" i="1" s="1" a="1"/>
  <c r="CH125" i="1" s="1"/>
  <c r="CI114" i="1"/>
  <c r="CI125" i="1" s="1" a="1"/>
  <c r="CI125" i="1" s="1"/>
  <c r="CJ114" i="1"/>
  <c r="CJ125" i="1" s="1" a="1"/>
  <c r="CJ125" i="1" s="1"/>
  <c r="CK114" i="1"/>
  <c r="CK125" i="1" s="1" a="1"/>
  <c r="CK125" i="1" s="1"/>
  <c r="CL114" i="1"/>
  <c r="CL125" i="1" s="1" a="1"/>
  <c r="CL125" i="1" s="1"/>
  <c r="CM114" i="1"/>
  <c r="CM125" i="1" s="1" a="1"/>
  <c r="CM125" i="1" s="1"/>
  <c r="CN114" i="1"/>
  <c r="CN125" i="1" s="1" a="1"/>
  <c r="CN125" i="1" s="1"/>
  <c r="CO114" i="1"/>
  <c r="CO125" i="1" s="1" a="1"/>
  <c r="CO125" i="1" s="1"/>
  <c r="CP114" i="1"/>
  <c r="CP125" i="1" s="1" a="1"/>
  <c r="CP125" i="1" s="1"/>
  <c r="CQ114" i="1"/>
  <c r="CQ125" i="1" s="1" a="1"/>
  <c r="CQ125" i="1" s="1"/>
  <c r="CR114" i="1"/>
  <c r="CR125" i="1" s="1" a="1"/>
  <c r="CR125" i="1" s="1"/>
  <c r="CS114" i="1"/>
  <c r="CS125" i="1" s="1" a="1"/>
  <c r="CS125" i="1" s="1"/>
  <c r="CT114" i="1"/>
  <c r="CT125" i="1" s="1" a="1"/>
  <c r="CT125" i="1" s="1"/>
  <c r="CU114" i="1"/>
  <c r="CU125" i="1" s="1" a="1"/>
  <c r="CU125" i="1" s="1"/>
  <c r="CV114" i="1"/>
  <c r="CV125" i="1" s="1" a="1"/>
  <c r="CV125" i="1" s="1"/>
  <c r="CW114" i="1"/>
  <c r="CW125" i="1" s="1" a="1"/>
  <c r="CW125" i="1" s="1"/>
  <c r="CX114" i="1"/>
  <c r="CX125" i="1" s="1" a="1"/>
  <c r="CX125" i="1" s="1"/>
  <c r="CY114" i="1"/>
  <c r="CY125" i="1" s="1" a="1"/>
  <c r="CY125" i="1" s="1"/>
  <c r="CZ114" i="1"/>
  <c r="CZ125" i="1" s="1" a="1"/>
  <c r="CZ125" i="1" s="1"/>
  <c r="DA114" i="1"/>
  <c r="DA125" i="1" s="1" a="1"/>
  <c r="DA125" i="1" s="1"/>
  <c r="DB114" i="1"/>
  <c r="DB125" i="1" s="1" a="1"/>
  <c r="DB125" i="1" s="1"/>
  <c r="DC114" i="1"/>
  <c r="DC125" i="1" s="1" a="1"/>
  <c r="DC125" i="1" s="1"/>
  <c r="DD114" i="1"/>
  <c r="DD125" i="1" s="1" a="1"/>
  <c r="DD125" i="1" s="1"/>
  <c r="DE114" i="1"/>
  <c r="DE125" i="1" s="1" a="1"/>
  <c r="DE125" i="1" s="1"/>
  <c r="DF114" i="1"/>
  <c r="DF125" i="1" s="1" a="1"/>
  <c r="DF125" i="1" s="1"/>
  <c r="DG114" i="1"/>
  <c r="DG125" i="1" s="1" a="1"/>
  <c r="DG125" i="1" s="1"/>
  <c r="DH114" i="1"/>
  <c r="DH125" i="1" s="1" a="1"/>
  <c r="DH125" i="1" s="1"/>
  <c r="DI114" i="1"/>
  <c r="DI125" i="1" s="1" a="1"/>
  <c r="DI125" i="1" s="1"/>
  <c r="DJ114" i="1"/>
  <c r="DJ125" i="1" s="1" a="1"/>
  <c r="DJ125" i="1" s="1"/>
  <c r="DK114" i="1"/>
  <c r="DK125" i="1" s="1" a="1"/>
  <c r="DK125" i="1" s="1"/>
  <c r="DL114" i="1"/>
  <c r="DL125" i="1" s="1" a="1"/>
  <c r="DL125" i="1" s="1"/>
  <c r="DM114" i="1"/>
  <c r="DM125" i="1" s="1" a="1"/>
  <c r="DM125" i="1" s="1"/>
  <c r="DN114" i="1"/>
  <c r="DN125" i="1" s="1" a="1"/>
  <c r="DN125" i="1" s="1"/>
  <c r="DO114" i="1"/>
  <c r="DO125" i="1" s="1" a="1"/>
  <c r="DO125" i="1" s="1"/>
  <c r="DP114" i="1"/>
  <c r="DP125" i="1" s="1" a="1"/>
  <c r="DP125" i="1" s="1"/>
  <c r="DQ114" i="1"/>
  <c r="DQ125" i="1" s="1" a="1"/>
  <c r="DQ125" i="1" s="1"/>
  <c r="DR114" i="1"/>
  <c r="DR125" i="1" s="1" a="1"/>
  <c r="DR125" i="1" s="1"/>
  <c r="DS114" i="1"/>
  <c r="DS125" i="1" s="1" a="1"/>
  <c r="DS125" i="1" s="1"/>
  <c r="DT114" i="1"/>
  <c r="DT125" i="1" s="1" a="1"/>
  <c r="DT125" i="1" s="1"/>
  <c r="DU114" i="1"/>
  <c r="DU125" i="1" s="1" a="1"/>
  <c r="DU125" i="1" s="1"/>
  <c r="DV114" i="1"/>
  <c r="DV125" i="1" s="1" a="1"/>
  <c r="DV125" i="1" s="1"/>
  <c r="DW114" i="1"/>
  <c r="DW125" i="1" s="1" a="1"/>
  <c r="DW125" i="1" s="1"/>
  <c r="DX114" i="1"/>
  <c r="DX125" i="1" s="1" a="1"/>
  <c r="DX125" i="1" s="1"/>
  <c r="DY114" i="1"/>
  <c r="DY125" i="1" s="1" a="1"/>
  <c r="DY125" i="1" s="1"/>
  <c r="DZ114" i="1"/>
  <c r="DZ125" i="1" s="1" a="1"/>
  <c r="DZ125" i="1" s="1"/>
  <c r="EA114" i="1"/>
  <c r="EA125" i="1" s="1" a="1"/>
  <c r="EA125" i="1" s="1"/>
  <c r="EB114" i="1"/>
  <c r="EB125" i="1" s="1" a="1"/>
  <c r="EB125" i="1" s="1"/>
  <c r="EC114" i="1"/>
  <c r="EC125" i="1" s="1" a="1"/>
  <c r="EC125" i="1" s="1"/>
  <c r="ED114" i="1"/>
  <c r="ED125" i="1" s="1" a="1"/>
  <c r="ED125" i="1" s="1"/>
  <c r="EE114" i="1"/>
  <c r="EE125" i="1" s="1" a="1"/>
  <c r="EE125" i="1" s="1"/>
  <c r="EF114" i="1"/>
  <c r="EF125" i="1" s="1" a="1"/>
  <c r="EF125" i="1" s="1"/>
  <c r="EG114" i="1"/>
  <c r="EG125" i="1" s="1" a="1"/>
  <c r="EG125" i="1" s="1"/>
  <c r="EH114" i="1"/>
  <c r="EH125" i="1" s="1" a="1"/>
  <c r="EH125" i="1" s="1"/>
  <c r="G113" i="1"/>
  <c r="J113" i="1"/>
  <c r="K113" i="1"/>
  <c r="L113" i="1"/>
  <c r="N113" i="1"/>
  <c r="O113" i="1"/>
  <c r="P113" i="1"/>
  <c r="Q113" i="1"/>
  <c r="R113" i="1"/>
  <c r="S113" i="1"/>
  <c r="T113" i="1"/>
  <c r="U113" i="1"/>
  <c r="V113" i="1"/>
  <c r="W113" i="1"/>
  <c r="X113" i="1"/>
  <c r="Y113" i="1"/>
  <c r="Z113" i="1"/>
  <c r="AA113" i="1"/>
  <c r="AB113" i="1"/>
  <c r="AC113" i="1"/>
  <c r="AD113" i="1"/>
  <c r="AE113" i="1"/>
  <c r="AF113" i="1"/>
  <c r="AG113" i="1"/>
  <c r="AH113" i="1"/>
  <c r="AI113" i="1"/>
  <c r="AJ113" i="1"/>
  <c r="AK113" i="1"/>
  <c r="AL113" i="1"/>
  <c r="AM113" i="1"/>
  <c r="AN113" i="1"/>
  <c r="AO113" i="1"/>
  <c r="AP113" i="1"/>
  <c r="AQ113" i="1"/>
  <c r="AR113" i="1"/>
  <c r="AS113" i="1"/>
  <c r="AT113" i="1"/>
  <c r="AU113" i="1"/>
  <c r="AV113" i="1"/>
  <c r="AW113" i="1"/>
  <c r="AX113" i="1"/>
  <c r="AY113" i="1"/>
  <c r="AZ113" i="1"/>
  <c r="BA113" i="1"/>
  <c r="BB113" i="1"/>
  <c r="BC113" i="1"/>
  <c r="BD113" i="1"/>
  <c r="BE113" i="1"/>
  <c r="BF113" i="1"/>
  <c r="BG113" i="1"/>
  <c r="BH113" i="1"/>
  <c r="BI113" i="1"/>
  <c r="BJ113" i="1"/>
  <c r="BK113" i="1"/>
  <c r="BL113" i="1"/>
  <c r="BM113" i="1"/>
  <c r="BN113" i="1"/>
  <c r="BO113" i="1"/>
  <c r="BP113" i="1"/>
  <c r="BQ113" i="1"/>
  <c r="BR113" i="1"/>
  <c r="BS113" i="1"/>
  <c r="BT113" i="1"/>
  <c r="BU113" i="1"/>
  <c r="BV113" i="1"/>
  <c r="BW113" i="1"/>
  <c r="BX113" i="1"/>
  <c r="BY113" i="1"/>
  <c r="BZ113" i="1"/>
  <c r="CA113" i="1"/>
  <c r="CB113" i="1"/>
  <c r="CC113" i="1"/>
  <c r="CD113" i="1"/>
  <c r="CE113" i="1"/>
  <c r="CF113" i="1"/>
  <c r="CG113" i="1"/>
  <c r="CH113" i="1"/>
  <c r="CI113" i="1"/>
  <c r="CJ113" i="1"/>
  <c r="CK113" i="1"/>
  <c r="CL113" i="1"/>
  <c r="CM113" i="1"/>
  <c r="CN113" i="1"/>
  <c r="CO113" i="1"/>
  <c r="CP113" i="1"/>
  <c r="CQ113" i="1"/>
  <c r="CR113" i="1"/>
  <c r="CS113" i="1"/>
  <c r="CT113" i="1"/>
  <c r="CU113" i="1"/>
  <c r="CV113" i="1"/>
  <c r="CW113" i="1"/>
  <c r="CX113" i="1"/>
  <c r="CY113" i="1"/>
  <c r="CZ113" i="1"/>
  <c r="DA113" i="1"/>
  <c r="DB113" i="1"/>
  <c r="DC113" i="1"/>
  <c r="DD113" i="1"/>
  <c r="DE113" i="1"/>
  <c r="DF113" i="1"/>
  <c r="DG113" i="1"/>
  <c r="DH113" i="1"/>
  <c r="DI113" i="1"/>
  <c r="DJ113" i="1"/>
  <c r="DK113" i="1"/>
  <c r="DL113" i="1"/>
  <c r="DM113" i="1"/>
  <c r="DN113" i="1"/>
  <c r="DO113" i="1"/>
  <c r="DP113" i="1"/>
  <c r="DQ113" i="1"/>
  <c r="DR113" i="1"/>
  <c r="DS113" i="1"/>
  <c r="DT113" i="1"/>
  <c r="DU113" i="1"/>
  <c r="DV113" i="1"/>
  <c r="DW113" i="1"/>
  <c r="DX113" i="1"/>
  <c r="DY113" i="1"/>
  <c r="DZ113" i="1"/>
  <c r="EA113" i="1"/>
  <c r="EB113" i="1"/>
  <c r="EC113" i="1"/>
  <c r="ED113" i="1"/>
  <c r="EE113" i="1"/>
  <c r="EF113" i="1"/>
  <c r="EG113" i="1"/>
  <c r="EH113" i="1"/>
  <c r="G112" i="1"/>
  <c r="J112" i="1"/>
  <c r="J123" i="1" s="1" a="1"/>
  <c r="J123" i="1" s="1"/>
  <c r="K112" i="1"/>
  <c r="K123" i="1" s="1" a="1"/>
  <c r="K123" i="1" s="1"/>
  <c r="L112" i="1"/>
  <c r="L123" i="1" s="1" a="1"/>
  <c r="L123" i="1" s="1"/>
  <c r="M123" i="1" a="1"/>
  <c r="M123" i="1" s="1"/>
  <c r="N112" i="1"/>
  <c r="N123" i="1" s="1" a="1"/>
  <c r="N123" i="1" s="1"/>
  <c r="O112" i="1"/>
  <c r="O123" i="1" s="1" a="1"/>
  <c r="O123" i="1" s="1"/>
  <c r="P112" i="1"/>
  <c r="P123" i="1" s="1" a="1"/>
  <c r="P123" i="1" s="1"/>
  <c r="Q112" i="1"/>
  <c r="Q123" i="1" s="1" a="1"/>
  <c r="Q123" i="1" s="1"/>
  <c r="R112" i="1"/>
  <c r="R123" i="1" s="1" a="1"/>
  <c r="R123" i="1" s="1"/>
  <c r="S112" i="1"/>
  <c r="S123" i="1" s="1" a="1"/>
  <c r="S123" i="1" s="1"/>
  <c r="T112" i="1"/>
  <c r="T123" i="1" s="1" a="1"/>
  <c r="T123" i="1" s="1"/>
  <c r="U112" i="1"/>
  <c r="U123" i="1" s="1" a="1"/>
  <c r="U123" i="1" s="1"/>
  <c r="V112" i="1"/>
  <c r="V123" i="1" s="1" a="1"/>
  <c r="V123" i="1" s="1"/>
  <c r="W112" i="1"/>
  <c r="W123" i="1" s="1" a="1"/>
  <c r="W123" i="1" s="1"/>
  <c r="X112" i="1"/>
  <c r="X123" i="1" s="1" a="1"/>
  <c r="X123" i="1" s="1"/>
  <c r="Y112" i="1"/>
  <c r="Y123" i="1" s="1" a="1"/>
  <c r="Y123" i="1" s="1"/>
  <c r="Z112" i="1"/>
  <c r="Z123" i="1" s="1" a="1"/>
  <c r="Z123" i="1" s="1"/>
  <c r="AA112" i="1"/>
  <c r="AA123" i="1" s="1" a="1"/>
  <c r="AA123" i="1" s="1"/>
  <c r="AB112" i="1"/>
  <c r="AB123" i="1" s="1" a="1"/>
  <c r="AB123" i="1" s="1"/>
  <c r="AC112" i="1"/>
  <c r="AC123" i="1" s="1" a="1"/>
  <c r="AC123" i="1" s="1"/>
  <c r="AD112" i="1"/>
  <c r="AD123" i="1" s="1" a="1"/>
  <c r="AD123" i="1" s="1"/>
  <c r="AE112" i="1"/>
  <c r="AE123" i="1" s="1" a="1"/>
  <c r="AE123" i="1" s="1"/>
  <c r="AF112" i="1"/>
  <c r="AF123" i="1" s="1" a="1"/>
  <c r="AF123" i="1" s="1"/>
  <c r="AG112" i="1"/>
  <c r="AG123" i="1" s="1" a="1"/>
  <c r="AG123" i="1" s="1"/>
  <c r="AH112" i="1"/>
  <c r="AH123" i="1" s="1" a="1"/>
  <c r="AH123" i="1" s="1"/>
  <c r="AI123" i="1" a="1"/>
  <c r="AI123" i="1" s="1"/>
  <c r="AJ112" i="1"/>
  <c r="AJ123" i="1" s="1" a="1"/>
  <c r="AJ123" i="1" s="1"/>
  <c r="AK112" i="1"/>
  <c r="AK123" i="1" s="1" a="1"/>
  <c r="AK123" i="1" s="1"/>
  <c r="AL112" i="1"/>
  <c r="AL123" i="1" s="1" a="1"/>
  <c r="AL123" i="1" s="1"/>
  <c r="AM112" i="1"/>
  <c r="AM123" i="1" s="1" a="1"/>
  <c r="AM123" i="1" s="1"/>
  <c r="AN112" i="1"/>
  <c r="AN123" i="1" s="1" a="1"/>
  <c r="AN123" i="1" s="1"/>
  <c r="AO112" i="1"/>
  <c r="AO123" i="1" s="1" a="1"/>
  <c r="AO123" i="1" s="1"/>
  <c r="AP112" i="1"/>
  <c r="AP123" i="1" s="1" a="1"/>
  <c r="AP123" i="1" s="1"/>
  <c r="AQ112" i="1"/>
  <c r="AQ123" i="1" s="1" a="1"/>
  <c r="AQ123" i="1" s="1"/>
  <c r="AR112" i="1"/>
  <c r="AR123" i="1" s="1" a="1"/>
  <c r="AR123" i="1" s="1"/>
  <c r="AS112" i="1"/>
  <c r="AS123" i="1" s="1" a="1"/>
  <c r="AS123" i="1" s="1"/>
  <c r="AT112" i="1"/>
  <c r="AT123" i="1" s="1" a="1"/>
  <c r="AT123" i="1" s="1"/>
  <c r="AU112" i="1"/>
  <c r="AU123" i="1" s="1" a="1"/>
  <c r="AU123" i="1" s="1"/>
  <c r="AV112" i="1"/>
  <c r="AV123" i="1" s="1" a="1"/>
  <c r="AV123" i="1" s="1"/>
  <c r="AW112" i="1"/>
  <c r="AW123" i="1" s="1" a="1"/>
  <c r="AW123" i="1" s="1"/>
  <c r="AX112" i="1"/>
  <c r="AX123" i="1" s="1" a="1"/>
  <c r="AX123" i="1" s="1"/>
  <c r="AY112" i="1"/>
  <c r="AY123" i="1" s="1" a="1"/>
  <c r="AY123" i="1" s="1"/>
  <c r="AZ112" i="1"/>
  <c r="AZ123" i="1" s="1" a="1"/>
  <c r="AZ123" i="1" s="1"/>
  <c r="BA112" i="1"/>
  <c r="BA123" i="1" s="1" a="1"/>
  <c r="BA123" i="1" s="1"/>
  <c r="BB112" i="1"/>
  <c r="BB123" i="1" s="1" a="1"/>
  <c r="BB123" i="1" s="1"/>
  <c r="BC112" i="1"/>
  <c r="BC123" i="1" s="1" a="1"/>
  <c r="BC123" i="1" s="1"/>
  <c r="BD112" i="1"/>
  <c r="BD123" i="1" s="1" a="1"/>
  <c r="BD123" i="1" s="1"/>
  <c r="BE112" i="1"/>
  <c r="BE123" i="1" s="1" a="1"/>
  <c r="BE123" i="1" s="1"/>
  <c r="BF112" i="1"/>
  <c r="BF123" i="1" s="1" a="1"/>
  <c r="BF123" i="1" s="1"/>
  <c r="BG112" i="1"/>
  <c r="BG123" i="1" s="1" a="1"/>
  <c r="BG123" i="1" s="1"/>
  <c r="BH112" i="1"/>
  <c r="BH123" i="1" s="1" a="1"/>
  <c r="BH123" i="1" s="1"/>
  <c r="BI112" i="1"/>
  <c r="BI123" i="1" s="1" a="1"/>
  <c r="BI123" i="1" s="1"/>
  <c r="BJ112" i="1"/>
  <c r="BJ123" i="1" s="1" a="1"/>
  <c r="BJ123" i="1" s="1"/>
  <c r="BK112" i="1"/>
  <c r="BK123" i="1" s="1" a="1"/>
  <c r="BK123" i="1" s="1"/>
  <c r="BL112" i="1"/>
  <c r="BL123" i="1" s="1" a="1"/>
  <c r="BL123" i="1" s="1"/>
  <c r="BM112" i="1"/>
  <c r="BM123" i="1" s="1" a="1"/>
  <c r="BM123" i="1" s="1"/>
  <c r="BN112" i="1"/>
  <c r="BN123" i="1" s="1" a="1"/>
  <c r="BN123" i="1" s="1"/>
  <c r="BO112" i="1"/>
  <c r="BO123" i="1" s="1" a="1"/>
  <c r="BO123" i="1" s="1"/>
  <c r="BP112" i="1"/>
  <c r="BP123" i="1" s="1" a="1"/>
  <c r="BP123" i="1" s="1"/>
  <c r="BQ112" i="1"/>
  <c r="BQ123" i="1" s="1" a="1"/>
  <c r="BQ123" i="1" s="1"/>
  <c r="BR112" i="1"/>
  <c r="BR123" i="1" s="1" a="1"/>
  <c r="BR123" i="1" s="1"/>
  <c r="BS112" i="1"/>
  <c r="BS123" i="1" s="1" a="1"/>
  <c r="BS123" i="1" s="1"/>
  <c r="BT112" i="1"/>
  <c r="BT123" i="1" s="1" a="1"/>
  <c r="BT123" i="1" s="1"/>
  <c r="BU112" i="1"/>
  <c r="BU123" i="1" s="1" a="1"/>
  <c r="BU123" i="1" s="1"/>
  <c r="BV112" i="1"/>
  <c r="BV123" i="1" s="1" a="1"/>
  <c r="BV123" i="1" s="1"/>
  <c r="BW112" i="1"/>
  <c r="BW123" i="1" s="1" a="1"/>
  <c r="BW123" i="1" s="1"/>
  <c r="BX112" i="1"/>
  <c r="BX123" i="1" s="1" a="1"/>
  <c r="BX123" i="1" s="1"/>
  <c r="BY112" i="1"/>
  <c r="BY123" i="1" s="1" a="1"/>
  <c r="BY123" i="1" s="1"/>
  <c r="BZ112" i="1"/>
  <c r="BZ123" i="1" s="1" a="1"/>
  <c r="BZ123" i="1" s="1"/>
  <c r="CA112" i="1"/>
  <c r="CA123" i="1" s="1" a="1"/>
  <c r="CA123" i="1" s="1"/>
  <c r="CB112" i="1"/>
  <c r="CB123" i="1" s="1" a="1"/>
  <c r="CB123" i="1" s="1"/>
  <c r="CC112" i="1"/>
  <c r="CC123" i="1" s="1" a="1"/>
  <c r="CC123" i="1" s="1"/>
  <c r="CD112" i="1"/>
  <c r="CD123" i="1" s="1" a="1"/>
  <c r="CD123" i="1" s="1"/>
  <c r="CE112" i="1"/>
  <c r="CE123" i="1" s="1" a="1"/>
  <c r="CE123" i="1" s="1"/>
  <c r="CF112" i="1"/>
  <c r="CF123" i="1" s="1" a="1"/>
  <c r="CF123" i="1" s="1"/>
  <c r="CG112" i="1"/>
  <c r="CG123" i="1" s="1" a="1"/>
  <c r="CG123" i="1" s="1"/>
  <c r="CH112" i="1"/>
  <c r="CH123" i="1" s="1" a="1"/>
  <c r="CH123" i="1" s="1"/>
  <c r="CI112" i="1"/>
  <c r="CI123" i="1" s="1" a="1"/>
  <c r="CI123" i="1" s="1"/>
  <c r="CJ112" i="1"/>
  <c r="CJ123" i="1" s="1" a="1"/>
  <c r="CJ123" i="1" s="1"/>
  <c r="CK112" i="1"/>
  <c r="CK123" i="1" s="1" a="1"/>
  <c r="CK123" i="1" s="1"/>
  <c r="CL112" i="1"/>
  <c r="CL123" i="1" s="1" a="1"/>
  <c r="CL123" i="1" s="1"/>
  <c r="CM112" i="1"/>
  <c r="CM123" i="1" s="1" a="1"/>
  <c r="CM123" i="1" s="1"/>
  <c r="CN112" i="1"/>
  <c r="CN123" i="1" s="1" a="1"/>
  <c r="CN123" i="1" s="1"/>
  <c r="CO112" i="1"/>
  <c r="CO123" i="1" s="1" a="1"/>
  <c r="CO123" i="1" s="1"/>
  <c r="CP112" i="1"/>
  <c r="CP123" i="1" s="1" a="1"/>
  <c r="CP123" i="1" s="1"/>
  <c r="CQ112" i="1"/>
  <c r="CQ123" i="1" s="1" a="1"/>
  <c r="CQ123" i="1" s="1"/>
  <c r="CR112" i="1"/>
  <c r="CR123" i="1" s="1" a="1"/>
  <c r="CR123" i="1" s="1"/>
  <c r="CS112" i="1"/>
  <c r="CS123" i="1" s="1" a="1"/>
  <c r="CS123" i="1" s="1"/>
  <c r="CT112" i="1"/>
  <c r="CT123" i="1" s="1" a="1"/>
  <c r="CT123" i="1" s="1"/>
  <c r="CU112" i="1"/>
  <c r="CU123" i="1" s="1" a="1"/>
  <c r="CU123" i="1" s="1"/>
  <c r="CV112" i="1"/>
  <c r="CV123" i="1" s="1" a="1"/>
  <c r="CV123" i="1" s="1"/>
  <c r="CW112" i="1"/>
  <c r="CW123" i="1" s="1" a="1"/>
  <c r="CW123" i="1" s="1"/>
  <c r="CX112" i="1"/>
  <c r="CX123" i="1" s="1" a="1"/>
  <c r="CX123" i="1" s="1"/>
  <c r="CY112" i="1"/>
  <c r="CY123" i="1" s="1" a="1"/>
  <c r="CY123" i="1" s="1"/>
  <c r="CZ112" i="1"/>
  <c r="CZ123" i="1" s="1" a="1"/>
  <c r="CZ123" i="1" s="1"/>
  <c r="DA112" i="1"/>
  <c r="DA123" i="1" s="1" a="1"/>
  <c r="DA123" i="1" s="1"/>
  <c r="DB112" i="1"/>
  <c r="DB123" i="1" s="1" a="1"/>
  <c r="DB123" i="1" s="1"/>
  <c r="DC112" i="1"/>
  <c r="DC123" i="1" s="1" a="1"/>
  <c r="DC123" i="1" s="1"/>
  <c r="DD112" i="1"/>
  <c r="DD123" i="1" s="1" a="1"/>
  <c r="DD123" i="1" s="1"/>
  <c r="DE112" i="1"/>
  <c r="DE123" i="1" s="1" a="1"/>
  <c r="DE123" i="1" s="1"/>
  <c r="DF112" i="1"/>
  <c r="DF123" i="1" s="1" a="1"/>
  <c r="DF123" i="1" s="1"/>
  <c r="DG112" i="1"/>
  <c r="DG123" i="1" s="1" a="1"/>
  <c r="DG123" i="1" s="1"/>
  <c r="DH112" i="1"/>
  <c r="DH123" i="1" s="1" a="1"/>
  <c r="DH123" i="1" s="1"/>
  <c r="DI112" i="1"/>
  <c r="DI123" i="1" s="1" a="1"/>
  <c r="DI123" i="1" s="1"/>
  <c r="DJ112" i="1"/>
  <c r="DJ123" i="1" s="1" a="1"/>
  <c r="DJ123" i="1" s="1"/>
  <c r="DK112" i="1"/>
  <c r="DK123" i="1" s="1" a="1"/>
  <c r="DK123" i="1" s="1"/>
  <c r="DL112" i="1"/>
  <c r="DL123" i="1" s="1" a="1"/>
  <c r="DL123" i="1" s="1"/>
  <c r="DM112" i="1"/>
  <c r="DM123" i="1" s="1" a="1"/>
  <c r="DM123" i="1" s="1"/>
  <c r="DN112" i="1"/>
  <c r="DN123" i="1" s="1" a="1"/>
  <c r="DN123" i="1" s="1"/>
  <c r="DO112" i="1"/>
  <c r="DO123" i="1" s="1" a="1"/>
  <c r="DO123" i="1" s="1"/>
  <c r="DP112" i="1"/>
  <c r="DP123" i="1" s="1" a="1"/>
  <c r="DP123" i="1" s="1"/>
  <c r="DQ112" i="1"/>
  <c r="DQ123" i="1" s="1" a="1"/>
  <c r="DQ123" i="1" s="1"/>
  <c r="DR112" i="1"/>
  <c r="DR123" i="1" s="1" a="1"/>
  <c r="DR123" i="1" s="1"/>
  <c r="DS112" i="1"/>
  <c r="DS123" i="1" s="1" a="1"/>
  <c r="DS123" i="1" s="1"/>
  <c r="DT112" i="1"/>
  <c r="DT123" i="1" s="1" a="1"/>
  <c r="DT123" i="1" s="1"/>
  <c r="DU112" i="1"/>
  <c r="DU123" i="1" s="1" a="1"/>
  <c r="DU123" i="1" s="1"/>
  <c r="DV112" i="1"/>
  <c r="DV123" i="1" s="1" a="1"/>
  <c r="DV123" i="1" s="1"/>
  <c r="DW112" i="1"/>
  <c r="DW123" i="1" s="1" a="1"/>
  <c r="DW123" i="1" s="1"/>
  <c r="DX112" i="1"/>
  <c r="DX123" i="1" s="1" a="1"/>
  <c r="DX123" i="1" s="1"/>
  <c r="DY112" i="1"/>
  <c r="DY123" i="1" s="1" a="1"/>
  <c r="DY123" i="1" s="1"/>
  <c r="DZ112" i="1"/>
  <c r="DZ123" i="1" s="1" a="1"/>
  <c r="DZ123" i="1" s="1"/>
  <c r="EA112" i="1"/>
  <c r="EA123" i="1" s="1" a="1"/>
  <c r="EA123" i="1" s="1"/>
  <c r="EB112" i="1"/>
  <c r="EB123" i="1" s="1" a="1"/>
  <c r="EB123" i="1" s="1"/>
  <c r="EC112" i="1"/>
  <c r="EC123" i="1" s="1" a="1"/>
  <c r="EC123" i="1" s="1"/>
  <c r="ED112" i="1"/>
  <c r="ED123" i="1" s="1" a="1"/>
  <c r="ED123" i="1" s="1"/>
  <c r="EE112" i="1"/>
  <c r="EE123" i="1" s="1" a="1"/>
  <c r="EE123" i="1" s="1"/>
  <c r="EF112" i="1"/>
  <c r="EF123" i="1" s="1" a="1"/>
  <c r="EF123" i="1" s="1"/>
  <c r="EG112" i="1"/>
  <c r="EG123" i="1" s="1" a="1"/>
  <c r="EG123" i="1" s="1"/>
  <c r="EH112" i="1"/>
  <c r="EH123" i="1" s="1" a="1"/>
  <c r="EH123" i="1" s="1"/>
  <c r="G111" i="1"/>
  <c r="J111" i="1"/>
  <c r="J122" i="1" s="1" a="1"/>
  <c r="J122" i="1" s="1"/>
  <c r="K111" i="1"/>
  <c r="K122" i="1" s="1" a="1"/>
  <c r="K122" i="1" s="1"/>
  <c r="L111" i="1"/>
  <c r="L122" i="1" s="1" a="1"/>
  <c r="L122" i="1" s="1"/>
  <c r="M122" i="1" a="1"/>
  <c r="M122" i="1" s="1"/>
  <c r="N111" i="1"/>
  <c r="N122" i="1" s="1" a="1"/>
  <c r="N122" i="1" s="1"/>
  <c r="O111" i="1"/>
  <c r="O122" i="1" s="1" a="1"/>
  <c r="O122" i="1" s="1"/>
  <c r="P111" i="1"/>
  <c r="P122" i="1" s="1" a="1"/>
  <c r="P122" i="1" s="1"/>
  <c r="Q111" i="1"/>
  <c r="Q122" i="1" s="1" a="1"/>
  <c r="Q122" i="1" s="1"/>
  <c r="R111" i="1"/>
  <c r="R122" i="1" s="1" a="1"/>
  <c r="R122" i="1" s="1"/>
  <c r="S111" i="1"/>
  <c r="S122" i="1" s="1" a="1"/>
  <c r="S122" i="1" s="1"/>
  <c r="T111" i="1"/>
  <c r="T122" i="1" s="1" a="1"/>
  <c r="T122" i="1" s="1"/>
  <c r="U111" i="1"/>
  <c r="U122" i="1" s="1" a="1"/>
  <c r="U122" i="1" s="1"/>
  <c r="V111" i="1"/>
  <c r="V122" i="1" s="1" a="1"/>
  <c r="V122" i="1" s="1"/>
  <c r="W111" i="1"/>
  <c r="W122" i="1" s="1" a="1"/>
  <c r="W122" i="1" s="1"/>
  <c r="X111" i="1"/>
  <c r="X122" i="1" s="1" a="1"/>
  <c r="X122" i="1" s="1"/>
  <c r="Y111" i="1"/>
  <c r="Y122" i="1" s="1" a="1"/>
  <c r="Y122" i="1" s="1"/>
  <c r="Z111" i="1"/>
  <c r="Z122" i="1" s="1" a="1"/>
  <c r="Z122" i="1" s="1"/>
  <c r="AA111" i="1"/>
  <c r="AA122" i="1" s="1" a="1"/>
  <c r="AA122" i="1" s="1"/>
  <c r="AB111" i="1"/>
  <c r="AB122" i="1" s="1" a="1"/>
  <c r="AB122" i="1" s="1"/>
  <c r="AC111" i="1"/>
  <c r="AC122" i="1" s="1" a="1"/>
  <c r="AC122" i="1" s="1"/>
  <c r="AD111" i="1"/>
  <c r="AD122" i="1" s="1" a="1"/>
  <c r="AD122" i="1" s="1"/>
  <c r="AE111" i="1"/>
  <c r="AE122" i="1" s="1" a="1"/>
  <c r="AE122" i="1" s="1"/>
  <c r="AF111" i="1"/>
  <c r="AF122" i="1" s="1" a="1"/>
  <c r="AF122" i="1" s="1"/>
  <c r="AG111" i="1"/>
  <c r="AG122" i="1" s="1" a="1"/>
  <c r="AG122" i="1" s="1"/>
  <c r="AH111" i="1"/>
  <c r="AH122" i="1" s="1" a="1"/>
  <c r="AH122" i="1" s="1"/>
  <c r="AI122" i="1" a="1"/>
  <c r="AI122" i="1" s="1"/>
  <c r="AJ111" i="1"/>
  <c r="AJ122" i="1" s="1" a="1"/>
  <c r="AJ122" i="1" s="1"/>
  <c r="AK111" i="1"/>
  <c r="AK122" i="1" s="1" a="1"/>
  <c r="AK122" i="1" s="1"/>
  <c r="AL111" i="1"/>
  <c r="AL122" i="1" s="1" a="1"/>
  <c r="AL122" i="1" s="1"/>
  <c r="AM111" i="1"/>
  <c r="AM122" i="1" s="1" a="1"/>
  <c r="AM122" i="1" s="1"/>
  <c r="AN111" i="1"/>
  <c r="AN122" i="1" s="1" a="1"/>
  <c r="AN122" i="1" s="1"/>
  <c r="AO111" i="1"/>
  <c r="AO122" i="1" s="1" a="1"/>
  <c r="AO122" i="1" s="1"/>
  <c r="AP111" i="1"/>
  <c r="AP122" i="1" s="1" a="1"/>
  <c r="AP122" i="1" s="1"/>
  <c r="AQ111" i="1"/>
  <c r="AQ122" i="1" s="1" a="1"/>
  <c r="AQ122" i="1" s="1"/>
  <c r="AR111" i="1"/>
  <c r="AR122" i="1" s="1" a="1"/>
  <c r="AR122" i="1" s="1"/>
  <c r="AS111" i="1"/>
  <c r="AS122" i="1" s="1" a="1"/>
  <c r="AS122" i="1" s="1"/>
  <c r="AT111" i="1"/>
  <c r="AT122" i="1" s="1" a="1"/>
  <c r="AT122" i="1" s="1"/>
  <c r="AU111" i="1"/>
  <c r="AU122" i="1" s="1" a="1"/>
  <c r="AU122" i="1" s="1"/>
  <c r="AV111" i="1"/>
  <c r="AV122" i="1" s="1" a="1"/>
  <c r="AV122" i="1" s="1"/>
  <c r="AW111" i="1"/>
  <c r="AW122" i="1" s="1" a="1"/>
  <c r="AW122" i="1" s="1"/>
  <c r="AX111" i="1"/>
  <c r="AX122" i="1" s="1" a="1"/>
  <c r="AX122" i="1" s="1"/>
  <c r="AY111" i="1"/>
  <c r="AY122" i="1" s="1" a="1"/>
  <c r="AY122" i="1" s="1"/>
  <c r="AZ111" i="1"/>
  <c r="AZ122" i="1" s="1" a="1"/>
  <c r="AZ122" i="1" s="1"/>
  <c r="BA111" i="1"/>
  <c r="BA122" i="1" s="1" a="1"/>
  <c r="BA122" i="1" s="1"/>
  <c r="BB111" i="1"/>
  <c r="BB122" i="1" s="1" a="1"/>
  <c r="BB122" i="1" s="1"/>
  <c r="BC111" i="1"/>
  <c r="BC122" i="1" s="1" a="1"/>
  <c r="BC122" i="1" s="1"/>
  <c r="BD111" i="1"/>
  <c r="BD122" i="1" s="1" a="1"/>
  <c r="BD122" i="1" s="1"/>
  <c r="BE111" i="1"/>
  <c r="BE122" i="1" s="1" a="1"/>
  <c r="BE122" i="1" s="1"/>
  <c r="BF111" i="1"/>
  <c r="BF122" i="1" s="1" a="1"/>
  <c r="BF122" i="1" s="1"/>
  <c r="BG111" i="1"/>
  <c r="BG122" i="1" s="1" a="1"/>
  <c r="BG122" i="1" s="1"/>
  <c r="BH111" i="1"/>
  <c r="BH122" i="1" s="1" a="1"/>
  <c r="BH122" i="1" s="1"/>
  <c r="BI111" i="1"/>
  <c r="BI122" i="1" s="1" a="1"/>
  <c r="BI122" i="1" s="1"/>
  <c r="BJ111" i="1"/>
  <c r="BJ122" i="1" s="1" a="1"/>
  <c r="BJ122" i="1" s="1"/>
  <c r="BK111" i="1"/>
  <c r="BK122" i="1" s="1" a="1"/>
  <c r="BK122" i="1" s="1"/>
  <c r="BL111" i="1"/>
  <c r="BL122" i="1" s="1" a="1"/>
  <c r="BL122" i="1" s="1"/>
  <c r="BM111" i="1"/>
  <c r="BM122" i="1" s="1" a="1"/>
  <c r="BM122" i="1" s="1"/>
  <c r="BN111" i="1"/>
  <c r="BN122" i="1" s="1" a="1"/>
  <c r="BN122" i="1" s="1"/>
  <c r="BO111" i="1"/>
  <c r="BO122" i="1" s="1" a="1"/>
  <c r="BO122" i="1" s="1"/>
  <c r="BP111" i="1"/>
  <c r="BP122" i="1" s="1" a="1"/>
  <c r="BP122" i="1" s="1"/>
  <c r="BQ111" i="1"/>
  <c r="BQ122" i="1" s="1" a="1"/>
  <c r="BQ122" i="1" s="1"/>
  <c r="BR111" i="1"/>
  <c r="BR122" i="1" s="1" a="1"/>
  <c r="BR122" i="1" s="1"/>
  <c r="BS111" i="1"/>
  <c r="BS122" i="1" s="1" a="1"/>
  <c r="BS122" i="1" s="1"/>
  <c r="BT111" i="1"/>
  <c r="BT122" i="1" s="1" a="1"/>
  <c r="BT122" i="1" s="1"/>
  <c r="BU111" i="1"/>
  <c r="BU122" i="1" s="1" a="1"/>
  <c r="BU122" i="1" s="1"/>
  <c r="BV111" i="1"/>
  <c r="BV122" i="1" s="1" a="1"/>
  <c r="BV122" i="1" s="1"/>
  <c r="BW111" i="1"/>
  <c r="BW122" i="1" s="1" a="1"/>
  <c r="BW122" i="1" s="1"/>
  <c r="BX111" i="1"/>
  <c r="BX122" i="1" s="1" a="1"/>
  <c r="BX122" i="1" s="1"/>
  <c r="BY111" i="1"/>
  <c r="BY122" i="1" s="1" a="1"/>
  <c r="BY122" i="1" s="1"/>
  <c r="BZ111" i="1"/>
  <c r="BZ122" i="1" s="1" a="1"/>
  <c r="BZ122" i="1" s="1"/>
  <c r="CA111" i="1"/>
  <c r="CA122" i="1" s="1" a="1"/>
  <c r="CA122" i="1" s="1"/>
  <c r="CB111" i="1"/>
  <c r="CB122" i="1" s="1" a="1"/>
  <c r="CB122" i="1" s="1"/>
  <c r="CC111" i="1"/>
  <c r="CC122" i="1" s="1" a="1"/>
  <c r="CC122" i="1" s="1"/>
  <c r="CD111" i="1"/>
  <c r="CD122" i="1" s="1" a="1"/>
  <c r="CD122" i="1" s="1"/>
  <c r="CE111" i="1"/>
  <c r="CE122" i="1" s="1" a="1"/>
  <c r="CE122" i="1" s="1"/>
  <c r="CF111" i="1"/>
  <c r="CF122" i="1" s="1" a="1"/>
  <c r="CF122" i="1" s="1"/>
  <c r="CG111" i="1"/>
  <c r="CG122" i="1" s="1" a="1"/>
  <c r="CG122" i="1" s="1"/>
  <c r="CH111" i="1"/>
  <c r="CH122" i="1" s="1" a="1"/>
  <c r="CH122" i="1" s="1"/>
  <c r="CI111" i="1"/>
  <c r="CI122" i="1" s="1" a="1"/>
  <c r="CI122" i="1" s="1"/>
  <c r="CJ111" i="1"/>
  <c r="CJ122" i="1" s="1" a="1"/>
  <c r="CJ122" i="1" s="1"/>
  <c r="CK111" i="1"/>
  <c r="CK122" i="1" s="1" a="1"/>
  <c r="CK122" i="1" s="1"/>
  <c r="CL111" i="1"/>
  <c r="CL122" i="1" s="1" a="1"/>
  <c r="CL122" i="1" s="1"/>
  <c r="CM111" i="1"/>
  <c r="CM122" i="1" s="1" a="1"/>
  <c r="CM122" i="1" s="1"/>
  <c r="CN111" i="1"/>
  <c r="CN122" i="1" s="1" a="1"/>
  <c r="CN122" i="1" s="1"/>
  <c r="CO111" i="1"/>
  <c r="CO122" i="1" s="1" a="1"/>
  <c r="CO122" i="1" s="1"/>
  <c r="CP111" i="1"/>
  <c r="CP122" i="1" s="1" a="1"/>
  <c r="CP122" i="1" s="1"/>
  <c r="CQ111" i="1"/>
  <c r="CQ122" i="1" s="1" a="1"/>
  <c r="CQ122" i="1" s="1"/>
  <c r="CR111" i="1"/>
  <c r="CR122" i="1" s="1" a="1"/>
  <c r="CR122" i="1" s="1"/>
  <c r="CS111" i="1"/>
  <c r="CS122" i="1" s="1" a="1"/>
  <c r="CS122" i="1" s="1"/>
  <c r="CT111" i="1"/>
  <c r="CT122" i="1" s="1" a="1"/>
  <c r="CT122" i="1" s="1"/>
  <c r="CU111" i="1"/>
  <c r="CU122" i="1" s="1" a="1"/>
  <c r="CU122" i="1" s="1"/>
  <c r="CV111" i="1"/>
  <c r="CV122" i="1" s="1" a="1"/>
  <c r="CV122" i="1" s="1"/>
  <c r="CW111" i="1"/>
  <c r="CW122" i="1" s="1" a="1"/>
  <c r="CW122" i="1" s="1"/>
  <c r="CX111" i="1"/>
  <c r="CX122" i="1" s="1" a="1"/>
  <c r="CX122" i="1" s="1"/>
  <c r="CY111" i="1"/>
  <c r="CY122" i="1" s="1" a="1"/>
  <c r="CY122" i="1" s="1"/>
  <c r="CZ111" i="1"/>
  <c r="CZ122" i="1" s="1" a="1"/>
  <c r="CZ122" i="1" s="1"/>
  <c r="DA111" i="1"/>
  <c r="DA122" i="1" s="1" a="1"/>
  <c r="DA122" i="1" s="1"/>
  <c r="DB111" i="1"/>
  <c r="DB122" i="1" s="1" a="1"/>
  <c r="DB122" i="1" s="1"/>
  <c r="DC111" i="1"/>
  <c r="DC122" i="1" s="1" a="1"/>
  <c r="DC122" i="1" s="1"/>
  <c r="DD111" i="1"/>
  <c r="DD122" i="1" s="1" a="1"/>
  <c r="DD122" i="1" s="1"/>
  <c r="DE111" i="1"/>
  <c r="DE122" i="1" s="1" a="1"/>
  <c r="DE122" i="1" s="1"/>
  <c r="DF111" i="1"/>
  <c r="DF122" i="1" s="1" a="1"/>
  <c r="DF122" i="1" s="1"/>
  <c r="DG111" i="1"/>
  <c r="DG122" i="1" s="1" a="1"/>
  <c r="DG122" i="1" s="1"/>
  <c r="DH111" i="1"/>
  <c r="DH122" i="1" s="1" a="1"/>
  <c r="DH122" i="1" s="1"/>
  <c r="DI111" i="1"/>
  <c r="DI122" i="1" s="1" a="1"/>
  <c r="DI122" i="1" s="1"/>
  <c r="DJ111" i="1"/>
  <c r="DJ122" i="1" s="1" a="1"/>
  <c r="DJ122" i="1" s="1"/>
  <c r="DK111" i="1"/>
  <c r="DK122" i="1" s="1" a="1"/>
  <c r="DK122" i="1" s="1"/>
  <c r="DL111" i="1"/>
  <c r="DL122" i="1" s="1" a="1"/>
  <c r="DL122" i="1" s="1"/>
  <c r="DM111" i="1"/>
  <c r="DM122" i="1" s="1" a="1"/>
  <c r="DM122" i="1" s="1"/>
  <c r="DN111" i="1"/>
  <c r="DN122" i="1" s="1" a="1"/>
  <c r="DN122" i="1" s="1"/>
  <c r="DO111" i="1"/>
  <c r="DO122" i="1" s="1" a="1"/>
  <c r="DO122" i="1" s="1"/>
  <c r="DP111" i="1"/>
  <c r="DP122" i="1" s="1" a="1"/>
  <c r="DP122" i="1" s="1"/>
  <c r="DQ111" i="1"/>
  <c r="DQ122" i="1" s="1" a="1"/>
  <c r="DQ122" i="1" s="1"/>
  <c r="DR111" i="1"/>
  <c r="DR122" i="1" s="1" a="1"/>
  <c r="DR122" i="1" s="1"/>
  <c r="DS111" i="1"/>
  <c r="DS122" i="1" s="1" a="1"/>
  <c r="DS122" i="1" s="1"/>
  <c r="DT111" i="1"/>
  <c r="DT122" i="1" s="1" a="1"/>
  <c r="DT122" i="1" s="1"/>
  <c r="DU111" i="1"/>
  <c r="DU122" i="1" s="1" a="1"/>
  <c r="DU122" i="1" s="1"/>
  <c r="DV111" i="1"/>
  <c r="DV122" i="1" s="1" a="1"/>
  <c r="DV122" i="1" s="1"/>
  <c r="DW111" i="1"/>
  <c r="DW122" i="1" s="1" a="1"/>
  <c r="DW122" i="1" s="1"/>
  <c r="DX111" i="1"/>
  <c r="DX122" i="1" s="1" a="1"/>
  <c r="DX122" i="1" s="1"/>
  <c r="DY111" i="1"/>
  <c r="DY122" i="1" s="1" a="1"/>
  <c r="DY122" i="1" s="1"/>
  <c r="DZ111" i="1"/>
  <c r="DZ122" i="1" s="1" a="1"/>
  <c r="DZ122" i="1" s="1"/>
  <c r="EA111" i="1"/>
  <c r="EA122" i="1" s="1" a="1"/>
  <c r="EA122" i="1" s="1"/>
  <c r="EB111" i="1"/>
  <c r="EB122" i="1" s="1" a="1"/>
  <c r="EB122" i="1" s="1"/>
  <c r="EC111" i="1"/>
  <c r="EC122" i="1" s="1" a="1"/>
  <c r="EC122" i="1" s="1"/>
  <c r="ED111" i="1"/>
  <c r="ED122" i="1" s="1" a="1"/>
  <c r="ED122" i="1" s="1"/>
  <c r="EE111" i="1"/>
  <c r="EE122" i="1" s="1" a="1"/>
  <c r="EE122" i="1" s="1"/>
  <c r="EF111" i="1"/>
  <c r="EF122" i="1" s="1" a="1"/>
  <c r="EF122" i="1" s="1"/>
  <c r="EG111" i="1"/>
  <c r="EG122" i="1" s="1" a="1"/>
  <c r="EG122" i="1" s="1"/>
  <c r="EH111" i="1"/>
  <c r="EH122" i="1" s="1" a="1"/>
  <c r="EH122" i="1" s="1"/>
  <c r="G110" i="1"/>
  <c r="J110" i="1"/>
  <c r="K110" i="1"/>
  <c r="L110" i="1"/>
  <c r="N110" i="1"/>
  <c r="O110" i="1"/>
  <c r="P110" i="1"/>
  <c r="Q110" i="1"/>
  <c r="R110" i="1"/>
  <c r="S110" i="1"/>
  <c r="T110" i="1"/>
  <c r="U110" i="1"/>
  <c r="V110" i="1"/>
  <c r="W110" i="1"/>
  <c r="X110" i="1"/>
  <c r="Y110" i="1"/>
  <c r="Z110" i="1"/>
  <c r="AA110" i="1"/>
  <c r="AB110" i="1"/>
  <c r="AC110" i="1"/>
  <c r="AD110" i="1"/>
  <c r="AE110" i="1"/>
  <c r="AF110" i="1"/>
  <c r="AG110" i="1"/>
  <c r="AH110" i="1"/>
  <c r="AJ110" i="1"/>
  <c r="AK110" i="1"/>
  <c r="AL110" i="1"/>
  <c r="AM110" i="1"/>
  <c r="AN110" i="1"/>
  <c r="AO110" i="1"/>
  <c r="AP110" i="1"/>
  <c r="AQ110" i="1"/>
  <c r="AR110" i="1"/>
  <c r="AS110" i="1"/>
  <c r="AT110" i="1"/>
  <c r="AU110" i="1"/>
  <c r="AV110" i="1"/>
  <c r="AW110" i="1"/>
  <c r="AX110" i="1"/>
  <c r="AY110" i="1"/>
  <c r="AZ110" i="1"/>
  <c r="BA110" i="1"/>
  <c r="BB110" i="1"/>
  <c r="BC110" i="1"/>
  <c r="BD110" i="1"/>
  <c r="BE110" i="1"/>
  <c r="BF110" i="1"/>
  <c r="BG110" i="1"/>
  <c r="BH110" i="1"/>
  <c r="BI110" i="1"/>
  <c r="BJ110" i="1"/>
  <c r="BK110" i="1"/>
  <c r="BL110" i="1"/>
  <c r="BM110" i="1"/>
  <c r="BN110" i="1"/>
  <c r="BO110" i="1"/>
  <c r="BP110" i="1"/>
  <c r="BQ110" i="1"/>
  <c r="BR110" i="1"/>
  <c r="BS110" i="1"/>
  <c r="BT110" i="1"/>
  <c r="BU110" i="1"/>
  <c r="BV110" i="1"/>
  <c r="BW110" i="1"/>
  <c r="BX110" i="1"/>
  <c r="BY110" i="1"/>
  <c r="BZ110" i="1"/>
  <c r="CA110" i="1"/>
  <c r="CB110" i="1"/>
  <c r="CC110" i="1"/>
  <c r="CD110" i="1"/>
  <c r="CE110" i="1"/>
  <c r="CF110" i="1"/>
  <c r="CG110" i="1"/>
  <c r="CH110" i="1"/>
  <c r="CI110" i="1"/>
  <c r="CJ110" i="1"/>
  <c r="CK110" i="1"/>
  <c r="CL110" i="1"/>
  <c r="CM110" i="1"/>
  <c r="CN110" i="1"/>
  <c r="CO110" i="1"/>
  <c r="CP110" i="1"/>
  <c r="CQ110" i="1"/>
  <c r="CR110" i="1"/>
  <c r="CS110" i="1"/>
  <c r="CT110" i="1"/>
  <c r="CU110" i="1"/>
  <c r="CV110" i="1"/>
  <c r="CW110" i="1"/>
  <c r="CX110" i="1"/>
  <c r="CY110" i="1"/>
  <c r="CZ110" i="1"/>
  <c r="DA110" i="1"/>
  <c r="DB110" i="1"/>
  <c r="DC110" i="1"/>
  <c r="DD110" i="1"/>
  <c r="DE110" i="1"/>
  <c r="DF110" i="1"/>
  <c r="DG110" i="1"/>
  <c r="DH110" i="1"/>
  <c r="DI110" i="1"/>
  <c r="DJ110" i="1"/>
  <c r="DK110" i="1"/>
  <c r="DL110" i="1"/>
  <c r="DM110" i="1"/>
  <c r="DN110" i="1"/>
  <c r="DO110" i="1"/>
  <c r="DP110" i="1"/>
  <c r="DQ110" i="1"/>
  <c r="DR110" i="1"/>
  <c r="DS110" i="1"/>
  <c r="DT110" i="1"/>
  <c r="DU110" i="1"/>
  <c r="DV110" i="1"/>
  <c r="DW110" i="1"/>
  <c r="DX110" i="1"/>
  <c r="DY110" i="1"/>
  <c r="DZ110" i="1"/>
  <c r="EA110" i="1"/>
  <c r="EB110" i="1"/>
  <c r="EC110" i="1"/>
  <c r="ED110" i="1"/>
  <c r="EE110" i="1"/>
  <c r="EF110" i="1"/>
  <c r="EG110" i="1"/>
  <c r="EH110" i="1"/>
  <c r="G109" i="1"/>
  <c r="J109" i="1"/>
  <c r="K109" i="1"/>
  <c r="L109" i="1"/>
  <c r="N109" i="1"/>
  <c r="O109" i="1"/>
  <c r="P109" i="1"/>
  <c r="Q109" i="1"/>
  <c r="R109" i="1"/>
  <c r="S109" i="1"/>
  <c r="T109" i="1"/>
  <c r="U109" i="1"/>
  <c r="V109" i="1"/>
  <c r="W109" i="1"/>
  <c r="X109" i="1"/>
  <c r="Y109" i="1"/>
  <c r="Z109" i="1"/>
  <c r="AA109" i="1"/>
  <c r="AB109" i="1"/>
  <c r="AC109" i="1"/>
  <c r="AD109" i="1"/>
  <c r="AE109" i="1"/>
  <c r="AF109" i="1"/>
  <c r="AG109" i="1"/>
  <c r="AH109" i="1"/>
  <c r="AJ109" i="1"/>
  <c r="AK109" i="1"/>
  <c r="AL109" i="1"/>
  <c r="AM109" i="1"/>
  <c r="AN109" i="1"/>
  <c r="AO109" i="1"/>
  <c r="AP109" i="1"/>
  <c r="AQ109" i="1"/>
  <c r="AR109" i="1"/>
  <c r="AS109" i="1"/>
  <c r="AT109" i="1"/>
  <c r="AU109" i="1"/>
  <c r="AV109" i="1"/>
  <c r="AW109" i="1"/>
  <c r="AX109" i="1"/>
  <c r="AY109" i="1"/>
  <c r="AZ109" i="1"/>
  <c r="BA109" i="1"/>
  <c r="BB109" i="1"/>
  <c r="BC109" i="1"/>
  <c r="BD109" i="1"/>
  <c r="BE109" i="1"/>
  <c r="BF109" i="1"/>
  <c r="BG109" i="1"/>
  <c r="BH109" i="1"/>
  <c r="BI109" i="1"/>
  <c r="BJ109" i="1"/>
  <c r="BK109" i="1"/>
  <c r="BL109" i="1"/>
  <c r="BM109" i="1"/>
  <c r="BN109" i="1"/>
  <c r="BO109" i="1"/>
  <c r="BP109" i="1"/>
  <c r="BQ109" i="1"/>
  <c r="BR109" i="1"/>
  <c r="BS109" i="1"/>
  <c r="BT109" i="1"/>
  <c r="BU109" i="1"/>
  <c r="BV109" i="1"/>
  <c r="BW109" i="1"/>
  <c r="BX109" i="1"/>
  <c r="BY109" i="1"/>
  <c r="BZ109" i="1"/>
  <c r="CA109" i="1"/>
  <c r="CB109" i="1"/>
  <c r="CC109" i="1"/>
  <c r="CD109" i="1"/>
  <c r="CE109" i="1"/>
  <c r="CF109" i="1"/>
  <c r="CG109" i="1"/>
  <c r="CH109" i="1"/>
  <c r="CI109" i="1"/>
  <c r="CJ109" i="1"/>
  <c r="CK109" i="1"/>
  <c r="CL109" i="1"/>
  <c r="CM109" i="1"/>
  <c r="CN109" i="1"/>
  <c r="CO109" i="1"/>
  <c r="CP109" i="1"/>
  <c r="CQ109" i="1"/>
  <c r="CR109" i="1"/>
  <c r="CS109" i="1"/>
  <c r="CT109" i="1"/>
  <c r="CU109" i="1"/>
  <c r="CV109" i="1"/>
  <c r="CW109" i="1"/>
  <c r="CX109" i="1"/>
  <c r="CY109" i="1"/>
  <c r="CZ109" i="1"/>
  <c r="DA109" i="1"/>
  <c r="DB109" i="1"/>
  <c r="DC109" i="1"/>
  <c r="DD109" i="1"/>
  <c r="DE109" i="1"/>
  <c r="DF109" i="1"/>
  <c r="DG109" i="1"/>
  <c r="DH109" i="1"/>
  <c r="DI109" i="1"/>
  <c r="DJ109" i="1"/>
  <c r="DK109" i="1"/>
  <c r="DL109" i="1"/>
  <c r="DM109" i="1"/>
  <c r="DN109" i="1"/>
  <c r="DO109" i="1"/>
  <c r="DP109" i="1"/>
  <c r="DQ109" i="1"/>
  <c r="DR109" i="1"/>
  <c r="DS109" i="1"/>
  <c r="DT109" i="1"/>
  <c r="DU109" i="1"/>
  <c r="DV109" i="1"/>
  <c r="DW109" i="1"/>
  <c r="DX109" i="1"/>
  <c r="DY109" i="1"/>
  <c r="DZ109" i="1"/>
  <c r="EA109" i="1"/>
  <c r="EB109" i="1"/>
  <c r="EC109" i="1"/>
  <c r="ED109" i="1"/>
  <c r="EE109" i="1"/>
  <c r="EF109" i="1"/>
  <c r="EG109" i="1"/>
  <c r="EH109" i="1"/>
  <c r="H109" i="1"/>
  <c r="H110" i="1"/>
  <c r="H111" i="1"/>
  <c r="H112" i="1"/>
  <c r="H113" i="1"/>
  <c r="H114" i="1"/>
  <c r="H115" i="1"/>
  <c r="G23" i="13"/>
  <c r="F42" i="13"/>
  <c r="G42" i="13"/>
  <c r="E42" i="13"/>
  <c r="E23" i="13"/>
  <c r="K224" i="1" l="1"/>
  <c r="H123" i="1"/>
  <c r="H122" i="1"/>
  <c r="L395" i="1"/>
  <c r="L392" i="1"/>
  <c r="L393" i="1"/>
  <c r="L397" i="1"/>
  <c r="L391" i="1"/>
  <c r="L386" i="1"/>
  <c r="L394" i="1"/>
  <c r="L383" i="1"/>
  <c r="L388" i="1"/>
  <c r="L379" i="1"/>
  <c r="L378" i="1"/>
  <c r="L390" i="1"/>
  <c r="L384" i="1"/>
  <c r="L371" i="1"/>
  <c r="L396" i="1"/>
  <c r="L389" i="1"/>
  <c r="L375" i="1"/>
  <c r="L369" i="1"/>
  <c r="L366" i="1"/>
  <c r="L360" i="1"/>
  <c r="L347" i="1"/>
  <c r="L344" i="1"/>
  <c r="L339" i="1"/>
  <c r="L336" i="1"/>
  <c r="L387" i="1"/>
  <c r="L376" i="1"/>
  <c r="L373" i="1"/>
  <c r="L370" i="1"/>
  <c r="L361" i="1"/>
  <c r="L346" i="1"/>
  <c r="L382" i="1"/>
  <c r="L381" i="1"/>
  <c r="L354" i="1"/>
  <c r="L353" i="1"/>
  <c r="L345" i="1"/>
  <c r="L338" i="1"/>
  <c r="L372" i="1"/>
  <c r="L377" i="1"/>
  <c r="L358" i="1"/>
  <c r="L363" i="1"/>
  <c r="L374" i="1"/>
  <c r="L368" i="1"/>
  <c r="L367" i="1"/>
  <c r="L365" i="1"/>
  <c r="L364" i="1"/>
  <c r="L342" i="1"/>
  <c r="L341" i="1"/>
  <c r="L359" i="1"/>
  <c r="L352" i="1"/>
  <c r="L337" i="1"/>
  <c r="L357" i="1"/>
  <c r="L335" i="1"/>
  <c r="L355" i="1"/>
  <c r="L334" i="1"/>
  <c r="L362" i="1"/>
  <c r="L350" i="1"/>
  <c r="L343" i="1"/>
  <c r="L332" i="1"/>
  <c r="L385" i="1"/>
  <c r="L351" i="1"/>
  <c r="L356" i="1"/>
  <c r="L380" i="1"/>
  <c r="L348" i="1"/>
  <c r="L340" i="1"/>
  <c r="L330" i="1"/>
  <c r="L349" i="1"/>
  <c r="L329" i="1"/>
  <c r="L325" i="1"/>
  <c r="L328" i="1"/>
  <c r="L324" i="1"/>
  <c r="L327" i="1"/>
  <c r="L323" i="1"/>
  <c r="L322" i="1"/>
  <c r="L331" i="1"/>
  <c r="L321" i="1"/>
  <c r="L315" i="1"/>
  <c r="L295" i="1"/>
  <c r="L292" i="1"/>
  <c r="L302" i="1"/>
  <c r="L314" i="1"/>
  <c r="L312" i="1"/>
  <c r="L311" i="1"/>
  <c r="L318" i="1"/>
  <c r="L313" i="1"/>
  <c r="L310" i="1"/>
  <c r="L298" i="1"/>
  <c r="L320" i="1"/>
  <c r="L309" i="1"/>
  <c r="L308" i="1"/>
  <c r="L303" i="1"/>
  <c r="L300" i="1"/>
  <c r="L307" i="1"/>
  <c r="L304" i="1"/>
  <c r="L317" i="1"/>
  <c r="L306" i="1"/>
  <c r="L305" i="1"/>
  <c r="L326" i="1"/>
  <c r="L333" i="1"/>
  <c r="L301" i="1"/>
  <c r="L286" i="1"/>
  <c r="L291" i="1"/>
  <c r="L274" i="1"/>
  <c r="L319" i="1"/>
  <c r="L299" i="1"/>
  <c r="L296" i="1"/>
  <c r="L279" i="1"/>
  <c r="L276" i="1"/>
  <c r="L294" i="1"/>
  <c r="L288" i="1"/>
  <c r="L280" i="1"/>
  <c r="L278" i="1"/>
  <c r="L273" i="1"/>
  <c r="L287" i="1"/>
  <c r="L290" i="1"/>
  <c r="L281" i="1"/>
  <c r="L277" i="1"/>
  <c r="L293" i="1"/>
  <c r="L275" i="1"/>
  <c r="L272" i="1"/>
  <c r="L297" i="1"/>
  <c r="L285" i="1"/>
  <c r="L282" i="1"/>
  <c r="L289" i="1"/>
  <c r="L316" i="1"/>
  <c r="L284" i="1"/>
  <c r="L283" i="1"/>
  <c r="J4" i="3"/>
  <c r="J4" i="27"/>
  <c r="J4" i="8"/>
  <c r="W16" i="8"/>
  <c r="W19" i="8" s="1"/>
  <c r="W31" i="8" s="1"/>
  <c r="J16" i="8"/>
  <c r="J4" i="33"/>
  <c r="J4" i="6"/>
  <c r="J77" i="26" s="1"/>
  <c r="F4" i="34"/>
  <c r="J45" i="19"/>
  <c r="K45" i="19" s="1"/>
  <c r="K44" i="27"/>
  <c r="K39" i="27"/>
  <c r="K2" i="6"/>
  <c r="K2" i="14"/>
  <c r="K2" i="3"/>
  <c r="K2" i="27"/>
  <c r="K25" i="27"/>
  <c r="K2" i="8"/>
  <c r="K21" i="27"/>
  <c r="K22" i="27" s="1"/>
  <c r="K287" i="4" s="1"/>
  <c r="J62" i="19"/>
  <c r="J64" i="19" s="1"/>
  <c r="J65" i="19" s="1"/>
  <c r="J115" i="4" s="1"/>
  <c r="K56" i="19"/>
  <c r="K57" i="19" s="1"/>
  <c r="J216" i="1"/>
  <c r="J125" i="1" a="1"/>
  <c r="J125" i="1" s="1"/>
  <c r="J57" i="19"/>
  <c r="K62" i="19"/>
  <c r="K64" i="19" s="1"/>
  <c r="K216" i="1"/>
  <c r="G51" i="28"/>
  <c r="G56" i="28" s="1"/>
  <c r="M52" i="19"/>
  <c r="M55" i="19" s="1"/>
  <c r="M63" i="19" s="1"/>
  <c r="M92" i="19"/>
  <c r="L81" i="19"/>
  <c r="L93" i="19"/>
  <c r="L16" i="8"/>
  <c r="K16" i="8"/>
  <c r="M2" i="4"/>
  <c r="M2" i="1"/>
  <c r="M2" i="13"/>
  <c r="M42" i="19"/>
  <c r="M2" i="19"/>
  <c r="M2" i="21"/>
  <c r="M21" i="19"/>
  <c r="M22" i="19" s="1"/>
  <c r="M98" i="19" s="1"/>
  <c r="M25" i="19"/>
  <c r="L34" i="19"/>
  <c r="L35" i="19" s="1"/>
  <c r="L4" i="19" s="1"/>
  <c r="L45" i="1"/>
  <c r="L53" i="19"/>
  <c r="L3" i="13"/>
  <c r="L30" i="19"/>
  <c r="L32" i="19" s="1"/>
  <c r="L5" i="4" s="1"/>
  <c r="L3" i="1"/>
  <c r="L224" i="1" s="1"/>
  <c r="L24" i="19"/>
  <c r="L26" i="19" s="1"/>
  <c r="L3" i="4"/>
  <c r="L3" i="19"/>
  <c r="L43" i="19"/>
  <c r="L44" i="19" s="1"/>
  <c r="L282" i="4" s="1"/>
  <c r="L3" i="21"/>
  <c r="L29" i="1"/>
  <c r="L87" i="19"/>
  <c r="N18" i="19"/>
  <c r="N97" i="19" s="1"/>
  <c r="L58" i="1"/>
  <c r="K4" i="13"/>
  <c r="K5" i="13"/>
  <c r="K5" i="4"/>
  <c r="K5" i="1"/>
  <c r="K5" i="21"/>
  <c r="K4" i="19"/>
  <c r="K4" i="21"/>
  <c r="K5" i="19"/>
  <c r="K4" i="4"/>
  <c r="J44" i="13"/>
  <c r="K44" i="13"/>
  <c r="L44" i="13"/>
  <c r="M44" i="13"/>
  <c r="N44" i="13"/>
  <c r="O44" i="13"/>
  <c r="G14" i="20"/>
  <c r="E14" i="20"/>
  <c r="G13" i="20"/>
  <c r="E13" i="20"/>
  <c r="H3" i="20"/>
  <c r="F3" i="20"/>
  <c r="A1" i="20"/>
  <c r="F27" i="24" s="1"/>
  <c r="L258" i="4" l="1"/>
  <c r="M394" i="1"/>
  <c r="M391" i="1"/>
  <c r="M387" i="1"/>
  <c r="M389" i="1"/>
  <c r="M381" i="1"/>
  <c r="M370" i="1"/>
  <c r="M384" i="1"/>
  <c r="M393" i="1"/>
  <c r="M376" i="1"/>
  <c r="M374" i="1"/>
  <c r="M386" i="1"/>
  <c r="M385" i="1"/>
  <c r="M382" i="1"/>
  <c r="M367" i="1"/>
  <c r="M380" i="1"/>
  <c r="M390" i="1"/>
  <c r="M397" i="1"/>
  <c r="M392" i="1"/>
  <c r="M379" i="1"/>
  <c r="M375" i="1"/>
  <c r="M359" i="1"/>
  <c r="M356" i="1"/>
  <c r="M351" i="1"/>
  <c r="M348" i="1"/>
  <c r="M395" i="1"/>
  <c r="M372" i="1"/>
  <c r="M363" i="1"/>
  <c r="M396" i="1"/>
  <c r="M373" i="1"/>
  <c r="M369" i="1"/>
  <c r="M364" i="1"/>
  <c r="M352" i="1"/>
  <c r="M378" i="1"/>
  <c r="M368" i="1"/>
  <c r="M365" i="1"/>
  <c r="M383" i="1"/>
  <c r="M366" i="1"/>
  <c r="M360" i="1"/>
  <c r="M345" i="1"/>
  <c r="M333" i="1"/>
  <c r="M326" i="1"/>
  <c r="M357" i="1"/>
  <c r="M336" i="1"/>
  <c r="M353" i="1"/>
  <c r="M347" i="1"/>
  <c r="M361" i="1"/>
  <c r="M358" i="1"/>
  <c r="M344" i="1"/>
  <c r="M339" i="1"/>
  <c r="M355" i="1"/>
  <c r="M335" i="1"/>
  <c r="M371" i="1"/>
  <c r="M346" i="1"/>
  <c r="M388" i="1"/>
  <c r="M377" i="1"/>
  <c r="M340" i="1"/>
  <c r="M343" i="1"/>
  <c r="M310" i="1"/>
  <c r="M349" i="1"/>
  <c r="M334" i="1"/>
  <c r="M329" i="1"/>
  <c r="M325" i="1"/>
  <c r="M328" i="1"/>
  <c r="M324" i="1"/>
  <c r="M338" i="1"/>
  <c r="M332" i="1"/>
  <c r="M362" i="1"/>
  <c r="M342" i="1"/>
  <c r="M327" i="1"/>
  <c r="M323" i="1"/>
  <c r="M322" i="1"/>
  <c r="M350" i="1"/>
  <c r="M337" i="1"/>
  <c r="M331" i="1"/>
  <c r="M354" i="1"/>
  <c r="M302" i="1"/>
  <c r="M294" i="1"/>
  <c r="M293" i="1"/>
  <c r="M285" i="1"/>
  <c r="M314" i="1"/>
  <c r="M312" i="1"/>
  <c r="M311" i="1"/>
  <c r="M318" i="1"/>
  <c r="M313" i="1"/>
  <c r="M298" i="1"/>
  <c r="M320" i="1"/>
  <c r="M309" i="1"/>
  <c r="M308" i="1"/>
  <c r="M303" i="1"/>
  <c r="M300" i="1"/>
  <c r="M307" i="1"/>
  <c r="M304" i="1"/>
  <c r="M317" i="1"/>
  <c r="M306" i="1"/>
  <c r="M305" i="1"/>
  <c r="M297" i="1"/>
  <c r="M341" i="1"/>
  <c r="M301" i="1"/>
  <c r="M319" i="1"/>
  <c r="M316" i="1"/>
  <c r="M299" i="1"/>
  <c r="M296" i="1"/>
  <c r="M291" i="1"/>
  <c r="M288" i="1"/>
  <c r="M321" i="1"/>
  <c r="M279" i="1"/>
  <c r="M276" i="1"/>
  <c r="M280" i="1"/>
  <c r="M273" i="1"/>
  <c r="M315" i="1"/>
  <c r="M287" i="1"/>
  <c r="M292" i="1"/>
  <c r="M290" i="1"/>
  <c r="M281" i="1"/>
  <c r="M277" i="1"/>
  <c r="M275" i="1"/>
  <c r="M330" i="1"/>
  <c r="M295" i="1"/>
  <c r="M286" i="1"/>
  <c r="M282" i="1"/>
  <c r="M284" i="1"/>
  <c r="M283" i="1"/>
  <c r="M289" i="1"/>
  <c r="M278" i="1"/>
  <c r="M274" i="1"/>
  <c r="J46" i="19"/>
  <c r="G3" i="34"/>
  <c r="L56" i="19"/>
  <c r="M56" i="19" s="1"/>
  <c r="L18" i="27"/>
  <c r="L2" i="33" s="1"/>
  <c r="K3" i="33"/>
  <c r="K45" i="27"/>
  <c r="K3" i="3"/>
  <c r="K30" i="27"/>
  <c r="K32" i="27" s="1"/>
  <c r="K5" i="33" s="1"/>
  <c r="K3" i="27"/>
  <c r="K40" i="27"/>
  <c r="K3" i="6"/>
  <c r="K24" i="27"/>
  <c r="K26" i="27" s="1"/>
  <c r="K34" i="27"/>
  <c r="K35" i="27" s="1"/>
  <c r="K3" i="14"/>
  <c r="K3" i="8"/>
  <c r="K65" i="19"/>
  <c r="L62" i="19"/>
  <c r="L64" i="19" s="1"/>
  <c r="L216" i="1"/>
  <c r="H51" i="28"/>
  <c r="H56" i="28" s="1"/>
  <c r="F95" i="1"/>
  <c r="F92" i="1"/>
  <c r="N121" i="1" s="1" a="1"/>
  <c r="N121" i="1" s="1"/>
  <c r="M53" i="19"/>
  <c r="M93" i="19"/>
  <c r="N42" i="19"/>
  <c r="N92" i="19"/>
  <c r="M3" i="13"/>
  <c r="M3" i="21"/>
  <c r="O18" i="19"/>
  <c r="O97" i="19" s="1"/>
  <c r="N2" i="1"/>
  <c r="L4" i="21"/>
  <c r="J19" i="8"/>
  <c r="K19" i="8"/>
  <c r="L19" i="8"/>
  <c r="N2" i="19"/>
  <c r="N2" i="13"/>
  <c r="N21" i="19"/>
  <c r="N22" i="19" s="1"/>
  <c r="N98" i="19" s="1"/>
  <c r="M24" i="19"/>
  <c r="M26" i="19" s="1"/>
  <c r="M3" i="4"/>
  <c r="M58" i="1"/>
  <c r="M34" i="19"/>
  <c r="M35" i="19" s="1"/>
  <c r="M4" i="13" s="1"/>
  <c r="M3" i="1"/>
  <c r="M224" i="1" s="1"/>
  <c r="M45" i="1"/>
  <c r="M30" i="19"/>
  <c r="M32" i="19" s="1"/>
  <c r="M3" i="19"/>
  <c r="N2" i="21"/>
  <c r="M29" i="1"/>
  <c r="L4" i="1"/>
  <c r="L4" i="13"/>
  <c r="L4" i="4"/>
  <c r="M81" i="19"/>
  <c r="M43" i="19"/>
  <c r="M44" i="19" s="1"/>
  <c r="M87" i="19"/>
  <c r="N52" i="19"/>
  <c r="N55" i="19" s="1"/>
  <c r="N63" i="19" s="1"/>
  <c r="N25" i="19"/>
  <c r="N2" i="4"/>
  <c r="K46" i="19"/>
  <c r="L45" i="19"/>
  <c r="L5" i="13"/>
  <c r="L5" i="1"/>
  <c r="L5" i="19"/>
  <c r="L5" i="21"/>
  <c r="E5" i="26"/>
  <c r="E4" i="26"/>
  <c r="E2" i="26"/>
  <c r="A1" i="19"/>
  <c r="F17" i="24" s="1"/>
  <c r="M258" i="4" l="1"/>
  <c r="N394" i="1"/>
  <c r="N391" i="1"/>
  <c r="N392" i="1"/>
  <c r="N382" i="1"/>
  <c r="N390" i="1"/>
  <c r="N397" i="1"/>
  <c r="N396" i="1"/>
  <c r="N393" i="1"/>
  <c r="N388" i="1"/>
  <c r="N381" i="1"/>
  <c r="N387" i="1"/>
  <c r="N383" i="1"/>
  <c r="N375" i="1"/>
  <c r="N372" i="1"/>
  <c r="N395" i="1"/>
  <c r="N385" i="1"/>
  <c r="N374" i="1"/>
  <c r="N370" i="1"/>
  <c r="N380" i="1"/>
  <c r="N377" i="1"/>
  <c r="N366" i="1"/>
  <c r="N365" i="1"/>
  <c r="N368" i="1"/>
  <c r="N343" i="1"/>
  <c r="N340" i="1"/>
  <c r="N389" i="1"/>
  <c r="N362" i="1"/>
  <c r="N358" i="1"/>
  <c r="N349" i="1"/>
  <c r="N376" i="1"/>
  <c r="N369" i="1"/>
  <c r="N367" i="1"/>
  <c r="N371" i="1"/>
  <c r="N379" i="1"/>
  <c r="N373" i="1"/>
  <c r="N361" i="1"/>
  <c r="N386" i="1"/>
  <c r="N384" i="1"/>
  <c r="N360" i="1"/>
  <c r="N378" i="1"/>
  <c r="N346" i="1"/>
  <c r="N337" i="1"/>
  <c r="N364" i="1"/>
  <c r="N353" i="1"/>
  <c r="N347" i="1"/>
  <c r="N351" i="1"/>
  <c r="N336" i="1"/>
  <c r="N359" i="1"/>
  <c r="N356" i="1"/>
  <c r="N345" i="1"/>
  <c r="N352" i="1"/>
  <c r="N363" i="1"/>
  <c r="N357" i="1"/>
  <c r="N348" i="1"/>
  <c r="N354" i="1"/>
  <c r="N341" i="1"/>
  <c r="N334" i="1"/>
  <c r="N320" i="1"/>
  <c r="N315" i="1"/>
  <c r="N312" i="1"/>
  <c r="N339" i="1"/>
  <c r="N329" i="1"/>
  <c r="N325" i="1"/>
  <c r="N328" i="1"/>
  <c r="N324" i="1"/>
  <c r="N355" i="1"/>
  <c r="N338" i="1"/>
  <c r="N332" i="1"/>
  <c r="N342" i="1"/>
  <c r="N327" i="1"/>
  <c r="N323" i="1"/>
  <c r="N322" i="1"/>
  <c r="N344" i="1"/>
  <c r="N350" i="1"/>
  <c r="N335" i="1"/>
  <c r="N331" i="1"/>
  <c r="N333" i="1"/>
  <c r="N321" i="1"/>
  <c r="N314" i="1"/>
  <c r="N311" i="1"/>
  <c r="N318" i="1"/>
  <c r="N313" i="1"/>
  <c r="N298" i="1"/>
  <c r="N310" i="1"/>
  <c r="N309" i="1"/>
  <c r="N308" i="1"/>
  <c r="N303" i="1"/>
  <c r="N300" i="1"/>
  <c r="N307" i="1"/>
  <c r="N304" i="1"/>
  <c r="N317" i="1"/>
  <c r="N306" i="1"/>
  <c r="N305" i="1"/>
  <c r="N297" i="1"/>
  <c r="N326" i="1"/>
  <c r="N301" i="1"/>
  <c r="N319" i="1"/>
  <c r="N316" i="1"/>
  <c r="N299" i="1"/>
  <c r="N330" i="1"/>
  <c r="N296" i="1"/>
  <c r="N294" i="1"/>
  <c r="N288" i="1"/>
  <c r="N280" i="1"/>
  <c r="N287" i="1"/>
  <c r="N292" i="1"/>
  <c r="N290" i="1"/>
  <c r="N281" i="1"/>
  <c r="N277" i="1"/>
  <c r="N275" i="1"/>
  <c r="N295" i="1"/>
  <c r="N286" i="1"/>
  <c r="N282" i="1"/>
  <c r="N285" i="1"/>
  <c r="N284" i="1"/>
  <c r="N283" i="1"/>
  <c r="N302" i="1"/>
  <c r="N274" i="1"/>
  <c r="N279" i="1"/>
  <c r="N289" i="1"/>
  <c r="N278" i="1"/>
  <c r="N291" i="1"/>
  <c r="N276" i="1"/>
  <c r="N293" i="1"/>
  <c r="L44" i="27"/>
  <c r="L2" i="8"/>
  <c r="L57" i="19"/>
  <c r="L21" i="27"/>
  <c r="L22" i="27" s="1"/>
  <c r="L3" i="33" s="1"/>
  <c r="L25" i="27"/>
  <c r="L2" i="3"/>
  <c r="L39" i="27"/>
  <c r="L2" i="6"/>
  <c r="L2" i="27"/>
  <c r="M282" i="4"/>
  <c r="CT124" i="1" a="1"/>
  <c r="CT124" i="1" s="1"/>
  <c r="N124" i="1" a="1"/>
  <c r="N124" i="1" s="1"/>
  <c r="L2" i="14"/>
  <c r="K4" i="8"/>
  <c r="K4" i="33"/>
  <c r="K4" i="14"/>
  <c r="K4" i="6"/>
  <c r="K77" i="26" s="1"/>
  <c r="K4" i="27"/>
  <c r="K5" i="3"/>
  <c r="K5" i="14"/>
  <c r="K5" i="6"/>
  <c r="K5" i="27"/>
  <c r="K5" i="8"/>
  <c r="L65" i="19"/>
  <c r="K4" i="3"/>
  <c r="O42" i="19"/>
  <c r="M62" i="19"/>
  <c r="M64" i="19" s="1"/>
  <c r="M216" i="1"/>
  <c r="AJ124" i="1" a="1"/>
  <c r="AJ124" i="1" s="1"/>
  <c r="AL124" i="1" a="1"/>
  <c r="AL124" i="1" s="1"/>
  <c r="AK124" i="1" a="1"/>
  <c r="AK124" i="1" s="1"/>
  <c r="CC124" i="1" a="1"/>
  <c r="CC124" i="1" s="1"/>
  <c r="K124" i="1" a="1"/>
  <c r="K124" i="1" s="1"/>
  <c r="CR124" i="1" a="1"/>
  <c r="CR124" i="1" s="1"/>
  <c r="CY124" i="1" a="1"/>
  <c r="CY124" i="1" s="1"/>
  <c r="DT124" i="1" a="1"/>
  <c r="DT124" i="1" s="1"/>
  <c r="DR124" i="1" a="1"/>
  <c r="DR124" i="1" s="1"/>
  <c r="DC124" i="1" a="1"/>
  <c r="DC124" i="1" s="1"/>
  <c r="AH124" i="1" a="1"/>
  <c r="AH124" i="1" s="1"/>
  <c r="DH124" i="1" a="1"/>
  <c r="DH124" i="1" s="1"/>
  <c r="BV124" i="1" a="1"/>
  <c r="BV124" i="1" s="1"/>
  <c r="BY124" i="1" a="1"/>
  <c r="BY124" i="1" s="1"/>
  <c r="CU124" i="1" a="1"/>
  <c r="CU124" i="1" s="1"/>
  <c r="AY124" i="1" a="1"/>
  <c r="AY124" i="1" s="1"/>
  <c r="DP124" i="1" a="1"/>
  <c r="DP124" i="1" s="1"/>
  <c r="DX124" i="1" a="1"/>
  <c r="DX124" i="1" s="1"/>
  <c r="BF124" i="1" a="1"/>
  <c r="BF124" i="1" s="1"/>
  <c r="U124" i="1" a="1"/>
  <c r="U124" i="1" s="1"/>
  <c r="DF124" i="1" a="1"/>
  <c r="DF124" i="1" s="1"/>
  <c r="O2" i="19"/>
  <c r="P18" i="19"/>
  <c r="P21" i="19" s="1"/>
  <c r="P22" i="19" s="1"/>
  <c r="O2" i="4"/>
  <c r="EH124" i="1" a="1"/>
  <c r="EH124" i="1" s="1"/>
  <c r="AU124" i="1" a="1"/>
  <c r="AU124" i="1" s="1"/>
  <c r="BL124" i="1" a="1"/>
  <c r="BL124" i="1" s="1"/>
  <c r="AE124" i="1" a="1"/>
  <c r="AE124" i="1" s="1"/>
  <c r="CM124" i="1" a="1"/>
  <c r="CM124" i="1" s="1"/>
  <c r="Q124" i="1" a="1"/>
  <c r="Q124" i="1" s="1"/>
  <c r="CH124" i="1" a="1"/>
  <c r="CH124" i="1" s="1"/>
  <c r="DO124" i="1" a="1"/>
  <c r="DO124" i="1" s="1"/>
  <c r="CD124" i="1" a="1"/>
  <c r="CD124" i="1" s="1"/>
  <c r="AA124" i="1" a="1"/>
  <c r="AA124" i="1" s="1"/>
  <c r="S124" i="1" a="1"/>
  <c r="S124" i="1" s="1"/>
  <c r="BJ124" i="1" a="1"/>
  <c r="BJ124" i="1" s="1"/>
  <c r="CP124" i="1" a="1"/>
  <c r="CP124" i="1" s="1"/>
  <c r="CE124" i="1" a="1"/>
  <c r="CE124" i="1" s="1"/>
  <c r="DM124" i="1" a="1"/>
  <c r="DM124" i="1" s="1"/>
  <c r="V124" i="1" a="1"/>
  <c r="V124" i="1" s="1"/>
  <c r="CX124" i="1" a="1"/>
  <c r="CX124" i="1" s="1"/>
  <c r="EE124" i="1" a="1"/>
  <c r="EE124" i="1" s="1"/>
  <c r="CJ124" i="1" a="1"/>
  <c r="CJ124" i="1" s="1"/>
  <c r="BQ124" i="1" a="1"/>
  <c r="BQ124" i="1" s="1"/>
  <c r="BG124" i="1" a="1"/>
  <c r="BG124" i="1" s="1"/>
  <c r="EA124" i="1" a="1"/>
  <c r="EA124" i="1" s="1"/>
  <c r="DQ124" i="1" a="1"/>
  <c r="DQ124" i="1" s="1"/>
  <c r="CL124" i="1" a="1"/>
  <c r="CL124" i="1" s="1"/>
  <c r="DV124" i="1" a="1"/>
  <c r="DV124" i="1" s="1"/>
  <c r="AG124" i="1" a="1"/>
  <c r="AG124" i="1" s="1"/>
  <c r="DN124" i="1" a="1"/>
  <c r="DN124" i="1" s="1"/>
  <c r="R124" i="1" a="1"/>
  <c r="R124" i="1" s="1"/>
  <c r="CZ124" i="1" a="1"/>
  <c r="CZ124" i="1" s="1"/>
  <c r="BK124" i="1" a="1"/>
  <c r="BK124" i="1" s="1"/>
  <c r="CB124" i="1" a="1"/>
  <c r="CB124" i="1" s="1"/>
  <c r="EC124" i="1" a="1"/>
  <c r="EC124" i="1" s="1"/>
  <c r="AR124" i="1" a="1"/>
  <c r="AR124" i="1" s="1"/>
  <c r="DY124" i="1" a="1"/>
  <c r="DY124" i="1" s="1"/>
  <c r="AN124" i="1" a="1"/>
  <c r="AN124" i="1" s="1"/>
  <c r="DU124" i="1" a="1"/>
  <c r="DU124" i="1" s="1"/>
  <c r="AQ124" i="1" a="1"/>
  <c r="AQ124" i="1" s="1"/>
  <c r="AT124" i="1" a="1"/>
  <c r="AT124" i="1" s="1"/>
  <c r="BZ124" i="1" a="1"/>
  <c r="BZ124" i="1" s="1"/>
  <c r="CQ124" i="1" a="1"/>
  <c r="CQ124" i="1" s="1"/>
  <c r="O124" i="1" a="1"/>
  <c r="O124" i="1" s="1"/>
  <c r="BW124" i="1" a="1"/>
  <c r="BW124" i="1" s="1"/>
  <c r="BH124" i="1" a="1"/>
  <c r="BH124" i="1" s="1"/>
  <c r="AM124" i="1" a="1"/>
  <c r="AM124" i="1" s="1"/>
  <c r="AS124" i="1" a="1"/>
  <c r="AS124" i="1" s="1"/>
  <c r="DZ124" i="1" a="1"/>
  <c r="DZ124" i="1" s="1"/>
  <c r="CG124" i="1" a="1"/>
  <c r="CG124" i="1" s="1"/>
  <c r="BU124" i="1" a="1"/>
  <c r="BU124" i="1" s="1"/>
  <c r="DA124" i="1" a="1"/>
  <c r="DA124" i="1" s="1"/>
  <c r="EG124" i="1" a="1"/>
  <c r="EG124" i="1" s="1"/>
  <c r="BO124" i="1" a="1"/>
  <c r="BO124" i="1" s="1"/>
  <c r="CW124" i="1" a="1"/>
  <c r="CW124" i="1" s="1"/>
  <c r="BX124" i="1" a="1"/>
  <c r="BX124" i="1" s="1"/>
  <c r="CI124" i="1" a="1"/>
  <c r="CI124" i="1" s="1"/>
  <c r="BI124" i="1" a="1"/>
  <c r="BI124" i="1" s="1"/>
  <c r="BM124" i="1" a="1"/>
  <c r="BM124" i="1" s="1"/>
  <c r="DD124" i="1" a="1"/>
  <c r="DD124" i="1" s="1"/>
  <c r="BC124" i="1" a="1"/>
  <c r="BC124" i="1" s="1"/>
  <c r="X124" i="1" a="1"/>
  <c r="X124" i="1" s="1"/>
  <c r="BN124" i="1" a="1"/>
  <c r="BN124" i="1" s="1"/>
  <c r="DE124" i="1" a="1"/>
  <c r="DE124" i="1" s="1"/>
  <c r="O21" i="19"/>
  <c r="O22" i="19" s="1"/>
  <c r="O3" i="1" s="1"/>
  <c r="O224" i="1" s="1"/>
  <c r="DG124" i="1" a="1"/>
  <c r="DG124" i="1" s="1"/>
  <c r="AD124" i="1" a="1"/>
  <c r="AD124" i="1" s="1"/>
  <c r="DK124" i="1" a="1"/>
  <c r="DK124" i="1" s="1"/>
  <c r="AZ124" i="1" a="1"/>
  <c r="AZ124" i="1" s="1"/>
  <c r="CA124" i="1" a="1"/>
  <c r="CA124" i="1" s="1"/>
  <c r="DB124" i="1" a="1"/>
  <c r="DB124" i="1" s="1"/>
  <c r="CV124" i="1" a="1"/>
  <c r="CV124" i="1" s="1"/>
  <c r="CF124" i="1" a="1"/>
  <c r="CF124" i="1" s="1"/>
  <c r="BP124" i="1" a="1"/>
  <c r="BP124" i="1" s="1"/>
  <c r="AB124" i="1" a="1"/>
  <c r="AB124" i="1" s="1"/>
  <c r="BR124" i="1" a="1"/>
  <c r="BR124" i="1" s="1"/>
  <c r="DI124" i="1" a="1"/>
  <c r="DI124" i="1" s="1"/>
  <c r="BS124" i="1" a="1"/>
  <c r="BS124" i="1" s="1"/>
  <c r="AC124" i="1" a="1"/>
  <c r="AC124" i="1" s="1"/>
  <c r="BT124" i="1" a="1"/>
  <c r="BT124" i="1" s="1"/>
  <c r="DJ124" i="1" a="1"/>
  <c r="DJ124" i="1" s="1"/>
  <c r="M4" i="4"/>
  <c r="T124" i="1" a="1"/>
  <c r="T124" i="1" s="1"/>
  <c r="CK124" i="1" a="1"/>
  <c r="CK124" i="1" s="1"/>
  <c r="EB124" i="1" a="1"/>
  <c r="EB124" i="1" s="1"/>
  <c r="Z124" i="1" a="1"/>
  <c r="Z124" i="1" s="1"/>
  <c r="AV124" i="1" a="1"/>
  <c r="AV124" i="1" s="1"/>
  <c r="AF124" i="1" a="1"/>
  <c r="AF124" i="1" s="1"/>
  <c r="P124" i="1" a="1"/>
  <c r="P124" i="1" s="1"/>
  <c r="DW124" i="1" a="1"/>
  <c r="DW124" i="1" s="1"/>
  <c r="AW124" i="1" a="1"/>
  <c r="AW124" i="1" s="1"/>
  <c r="CN124" i="1" a="1"/>
  <c r="CN124" i="1" s="1"/>
  <c r="ED124" i="1" a="1"/>
  <c r="ED124" i="1" s="1"/>
  <c r="AX124" i="1" a="1"/>
  <c r="AX124" i="1" s="1"/>
  <c r="CO124" i="1" a="1"/>
  <c r="CO124" i="1" s="1"/>
  <c r="EF124" i="1" a="1"/>
  <c r="EF124" i="1" s="1"/>
  <c r="M4" i="21"/>
  <c r="AP124" i="1" a="1"/>
  <c r="AP124" i="1" s="1"/>
  <c r="DS124" i="1" a="1"/>
  <c r="DS124" i="1" s="1"/>
  <c r="AI124" i="1" a="1"/>
  <c r="AI124" i="1" s="1"/>
  <c r="DL124" i="1" a="1"/>
  <c r="DL124" i="1" s="1"/>
  <c r="J124" i="1" a="1"/>
  <c r="J124" i="1" s="1"/>
  <c r="BA124" i="1" a="1"/>
  <c r="BA124" i="1" s="1"/>
  <c r="BE124" i="1" a="1"/>
  <c r="BE124" i="1" s="1"/>
  <c r="AO124" i="1" a="1"/>
  <c r="AO124" i="1" s="1"/>
  <c r="Y124" i="1" a="1"/>
  <c r="Y124" i="1" s="1"/>
  <c r="L124" i="1" a="1"/>
  <c r="L124" i="1" s="1"/>
  <c r="BB124" i="1" a="1"/>
  <c r="BB124" i="1" s="1"/>
  <c r="CS124" i="1" a="1"/>
  <c r="CS124" i="1" s="1"/>
  <c r="W124" i="1" a="1"/>
  <c r="W124" i="1" s="1"/>
  <c r="M124" i="1" a="1"/>
  <c r="M124" i="1" s="1"/>
  <c r="BD124" i="1" a="1"/>
  <c r="BD124" i="1" s="1"/>
  <c r="O2" i="1"/>
  <c r="O2" i="21"/>
  <c r="DZ121" i="1" a="1"/>
  <c r="DZ121" i="1" s="1"/>
  <c r="CY121" i="1" a="1"/>
  <c r="CY121" i="1" s="1"/>
  <c r="BS121" i="1" a="1"/>
  <c r="BS121" i="1" s="1"/>
  <c r="AM121" i="1" a="1"/>
  <c r="AM121" i="1" s="1"/>
  <c r="ED121" i="1" a="1"/>
  <c r="ED121" i="1" s="1"/>
  <c r="CX121" i="1" a="1"/>
  <c r="CX121" i="1" s="1"/>
  <c r="BR121" i="1" a="1"/>
  <c r="BR121" i="1" s="1"/>
  <c r="AL121" i="1" a="1"/>
  <c r="AL121" i="1" s="1"/>
  <c r="DA121" i="1" a="1"/>
  <c r="DA121" i="1" s="1"/>
  <c r="DR121" i="1" a="1"/>
  <c r="DR121" i="1" s="1"/>
  <c r="BI121" i="1" a="1"/>
  <c r="BI121" i="1" s="1"/>
  <c r="P121" i="1" a="1"/>
  <c r="P121" i="1" s="1"/>
  <c r="V121" i="1" a="1"/>
  <c r="V121" i="1" s="1"/>
  <c r="AW121" i="1" a="1"/>
  <c r="AW121" i="1" s="1"/>
  <c r="BQ121" i="1" a="1"/>
  <c r="BQ121" i="1" s="1"/>
  <c r="CV121" i="1" a="1"/>
  <c r="CV121" i="1" s="1"/>
  <c r="DU121" i="1" a="1"/>
  <c r="DU121" i="1" s="1"/>
  <c r="CU121" i="1" a="1"/>
  <c r="CU121" i="1" s="1"/>
  <c r="BO121" i="1" a="1"/>
  <c r="BO121" i="1" s="1"/>
  <c r="AI121" i="1" a="1"/>
  <c r="AI121" i="1" s="1"/>
  <c r="DY121" i="1" a="1"/>
  <c r="DY121" i="1" s="1"/>
  <c r="CT121" i="1" a="1"/>
  <c r="CT121" i="1" s="1"/>
  <c r="BN121" i="1" a="1"/>
  <c r="BN121" i="1" s="1"/>
  <c r="AH121" i="1" a="1"/>
  <c r="AH121" i="1" s="1"/>
  <c r="EH121" i="1" a="1"/>
  <c r="EH121" i="1" s="1"/>
  <c r="CS121" i="1" a="1"/>
  <c r="CS121" i="1" s="1"/>
  <c r="DB121" i="1" a="1"/>
  <c r="DB121" i="1" s="1"/>
  <c r="DM121" i="1" a="1"/>
  <c r="DM121" i="1" s="1"/>
  <c r="AC121" i="1" a="1"/>
  <c r="AC121" i="1" s="1"/>
  <c r="AV121" i="1" a="1"/>
  <c r="AV121" i="1" s="1"/>
  <c r="CK121" i="1" a="1"/>
  <c r="CK121" i="1" s="1"/>
  <c r="DP121" i="1" a="1"/>
  <c r="DP121" i="1" s="1"/>
  <c r="CQ121" i="1" a="1"/>
  <c r="CQ121" i="1" s="1"/>
  <c r="BK121" i="1" a="1"/>
  <c r="BK121" i="1" s="1"/>
  <c r="AE121" i="1" a="1"/>
  <c r="AE121" i="1" s="1"/>
  <c r="DT121" i="1" a="1"/>
  <c r="DT121" i="1" s="1"/>
  <c r="CP121" i="1" a="1"/>
  <c r="CP121" i="1" s="1"/>
  <c r="BJ121" i="1" a="1"/>
  <c r="BJ121" i="1" s="1"/>
  <c r="EG121" i="1" a="1"/>
  <c r="EG121" i="1" s="1"/>
  <c r="DG121" i="1" a="1"/>
  <c r="DG121" i="1" s="1"/>
  <c r="BX121" i="1" a="1"/>
  <c r="BX121" i="1" s="1"/>
  <c r="CR121" i="1" a="1"/>
  <c r="CR121" i="1" s="1"/>
  <c r="EC121" i="1" a="1"/>
  <c r="EC121" i="1" s="1"/>
  <c r="CO121" i="1" a="1"/>
  <c r="CO121" i="1" s="1"/>
  <c r="U121" i="1" a="1"/>
  <c r="U121" i="1" s="1"/>
  <c r="AK121" i="1" a="1"/>
  <c r="AK121" i="1" s="1"/>
  <c r="BP121" i="1" a="1"/>
  <c r="BP121" i="1" s="1"/>
  <c r="DJ121" i="1" a="1"/>
  <c r="DJ121" i="1" s="1"/>
  <c r="CM121" i="1" a="1"/>
  <c r="CM121" i="1" s="1"/>
  <c r="BG121" i="1" a="1"/>
  <c r="BG121" i="1" s="1"/>
  <c r="AA121" i="1" a="1"/>
  <c r="AA121" i="1" s="1"/>
  <c r="DN121" i="1" a="1"/>
  <c r="DN121" i="1" s="1"/>
  <c r="CL121" i="1" a="1"/>
  <c r="CL121" i="1" s="1"/>
  <c r="BF121" i="1" a="1"/>
  <c r="BF121" i="1" s="1"/>
  <c r="EB121" i="1" a="1"/>
  <c r="EB121" i="1" s="1"/>
  <c r="CJ121" i="1" a="1"/>
  <c r="CJ121" i="1" s="1"/>
  <c r="BM121" i="1" a="1"/>
  <c r="BM121" i="1" s="1"/>
  <c r="CG121" i="1" a="1"/>
  <c r="CG121" i="1" s="1"/>
  <c r="CF121" i="1" a="1"/>
  <c r="CF121" i="1" s="1"/>
  <c r="AN121" i="1" a="1"/>
  <c r="AN121" i="1" s="1"/>
  <c r="M121" i="1" a="1"/>
  <c r="M121" i="1" s="1"/>
  <c r="AB121" i="1" a="1"/>
  <c r="AB121" i="1" s="1"/>
  <c r="BE121" i="1" a="1"/>
  <c r="BE121" i="1" s="1"/>
  <c r="DE121" i="1" a="1"/>
  <c r="DE121" i="1" s="1"/>
  <c r="CI121" i="1" a="1"/>
  <c r="CI121" i="1" s="1"/>
  <c r="BC121" i="1" a="1"/>
  <c r="BC121" i="1" s="1"/>
  <c r="W121" i="1" a="1"/>
  <c r="W121" i="1" s="1"/>
  <c r="DI121" i="1" a="1"/>
  <c r="DI121" i="1" s="1"/>
  <c r="CH121" i="1" a="1"/>
  <c r="CH121" i="1" s="1"/>
  <c r="BB121" i="1" a="1"/>
  <c r="BB121" i="1" s="1"/>
  <c r="DV121" i="1" a="1"/>
  <c r="DV121" i="1" s="1"/>
  <c r="BY121" i="1" a="1"/>
  <c r="BY121" i="1" s="1"/>
  <c r="AR121" i="1" a="1"/>
  <c r="AR121" i="1" s="1"/>
  <c r="BL121" i="1" a="1"/>
  <c r="BL121" i="1" s="1"/>
  <c r="BU121" i="1" a="1"/>
  <c r="BU121" i="1" s="1"/>
  <c r="EA121" i="1" a="1"/>
  <c r="EA121" i="1" s="1"/>
  <c r="DX121" i="1" a="1"/>
  <c r="DX121" i="1" s="1"/>
  <c r="T121" i="1" a="1"/>
  <c r="T121" i="1" s="1"/>
  <c r="AJ121" i="1" a="1"/>
  <c r="AJ121" i="1" s="1"/>
  <c r="CZ121" i="1" a="1"/>
  <c r="CZ121" i="1" s="1"/>
  <c r="CE121" i="1" a="1"/>
  <c r="CE121" i="1" s="1"/>
  <c r="AY121" i="1" a="1"/>
  <c r="AY121" i="1" s="1"/>
  <c r="S121" i="1" a="1"/>
  <c r="S121" i="1" s="1"/>
  <c r="DD121" i="1" a="1"/>
  <c r="DD121" i="1" s="1"/>
  <c r="CD121" i="1" a="1"/>
  <c r="CD121" i="1" s="1"/>
  <c r="AX121" i="1" a="1"/>
  <c r="AX121" i="1" s="1"/>
  <c r="DQ121" i="1" a="1"/>
  <c r="DQ121" i="1" s="1"/>
  <c r="BD121" i="1" a="1"/>
  <c r="BD121" i="1" s="1"/>
  <c r="AG121" i="1" a="1"/>
  <c r="AG121" i="1" s="1"/>
  <c r="BA121" i="1" a="1"/>
  <c r="BA121" i="1" s="1"/>
  <c r="AZ121" i="1" a="1"/>
  <c r="AZ121" i="1" s="1"/>
  <c r="CN121" i="1" a="1"/>
  <c r="CN121" i="1" s="1"/>
  <c r="DK121" i="1" a="1"/>
  <c r="DK121" i="1" s="1"/>
  <c r="L121" i="1" a="1"/>
  <c r="L121" i="1" s="1"/>
  <c r="Z121" i="1" a="1"/>
  <c r="Z121" i="1" s="1"/>
  <c r="EE121" i="1" a="1"/>
  <c r="EE121" i="1" s="1"/>
  <c r="CA121" i="1" a="1"/>
  <c r="CA121" i="1" s="1"/>
  <c r="AU121" i="1" a="1"/>
  <c r="AU121" i="1" s="1"/>
  <c r="O121" i="1" a="1"/>
  <c r="O121" i="1" s="1"/>
  <c r="DS121" i="1" a="1"/>
  <c r="DS121" i="1" s="1"/>
  <c r="BZ121" i="1" a="1"/>
  <c r="BZ121" i="1" s="1"/>
  <c r="AT121" i="1" a="1"/>
  <c r="AT121" i="1" s="1"/>
  <c r="DL121" i="1" a="1"/>
  <c r="DL121" i="1" s="1"/>
  <c r="AS121" i="1" a="1"/>
  <c r="AS121" i="1" s="1"/>
  <c r="Y121" i="1" a="1"/>
  <c r="Y121" i="1" s="1"/>
  <c r="AF121" i="1" a="1"/>
  <c r="AF121" i="1" s="1"/>
  <c r="AO121" i="1" a="1"/>
  <c r="AO121" i="1" s="1"/>
  <c r="CC121" i="1" a="1"/>
  <c r="CC121" i="1" s="1"/>
  <c r="CW121" i="1" a="1"/>
  <c r="CW121" i="1" s="1"/>
  <c r="DW121" i="1" a="1"/>
  <c r="DW121" i="1" s="1"/>
  <c r="R121" i="1" a="1"/>
  <c r="R121" i="1" s="1"/>
  <c r="EF121" i="1" a="1"/>
  <c r="EF121" i="1" s="1"/>
  <c r="DO121" i="1" a="1"/>
  <c r="DO121" i="1" s="1"/>
  <c r="BW121" i="1" a="1"/>
  <c r="BW121" i="1" s="1"/>
  <c r="AQ121" i="1" a="1"/>
  <c r="AQ121" i="1" s="1"/>
  <c r="K121" i="1" a="1"/>
  <c r="K121" i="1" s="1"/>
  <c r="DC121" i="1" a="1"/>
  <c r="DC121" i="1" s="1"/>
  <c r="BV121" i="1" a="1"/>
  <c r="BV121" i="1" s="1"/>
  <c r="AP121" i="1" a="1"/>
  <c r="AP121" i="1" s="1"/>
  <c r="DF121" i="1" a="1"/>
  <c r="DF121" i="1" s="1"/>
  <c r="BT121" i="1" a="1"/>
  <c r="BT121" i="1" s="1"/>
  <c r="Q121" i="1" a="1"/>
  <c r="Q121" i="1" s="1"/>
  <c r="X121" i="1" a="1"/>
  <c r="X121" i="1" s="1"/>
  <c r="AD121" i="1" a="1"/>
  <c r="AD121" i="1" s="1"/>
  <c r="BH121" i="1" a="1"/>
  <c r="BH121" i="1" s="1"/>
  <c r="CB121" i="1" a="1"/>
  <c r="CB121" i="1" s="1"/>
  <c r="DH121" i="1" a="1"/>
  <c r="DH121" i="1" s="1"/>
  <c r="J121" i="1" a="1"/>
  <c r="J121" i="1" s="1"/>
  <c r="O25" i="19"/>
  <c r="O2" i="13"/>
  <c r="N81" i="19"/>
  <c r="N93" i="19"/>
  <c r="O52" i="19"/>
  <c r="O55" i="19" s="1"/>
  <c r="O63" i="19" s="1"/>
  <c r="O92" i="19"/>
  <c r="N58" i="1"/>
  <c r="N3" i="4"/>
  <c r="N45" i="1"/>
  <c r="N24" i="19"/>
  <c r="N26" i="19" s="1"/>
  <c r="N34" i="19"/>
  <c r="N35" i="19" s="1"/>
  <c r="N4" i="13" s="1"/>
  <c r="N3" i="19"/>
  <c r="N3" i="1"/>
  <c r="N224" i="1" s="1"/>
  <c r="N30" i="19"/>
  <c r="N32" i="19" s="1"/>
  <c r="N3" i="21"/>
  <c r="N29" i="1"/>
  <c r="N3" i="13"/>
  <c r="M4" i="19"/>
  <c r="M4" i="1"/>
  <c r="N43" i="19"/>
  <c r="N44" i="19" s="1"/>
  <c r="N282" i="4" s="1"/>
  <c r="N53" i="19"/>
  <c r="N87" i="19"/>
  <c r="M57" i="19"/>
  <c r="N56" i="19"/>
  <c r="L46" i="19"/>
  <c r="M45" i="19"/>
  <c r="M5" i="4"/>
  <c r="M5" i="13"/>
  <c r="M5" i="21"/>
  <c r="M5" i="19"/>
  <c r="M5" i="1"/>
  <c r="E3" i="26"/>
  <c r="F9" i="24"/>
  <c r="A1" i="14"/>
  <c r="F8" i="24" s="1"/>
  <c r="A1" i="13"/>
  <c r="F24" i="24" s="1"/>
  <c r="A1" i="8"/>
  <c r="F23" i="24" s="1"/>
  <c r="A1" i="3"/>
  <c r="F22" i="24" s="1"/>
  <c r="A1" i="4"/>
  <c r="F21" i="24" s="1"/>
  <c r="A1" i="1"/>
  <c r="F20" i="24" s="1"/>
  <c r="H121" i="1" l="1"/>
  <c r="O258" i="4"/>
  <c r="N258" i="4"/>
  <c r="P42" i="19"/>
  <c r="L3" i="3"/>
  <c r="P25" i="19"/>
  <c r="P2" i="19"/>
  <c r="L30" i="27"/>
  <c r="L32" i="27" s="1"/>
  <c r="L5" i="33" s="1"/>
  <c r="P2" i="1"/>
  <c r="P369" i="1" s="1"/>
  <c r="L3" i="8"/>
  <c r="L34" i="27"/>
  <c r="L35" i="27" s="1"/>
  <c r="L4" i="33" s="1"/>
  <c r="O396" i="1"/>
  <c r="O390" i="1"/>
  <c r="O395" i="1"/>
  <c r="O393" i="1"/>
  <c r="O387" i="1"/>
  <c r="O384" i="1"/>
  <c r="O397" i="1"/>
  <c r="O386" i="1"/>
  <c r="O383" i="1"/>
  <c r="O380" i="1"/>
  <c r="O377" i="1"/>
  <c r="O392" i="1"/>
  <c r="O391" i="1"/>
  <c r="O389" i="1"/>
  <c r="O382" i="1"/>
  <c r="O372" i="1"/>
  <c r="O368" i="1"/>
  <c r="O381" i="1"/>
  <c r="O369" i="1"/>
  <c r="O357" i="1"/>
  <c r="O350" i="1"/>
  <c r="O342" i="1"/>
  <c r="O341" i="1"/>
  <c r="O394" i="1"/>
  <c r="O385" i="1"/>
  <c r="O364" i="1"/>
  <c r="O355" i="1"/>
  <c r="O352" i="1"/>
  <c r="O388" i="1"/>
  <c r="O378" i="1"/>
  <c r="O360" i="1"/>
  <c r="O347" i="1"/>
  <c r="O344" i="1"/>
  <c r="O339" i="1"/>
  <c r="O363" i="1"/>
  <c r="O367" i="1"/>
  <c r="O366" i="1"/>
  <c r="O365" i="1"/>
  <c r="O379" i="1"/>
  <c r="O376" i="1"/>
  <c r="O351" i="1"/>
  <c r="O356" i="1"/>
  <c r="O374" i="1"/>
  <c r="O359" i="1"/>
  <c r="O322" i="1"/>
  <c r="O336" i="1"/>
  <c r="O335" i="1"/>
  <c r="O375" i="1"/>
  <c r="O362" i="1"/>
  <c r="O354" i="1"/>
  <c r="O348" i="1"/>
  <c r="O338" i="1"/>
  <c r="O343" i="1"/>
  <c r="O340" i="1"/>
  <c r="O370" i="1"/>
  <c r="O337" i="1"/>
  <c r="O334" i="1"/>
  <c r="O371" i="1"/>
  <c r="O345" i="1"/>
  <c r="O373" i="1"/>
  <c r="O346" i="1"/>
  <c r="O353" i="1"/>
  <c r="O349" i="1"/>
  <c r="O332" i="1"/>
  <c r="O329" i="1"/>
  <c r="O325" i="1"/>
  <c r="O328" i="1"/>
  <c r="O324" i="1"/>
  <c r="O327" i="1"/>
  <c r="O323" i="1"/>
  <c r="O331" i="1"/>
  <c r="O333" i="1"/>
  <c r="O361" i="1"/>
  <c r="O330" i="1"/>
  <c r="O326" i="1"/>
  <c r="O318" i="1"/>
  <c r="O314" i="1"/>
  <c r="O313" i="1"/>
  <c r="O312" i="1"/>
  <c r="O298" i="1"/>
  <c r="O289" i="1"/>
  <c r="O310" i="1"/>
  <c r="O309" i="1"/>
  <c r="O308" i="1"/>
  <c r="O303" i="1"/>
  <c r="O300" i="1"/>
  <c r="O320" i="1"/>
  <c r="O307" i="1"/>
  <c r="O304" i="1"/>
  <c r="O358" i="1"/>
  <c r="O317" i="1"/>
  <c r="O306" i="1"/>
  <c r="O305" i="1"/>
  <c r="O301" i="1"/>
  <c r="O319" i="1"/>
  <c r="O316" i="1"/>
  <c r="O299" i="1"/>
  <c r="O295" i="1"/>
  <c r="O292" i="1"/>
  <c r="O294" i="1"/>
  <c r="O288" i="1"/>
  <c r="O280" i="1"/>
  <c r="O276" i="1"/>
  <c r="O287" i="1"/>
  <c r="O279" i="1"/>
  <c r="O315" i="1"/>
  <c r="O290" i="1"/>
  <c r="O281" i="1"/>
  <c r="O277" i="1"/>
  <c r="O311" i="1"/>
  <c r="O275" i="1"/>
  <c r="O286" i="1"/>
  <c r="O282" i="1"/>
  <c r="O291" i="1"/>
  <c r="O285" i="1"/>
  <c r="O284" i="1"/>
  <c r="O283" i="1"/>
  <c r="O297" i="1"/>
  <c r="O278" i="1"/>
  <c r="O321" i="1"/>
  <c r="O293" i="1"/>
  <c r="O302" i="1"/>
  <c r="O296" i="1"/>
  <c r="L3" i="27"/>
  <c r="M18" i="27"/>
  <c r="M2" i="33" s="1"/>
  <c r="L45" i="27"/>
  <c r="L24" i="27"/>
  <c r="L26" i="27" s="1"/>
  <c r="L3" i="6"/>
  <c r="L40" i="27"/>
  <c r="L3" i="14"/>
  <c r="H3" i="34"/>
  <c r="G4" i="34"/>
  <c r="G5" i="34"/>
  <c r="G35" i="34" s="1"/>
  <c r="G74" i="34" s="1"/>
  <c r="G108" i="34" s="1"/>
  <c r="G128" i="34" s="1"/>
  <c r="M65" i="19"/>
  <c r="P97" i="19"/>
  <c r="Q18" i="19"/>
  <c r="Q97" i="19" s="1"/>
  <c r="P52" i="19"/>
  <c r="P55" i="19" s="1"/>
  <c r="P63" i="19" s="1"/>
  <c r="P92" i="19"/>
  <c r="P2" i="21"/>
  <c r="P2" i="4"/>
  <c r="P2" i="13"/>
  <c r="N62" i="19"/>
  <c r="N64" i="19" s="1"/>
  <c r="N216" i="1"/>
  <c r="O98" i="19"/>
  <c r="O29" i="1"/>
  <c r="O24" i="19"/>
  <c r="O26" i="19" s="1"/>
  <c r="O3" i="4"/>
  <c r="O34" i="19"/>
  <c r="O35" i="19" s="1"/>
  <c r="O4" i="19" s="1"/>
  <c r="O3" i="19"/>
  <c r="O58" i="1"/>
  <c r="O93" i="19"/>
  <c r="O30" i="19"/>
  <c r="O32" i="19" s="1"/>
  <c r="O3" i="21"/>
  <c r="O45" i="1"/>
  <c r="O43" i="19"/>
  <c r="O44" i="19" s="1"/>
  <c r="O282" i="4" s="1"/>
  <c r="O87" i="19"/>
  <c r="O3" i="13"/>
  <c r="O53" i="19"/>
  <c r="O81" i="19"/>
  <c r="N4" i="19"/>
  <c r="N4" i="21"/>
  <c r="N4" i="1"/>
  <c r="N4" i="4"/>
  <c r="P93" i="19"/>
  <c r="P98" i="19"/>
  <c r="P81" i="19"/>
  <c r="P53" i="19"/>
  <c r="O56" i="19"/>
  <c r="N57" i="19"/>
  <c r="M46" i="19"/>
  <c r="N45" i="19"/>
  <c r="P87" i="19"/>
  <c r="P43" i="19"/>
  <c r="N5" i="4"/>
  <c r="N5" i="13"/>
  <c r="N5" i="1"/>
  <c r="N5" i="19"/>
  <c r="N5" i="21"/>
  <c r="P45" i="1"/>
  <c r="P58" i="1"/>
  <c r="P29" i="1"/>
  <c r="P3" i="13"/>
  <c r="P3" i="1"/>
  <c r="P224" i="1" s="1"/>
  <c r="P3" i="4"/>
  <c r="P3" i="21"/>
  <c r="P3" i="19"/>
  <c r="P30" i="19"/>
  <c r="P34" i="19"/>
  <c r="P35" i="19" s="1"/>
  <c r="P24" i="19"/>
  <c r="J206" i="14"/>
  <c r="J200" i="14"/>
  <c r="W194" i="14"/>
  <c r="V194" i="14"/>
  <c r="U194" i="14"/>
  <c r="T194" i="14"/>
  <c r="S194" i="14"/>
  <c r="R194" i="14"/>
  <c r="Q194" i="14"/>
  <c r="P194" i="14"/>
  <c r="O194" i="14"/>
  <c r="N194" i="14"/>
  <c r="M194" i="14"/>
  <c r="L194" i="14"/>
  <c r="K194" i="14"/>
  <c r="J194" i="14"/>
  <c r="J192" i="14"/>
  <c r="W188" i="14"/>
  <c r="V188" i="14"/>
  <c r="U188" i="14"/>
  <c r="T188" i="14"/>
  <c r="S188" i="14"/>
  <c r="R188" i="14"/>
  <c r="Q188" i="14"/>
  <c r="P188" i="14"/>
  <c r="O188" i="14"/>
  <c r="N188" i="14"/>
  <c r="M188" i="14"/>
  <c r="L188" i="14"/>
  <c r="K188" i="14"/>
  <c r="J188" i="14"/>
  <c r="J186" i="14"/>
  <c r="H139" i="14"/>
  <c r="H135" i="14"/>
  <c r="H133" i="14"/>
  <c r="E69" i="14"/>
  <c r="P43" i="13"/>
  <c r="P44" i="13" s="1"/>
  <c r="P44" i="19" l="1"/>
  <c r="P282" i="4" s="1"/>
  <c r="P258" i="4"/>
  <c r="L5" i="27"/>
  <c r="L5" i="3"/>
  <c r="P331" i="1"/>
  <c r="P316" i="1"/>
  <c r="P319" i="1"/>
  <c r="P345" i="1"/>
  <c r="P388" i="1"/>
  <c r="P376" i="1"/>
  <c r="P283" i="1"/>
  <c r="P279" i="1"/>
  <c r="P312" i="1"/>
  <c r="P286" i="1"/>
  <c r="P328" i="1"/>
  <c r="P390" i="1"/>
  <c r="P281" i="1"/>
  <c r="P361" i="1"/>
  <c r="P391" i="1"/>
  <c r="P285" i="1"/>
  <c r="P333" i="1"/>
  <c r="P330" i="1"/>
  <c r="P315" i="1"/>
  <c r="P341" i="1"/>
  <c r="P325" i="1"/>
  <c r="P362" i="1"/>
  <c r="P305" i="1"/>
  <c r="P381" i="1"/>
  <c r="P290" i="1"/>
  <c r="P307" i="1"/>
  <c r="P382" i="1"/>
  <c r="P308" i="1"/>
  <c r="P370" i="1"/>
  <c r="P297" i="1"/>
  <c r="P350" i="1"/>
  <c r="P332" i="1"/>
  <c r="P298" i="1"/>
  <c r="P303" i="1"/>
  <c r="P337" i="1"/>
  <c r="L5" i="6"/>
  <c r="P309" i="1"/>
  <c r="P346" i="1"/>
  <c r="P295" i="1"/>
  <c r="P306" i="1"/>
  <c r="P339" i="1"/>
  <c r="P342" i="1"/>
  <c r="P352" i="1"/>
  <c r="P375" i="1"/>
  <c r="P384" i="1"/>
  <c r="P293" i="1"/>
  <c r="P288" i="1"/>
  <c r="P294" i="1"/>
  <c r="P317" i="1"/>
  <c r="P326" i="1"/>
  <c r="P364" i="1"/>
  <c r="P356" i="1"/>
  <c r="P358" i="1"/>
  <c r="P366" i="1"/>
  <c r="P385" i="1"/>
  <c r="P310" i="1"/>
  <c r="P280" i="1"/>
  <c r="L5" i="8"/>
  <c r="P276" i="1"/>
  <c r="P282" i="1"/>
  <c r="P302" i="1"/>
  <c r="P304" i="1"/>
  <c r="P335" i="1"/>
  <c r="P360" i="1"/>
  <c r="P349" i="1"/>
  <c r="P380" i="1"/>
  <c r="P374" i="1"/>
  <c r="P386" i="1"/>
  <c r="P291" i="1"/>
  <c r="P313" i="1"/>
  <c r="P321" i="1"/>
  <c r="P334" i="1"/>
  <c r="P344" i="1"/>
  <c r="P340" i="1"/>
  <c r="P338" i="1"/>
  <c r="P378" i="1"/>
  <c r="P353" i="1"/>
  <c r="P392" i="1"/>
  <c r="P299" i="1"/>
  <c r="P354" i="1"/>
  <c r="P314" i="1"/>
  <c r="P347" i="1"/>
  <c r="P396" i="1"/>
  <c r="P318" i="1"/>
  <c r="P292" i="1"/>
  <c r="P329" i="1"/>
  <c r="P284" i="1"/>
  <c r="P323" i="1"/>
  <c r="P351" i="1"/>
  <c r="P357" i="1"/>
  <c r="P368" i="1"/>
  <c r="P365" i="1"/>
  <c r="P322" i="1"/>
  <c r="P363" i="1"/>
  <c r="P289" i="1"/>
  <c r="P311" i="1"/>
  <c r="P343" i="1"/>
  <c r="P287" i="1"/>
  <c r="P355" i="1"/>
  <c r="P359" i="1"/>
  <c r="P324" i="1"/>
  <c r="P383" i="1"/>
  <c r="P371" i="1"/>
  <c r="P296" i="1"/>
  <c r="P320" i="1"/>
  <c r="P348" i="1"/>
  <c r="P278" i="1"/>
  <c r="P277" i="1"/>
  <c r="P301" i="1"/>
  <c r="P300" i="1"/>
  <c r="P336" i="1"/>
  <c r="P379" i="1"/>
  <c r="P327" i="1"/>
  <c r="P372" i="1"/>
  <c r="P377" i="1"/>
  <c r="P395" i="1"/>
  <c r="P389" i="1"/>
  <c r="P373" i="1"/>
  <c r="P397" i="1"/>
  <c r="P26" i="19"/>
  <c r="P367" i="1"/>
  <c r="L4" i="27"/>
  <c r="P394" i="1"/>
  <c r="L5" i="14"/>
  <c r="H5" i="34" s="1"/>
  <c r="H35" i="34" s="1"/>
  <c r="H74" i="34" s="1"/>
  <c r="H108" i="34" s="1"/>
  <c r="H128" i="34" s="1"/>
  <c r="P393" i="1"/>
  <c r="P387" i="1"/>
  <c r="L4" i="6"/>
  <c r="L77" i="26" s="1"/>
  <c r="L4" i="3"/>
  <c r="L4" i="14"/>
  <c r="L4" i="8"/>
  <c r="M2" i="14"/>
  <c r="I3" i="34" s="1"/>
  <c r="M44" i="27"/>
  <c r="M39" i="27"/>
  <c r="M21" i="27"/>
  <c r="M22" i="27" s="1"/>
  <c r="M3" i="33" s="1"/>
  <c r="M2" i="8"/>
  <c r="M25" i="27"/>
  <c r="M2" i="3"/>
  <c r="M2" i="27"/>
  <c r="M2" i="6"/>
  <c r="N65" i="19"/>
  <c r="Q52" i="19"/>
  <c r="Q55" i="19" s="1"/>
  <c r="Q63" i="19" s="1"/>
  <c r="Q42" i="19"/>
  <c r="Q2" i="1"/>
  <c r="Q2" i="4"/>
  <c r="Q2" i="19"/>
  <c r="Q92" i="19"/>
  <c r="Q2" i="21"/>
  <c r="Q25" i="19"/>
  <c r="Q21" i="19"/>
  <c r="Q22" i="19" s="1"/>
  <c r="Q93" i="19" s="1"/>
  <c r="R18" i="19"/>
  <c r="S18" i="19" s="1"/>
  <c r="Q2" i="13"/>
  <c r="O4" i="4"/>
  <c r="O62" i="19"/>
  <c r="O64" i="19" s="1"/>
  <c r="O216" i="1"/>
  <c r="P62" i="19"/>
  <c r="P64" i="19" s="1"/>
  <c r="P216" i="1"/>
  <c r="O4" i="21"/>
  <c r="O4" i="1"/>
  <c r="O4" i="13"/>
  <c r="E292" i="4"/>
  <c r="E164" i="14"/>
  <c r="E288" i="4"/>
  <c r="E165" i="14"/>
  <c r="E289" i="4"/>
  <c r="E166" i="14"/>
  <c r="E291" i="4"/>
  <c r="O57" i="19"/>
  <c r="P56" i="19"/>
  <c r="O45" i="19"/>
  <c r="N46" i="19"/>
  <c r="O5" i="13"/>
  <c r="O5" i="21"/>
  <c r="O5" i="4"/>
  <c r="P32" i="19"/>
  <c r="P5" i="13" s="1"/>
  <c r="O5" i="1"/>
  <c r="O5" i="19"/>
  <c r="E171" i="14"/>
  <c r="E167" i="14"/>
  <c r="P4" i="13"/>
  <c r="P4" i="21"/>
  <c r="P4" i="19"/>
  <c r="P4" i="4"/>
  <c r="P4" i="1"/>
  <c r="H194" i="14"/>
  <c r="H188" i="14"/>
  <c r="Q43" i="13"/>
  <c r="Q44" i="13" s="1"/>
  <c r="H4" i="34" l="1"/>
  <c r="N18" i="27"/>
  <c r="N2" i="33" s="1"/>
  <c r="M3" i="14"/>
  <c r="M34" i="27"/>
  <c r="M35" i="27" s="1"/>
  <c r="M4" i="33" s="1"/>
  <c r="M24" i="27"/>
  <c r="M26" i="27" s="1"/>
  <c r="M3" i="6"/>
  <c r="M3" i="27"/>
  <c r="M3" i="8"/>
  <c r="M45" i="27"/>
  <c r="M30" i="27"/>
  <c r="M32" i="27" s="1"/>
  <c r="M5" i="33" s="1"/>
  <c r="M3" i="3"/>
  <c r="M40" i="27"/>
  <c r="Q394" i="1"/>
  <c r="Q392" i="1"/>
  <c r="Q388" i="1"/>
  <c r="Q382" i="1"/>
  <c r="Q380" i="1"/>
  <c r="Q395" i="1"/>
  <c r="Q389" i="1"/>
  <c r="Q387" i="1"/>
  <c r="Q386" i="1"/>
  <c r="Q379" i="1"/>
  <c r="Q378" i="1"/>
  <c r="Q369" i="1"/>
  <c r="Q393" i="1"/>
  <c r="Q381" i="1"/>
  <c r="Q375" i="1"/>
  <c r="Q371" i="1"/>
  <c r="Q362" i="1"/>
  <c r="Q367" i="1"/>
  <c r="Q376" i="1"/>
  <c r="Q374" i="1"/>
  <c r="Q370" i="1"/>
  <c r="Q361" i="1"/>
  <c r="Q346" i="1"/>
  <c r="Q337" i="1"/>
  <c r="Q390" i="1"/>
  <c r="Q391" i="1"/>
  <c r="Q397" i="1"/>
  <c r="Q363" i="1"/>
  <c r="Q383" i="1"/>
  <c r="Q343" i="1"/>
  <c r="Q340" i="1"/>
  <c r="Q366" i="1"/>
  <c r="Q396" i="1"/>
  <c r="Q385" i="1"/>
  <c r="Q355" i="1"/>
  <c r="Q336" i="1"/>
  <c r="Q335" i="1"/>
  <c r="Q372" i="1"/>
  <c r="Q364" i="1"/>
  <c r="Q353" i="1"/>
  <c r="Q347" i="1"/>
  <c r="Q354" i="1"/>
  <c r="Q350" i="1"/>
  <c r="Q349" i="1"/>
  <c r="Q377" i="1"/>
  <c r="Q365" i="1"/>
  <c r="Q345" i="1"/>
  <c r="Q359" i="1"/>
  <c r="Q351" i="1"/>
  <c r="Q328" i="1"/>
  <c r="Q373" i="1"/>
  <c r="Q368" i="1"/>
  <c r="Q356" i="1"/>
  <c r="Q352" i="1"/>
  <c r="Q357" i="1"/>
  <c r="Q348" i="1"/>
  <c r="Q384" i="1"/>
  <c r="Q360" i="1"/>
  <c r="Q341" i="1"/>
  <c r="Q358" i="1"/>
  <c r="Q344" i="1"/>
  <c r="Q342" i="1"/>
  <c r="Q318" i="1"/>
  <c r="Q317" i="1"/>
  <c r="Q309" i="1"/>
  <c r="Q324" i="1"/>
  <c r="Q323" i="1"/>
  <c r="Q338" i="1"/>
  <c r="Q332" i="1"/>
  <c r="Q327" i="1"/>
  <c r="Q322" i="1"/>
  <c r="Q331" i="1"/>
  <c r="Q321" i="1"/>
  <c r="Q333" i="1"/>
  <c r="Q326" i="1"/>
  <c r="Q330" i="1"/>
  <c r="Q320" i="1"/>
  <c r="Q315" i="1"/>
  <c r="Q312" i="1"/>
  <c r="Q339" i="1"/>
  <c r="Q334" i="1"/>
  <c r="Q307" i="1"/>
  <c r="Q304" i="1"/>
  <c r="Q306" i="1"/>
  <c r="Q305" i="1"/>
  <c r="Q297" i="1"/>
  <c r="Q325" i="1"/>
  <c r="Q301" i="1"/>
  <c r="Q329" i="1"/>
  <c r="Q299" i="1"/>
  <c r="Q296" i="1"/>
  <c r="Q319" i="1"/>
  <c r="Q316" i="1"/>
  <c r="Q302" i="1"/>
  <c r="Q311" i="1"/>
  <c r="Q290" i="1"/>
  <c r="Q287" i="1"/>
  <c r="Q281" i="1"/>
  <c r="Q277" i="1"/>
  <c r="Q288" i="1"/>
  <c r="Q292" i="1"/>
  <c r="Q313" i="1"/>
  <c r="Q286" i="1"/>
  <c r="Q282" i="1"/>
  <c r="Q308" i="1"/>
  <c r="Q303" i="1"/>
  <c r="Q295" i="1"/>
  <c r="Q283" i="1"/>
  <c r="Q298" i="1"/>
  <c r="Q285" i="1"/>
  <c r="Q284" i="1"/>
  <c r="Q278" i="1"/>
  <c r="Q289" i="1"/>
  <c r="Q293" i="1"/>
  <c r="Q300" i="1"/>
  <c r="Q291" i="1"/>
  <c r="Q279" i="1"/>
  <c r="Q280" i="1"/>
  <c r="Q314" i="1"/>
  <c r="Q310" i="1"/>
  <c r="Q294" i="1"/>
  <c r="O65" i="19"/>
  <c r="P65" i="19" s="1"/>
  <c r="Q87" i="19"/>
  <c r="Q3" i="13"/>
  <c r="Q29" i="1"/>
  <c r="Q43" i="19"/>
  <c r="Q44" i="19" s="1"/>
  <c r="Q282" i="4" s="1"/>
  <c r="Q3" i="1"/>
  <c r="Q224" i="1" s="1"/>
  <c r="Q3" i="4"/>
  <c r="Q34" i="19"/>
  <c r="Q35" i="19" s="1"/>
  <c r="Q4" i="13" s="1"/>
  <c r="Q58" i="1"/>
  <c r="Q3" i="19"/>
  <c r="Q24" i="19"/>
  <c r="Q26" i="19" s="1"/>
  <c r="Q30" i="19"/>
  <c r="Q32" i="19" s="1"/>
  <c r="Q5" i="13" s="1"/>
  <c r="Q45" i="1"/>
  <c r="Q3" i="21"/>
  <c r="Q53" i="19"/>
  <c r="Q81" i="19"/>
  <c r="Q98" i="19"/>
  <c r="R92" i="19"/>
  <c r="R97" i="19"/>
  <c r="R2" i="1"/>
  <c r="R2" i="13"/>
  <c r="R2" i="21"/>
  <c r="R2" i="4"/>
  <c r="R2" i="19"/>
  <c r="R25" i="19"/>
  <c r="R52" i="19"/>
  <c r="R55" i="19" s="1"/>
  <c r="R63" i="19" s="1"/>
  <c r="R21" i="19"/>
  <c r="R22" i="19" s="1"/>
  <c r="R24" i="19" s="1"/>
  <c r="R42" i="19"/>
  <c r="S92" i="19"/>
  <c r="S97" i="19"/>
  <c r="S42" i="19"/>
  <c r="S52" i="19"/>
  <c r="S55" i="19" s="1"/>
  <c r="S63" i="19" s="1"/>
  <c r="Q56" i="19"/>
  <c r="P57" i="19"/>
  <c r="P45" i="19"/>
  <c r="O46" i="19"/>
  <c r="P5" i="4"/>
  <c r="P5" i="1"/>
  <c r="P5" i="21"/>
  <c r="P5" i="19"/>
  <c r="S2" i="13"/>
  <c r="S2" i="21"/>
  <c r="S2" i="4"/>
  <c r="S2" i="19"/>
  <c r="S2" i="1"/>
  <c r="T18" i="19"/>
  <c r="S21" i="19"/>
  <c r="S22" i="19" s="1"/>
  <c r="S25" i="19"/>
  <c r="R43" i="13"/>
  <c r="R44" i="13" s="1"/>
  <c r="Q258" i="4" l="1"/>
  <c r="N2" i="3"/>
  <c r="N25" i="27"/>
  <c r="N44" i="27"/>
  <c r="N2" i="27"/>
  <c r="M5" i="14"/>
  <c r="I5" i="34" s="1"/>
  <c r="I35" i="34" s="1"/>
  <c r="I74" i="34" s="1"/>
  <c r="I108" i="34" s="1"/>
  <c r="I128" i="34" s="1"/>
  <c r="M5" i="6"/>
  <c r="M4" i="6"/>
  <c r="M77" i="26" s="1"/>
  <c r="N21" i="27"/>
  <c r="N22" i="27" s="1"/>
  <c r="N3" i="33" s="1"/>
  <c r="N39" i="27"/>
  <c r="N2" i="8"/>
  <c r="M4" i="27"/>
  <c r="N2" i="14"/>
  <c r="J3" i="34" s="1"/>
  <c r="M4" i="8"/>
  <c r="M4" i="14"/>
  <c r="M4" i="3"/>
  <c r="N2" i="6"/>
  <c r="M5" i="27"/>
  <c r="M5" i="8"/>
  <c r="M5" i="3"/>
  <c r="R396" i="1"/>
  <c r="R391" i="1"/>
  <c r="R395" i="1"/>
  <c r="R381" i="1"/>
  <c r="R393" i="1"/>
  <c r="R387" i="1"/>
  <c r="R384" i="1"/>
  <c r="R390" i="1"/>
  <c r="R383" i="1"/>
  <c r="R397" i="1"/>
  <c r="R379" i="1"/>
  <c r="R378" i="1"/>
  <c r="R394" i="1"/>
  <c r="R375" i="1"/>
  <c r="R373" i="1"/>
  <c r="R359" i="1"/>
  <c r="R356" i="1"/>
  <c r="R351" i="1"/>
  <c r="R348" i="1"/>
  <c r="R335" i="1"/>
  <c r="R389" i="1"/>
  <c r="R392" i="1"/>
  <c r="R358" i="1"/>
  <c r="R349" i="1"/>
  <c r="R388" i="1"/>
  <c r="R368" i="1"/>
  <c r="R357" i="1"/>
  <c r="R350" i="1"/>
  <c r="R342" i="1"/>
  <c r="R341" i="1"/>
  <c r="R386" i="1"/>
  <c r="R380" i="1"/>
  <c r="R385" i="1"/>
  <c r="R374" i="1"/>
  <c r="R365" i="1"/>
  <c r="R369" i="1"/>
  <c r="R367" i="1"/>
  <c r="R362" i="1"/>
  <c r="R377" i="1"/>
  <c r="R370" i="1"/>
  <c r="R364" i="1"/>
  <c r="R360" i="1"/>
  <c r="R361" i="1"/>
  <c r="R331" i="1"/>
  <c r="R328" i="1"/>
  <c r="R382" i="1"/>
  <c r="R338" i="1"/>
  <c r="R355" i="1"/>
  <c r="R344" i="1"/>
  <c r="R339" i="1"/>
  <c r="R371" i="1"/>
  <c r="R345" i="1"/>
  <c r="R372" i="1"/>
  <c r="R366" i="1"/>
  <c r="R352" i="1"/>
  <c r="R346" i="1"/>
  <c r="R363" i="1"/>
  <c r="R347" i="1"/>
  <c r="R376" i="1"/>
  <c r="R353" i="1"/>
  <c r="R340" i="1"/>
  <c r="R354" i="1"/>
  <c r="R343" i="1"/>
  <c r="R334" i="1"/>
  <c r="R336" i="1"/>
  <c r="R324" i="1"/>
  <c r="R323" i="1"/>
  <c r="R332" i="1"/>
  <c r="R327" i="1"/>
  <c r="R322" i="1"/>
  <c r="R333" i="1"/>
  <c r="R326" i="1"/>
  <c r="R337" i="1"/>
  <c r="R330" i="1"/>
  <c r="R329" i="1"/>
  <c r="R325" i="1"/>
  <c r="R320" i="1"/>
  <c r="R307" i="1"/>
  <c r="R304" i="1"/>
  <c r="R283" i="1"/>
  <c r="R280" i="1"/>
  <c r="R306" i="1"/>
  <c r="R305" i="1"/>
  <c r="R317" i="1"/>
  <c r="R301" i="1"/>
  <c r="R299" i="1"/>
  <c r="R319" i="1"/>
  <c r="R316" i="1"/>
  <c r="R302" i="1"/>
  <c r="R321" i="1"/>
  <c r="R315" i="1"/>
  <c r="R311" i="1"/>
  <c r="R314" i="1"/>
  <c r="R313" i="1"/>
  <c r="R298" i="1"/>
  <c r="R289" i="1"/>
  <c r="R290" i="1"/>
  <c r="R287" i="1"/>
  <c r="R281" i="1"/>
  <c r="R292" i="1"/>
  <c r="R294" i="1"/>
  <c r="R286" i="1"/>
  <c r="R282" i="1"/>
  <c r="R303" i="1"/>
  <c r="R295" i="1"/>
  <c r="R309" i="1"/>
  <c r="R285" i="1"/>
  <c r="R284" i="1"/>
  <c r="R278" i="1"/>
  <c r="R297" i="1"/>
  <c r="R293" i="1"/>
  <c r="R318" i="1"/>
  <c r="R300" i="1"/>
  <c r="R291" i="1"/>
  <c r="R279" i="1"/>
  <c r="R312" i="1"/>
  <c r="R310" i="1"/>
  <c r="R308" i="1"/>
  <c r="R296" i="1"/>
  <c r="R288" i="1"/>
  <c r="S396" i="1"/>
  <c r="S390" i="1"/>
  <c r="S378" i="1"/>
  <c r="S377" i="1"/>
  <c r="S394" i="1"/>
  <c r="S388" i="1"/>
  <c r="S391" i="1"/>
  <c r="S386" i="1"/>
  <c r="S385" i="1"/>
  <c r="S373" i="1"/>
  <c r="S383" i="1"/>
  <c r="S376" i="1"/>
  <c r="S395" i="1"/>
  <c r="S389" i="1"/>
  <c r="S384" i="1"/>
  <c r="S397" i="1"/>
  <c r="S392" i="1"/>
  <c r="S372" i="1"/>
  <c r="S362" i="1"/>
  <c r="S360" i="1"/>
  <c r="S347" i="1"/>
  <c r="S393" i="1"/>
  <c r="S380" i="1"/>
  <c r="S374" i="1"/>
  <c r="S363" i="1"/>
  <c r="S359" i="1"/>
  <c r="S368" i="1"/>
  <c r="S370" i="1"/>
  <c r="S364" i="1"/>
  <c r="S375" i="1"/>
  <c r="S371" i="1"/>
  <c r="S357" i="1"/>
  <c r="S353" i="1"/>
  <c r="S330" i="1"/>
  <c r="S329" i="1"/>
  <c r="S369" i="1"/>
  <c r="S354" i="1"/>
  <c r="S348" i="1"/>
  <c r="S381" i="1"/>
  <c r="S355" i="1"/>
  <c r="S344" i="1"/>
  <c r="S339" i="1"/>
  <c r="S379" i="1"/>
  <c r="S352" i="1"/>
  <c r="S332" i="1"/>
  <c r="S356" i="1"/>
  <c r="S367" i="1"/>
  <c r="S366" i="1"/>
  <c r="S346" i="1"/>
  <c r="S365" i="1"/>
  <c r="S340" i="1"/>
  <c r="S341" i="1"/>
  <c r="S361" i="1"/>
  <c r="S358" i="1"/>
  <c r="S349" i="1"/>
  <c r="S343" i="1"/>
  <c r="S342" i="1"/>
  <c r="S350" i="1"/>
  <c r="S336" i="1"/>
  <c r="S335" i="1"/>
  <c r="S345" i="1"/>
  <c r="S323" i="1"/>
  <c r="S313" i="1"/>
  <c r="S327" i="1"/>
  <c r="S322" i="1"/>
  <c r="S382" i="1"/>
  <c r="S351" i="1"/>
  <c r="S338" i="1"/>
  <c r="S331" i="1"/>
  <c r="S333" i="1"/>
  <c r="S326" i="1"/>
  <c r="S337" i="1"/>
  <c r="S387" i="1"/>
  <c r="S325" i="1"/>
  <c r="S334" i="1"/>
  <c r="S319" i="1"/>
  <c r="S316" i="1"/>
  <c r="S324" i="1"/>
  <c r="S306" i="1"/>
  <c r="S305" i="1"/>
  <c r="S297" i="1"/>
  <c r="S290" i="1"/>
  <c r="S282" i="1"/>
  <c r="S281" i="1"/>
  <c r="S317" i="1"/>
  <c r="S328" i="1"/>
  <c r="S301" i="1"/>
  <c r="S299" i="1"/>
  <c r="S296" i="1"/>
  <c r="S295" i="1"/>
  <c r="S302" i="1"/>
  <c r="S321" i="1"/>
  <c r="S315" i="1"/>
  <c r="S311" i="1"/>
  <c r="S314" i="1"/>
  <c r="S298" i="1"/>
  <c r="S318" i="1"/>
  <c r="S312" i="1"/>
  <c r="S310" i="1"/>
  <c r="S308" i="1"/>
  <c r="S303" i="1"/>
  <c r="S300" i="1"/>
  <c r="S287" i="1"/>
  <c r="S284" i="1"/>
  <c r="S292" i="1"/>
  <c r="S286" i="1"/>
  <c r="S309" i="1"/>
  <c r="S285" i="1"/>
  <c r="S283" i="1"/>
  <c r="S307" i="1"/>
  <c r="S293" i="1"/>
  <c r="S289" i="1"/>
  <c r="S304" i="1"/>
  <c r="S320" i="1"/>
  <c r="S291" i="1"/>
  <c r="S279" i="1"/>
  <c r="S288" i="1"/>
  <c r="S294" i="1"/>
  <c r="S280" i="1"/>
  <c r="Q62" i="19"/>
  <c r="Q64" i="19" s="1"/>
  <c r="Q65" i="19" s="1"/>
  <c r="I4" i="34"/>
  <c r="Q4" i="21"/>
  <c r="Q4" i="1"/>
  <c r="Q4" i="19"/>
  <c r="Q4" i="4"/>
  <c r="Q216" i="1"/>
  <c r="R26" i="19"/>
  <c r="R34" i="19"/>
  <c r="R35" i="19" s="1"/>
  <c r="R4" i="21" s="1"/>
  <c r="R98" i="19"/>
  <c r="R30" i="19"/>
  <c r="R32" i="19" s="1"/>
  <c r="R5" i="13" s="1"/>
  <c r="R93" i="19"/>
  <c r="R43" i="19"/>
  <c r="R44" i="19" s="1"/>
  <c r="R282" i="4" s="1"/>
  <c r="R87" i="19"/>
  <c r="R3" i="13"/>
  <c r="R29" i="1"/>
  <c r="R45" i="1"/>
  <c r="R58" i="1"/>
  <c r="R53" i="19"/>
  <c r="R3" i="1"/>
  <c r="R224" i="1" s="1"/>
  <c r="R3" i="19"/>
  <c r="R3" i="4"/>
  <c r="R81" i="19"/>
  <c r="R3" i="21"/>
  <c r="S93" i="19"/>
  <c r="S98" i="19"/>
  <c r="T92" i="19"/>
  <c r="T97" i="19"/>
  <c r="S81" i="19"/>
  <c r="S53" i="19"/>
  <c r="R56" i="19"/>
  <c r="Q57" i="19"/>
  <c r="T42" i="19"/>
  <c r="T52" i="19"/>
  <c r="T55" i="19" s="1"/>
  <c r="T63" i="19" s="1"/>
  <c r="S87" i="19"/>
  <c r="S43" i="19"/>
  <c r="S44" i="19" s="1"/>
  <c r="S282" i="4" s="1"/>
  <c r="P46" i="19"/>
  <c r="Q45" i="19"/>
  <c r="Q5" i="4"/>
  <c r="Q5" i="19"/>
  <c r="Q5" i="1"/>
  <c r="Q5" i="21"/>
  <c r="S45" i="1"/>
  <c r="S58" i="1"/>
  <c r="S29" i="1"/>
  <c r="S43" i="13"/>
  <c r="S44" i="13" s="1"/>
  <c r="S3" i="13"/>
  <c r="T2" i="13"/>
  <c r="S3" i="21"/>
  <c r="S3" i="19"/>
  <c r="S3" i="1"/>
  <c r="S224" i="1" s="1"/>
  <c r="S3" i="4"/>
  <c r="T2" i="21"/>
  <c r="T2" i="1"/>
  <c r="T2" i="19"/>
  <c r="T2" i="4"/>
  <c r="S30" i="19"/>
  <c r="S34" i="19"/>
  <c r="S35" i="19" s="1"/>
  <c r="S24" i="19"/>
  <c r="S26" i="19" s="1"/>
  <c r="U18" i="19"/>
  <c r="T21" i="19"/>
  <c r="T22" i="19" s="1"/>
  <c r="T25" i="19"/>
  <c r="S258" i="4" l="1"/>
  <c r="R258" i="4"/>
  <c r="N3" i="8"/>
  <c r="N40" i="27"/>
  <c r="N45" i="27"/>
  <c r="N34" i="27"/>
  <c r="N35" i="27" s="1"/>
  <c r="N4" i="33" s="1"/>
  <c r="N24" i="27"/>
  <c r="N26" i="27" s="1"/>
  <c r="N3" i="14"/>
  <c r="N30" i="27"/>
  <c r="N32" i="27" s="1"/>
  <c r="N5" i="33" s="1"/>
  <c r="N3" i="3"/>
  <c r="N3" i="6"/>
  <c r="N3" i="27"/>
  <c r="O18" i="27"/>
  <c r="O2" i="33" s="1"/>
  <c r="T397" i="1"/>
  <c r="T389" i="1"/>
  <c r="T385" i="1"/>
  <c r="T388" i="1"/>
  <c r="T392" i="1"/>
  <c r="T393" i="1"/>
  <c r="T384" i="1"/>
  <c r="T382" i="1"/>
  <c r="T396" i="1"/>
  <c r="T371" i="1"/>
  <c r="T387" i="1"/>
  <c r="T379" i="1"/>
  <c r="T372" i="1"/>
  <c r="T368" i="1"/>
  <c r="T363" i="1"/>
  <c r="T373" i="1"/>
  <c r="T390" i="1"/>
  <c r="T370" i="1"/>
  <c r="T364" i="1"/>
  <c r="T355" i="1"/>
  <c r="T352" i="1"/>
  <c r="T391" i="1"/>
  <c r="T395" i="1"/>
  <c r="T366" i="1"/>
  <c r="T369" i="1"/>
  <c r="T367" i="1"/>
  <c r="T361" i="1"/>
  <c r="T346" i="1"/>
  <c r="T337" i="1"/>
  <c r="T378" i="1"/>
  <c r="T383" i="1"/>
  <c r="T380" i="1"/>
  <c r="T377" i="1"/>
  <c r="T365" i="1"/>
  <c r="T357" i="1"/>
  <c r="T375" i="1"/>
  <c r="T360" i="1"/>
  <c r="T347" i="1"/>
  <c r="T338" i="1"/>
  <c r="T350" i="1"/>
  <c r="T349" i="1"/>
  <c r="T362" i="1"/>
  <c r="T358" i="1"/>
  <c r="T351" i="1"/>
  <c r="T343" i="1"/>
  <c r="T340" i="1"/>
  <c r="T386" i="1"/>
  <c r="T359" i="1"/>
  <c r="T336" i="1"/>
  <c r="T374" i="1"/>
  <c r="T376" i="1"/>
  <c r="T353" i="1"/>
  <c r="T348" i="1"/>
  <c r="T341" i="1"/>
  <c r="T381" i="1"/>
  <c r="T354" i="1"/>
  <c r="T342" i="1"/>
  <c r="T344" i="1"/>
  <c r="T327" i="1"/>
  <c r="T322" i="1"/>
  <c r="T311" i="1"/>
  <c r="T308" i="1"/>
  <c r="T332" i="1"/>
  <c r="T331" i="1"/>
  <c r="T333" i="1"/>
  <c r="T326" i="1"/>
  <c r="T394" i="1"/>
  <c r="T335" i="1"/>
  <c r="T330" i="1"/>
  <c r="T325" i="1"/>
  <c r="T334" i="1"/>
  <c r="T329" i="1"/>
  <c r="T318" i="1"/>
  <c r="T317" i="1"/>
  <c r="T328" i="1"/>
  <c r="T301" i="1"/>
  <c r="T299" i="1"/>
  <c r="T345" i="1"/>
  <c r="T319" i="1"/>
  <c r="T316" i="1"/>
  <c r="T356" i="1"/>
  <c r="T302" i="1"/>
  <c r="T294" i="1"/>
  <c r="T321" i="1"/>
  <c r="T315" i="1"/>
  <c r="T314" i="1"/>
  <c r="T298" i="1"/>
  <c r="T323" i="1"/>
  <c r="T313" i="1"/>
  <c r="T312" i="1"/>
  <c r="T310" i="1"/>
  <c r="T303" i="1"/>
  <c r="T300" i="1"/>
  <c r="T309" i="1"/>
  <c r="T286" i="1"/>
  <c r="T339" i="1"/>
  <c r="T290" i="1"/>
  <c r="T282" i="1"/>
  <c r="T295" i="1"/>
  <c r="T285" i="1"/>
  <c r="T283" i="1"/>
  <c r="T287" i="1"/>
  <c r="T307" i="1"/>
  <c r="T284" i="1"/>
  <c r="T324" i="1"/>
  <c r="T305" i="1"/>
  <c r="T293" i="1"/>
  <c r="T289" i="1"/>
  <c r="T320" i="1"/>
  <c r="T297" i="1"/>
  <c r="T291" i="1"/>
  <c r="T292" i="1"/>
  <c r="T281" i="1"/>
  <c r="T288" i="1"/>
  <c r="T306" i="1"/>
  <c r="T296" i="1"/>
  <c r="T280" i="1"/>
  <c r="T304" i="1"/>
  <c r="R4" i="4"/>
  <c r="R4" i="1"/>
  <c r="R4" i="19"/>
  <c r="R216" i="1"/>
  <c r="R4" i="13"/>
  <c r="R62" i="19"/>
  <c r="R64" i="19" s="1"/>
  <c r="R65" i="19" s="1"/>
  <c r="S62" i="19"/>
  <c r="S64" i="19" s="1"/>
  <c r="S216" i="1"/>
  <c r="U92" i="19"/>
  <c r="U97" i="19"/>
  <c r="T93" i="19"/>
  <c r="T98" i="19"/>
  <c r="S56" i="19"/>
  <c r="R57" i="19"/>
  <c r="T81" i="19"/>
  <c r="T53" i="19"/>
  <c r="U42" i="19"/>
  <c r="U52" i="19"/>
  <c r="U55" i="19" s="1"/>
  <c r="U63" i="19" s="1"/>
  <c r="R45" i="19"/>
  <c r="Q46" i="19"/>
  <c r="T87" i="19"/>
  <c r="T43" i="19"/>
  <c r="T44" i="19" s="1"/>
  <c r="T282" i="4" s="1"/>
  <c r="R5" i="21"/>
  <c r="S32" i="19"/>
  <c r="S5" i="13" s="1"/>
  <c r="R5" i="4"/>
  <c r="R5" i="1"/>
  <c r="R5" i="19"/>
  <c r="T43" i="13"/>
  <c r="T44" i="13" s="1"/>
  <c r="T45" i="1"/>
  <c r="T58" i="1"/>
  <c r="T29" i="1"/>
  <c r="T3" i="13"/>
  <c r="U2" i="13"/>
  <c r="S4" i="13"/>
  <c r="S4" i="21"/>
  <c r="S4" i="19"/>
  <c r="S4" i="4"/>
  <c r="S4" i="1"/>
  <c r="T3" i="21"/>
  <c r="T3" i="19"/>
  <c r="T3" i="4"/>
  <c r="T3" i="1"/>
  <c r="T224" i="1" s="1"/>
  <c r="U2" i="19"/>
  <c r="U2" i="21"/>
  <c r="U2" i="4"/>
  <c r="U2" i="1"/>
  <c r="T30" i="19"/>
  <c r="T34" i="19"/>
  <c r="T35" i="19" s="1"/>
  <c r="T24" i="19"/>
  <c r="T26" i="19" s="1"/>
  <c r="V18" i="19"/>
  <c r="U25" i="19"/>
  <c r="U21" i="19"/>
  <c r="U22" i="19" s="1"/>
  <c r="N4" i="27" l="1"/>
  <c r="N4" i="8"/>
  <c r="T258" i="4"/>
  <c r="N5" i="27"/>
  <c r="N4" i="3"/>
  <c r="O2" i="8"/>
  <c r="O44" i="27"/>
  <c r="N5" i="8"/>
  <c r="N5" i="3"/>
  <c r="N5" i="6"/>
  <c r="N5" i="14"/>
  <c r="J5" i="34" s="1"/>
  <c r="J35" i="34" s="1"/>
  <c r="J74" i="34" s="1"/>
  <c r="J108" i="34" s="1"/>
  <c r="O2" i="3"/>
  <c r="O25" i="27"/>
  <c r="O2" i="14"/>
  <c r="K3" i="34" s="1"/>
  <c r="O21" i="27"/>
  <c r="O22" i="27" s="1"/>
  <c r="O3" i="33" s="1"/>
  <c r="O2" i="27"/>
  <c r="O39" i="27"/>
  <c r="O2" i="6"/>
  <c r="N4" i="14"/>
  <c r="N4" i="6"/>
  <c r="N77" i="26" s="1"/>
  <c r="U395" i="1"/>
  <c r="U393" i="1"/>
  <c r="U397" i="1"/>
  <c r="U390" i="1"/>
  <c r="U389" i="1"/>
  <c r="U383" i="1"/>
  <c r="U380" i="1"/>
  <c r="U396" i="1"/>
  <c r="U394" i="1"/>
  <c r="U377" i="1"/>
  <c r="U385" i="1"/>
  <c r="U382" i="1"/>
  <c r="U386" i="1"/>
  <c r="U378" i="1"/>
  <c r="U388" i="1"/>
  <c r="U392" i="1"/>
  <c r="U381" i="1"/>
  <c r="U374" i="1"/>
  <c r="U370" i="1"/>
  <c r="U371" i="1"/>
  <c r="U391" i="1"/>
  <c r="U379" i="1"/>
  <c r="U376" i="1"/>
  <c r="U375" i="1"/>
  <c r="U365" i="1"/>
  <c r="U354" i="1"/>
  <c r="U353" i="1"/>
  <c r="U345" i="1"/>
  <c r="U338" i="1"/>
  <c r="U359" i="1"/>
  <c r="U356" i="1"/>
  <c r="U351" i="1"/>
  <c r="U348" i="1"/>
  <c r="U373" i="1"/>
  <c r="U362" i="1"/>
  <c r="U369" i="1"/>
  <c r="U367" i="1"/>
  <c r="U384" i="1"/>
  <c r="U372" i="1"/>
  <c r="U334" i="1"/>
  <c r="U325" i="1"/>
  <c r="U344" i="1"/>
  <c r="U339" i="1"/>
  <c r="U358" i="1"/>
  <c r="U343" i="1"/>
  <c r="U340" i="1"/>
  <c r="U361" i="1"/>
  <c r="U342" i="1"/>
  <c r="U341" i="1"/>
  <c r="U387" i="1"/>
  <c r="U363" i="1"/>
  <c r="U360" i="1"/>
  <c r="U346" i="1"/>
  <c r="U337" i="1"/>
  <c r="U335" i="1"/>
  <c r="U368" i="1"/>
  <c r="U333" i="1"/>
  <c r="U331" i="1"/>
  <c r="U366" i="1"/>
  <c r="U352" i="1"/>
  <c r="U357" i="1"/>
  <c r="U347" i="1"/>
  <c r="U349" i="1"/>
  <c r="U350" i="1"/>
  <c r="U355" i="1"/>
  <c r="U332" i="1"/>
  <c r="U326" i="1"/>
  <c r="U330" i="1"/>
  <c r="U329" i="1"/>
  <c r="U328" i="1"/>
  <c r="U324" i="1"/>
  <c r="U364" i="1"/>
  <c r="U317" i="1"/>
  <c r="U301" i="1"/>
  <c r="U286" i="1"/>
  <c r="U299" i="1"/>
  <c r="U336" i="1"/>
  <c r="U319" i="1"/>
  <c r="U316" i="1"/>
  <c r="U322" i="1"/>
  <c r="U302" i="1"/>
  <c r="U321" i="1"/>
  <c r="U315" i="1"/>
  <c r="U314" i="1"/>
  <c r="U311" i="1"/>
  <c r="U298" i="1"/>
  <c r="U323" i="1"/>
  <c r="U313" i="1"/>
  <c r="U312" i="1"/>
  <c r="U310" i="1"/>
  <c r="U303" i="1"/>
  <c r="U300" i="1"/>
  <c r="U318" i="1"/>
  <c r="U309" i="1"/>
  <c r="U308" i="1"/>
  <c r="U320" i="1"/>
  <c r="U307" i="1"/>
  <c r="U304" i="1"/>
  <c r="U283" i="1"/>
  <c r="U282" i="1"/>
  <c r="U292" i="1"/>
  <c r="U295" i="1"/>
  <c r="U285" i="1"/>
  <c r="U284" i="1"/>
  <c r="U305" i="1"/>
  <c r="U293" i="1"/>
  <c r="U289" i="1"/>
  <c r="U290" i="1"/>
  <c r="U297" i="1"/>
  <c r="U291" i="1"/>
  <c r="U288" i="1"/>
  <c r="U287" i="1"/>
  <c r="U281" i="1"/>
  <c r="U296" i="1"/>
  <c r="U294" i="1"/>
  <c r="U327" i="1"/>
  <c r="U306" i="1"/>
  <c r="S65" i="19"/>
  <c r="T62" i="19"/>
  <c r="T64" i="19" s="1"/>
  <c r="T216" i="1"/>
  <c r="U93" i="19"/>
  <c r="U98" i="19"/>
  <c r="V92" i="19"/>
  <c r="V97" i="19"/>
  <c r="T32" i="19"/>
  <c r="U81" i="19"/>
  <c r="U53" i="19"/>
  <c r="V42" i="19"/>
  <c r="V52" i="19"/>
  <c r="V55" i="19" s="1"/>
  <c r="V63" i="19" s="1"/>
  <c r="T56" i="19"/>
  <c r="S57" i="19"/>
  <c r="S5" i="21"/>
  <c r="U87" i="19"/>
  <c r="U43" i="19"/>
  <c r="U44" i="19" s="1"/>
  <c r="U282" i="4" s="1"/>
  <c r="R46" i="19"/>
  <c r="S45" i="19"/>
  <c r="S5" i="4"/>
  <c r="S5" i="19"/>
  <c r="S5" i="1"/>
  <c r="U43" i="13"/>
  <c r="U44" i="13" s="1"/>
  <c r="U45" i="1"/>
  <c r="U58" i="1"/>
  <c r="U29" i="1"/>
  <c r="U3" i="13"/>
  <c r="V2" i="13"/>
  <c r="T4" i="13"/>
  <c r="U3" i="21"/>
  <c r="U3" i="1"/>
  <c r="U224" i="1" s="1"/>
  <c r="U3" i="19"/>
  <c r="U3" i="4"/>
  <c r="T4" i="21"/>
  <c r="T4" i="1"/>
  <c r="T4" i="4"/>
  <c r="T4" i="19"/>
  <c r="V2" i="21"/>
  <c r="V2" i="4"/>
  <c r="V2" i="1"/>
  <c r="V2" i="19"/>
  <c r="U30" i="19"/>
  <c r="U34" i="19"/>
  <c r="U35" i="19" s="1"/>
  <c r="U24" i="19"/>
  <c r="U26" i="19" s="1"/>
  <c r="W18" i="19"/>
  <c r="V21" i="19"/>
  <c r="V22" i="19" s="1"/>
  <c r="V25" i="19"/>
  <c r="U258" i="4" l="1"/>
  <c r="J4" i="34"/>
  <c r="P18" i="27"/>
  <c r="P2" i="33" s="1"/>
  <c r="O3" i="3"/>
  <c r="O45" i="27"/>
  <c r="O30" i="27"/>
  <c r="O32" i="27" s="1"/>
  <c r="O5" i="33" s="1"/>
  <c r="O40" i="27"/>
  <c r="O3" i="8"/>
  <c r="O3" i="6"/>
  <c r="O3" i="14"/>
  <c r="O3" i="27"/>
  <c r="O34" i="27"/>
  <c r="O35" i="27" s="1"/>
  <c r="O4" i="33" s="1"/>
  <c r="O24" i="27"/>
  <c r="O26" i="27" s="1"/>
  <c r="V393" i="1"/>
  <c r="V396" i="1"/>
  <c r="V395" i="1"/>
  <c r="V397" i="1"/>
  <c r="V379" i="1"/>
  <c r="V387" i="1"/>
  <c r="V384" i="1"/>
  <c r="V380" i="1"/>
  <c r="V392" i="1"/>
  <c r="V391" i="1"/>
  <c r="V389" i="1"/>
  <c r="V381" i="1"/>
  <c r="V390" i="1"/>
  <c r="V373" i="1"/>
  <c r="V383" i="1"/>
  <c r="V377" i="1"/>
  <c r="V369" i="1"/>
  <c r="V367" i="1"/>
  <c r="V364" i="1"/>
  <c r="V376" i="1"/>
  <c r="V386" i="1"/>
  <c r="V382" i="1"/>
  <c r="V374" i="1"/>
  <c r="V357" i="1"/>
  <c r="V350" i="1"/>
  <c r="V388" i="1"/>
  <c r="V372" i="1"/>
  <c r="V366" i="1"/>
  <c r="V365" i="1"/>
  <c r="V371" i="1"/>
  <c r="V368" i="1"/>
  <c r="V375" i="1"/>
  <c r="V370" i="1"/>
  <c r="V354" i="1"/>
  <c r="V362" i="1"/>
  <c r="V360" i="1"/>
  <c r="V363" i="1"/>
  <c r="V394" i="1"/>
  <c r="V349" i="1"/>
  <c r="V348" i="1"/>
  <c r="V323" i="1"/>
  <c r="V355" i="1"/>
  <c r="V361" i="1"/>
  <c r="V351" i="1"/>
  <c r="V342" i="1"/>
  <c r="V341" i="1"/>
  <c r="V356" i="1"/>
  <c r="V345" i="1"/>
  <c r="V385" i="1"/>
  <c r="V338" i="1"/>
  <c r="V352" i="1"/>
  <c r="V346" i="1"/>
  <c r="V347" i="1"/>
  <c r="V353" i="1"/>
  <c r="V340" i="1"/>
  <c r="V358" i="1"/>
  <c r="V344" i="1"/>
  <c r="V343" i="1"/>
  <c r="V337" i="1"/>
  <c r="V331" i="1"/>
  <c r="V326" i="1"/>
  <c r="V333" i="1"/>
  <c r="V335" i="1"/>
  <c r="V330" i="1"/>
  <c r="V359" i="1"/>
  <c r="V329" i="1"/>
  <c r="V325" i="1"/>
  <c r="V378" i="1"/>
  <c r="V334" i="1"/>
  <c r="V328" i="1"/>
  <c r="V324" i="1"/>
  <c r="V339" i="1"/>
  <c r="V313" i="1"/>
  <c r="V299" i="1"/>
  <c r="V296" i="1"/>
  <c r="V291" i="1"/>
  <c r="V288" i="1"/>
  <c r="V336" i="1"/>
  <c r="V319" i="1"/>
  <c r="V316" i="1"/>
  <c r="V322" i="1"/>
  <c r="V302" i="1"/>
  <c r="V332" i="1"/>
  <c r="V321" i="1"/>
  <c r="V315" i="1"/>
  <c r="V314" i="1"/>
  <c r="V311" i="1"/>
  <c r="V298" i="1"/>
  <c r="V312" i="1"/>
  <c r="V310" i="1"/>
  <c r="V303" i="1"/>
  <c r="V300" i="1"/>
  <c r="V318" i="1"/>
  <c r="V309" i="1"/>
  <c r="V308" i="1"/>
  <c r="V320" i="1"/>
  <c r="V307" i="1"/>
  <c r="V304" i="1"/>
  <c r="V327" i="1"/>
  <c r="V306" i="1"/>
  <c r="V305" i="1"/>
  <c r="V297" i="1"/>
  <c r="V290" i="1"/>
  <c r="V282" i="1"/>
  <c r="V295" i="1"/>
  <c r="V285" i="1"/>
  <c r="V286" i="1"/>
  <c r="V284" i="1"/>
  <c r="V283" i="1"/>
  <c r="V317" i="1"/>
  <c r="V301" i="1"/>
  <c r="V293" i="1"/>
  <c r="V289" i="1"/>
  <c r="V294" i="1"/>
  <c r="V292" i="1"/>
  <c r="V287" i="1"/>
  <c r="P44" i="27"/>
  <c r="P2" i="14"/>
  <c r="P39" i="27"/>
  <c r="T65" i="19"/>
  <c r="U62" i="19"/>
  <c r="U64" i="19" s="1"/>
  <c r="U216" i="1"/>
  <c r="V93" i="19"/>
  <c r="V98" i="19"/>
  <c r="W92" i="19"/>
  <c r="W97" i="19"/>
  <c r="T5" i="19"/>
  <c r="T5" i="21"/>
  <c r="U32" i="19"/>
  <c r="U5" i="19" s="1"/>
  <c r="T5" i="13"/>
  <c r="T5" i="1"/>
  <c r="T5" i="4"/>
  <c r="T57" i="19"/>
  <c r="U56" i="19"/>
  <c r="V81" i="19"/>
  <c r="V53" i="19"/>
  <c r="W42" i="19"/>
  <c r="W52" i="19"/>
  <c r="W55" i="19" s="1"/>
  <c r="W63" i="19" s="1"/>
  <c r="V87" i="19"/>
  <c r="V43" i="19"/>
  <c r="V44" i="19" s="1"/>
  <c r="V282" i="4" s="1"/>
  <c r="S46" i="19"/>
  <c r="T45" i="19"/>
  <c r="V43" i="13"/>
  <c r="V44" i="13" s="1"/>
  <c r="V45" i="1"/>
  <c r="V58" i="1"/>
  <c r="V29" i="1"/>
  <c r="V3" i="13"/>
  <c r="W2" i="13"/>
  <c r="U4" i="13"/>
  <c r="W2" i="21"/>
  <c r="W2" i="19"/>
  <c r="W2" i="4"/>
  <c r="W2" i="1"/>
  <c r="U4" i="21"/>
  <c r="U4" i="19"/>
  <c r="U4" i="4"/>
  <c r="U4" i="1"/>
  <c r="V3" i="21"/>
  <c r="V3" i="19"/>
  <c r="V3" i="1"/>
  <c r="V224" i="1" s="1"/>
  <c r="V3" i="4"/>
  <c r="V30" i="19"/>
  <c r="V34" i="19"/>
  <c r="V35" i="19" s="1"/>
  <c r="V24" i="19"/>
  <c r="V26" i="19" s="1"/>
  <c r="X18" i="19"/>
  <c r="X97" i="19" s="1"/>
  <c r="W25" i="19"/>
  <c r="W21" i="19"/>
  <c r="W22" i="19" s="1"/>
  <c r="P2" i="3" l="1"/>
  <c r="P2" i="8"/>
  <c r="P2" i="6"/>
  <c r="P2" i="27"/>
  <c r="V258" i="4"/>
  <c r="P21" i="27"/>
  <c r="P22" i="27" s="1"/>
  <c r="P3" i="33" s="1"/>
  <c r="P25" i="27"/>
  <c r="O5" i="3"/>
  <c r="O5" i="14"/>
  <c r="K5" i="34" s="1"/>
  <c r="K35" i="34" s="1"/>
  <c r="K74" i="34" s="1"/>
  <c r="K108" i="34" s="1"/>
  <c r="O5" i="27"/>
  <c r="O5" i="8"/>
  <c r="O5" i="6"/>
  <c r="O4" i="14"/>
  <c r="O4" i="27"/>
  <c r="O4" i="3"/>
  <c r="O4" i="8"/>
  <c r="O4" i="6"/>
  <c r="O77" i="26" s="1"/>
  <c r="W397" i="1"/>
  <c r="W379" i="1"/>
  <c r="W390" i="1"/>
  <c r="W385" i="1"/>
  <c r="W391" i="1"/>
  <c r="W386" i="1"/>
  <c r="W392" i="1"/>
  <c r="W374" i="1"/>
  <c r="W395" i="1"/>
  <c r="W388" i="1"/>
  <c r="W376" i="1"/>
  <c r="W384" i="1"/>
  <c r="W382" i="1"/>
  <c r="W380" i="1"/>
  <c r="W375" i="1"/>
  <c r="W366" i="1"/>
  <c r="W365" i="1"/>
  <c r="W393" i="1"/>
  <c r="W378" i="1"/>
  <c r="W372" i="1"/>
  <c r="W368" i="1"/>
  <c r="W387" i="1"/>
  <c r="W363" i="1"/>
  <c r="W358" i="1"/>
  <c r="W349" i="1"/>
  <c r="W389" i="1"/>
  <c r="W381" i="1"/>
  <c r="W396" i="1"/>
  <c r="W394" i="1"/>
  <c r="W355" i="1"/>
  <c r="W352" i="1"/>
  <c r="W369" i="1"/>
  <c r="W367" i="1"/>
  <c r="W377" i="1"/>
  <c r="W371" i="1"/>
  <c r="W364" i="1"/>
  <c r="W361" i="1"/>
  <c r="W373" i="1"/>
  <c r="W359" i="1"/>
  <c r="W383" i="1"/>
  <c r="W354" i="1"/>
  <c r="W350" i="1"/>
  <c r="W344" i="1"/>
  <c r="W339" i="1"/>
  <c r="W343" i="1"/>
  <c r="W340" i="1"/>
  <c r="W356" i="1"/>
  <c r="W345" i="1"/>
  <c r="W370" i="1"/>
  <c r="W353" i="1"/>
  <c r="W347" i="1"/>
  <c r="W346" i="1"/>
  <c r="W357" i="1"/>
  <c r="W348" i="1"/>
  <c r="W341" i="1"/>
  <c r="W342" i="1"/>
  <c r="W360" i="1"/>
  <c r="W331" i="1"/>
  <c r="W321" i="1"/>
  <c r="W314" i="1"/>
  <c r="W351" i="1"/>
  <c r="W338" i="1"/>
  <c r="W326" i="1"/>
  <c r="W333" i="1"/>
  <c r="W335" i="1"/>
  <c r="W330" i="1"/>
  <c r="W362" i="1"/>
  <c r="W337" i="1"/>
  <c r="W329" i="1"/>
  <c r="W325" i="1"/>
  <c r="W334" i="1"/>
  <c r="W328" i="1"/>
  <c r="W324" i="1"/>
  <c r="W336" i="1"/>
  <c r="W327" i="1"/>
  <c r="W323" i="1"/>
  <c r="W322" i="1"/>
  <c r="W311" i="1"/>
  <c r="W319" i="1"/>
  <c r="W316" i="1"/>
  <c r="W302" i="1"/>
  <c r="W332" i="1"/>
  <c r="W315" i="1"/>
  <c r="W298" i="1"/>
  <c r="W312" i="1"/>
  <c r="W310" i="1"/>
  <c r="W303" i="1"/>
  <c r="W300" i="1"/>
  <c r="W318" i="1"/>
  <c r="W313" i="1"/>
  <c r="W309" i="1"/>
  <c r="W308" i="1"/>
  <c r="W320" i="1"/>
  <c r="W307" i="1"/>
  <c r="W304" i="1"/>
  <c r="W306" i="1"/>
  <c r="W305" i="1"/>
  <c r="W299" i="1"/>
  <c r="W284" i="1"/>
  <c r="W283" i="1"/>
  <c r="W317" i="1"/>
  <c r="W301" i="1"/>
  <c r="W293" i="1"/>
  <c r="W289" i="1"/>
  <c r="W297" i="1"/>
  <c r="W291" i="1"/>
  <c r="W286" i="1"/>
  <c r="W288" i="1"/>
  <c r="W296" i="1"/>
  <c r="W294" i="1"/>
  <c r="W292" i="1"/>
  <c r="W287" i="1"/>
  <c r="W290" i="1"/>
  <c r="W295" i="1"/>
  <c r="W285" i="1"/>
  <c r="K4" i="34"/>
  <c r="L3" i="34"/>
  <c r="U65" i="19"/>
  <c r="V62" i="19"/>
  <c r="V64" i="19" s="1"/>
  <c r="V216" i="1"/>
  <c r="W93" i="19"/>
  <c r="W98" i="19"/>
  <c r="X52" i="19"/>
  <c r="X55" i="19" s="1"/>
  <c r="X63" i="19" s="1"/>
  <c r="X92" i="19"/>
  <c r="U5" i="4"/>
  <c r="U5" i="21"/>
  <c r="V32" i="19"/>
  <c r="V5" i="21" s="1"/>
  <c r="U5" i="1"/>
  <c r="U5" i="13"/>
  <c r="W81" i="19"/>
  <c r="W53" i="19"/>
  <c r="U57" i="19"/>
  <c r="V56" i="19"/>
  <c r="W43" i="13"/>
  <c r="W44" i="13" s="1"/>
  <c r="T46" i="19"/>
  <c r="U45" i="19"/>
  <c r="X2" i="13"/>
  <c r="X42" i="19"/>
  <c r="W87" i="19"/>
  <c r="W43" i="19"/>
  <c r="W44" i="19" s="1"/>
  <c r="W282" i="4" s="1"/>
  <c r="W45" i="1"/>
  <c r="W58" i="1"/>
  <c r="W29" i="1"/>
  <c r="W3" i="13"/>
  <c r="V4" i="13"/>
  <c r="V4" i="21"/>
  <c r="V4" i="19"/>
  <c r="V4" i="4"/>
  <c r="V4" i="1"/>
  <c r="W3" i="21"/>
  <c r="W3" i="19"/>
  <c r="W3" i="4"/>
  <c r="W3" i="1"/>
  <c r="W224" i="1" s="1"/>
  <c r="X2" i="21"/>
  <c r="X2" i="19"/>
  <c r="X2" i="4"/>
  <c r="X2" i="1"/>
  <c r="W30" i="19"/>
  <c r="W34" i="19"/>
  <c r="W35" i="19" s="1"/>
  <c r="W24" i="19"/>
  <c r="W26" i="19" s="1"/>
  <c r="Y18" i="19"/>
  <c r="Y97" i="19" s="1"/>
  <c r="X25" i="19"/>
  <c r="X21" i="19"/>
  <c r="X22" i="19" s="1"/>
  <c r="P3" i="14" l="1"/>
  <c r="P30" i="27"/>
  <c r="P32" i="27" s="1"/>
  <c r="P5" i="33" s="1"/>
  <c r="P34" i="27"/>
  <c r="P35" i="27" s="1"/>
  <c r="P4" i="33" s="1"/>
  <c r="P3" i="6"/>
  <c r="P3" i="8"/>
  <c r="P3" i="3"/>
  <c r="Q18" i="27"/>
  <c r="Q2" i="33" s="1"/>
  <c r="P45" i="27"/>
  <c r="P24" i="27"/>
  <c r="P26" i="27" s="1"/>
  <c r="P3" i="27"/>
  <c r="P40" i="27"/>
  <c r="W258" i="4"/>
  <c r="X395" i="1"/>
  <c r="X392" i="1"/>
  <c r="X394" i="1"/>
  <c r="X386" i="1"/>
  <c r="X389" i="1"/>
  <c r="X383" i="1"/>
  <c r="X381" i="1"/>
  <c r="X377" i="1"/>
  <c r="X397" i="1"/>
  <c r="X385" i="1"/>
  <c r="X396" i="1"/>
  <c r="X387" i="1"/>
  <c r="X379" i="1"/>
  <c r="X371" i="1"/>
  <c r="X362" i="1"/>
  <c r="X360" i="1"/>
  <c r="X347" i="1"/>
  <c r="X344" i="1"/>
  <c r="X339" i="1"/>
  <c r="X336" i="1"/>
  <c r="X393" i="1"/>
  <c r="X378" i="1"/>
  <c r="X368" i="1"/>
  <c r="X361" i="1"/>
  <c r="X346" i="1"/>
  <c r="X388" i="1"/>
  <c r="X373" i="1"/>
  <c r="X370" i="1"/>
  <c r="X364" i="1"/>
  <c r="X354" i="1"/>
  <c r="X353" i="1"/>
  <c r="X345" i="1"/>
  <c r="X338" i="1"/>
  <c r="X390" i="1"/>
  <c r="X376" i="1"/>
  <c r="X384" i="1"/>
  <c r="X374" i="1"/>
  <c r="X391" i="1"/>
  <c r="X372" i="1"/>
  <c r="X366" i="1"/>
  <c r="X357" i="1"/>
  <c r="X382" i="1"/>
  <c r="X358" i="1"/>
  <c r="X351" i="1"/>
  <c r="X342" i="1"/>
  <c r="X341" i="1"/>
  <c r="X334" i="1"/>
  <c r="X369" i="1"/>
  <c r="X367" i="1"/>
  <c r="X352" i="1"/>
  <c r="X329" i="1"/>
  <c r="X380" i="1"/>
  <c r="X375" i="1"/>
  <c r="X340" i="1"/>
  <c r="X365" i="1"/>
  <c r="X363" i="1"/>
  <c r="X348" i="1"/>
  <c r="X349" i="1"/>
  <c r="X343" i="1"/>
  <c r="X350" i="1"/>
  <c r="X355" i="1"/>
  <c r="X333" i="1"/>
  <c r="X326" i="1"/>
  <c r="X335" i="1"/>
  <c r="X330" i="1"/>
  <c r="X337" i="1"/>
  <c r="X325" i="1"/>
  <c r="X359" i="1"/>
  <c r="X328" i="1"/>
  <c r="X324" i="1"/>
  <c r="X327" i="1"/>
  <c r="X323" i="1"/>
  <c r="X322" i="1"/>
  <c r="X356" i="1"/>
  <c r="X332" i="1"/>
  <c r="X331" i="1"/>
  <c r="X319" i="1"/>
  <c r="X316" i="1"/>
  <c r="X295" i="1"/>
  <c r="X292" i="1"/>
  <c r="X302" i="1"/>
  <c r="X315" i="1"/>
  <c r="X321" i="1"/>
  <c r="X298" i="1"/>
  <c r="X314" i="1"/>
  <c r="X312" i="1"/>
  <c r="X311" i="1"/>
  <c r="X310" i="1"/>
  <c r="X303" i="1"/>
  <c r="X300" i="1"/>
  <c r="X318" i="1"/>
  <c r="X313" i="1"/>
  <c r="X309" i="1"/>
  <c r="X308" i="1"/>
  <c r="X320" i="1"/>
  <c r="X307" i="1"/>
  <c r="X304" i="1"/>
  <c r="X306" i="1"/>
  <c r="X305" i="1"/>
  <c r="X317" i="1"/>
  <c r="X301" i="1"/>
  <c r="X286" i="1"/>
  <c r="X293" i="1"/>
  <c r="X289" i="1"/>
  <c r="X284" i="1"/>
  <c r="X297" i="1"/>
  <c r="X291" i="1"/>
  <c r="X288" i="1"/>
  <c r="X296" i="1"/>
  <c r="X294" i="1"/>
  <c r="X287" i="1"/>
  <c r="X285" i="1"/>
  <c r="X290" i="1"/>
  <c r="X299" i="1"/>
  <c r="P5" i="3"/>
  <c r="P5" i="27"/>
  <c r="P5" i="6"/>
  <c r="P5" i="14"/>
  <c r="P5" i="8"/>
  <c r="P4" i="27"/>
  <c r="V65" i="19"/>
  <c r="W62" i="19"/>
  <c r="W64" i="19" s="1"/>
  <c r="W216" i="1"/>
  <c r="X93" i="19"/>
  <c r="X98" i="19"/>
  <c r="Y52" i="19"/>
  <c r="Y55" i="19" s="1"/>
  <c r="Y63" i="19" s="1"/>
  <c r="Y92" i="19"/>
  <c r="V5" i="1"/>
  <c r="V5" i="4"/>
  <c r="V5" i="19"/>
  <c r="V5" i="13"/>
  <c r="W32" i="19"/>
  <c r="W5" i="19" s="1"/>
  <c r="X43" i="13"/>
  <c r="X44" i="13" s="1"/>
  <c r="X43" i="19"/>
  <c r="X44" i="19" s="1"/>
  <c r="X282" i="4" s="1"/>
  <c r="X81" i="19"/>
  <c r="X53" i="19"/>
  <c r="W56" i="19"/>
  <c r="V57" i="19"/>
  <c r="U46" i="19"/>
  <c r="V45" i="19"/>
  <c r="Y2" i="13"/>
  <c r="Y42" i="19"/>
  <c r="X58" i="1"/>
  <c r="X87" i="19"/>
  <c r="X29" i="1"/>
  <c r="X45" i="1"/>
  <c r="X3" i="13"/>
  <c r="W4" i="13"/>
  <c r="Y2" i="21"/>
  <c r="Y2" i="19"/>
  <c r="Y2" i="1"/>
  <c r="Y2" i="4"/>
  <c r="W4" i="21"/>
  <c r="W4" i="4"/>
  <c r="W4" i="1"/>
  <c r="W4" i="19"/>
  <c r="X3" i="4"/>
  <c r="X3" i="19"/>
  <c r="X3" i="21"/>
  <c r="X3" i="1"/>
  <c r="X224" i="1" s="1"/>
  <c r="X30" i="19"/>
  <c r="X34" i="19"/>
  <c r="X35" i="19" s="1"/>
  <c r="X4" i="13" s="1"/>
  <c r="X24" i="19"/>
  <c r="X26" i="19" s="1"/>
  <c r="Z18" i="19"/>
  <c r="Z97" i="19" s="1"/>
  <c r="Y25" i="19"/>
  <c r="Y21" i="19"/>
  <c r="Y22" i="19" s="1"/>
  <c r="Q2" i="27" l="1"/>
  <c r="Q2" i="14"/>
  <c r="Q2" i="6"/>
  <c r="Q2" i="3"/>
  <c r="Q21" i="27"/>
  <c r="Q22" i="27" s="1"/>
  <c r="Q3" i="33" s="1"/>
  <c r="Q39" i="27"/>
  <c r="Q2" i="8"/>
  <c r="P4" i="8"/>
  <c r="P4" i="14"/>
  <c r="L4" i="34" s="1"/>
  <c r="P4" i="3"/>
  <c r="P4" i="6"/>
  <c r="P77" i="26" s="1"/>
  <c r="Q44" i="27"/>
  <c r="Q25" i="27"/>
  <c r="X258" i="4"/>
  <c r="Y397" i="1"/>
  <c r="Y393" i="1"/>
  <c r="Y394" i="1"/>
  <c r="Y396" i="1"/>
  <c r="Y389" i="1"/>
  <c r="Y388" i="1"/>
  <c r="Y390" i="1"/>
  <c r="Y370" i="1"/>
  <c r="Y387" i="1"/>
  <c r="Y383" i="1"/>
  <c r="Y378" i="1"/>
  <c r="Y384" i="1"/>
  <c r="Y380" i="1"/>
  <c r="Y391" i="1"/>
  <c r="Y386" i="1"/>
  <c r="Y373" i="1"/>
  <c r="Y371" i="1"/>
  <c r="Y369" i="1"/>
  <c r="Y367" i="1"/>
  <c r="Y377" i="1"/>
  <c r="Y392" i="1"/>
  <c r="Y395" i="1"/>
  <c r="Y359" i="1"/>
  <c r="Y356" i="1"/>
  <c r="Y351" i="1"/>
  <c r="Y348" i="1"/>
  <c r="Y375" i="1"/>
  <c r="Y365" i="1"/>
  <c r="Y382" i="1"/>
  <c r="Y368" i="1"/>
  <c r="Y374" i="1"/>
  <c r="Y362" i="1"/>
  <c r="Y360" i="1"/>
  <c r="Y372" i="1"/>
  <c r="Y366" i="1"/>
  <c r="Y361" i="1"/>
  <c r="Y379" i="1"/>
  <c r="Y376" i="1"/>
  <c r="Y364" i="1"/>
  <c r="Y355" i="1"/>
  <c r="Y343" i="1"/>
  <c r="Y340" i="1"/>
  <c r="Y333" i="1"/>
  <c r="Y326" i="1"/>
  <c r="Y381" i="1"/>
  <c r="Y352" i="1"/>
  <c r="Y337" i="1"/>
  <c r="Y336" i="1"/>
  <c r="Y335" i="1"/>
  <c r="Y385" i="1"/>
  <c r="Y357" i="1"/>
  <c r="Y338" i="1"/>
  <c r="Y347" i="1"/>
  <c r="Y363" i="1"/>
  <c r="Y353" i="1"/>
  <c r="Y341" i="1"/>
  <c r="Y349" i="1"/>
  <c r="Y342" i="1"/>
  <c r="Y358" i="1"/>
  <c r="Y354" i="1"/>
  <c r="Y350" i="1"/>
  <c r="Y344" i="1"/>
  <c r="Y345" i="1"/>
  <c r="Y310" i="1"/>
  <c r="Y330" i="1"/>
  <c r="Y325" i="1"/>
  <c r="Y329" i="1"/>
  <c r="Y334" i="1"/>
  <c r="Y328" i="1"/>
  <c r="Y324" i="1"/>
  <c r="Y346" i="1"/>
  <c r="Y327" i="1"/>
  <c r="Y323" i="1"/>
  <c r="Y322" i="1"/>
  <c r="Y339" i="1"/>
  <c r="Y332" i="1"/>
  <c r="Y302" i="1"/>
  <c r="Y294" i="1"/>
  <c r="Y293" i="1"/>
  <c r="Y285" i="1"/>
  <c r="Y315" i="1"/>
  <c r="Y321" i="1"/>
  <c r="Y298" i="1"/>
  <c r="Y314" i="1"/>
  <c r="Y312" i="1"/>
  <c r="Y311" i="1"/>
  <c r="Y303" i="1"/>
  <c r="Y300" i="1"/>
  <c r="Y318" i="1"/>
  <c r="Y313" i="1"/>
  <c r="Y309" i="1"/>
  <c r="Y308" i="1"/>
  <c r="Y320" i="1"/>
  <c r="Y307" i="1"/>
  <c r="Y304" i="1"/>
  <c r="Y306" i="1"/>
  <c r="Y305" i="1"/>
  <c r="Y297" i="1"/>
  <c r="Y317" i="1"/>
  <c r="Y301" i="1"/>
  <c r="Y299" i="1"/>
  <c r="Y296" i="1"/>
  <c r="Y291" i="1"/>
  <c r="Y288" i="1"/>
  <c r="Y319" i="1"/>
  <c r="Y295" i="1"/>
  <c r="Y331" i="1"/>
  <c r="Y287" i="1"/>
  <c r="Y292" i="1"/>
  <c r="Y290" i="1"/>
  <c r="Y316" i="1"/>
  <c r="Y286" i="1"/>
  <c r="Y289" i="1"/>
  <c r="L5" i="34"/>
  <c r="L35" i="34" s="1"/>
  <c r="L74" i="34" s="1"/>
  <c r="L108" i="34" s="1"/>
  <c r="M3" i="34"/>
  <c r="Q3" i="27"/>
  <c r="W65" i="19"/>
  <c r="X62" i="19"/>
  <c r="X64" i="19" s="1"/>
  <c r="X216" i="1"/>
  <c r="Y93" i="19"/>
  <c r="Y98" i="19"/>
  <c r="Z52" i="19"/>
  <c r="Z55" i="19" s="1"/>
  <c r="Z63" i="19" s="1"/>
  <c r="Z92" i="19"/>
  <c r="W5" i="1"/>
  <c r="X32" i="19"/>
  <c r="X5" i="13" s="1"/>
  <c r="W5" i="21"/>
  <c r="W5" i="13"/>
  <c r="Y43" i="13"/>
  <c r="Y44" i="13" s="1"/>
  <c r="W5" i="4"/>
  <c r="Y43" i="19"/>
  <c r="Y44" i="19" s="1"/>
  <c r="Y282" i="4" s="1"/>
  <c r="Y81" i="19"/>
  <c r="Y53" i="19"/>
  <c r="W57" i="19"/>
  <c r="X56" i="19"/>
  <c r="W45" i="19"/>
  <c r="V46" i="19"/>
  <c r="Z2" i="13"/>
  <c r="Z42" i="19"/>
  <c r="Y58" i="1"/>
  <c r="Y87" i="19"/>
  <c r="Y29" i="1"/>
  <c r="Y45" i="1"/>
  <c r="Y3" i="13"/>
  <c r="Z2" i="19"/>
  <c r="Z2" i="21"/>
  <c r="Z2" i="1"/>
  <c r="Z2" i="4"/>
  <c r="X4" i="21"/>
  <c r="X4" i="19"/>
  <c r="X4" i="4"/>
  <c r="X4" i="1"/>
  <c r="Y3" i="21"/>
  <c r="Y3" i="19"/>
  <c r="Y3" i="4"/>
  <c r="Y3" i="1"/>
  <c r="Y224" i="1" s="1"/>
  <c r="Y30" i="19"/>
  <c r="Y34" i="19"/>
  <c r="Y35" i="19" s="1"/>
  <c r="Y4" i="13" s="1"/>
  <c r="Y24" i="19"/>
  <c r="Y26" i="19" s="1"/>
  <c r="AA18" i="19"/>
  <c r="AA97" i="19" s="1"/>
  <c r="Z21" i="19"/>
  <c r="Z22" i="19" s="1"/>
  <c r="Z25" i="19"/>
  <c r="Q30" i="27" l="1"/>
  <c r="Q32" i="27" s="1"/>
  <c r="Q5" i="33" s="1"/>
  <c r="R18" i="27"/>
  <c r="R2" i="33" s="1"/>
  <c r="Q3" i="14"/>
  <c r="Q24" i="27"/>
  <c r="Q26" i="27" s="1"/>
  <c r="Q45" i="27"/>
  <c r="Q3" i="8"/>
  <c r="Q34" i="27"/>
  <c r="Q35" i="27" s="1"/>
  <c r="Q4" i="33" s="1"/>
  <c r="Q40" i="27"/>
  <c r="Q3" i="6"/>
  <c r="Q3" i="3"/>
  <c r="Y258" i="4"/>
  <c r="Z394" i="1"/>
  <c r="Z391" i="1"/>
  <c r="Z382" i="1"/>
  <c r="Z395" i="1"/>
  <c r="Z375" i="1"/>
  <c r="Z372" i="1"/>
  <c r="Z393" i="1"/>
  <c r="Z379" i="1"/>
  <c r="Z396" i="1"/>
  <c r="Z374" i="1"/>
  <c r="Z390" i="1"/>
  <c r="Z388" i="1"/>
  <c r="Z377" i="1"/>
  <c r="Z366" i="1"/>
  <c r="Z365" i="1"/>
  <c r="Z385" i="1"/>
  <c r="Z343" i="1"/>
  <c r="Z340" i="1"/>
  <c r="Z397" i="1"/>
  <c r="Z392" i="1"/>
  <c r="Z389" i="1"/>
  <c r="Z369" i="1"/>
  <c r="Z367" i="1"/>
  <c r="Z384" i="1"/>
  <c r="Z376" i="1"/>
  <c r="Z363" i="1"/>
  <c r="Z358" i="1"/>
  <c r="Z349" i="1"/>
  <c r="Z381" i="1"/>
  <c r="Z364" i="1"/>
  <c r="Z386" i="1"/>
  <c r="Z378" i="1"/>
  <c r="Z368" i="1"/>
  <c r="Z362" i="1"/>
  <c r="Z353" i="1"/>
  <c r="Z370" i="1"/>
  <c r="Z371" i="1"/>
  <c r="Z387" i="1"/>
  <c r="Z342" i="1"/>
  <c r="Z341" i="1"/>
  <c r="Z356" i="1"/>
  <c r="Z345" i="1"/>
  <c r="Z352" i="1"/>
  <c r="Z337" i="1"/>
  <c r="Z336" i="1"/>
  <c r="Z335" i="1"/>
  <c r="Z380" i="1"/>
  <c r="Z373" i="1"/>
  <c r="Z346" i="1"/>
  <c r="Z350" i="1"/>
  <c r="Z348" i="1"/>
  <c r="Z339" i="1"/>
  <c r="Z332" i="1"/>
  <c r="Z347" i="1"/>
  <c r="Z357" i="1"/>
  <c r="Z383" i="1"/>
  <c r="Z354" i="1"/>
  <c r="Z344" i="1"/>
  <c r="Z360" i="1"/>
  <c r="Z361" i="1"/>
  <c r="Z355" i="1"/>
  <c r="Z359" i="1"/>
  <c r="Z351" i="1"/>
  <c r="Z338" i="1"/>
  <c r="Z330" i="1"/>
  <c r="Z320" i="1"/>
  <c r="Z315" i="1"/>
  <c r="Z312" i="1"/>
  <c r="Z333" i="1"/>
  <c r="Z325" i="1"/>
  <c r="Z329" i="1"/>
  <c r="Z334" i="1"/>
  <c r="Z328" i="1"/>
  <c r="Z324" i="1"/>
  <c r="Z327" i="1"/>
  <c r="Z323" i="1"/>
  <c r="Z322" i="1"/>
  <c r="Z331" i="1"/>
  <c r="Z321" i="1"/>
  <c r="Z314" i="1"/>
  <c r="Z298" i="1"/>
  <c r="Z311" i="1"/>
  <c r="Z303" i="1"/>
  <c r="Z300" i="1"/>
  <c r="Z318" i="1"/>
  <c r="Z313" i="1"/>
  <c r="Z310" i="1"/>
  <c r="Z309" i="1"/>
  <c r="Z308" i="1"/>
  <c r="Z307" i="1"/>
  <c r="Z304" i="1"/>
  <c r="Z306" i="1"/>
  <c r="Z305" i="1"/>
  <c r="Z297" i="1"/>
  <c r="Z326" i="1"/>
  <c r="Z317" i="1"/>
  <c r="Z301" i="1"/>
  <c r="Z299" i="1"/>
  <c r="Z319" i="1"/>
  <c r="Z293" i="1"/>
  <c r="Z291" i="1"/>
  <c r="Z289" i="1"/>
  <c r="Z288" i="1"/>
  <c r="Z296" i="1"/>
  <c r="Z294" i="1"/>
  <c r="Z287" i="1"/>
  <c r="Z292" i="1"/>
  <c r="Z290" i="1"/>
  <c r="Z316" i="1"/>
  <c r="Z302" i="1"/>
  <c r="Z286" i="1"/>
  <c r="Z295" i="1"/>
  <c r="Q5" i="3"/>
  <c r="Q5" i="6"/>
  <c r="Q5" i="14"/>
  <c r="Q5" i="27"/>
  <c r="Q5" i="8"/>
  <c r="R44" i="27"/>
  <c r="R2" i="3"/>
  <c r="R2" i="8"/>
  <c r="R2" i="14"/>
  <c r="R2" i="6"/>
  <c r="R21" i="27"/>
  <c r="R22" i="27" s="1"/>
  <c r="R3" i="33" s="1"/>
  <c r="R25" i="27"/>
  <c r="R39" i="27"/>
  <c r="X65" i="19"/>
  <c r="Y62" i="19"/>
  <c r="Y64" i="19" s="1"/>
  <c r="Y216" i="1"/>
  <c r="Z93" i="19"/>
  <c r="Z98" i="19"/>
  <c r="AA52" i="19"/>
  <c r="AA55" i="19" s="1"/>
  <c r="AA63" i="19" s="1"/>
  <c r="AA92" i="19"/>
  <c r="Y32" i="19"/>
  <c r="Y5" i="13" s="1"/>
  <c r="X5" i="1"/>
  <c r="X5" i="21"/>
  <c r="X5" i="19"/>
  <c r="X5" i="4"/>
  <c r="Z43" i="13"/>
  <c r="Z44" i="13" s="1"/>
  <c r="X57" i="19"/>
  <c r="Y56" i="19"/>
  <c r="Z43" i="19"/>
  <c r="Z44" i="19" s="1"/>
  <c r="Z282" i="4" s="1"/>
  <c r="Z81" i="19"/>
  <c r="Z53" i="19"/>
  <c r="AA2" i="13"/>
  <c r="AA42" i="19"/>
  <c r="W46" i="19"/>
  <c r="X45" i="19"/>
  <c r="Z58" i="1"/>
  <c r="Z87" i="19"/>
  <c r="Z29" i="1"/>
  <c r="Z45" i="1"/>
  <c r="Z3" i="13"/>
  <c r="AA2" i="21"/>
  <c r="AA2" i="19"/>
  <c r="AA2" i="4"/>
  <c r="AA2" i="1"/>
  <c r="Y4" i="4"/>
  <c r="Y4" i="19"/>
  <c r="Y4" i="1"/>
  <c r="Y4" i="21"/>
  <c r="Z3" i="21"/>
  <c r="Z3" i="4"/>
  <c r="Z3" i="19"/>
  <c r="Z3" i="1"/>
  <c r="Z224" i="1" s="1"/>
  <c r="Z30" i="19"/>
  <c r="Z34" i="19"/>
  <c r="Z35" i="19" s="1"/>
  <c r="Z4" i="13" s="1"/>
  <c r="Z24" i="19"/>
  <c r="Z26" i="19" s="1"/>
  <c r="AB18" i="19"/>
  <c r="AB97" i="19" s="1"/>
  <c r="AA21" i="19"/>
  <c r="AA22" i="19" s="1"/>
  <c r="AA25" i="19"/>
  <c r="R2" i="27" l="1"/>
  <c r="Q4" i="27"/>
  <c r="Q4" i="6"/>
  <c r="Q77" i="26" s="1"/>
  <c r="Q4" i="14"/>
  <c r="Q4" i="3"/>
  <c r="Q4" i="8"/>
  <c r="Z258" i="4"/>
  <c r="AA396" i="1"/>
  <c r="AA390" i="1"/>
  <c r="AA392" i="1"/>
  <c r="AA391" i="1"/>
  <c r="AA387" i="1"/>
  <c r="AA384" i="1"/>
  <c r="AA386" i="1"/>
  <c r="AA395" i="1"/>
  <c r="AA394" i="1"/>
  <c r="AA397" i="1"/>
  <c r="AA381" i="1"/>
  <c r="AA385" i="1"/>
  <c r="AA382" i="1"/>
  <c r="AA370" i="1"/>
  <c r="AA368" i="1"/>
  <c r="AA383" i="1"/>
  <c r="AA380" i="1"/>
  <c r="AA375" i="1"/>
  <c r="AA389" i="1"/>
  <c r="AA372" i="1"/>
  <c r="AA366" i="1"/>
  <c r="AA357" i="1"/>
  <c r="AA350" i="1"/>
  <c r="AA342" i="1"/>
  <c r="AA341" i="1"/>
  <c r="AA393" i="1"/>
  <c r="AA388" i="1"/>
  <c r="AA355" i="1"/>
  <c r="AA352" i="1"/>
  <c r="AA362" i="1"/>
  <c r="AA360" i="1"/>
  <c r="AA347" i="1"/>
  <c r="AA344" i="1"/>
  <c r="AA339" i="1"/>
  <c r="AA379" i="1"/>
  <c r="AA378" i="1"/>
  <c r="AA373" i="1"/>
  <c r="AA369" i="1"/>
  <c r="AA367" i="1"/>
  <c r="AA364" i="1"/>
  <c r="AA356" i="1"/>
  <c r="AA361" i="1"/>
  <c r="AA377" i="1"/>
  <c r="AA358" i="1"/>
  <c r="AA351" i="1"/>
  <c r="AA322" i="1"/>
  <c r="AA346" i="1"/>
  <c r="AA359" i="1"/>
  <c r="AA376" i="1"/>
  <c r="AA354" i="1"/>
  <c r="AA349" i="1"/>
  <c r="AA371" i="1"/>
  <c r="AA374" i="1"/>
  <c r="AA363" i="1"/>
  <c r="AA353" i="1"/>
  <c r="AA340" i="1"/>
  <c r="AA365" i="1"/>
  <c r="AA348" i="1"/>
  <c r="AA343" i="1"/>
  <c r="AA345" i="1"/>
  <c r="AA338" i="1"/>
  <c r="AA333" i="1"/>
  <c r="AA335" i="1"/>
  <c r="AA325" i="1"/>
  <c r="AA329" i="1"/>
  <c r="AA337" i="1"/>
  <c r="AA334" i="1"/>
  <c r="AA328" i="1"/>
  <c r="AA324" i="1"/>
  <c r="AA327" i="1"/>
  <c r="AA323" i="1"/>
  <c r="AA332" i="1"/>
  <c r="AA336" i="1"/>
  <c r="AA331" i="1"/>
  <c r="AA315" i="1"/>
  <c r="AA298" i="1"/>
  <c r="AA289" i="1"/>
  <c r="AA321" i="1"/>
  <c r="AA311" i="1"/>
  <c r="AA303" i="1"/>
  <c r="AA300" i="1"/>
  <c r="AA318" i="1"/>
  <c r="AA314" i="1"/>
  <c r="AA313" i="1"/>
  <c r="AA312" i="1"/>
  <c r="AA310" i="1"/>
  <c r="AA309" i="1"/>
  <c r="AA308" i="1"/>
  <c r="AA307" i="1"/>
  <c r="AA304" i="1"/>
  <c r="AA320" i="1"/>
  <c r="AA306" i="1"/>
  <c r="AA305" i="1"/>
  <c r="AA326" i="1"/>
  <c r="AA317" i="1"/>
  <c r="AA301" i="1"/>
  <c r="AA299" i="1"/>
  <c r="AA330" i="1"/>
  <c r="AA319" i="1"/>
  <c r="AA316" i="1"/>
  <c r="AA295" i="1"/>
  <c r="AA292" i="1"/>
  <c r="AA291" i="1"/>
  <c r="AA297" i="1"/>
  <c r="AA288" i="1"/>
  <c r="AA296" i="1"/>
  <c r="AA294" i="1"/>
  <c r="AA293" i="1"/>
  <c r="AA287" i="1"/>
  <c r="AA290" i="1"/>
  <c r="AA302" i="1"/>
  <c r="M4" i="34"/>
  <c r="M5" i="34"/>
  <c r="M35" i="34" s="1"/>
  <c r="M74" i="34" s="1"/>
  <c r="M108" i="34" s="1"/>
  <c r="N3" i="34"/>
  <c r="S18" i="27"/>
  <c r="S2" i="33" s="1"/>
  <c r="R3" i="6"/>
  <c r="R30" i="27"/>
  <c r="R32" i="27" s="1"/>
  <c r="R5" i="33" s="1"/>
  <c r="R3" i="14"/>
  <c r="R24" i="27"/>
  <c r="R26" i="27" s="1"/>
  <c r="R3" i="8"/>
  <c r="R34" i="27"/>
  <c r="R35" i="27" s="1"/>
  <c r="R4" i="33" s="1"/>
  <c r="R3" i="27"/>
  <c r="R3" i="3"/>
  <c r="R40" i="27"/>
  <c r="R45" i="27"/>
  <c r="Y65" i="19"/>
  <c r="Z62" i="19"/>
  <c r="Z64" i="19" s="1"/>
  <c r="Z216" i="1"/>
  <c r="AA93" i="19"/>
  <c r="AA98" i="19"/>
  <c r="AB52" i="19"/>
  <c r="AB55" i="19" s="1"/>
  <c r="AB63" i="19" s="1"/>
  <c r="AB92" i="19"/>
  <c r="Z32" i="19"/>
  <c r="Z5" i="13" s="1"/>
  <c r="AA43" i="13"/>
  <c r="AA44" i="13" s="1"/>
  <c r="Y5" i="1"/>
  <c r="Y5" i="4"/>
  <c r="Y5" i="21"/>
  <c r="Y5" i="19"/>
  <c r="AA43" i="19"/>
  <c r="AA44" i="19" s="1"/>
  <c r="AA282" i="4" s="1"/>
  <c r="AA81" i="19"/>
  <c r="AA53" i="19"/>
  <c r="Y57" i="19"/>
  <c r="Z56" i="19"/>
  <c r="AB2" i="13"/>
  <c r="AB42" i="19"/>
  <c r="X46" i="19"/>
  <c r="Y45" i="19"/>
  <c r="AA58" i="1"/>
  <c r="AA87" i="19"/>
  <c r="AA29" i="1"/>
  <c r="AA45" i="1"/>
  <c r="AA3" i="13"/>
  <c r="AB2" i="21"/>
  <c r="AB2" i="19"/>
  <c r="AB2" i="1"/>
  <c r="AB2" i="4"/>
  <c r="Z4" i="21"/>
  <c r="Z4" i="19"/>
  <c r="Z4" i="4"/>
  <c r="Z4" i="1"/>
  <c r="AA3" i="19"/>
  <c r="AA3" i="1"/>
  <c r="AA224" i="1" s="1"/>
  <c r="AA3" i="4"/>
  <c r="AA3" i="21"/>
  <c r="AA30" i="19"/>
  <c r="AA34" i="19"/>
  <c r="AA35" i="19" s="1"/>
  <c r="AA4" i="13" s="1"/>
  <c r="AA24" i="19"/>
  <c r="AA26" i="19" s="1"/>
  <c r="AC18" i="19"/>
  <c r="AC97" i="19" s="1"/>
  <c r="AB21" i="19"/>
  <c r="AB22" i="19" s="1"/>
  <c r="AB25" i="19"/>
  <c r="AA258" i="4" l="1"/>
  <c r="AB394" i="1"/>
  <c r="AB397" i="1"/>
  <c r="AB392" i="1"/>
  <c r="AB393" i="1"/>
  <c r="AB387" i="1"/>
  <c r="AB389" i="1"/>
  <c r="AB388" i="1"/>
  <c r="AB376" i="1"/>
  <c r="AB386" i="1"/>
  <c r="AB377" i="1"/>
  <c r="AB374" i="1"/>
  <c r="AB378" i="1"/>
  <c r="AB372" i="1"/>
  <c r="AB395" i="1"/>
  <c r="AB385" i="1"/>
  <c r="AB384" i="1"/>
  <c r="AB382" i="1"/>
  <c r="AB383" i="1"/>
  <c r="AB380" i="1"/>
  <c r="AB364" i="1"/>
  <c r="AB354" i="1"/>
  <c r="AB353" i="1"/>
  <c r="AB345" i="1"/>
  <c r="AB396" i="1"/>
  <c r="AB379" i="1"/>
  <c r="AB371" i="1"/>
  <c r="AB391" i="1"/>
  <c r="AB369" i="1"/>
  <c r="AB367" i="1"/>
  <c r="AB366" i="1"/>
  <c r="AB365" i="1"/>
  <c r="AB358" i="1"/>
  <c r="AB375" i="1"/>
  <c r="AB381" i="1"/>
  <c r="AB363" i="1"/>
  <c r="AB390" i="1"/>
  <c r="AB332" i="1"/>
  <c r="AB327" i="1"/>
  <c r="AB324" i="1"/>
  <c r="AB362" i="1"/>
  <c r="AB361" i="1"/>
  <c r="AB337" i="1"/>
  <c r="AB336" i="1"/>
  <c r="AB335" i="1"/>
  <c r="AB373" i="1"/>
  <c r="AB370" i="1"/>
  <c r="AB359" i="1"/>
  <c r="AB368" i="1"/>
  <c r="AB344" i="1"/>
  <c r="AB339" i="1"/>
  <c r="AB333" i="1"/>
  <c r="AB347" i="1"/>
  <c r="AB357" i="1"/>
  <c r="AB340" i="1"/>
  <c r="AB348" i="1"/>
  <c r="AB341" i="1"/>
  <c r="AB349" i="1"/>
  <c r="AB343" i="1"/>
  <c r="AB342" i="1"/>
  <c r="AB360" i="1"/>
  <c r="AB350" i="1"/>
  <c r="AB355" i="1"/>
  <c r="AB351" i="1"/>
  <c r="AB356" i="1"/>
  <c r="AB325" i="1"/>
  <c r="AB319" i="1"/>
  <c r="AB316" i="1"/>
  <c r="AB329" i="1"/>
  <c r="AB334" i="1"/>
  <c r="AB328" i="1"/>
  <c r="AB323" i="1"/>
  <c r="AB346" i="1"/>
  <c r="AB322" i="1"/>
  <c r="AB331" i="1"/>
  <c r="AB352" i="1"/>
  <c r="AB326" i="1"/>
  <c r="AB321" i="1"/>
  <c r="AB311" i="1"/>
  <c r="AB303" i="1"/>
  <c r="AB300" i="1"/>
  <c r="AB318" i="1"/>
  <c r="AB314" i="1"/>
  <c r="AB313" i="1"/>
  <c r="AB312" i="1"/>
  <c r="AB310" i="1"/>
  <c r="AB309" i="1"/>
  <c r="AB308" i="1"/>
  <c r="AB307" i="1"/>
  <c r="AB304" i="1"/>
  <c r="AB320" i="1"/>
  <c r="AB306" i="1"/>
  <c r="AB305" i="1"/>
  <c r="AB297" i="1"/>
  <c r="AB338" i="1"/>
  <c r="AB317" i="1"/>
  <c r="AB301" i="1"/>
  <c r="AB299" i="1"/>
  <c r="AB296" i="1"/>
  <c r="AB330" i="1"/>
  <c r="AB302" i="1"/>
  <c r="AB294" i="1"/>
  <c r="AB293" i="1"/>
  <c r="AB288" i="1"/>
  <c r="AB315" i="1"/>
  <c r="AB298" i="1"/>
  <c r="AB290" i="1"/>
  <c r="AB292" i="1"/>
  <c r="AB295" i="1"/>
  <c r="AB289" i="1"/>
  <c r="AB291" i="1"/>
  <c r="R4" i="6"/>
  <c r="R77" i="26" s="1"/>
  <c r="R4" i="27"/>
  <c r="R4" i="3"/>
  <c r="R4" i="14"/>
  <c r="R4" i="8"/>
  <c r="R5" i="27"/>
  <c r="R5" i="14"/>
  <c r="R5" i="8"/>
  <c r="R5" i="6"/>
  <c r="R5" i="3"/>
  <c r="S44" i="27"/>
  <c r="S21" i="27"/>
  <c r="S22" i="27" s="1"/>
  <c r="S3" i="33" s="1"/>
  <c r="S2" i="6"/>
  <c r="S2" i="27"/>
  <c r="S2" i="14"/>
  <c r="S25" i="27"/>
  <c r="S2" i="3"/>
  <c r="S2" i="8"/>
  <c r="S39" i="27"/>
  <c r="Z65" i="19"/>
  <c r="AA62" i="19"/>
  <c r="AA64" i="19" s="1"/>
  <c r="AA216" i="1"/>
  <c r="AB93" i="19"/>
  <c r="AB98" i="19"/>
  <c r="AC52" i="19"/>
  <c r="AC55" i="19" s="1"/>
  <c r="AC63" i="19" s="1"/>
  <c r="AC92" i="19"/>
  <c r="Z5" i="1"/>
  <c r="Z5" i="19"/>
  <c r="Z5" i="4"/>
  <c r="Z5" i="21"/>
  <c r="AA32" i="19"/>
  <c r="AA5" i="13" s="1"/>
  <c r="AB43" i="13"/>
  <c r="AB44" i="13" s="1"/>
  <c r="Z57" i="19"/>
  <c r="AA56" i="19"/>
  <c r="AB43" i="19"/>
  <c r="AB44" i="19" s="1"/>
  <c r="AB282" i="4" s="1"/>
  <c r="AB81" i="19"/>
  <c r="AB53" i="19"/>
  <c r="Y46" i="19"/>
  <c r="Z45" i="19"/>
  <c r="AC2" i="13"/>
  <c r="AC42" i="19"/>
  <c r="AB58" i="1"/>
  <c r="AB87" i="19"/>
  <c r="AB29" i="1"/>
  <c r="AB45" i="1"/>
  <c r="AB3" i="13"/>
  <c r="AC2" i="4"/>
  <c r="AC2" i="19"/>
  <c r="AC2" i="21"/>
  <c r="AC2" i="1"/>
  <c r="AA4" i="21"/>
  <c r="AA4" i="4"/>
  <c r="AA4" i="1"/>
  <c r="AA4" i="19"/>
  <c r="AB3" i="21"/>
  <c r="AB3" i="19"/>
  <c r="AB3" i="4"/>
  <c r="AB3" i="1"/>
  <c r="AB224" i="1" s="1"/>
  <c r="AB30" i="19"/>
  <c r="AB34" i="19"/>
  <c r="AB35" i="19" s="1"/>
  <c r="AB4" i="13" s="1"/>
  <c r="AB24" i="19"/>
  <c r="AB26" i="19" s="1"/>
  <c r="AD18" i="19"/>
  <c r="AD97" i="19" s="1"/>
  <c r="AC25" i="19"/>
  <c r="AC21" i="19"/>
  <c r="AC22" i="19" s="1"/>
  <c r="AB258" i="4" l="1"/>
  <c r="AC394" i="1"/>
  <c r="AC395" i="1"/>
  <c r="AC388" i="1"/>
  <c r="AC383" i="1"/>
  <c r="AC396" i="1"/>
  <c r="AC381" i="1"/>
  <c r="AC369" i="1"/>
  <c r="AC390" i="1"/>
  <c r="AC380" i="1"/>
  <c r="AC375" i="1"/>
  <c r="AC376" i="1"/>
  <c r="AC362" i="1"/>
  <c r="AC379" i="1"/>
  <c r="AC367" i="1"/>
  <c r="AC397" i="1"/>
  <c r="AC392" i="1"/>
  <c r="AC361" i="1"/>
  <c r="AC346" i="1"/>
  <c r="AC337" i="1"/>
  <c r="AC393" i="1"/>
  <c r="AC373" i="1"/>
  <c r="AC391" i="1"/>
  <c r="AC343" i="1"/>
  <c r="AC340" i="1"/>
  <c r="AC384" i="1"/>
  <c r="AC387" i="1"/>
  <c r="AC370" i="1"/>
  <c r="AC386" i="1"/>
  <c r="AC372" i="1"/>
  <c r="AC352" i="1"/>
  <c r="AC371" i="1"/>
  <c r="AC363" i="1"/>
  <c r="AC382" i="1"/>
  <c r="AC385" i="1"/>
  <c r="AC365" i="1"/>
  <c r="AC360" i="1"/>
  <c r="AC389" i="1"/>
  <c r="AC378" i="1"/>
  <c r="AC356" i="1"/>
  <c r="AC345" i="1"/>
  <c r="AC377" i="1"/>
  <c r="AC366" i="1"/>
  <c r="AC347" i="1"/>
  <c r="AC338" i="1"/>
  <c r="AC374" i="1"/>
  <c r="AC355" i="1"/>
  <c r="AC357" i="1"/>
  <c r="AC334" i="1"/>
  <c r="AC330" i="1"/>
  <c r="AC353" i="1"/>
  <c r="AC348" i="1"/>
  <c r="AC341" i="1"/>
  <c r="AC349" i="1"/>
  <c r="AC342" i="1"/>
  <c r="AC354" i="1"/>
  <c r="AC350" i="1"/>
  <c r="AC344" i="1"/>
  <c r="AC358" i="1"/>
  <c r="AC351" i="1"/>
  <c r="AC359" i="1"/>
  <c r="AC364" i="1"/>
  <c r="AC335" i="1"/>
  <c r="AC329" i="1"/>
  <c r="AC318" i="1"/>
  <c r="AC317" i="1"/>
  <c r="AC309" i="1"/>
  <c r="AC328" i="1"/>
  <c r="AC368" i="1"/>
  <c r="AC324" i="1"/>
  <c r="AC323" i="1"/>
  <c r="AC327" i="1"/>
  <c r="AC322" i="1"/>
  <c r="AC332" i="1"/>
  <c r="AC331" i="1"/>
  <c r="AC321" i="1"/>
  <c r="AC339" i="1"/>
  <c r="AC336" i="1"/>
  <c r="AC326" i="1"/>
  <c r="AC320" i="1"/>
  <c r="AC315" i="1"/>
  <c r="AC312" i="1"/>
  <c r="AC314" i="1"/>
  <c r="AC313" i="1"/>
  <c r="AC310" i="1"/>
  <c r="AC308" i="1"/>
  <c r="AC307" i="1"/>
  <c r="AC304" i="1"/>
  <c r="AC325" i="1"/>
  <c r="AC306" i="1"/>
  <c r="AC305" i="1"/>
  <c r="AC297" i="1"/>
  <c r="AC301" i="1"/>
  <c r="AC299" i="1"/>
  <c r="AC296" i="1"/>
  <c r="AC333" i="1"/>
  <c r="AC319" i="1"/>
  <c r="AC316" i="1"/>
  <c r="AC302" i="1"/>
  <c r="AC311" i="1"/>
  <c r="AC303" i="1"/>
  <c r="AC294" i="1"/>
  <c r="AC298" i="1"/>
  <c r="AC290" i="1"/>
  <c r="AC292" i="1"/>
  <c r="AC300" i="1"/>
  <c r="AC295" i="1"/>
  <c r="AC291" i="1"/>
  <c r="AC289" i="1"/>
  <c r="AC293" i="1"/>
  <c r="N4" i="34"/>
  <c r="N5" i="34"/>
  <c r="N35" i="34" s="1"/>
  <c r="N74" i="34" s="1"/>
  <c r="N108" i="34" s="1"/>
  <c r="O3" i="34"/>
  <c r="T18" i="27"/>
  <c r="T2" i="33" s="1"/>
  <c r="S40" i="27"/>
  <c r="S3" i="3"/>
  <c r="S3" i="6"/>
  <c r="S3" i="27"/>
  <c r="S30" i="27"/>
  <c r="S32" i="27" s="1"/>
  <c r="S5" i="33" s="1"/>
  <c r="S45" i="27"/>
  <c r="S3" i="8"/>
  <c r="S34" i="27"/>
  <c r="S35" i="27" s="1"/>
  <c r="S4" i="33" s="1"/>
  <c r="S24" i="27"/>
  <c r="S26" i="27" s="1"/>
  <c r="S3" i="14"/>
  <c r="AA65" i="19"/>
  <c r="AB62" i="19"/>
  <c r="AB64" i="19" s="1"/>
  <c r="AB216" i="1"/>
  <c r="AA5" i="21"/>
  <c r="AB32" i="19"/>
  <c r="AB5" i="13" s="1"/>
  <c r="AA5" i="1"/>
  <c r="AA5" i="4"/>
  <c r="AC93" i="19"/>
  <c r="AC98" i="19"/>
  <c r="AD52" i="19"/>
  <c r="AD55" i="19" s="1"/>
  <c r="AD63" i="19" s="1"/>
  <c r="AD92" i="19"/>
  <c r="AA5" i="19"/>
  <c r="AC43" i="13"/>
  <c r="AC44" i="13" s="1"/>
  <c r="AC43" i="19"/>
  <c r="AC44" i="19" s="1"/>
  <c r="AC282" i="4" s="1"/>
  <c r="AC81" i="19"/>
  <c r="AC53" i="19"/>
  <c r="AB56" i="19"/>
  <c r="AA57" i="19"/>
  <c r="AD2" i="13"/>
  <c r="AD42" i="19"/>
  <c r="Z46" i="19"/>
  <c r="AA45" i="19"/>
  <c r="AC58" i="1"/>
  <c r="AC87" i="19"/>
  <c r="AC29" i="1"/>
  <c r="AC45" i="1"/>
  <c r="AC3" i="13"/>
  <c r="AD2" i="4"/>
  <c r="AD2" i="1"/>
  <c r="AD2" i="19"/>
  <c r="AD2" i="21"/>
  <c r="AB4" i="1"/>
  <c r="AB4" i="19"/>
  <c r="AB4" i="4"/>
  <c r="AB4" i="21"/>
  <c r="AC3" i="1"/>
  <c r="AC224" i="1" s="1"/>
  <c r="AC3" i="21"/>
  <c r="AC3" i="4"/>
  <c r="AC3" i="19"/>
  <c r="AC30" i="19"/>
  <c r="AC34" i="19"/>
  <c r="AC35" i="19" s="1"/>
  <c r="AC4" i="13" s="1"/>
  <c r="AC24" i="19"/>
  <c r="AC26" i="19" s="1"/>
  <c r="AE18" i="19"/>
  <c r="AE97" i="19" s="1"/>
  <c r="AD21" i="19"/>
  <c r="AD22" i="19" s="1"/>
  <c r="AD25" i="19"/>
  <c r="AC258" i="4" l="1"/>
  <c r="AD396" i="1"/>
  <c r="AD392" i="1"/>
  <c r="AD393" i="1"/>
  <c r="AD381" i="1"/>
  <c r="AD391" i="1"/>
  <c r="AD387" i="1"/>
  <c r="AD384" i="1"/>
  <c r="AD386" i="1"/>
  <c r="AD385" i="1"/>
  <c r="AD382" i="1"/>
  <c r="AD380" i="1"/>
  <c r="AD397" i="1"/>
  <c r="AD389" i="1"/>
  <c r="AD378" i="1"/>
  <c r="AD394" i="1"/>
  <c r="AD373" i="1"/>
  <c r="AD371" i="1"/>
  <c r="AD369" i="1"/>
  <c r="AD370" i="1"/>
  <c r="AD374" i="1"/>
  <c r="AD368" i="1"/>
  <c r="AD359" i="1"/>
  <c r="AD356" i="1"/>
  <c r="AD351" i="1"/>
  <c r="AD348" i="1"/>
  <c r="AD335" i="1"/>
  <c r="AD395" i="1"/>
  <c r="AD388" i="1"/>
  <c r="AD365" i="1"/>
  <c r="AD363" i="1"/>
  <c r="AD358" i="1"/>
  <c r="AD349" i="1"/>
  <c r="AD390" i="1"/>
  <c r="AD377" i="1"/>
  <c r="AD366" i="1"/>
  <c r="AD357" i="1"/>
  <c r="AD350" i="1"/>
  <c r="AD342" i="1"/>
  <c r="AD341" i="1"/>
  <c r="AD379" i="1"/>
  <c r="AD376" i="1"/>
  <c r="AD364" i="1"/>
  <c r="AD361" i="1"/>
  <c r="AD336" i="1"/>
  <c r="AD331" i="1"/>
  <c r="AD328" i="1"/>
  <c r="AD375" i="1"/>
  <c r="AD352" i="1"/>
  <c r="AD346" i="1"/>
  <c r="AD347" i="1"/>
  <c r="AD338" i="1"/>
  <c r="AD360" i="1"/>
  <c r="AD353" i="1"/>
  <c r="AD343" i="1"/>
  <c r="AD340" i="1"/>
  <c r="AD372" i="1"/>
  <c r="AD383" i="1"/>
  <c r="AD354" i="1"/>
  <c r="AD344" i="1"/>
  <c r="AD355" i="1"/>
  <c r="AD345" i="1"/>
  <c r="AD362" i="1"/>
  <c r="AD332" i="1"/>
  <c r="AD334" i="1"/>
  <c r="AD324" i="1"/>
  <c r="AD337" i="1"/>
  <c r="AD323" i="1"/>
  <c r="AD327" i="1"/>
  <c r="AD322" i="1"/>
  <c r="AD367" i="1"/>
  <c r="AD339" i="1"/>
  <c r="AD326" i="1"/>
  <c r="AD330" i="1"/>
  <c r="AD318" i="1"/>
  <c r="AD312" i="1"/>
  <c r="AD309" i="1"/>
  <c r="AD307" i="1"/>
  <c r="AD304" i="1"/>
  <c r="AD325" i="1"/>
  <c r="AD306" i="1"/>
  <c r="AD305" i="1"/>
  <c r="AD320" i="1"/>
  <c r="AD301" i="1"/>
  <c r="AD329" i="1"/>
  <c r="AD317" i="1"/>
  <c r="AD299" i="1"/>
  <c r="AD333" i="1"/>
  <c r="AD319" i="1"/>
  <c r="AD316" i="1"/>
  <c r="AD302" i="1"/>
  <c r="AD298" i="1"/>
  <c r="AD297" i="1"/>
  <c r="AD315" i="1"/>
  <c r="AD311" i="1"/>
  <c r="AD303" i="1"/>
  <c r="AD294" i="1"/>
  <c r="AD321" i="1"/>
  <c r="AD313" i="1"/>
  <c r="AD296" i="1"/>
  <c r="AD290" i="1"/>
  <c r="AD292" i="1"/>
  <c r="AD300" i="1"/>
  <c r="AD295" i="1"/>
  <c r="AD314" i="1"/>
  <c r="AD310" i="1"/>
  <c r="AD308" i="1"/>
  <c r="AD293" i="1"/>
  <c r="AD291" i="1"/>
  <c r="S4" i="6"/>
  <c r="S77" i="26" s="1"/>
  <c r="S4" i="14"/>
  <c r="S4" i="3"/>
  <c r="S4" i="8"/>
  <c r="S4" i="27"/>
  <c r="S5" i="8"/>
  <c r="S5" i="3"/>
  <c r="S5" i="6"/>
  <c r="S5" i="27"/>
  <c r="S5" i="14"/>
  <c r="T44" i="27"/>
  <c r="T2" i="3"/>
  <c r="T39" i="27"/>
  <c r="T2" i="14"/>
  <c r="T2" i="6"/>
  <c r="T2" i="8"/>
  <c r="T2" i="27"/>
  <c r="T25" i="27"/>
  <c r="T21" i="27"/>
  <c r="T22" i="27" s="1"/>
  <c r="T3" i="33" s="1"/>
  <c r="AB65" i="19"/>
  <c r="AC62" i="19"/>
  <c r="AC64" i="19" s="1"/>
  <c r="AC216" i="1"/>
  <c r="AB5" i="19"/>
  <c r="AC32" i="19"/>
  <c r="AC5" i="13" s="1"/>
  <c r="AB5" i="4"/>
  <c r="AB5" i="1"/>
  <c r="AB5" i="21"/>
  <c r="AD93" i="19"/>
  <c r="AD98" i="19"/>
  <c r="AE52" i="19"/>
  <c r="AE55" i="19" s="1"/>
  <c r="AE63" i="19" s="1"/>
  <c r="AE92" i="19"/>
  <c r="AD43" i="13"/>
  <c r="AD44" i="13" s="1"/>
  <c r="AC56" i="19"/>
  <c r="AB57" i="19"/>
  <c r="AD43" i="19"/>
  <c r="AD44" i="19" s="1"/>
  <c r="AD282" i="4" s="1"/>
  <c r="AD81" i="19"/>
  <c r="AD53" i="19"/>
  <c r="AA46" i="19"/>
  <c r="AB45" i="19"/>
  <c r="AE2" i="13"/>
  <c r="AE42" i="19"/>
  <c r="AD58" i="1"/>
  <c r="AD87" i="19"/>
  <c r="AD29" i="1"/>
  <c r="AD45" i="1"/>
  <c r="AD3" i="13"/>
  <c r="AC4" i="21"/>
  <c r="AC4" i="19"/>
  <c r="AC4" i="1"/>
  <c r="AC4" i="4"/>
  <c r="AE2" i="19"/>
  <c r="AE2" i="4"/>
  <c r="AE2" i="1"/>
  <c r="AE2" i="21"/>
  <c r="AD3" i="21"/>
  <c r="AD3" i="19"/>
  <c r="AD3" i="1"/>
  <c r="AD224" i="1" s="1"/>
  <c r="AD3" i="4"/>
  <c r="AD30" i="19"/>
  <c r="AD34" i="19"/>
  <c r="AD35" i="19" s="1"/>
  <c r="AD4" i="13" s="1"/>
  <c r="AD24" i="19"/>
  <c r="AD26" i="19" s="1"/>
  <c r="AF18" i="19"/>
  <c r="AF97" i="19" s="1"/>
  <c r="AE21" i="19"/>
  <c r="AE22" i="19" s="1"/>
  <c r="AE25" i="19"/>
  <c r="AD258" i="4" l="1"/>
  <c r="AE391" i="1"/>
  <c r="AE397" i="1"/>
  <c r="AE394" i="1"/>
  <c r="AE390" i="1"/>
  <c r="AE384" i="1"/>
  <c r="AE378" i="1"/>
  <c r="AE377" i="1"/>
  <c r="AE392" i="1"/>
  <c r="AE395" i="1"/>
  <c r="AE388" i="1"/>
  <c r="AE383" i="1"/>
  <c r="AE379" i="1"/>
  <c r="AE373" i="1"/>
  <c r="AE385" i="1"/>
  <c r="AE382" i="1"/>
  <c r="AE376" i="1"/>
  <c r="AE389" i="1"/>
  <c r="AE381" i="1"/>
  <c r="AE393" i="1"/>
  <c r="AE386" i="1"/>
  <c r="AE374" i="1"/>
  <c r="AE370" i="1"/>
  <c r="AE360" i="1"/>
  <c r="AE347" i="1"/>
  <c r="AE344" i="1"/>
  <c r="AE396" i="1"/>
  <c r="AE387" i="1"/>
  <c r="AE372" i="1"/>
  <c r="AE371" i="1"/>
  <c r="AE368" i="1"/>
  <c r="AE375" i="1"/>
  <c r="AE351" i="1"/>
  <c r="AE366" i="1"/>
  <c r="AE362" i="1"/>
  <c r="AE356" i="1"/>
  <c r="AE369" i="1"/>
  <c r="AE337" i="1"/>
  <c r="AE335" i="1"/>
  <c r="AE330" i="1"/>
  <c r="AE329" i="1"/>
  <c r="AE359" i="1"/>
  <c r="AE380" i="1"/>
  <c r="AE353" i="1"/>
  <c r="AE367" i="1"/>
  <c r="AE365" i="1"/>
  <c r="AE363" i="1"/>
  <c r="AE357" i="1"/>
  <c r="AE348" i="1"/>
  <c r="AE342" i="1"/>
  <c r="AE341" i="1"/>
  <c r="AE332" i="1"/>
  <c r="AE340" i="1"/>
  <c r="AE328" i="1"/>
  <c r="AE354" i="1"/>
  <c r="AE349" i="1"/>
  <c r="AE350" i="1"/>
  <c r="AE343" i="1"/>
  <c r="AE358" i="1"/>
  <c r="AE355" i="1"/>
  <c r="AE361" i="1"/>
  <c r="AE345" i="1"/>
  <c r="AE364" i="1"/>
  <c r="AE346" i="1"/>
  <c r="AE339" i="1"/>
  <c r="AE334" i="1"/>
  <c r="AE324" i="1"/>
  <c r="AE313" i="1"/>
  <c r="AE323" i="1"/>
  <c r="AE327" i="1"/>
  <c r="AE322" i="1"/>
  <c r="AE331" i="1"/>
  <c r="AE336" i="1"/>
  <c r="AE326" i="1"/>
  <c r="AE352" i="1"/>
  <c r="AE333" i="1"/>
  <c r="AE325" i="1"/>
  <c r="AE319" i="1"/>
  <c r="AE316" i="1"/>
  <c r="AE306" i="1"/>
  <c r="AE305" i="1"/>
  <c r="AE297" i="1"/>
  <c r="AE320" i="1"/>
  <c r="AE301" i="1"/>
  <c r="AE338" i="1"/>
  <c r="AE317" i="1"/>
  <c r="AE299" i="1"/>
  <c r="AE296" i="1"/>
  <c r="AE295" i="1"/>
  <c r="AE302" i="1"/>
  <c r="AE298" i="1"/>
  <c r="AE315" i="1"/>
  <c r="AE311" i="1"/>
  <c r="AE303" i="1"/>
  <c r="AE300" i="1"/>
  <c r="AE294" i="1"/>
  <c r="AE309" i="1"/>
  <c r="AE307" i="1"/>
  <c r="AE292" i="1"/>
  <c r="AE318" i="1"/>
  <c r="AE314" i="1"/>
  <c r="AE310" i="1"/>
  <c r="AE308" i="1"/>
  <c r="AE293" i="1"/>
  <c r="AE312" i="1"/>
  <c r="AE304" i="1"/>
  <c r="AE291" i="1"/>
  <c r="AE321" i="1"/>
  <c r="O4" i="34"/>
  <c r="O5" i="34"/>
  <c r="O35" i="34" s="1"/>
  <c r="O74" i="34" s="1"/>
  <c r="O108" i="34" s="1"/>
  <c r="P3" i="34"/>
  <c r="U18" i="27"/>
  <c r="U2" i="33" s="1"/>
  <c r="T34" i="27"/>
  <c r="T35" i="27" s="1"/>
  <c r="T4" i="33" s="1"/>
  <c r="T3" i="27"/>
  <c r="T3" i="14"/>
  <c r="T30" i="27"/>
  <c r="T32" i="27" s="1"/>
  <c r="T5" i="33" s="1"/>
  <c r="T3" i="3"/>
  <c r="T3" i="8"/>
  <c r="T40" i="27"/>
  <c r="T3" i="6"/>
  <c r="T45" i="27"/>
  <c r="T24" i="27"/>
  <c r="T26" i="27" s="1"/>
  <c r="AC65" i="19"/>
  <c r="AD62" i="19"/>
  <c r="AD64" i="19" s="1"/>
  <c r="AD216" i="1"/>
  <c r="AE43" i="13"/>
  <c r="AE44" i="13" s="1"/>
  <c r="AC5" i="19"/>
  <c r="AC5" i="1"/>
  <c r="AC5" i="21"/>
  <c r="AD32" i="19"/>
  <c r="AD5" i="13" s="1"/>
  <c r="AC5" i="4"/>
  <c r="AE93" i="19"/>
  <c r="AE98" i="19"/>
  <c r="AF52" i="19"/>
  <c r="AF55" i="19" s="1"/>
  <c r="AF63" i="19" s="1"/>
  <c r="AF92" i="19"/>
  <c r="AC57" i="19"/>
  <c r="AD56" i="19"/>
  <c r="AE43" i="19"/>
  <c r="AE44" i="19" s="1"/>
  <c r="AE282" i="4" s="1"/>
  <c r="AE81" i="19"/>
  <c r="AE53" i="19"/>
  <c r="AF2" i="13"/>
  <c r="AF42" i="19"/>
  <c r="AB46" i="19"/>
  <c r="AC45" i="19"/>
  <c r="AE58" i="1"/>
  <c r="AE87" i="19"/>
  <c r="AE29" i="1"/>
  <c r="AE45" i="1"/>
  <c r="AE3" i="13"/>
  <c r="AD4" i="21"/>
  <c r="AD4" i="19"/>
  <c r="AD4" i="4"/>
  <c r="AD4" i="1"/>
  <c r="AF2" i="19"/>
  <c r="AF2" i="4"/>
  <c r="AF2" i="21"/>
  <c r="AF2" i="1"/>
  <c r="AE3" i="21"/>
  <c r="AE3" i="19"/>
  <c r="AE3" i="4"/>
  <c r="AE3" i="1"/>
  <c r="AE224" i="1" s="1"/>
  <c r="AE30" i="19"/>
  <c r="AE34" i="19"/>
  <c r="AE35" i="19" s="1"/>
  <c r="AE4" i="13" s="1"/>
  <c r="AE24" i="19"/>
  <c r="AE26" i="19" s="1"/>
  <c r="AG18" i="19"/>
  <c r="AG97" i="19" s="1"/>
  <c r="AF21" i="19"/>
  <c r="AF22" i="19" s="1"/>
  <c r="AF25" i="19"/>
  <c r="AE258" i="4" l="1"/>
  <c r="AF397" i="1"/>
  <c r="AF389" i="1"/>
  <c r="AF395" i="1"/>
  <c r="AF385" i="1"/>
  <c r="AF392" i="1"/>
  <c r="AF388" i="1"/>
  <c r="AF391" i="1"/>
  <c r="AF393" i="1"/>
  <c r="AF387" i="1"/>
  <c r="AF383" i="1"/>
  <c r="AF371" i="1"/>
  <c r="AF384" i="1"/>
  <c r="AF368" i="1"/>
  <c r="AF363" i="1"/>
  <c r="AF377" i="1"/>
  <c r="AF375" i="1"/>
  <c r="AF390" i="1"/>
  <c r="AF367" i="1"/>
  <c r="AF355" i="1"/>
  <c r="AF352" i="1"/>
  <c r="AF362" i="1"/>
  <c r="AF396" i="1"/>
  <c r="AF394" i="1"/>
  <c r="AF361" i="1"/>
  <c r="AF346" i="1"/>
  <c r="AF337" i="1"/>
  <c r="AF380" i="1"/>
  <c r="AF370" i="1"/>
  <c r="AF372" i="1"/>
  <c r="AF382" i="1"/>
  <c r="AF381" i="1"/>
  <c r="AF374" i="1"/>
  <c r="AF364" i="1"/>
  <c r="AF358" i="1"/>
  <c r="AF338" i="1"/>
  <c r="AF366" i="1"/>
  <c r="AF365" i="1"/>
  <c r="AF360" i="1"/>
  <c r="AF357" i="1"/>
  <c r="AF348" i="1"/>
  <c r="AF354" i="1"/>
  <c r="AF350" i="1"/>
  <c r="AF349" i="1"/>
  <c r="AF339" i="1"/>
  <c r="AF351" i="1"/>
  <c r="AF345" i="1"/>
  <c r="AF379" i="1"/>
  <c r="AF373" i="1"/>
  <c r="AF353" i="1"/>
  <c r="AF341" i="1"/>
  <c r="AF344" i="1"/>
  <c r="AF343" i="1"/>
  <c r="AF342" i="1"/>
  <c r="AF386" i="1"/>
  <c r="AF376" i="1"/>
  <c r="AF359" i="1"/>
  <c r="AF356" i="1"/>
  <c r="AF378" i="1"/>
  <c r="AF334" i="1"/>
  <c r="AF369" i="1"/>
  <c r="AF347" i="1"/>
  <c r="AF328" i="1"/>
  <c r="AF323" i="1"/>
  <c r="AF311" i="1"/>
  <c r="AF308" i="1"/>
  <c r="AF327" i="1"/>
  <c r="AF322" i="1"/>
  <c r="AF340" i="1"/>
  <c r="AF331" i="1"/>
  <c r="AF336" i="1"/>
  <c r="AF332" i="1"/>
  <c r="AF326" i="1"/>
  <c r="AF333" i="1"/>
  <c r="AF330" i="1"/>
  <c r="AF325" i="1"/>
  <c r="AF318" i="1"/>
  <c r="AF317" i="1"/>
  <c r="AF320" i="1"/>
  <c r="AF301" i="1"/>
  <c r="AF299" i="1"/>
  <c r="AF329" i="1"/>
  <c r="AF302" i="1"/>
  <c r="AF294" i="1"/>
  <c r="AF335" i="1"/>
  <c r="AF319" i="1"/>
  <c r="AF316" i="1"/>
  <c r="AF298" i="1"/>
  <c r="AF315" i="1"/>
  <c r="AF303" i="1"/>
  <c r="AF300" i="1"/>
  <c r="AF321" i="1"/>
  <c r="AF314" i="1"/>
  <c r="AF310" i="1"/>
  <c r="AF313" i="1"/>
  <c r="AF309" i="1"/>
  <c r="AF307" i="1"/>
  <c r="AF296" i="1"/>
  <c r="AF292" i="1"/>
  <c r="AF305" i="1"/>
  <c r="AF324" i="1"/>
  <c r="AF295" i="1"/>
  <c r="AF293" i="1"/>
  <c r="AF312" i="1"/>
  <c r="AF304" i="1"/>
  <c r="AF306" i="1"/>
  <c r="AF297" i="1"/>
  <c r="T5" i="3"/>
  <c r="T5" i="27"/>
  <c r="T5" i="14"/>
  <c r="T5" i="6"/>
  <c r="T5" i="8"/>
  <c r="T4" i="27"/>
  <c r="T4" i="8"/>
  <c r="T4" i="14"/>
  <c r="T4" i="3"/>
  <c r="T4" i="6"/>
  <c r="T77" i="26" s="1"/>
  <c r="U44" i="27"/>
  <c r="U25" i="27"/>
  <c r="U2" i="27"/>
  <c r="U2" i="3"/>
  <c r="U2" i="6"/>
  <c r="U2" i="14"/>
  <c r="U39" i="27"/>
  <c r="U2" i="8"/>
  <c r="U21" i="27"/>
  <c r="U22" i="27" s="1"/>
  <c r="U3" i="33" s="1"/>
  <c r="AD65" i="19"/>
  <c r="AF43" i="13"/>
  <c r="AF44" i="13" s="1"/>
  <c r="AE62" i="19"/>
  <c r="AE64" i="19" s="1"/>
  <c r="AE216" i="1"/>
  <c r="AD5" i="21"/>
  <c r="AD5" i="1"/>
  <c r="AE32" i="19"/>
  <c r="AE5" i="13" s="1"/>
  <c r="AD5" i="4"/>
  <c r="AD5" i="19"/>
  <c r="AF93" i="19"/>
  <c r="AF98" i="19"/>
  <c r="AG52" i="19"/>
  <c r="AG55" i="19" s="1"/>
  <c r="AG63" i="19" s="1"/>
  <c r="AG92" i="19"/>
  <c r="AE56" i="19"/>
  <c r="AD57" i="19"/>
  <c r="AF43" i="19"/>
  <c r="AF44" i="19" s="1"/>
  <c r="AF282" i="4" s="1"/>
  <c r="AF81" i="19"/>
  <c r="AF53" i="19"/>
  <c r="AG2" i="13"/>
  <c r="AG42" i="19"/>
  <c r="AC46" i="19"/>
  <c r="AD45" i="19"/>
  <c r="AF58" i="1"/>
  <c r="AF87" i="19"/>
  <c r="AF29" i="1"/>
  <c r="AF45" i="1"/>
  <c r="AF3" i="13"/>
  <c r="AE4" i="1"/>
  <c r="AE4" i="21"/>
  <c r="AE4" i="4"/>
  <c r="AE4" i="19"/>
  <c r="AG2" i="21"/>
  <c r="AG2" i="19"/>
  <c r="AG2" i="4"/>
  <c r="AG2" i="1"/>
  <c r="AF3" i="21"/>
  <c r="AF3" i="4"/>
  <c r="AF3" i="1"/>
  <c r="AF224" i="1" s="1"/>
  <c r="AF3" i="19"/>
  <c r="AF30" i="19"/>
  <c r="AF34" i="19"/>
  <c r="AF35" i="19" s="1"/>
  <c r="AF4" i="13" s="1"/>
  <c r="AF24" i="19"/>
  <c r="AF26" i="19" s="1"/>
  <c r="AH18" i="19"/>
  <c r="AH97" i="19" s="1"/>
  <c r="AG25" i="19"/>
  <c r="AG21" i="19"/>
  <c r="AG22" i="19" s="1"/>
  <c r="AF258" i="4" l="1"/>
  <c r="AG395" i="1"/>
  <c r="AG393" i="1"/>
  <c r="AG396" i="1"/>
  <c r="AG390" i="1"/>
  <c r="AG383" i="1"/>
  <c r="AG380" i="1"/>
  <c r="AG389" i="1"/>
  <c r="AG394" i="1"/>
  <c r="AG386" i="1"/>
  <c r="AG382" i="1"/>
  <c r="AG391" i="1"/>
  <c r="AG375" i="1"/>
  <c r="AG381" i="1"/>
  <c r="AG372" i="1"/>
  <c r="AG397" i="1"/>
  <c r="AG376" i="1"/>
  <c r="AG378" i="1"/>
  <c r="AG369" i="1"/>
  <c r="AG364" i="1"/>
  <c r="AG354" i="1"/>
  <c r="AG353" i="1"/>
  <c r="AG345" i="1"/>
  <c r="AG338" i="1"/>
  <c r="AG388" i="1"/>
  <c r="AG359" i="1"/>
  <c r="AG356" i="1"/>
  <c r="AG351" i="1"/>
  <c r="AG348" i="1"/>
  <c r="AG392" i="1"/>
  <c r="AG363" i="1"/>
  <c r="AG387" i="1"/>
  <c r="AG385" i="1"/>
  <c r="AG374" i="1"/>
  <c r="AG366" i="1"/>
  <c r="AG365" i="1"/>
  <c r="AG370" i="1"/>
  <c r="AG355" i="1"/>
  <c r="AG377" i="1"/>
  <c r="AG373" i="1"/>
  <c r="AG368" i="1"/>
  <c r="AG367" i="1"/>
  <c r="AG362" i="1"/>
  <c r="AG361" i="1"/>
  <c r="AG352" i="1"/>
  <c r="AG346" i="1"/>
  <c r="AG334" i="1"/>
  <c r="AG325" i="1"/>
  <c r="AG347" i="1"/>
  <c r="AG350" i="1"/>
  <c r="AG349" i="1"/>
  <c r="AG339" i="1"/>
  <c r="AG344" i="1"/>
  <c r="AG358" i="1"/>
  <c r="AG336" i="1"/>
  <c r="AG341" i="1"/>
  <c r="AG343" i="1"/>
  <c r="AG342" i="1"/>
  <c r="AG360" i="1"/>
  <c r="AG384" i="1"/>
  <c r="AG327" i="1"/>
  <c r="AG322" i="1"/>
  <c r="AG337" i="1"/>
  <c r="AG340" i="1"/>
  <c r="AG331" i="1"/>
  <c r="AG357" i="1"/>
  <c r="AG332" i="1"/>
  <c r="AG326" i="1"/>
  <c r="AG379" i="1"/>
  <c r="AG333" i="1"/>
  <c r="AG330" i="1"/>
  <c r="AG371" i="1"/>
  <c r="AG329" i="1"/>
  <c r="AG328" i="1"/>
  <c r="AG301" i="1"/>
  <c r="AG299" i="1"/>
  <c r="AG317" i="1"/>
  <c r="AG295" i="1"/>
  <c r="AG302" i="1"/>
  <c r="AG335" i="1"/>
  <c r="AG319" i="1"/>
  <c r="AG316" i="1"/>
  <c r="AG323" i="1"/>
  <c r="AG298" i="1"/>
  <c r="AG315" i="1"/>
  <c r="AG303" i="1"/>
  <c r="AG300" i="1"/>
  <c r="AG321" i="1"/>
  <c r="AG314" i="1"/>
  <c r="AG311" i="1"/>
  <c r="AG310" i="1"/>
  <c r="AG324" i="1"/>
  <c r="AG313" i="1"/>
  <c r="AG312" i="1"/>
  <c r="AG309" i="1"/>
  <c r="AG308" i="1"/>
  <c r="AG307" i="1"/>
  <c r="AG304" i="1"/>
  <c r="AG296" i="1"/>
  <c r="AG305" i="1"/>
  <c r="AG297" i="1"/>
  <c r="AG320" i="1"/>
  <c r="AG318" i="1"/>
  <c r="AG293" i="1"/>
  <c r="AG306" i="1"/>
  <c r="AG294" i="1"/>
  <c r="P4" i="34"/>
  <c r="P5" i="34"/>
  <c r="P35" i="34" s="1"/>
  <c r="P74" i="34" s="1"/>
  <c r="V18" i="27"/>
  <c r="V2" i="33" s="1"/>
  <c r="U3" i="3"/>
  <c r="U45" i="27"/>
  <c r="U3" i="8"/>
  <c r="U3" i="27"/>
  <c r="U3" i="6"/>
  <c r="U24" i="27"/>
  <c r="U26" i="27" s="1"/>
  <c r="U40" i="27"/>
  <c r="U3" i="14"/>
  <c r="U34" i="27"/>
  <c r="U35" i="27" s="1"/>
  <c r="U4" i="33" s="1"/>
  <c r="U30" i="27"/>
  <c r="U32" i="27" s="1"/>
  <c r="U5" i="33" s="1"/>
  <c r="AE65" i="19"/>
  <c r="AG43" i="13"/>
  <c r="AG44" i="13" s="1"/>
  <c r="AF62" i="19"/>
  <c r="AF64" i="19" s="1"/>
  <c r="AF216" i="1"/>
  <c r="AF32" i="19"/>
  <c r="AF5" i="13" s="1"/>
  <c r="AE5" i="1"/>
  <c r="AE5" i="4"/>
  <c r="AE5" i="19"/>
  <c r="AE5" i="21"/>
  <c r="AG93" i="19"/>
  <c r="AG98" i="19"/>
  <c r="AH52" i="19"/>
  <c r="AH55" i="19" s="1"/>
  <c r="AH63" i="19" s="1"/>
  <c r="AH92" i="19"/>
  <c r="AG43" i="19"/>
  <c r="AG44" i="19" s="1"/>
  <c r="AG282" i="4" s="1"/>
  <c r="AG81" i="19"/>
  <c r="AG53" i="19"/>
  <c r="AE57" i="19"/>
  <c r="AF56" i="19"/>
  <c r="AH2" i="13"/>
  <c r="AH42" i="19"/>
  <c r="AE45" i="19"/>
  <c r="AD46" i="19"/>
  <c r="AG58" i="1"/>
  <c r="AG87" i="19"/>
  <c r="AG29" i="1"/>
  <c r="AG45" i="1"/>
  <c r="AG3" i="13"/>
  <c r="AH2" i="21"/>
  <c r="AH2" i="19"/>
  <c r="AH2" i="1"/>
  <c r="AH2" i="4"/>
  <c r="AG3" i="21"/>
  <c r="AG3" i="19"/>
  <c r="AG3" i="4"/>
  <c r="AG3" i="1"/>
  <c r="AG224" i="1" s="1"/>
  <c r="AF4" i="21"/>
  <c r="AF4" i="19"/>
  <c r="AF4" i="4"/>
  <c r="AF4" i="1"/>
  <c r="AG30" i="19"/>
  <c r="AG34" i="19"/>
  <c r="AG35" i="19" s="1"/>
  <c r="AG4" i="13" s="1"/>
  <c r="AG24" i="19"/>
  <c r="AG26" i="19" s="1"/>
  <c r="AI18" i="19"/>
  <c r="AI97" i="19" s="1"/>
  <c r="AH25" i="19"/>
  <c r="AH21" i="19"/>
  <c r="AH22" i="19" s="1"/>
  <c r="AG258" i="4" l="1"/>
  <c r="AH390" i="1"/>
  <c r="AH396" i="1"/>
  <c r="AH389" i="1"/>
  <c r="AH393" i="1"/>
  <c r="AH397" i="1"/>
  <c r="AH388" i="1"/>
  <c r="AH385" i="1"/>
  <c r="AH384" i="1"/>
  <c r="AH392" i="1"/>
  <c r="AH387" i="1"/>
  <c r="AH377" i="1"/>
  <c r="AH379" i="1"/>
  <c r="AH378" i="1"/>
  <c r="AH373" i="1"/>
  <c r="AH394" i="1"/>
  <c r="AH367" i="1"/>
  <c r="AH364" i="1"/>
  <c r="AH380" i="1"/>
  <c r="AH370" i="1"/>
  <c r="AH391" i="1"/>
  <c r="AH371" i="1"/>
  <c r="AH382" i="1"/>
  <c r="AH381" i="1"/>
  <c r="AH395" i="1"/>
  <c r="AH376" i="1"/>
  <c r="AH375" i="1"/>
  <c r="AH366" i="1"/>
  <c r="AH357" i="1"/>
  <c r="AH350" i="1"/>
  <c r="AH374" i="1"/>
  <c r="AH368" i="1"/>
  <c r="AH383" i="1"/>
  <c r="AH363" i="1"/>
  <c r="AH360" i="1"/>
  <c r="AH369" i="1"/>
  <c r="AH361" i="1"/>
  <c r="AH359" i="1"/>
  <c r="AH323" i="1"/>
  <c r="AH353" i="1"/>
  <c r="AH354" i="1"/>
  <c r="AH344" i="1"/>
  <c r="AH343" i="1"/>
  <c r="AH340" i="1"/>
  <c r="AH335" i="1"/>
  <c r="AH348" i="1"/>
  <c r="AH342" i="1"/>
  <c r="AH331" i="1"/>
  <c r="AH349" i="1"/>
  <c r="AH365" i="1"/>
  <c r="AH386" i="1"/>
  <c r="AH358" i="1"/>
  <c r="AH355" i="1"/>
  <c r="AH345" i="1"/>
  <c r="AH351" i="1"/>
  <c r="AH356" i="1"/>
  <c r="AH362" i="1"/>
  <c r="AH346" i="1"/>
  <c r="AH352" i="1"/>
  <c r="AH337" i="1"/>
  <c r="AH332" i="1"/>
  <c r="AH326" i="1"/>
  <c r="AH336" i="1"/>
  <c r="AH339" i="1"/>
  <c r="AH372" i="1"/>
  <c r="AH333" i="1"/>
  <c r="AH330" i="1"/>
  <c r="AH325" i="1"/>
  <c r="AH329" i="1"/>
  <c r="AH338" i="1"/>
  <c r="AH324" i="1"/>
  <c r="AH313" i="1"/>
  <c r="AH334" i="1"/>
  <c r="AH299" i="1"/>
  <c r="AH296" i="1"/>
  <c r="AH317" i="1"/>
  <c r="AH347" i="1"/>
  <c r="AH322" i="1"/>
  <c r="AH302" i="1"/>
  <c r="AH319" i="1"/>
  <c r="AH316" i="1"/>
  <c r="AH298" i="1"/>
  <c r="AH315" i="1"/>
  <c r="AH303" i="1"/>
  <c r="AH300" i="1"/>
  <c r="AH341" i="1"/>
  <c r="AH321" i="1"/>
  <c r="AH314" i="1"/>
  <c r="AH311" i="1"/>
  <c r="AH310" i="1"/>
  <c r="AH327" i="1"/>
  <c r="AH312" i="1"/>
  <c r="AH309" i="1"/>
  <c r="AH308" i="1"/>
  <c r="AH307" i="1"/>
  <c r="AH304" i="1"/>
  <c r="AH318" i="1"/>
  <c r="AH306" i="1"/>
  <c r="AH305" i="1"/>
  <c r="AH297" i="1"/>
  <c r="AH301" i="1"/>
  <c r="AH320" i="1"/>
  <c r="AH295" i="1"/>
  <c r="AH294" i="1"/>
  <c r="AH328" i="1"/>
  <c r="U5" i="27"/>
  <c r="U5" i="14"/>
  <c r="U5" i="8"/>
  <c r="U5" i="6"/>
  <c r="U5" i="3"/>
  <c r="U4" i="3"/>
  <c r="U4" i="27"/>
  <c r="U4" i="6"/>
  <c r="U77" i="26" s="1"/>
  <c r="U4" i="8"/>
  <c r="U4" i="14"/>
  <c r="V44" i="27"/>
  <c r="V2" i="3"/>
  <c r="V2" i="27"/>
  <c r="V2" i="6"/>
  <c r="V2" i="14"/>
  <c r="V21" i="27"/>
  <c r="V22" i="27" s="1"/>
  <c r="V3" i="33" s="1"/>
  <c r="V2" i="8"/>
  <c r="V25" i="27"/>
  <c r="V39" i="27"/>
  <c r="AF65" i="19"/>
  <c r="AH43" i="13"/>
  <c r="AH44" i="13" s="1"/>
  <c r="AF5" i="21"/>
  <c r="AF5" i="4"/>
  <c r="AF5" i="19"/>
  <c r="AG62" i="19"/>
  <c r="AG64" i="19" s="1"/>
  <c r="AG216" i="1"/>
  <c r="AG32" i="19"/>
  <c r="AG5" i="13" s="1"/>
  <c r="AF5" i="1"/>
  <c r="AH93" i="19"/>
  <c r="AH98" i="19"/>
  <c r="AI52" i="19"/>
  <c r="AI55" i="19" s="1"/>
  <c r="AI63" i="19" s="1"/>
  <c r="AI92" i="19"/>
  <c r="AF57" i="19"/>
  <c r="AG56" i="19"/>
  <c r="AH43" i="19"/>
  <c r="AH44" i="19" s="1"/>
  <c r="AH282" i="4" s="1"/>
  <c r="AH81" i="19"/>
  <c r="AH53" i="19"/>
  <c r="AI2" i="13"/>
  <c r="AI42" i="19"/>
  <c r="AE46" i="19"/>
  <c r="AF45" i="19"/>
  <c r="AH58" i="1"/>
  <c r="AH87" i="19"/>
  <c r="AH29" i="1"/>
  <c r="AH45" i="1"/>
  <c r="AH3" i="13"/>
  <c r="AG4" i="21"/>
  <c r="AG4" i="4"/>
  <c r="AG4" i="19"/>
  <c r="AG4" i="1"/>
  <c r="AH3" i="21"/>
  <c r="AH3" i="4"/>
  <c r="AH3" i="1"/>
  <c r="AH224" i="1" s="1"/>
  <c r="AH3" i="19"/>
  <c r="AI2" i="21"/>
  <c r="AI2" i="1"/>
  <c r="AI2" i="4"/>
  <c r="AI2" i="19"/>
  <c r="AH30" i="19"/>
  <c r="AH34" i="19"/>
  <c r="AH35" i="19" s="1"/>
  <c r="AH4" i="13" s="1"/>
  <c r="AH24" i="19"/>
  <c r="AH26" i="19" s="1"/>
  <c r="AJ18" i="19"/>
  <c r="AJ97" i="19" s="1"/>
  <c r="AI25" i="19"/>
  <c r="AI21" i="19"/>
  <c r="AI22" i="19" s="1"/>
  <c r="AH258" i="4" l="1"/>
  <c r="AI397" i="1"/>
  <c r="AI393" i="1"/>
  <c r="AI379" i="1"/>
  <c r="AI385" i="1"/>
  <c r="AI391" i="1"/>
  <c r="AI395" i="1"/>
  <c r="AI386" i="1"/>
  <c r="AI374" i="1"/>
  <c r="AI396" i="1"/>
  <c r="AI376" i="1"/>
  <c r="AI392" i="1"/>
  <c r="AI387" i="1"/>
  <c r="AI369" i="1"/>
  <c r="AI366" i="1"/>
  <c r="AI365" i="1"/>
  <c r="AI388" i="1"/>
  <c r="AI383" i="1"/>
  <c r="AI382" i="1"/>
  <c r="AI381" i="1"/>
  <c r="AI373" i="1"/>
  <c r="AI368" i="1"/>
  <c r="AI358" i="1"/>
  <c r="AI349" i="1"/>
  <c r="AI371" i="1"/>
  <c r="AI394" i="1"/>
  <c r="AI390" i="1"/>
  <c r="AI355" i="1"/>
  <c r="AI352" i="1"/>
  <c r="AI377" i="1"/>
  <c r="AI375" i="1"/>
  <c r="AI389" i="1"/>
  <c r="AI372" i="1"/>
  <c r="AI367" i="1"/>
  <c r="AI359" i="1"/>
  <c r="AI360" i="1"/>
  <c r="AI380" i="1"/>
  <c r="AI378" i="1"/>
  <c r="AI347" i="1"/>
  <c r="AI338" i="1"/>
  <c r="AI357" i="1"/>
  <c r="AI348" i="1"/>
  <c r="AI339" i="1"/>
  <c r="AI363" i="1"/>
  <c r="AI343" i="1"/>
  <c r="AI340" i="1"/>
  <c r="AI342" i="1"/>
  <c r="AI341" i="1"/>
  <c r="AI384" i="1"/>
  <c r="AI364" i="1"/>
  <c r="AI356" i="1"/>
  <c r="AI337" i="1"/>
  <c r="AI336" i="1"/>
  <c r="AI335" i="1"/>
  <c r="AI333" i="1"/>
  <c r="AI354" i="1"/>
  <c r="AI344" i="1"/>
  <c r="AI350" i="1"/>
  <c r="AI345" i="1"/>
  <c r="AI361" i="1"/>
  <c r="AI351" i="1"/>
  <c r="AI362" i="1"/>
  <c r="AI346" i="1"/>
  <c r="AI321" i="1"/>
  <c r="AI314" i="1"/>
  <c r="AI353" i="1"/>
  <c r="AI332" i="1"/>
  <c r="AI331" i="1"/>
  <c r="AI326" i="1"/>
  <c r="AI330" i="1"/>
  <c r="AI325" i="1"/>
  <c r="AI329" i="1"/>
  <c r="AI324" i="1"/>
  <c r="AI328" i="1"/>
  <c r="AI311" i="1"/>
  <c r="AI317" i="1"/>
  <c r="AI322" i="1"/>
  <c r="AI302" i="1"/>
  <c r="AI319" i="1"/>
  <c r="AI316" i="1"/>
  <c r="AI298" i="1"/>
  <c r="AI323" i="1"/>
  <c r="AI315" i="1"/>
  <c r="AI303" i="1"/>
  <c r="AI300" i="1"/>
  <c r="AI310" i="1"/>
  <c r="AI327" i="1"/>
  <c r="AI312" i="1"/>
  <c r="AI309" i="1"/>
  <c r="AI308" i="1"/>
  <c r="AI307" i="1"/>
  <c r="AI304" i="1"/>
  <c r="AI318" i="1"/>
  <c r="AI313" i="1"/>
  <c r="AI306" i="1"/>
  <c r="AI305" i="1"/>
  <c r="AI370" i="1"/>
  <c r="AI320" i="1"/>
  <c r="AI296" i="1"/>
  <c r="AI334" i="1"/>
  <c r="AI295" i="1"/>
  <c r="AI299" i="1"/>
  <c r="AI297" i="1"/>
  <c r="AI301" i="1"/>
  <c r="W18" i="27"/>
  <c r="W2" i="33" s="1"/>
  <c r="V3" i="14"/>
  <c r="V30" i="27"/>
  <c r="V32" i="27" s="1"/>
  <c r="V5" i="33" s="1"/>
  <c r="V24" i="27"/>
  <c r="V26" i="27" s="1"/>
  <c r="V40" i="27"/>
  <c r="V3" i="6"/>
  <c r="V3" i="3"/>
  <c r="V45" i="27"/>
  <c r="V3" i="27"/>
  <c r="V34" i="27"/>
  <c r="V35" i="27" s="1"/>
  <c r="V4" i="33" s="1"/>
  <c r="V3" i="8"/>
  <c r="AI43" i="13"/>
  <c r="AI44" i="13" s="1"/>
  <c r="AG65" i="19"/>
  <c r="AG5" i="4"/>
  <c r="AG5" i="19"/>
  <c r="AH32" i="19"/>
  <c r="AH5" i="13" s="1"/>
  <c r="AH62" i="19"/>
  <c r="AH64" i="19" s="1"/>
  <c r="AH216" i="1"/>
  <c r="AG5" i="21"/>
  <c r="AG5" i="1"/>
  <c r="AI93" i="19"/>
  <c r="AI98" i="19"/>
  <c r="AJ52" i="19"/>
  <c r="AJ55" i="19" s="1"/>
  <c r="AJ63" i="19" s="1"/>
  <c r="AJ92" i="19"/>
  <c r="AI43" i="19"/>
  <c r="AI44" i="19" s="1"/>
  <c r="AI282" i="4" s="1"/>
  <c r="AI81" i="19"/>
  <c r="AI53" i="19"/>
  <c r="AG57" i="19"/>
  <c r="AH56" i="19"/>
  <c r="AF46" i="19"/>
  <c r="AG45" i="19"/>
  <c r="AJ2" i="13"/>
  <c r="AJ42" i="19"/>
  <c r="AI58" i="1"/>
  <c r="AI87" i="19"/>
  <c r="AI29" i="1"/>
  <c r="AI45" i="1"/>
  <c r="AI3" i="13"/>
  <c r="AJ2" i="21"/>
  <c r="AJ2" i="1"/>
  <c r="AJ2" i="4"/>
  <c r="AJ2" i="19"/>
  <c r="AH4" i="21"/>
  <c r="AH4" i="4"/>
  <c r="AH4" i="1"/>
  <c r="AH4" i="19"/>
  <c r="AI3" i="21"/>
  <c r="AI3" i="4"/>
  <c r="AI3" i="19"/>
  <c r="AI3" i="1"/>
  <c r="AI30" i="19"/>
  <c r="AI34" i="19"/>
  <c r="AI35" i="19" s="1"/>
  <c r="AI4" i="13" s="1"/>
  <c r="AI24" i="19"/>
  <c r="AI26" i="19" s="1"/>
  <c r="AK18" i="19"/>
  <c r="AK97" i="19" s="1"/>
  <c r="AJ25" i="19"/>
  <c r="AJ21" i="19"/>
  <c r="AJ22" i="19" s="1"/>
  <c r="AI224" i="1" l="1"/>
  <c r="AI258" i="4" s="1"/>
  <c r="AJ395" i="1"/>
  <c r="AJ392" i="1"/>
  <c r="AJ397" i="1"/>
  <c r="AJ396" i="1"/>
  <c r="AJ386" i="1"/>
  <c r="AJ383" i="1"/>
  <c r="AJ379" i="1"/>
  <c r="AJ387" i="1"/>
  <c r="AJ390" i="1"/>
  <c r="AJ380" i="1"/>
  <c r="AJ394" i="1"/>
  <c r="AJ382" i="1"/>
  <c r="AJ389" i="1"/>
  <c r="AJ388" i="1"/>
  <c r="AJ378" i="1"/>
  <c r="AJ384" i="1"/>
  <c r="AJ374" i="1"/>
  <c r="AJ372" i="1"/>
  <c r="AJ365" i="1"/>
  <c r="AJ363" i="1"/>
  <c r="AJ360" i="1"/>
  <c r="AJ347" i="1"/>
  <c r="AJ344" i="1"/>
  <c r="AJ339" i="1"/>
  <c r="AJ336" i="1"/>
  <c r="AJ393" i="1"/>
  <c r="AJ361" i="1"/>
  <c r="AJ346" i="1"/>
  <c r="AJ391" i="1"/>
  <c r="AJ385" i="1"/>
  <c r="AJ367" i="1"/>
  <c r="AJ354" i="1"/>
  <c r="AJ353" i="1"/>
  <c r="AJ345" i="1"/>
  <c r="AJ338" i="1"/>
  <c r="AJ366" i="1"/>
  <c r="AJ373" i="1"/>
  <c r="AJ369" i="1"/>
  <c r="AJ381" i="1"/>
  <c r="AJ375" i="1"/>
  <c r="AJ371" i="1"/>
  <c r="AJ357" i="1"/>
  <c r="AJ362" i="1"/>
  <c r="AJ370" i="1"/>
  <c r="AJ350" i="1"/>
  <c r="AJ349" i="1"/>
  <c r="AJ342" i="1"/>
  <c r="AJ341" i="1"/>
  <c r="AJ355" i="1"/>
  <c r="AJ334" i="1"/>
  <c r="AJ343" i="1"/>
  <c r="AJ358" i="1"/>
  <c r="AJ376" i="1"/>
  <c r="AJ351" i="1"/>
  <c r="AJ377" i="1"/>
  <c r="AJ359" i="1"/>
  <c r="AJ356" i="1"/>
  <c r="AJ364" i="1"/>
  <c r="AJ352" i="1"/>
  <c r="AJ340" i="1"/>
  <c r="AJ368" i="1"/>
  <c r="AJ332" i="1"/>
  <c r="AJ331" i="1"/>
  <c r="AJ326" i="1"/>
  <c r="AJ330" i="1"/>
  <c r="AJ333" i="1"/>
  <c r="AJ325" i="1"/>
  <c r="AJ348" i="1"/>
  <c r="AJ329" i="1"/>
  <c r="AJ324" i="1"/>
  <c r="AJ328" i="1"/>
  <c r="AJ335" i="1"/>
  <c r="AJ327" i="1"/>
  <c r="AJ323" i="1"/>
  <c r="AJ322" i="1"/>
  <c r="AJ302" i="1"/>
  <c r="AJ319" i="1"/>
  <c r="AJ316" i="1"/>
  <c r="AJ298" i="1"/>
  <c r="AJ315" i="1"/>
  <c r="AJ303" i="1"/>
  <c r="AJ300" i="1"/>
  <c r="AJ310" i="1"/>
  <c r="AJ321" i="1"/>
  <c r="AJ314" i="1"/>
  <c r="AJ312" i="1"/>
  <c r="AJ311" i="1"/>
  <c r="AJ309" i="1"/>
  <c r="AJ308" i="1"/>
  <c r="AJ307" i="1"/>
  <c r="AJ304" i="1"/>
  <c r="AJ318" i="1"/>
  <c r="AJ313" i="1"/>
  <c r="AJ306" i="1"/>
  <c r="AJ305" i="1"/>
  <c r="AJ337" i="1"/>
  <c r="AJ320" i="1"/>
  <c r="AJ301" i="1"/>
  <c r="AJ317" i="1"/>
  <c r="AJ296" i="1"/>
  <c r="AJ297" i="1"/>
  <c r="AJ299" i="1"/>
  <c r="V4" i="8"/>
  <c r="V4" i="6"/>
  <c r="V77" i="26" s="1"/>
  <c r="V4" i="3"/>
  <c r="V4" i="27"/>
  <c r="V4" i="14"/>
  <c r="V5" i="3"/>
  <c r="V5" i="6"/>
  <c r="V5" i="14"/>
  <c r="V5" i="8"/>
  <c r="V5" i="27"/>
  <c r="W44" i="27"/>
  <c r="W2" i="27"/>
  <c r="W2" i="14"/>
  <c r="W2" i="3"/>
  <c r="W2" i="6"/>
  <c r="W21" i="27"/>
  <c r="W22" i="27" s="1"/>
  <c r="W3" i="33" s="1"/>
  <c r="W2" i="8"/>
  <c r="W39" i="27"/>
  <c r="W25" i="27"/>
  <c r="AJ43" i="13"/>
  <c r="AJ44" i="13" s="1"/>
  <c r="AH65" i="19"/>
  <c r="AH5" i="21"/>
  <c r="AH5" i="4"/>
  <c r="AH5" i="19"/>
  <c r="AI32" i="19"/>
  <c r="AI5" i="13" s="1"/>
  <c r="AH5" i="1"/>
  <c r="AI62" i="19"/>
  <c r="AI64" i="19" s="1"/>
  <c r="AI216" i="1"/>
  <c r="AJ93" i="19"/>
  <c r="AJ98" i="19"/>
  <c r="AK52" i="19"/>
  <c r="AK55" i="19" s="1"/>
  <c r="AK63" i="19" s="1"/>
  <c r="AK92" i="19"/>
  <c r="AH57" i="19"/>
  <c r="AI56" i="19"/>
  <c r="AJ43" i="19"/>
  <c r="AJ44" i="19" s="1"/>
  <c r="AJ282" i="4" s="1"/>
  <c r="AJ81" i="19"/>
  <c r="AJ53" i="19"/>
  <c r="AK2" i="13"/>
  <c r="AK42" i="19"/>
  <c r="AH45" i="19"/>
  <c r="AG46" i="19"/>
  <c r="AJ58" i="1"/>
  <c r="AJ87" i="19"/>
  <c r="AJ29" i="1"/>
  <c r="AJ45" i="1"/>
  <c r="AJ3" i="13"/>
  <c r="AI4" i="21"/>
  <c r="AI4" i="4"/>
  <c r="AI4" i="19"/>
  <c r="AI4" i="1"/>
  <c r="AK2" i="21"/>
  <c r="AK2" i="19"/>
  <c r="AK2" i="1"/>
  <c r="AK2" i="4"/>
  <c r="AJ3" i="21"/>
  <c r="AJ3" i="4"/>
  <c r="AJ3" i="19"/>
  <c r="AJ3" i="1"/>
  <c r="AJ224" i="1" s="1"/>
  <c r="AJ30" i="19"/>
  <c r="AJ34" i="19"/>
  <c r="AJ35" i="19" s="1"/>
  <c r="AJ4" i="13" s="1"/>
  <c r="AJ24" i="19"/>
  <c r="AJ26" i="19" s="1"/>
  <c r="AL18" i="19"/>
  <c r="AL97" i="19" s="1"/>
  <c r="AK25" i="19"/>
  <c r="AK21" i="19"/>
  <c r="AK22" i="19" s="1"/>
  <c r="AK29" i="1" s="1"/>
  <c r="AJ258" i="4" l="1"/>
  <c r="AK390" i="1"/>
  <c r="AK389" i="1"/>
  <c r="AK381" i="1"/>
  <c r="AK396" i="1"/>
  <c r="AK394" i="1"/>
  <c r="AK393" i="1"/>
  <c r="AK370" i="1"/>
  <c r="AK391" i="1"/>
  <c r="AK383" i="1"/>
  <c r="AK377" i="1"/>
  <c r="AK385" i="1"/>
  <c r="AK367" i="1"/>
  <c r="AK395" i="1"/>
  <c r="AK386" i="1"/>
  <c r="AK362" i="1"/>
  <c r="AK388" i="1"/>
  <c r="AK384" i="1"/>
  <c r="AK379" i="1"/>
  <c r="AK372" i="1"/>
  <c r="AK359" i="1"/>
  <c r="AK356" i="1"/>
  <c r="AK351" i="1"/>
  <c r="AK348" i="1"/>
  <c r="AK369" i="1"/>
  <c r="AK364" i="1"/>
  <c r="AK374" i="1"/>
  <c r="AK373" i="1"/>
  <c r="AK378" i="1"/>
  <c r="AK382" i="1"/>
  <c r="AK371" i="1"/>
  <c r="AK368" i="1"/>
  <c r="AK363" i="1"/>
  <c r="AK366" i="1"/>
  <c r="AK387" i="1"/>
  <c r="AK380" i="1"/>
  <c r="AK376" i="1"/>
  <c r="AK365" i="1"/>
  <c r="AK353" i="1"/>
  <c r="AK333" i="1"/>
  <c r="AK326" i="1"/>
  <c r="AK360" i="1"/>
  <c r="AK354" i="1"/>
  <c r="AK344" i="1"/>
  <c r="AK343" i="1"/>
  <c r="AK340" i="1"/>
  <c r="AK355" i="1"/>
  <c r="AK392" i="1"/>
  <c r="AK352" i="1"/>
  <c r="AK346" i="1"/>
  <c r="AK349" i="1"/>
  <c r="AK329" i="1"/>
  <c r="AK358" i="1"/>
  <c r="AK350" i="1"/>
  <c r="AK375" i="1"/>
  <c r="AK345" i="1"/>
  <c r="AK361" i="1"/>
  <c r="AK397" i="1"/>
  <c r="AK347" i="1"/>
  <c r="AK332" i="1"/>
  <c r="AK331" i="1"/>
  <c r="AK310" i="1"/>
  <c r="AK357" i="1"/>
  <c r="AK336" i="1"/>
  <c r="AK330" i="1"/>
  <c r="AK342" i="1"/>
  <c r="AK339" i="1"/>
  <c r="AK325" i="1"/>
  <c r="AK324" i="1"/>
  <c r="AK328" i="1"/>
  <c r="AK338" i="1"/>
  <c r="AK335" i="1"/>
  <c r="AK327" i="1"/>
  <c r="AK323" i="1"/>
  <c r="AK322" i="1"/>
  <c r="AK341" i="1"/>
  <c r="AK334" i="1"/>
  <c r="AK302" i="1"/>
  <c r="AK319" i="1"/>
  <c r="AK316" i="1"/>
  <c r="AK298" i="1"/>
  <c r="AK315" i="1"/>
  <c r="AK303" i="1"/>
  <c r="AK300" i="1"/>
  <c r="AK321" i="1"/>
  <c r="AK314" i="1"/>
  <c r="AK312" i="1"/>
  <c r="AK311" i="1"/>
  <c r="AK309" i="1"/>
  <c r="AK308" i="1"/>
  <c r="AK307" i="1"/>
  <c r="AK304" i="1"/>
  <c r="AK318" i="1"/>
  <c r="AK313" i="1"/>
  <c r="AK306" i="1"/>
  <c r="AK305" i="1"/>
  <c r="AK297" i="1"/>
  <c r="AK337" i="1"/>
  <c r="AK320" i="1"/>
  <c r="AK301" i="1"/>
  <c r="AK299" i="1"/>
  <c r="AK317" i="1"/>
  <c r="X18" i="27"/>
  <c r="W3" i="14"/>
  <c r="W3" i="27"/>
  <c r="W3" i="8"/>
  <c r="W34" i="27"/>
  <c r="W35" i="27" s="1"/>
  <c r="W4" i="33" s="1"/>
  <c r="W24" i="27"/>
  <c r="W26" i="27" s="1"/>
  <c r="W3" i="6"/>
  <c r="W40" i="27"/>
  <c r="W45" i="27"/>
  <c r="W30" i="27"/>
  <c r="W32" i="27" s="1"/>
  <c r="W5" i="33" s="1"/>
  <c r="W3" i="3"/>
  <c r="AK43" i="13"/>
  <c r="AK44" i="13" s="1"/>
  <c r="AI65" i="19"/>
  <c r="AI5" i="19"/>
  <c r="AI5" i="1"/>
  <c r="AI5" i="4"/>
  <c r="AI5" i="21"/>
  <c r="AJ32" i="19"/>
  <c r="AJ5" i="13" s="1"/>
  <c r="AJ62" i="19"/>
  <c r="AJ64" i="19" s="1"/>
  <c r="AJ216" i="1"/>
  <c r="AK93" i="19"/>
  <c r="AK98" i="19"/>
  <c r="AL52" i="19"/>
  <c r="AL55" i="19" s="1"/>
  <c r="AL63" i="19" s="1"/>
  <c r="AL92" i="19"/>
  <c r="AK43" i="19"/>
  <c r="AK44" i="19" s="1"/>
  <c r="AK282" i="4" s="1"/>
  <c r="AK81" i="19"/>
  <c r="AK53" i="19"/>
  <c r="AJ56" i="19"/>
  <c r="AI57" i="19"/>
  <c r="AL2" i="13"/>
  <c r="AL42" i="19"/>
  <c r="AH46" i="19"/>
  <c r="AI45" i="19"/>
  <c r="AK58" i="1"/>
  <c r="AK87" i="19"/>
  <c r="AK45" i="1"/>
  <c r="AK3" i="13"/>
  <c r="AJ4" i="21"/>
  <c r="AJ4" i="19"/>
  <c r="AJ4" i="4"/>
  <c r="AJ4" i="1"/>
  <c r="AL2" i="21"/>
  <c r="AL2" i="19"/>
  <c r="AL2" i="4"/>
  <c r="AL2" i="1"/>
  <c r="AK3" i="21"/>
  <c r="AK3" i="1"/>
  <c r="AK224" i="1" s="1"/>
  <c r="AK3" i="19"/>
  <c r="AK3" i="4"/>
  <c r="AK30" i="19"/>
  <c r="AK34" i="19"/>
  <c r="AK35" i="19" s="1"/>
  <c r="AK4" i="13" s="1"/>
  <c r="AK24" i="19"/>
  <c r="AK26" i="19" s="1"/>
  <c r="AM18" i="19"/>
  <c r="AM97" i="19" s="1"/>
  <c r="AL21" i="19"/>
  <c r="AL22" i="19" s="1"/>
  <c r="AL25" i="19"/>
  <c r="AK258" i="4" l="1"/>
  <c r="AL394" i="1"/>
  <c r="AL391" i="1"/>
  <c r="AL393" i="1"/>
  <c r="AL382" i="1"/>
  <c r="AL396" i="1"/>
  <c r="AL392" i="1"/>
  <c r="AL395" i="1"/>
  <c r="AL386" i="1"/>
  <c r="AL384" i="1"/>
  <c r="AL375" i="1"/>
  <c r="AL372" i="1"/>
  <c r="AL385" i="1"/>
  <c r="AL381" i="1"/>
  <c r="AL378" i="1"/>
  <c r="AL397" i="1"/>
  <c r="AL387" i="1"/>
  <c r="AL374" i="1"/>
  <c r="AL379" i="1"/>
  <c r="AL376" i="1"/>
  <c r="AL371" i="1"/>
  <c r="AL369" i="1"/>
  <c r="AL366" i="1"/>
  <c r="AL365" i="1"/>
  <c r="AL380" i="1"/>
  <c r="AL373" i="1"/>
  <c r="AL370" i="1"/>
  <c r="AL343" i="1"/>
  <c r="AL340" i="1"/>
  <c r="AL377" i="1"/>
  <c r="AL390" i="1"/>
  <c r="AL389" i="1"/>
  <c r="AL358" i="1"/>
  <c r="AL349" i="1"/>
  <c r="AL362" i="1"/>
  <c r="AL367" i="1"/>
  <c r="AL363" i="1"/>
  <c r="AL354" i="1"/>
  <c r="AL360" i="1"/>
  <c r="AL383" i="1"/>
  <c r="AL357" i="1"/>
  <c r="AL350" i="1"/>
  <c r="AL348" i="1"/>
  <c r="AL339" i="1"/>
  <c r="AL388" i="1"/>
  <c r="AL342" i="1"/>
  <c r="AL341" i="1"/>
  <c r="AL351" i="1"/>
  <c r="AL345" i="1"/>
  <c r="AL336" i="1"/>
  <c r="AL335" i="1"/>
  <c r="AL361" i="1"/>
  <c r="AL344" i="1"/>
  <c r="AL337" i="1"/>
  <c r="AL355" i="1"/>
  <c r="AL359" i="1"/>
  <c r="AL356" i="1"/>
  <c r="AL364" i="1"/>
  <c r="AL346" i="1"/>
  <c r="AL352" i="1"/>
  <c r="AL347" i="1"/>
  <c r="AL368" i="1"/>
  <c r="AL326" i="1"/>
  <c r="AL320" i="1"/>
  <c r="AL315" i="1"/>
  <c r="AL312" i="1"/>
  <c r="AL353" i="1"/>
  <c r="AL330" i="1"/>
  <c r="AL325" i="1"/>
  <c r="AL333" i="1"/>
  <c r="AL329" i="1"/>
  <c r="AL324" i="1"/>
  <c r="AL328" i="1"/>
  <c r="AL338" i="1"/>
  <c r="AL327" i="1"/>
  <c r="AL323" i="1"/>
  <c r="AL322" i="1"/>
  <c r="AL334" i="1"/>
  <c r="AL321" i="1"/>
  <c r="AL314" i="1"/>
  <c r="AL319" i="1"/>
  <c r="AL316" i="1"/>
  <c r="AL298" i="1"/>
  <c r="AL332" i="1"/>
  <c r="AL303" i="1"/>
  <c r="AL300" i="1"/>
  <c r="AL311" i="1"/>
  <c r="AL310" i="1"/>
  <c r="AL309" i="1"/>
  <c r="AL308" i="1"/>
  <c r="AL307" i="1"/>
  <c r="AL304" i="1"/>
  <c r="AL318" i="1"/>
  <c r="AL313" i="1"/>
  <c r="AL306" i="1"/>
  <c r="AL305" i="1"/>
  <c r="AL301" i="1"/>
  <c r="AL299" i="1"/>
  <c r="AL317" i="1"/>
  <c r="AL331" i="1"/>
  <c r="AL302" i="1"/>
  <c r="AK214" i="1"/>
  <c r="AK218" i="1" s="1"/>
  <c r="AL43" i="13"/>
  <c r="AL44" i="13" s="1"/>
  <c r="W5" i="14"/>
  <c r="W5" i="8"/>
  <c r="W5" i="6"/>
  <c r="W5" i="3"/>
  <c r="W5" i="27"/>
  <c r="W4" i="6"/>
  <c r="W77" i="26" s="1"/>
  <c r="W4" i="14"/>
  <c r="W4" i="8"/>
  <c r="W4" i="27"/>
  <c r="W4" i="3"/>
  <c r="X44" i="27"/>
  <c r="X2" i="27"/>
  <c r="X39" i="27"/>
  <c r="X25" i="27"/>
  <c r="X21" i="27"/>
  <c r="X22" i="27" s="1"/>
  <c r="AJ5" i="21"/>
  <c r="AJ65" i="19"/>
  <c r="AJ5" i="1"/>
  <c r="AJ5" i="19"/>
  <c r="AK32" i="19"/>
  <c r="AK5" i="13" s="1"/>
  <c r="AJ5" i="4"/>
  <c r="AK62" i="19"/>
  <c r="AK64" i="19" s="1"/>
  <c r="AK216" i="1"/>
  <c r="AL93" i="19"/>
  <c r="AL98" i="19"/>
  <c r="AM52" i="19"/>
  <c r="AM55" i="19" s="1"/>
  <c r="AM63" i="19" s="1"/>
  <c r="AM92" i="19"/>
  <c r="AL43" i="19"/>
  <c r="AL44" i="19" s="1"/>
  <c r="AL282" i="4" s="1"/>
  <c r="AL81" i="19"/>
  <c r="AL53" i="19"/>
  <c r="AJ57" i="19"/>
  <c r="AK56" i="19"/>
  <c r="AM2" i="13"/>
  <c r="AM42" i="19"/>
  <c r="AI46" i="19"/>
  <c r="AJ45" i="19"/>
  <c r="AL58" i="1"/>
  <c r="AL87" i="19"/>
  <c r="AL29" i="1"/>
  <c r="AL45" i="1"/>
  <c r="AL3" i="13"/>
  <c r="AM2" i="21"/>
  <c r="AM2" i="19"/>
  <c r="AM2" i="4"/>
  <c r="AM2" i="1"/>
  <c r="AK4" i="21"/>
  <c r="AK4" i="19"/>
  <c r="AK4" i="4"/>
  <c r="AK4" i="1"/>
  <c r="AL3" i="19"/>
  <c r="AL3" i="1"/>
  <c r="AL224" i="1" s="1"/>
  <c r="AL3" i="4"/>
  <c r="AL3" i="21"/>
  <c r="AL30" i="19"/>
  <c r="AL34" i="19"/>
  <c r="AL35" i="19" s="1"/>
  <c r="AL4" i="13" s="1"/>
  <c r="AL24" i="19"/>
  <c r="AL26" i="19" s="1"/>
  <c r="AN18" i="19"/>
  <c r="AN97" i="19" s="1"/>
  <c r="AM25" i="19"/>
  <c r="AM21" i="19"/>
  <c r="AM22" i="19" s="1"/>
  <c r="AM43" i="13"/>
  <c r="AM44" i="13" s="1"/>
  <c r="AL258" i="4" l="1"/>
  <c r="AL257" i="4"/>
  <c r="AJ257" i="4"/>
  <c r="J257" i="4"/>
  <c r="N257" i="4"/>
  <c r="M257" i="4"/>
  <c r="L257" i="4"/>
  <c r="O257" i="4"/>
  <c r="Q257" i="4"/>
  <c r="S257" i="4"/>
  <c r="T257" i="4"/>
  <c r="U257" i="4"/>
  <c r="V257" i="4"/>
  <c r="X257" i="4"/>
  <c r="Y257" i="4"/>
  <c r="Z257" i="4"/>
  <c r="AA257" i="4"/>
  <c r="AC257" i="4"/>
  <c r="AF257" i="4"/>
  <c r="AE257" i="4"/>
  <c r="AG257" i="4"/>
  <c r="AH257" i="4"/>
  <c r="AK257" i="4"/>
  <c r="AM396" i="1"/>
  <c r="AM390" i="1"/>
  <c r="AM394" i="1"/>
  <c r="AM397" i="1"/>
  <c r="AM395" i="1"/>
  <c r="AM387" i="1"/>
  <c r="AM384" i="1"/>
  <c r="AM386" i="1"/>
  <c r="AM388" i="1"/>
  <c r="AM392" i="1"/>
  <c r="AM380" i="1"/>
  <c r="AM377" i="1"/>
  <c r="AM375" i="1"/>
  <c r="AM373" i="1"/>
  <c r="AM368" i="1"/>
  <c r="AM389" i="1"/>
  <c r="AM357" i="1"/>
  <c r="AM350" i="1"/>
  <c r="AM342" i="1"/>
  <c r="AM341" i="1"/>
  <c r="AM393" i="1"/>
  <c r="AM355" i="1"/>
  <c r="AM352" i="1"/>
  <c r="AM391" i="1"/>
  <c r="AM378" i="1"/>
  <c r="AM363" i="1"/>
  <c r="AM360" i="1"/>
  <c r="AM347" i="1"/>
  <c r="AM344" i="1"/>
  <c r="AM339" i="1"/>
  <c r="AM370" i="1"/>
  <c r="AM385" i="1"/>
  <c r="AM372" i="1"/>
  <c r="AM369" i="1"/>
  <c r="AM376" i="1"/>
  <c r="AM383" i="1"/>
  <c r="AM365" i="1"/>
  <c r="AM362" i="1"/>
  <c r="AM364" i="1"/>
  <c r="AM361" i="1"/>
  <c r="AM359" i="1"/>
  <c r="AM349" i="1"/>
  <c r="AM322" i="1"/>
  <c r="AM367" i="1"/>
  <c r="AM351" i="1"/>
  <c r="AM345" i="1"/>
  <c r="AM336" i="1"/>
  <c r="AM335" i="1"/>
  <c r="AM358" i="1"/>
  <c r="AM337" i="1"/>
  <c r="AM338" i="1"/>
  <c r="AM366" i="1"/>
  <c r="AM354" i="1"/>
  <c r="AM374" i="1"/>
  <c r="AM356" i="1"/>
  <c r="AM346" i="1"/>
  <c r="AM381" i="1"/>
  <c r="AM340" i="1"/>
  <c r="AM353" i="1"/>
  <c r="AM333" i="1"/>
  <c r="AM382" i="1"/>
  <c r="AM330" i="1"/>
  <c r="AM325" i="1"/>
  <c r="AM329" i="1"/>
  <c r="AM324" i="1"/>
  <c r="AM379" i="1"/>
  <c r="AM348" i="1"/>
  <c r="AM328" i="1"/>
  <c r="AM327" i="1"/>
  <c r="AM323" i="1"/>
  <c r="AM371" i="1"/>
  <c r="AM334" i="1"/>
  <c r="AM332" i="1"/>
  <c r="AM303" i="1"/>
  <c r="AM300" i="1"/>
  <c r="AM315" i="1"/>
  <c r="AM311" i="1"/>
  <c r="AM310" i="1"/>
  <c r="AM309" i="1"/>
  <c r="AM308" i="1"/>
  <c r="AM307" i="1"/>
  <c r="AM304" i="1"/>
  <c r="AM326" i="1"/>
  <c r="AM321" i="1"/>
  <c r="AM318" i="1"/>
  <c r="AM314" i="1"/>
  <c r="AM313" i="1"/>
  <c r="AM312" i="1"/>
  <c r="AM306" i="1"/>
  <c r="AM305" i="1"/>
  <c r="AM343" i="1"/>
  <c r="AM320" i="1"/>
  <c r="AM301" i="1"/>
  <c r="AM299" i="1"/>
  <c r="AM317" i="1"/>
  <c r="AM331" i="1"/>
  <c r="AM319" i="1"/>
  <c r="AM302" i="1"/>
  <c r="AM316" i="1"/>
  <c r="AK5" i="4"/>
  <c r="AL214" i="1"/>
  <c r="AL218" i="1" s="1"/>
  <c r="X45" i="27"/>
  <c r="Y18" i="27"/>
  <c r="X30" i="27"/>
  <c r="X32" i="27" s="1"/>
  <c r="X5" i="27" s="1"/>
  <c r="X24" i="27"/>
  <c r="X26" i="27" s="1"/>
  <c r="X3" i="27"/>
  <c r="X34" i="27"/>
  <c r="X35" i="27" s="1"/>
  <c r="X4" i="27" s="1"/>
  <c r="X40" i="27"/>
  <c r="AL32" i="19"/>
  <c r="AL5" i="13" s="1"/>
  <c r="AK65" i="19"/>
  <c r="AK5" i="19"/>
  <c r="AK5" i="1"/>
  <c r="AK5" i="21"/>
  <c r="AL62" i="19"/>
  <c r="AL64" i="19" s="1"/>
  <c r="AL216" i="1"/>
  <c r="AM93" i="19"/>
  <c r="AM98" i="19"/>
  <c r="AN52" i="19"/>
  <c r="AN55" i="19" s="1"/>
  <c r="AN63" i="19" s="1"/>
  <c r="AN92" i="19"/>
  <c r="AK57" i="19"/>
  <c r="AL56" i="19"/>
  <c r="AM43" i="19"/>
  <c r="AM44" i="19" s="1"/>
  <c r="AM282" i="4" s="1"/>
  <c r="AM81" i="19"/>
  <c r="AM53" i="19"/>
  <c r="AK45" i="19"/>
  <c r="AJ46" i="19"/>
  <c r="AN2" i="13"/>
  <c r="AN42" i="19"/>
  <c r="AM58" i="1"/>
  <c r="AM87" i="19"/>
  <c r="AM29" i="1"/>
  <c r="AM45" i="1"/>
  <c r="AM3" i="13"/>
  <c r="AN2" i="19"/>
  <c r="AN2" i="21"/>
  <c r="AN2" i="4"/>
  <c r="AN2" i="1"/>
  <c r="AL4" i="21"/>
  <c r="AL4" i="19"/>
  <c r="AL4" i="4"/>
  <c r="AL4" i="1"/>
  <c r="AM3" i="21"/>
  <c r="AM3" i="19"/>
  <c r="AM3" i="4"/>
  <c r="AM257" i="4" s="1"/>
  <c r="AM3" i="1"/>
  <c r="AM30" i="19"/>
  <c r="AM34" i="19"/>
  <c r="AM35" i="19" s="1"/>
  <c r="AM4" i="13" s="1"/>
  <c r="AM24" i="19"/>
  <c r="AM26" i="19" s="1"/>
  <c r="AO18" i="19"/>
  <c r="AO97" i="19" s="1"/>
  <c r="AN25" i="19"/>
  <c r="AN21" i="19"/>
  <c r="AN22" i="19" s="1"/>
  <c r="AN43" i="13"/>
  <c r="AN44" i="13" s="1"/>
  <c r="AN392" i="1" l="1"/>
  <c r="AN389" i="1"/>
  <c r="AN393" i="1"/>
  <c r="AN391" i="1"/>
  <c r="AN381" i="1"/>
  <c r="AN390" i="1"/>
  <c r="AN376" i="1"/>
  <c r="AN379" i="1"/>
  <c r="AN370" i="1"/>
  <c r="AN395" i="1"/>
  <c r="AN386" i="1"/>
  <c r="AN378" i="1"/>
  <c r="AN388" i="1"/>
  <c r="AN383" i="1"/>
  <c r="AN396" i="1"/>
  <c r="AN368" i="1"/>
  <c r="AN354" i="1"/>
  <c r="AN353" i="1"/>
  <c r="AN345" i="1"/>
  <c r="AN394" i="1"/>
  <c r="AN387" i="1"/>
  <c r="AN382" i="1"/>
  <c r="AN365" i="1"/>
  <c r="AN362" i="1"/>
  <c r="AN397" i="1"/>
  <c r="AN380" i="1"/>
  <c r="AN377" i="1"/>
  <c r="AN372" i="1"/>
  <c r="AN373" i="1"/>
  <c r="AN364" i="1"/>
  <c r="AN361" i="1"/>
  <c r="AN357" i="1"/>
  <c r="AN375" i="1"/>
  <c r="AN344" i="1"/>
  <c r="AN343" i="1"/>
  <c r="AN340" i="1"/>
  <c r="AN332" i="1"/>
  <c r="AN327" i="1"/>
  <c r="AN324" i="1"/>
  <c r="AN366" i="1"/>
  <c r="AN355" i="1"/>
  <c r="AN358" i="1"/>
  <c r="AN337" i="1"/>
  <c r="AN371" i="1"/>
  <c r="AN356" i="1"/>
  <c r="AN359" i="1"/>
  <c r="AN347" i="1"/>
  <c r="AN333" i="1"/>
  <c r="AN374" i="1"/>
  <c r="AN350" i="1"/>
  <c r="AN363" i="1"/>
  <c r="AN360" i="1"/>
  <c r="AN351" i="1"/>
  <c r="AN346" i="1"/>
  <c r="AN384" i="1"/>
  <c r="AN352" i="1"/>
  <c r="AN348" i="1"/>
  <c r="AN341" i="1"/>
  <c r="AN335" i="1"/>
  <c r="AN349" i="1"/>
  <c r="AN330" i="1"/>
  <c r="AN319" i="1"/>
  <c r="AN316" i="1"/>
  <c r="AN325" i="1"/>
  <c r="AN336" i="1"/>
  <c r="AN367" i="1"/>
  <c r="AN342" i="1"/>
  <c r="AN339" i="1"/>
  <c r="AN329" i="1"/>
  <c r="AN328" i="1"/>
  <c r="AN323" i="1"/>
  <c r="AN338" i="1"/>
  <c r="AN334" i="1"/>
  <c r="AN322" i="1"/>
  <c r="AN331" i="1"/>
  <c r="AN303" i="1"/>
  <c r="AN300" i="1"/>
  <c r="AN315" i="1"/>
  <c r="AN311" i="1"/>
  <c r="AN310" i="1"/>
  <c r="AN309" i="1"/>
  <c r="AN308" i="1"/>
  <c r="AN307" i="1"/>
  <c r="AN304" i="1"/>
  <c r="AN326" i="1"/>
  <c r="AN321" i="1"/>
  <c r="AN318" i="1"/>
  <c r="AN314" i="1"/>
  <c r="AN313" i="1"/>
  <c r="AN312" i="1"/>
  <c r="AN306" i="1"/>
  <c r="AN305" i="1"/>
  <c r="AN385" i="1"/>
  <c r="AN320" i="1"/>
  <c r="AN301" i="1"/>
  <c r="AN317" i="1"/>
  <c r="AN302" i="1"/>
  <c r="AN369" i="1"/>
  <c r="AM214" i="1"/>
  <c r="AM218" i="1" s="1"/>
  <c r="Y2" i="27"/>
  <c r="Y25" i="27"/>
  <c r="Y21" i="27"/>
  <c r="Y22" i="27" s="1"/>
  <c r="Y39" i="27"/>
  <c r="Y44" i="27"/>
  <c r="AL5" i="19"/>
  <c r="AL5" i="4"/>
  <c r="AL5" i="21"/>
  <c r="AM32" i="19"/>
  <c r="AM5" i="13" s="1"/>
  <c r="AL5" i="1"/>
  <c r="AL65" i="19"/>
  <c r="AM62" i="19"/>
  <c r="AM64" i="19" s="1"/>
  <c r="AM216" i="1"/>
  <c r="AN93" i="19"/>
  <c r="AN98" i="19"/>
  <c r="AO52" i="19"/>
  <c r="AO55" i="19" s="1"/>
  <c r="AO63" i="19" s="1"/>
  <c r="AO92" i="19"/>
  <c r="AN43" i="19"/>
  <c r="AN44" i="19" s="1"/>
  <c r="AN282" i="4" s="1"/>
  <c r="AN81" i="19"/>
  <c r="AN53" i="19"/>
  <c r="AL57" i="19"/>
  <c r="AM56" i="19"/>
  <c r="AO2" i="13"/>
  <c r="AO42" i="19"/>
  <c r="AL45" i="19"/>
  <c r="AK46" i="19"/>
  <c r="AN58" i="1"/>
  <c r="AN87" i="19"/>
  <c r="AN29" i="1"/>
  <c r="AN45" i="1"/>
  <c r="AN3" i="13"/>
  <c r="AO2" i="21"/>
  <c r="AO2" i="19"/>
  <c r="AO2" i="4"/>
  <c r="AO2" i="1"/>
  <c r="AN3" i="21"/>
  <c r="AN3" i="19"/>
  <c r="AN3" i="4"/>
  <c r="AN3" i="1"/>
  <c r="AM4" i="19"/>
  <c r="AM4" i="1"/>
  <c r="AM4" i="4"/>
  <c r="AM4" i="21"/>
  <c r="AN30" i="19"/>
  <c r="AN34" i="19"/>
  <c r="AN35" i="19" s="1"/>
  <c r="AN4" i="13" s="1"/>
  <c r="AN24" i="19"/>
  <c r="AN26" i="19" s="1"/>
  <c r="AP18" i="19"/>
  <c r="AP97" i="19" s="1"/>
  <c r="AO25" i="19"/>
  <c r="AO21" i="19"/>
  <c r="AO22" i="19" s="1"/>
  <c r="AO43" i="13"/>
  <c r="AO44" i="13" s="1"/>
  <c r="AO394" i="1" l="1"/>
  <c r="AO391" i="1"/>
  <c r="AO388" i="1"/>
  <c r="AO369" i="1"/>
  <c r="AO383" i="1"/>
  <c r="AO377" i="1"/>
  <c r="AO395" i="1"/>
  <c r="AO386" i="1"/>
  <c r="AO375" i="1"/>
  <c r="AO372" i="1"/>
  <c r="AO396" i="1"/>
  <c r="AO380" i="1"/>
  <c r="AO362" i="1"/>
  <c r="AO367" i="1"/>
  <c r="AO387" i="1"/>
  <c r="AO393" i="1"/>
  <c r="AO371" i="1"/>
  <c r="AO366" i="1"/>
  <c r="AO361" i="1"/>
  <c r="AO346" i="1"/>
  <c r="AO337" i="1"/>
  <c r="AO374" i="1"/>
  <c r="AO364" i="1"/>
  <c r="AO390" i="1"/>
  <c r="AO389" i="1"/>
  <c r="AO397" i="1"/>
  <c r="AO392" i="1"/>
  <c r="AO381" i="1"/>
  <c r="AO343" i="1"/>
  <c r="AO340" i="1"/>
  <c r="AO384" i="1"/>
  <c r="AO379" i="1"/>
  <c r="AO378" i="1"/>
  <c r="AO376" i="1"/>
  <c r="AO360" i="1"/>
  <c r="AO382" i="1"/>
  <c r="AO370" i="1"/>
  <c r="AO354" i="1"/>
  <c r="AO342" i="1"/>
  <c r="AO341" i="1"/>
  <c r="AO373" i="1"/>
  <c r="AO365" i="1"/>
  <c r="AO363" i="1"/>
  <c r="AO351" i="1"/>
  <c r="AO336" i="1"/>
  <c r="AO335" i="1"/>
  <c r="AO356" i="1"/>
  <c r="AO368" i="1"/>
  <c r="AO353" i="1"/>
  <c r="AO348" i="1"/>
  <c r="AO358" i="1"/>
  <c r="AO332" i="1"/>
  <c r="AO355" i="1"/>
  <c r="AO345" i="1"/>
  <c r="AO359" i="1"/>
  <c r="AO352" i="1"/>
  <c r="AO339" i="1"/>
  <c r="AO347" i="1"/>
  <c r="AO357" i="1"/>
  <c r="AO325" i="1"/>
  <c r="AO318" i="1"/>
  <c r="AO317" i="1"/>
  <c r="AO309" i="1"/>
  <c r="AO329" i="1"/>
  <c r="AO333" i="1"/>
  <c r="AO328" i="1"/>
  <c r="AO324" i="1"/>
  <c r="AO344" i="1"/>
  <c r="AO323" i="1"/>
  <c r="AO338" i="1"/>
  <c r="AO334" i="1"/>
  <c r="AO327" i="1"/>
  <c r="AO322" i="1"/>
  <c r="AO350" i="1"/>
  <c r="AO321" i="1"/>
  <c r="AO331" i="1"/>
  <c r="AO385" i="1"/>
  <c r="AO326" i="1"/>
  <c r="AO320" i="1"/>
  <c r="AO315" i="1"/>
  <c r="AO312" i="1"/>
  <c r="AO349" i="1"/>
  <c r="AO311" i="1"/>
  <c r="AO310" i="1"/>
  <c r="AO308" i="1"/>
  <c r="AO307" i="1"/>
  <c r="AO304" i="1"/>
  <c r="AO314" i="1"/>
  <c r="AO313" i="1"/>
  <c r="AO306" i="1"/>
  <c r="AO305" i="1"/>
  <c r="AO301" i="1"/>
  <c r="AO330" i="1"/>
  <c r="AO302" i="1"/>
  <c r="AO303" i="1"/>
  <c r="AO316" i="1"/>
  <c r="AO319" i="1"/>
  <c r="AN214" i="1"/>
  <c r="AN218" i="1" s="1"/>
  <c r="Y45" i="27"/>
  <c r="Z18" i="27"/>
  <c r="Y34" i="27"/>
  <c r="Y35" i="27" s="1"/>
  <c r="Y4" i="27" s="1"/>
  <c r="Y3" i="27"/>
  <c r="Y30" i="27"/>
  <c r="Y32" i="27" s="1"/>
  <c r="Y5" i="27" s="1"/>
  <c r="Y40" i="27"/>
  <c r="Y24" i="27"/>
  <c r="Y26" i="27" s="1"/>
  <c r="AM5" i="19"/>
  <c r="AM5" i="1"/>
  <c r="AM5" i="4"/>
  <c r="AN32" i="19"/>
  <c r="AN5" i="13" s="1"/>
  <c r="AM5" i="21"/>
  <c r="AM65" i="19"/>
  <c r="AN62" i="19"/>
  <c r="AN64" i="19" s="1"/>
  <c r="AN216" i="1"/>
  <c r="AO93" i="19"/>
  <c r="AO98" i="19"/>
  <c r="AP52" i="19"/>
  <c r="AP55" i="19" s="1"/>
  <c r="AP63" i="19" s="1"/>
  <c r="AP92" i="19"/>
  <c r="AM57" i="19"/>
  <c r="AN56" i="19"/>
  <c r="AO43" i="19"/>
  <c r="AO44" i="19" s="1"/>
  <c r="AO282" i="4" s="1"/>
  <c r="AO81" i="19"/>
  <c r="AO53" i="19"/>
  <c r="AP2" i="13"/>
  <c r="AP42" i="19"/>
  <c r="AM45" i="19"/>
  <c r="AL46" i="19"/>
  <c r="AO58" i="1"/>
  <c r="AO87" i="19"/>
  <c r="AO29" i="1"/>
  <c r="AO45" i="1"/>
  <c r="AO3" i="13"/>
  <c r="AP2" i="19"/>
  <c r="AP2" i="4"/>
  <c r="AP2" i="21"/>
  <c r="AP2" i="1"/>
  <c r="AN4" i="21"/>
  <c r="AN4" i="19"/>
  <c r="AN4" i="4"/>
  <c r="AN4" i="1"/>
  <c r="AO3" i="21"/>
  <c r="AO3" i="19"/>
  <c r="AO3" i="4"/>
  <c r="AO257" i="4" s="1"/>
  <c r="AO3" i="1"/>
  <c r="AO224" i="1" s="1"/>
  <c r="AO30" i="19"/>
  <c r="AO34" i="19"/>
  <c r="AO35" i="19" s="1"/>
  <c r="AO4" i="13" s="1"/>
  <c r="AO24" i="19"/>
  <c r="AO26" i="19" s="1"/>
  <c r="AQ18" i="19"/>
  <c r="AQ97" i="19" s="1"/>
  <c r="AP25" i="19"/>
  <c r="AP21" i="19"/>
  <c r="AP22" i="19" s="1"/>
  <c r="AP43" i="13"/>
  <c r="AP44" i="13" s="1"/>
  <c r="AP396" i="1" l="1"/>
  <c r="AP381" i="1"/>
  <c r="AP395" i="1"/>
  <c r="AP387" i="1"/>
  <c r="AP384" i="1"/>
  <c r="AP397" i="1"/>
  <c r="AP390" i="1"/>
  <c r="AP392" i="1"/>
  <c r="AP382" i="1"/>
  <c r="AP389" i="1"/>
  <c r="AP388" i="1"/>
  <c r="AP393" i="1"/>
  <c r="AP374" i="1"/>
  <c r="AP372" i="1"/>
  <c r="AP394" i="1"/>
  <c r="AP379" i="1"/>
  <c r="AP376" i="1"/>
  <c r="AP375" i="1"/>
  <c r="AP359" i="1"/>
  <c r="AP356" i="1"/>
  <c r="AP351" i="1"/>
  <c r="AP348" i="1"/>
  <c r="AP335" i="1"/>
  <c r="AP385" i="1"/>
  <c r="AP367" i="1"/>
  <c r="AP358" i="1"/>
  <c r="AP349" i="1"/>
  <c r="AP391" i="1"/>
  <c r="AP373" i="1"/>
  <c r="AP370" i="1"/>
  <c r="AP357" i="1"/>
  <c r="AP350" i="1"/>
  <c r="AP342" i="1"/>
  <c r="AP341" i="1"/>
  <c r="AP366" i="1"/>
  <c r="AP365" i="1"/>
  <c r="AP383" i="1"/>
  <c r="AP377" i="1"/>
  <c r="AP353" i="1"/>
  <c r="AP368" i="1"/>
  <c r="AP386" i="1"/>
  <c r="AP371" i="1"/>
  <c r="AP363" i="1"/>
  <c r="AP360" i="1"/>
  <c r="AP355" i="1"/>
  <c r="AP331" i="1"/>
  <c r="AP328" i="1"/>
  <c r="AP345" i="1"/>
  <c r="AP352" i="1"/>
  <c r="AP346" i="1"/>
  <c r="AP369" i="1"/>
  <c r="AP362" i="1"/>
  <c r="AP339" i="1"/>
  <c r="AP330" i="1"/>
  <c r="AP380" i="1"/>
  <c r="AP361" i="1"/>
  <c r="AP364" i="1"/>
  <c r="AP347" i="1"/>
  <c r="AP340" i="1"/>
  <c r="AP378" i="1"/>
  <c r="AP336" i="1"/>
  <c r="AP329" i="1"/>
  <c r="AP333" i="1"/>
  <c r="AP324" i="1"/>
  <c r="AP344" i="1"/>
  <c r="AP323" i="1"/>
  <c r="AP338" i="1"/>
  <c r="AP334" i="1"/>
  <c r="AP327" i="1"/>
  <c r="AP322" i="1"/>
  <c r="AP321" i="1"/>
  <c r="AP354" i="1"/>
  <c r="AP326" i="1"/>
  <c r="AP343" i="1"/>
  <c r="AP337" i="1"/>
  <c r="AP332" i="1"/>
  <c r="AP325" i="1"/>
  <c r="AP315" i="1"/>
  <c r="AP311" i="1"/>
  <c r="AP310" i="1"/>
  <c r="AP308" i="1"/>
  <c r="AP307" i="1"/>
  <c r="AP304" i="1"/>
  <c r="AP314" i="1"/>
  <c r="AP313" i="1"/>
  <c r="AP309" i="1"/>
  <c r="AP306" i="1"/>
  <c r="AP305" i="1"/>
  <c r="AP318" i="1"/>
  <c r="AP312" i="1"/>
  <c r="AP320" i="1"/>
  <c r="AP317" i="1"/>
  <c r="AP302" i="1"/>
  <c r="AP319" i="1"/>
  <c r="AP316" i="1"/>
  <c r="AP303" i="1"/>
  <c r="AO214" i="1"/>
  <c r="AO218" i="1" s="1"/>
  <c r="AN5" i="4"/>
  <c r="Z44" i="27"/>
  <c r="Z21" i="27"/>
  <c r="Z22" i="27" s="1"/>
  <c r="Z2" i="27"/>
  <c r="Z25" i="27"/>
  <c r="Z39" i="27"/>
  <c r="AN5" i="19"/>
  <c r="AN5" i="1"/>
  <c r="AN5" i="21"/>
  <c r="AO32" i="19"/>
  <c r="AO5" i="13" s="1"/>
  <c r="AN65" i="19"/>
  <c r="AO62" i="19"/>
  <c r="AO64" i="19" s="1"/>
  <c r="AO216" i="1"/>
  <c r="AP93" i="19"/>
  <c r="AP98" i="19"/>
  <c r="AQ52" i="19"/>
  <c r="AQ55" i="19" s="1"/>
  <c r="AQ63" i="19" s="1"/>
  <c r="AQ92" i="19"/>
  <c r="AP43" i="19"/>
  <c r="AP44" i="19" s="1"/>
  <c r="AP282" i="4" s="1"/>
  <c r="AP81" i="19"/>
  <c r="AP53" i="19"/>
  <c r="AO56" i="19"/>
  <c r="AN57" i="19"/>
  <c r="AQ2" i="13"/>
  <c r="AQ42" i="19"/>
  <c r="AM46" i="19"/>
  <c r="AN45" i="19"/>
  <c r="AP58" i="1"/>
  <c r="AP87" i="19"/>
  <c r="AP29" i="1"/>
  <c r="AP45" i="1"/>
  <c r="AP3" i="13"/>
  <c r="AQ2" i="21"/>
  <c r="AQ2" i="1"/>
  <c r="AQ2" i="4"/>
  <c r="AQ2" i="19"/>
  <c r="AO4" i="21"/>
  <c r="AO4" i="4"/>
  <c r="AO4" i="19"/>
  <c r="AO4" i="1"/>
  <c r="AP3" i="21"/>
  <c r="AP3" i="1"/>
  <c r="AP224" i="1" s="1"/>
  <c r="AP3" i="19"/>
  <c r="AP3" i="4"/>
  <c r="AP30" i="19"/>
  <c r="AP34" i="19"/>
  <c r="AP35" i="19" s="1"/>
  <c r="AP4" i="13" s="1"/>
  <c r="AP24" i="19"/>
  <c r="AP26" i="19" s="1"/>
  <c r="AR18" i="19"/>
  <c r="AR97" i="19" s="1"/>
  <c r="AQ21" i="19"/>
  <c r="AQ22" i="19" s="1"/>
  <c r="AQ25" i="19"/>
  <c r="AQ43" i="13"/>
  <c r="AQ44" i="13" s="1"/>
  <c r="AP258" i="4" l="1"/>
  <c r="AQ395" i="1"/>
  <c r="AQ394" i="1"/>
  <c r="AQ392" i="1"/>
  <c r="AQ387" i="1"/>
  <c r="AQ383" i="1"/>
  <c r="AQ382" i="1"/>
  <c r="AQ380" i="1"/>
  <c r="AQ378" i="1"/>
  <c r="AQ377" i="1"/>
  <c r="AQ389" i="1"/>
  <c r="AQ388" i="1"/>
  <c r="AQ385" i="1"/>
  <c r="AQ373" i="1"/>
  <c r="AQ384" i="1"/>
  <c r="AQ376" i="1"/>
  <c r="AQ371" i="1"/>
  <c r="AQ397" i="1"/>
  <c r="AQ391" i="1"/>
  <c r="AQ390" i="1"/>
  <c r="AQ381" i="1"/>
  <c r="AQ369" i="1"/>
  <c r="AQ375" i="1"/>
  <c r="AQ370" i="1"/>
  <c r="AQ396" i="1"/>
  <c r="AQ363" i="1"/>
  <c r="AQ360" i="1"/>
  <c r="AQ347" i="1"/>
  <c r="AQ344" i="1"/>
  <c r="AQ364" i="1"/>
  <c r="AQ386" i="1"/>
  <c r="AQ368" i="1"/>
  <c r="AQ362" i="1"/>
  <c r="AQ356" i="1"/>
  <c r="AQ365" i="1"/>
  <c r="AQ361" i="1"/>
  <c r="AQ379" i="1"/>
  <c r="AQ393" i="1"/>
  <c r="AQ366" i="1"/>
  <c r="AQ336" i="1"/>
  <c r="AQ330" i="1"/>
  <c r="AQ329" i="1"/>
  <c r="AQ367" i="1"/>
  <c r="AQ358" i="1"/>
  <c r="AQ337" i="1"/>
  <c r="AQ352" i="1"/>
  <c r="AQ346" i="1"/>
  <c r="AQ338" i="1"/>
  <c r="AQ372" i="1"/>
  <c r="AQ350" i="1"/>
  <c r="AQ349" i="1"/>
  <c r="AQ332" i="1"/>
  <c r="AQ355" i="1"/>
  <c r="AQ334" i="1"/>
  <c r="AQ345" i="1"/>
  <c r="AQ351" i="1"/>
  <c r="AQ359" i="1"/>
  <c r="AQ339" i="1"/>
  <c r="AQ340" i="1"/>
  <c r="AQ357" i="1"/>
  <c r="AQ353" i="1"/>
  <c r="AQ348" i="1"/>
  <c r="AQ341" i="1"/>
  <c r="AQ343" i="1"/>
  <c r="AQ342" i="1"/>
  <c r="AQ313" i="1"/>
  <c r="AQ333" i="1"/>
  <c r="AQ324" i="1"/>
  <c r="AQ374" i="1"/>
  <c r="AQ328" i="1"/>
  <c r="AQ323" i="1"/>
  <c r="AQ327" i="1"/>
  <c r="AQ322" i="1"/>
  <c r="AQ354" i="1"/>
  <c r="AQ335" i="1"/>
  <c r="AQ331" i="1"/>
  <c r="AQ326" i="1"/>
  <c r="AQ319" i="1"/>
  <c r="AQ316" i="1"/>
  <c r="AQ314" i="1"/>
  <c r="AQ309" i="1"/>
  <c r="AQ306" i="1"/>
  <c r="AQ305" i="1"/>
  <c r="AQ318" i="1"/>
  <c r="AQ312" i="1"/>
  <c r="AQ321" i="1"/>
  <c r="AQ320" i="1"/>
  <c r="AQ317" i="1"/>
  <c r="AQ303" i="1"/>
  <c r="AQ315" i="1"/>
  <c r="AQ311" i="1"/>
  <c r="AQ307" i="1"/>
  <c r="AQ325" i="1"/>
  <c r="AQ310" i="1"/>
  <c r="AQ308" i="1"/>
  <c r="AQ304" i="1"/>
  <c r="AP214" i="1"/>
  <c r="AP218" i="1" s="1"/>
  <c r="AO5" i="4"/>
  <c r="Z45" i="27"/>
  <c r="AA18" i="27"/>
  <c r="Z30" i="27"/>
  <c r="Z32" i="27" s="1"/>
  <c r="Z5" i="27" s="1"/>
  <c r="Z3" i="27"/>
  <c r="Z24" i="27"/>
  <c r="Z26" i="27" s="1"/>
  <c r="Z34" i="27"/>
  <c r="Z35" i="27" s="1"/>
  <c r="Z4" i="27" s="1"/>
  <c r="Z40" i="27"/>
  <c r="AO5" i="1"/>
  <c r="AP32" i="19"/>
  <c r="AP5" i="13" s="1"/>
  <c r="AO5" i="21"/>
  <c r="AO5" i="19"/>
  <c r="AO65" i="19"/>
  <c r="AP62" i="19"/>
  <c r="AP64" i="19" s="1"/>
  <c r="AP216" i="1"/>
  <c r="AQ93" i="19"/>
  <c r="AQ98" i="19"/>
  <c r="AR52" i="19"/>
  <c r="AR55" i="19" s="1"/>
  <c r="AR63" i="19" s="1"/>
  <c r="AR92" i="19"/>
  <c r="AP56" i="19"/>
  <c r="AO57" i="19"/>
  <c r="AQ43" i="19"/>
  <c r="AQ44" i="19" s="1"/>
  <c r="AQ282" i="4" s="1"/>
  <c r="AQ81" i="19"/>
  <c r="AQ53" i="19"/>
  <c r="AR2" i="13"/>
  <c r="AR42" i="19"/>
  <c r="AN46" i="19"/>
  <c r="AO45" i="19"/>
  <c r="AQ58" i="1"/>
  <c r="AQ87" i="19"/>
  <c r="AQ29" i="1"/>
  <c r="AQ45" i="1"/>
  <c r="AQ3" i="13"/>
  <c r="AR2" i="1"/>
  <c r="AR2" i="4"/>
  <c r="AR2" i="21"/>
  <c r="AR2" i="19"/>
  <c r="AP4" i="21"/>
  <c r="AP4" i="19"/>
  <c r="AP4" i="1"/>
  <c r="AP4" i="4"/>
  <c r="AQ3" i="21"/>
  <c r="AQ3" i="19"/>
  <c r="AQ3" i="1"/>
  <c r="AQ224" i="1" s="1"/>
  <c r="AQ3" i="4"/>
  <c r="AQ257" i="4" s="1"/>
  <c r="AQ30" i="19"/>
  <c r="AQ34" i="19"/>
  <c r="AQ35" i="19" s="1"/>
  <c r="AQ4" i="13" s="1"/>
  <c r="AQ24" i="19"/>
  <c r="AQ26" i="19" s="1"/>
  <c r="AS18" i="19"/>
  <c r="AS97" i="19" s="1"/>
  <c r="AR21" i="19"/>
  <c r="AR22" i="19" s="1"/>
  <c r="AR25" i="19"/>
  <c r="AR43" i="13"/>
  <c r="AR44" i="13" s="1"/>
  <c r="AQ258" i="4" l="1"/>
  <c r="AR397" i="1"/>
  <c r="AR391" i="1"/>
  <c r="AR389" i="1"/>
  <c r="AR394" i="1"/>
  <c r="AR392" i="1"/>
  <c r="AR385" i="1"/>
  <c r="AR388" i="1"/>
  <c r="AR386" i="1"/>
  <c r="AR378" i="1"/>
  <c r="AR371" i="1"/>
  <c r="AR380" i="1"/>
  <c r="AR390" i="1"/>
  <c r="AR393" i="1"/>
  <c r="AR383" i="1"/>
  <c r="AR382" i="1"/>
  <c r="AR368" i="1"/>
  <c r="AR363" i="1"/>
  <c r="AR377" i="1"/>
  <c r="AR355" i="1"/>
  <c r="AR352" i="1"/>
  <c r="AR396" i="1"/>
  <c r="AR387" i="1"/>
  <c r="AR369" i="1"/>
  <c r="AR365" i="1"/>
  <c r="AR366" i="1"/>
  <c r="AR361" i="1"/>
  <c r="AR346" i="1"/>
  <c r="AR337" i="1"/>
  <c r="AR375" i="1"/>
  <c r="AR374" i="1"/>
  <c r="AR367" i="1"/>
  <c r="AR358" i="1"/>
  <c r="AR381" i="1"/>
  <c r="AR373" i="1"/>
  <c r="AR364" i="1"/>
  <c r="AR362" i="1"/>
  <c r="AR379" i="1"/>
  <c r="AR376" i="1"/>
  <c r="AR384" i="1"/>
  <c r="AR351" i="1"/>
  <c r="AR345" i="1"/>
  <c r="AR335" i="1"/>
  <c r="AR338" i="1"/>
  <c r="AR357" i="1"/>
  <c r="AR354" i="1"/>
  <c r="AR344" i="1"/>
  <c r="AR343" i="1"/>
  <c r="AR340" i="1"/>
  <c r="AR328" i="1"/>
  <c r="AR360" i="1"/>
  <c r="AR359" i="1"/>
  <c r="AR356" i="1"/>
  <c r="AR347" i="1"/>
  <c r="AR353" i="1"/>
  <c r="AR348" i="1"/>
  <c r="AR341" i="1"/>
  <c r="AR342" i="1"/>
  <c r="AR395" i="1"/>
  <c r="AR349" i="1"/>
  <c r="AR333" i="1"/>
  <c r="AR329" i="1"/>
  <c r="AR324" i="1"/>
  <c r="AR311" i="1"/>
  <c r="AR308" i="1"/>
  <c r="AR336" i="1"/>
  <c r="AR323" i="1"/>
  <c r="AR339" i="1"/>
  <c r="AR327" i="1"/>
  <c r="AR322" i="1"/>
  <c r="AR334" i="1"/>
  <c r="AR372" i="1"/>
  <c r="AR350" i="1"/>
  <c r="AR331" i="1"/>
  <c r="AR326" i="1"/>
  <c r="AR320" i="1"/>
  <c r="AR332" i="1"/>
  <c r="AR370" i="1"/>
  <c r="AR325" i="1"/>
  <c r="AR318" i="1"/>
  <c r="AR317" i="1"/>
  <c r="AR313" i="1"/>
  <c r="AR312" i="1"/>
  <c r="AR321" i="1"/>
  <c r="AR330" i="1"/>
  <c r="AR319" i="1"/>
  <c r="AR316" i="1"/>
  <c r="AR309" i="1"/>
  <c r="AR305" i="1"/>
  <c r="AR307" i="1"/>
  <c r="AR310" i="1"/>
  <c r="AR304" i="1"/>
  <c r="AR314" i="1"/>
  <c r="AR306" i="1"/>
  <c r="AR315" i="1"/>
  <c r="AQ214" i="1"/>
  <c r="AQ218" i="1" s="1"/>
  <c r="AQ32" i="19"/>
  <c r="AQ5" i="13" s="1"/>
  <c r="AA21" i="27"/>
  <c r="AA22" i="27" s="1"/>
  <c r="AA25" i="27"/>
  <c r="AA2" i="27"/>
  <c r="AA39" i="27"/>
  <c r="AA44" i="27"/>
  <c r="AP5" i="4"/>
  <c r="AP5" i="19"/>
  <c r="AP5" i="21"/>
  <c r="AP5" i="1"/>
  <c r="AP65" i="19"/>
  <c r="AQ62" i="19"/>
  <c r="AQ64" i="19" s="1"/>
  <c r="AQ216" i="1"/>
  <c r="AR93" i="19"/>
  <c r="AR98" i="19"/>
  <c r="AS52" i="19"/>
  <c r="AS55" i="19" s="1"/>
  <c r="AS63" i="19" s="1"/>
  <c r="AS92" i="19"/>
  <c r="AR43" i="19"/>
  <c r="AR44" i="19" s="1"/>
  <c r="AR282" i="4" s="1"/>
  <c r="AR81" i="19"/>
  <c r="AR53" i="19"/>
  <c r="AP57" i="19"/>
  <c r="AQ56" i="19"/>
  <c r="AS2" i="13"/>
  <c r="AS42" i="19"/>
  <c r="AO46" i="19"/>
  <c r="AP45" i="19"/>
  <c r="AR58" i="1"/>
  <c r="AR87" i="19"/>
  <c r="AR29" i="1"/>
  <c r="AR45" i="1"/>
  <c r="AR3" i="13"/>
  <c r="AS2" i="21"/>
  <c r="AS2" i="4"/>
  <c r="AS2" i="1"/>
  <c r="AS2" i="19"/>
  <c r="AQ4" i="21"/>
  <c r="AQ4" i="4"/>
  <c r="AQ4" i="1"/>
  <c r="AQ4" i="19"/>
  <c r="AR3" i="21"/>
  <c r="AR3" i="4"/>
  <c r="AR257" i="4" s="1"/>
  <c r="AR3" i="1"/>
  <c r="AR224" i="1" s="1"/>
  <c r="AR3" i="19"/>
  <c r="AR30" i="19"/>
  <c r="AR34" i="19"/>
  <c r="AR35" i="19" s="1"/>
  <c r="AR4" i="13" s="1"/>
  <c r="AR24" i="19"/>
  <c r="AR26" i="19" s="1"/>
  <c r="AT18" i="19"/>
  <c r="AT97" i="19" s="1"/>
  <c r="AS25" i="19"/>
  <c r="AS21" i="19"/>
  <c r="AS22" i="19" s="1"/>
  <c r="AS43" i="13"/>
  <c r="AS44" i="13" s="1"/>
  <c r="AR258" i="4" l="1"/>
  <c r="AS395" i="1"/>
  <c r="AS393" i="1"/>
  <c r="AS397" i="1"/>
  <c r="AS383" i="1"/>
  <c r="AS380" i="1"/>
  <c r="AS391" i="1"/>
  <c r="AS396" i="1"/>
  <c r="AS385" i="1"/>
  <c r="AS384" i="1"/>
  <c r="AS381" i="1"/>
  <c r="AS379" i="1"/>
  <c r="AS387" i="1"/>
  <c r="AS375" i="1"/>
  <c r="AS376" i="1"/>
  <c r="AS373" i="1"/>
  <c r="AS392" i="1"/>
  <c r="AS374" i="1"/>
  <c r="AS372" i="1"/>
  <c r="AS354" i="1"/>
  <c r="AS353" i="1"/>
  <c r="AS345" i="1"/>
  <c r="AS338" i="1"/>
  <c r="AS394" i="1"/>
  <c r="AS390" i="1"/>
  <c r="AS362" i="1"/>
  <c r="AS389" i="1"/>
  <c r="AS386" i="1"/>
  <c r="AS359" i="1"/>
  <c r="AS356" i="1"/>
  <c r="AS351" i="1"/>
  <c r="AS348" i="1"/>
  <c r="AS388" i="1"/>
  <c r="AS368" i="1"/>
  <c r="AS371" i="1"/>
  <c r="AS370" i="1"/>
  <c r="AS352" i="1"/>
  <c r="AS367" i="1"/>
  <c r="AS360" i="1"/>
  <c r="AS334" i="1"/>
  <c r="AS325" i="1"/>
  <c r="AS377" i="1"/>
  <c r="AS364" i="1"/>
  <c r="AS347" i="1"/>
  <c r="AS378" i="1"/>
  <c r="AS342" i="1"/>
  <c r="AS341" i="1"/>
  <c r="AS363" i="1"/>
  <c r="AS365" i="1"/>
  <c r="AS361" i="1"/>
  <c r="AS346" i="1"/>
  <c r="AS340" i="1"/>
  <c r="AS357" i="1"/>
  <c r="AS349" i="1"/>
  <c r="AS343" i="1"/>
  <c r="AS382" i="1"/>
  <c r="AS369" i="1"/>
  <c r="AS350" i="1"/>
  <c r="AS344" i="1"/>
  <c r="AS332" i="1"/>
  <c r="AS336" i="1"/>
  <c r="AS323" i="1"/>
  <c r="AS339" i="1"/>
  <c r="AS328" i="1"/>
  <c r="AS327" i="1"/>
  <c r="AS322" i="1"/>
  <c r="AS355" i="1"/>
  <c r="AS331" i="1"/>
  <c r="AS326" i="1"/>
  <c r="AS366" i="1"/>
  <c r="AS335" i="1"/>
  <c r="AS337" i="1"/>
  <c r="AS330" i="1"/>
  <c r="AS321" i="1"/>
  <c r="AS318" i="1"/>
  <c r="AS329" i="1"/>
  <c r="AS320" i="1"/>
  <c r="AS358" i="1"/>
  <c r="AS317" i="1"/>
  <c r="AS333" i="1"/>
  <c r="AS319" i="1"/>
  <c r="AS316" i="1"/>
  <c r="AS324" i="1"/>
  <c r="AS315" i="1"/>
  <c r="AS310" i="1"/>
  <c r="AS307" i="1"/>
  <c r="AS313" i="1"/>
  <c r="AS311" i="1"/>
  <c r="AS314" i="1"/>
  <c r="AS308" i="1"/>
  <c r="AS306" i="1"/>
  <c r="AS309" i="1"/>
  <c r="AS312" i="1"/>
  <c r="AS305" i="1"/>
  <c r="AQ5" i="1"/>
  <c r="AR32" i="19"/>
  <c r="AR5" i="13" s="1"/>
  <c r="AQ5" i="19"/>
  <c r="AQ5" i="4"/>
  <c r="AR214" i="1"/>
  <c r="AR218" i="1" s="1"/>
  <c r="AQ5" i="21"/>
  <c r="AA45" i="27"/>
  <c r="AB18" i="27"/>
  <c r="AA30" i="27"/>
  <c r="AA32" i="27" s="1"/>
  <c r="AA5" i="27" s="1"/>
  <c r="AA34" i="27"/>
  <c r="AA35" i="27" s="1"/>
  <c r="AA4" i="27" s="1"/>
  <c r="AA3" i="27"/>
  <c r="AA40" i="27"/>
  <c r="AA24" i="27"/>
  <c r="AA26" i="27" s="1"/>
  <c r="AQ65" i="19"/>
  <c r="AR62" i="19"/>
  <c r="AR64" i="19" s="1"/>
  <c r="AR216" i="1"/>
  <c r="AS93" i="19"/>
  <c r="AS98" i="19"/>
  <c r="AT52" i="19"/>
  <c r="AT55" i="19" s="1"/>
  <c r="AT63" i="19" s="1"/>
  <c r="AT92" i="19"/>
  <c r="AR56" i="19"/>
  <c r="AQ57" i="19"/>
  <c r="AS43" i="19"/>
  <c r="AS44" i="19" s="1"/>
  <c r="AS282" i="4" s="1"/>
  <c r="AS81" i="19"/>
  <c r="AS53" i="19"/>
  <c r="AT2" i="13"/>
  <c r="AT42" i="19"/>
  <c r="AP46" i="19"/>
  <c r="AQ45" i="19"/>
  <c r="AS58" i="1"/>
  <c r="AS87" i="19"/>
  <c r="AS29" i="1"/>
  <c r="AS45" i="1"/>
  <c r="AS3" i="13"/>
  <c r="AR4" i="21"/>
  <c r="AR4" i="4"/>
  <c r="AR4" i="1"/>
  <c r="AR4" i="19"/>
  <c r="AS3" i="1"/>
  <c r="AS224" i="1" s="1"/>
  <c r="AS3" i="4"/>
  <c r="AS257" i="4" s="1"/>
  <c r="AS3" i="19"/>
  <c r="AS3" i="21"/>
  <c r="AT2" i="1"/>
  <c r="AT2" i="21"/>
  <c r="AT2" i="19"/>
  <c r="AT2" i="4"/>
  <c r="AS30" i="19"/>
  <c r="AS34" i="19"/>
  <c r="AS35" i="19" s="1"/>
  <c r="AS4" i="13" s="1"/>
  <c r="AS24" i="19"/>
  <c r="AS26" i="19" s="1"/>
  <c r="AU18" i="19"/>
  <c r="AU97" i="19" s="1"/>
  <c r="AT21" i="19"/>
  <c r="AT22" i="19" s="1"/>
  <c r="AT25" i="19"/>
  <c r="AT43" i="13"/>
  <c r="AT44" i="13" s="1"/>
  <c r="AS258" i="4" l="1"/>
  <c r="AT393" i="1"/>
  <c r="AT387" i="1"/>
  <c r="AT382" i="1"/>
  <c r="AT396" i="1"/>
  <c r="AT397" i="1"/>
  <c r="AT391" i="1"/>
  <c r="AT386" i="1"/>
  <c r="AT373" i="1"/>
  <c r="AT388" i="1"/>
  <c r="AT385" i="1"/>
  <c r="AT384" i="1"/>
  <c r="AT367" i="1"/>
  <c r="AT364" i="1"/>
  <c r="AT378" i="1"/>
  <c r="AT379" i="1"/>
  <c r="AT368" i="1"/>
  <c r="AT394" i="1"/>
  <c r="AT390" i="1"/>
  <c r="AT357" i="1"/>
  <c r="AT350" i="1"/>
  <c r="AT389" i="1"/>
  <c r="AT392" i="1"/>
  <c r="AT380" i="1"/>
  <c r="AT371" i="1"/>
  <c r="AT372" i="1"/>
  <c r="AT369" i="1"/>
  <c r="AT366" i="1"/>
  <c r="AT365" i="1"/>
  <c r="AT361" i="1"/>
  <c r="AT395" i="1"/>
  <c r="AT374" i="1"/>
  <c r="AT375" i="1"/>
  <c r="AT381" i="1"/>
  <c r="AT370" i="1"/>
  <c r="AT363" i="1"/>
  <c r="AT358" i="1"/>
  <c r="AT337" i="1"/>
  <c r="AT323" i="1"/>
  <c r="AT356" i="1"/>
  <c r="AT346" i="1"/>
  <c r="AT347" i="1"/>
  <c r="AT359" i="1"/>
  <c r="AT339" i="1"/>
  <c r="AT383" i="1"/>
  <c r="AT355" i="1"/>
  <c r="AT336" i="1"/>
  <c r="AT345" i="1"/>
  <c r="AT338" i="1"/>
  <c r="AT360" i="1"/>
  <c r="AT351" i="1"/>
  <c r="AT376" i="1"/>
  <c r="AT352" i="1"/>
  <c r="AT340" i="1"/>
  <c r="AT377" i="1"/>
  <c r="AT362" i="1"/>
  <c r="AT353" i="1"/>
  <c r="AT348" i="1"/>
  <c r="AT341" i="1"/>
  <c r="AT349" i="1"/>
  <c r="AT343" i="1"/>
  <c r="AT342" i="1"/>
  <c r="AT344" i="1"/>
  <c r="AT354" i="1"/>
  <c r="AT328" i="1"/>
  <c r="AT327" i="1"/>
  <c r="AT322" i="1"/>
  <c r="AT334" i="1"/>
  <c r="AT331" i="1"/>
  <c r="AT326" i="1"/>
  <c r="AT335" i="1"/>
  <c r="AT332" i="1"/>
  <c r="AT330" i="1"/>
  <c r="AT325" i="1"/>
  <c r="AT313" i="1"/>
  <c r="AT329" i="1"/>
  <c r="AT320" i="1"/>
  <c r="AT317" i="1"/>
  <c r="AT333" i="1"/>
  <c r="AT319" i="1"/>
  <c r="AT316" i="1"/>
  <c r="AT324" i="1"/>
  <c r="AT315" i="1"/>
  <c r="AT310" i="1"/>
  <c r="AT307" i="1"/>
  <c r="AT314" i="1"/>
  <c r="AT311" i="1"/>
  <c r="AT309" i="1"/>
  <c r="AT308" i="1"/>
  <c r="AT306" i="1"/>
  <c r="AT318" i="1"/>
  <c r="AT312" i="1"/>
  <c r="AT321" i="1"/>
  <c r="AR5" i="19"/>
  <c r="AR5" i="1"/>
  <c r="AR5" i="4"/>
  <c r="AS32" i="19"/>
  <c r="AS5" i="13" s="1"/>
  <c r="AR5" i="21"/>
  <c r="AS214" i="1"/>
  <c r="AS218" i="1" s="1"/>
  <c r="AB21" i="27"/>
  <c r="AB22" i="27" s="1"/>
  <c r="AB39" i="27"/>
  <c r="AB2" i="27"/>
  <c r="AB25" i="27"/>
  <c r="AB44" i="27"/>
  <c r="AR65" i="19"/>
  <c r="AS62" i="19"/>
  <c r="AS64" i="19" s="1"/>
  <c r="AS216" i="1"/>
  <c r="AT93" i="19"/>
  <c r="AT98" i="19"/>
  <c r="AU52" i="19"/>
  <c r="AU55" i="19" s="1"/>
  <c r="AU63" i="19" s="1"/>
  <c r="AU92" i="19"/>
  <c r="AT43" i="19"/>
  <c r="AT44" i="19" s="1"/>
  <c r="AT282" i="4" s="1"/>
  <c r="AT81" i="19"/>
  <c r="AT53" i="19"/>
  <c r="AR57" i="19"/>
  <c r="AS56" i="19"/>
  <c r="AU2" i="13"/>
  <c r="AU42" i="19"/>
  <c r="AQ46" i="19"/>
  <c r="AR45" i="19"/>
  <c r="AT58" i="1"/>
  <c r="AT87" i="19"/>
  <c r="AT29" i="1"/>
  <c r="AT45" i="1"/>
  <c r="AT3" i="13"/>
  <c r="AU2" i="21"/>
  <c r="AU2" i="19"/>
  <c r="AU2" i="4"/>
  <c r="AU2" i="1"/>
  <c r="AS4" i="19"/>
  <c r="AS4" i="4"/>
  <c r="AS4" i="1"/>
  <c r="AS4" i="21"/>
  <c r="AT3" i="19"/>
  <c r="AT3" i="4"/>
  <c r="AT257" i="4" s="1"/>
  <c r="AT3" i="1"/>
  <c r="AT224" i="1" s="1"/>
  <c r="AT3" i="21"/>
  <c r="AT30" i="19"/>
  <c r="AT34" i="19"/>
  <c r="AT35" i="19" s="1"/>
  <c r="AT4" i="13" s="1"/>
  <c r="AT24" i="19"/>
  <c r="AT26" i="19" s="1"/>
  <c r="AV18" i="19"/>
  <c r="AV97" i="19" s="1"/>
  <c r="AU25" i="19"/>
  <c r="AU21" i="19"/>
  <c r="AU22" i="19" s="1"/>
  <c r="AU43" i="13"/>
  <c r="AU44" i="13" s="1"/>
  <c r="AT258" i="4" l="1"/>
  <c r="AU397" i="1"/>
  <c r="AU396" i="1"/>
  <c r="AU390" i="1"/>
  <c r="AU395" i="1"/>
  <c r="AU389" i="1"/>
  <c r="AU379" i="1"/>
  <c r="AU394" i="1"/>
  <c r="AU392" i="1"/>
  <c r="AU385" i="1"/>
  <c r="AU393" i="1"/>
  <c r="AU386" i="1"/>
  <c r="AU383" i="1"/>
  <c r="AU377" i="1"/>
  <c r="AU374" i="1"/>
  <c r="AU376" i="1"/>
  <c r="AU382" i="1"/>
  <c r="AU378" i="1"/>
  <c r="AU372" i="1"/>
  <c r="AU366" i="1"/>
  <c r="AU365" i="1"/>
  <c r="AU370" i="1"/>
  <c r="AU380" i="1"/>
  <c r="AU371" i="1"/>
  <c r="AU368" i="1"/>
  <c r="AU364" i="1"/>
  <c r="AU358" i="1"/>
  <c r="AU349" i="1"/>
  <c r="AU391" i="1"/>
  <c r="AU375" i="1"/>
  <c r="AU355" i="1"/>
  <c r="AU352" i="1"/>
  <c r="AU373" i="1"/>
  <c r="AU381" i="1"/>
  <c r="AU362" i="1"/>
  <c r="AU351" i="1"/>
  <c r="AU384" i="1"/>
  <c r="AU367" i="1"/>
  <c r="AU388" i="1"/>
  <c r="AU369" i="1"/>
  <c r="AU356" i="1"/>
  <c r="AU338" i="1"/>
  <c r="AU359" i="1"/>
  <c r="AU339" i="1"/>
  <c r="AU353" i="1"/>
  <c r="AU348" i="1"/>
  <c r="AU360" i="1"/>
  <c r="AU335" i="1"/>
  <c r="AU331" i="1"/>
  <c r="AU361" i="1"/>
  <c r="AU346" i="1"/>
  <c r="AU340" i="1"/>
  <c r="AU347" i="1"/>
  <c r="AU341" i="1"/>
  <c r="AU357" i="1"/>
  <c r="AU343" i="1"/>
  <c r="AU342" i="1"/>
  <c r="AU344" i="1"/>
  <c r="AU354" i="1"/>
  <c r="AU350" i="1"/>
  <c r="AU387" i="1"/>
  <c r="AU337" i="1"/>
  <c r="AU334" i="1"/>
  <c r="AU321" i="1"/>
  <c r="AU314" i="1"/>
  <c r="AU363" i="1"/>
  <c r="AU326" i="1"/>
  <c r="AU332" i="1"/>
  <c r="AU330" i="1"/>
  <c r="AU325" i="1"/>
  <c r="AU333" i="1"/>
  <c r="AU329" i="1"/>
  <c r="AU324" i="1"/>
  <c r="AU311" i="1"/>
  <c r="AU336" i="1"/>
  <c r="AU322" i="1"/>
  <c r="AU320" i="1"/>
  <c r="AU317" i="1"/>
  <c r="AU345" i="1"/>
  <c r="AU323" i="1"/>
  <c r="AU319" i="1"/>
  <c r="AU316" i="1"/>
  <c r="AU327" i="1"/>
  <c r="AU315" i="1"/>
  <c r="AU310" i="1"/>
  <c r="AU307" i="1"/>
  <c r="AU309" i="1"/>
  <c r="AU308" i="1"/>
  <c r="AU312" i="1"/>
  <c r="AU313" i="1"/>
  <c r="AU318" i="1"/>
  <c r="AU328" i="1"/>
  <c r="AS5" i="21"/>
  <c r="AS5" i="19"/>
  <c r="AT32" i="19"/>
  <c r="AT5" i="13" s="1"/>
  <c r="AS5" i="4"/>
  <c r="AS5" i="1"/>
  <c r="AT214" i="1"/>
  <c r="AT218" i="1" s="1"/>
  <c r="AB45" i="27"/>
  <c r="AC18" i="27"/>
  <c r="AB24" i="27"/>
  <c r="AB26" i="27" s="1"/>
  <c r="AB3" i="27"/>
  <c r="AB30" i="27"/>
  <c r="AB32" i="27" s="1"/>
  <c r="AB5" i="27" s="1"/>
  <c r="AB34" i="27"/>
  <c r="AB35" i="27" s="1"/>
  <c r="AB4" i="27" s="1"/>
  <c r="AB40" i="27"/>
  <c r="AS65" i="19"/>
  <c r="AT62" i="19"/>
  <c r="AT64" i="19" s="1"/>
  <c r="AT216" i="1"/>
  <c r="AU93" i="19"/>
  <c r="AU98" i="19"/>
  <c r="AV52" i="19"/>
  <c r="AV55" i="19" s="1"/>
  <c r="AV63" i="19" s="1"/>
  <c r="AV92" i="19"/>
  <c r="AU43" i="19"/>
  <c r="AU44" i="19" s="1"/>
  <c r="AU282" i="4" s="1"/>
  <c r="AU81" i="19"/>
  <c r="AU53" i="19"/>
  <c r="AS57" i="19"/>
  <c r="AT56" i="19"/>
  <c r="AS45" i="19"/>
  <c r="AR46" i="19"/>
  <c r="AV2" i="13"/>
  <c r="AV42" i="19"/>
  <c r="AU58" i="1"/>
  <c r="AU87" i="19"/>
  <c r="AU29" i="1"/>
  <c r="AU45" i="1"/>
  <c r="AU3" i="13"/>
  <c r="AU3" i="21"/>
  <c r="AU3" i="19"/>
  <c r="AU3" i="4"/>
  <c r="AU3" i="1"/>
  <c r="AU224" i="1" s="1"/>
  <c r="AV2" i="21"/>
  <c r="AV2" i="19"/>
  <c r="AV2" i="4"/>
  <c r="AV2" i="1"/>
  <c r="AT4" i="21"/>
  <c r="AT4" i="19"/>
  <c r="AT4" i="4"/>
  <c r="AT4" i="1"/>
  <c r="AU30" i="19"/>
  <c r="AU34" i="19"/>
  <c r="AU35" i="19" s="1"/>
  <c r="AU4" i="13" s="1"/>
  <c r="AU24" i="19"/>
  <c r="AU26" i="19" s="1"/>
  <c r="AW18" i="19"/>
  <c r="AW97" i="19" s="1"/>
  <c r="AV25" i="19"/>
  <c r="AV21" i="19"/>
  <c r="AV22" i="19" s="1"/>
  <c r="AV43" i="13"/>
  <c r="AV44" i="13" s="1"/>
  <c r="AU258" i="4" l="1"/>
  <c r="AT5" i="19"/>
  <c r="AT5" i="4"/>
  <c r="AT5" i="21"/>
  <c r="AV395" i="1"/>
  <c r="AV392" i="1"/>
  <c r="AV393" i="1"/>
  <c r="AV390" i="1"/>
  <c r="AV386" i="1"/>
  <c r="AV383" i="1"/>
  <c r="AV394" i="1"/>
  <c r="AV391" i="1"/>
  <c r="AV388" i="1"/>
  <c r="AV397" i="1"/>
  <c r="AV384" i="1"/>
  <c r="AV381" i="1"/>
  <c r="AV369" i="1"/>
  <c r="AV389" i="1"/>
  <c r="AV379" i="1"/>
  <c r="AV375" i="1"/>
  <c r="AV396" i="1"/>
  <c r="AV377" i="1"/>
  <c r="AV367" i="1"/>
  <c r="AV360" i="1"/>
  <c r="AV347" i="1"/>
  <c r="AV344" i="1"/>
  <c r="AV339" i="1"/>
  <c r="AV336" i="1"/>
  <c r="AV387" i="1"/>
  <c r="AV378" i="1"/>
  <c r="AV370" i="1"/>
  <c r="AV361" i="1"/>
  <c r="AV346" i="1"/>
  <c r="AV376" i="1"/>
  <c r="AV354" i="1"/>
  <c r="AV353" i="1"/>
  <c r="AV345" i="1"/>
  <c r="AV338" i="1"/>
  <c r="AV371" i="1"/>
  <c r="AV382" i="1"/>
  <c r="AV364" i="1"/>
  <c r="AV365" i="1"/>
  <c r="AV350" i="1"/>
  <c r="AV380" i="1"/>
  <c r="AV374" i="1"/>
  <c r="AV368" i="1"/>
  <c r="AV363" i="1"/>
  <c r="AV372" i="1"/>
  <c r="AV358" i="1"/>
  <c r="AV366" i="1"/>
  <c r="AV352" i="1"/>
  <c r="AV348" i="1"/>
  <c r="AV349" i="1"/>
  <c r="AV343" i="1"/>
  <c r="AV340" i="1"/>
  <c r="AV334" i="1"/>
  <c r="AV351" i="1"/>
  <c r="AV359" i="1"/>
  <c r="AV356" i="1"/>
  <c r="AV341" i="1"/>
  <c r="AV362" i="1"/>
  <c r="AV357" i="1"/>
  <c r="AV342" i="1"/>
  <c r="AV385" i="1"/>
  <c r="AV355" i="1"/>
  <c r="AV326" i="1"/>
  <c r="AV331" i="1"/>
  <c r="AV373" i="1"/>
  <c r="AV335" i="1"/>
  <c r="AV332" i="1"/>
  <c r="AV330" i="1"/>
  <c r="AV325" i="1"/>
  <c r="AV337" i="1"/>
  <c r="AV333" i="1"/>
  <c r="AV329" i="1"/>
  <c r="AV324" i="1"/>
  <c r="AV317" i="1"/>
  <c r="AV323" i="1"/>
  <c r="AV319" i="1"/>
  <c r="AV316" i="1"/>
  <c r="AV327" i="1"/>
  <c r="AV315" i="1"/>
  <c r="AV310" i="1"/>
  <c r="AV309" i="1"/>
  <c r="AV308" i="1"/>
  <c r="AV314" i="1"/>
  <c r="AV312" i="1"/>
  <c r="AV311" i="1"/>
  <c r="AV328" i="1"/>
  <c r="AV318" i="1"/>
  <c r="AV313" i="1"/>
  <c r="AV320" i="1"/>
  <c r="AV322" i="1"/>
  <c r="AV321" i="1"/>
  <c r="AT5" i="1"/>
  <c r="AU32" i="19"/>
  <c r="AU5" i="13" s="1"/>
  <c r="AU214" i="1"/>
  <c r="AU218" i="1" s="1"/>
  <c r="AC25" i="27"/>
  <c r="AC39" i="27"/>
  <c r="AC2" i="27"/>
  <c r="AC44" i="27"/>
  <c r="AC21" i="27"/>
  <c r="AC22" i="27" s="1"/>
  <c r="AT65" i="19"/>
  <c r="AU62" i="19"/>
  <c r="AU64" i="19" s="1"/>
  <c r="AU216" i="1"/>
  <c r="AV93" i="19"/>
  <c r="AV98" i="19"/>
  <c r="AW52" i="19"/>
  <c r="AW55" i="19" s="1"/>
  <c r="AW63" i="19" s="1"/>
  <c r="AW92" i="19"/>
  <c r="AT57" i="19"/>
  <c r="AU56" i="19"/>
  <c r="AV43" i="19"/>
  <c r="AV44" i="19" s="1"/>
  <c r="AV282" i="4" s="1"/>
  <c r="AV81" i="19"/>
  <c r="AV53" i="19"/>
  <c r="AW2" i="13"/>
  <c r="AW42" i="19"/>
  <c r="AT45" i="19"/>
  <c r="AS46" i="19"/>
  <c r="AV58" i="1"/>
  <c r="AV87" i="19"/>
  <c r="AV29" i="1"/>
  <c r="AV45" i="1"/>
  <c r="AV3" i="13"/>
  <c r="AU4" i="1"/>
  <c r="AU4" i="21"/>
  <c r="AU4" i="4"/>
  <c r="AU4" i="19"/>
  <c r="AW2" i="21"/>
  <c r="AW2" i="4"/>
  <c r="AW2" i="19"/>
  <c r="AW2" i="1"/>
  <c r="AV3" i="21"/>
  <c r="AV3" i="4"/>
  <c r="AV257" i="4" s="1"/>
  <c r="AV3" i="1"/>
  <c r="AV224" i="1" s="1"/>
  <c r="AV3" i="19"/>
  <c r="AV30" i="19"/>
  <c r="AV34" i="19"/>
  <c r="AV35" i="19" s="1"/>
  <c r="AV4" i="13" s="1"/>
  <c r="AV24" i="19"/>
  <c r="AV26" i="19" s="1"/>
  <c r="AX18" i="19"/>
  <c r="AX97" i="19" s="1"/>
  <c r="AW25" i="19"/>
  <c r="AW21" i="19"/>
  <c r="AW22" i="19" s="1"/>
  <c r="AW43" i="13"/>
  <c r="AW44" i="13" s="1"/>
  <c r="AV258" i="4" l="1"/>
  <c r="AU5" i="21"/>
  <c r="AU5" i="19"/>
  <c r="AV32" i="19"/>
  <c r="AV5" i="13" s="1"/>
  <c r="AW397" i="1"/>
  <c r="AW395" i="1"/>
  <c r="AW390" i="1"/>
  <c r="AW379" i="1"/>
  <c r="AW389" i="1"/>
  <c r="AW396" i="1"/>
  <c r="AW385" i="1"/>
  <c r="AW394" i="1"/>
  <c r="AW370" i="1"/>
  <c r="AW392" i="1"/>
  <c r="AW384" i="1"/>
  <c r="AW387" i="1"/>
  <c r="AW377" i="1"/>
  <c r="AW382" i="1"/>
  <c r="AW376" i="1"/>
  <c r="AW373" i="1"/>
  <c r="AW367" i="1"/>
  <c r="AW374" i="1"/>
  <c r="AW363" i="1"/>
  <c r="AW391" i="1"/>
  <c r="AW381" i="1"/>
  <c r="AW366" i="1"/>
  <c r="AW359" i="1"/>
  <c r="AW356" i="1"/>
  <c r="AW351" i="1"/>
  <c r="AW348" i="1"/>
  <c r="AW388" i="1"/>
  <c r="AW383" i="1"/>
  <c r="AW372" i="1"/>
  <c r="AW386" i="1"/>
  <c r="AW393" i="1"/>
  <c r="AW364" i="1"/>
  <c r="AW355" i="1"/>
  <c r="AW369" i="1"/>
  <c r="AW365" i="1"/>
  <c r="AW346" i="1"/>
  <c r="AW333" i="1"/>
  <c r="AW326" i="1"/>
  <c r="AW380" i="1"/>
  <c r="AW347" i="1"/>
  <c r="AW371" i="1"/>
  <c r="AW368" i="1"/>
  <c r="AW353" i="1"/>
  <c r="AW349" i="1"/>
  <c r="AW343" i="1"/>
  <c r="AW340" i="1"/>
  <c r="AW361" i="1"/>
  <c r="AW357" i="1"/>
  <c r="AW350" i="1"/>
  <c r="AW344" i="1"/>
  <c r="AW342" i="1"/>
  <c r="AW341" i="1"/>
  <c r="AW345" i="1"/>
  <c r="AW337" i="1"/>
  <c r="AW360" i="1"/>
  <c r="AW327" i="1"/>
  <c r="AW375" i="1"/>
  <c r="AW352" i="1"/>
  <c r="AW362" i="1"/>
  <c r="AW378" i="1"/>
  <c r="AW354" i="1"/>
  <c r="AW339" i="1"/>
  <c r="AW310" i="1"/>
  <c r="AW334" i="1"/>
  <c r="AW331" i="1"/>
  <c r="AW338" i="1"/>
  <c r="AW335" i="1"/>
  <c r="AW332" i="1"/>
  <c r="AW330" i="1"/>
  <c r="AW325" i="1"/>
  <c r="AW329" i="1"/>
  <c r="AW324" i="1"/>
  <c r="AW358" i="1"/>
  <c r="AW328" i="1"/>
  <c r="AW323" i="1"/>
  <c r="AW322" i="1"/>
  <c r="AW317" i="1"/>
  <c r="AW319" i="1"/>
  <c r="AW316" i="1"/>
  <c r="AW315" i="1"/>
  <c r="AW309" i="1"/>
  <c r="AW314" i="1"/>
  <c r="AW312" i="1"/>
  <c r="AW311" i="1"/>
  <c r="AW318" i="1"/>
  <c r="AW313" i="1"/>
  <c r="AW321" i="1"/>
  <c r="AW336" i="1"/>
  <c r="AW320" i="1"/>
  <c r="AU5" i="1"/>
  <c r="AU5" i="4"/>
  <c r="AV214" i="1"/>
  <c r="AV218" i="1" s="1"/>
  <c r="AC45" i="27"/>
  <c r="AD18" i="27"/>
  <c r="AC40" i="27"/>
  <c r="AC3" i="27"/>
  <c r="AC24" i="27"/>
  <c r="AC26" i="27" s="1"/>
  <c r="AC30" i="27"/>
  <c r="AC32" i="27" s="1"/>
  <c r="AC5" i="27" s="1"/>
  <c r="AC34" i="27"/>
  <c r="AC35" i="27" s="1"/>
  <c r="AC4" i="27" s="1"/>
  <c r="AU65" i="19"/>
  <c r="AV62" i="19"/>
  <c r="AV64" i="19" s="1"/>
  <c r="AV216" i="1"/>
  <c r="AW93" i="19"/>
  <c r="AW98" i="19"/>
  <c r="AX52" i="19"/>
  <c r="AX55" i="19" s="1"/>
  <c r="AX63" i="19" s="1"/>
  <c r="AX92" i="19"/>
  <c r="AW43" i="19"/>
  <c r="AW44" i="19" s="1"/>
  <c r="AW282" i="4" s="1"/>
  <c r="AW81" i="19"/>
  <c r="AW53" i="19"/>
  <c r="AU57" i="19"/>
  <c r="AV56" i="19"/>
  <c r="AX2" i="13"/>
  <c r="AX42" i="19"/>
  <c r="AU45" i="19"/>
  <c r="AT46" i="19"/>
  <c r="AW58" i="1"/>
  <c r="AW87" i="19"/>
  <c r="AW29" i="1"/>
  <c r="AW45" i="1"/>
  <c r="AW3" i="13"/>
  <c r="AX2" i="19"/>
  <c r="AX2" i="4"/>
  <c r="AX2" i="21"/>
  <c r="AX2" i="1"/>
  <c r="AV4" i="21"/>
  <c r="AV4" i="19"/>
  <c r="AV4" i="4"/>
  <c r="AV4" i="1"/>
  <c r="AW3" i="21"/>
  <c r="AW3" i="19"/>
  <c r="AW3" i="4"/>
  <c r="AW257" i="4" s="1"/>
  <c r="AW3" i="1"/>
  <c r="AW224" i="1" s="1"/>
  <c r="AW30" i="19"/>
  <c r="AW34" i="19"/>
  <c r="AW35" i="19" s="1"/>
  <c r="AW4" i="13" s="1"/>
  <c r="AW24" i="19"/>
  <c r="AW26" i="19" s="1"/>
  <c r="AY18" i="19"/>
  <c r="AY97" i="19" s="1"/>
  <c r="AX21" i="19"/>
  <c r="AX22" i="19" s="1"/>
  <c r="AX25" i="19"/>
  <c r="AX43" i="13"/>
  <c r="AX44" i="13" s="1"/>
  <c r="AW258" i="4" l="1"/>
  <c r="AW32" i="19"/>
  <c r="AW5" i="13" s="1"/>
  <c r="AV5" i="19"/>
  <c r="AV5" i="1"/>
  <c r="AV5" i="4"/>
  <c r="AV5" i="21"/>
  <c r="AX394" i="1"/>
  <c r="AX391" i="1"/>
  <c r="AX397" i="1"/>
  <c r="AX396" i="1"/>
  <c r="AX382" i="1"/>
  <c r="AX393" i="1"/>
  <c r="AX389" i="1"/>
  <c r="AX381" i="1"/>
  <c r="AX392" i="1"/>
  <c r="AX387" i="1"/>
  <c r="AX388" i="1"/>
  <c r="AX383" i="1"/>
  <c r="AX380" i="1"/>
  <c r="AX375" i="1"/>
  <c r="AX372" i="1"/>
  <c r="AX385" i="1"/>
  <c r="AX379" i="1"/>
  <c r="AX377" i="1"/>
  <c r="AX374" i="1"/>
  <c r="AX386" i="1"/>
  <c r="AX366" i="1"/>
  <c r="AX365" i="1"/>
  <c r="AX384" i="1"/>
  <c r="AX369" i="1"/>
  <c r="AX362" i="1"/>
  <c r="AX343" i="1"/>
  <c r="AX340" i="1"/>
  <c r="AX390" i="1"/>
  <c r="AX373" i="1"/>
  <c r="AX395" i="1"/>
  <c r="AX368" i="1"/>
  <c r="AX364" i="1"/>
  <c r="AX358" i="1"/>
  <c r="AX349" i="1"/>
  <c r="AX378" i="1"/>
  <c r="AX363" i="1"/>
  <c r="AX367" i="1"/>
  <c r="AX376" i="1"/>
  <c r="AX360" i="1"/>
  <c r="AX361" i="1"/>
  <c r="AX356" i="1"/>
  <c r="AX352" i="1"/>
  <c r="AX338" i="1"/>
  <c r="AX359" i="1"/>
  <c r="AX339" i="1"/>
  <c r="AX357" i="1"/>
  <c r="AX350" i="1"/>
  <c r="AX344" i="1"/>
  <c r="AX342" i="1"/>
  <c r="AX341" i="1"/>
  <c r="AX354" i="1"/>
  <c r="AX351" i="1"/>
  <c r="AX333" i="1"/>
  <c r="AX329" i="1"/>
  <c r="AX346" i="1"/>
  <c r="AX347" i="1"/>
  <c r="AX353" i="1"/>
  <c r="AX348" i="1"/>
  <c r="AX371" i="1"/>
  <c r="AX370" i="1"/>
  <c r="AX355" i="1"/>
  <c r="AX334" i="1"/>
  <c r="AX320" i="1"/>
  <c r="AX315" i="1"/>
  <c r="AX312" i="1"/>
  <c r="AX331" i="1"/>
  <c r="AX326" i="1"/>
  <c r="AX335" i="1"/>
  <c r="AX332" i="1"/>
  <c r="AX330" i="1"/>
  <c r="AX325" i="1"/>
  <c r="AX337" i="1"/>
  <c r="AX324" i="1"/>
  <c r="AX328" i="1"/>
  <c r="AX323" i="1"/>
  <c r="AX322" i="1"/>
  <c r="AX345" i="1"/>
  <c r="AX336" i="1"/>
  <c r="AX327" i="1"/>
  <c r="AX321" i="1"/>
  <c r="AX314" i="1"/>
  <c r="AX319" i="1"/>
  <c r="AX316" i="1"/>
  <c r="AX310" i="1"/>
  <c r="AX311" i="1"/>
  <c r="AX318" i="1"/>
  <c r="AX313" i="1"/>
  <c r="AX317" i="1"/>
  <c r="AW214" i="1"/>
  <c r="AW218" i="1" s="1"/>
  <c r="AD2" i="27"/>
  <c r="AD21" i="27"/>
  <c r="AD22" i="27" s="1"/>
  <c r="AD39" i="27"/>
  <c r="AD25" i="27"/>
  <c r="AD44" i="27"/>
  <c r="AV65" i="19"/>
  <c r="AW62" i="19"/>
  <c r="AW64" i="19" s="1"/>
  <c r="AW216" i="1"/>
  <c r="AX93" i="19"/>
  <c r="AX98" i="19"/>
  <c r="AY52" i="19"/>
  <c r="AY55" i="19" s="1"/>
  <c r="AY63" i="19" s="1"/>
  <c r="AY92" i="19"/>
  <c r="AV57" i="19"/>
  <c r="AW56" i="19"/>
  <c r="AX43" i="19"/>
  <c r="AX44" i="19" s="1"/>
  <c r="AX282" i="4" s="1"/>
  <c r="AX81" i="19"/>
  <c r="AX53" i="19"/>
  <c r="AY2" i="13"/>
  <c r="AY42" i="19"/>
  <c r="AV45" i="19"/>
  <c r="AU46" i="19"/>
  <c r="AX58" i="1"/>
  <c r="AX87" i="19"/>
  <c r="AX29" i="1"/>
  <c r="AX45" i="1"/>
  <c r="AX3" i="13"/>
  <c r="AX3" i="19"/>
  <c r="AX3" i="4"/>
  <c r="AX257" i="4" s="1"/>
  <c r="AX3" i="21"/>
  <c r="AX3" i="1"/>
  <c r="AX224" i="1" s="1"/>
  <c r="AW4" i="19"/>
  <c r="AW4" i="21"/>
  <c r="AW4" i="4"/>
  <c r="AW4" i="1"/>
  <c r="AY2" i="21"/>
  <c r="AY2" i="19"/>
  <c r="AY2" i="1"/>
  <c r="AY2" i="4"/>
  <c r="AX30" i="19"/>
  <c r="AX34" i="19"/>
  <c r="AX35" i="19" s="1"/>
  <c r="AX4" i="13" s="1"/>
  <c r="AX24" i="19"/>
  <c r="AX26" i="19" s="1"/>
  <c r="AZ18" i="19"/>
  <c r="AZ97" i="19" s="1"/>
  <c r="AY25" i="19"/>
  <c r="AY21" i="19"/>
  <c r="AY22" i="19" s="1"/>
  <c r="AY43" i="13"/>
  <c r="AY44" i="13" s="1"/>
  <c r="AX258" i="4" l="1"/>
  <c r="AW5" i="1"/>
  <c r="AW5" i="19"/>
  <c r="AW5" i="21"/>
  <c r="AW5" i="4"/>
  <c r="AX32" i="19"/>
  <c r="AX5" i="13" s="1"/>
  <c r="AY396" i="1"/>
  <c r="AY390" i="1"/>
  <c r="AY393" i="1"/>
  <c r="AY387" i="1"/>
  <c r="AY384" i="1"/>
  <c r="AY386" i="1"/>
  <c r="AY395" i="1"/>
  <c r="AY378" i="1"/>
  <c r="AY381" i="1"/>
  <c r="AY374" i="1"/>
  <c r="AY371" i="1"/>
  <c r="AY368" i="1"/>
  <c r="AY388" i="1"/>
  <c r="AY383" i="1"/>
  <c r="AY372" i="1"/>
  <c r="AY369" i="1"/>
  <c r="AY365" i="1"/>
  <c r="AY357" i="1"/>
  <c r="AY350" i="1"/>
  <c r="AY342" i="1"/>
  <c r="AY341" i="1"/>
  <c r="AY394" i="1"/>
  <c r="AY391" i="1"/>
  <c r="AY389" i="1"/>
  <c r="AY382" i="1"/>
  <c r="AY355" i="1"/>
  <c r="AY352" i="1"/>
  <c r="AY392" i="1"/>
  <c r="AY397" i="1"/>
  <c r="AY360" i="1"/>
  <c r="AY347" i="1"/>
  <c r="AY344" i="1"/>
  <c r="AY339" i="1"/>
  <c r="AY385" i="1"/>
  <c r="AY376" i="1"/>
  <c r="AY380" i="1"/>
  <c r="AY379" i="1"/>
  <c r="AY375" i="1"/>
  <c r="AY373" i="1"/>
  <c r="AY359" i="1"/>
  <c r="AY363" i="1"/>
  <c r="AY370" i="1"/>
  <c r="AY377" i="1"/>
  <c r="AY362" i="1"/>
  <c r="AY322" i="1"/>
  <c r="AY353" i="1"/>
  <c r="AY348" i="1"/>
  <c r="AY364" i="1"/>
  <c r="AY361" i="1"/>
  <c r="AY354" i="1"/>
  <c r="AY336" i="1"/>
  <c r="AY335" i="1"/>
  <c r="AY346" i="1"/>
  <c r="AY356" i="1"/>
  <c r="AY340" i="1"/>
  <c r="AY343" i="1"/>
  <c r="AY349" i="1"/>
  <c r="AY367" i="1"/>
  <c r="AY358" i="1"/>
  <c r="AY345" i="1"/>
  <c r="AY351" i="1"/>
  <c r="AY331" i="1"/>
  <c r="AY326" i="1"/>
  <c r="AY338" i="1"/>
  <c r="AY332" i="1"/>
  <c r="AY330" i="1"/>
  <c r="AY325" i="1"/>
  <c r="AY366" i="1"/>
  <c r="AY337" i="1"/>
  <c r="AY324" i="1"/>
  <c r="AY329" i="1"/>
  <c r="AY333" i="1"/>
  <c r="AY328" i="1"/>
  <c r="AY323" i="1"/>
  <c r="AY327" i="1"/>
  <c r="AY321" i="1"/>
  <c r="AY319" i="1"/>
  <c r="AY316" i="1"/>
  <c r="AY315" i="1"/>
  <c r="AY311" i="1"/>
  <c r="AY318" i="1"/>
  <c r="AY314" i="1"/>
  <c r="AY313" i="1"/>
  <c r="AY312" i="1"/>
  <c r="AY320" i="1"/>
  <c r="AY334" i="1"/>
  <c r="AY317" i="1"/>
  <c r="AX214" i="1"/>
  <c r="AX218" i="1" s="1"/>
  <c r="AD45" i="27"/>
  <c r="AE18" i="27"/>
  <c r="AD30" i="27"/>
  <c r="AD32" i="27" s="1"/>
  <c r="AD5" i="27" s="1"/>
  <c r="AD3" i="27"/>
  <c r="AD34" i="27"/>
  <c r="AD35" i="27" s="1"/>
  <c r="AD4" i="27" s="1"/>
  <c r="AD24" i="27"/>
  <c r="AD26" i="27" s="1"/>
  <c r="AD40" i="27"/>
  <c r="AW65" i="19"/>
  <c r="AX62" i="19"/>
  <c r="AX64" i="19" s="1"/>
  <c r="AX216" i="1"/>
  <c r="AY93" i="19"/>
  <c r="AY98" i="19"/>
  <c r="AZ52" i="19"/>
  <c r="AZ55" i="19" s="1"/>
  <c r="AZ63" i="19" s="1"/>
  <c r="AZ92" i="19"/>
  <c r="AY43" i="19"/>
  <c r="AY44" i="19" s="1"/>
  <c r="AY282" i="4" s="1"/>
  <c r="AY81" i="19"/>
  <c r="AY53" i="19"/>
  <c r="AX56" i="19"/>
  <c r="AW57" i="19"/>
  <c r="AV46" i="19"/>
  <c r="AW45" i="19"/>
  <c r="AZ2" i="13"/>
  <c r="AZ42" i="19"/>
  <c r="AY58" i="1"/>
  <c r="AY87" i="19"/>
  <c r="AY29" i="1"/>
  <c r="AY45" i="1"/>
  <c r="AY3" i="13"/>
  <c r="AZ2" i="21"/>
  <c r="AZ2" i="1"/>
  <c r="AZ2" i="19"/>
  <c r="AZ2" i="4"/>
  <c r="AY3" i="21"/>
  <c r="AY3" i="19"/>
  <c r="AY3" i="4"/>
  <c r="AY257" i="4" s="1"/>
  <c r="AY3" i="1"/>
  <c r="AY224" i="1" s="1"/>
  <c r="AX4" i="19"/>
  <c r="AX4" i="21"/>
  <c r="AX4" i="4"/>
  <c r="AX4" i="1"/>
  <c r="AY30" i="19"/>
  <c r="AY34" i="19"/>
  <c r="AY35" i="19" s="1"/>
  <c r="AY4" i="13" s="1"/>
  <c r="AY24" i="19"/>
  <c r="AY26" i="19" s="1"/>
  <c r="BA18" i="19"/>
  <c r="BA97" i="19" s="1"/>
  <c r="AZ25" i="19"/>
  <c r="AZ21" i="19"/>
  <c r="AZ22" i="19" s="1"/>
  <c r="AZ43" i="13"/>
  <c r="AZ44" i="13" s="1"/>
  <c r="AY258" i="4" l="1"/>
  <c r="AX5" i="4"/>
  <c r="AX5" i="21"/>
  <c r="AY32" i="19"/>
  <c r="AY5" i="13" s="1"/>
  <c r="AX5" i="1"/>
  <c r="AX5" i="19"/>
  <c r="AZ396" i="1"/>
  <c r="AZ390" i="1"/>
  <c r="AZ395" i="1"/>
  <c r="AZ394" i="1"/>
  <c r="AZ391" i="1"/>
  <c r="AZ389" i="1"/>
  <c r="AZ376" i="1"/>
  <c r="AZ393" i="1"/>
  <c r="AZ382" i="1"/>
  <c r="AZ380" i="1"/>
  <c r="AZ385" i="1"/>
  <c r="AZ384" i="1"/>
  <c r="AZ371" i="1"/>
  <c r="AZ354" i="1"/>
  <c r="AZ353" i="1"/>
  <c r="AZ345" i="1"/>
  <c r="AZ392" i="1"/>
  <c r="AZ397" i="1"/>
  <c r="AZ388" i="1"/>
  <c r="AZ367" i="1"/>
  <c r="AZ363" i="1"/>
  <c r="AZ381" i="1"/>
  <c r="AZ377" i="1"/>
  <c r="AZ370" i="1"/>
  <c r="AZ374" i="1"/>
  <c r="AZ373" i="1"/>
  <c r="AZ369" i="1"/>
  <c r="AZ357" i="1"/>
  <c r="AZ387" i="1"/>
  <c r="AZ383" i="1"/>
  <c r="AZ368" i="1"/>
  <c r="AZ360" i="1"/>
  <c r="AZ378" i="1"/>
  <c r="AZ366" i="1"/>
  <c r="AZ347" i="1"/>
  <c r="AZ332" i="1"/>
  <c r="AZ327" i="1"/>
  <c r="AZ324" i="1"/>
  <c r="AZ349" i="1"/>
  <c r="AZ343" i="1"/>
  <c r="AZ340" i="1"/>
  <c r="AZ336" i="1"/>
  <c r="AZ335" i="1"/>
  <c r="AZ379" i="1"/>
  <c r="AZ362" i="1"/>
  <c r="AZ334" i="1"/>
  <c r="AZ358" i="1"/>
  <c r="AZ346" i="1"/>
  <c r="AZ333" i="1"/>
  <c r="AZ375" i="1"/>
  <c r="AZ365" i="1"/>
  <c r="AZ361" i="1"/>
  <c r="AZ359" i="1"/>
  <c r="AZ356" i="1"/>
  <c r="AZ339" i="1"/>
  <c r="AZ386" i="1"/>
  <c r="AZ352" i="1"/>
  <c r="AZ341" i="1"/>
  <c r="AZ364" i="1"/>
  <c r="AZ348" i="1"/>
  <c r="AZ342" i="1"/>
  <c r="AZ344" i="1"/>
  <c r="AZ350" i="1"/>
  <c r="AZ355" i="1"/>
  <c r="AZ372" i="1"/>
  <c r="AZ338" i="1"/>
  <c r="AZ319" i="1"/>
  <c r="AZ316" i="1"/>
  <c r="AZ330" i="1"/>
  <c r="AZ325" i="1"/>
  <c r="AZ337" i="1"/>
  <c r="AZ329" i="1"/>
  <c r="AZ328" i="1"/>
  <c r="AZ323" i="1"/>
  <c r="AZ322" i="1"/>
  <c r="AZ326" i="1"/>
  <c r="AZ315" i="1"/>
  <c r="AZ318" i="1"/>
  <c r="AZ314" i="1"/>
  <c r="AZ313" i="1"/>
  <c r="AZ312" i="1"/>
  <c r="AZ331" i="1"/>
  <c r="AZ321" i="1"/>
  <c r="AZ320" i="1"/>
  <c r="AZ317" i="1"/>
  <c r="AZ351" i="1"/>
  <c r="AY214" i="1"/>
  <c r="AY218" i="1" s="1"/>
  <c r="AE25" i="27"/>
  <c r="AE44" i="27"/>
  <c r="AE21" i="27"/>
  <c r="AE22" i="27" s="1"/>
  <c r="AE2" i="27"/>
  <c r="AE39" i="27"/>
  <c r="AX65" i="19"/>
  <c r="AY62" i="19"/>
  <c r="AY64" i="19" s="1"/>
  <c r="AY216" i="1"/>
  <c r="AZ93" i="19"/>
  <c r="AZ98" i="19"/>
  <c r="BA52" i="19"/>
  <c r="BA55" i="19" s="1"/>
  <c r="BA63" i="19" s="1"/>
  <c r="BA92" i="19"/>
  <c r="AY56" i="19"/>
  <c r="AX57" i="19"/>
  <c r="AZ43" i="19"/>
  <c r="AZ44" i="19" s="1"/>
  <c r="AZ282" i="4" s="1"/>
  <c r="AZ81" i="19"/>
  <c r="AZ53" i="19"/>
  <c r="BA2" i="13"/>
  <c r="BA42" i="19"/>
  <c r="AW46" i="19"/>
  <c r="AX45" i="19"/>
  <c r="AZ58" i="1"/>
  <c r="AZ87" i="19"/>
  <c r="AZ29" i="1"/>
  <c r="AZ45" i="1"/>
  <c r="AZ3" i="13"/>
  <c r="BA2" i="19"/>
  <c r="BA2" i="21"/>
  <c r="BA2" i="1"/>
  <c r="BA2" i="4"/>
  <c r="AY4" i="21"/>
  <c r="AY4" i="19"/>
  <c r="AY4" i="4"/>
  <c r="AY4" i="1"/>
  <c r="AZ3" i="21"/>
  <c r="AZ3" i="19"/>
  <c r="AZ3" i="1"/>
  <c r="AZ224" i="1" s="1"/>
  <c r="AZ3" i="4"/>
  <c r="AZ30" i="19"/>
  <c r="AZ34" i="19"/>
  <c r="AZ35" i="19" s="1"/>
  <c r="AZ4" i="13" s="1"/>
  <c r="AZ24" i="19"/>
  <c r="AZ26" i="19" s="1"/>
  <c r="BB18" i="19"/>
  <c r="BB97" i="19" s="1"/>
  <c r="BA25" i="19"/>
  <c r="BA21" i="19"/>
  <c r="BA22" i="19" s="1"/>
  <c r="BA43" i="13"/>
  <c r="BA44" i="13" s="1"/>
  <c r="AZ258" i="4" l="1"/>
  <c r="AY5" i="19"/>
  <c r="AZ32" i="19"/>
  <c r="AZ5" i="13" s="1"/>
  <c r="AY5" i="21"/>
  <c r="AY5" i="4"/>
  <c r="AY5" i="1"/>
  <c r="BA394" i="1"/>
  <c r="BA392" i="1"/>
  <c r="BA397" i="1"/>
  <c r="BA388" i="1"/>
  <c r="BA386" i="1"/>
  <c r="BA393" i="1"/>
  <c r="BA381" i="1"/>
  <c r="BA387" i="1"/>
  <c r="BA369" i="1"/>
  <c r="BA390" i="1"/>
  <c r="BA383" i="1"/>
  <c r="BA380" i="1"/>
  <c r="BA375" i="1"/>
  <c r="BA372" i="1"/>
  <c r="BA378" i="1"/>
  <c r="BA370" i="1"/>
  <c r="BA362" i="1"/>
  <c r="BA373" i="1"/>
  <c r="BA367" i="1"/>
  <c r="BA361" i="1"/>
  <c r="BA346" i="1"/>
  <c r="BA337" i="1"/>
  <c r="BA396" i="1"/>
  <c r="BA391" i="1"/>
  <c r="BA389" i="1"/>
  <c r="BA395" i="1"/>
  <c r="BA379" i="1"/>
  <c r="BA377" i="1"/>
  <c r="BA343" i="1"/>
  <c r="BA340" i="1"/>
  <c r="BA368" i="1"/>
  <c r="BA382" i="1"/>
  <c r="BA366" i="1"/>
  <c r="BA365" i="1"/>
  <c r="BA384" i="1"/>
  <c r="BA385" i="1"/>
  <c r="BA364" i="1"/>
  <c r="BA359" i="1"/>
  <c r="BA348" i="1"/>
  <c r="BA339" i="1"/>
  <c r="BA371" i="1"/>
  <c r="BA350" i="1"/>
  <c r="BA344" i="1"/>
  <c r="BA342" i="1"/>
  <c r="BA341" i="1"/>
  <c r="BA376" i="1"/>
  <c r="BA374" i="1"/>
  <c r="BA355" i="1"/>
  <c r="BA356" i="1"/>
  <c r="BA338" i="1"/>
  <c r="BA352" i="1"/>
  <c r="BA347" i="1"/>
  <c r="BA357" i="1"/>
  <c r="BA353" i="1"/>
  <c r="BA349" i="1"/>
  <c r="BA354" i="1"/>
  <c r="BA358" i="1"/>
  <c r="BA345" i="1"/>
  <c r="BA351" i="1"/>
  <c r="BA360" i="1"/>
  <c r="BA318" i="1"/>
  <c r="BA317" i="1"/>
  <c r="BA363" i="1"/>
  <c r="BA335" i="1"/>
  <c r="BA332" i="1"/>
  <c r="BA330" i="1"/>
  <c r="BA325" i="1"/>
  <c r="BA329" i="1"/>
  <c r="BA324" i="1"/>
  <c r="BA328" i="1"/>
  <c r="BA323" i="1"/>
  <c r="BA333" i="1"/>
  <c r="BA322" i="1"/>
  <c r="BA321" i="1"/>
  <c r="BA327" i="1"/>
  <c r="BA336" i="1"/>
  <c r="BA320" i="1"/>
  <c r="BA315" i="1"/>
  <c r="BA319" i="1"/>
  <c r="BA316" i="1"/>
  <c r="BA326" i="1"/>
  <c r="BA314" i="1"/>
  <c r="BA313" i="1"/>
  <c r="BA331" i="1"/>
  <c r="BA334" i="1"/>
  <c r="AZ214" i="1"/>
  <c r="AZ218" i="1" s="1"/>
  <c r="AE45" i="27"/>
  <c r="AF18" i="27"/>
  <c r="AE34" i="27"/>
  <c r="AE35" i="27" s="1"/>
  <c r="AE4" i="27" s="1"/>
  <c r="AE3" i="27"/>
  <c r="AE24" i="27"/>
  <c r="AE26" i="27" s="1"/>
  <c r="AE30" i="27"/>
  <c r="AE32" i="27" s="1"/>
  <c r="AE5" i="27" s="1"/>
  <c r="AE40" i="27"/>
  <c r="AY65" i="19"/>
  <c r="AZ62" i="19"/>
  <c r="AZ64" i="19" s="1"/>
  <c r="AZ216" i="1"/>
  <c r="BA93" i="19"/>
  <c r="BA98" i="19"/>
  <c r="BB52" i="19"/>
  <c r="BB55" i="19" s="1"/>
  <c r="BB63" i="19" s="1"/>
  <c r="BB92" i="19"/>
  <c r="BA43" i="19"/>
  <c r="BA44" i="19" s="1"/>
  <c r="BA282" i="4" s="1"/>
  <c r="BA81" i="19"/>
  <c r="BA53" i="19"/>
  <c r="AZ56" i="19"/>
  <c r="AY57" i="19"/>
  <c r="AX46" i="19"/>
  <c r="AY45" i="19"/>
  <c r="BB2" i="13"/>
  <c r="BB42" i="19"/>
  <c r="BA58" i="1"/>
  <c r="BA87" i="19"/>
  <c r="BA29" i="1"/>
  <c r="BA45" i="1"/>
  <c r="BA3" i="13"/>
  <c r="AZ4" i="21"/>
  <c r="AZ4" i="19"/>
  <c r="AZ4" i="4"/>
  <c r="AZ4" i="1"/>
  <c r="BB2" i="21"/>
  <c r="BB2" i="1"/>
  <c r="BB2" i="19"/>
  <c r="BB2" i="4"/>
  <c r="BA3" i="21"/>
  <c r="BA3" i="1"/>
  <c r="BA224" i="1" s="1"/>
  <c r="BA3" i="19"/>
  <c r="BA3" i="4"/>
  <c r="BA257" i="4" s="1"/>
  <c r="BA30" i="19"/>
  <c r="BA34" i="19"/>
  <c r="BA35" i="19" s="1"/>
  <c r="BA4" i="13" s="1"/>
  <c r="BA24" i="19"/>
  <c r="BA26" i="19" s="1"/>
  <c r="BC18" i="19"/>
  <c r="BC97" i="19" s="1"/>
  <c r="BB21" i="19"/>
  <c r="BB22" i="19" s="1"/>
  <c r="BB25" i="19"/>
  <c r="BB43" i="13"/>
  <c r="BB44" i="13" s="1"/>
  <c r="AZ5" i="19" l="1"/>
  <c r="BA258" i="4"/>
  <c r="AZ5" i="21"/>
  <c r="AZ5" i="4"/>
  <c r="BA32" i="19"/>
  <c r="BA5" i="13" s="1"/>
  <c r="AZ5" i="1"/>
  <c r="BB393" i="1"/>
  <c r="BB396" i="1"/>
  <c r="BB394" i="1"/>
  <c r="BB381" i="1"/>
  <c r="BB387" i="1"/>
  <c r="BB384" i="1"/>
  <c r="BB388" i="1"/>
  <c r="BB390" i="1"/>
  <c r="BB391" i="1"/>
  <c r="BB385" i="1"/>
  <c r="BB379" i="1"/>
  <c r="BB377" i="1"/>
  <c r="BB395" i="1"/>
  <c r="BB392" i="1"/>
  <c r="BB376" i="1"/>
  <c r="BB359" i="1"/>
  <c r="BB356" i="1"/>
  <c r="BB351" i="1"/>
  <c r="BB348" i="1"/>
  <c r="BB335" i="1"/>
  <c r="BB389" i="1"/>
  <c r="BB380" i="1"/>
  <c r="BB375" i="1"/>
  <c r="BB364" i="1"/>
  <c r="BB358" i="1"/>
  <c r="BB349" i="1"/>
  <c r="BB397" i="1"/>
  <c r="BB374" i="1"/>
  <c r="BB365" i="1"/>
  <c r="BB362" i="1"/>
  <c r="BB357" i="1"/>
  <c r="BB350" i="1"/>
  <c r="BB342" i="1"/>
  <c r="BB341" i="1"/>
  <c r="BB371" i="1"/>
  <c r="BB370" i="1"/>
  <c r="BB366" i="1"/>
  <c r="BB372" i="1"/>
  <c r="BB363" i="1"/>
  <c r="BB382" i="1"/>
  <c r="BB354" i="1"/>
  <c r="BB367" i="1"/>
  <c r="BB360" i="1"/>
  <c r="BB378" i="1"/>
  <c r="BB373" i="1"/>
  <c r="BB353" i="1"/>
  <c r="BB331" i="1"/>
  <c r="BB328" i="1"/>
  <c r="BB361" i="1"/>
  <c r="BB336" i="1"/>
  <c r="BB355" i="1"/>
  <c r="BB386" i="1"/>
  <c r="BB345" i="1"/>
  <c r="BB337" i="1"/>
  <c r="BB352" i="1"/>
  <c r="BB383" i="1"/>
  <c r="BB347" i="1"/>
  <c r="BB340" i="1"/>
  <c r="BB343" i="1"/>
  <c r="BB344" i="1"/>
  <c r="BB369" i="1"/>
  <c r="BB368" i="1"/>
  <c r="BB333" i="1"/>
  <c r="BB332" i="1"/>
  <c r="BB330" i="1"/>
  <c r="BB325" i="1"/>
  <c r="BB338" i="1"/>
  <c r="BB329" i="1"/>
  <c r="BB324" i="1"/>
  <c r="BB346" i="1"/>
  <c r="BB323" i="1"/>
  <c r="BB322" i="1"/>
  <c r="BB321" i="1"/>
  <c r="BB327" i="1"/>
  <c r="BB334" i="1"/>
  <c r="BB326" i="1"/>
  <c r="BB315" i="1"/>
  <c r="BB314" i="1"/>
  <c r="BB318" i="1"/>
  <c r="BB320" i="1"/>
  <c r="BB317" i="1"/>
  <c r="BB316" i="1"/>
  <c r="BB319" i="1"/>
  <c r="BB339" i="1"/>
  <c r="BA214" i="1"/>
  <c r="BA218" i="1" s="1"/>
  <c r="AF21" i="27"/>
  <c r="AF22" i="27" s="1"/>
  <c r="AF2" i="27"/>
  <c r="AF39" i="27"/>
  <c r="AF44" i="27"/>
  <c r="AF25" i="27"/>
  <c r="AZ65" i="19"/>
  <c r="BA62" i="19"/>
  <c r="BA64" i="19" s="1"/>
  <c r="BA216" i="1"/>
  <c r="BB93" i="19"/>
  <c r="BB98" i="19"/>
  <c r="BC52" i="19"/>
  <c r="BC55" i="19" s="1"/>
  <c r="BC63" i="19" s="1"/>
  <c r="BC92" i="19"/>
  <c r="AZ57" i="19"/>
  <c r="BA56" i="19"/>
  <c r="BB43" i="19"/>
  <c r="BB44" i="19" s="1"/>
  <c r="BB282" i="4" s="1"/>
  <c r="BB81" i="19"/>
  <c r="BB53" i="19"/>
  <c r="BC2" i="13"/>
  <c r="BC42" i="19"/>
  <c r="AY46" i="19"/>
  <c r="AZ45" i="19"/>
  <c r="BB58" i="1"/>
  <c r="BB87" i="19"/>
  <c r="BB29" i="1"/>
  <c r="BB45" i="1"/>
  <c r="BB3" i="13"/>
  <c r="BA4" i="21"/>
  <c r="BA4" i="19"/>
  <c r="BA4" i="4"/>
  <c r="BA4" i="1"/>
  <c r="BC2" i="21"/>
  <c r="BC2" i="19"/>
  <c r="BC2" i="1"/>
  <c r="BC2" i="4"/>
  <c r="BB3" i="21"/>
  <c r="BB3" i="19"/>
  <c r="BB3" i="1"/>
  <c r="BB224" i="1" s="1"/>
  <c r="BB3" i="4"/>
  <c r="BB30" i="19"/>
  <c r="BB34" i="19"/>
  <c r="BB35" i="19" s="1"/>
  <c r="BB4" i="13" s="1"/>
  <c r="BB24" i="19"/>
  <c r="BB26" i="19" s="1"/>
  <c r="BD18" i="19"/>
  <c r="BD97" i="19" s="1"/>
  <c r="BC21" i="19"/>
  <c r="BC22" i="19" s="1"/>
  <c r="BC25" i="19"/>
  <c r="BC43" i="13"/>
  <c r="BC44" i="13" s="1"/>
  <c r="BB258" i="4" l="1"/>
  <c r="BA5" i="21"/>
  <c r="BB32" i="19"/>
  <c r="BB5" i="13" s="1"/>
  <c r="BA5" i="19"/>
  <c r="BA5" i="4"/>
  <c r="BA5" i="1"/>
  <c r="BC395" i="1"/>
  <c r="BC391" i="1"/>
  <c r="BC389" i="1"/>
  <c r="BC378" i="1"/>
  <c r="BC377" i="1"/>
  <c r="BC397" i="1"/>
  <c r="BC386" i="1"/>
  <c r="BC373" i="1"/>
  <c r="BC381" i="1"/>
  <c r="BC396" i="1"/>
  <c r="BC388" i="1"/>
  <c r="BC376" i="1"/>
  <c r="BC375" i="1"/>
  <c r="BC394" i="1"/>
  <c r="BC382" i="1"/>
  <c r="BC370" i="1"/>
  <c r="BC366" i="1"/>
  <c r="BC390" i="1"/>
  <c r="BC392" i="1"/>
  <c r="BC368" i="1"/>
  <c r="BC360" i="1"/>
  <c r="BC347" i="1"/>
  <c r="BC344" i="1"/>
  <c r="BC393" i="1"/>
  <c r="BC369" i="1"/>
  <c r="BC387" i="1"/>
  <c r="BC380" i="1"/>
  <c r="BC383" i="1"/>
  <c r="BC379" i="1"/>
  <c r="BC374" i="1"/>
  <c r="BC363" i="1"/>
  <c r="BC385" i="1"/>
  <c r="BC371" i="1"/>
  <c r="BC361" i="1"/>
  <c r="BC365" i="1"/>
  <c r="BC359" i="1"/>
  <c r="BC367" i="1"/>
  <c r="BC349" i="1"/>
  <c r="BC343" i="1"/>
  <c r="BC340" i="1"/>
  <c r="BC330" i="1"/>
  <c r="BC329" i="1"/>
  <c r="BC364" i="1"/>
  <c r="BC357" i="1"/>
  <c r="BC354" i="1"/>
  <c r="BC335" i="1"/>
  <c r="BC362" i="1"/>
  <c r="BC345" i="1"/>
  <c r="BC337" i="1"/>
  <c r="BC351" i="1"/>
  <c r="BC332" i="1"/>
  <c r="BC352" i="1"/>
  <c r="BC341" i="1"/>
  <c r="BC353" i="1"/>
  <c r="BC348" i="1"/>
  <c r="BC342" i="1"/>
  <c r="BC384" i="1"/>
  <c r="BC350" i="1"/>
  <c r="BC358" i="1"/>
  <c r="BC355" i="1"/>
  <c r="BC372" i="1"/>
  <c r="BC338" i="1"/>
  <c r="BC324" i="1"/>
  <c r="BC346" i="1"/>
  <c r="BC323" i="1"/>
  <c r="BC328" i="1"/>
  <c r="BC322" i="1"/>
  <c r="BC321" i="1"/>
  <c r="BC333" i="1"/>
  <c r="BC327" i="1"/>
  <c r="BC336" i="1"/>
  <c r="BC356" i="1"/>
  <c r="BC334" i="1"/>
  <c r="BC326" i="1"/>
  <c r="BC331" i="1"/>
  <c r="BC319" i="1"/>
  <c r="BC316" i="1"/>
  <c r="BC315" i="1"/>
  <c r="BC318" i="1"/>
  <c r="BC320" i="1"/>
  <c r="BC317" i="1"/>
  <c r="BC339" i="1"/>
  <c r="BC325" i="1"/>
  <c r="BB214" i="1"/>
  <c r="BB218" i="1" s="1"/>
  <c r="AF45" i="27"/>
  <c r="AG18" i="27"/>
  <c r="AF40" i="27"/>
  <c r="AF3" i="27"/>
  <c r="AF30" i="27"/>
  <c r="AF32" i="27" s="1"/>
  <c r="AF5" i="27" s="1"/>
  <c r="AF24" i="27"/>
  <c r="AF26" i="27" s="1"/>
  <c r="AF34" i="27"/>
  <c r="AF35" i="27" s="1"/>
  <c r="AF4" i="27" s="1"/>
  <c r="BA65" i="19"/>
  <c r="BB62" i="19"/>
  <c r="BB64" i="19" s="1"/>
  <c r="BB216" i="1"/>
  <c r="BC93" i="19"/>
  <c r="BC98" i="19"/>
  <c r="BD52" i="19"/>
  <c r="BD55" i="19" s="1"/>
  <c r="BD63" i="19" s="1"/>
  <c r="BD92" i="19"/>
  <c r="BC43" i="19"/>
  <c r="BC44" i="19" s="1"/>
  <c r="BC282" i="4" s="1"/>
  <c r="BC81" i="19"/>
  <c r="BC53" i="19"/>
  <c r="BA57" i="19"/>
  <c r="BB56" i="19"/>
  <c r="BD2" i="13"/>
  <c r="BD42" i="19"/>
  <c r="AZ46" i="19"/>
  <c r="BA45" i="19"/>
  <c r="BC58" i="1"/>
  <c r="BC87" i="19"/>
  <c r="BC29" i="1"/>
  <c r="BC45" i="1"/>
  <c r="BC3" i="13"/>
  <c r="BB5" i="4"/>
  <c r="BB4" i="21"/>
  <c r="BB4" i="19"/>
  <c r="BB4" i="4"/>
  <c r="BB4" i="1"/>
  <c r="BD2" i="19"/>
  <c r="BD2" i="21"/>
  <c r="BD2" i="4"/>
  <c r="BD2" i="1"/>
  <c r="BC3" i="21"/>
  <c r="BC3" i="19"/>
  <c r="BC3" i="4"/>
  <c r="BC257" i="4" s="1"/>
  <c r="BC3" i="1"/>
  <c r="BC224" i="1" s="1"/>
  <c r="BC30" i="19"/>
  <c r="BC34" i="19"/>
  <c r="BC35" i="19" s="1"/>
  <c r="BC4" i="13" s="1"/>
  <c r="BC24" i="19"/>
  <c r="BC26" i="19" s="1"/>
  <c r="BE18" i="19"/>
  <c r="BE97" i="19" s="1"/>
  <c r="BD21" i="19"/>
  <c r="BD22" i="19" s="1"/>
  <c r="BD25" i="19"/>
  <c r="BD43" i="13"/>
  <c r="BD44" i="13" s="1"/>
  <c r="BC258" i="4" l="1"/>
  <c r="BB5" i="1"/>
  <c r="BB5" i="21"/>
  <c r="BB5" i="19"/>
  <c r="BC32" i="19"/>
  <c r="BC5" i="13" s="1"/>
  <c r="BD397" i="1"/>
  <c r="BD389" i="1"/>
  <c r="BD392" i="1"/>
  <c r="BD385" i="1"/>
  <c r="BD396" i="1"/>
  <c r="BD388" i="1"/>
  <c r="BD382" i="1"/>
  <c r="BD380" i="1"/>
  <c r="BD384" i="1"/>
  <c r="BD371" i="1"/>
  <c r="BD394" i="1"/>
  <c r="BD391" i="1"/>
  <c r="BD390" i="1"/>
  <c r="BD379" i="1"/>
  <c r="BD374" i="1"/>
  <c r="BD368" i="1"/>
  <c r="BD363" i="1"/>
  <c r="BD383" i="1"/>
  <c r="BD372" i="1"/>
  <c r="BD369" i="1"/>
  <c r="BD393" i="1"/>
  <c r="BD386" i="1"/>
  <c r="BD370" i="1"/>
  <c r="BD387" i="1"/>
  <c r="BD378" i="1"/>
  <c r="BD355" i="1"/>
  <c r="BD352" i="1"/>
  <c r="BD376" i="1"/>
  <c r="BD395" i="1"/>
  <c r="BD361" i="1"/>
  <c r="BD346" i="1"/>
  <c r="BD337" i="1"/>
  <c r="BD362" i="1"/>
  <c r="BD377" i="1"/>
  <c r="BD367" i="1"/>
  <c r="BD381" i="1"/>
  <c r="BD366" i="1"/>
  <c r="BD357" i="1"/>
  <c r="BD350" i="1"/>
  <c r="BD344" i="1"/>
  <c r="BD342" i="1"/>
  <c r="BD341" i="1"/>
  <c r="BD336" i="1"/>
  <c r="BD351" i="1"/>
  <c r="BD375" i="1"/>
  <c r="BD347" i="1"/>
  <c r="BD339" i="1"/>
  <c r="BD340" i="1"/>
  <c r="BD332" i="1"/>
  <c r="BD330" i="1"/>
  <c r="BD353" i="1"/>
  <c r="BD348" i="1"/>
  <c r="BD364" i="1"/>
  <c r="BD343" i="1"/>
  <c r="BD349" i="1"/>
  <c r="BD354" i="1"/>
  <c r="BD358" i="1"/>
  <c r="BD345" i="1"/>
  <c r="BD335" i="1"/>
  <c r="BD324" i="1"/>
  <c r="BD329" i="1"/>
  <c r="BD323" i="1"/>
  <c r="BD373" i="1"/>
  <c r="BD328" i="1"/>
  <c r="BD322" i="1"/>
  <c r="BD321" i="1"/>
  <c r="BD359" i="1"/>
  <c r="BD333" i="1"/>
  <c r="BD327" i="1"/>
  <c r="BD320" i="1"/>
  <c r="BD356" i="1"/>
  <c r="BD334" i="1"/>
  <c r="BD326" i="1"/>
  <c r="BD365" i="1"/>
  <c r="BD331" i="1"/>
  <c r="BD318" i="1"/>
  <c r="BD317" i="1"/>
  <c r="BD360" i="1"/>
  <c r="BD338" i="1"/>
  <c r="BD325" i="1"/>
  <c r="BD316" i="1"/>
  <c r="BD319" i="1"/>
  <c r="BC214" i="1"/>
  <c r="BC218" i="1" s="1"/>
  <c r="AG21" i="27"/>
  <c r="AG22" i="27" s="1"/>
  <c r="AG2" i="27"/>
  <c r="AG39" i="27"/>
  <c r="AG44" i="27"/>
  <c r="AG25" i="27"/>
  <c r="BB65" i="19"/>
  <c r="BC62" i="19"/>
  <c r="BC64" i="19" s="1"/>
  <c r="BC216" i="1"/>
  <c r="BD93" i="19"/>
  <c r="BD98" i="19"/>
  <c r="BE52" i="19"/>
  <c r="BE55" i="19" s="1"/>
  <c r="BE63" i="19" s="1"/>
  <c r="BE92" i="19"/>
  <c r="BB57" i="19"/>
  <c r="BC56" i="19"/>
  <c r="BD43" i="19"/>
  <c r="BD44" i="19" s="1"/>
  <c r="BD282" i="4" s="1"/>
  <c r="BD81" i="19"/>
  <c r="BD53" i="19"/>
  <c r="BA46" i="19"/>
  <c r="BB45" i="19"/>
  <c r="BE2" i="13"/>
  <c r="BE42" i="19"/>
  <c r="BD58" i="1"/>
  <c r="BD87" i="19"/>
  <c r="BD29" i="1"/>
  <c r="BD45" i="1"/>
  <c r="BD3" i="13"/>
  <c r="BC5" i="1"/>
  <c r="BE2" i="21"/>
  <c r="BE2" i="4"/>
  <c r="BE2" i="1"/>
  <c r="BE2" i="19"/>
  <c r="BC4" i="21"/>
  <c r="BC4" i="4"/>
  <c r="BC4" i="1"/>
  <c r="BC4" i="19"/>
  <c r="BD3" i="4"/>
  <c r="BD257" i="4" s="1"/>
  <c r="BD3" i="21"/>
  <c r="BD3" i="1"/>
  <c r="BD224" i="1" s="1"/>
  <c r="BD3" i="19"/>
  <c r="BD30" i="19"/>
  <c r="BD34" i="19"/>
  <c r="BD35" i="19" s="1"/>
  <c r="BD4" i="13" s="1"/>
  <c r="BD24" i="19"/>
  <c r="BD26" i="19" s="1"/>
  <c r="BF18" i="19"/>
  <c r="BF97" i="19" s="1"/>
  <c r="BE25" i="19"/>
  <c r="BE21" i="19"/>
  <c r="BE22" i="19" s="1"/>
  <c r="BE43" i="13"/>
  <c r="BE44" i="13" s="1"/>
  <c r="BC5" i="4" l="1"/>
  <c r="BD258" i="4"/>
  <c r="BC5" i="21"/>
  <c r="BD32" i="19"/>
  <c r="BD5" i="13" s="1"/>
  <c r="BC5" i="19"/>
  <c r="BE395" i="1"/>
  <c r="BE393" i="1"/>
  <c r="BE391" i="1"/>
  <c r="BE394" i="1"/>
  <c r="BE383" i="1"/>
  <c r="BE380" i="1"/>
  <c r="BE392" i="1"/>
  <c r="BE387" i="1"/>
  <c r="BE378" i="1"/>
  <c r="BE375" i="1"/>
  <c r="BE389" i="1"/>
  <c r="BE377" i="1"/>
  <c r="BE371" i="1"/>
  <c r="BE381" i="1"/>
  <c r="BE385" i="1"/>
  <c r="BE373" i="1"/>
  <c r="BE354" i="1"/>
  <c r="BE353" i="1"/>
  <c r="BE345" i="1"/>
  <c r="BE338" i="1"/>
  <c r="BE396" i="1"/>
  <c r="BE390" i="1"/>
  <c r="BE397" i="1"/>
  <c r="BE386" i="1"/>
  <c r="BE372" i="1"/>
  <c r="BE367" i="1"/>
  <c r="BE363" i="1"/>
  <c r="BE388" i="1"/>
  <c r="BE384" i="1"/>
  <c r="BE359" i="1"/>
  <c r="BE356" i="1"/>
  <c r="BE351" i="1"/>
  <c r="BE348" i="1"/>
  <c r="BE376" i="1"/>
  <c r="BE368" i="1"/>
  <c r="BE360" i="1"/>
  <c r="BE369" i="1"/>
  <c r="BE370" i="1"/>
  <c r="BE361" i="1"/>
  <c r="BE364" i="1"/>
  <c r="BE335" i="1"/>
  <c r="BE334" i="1"/>
  <c r="BE325" i="1"/>
  <c r="BE355" i="1"/>
  <c r="BE379" i="1"/>
  <c r="BE374" i="1"/>
  <c r="BE358" i="1"/>
  <c r="BE382" i="1"/>
  <c r="BE365" i="1"/>
  <c r="BE347" i="1"/>
  <c r="BE328" i="1"/>
  <c r="BE341" i="1"/>
  <c r="BE343" i="1"/>
  <c r="BE342" i="1"/>
  <c r="BE362" i="1"/>
  <c r="BE357" i="1"/>
  <c r="BE349" i="1"/>
  <c r="BE344" i="1"/>
  <c r="BE350" i="1"/>
  <c r="BE366" i="1"/>
  <c r="BE346" i="1"/>
  <c r="BE339" i="1"/>
  <c r="BE324" i="1"/>
  <c r="BE329" i="1"/>
  <c r="BE323" i="1"/>
  <c r="BE340" i="1"/>
  <c r="BE322" i="1"/>
  <c r="BE321" i="1"/>
  <c r="BE337" i="1"/>
  <c r="BE333" i="1"/>
  <c r="BE327" i="1"/>
  <c r="BE352" i="1"/>
  <c r="BE336" i="1"/>
  <c r="BE326" i="1"/>
  <c r="BE331" i="1"/>
  <c r="BE332" i="1"/>
  <c r="BE318" i="1"/>
  <c r="BE330" i="1"/>
  <c r="BE320" i="1"/>
  <c r="BE317" i="1"/>
  <c r="BE319" i="1"/>
  <c r="BD214" i="1"/>
  <c r="BD218" i="1" s="1"/>
  <c r="AG45" i="27"/>
  <c r="AH18" i="27"/>
  <c r="AG34" i="27"/>
  <c r="AG35" i="27" s="1"/>
  <c r="AG4" i="27" s="1"/>
  <c r="AG40" i="27"/>
  <c r="AG3" i="27"/>
  <c r="AG30" i="27"/>
  <c r="AG32" i="27" s="1"/>
  <c r="AG5" i="27" s="1"/>
  <c r="AG24" i="27"/>
  <c r="AG26" i="27" s="1"/>
  <c r="BC65" i="19"/>
  <c r="BD62" i="19"/>
  <c r="BD64" i="19" s="1"/>
  <c r="BD216" i="1"/>
  <c r="BE93" i="19"/>
  <c r="BE98" i="19"/>
  <c r="BF52" i="19"/>
  <c r="BF55" i="19" s="1"/>
  <c r="BF63" i="19" s="1"/>
  <c r="BF92" i="19"/>
  <c r="BE43" i="19"/>
  <c r="BE44" i="19" s="1"/>
  <c r="BE282" i="4" s="1"/>
  <c r="BE81" i="19"/>
  <c r="BE53" i="19"/>
  <c r="BC57" i="19"/>
  <c r="BD56" i="19"/>
  <c r="BF2" i="13"/>
  <c r="BF42" i="19"/>
  <c r="BC45" i="19"/>
  <c r="BB46" i="19"/>
  <c r="BE58" i="1"/>
  <c r="BE87" i="19"/>
  <c r="BE29" i="1"/>
  <c r="BE45" i="1"/>
  <c r="BE3" i="13"/>
  <c r="BD5" i="1"/>
  <c r="BD5" i="21"/>
  <c r="BD5" i="4"/>
  <c r="BD5" i="19"/>
  <c r="BD4" i="21"/>
  <c r="BD4" i="19"/>
  <c r="BD4" i="4"/>
  <c r="BD4" i="1"/>
  <c r="BF2" i="19"/>
  <c r="BF2" i="4"/>
  <c r="BF2" i="21"/>
  <c r="BF2" i="1"/>
  <c r="BE3" i="21"/>
  <c r="BE3" i="19"/>
  <c r="BE3" i="4"/>
  <c r="BE257" i="4" s="1"/>
  <c r="BE3" i="1"/>
  <c r="BE224" i="1" s="1"/>
  <c r="BE30" i="19"/>
  <c r="BE32" i="19" s="1"/>
  <c r="BE5" i="13" s="1"/>
  <c r="BE34" i="19"/>
  <c r="BE35" i="19" s="1"/>
  <c r="BE4" i="13" s="1"/>
  <c r="BE24" i="19"/>
  <c r="BE26" i="19" s="1"/>
  <c r="BG18" i="19"/>
  <c r="BG97" i="19" s="1"/>
  <c r="BF25" i="19"/>
  <c r="BF21" i="19"/>
  <c r="BF22" i="19" s="1"/>
  <c r="BF43" i="13"/>
  <c r="BF44" i="13" s="1"/>
  <c r="BE258" i="4" l="1"/>
  <c r="BF395" i="1"/>
  <c r="BF386" i="1"/>
  <c r="BF383" i="1"/>
  <c r="BF396" i="1"/>
  <c r="BF391" i="1"/>
  <c r="BF390" i="1"/>
  <c r="BF388" i="1"/>
  <c r="BF397" i="1"/>
  <c r="BF392" i="1"/>
  <c r="BF382" i="1"/>
  <c r="BF387" i="1"/>
  <c r="BF373" i="1"/>
  <c r="BF367" i="1"/>
  <c r="BF364" i="1"/>
  <c r="BF385" i="1"/>
  <c r="BF384" i="1"/>
  <c r="BF378" i="1"/>
  <c r="BF394" i="1"/>
  <c r="BF389" i="1"/>
  <c r="BF365" i="1"/>
  <c r="BF362" i="1"/>
  <c r="BF357" i="1"/>
  <c r="BF350" i="1"/>
  <c r="BF393" i="1"/>
  <c r="BF366" i="1"/>
  <c r="BF379" i="1"/>
  <c r="BF374" i="1"/>
  <c r="BF376" i="1"/>
  <c r="BF368" i="1"/>
  <c r="BF380" i="1"/>
  <c r="BF353" i="1"/>
  <c r="BF371" i="1"/>
  <c r="BF375" i="1"/>
  <c r="BF377" i="1"/>
  <c r="BF354" i="1"/>
  <c r="BF323" i="1"/>
  <c r="BF345" i="1"/>
  <c r="BF337" i="1"/>
  <c r="BF358" i="1"/>
  <c r="BF372" i="1"/>
  <c r="BF360" i="1"/>
  <c r="BF346" i="1"/>
  <c r="BF338" i="1"/>
  <c r="BF363" i="1"/>
  <c r="BF349" i="1"/>
  <c r="BF348" i="1"/>
  <c r="BF343" i="1"/>
  <c r="BF340" i="1"/>
  <c r="BF341" i="1"/>
  <c r="BF336" i="1"/>
  <c r="BF335" i="1"/>
  <c r="BF342" i="1"/>
  <c r="BF344" i="1"/>
  <c r="BF381" i="1"/>
  <c r="BF355" i="1"/>
  <c r="BF369" i="1"/>
  <c r="BF370" i="1"/>
  <c r="BF351" i="1"/>
  <c r="BF356" i="1"/>
  <c r="BF329" i="1"/>
  <c r="BF322" i="1"/>
  <c r="BF333" i="1"/>
  <c r="BF328" i="1"/>
  <c r="BF327" i="1"/>
  <c r="BF359" i="1"/>
  <c r="BF352" i="1"/>
  <c r="BF326" i="1"/>
  <c r="BF334" i="1"/>
  <c r="BF331" i="1"/>
  <c r="BF361" i="1"/>
  <c r="BF339" i="1"/>
  <c r="BF325" i="1"/>
  <c r="BF347" i="1"/>
  <c r="BF318" i="1"/>
  <c r="BF330" i="1"/>
  <c r="BF320" i="1"/>
  <c r="BF324" i="1"/>
  <c r="BF321" i="1"/>
  <c r="BF319" i="1"/>
  <c r="BF332" i="1"/>
  <c r="BE214" i="1"/>
  <c r="BE218" i="1" s="1"/>
  <c r="AH44" i="27"/>
  <c r="AH25" i="27"/>
  <c r="AH2" i="27"/>
  <c r="AH21" i="27"/>
  <c r="AH22" i="27" s="1"/>
  <c r="AH39" i="27"/>
  <c r="BD65" i="19"/>
  <c r="BE62" i="19"/>
  <c r="BE64" i="19" s="1"/>
  <c r="BE216" i="1"/>
  <c r="BF93" i="19"/>
  <c r="BF98" i="19"/>
  <c r="BG52" i="19"/>
  <c r="BG55" i="19" s="1"/>
  <c r="BG63" i="19" s="1"/>
  <c r="BG92" i="19"/>
  <c r="BD57" i="19"/>
  <c r="BE56" i="19"/>
  <c r="BF43" i="19"/>
  <c r="BF44" i="19" s="1"/>
  <c r="BF282" i="4" s="1"/>
  <c r="BF81" i="19"/>
  <c r="BF53" i="19"/>
  <c r="BG2" i="13"/>
  <c r="BG42" i="19"/>
  <c r="BC46" i="19"/>
  <c r="BD45" i="19"/>
  <c r="BF58" i="1"/>
  <c r="BF87" i="19"/>
  <c r="BF29" i="1"/>
  <c r="BF45" i="1"/>
  <c r="BF3" i="13"/>
  <c r="BG2" i="21"/>
  <c r="BG2" i="4"/>
  <c r="BG2" i="1"/>
  <c r="BG2" i="19"/>
  <c r="BE4" i="21"/>
  <c r="BE4" i="4"/>
  <c r="BE4" i="1"/>
  <c r="BE4" i="19"/>
  <c r="BF3" i="21"/>
  <c r="BF3" i="4"/>
  <c r="BF257" i="4" s="1"/>
  <c r="BF3" i="1"/>
  <c r="BF224" i="1" s="1"/>
  <c r="BF3" i="19"/>
  <c r="BE5" i="21"/>
  <c r="BE5" i="1"/>
  <c r="BE5" i="4"/>
  <c r="BE5" i="19"/>
  <c r="BF30" i="19"/>
  <c r="BF32" i="19" s="1"/>
  <c r="BF5" i="13" s="1"/>
  <c r="BF34" i="19"/>
  <c r="BF35" i="19" s="1"/>
  <c r="BF4" i="13" s="1"/>
  <c r="BF24" i="19"/>
  <c r="BF26" i="19" s="1"/>
  <c r="BH18" i="19"/>
  <c r="BH97" i="19" s="1"/>
  <c r="BG25" i="19"/>
  <c r="BG21" i="19"/>
  <c r="BG22" i="19" s="1"/>
  <c r="BG43" i="13"/>
  <c r="BG44" i="13" s="1"/>
  <c r="BF258" i="4" l="1"/>
  <c r="BG397" i="1"/>
  <c r="BG392" i="1"/>
  <c r="BG379" i="1"/>
  <c r="BG391" i="1"/>
  <c r="BG385" i="1"/>
  <c r="BG384" i="1"/>
  <c r="BG395" i="1"/>
  <c r="BG394" i="1"/>
  <c r="BG393" i="1"/>
  <c r="BG389" i="1"/>
  <c r="BG382" i="1"/>
  <c r="BG374" i="1"/>
  <c r="BG383" i="1"/>
  <c r="BG380" i="1"/>
  <c r="BG376" i="1"/>
  <c r="BG386" i="1"/>
  <c r="BG366" i="1"/>
  <c r="BG365" i="1"/>
  <c r="BG375" i="1"/>
  <c r="BG368" i="1"/>
  <c r="BG396" i="1"/>
  <c r="BG390" i="1"/>
  <c r="BG371" i="1"/>
  <c r="BG358" i="1"/>
  <c r="BG349" i="1"/>
  <c r="BG388" i="1"/>
  <c r="BG370" i="1"/>
  <c r="BG355" i="1"/>
  <c r="BG352" i="1"/>
  <c r="BG367" i="1"/>
  <c r="BG369" i="1"/>
  <c r="BG378" i="1"/>
  <c r="BG363" i="1"/>
  <c r="BG356" i="1"/>
  <c r="BG361" i="1"/>
  <c r="BG372" i="1"/>
  <c r="BG364" i="1"/>
  <c r="BG362" i="1"/>
  <c r="BG373" i="1"/>
  <c r="BG357" i="1"/>
  <c r="BG351" i="1"/>
  <c r="BG360" i="1"/>
  <c r="BG346" i="1"/>
  <c r="BG338" i="1"/>
  <c r="BG359" i="1"/>
  <c r="BG353" i="1"/>
  <c r="BG344" i="1"/>
  <c r="BG342" i="1"/>
  <c r="BG341" i="1"/>
  <c r="BG336" i="1"/>
  <c r="BG334" i="1"/>
  <c r="BG348" i="1"/>
  <c r="BG343" i="1"/>
  <c r="BG381" i="1"/>
  <c r="BG377" i="1"/>
  <c r="BG354" i="1"/>
  <c r="BG350" i="1"/>
  <c r="BG345" i="1"/>
  <c r="BG387" i="1"/>
  <c r="BG332" i="1"/>
  <c r="BG323" i="1"/>
  <c r="BG322" i="1"/>
  <c r="BG321" i="1"/>
  <c r="BG340" i="1"/>
  <c r="BG333" i="1"/>
  <c r="BG328" i="1"/>
  <c r="BG327" i="1"/>
  <c r="BG337" i="1"/>
  <c r="BG326" i="1"/>
  <c r="BG331" i="1"/>
  <c r="BG339" i="1"/>
  <c r="BG325" i="1"/>
  <c r="BG347" i="1"/>
  <c r="BG330" i="1"/>
  <c r="BG329" i="1"/>
  <c r="BG320" i="1"/>
  <c r="BG335" i="1"/>
  <c r="BG324" i="1"/>
  <c r="BG319" i="1"/>
  <c r="BF214" i="1"/>
  <c r="BF218" i="1" s="1"/>
  <c r="AH45" i="27"/>
  <c r="AI18" i="27"/>
  <c r="AH40" i="27"/>
  <c r="AH34" i="27"/>
  <c r="AH35" i="27" s="1"/>
  <c r="AH4" i="27" s="1"/>
  <c r="AH30" i="27"/>
  <c r="AH32" i="27" s="1"/>
  <c r="AH5" i="27" s="1"/>
  <c r="AH3" i="27"/>
  <c r="AH24" i="27"/>
  <c r="AH26" i="27" s="1"/>
  <c r="BE65" i="19"/>
  <c r="BF62" i="19"/>
  <c r="BF64" i="19" s="1"/>
  <c r="BF216" i="1"/>
  <c r="BG93" i="19"/>
  <c r="BG98" i="19"/>
  <c r="BH52" i="19"/>
  <c r="BH55" i="19" s="1"/>
  <c r="BH63" i="19" s="1"/>
  <c r="BH92" i="19"/>
  <c r="BG43" i="19"/>
  <c r="BG44" i="19" s="1"/>
  <c r="BG282" i="4" s="1"/>
  <c r="BG81" i="19"/>
  <c r="BG53" i="19"/>
  <c r="BE57" i="19"/>
  <c r="BF56" i="19"/>
  <c r="BD46" i="19"/>
  <c r="BE45" i="19"/>
  <c r="BH2" i="13"/>
  <c r="BH42" i="19"/>
  <c r="BG58" i="1"/>
  <c r="BG87" i="19"/>
  <c r="BG29" i="1"/>
  <c r="BG45" i="1"/>
  <c r="BG3" i="13"/>
  <c r="BH2" i="21"/>
  <c r="BH2" i="1"/>
  <c r="BH2" i="4"/>
  <c r="BH2" i="19"/>
  <c r="BF4" i="21"/>
  <c r="BF4" i="19"/>
  <c r="BF4" i="4"/>
  <c r="BF4" i="1"/>
  <c r="BF5" i="21"/>
  <c r="BF5" i="4"/>
  <c r="BF5" i="1"/>
  <c r="BF5" i="19"/>
  <c r="BG3" i="21"/>
  <c r="BG3" i="19"/>
  <c r="BG3" i="4"/>
  <c r="BG3" i="1"/>
  <c r="BG224" i="1" s="1"/>
  <c r="BG30" i="19"/>
  <c r="BG32" i="19" s="1"/>
  <c r="BG5" i="13" s="1"/>
  <c r="BG34" i="19"/>
  <c r="BG35" i="19" s="1"/>
  <c r="BG4" i="13" s="1"/>
  <c r="BG24" i="19"/>
  <c r="BG26" i="19" s="1"/>
  <c r="BI18" i="19"/>
  <c r="BI97" i="19" s="1"/>
  <c r="BH21" i="19"/>
  <c r="BH22" i="19" s="1"/>
  <c r="BH25" i="19"/>
  <c r="BH43" i="13"/>
  <c r="BH44" i="13" s="1"/>
  <c r="BG258" i="4" l="1"/>
  <c r="BH395" i="1"/>
  <c r="BH392" i="1"/>
  <c r="BH390" i="1"/>
  <c r="BH391" i="1"/>
  <c r="BH394" i="1"/>
  <c r="BH389" i="1"/>
  <c r="BH386" i="1"/>
  <c r="BH383" i="1"/>
  <c r="BH385" i="1"/>
  <c r="BH387" i="1"/>
  <c r="BH381" i="1"/>
  <c r="BH379" i="1"/>
  <c r="BH377" i="1"/>
  <c r="BH384" i="1"/>
  <c r="BH378" i="1"/>
  <c r="BH397" i="1"/>
  <c r="BH373" i="1"/>
  <c r="BH396" i="1"/>
  <c r="BH388" i="1"/>
  <c r="BH370" i="1"/>
  <c r="BH374" i="1"/>
  <c r="BH371" i="1"/>
  <c r="BH364" i="1"/>
  <c r="BH360" i="1"/>
  <c r="BH347" i="1"/>
  <c r="BH344" i="1"/>
  <c r="BH339" i="1"/>
  <c r="BH336" i="1"/>
  <c r="BH369" i="1"/>
  <c r="BH361" i="1"/>
  <c r="BH346" i="1"/>
  <c r="BH393" i="1"/>
  <c r="BH354" i="1"/>
  <c r="BH353" i="1"/>
  <c r="BH345" i="1"/>
  <c r="BH338" i="1"/>
  <c r="BH375" i="1"/>
  <c r="BH372" i="1"/>
  <c r="BH362" i="1"/>
  <c r="BH367" i="1"/>
  <c r="BH358" i="1"/>
  <c r="BH366" i="1"/>
  <c r="BH359" i="1"/>
  <c r="BH355" i="1"/>
  <c r="BH337" i="1"/>
  <c r="BH368" i="1"/>
  <c r="BH376" i="1"/>
  <c r="BH356" i="1"/>
  <c r="BH352" i="1"/>
  <c r="BH350" i="1"/>
  <c r="BH335" i="1"/>
  <c r="BH334" i="1"/>
  <c r="BH348" i="1"/>
  <c r="BH343" i="1"/>
  <c r="BH342" i="1"/>
  <c r="BH331" i="1"/>
  <c r="BH380" i="1"/>
  <c r="BH357" i="1"/>
  <c r="BH349" i="1"/>
  <c r="BH351" i="1"/>
  <c r="BH382" i="1"/>
  <c r="BH363" i="1"/>
  <c r="BH340" i="1"/>
  <c r="BH333" i="1"/>
  <c r="BH328" i="1"/>
  <c r="BH327" i="1"/>
  <c r="BH326" i="1"/>
  <c r="BH365" i="1"/>
  <c r="BH325" i="1"/>
  <c r="BH341" i="1"/>
  <c r="BH330" i="1"/>
  <c r="BH332" i="1"/>
  <c r="BH324" i="1"/>
  <c r="BH323" i="1"/>
  <c r="BH320" i="1"/>
  <c r="BH321" i="1"/>
  <c r="BH322" i="1"/>
  <c r="BH329" i="1"/>
  <c r="BG214" i="1"/>
  <c r="BG218" i="1" s="1"/>
  <c r="AI44" i="27"/>
  <c r="AI25" i="27"/>
  <c r="AI21" i="27"/>
  <c r="AI22" i="27" s="1"/>
  <c r="AI39" i="27"/>
  <c r="AI2" i="27"/>
  <c r="BF65" i="19"/>
  <c r="BG62" i="19"/>
  <c r="BG64" i="19" s="1"/>
  <c r="BG216" i="1"/>
  <c r="BH93" i="19"/>
  <c r="BH98" i="19"/>
  <c r="BI52" i="19"/>
  <c r="BI55" i="19" s="1"/>
  <c r="BI63" i="19" s="1"/>
  <c r="BI92" i="19"/>
  <c r="BG56" i="19"/>
  <c r="BF57" i="19"/>
  <c r="BH43" i="19"/>
  <c r="BH44" i="19" s="1"/>
  <c r="BH282" i="4" s="1"/>
  <c r="BH81" i="19"/>
  <c r="BH53" i="19"/>
  <c r="BI2" i="13"/>
  <c r="BI42" i="19"/>
  <c r="BE46" i="19"/>
  <c r="BF45" i="19"/>
  <c r="BH58" i="1"/>
  <c r="BH87" i="19"/>
  <c r="BH29" i="1"/>
  <c r="BH45" i="1"/>
  <c r="BH3" i="13"/>
  <c r="BI2" i="21"/>
  <c r="BI2" i="4"/>
  <c r="BI2" i="19"/>
  <c r="BI2" i="1"/>
  <c r="BG4" i="21"/>
  <c r="BG4" i="19"/>
  <c r="BG4" i="4"/>
  <c r="BG4" i="1"/>
  <c r="BG5" i="21"/>
  <c r="BG5" i="4"/>
  <c r="BG5" i="1"/>
  <c r="BG5" i="19"/>
  <c r="BH3" i="21"/>
  <c r="BH3" i="4"/>
  <c r="BH257" i="4" s="1"/>
  <c r="BH3" i="19"/>
  <c r="BH3" i="1"/>
  <c r="BH224" i="1" s="1"/>
  <c r="BH30" i="19"/>
  <c r="BH32" i="19" s="1"/>
  <c r="BH5" i="13" s="1"/>
  <c r="BH34" i="19"/>
  <c r="BH35" i="19" s="1"/>
  <c r="BH4" i="13" s="1"/>
  <c r="BH24" i="19"/>
  <c r="BH26" i="19" s="1"/>
  <c r="BJ18" i="19"/>
  <c r="BJ97" i="19" s="1"/>
  <c r="BI25" i="19"/>
  <c r="BI21" i="19"/>
  <c r="BI22" i="19" s="1"/>
  <c r="BI43" i="13"/>
  <c r="BI44" i="13" s="1"/>
  <c r="BH258" i="4" l="1"/>
  <c r="BI396" i="1"/>
  <c r="BI395" i="1"/>
  <c r="BI393" i="1"/>
  <c r="BI390" i="1"/>
  <c r="BI370" i="1"/>
  <c r="BI388" i="1"/>
  <c r="BI389" i="1"/>
  <c r="BI387" i="1"/>
  <c r="BI380" i="1"/>
  <c r="BI376" i="1"/>
  <c r="BI372" i="1"/>
  <c r="BI369" i="1"/>
  <c r="BI379" i="1"/>
  <c r="BI377" i="1"/>
  <c r="BI367" i="1"/>
  <c r="BI382" i="1"/>
  <c r="BI381" i="1"/>
  <c r="BI394" i="1"/>
  <c r="BI391" i="1"/>
  <c r="BI397" i="1"/>
  <c r="BI392" i="1"/>
  <c r="BI383" i="1"/>
  <c r="BI374" i="1"/>
  <c r="BI359" i="1"/>
  <c r="BI356" i="1"/>
  <c r="BI351" i="1"/>
  <c r="BI348" i="1"/>
  <c r="BI366" i="1"/>
  <c r="BI365" i="1"/>
  <c r="BI364" i="1"/>
  <c r="BI375" i="1"/>
  <c r="BI373" i="1"/>
  <c r="BI385" i="1"/>
  <c r="BI371" i="1"/>
  <c r="BI352" i="1"/>
  <c r="BI384" i="1"/>
  <c r="BI362" i="1"/>
  <c r="BI360" i="1"/>
  <c r="BI361" i="1"/>
  <c r="BI345" i="1"/>
  <c r="BI333" i="1"/>
  <c r="BI326" i="1"/>
  <c r="BI386" i="1"/>
  <c r="BI347" i="1"/>
  <c r="BI339" i="1"/>
  <c r="BI357" i="1"/>
  <c r="BI353" i="1"/>
  <c r="BI349" i="1"/>
  <c r="BI344" i="1"/>
  <c r="BI354" i="1"/>
  <c r="BI350" i="1"/>
  <c r="BI358" i="1"/>
  <c r="BI355" i="1"/>
  <c r="BI378" i="1"/>
  <c r="BI368" i="1"/>
  <c r="BI363" i="1"/>
  <c r="BI346" i="1"/>
  <c r="BI340" i="1"/>
  <c r="BI337" i="1"/>
  <c r="BI342" i="1"/>
  <c r="BI331" i="1"/>
  <c r="BI336" i="1"/>
  <c r="BI334" i="1"/>
  <c r="BI325" i="1"/>
  <c r="BI341" i="1"/>
  <c r="BI330" i="1"/>
  <c r="BI343" i="1"/>
  <c r="BI332" i="1"/>
  <c r="BI324" i="1"/>
  <c r="BI329" i="1"/>
  <c r="BI338" i="1"/>
  <c r="BI323" i="1"/>
  <c r="BI335" i="1"/>
  <c r="BI327" i="1"/>
  <c r="BI321" i="1"/>
  <c r="BI328" i="1"/>
  <c r="BI322" i="1"/>
  <c r="BH214" i="1"/>
  <c r="BH218" i="1" s="1"/>
  <c r="AI45" i="27"/>
  <c r="AJ18" i="27"/>
  <c r="AI34" i="27"/>
  <c r="AI35" i="27" s="1"/>
  <c r="AI4" i="27" s="1"/>
  <c r="AI3" i="27"/>
  <c r="AI30" i="27"/>
  <c r="AI32" i="27" s="1"/>
  <c r="AI5" i="27" s="1"/>
  <c r="AI40" i="27"/>
  <c r="AI24" i="27"/>
  <c r="AI26" i="27" s="1"/>
  <c r="BG65" i="19"/>
  <c r="BH62" i="19"/>
  <c r="BH64" i="19" s="1"/>
  <c r="BH216" i="1"/>
  <c r="BI93" i="19"/>
  <c r="BI98" i="19"/>
  <c r="BJ52" i="19"/>
  <c r="BJ55" i="19" s="1"/>
  <c r="BJ63" i="19" s="1"/>
  <c r="BJ92" i="19"/>
  <c r="BI43" i="19"/>
  <c r="BI44" i="19" s="1"/>
  <c r="BI282" i="4" s="1"/>
  <c r="BI81" i="19"/>
  <c r="BI53" i="19"/>
  <c r="BH56" i="19"/>
  <c r="BG57" i="19"/>
  <c r="BJ2" i="13"/>
  <c r="BJ42" i="19"/>
  <c r="BF46" i="19"/>
  <c r="BG45" i="19"/>
  <c r="BI58" i="1"/>
  <c r="BI87" i="19"/>
  <c r="BI29" i="1"/>
  <c r="BI45" i="1"/>
  <c r="BI3" i="13"/>
  <c r="BH5" i="19"/>
  <c r="BH5" i="4"/>
  <c r="BH5" i="21"/>
  <c r="BH5" i="1"/>
  <c r="BH4" i="21"/>
  <c r="BH4" i="19"/>
  <c r="BH4" i="1"/>
  <c r="BH4" i="4"/>
  <c r="BJ2" i="19"/>
  <c r="BJ2" i="1"/>
  <c r="BJ2" i="21"/>
  <c r="BJ2" i="4"/>
  <c r="BI3" i="21"/>
  <c r="BI3" i="1"/>
  <c r="BI224" i="1" s="1"/>
  <c r="BI3" i="19"/>
  <c r="BI3" i="4"/>
  <c r="BI257" i="4" s="1"/>
  <c r="BI30" i="19"/>
  <c r="BI32" i="19" s="1"/>
  <c r="BI5" i="13" s="1"/>
  <c r="BI34" i="19"/>
  <c r="BI35" i="19" s="1"/>
  <c r="BI4" i="13" s="1"/>
  <c r="BI24" i="19"/>
  <c r="BI26" i="19" s="1"/>
  <c r="BK18" i="19"/>
  <c r="BK97" i="19" s="1"/>
  <c r="BJ21" i="19"/>
  <c r="BJ22" i="19" s="1"/>
  <c r="BJ25" i="19"/>
  <c r="BJ43" i="13"/>
  <c r="BJ44" i="13" s="1"/>
  <c r="BI258" i="4" l="1"/>
  <c r="BJ394" i="1"/>
  <c r="BJ391" i="1"/>
  <c r="BJ393" i="1"/>
  <c r="BJ395" i="1"/>
  <c r="BJ397" i="1"/>
  <c r="BJ390" i="1"/>
  <c r="BJ382" i="1"/>
  <c r="BJ379" i="1"/>
  <c r="BJ388" i="1"/>
  <c r="BJ392" i="1"/>
  <c r="BJ386" i="1"/>
  <c r="BJ384" i="1"/>
  <c r="BJ383" i="1"/>
  <c r="BJ385" i="1"/>
  <c r="BJ375" i="1"/>
  <c r="BJ372" i="1"/>
  <c r="BJ396" i="1"/>
  <c r="BJ374" i="1"/>
  <c r="BJ381" i="1"/>
  <c r="BJ366" i="1"/>
  <c r="BJ365" i="1"/>
  <c r="BJ368" i="1"/>
  <c r="BJ363" i="1"/>
  <c r="BJ343" i="1"/>
  <c r="BJ340" i="1"/>
  <c r="BJ389" i="1"/>
  <c r="BJ377" i="1"/>
  <c r="BJ378" i="1"/>
  <c r="BJ373" i="1"/>
  <c r="BJ358" i="1"/>
  <c r="BJ349" i="1"/>
  <c r="BJ369" i="1"/>
  <c r="BJ387" i="1"/>
  <c r="BJ361" i="1"/>
  <c r="BJ370" i="1"/>
  <c r="BJ364" i="1"/>
  <c r="BJ380" i="1"/>
  <c r="BJ351" i="1"/>
  <c r="BJ362" i="1"/>
  <c r="BJ346" i="1"/>
  <c r="BJ338" i="1"/>
  <c r="BJ356" i="1"/>
  <c r="BJ352" i="1"/>
  <c r="BJ347" i="1"/>
  <c r="BJ339" i="1"/>
  <c r="BJ357" i="1"/>
  <c r="BJ354" i="1"/>
  <c r="BJ353" i="1"/>
  <c r="BJ327" i="1"/>
  <c r="BJ376" i="1"/>
  <c r="BJ344" i="1"/>
  <c r="BJ350" i="1"/>
  <c r="BJ355" i="1"/>
  <c r="BJ345" i="1"/>
  <c r="BJ371" i="1"/>
  <c r="BJ367" i="1"/>
  <c r="BJ360" i="1"/>
  <c r="BJ359" i="1"/>
  <c r="BJ341" i="1"/>
  <c r="BJ335" i="1"/>
  <c r="BJ337" i="1"/>
  <c r="BJ342" i="1"/>
  <c r="BJ326" i="1"/>
  <c r="BJ331" i="1"/>
  <c r="BJ348" i="1"/>
  <c r="BJ336" i="1"/>
  <c r="BJ334" i="1"/>
  <c r="BJ325" i="1"/>
  <c r="BJ330" i="1"/>
  <c r="BJ332" i="1"/>
  <c r="BJ324" i="1"/>
  <c r="BJ329" i="1"/>
  <c r="BJ323" i="1"/>
  <c r="BJ322" i="1"/>
  <c r="BJ333" i="1"/>
  <c r="BJ328" i="1"/>
  <c r="BI214" i="1"/>
  <c r="BI218" i="1" s="1"/>
  <c r="BH65" i="19"/>
  <c r="AJ39" i="27"/>
  <c r="AJ25" i="27"/>
  <c r="AJ2" i="27"/>
  <c r="AJ21" i="27"/>
  <c r="AJ22" i="27" s="1"/>
  <c r="AJ44" i="27"/>
  <c r="BI62" i="19"/>
  <c r="BI64" i="19" s="1"/>
  <c r="BI216" i="1"/>
  <c r="BJ93" i="19"/>
  <c r="BJ98" i="19"/>
  <c r="BK52" i="19"/>
  <c r="BK55" i="19" s="1"/>
  <c r="BK63" i="19" s="1"/>
  <c r="BK92" i="19"/>
  <c r="BH57" i="19"/>
  <c r="BI56" i="19"/>
  <c r="BJ43" i="19"/>
  <c r="BJ44" i="19" s="1"/>
  <c r="BJ282" i="4" s="1"/>
  <c r="BJ81" i="19"/>
  <c r="BJ53" i="19"/>
  <c r="BK2" i="13"/>
  <c r="BK42" i="19"/>
  <c r="BG46" i="19"/>
  <c r="BH45" i="19"/>
  <c r="BJ58" i="1"/>
  <c r="BJ87" i="19"/>
  <c r="BJ29" i="1"/>
  <c r="BJ45" i="1"/>
  <c r="BJ3" i="13"/>
  <c r="BI5" i="21"/>
  <c r="BI5" i="19"/>
  <c r="BI5" i="4"/>
  <c r="BI5" i="1"/>
  <c r="BK2" i="21"/>
  <c r="BK2" i="19"/>
  <c r="BK2" i="1"/>
  <c r="BK2" i="4"/>
  <c r="BI4" i="21"/>
  <c r="BI4" i="19"/>
  <c r="BI4" i="4"/>
  <c r="BI4" i="1"/>
  <c r="BJ3" i="21"/>
  <c r="BJ3" i="19"/>
  <c r="BJ3" i="1"/>
  <c r="BJ224" i="1" s="1"/>
  <c r="BJ3" i="4"/>
  <c r="BJ257" i="4" s="1"/>
  <c r="BJ30" i="19"/>
  <c r="BJ32" i="19" s="1"/>
  <c r="BJ5" i="13" s="1"/>
  <c r="BJ34" i="19"/>
  <c r="BJ35" i="19" s="1"/>
  <c r="BJ4" i="13" s="1"/>
  <c r="BJ24" i="19"/>
  <c r="BJ26" i="19" s="1"/>
  <c r="BL18" i="19"/>
  <c r="BL97" i="19" s="1"/>
  <c r="BK21" i="19"/>
  <c r="BK22" i="19" s="1"/>
  <c r="BK25" i="19"/>
  <c r="BK43" i="13"/>
  <c r="BK44" i="13" s="1"/>
  <c r="BJ258" i="4" l="1"/>
  <c r="BK396" i="1"/>
  <c r="BK390" i="1"/>
  <c r="BK393" i="1"/>
  <c r="BK387" i="1"/>
  <c r="BK384" i="1"/>
  <c r="BK392" i="1"/>
  <c r="BK389" i="1"/>
  <c r="BK386" i="1"/>
  <c r="BK397" i="1"/>
  <c r="BK381" i="1"/>
  <c r="BK385" i="1"/>
  <c r="BK391" i="1"/>
  <c r="BK382" i="1"/>
  <c r="BK377" i="1"/>
  <c r="BK378" i="1"/>
  <c r="BK368" i="1"/>
  <c r="BK373" i="1"/>
  <c r="BK394" i="1"/>
  <c r="BK380" i="1"/>
  <c r="BK376" i="1"/>
  <c r="BK375" i="1"/>
  <c r="BK362" i="1"/>
  <c r="BK357" i="1"/>
  <c r="BK350" i="1"/>
  <c r="BK342" i="1"/>
  <c r="BK341" i="1"/>
  <c r="BK388" i="1"/>
  <c r="BK379" i="1"/>
  <c r="BK355" i="1"/>
  <c r="BK352" i="1"/>
  <c r="BK395" i="1"/>
  <c r="BK371" i="1"/>
  <c r="BK364" i="1"/>
  <c r="BK360" i="1"/>
  <c r="BK347" i="1"/>
  <c r="BK344" i="1"/>
  <c r="BK339" i="1"/>
  <c r="BK370" i="1"/>
  <c r="BK383" i="1"/>
  <c r="BK374" i="1"/>
  <c r="BK372" i="1"/>
  <c r="BK369" i="1"/>
  <c r="BK351" i="1"/>
  <c r="BK365" i="1"/>
  <c r="BK363" i="1"/>
  <c r="BK356" i="1"/>
  <c r="BK358" i="1"/>
  <c r="BK348" i="1"/>
  <c r="BK343" i="1"/>
  <c r="BK340" i="1"/>
  <c r="BK366" i="1"/>
  <c r="BK337" i="1"/>
  <c r="BK349" i="1"/>
  <c r="BK329" i="1"/>
  <c r="BK354" i="1"/>
  <c r="BK345" i="1"/>
  <c r="BK367" i="1"/>
  <c r="BK346" i="1"/>
  <c r="BK359" i="1"/>
  <c r="BK336" i="1"/>
  <c r="BK334" i="1"/>
  <c r="BK353" i="1"/>
  <c r="BK326" i="1"/>
  <c r="BK331" i="1"/>
  <c r="BK325" i="1"/>
  <c r="BK330" i="1"/>
  <c r="BK332" i="1"/>
  <c r="BK324" i="1"/>
  <c r="BK361" i="1"/>
  <c r="BK323" i="1"/>
  <c r="BK338" i="1"/>
  <c r="BK335" i="1"/>
  <c r="BK328" i="1"/>
  <c r="BK333" i="1"/>
  <c r="BK327" i="1"/>
  <c r="BI65" i="19"/>
  <c r="BJ214" i="1"/>
  <c r="BJ218" i="1" s="1"/>
  <c r="AJ3" i="27"/>
  <c r="AK18" i="27"/>
  <c r="AJ30" i="27"/>
  <c r="AJ32" i="27" s="1"/>
  <c r="AJ5" i="27" s="1"/>
  <c r="AJ34" i="27"/>
  <c r="AJ35" i="27" s="1"/>
  <c r="AJ4" i="27" s="1"/>
  <c r="AJ24" i="27"/>
  <c r="AJ26" i="27" s="1"/>
  <c r="AJ45" i="27"/>
  <c r="AJ40" i="27"/>
  <c r="BJ62" i="19"/>
  <c r="BJ64" i="19" s="1"/>
  <c r="BJ216" i="1"/>
  <c r="BK93" i="19"/>
  <c r="BK98" i="19"/>
  <c r="BL52" i="19"/>
  <c r="BL55" i="19" s="1"/>
  <c r="BL63" i="19" s="1"/>
  <c r="BL92" i="19"/>
  <c r="BI57" i="19"/>
  <c r="BJ56" i="19"/>
  <c r="BK43" i="19"/>
  <c r="BK44" i="19" s="1"/>
  <c r="BK282" i="4" s="1"/>
  <c r="BK81" i="19"/>
  <c r="BK53" i="19"/>
  <c r="BL2" i="13"/>
  <c r="BL42" i="19"/>
  <c r="BI45" i="19"/>
  <c r="BH46" i="19"/>
  <c r="BK58" i="1"/>
  <c r="BK87" i="19"/>
  <c r="BK29" i="1"/>
  <c r="BK45" i="1"/>
  <c r="BK3" i="13"/>
  <c r="BJ4" i="21"/>
  <c r="BJ4" i="19"/>
  <c r="BJ4" i="4"/>
  <c r="BJ4" i="1"/>
  <c r="BJ5" i="21"/>
  <c r="BJ5" i="4"/>
  <c r="BJ5" i="19"/>
  <c r="BJ5" i="1"/>
  <c r="BL2" i="19"/>
  <c r="BL2" i="4"/>
  <c r="BL2" i="21"/>
  <c r="BL2" i="1"/>
  <c r="BK3" i="21"/>
  <c r="BK3" i="19"/>
  <c r="BK3" i="4"/>
  <c r="BK257" i="4" s="1"/>
  <c r="BK3" i="1"/>
  <c r="BK224" i="1" s="1"/>
  <c r="BK30" i="19"/>
  <c r="BK32" i="19" s="1"/>
  <c r="BK5" i="13" s="1"/>
  <c r="BK34" i="19"/>
  <c r="BK35" i="19" s="1"/>
  <c r="BK4" i="13" s="1"/>
  <c r="BK24" i="19"/>
  <c r="BK26" i="19" s="1"/>
  <c r="BM18" i="19"/>
  <c r="BM97" i="19" s="1"/>
  <c r="BL21" i="19"/>
  <c r="BL22" i="19" s="1"/>
  <c r="BL25" i="19"/>
  <c r="BL43" i="13"/>
  <c r="BL44" i="13" s="1"/>
  <c r="BK258" i="4" l="1"/>
  <c r="BL397" i="1"/>
  <c r="BL394" i="1"/>
  <c r="BL395" i="1"/>
  <c r="BL380" i="1"/>
  <c r="BL376" i="1"/>
  <c r="BL389" i="1"/>
  <c r="BL387" i="1"/>
  <c r="BL378" i="1"/>
  <c r="BL381" i="1"/>
  <c r="BL379" i="1"/>
  <c r="BL375" i="1"/>
  <c r="BL371" i="1"/>
  <c r="BL390" i="1"/>
  <c r="BL369" i="1"/>
  <c r="BL391" i="1"/>
  <c r="BL372" i="1"/>
  <c r="BL367" i="1"/>
  <c r="BL392" i="1"/>
  <c r="BL388" i="1"/>
  <c r="BL366" i="1"/>
  <c r="BL354" i="1"/>
  <c r="BL353" i="1"/>
  <c r="BL345" i="1"/>
  <c r="BL393" i="1"/>
  <c r="BL386" i="1"/>
  <c r="BL382" i="1"/>
  <c r="BL373" i="1"/>
  <c r="BL383" i="1"/>
  <c r="BL374" i="1"/>
  <c r="BL350" i="1"/>
  <c r="BL362" i="1"/>
  <c r="BL365" i="1"/>
  <c r="BL368" i="1"/>
  <c r="BL358" i="1"/>
  <c r="BL346" i="1"/>
  <c r="BL338" i="1"/>
  <c r="BL332" i="1"/>
  <c r="BL327" i="1"/>
  <c r="BL324" i="1"/>
  <c r="BL360" i="1"/>
  <c r="BL348" i="1"/>
  <c r="BL343" i="1"/>
  <c r="BL340" i="1"/>
  <c r="BL385" i="1"/>
  <c r="BL349" i="1"/>
  <c r="BL342" i="1"/>
  <c r="BL341" i="1"/>
  <c r="BL336" i="1"/>
  <c r="BL335" i="1"/>
  <c r="BL334" i="1"/>
  <c r="BL396" i="1"/>
  <c r="BL370" i="1"/>
  <c r="BL355" i="1"/>
  <c r="BL333" i="1"/>
  <c r="BL357" i="1"/>
  <c r="BL344" i="1"/>
  <c r="BL337" i="1"/>
  <c r="BL364" i="1"/>
  <c r="BL377" i="1"/>
  <c r="BL384" i="1"/>
  <c r="BL351" i="1"/>
  <c r="BL363" i="1"/>
  <c r="BL359" i="1"/>
  <c r="BL356" i="1"/>
  <c r="BL361" i="1"/>
  <c r="BL352" i="1"/>
  <c r="BL347" i="1"/>
  <c r="BL326" i="1"/>
  <c r="BL331" i="1"/>
  <c r="BL325" i="1"/>
  <c r="BL330" i="1"/>
  <c r="BL339" i="1"/>
  <c r="BL329" i="1"/>
  <c r="BL328" i="1"/>
  <c r="BJ65" i="19"/>
  <c r="BK214" i="1"/>
  <c r="BK218" i="1" s="1"/>
  <c r="AK39" i="27"/>
  <c r="AK44" i="27"/>
  <c r="AK21" i="27"/>
  <c r="AK22" i="27" s="1"/>
  <c r="AK25" i="27"/>
  <c r="AK2" i="27"/>
  <c r="BK62" i="19"/>
  <c r="BK64" i="19" s="1"/>
  <c r="BK216" i="1"/>
  <c r="BL93" i="19"/>
  <c r="BL98" i="19"/>
  <c r="BM52" i="19"/>
  <c r="BM55" i="19" s="1"/>
  <c r="BM63" i="19" s="1"/>
  <c r="BM92" i="19"/>
  <c r="BL43" i="19"/>
  <c r="BL44" i="19" s="1"/>
  <c r="BL282" i="4" s="1"/>
  <c r="BL81" i="19"/>
  <c r="BL53" i="19"/>
  <c r="BJ57" i="19"/>
  <c r="BK56" i="19"/>
  <c r="BM2" i="13"/>
  <c r="BM42" i="19"/>
  <c r="BJ45" i="19"/>
  <c r="BI46" i="19"/>
  <c r="BL58" i="1"/>
  <c r="BL87" i="19"/>
  <c r="BL29" i="1"/>
  <c r="BL45" i="1"/>
  <c r="BL3" i="13"/>
  <c r="BM2" i="21"/>
  <c r="BM2" i="19"/>
  <c r="BM2" i="1"/>
  <c r="BM2" i="4"/>
  <c r="BK4" i="21"/>
  <c r="BK4" i="19"/>
  <c r="BK4" i="1"/>
  <c r="BK4" i="4"/>
  <c r="BK5" i="19"/>
  <c r="BK5" i="4"/>
  <c r="BK5" i="21"/>
  <c r="BK5" i="1"/>
  <c r="BL3" i="19"/>
  <c r="BL3" i="21"/>
  <c r="BL3" i="4"/>
  <c r="BL3" i="1"/>
  <c r="BL224" i="1" s="1"/>
  <c r="BL30" i="19"/>
  <c r="BL32" i="19" s="1"/>
  <c r="BL5" i="13" s="1"/>
  <c r="BL34" i="19"/>
  <c r="BL35" i="19" s="1"/>
  <c r="BL4" i="13" s="1"/>
  <c r="BL24" i="19"/>
  <c r="BL26" i="19" s="1"/>
  <c r="BN18" i="19"/>
  <c r="BN97" i="19" s="1"/>
  <c r="BM21" i="19"/>
  <c r="BM22" i="19" s="1"/>
  <c r="BM25" i="19"/>
  <c r="BM43" i="13"/>
  <c r="BM44" i="13" s="1"/>
  <c r="BL258" i="4" l="1"/>
  <c r="BK65" i="19"/>
  <c r="BM394" i="1"/>
  <c r="BM396" i="1"/>
  <c r="BM393" i="1"/>
  <c r="BM388" i="1"/>
  <c r="BM382" i="1"/>
  <c r="BM389" i="1"/>
  <c r="BM387" i="1"/>
  <c r="BM369" i="1"/>
  <c r="BM397" i="1"/>
  <c r="BM392" i="1"/>
  <c r="BM375" i="1"/>
  <c r="BM372" i="1"/>
  <c r="BM362" i="1"/>
  <c r="BM386" i="1"/>
  <c r="BM374" i="1"/>
  <c r="BM367" i="1"/>
  <c r="BM395" i="1"/>
  <c r="BM391" i="1"/>
  <c r="BM380" i="1"/>
  <c r="BM376" i="1"/>
  <c r="BM365" i="1"/>
  <c r="BM361" i="1"/>
  <c r="BM346" i="1"/>
  <c r="BM337" i="1"/>
  <c r="BM370" i="1"/>
  <c r="BM385" i="1"/>
  <c r="BM363" i="1"/>
  <c r="BM343" i="1"/>
  <c r="BM340" i="1"/>
  <c r="BM381" i="1"/>
  <c r="BM377" i="1"/>
  <c r="BM379" i="1"/>
  <c r="BM384" i="1"/>
  <c r="BM368" i="1"/>
  <c r="BM364" i="1"/>
  <c r="BM366" i="1"/>
  <c r="BM355" i="1"/>
  <c r="BM378" i="1"/>
  <c r="BM371" i="1"/>
  <c r="BM356" i="1"/>
  <c r="BM352" i="1"/>
  <c r="BM347" i="1"/>
  <c r="BM339" i="1"/>
  <c r="BM349" i="1"/>
  <c r="BM342" i="1"/>
  <c r="BM341" i="1"/>
  <c r="BM336" i="1"/>
  <c r="BM335" i="1"/>
  <c r="BM359" i="1"/>
  <c r="BM353" i="1"/>
  <c r="BM344" i="1"/>
  <c r="BM390" i="1"/>
  <c r="BM345" i="1"/>
  <c r="BM383" i="1"/>
  <c r="BM333" i="1"/>
  <c r="BM354" i="1"/>
  <c r="BM350" i="1"/>
  <c r="BM358" i="1"/>
  <c r="BM351" i="1"/>
  <c r="BM360" i="1"/>
  <c r="BM373" i="1"/>
  <c r="BM331" i="1"/>
  <c r="BM357" i="1"/>
  <c r="BM325" i="1"/>
  <c r="BM348" i="1"/>
  <c r="BM334" i="1"/>
  <c r="BM330" i="1"/>
  <c r="BM332" i="1"/>
  <c r="BM329" i="1"/>
  <c r="BM328" i="1"/>
  <c r="BM338" i="1"/>
  <c r="BM327" i="1"/>
  <c r="BM326" i="1"/>
  <c r="BL214" i="1"/>
  <c r="BL218" i="1" s="1"/>
  <c r="AK34" i="27"/>
  <c r="AK35" i="27" s="1"/>
  <c r="AK4" i="27" s="1"/>
  <c r="AL18" i="27"/>
  <c r="AK30" i="27"/>
  <c r="AK32" i="27" s="1"/>
  <c r="AK5" i="27" s="1"/>
  <c r="AK3" i="27"/>
  <c r="AK40" i="27"/>
  <c r="AK24" i="27"/>
  <c r="AK26" i="27" s="1"/>
  <c r="AK45" i="27"/>
  <c r="BL62" i="19"/>
  <c r="BL64" i="19" s="1"/>
  <c r="BL216" i="1"/>
  <c r="BM93" i="19"/>
  <c r="BM98" i="19"/>
  <c r="BN52" i="19"/>
  <c r="BN55" i="19" s="1"/>
  <c r="BN63" i="19" s="1"/>
  <c r="BN92" i="19"/>
  <c r="BK57" i="19"/>
  <c r="BL56" i="19"/>
  <c r="BM43" i="19"/>
  <c r="BM44" i="19" s="1"/>
  <c r="BM282" i="4" s="1"/>
  <c r="BM81" i="19"/>
  <c r="BM53" i="19"/>
  <c r="BN2" i="13"/>
  <c r="BN42" i="19"/>
  <c r="BK45" i="19"/>
  <c r="BJ46" i="19"/>
  <c r="BM58" i="1"/>
  <c r="BM87" i="19"/>
  <c r="BM29" i="1"/>
  <c r="BM45" i="1"/>
  <c r="BM3" i="13"/>
  <c r="BN2" i="21"/>
  <c r="BN2" i="19"/>
  <c r="BN2" i="4"/>
  <c r="BN2" i="1"/>
  <c r="BL4" i="21"/>
  <c r="BL4" i="19"/>
  <c r="BL4" i="4"/>
  <c r="BL4" i="1"/>
  <c r="BL5" i="21"/>
  <c r="BL5" i="19"/>
  <c r="BL5" i="1"/>
  <c r="BL5" i="4"/>
  <c r="BM3" i="21"/>
  <c r="BM3" i="19"/>
  <c r="BM3" i="4"/>
  <c r="BM257" i="4" s="1"/>
  <c r="BM3" i="1"/>
  <c r="BM224" i="1" s="1"/>
  <c r="BM30" i="19"/>
  <c r="BM32" i="19" s="1"/>
  <c r="BM5" i="13" s="1"/>
  <c r="BM34" i="19"/>
  <c r="BM35" i="19" s="1"/>
  <c r="BM4" i="13" s="1"/>
  <c r="BM24" i="19"/>
  <c r="BM26" i="19" s="1"/>
  <c r="BO18" i="19"/>
  <c r="BO97" i="19" s="1"/>
  <c r="BN25" i="19"/>
  <c r="BN21" i="19"/>
  <c r="BN22" i="19" s="1"/>
  <c r="BN43" i="13"/>
  <c r="BN44" i="13" s="1"/>
  <c r="BL65" i="19" l="1"/>
  <c r="BM258" i="4"/>
  <c r="BN393" i="1"/>
  <c r="BN396" i="1"/>
  <c r="BN392" i="1"/>
  <c r="BN381" i="1"/>
  <c r="BN397" i="1"/>
  <c r="BN390" i="1"/>
  <c r="BN387" i="1"/>
  <c r="BN384" i="1"/>
  <c r="BN391" i="1"/>
  <c r="BN383" i="1"/>
  <c r="BN394" i="1"/>
  <c r="BN386" i="1"/>
  <c r="BN385" i="1"/>
  <c r="BN382" i="1"/>
  <c r="BN370" i="1"/>
  <c r="BN377" i="1"/>
  <c r="BN372" i="1"/>
  <c r="BN389" i="1"/>
  <c r="BN359" i="1"/>
  <c r="BN356" i="1"/>
  <c r="BN351" i="1"/>
  <c r="BN348" i="1"/>
  <c r="BN335" i="1"/>
  <c r="BN388" i="1"/>
  <c r="BN395" i="1"/>
  <c r="BN358" i="1"/>
  <c r="BN349" i="1"/>
  <c r="BN368" i="1"/>
  <c r="BN357" i="1"/>
  <c r="BN350" i="1"/>
  <c r="BN342" i="1"/>
  <c r="BN341" i="1"/>
  <c r="BN380" i="1"/>
  <c r="BN367" i="1"/>
  <c r="BN366" i="1"/>
  <c r="BN365" i="1"/>
  <c r="BN379" i="1"/>
  <c r="BN364" i="1"/>
  <c r="BN375" i="1"/>
  <c r="BN360" i="1"/>
  <c r="BN376" i="1"/>
  <c r="BN361" i="1"/>
  <c r="BN371" i="1"/>
  <c r="BN331" i="1"/>
  <c r="BN328" i="1"/>
  <c r="BN353" i="1"/>
  <c r="BN344" i="1"/>
  <c r="BN369" i="1"/>
  <c r="BN363" i="1"/>
  <c r="BN373" i="1"/>
  <c r="BN354" i="1"/>
  <c r="BN362" i="1"/>
  <c r="BN355" i="1"/>
  <c r="BN345" i="1"/>
  <c r="BN378" i="1"/>
  <c r="BN339" i="1"/>
  <c r="BN346" i="1"/>
  <c r="BN340" i="1"/>
  <c r="BN352" i="1"/>
  <c r="BN347" i="1"/>
  <c r="BN374" i="1"/>
  <c r="BN334" i="1"/>
  <c r="BN330" i="1"/>
  <c r="BN336" i="1"/>
  <c r="BN332" i="1"/>
  <c r="BN329" i="1"/>
  <c r="BN343" i="1"/>
  <c r="BN338" i="1"/>
  <c r="BN327" i="1"/>
  <c r="BN333" i="1"/>
  <c r="BN337" i="1"/>
  <c r="BN326" i="1"/>
  <c r="BM214" i="1"/>
  <c r="BM218" i="1" s="1"/>
  <c r="AL25" i="27"/>
  <c r="AL21" i="27"/>
  <c r="AL22" i="27" s="1"/>
  <c r="AL39" i="27"/>
  <c r="AL2" i="27"/>
  <c r="AL44" i="27"/>
  <c r="BM62" i="19"/>
  <c r="BM64" i="19" s="1"/>
  <c r="BM65" i="19" s="1"/>
  <c r="BM216" i="1"/>
  <c r="BN93" i="19"/>
  <c r="BN98" i="19"/>
  <c r="BO52" i="19"/>
  <c r="BO55" i="19" s="1"/>
  <c r="BO63" i="19" s="1"/>
  <c r="BO92" i="19"/>
  <c r="BN43" i="19"/>
  <c r="BN44" i="19" s="1"/>
  <c r="BN282" i="4" s="1"/>
  <c r="BN81" i="19"/>
  <c r="BN53" i="19"/>
  <c r="BL57" i="19"/>
  <c r="BM56" i="19"/>
  <c r="BO2" i="13"/>
  <c r="BO42" i="19"/>
  <c r="BK46" i="19"/>
  <c r="BL45" i="19"/>
  <c r="BN58" i="1"/>
  <c r="BN87" i="19"/>
  <c r="BN29" i="1"/>
  <c r="BN45" i="1"/>
  <c r="BN3" i="13"/>
  <c r="BM5" i="21"/>
  <c r="BM5" i="19"/>
  <c r="BM5" i="1"/>
  <c r="BM5" i="4"/>
  <c r="BO2" i="21"/>
  <c r="BO2" i="19"/>
  <c r="BO2" i="4"/>
  <c r="BO2" i="1"/>
  <c r="BN3" i="21"/>
  <c r="BN3" i="19"/>
  <c r="BN3" i="4"/>
  <c r="BN3" i="1"/>
  <c r="BN224" i="1" s="1"/>
  <c r="BM4" i="21"/>
  <c r="BM4" i="19"/>
  <c r="BM4" i="4"/>
  <c r="BM4" i="1"/>
  <c r="BN30" i="19"/>
  <c r="BN32" i="19" s="1"/>
  <c r="BN5" i="13" s="1"/>
  <c r="BN34" i="19"/>
  <c r="BN35" i="19" s="1"/>
  <c r="BN4" i="13" s="1"/>
  <c r="BN24" i="19"/>
  <c r="BN26" i="19" s="1"/>
  <c r="BP18" i="19"/>
  <c r="BP97" i="19" s="1"/>
  <c r="BO25" i="19"/>
  <c r="BO21" i="19"/>
  <c r="BO22" i="19" s="1"/>
  <c r="BO43" i="13"/>
  <c r="BO44" i="13" s="1"/>
  <c r="BN258" i="4" l="1"/>
  <c r="BO397" i="1"/>
  <c r="BO396" i="1"/>
  <c r="BO395" i="1"/>
  <c r="BO390" i="1"/>
  <c r="BO378" i="1"/>
  <c r="BO377" i="1"/>
  <c r="BO386" i="1"/>
  <c r="BO381" i="1"/>
  <c r="BO373" i="1"/>
  <c r="BO384" i="1"/>
  <c r="BO380" i="1"/>
  <c r="BO376" i="1"/>
  <c r="BO383" i="1"/>
  <c r="BO393" i="1"/>
  <c r="BO379" i="1"/>
  <c r="BO389" i="1"/>
  <c r="BO392" i="1"/>
  <c r="BO388" i="1"/>
  <c r="BO364" i="1"/>
  <c r="BO360" i="1"/>
  <c r="BO347" i="1"/>
  <c r="BO344" i="1"/>
  <c r="BO387" i="1"/>
  <c r="BO362" i="1"/>
  <c r="BO394" i="1"/>
  <c r="BO363" i="1"/>
  <c r="BO391" i="1"/>
  <c r="BO368" i="1"/>
  <c r="BO371" i="1"/>
  <c r="BO370" i="1"/>
  <c r="BO359" i="1"/>
  <c r="BO385" i="1"/>
  <c r="BO372" i="1"/>
  <c r="BO382" i="1"/>
  <c r="BO367" i="1"/>
  <c r="BO358" i="1"/>
  <c r="BO352" i="1"/>
  <c r="BO339" i="1"/>
  <c r="BO330" i="1"/>
  <c r="BO329" i="1"/>
  <c r="BO374" i="1"/>
  <c r="BO348" i="1"/>
  <c r="BO343" i="1"/>
  <c r="BO340" i="1"/>
  <c r="BO336" i="1"/>
  <c r="BO334" i="1"/>
  <c r="BO369" i="1"/>
  <c r="BO354" i="1"/>
  <c r="BO350" i="1"/>
  <c r="BO361" i="1"/>
  <c r="BO351" i="1"/>
  <c r="BO338" i="1"/>
  <c r="BO332" i="1"/>
  <c r="BO355" i="1"/>
  <c r="BO345" i="1"/>
  <c r="BO346" i="1"/>
  <c r="BO356" i="1"/>
  <c r="BO366" i="1"/>
  <c r="BO341" i="1"/>
  <c r="BO365" i="1"/>
  <c r="BO342" i="1"/>
  <c r="BO375" i="1"/>
  <c r="BO357" i="1"/>
  <c r="BO328" i="1"/>
  <c r="BO327" i="1"/>
  <c r="BO335" i="1"/>
  <c r="BO333" i="1"/>
  <c r="BO337" i="1"/>
  <c r="BO331" i="1"/>
  <c r="BO353" i="1"/>
  <c r="BO349" i="1"/>
  <c r="BN214" i="1"/>
  <c r="BN218" i="1" s="1"/>
  <c r="AL45" i="27"/>
  <c r="AM18" i="27"/>
  <c r="AL34" i="27"/>
  <c r="AL35" i="27" s="1"/>
  <c r="AL4" i="27" s="1"/>
  <c r="AL30" i="27"/>
  <c r="AL32" i="27" s="1"/>
  <c r="AL5" i="27" s="1"/>
  <c r="AL3" i="27"/>
  <c r="AL40" i="27"/>
  <c r="AL24" i="27"/>
  <c r="AL26" i="27" s="1"/>
  <c r="BN62" i="19"/>
  <c r="BN64" i="19" s="1"/>
  <c r="BN65" i="19" s="1"/>
  <c r="BN216" i="1"/>
  <c r="BO93" i="19"/>
  <c r="BO98" i="19"/>
  <c r="BP52" i="19"/>
  <c r="BP55" i="19" s="1"/>
  <c r="BP63" i="19" s="1"/>
  <c r="BP92" i="19"/>
  <c r="BM57" i="19"/>
  <c r="BN56" i="19"/>
  <c r="BO43" i="19"/>
  <c r="BO44" i="19" s="1"/>
  <c r="BO282" i="4" s="1"/>
  <c r="BO81" i="19"/>
  <c r="BO53" i="19"/>
  <c r="BL46" i="19"/>
  <c r="BM45" i="19"/>
  <c r="BP2" i="13"/>
  <c r="BP42" i="19"/>
  <c r="BO58" i="1"/>
  <c r="BO87" i="19"/>
  <c r="BO29" i="1"/>
  <c r="BO45" i="1"/>
  <c r="BO3" i="13"/>
  <c r="BN5" i="21"/>
  <c r="BN5" i="19"/>
  <c r="BN5" i="4"/>
  <c r="BN5" i="1"/>
  <c r="BN4" i="19"/>
  <c r="BN4" i="4"/>
  <c r="BN4" i="21"/>
  <c r="BN4" i="1"/>
  <c r="BO3" i="4"/>
  <c r="BO257" i="4" s="1"/>
  <c r="BO3" i="21"/>
  <c r="BO3" i="19"/>
  <c r="BO3" i="1"/>
  <c r="BO224" i="1" s="1"/>
  <c r="BP2" i="1"/>
  <c r="BP2" i="4"/>
  <c r="BP2" i="19"/>
  <c r="BP2" i="21"/>
  <c r="BO30" i="19"/>
  <c r="BO32" i="19" s="1"/>
  <c r="BO5" i="13" s="1"/>
  <c r="BO34" i="19"/>
  <c r="BO35" i="19" s="1"/>
  <c r="BO4" i="13" s="1"/>
  <c r="BO24" i="19"/>
  <c r="BO26" i="19" s="1"/>
  <c r="BQ18" i="19"/>
  <c r="BQ97" i="19" s="1"/>
  <c r="BP25" i="19"/>
  <c r="BP21" i="19"/>
  <c r="BP22" i="19" s="1"/>
  <c r="BP43" i="13"/>
  <c r="BP44" i="13" s="1"/>
  <c r="BO258" i="4" l="1"/>
  <c r="BP397" i="1"/>
  <c r="BP394" i="1"/>
  <c r="BP389" i="1"/>
  <c r="BP385" i="1"/>
  <c r="BP393" i="1"/>
  <c r="BP388" i="1"/>
  <c r="BP392" i="1"/>
  <c r="BP371" i="1"/>
  <c r="BP368" i="1"/>
  <c r="BP391" i="1"/>
  <c r="BP382" i="1"/>
  <c r="BP379" i="1"/>
  <c r="BP377" i="1"/>
  <c r="BP395" i="1"/>
  <c r="BP390" i="1"/>
  <c r="BP363" i="1"/>
  <c r="BP373" i="1"/>
  <c r="BP387" i="1"/>
  <c r="BP374" i="1"/>
  <c r="BP369" i="1"/>
  <c r="BP355" i="1"/>
  <c r="BP352" i="1"/>
  <c r="BP384" i="1"/>
  <c r="BP375" i="1"/>
  <c r="BP367" i="1"/>
  <c r="BP365" i="1"/>
  <c r="BP361" i="1"/>
  <c r="BP346" i="1"/>
  <c r="BP337" i="1"/>
  <c r="BP378" i="1"/>
  <c r="BP376" i="1"/>
  <c r="BP370" i="1"/>
  <c r="BP362" i="1"/>
  <c r="BP357" i="1"/>
  <c r="BP360" i="1"/>
  <c r="BP386" i="1"/>
  <c r="BP381" i="1"/>
  <c r="BP380" i="1"/>
  <c r="BP356" i="1"/>
  <c r="BP347" i="1"/>
  <c r="BP353" i="1"/>
  <c r="BP349" i="1"/>
  <c r="BP342" i="1"/>
  <c r="BP341" i="1"/>
  <c r="BP335" i="1"/>
  <c r="BP372" i="1"/>
  <c r="BP359" i="1"/>
  <c r="BP354" i="1"/>
  <c r="BP350" i="1"/>
  <c r="BP364" i="1"/>
  <c r="BP345" i="1"/>
  <c r="BP358" i="1"/>
  <c r="BP351" i="1"/>
  <c r="BP339" i="1"/>
  <c r="BP340" i="1"/>
  <c r="BP396" i="1"/>
  <c r="BP366" i="1"/>
  <c r="BP348" i="1"/>
  <c r="BP343" i="1"/>
  <c r="BP333" i="1"/>
  <c r="BP383" i="1"/>
  <c r="BP334" i="1"/>
  <c r="BP330" i="1"/>
  <c r="BP344" i="1"/>
  <c r="BP336" i="1"/>
  <c r="BP332" i="1"/>
  <c r="BP329" i="1"/>
  <c r="BP328" i="1"/>
  <c r="BP338" i="1"/>
  <c r="BP331" i="1"/>
  <c r="BO214" i="1"/>
  <c r="BO218" i="1" s="1"/>
  <c r="AM2" i="27"/>
  <c r="AM21" i="27"/>
  <c r="AM22" i="27" s="1"/>
  <c r="AM25" i="27"/>
  <c r="AM39" i="27"/>
  <c r="AM44" i="27"/>
  <c r="BO62" i="19"/>
  <c r="BO64" i="19" s="1"/>
  <c r="BO65" i="19" s="1"/>
  <c r="BO216" i="1"/>
  <c r="BP93" i="19"/>
  <c r="BP98" i="19"/>
  <c r="BQ52" i="19"/>
  <c r="BQ55" i="19" s="1"/>
  <c r="BQ63" i="19" s="1"/>
  <c r="BQ92" i="19"/>
  <c r="BP43" i="19"/>
  <c r="BP44" i="19" s="1"/>
  <c r="BP282" i="4" s="1"/>
  <c r="BP81" i="19"/>
  <c r="BP53" i="19"/>
  <c r="BO56" i="19"/>
  <c r="BN57" i="19"/>
  <c r="BQ2" i="13"/>
  <c r="BQ42" i="19"/>
  <c r="BM46" i="19"/>
  <c r="BN45" i="19"/>
  <c r="BP58" i="1"/>
  <c r="BP87" i="19"/>
  <c r="BP29" i="1"/>
  <c r="BP45" i="1"/>
  <c r="BP3" i="13"/>
  <c r="BO5" i="21"/>
  <c r="BO5" i="19"/>
  <c r="BO5" i="4"/>
  <c r="BO5" i="1"/>
  <c r="BO4" i="4"/>
  <c r="BO4" i="1"/>
  <c r="BO4" i="21"/>
  <c r="BO4" i="19"/>
  <c r="BQ2" i="4"/>
  <c r="BQ2" i="1"/>
  <c r="BQ2" i="19"/>
  <c r="BQ2" i="21"/>
  <c r="BP3" i="21"/>
  <c r="BP3" i="4"/>
  <c r="BP257" i="4" s="1"/>
  <c r="BP3" i="19"/>
  <c r="BP3" i="1"/>
  <c r="BP224" i="1" s="1"/>
  <c r="BP30" i="19"/>
  <c r="BP32" i="19" s="1"/>
  <c r="BP5" i="13" s="1"/>
  <c r="BP34" i="19"/>
  <c r="BP35" i="19" s="1"/>
  <c r="BP4" i="13" s="1"/>
  <c r="BP24" i="19"/>
  <c r="BP26" i="19" s="1"/>
  <c r="BR18" i="19"/>
  <c r="BR97" i="19" s="1"/>
  <c r="BQ25" i="19"/>
  <c r="BQ21" i="19"/>
  <c r="BQ22" i="19" s="1"/>
  <c r="BQ43" i="13"/>
  <c r="BQ44" i="13" s="1"/>
  <c r="BP258" i="4" l="1"/>
  <c r="BQ395" i="1"/>
  <c r="BQ393" i="1"/>
  <c r="BQ392" i="1"/>
  <c r="BQ396" i="1"/>
  <c r="BQ383" i="1"/>
  <c r="BQ380" i="1"/>
  <c r="BQ394" i="1"/>
  <c r="BQ388" i="1"/>
  <c r="BQ391" i="1"/>
  <c r="BQ375" i="1"/>
  <c r="BQ385" i="1"/>
  <c r="BQ384" i="1"/>
  <c r="BQ368" i="1"/>
  <c r="BQ369" i="1"/>
  <c r="BQ370" i="1"/>
  <c r="BQ366" i="1"/>
  <c r="BQ354" i="1"/>
  <c r="BQ353" i="1"/>
  <c r="BQ345" i="1"/>
  <c r="BQ338" i="1"/>
  <c r="BQ397" i="1"/>
  <c r="BQ378" i="1"/>
  <c r="BQ373" i="1"/>
  <c r="BQ371" i="1"/>
  <c r="BQ387" i="1"/>
  <c r="BQ382" i="1"/>
  <c r="BQ381" i="1"/>
  <c r="BQ376" i="1"/>
  <c r="BQ372" i="1"/>
  <c r="BQ359" i="1"/>
  <c r="BQ356" i="1"/>
  <c r="BQ351" i="1"/>
  <c r="BQ348" i="1"/>
  <c r="BQ374" i="1"/>
  <c r="BQ389" i="1"/>
  <c r="BQ390" i="1"/>
  <c r="BQ364" i="1"/>
  <c r="BQ365" i="1"/>
  <c r="BQ386" i="1"/>
  <c r="BQ377" i="1"/>
  <c r="BQ362" i="1"/>
  <c r="BQ360" i="1"/>
  <c r="BQ343" i="1"/>
  <c r="BQ340" i="1"/>
  <c r="BQ336" i="1"/>
  <c r="BQ334" i="1"/>
  <c r="BQ344" i="1"/>
  <c r="BQ363" i="1"/>
  <c r="BQ357" i="1"/>
  <c r="BQ337" i="1"/>
  <c r="BQ367" i="1"/>
  <c r="BQ346" i="1"/>
  <c r="BQ331" i="1"/>
  <c r="BQ350" i="1"/>
  <c r="BQ330" i="1"/>
  <c r="BQ355" i="1"/>
  <c r="BQ358" i="1"/>
  <c r="BQ339" i="1"/>
  <c r="BQ352" i="1"/>
  <c r="BQ347" i="1"/>
  <c r="BQ341" i="1"/>
  <c r="BQ361" i="1"/>
  <c r="BQ342" i="1"/>
  <c r="BQ379" i="1"/>
  <c r="BQ332" i="1"/>
  <c r="BQ329" i="1"/>
  <c r="BQ335" i="1"/>
  <c r="BQ333" i="1"/>
  <c r="BQ349" i="1"/>
  <c r="BP214" i="1"/>
  <c r="BP218" i="1" s="1"/>
  <c r="AM45" i="27"/>
  <c r="AN18" i="27"/>
  <c r="AM40" i="27"/>
  <c r="AM30" i="27"/>
  <c r="AM32" i="27" s="1"/>
  <c r="AM5" i="27" s="1"/>
  <c r="AM34" i="27"/>
  <c r="AM35" i="27" s="1"/>
  <c r="AM4" i="27" s="1"/>
  <c r="AM3" i="27"/>
  <c r="AM24" i="27"/>
  <c r="AM26" i="27" s="1"/>
  <c r="BP62" i="19"/>
  <c r="BP64" i="19" s="1"/>
  <c r="BP65" i="19" s="1"/>
  <c r="BP216" i="1"/>
  <c r="BQ93" i="19"/>
  <c r="BQ98" i="19"/>
  <c r="BR52" i="19"/>
  <c r="BR55" i="19" s="1"/>
  <c r="BR63" i="19" s="1"/>
  <c r="BR92" i="19"/>
  <c r="BQ43" i="19"/>
  <c r="BQ44" i="19" s="1"/>
  <c r="BQ282" i="4" s="1"/>
  <c r="BQ81" i="19"/>
  <c r="BQ53" i="19"/>
  <c r="BP56" i="19"/>
  <c r="BO57" i="19"/>
  <c r="BR2" i="13"/>
  <c r="BR42" i="19"/>
  <c r="BN46" i="19"/>
  <c r="BO45" i="19"/>
  <c r="BQ58" i="1"/>
  <c r="BQ87" i="19"/>
  <c r="BQ29" i="1"/>
  <c r="BQ45" i="1"/>
  <c r="BQ3" i="13"/>
  <c r="BR2" i="1"/>
  <c r="BR2" i="21"/>
  <c r="BR2" i="19"/>
  <c r="BR2" i="4"/>
  <c r="BP5" i="21"/>
  <c r="BP5" i="4"/>
  <c r="BP5" i="1"/>
  <c r="BP5" i="19"/>
  <c r="BQ3" i="21"/>
  <c r="BQ3" i="1"/>
  <c r="BQ224" i="1" s="1"/>
  <c r="BQ3" i="4"/>
  <c r="BQ257" i="4" s="1"/>
  <c r="BQ3" i="19"/>
  <c r="BP4" i="21"/>
  <c r="BP4" i="4"/>
  <c r="BP4" i="1"/>
  <c r="BP4" i="19"/>
  <c r="BQ30" i="19"/>
  <c r="BQ32" i="19" s="1"/>
  <c r="BQ5" i="13" s="1"/>
  <c r="BQ34" i="19"/>
  <c r="BQ35" i="19" s="1"/>
  <c r="BQ4" i="13" s="1"/>
  <c r="BQ24" i="19"/>
  <c r="BQ26" i="19" s="1"/>
  <c r="BS18" i="19"/>
  <c r="BS97" i="19" s="1"/>
  <c r="BR21" i="19"/>
  <c r="BR22" i="19" s="1"/>
  <c r="BR25" i="19"/>
  <c r="BR43" i="13"/>
  <c r="BR44" i="13" s="1"/>
  <c r="BQ258" i="4" l="1"/>
  <c r="BR391" i="1"/>
  <c r="BR393" i="1"/>
  <c r="BR382" i="1"/>
  <c r="BR380" i="1"/>
  <c r="BR397" i="1"/>
  <c r="BR390" i="1"/>
  <c r="BR388" i="1"/>
  <c r="BR378" i="1"/>
  <c r="BR381" i="1"/>
  <c r="BR383" i="1"/>
  <c r="BR373" i="1"/>
  <c r="BR394" i="1"/>
  <c r="BR392" i="1"/>
  <c r="BR374" i="1"/>
  <c r="BR371" i="1"/>
  <c r="BR367" i="1"/>
  <c r="BR364" i="1"/>
  <c r="BR376" i="1"/>
  <c r="BR372" i="1"/>
  <c r="BR386" i="1"/>
  <c r="BR395" i="1"/>
  <c r="BR363" i="1"/>
  <c r="BR357" i="1"/>
  <c r="BR350" i="1"/>
  <c r="BR396" i="1"/>
  <c r="BR369" i="1"/>
  <c r="BR384" i="1"/>
  <c r="BR387" i="1"/>
  <c r="BR389" i="1"/>
  <c r="BR354" i="1"/>
  <c r="BR375" i="1"/>
  <c r="BR360" i="1"/>
  <c r="BR377" i="1"/>
  <c r="BR366" i="1"/>
  <c r="BR368" i="1"/>
  <c r="BR349" i="1"/>
  <c r="BR348" i="1"/>
  <c r="BR342" i="1"/>
  <c r="BR341" i="1"/>
  <c r="BR335" i="1"/>
  <c r="BR379" i="1"/>
  <c r="BR385" i="1"/>
  <c r="BR337" i="1"/>
  <c r="BR355" i="1"/>
  <c r="BR345" i="1"/>
  <c r="BR358" i="1"/>
  <c r="BR339" i="1"/>
  <c r="BR338" i="1"/>
  <c r="BR332" i="1"/>
  <c r="BR362" i="1"/>
  <c r="BR351" i="1"/>
  <c r="BR346" i="1"/>
  <c r="BR340" i="1"/>
  <c r="BR359" i="1"/>
  <c r="BR356" i="1"/>
  <c r="BR352" i="1"/>
  <c r="BR347" i="1"/>
  <c r="BR370" i="1"/>
  <c r="BR361" i="1"/>
  <c r="BR365" i="1"/>
  <c r="BR343" i="1"/>
  <c r="BR353" i="1"/>
  <c r="BR334" i="1"/>
  <c r="BR330" i="1"/>
  <c r="BR344" i="1"/>
  <c r="BR336" i="1"/>
  <c r="BR333" i="1"/>
  <c r="BR331" i="1"/>
  <c r="BQ214" i="1"/>
  <c r="BQ218" i="1" s="1"/>
  <c r="AN2" i="27"/>
  <c r="AN25" i="27"/>
  <c r="AN21" i="27"/>
  <c r="AN22" i="27" s="1"/>
  <c r="AN44" i="27"/>
  <c r="AN39" i="27"/>
  <c r="BQ62" i="19"/>
  <c r="BQ64" i="19" s="1"/>
  <c r="BQ65" i="19" s="1"/>
  <c r="BQ216" i="1"/>
  <c r="BR93" i="19"/>
  <c r="BR98" i="19"/>
  <c r="BS52" i="19"/>
  <c r="BS55" i="19" s="1"/>
  <c r="BS63" i="19" s="1"/>
  <c r="BS92" i="19"/>
  <c r="BQ56" i="19"/>
  <c r="BP57" i="19"/>
  <c r="BR43" i="19"/>
  <c r="BR44" i="19" s="1"/>
  <c r="BR282" i="4" s="1"/>
  <c r="BR81" i="19"/>
  <c r="BR53" i="19"/>
  <c r="BS2" i="13"/>
  <c r="BS42" i="19"/>
  <c r="BO46" i="19"/>
  <c r="BP45" i="19"/>
  <c r="BR58" i="1"/>
  <c r="BR87" i="19"/>
  <c r="BR29" i="1"/>
  <c r="BR45" i="1"/>
  <c r="BR3" i="13"/>
  <c r="BS2" i="21"/>
  <c r="BS2" i="19"/>
  <c r="BS2" i="4"/>
  <c r="BS2" i="1"/>
  <c r="BQ4" i="21"/>
  <c r="BQ4" i="1"/>
  <c r="BQ4" i="4"/>
  <c r="BQ4" i="19"/>
  <c r="BQ5" i="21"/>
  <c r="BQ5" i="4"/>
  <c r="BQ5" i="19"/>
  <c r="BQ5" i="1"/>
  <c r="BR3" i="21"/>
  <c r="BR3" i="19"/>
  <c r="BR3" i="1"/>
  <c r="BR224" i="1" s="1"/>
  <c r="BR3" i="4"/>
  <c r="BR257" i="4" s="1"/>
  <c r="BR30" i="19"/>
  <c r="BR32" i="19" s="1"/>
  <c r="BR5" i="13" s="1"/>
  <c r="BR34" i="19"/>
  <c r="BR35" i="19" s="1"/>
  <c r="BR4" i="13" s="1"/>
  <c r="BR24" i="19"/>
  <c r="BR26" i="19" s="1"/>
  <c r="BT18" i="19"/>
  <c r="BT97" i="19" s="1"/>
  <c r="BS25" i="19"/>
  <c r="BS21" i="19"/>
  <c r="BS22" i="19" s="1"/>
  <c r="BS43" i="13"/>
  <c r="BS44" i="13" s="1"/>
  <c r="BR258" i="4" l="1"/>
  <c r="BS397" i="1"/>
  <c r="BS394" i="1"/>
  <c r="BS391" i="1"/>
  <c r="BS379" i="1"/>
  <c r="BS385" i="1"/>
  <c r="BS389" i="1"/>
  <c r="BS387" i="1"/>
  <c r="BS396" i="1"/>
  <c r="BS395" i="1"/>
  <c r="BS374" i="1"/>
  <c r="BS376" i="1"/>
  <c r="BS393" i="1"/>
  <c r="BS388" i="1"/>
  <c r="BS378" i="1"/>
  <c r="BS375" i="1"/>
  <c r="BS366" i="1"/>
  <c r="BS365" i="1"/>
  <c r="BS382" i="1"/>
  <c r="BS383" i="1"/>
  <c r="BS377" i="1"/>
  <c r="BS358" i="1"/>
  <c r="BS349" i="1"/>
  <c r="BS334" i="1"/>
  <c r="BS392" i="1"/>
  <c r="BS362" i="1"/>
  <c r="BS390" i="1"/>
  <c r="BS380" i="1"/>
  <c r="BS355" i="1"/>
  <c r="BS352" i="1"/>
  <c r="BS371" i="1"/>
  <c r="BS386" i="1"/>
  <c r="BS367" i="1"/>
  <c r="BS384" i="1"/>
  <c r="BS372" i="1"/>
  <c r="BS363" i="1"/>
  <c r="BS361" i="1"/>
  <c r="BS369" i="1"/>
  <c r="BS359" i="1"/>
  <c r="BS353" i="1"/>
  <c r="BS344" i="1"/>
  <c r="BS350" i="1"/>
  <c r="BS357" i="1"/>
  <c r="BS345" i="1"/>
  <c r="BS381" i="1"/>
  <c r="BS364" i="1"/>
  <c r="BS347" i="1"/>
  <c r="BS351" i="1"/>
  <c r="BS339" i="1"/>
  <c r="BS346" i="1"/>
  <c r="BS340" i="1"/>
  <c r="BS356" i="1"/>
  <c r="BS370" i="1"/>
  <c r="BS368" i="1"/>
  <c r="BS341" i="1"/>
  <c r="BS360" i="1"/>
  <c r="BS343" i="1"/>
  <c r="BS342" i="1"/>
  <c r="BS373" i="1"/>
  <c r="BS348" i="1"/>
  <c r="BS337" i="1"/>
  <c r="BS336" i="1"/>
  <c r="BS332" i="1"/>
  <c r="BS338" i="1"/>
  <c r="BS333" i="1"/>
  <c r="BS354" i="1"/>
  <c r="BS335" i="1"/>
  <c r="BS331" i="1"/>
  <c r="BR214" i="1"/>
  <c r="BR218" i="1" s="1"/>
  <c r="AN45" i="27"/>
  <c r="AO18" i="27"/>
  <c r="AN40" i="27"/>
  <c r="AN30" i="27"/>
  <c r="AN32" i="27" s="1"/>
  <c r="AN5" i="27" s="1"/>
  <c r="AN34" i="27"/>
  <c r="AN35" i="27" s="1"/>
  <c r="AN4" i="27" s="1"/>
  <c r="AN3" i="27"/>
  <c r="AN24" i="27"/>
  <c r="AN26" i="27" s="1"/>
  <c r="BR62" i="19"/>
  <c r="BR64" i="19" s="1"/>
  <c r="BR65" i="19" s="1"/>
  <c r="BR216" i="1"/>
  <c r="BS93" i="19"/>
  <c r="BS98" i="19"/>
  <c r="BT52" i="19"/>
  <c r="BT55" i="19" s="1"/>
  <c r="BT63" i="19" s="1"/>
  <c r="BT92" i="19"/>
  <c r="BS43" i="19"/>
  <c r="BS44" i="19" s="1"/>
  <c r="BS282" i="4" s="1"/>
  <c r="BS81" i="19"/>
  <c r="BS53" i="19"/>
  <c r="BQ57" i="19"/>
  <c r="BR56" i="19"/>
  <c r="BP46" i="19"/>
  <c r="BQ45" i="19"/>
  <c r="BT2" i="13"/>
  <c r="BT42" i="19"/>
  <c r="BS58" i="1"/>
  <c r="BS87" i="19"/>
  <c r="BS29" i="1"/>
  <c r="BS45" i="1"/>
  <c r="BS3" i="13"/>
  <c r="BT2" i="21"/>
  <c r="BT2" i="19"/>
  <c r="BT2" i="4"/>
  <c r="BT2" i="1"/>
  <c r="BR5" i="21"/>
  <c r="BR5" i="19"/>
  <c r="BR5" i="1"/>
  <c r="BR5" i="4"/>
  <c r="BS3" i="21"/>
  <c r="BS3" i="19"/>
  <c r="BS3" i="4"/>
  <c r="BS3" i="1"/>
  <c r="BS224" i="1" s="1"/>
  <c r="BR4" i="21"/>
  <c r="BR4" i="4"/>
  <c r="BR4" i="19"/>
  <c r="BR4" i="1"/>
  <c r="BS30" i="19"/>
  <c r="BS32" i="19" s="1"/>
  <c r="BS5" i="13" s="1"/>
  <c r="BS34" i="19"/>
  <c r="BS35" i="19" s="1"/>
  <c r="BS4" i="13" s="1"/>
  <c r="BS24" i="19"/>
  <c r="BS26" i="19" s="1"/>
  <c r="BU18" i="19"/>
  <c r="BU97" i="19" s="1"/>
  <c r="BT21" i="19"/>
  <c r="BT22" i="19" s="1"/>
  <c r="BT25" i="19"/>
  <c r="BT43" i="13"/>
  <c r="BT44" i="13" s="1"/>
  <c r="BS258" i="4" l="1"/>
  <c r="BT395" i="1"/>
  <c r="BT392" i="1"/>
  <c r="BT386" i="1"/>
  <c r="BT396" i="1"/>
  <c r="BT383" i="1"/>
  <c r="BT388" i="1"/>
  <c r="BT389" i="1"/>
  <c r="BT387" i="1"/>
  <c r="BT384" i="1"/>
  <c r="BT385" i="1"/>
  <c r="BT381" i="1"/>
  <c r="BT390" i="1"/>
  <c r="BT380" i="1"/>
  <c r="BT397" i="1"/>
  <c r="BT368" i="1"/>
  <c r="BT379" i="1"/>
  <c r="BT370" i="1"/>
  <c r="BT360" i="1"/>
  <c r="BT347" i="1"/>
  <c r="BT344" i="1"/>
  <c r="BT339" i="1"/>
  <c r="BT336" i="1"/>
  <c r="BT393" i="1"/>
  <c r="BT361" i="1"/>
  <c r="BT346" i="1"/>
  <c r="BT369" i="1"/>
  <c r="BT354" i="1"/>
  <c r="BT353" i="1"/>
  <c r="BT345" i="1"/>
  <c r="BT338" i="1"/>
  <c r="BT375" i="1"/>
  <c r="BT373" i="1"/>
  <c r="BT372" i="1"/>
  <c r="BT378" i="1"/>
  <c r="BT376" i="1"/>
  <c r="BT366" i="1"/>
  <c r="BT365" i="1"/>
  <c r="BT377" i="1"/>
  <c r="BT363" i="1"/>
  <c r="BT371" i="1"/>
  <c r="BT391" i="1"/>
  <c r="BT394" i="1"/>
  <c r="BT374" i="1"/>
  <c r="BT362" i="1"/>
  <c r="BT357" i="1"/>
  <c r="BT359" i="1"/>
  <c r="BT337" i="1"/>
  <c r="BT355" i="1"/>
  <c r="BT351" i="1"/>
  <c r="BT356" i="1"/>
  <c r="BT352" i="1"/>
  <c r="BT343" i="1"/>
  <c r="BT340" i="1"/>
  <c r="BT364" i="1"/>
  <c r="BT358" i="1"/>
  <c r="BT341" i="1"/>
  <c r="BT367" i="1"/>
  <c r="BT342" i="1"/>
  <c r="BT382" i="1"/>
  <c r="BT348" i="1"/>
  <c r="BT349" i="1"/>
  <c r="BT332" i="1"/>
  <c r="BT350" i="1"/>
  <c r="BT333" i="1"/>
  <c r="BT335" i="1"/>
  <c r="BT334" i="1"/>
  <c r="BS214" i="1"/>
  <c r="BS218" i="1" s="1"/>
  <c r="AO39" i="27"/>
  <c r="AO25" i="27"/>
  <c r="AO2" i="27"/>
  <c r="AO44" i="27"/>
  <c r="AO21" i="27"/>
  <c r="AO22" i="27" s="1"/>
  <c r="BS62" i="19"/>
  <c r="BS64" i="19" s="1"/>
  <c r="BS65" i="19" s="1"/>
  <c r="BS216" i="1"/>
  <c r="BT93" i="19"/>
  <c r="BT98" i="19"/>
  <c r="BU52" i="19"/>
  <c r="BU55" i="19" s="1"/>
  <c r="BU63" i="19" s="1"/>
  <c r="BU92" i="19"/>
  <c r="BR57" i="19"/>
  <c r="BS56" i="19"/>
  <c r="BT43" i="19"/>
  <c r="BT44" i="19" s="1"/>
  <c r="BT282" i="4" s="1"/>
  <c r="BT81" i="19"/>
  <c r="BT53" i="19"/>
  <c r="BU2" i="13"/>
  <c r="BU42" i="19"/>
  <c r="BR45" i="19"/>
  <c r="BQ46" i="19"/>
  <c r="BT58" i="1"/>
  <c r="BT87" i="19"/>
  <c r="BT29" i="1"/>
  <c r="BT45" i="1"/>
  <c r="BT3" i="13"/>
  <c r="BU2" i="21"/>
  <c r="BU2" i="19"/>
  <c r="BU2" i="4"/>
  <c r="BU2" i="1"/>
  <c r="BS4" i="21"/>
  <c r="BS4" i="19"/>
  <c r="BS4" i="1"/>
  <c r="BS4" i="4"/>
  <c r="BS5" i="21"/>
  <c r="BS5" i="19"/>
  <c r="BS5" i="4"/>
  <c r="BS5" i="1"/>
  <c r="BT3" i="21"/>
  <c r="BT3" i="19"/>
  <c r="BT3" i="1"/>
  <c r="BT224" i="1" s="1"/>
  <c r="BT3" i="4"/>
  <c r="BT257" i="4" s="1"/>
  <c r="BT30" i="19"/>
  <c r="BT32" i="19" s="1"/>
  <c r="BT5" i="13" s="1"/>
  <c r="BT34" i="19"/>
  <c r="BT35" i="19" s="1"/>
  <c r="BT4" i="13" s="1"/>
  <c r="BT24" i="19"/>
  <c r="BT26" i="19" s="1"/>
  <c r="BV18" i="19"/>
  <c r="BV97" i="19" s="1"/>
  <c r="BU21" i="19"/>
  <c r="BU22" i="19" s="1"/>
  <c r="BU25" i="19"/>
  <c r="BU43" i="13"/>
  <c r="BU44" i="13" s="1"/>
  <c r="BT258" i="4" l="1"/>
  <c r="BU395" i="1"/>
  <c r="BU390" i="1"/>
  <c r="BU391" i="1"/>
  <c r="BU389" i="1"/>
  <c r="BU386" i="1"/>
  <c r="BU384" i="1"/>
  <c r="BU383" i="1"/>
  <c r="BU394" i="1"/>
  <c r="BU393" i="1"/>
  <c r="BU382" i="1"/>
  <c r="BU377" i="1"/>
  <c r="BU370" i="1"/>
  <c r="BU392" i="1"/>
  <c r="BU380" i="1"/>
  <c r="BU378" i="1"/>
  <c r="BU371" i="1"/>
  <c r="BU367" i="1"/>
  <c r="BU364" i="1"/>
  <c r="BU388" i="1"/>
  <c r="BU397" i="1"/>
  <c r="BU368" i="1"/>
  <c r="BU365" i="1"/>
  <c r="BU359" i="1"/>
  <c r="BU356" i="1"/>
  <c r="BU351" i="1"/>
  <c r="BU348" i="1"/>
  <c r="BU387" i="1"/>
  <c r="BU396" i="1"/>
  <c r="BU374" i="1"/>
  <c r="BU366" i="1"/>
  <c r="BU379" i="1"/>
  <c r="BU362" i="1"/>
  <c r="BU385" i="1"/>
  <c r="BU381" i="1"/>
  <c r="BU360" i="1"/>
  <c r="BU363" i="1"/>
  <c r="BU361" i="1"/>
  <c r="BU373" i="1"/>
  <c r="BU350" i="1"/>
  <c r="BU333" i="1"/>
  <c r="BU376" i="1"/>
  <c r="BU354" i="1"/>
  <c r="BU338" i="1"/>
  <c r="BU342" i="1"/>
  <c r="BU341" i="1"/>
  <c r="BU336" i="1"/>
  <c r="BU335" i="1"/>
  <c r="BU334" i="1"/>
  <c r="BU358" i="1"/>
  <c r="BU355" i="1"/>
  <c r="BU345" i="1"/>
  <c r="BU339" i="1"/>
  <c r="BU346" i="1"/>
  <c r="BU340" i="1"/>
  <c r="BU352" i="1"/>
  <c r="BU347" i="1"/>
  <c r="BU369" i="1"/>
  <c r="BU343" i="1"/>
  <c r="BU372" i="1"/>
  <c r="BU353" i="1"/>
  <c r="BU349" i="1"/>
  <c r="BU357" i="1"/>
  <c r="BU344" i="1"/>
  <c r="BU337" i="1"/>
  <c r="BU375" i="1"/>
  <c r="BT214" i="1"/>
  <c r="BT218" i="1" s="1"/>
  <c r="AO45" i="27"/>
  <c r="AP18" i="27"/>
  <c r="AO3" i="27"/>
  <c r="AO30" i="27"/>
  <c r="AO32" i="27" s="1"/>
  <c r="AO5" i="27" s="1"/>
  <c r="AO34" i="27"/>
  <c r="AO35" i="27" s="1"/>
  <c r="AO4" i="27" s="1"/>
  <c r="AO40" i="27"/>
  <c r="AO24" i="27"/>
  <c r="AO26" i="27" s="1"/>
  <c r="BT62" i="19"/>
  <c r="BT64" i="19" s="1"/>
  <c r="BT65" i="19" s="1"/>
  <c r="BT216" i="1"/>
  <c r="BU93" i="19"/>
  <c r="BU98" i="19"/>
  <c r="BV52" i="19"/>
  <c r="BV55" i="19" s="1"/>
  <c r="BV63" i="19" s="1"/>
  <c r="BV92" i="19"/>
  <c r="BU43" i="19"/>
  <c r="BU44" i="19" s="1"/>
  <c r="BU282" i="4" s="1"/>
  <c r="BU81" i="19"/>
  <c r="BU53" i="19"/>
  <c r="BS57" i="19"/>
  <c r="BT56" i="19"/>
  <c r="BS45" i="19"/>
  <c r="BR46" i="19"/>
  <c r="BV2" i="13"/>
  <c r="BV42" i="19"/>
  <c r="BU58" i="1"/>
  <c r="BU87" i="19"/>
  <c r="BU29" i="1"/>
  <c r="BU45" i="1"/>
  <c r="BU3" i="13"/>
  <c r="BV2" i="19"/>
  <c r="BV2" i="4"/>
  <c r="BV2" i="21"/>
  <c r="BV2" i="1"/>
  <c r="BT4" i="21"/>
  <c r="BT4" i="19"/>
  <c r="BT4" i="4"/>
  <c r="BT4" i="1"/>
  <c r="BT5" i="21"/>
  <c r="BT5" i="1"/>
  <c r="BT5" i="4"/>
  <c r="BT5" i="19"/>
  <c r="BU3" i="21"/>
  <c r="BU3" i="19"/>
  <c r="BU3" i="4"/>
  <c r="BU257" i="4" s="1"/>
  <c r="BU3" i="1"/>
  <c r="BU224" i="1" s="1"/>
  <c r="BU30" i="19"/>
  <c r="BU32" i="19" s="1"/>
  <c r="BU5" i="13" s="1"/>
  <c r="BU34" i="19"/>
  <c r="BU35" i="19" s="1"/>
  <c r="BU4" i="13" s="1"/>
  <c r="BU24" i="19"/>
  <c r="BU26" i="19" s="1"/>
  <c r="BW18" i="19"/>
  <c r="BW97" i="19" s="1"/>
  <c r="BV21" i="19"/>
  <c r="BV22" i="19" s="1"/>
  <c r="BV25" i="19"/>
  <c r="BV43" i="13"/>
  <c r="BV44" i="13" s="1"/>
  <c r="BU258" i="4" l="1"/>
  <c r="BV394" i="1"/>
  <c r="BV391" i="1"/>
  <c r="BV395" i="1"/>
  <c r="BV382" i="1"/>
  <c r="BV385" i="1"/>
  <c r="BV387" i="1"/>
  <c r="BV396" i="1"/>
  <c r="BV386" i="1"/>
  <c r="BV379" i="1"/>
  <c r="BV375" i="1"/>
  <c r="BV372" i="1"/>
  <c r="BV397" i="1"/>
  <c r="BV390" i="1"/>
  <c r="BV388" i="1"/>
  <c r="BV374" i="1"/>
  <c r="BV377" i="1"/>
  <c r="BV373" i="1"/>
  <c r="BV369" i="1"/>
  <c r="BV370" i="1"/>
  <c r="BV384" i="1"/>
  <c r="BV383" i="1"/>
  <c r="BV366" i="1"/>
  <c r="BV365" i="1"/>
  <c r="BV392" i="1"/>
  <c r="BV364" i="1"/>
  <c r="BV343" i="1"/>
  <c r="BV340" i="1"/>
  <c r="BV393" i="1"/>
  <c r="BV367" i="1"/>
  <c r="BV389" i="1"/>
  <c r="BV358" i="1"/>
  <c r="BV349" i="1"/>
  <c r="BV378" i="1"/>
  <c r="BV353" i="1"/>
  <c r="BV337" i="1"/>
  <c r="BV357" i="1"/>
  <c r="BV355" i="1"/>
  <c r="BV345" i="1"/>
  <c r="BV351" i="1"/>
  <c r="BV338" i="1"/>
  <c r="BV346" i="1"/>
  <c r="BV348" i="1"/>
  <c r="BV380" i="1"/>
  <c r="BV376" i="1"/>
  <c r="BV362" i="1"/>
  <c r="BV339" i="1"/>
  <c r="BV381" i="1"/>
  <c r="BV356" i="1"/>
  <c r="BV352" i="1"/>
  <c r="BV347" i="1"/>
  <c r="BV341" i="1"/>
  <c r="BV368" i="1"/>
  <c r="BV359" i="1"/>
  <c r="BV342" i="1"/>
  <c r="BV363" i="1"/>
  <c r="BV361" i="1"/>
  <c r="BV360" i="1"/>
  <c r="BV371" i="1"/>
  <c r="BV344" i="1"/>
  <c r="BV350" i="1"/>
  <c r="BV335" i="1"/>
  <c r="BV354" i="1"/>
  <c r="BV334" i="1"/>
  <c r="BV336" i="1"/>
  <c r="BU214" i="1"/>
  <c r="BU218" i="1" s="1"/>
  <c r="AP25" i="27"/>
  <c r="AP21" i="27"/>
  <c r="AP22" i="27" s="1"/>
  <c r="AP2" i="27"/>
  <c r="AP39" i="27"/>
  <c r="AP44" i="27"/>
  <c r="BU62" i="19"/>
  <c r="BU64" i="19" s="1"/>
  <c r="BU65" i="19" s="1"/>
  <c r="BU216" i="1"/>
  <c r="BV93" i="19"/>
  <c r="BV98" i="19"/>
  <c r="BW52" i="19"/>
  <c r="BW55" i="19" s="1"/>
  <c r="BW63" i="19" s="1"/>
  <c r="BW92" i="19"/>
  <c r="BT57" i="19"/>
  <c r="BU56" i="19"/>
  <c r="BV43" i="19"/>
  <c r="BV44" i="19" s="1"/>
  <c r="BV282" i="4" s="1"/>
  <c r="BV81" i="19"/>
  <c r="BV53" i="19"/>
  <c r="BW2" i="13"/>
  <c r="BW42" i="19"/>
  <c r="BT45" i="19"/>
  <c r="BS46" i="19"/>
  <c r="BV58" i="1"/>
  <c r="BV87" i="19"/>
  <c r="BV29" i="1"/>
  <c r="BV45" i="1"/>
  <c r="BV3" i="13"/>
  <c r="BW2" i="21"/>
  <c r="BW2" i="1"/>
  <c r="BW2" i="4"/>
  <c r="BW2" i="19"/>
  <c r="BU5" i="21"/>
  <c r="BU5" i="19"/>
  <c r="BU5" i="4"/>
  <c r="BU5" i="1"/>
  <c r="BU4" i="21"/>
  <c r="BU4" i="4"/>
  <c r="BU4" i="1"/>
  <c r="BU4" i="19"/>
  <c r="BV3" i="21"/>
  <c r="BV3" i="1"/>
  <c r="BV224" i="1" s="1"/>
  <c r="BV3" i="4"/>
  <c r="BV257" i="4" s="1"/>
  <c r="BV3" i="19"/>
  <c r="BV30" i="19"/>
  <c r="BV32" i="19" s="1"/>
  <c r="BV5" i="13" s="1"/>
  <c r="BV34" i="19"/>
  <c r="BV35" i="19" s="1"/>
  <c r="BV4" i="13" s="1"/>
  <c r="BV24" i="19"/>
  <c r="BV26" i="19" s="1"/>
  <c r="BX18" i="19"/>
  <c r="BX97" i="19" s="1"/>
  <c r="BW21" i="19"/>
  <c r="BW22" i="19" s="1"/>
  <c r="BW25" i="19"/>
  <c r="BW43" i="13"/>
  <c r="BW44" i="13" s="1"/>
  <c r="BV258" i="4" l="1"/>
  <c r="BW396" i="1"/>
  <c r="BW390" i="1"/>
  <c r="BW392" i="1"/>
  <c r="BW387" i="1"/>
  <c r="BW384" i="1"/>
  <c r="BW386" i="1"/>
  <c r="BW379" i="1"/>
  <c r="BW397" i="1"/>
  <c r="BW389" i="1"/>
  <c r="BW381" i="1"/>
  <c r="BW385" i="1"/>
  <c r="BW378" i="1"/>
  <c r="BW375" i="1"/>
  <c r="BW374" i="1"/>
  <c r="BW388" i="1"/>
  <c r="BW363" i="1"/>
  <c r="BW357" i="1"/>
  <c r="BW350" i="1"/>
  <c r="BW342" i="1"/>
  <c r="BW341" i="1"/>
  <c r="BW395" i="1"/>
  <c r="BW393" i="1"/>
  <c r="BW376" i="1"/>
  <c r="BW372" i="1"/>
  <c r="BW355" i="1"/>
  <c r="BW352" i="1"/>
  <c r="BW394" i="1"/>
  <c r="BW391" i="1"/>
  <c r="BW360" i="1"/>
  <c r="BW347" i="1"/>
  <c r="BW344" i="1"/>
  <c r="BW339" i="1"/>
  <c r="BW336" i="1"/>
  <c r="BW383" i="1"/>
  <c r="BW368" i="1"/>
  <c r="BW366" i="1"/>
  <c r="BW365" i="1"/>
  <c r="BW382" i="1"/>
  <c r="BW380" i="1"/>
  <c r="BW369" i="1"/>
  <c r="BW356" i="1"/>
  <c r="BW361" i="1"/>
  <c r="BW373" i="1"/>
  <c r="BW370" i="1"/>
  <c r="BW364" i="1"/>
  <c r="BW359" i="1"/>
  <c r="BW354" i="1"/>
  <c r="BW346" i="1"/>
  <c r="BW377" i="1"/>
  <c r="BW362" i="1"/>
  <c r="BW349" i="1"/>
  <c r="BW351" i="1"/>
  <c r="BW340" i="1"/>
  <c r="BW367" i="1"/>
  <c r="BW343" i="1"/>
  <c r="BW371" i="1"/>
  <c r="BW348" i="1"/>
  <c r="BW353" i="1"/>
  <c r="BW335" i="1"/>
  <c r="BW338" i="1"/>
  <c r="BW358" i="1"/>
  <c r="BW345" i="1"/>
  <c r="BW337" i="1"/>
  <c r="BV214" i="1"/>
  <c r="BV218" i="1" s="1"/>
  <c r="AP45" i="27"/>
  <c r="AQ18" i="27"/>
  <c r="AP3" i="27"/>
  <c r="AP34" i="27"/>
  <c r="AP35" i="27" s="1"/>
  <c r="AP4" i="27" s="1"/>
  <c r="AP30" i="27"/>
  <c r="AP32" i="27" s="1"/>
  <c r="AP5" i="27" s="1"/>
  <c r="AP40" i="27"/>
  <c r="AP24" i="27"/>
  <c r="AP26" i="27" s="1"/>
  <c r="BV62" i="19"/>
  <c r="BV64" i="19" s="1"/>
  <c r="BV65" i="19" s="1"/>
  <c r="BV216" i="1"/>
  <c r="BW93" i="19"/>
  <c r="BW98" i="19"/>
  <c r="BX52" i="19"/>
  <c r="BX55" i="19" s="1"/>
  <c r="BX63" i="19" s="1"/>
  <c r="BX92" i="19"/>
  <c r="BW43" i="19"/>
  <c r="BW44" i="19" s="1"/>
  <c r="BW282" i="4" s="1"/>
  <c r="BW81" i="19"/>
  <c r="BW53" i="19"/>
  <c r="BU57" i="19"/>
  <c r="BV56" i="19"/>
  <c r="BX2" i="13"/>
  <c r="BX42" i="19"/>
  <c r="BT46" i="19"/>
  <c r="BU45" i="19"/>
  <c r="BW58" i="1"/>
  <c r="BW87" i="19"/>
  <c r="BW29" i="1"/>
  <c r="BW45" i="1"/>
  <c r="BW3" i="13"/>
  <c r="BV5" i="21"/>
  <c r="BV5" i="4"/>
  <c r="BV5" i="19"/>
  <c r="BV5" i="1"/>
  <c r="BV4" i="19"/>
  <c r="BV4" i="4"/>
  <c r="BV4" i="1"/>
  <c r="BV4" i="21"/>
  <c r="BX2" i="21"/>
  <c r="BX2" i="1"/>
  <c r="BX2" i="19"/>
  <c r="BX2" i="4"/>
  <c r="BW3" i="21"/>
  <c r="BW3" i="19"/>
  <c r="BW3" i="4"/>
  <c r="BW257" i="4" s="1"/>
  <c r="BW3" i="1"/>
  <c r="BW224" i="1" s="1"/>
  <c r="BW30" i="19"/>
  <c r="BW32" i="19" s="1"/>
  <c r="BW5" i="13" s="1"/>
  <c r="BW34" i="19"/>
  <c r="BW35" i="19" s="1"/>
  <c r="BW4" i="13" s="1"/>
  <c r="BW24" i="19"/>
  <c r="BW26" i="19" s="1"/>
  <c r="BY18" i="19"/>
  <c r="BY97" i="19" s="1"/>
  <c r="BX21" i="19"/>
  <c r="BX22" i="19" s="1"/>
  <c r="BX25" i="19"/>
  <c r="BX43" i="13"/>
  <c r="BX44" i="13" s="1"/>
  <c r="BW258" i="4" l="1"/>
  <c r="BX396" i="1"/>
  <c r="BX393" i="1"/>
  <c r="BX395" i="1"/>
  <c r="BX391" i="1"/>
  <c r="BX389" i="1"/>
  <c r="BX392" i="1"/>
  <c r="BX381" i="1"/>
  <c r="BX390" i="1"/>
  <c r="BX388" i="1"/>
  <c r="BX383" i="1"/>
  <c r="BX394" i="1"/>
  <c r="BX382" i="1"/>
  <c r="BX376" i="1"/>
  <c r="BX377" i="1"/>
  <c r="BX386" i="1"/>
  <c r="BX379" i="1"/>
  <c r="BX372" i="1"/>
  <c r="BX387" i="1"/>
  <c r="BX368" i="1"/>
  <c r="BX373" i="1"/>
  <c r="BX371" i="1"/>
  <c r="BX362" i="1"/>
  <c r="BX397" i="1"/>
  <c r="BX385" i="1"/>
  <c r="BX375" i="1"/>
  <c r="BX354" i="1"/>
  <c r="BX353" i="1"/>
  <c r="BX345" i="1"/>
  <c r="BX370" i="1"/>
  <c r="BX365" i="1"/>
  <c r="BX358" i="1"/>
  <c r="BX363" i="1"/>
  <c r="BX367" i="1"/>
  <c r="BX359" i="1"/>
  <c r="BX369" i="1"/>
  <c r="BX351" i="1"/>
  <c r="BX338" i="1"/>
  <c r="BX384" i="1"/>
  <c r="BX378" i="1"/>
  <c r="BX361" i="1"/>
  <c r="BX339" i="1"/>
  <c r="BX360" i="1"/>
  <c r="BX344" i="1"/>
  <c r="BX346" i="1"/>
  <c r="BX340" i="1"/>
  <c r="BX356" i="1"/>
  <c r="BX352" i="1"/>
  <c r="BX347" i="1"/>
  <c r="BX341" i="1"/>
  <c r="BX343" i="1"/>
  <c r="BX342" i="1"/>
  <c r="BX348" i="1"/>
  <c r="BX366" i="1"/>
  <c r="BX349" i="1"/>
  <c r="BX357" i="1"/>
  <c r="BX374" i="1"/>
  <c r="BX350" i="1"/>
  <c r="BX355" i="1"/>
  <c r="BX380" i="1"/>
  <c r="BX337" i="1"/>
  <c r="BX336" i="1"/>
  <c r="BX364" i="1"/>
  <c r="BW214" i="1"/>
  <c r="BW218" i="1" s="1"/>
  <c r="AQ21" i="27"/>
  <c r="AQ22" i="27" s="1"/>
  <c r="AQ39" i="27"/>
  <c r="AQ25" i="27"/>
  <c r="AQ2" i="27"/>
  <c r="AQ44" i="27"/>
  <c r="BW62" i="19"/>
  <c r="BW64" i="19" s="1"/>
  <c r="BW65" i="19" s="1"/>
  <c r="BW216" i="1"/>
  <c r="BX93" i="19"/>
  <c r="BX98" i="19"/>
  <c r="BY52" i="19"/>
  <c r="BY55" i="19" s="1"/>
  <c r="BY63" i="19" s="1"/>
  <c r="BY92" i="19"/>
  <c r="BW56" i="19"/>
  <c r="BV57" i="19"/>
  <c r="BX43" i="19"/>
  <c r="BX44" i="19" s="1"/>
  <c r="BX282" i="4" s="1"/>
  <c r="BX81" i="19"/>
  <c r="BX53" i="19"/>
  <c r="BY2" i="13"/>
  <c r="BY42" i="19"/>
  <c r="BV45" i="19"/>
  <c r="BU46" i="19"/>
  <c r="BX58" i="1"/>
  <c r="BX87" i="19"/>
  <c r="BX29" i="1"/>
  <c r="BX45" i="1"/>
  <c r="BX3" i="13"/>
  <c r="BW5" i="21"/>
  <c r="BW5" i="4"/>
  <c r="BW5" i="19"/>
  <c r="BW5" i="1"/>
  <c r="BW4" i="21"/>
  <c r="BW4" i="4"/>
  <c r="BW4" i="19"/>
  <c r="BW4" i="1"/>
  <c r="BY2" i="21"/>
  <c r="BY2" i="19"/>
  <c r="BY2" i="4"/>
  <c r="BY2" i="1"/>
  <c r="BX3" i="21"/>
  <c r="BX3" i="19"/>
  <c r="BX3" i="4"/>
  <c r="BX3" i="1"/>
  <c r="BX224" i="1" s="1"/>
  <c r="BX30" i="19"/>
  <c r="BX32" i="19" s="1"/>
  <c r="BX5" i="13" s="1"/>
  <c r="BX34" i="19"/>
  <c r="BX35" i="19" s="1"/>
  <c r="BX4" i="13" s="1"/>
  <c r="BX24" i="19"/>
  <c r="BX26" i="19" s="1"/>
  <c r="BZ18" i="19"/>
  <c r="BZ97" i="19" s="1"/>
  <c r="BY25" i="19"/>
  <c r="BY21" i="19"/>
  <c r="BY22" i="19" s="1"/>
  <c r="BY43" i="13"/>
  <c r="BY44" i="13" s="1"/>
  <c r="BX258" i="4" l="1"/>
  <c r="BY394" i="1"/>
  <c r="BY390" i="1"/>
  <c r="BY388" i="1"/>
  <c r="BY382" i="1"/>
  <c r="BY386" i="1"/>
  <c r="BY385" i="1"/>
  <c r="BY384" i="1"/>
  <c r="BY369" i="1"/>
  <c r="BY393" i="1"/>
  <c r="BY383" i="1"/>
  <c r="BY378" i="1"/>
  <c r="BY387" i="1"/>
  <c r="BY375" i="1"/>
  <c r="BY372" i="1"/>
  <c r="BY396" i="1"/>
  <c r="BY376" i="1"/>
  <c r="BY362" i="1"/>
  <c r="BY395" i="1"/>
  <c r="BY391" i="1"/>
  <c r="BY389" i="1"/>
  <c r="BY371" i="1"/>
  <c r="BY367" i="1"/>
  <c r="BY392" i="1"/>
  <c r="BY381" i="1"/>
  <c r="BY373" i="1"/>
  <c r="BY397" i="1"/>
  <c r="BY361" i="1"/>
  <c r="BY346" i="1"/>
  <c r="BY337" i="1"/>
  <c r="BY380" i="1"/>
  <c r="BY377" i="1"/>
  <c r="BY370" i="1"/>
  <c r="BY364" i="1"/>
  <c r="BY343" i="1"/>
  <c r="BY340" i="1"/>
  <c r="BY374" i="1"/>
  <c r="BY352" i="1"/>
  <c r="BY359" i="1"/>
  <c r="BY368" i="1"/>
  <c r="BY379" i="1"/>
  <c r="BY360" i="1"/>
  <c r="BY357" i="1"/>
  <c r="BY355" i="1"/>
  <c r="BY345" i="1"/>
  <c r="BY363" i="1"/>
  <c r="BY339" i="1"/>
  <c r="BY366" i="1"/>
  <c r="BY365" i="1"/>
  <c r="BY358" i="1"/>
  <c r="BY347" i="1"/>
  <c r="BY353" i="1"/>
  <c r="BY350" i="1"/>
  <c r="BY351" i="1"/>
  <c r="BY356" i="1"/>
  <c r="BY341" i="1"/>
  <c r="BY342" i="1"/>
  <c r="BY348" i="1"/>
  <c r="BY349" i="1"/>
  <c r="BY344" i="1"/>
  <c r="BY354" i="1"/>
  <c r="BY338" i="1"/>
  <c r="BX214" i="1"/>
  <c r="BX218" i="1" s="1"/>
  <c r="AQ45" i="27"/>
  <c r="AR18" i="27"/>
  <c r="AQ30" i="27"/>
  <c r="AQ32" i="27" s="1"/>
  <c r="AQ5" i="27" s="1"/>
  <c r="AQ3" i="27"/>
  <c r="AQ40" i="27"/>
  <c r="AQ24" i="27"/>
  <c r="AQ26" i="27" s="1"/>
  <c r="AQ34" i="27"/>
  <c r="AQ35" i="27" s="1"/>
  <c r="AQ4" i="27" s="1"/>
  <c r="BX62" i="19"/>
  <c r="BX64" i="19" s="1"/>
  <c r="BX65" i="19" s="1"/>
  <c r="BX216" i="1"/>
  <c r="BY93" i="19"/>
  <c r="BY98" i="19"/>
  <c r="BZ52" i="19"/>
  <c r="BZ55" i="19" s="1"/>
  <c r="BZ63" i="19" s="1"/>
  <c r="BZ92" i="19"/>
  <c r="BY43" i="19"/>
  <c r="BY44" i="19" s="1"/>
  <c r="BY282" i="4" s="1"/>
  <c r="BY81" i="19"/>
  <c r="BY53" i="19"/>
  <c r="BX56" i="19"/>
  <c r="BW57" i="19"/>
  <c r="BZ2" i="13"/>
  <c r="BZ42" i="19"/>
  <c r="BV46" i="19"/>
  <c r="BW45" i="19"/>
  <c r="BY58" i="1"/>
  <c r="BY87" i="19"/>
  <c r="BY29" i="1"/>
  <c r="BY45" i="1"/>
  <c r="BY3" i="13"/>
  <c r="BX4" i="21"/>
  <c r="BX4" i="4"/>
  <c r="BX4" i="19"/>
  <c r="BX4" i="1"/>
  <c r="BZ2" i="19"/>
  <c r="BZ2" i="21"/>
  <c r="BZ2" i="4"/>
  <c r="BZ2" i="1"/>
  <c r="BY3" i="19"/>
  <c r="BY3" i="1"/>
  <c r="BY224" i="1" s="1"/>
  <c r="BY3" i="4"/>
  <c r="BY257" i="4" s="1"/>
  <c r="BY3" i="21"/>
  <c r="BX5" i="4"/>
  <c r="BX5" i="21"/>
  <c r="BX5" i="19"/>
  <c r="BX5" i="1"/>
  <c r="BY30" i="19"/>
  <c r="BY32" i="19" s="1"/>
  <c r="BY5" i="13" s="1"/>
  <c r="BY34" i="19"/>
  <c r="BY35" i="19" s="1"/>
  <c r="BY4" i="13" s="1"/>
  <c r="BY24" i="19"/>
  <c r="BY26" i="19" s="1"/>
  <c r="CA18" i="19"/>
  <c r="CA97" i="19" s="1"/>
  <c r="BZ21" i="19"/>
  <c r="BZ22" i="19" s="1"/>
  <c r="BZ25" i="19"/>
  <c r="BZ43" i="13"/>
  <c r="BZ44" i="13" s="1"/>
  <c r="BY258" i="4" l="1"/>
  <c r="BZ393" i="1"/>
  <c r="BZ396" i="1"/>
  <c r="BZ397" i="1"/>
  <c r="BZ394" i="1"/>
  <c r="BZ381" i="1"/>
  <c r="BZ395" i="1"/>
  <c r="BZ392" i="1"/>
  <c r="BZ387" i="1"/>
  <c r="BZ384" i="1"/>
  <c r="BZ391" i="1"/>
  <c r="BZ380" i="1"/>
  <c r="BZ389" i="1"/>
  <c r="BZ379" i="1"/>
  <c r="BZ388" i="1"/>
  <c r="BZ377" i="1"/>
  <c r="BZ369" i="1"/>
  <c r="BZ359" i="1"/>
  <c r="BZ356" i="1"/>
  <c r="BZ351" i="1"/>
  <c r="BZ348" i="1"/>
  <c r="BZ366" i="1"/>
  <c r="BZ358" i="1"/>
  <c r="BZ349" i="1"/>
  <c r="BZ390" i="1"/>
  <c r="BZ363" i="1"/>
  <c r="BZ357" i="1"/>
  <c r="BZ350" i="1"/>
  <c r="BZ342" i="1"/>
  <c r="BZ341" i="1"/>
  <c r="BZ371" i="1"/>
  <c r="BZ385" i="1"/>
  <c r="BZ370" i="1"/>
  <c r="BZ367" i="1"/>
  <c r="BZ373" i="1"/>
  <c r="BZ362" i="1"/>
  <c r="BZ375" i="1"/>
  <c r="BZ372" i="1"/>
  <c r="BZ361" i="1"/>
  <c r="BZ368" i="1"/>
  <c r="BZ383" i="1"/>
  <c r="BZ376" i="1"/>
  <c r="BZ374" i="1"/>
  <c r="BZ338" i="1"/>
  <c r="BZ346" i="1"/>
  <c r="BZ378" i="1"/>
  <c r="BZ365" i="1"/>
  <c r="BZ347" i="1"/>
  <c r="BZ352" i="1"/>
  <c r="BZ343" i="1"/>
  <c r="BZ340" i="1"/>
  <c r="BZ386" i="1"/>
  <c r="BZ360" i="1"/>
  <c r="BZ382" i="1"/>
  <c r="BZ353" i="1"/>
  <c r="BZ344" i="1"/>
  <c r="BZ354" i="1"/>
  <c r="BZ339" i="1"/>
  <c r="BZ345" i="1"/>
  <c r="BZ364" i="1"/>
  <c r="BZ355" i="1"/>
  <c r="BY214" i="1"/>
  <c r="BY218" i="1" s="1"/>
  <c r="AR25" i="27"/>
  <c r="AR21" i="27"/>
  <c r="AR22" i="27" s="1"/>
  <c r="AR2" i="27"/>
  <c r="AR39" i="27"/>
  <c r="AR44" i="27"/>
  <c r="BY62" i="19"/>
  <c r="BY64" i="19" s="1"/>
  <c r="BY65" i="19" s="1"/>
  <c r="BY216" i="1"/>
  <c r="BZ93" i="19"/>
  <c r="BZ98" i="19"/>
  <c r="CA52" i="19"/>
  <c r="CA55" i="19" s="1"/>
  <c r="CA63" i="19" s="1"/>
  <c r="CA92" i="19"/>
  <c r="BY56" i="19"/>
  <c r="BX57" i="19"/>
  <c r="BZ43" i="19"/>
  <c r="BZ44" i="19" s="1"/>
  <c r="BZ282" i="4" s="1"/>
  <c r="BZ81" i="19"/>
  <c r="BZ53" i="19"/>
  <c r="BW46" i="19"/>
  <c r="BX45" i="19"/>
  <c r="CA2" i="13"/>
  <c r="CA42" i="19"/>
  <c r="BZ58" i="1"/>
  <c r="BZ87" i="19"/>
  <c r="BZ29" i="1"/>
  <c r="BZ45" i="1"/>
  <c r="BZ3" i="13"/>
  <c r="BY4" i="4"/>
  <c r="BY4" i="19"/>
  <c r="BY4" i="21"/>
  <c r="BY4" i="1"/>
  <c r="CA2" i="19"/>
  <c r="CA2" i="21"/>
  <c r="CA2" i="4"/>
  <c r="CA2" i="1"/>
  <c r="BY5" i="21"/>
  <c r="BY5" i="4"/>
  <c r="BY5" i="19"/>
  <c r="BY5" i="1"/>
  <c r="BZ3" i="19"/>
  <c r="BZ3" i="4"/>
  <c r="BZ3" i="1"/>
  <c r="BZ224" i="1" s="1"/>
  <c r="BZ3" i="21"/>
  <c r="BZ30" i="19"/>
  <c r="BZ32" i="19" s="1"/>
  <c r="BZ5" i="13" s="1"/>
  <c r="BZ34" i="19"/>
  <c r="BZ35" i="19" s="1"/>
  <c r="BZ4" i="13" s="1"/>
  <c r="BZ24" i="19"/>
  <c r="BZ26" i="19" s="1"/>
  <c r="CB18" i="19"/>
  <c r="CB97" i="19" s="1"/>
  <c r="CA25" i="19"/>
  <c r="CA21" i="19"/>
  <c r="CA22" i="19" s="1"/>
  <c r="CA43" i="13"/>
  <c r="CA44" i="13" s="1"/>
  <c r="BZ258" i="4" l="1"/>
  <c r="CA392" i="1"/>
  <c r="CA397" i="1"/>
  <c r="CA378" i="1"/>
  <c r="CA377" i="1"/>
  <c r="CA396" i="1"/>
  <c r="CA393" i="1"/>
  <c r="CA385" i="1"/>
  <c r="CA373" i="1"/>
  <c r="CA395" i="1"/>
  <c r="CA386" i="1"/>
  <c r="CA384" i="1"/>
  <c r="CA376" i="1"/>
  <c r="CA380" i="1"/>
  <c r="CA370" i="1"/>
  <c r="CA382" i="1"/>
  <c r="CA374" i="1"/>
  <c r="CA394" i="1"/>
  <c r="CA368" i="1"/>
  <c r="CA365" i="1"/>
  <c r="CA387" i="1"/>
  <c r="CA381" i="1"/>
  <c r="CA369" i="1"/>
  <c r="CA360" i="1"/>
  <c r="CA347" i="1"/>
  <c r="CA344" i="1"/>
  <c r="CA390" i="1"/>
  <c r="CA391" i="1"/>
  <c r="CA389" i="1"/>
  <c r="CA383" i="1"/>
  <c r="CA379" i="1"/>
  <c r="CA364" i="1"/>
  <c r="CA367" i="1"/>
  <c r="CA375" i="1"/>
  <c r="CA372" i="1"/>
  <c r="CA363" i="1"/>
  <c r="CA351" i="1"/>
  <c r="CA388" i="1"/>
  <c r="CA371" i="1"/>
  <c r="CA356" i="1"/>
  <c r="CA339" i="1"/>
  <c r="CA366" i="1"/>
  <c r="CA361" i="1"/>
  <c r="CA358" i="1"/>
  <c r="CA352" i="1"/>
  <c r="CA343" i="1"/>
  <c r="CA340" i="1"/>
  <c r="CA348" i="1"/>
  <c r="CA342" i="1"/>
  <c r="CA341" i="1"/>
  <c r="CA354" i="1"/>
  <c r="CA346" i="1"/>
  <c r="CA359" i="1"/>
  <c r="CA353" i="1"/>
  <c r="CA349" i="1"/>
  <c r="CA357" i="1"/>
  <c r="CA350" i="1"/>
  <c r="CA355" i="1"/>
  <c r="CA345" i="1"/>
  <c r="CA362" i="1"/>
  <c r="BZ214" i="1"/>
  <c r="BZ218" i="1" s="1"/>
  <c r="AR45" i="27"/>
  <c r="AS18" i="27"/>
  <c r="AR3" i="27"/>
  <c r="AR34" i="27"/>
  <c r="AR35" i="27" s="1"/>
  <c r="AR4" i="27" s="1"/>
  <c r="AR40" i="27"/>
  <c r="AR24" i="27"/>
  <c r="AR26" i="27" s="1"/>
  <c r="AR30" i="27"/>
  <c r="AR32" i="27" s="1"/>
  <c r="AR5" i="27" s="1"/>
  <c r="BZ62" i="19"/>
  <c r="BZ64" i="19" s="1"/>
  <c r="BZ65" i="19" s="1"/>
  <c r="BZ216" i="1"/>
  <c r="CA93" i="19"/>
  <c r="CA98" i="19"/>
  <c r="CB52" i="19"/>
  <c r="CB55" i="19" s="1"/>
  <c r="CB63" i="19" s="1"/>
  <c r="CB92" i="19"/>
  <c r="CA43" i="19"/>
  <c r="CA44" i="19" s="1"/>
  <c r="CA282" i="4" s="1"/>
  <c r="CA81" i="19"/>
  <c r="CA53" i="19"/>
  <c r="BY57" i="19"/>
  <c r="BZ56" i="19"/>
  <c r="CB2" i="13"/>
  <c r="CB42" i="19"/>
  <c r="BX46" i="19"/>
  <c r="BY45" i="19"/>
  <c r="CA58" i="1"/>
  <c r="CA87" i="19"/>
  <c r="CA29" i="1"/>
  <c r="CA45" i="1"/>
  <c r="CA3" i="13"/>
  <c r="CB2" i="19"/>
  <c r="CB2" i="4"/>
  <c r="CB2" i="21"/>
  <c r="CB2" i="1"/>
  <c r="BZ5" i="21"/>
  <c r="BZ5" i="19"/>
  <c r="BZ5" i="4"/>
  <c r="BZ5" i="1"/>
  <c r="CA3" i="21"/>
  <c r="CA3" i="19"/>
  <c r="CA3" i="4"/>
  <c r="CA257" i="4" s="1"/>
  <c r="CA3" i="1"/>
  <c r="CA224" i="1" s="1"/>
  <c r="BZ4" i="21"/>
  <c r="BZ4" i="4"/>
  <c r="BZ4" i="19"/>
  <c r="BZ4" i="1"/>
  <c r="CA30" i="19"/>
  <c r="CA32" i="19" s="1"/>
  <c r="CA5" i="13" s="1"/>
  <c r="CA34" i="19"/>
  <c r="CA35" i="19" s="1"/>
  <c r="CA4" i="13" s="1"/>
  <c r="CA24" i="19"/>
  <c r="CA26" i="19" s="1"/>
  <c r="CC18" i="19"/>
  <c r="CC97" i="19" s="1"/>
  <c r="CB25" i="19"/>
  <c r="CB21" i="19"/>
  <c r="CB22" i="19" s="1"/>
  <c r="CB43" i="13"/>
  <c r="CB44" i="13" s="1"/>
  <c r="CA258" i="4" l="1"/>
  <c r="CB397" i="1"/>
  <c r="CB389" i="1"/>
  <c r="CB396" i="1"/>
  <c r="CB393" i="1"/>
  <c r="CB385" i="1"/>
  <c r="CB390" i="1"/>
  <c r="CB388" i="1"/>
  <c r="CB395" i="1"/>
  <c r="CB394" i="1"/>
  <c r="CB387" i="1"/>
  <c r="CB381" i="1"/>
  <c r="CB391" i="1"/>
  <c r="CB371" i="1"/>
  <c r="CB368" i="1"/>
  <c r="CB382" i="1"/>
  <c r="CB363" i="1"/>
  <c r="CB383" i="1"/>
  <c r="CB375" i="1"/>
  <c r="CB379" i="1"/>
  <c r="CB372" i="1"/>
  <c r="CB378" i="1"/>
  <c r="CB367" i="1"/>
  <c r="CB355" i="1"/>
  <c r="CB352" i="1"/>
  <c r="CB374" i="1"/>
  <c r="CB386" i="1"/>
  <c r="CB362" i="1"/>
  <c r="CB361" i="1"/>
  <c r="CB346" i="1"/>
  <c r="CB376" i="1"/>
  <c r="CB366" i="1"/>
  <c r="CB365" i="1"/>
  <c r="CB392" i="1"/>
  <c r="CB350" i="1"/>
  <c r="CB377" i="1"/>
  <c r="CB359" i="1"/>
  <c r="CB358" i="1"/>
  <c r="CB351" i="1"/>
  <c r="CB384" i="1"/>
  <c r="CB348" i="1"/>
  <c r="CB342" i="1"/>
  <c r="CB341" i="1"/>
  <c r="CB364" i="1"/>
  <c r="CB356" i="1"/>
  <c r="CB349" i="1"/>
  <c r="CB380" i="1"/>
  <c r="CB345" i="1"/>
  <c r="CB340" i="1"/>
  <c r="CB347" i="1"/>
  <c r="CB343" i="1"/>
  <c r="CB360" i="1"/>
  <c r="CB353" i="1"/>
  <c r="CB370" i="1"/>
  <c r="CB369" i="1"/>
  <c r="CB344" i="1"/>
  <c r="CB357" i="1"/>
  <c r="CB373" i="1"/>
  <c r="CB354" i="1"/>
  <c r="CA214" i="1"/>
  <c r="CA218" i="1" s="1"/>
  <c r="AS21" i="27"/>
  <c r="AS22" i="27" s="1"/>
  <c r="AS2" i="27"/>
  <c r="AS25" i="27"/>
  <c r="AS39" i="27"/>
  <c r="AS44" i="27"/>
  <c r="CA62" i="19"/>
  <c r="CA64" i="19" s="1"/>
  <c r="CA65" i="19" s="1"/>
  <c r="CA216" i="1"/>
  <c r="CB93" i="19"/>
  <c r="CB98" i="19"/>
  <c r="CC52" i="19"/>
  <c r="CC55" i="19" s="1"/>
  <c r="CC63" i="19" s="1"/>
  <c r="CC92" i="19"/>
  <c r="CA56" i="19"/>
  <c r="BZ57" i="19"/>
  <c r="CB43" i="19"/>
  <c r="CB44" i="19" s="1"/>
  <c r="CB282" i="4" s="1"/>
  <c r="CB81" i="19"/>
  <c r="CB53" i="19"/>
  <c r="BY46" i="19"/>
  <c r="BZ45" i="19"/>
  <c r="CC2" i="13"/>
  <c r="CC42" i="19"/>
  <c r="CB58" i="1"/>
  <c r="CB87" i="19"/>
  <c r="CB29" i="1"/>
  <c r="CB45" i="1"/>
  <c r="CB3" i="13"/>
  <c r="CA5" i="19"/>
  <c r="CA5" i="21"/>
  <c r="CA5" i="4"/>
  <c r="CA5" i="1"/>
  <c r="CA4" i="19"/>
  <c r="CA4" i="1"/>
  <c r="CA4" i="21"/>
  <c r="CA4" i="4"/>
  <c r="CB3" i="21"/>
  <c r="CB3" i="4"/>
  <c r="CB257" i="4" s="1"/>
  <c r="CB3" i="19"/>
  <c r="CB3" i="1"/>
  <c r="CB224" i="1" s="1"/>
  <c r="CC2" i="21"/>
  <c r="CC2" i="19"/>
  <c r="CC2" i="1"/>
  <c r="CC2" i="4"/>
  <c r="CB30" i="19"/>
  <c r="CB32" i="19" s="1"/>
  <c r="CB5" i="13" s="1"/>
  <c r="CB34" i="19"/>
  <c r="CB35" i="19" s="1"/>
  <c r="CB4" i="13" s="1"/>
  <c r="CB24" i="19"/>
  <c r="CB26" i="19" s="1"/>
  <c r="CD18" i="19"/>
  <c r="CD97" i="19" s="1"/>
  <c r="CC21" i="19"/>
  <c r="CC22" i="19" s="1"/>
  <c r="CC25" i="19"/>
  <c r="CC43" i="13"/>
  <c r="CC44" i="13" s="1"/>
  <c r="CB258" i="4" l="1"/>
  <c r="CC395" i="1"/>
  <c r="CC393" i="1"/>
  <c r="CC383" i="1"/>
  <c r="CC380" i="1"/>
  <c r="CC394" i="1"/>
  <c r="CC389" i="1"/>
  <c r="CC386" i="1"/>
  <c r="CC392" i="1"/>
  <c r="CC388" i="1"/>
  <c r="CC377" i="1"/>
  <c r="CC375" i="1"/>
  <c r="CC381" i="1"/>
  <c r="CC397" i="1"/>
  <c r="CC378" i="1"/>
  <c r="CC376" i="1"/>
  <c r="CC384" i="1"/>
  <c r="CC354" i="1"/>
  <c r="CC353" i="1"/>
  <c r="CC345" i="1"/>
  <c r="CC382" i="1"/>
  <c r="CC364" i="1"/>
  <c r="CC390" i="1"/>
  <c r="CC396" i="1"/>
  <c r="CC391" i="1"/>
  <c r="CC373" i="1"/>
  <c r="CC371" i="1"/>
  <c r="CC359" i="1"/>
  <c r="CC356" i="1"/>
  <c r="CC351" i="1"/>
  <c r="CC348" i="1"/>
  <c r="CC368" i="1"/>
  <c r="CC385" i="1"/>
  <c r="CC355" i="1"/>
  <c r="CC367" i="1"/>
  <c r="CC369" i="1"/>
  <c r="CC366" i="1"/>
  <c r="CC362" i="1"/>
  <c r="CC365" i="1"/>
  <c r="CC346" i="1"/>
  <c r="CC372" i="1"/>
  <c r="CC347" i="1"/>
  <c r="CC343" i="1"/>
  <c r="CC349" i="1"/>
  <c r="CC370" i="1"/>
  <c r="CC344" i="1"/>
  <c r="CC357" i="1"/>
  <c r="CC341" i="1"/>
  <c r="CC352" i="1"/>
  <c r="CC342" i="1"/>
  <c r="CC360" i="1"/>
  <c r="CC363" i="1"/>
  <c r="CC361" i="1"/>
  <c r="CC387" i="1"/>
  <c r="CC350" i="1"/>
  <c r="CC379" i="1"/>
  <c r="CC374" i="1"/>
  <c r="CC358" i="1"/>
  <c r="CB214" i="1"/>
  <c r="CB218" i="1" s="1"/>
  <c r="AS45" i="27"/>
  <c r="AT18" i="27"/>
  <c r="AS34" i="27"/>
  <c r="AS35" i="27" s="1"/>
  <c r="AS4" i="27" s="1"/>
  <c r="AS40" i="27"/>
  <c r="AS30" i="27"/>
  <c r="AS32" i="27" s="1"/>
  <c r="AS5" i="27" s="1"/>
  <c r="AS3" i="27"/>
  <c r="AS24" i="27"/>
  <c r="AS26" i="27" s="1"/>
  <c r="CB62" i="19"/>
  <c r="CB64" i="19" s="1"/>
  <c r="CB65" i="19" s="1"/>
  <c r="CB216" i="1"/>
  <c r="CC93" i="19"/>
  <c r="CC98" i="19"/>
  <c r="CD52" i="19"/>
  <c r="CD55" i="19" s="1"/>
  <c r="CD63" i="19" s="1"/>
  <c r="CD92" i="19"/>
  <c r="CC43" i="19"/>
  <c r="CC44" i="19" s="1"/>
  <c r="CC282" i="4" s="1"/>
  <c r="CC81" i="19"/>
  <c r="CC53" i="19"/>
  <c r="CA57" i="19"/>
  <c r="CB56" i="19"/>
  <c r="CD2" i="13"/>
  <c r="CD42" i="19"/>
  <c r="CA45" i="19"/>
  <c r="BZ46" i="19"/>
  <c r="CC58" i="1"/>
  <c r="CC87" i="19"/>
  <c r="CC29" i="1"/>
  <c r="CC45" i="1"/>
  <c r="CC3" i="13"/>
  <c r="CB4" i="21"/>
  <c r="CB4" i="19"/>
  <c r="CB4" i="4"/>
  <c r="CB4" i="1"/>
  <c r="CB5" i="19"/>
  <c r="CB5" i="1"/>
  <c r="CB5" i="21"/>
  <c r="CB5" i="4"/>
  <c r="CD2" i="19"/>
  <c r="CD2" i="4"/>
  <c r="CD2" i="21"/>
  <c r="CD2" i="1"/>
  <c r="CC3" i="21"/>
  <c r="CC3" i="19"/>
  <c r="CC3" i="4"/>
  <c r="CC257" i="4" s="1"/>
  <c r="CC3" i="1"/>
  <c r="CC224" i="1" s="1"/>
  <c r="CC30" i="19"/>
  <c r="CC32" i="19" s="1"/>
  <c r="CC5" i="13" s="1"/>
  <c r="CC34" i="19"/>
  <c r="CC35" i="19" s="1"/>
  <c r="CC4" i="13" s="1"/>
  <c r="CC24" i="19"/>
  <c r="CC26" i="19" s="1"/>
  <c r="CE18" i="19"/>
  <c r="CE97" i="19" s="1"/>
  <c r="CD21" i="19"/>
  <c r="CD22" i="19" s="1"/>
  <c r="CD25" i="19"/>
  <c r="CD43" i="13"/>
  <c r="CD44" i="13" s="1"/>
  <c r="CC258" i="4" l="1"/>
  <c r="CD394" i="1"/>
  <c r="CD397" i="1"/>
  <c r="CD392" i="1"/>
  <c r="CD393" i="1"/>
  <c r="CD379" i="1"/>
  <c r="CD396" i="1"/>
  <c r="CD380" i="1"/>
  <c r="CD373" i="1"/>
  <c r="CD368" i="1"/>
  <c r="CD367" i="1"/>
  <c r="CD364" i="1"/>
  <c r="CD385" i="1"/>
  <c r="CD384" i="1"/>
  <c r="CD369" i="1"/>
  <c r="CD386" i="1"/>
  <c r="CD370" i="1"/>
  <c r="CD395" i="1"/>
  <c r="CD387" i="1"/>
  <c r="CD390" i="1"/>
  <c r="CD357" i="1"/>
  <c r="CD350" i="1"/>
  <c r="CD391" i="1"/>
  <c r="CD389" i="1"/>
  <c r="CD365" i="1"/>
  <c r="CD378" i="1"/>
  <c r="CD388" i="1"/>
  <c r="CD361" i="1"/>
  <c r="CD366" i="1"/>
  <c r="CD362" i="1"/>
  <c r="CD376" i="1"/>
  <c r="CD374" i="1"/>
  <c r="CD360" i="1"/>
  <c r="CD363" i="1"/>
  <c r="CD358" i="1"/>
  <c r="CD352" i="1"/>
  <c r="CD342" i="1"/>
  <c r="CD356" i="1"/>
  <c r="CD344" i="1"/>
  <c r="CD383" i="1"/>
  <c r="CD382" i="1"/>
  <c r="CD353" i="1"/>
  <c r="CD371" i="1"/>
  <c r="CD355" i="1"/>
  <c r="CD347" i="1"/>
  <c r="CD381" i="1"/>
  <c r="CD377" i="1"/>
  <c r="CD343" i="1"/>
  <c r="CD359" i="1"/>
  <c r="CD348" i="1"/>
  <c r="CD349" i="1"/>
  <c r="CD372" i="1"/>
  <c r="CD354" i="1"/>
  <c r="CD345" i="1"/>
  <c r="CD375" i="1"/>
  <c r="CD346" i="1"/>
  <c r="CD351" i="1"/>
  <c r="CC214" i="1"/>
  <c r="CC218" i="1" s="1"/>
  <c r="AT44" i="27"/>
  <c r="AT25" i="27"/>
  <c r="AT39" i="27"/>
  <c r="AT21" i="27"/>
  <c r="AT22" i="27" s="1"/>
  <c r="AT2" i="27"/>
  <c r="CC62" i="19"/>
  <c r="CC64" i="19" s="1"/>
  <c r="CC65" i="19" s="1"/>
  <c r="CC216" i="1"/>
  <c r="CD93" i="19"/>
  <c r="CD98" i="19"/>
  <c r="CE52" i="19"/>
  <c r="CE55" i="19" s="1"/>
  <c r="CE63" i="19" s="1"/>
  <c r="CE92" i="19"/>
  <c r="CB57" i="19"/>
  <c r="CC56" i="19"/>
  <c r="CD43" i="19"/>
  <c r="CD44" i="19" s="1"/>
  <c r="CD282" i="4" s="1"/>
  <c r="CD81" i="19"/>
  <c r="CD53" i="19"/>
  <c r="CE2" i="13"/>
  <c r="CE42" i="19"/>
  <c r="CB45" i="19"/>
  <c r="CA46" i="19"/>
  <c r="CD58" i="1"/>
  <c r="CD87" i="19"/>
  <c r="CD29" i="1"/>
  <c r="CD45" i="1"/>
  <c r="CD3" i="13"/>
  <c r="CE2" i="21"/>
  <c r="CE2" i="1"/>
  <c r="CE2" i="4"/>
  <c r="CE2" i="19"/>
  <c r="CC4" i="19"/>
  <c r="CC4" i="21"/>
  <c r="CC4" i="1"/>
  <c r="CC4" i="4"/>
  <c r="CC5" i="21"/>
  <c r="CC5" i="19"/>
  <c r="CC5" i="1"/>
  <c r="CC5" i="4"/>
  <c r="CD3" i="21"/>
  <c r="CD3" i="4"/>
  <c r="CD257" i="4" s="1"/>
  <c r="CD3" i="19"/>
  <c r="CD3" i="1"/>
  <c r="CD224" i="1" s="1"/>
  <c r="CD30" i="19"/>
  <c r="CD32" i="19" s="1"/>
  <c r="CD5" i="13" s="1"/>
  <c r="CD34" i="19"/>
  <c r="CD35" i="19" s="1"/>
  <c r="CD4" i="13" s="1"/>
  <c r="CD24" i="19"/>
  <c r="CD26" i="19" s="1"/>
  <c r="CF18" i="19"/>
  <c r="CF97" i="19" s="1"/>
  <c r="CE21" i="19"/>
  <c r="CE22" i="19" s="1"/>
  <c r="CE25" i="19"/>
  <c r="CE43" i="13"/>
  <c r="CE44" i="13" s="1"/>
  <c r="CD258" i="4" l="1"/>
  <c r="CE397" i="1"/>
  <c r="CE391" i="1"/>
  <c r="CE379" i="1"/>
  <c r="CE385" i="1"/>
  <c r="CE390" i="1"/>
  <c r="CE388" i="1"/>
  <c r="CE380" i="1"/>
  <c r="CE383" i="1"/>
  <c r="CE378" i="1"/>
  <c r="CE374" i="1"/>
  <c r="CE387" i="1"/>
  <c r="CE384" i="1"/>
  <c r="CE376" i="1"/>
  <c r="CE371" i="1"/>
  <c r="CE366" i="1"/>
  <c r="CE365" i="1"/>
  <c r="CE373" i="1"/>
  <c r="CE372" i="1"/>
  <c r="CE358" i="1"/>
  <c r="CE349" i="1"/>
  <c r="CE395" i="1"/>
  <c r="CE393" i="1"/>
  <c r="CE370" i="1"/>
  <c r="CE363" i="1"/>
  <c r="CE396" i="1"/>
  <c r="CE389" i="1"/>
  <c r="CE394" i="1"/>
  <c r="CE355" i="1"/>
  <c r="CE352" i="1"/>
  <c r="CE377" i="1"/>
  <c r="CE369" i="1"/>
  <c r="CE392" i="1"/>
  <c r="CE359" i="1"/>
  <c r="CE386" i="1"/>
  <c r="CE360" i="1"/>
  <c r="CE382" i="1"/>
  <c r="CE381" i="1"/>
  <c r="CE364" i="1"/>
  <c r="CE361" i="1"/>
  <c r="CE347" i="1"/>
  <c r="CE343" i="1"/>
  <c r="CE348" i="1"/>
  <c r="CE353" i="1"/>
  <c r="CE375" i="1"/>
  <c r="CE368" i="1"/>
  <c r="CE356" i="1"/>
  <c r="CE367" i="1"/>
  <c r="CE344" i="1"/>
  <c r="CE357" i="1"/>
  <c r="CE354" i="1"/>
  <c r="CE350" i="1"/>
  <c r="CE345" i="1"/>
  <c r="CE346" i="1"/>
  <c r="CE362" i="1"/>
  <c r="CE351" i="1"/>
  <c r="CD214" i="1"/>
  <c r="CD218" i="1" s="1"/>
  <c r="AT24" i="27"/>
  <c r="AT26" i="27" s="1"/>
  <c r="AU18" i="27"/>
  <c r="AT30" i="27"/>
  <c r="AT32" i="27" s="1"/>
  <c r="AT5" i="27" s="1"/>
  <c r="AT34" i="27"/>
  <c r="AT35" i="27" s="1"/>
  <c r="AT4" i="27" s="1"/>
  <c r="AT3" i="27"/>
  <c r="AT45" i="27"/>
  <c r="AT40" i="27"/>
  <c r="CD62" i="19"/>
  <c r="CD64" i="19" s="1"/>
  <c r="CD65" i="19" s="1"/>
  <c r="CD216" i="1"/>
  <c r="CE93" i="19"/>
  <c r="CE98" i="19"/>
  <c r="CF52" i="19"/>
  <c r="CF55" i="19" s="1"/>
  <c r="CF63" i="19" s="1"/>
  <c r="CF92" i="19"/>
  <c r="CC57" i="19"/>
  <c r="CD56" i="19"/>
  <c r="CE43" i="19"/>
  <c r="CE44" i="19" s="1"/>
  <c r="CE282" i="4" s="1"/>
  <c r="CE81" i="19"/>
  <c r="CE53" i="19"/>
  <c r="CF2" i="13"/>
  <c r="CF42" i="19"/>
  <c r="CB46" i="19"/>
  <c r="CC45" i="19"/>
  <c r="CE58" i="1"/>
  <c r="CE87" i="19"/>
  <c r="CE29" i="1"/>
  <c r="CE45" i="1"/>
  <c r="CE3" i="13"/>
  <c r="CF2" i="21"/>
  <c r="CF2" i="1"/>
  <c r="CF2" i="19"/>
  <c r="CF2" i="4"/>
  <c r="CD5" i="21"/>
  <c r="CD5" i="19"/>
  <c r="CD5" i="1"/>
  <c r="CD5" i="4"/>
  <c r="CD4" i="21"/>
  <c r="CD4" i="1"/>
  <c r="CD4" i="19"/>
  <c r="CD4" i="4"/>
  <c r="CE3" i="21"/>
  <c r="CE3" i="4"/>
  <c r="CE3" i="19"/>
  <c r="CE3" i="1"/>
  <c r="CE224" i="1" s="1"/>
  <c r="CE30" i="19"/>
  <c r="CE32" i="19" s="1"/>
  <c r="CE5" i="13" s="1"/>
  <c r="CE34" i="19"/>
  <c r="CE35" i="19" s="1"/>
  <c r="CE4" i="13" s="1"/>
  <c r="CE24" i="19"/>
  <c r="CE26" i="19" s="1"/>
  <c r="CG18" i="19"/>
  <c r="CG97" i="19" s="1"/>
  <c r="CF25" i="19"/>
  <c r="CF21" i="19"/>
  <c r="CF22" i="19" s="1"/>
  <c r="CF43" i="13"/>
  <c r="CF44" i="13" s="1"/>
  <c r="CE258" i="4" l="1"/>
  <c r="CF395" i="1"/>
  <c r="CF392" i="1"/>
  <c r="CF386" i="1"/>
  <c r="CF378" i="1"/>
  <c r="CF383" i="1"/>
  <c r="CF391" i="1"/>
  <c r="CF382" i="1"/>
  <c r="CF390" i="1"/>
  <c r="CF389" i="1"/>
  <c r="CF394" i="1"/>
  <c r="CF385" i="1"/>
  <c r="CF393" i="1"/>
  <c r="CF381" i="1"/>
  <c r="CF377" i="1"/>
  <c r="CF372" i="1"/>
  <c r="CF396" i="1"/>
  <c r="CF375" i="1"/>
  <c r="CF366" i="1"/>
  <c r="CF360" i="1"/>
  <c r="CF347" i="1"/>
  <c r="CF344" i="1"/>
  <c r="CF387" i="1"/>
  <c r="CF362" i="1"/>
  <c r="CF361" i="1"/>
  <c r="CF346" i="1"/>
  <c r="CF388" i="1"/>
  <c r="CF368" i="1"/>
  <c r="CF367" i="1"/>
  <c r="CF354" i="1"/>
  <c r="CF353" i="1"/>
  <c r="CF345" i="1"/>
  <c r="CF384" i="1"/>
  <c r="CF369" i="1"/>
  <c r="CF374" i="1"/>
  <c r="CF379" i="1"/>
  <c r="CF371" i="1"/>
  <c r="CF364" i="1"/>
  <c r="CF357" i="1"/>
  <c r="CF373" i="1"/>
  <c r="CF376" i="1"/>
  <c r="CF380" i="1"/>
  <c r="CF363" i="1"/>
  <c r="CF356" i="1"/>
  <c r="CF349" i="1"/>
  <c r="CF370" i="1"/>
  <c r="CF350" i="1"/>
  <c r="CF359" i="1"/>
  <c r="CF351" i="1"/>
  <c r="CF352" i="1"/>
  <c r="CF348" i="1"/>
  <c r="CF397" i="1"/>
  <c r="CF365" i="1"/>
  <c r="CF355" i="1"/>
  <c r="CF358" i="1"/>
  <c r="CE214" i="1"/>
  <c r="CE218" i="1" s="1"/>
  <c r="AU44" i="27"/>
  <c r="AU21" i="27"/>
  <c r="AU22" i="27" s="1"/>
  <c r="AU39" i="27"/>
  <c r="AU25" i="27"/>
  <c r="AU2" i="27"/>
  <c r="CE62" i="19"/>
  <c r="CE64" i="19" s="1"/>
  <c r="CE65" i="19" s="1"/>
  <c r="CE216" i="1"/>
  <c r="CF93" i="19"/>
  <c r="CF98" i="19"/>
  <c r="CG52" i="19"/>
  <c r="CG55" i="19" s="1"/>
  <c r="CG63" i="19" s="1"/>
  <c r="CG92" i="19"/>
  <c r="CE56" i="19"/>
  <c r="CD57" i="19"/>
  <c r="CF43" i="19"/>
  <c r="CF44" i="19" s="1"/>
  <c r="CF282" i="4" s="1"/>
  <c r="CF81" i="19"/>
  <c r="CF53" i="19"/>
  <c r="CG2" i="13"/>
  <c r="CG42" i="19"/>
  <c r="CD45" i="19"/>
  <c r="CC46" i="19"/>
  <c r="CF58" i="1"/>
  <c r="CF87" i="19"/>
  <c r="CF29" i="1"/>
  <c r="CF45" i="1"/>
  <c r="CF3" i="13"/>
  <c r="CE4" i="21"/>
  <c r="CE4" i="19"/>
  <c r="CE4" i="4"/>
  <c r="CE4" i="1"/>
  <c r="CE5" i="21"/>
  <c r="CE5" i="19"/>
  <c r="CE5" i="4"/>
  <c r="CE5" i="1"/>
  <c r="CG2" i="21"/>
  <c r="CG2" i="19"/>
  <c r="CG2" i="1"/>
  <c r="CG2" i="4"/>
  <c r="CF3" i="21"/>
  <c r="CF3" i="4"/>
  <c r="CF257" i="4" s="1"/>
  <c r="CF3" i="19"/>
  <c r="CF3" i="1"/>
  <c r="CF224" i="1" s="1"/>
  <c r="CF30" i="19"/>
  <c r="CF32" i="19" s="1"/>
  <c r="CF5" i="13" s="1"/>
  <c r="CF34" i="19"/>
  <c r="CF35" i="19" s="1"/>
  <c r="CF4" i="13" s="1"/>
  <c r="CF24" i="19"/>
  <c r="CF26" i="19" s="1"/>
  <c r="CH18" i="19"/>
  <c r="CH97" i="19" s="1"/>
  <c r="CG25" i="19"/>
  <c r="CG21" i="19"/>
  <c r="CG22" i="19" s="1"/>
  <c r="CG43" i="13"/>
  <c r="CG44" i="13" s="1"/>
  <c r="CF258" i="4" l="1"/>
  <c r="CG394" i="1"/>
  <c r="CG396" i="1"/>
  <c r="CG397" i="1"/>
  <c r="CG393" i="1"/>
  <c r="CG387" i="1"/>
  <c r="CG392" i="1"/>
  <c r="CG370" i="1"/>
  <c r="CG386" i="1"/>
  <c r="CG382" i="1"/>
  <c r="CG381" i="1"/>
  <c r="CG391" i="1"/>
  <c r="CG390" i="1"/>
  <c r="CG374" i="1"/>
  <c r="CG361" i="1"/>
  <c r="CG388" i="1"/>
  <c r="CG380" i="1"/>
  <c r="CG368" i="1"/>
  <c r="CG367" i="1"/>
  <c r="CG364" i="1"/>
  <c r="CG395" i="1"/>
  <c r="CG376" i="1"/>
  <c r="CG369" i="1"/>
  <c r="CG389" i="1"/>
  <c r="CG377" i="1"/>
  <c r="CG359" i="1"/>
  <c r="CG356" i="1"/>
  <c r="CG351" i="1"/>
  <c r="CG348" i="1"/>
  <c r="CG363" i="1"/>
  <c r="CG383" i="1"/>
  <c r="CG366" i="1"/>
  <c r="CG365" i="1"/>
  <c r="CG362" i="1"/>
  <c r="CG384" i="1"/>
  <c r="CG378" i="1"/>
  <c r="CG375" i="1"/>
  <c r="CG372" i="1"/>
  <c r="CG355" i="1"/>
  <c r="CG379" i="1"/>
  <c r="CG358" i="1"/>
  <c r="CG352" i="1"/>
  <c r="CG350" i="1"/>
  <c r="CG360" i="1"/>
  <c r="CG354" i="1"/>
  <c r="CG346" i="1"/>
  <c r="CG347" i="1"/>
  <c r="CG353" i="1"/>
  <c r="CG349" i="1"/>
  <c r="CG357" i="1"/>
  <c r="CG371" i="1"/>
  <c r="CG373" i="1"/>
  <c r="CG345" i="1"/>
  <c r="CG385" i="1"/>
  <c r="CF214" i="1"/>
  <c r="CF218" i="1" s="1"/>
  <c r="AU24" i="27"/>
  <c r="AU26" i="27" s="1"/>
  <c r="AV18" i="27"/>
  <c r="AU30" i="27"/>
  <c r="AU32" i="27" s="1"/>
  <c r="AU5" i="27" s="1"/>
  <c r="AU34" i="27"/>
  <c r="AU35" i="27" s="1"/>
  <c r="AU4" i="27" s="1"/>
  <c r="AU3" i="27"/>
  <c r="AU40" i="27"/>
  <c r="AU45" i="27"/>
  <c r="CF62" i="19"/>
  <c r="CF64" i="19" s="1"/>
  <c r="CF65" i="19" s="1"/>
  <c r="CF216" i="1"/>
  <c r="CG93" i="19"/>
  <c r="CG98" i="19"/>
  <c r="CH52" i="19"/>
  <c r="CH55" i="19" s="1"/>
  <c r="CH63" i="19" s="1"/>
  <c r="CH92" i="19"/>
  <c r="CG43" i="19"/>
  <c r="CG44" i="19" s="1"/>
  <c r="CG282" i="4" s="1"/>
  <c r="CG81" i="19"/>
  <c r="CG53" i="19"/>
  <c r="CF56" i="19"/>
  <c r="CE57" i="19"/>
  <c r="CH2" i="13"/>
  <c r="CH42" i="19"/>
  <c r="CD46" i="19"/>
  <c r="CE45" i="19"/>
  <c r="CG58" i="1"/>
  <c r="CG87" i="19"/>
  <c r="CG29" i="1"/>
  <c r="CG45" i="1"/>
  <c r="CG3" i="13"/>
  <c r="CF5" i="4"/>
  <c r="CF5" i="21"/>
  <c r="CF5" i="1"/>
  <c r="CF5" i="19"/>
  <c r="CF4" i="21"/>
  <c r="CF4" i="19"/>
  <c r="CF4" i="4"/>
  <c r="CF4" i="1"/>
  <c r="CH2" i="21"/>
  <c r="CH2" i="19"/>
  <c r="CH2" i="1"/>
  <c r="CH2" i="4"/>
  <c r="CG3" i="21"/>
  <c r="CG3" i="1"/>
  <c r="CG224" i="1" s="1"/>
  <c r="CG3" i="19"/>
  <c r="CG3" i="4"/>
  <c r="CG257" i="4" s="1"/>
  <c r="CG30" i="19"/>
  <c r="CG32" i="19" s="1"/>
  <c r="CG5" i="13" s="1"/>
  <c r="CG34" i="19"/>
  <c r="CG35" i="19" s="1"/>
  <c r="CG4" i="13" s="1"/>
  <c r="CG24" i="19"/>
  <c r="CG26" i="19" s="1"/>
  <c r="CI18" i="19"/>
  <c r="CI97" i="19" s="1"/>
  <c r="CH21" i="19"/>
  <c r="CH22" i="19" s="1"/>
  <c r="CH25" i="19"/>
  <c r="CH43" i="13"/>
  <c r="CH44" i="13" s="1"/>
  <c r="CG258" i="4" l="1"/>
  <c r="CH394" i="1"/>
  <c r="CH391" i="1"/>
  <c r="CH390" i="1"/>
  <c r="CH389" i="1"/>
  <c r="CH382" i="1"/>
  <c r="CH397" i="1"/>
  <c r="CH396" i="1"/>
  <c r="CH388" i="1"/>
  <c r="CH377" i="1"/>
  <c r="CH375" i="1"/>
  <c r="CH372" i="1"/>
  <c r="CH374" i="1"/>
  <c r="CH387" i="1"/>
  <c r="CH379" i="1"/>
  <c r="CH376" i="1"/>
  <c r="CH371" i="1"/>
  <c r="CH366" i="1"/>
  <c r="CH365" i="1"/>
  <c r="CH393" i="1"/>
  <c r="CH392" i="1"/>
  <c r="CH384" i="1"/>
  <c r="CH378" i="1"/>
  <c r="CH358" i="1"/>
  <c r="CH349" i="1"/>
  <c r="CH370" i="1"/>
  <c r="CH381" i="1"/>
  <c r="CH380" i="1"/>
  <c r="CH373" i="1"/>
  <c r="CH354" i="1"/>
  <c r="CH368" i="1"/>
  <c r="CH367" i="1"/>
  <c r="CH360" i="1"/>
  <c r="CH369" i="1"/>
  <c r="CH364" i="1"/>
  <c r="CH348" i="1"/>
  <c r="CH386" i="1"/>
  <c r="CH385" i="1"/>
  <c r="CH361" i="1"/>
  <c r="CH353" i="1"/>
  <c r="CH383" i="1"/>
  <c r="CH356" i="1"/>
  <c r="CH352" i="1"/>
  <c r="CH359" i="1"/>
  <c r="CH357" i="1"/>
  <c r="CH363" i="1"/>
  <c r="CH350" i="1"/>
  <c r="CH355" i="1"/>
  <c r="CH395" i="1"/>
  <c r="CH362" i="1"/>
  <c r="CH351" i="1"/>
  <c r="CH346" i="1"/>
  <c r="CH347" i="1"/>
  <c r="CG214" i="1"/>
  <c r="CG218" i="1" s="1"/>
  <c r="AV39" i="27"/>
  <c r="AV44" i="27"/>
  <c r="AV21" i="27"/>
  <c r="AV22" i="27" s="1"/>
  <c r="AV25" i="27"/>
  <c r="AV2" i="27"/>
  <c r="CG62" i="19"/>
  <c r="CG64" i="19" s="1"/>
  <c r="CG65" i="19" s="1"/>
  <c r="CG216" i="1"/>
  <c r="CH93" i="19"/>
  <c r="CH98" i="19"/>
  <c r="CI52" i="19"/>
  <c r="CI55" i="19" s="1"/>
  <c r="CI63" i="19" s="1"/>
  <c r="CI92" i="19"/>
  <c r="CG56" i="19"/>
  <c r="CF57" i="19"/>
  <c r="CH43" i="19"/>
  <c r="CH44" i="19" s="1"/>
  <c r="CH282" i="4" s="1"/>
  <c r="CH81" i="19"/>
  <c r="CH53" i="19"/>
  <c r="CI2" i="13"/>
  <c r="CI42" i="19"/>
  <c r="CE46" i="19"/>
  <c r="CF45" i="19"/>
  <c r="CH58" i="1"/>
  <c r="CH87" i="19"/>
  <c r="CH29" i="1"/>
  <c r="CH45" i="1"/>
  <c r="CH3" i="13"/>
  <c r="CG5" i="21"/>
  <c r="CG5" i="4"/>
  <c r="CG5" i="1"/>
  <c r="CG5" i="19"/>
  <c r="CG4" i="21"/>
  <c r="CG4" i="4"/>
  <c r="CG4" i="19"/>
  <c r="CG4" i="1"/>
  <c r="CI2" i="21"/>
  <c r="CI2" i="19"/>
  <c r="CI2" i="4"/>
  <c r="CI2" i="1"/>
  <c r="CH3" i="21"/>
  <c r="CH3" i="19"/>
  <c r="CH3" i="4"/>
  <c r="CH257" i="4" s="1"/>
  <c r="CH3" i="1"/>
  <c r="CH224" i="1" s="1"/>
  <c r="CH30" i="19"/>
  <c r="CH32" i="19" s="1"/>
  <c r="CH5" i="13" s="1"/>
  <c r="CH34" i="19"/>
  <c r="CH35" i="19" s="1"/>
  <c r="CH4" i="13" s="1"/>
  <c r="CH24" i="19"/>
  <c r="CH26" i="19" s="1"/>
  <c r="CJ18" i="19"/>
  <c r="CJ97" i="19" s="1"/>
  <c r="CI25" i="19"/>
  <c r="CI21" i="19"/>
  <c r="CI22" i="19" s="1"/>
  <c r="CI43" i="13"/>
  <c r="CI44" i="13" s="1"/>
  <c r="CH258" i="4" l="1"/>
  <c r="CI396" i="1"/>
  <c r="CI390" i="1"/>
  <c r="CI395" i="1"/>
  <c r="CI391" i="1"/>
  <c r="CI387" i="1"/>
  <c r="CI384" i="1"/>
  <c r="CI386" i="1"/>
  <c r="CI389" i="1"/>
  <c r="CI383" i="1"/>
  <c r="CI392" i="1"/>
  <c r="CI397" i="1"/>
  <c r="CI380" i="1"/>
  <c r="CI378" i="1"/>
  <c r="CI375" i="1"/>
  <c r="CI369" i="1"/>
  <c r="CI370" i="1"/>
  <c r="CI393" i="1"/>
  <c r="CI385" i="1"/>
  <c r="CI357" i="1"/>
  <c r="CI350" i="1"/>
  <c r="CI379" i="1"/>
  <c r="CI373" i="1"/>
  <c r="CI371" i="1"/>
  <c r="CI355" i="1"/>
  <c r="CI352" i="1"/>
  <c r="CI394" i="1"/>
  <c r="CI388" i="1"/>
  <c r="CI360" i="1"/>
  <c r="CI347" i="1"/>
  <c r="CI367" i="1"/>
  <c r="CI381" i="1"/>
  <c r="CI377" i="1"/>
  <c r="CI374" i="1"/>
  <c r="CI382" i="1"/>
  <c r="CI372" i="1"/>
  <c r="CI376" i="1"/>
  <c r="CI362" i="1"/>
  <c r="CI359" i="1"/>
  <c r="CI356" i="1"/>
  <c r="CI349" i="1"/>
  <c r="CI365" i="1"/>
  <c r="CI364" i="1"/>
  <c r="CI354" i="1"/>
  <c r="CI348" i="1"/>
  <c r="CI353" i="1"/>
  <c r="CI363" i="1"/>
  <c r="CI368" i="1"/>
  <c r="CI361" i="1"/>
  <c r="CI366" i="1"/>
  <c r="CI358" i="1"/>
  <c r="CI351" i="1"/>
  <c r="CH214" i="1"/>
  <c r="CH218" i="1" s="1"/>
  <c r="AV24" i="27"/>
  <c r="AV26" i="27" s="1"/>
  <c r="AW18" i="27"/>
  <c r="AV34" i="27"/>
  <c r="AV35" i="27" s="1"/>
  <c r="AV4" i="27" s="1"/>
  <c r="AV3" i="27"/>
  <c r="AV30" i="27"/>
  <c r="AV32" i="27" s="1"/>
  <c r="AV5" i="27" s="1"/>
  <c r="AV40" i="27"/>
  <c r="AV45" i="27"/>
  <c r="CH62" i="19"/>
  <c r="CH64" i="19" s="1"/>
  <c r="CH65" i="19" s="1"/>
  <c r="CH216" i="1"/>
  <c r="CI93" i="19"/>
  <c r="CI98" i="19"/>
  <c r="CJ52" i="19"/>
  <c r="CJ55" i="19" s="1"/>
  <c r="CJ63" i="19" s="1"/>
  <c r="CJ92" i="19"/>
  <c r="CI43" i="19"/>
  <c r="CI44" i="19" s="1"/>
  <c r="CI282" i="4" s="1"/>
  <c r="CI81" i="19"/>
  <c r="CI53" i="19"/>
  <c r="CG57" i="19"/>
  <c r="CH56" i="19"/>
  <c r="CJ2" i="13"/>
  <c r="CJ42" i="19"/>
  <c r="CF46" i="19"/>
  <c r="CG45" i="19"/>
  <c r="CI58" i="1"/>
  <c r="CI87" i="19"/>
  <c r="CI29" i="1"/>
  <c r="CI45" i="1"/>
  <c r="CI3" i="13"/>
  <c r="CJ2" i="21"/>
  <c r="CJ2" i="19"/>
  <c r="CJ2" i="4"/>
  <c r="CJ2" i="1"/>
  <c r="CH5" i="21"/>
  <c r="CH5" i="4"/>
  <c r="CH5" i="19"/>
  <c r="CH5" i="1"/>
  <c r="CH4" i="21"/>
  <c r="CH4" i="4"/>
  <c r="CH4" i="1"/>
  <c r="CH4" i="19"/>
  <c r="CI3" i="21"/>
  <c r="CI3" i="19"/>
  <c r="CI3" i="4"/>
  <c r="CI257" i="4" s="1"/>
  <c r="CI3" i="1"/>
  <c r="CI224" i="1" s="1"/>
  <c r="CI30" i="19"/>
  <c r="CI32" i="19" s="1"/>
  <c r="CI5" i="13" s="1"/>
  <c r="CI34" i="19"/>
  <c r="CI35" i="19" s="1"/>
  <c r="CI4" i="13" s="1"/>
  <c r="CI24" i="19"/>
  <c r="CI26" i="19" s="1"/>
  <c r="CK18" i="19"/>
  <c r="CK97" i="19" s="1"/>
  <c r="CJ21" i="19"/>
  <c r="CJ22" i="19" s="1"/>
  <c r="CJ25" i="19"/>
  <c r="CJ43" i="13"/>
  <c r="CJ44" i="13" s="1"/>
  <c r="CI258" i="4" l="1"/>
  <c r="CJ391" i="1"/>
  <c r="CJ395" i="1"/>
  <c r="CJ393" i="1"/>
  <c r="CJ386" i="1"/>
  <c r="CJ385" i="1"/>
  <c r="CJ384" i="1"/>
  <c r="CJ379" i="1"/>
  <c r="CJ390" i="1"/>
  <c r="CJ382" i="1"/>
  <c r="CJ388" i="1"/>
  <c r="CJ376" i="1"/>
  <c r="CJ383" i="1"/>
  <c r="CJ389" i="1"/>
  <c r="CJ373" i="1"/>
  <c r="CJ392" i="1"/>
  <c r="CJ381" i="1"/>
  <c r="CJ374" i="1"/>
  <c r="CJ364" i="1"/>
  <c r="CJ363" i="1"/>
  <c r="CJ396" i="1"/>
  <c r="CJ365" i="1"/>
  <c r="CJ354" i="1"/>
  <c r="CJ353" i="1"/>
  <c r="CJ394" i="1"/>
  <c r="CJ372" i="1"/>
  <c r="CJ366" i="1"/>
  <c r="CJ380" i="1"/>
  <c r="CJ375" i="1"/>
  <c r="CJ368" i="1"/>
  <c r="CJ377" i="1"/>
  <c r="CJ370" i="1"/>
  <c r="CJ357" i="1"/>
  <c r="CJ369" i="1"/>
  <c r="CJ361" i="1"/>
  <c r="CJ350" i="1"/>
  <c r="CJ360" i="1"/>
  <c r="CJ397" i="1"/>
  <c r="CJ387" i="1"/>
  <c r="CJ367" i="1"/>
  <c r="CJ362" i="1"/>
  <c r="CJ348" i="1"/>
  <c r="CJ359" i="1"/>
  <c r="CJ349" i="1"/>
  <c r="CJ378" i="1"/>
  <c r="CJ371" i="1"/>
  <c r="CJ355" i="1"/>
  <c r="CJ358" i="1"/>
  <c r="CJ351" i="1"/>
  <c r="CJ352" i="1"/>
  <c r="CJ356" i="1"/>
  <c r="CI214" i="1"/>
  <c r="CI218" i="1" s="1"/>
  <c r="AW39" i="27"/>
  <c r="AW25" i="27"/>
  <c r="AW21" i="27"/>
  <c r="AW22" i="27" s="1"/>
  <c r="AW44" i="27"/>
  <c r="AW2" i="27"/>
  <c r="CI62" i="19"/>
  <c r="CI64" i="19" s="1"/>
  <c r="CI65" i="19" s="1"/>
  <c r="CI216" i="1"/>
  <c r="CJ93" i="19"/>
  <c r="CJ98" i="19"/>
  <c r="CK52" i="19"/>
  <c r="CK55" i="19" s="1"/>
  <c r="CK63" i="19" s="1"/>
  <c r="CK92" i="19"/>
  <c r="CI56" i="19"/>
  <c r="CH57" i="19"/>
  <c r="CJ43" i="19"/>
  <c r="CJ44" i="19" s="1"/>
  <c r="CJ282" i="4" s="1"/>
  <c r="CJ81" i="19"/>
  <c r="CJ53" i="19"/>
  <c r="CG46" i="19"/>
  <c r="CH45" i="19"/>
  <c r="CK2" i="13"/>
  <c r="CK42" i="19"/>
  <c r="CJ58" i="1"/>
  <c r="CJ87" i="19"/>
  <c r="CJ29" i="1"/>
  <c r="CJ45" i="1"/>
  <c r="CJ3" i="13"/>
  <c r="CK2" i="21"/>
  <c r="CK2" i="4"/>
  <c r="CK2" i="19"/>
  <c r="CK2" i="1"/>
  <c r="CI5" i="21"/>
  <c r="CI5" i="19"/>
  <c r="CI5" i="4"/>
  <c r="CI5" i="1"/>
  <c r="CI4" i="21"/>
  <c r="CI4" i="4"/>
  <c r="CI4" i="1"/>
  <c r="CI4" i="19"/>
  <c r="CJ3" i="21"/>
  <c r="CJ3" i="4"/>
  <c r="CJ3" i="19"/>
  <c r="CJ3" i="1"/>
  <c r="CJ224" i="1" s="1"/>
  <c r="CJ30" i="19"/>
  <c r="CJ32" i="19" s="1"/>
  <c r="CJ5" i="13" s="1"/>
  <c r="CJ34" i="19"/>
  <c r="CJ35" i="19" s="1"/>
  <c r="CJ4" i="13" s="1"/>
  <c r="CJ24" i="19"/>
  <c r="CJ26" i="19" s="1"/>
  <c r="CL18" i="19"/>
  <c r="CL97" i="19" s="1"/>
  <c r="CK25" i="19"/>
  <c r="CK21" i="19"/>
  <c r="CK22" i="19" s="1"/>
  <c r="CK43" i="13"/>
  <c r="CK44" i="13" s="1"/>
  <c r="CJ258" i="4" l="1"/>
  <c r="CK394" i="1"/>
  <c r="CK388" i="1"/>
  <c r="CK396" i="1"/>
  <c r="CK389" i="1"/>
  <c r="CK382" i="1"/>
  <c r="CK381" i="1"/>
  <c r="CK397" i="1"/>
  <c r="CK387" i="1"/>
  <c r="CK395" i="1"/>
  <c r="CK393" i="1"/>
  <c r="CK379" i="1"/>
  <c r="CK369" i="1"/>
  <c r="CK385" i="1"/>
  <c r="CK392" i="1"/>
  <c r="CK377" i="1"/>
  <c r="CK375" i="1"/>
  <c r="CK372" i="1"/>
  <c r="CK378" i="1"/>
  <c r="CK362" i="1"/>
  <c r="CK368" i="1"/>
  <c r="CK367" i="1"/>
  <c r="CK374" i="1"/>
  <c r="CK380" i="1"/>
  <c r="CK390" i="1"/>
  <c r="CK391" i="1"/>
  <c r="CK383" i="1"/>
  <c r="CK373" i="1"/>
  <c r="CK386" i="1"/>
  <c r="CK363" i="1"/>
  <c r="CK360" i="1"/>
  <c r="CK366" i="1"/>
  <c r="CK364" i="1"/>
  <c r="CK370" i="1"/>
  <c r="CK371" i="1"/>
  <c r="CK361" i="1"/>
  <c r="CK353" i="1"/>
  <c r="CK357" i="1"/>
  <c r="CK355" i="1"/>
  <c r="CK351" i="1"/>
  <c r="CK358" i="1"/>
  <c r="CK352" i="1"/>
  <c r="CK359" i="1"/>
  <c r="CK349" i="1"/>
  <c r="CK384" i="1"/>
  <c r="CK354" i="1"/>
  <c r="CK350" i="1"/>
  <c r="CK365" i="1"/>
  <c r="CK356" i="1"/>
  <c r="CK376" i="1"/>
  <c r="CJ214" i="1"/>
  <c r="CJ218" i="1" s="1"/>
  <c r="AW30" i="27"/>
  <c r="AW32" i="27" s="1"/>
  <c r="AW5" i="27" s="1"/>
  <c r="AX18" i="27"/>
  <c r="AW24" i="27"/>
  <c r="AW26" i="27" s="1"/>
  <c r="AW34" i="27"/>
  <c r="AW35" i="27" s="1"/>
  <c r="AW4" i="27" s="1"/>
  <c r="AW3" i="27"/>
  <c r="AW40" i="27"/>
  <c r="AW45" i="27"/>
  <c r="CJ62" i="19"/>
  <c r="CJ64" i="19" s="1"/>
  <c r="CJ65" i="19" s="1"/>
  <c r="CJ216" i="1"/>
  <c r="CK93" i="19"/>
  <c r="CK98" i="19"/>
  <c r="CL52" i="19"/>
  <c r="CL55" i="19" s="1"/>
  <c r="CL63" i="19" s="1"/>
  <c r="CL92" i="19"/>
  <c r="CK43" i="19"/>
  <c r="CK44" i="19" s="1"/>
  <c r="CK282" i="4" s="1"/>
  <c r="CK81" i="19"/>
  <c r="CK53" i="19"/>
  <c r="CJ56" i="19"/>
  <c r="CI57" i="19"/>
  <c r="CL2" i="13"/>
  <c r="CL42" i="19"/>
  <c r="CI45" i="19"/>
  <c r="CH46" i="19"/>
  <c r="CK58" i="1"/>
  <c r="CK87" i="19"/>
  <c r="CK29" i="1"/>
  <c r="CK45" i="1"/>
  <c r="CK3" i="13"/>
  <c r="CJ4" i="21"/>
  <c r="CJ4" i="19"/>
  <c r="CJ4" i="4"/>
  <c r="CJ4" i="1"/>
  <c r="CL2" i="19"/>
  <c r="CL2" i="4"/>
  <c r="CL2" i="1"/>
  <c r="CL2" i="21"/>
  <c r="CK3" i="21"/>
  <c r="CK3" i="19"/>
  <c r="CK3" i="4"/>
  <c r="CK257" i="4" s="1"/>
  <c r="CK3" i="1"/>
  <c r="CK224" i="1" s="1"/>
  <c r="CJ5" i="19"/>
  <c r="CJ5" i="4"/>
  <c r="CJ5" i="1"/>
  <c r="CJ5" i="21"/>
  <c r="CK30" i="19"/>
  <c r="CK32" i="19" s="1"/>
  <c r="CK5" i="13" s="1"/>
  <c r="CK34" i="19"/>
  <c r="CK35" i="19" s="1"/>
  <c r="CK4" i="13" s="1"/>
  <c r="CK24" i="19"/>
  <c r="CK26" i="19" s="1"/>
  <c r="CM18" i="19"/>
  <c r="CM97" i="19" s="1"/>
  <c r="CL21" i="19"/>
  <c r="CL22" i="19" s="1"/>
  <c r="CL25" i="19"/>
  <c r="CL43" i="13"/>
  <c r="CL44" i="13" s="1"/>
  <c r="CK258" i="4" l="1"/>
  <c r="CL393" i="1"/>
  <c r="CL396" i="1"/>
  <c r="CL395" i="1"/>
  <c r="CL392" i="1"/>
  <c r="CL381" i="1"/>
  <c r="CL387" i="1"/>
  <c r="CL384" i="1"/>
  <c r="CL394" i="1"/>
  <c r="CL376" i="1"/>
  <c r="CL391" i="1"/>
  <c r="CL383" i="1"/>
  <c r="CL390" i="1"/>
  <c r="CL382" i="1"/>
  <c r="CL386" i="1"/>
  <c r="CL380" i="1"/>
  <c r="CL371" i="1"/>
  <c r="CL370" i="1"/>
  <c r="CL362" i="1"/>
  <c r="CL361" i="1"/>
  <c r="CL359" i="1"/>
  <c r="CL356" i="1"/>
  <c r="CL351" i="1"/>
  <c r="CL389" i="1"/>
  <c r="CL368" i="1"/>
  <c r="CL367" i="1"/>
  <c r="CL358" i="1"/>
  <c r="CL388" i="1"/>
  <c r="CL397" i="1"/>
  <c r="CL375" i="1"/>
  <c r="CL369" i="1"/>
  <c r="CL357" i="1"/>
  <c r="CL350" i="1"/>
  <c r="CL385" i="1"/>
  <c r="CL372" i="1"/>
  <c r="CL378" i="1"/>
  <c r="CL373" i="1"/>
  <c r="CL353" i="1"/>
  <c r="CL374" i="1"/>
  <c r="CL365" i="1"/>
  <c r="CL366" i="1"/>
  <c r="CL354" i="1"/>
  <c r="CL355" i="1"/>
  <c r="CL363" i="1"/>
  <c r="CL377" i="1"/>
  <c r="CL360" i="1"/>
  <c r="CL379" i="1"/>
  <c r="CL364" i="1"/>
  <c r="CL352" i="1"/>
  <c r="CK214" i="1"/>
  <c r="CK218" i="1" s="1"/>
  <c r="AX25" i="27"/>
  <c r="AX21" i="27"/>
  <c r="AX22" i="27" s="1"/>
  <c r="AX44" i="27"/>
  <c r="AX2" i="27"/>
  <c r="AX39" i="27"/>
  <c r="CK62" i="19"/>
  <c r="CK64" i="19" s="1"/>
  <c r="CK65" i="19" s="1"/>
  <c r="CK216" i="1"/>
  <c r="CL93" i="19"/>
  <c r="CL98" i="19"/>
  <c r="CM52" i="19"/>
  <c r="CM55" i="19" s="1"/>
  <c r="CM63" i="19" s="1"/>
  <c r="CM92" i="19"/>
  <c r="CJ57" i="19"/>
  <c r="CK56" i="19"/>
  <c r="CL43" i="19"/>
  <c r="CL44" i="19" s="1"/>
  <c r="CL282" i="4" s="1"/>
  <c r="CL81" i="19"/>
  <c r="CL53" i="19"/>
  <c r="CM2" i="13"/>
  <c r="CM42" i="19"/>
  <c r="CI46" i="19"/>
  <c r="CJ45" i="19"/>
  <c r="CL58" i="1"/>
  <c r="CL87" i="19"/>
  <c r="CL29" i="1"/>
  <c r="CL45" i="1"/>
  <c r="CL3" i="13"/>
  <c r="CM2" i="21"/>
  <c r="CM2" i="4"/>
  <c r="CM2" i="19"/>
  <c r="CM2" i="1"/>
  <c r="CK4" i="21"/>
  <c r="CK4" i="19"/>
  <c r="CK4" i="4"/>
  <c r="CK4" i="1"/>
  <c r="CK5" i="21"/>
  <c r="CK5" i="19"/>
  <c r="CK5" i="1"/>
  <c r="CK5" i="4"/>
  <c r="CL3" i="21"/>
  <c r="CL3" i="4"/>
  <c r="CL3" i="19"/>
  <c r="CL3" i="1"/>
  <c r="CL224" i="1" s="1"/>
  <c r="CL30" i="19"/>
  <c r="CL32" i="19" s="1"/>
  <c r="CL5" i="13" s="1"/>
  <c r="CL34" i="19"/>
  <c r="CL35" i="19" s="1"/>
  <c r="CL4" i="13" s="1"/>
  <c r="CL24" i="19"/>
  <c r="CL26" i="19" s="1"/>
  <c r="CN18" i="19"/>
  <c r="CN97" i="19" s="1"/>
  <c r="CM21" i="19"/>
  <c r="CM22" i="19" s="1"/>
  <c r="CM25" i="19"/>
  <c r="CM43" i="13"/>
  <c r="CM44" i="13" s="1"/>
  <c r="CL258" i="4" l="1"/>
  <c r="CM396" i="1"/>
  <c r="CM393" i="1"/>
  <c r="CM395" i="1"/>
  <c r="CM390" i="1"/>
  <c r="CM391" i="1"/>
  <c r="CM377" i="1"/>
  <c r="CM388" i="1"/>
  <c r="CM389" i="1"/>
  <c r="CM386" i="1"/>
  <c r="CM385" i="1"/>
  <c r="CM384" i="1"/>
  <c r="CM373" i="1"/>
  <c r="CM378" i="1"/>
  <c r="CM397" i="1"/>
  <c r="CM383" i="1"/>
  <c r="CM372" i="1"/>
  <c r="CM394" i="1"/>
  <c r="CM375" i="1"/>
  <c r="CM369" i="1"/>
  <c r="CM387" i="1"/>
  <c r="CM360" i="1"/>
  <c r="CM392" i="1"/>
  <c r="CM376" i="1"/>
  <c r="CM364" i="1"/>
  <c r="CM363" i="1"/>
  <c r="CM362" i="1"/>
  <c r="CM382" i="1"/>
  <c r="CM368" i="1"/>
  <c r="CM371" i="1"/>
  <c r="CM366" i="1"/>
  <c r="CM365" i="1"/>
  <c r="CM370" i="1"/>
  <c r="CM367" i="1"/>
  <c r="CM356" i="1"/>
  <c r="CM381" i="1"/>
  <c r="CM380" i="1"/>
  <c r="CM361" i="1"/>
  <c r="CM379" i="1"/>
  <c r="CM357" i="1"/>
  <c r="CM351" i="1"/>
  <c r="CM359" i="1"/>
  <c r="CM353" i="1"/>
  <c r="CM354" i="1"/>
  <c r="CM355" i="1"/>
  <c r="CM358" i="1"/>
  <c r="CM374" i="1"/>
  <c r="CM352" i="1"/>
  <c r="CL214" i="1"/>
  <c r="CL218" i="1" s="1"/>
  <c r="AX45" i="27"/>
  <c r="AY18" i="27"/>
  <c r="AX34" i="27"/>
  <c r="AX35" i="27" s="1"/>
  <c r="AX4" i="27" s="1"/>
  <c r="AX3" i="27"/>
  <c r="AX30" i="27"/>
  <c r="AX32" i="27" s="1"/>
  <c r="AX5" i="27" s="1"/>
  <c r="AX24" i="27"/>
  <c r="AX26" i="27" s="1"/>
  <c r="AX40" i="27"/>
  <c r="CL62" i="19"/>
  <c r="CL64" i="19" s="1"/>
  <c r="CL65" i="19" s="1"/>
  <c r="CL216" i="1"/>
  <c r="CM93" i="19"/>
  <c r="CM98" i="19"/>
  <c r="CN52" i="19"/>
  <c r="CN55" i="19" s="1"/>
  <c r="CN63" i="19" s="1"/>
  <c r="CN92" i="19"/>
  <c r="CK57" i="19"/>
  <c r="CL56" i="19"/>
  <c r="CM43" i="19"/>
  <c r="CM44" i="19" s="1"/>
  <c r="CM282" i="4" s="1"/>
  <c r="CM81" i="19"/>
  <c r="CM53" i="19"/>
  <c r="CN2" i="13"/>
  <c r="CN42" i="19"/>
  <c r="CJ46" i="19"/>
  <c r="CK45" i="19"/>
  <c r="CM58" i="1"/>
  <c r="CM87" i="19"/>
  <c r="CM29" i="1"/>
  <c r="CM45" i="1"/>
  <c r="CM3" i="13"/>
  <c r="CN2" i="19"/>
  <c r="CN2" i="1"/>
  <c r="CN2" i="4"/>
  <c r="CN2" i="21"/>
  <c r="CL5" i="21"/>
  <c r="CL5" i="19"/>
  <c r="CL5" i="1"/>
  <c r="CL5" i="4"/>
  <c r="CL4" i="19"/>
  <c r="CL4" i="21"/>
  <c r="CL4" i="4"/>
  <c r="CL4" i="1"/>
  <c r="CM3" i="21"/>
  <c r="CM3" i="19"/>
  <c r="CM3" i="1"/>
  <c r="CM224" i="1" s="1"/>
  <c r="CM3" i="4"/>
  <c r="CM257" i="4" s="1"/>
  <c r="CM30" i="19"/>
  <c r="CM32" i="19" s="1"/>
  <c r="CM5" i="13" s="1"/>
  <c r="CM34" i="19"/>
  <c r="CM35" i="19" s="1"/>
  <c r="CM4" i="13" s="1"/>
  <c r="CM24" i="19"/>
  <c r="CM26" i="19" s="1"/>
  <c r="CO18" i="19"/>
  <c r="CO97" i="19" s="1"/>
  <c r="CN21" i="19"/>
  <c r="CN22" i="19" s="1"/>
  <c r="CN25" i="19"/>
  <c r="CN43" i="13"/>
  <c r="CN44" i="13" s="1"/>
  <c r="CM258" i="4" l="1"/>
  <c r="CN397" i="1"/>
  <c r="CN392" i="1"/>
  <c r="CN389" i="1"/>
  <c r="CN385" i="1"/>
  <c r="CN388" i="1"/>
  <c r="CN378" i="1"/>
  <c r="CN384" i="1"/>
  <c r="CN387" i="1"/>
  <c r="CN381" i="1"/>
  <c r="CN380" i="1"/>
  <c r="CN371" i="1"/>
  <c r="CN368" i="1"/>
  <c r="CN396" i="1"/>
  <c r="CN394" i="1"/>
  <c r="CN379" i="1"/>
  <c r="CN376" i="1"/>
  <c r="CN395" i="1"/>
  <c r="CN391" i="1"/>
  <c r="CN377" i="1"/>
  <c r="CN370" i="1"/>
  <c r="CN363" i="1"/>
  <c r="CN393" i="1"/>
  <c r="CN373" i="1"/>
  <c r="CN382" i="1"/>
  <c r="CN355" i="1"/>
  <c r="CN352" i="1"/>
  <c r="CN390" i="1"/>
  <c r="CN386" i="1"/>
  <c r="CN366" i="1"/>
  <c r="CN374" i="1"/>
  <c r="CN375" i="1"/>
  <c r="CN365" i="1"/>
  <c r="CN367" i="1"/>
  <c r="CN364" i="1"/>
  <c r="CN358" i="1"/>
  <c r="CN369" i="1"/>
  <c r="CN359" i="1"/>
  <c r="CN372" i="1"/>
  <c r="CN354" i="1"/>
  <c r="CN360" i="1"/>
  <c r="CN362" i="1"/>
  <c r="CN356" i="1"/>
  <c r="CN353" i="1"/>
  <c r="CN357" i="1"/>
  <c r="CN361" i="1"/>
  <c r="CN383" i="1"/>
  <c r="CM214" i="1"/>
  <c r="CM218" i="1" s="1"/>
  <c r="AY25" i="27"/>
  <c r="AY2" i="27"/>
  <c r="AY21" i="27"/>
  <c r="AY22" i="27" s="1"/>
  <c r="AY44" i="27"/>
  <c r="AY39" i="27"/>
  <c r="CM62" i="19"/>
  <c r="CM64" i="19" s="1"/>
  <c r="CM65" i="19" s="1"/>
  <c r="CM216" i="1"/>
  <c r="CN93" i="19"/>
  <c r="CN98" i="19"/>
  <c r="CO52" i="19"/>
  <c r="CO55" i="19" s="1"/>
  <c r="CO63" i="19" s="1"/>
  <c r="CO92" i="19"/>
  <c r="CN43" i="19"/>
  <c r="CN44" i="19" s="1"/>
  <c r="CN282" i="4" s="1"/>
  <c r="CN81" i="19"/>
  <c r="CN53" i="19"/>
  <c r="CM56" i="19"/>
  <c r="CL57" i="19"/>
  <c r="CK46" i="19"/>
  <c r="CL45" i="19"/>
  <c r="CO2" i="13"/>
  <c r="CO42" i="19"/>
  <c r="CN58" i="1"/>
  <c r="CN87" i="19"/>
  <c r="CN29" i="1"/>
  <c r="CN45" i="1"/>
  <c r="CN3" i="13"/>
  <c r="CM4" i="21"/>
  <c r="CM4" i="19"/>
  <c r="CM4" i="4"/>
  <c r="CM4" i="1"/>
  <c r="CO2" i="21"/>
  <c r="CO2" i="19"/>
  <c r="CO2" i="4"/>
  <c r="CO2" i="1"/>
  <c r="CM5" i="21"/>
  <c r="CM5" i="19"/>
  <c r="CM5" i="4"/>
  <c r="CM5" i="1"/>
  <c r="CN3" i="21"/>
  <c r="CN3" i="19"/>
  <c r="CN3" i="4"/>
  <c r="CN257" i="4" s="1"/>
  <c r="CN3" i="1"/>
  <c r="CN224" i="1" s="1"/>
  <c r="CN30" i="19"/>
  <c r="CN32" i="19" s="1"/>
  <c r="CN5" i="13" s="1"/>
  <c r="CN34" i="19"/>
  <c r="CN35" i="19" s="1"/>
  <c r="CN4" i="13" s="1"/>
  <c r="CN24" i="19"/>
  <c r="CN26" i="19" s="1"/>
  <c r="CP18" i="19"/>
  <c r="CP97" i="19" s="1"/>
  <c r="CO25" i="19"/>
  <c r="CO21" i="19"/>
  <c r="CO22" i="19" s="1"/>
  <c r="CO43" i="13"/>
  <c r="CO44" i="13" s="1"/>
  <c r="CN258" i="4" l="1"/>
  <c r="CO395" i="1"/>
  <c r="CO393" i="1"/>
  <c r="CO397" i="1"/>
  <c r="CO383" i="1"/>
  <c r="CO380" i="1"/>
  <c r="CO390" i="1"/>
  <c r="CO396" i="1"/>
  <c r="CO394" i="1"/>
  <c r="CO381" i="1"/>
  <c r="CO386" i="1"/>
  <c r="CO382" i="1"/>
  <c r="CO375" i="1"/>
  <c r="CO385" i="1"/>
  <c r="CO384" i="1"/>
  <c r="CO374" i="1"/>
  <c r="CO387" i="1"/>
  <c r="CO365" i="1"/>
  <c r="CO354" i="1"/>
  <c r="CO353" i="1"/>
  <c r="CO389" i="1"/>
  <c r="CO391" i="1"/>
  <c r="CO388" i="1"/>
  <c r="CO392" i="1"/>
  <c r="CO362" i="1"/>
  <c r="CO361" i="1"/>
  <c r="CO359" i="1"/>
  <c r="CO356" i="1"/>
  <c r="CO369" i="1"/>
  <c r="CO371" i="1"/>
  <c r="CO366" i="1"/>
  <c r="CO379" i="1"/>
  <c r="CO368" i="1"/>
  <c r="CO376" i="1"/>
  <c r="CO363" i="1"/>
  <c r="CO360" i="1"/>
  <c r="CO378" i="1"/>
  <c r="CO364" i="1"/>
  <c r="CO357" i="1"/>
  <c r="CO355" i="1"/>
  <c r="CO367" i="1"/>
  <c r="CO373" i="1"/>
  <c r="CO377" i="1"/>
  <c r="CO370" i="1"/>
  <c r="CO372" i="1"/>
  <c r="CO358" i="1"/>
  <c r="CN214" i="1"/>
  <c r="CN218" i="1" s="1"/>
  <c r="AY45" i="27"/>
  <c r="AZ18" i="27"/>
  <c r="AY30" i="27"/>
  <c r="AY32" i="27" s="1"/>
  <c r="AY5" i="27" s="1"/>
  <c r="AY3" i="27"/>
  <c r="AY40" i="27"/>
  <c r="AY24" i="27"/>
  <c r="AY26" i="27" s="1"/>
  <c r="AY34" i="27"/>
  <c r="AY35" i="27" s="1"/>
  <c r="AY4" i="27" s="1"/>
  <c r="CN62" i="19"/>
  <c r="CN64" i="19" s="1"/>
  <c r="CN65" i="19" s="1"/>
  <c r="CN216" i="1"/>
  <c r="CO93" i="19"/>
  <c r="CO98" i="19"/>
  <c r="CP52" i="19"/>
  <c r="CP55" i="19" s="1"/>
  <c r="CP63" i="19" s="1"/>
  <c r="CP92" i="19"/>
  <c r="CO43" i="19"/>
  <c r="CO44" i="19" s="1"/>
  <c r="CO282" i="4" s="1"/>
  <c r="CO81" i="19"/>
  <c r="CO53" i="19"/>
  <c r="CN56" i="19"/>
  <c r="CM57" i="19"/>
  <c r="CP2" i="13"/>
  <c r="CP42" i="19"/>
  <c r="CL46" i="19"/>
  <c r="CM45" i="19"/>
  <c r="CO58" i="1"/>
  <c r="CO87" i="19"/>
  <c r="CO29" i="1"/>
  <c r="CO45" i="1"/>
  <c r="CO3" i="13"/>
  <c r="CP2" i="21"/>
  <c r="CP2" i="19"/>
  <c r="CP2" i="4"/>
  <c r="CP2" i="1"/>
  <c r="CN4" i="19"/>
  <c r="CN4" i="4"/>
  <c r="CN4" i="1"/>
  <c r="CN4" i="21"/>
  <c r="CO3" i="1"/>
  <c r="CO224" i="1" s="1"/>
  <c r="CO3" i="21"/>
  <c r="CO3" i="4"/>
  <c r="CO257" i="4" s="1"/>
  <c r="CO3" i="19"/>
  <c r="CN5" i="21"/>
  <c r="CN5" i="4"/>
  <c r="CN5" i="19"/>
  <c r="CN5" i="1"/>
  <c r="CO30" i="19"/>
  <c r="CO32" i="19" s="1"/>
  <c r="CO5" i="13" s="1"/>
  <c r="CO34" i="19"/>
  <c r="CO35" i="19" s="1"/>
  <c r="CO4" i="13" s="1"/>
  <c r="CO24" i="19"/>
  <c r="CO26" i="19" s="1"/>
  <c r="CQ18" i="19"/>
  <c r="CQ97" i="19" s="1"/>
  <c r="CP21" i="19"/>
  <c r="CP22" i="19" s="1"/>
  <c r="CP25" i="19"/>
  <c r="CP43" i="13"/>
  <c r="CP44" i="13" s="1"/>
  <c r="CO258" i="4" l="1"/>
  <c r="CP396" i="1"/>
  <c r="CP394" i="1"/>
  <c r="CP392" i="1"/>
  <c r="CP390" i="1"/>
  <c r="CP387" i="1"/>
  <c r="CP395" i="1"/>
  <c r="CP393" i="1"/>
  <c r="CP389" i="1"/>
  <c r="CP391" i="1"/>
  <c r="CP383" i="1"/>
  <c r="CP377" i="1"/>
  <c r="CP388" i="1"/>
  <c r="CP373" i="1"/>
  <c r="CP381" i="1"/>
  <c r="CP379" i="1"/>
  <c r="CP376" i="1"/>
  <c r="CP367" i="1"/>
  <c r="CP364" i="1"/>
  <c r="CP382" i="1"/>
  <c r="CP378" i="1"/>
  <c r="CP372" i="1"/>
  <c r="CP371" i="1"/>
  <c r="CP357" i="1"/>
  <c r="CP397" i="1"/>
  <c r="CP370" i="1"/>
  <c r="CP386" i="1"/>
  <c r="CP384" i="1"/>
  <c r="CP366" i="1"/>
  <c r="CP374" i="1"/>
  <c r="CP361" i="1"/>
  <c r="CP365" i="1"/>
  <c r="CP363" i="1"/>
  <c r="CP359" i="1"/>
  <c r="CP385" i="1"/>
  <c r="CP362" i="1"/>
  <c r="CP375" i="1"/>
  <c r="CP360" i="1"/>
  <c r="CP354" i="1"/>
  <c r="CP368" i="1"/>
  <c r="CP369" i="1"/>
  <c r="CP358" i="1"/>
  <c r="CP355" i="1"/>
  <c r="CP356" i="1"/>
  <c r="CP380" i="1"/>
  <c r="CO214" i="1"/>
  <c r="CO218" i="1" s="1"/>
  <c r="AZ39" i="27"/>
  <c r="AZ2" i="27"/>
  <c r="AZ25" i="27"/>
  <c r="AZ44" i="27"/>
  <c r="AZ21" i="27"/>
  <c r="AZ22" i="27" s="1"/>
  <c r="CO62" i="19"/>
  <c r="CO64" i="19" s="1"/>
  <c r="CO65" i="19" s="1"/>
  <c r="CO216" i="1"/>
  <c r="CP93" i="19"/>
  <c r="CP98" i="19"/>
  <c r="CQ52" i="19"/>
  <c r="CQ55" i="19" s="1"/>
  <c r="CQ63" i="19" s="1"/>
  <c r="CQ92" i="19"/>
  <c r="CO56" i="19"/>
  <c r="CN57" i="19"/>
  <c r="CP43" i="19"/>
  <c r="CP44" i="19" s="1"/>
  <c r="CP282" i="4" s="1"/>
  <c r="CP81" i="19"/>
  <c r="CP53" i="19"/>
  <c r="CM46" i="19"/>
  <c r="CN45" i="19"/>
  <c r="CQ2" i="13"/>
  <c r="CQ42" i="19"/>
  <c r="CP58" i="1"/>
  <c r="CP87" i="19"/>
  <c r="CP29" i="1"/>
  <c r="CP45" i="1"/>
  <c r="CP3" i="13"/>
  <c r="CO5" i="21"/>
  <c r="CO5" i="4"/>
  <c r="CO5" i="19"/>
  <c r="CO5" i="1"/>
  <c r="CO4" i="21"/>
  <c r="CO4" i="4"/>
  <c r="CO4" i="19"/>
  <c r="CO4" i="1"/>
  <c r="CQ2" i="21"/>
  <c r="CQ2" i="19"/>
  <c r="CQ2" i="1"/>
  <c r="CQ2" i="4"/>
  <c r="CP3" i="21"/>
  <c r="CP3" i="19"/>
  <c r="CP3" i="4"/>
  <c r="CP257" i="4" s="1"/>
  <c r="CP3" i="1"/>
  <c r="CP224" i="1" s="1"/>
  <c r="CP30" i="19"/>
  <c r="CP32" i="19" s="1"/>
  <c r="CP5" i="13" s="1"/>
  <c r="CP34" i="19"/>
  <c r="CP35" i="19" s="1"/>
  <c r="CP4" i="13" s="1"/>
  <c r="CP24" i="19"/>
  <c r="CP26" i="19" s="1"/>
  <c r="CR18" i="19"/>
  <c r="CR97" i="19" s="1"/>
  <c r="CQ21" i="19"/>
  <c r="CQ22" i="19" s="1"/>
  <c r="CQ25" i="19"/>
  <c r="CQ43" i="13"/>
  <c r="CQ44" i="13" s="1"/>
  <c r="CP258" i="4" l="1"/>
  <c r="CQ397" i="1"/>
  <c r="CQ393" i="1"/>
  <c r="CQ392" i="1"/>
  <c r="CQ379" i="1"/>
  <c r="CQ395" i="1"/>
  <c r="CQ385" i="1"/>
  <c r="CQ391" i="1"/>
  <c r="CQ386" i="1"/>
  <c r="CQ374" i="1"/>
  <c r="CQ384" i="1"/>
  <c r="CQ368" i="1"/>
  <c r="CQ366" i="1"/>
  <c r="CQ365" i="1"/>
  <c r="CQ369" i="1"/>
  <c r="CQ390" i="1"/>
  <c r="CQ389" i="1"/>
  <c r="CQ370" i="1"/>
  <c r="CQ377" i="1"/>
  <c r="CQ358" i="1"/>
  <c r="CQ396" i="1"/>
  <c r="CQ394" i="1"/>
  <c r="CQ388" i="1"/>
  <c r="CQ378" i="1"/>
  <c r="CQ372" i="1"/>
  <c r="CQ380" i="1"/>
  <c r="CQ355" i="1"/>
  <c r="CQ362" i="1"/>
  <c r="CQ382" i="1"/>
  <c r="CQ371" i="1"/>
  <c r="CQ383" i="1"/>
  <c r="CQ387" i="1"/>
  <c r="CQ356" i="1"/>
  <c r="CQ360" i="1"/>
  <c r="CQ373" i="1"/>
  <c r="CQ359" i="1"/>
  <c r="CQ381" i="1"/>
  <c r="CQ357" i="1"/>
  <c r="CQ363" i="1"/>
  <c r="CQ361" i="1"/>
  <c r="CQ367" i="1"/>
  <c r="CQ375" i="1"/>
  <c r="CQ364" i="1"/>
  <c r="CQ376" i="1"/>
  <c r="CP214" i="1"/>
  <c r="CP218" i="1" s="1"/>
  <c r="AZ45" i="27"/>
  <c r="BA18" i="27"/>
  <c r="AZ34" i="27"/>
  <c r="AZ35" i="27" s="1"/>
  <c r="AZ4" i="27" s="1"/>
  <c r="AZ30" i="27"/>
  <c r="AZ32" i="27" s="1"/>
  <c r="AZ5" i="27" s="1"/>
  <c r="AZ3" i="27"/>
  <c r="AZ40" i="27"/>
  <c r="AZ24" i="27"/>
  <c r="AZ26" i="27" s="1"/>
  <c r="CP62" i="19"/>
  <c r="CP64" i="19" s="1"/>
  <c r="CP65" i="19" s="1"/>
  <c r="CP216" i="1"/>
  <c r="CQ93" i="19"/>
  <c r="CQ98" i="19"/>
  <c r="CR52" i="19"/>
  <c r="CR55" i="19" s="1"/>
  <c r="CR63" i="19" s="1"/>
  <c r="CR92" i="19"/>
  <c r="CO57" i="19"/>
  <c r="CP56" i="19"/>
  <c r="CQ43" i="19"/>
  <c r="CQ44" i="19" s="1"/>
  <c r="CQ282" i="4" s="1"/>
  <c r="CQ81" i="19"/>
  <c r="CQ53" i="19"/>
  <c r="CR2" i="13"/>
  <c r="CR42" i="19"/>
  <c r="CN46" i="19"/>
  <c r="CO45" i="19"/>
  <c r="CQ58" i="1"/>
  <c r="CQ87" i="19"/>
  <c r="CQ29" i="1"/>
  <c r="CQ45" i="1"/>
  <c r="CQ3" i="13"/>
  <c r="CR2" i="21"/>
  <c r="CR2" i="19"/>
  <c r="CR2" i="4"/>
  <c r="CR2" i="1"/>
  <c r="CP5" i="21"/>
  <c r="CP5" i="19"/>
  <c r="CP5" i="1"/>
  <c r="CP5" i="4"/>
  <c r="CP4" i="21"/>
  <c r="CP4" i="4"/>
  <c r="CP4" i="19"/>
  <c r="CP4" i="1"/>
  <c r="CQ3" i="21"/>
  <c r="CQ3" i="19"/>
  <c r="CQ3" i="4"/>
  <c r="CQ3" i="1"/>
  <c r="CQ224" i="1" s="1"/>
  <c r="CQ30" i="19"/>
  <c r="CQ32" i="19" s="1"/>
  <c r="CQ5" i="13" s="1"/>
  <c r="CQ34" i="19"/>
  <c r="CQ35" i="19" s="1"/>
  <c r="CQ4" i="13" s="1"/>
  <c r="CQ24" i="19"/>
  <c r="CQ26" i="19" s="1"/>
  <c r="CS18" i="19"/>
  <c r="CS97" i="19" s="1"/>
  <c r="CR25" i="19"/>
  <c r="CR21" i="19"/>
  <c r="CR22" i="19" s="1"/>
  <c r="CR43" i="13"/>
  <c r="CR44" i="13" s="1"/>
  <c r="CQ258" i="4" l="1"/>
  <c r="CR395" i="1"/>
  <c r="CR392" i="1"/>
  <c r="CR394" i="1"/>
  <c r="CR391" i="1"/>
  <c r="CR386" i="1"/>
  <c r="CR378" i="1"/>
  <c r="CR383" i="1"/>
  <c r="CR380" i="1"/>
  <c r="CR397" i="1"/>
  <c r="CR389" i="1"/>
  <c r="CR376" i="1"/>
  <c r="CR387" i="1"/>
  <c r="CR382" i="1"/>
  <c r="CR381" i="1"/>
  <c r="CR388" i="1"/>
  <c r="CR371" i="1"/>
  <c r="CR375" i="1"/>
  <c r="CR377" i="1"/>
  <c r="CR373" i="1"/>
  <c r="CR367" i="1"/>
  <c r="CR360" i="1"/>
  <c r="CR390" i="1"/>
  <c r="CR396" i="1"/>
  <c r="CR369" i="1"/>
  <c r="CR364" i="1"/>
  <c r="CR363" i="1"/>
  <c r="CR385" i="1"/>
  <c r="CR374" i="1"/>
  <c r="CR393" i="1"/>
  <c r="CR379" i="1"/>
  <c r="CR361" i="1"/>
  <c r="CR370" i="1"/>
  <c r="CR359" i="1"/>
  <c r="CR358" i="1"/>
  <c r="CR365" i="1"/>
  <c r="CR357" i="1"/>
  <c r="CR384" i="1"/>
  <c r="CR368" i="1"/>
  <c r="CR372" i="1"/>
  <c r="CR366" i="1"/>
  <c r="CR362" i="1"/>
  <c r="CR356" i="1"/>
  <c r="CQ214" i="1"/>
  <c r="CQ218" i="1" s="1"/>
  <c r="BA2" i="27"/>
  <c r="BA25" i="27"/>
  <c r="BA21" i="27"/>
  <c r="BA22" i="27" s="1"/>
  <c r="BA39" i="27"/>
  <c r="BA44" i="27"/>
  <c r="CQ62" i="19"/>
  <c r="CQ64" i="19" s="1"/>
  <c r="CQ65" i="19" s="1"/>
  <c r="CQ216" i="1"/>
  <c r="CR93" i="19"/>
  <c r="CR98" i="19"/>
  <c r="CS52" i="19"/>
  <c r="CS55" i="19" s="1"/>
  <c r="CS63" i="19" s="1"/>
  <c r="CS92" i="19"/>
  <c r="CR43" i="19"/>
  <c r="CR44" i="19" s="1"/>
  <c r="CR282" i="4" s="1"/>
  <c r="CR81" i="19"/>
  <c r="CR53" i="19"/>
  <c r="CQ56" i="19"/>
  <c r="CP57" i="19"/>
  <c r="CS2" i="13"/>
  <c r="CS42" i="19"/>
  <c r="CO46" i="19"/>
  <c r="CP45" i="19"/>
  <c r="CR58" i="1"/>
  <c r="CR87" i="19"/>
  <c r="CR29" i="1"/>
  <c r="CR45" i="1"/>
  <c r="CR3" i="13"/>
  <c r="CQ5" i="4"/>
  <c r="CQ5" i="1"/>
  <c r="CQ5" i="19"/>
  <c r="CQ5" i="21"/>
  <c r="CS2" i="21"/>
  <c r="CS2" i="19"/>
  <c r="CS2" i="1"/>
  <c r="CS2" i="4"/>
  <c r="CR3" i="21"/>
  <c r="CR3" i="4"/>
  <c r="CR257" i="4" s="1"/>
  <c r="CR3" i="1"/>
  <c r="CR224" i="1" s="1"/>
  <c r="CR3" i="19"/>
  <c r="CQ4" i="1"/>
  <c r="CQ4" i="21"/>
  <c r="CQ4" i="19"/>
  <c r="CQ4" i="4"/>
  <c r="CR30" i="19"/>
  <c r="CR32" i="19" s="1"/>
  <c r="CR5" i="13" s="1"/>
  <c r="CR34" i="19"/>
  <c r="CR35" i="19" s="1"/>
  <c r="CR4" i="13" s="1"/>
  <c r="CR24" i="19"/>
  <c r="CR26" i="19" s="1"/>
  <c r="CT18" i="19"/>
  <c r="CT97" i="19" s="1"/>
  <c r="CS21" i="19"/>
  <c r="CS22" i="19" s="1"/>
  <c r="CS25" i="19"/>
  <c r="CS43" i="13"/>
  <c r="CS44" i="13" s="1"/>
  <c r="CR258" i="4" l="1"/>
  <c r="CS397" i="1"/>
  <c r="CS392" i="1"/>
  <c r="CS388" i="1"/>
  <c r="CS385" i="1"/>
  <c r="CS370" i="1"/>
  <c r="CS390" i="1"/>
  <c r="CS379" i="1"/>
  <c r="CS393" i="1"/>
  <c r="CS380" i="1"/>
  <c r="CS361" i="1"/>
  <c r="CS396" i="1"/>
  <c r="CS373" i="1"/>
  <c r="CS384" i="1"/>
  <c r="CS383" i="1"/>
  <c r="CS367" i="1"/>
  <c r="CS364" i="1"/>
  <c r="CS368" i="1"/>
  <c r="CS389" i="1"/>
  <c r="CS391" i="1"/>
  <c r="CS386" i="1"/>
  <c r="CS394" i="1"/>
  <c r="CS375" i="1"/>
  <c r="CS362" i="1"/>
  <c r="CS359" i="1"/>
  <c r="CS381" i="1"/>
  <c r="CS365" i="1"/>
  <c r="CS377" i="1"/>
  <c r="CS372" i="1"/>
  <c r="CS395" i="1"/>
  <c r="CS387" i="1"/>
  <c r="CS376" i="1"/>
  <c r="CS369" i="1"/>
  <c r="CS363" i="1"/>
  <c r="CS366" i="1"/>
  <c r="CS382" i="1"/>
  <c r="CS358" i="1"/>
  <c r="CS374" i="1"/>
  <c r="CS360" i="1"/>
  <c r="CS357" i="1"/>
  <c r="CS378" i="1"/>
  <c r="CS371" i="1"/>
  <c r="CR214" i="1"/>
  <c r="CR218" i="1" s="1"/>
  <c r="BA45" i="27"/>
  <c r="BB18" i="27"/>
  <c r="BA3" i="27"/>
  <c r="BA34" i="27"/>
  <c r="BA35" i="27" s="1"/>
  <c r="BA4" i="27" s="1"/>
  <c r="BA40" i="27"/>
  <c r="BA24" i="27"/>
  <c r="BA26" i="27" s="1"/>
  <c r="BA30" i="27"/>
  <c r="BA32" i="27" s="1"/>
  <c r="BA5" i="27" s="1"/>
  <c r="CR62" i="19"/>
  <c r="CR64" i="19" s="1"/>
  <c r="CR65" i="19" s="1"/>
  <c r="CR216" i="1"/>
  <c r="CS93" i="19"/>
  <c r="CS98" i="19"/>
  <c r="CT52" i="19"/>
  <c r="CT55" i="19" s="1"/>
  <c r="CT63" i="19" s="1"/>
  <c r="CT92" i="19"/>
  <c r="CR56" i="19"/>
  <c r="CQ57" i="19"/>
  <c r="CS43" i="19"/>
  <c r="CS44" i="19" s="1"/>
  <c r="CS282" i="4" s="1"/>
  <c r="CS81" i="19"/>
  <c r="CS53" i="19"/>
  <c r="CT2" i="13"/>
  <c r="CT42" i="19"/>
  <c r="CQ45" i="19"/>
  <c r="CP46" i="19"/>
  <c r="CS58" i="1"/>
  <c r="CS87" i="19"/>
  <c r="CS29" i="1"/>
  <c r="CS45" i="1"/>
  <c r="CS3" i="13"/>
  <c r="CT2" i="21"/>
  <c r="CT2" i="19"/>
  <c r="CT2" i="4"/>
  <c r="CT2" i="1"/>
  <c r="CR5" i="19"/>
  <c r="CR5" i="21"/>
  <c r="CR5" i="1"/>
  <c r="CR5" i="4"/>
  <c r="CR4" i="21"/>
  <c r="CR4" i="19"/>
  <c r="CR4" i="4"/>
  <c r="CR4" i="1"/>
  <c r="CS3" i="21"/>
  <c r="CS3" i="19"/>
  <c r="CS3" i="4"/>
  <c r="CS257" i="4" s="1"/>
  <c r="CS3" i="1"/>
  <c r="CS224" i="1" s="1"/>
  <c r="CS30" i="19"/>
  <c r="CS32" i="19" s="1"/>
  <c r="CS5" i="13" s="1"/>
  <c r="CS34" i="19"/>
  <c r="CS35" i="19" s="1"/>
  <c r="CS4" i="13" s="1"/>
  <c r="CS24" i="19"/>
  <c r="CS26" i="19" s="1"/>
  <c r="CU18" i="19"/>
  <c r="CU97" i="19" s="1"/>
  <c r="CT21" i="19"/>
  <c r="CT22" i="19" s="1"/>
  <c r="CT25" i="19"/>
  <c r="CT43" i="13"/>
  <c r="CT44" i="13" s="1"/>
  <c r="CS258" i="4" l="1"/>
  <c r="CT394" i="1"/>
  <c r="CT391" i="1"/>
  <c r="CT397" i="1"/>
  <c r="CT393" i="1"/>
  <c r="CT382" i="1"/>
  <c r="CT396" i="1"/>
  <c r="CT378" i="1"/>
  <c r="CT375" i="1"/>
  <c r="CT372" i="1"/>
  <c r="CT395" i="1"/>
  <c r="CT389" i="1"/>
  <c r="CT386" i="1"/>
  <c r="CT374" i="1"/>
  <c r="CT385" i="1"/>
  <c r="CT381" i="1"/>
  <c r="CT376" i="1"/>
  <c r="CT368" i="1"/>
  <c r="CT366" i="1"/>
  <c r="CT365" i="1"/>
  <c r="CT379" i="1"/>
  <c r="CT390" i="1"/>
  <c r="CT388" i="1"/>
  <c r="CT384" i="1"/>
  <c r="CT361" i="1"/>
  <c r="CT392" i="1"/>
  <c r="CT387" i="1"/>
  <c r="CT371" i="1"/>
  <c r="CT358" i="1"/>
  <c r="CT373" i="1"/>
  <c r="CT383" i="1"/>
  <c r="CT369" i="1"/>
  <c r="CT380" i="1"/>
  <c r="CT360" i="1"/>
  <c r="CT377" i="1"/>
  <c r="CT367" i="1"/>
  <c r="CT364" i="1"/>
  <c r="CT370" i="1"/>
  <c r="CT362" i="1"/>
  <c r="CT363" i="1"/>
  <c r="CT359" i="1"/>
  <c r="CS214" i="1"/>
  <c r="CS218" i="1" s="1"/>
  <c r="BB21" i="27"/>
  <c r="BB22" i="27" s="1"/>
  <c r="BB39" i="27"/>
  <c r="BB44" i="27"/>
  <c r="BB25" i="27"/>
  <c r="BB2" i="27"/>
  <c r="CS62" i="19"/>
  <c r="CS64" i="19" s="1"/>
  <c r="CS65" i="19" s="1"/>
  <c r="CS216" i="1"/>
  <c r="CT93" i="19"/>
  <c r="CT98" i="19"/>
  <c r="CU52" i="19"/>
  <c r="CU55" i="19" s="1"/>
  <c r="CU63" i="19" s="1"/>
  <c r="CU92" i="19"/>
  <c r="CT43" i="19"/>
  <c r="CT44" i="19" s="1"/>
  <c r="CT282" i="4" s="1"/>
  <c r="CT81" i="19"/>
  <c r="CT53" i="19"/>
  <c r="CS56" i="19"/>
  <c r="CR57" i="19"/>
  <c r="CU2" i="13"/>
  <c r="CU42" i="19"/>
  <c r="CQ46" i="19"/>
  <c r="CR45" i="19"/>
  <c r="CT58" i="1"/>
  <c r="CT87" i="19"/>
  <c r="CT29" i="1"/>
  <c r="CT45" i="1"/>
  <c r="CT3" i="13"/>
  <c r="CU2" i="21"/>
  <c r="CU2" i="4"/>
  <c r="CU2" i="19"/>
  <c r="CU2" i="1"/>
  <c r="CS4" i="21"/>
  <c r="CS4" i="19"/>
  <c r="CS4" i="1"/>
  <c r="CS4" i="4"/>
  <c r="CS5" i="21"/>
  <c r="CS5" i="19"/>
  <c r="CS5" i="4"/>
  <c r="CS5" i="1"/>
  <c r="CT3" i="21"/>
  <c r="CT3" i="4"/>
  <c r="CT257" i="4" s="1"/>
  <c r="CT3" i="1"/>
  <c r="CT224" i="1" s="1"/>
  <c r="CT3" i="19"/>
  <c r="CT30" i="19"/>
  <c r="CT32" i="19" s="1"/>
  <c r="CT5" i="13" s="1"/>
  <c r="CT34" i="19"/>
  <c r="CT35" i="19" s="1"/>
  <c r="CT4" i="13" s="1"/>
  <c r="CT24" i="19"/>
  <c r="CT26" i="19" s="1"/>
  <c r="CV18" i="19"/>
  <c r="CV97" i="19" s="1"/>
  <c r="CU25" i="19"/>
  <c r="CU21" i="19"/>
  <c r="CU22" i="19" s="1"/>
  <c r="CU43" i="13"/>
  <c r="CU44" i="13" s="1"/>
  <c r="CT258" i="4" l="1"/>
  <c r="CU396" i="1"/>
  <c r="CU390" i="1"/>
  <c r="CU389" i="1"/>
  <c r="CU387" i="1"/>
  <c r="CU384" i="1"/>
  <c r="CU394" i="1"/>
  <c r="CU386" i="1"/>
  <c r="CU382" i="1"/>
  <c r="CU380" i="1"/>
  <c r="CU377" i="1"/>
  <c r="CU392" i="1"/>
  <c r="CU388" i="1"/>
  <c r="CU397" i="1"/>
  <c r="CU372" i="1"/>
  <c r="CU391" i="1"/>
  <c r="CU379" i="1"/>
  <c r="CU371" i="1"/>
  <c r="CU366" i="1"/>
  <c r="CU376" i="1"/>
  <c r="CU374" i="1"/>
  <c r="CU395" i="1"/>
  <c r="CU360" i="1"/>
  <c r="CU368" i="1"/>
  <c r="CU364" i="1"/>
  <c r="CU383" i="1"/>
  <c r="CU370" i="1"/>
  <c r="CU367" i="1"/>
  <c r="CU363" i="1"/>
  <c r="CU359" i="1"/>
  <c r="CU381" i="1"/>
  <c r="CU365" i="1"/>
  <c r="CU378" i="1"/>
  <c r="CU373" i="1"/>
  <c r="CU393" i="1"/>
  <c r="CU375" i="1"/>
  <c r="CU361" i="1"/>
  <c r="CU369" i="1"/>
  <c r="CU385" i="1"/>
  <c r="CU362" i="1"/>
  <c r="CT214" i="1"/>
  <c r="CT218" i="1" s="1"/>
  <c r="BB45" i="27"/>
  <c r="BC18" i="27"/>
  <c r="BB30" i="27"/>
  <c r="BB32" i="27" s="1"/>
  <c r="BB5" i="27" s="1"/>
  <c r="BB3" i="27"/>
  <c r="BB40" i="27"/>
  <c r="BB24" i="27"/>
  <c r="BB26" i="27" s="1"/>
  <c r="BB34" i="27"/>
  <c r="BB35" i="27" s="1"/>
  <c r="BB4" i="27" s="1"/>
  <c r="CT62" i="19"/>
  <c r="CT64" i="19" s="1"/>
  <c r="CT65" i="19" s="1"/>
  <c r="CT216" i="1"/>
  <c r="CU93" i="19"/>
  <c r="CU98" i="19"/>
  <c r="CV52" i="19"/>
  <c r="CV55" i="19" s="1"/>
  <c r="CV63" i="19" s="1"/>
  <c r="CV92" i="19"/>
  <c r="CU43" i="19"/>
  <c r="CU44" i="19" s="1"/>
  <c r="CU282" i="4" s="1"/>
  <c r="CU81" i="19"/>
  <c r="CU53" i="19"/>
  <c r="CS57" i="19"/>
  <c r="CT56" i="19"/>
  <c r="CV2" i="13"/>
  <c r="CV42" i="19"/>
  <c r="CR46" i="19"/>
  <c r="CS45" i="19"/>
  <c r="CU58" i="1"/>
  <c r="CU87" i="19"/>
  <c r="CU29" i="1"/>
  <c r="CU45" i="1"/>
  <c r="CU3" i="13"/>
  <c r="CT5" i="21"/>
  <c r="CT5" i="19"/>
  <c r="CT5" i="4"/>
  <c r="CT5" i="1"/>
  <c r="CV2" i="21"/>
  <c r="CV2" i="4"/>
  <c r="CV2" i="1"/>
  <c r="CV2" i="19"/>
  <c r="CU3" i="4"/>
  <c r="CU257" i="4" s="1"/>
  <c r="CU3" i="19"/>
  <c r="CU3" i="21"/>
  <c r="CU3" i="1"/>
  <c r="CU224" i="1" s="1"/>
  <c r="CT4" i="19"/>
  <c r="CT4" i="4"/>
  <c r="CT4" i="1"/>
  <c r="CT4" i="21"/>
  <c r="CU30" i="19"/>
  <c r="CU32" i="19" s="1"/>
  <c r="CU5" i="13" s="1"/>
  <c r="CU34" i="19"/>
  <c r="CU35" i="19" s="1"/>
  <c r="CU4" i="13" s="1"/>
  <c r="CU24" i="19"/>
  <c r="CU26" i="19" s="1"/>
  <c r="CW18" i="19"/>
  <c r="CW97" i="19" s="1"/>
  <c r="CV25" i="19"/>
  <c r="CV21" i="19"/>
  <c r="CV22" i="19" s="1"/>
  <c r="CV43" i="13"/>
  <c r="CV44" i="13" s="1"/>
  <c r="CU258" i="4" l="1"/>
  <c r="CV390" i="1"/>
  <c r="CV394" i="1"/>
  <c r="CV391" i="1"/>
  <c r="CV387" i="1"/>
  <c r="CV395" i="1"/>
  <c r="CV393" i="1"/>
  <c r="CV392" i="1"/>
  <c r="CV388" i="1"/>
  <c r="CV383" i="1"/>
  <c r="CV384" i="1"/>
  <c r="CV381" i="1"/>
  <c r="CV385" i="1"/>
  <c r="CV380" i="1"/>
  <c r="CV374" i="1"/>
  <c r="CV369" i="1"/>
  <c r="CV378" i="1"/>
  <c r="CV370" i="1"/>
  <c r="CV389" i="1"/>
  <c r="CV396" i="1"/>
  <c r="CV397" i="1"/>
  <c r="CV382" i="1"/>
  <c r="CV377" i="1"/>
  <c r="CV373" i="1"/>
  <c r="CV367" i="1"/>
  <c r="CV375" i="1"/>
  <c r="CV366" i="1"/>
  <c r="CV365" i="1"/>
  <c r="CV376" i="1"/>
  <c r="CV361" i="1"/>
  <c r="CV386" i="1"/>
  <c r="CV371" i="1"/>
  <c r="CV379" i="1"/>
  <c r="CV360" i="1"/>
  <c r="CV372" i="1"/>
  <c r="CV362" i="1"/>
  <c r="CV368" i="1"/>
  <c r="CV364" i="1"/>
  <c r="CV363" i="1"/>
  <c r="CU214" i="1"/>
  <c r="CU218" i="1" s="1"/>
  <c r="BC2" i="27"/>
  <c r="BC21" i="27"/>
  <c r="BC22" i="27" s="1"/>
  <c r="BC25" i="27"/>
  <c r="BC39" i="27"/>
  <c r="BC44" i="27"/>
  <c r="CU62" i="19"/>
  <c r="CU64" i="19" s="1"/>
  <c r="CU65" i="19" s="1"/>
  <c r="CU216" i="1"/>
  <c r="CV93" i="19"/>
  <c r="CV98" i="19"/>
  <c r="CW52" i="19"/>
  <c r="CW55" i="19" s="1"/>
  <c r="CW63" i="19" s="1"/>
  <c r="CW92" i="19"/>
  <c r="CU56" i="19"/>
  <c r="CT57" i="19"/>
  <c r="CV43" i="19"/>
  <c r="CV44" i="19" s="1"/>
  <c r="CV282" i="4" s="1"/>
  <c r="CV81" i="19"/>
  <c r="CV53" i="19"/>
  <c r="CW2" i="13"/>
  <c r="CW42" i="19"/>
  <c r="CT45" i="19"/>
  <c r="CS46" i="19"/>
  <c r="CV58" i="1"/>
  <c r="CV87" i="19"/>
  <c r="CV29" i="1"/>
  <c r="CV45" i="1"/>
  <c r="CV3" i="13"/>
  <c r="CU5" i="21"/>
  <c r="CU5" i="19"/>
  <c r="CU5" i="4"/>
  <c r="CU5" i="1"/>
  <c r="CU4" i="21"/>
  <c r="CU4" i="19"/>
  <c r="CU4" i="4"/>
  <c r="CU4" i="1"/>
  <c r="CV3" i="21"/>
  <c r="CV3" i="4"/>
  <c r="CV3" i="19"/>
  <c r="CV3" i="1"/>
  <c r="CV224" i="1" s="1"/>
  <c r="CW2" i="21"/>
  <c r="CW2" i="4"/>
  <c r="CW2" i="19"/>
  <c r="CW2" i="1"/>
  <c r="CV30" i="19"/>
  <c r="CV32" i="19" s="1"/>
  <c r="CV5" i="13" s="1"/>
  <c r="CV34" i="19"/>
  <c r="CV35" i="19" s="1"/>
  <c r="CV4" i="13" s="1"/>
  <c r="CV24" i="19"/>
  <c r="CV26" i="19" s="1"/>
  <c r="CX18" i="19"/>
  <c r="CX97" i="19" s="1"/>
  <c r="CW25" i="19"/>
  <c r="CW21" i="19"/>
  <c r="CW22" i="19" s="1"/>
  <c r="CW43" i="13"/>
  <c r="CW44" i="13" s="1"/>
  <c r="CV258" i="4" l="1"/>
  <c r="CW394" i="1"/>
  <c r="CW395" i="1"/>
  <c r="CW388" i="1"/>
  <c r="CW397" i="1"/>
  <c r="CW393" i="1"/>
  <c r="CW382" i="1"/>
  <c r="CW390" i="1"/>
  <c r="CW383" i="1"/>
  <c r="CW379" i="1"/>
  <c r="CW396" i="1"/>
  <c r="CW376" i="1"/>
  <c r="CW369" i="1"/>
  <c r="CW378" i="1"/>
  <c r="CW375" i="1"/>
  <c r="CW372" i="1"/>
  <c r="CW386" i="1"/>
  <c r="CW362" i="1"/>
  <c r="CW387" i="1"/>
  <c r="CW377" i="1"/>
  <c r="CW367" i="1"/>
  <c r="CW389" i="1"/>
  <c r="CW363" i="1"/>
  <c r="CW391" i="1"/>
  <c r="CW392" i="1"/>
  <c r="CW370" i="1"/>
  <c r="CW368" i="1"/>
  <c r="CW381" i="1"/>
  <c r="CW380" i="1"/>
  <c r="CW371" i="1"/>
  <c r="CW385" i="1"/>
  <c r="CW374" i="1"/>
  <c r="CW366" i="1"/>
  <c r="CW361" i="1"/>
  <c r="CW384" i="1"/>
  <c r="CW373" i="1"/>
  <c r="CW365" i="1"/>
  <c r="CW364" i="1"/>
  <c r="CV214" i="1"/>
  <c r="CV218" i="1" s="1"/>
  <c r="BC45" i="27"/>
  <c r="BD18" i="27"/>
  <c r="BC34" i="27"/>
  <c r="BC35" i="27" s="1"/>
  <c r="BC4" i="27" s="1"/>
  <c r="BC30" i="27"/>
  <c r="BC32" i="27" s="1"/>
  <c r="BC5" i="27" s="1"/>
  <c r="BC24" i="27"/>
  <c r="BC26" i="27" s="1"/>
  <c r="BC3" i="27"/>
  <c r="BC40" i="27"/>
  <c r="CV62" i="19"/>
  <c r="CV64" i="19" s="1"/>
  <c r="CV65" i="19" s="1"/>
  <c r="CV216" i="1"/>
  <c r="CW93" i="19"/>
  <c r="CW98" i="19"/>
  <c r="CX52" i="19"/>
  <c r="CX55" i="19" s="1"/>
  <c r="CX63" i="19" s="1"/>
  <c r="CX92" i="19"/>
  <c r="CW43" i="19"/>
  <c r="CW44" i="19" s="1"/>
  <c r="CW282" i="4" s="1"/>
  <c r="CW81" i="19"/>
  <c r="CW53" i="19"/>
  <c r="CV56" i="19"/>
  <c r="CU57" i="19"/>
  <c r="CX2" i="13"/>
  <c r="CX42" i="19"/>
  <c r="CT46" i="19"/>
  <c r="CU45" i="19"/>
  <c r="CW58" i="1"/>
  <c r="CW87" i="19"/>
  <c r="CW29" i="1"/>
  <c r="CW45" i="1"/>
  <c r="CW3" i="13"/>
  <c r="CV4" i="4"/>
  <c r="CV4" i="21"/>
  <c r="CV4" i="19"/>
  <c r="CV4" i="1"/>
  <c r="CV5" i="21"/>
  <c r="CV5" i="4"/>
  <c r="CV5" i="19"/>
  <c r="CV5" i="1"/>
  <c r="CW3" i="21"/>
  <c r="CW3" i="1"/>
  <c r="CW224" i="1" s="1"/>
  <c r="CW3" i="19"/>
  <c r="CW3" i="4"/>
  <c r="CW257" i="4" s="1"/>
  <c r="CX2" i="19"/>
  <c r="CX2" i="1"/>
  <c r="CX2" i="21"/>
  <c r="CX2" i="4"/>
  <c r="CW30" i="19"/>
  <c r="CW32" i="19" s="1"/>
  <c r="CW5" i="13" s="1"/>
  <c r="CW34" i="19"/>
  <c r="CW35" i="19" s="1"/>
  <c r="CW4" i="13" s="1"/>
  <c r="CW24" i="19"/>
  <c r="CW26" i="19" s="1"/>
  <c r="CY18" i="19"/>
  <c r="CY97" i="19" s="1"/>
  <c r="CX21" i="19"/>
  <c r="CX22" i="19" s="1"/>
  <c r="CX25" i="19"/>
  <c r="CX43" i="13"/>
  <c r="CX44" i="13" s="1"/>
  <c r="CW258" i="4" l="1"/>
  <c r="CX393" i="1"/>
  <c r="CX396" i="1"/>
  <c r="CX381" i="1"/>
  <c r="CX389" i="1"/>
  <c r="CX387" i="1"/>
  <c r="CX384" i="1"/>
  <c r="CX386" i="1"/>
  <c r="CX385" i="1"/>
  <c r="CX376" i="1"/>
  <c r="CX397" i="1"/>
  <c r="CX380" i="1"/>
  <c r="CX377" i="1"/>
  <c r="CX392" i="1"/>
  <c r="CX373" i="1"/>
  <c r="CX382" i="1"/>
  <c r="CX368" i="1"/>
  <c r="CX395" i="1"/>
  <c r="CX390" i="1"/>
  <c r="CX383" i="1"/>
  <c r="CX364" i="1"/>
  <c r="CX391" i="1"/>
  <c r="CX394" i="1"/>
  <c r="CX388" i="1"/>
  <c r="CX365" i="1"/>
  <c r="CX366" i="1"/>
  <c r="CX363" i="1"/>
  <c r="CX370" i="1"/>
  <c r="CX367" i="1"/>
  <c r="CX378" i="1"/>
  <c r="CX374" i="1"/>
  <c r="CX372" i="1"/>
  <c r="CX362" i="1"/>
  <c r="CX375" i="1"/>
  <c r="CX371" i="1"/>
  <c r="CX369" i="1"/>
  <c r="CX379" i="1"/>
  <c r="CW214" i="1"/>
  <c r="CW218" i="1" s="1"/>
  <c r="BD44" i="27"/>
  <c r="BD39" i="27"/>
  <c r="BD25" i="27"/>
  <c r="BD21" i="27"/>
  <c r="BD22" i="27" s="1"/>
  <c r="BD2" i="27"/>
  <c r="CW62" i="19"/>
  <c r="CW64" i="19" s="1"/>
  <c r="CW65" i="19" s="1"/>
  <c r="CW216" i="1"/>
  <c r="CX93" i="19"/>
  <c r="CX98" i="19"/>
  <c r="CY52" i="19"/>
  <c r="CY55" i="19" s="1"/>
  <c r="CY63" i="19" s="1"/>
  <c r="CY92" i="19"/>
  <c r="CW56" i="19"/>
  <c r="CV57" i="19"/>
  <c r="CX43" i="19"/>
  <c r="CX44" i="19" s="1"/>
  <c r="CX282" i="4" s="1"/>
  <c r="CX81" i="19"/>
  <c r="CX53" i="19"/>
  <c r="CY2" i="13"/>
  <c r="CY42" i="19"/>
  <c r="CU46" i="19"/>
  <c r="CV45" i="19"/>
  <c r="CX58" i="1"/>
  <c r="CX87" i="19"/>
  <c r="CX29" i="1"/>
  <c r="CX45" i="1"/>
  <c r="CX3" i="13"/>
  <c r="CY2" i="19"/>
  <c r="CY2" i="21"/>
  <c r="CY2" i="4"/>
  <c r="CY2" i="1"/>
  <c r="CW5" i="19"/>
  <c r="CW5" i="21"/>
  <c r="CW5" i="4"/>
  <c r="CW5" i="1"/>
  <c r="CW4" i="19"/>
  <c r="CW4" i="21"/>
  <c r="CW4" i="4"/>
  <c r="CW4" i="1"/>
  <c r="CX3" i="21"/>
  <c r="CX3" i="19"/>
  <c r="CX3" i="4"/>
  <c r="CX3" i="1"/>
  <c r="CX224" i="1" s="1"/>
  <c r="CX30" i="19"/>
  <c r="CX32" i="19" s="1"/>
  <c r="CX5" i="13" s="1"/>
  <c r="CX34" i="19"/>
  <c r="CX35" i="19" s="1"/>
  <c r="CX4" i="13" s="1"/>
  <c r="CX24" i="19"/>
  <c r="CX26" i="19" s="1"/>
  <c r="CZ18" i="19"/>
  <c r="CZ97" i="19" s="1"/>
  <c r="CY25" i="19"/>
  <c r="CY21" i="19"/>
  <c r="CY22" i="19" s="1"/>
  <c r="CY43" i="13"/>
  <c r="CY44" i="13" s="1"/>
  <c r="CX258" i="4" l="1"/>
  <c r="CY396" i="1"/>
  <c r="CY391" i="1"/>
  <c r="CY389" i="1"/>
  <c r="CY384" i="1"/>
  <c r="CY381" i="1"/>
  <c r="CY377" i="1"/>
  <c r="CY394" i="1"/>
  <c r="CY382" i="1"/>
  <c r="CY379" i="1"/>
  <c r="CY373" i="1"/>
  <c r="CY387" i="1"/>
  <c r="CY375" i="1"/>
  <c r="CY390" i="1"/>
  <c r="CY383" i="1"/>
  <c r="CY371" i="1"/>
  <c r="CY388" i="1"/>
  <c r="CY374" i="1"/>
  <c r="CY372" i="1"/>
  <c r="CY369" i="1"/>
  <c r="CY392" i="1"/>
  <c r="CY397" i="1"/>
  <c r="CY395" i="1"/>
  <c r="CY393" i="1"/>
  <c r="CY378" i="1"/>
  <c r="CY364" i="1"/>
  <c r="CY376" i="1"/>
  <c r="CY370" i="1"/>
  <c r="CY365" i="1"/>
  <c r="CY385" i="1"/>
  <c r="CY367" i="1"/>
  <c r="CY368" i="1"/>
  <c r="CY363" i="1"/>
  <c r="CY386" i="1"/>
  <c r="CY366" i="1"/>
  <c r="CY380" i="1"/>
  <c r="CX214" i="1"/>
  <c r="CX218" i="1" s="1"/>
  <c r="BD45" i="27"/>
  <c r="BE18" i="27"/>
  <c r="BD34" i="27"/>
  <c r="BD35" i="27" s="1"/>
  <c r="BD4" i="27" s="1"/>
  <c r="BD30" i="27"/>
  <c r="BD32" i="27" s="1"/>
  <c r="BD5" i="27" s="1"/>
  <c r="BD3" i="27"/>
  <c r="BD40" i="27"/>
  <c r="BD24" i="27"/>
  <c r="BD26" i="27" s="1"/>
  <c r="CX62" i="19"/>
  <c r="CX64" i="19" s="1"/>
  <c r="CX65" i="19" s="1"/>
  <c r="CX216" i="1"/>
  <c r="CY93" i="19"/>
  <c r="CY98" i="19"/>
  <c r="CZ52" i="19"/>
  <c r="CZ55" i="19" s="1"/>
  <c r="CZ63" i="19" s="1"/>
  <c r="CZ92" i="19"/>
  <c r="CY43" i="19"/>
  <c r="CY44" i="19" s="1"/>
  <c r="CY282" i="4" s="1"/>
  <c r="CY81" i="19"/>
  <c r="CY53" i="19"/>
  <c r="CW57" i="19"/>
  <c r="CX56" i="19"/>
  <c r="CZ2" i="13"/>
  <c r="CZ42" i="19"/>
  <c r="CW45" i="19"/>
  <c r="CV46" i="19"/>
  <c r="CY58" i="1"/>
  <c r="CY87" i="19"/>
  <c r="CY29" i="1"/>
  <c r="CY45" i="1"/>
  <c r="CY3" i="13"/>
  <c r="CX5" i="21"/>
  <c r="CX5" i="19"/>
  <c r="CX5" i="4"/>
  <c r="CX5" i="1"/>
  <c r="CX4" i="21"/>
  <c r="CX4" i="4"/>
  <c r="CX4" i="1"/>
  <c r="CX4" i="19"/>
  <c r="CZ2" i="19"/>
  <c r="CZ2" i="4"/>
  <c r="CZ2" i="21"/>
  <c r="CZ2" i="1"/>
  <c r="CY3" i="21"/>
  <c r="CY3" i="19"/>
  <c r="CY3" i="4"/>
  <c r="CY257" i="4" s="1"/>
  <c r="CY3" i="1"/>
  <c r="CY224" i="1" s="1"/>
  <c r="CY30" i="19"/>
  <c r="CY32" i="19" s="1"/>
  <c r="CY5" i="13" s="1"/>
  <c r="CY34" i="19"/>
  <c r="CY35" i="19" s="1"/>
  <c r="CY4" i="13" s="1"/>
  <c r="CY24" i="19"/>
  <c r="CY26" i="19" s="1"/>
  <c r="DA18" i="19"/>
  <c r="DA97" i="19" s="1"/>
  <c r="CZ25" i="19"/>
  <c r="CZ21" i="19"/>
  <c r="CZ22" i="19" s="1"/>
  <c r="CZ43" i="13"/>
  <c r="CZ44" i="13" s="1"/>
  <c r="CY258" i="4" l="1"/>
  <c r="CZ397" i="1"/>
  <c r="CZ389" i="1"/>
  <c r="CZ395" i="1"/>
  <c r="CZ385" i="1"/>
  <c r="CZ388" i="1"/>
  <c r="CZ391" i="1"/>
  <c r="CZ392" i="1"/>
  <c r="CZ390" i="1"/>
  <c r="CZ387" i="1"/>
  <c r="CZ383" i="1"/>
  <c r="CZ371" i="1"/>
  <c r="CZ368" i="1"/>
  <c r="CZ386" i="1"/>
  <c r="CZ382" i="1"/>
  <c r="CZ393" i="1"/>
  <c r="CZ376" i="1"/>
  <c r="CZ380" i="1"/>
  <c r="CZ369" i="1"/>
  <c r="CZ378" i="1"/>
  <c r="CZ396" i="1"/>
  <c r="CZ394" i="1"/>
  <c r="CZ379" i="1"/>
  <c r="CZ373" i="1"/>
  <c r="CZ372" i="1"/>
  <c r="CZ366" i="1"/>
  <c r="CZ365" i="1"/>
  <c r="CZ375" i="1"/>
  <c r="CZ384" i="1"/>
  <c r="CZ381" i="1"/>
  <c r="CZ377" i="1"/>
  <c r="CZ367" i="1"/>
  <c r="CZ370" i="1"/>
  <c r="CZ374" i="1"/>
  <c r="CZ364" i="1"/>
  <c r="CY214" i="1"/>
  <c r="CY218" i="1" s="1"/>
  <c r="BE39" i="27"/>
  <c r="BE44" i="27"/>
  <c r="BE25" i="27"/>
  <c r="BE2" i="27"/>
  <c r="BE21" i="27"/>
  <c r="BE22" i="27" s="1"/>
  <c r="CY62" i="19"/>
  <c r="CY64" i="19" s="1"/>
  <c r="CY65" i="19" s="1"/>
  <c r="CY216" i="1"/>
  <c r="CZ93" i="19"/>
  <c r="CZ98" i="19"/>
  <c r="DA52" i="19"/>
  <c r="DA55" i="19" s="1"/>
  <c r="DA63" i="19" s="1"/>
  <c r="DA92" i="19"/>
  <c r="CX57" i="19"/>
  <c r="CY56" i="19"/>
  <c r="CZ43" i="19"/>
  <c r="CZ44" i="19" s="1"/>
  <c r="CZ282" i="4" s="1"/>
  <c r="CZ81" i="19"/>
  <c r="CZ53" i="19"/>
  <c r="DA2" i="13"/>
  <c r="DA42" i="19"/>
  <c r="CX45" i="19"/>
  <c r="CW46" i="19"/>
  <c r="CZ58" i="1"/>
  <c r="CZ87" i="19"/>
  <c r="CZ29" i="1"/>
  <c r="CZ45" i="1"/>
  <c r="CZ3" i="13"/>
  <c r="DA2" i="21"/>
  <c r="DA2" i="19"/>
  <c r="DA2" i="4"/>
  <c r="DA2" i="1"/>
  <c r="CY4" i="21"/>
  <c r="CY4" i="1"/>
  <c r="CY4" i="19"/>
  <c r="CY4" i="4"/>
  <c r="CZ3" i="19"/>
  <c r="CZ3" i="21"/>
  <c r="CZ3" i="4"/>
  <c r="CZ257" i="4" s="1"/>
  <c r="CZ3" i="1"/>
  <c r="CZ224" i="1" s="1"/>
  <c r="CY5" i="21"/>
  <c r="CY5" i="4"/>
  <c r="CY5" i="1"/>
  <c r="CY5" i="19"/>
  <c r="CZ30" i="19"/>
  <c r="CZ32" i="19" s="1"/>
  <c r="CZ5" i="13" s="1"/>
  <c r="CZ34" i="19"/>
  <c r="CZ35" i="19" s="1"/>
  <c r="CZ4" i="13" s="1"/>
  <c r="CZ24" i="19"/>
  <c r="CZ26" i="19" s="1"/>
  <c r="DB18" i="19"/>
  <c r="DB97" i="19" s="1"/>
  <c r="DA25" i="19"/>
  <c r="DA21" i="19"/>
  <c r="DA22" i="19" s="1"/>
  <c r="DA43" i="13"/>
  <c r="DA44" i="13" s="1"/>
  <c r="CZ258" i="4" l="1"/>
  <c r="DA395" i="1"/>
  <c r="DA393" i="1"/>
  <c r="DA396" i="1"/>
  <c r="DA392" i="1"/>
  <c r="DA390" i="1"/>
  <c r="DA383" i="1"/>
  <c r="DA380" i="1"/>
  <c r="DA397" i="1"/>
  <c r="DA378" i="1"/>
  <c r="DA386" i="1"/>
  <c r="DA394" i="1"/>
  <c r="DA391" i="1"/>
  <c r="DA375" i="1"/>
  <c r="DA376" i="1"/>
  <c r="DA372" i="1"/>
  <c r="DA370" i="1"/>
  <c r="DA389" i="1"/>
  <c r="DA385" i="1"/>
  <c r="DA384" i="1"/>
  <c r="DA381" i="1"/>
  <c r="DA379" i="1"/>
  <c r="DA388" i="1"/>
  <c r="DA371" i="1"/>
  <c r="DA367" i="1"/>
  <c r="DA387" i="1"/>
  <c r="DA377" i="1"/>
  <c r="DA368" i="1"/>
  <c r="DA382" i="1"/>
  <c r="DA369" i="1"/>
  <c r="DA373" i="1"/>
  <c r="DA366" i="1"/>
  <c r="DA365" i="1"/>
  <c r="DA374" i="1"/>
  <c r="CZ214" i="1"/>
  <c r="CZ218" i="1" s="1"/>
  <c r="BE45" i="27"/>
  <c r="BF18" i="27"/>
  <c r="BE30" i="27"/>
  <c r="BE32" i="27" s="1"/>
  <c r="BE5" i="27" s="1"/>
  <c r="BE3" i="27"/>
  <c r="BE34" i="27"/>
  <c r="BE35" i="27" s="1"/>
  <c r="BE4" i="27" s="1"/>
  <c r="BE40" i="27"/>
  <c r="BE24" i="27"/>
  <c r="BE26" i="27" s="1"/>
  <c r="CZ62" i="19"/>
  <c r="CZ64" i="19" s="1"/>
  <c r="CZ65" i="19" s="1"/>
  <c r="CZ216" i="1"/>
  <c r="DA93" i="19"/>
  <c r="DA98" i="19"/>
  <c r="DB52" i="19"/>
  <c r="DB55" i="19" s="1"/>
  <c r="DB63" i="19" s="1"/>
  <c r="DB92" i="19"/>
  <c r="DA43" i="19"/>
  <c r="DA44" i="19" s="1"/>
  <c r="DA282" i="4" s="1"/>
  <c r="DA81" i="19"/>
  <c r="DA53" i="19"/>
  <c r="CY57" i="19"/>
  <c r="CZ56" i="19"/>
  <c r="CY45" i="19"/>
  <c r="CX46" i="19"/>
  <c r="DB2" i="13"/>
  <c r="DB42" i="19"/>
  <c r="DA58" i="1"/>
  <c r="DA87" i="19"/>
  <c r="DA29" i="1"/>
  <c r="DA45" i="1"/>
  <c r="DA3" i="13"/>
  <c r="CZ5" i="21"/>
  <c r="CZ5" i="1"/>
  <c r="CZ5" i="4"/>
  <c r="CZ5" i="19"/>
  <c r="CZ4" i="21"/>
  <c r="CZ4" i="19"/>
  <c r="CZ4" i="4"/>
  <c r="CZ4" i="1"/>
  <c r="DA3" i="21"/>
  <c r="DA3" i="19"/>
  <c r="DA3" i="4"/>
  <c r="DA257" i="4" s="1"/>
  <c r="DA3" i="1"/>
  <c r="DA224" i="1" s="1"/>
  <c r="DB2" i="19"/>
  <c r="DB2" i="4"/>
  <c r="DB2" i="21"/>
  <c r="DB2" i="1"/>
  <c r="DA30" i="19"/>
  <c r="DA32" i="19" s="1"/>
  <c r="DA5" i="13" s="1"/>
  <c r="DA34" i="19"/>
  <c r="DA35" i="19" s="1"/>
  <c r="DA4" i="13" s="1"/>
  <c r="DA24" i="19"/>
  <c r="DA26" i="19" s="1"/>
  <c r="DC18" i="19"/>
  <c r="DC97" i="19" s="1"/>
  <c r="DB25" i="19"/>
  <c r="DB21" i="19"/>
  <c r="DB22" i="19" s="1"/>
  <c r="DB43" i="13"/>
  <c r="DB44" i="13" s="1"/>
  <c r="DA258" i="4" l="1"/>
  <c r="DB393" i="1"/>
  <c r="DB392" i="1"/>
  <c r="DB391" i="1"/>
  <c r="DB388" i="1"/>
  <c r="DB385" i="1"/>
  <c r="DB384" i="1"/>
  <c r="DB381" i="1"/>
  <c r="DB395" i="1"/>
  <c r="DB389" i="1"/>
  <c r="DB378" i="1"/>
  <c r="DB383" i="1"/>
  <c r="DB379" i="1"/>
  <c r="DB373" i="1"/>
  <c r="DB394" i="1"/>
  <c r="DB367" i="1"/>
  <c r="DB397" i="1"/>
  <c r="DB396" i="1"/>
  <c r="DB386" i="1"/>
  <c r="DB375" i="1"/>
  <c r="DB374" i="1"/>
  <c r="DB380" i="1"/>
  <c r="DB366" i="1"/>
  <c r="DB387" i="1"/>
  <c r="DB382" i="1"/>
  <c r="DB369" i="1"/>
  <c r="DB371" i="1"/>
  <c r="DB370" i="1"/>
  <c r="DB377" i="1"/>
  <c r="DB368" i="1"/>
  <c r="DB376" i="1"/>
  <c r="DB372" i="1"/>
  <c r="DB390" i="1"/>
  <c r="DA214" i="1"/>
  <c r="DA218" i="1" s="1"/>
  <c r="BF39" i="27"/>
  <c r="BF44" i="27"/>
  <c r="BF2" i="27"/>
  <c r="BF21" i="27"/>
  <c r="BF22" i="27" s="1"/>
  <c r="BF25" i="27"/>
  <c r="DA62" i="19"/>
  <c r="DA64" i="19" s="1"/>
  <c r="DA65" i="19" s="1"/>
  <c r="DA216" i="1"/>
  <c r="DB93" i="19"/>
  <c r="DB98" i="19"/>
  <c r="DC52" i="19"/>
  <c r="DC55" i="19" s="1"/>
  <c r="DC63" i="19" s="1"/>
  <c r="DC92" i="19"/>
  <c r="CZ57" i="19"/>
  <c r="DA56" i="19"/>
  <c r="DB43" i="19"/>
  <c r="DB44" i="19" s="1"/>
  <c r="DB282" i="4" s="1"/>
  <c r="DB81" i="19"/>
  <c r="DB53" i="19"/>
  <c r="DC2" i="13"/>
  <c r="DC42" i="19"/>
  <c r="CY46" i="19"/>
  <c r="CZ45" i="19"/>
  <c r="DB58" i="1"/>
  <c r="DB87" i="19"/>
  <c r="DB29" i="1"/>
  <c r="DB45" i="1"/>
  <c r="DB3" i="13"/>
  <c r="DC2" i="21"/>
  <c r="DC2" i="19"/>
  <c r="DC2" i="4"/>
  <c r="DC2" i="1"/>
  <c r="DA5" i="21"/>
  <c r="DA5" i="19"/>
  <c r="DA5" i="1"/>
  <c r="DA5" i="4"/>
  <c r="DA4" i="21"/>
  <c r="DA4" i="19"/>
  <c r="DA4" i="4"/>
  <c r="DA4" i="1"/>
  <c r="DB3" i="21"/>
  <c r="DB3" i="19"/>
  <c r="DB3" i="1"/>
  <c r="DB224" i="1" s="1"/>
  <c r="DB3" i="4"/>
  <c r="DB257" i="4" s="1"/>
  <c r="DB30" i="19"/>
  <c r="DB32" i="19" s="1"/>
  <c r="DB5" i="13" s="1"/>
  <c r="DB34" i="19"/>
  <c r="DB35" i="19" s="1"/>
  <c r="DB4" i="13" s="1"/>
  <c r="DB24" i="19"/>
  <c r="DB26" i="19" s="1"/>
  <c r="DD18" i="19"/>
  <c r="DD97" i="19" s="1"/>
  <c r="DC25" i="19"/>
  <c r="DC21" i="19"/>
  <c r="DC22" i="19" s="1"/>
  <c r="DC43" i="13"/>
  <c r="DC44" i="13" s="1"/>
  <c r="DB258" i="4" l="1"/>
  <c r="DC397" i="1"/>
  <c r="DC379" i="1"/>
  <c r="DC396" i="1"/>
  <c r="DC385" i="1"/>
  <c r="DC389" i="1"/>
  <c r="DC390" i="1"/>
  <c r="DC374" i="1"/>
  <c r="DC393" i="1"/>
  <c r="DC377" i="1"/>
  <c r="DC386" i="1"/>
  <c r="DC375" i="1"/>
  <c r="DC373" i="1"/>
  <c r="DC391" i="1"/>
  <c r="DC370" i="1"/>
  <c r="DC394" i="1"/>
  <c r="DC388" i="1"/>
  <c r="DC392" i="1"/>
  <c r="DC381" i="1"/>
  <c r="DC368" i="1"/>
  <c r="DC387" i="1"/>
  <c r="DC395" i="1"/>
  <c r="DC372" i="1"/>
  <c r="DC369" i="1"/>
  <c r="DC384" i="1"/>
  <c r="DC371" i="1"/>
  <c r="DC380" i="1"/>
  <c r="DC383" i="1"/>
  <c r="DC378" i="1"/>
  <c r="DC367" i="1"/>
  <c r="DC382" i="1"/>
  <c r="DC376" i="1"/>
  <c r="DB214" i="1"/>
  <c r="DB218" i="1" s="1"/>
  <c r="BF24" i="27"/>
  <c r="BF26" i="27" s="1"/>
  <c r="BG18" i="27"/>
  <c r="BF34" i="27"/>
  <c r="BF35" i="27" s="1"/>
  <c r="BF4" i="27" s="1"/>
  <c r="BF3" i="27"/>
  <c r="BF30" i="27"/>
  <c r="BF32" i="27" s="1"/>
  <c r="BF5" i="27" s="1"/>
  <c r="BF40" i="27"/>
  <c r="BF45" i="27"/>
  <c r="DB62" i="19"/>
  <c r="DB64" i="19" s="1"/>
  <c r="DB65" i="19" s="1"/>
  <c r="DB216" i="1"/>
  <c r="DC93" i="19"/>
  <c r="DC98" i="19"/>
  <c r="DD52" i="19"/>
  <c r="DD55" i="19" s="1"/>
  <c r="DD63" i="19" s="1"/>
  <c r="DD92" i="19"/>
  <c r="DC43" i="19"/>
  <c r="DC44" i="19" s="1"/>
  <c r="DC282" i="4" s="1"/>
  <c r="DC81" i="19"/>
  <c r="DC53" i="19"/>
  <c r="DB56" i="19"/>
  <c r="DA57" i="19"/>
  <c r="CZ46" i="19"/>
  <c r="DA45" i="19"/>
  <c r="DD2" i="13"/>
  <c r="DD42" i="19"/>
  <c r="DC58" i="1"/>
  <c r="DC87" i="19"/>
  <c r="DC29" i="1"/>
  <c r="DC45" i="1"/>
  <c r="DC3" i="13"/>
  <c r="DB5" i="21"/>
  <c r="DB5" i="4"/>
  <c r="DB5" i="1"/>
  <c r="DB5" i="19"/>
  <c r="DB4" i="19"/>
  <c r="DB4" i="1"/>
  <c r="DB4" i="4"/>
  <c r="DB4" i="21"/>
  <c r="DC3" i="21"/>
  <c r="DC3" i="19"/>
  <c r="DC3" i="4"/>
  <c r="DC3" i="1"/>
  <c r="DC224" i="1" s="1"/>
  <c r="DD2" i="21"/>
  <c r="DD2" i="1"/>
  <c r="DD2" i="4"/>
  <c r="DD2" i="19"/>
  <c r="DC30" i="19"/>
  <c r="DC32" i="19" s="1"/>
  <c r="DC5" i="13" s="1"/>
  <c r="DC34" i="19"/>
  <c r="DC35" i="19" s="1"/>
  <c r="DC4" i="13" s="1"/>
  <c r="DC24" i="19"/>
  <c r="DC26" i="19" s="1"/>
  <c r="DE18" i="19"/>
  <c r="DE97" i="19" s="1"/>
  <c r="DD21" i="19"/>
  <c r="DD22" i="19" s="1"/>
  <c r="DD25" i="19"/>
  <c r="DD43" i="13"/>
  <c r="DD44" i="13" s="1"/>
  <c r="DC258" i="4" l="1"/>
  <c r="DD395" i="1"/>
  <c r="DD392" i="1"/>
  <c r="DD397" i="1"/>
  <c r="DD396" i="1"/>
  <c r="DD386" i="1"/>
  <c r="DD378" i="1"/>
  <c r="DD390" i="1"/>
  <c r="DD383" i="1"/>
  <c r="DD394" i="1"/>
  <c r="DD387" i="1"/>
  <c r="DD391" i="1"/>
  <c r="DD388" i="1"/>
  <c r="DD384" i="1"/>
  <c r="DD381" i="1"/>
  <c r="DD380" i="1"/>
  <c r="DD385" i="1"/>
  <c r="DD368" i="1"/>
  <c r="DD374" i="1"/>
  <c r="DD369" i="1"/>
  <c r="DD372" i="1"/>
  <c r="DD370" i="1"/>
  <c r="DD376" i="1"/>
  <c r="DD382" i="1"/>
  <c r="DD377" i="1"/>
  <c r="DD373" i="1"/>
  <c r="DD393" i="1"/>
  <c r="DD375" i="1"/>
  <c r="DD379" i="1"/>
  <c r="DD371" i="1"/>
  <c r="DD389" i="1"/>
  <c r="DC214" i="1"/>
  <c r="DC218" i="1" s="1"/>
  <c r="BG39" i="27"/>
  <c r="BG44" i="27"/>
  <c r="BG21" i="27"/>
  <c r="BG22" i="27" s="1"/>
  <c r="BG2" i="27"/>
  <c r="BG25" i="27"/>
  <c r="DC62" i="19"/>
  <c r="DC64" i="19" s="1"/>
  <c r="DC65" i="19" s="1"/>
  <c r="DC216" i="1"/>
  <c r="DD93" i="19"/>
  <c r="DD98" i="19"/>
  <c r="DE52" i="19"/>
  <c r="DE55" i="19" s="1"/>
  <c r="DE63" i="19" s="1"/>
  <c r="DE92" i="19"/>
  <c r="DB57" i="19"/>
  <c r="DC56" i="19"/>
  <c r="DD43" i="19"/>
  <c r="DD44" i="19" s="1"/>
  <c r="DD282" i="4" s="1"/>
  <c r="DD81" i="19"/>
  <c r="DD53" i="19"/>
  <c r="DE2" i="13"/>
  <c r="DE42" i="19"/>
  <c r="DA46" i="19"/>
  <c r="DB45" i="19"/>
  <c r="DD58" i="1"/>
  <c r="DD87" i="19"/>
  <c r="DD29" i="1"/>
  <c r="DD45" i="1"/>
  <c r="DD3" i="13"/>
  <c r="DC4" i="21"/>
  <c r="DC4" i="19"/>
  <c r="DC4" i="1"/>
  <c r="DC4" i="4"/>
  <c r="DC5" i="21"/>
  <c r="DC5" i="1"/>
  <c r="DC5" i="19"/>
  <c r="DC5" i="4"/>
  <c r="DE2" i="21"/>
  <c r="DE2" i="4"/>
  <c r="DE2" i="1"/>
  <c r="DE2" i="19"/>
  <c r="DD3" i="21"/>
  <c r="DD3" i="4"/>
  <c r="DD257" i="4" s="1"/>
  <c r="DD3" i="19"/>
  <c r="DD3" i="1"/>
  <c r="DD224" i="1" s="1"/>
  <c r="DD30" i="19"/>
  <c r="DD32" i="19" s="1"/>
  <c r="DD5" i="13" s="1"/>
  <c r="DD34" i="19"/>
  <c r="DD35" i="19" s="1"/>
  <c r="DD4" i="13" s="1"/>
  <c r="DD24" i="19"/>
  <c r="DD26" i="19" s="1"/>
  <c r="DF18" i="19"/>
  <c r="DF97" i="19" s="1"/>
  <c r="DE25" i="19"/>
  <c r="DE21" i="19"/>
  <c r="DE22" i="19" s="1"/>
  <c r="DE43" i="13"/>
  <c r="DE44" i="13" s="1"/>
  <c r="DD258" i="4" l="1"/>
  <c r="DE391" i="1"/>
  <c r="DE393" i="1"/>
  <c r="DE392" i="1"/>
  <c r="DE395" i="1"/>
  <c r="DE396" i="1"/>
  <c r="DE380" i="1"/>
  <c r="DE382" i="1"/>
  <c r="DE370" i="1"/>
  <c r="DE376" i="1"/>
  <c r="DE394" i="1"/>
  <c r="DE378" i="1"/>
  <c r="DE377" i="1"/>
  <c r="DE371" i="1"/>
  <c r="DE388" i="1"/>
  <c r="DE397" i="1"/>
  <c r="DE387" i="1"/>
  <c r="DE385" i="1"/>
  <c r="DE379" i="1"/>
  <c r="DE384" i="1"/>
  <c r="DE369" i="1"/>
  <c r="DE381" i="1"/>
  <c r="DE372" i="1"/>
  <c r="DE374" i="1"/>
  <c r="DE386" i="1"/>
  <c r="DE383" i="1"/>
  <c r="DE390" i="1"/>
  <c r="DE389" i="1"/>
  <c r="DE373" i="1"/>
  <c r="DE375" i="1"/>
  <c r="DD214" i="1"/>
  <c r="DD218" i="1" s="1"/>
  <c r="BG24" i="27"/>
  <c r="BG26" i="27" s="1"/>
  <c r="BH18" i="27"/>
  <c r="BG3" i="27"/>
  <c r="BG30" i="27"/>
  <c r="BG32" i="27" s="1"/>
  <c r="BG5" i="27" s="1"/>
  <c r="BG34" i="27"/>
  <c r="BG35" i="27" s="1"/>
  <c r="BG4" i="27" s="1"/>
  <c r="BG40" i="27"/>
  <c r="BG45" i="27"/>
  <c r="DD62" i="19"/>
  <c r="DD64" i="19" s="1"/>
  <c r="DD65" i="19" s="1"/>
  <c r="DD216" i="1"/>
  <c r="DE93" i="19"/>
  <c r="DE98" i="19"/>
  <c r="DF52" i="19"/>
  <c r="DF55" i="19" s="1"/>
  <c r="DF63" i="19" s="1"/>
  <c r="DF92" i="19"/>
  <c r="DE43" i="19"/>
  <c r="DE44" i="19" s="1"/>
  <c r="DE282" i="4" s="1"/>
  <c r="DE81" i="19"/>
  <c r="DE53" i="19"/>
  <c r="DC57" i="19"/>
  <c r="DD56" i="19"/>
  <c r="DB46" i="19"/>
  <c r="DC45" i="19"/>
  <c r="DF2" i="13"/>
  <c r="DF42" i="19"/>
  <c r="DE58" i="1"/>
  <c r="DE87" i="19"/>
  <c r="DE29" i="1"/>
  <c r="DE45" i="1"/>
  <c r="DE3" i="13"/>
  <c r="DF2" i="21"/>
  <c r="DF2" i="4"/>
  <c r="DF2" i="19"/>
  <c r="DF2" i="1"/>
  <c r="DD5" i="21"/>
  <c r="DD5" i="19"/>
  <c r="DD5" i="4"/>
  <c r="DD5" i="1"/>
  <c r="DE3" i="1"/>
  <c r="DE224" i="1" s="1"/>
  <c r="DE3" i="4"/>
  <c r="DE257" i="4" s="1"/>
  <c r="DE3" i="21"/>
  <c r="DE3" i="19"/>
  <c r="DD4" i="21"/>
  <c r="DD4" i="19"/>
  <c r="DD4" i="4"/>
  <c r="DD4" i="1"/>
  <c r="DE30" i="19"/>
  <c r="DE32" i="19" s="1"/>
  <c r="DE5" i="13" s="1"/>
  <c r="DE34" i="19"/>
  <c r="DE35" i="19" s="1"/>
  <c r="DE4" i="13" s="1"/>
  <c r="DE24" i="19"/>
  <c r="DE26" i="19" s="1"/>
  <c r="DG18" i="19"/>
  <c r="DG97" i="19" s="1"/>
  <c r="DF25" i="19"/>
  <c r="DF21" i="19"/>
  <c r="DF22" i="19" s="1"/>
  <c r="DF43" i="13"/>
  <c r="DF44" i="13" s="1"/>
  <c r="DE258" i="4" l="1"/>
  <c r="DF394" i="1"/>
  <c r="DF391" i="1"/>
  <c r="DF382" i="1"/>
  <c r="DF395" i="1"/>
  <c r="DF393" i="1"/>
  <c r="DF390" i="1"/>
  <c r="DF386" i="1"/>
  <c r="DF397" i="1"/>
  <c r="DF392" i="1"/>
  <c r="DF387" i="1"/>
  <c r="DF375" i="1"/>
  <c r="DF372" i="1"/>
  <c r="DF396" i="1"/>
  <c r="DF374" i="1"/>
  <c r="DF388" i="1"/>
  <c r="DF384" i="1"/>
  <c r="DF389" i="1"/>
  <c r="DF383" i="1"/>
  <c r="DF376" i="1"/>
  <c r="DF370" i="1"/>
  <c r="DF381" i="1"/>
  <c r="DF380" i="1"/>
  <c r="DF373" i="1"/>
  <c r="DF378" i="1"/>
  <c r="DF379" i="1"/>
  <c r="DF371" i="1"/>
  <c r="DF385" i="1"/>
  <c r="DF377" i="1"/>
  <c r="DE214" i="1"/>
  <c r="DE218" i="1" s="1"/>
  <c r="BH25" i="27"/>
  <c r="BH39" i="27"/>
  <c r="BH44" i="27"/>
  <c r="BH21" i="27"/>
  <c r="BH22" i="27" s="1"/>
  <c r="BH2" i="27"/>
  <c r="DE62" i="19"/>
  <c r="DE64" i="19" s="1"/>
  <c r="DE65" i="19" s="1"/>
  <c r="DE216" i="1"/>
  <c r="DF93" i="19"/>
  <c r="DF98" i="19"/>
  <c r="DG52" i="19"/>
  <c r="DG55" i="19" s="1"/>
  <c r="DG63" i="19" s="1"/>
  <c r="DG92" i="19"/>
  <c r="DD57" i="19"/>
  <c r="DE56" i="19"/>
  <c r="DF43" i="19"/>
  <c r="DF44" i="19" s="1"/>
  <c r="DF282" i="4" s="1"/>
  <c r="DF81" i="19"/>
  <c r="DF53" i="19"/>
  <c r="DG2" i="13"/>
  <c r="DG42" i="19"/>
  <c r="DC46" i="19"/>
  <c r="DD45" i="19"/>
  <c r="DF58" i="1"/>
  <c r="DF87" i="19"/>
  <c r="DF29" i="1"/>
  <c r="DF45" i="1"/>
  <c r="DF3" i="13"/>
  <c r="DE5" i="19"/>
  <c r="DE5" i="4"/>
  <c r="DE5" i="21"/>
  <c r="DE5" i="1"/>
  <c r="DG2" i="19"/>
  <c r="DG2" i="4"/>
  <c r="DG2" i="21"/>
  <c r="DG2" i="1"/>
  <c r="DF3" i="19"/>
  <c r="DF3" i="4"/>
  <c r="DF257" i="4" s="1"/>
  <c r="DF3" i="21"/>
  <c r="DF3" i="1"/>
  <c r="DF224" i="1" s="1"/>
  <c r="DE4" i="4"/>
  <c r="DE4" i="19"/>
  <c r="DE4" i="21"/>
  <c r="DE4" i="1"/>
  <c r="DF30" i="19"/>
  <c r="DF32" i="19" s="1"/>
  <c r="DF5" i="13" s="1"/>
  <c r="DF34" i="19"/>
  <c r="DF35" i="19" s="1"/>
  <c r="DF4" i="13" s="1"/>
  <c r="DF24" i="19"/>
  <c r="DF26" i="19" s="1"/>
  <c r="DH18" i="19"/>
  <c r="DH97" i="19" s="1"/>
  <c r="DG25" i="19"/>
  <c r="DG21" i="19"/>
  <c r="DG22" i="19" s="1"/>
  <c r="DG43" i="13"/>
  <c r="DG44" i="13" s="1"/>
  <c r="DF258" i="4" l="1"/>
  <c r="DG396" i="1"/>
  <c r="DG390" i="1"/>
  <c r="DG394" i="1"/>
  <c r="DG397" i="1"/>
  <c r="DG387" i="1"/>
  <c r="DG384" i="1"/>
  <c r="DG392" i="1"/>
  <c r="DG386" i="1"/>
  <c r="DG388" i="1"/>
  <c r="DG389" i="1"/>
  <c r="DG383" i="1"/>
  <c r="DG379" i="1"/>
  <c r="DG381" i="1"/>
  <c r="DG382" i="1"/>
  <c r="DG376" i="1"/>
  <c r="DG391" i="1"/>
  <c r="DG380" i="1"/>
  <c r="DG373" i="1"/>
  <c r="DG371" i="1"/>
  <c r="DG395" i="1"/>
  <c r="DG393" i="1"/>
  <c r="DG378" i="1"/>
  <c r="DG375" i="1"/>
  <c r="DG374" i="1"/>
  <c r="DG385" i="1"/>
  <c r="DG377" i="1"/>
  <c r="DG372" i="1"/>
  <c r="DF214" i="1"/>
  <c r="DF218" i="1" s="1"/>
  <c r="BH45" i="27"/>
  <c r="BI18" i="27"/>
  <c r="BH34" i="27"/>
  <c r="BH35" i="27" s="1"/>
  <c r="BH4" i="27" s="1"/>
  <c r="BH3" i="27"/>
  <c r="BH30" i="27"/>
  <c r="BH32" i="27" s="1"/>
  <c r="BH5" i="27" s="1"/>
  <c r="BH40" i="27"/>
  <c r="BH24" i="27"/>
  <c r="BH26" i="27" s="1"/>
  <c r="DF62" i="19"/>
  <c r="DF64" i="19" s="1"/>
  <c r="DF65" i="19" s="1"/>
  <c r="DF216" i="1"/>
  <c r="DG93" i="19"/>
  <c r="DG98" i="19"/>
  <c r="DH52" i="19"/>
  <c r="DH55" i="19" s="1"/>
  <c r="DH63" i="19" s="1"/>
  <c r="DH92" i="19"/>
  <c r="DG43" i="19"/>
  <c r="DG44" i="19" s="1"/>
  <c r="DG282" i="4" s="1"/>
  <c r="DG81" i="19"/>
  <c r="DG53" i="19"/>
  <c r="DE57" i="19"/>
  <c r="DF56" i="19"/>
  <c r="DH2" i="13"/>
  <c r="DH42" i="19"/>
  <c r="DE45" i="19"/>
  <c r="DD46" i="19"/>
  <c r="DG58" i="1"/>
  <c r="DG87" i="19"/>
  <c r="DG29" i="1"/>
  <c r="DG45" i="1"/>
  <c r="DG3" i="13"/>
  <c r="DH2" i="21"/>
  <c r="DH2" i="19"/>
  <c r="DH2" i="4"/>
  <c r="DH2" i="1"/>
  <c r="DF5" i="21"/>
  <c r="DF5" i="19"/>
  <c r="DF5" i="4"/>
  <c r="DF5" i="1"/>
  <c r="DG3" i="21"/>
  <c r="DG3" i="19"/>
  <c r="DG3" i="4"/>
  <c r="DG257" i="4" s="1"/>
  <c r="DG3" i="1"/>
  <c r="DG224" i="1" s="1"/>
  <c r="DF4" i="21"/>
  <c r="DF4" i="19"/>
  <c r="DF4" i="4"/>
  <c r="DF4" i="1"/>
  <c r="DG30" i="19"/>
  <c r="DG32" i="19" s="1"/>
  <c r="DG5" i="13" s="1"/>
  <c r="DG34" i="19"/>
  <c r="DG35" i="19" s="1"/>
  <c r="DG4" i="13" s="1"/>
  <c r="DG24" i="19"/>
  <c r="DG26" i="19" s="1"/>
  <c r="DI18" i="19"/>
  <c r="DI97" i="19" s="1"/>
  <c r="DH25" i="19"/>
  <c r="DH21" i="19"/>
  <c r="DH22" i="19" s="1"/>
  <c r="DH43" i="13"/>
  <c r="DH44" i="13" s="1"/>
  <c r="DG258" i="4" l="1"/>
  <c r="DH394" i="1"/>
  <c r="DH389" i="1"/>
  <c r="DH395" i="1"/>
  <c r="DH380" i="1"/>
  <c r="DH378" i="1"/>
  <c r="DH377" i="1"/>
  <c r="DH391" i="1"/>
  <c r="DH388" i="1"/>
  <c r="DH384" i="1"/>
  <c r="DH387" i="1"/>
  <c r="DH375" i="1"/>
  <c r="DH392" i="1"/>
  <c r="DH397" i="1"/>
  <c r="DH379" i="1"/>
  <c r="DH393" i="1"/>
  <c r="DH390" i="1"/>
  <c r="DH374" i="1"/>
  <c r="DH396" i="1"/>
  <c r="DH386" i="1"/>
  <c r="DH385" i="1"/>
  <c r="DH373" i="1"/>
  <c r="DH372" i="1"/>
  <c r="DH382" i="1"/>
  <c r="DH383" i="1"/>
  <c r="DH376" i="1"/>
  <c r="DH381" i="1"/>
  <c r="DG214" i="1"/>
  <c r="DG218" i="1" s="1"/>
  <c r="BI2" i="27"/>
  <c r="BI39" i="27"/>
  <c r="BI44" i="27"/>
  <c r="BI21" i="27"/>
  <c r="BI22" i="27" s="1"/>
  <c r="BI25" i="27"/>
  <c r="DG62" i="19"/>
  <c r="DG64" i="19" s="1"/>
  <c r="DG65" i="19" s="1"/>
  <c r="DG216" i="1"/>
  <c r="DH93" i="19"/>
  <c r="DH98" i="19"/>
  <c r="DI52" i="19"/>
  <c r="DI55" i="19" s="1"/>
  <c r="DI63" i="19" s="1"/>
  <c r="DI92" i="19"/>
  <c r="DF57" i="19"/>
  <c r="DG56" i="19"/>
  <c r="DH43" i="19"/>
  <c r="DH44" i="19" s="1"/>
  <c r="DH282" i="4" s="1"/>
  <c r="DH81" i="19"/>
  <c r="DH53" i="19"/>
  <c r="DI2" i="13"/>
  <c r="DI42" i="19"/>
  <c r="DF45" i="19"/>
  <c r="DE46" i="19"/>
  <c r="DH58" i="1"/>
  <c r="DH87" i="19"/>
  <c r="DH29" i="1"/>
  <c r="DH45" i="1"/>
  <c r="DH3" i="13"/>
  <c r="DG5" i="21"/>
  <c r="DG5" i="4"/>
  <c r="DG5" i="1"/>
  <c r="DG5" i="19"/>
  <c r="DI2" i="21"/>
  <c r="DI2" i="19"/>
  <c r="DI2" i="4"/>
  <c r="DI2" i="1"/>
  <c r="DH3" i="21"/>
  <c r="DH3" i="4"/>
  <c r="DH3" i="1"/>
  <c r="DH224" i="1" s="1"/>
  <c r="DH3" i="19"/>
  <c r="DG4" i="21"/>
  <c r="DG4" i="1"/>
  <c r="DG4" i="4"/>
  <c r="DG4" i="19"/>
  <c r="DH30" i="19"/>
  <c r="DH32" i="19" s="1"/>
  <c r="DH5" i="13" s="1"/>
  <c r="DH34" i="19"/>
  <c r="DH35" i="19" s="1"/>
  <c r="DH4" i="13" s="1"/>
  <c r="DH24" i="19"/>
  <c r="DH26" i="19" s="1"/>
  <c r="DJ18" i="19"/>
  <c r="DJ97" i="19" s="1"/>
  <c r="DI25" i="19"/>
  <c r="DI21" i="19"/>
  <c r="DI22" i="19" s="1"/>
  <c r="DI43" i="13"/>
  <c r="DI44" i="13" s="1"/>
  <c r="DH258" i="4" l="1"/>
  <c r="DI394" i="1"/>
  <c r="DI390" i="1"/>
  <c r="DI391" i="1"/>
  <c r="DI388" i="1"/>
  <c r="DI382" i="1"/>
  <c r="DI396" i="1"/>
  <c r="DI393" i="1"/>
  <c r="DI397" i="1"/>
  <c r="DI386" i="1"/>
  <c r="DI385" i="1"/>
  <c r="DI380" i="1"/>
  <c r="DI375" i="1"/>
  <c r="DI383" i="1"/>
  <c r="DI381" i="1"/>
  <c r="DI379" i="1"/>
  <c r="DI395" i="1"/>
  <c r="DI378" i="1"/>
  <c r="DI377" i="1"/>
  <c r="DI392" i="1"/>
  <c r="DI387" i="1"/>
  <c r="DI389" i="1"/>
  <c r="DI376" i="1"/>
  <c r="DI374" i="1"/>
  <c r="DI373" i="1"/>
  <c r="DI384" i="1"/>
  <c r="DH214" i="1"/>
  <c r="DH218" i="1" s="1"/>
  <c r="BI24" i="27"/>
  <c r="BI26" i="27" s="1"/>
  <c r="BJ18" i="27"/>
  <c r="BI34" i="27"/>
  <c r="BI35" i="27" s="1"/>
  <c r="BI4" i="27" s="1"/>
  <c r="BI30" i="27"/>
  <c r="BI32" i="27" s="1"/>
  <c r="BI5" i="27" s="1"/>
  <c r="BI3" i="27"/>
  <c r="BI40" i="27"/>
  <c r="BI45" i="27"/>
  <c r="DH62" i="19"/>
  <c r="DH64" i="19" s="1"/>
  <c r="DH65" i="19" s="1"/>
  <c r="DH216" i="1"/>
  <c r="DI93" i="19"/>
  <c r="DI98" i="19"/>
  <c r="DJ52" i="19"/>
  <c r="DJ55" i="19" s="1"/>
  <c r="DJ63" i="19" s="1"/>
  <c r="DJ92" i="19"/>
  <c r="DI43" i="19"/>
  <c r="DI44" i="19" s="1"/>
  <c r="DI282" i="4" s="1"/>
  <c r="DI81" i="19"/>
  <c r="DI53" i="19"/>
  <c r="DG57" i="19"/>
  <c r="DH56" i="19"/>
  <c r="DJ2" i="13"/>
  <c r="DJ42" i="19"/>
  <c r="DG45" i="19"/>
  <c r="DF46" i="19"/>
  <c r="DI58" i="1"/>
  <c r="DI87" i="19"/>
  <c r="DI29" i="1"/>
  <c r="DI45" i="1"/>
  <c r="DI3" i="13"/>
  <c r="DH5" i="21"/>
  <c r="DH5" i="19"/>
  <c r="DH5" i="4"/>
  <c r="DH5" i="1"/>
  <c r="DJ2" i="19"/>
  <c r="DJ2" i="4"/>
  <c r="DJ2" i="21"/>
  <c r="DJ2" i="1"/>
  <c r="DI3" i="21"/>
  <c r="DI3" i="19"/>
  <c r="DI3" i="4"/>
  <c r="DI257" i="4" s="1"/>
  <c r="DI3" i="1"/>
  <c r="DI224" i="1" s="1"/>
  <c r="DH4" i="21"/>
  <c r="DH4" i="19"/>
  <c r="DH4" i="4"/>
  <c r="DH4" i="1"/>
  <c r="DI30" i="19"/>
  <c r="DI32" i="19" s="1"/>
  <c r="DI5" i="13" s="1"/>
  <c r="DI34" i="19"/>
  <c r="DI35" i="19" s="1"/>
  <c r="DI4" i="13" s="1"/>
  <c r="DI24" i="19"/>
  <c r="DI26" i="19" s="1"/>
  <c r="DK18" i="19"/>
  <c r="DK97" i="19" s="1"/>
  <c r="DJ21" i="19"/>
  <c r="DJ22" i="19" s="1"/>
  <c r="DJ25" i="19"/>
  <c r="DJ43" i="13"/>
  <c r="DJ44" i="13" s="1"/>
  <c r="DI258" i="4" l="1"/>
  <c r="DJ393" i="1"/>
  <c r="DJ396" i="1"/>
  <c r="DJ397" i="1"/>
  <c r="DJ381" i="1"/>
  <c r="DJ387" i="1"/>
  <c r="DJ384" i="1"/>
  <c r="DJ392" i="1"/>
  <c r="DJ382" i="1"/>
  <c r="DJ379" i="1"/>
  <c r="DJ376" i="1"/>
  <c r="DJ395" i="1"/>
  <c r="DJ389" i="1"/>
  <c r="DJ390" i="1"/>
  <c r="DJ385" i="1"/>
  <c r="DJ374" i="1"/>
  <c r="DJ394" i="1"/>
  <c r="DJ386" i="1"/>
  <c r="DJ383" i="1"/>
  <c r="DJ377" i="1"/>
  <c r="DJ378" i="1"/>
  <c r="DJ375" i="1"/>
  <c r="DJ391" i="1"/>
  <c r="DJ388" i="1"/>
  <c r="DJ380" i="1"/>
  <c r="DI214" i="1"/>
  <c r="DI218" i="1" s="1"/>
  <c r="BJ21" i="27"/>
  <c r="BJ22" i="27" s="1"/>
  <c r="BJ25" i="27"/>
  <c r="BJ44" i="27"/>
  <c r="BJ2" i="27"/>
  <c r="BJ39" i="27"/>
  <c r="DI62" i="19"/>
  <c r="DI64" i="19" s="1"/>
  <c r="DI65" i="19" s="1"/>
  <c r="DI216" i="1"/>
  <c r="DJ93" i="19"/>
  <c r="DJ98" i="19"/>
  <c r="DK52" i="19"/>
  <c r="DK55" i="19" s="1"/>
  <c r="DK63" i="19" s="1"/>
  <c r="DK92" i="19"/>
  <c r="DH57" i="19"/>
  <c r="DI56" i="19"/>
  <c r="DJ43" i="19"/>
  <c r="DJ44" i="19" s="1"/>
  <c r="DJ282" i="4" s="1"/>
  <c r="DJ81" i="19"/>
  <c r="DJ53" i="19"/>
  <c r="DK2" i="13"/>
  <c r="DK42" i="19"/>
  <c r="DH45" i="19"/>
  <c r="DG46" i="19"/>
  <c r="DJ58" i="1"/>
  <c r="DJ87" i="19"/>
  <c r="DJ29" i="1"/>
  <c r="DJ45" i="1"/>
  <c r="DJ3" i="13"/>
  <c r="DI4" i="21"/>
  <c r="DI4" i="4"/>
  <c r="DI4" i="1"/>
  <c r="DI4" i="19"/>
  <c r="DI5" i="21"/>
  <c r="DI5" i="19"/>
  <c r="DI5" i="4"/>
  <c r="DI5" i="1"/>
  <c r="DK2" i="21"/>
  <c r="DK2" i="19"/>
  <c r="DK2" i="4"/>
  <c r="DK2" i="1"/>
  <c r="DJ3" i="21"/>
  <c r="DJ3" i="19"/>
  <c r="DJ3" i="4"/>
  <c r="DJ3" i="1"/>
  <c r="DJ224" i="1" s="1"/>
  <c r="DJ30" i="19"/>
  <c r="DJ32" i="19" s="1"/>
  <c r="DJ5" i="13" s="1"/>
  <c r="DJ34" i="19"/>
  <c r="DJ35" i="19" s="1"/>
  <c r="DJ4" i="13" s="1"/>
  <c r="DJ24" i="19"/>
  <c r="DJ26" i="19" s="1"/>
  <c r="DL18" i="19"/>
  <c r="DL97" i="19" s="1"/>
  <c r="DK21" i="19"/>
  <c r="DK22" i="19" s="1"/>
  <c r="DK25" i="19"/>
  <c r="DK43" i="13"/>
  <c r="DK44" i="13" s="1"/>
  <c r="DJ258" i="4" l="1"/>
  <c r="DK395" i="1"/>
  <c r="DK388" i="1"/>
  <c r="DK394" i="1"/>
  <c r="DK393" i="1"/>
  <c r="DK389" i="1"/>
  <c r="DK387" i="1"/>
  <c r="DK383" i="1"/>
  <c r="DK377" i="1"/>
  <c r="DK391" i="1"/>
  <c r="DK376" i="1"/>
  <c r="DK392" i="1"/>
  <c r="DK382" i="1"/>
  <c r="DK378" i="1"/>
  <c r="DK396" i="1"/>
  <c r="DK384" i="1"/>
  <c r="DK386" i="1"/>
  <c r="DK397" i="1"/>
  <c r="DK390" i="1"/>
  <c r="DK385" i="1"/>
  <c r="DK379" i="1"/>
  <c r="DK375" i="1"/>
  <c r="DK380" i="1"/>
  <c r="DK381" i="1"/>
  <c r="DJ214" i="1"/>
  <c r="DJ218" i="1" s="1"/>
  <c r="BJ45" i="27"/>
  <c r="BK18" i="27"/>
  <c r="BJ3" i="27"/>
  <c r="BJ34" i="27"/>
  <c r="BJ35" i="27" s="1"/>
  <c r="BJ4" i="27" s="1"/>
  <c r="BJ40" i="27"/>
  <c r="BJ30" i="27"/>
  <c r="BJ32" i="27" s="1"/>
  <c r="BJ5" i="27" s="1"/>
  <c r="BJ24" i="27"/>
  <c r="BJ26" i="27" s="1"/>
  <c r="DJ62" i="19"/>
  <c r="DJ64" i="19" s="1"/>
  <c r="DJ65" i="19" s="1"/>
  <c r="DJ216" i="1"/>
  <c r="DK93" i="19"/>
  <c r="DK98" i="19"/>
  <c r="DL52" i="19"/>
  <c r="DL55" i="19" s="1"/>
  <c r="DL63" i="19" s="1"/>
  <c r="DL92" i="19"/>
  <c r="DK43" i="19"/>
  <c r="DK44" i="19" s="1"/>
  <c r="DK282" i="4" s="1"/>
  <c r="DK81" i="19"/>
  <c r="DK53" i="19"/>
  <c r="DI57" i="19"/>
  <c r="DJ56" i="19"/>
  <c r="DL2" i="13"/>
  <c r="DL42" i="19"/>
  <c r="DH46" i="19"/>
  <c r="DI45" i="19"/>
  <c r="DK58" i="1"/>
  <c r="DK87" i="19"/>
  <c r="DK29" i="1"/>
  <c r="DK45" i="1"/>
  <c r="DK3" i="13"/>
  <c r="DL2" i="21"/>
  <c r="DL2" i="19"/>
  <c r="DL2" i="1"/>
  <c r="DL2" i="4"/>
  <c r="DJ4" i="21"/>
  <c r="DJ4" i="4"/>
  <c r="DJ4" i="19"/>
  <c r="DJ4" i="1"/>
  <c r="DJ5" i="21"/>
  <c r="DJ5" i="19"/>
  <c r="DJ5" i="1"/>
  <c r="DJ5" i="4"/>
  <c r="DK3" i="19"/>
  <c r="DK3" i="4"/>
  <c r="DK257" i="4" s="1"/>
  <c r="DK3" i="1"/>
  <c r="DK224" i="1" s="1"/>
  <c r="DK3" i="21"/>
  <c r="DK30" i="19"/>
  <c r="DK32" i="19" s="1"/>
  <c r="DK5" i="13" s="1"/>
  <c r="DK34" i="19"/>
  <c r="DK35" i="19" s="1"/>
  <c r="DK4" i="13" s="1"/>
  <c r="DK24" i="19"/>
  <c r="DK26" i="19" s="1"/>
  <c r="DM18" i="19"/>
  <c r="DM97" i="19" s="1"/>
  <c r="DL21" i="19"/>
  <c r="DL22" i="19" s="1"/>
  <c r="DL25" i="19"/>
  <c r="DL43" i="13"/>
  <c r="DL44" i="13" s="1"/>
  <c r="DK258" i="4" l="1"/>
  <c r="DL397" i="1"/>
  <c r="DL389" i="1"/>
  <c r="DL385" i="1"/>
  <c r="DL386" i="1"/>
  <c r="DL381" i="1"/>
  <c r="DL394" i="1"/>
  <c r="DL388" i="1"/>
  <c r="DL387" i="1"/>
  <c r="DL377" i="1"/>
  <c r="DL390" i="1"/>
  <c r="DL376" i="1"/>
  <c r="DL380" i="1"/>
  <c r="DL392" i="1"/>
  <c r="DL395" i="1"/>
  <c r="DL393" i="1"/>
  <c r="DL378" i="1"/>
  <c r="DL382" i="1"/>
  <c r="DL379" i="1"/>
  <c r="DL391" i="1"/>
  <c r="DL396" i="1"/>
  <c r="DL384" i="1"/>
  <c r="DL383" i="1"/>
  <c r="DK214" i="1"/>
  <c r="DK218" i="1" s="1"/>
  <c r="BK25" i="27"/>
  <c r="BK21" i="27"/>
  <c r="BK22" i="27" s="1"/>
  <c r="BK39" i="27"/>
  <c r="BK2" i="27"/>
  <c r="BK44" i="27"/>
  <c r="DK62" i="19"/>
  <c r="DK64" i="19" s="1"/>
  <c r="DK65" i="19" s="1"/>
  <c r="DK216" i="1"/>
  <c r="DL93" i="19"/>
  <c r="DL98" i="19"/>
  <c r="DM52" i="19"/>
  <c r="DM55" i="19" s="1"/>
  <c r="DM63" i="19" s="1"/>
  <c r="DM92" i="19"/>
  <c r="DK56" i="19"/>
  <c r="DJ57" i="19"/>
  <c r="DL43" i="19"/>
  <c r="DL44" i="19" s="1"/>
  <c r="DL282" i="4" s="1"/>
  <c r="DL81" i="19"/>
  <c r="DL53" i="19"/>
  <c r="DM2" i="13"/>
  <c r="DM42" i="19"/>
  <c r="DI46" i="19"/>
  <c r="DJ45" i="19"/>
  <c r="DL58" i="1"/>
  <c r="DL87" i="19"/>
  <c r="DL29" i="1"/>
  <c r="DL45" i="1"/>
  <c r="DL3" i="13"/>
  <c r="DM2" i="21"/>
  <c r="DM2" i="19"/>
  <c r="DM2" i="1"/>
  <c r="DM2" i="4"/>
  <c r="DK5" i="21"/>
  <c r="DK5" i="19"/>
  <c r="DK5" i="4"/>
  <c r="DK5" i="1"/>
  <c r="DK4" i="21"/>
  <c r="DK4" i="4"/>
  <c r="DK4" i="1"/>
  <c r="DK4" i="19"/>
  <c r="DL3" i="21"/>
  <c r="DL3" i="19"/>
  <c r="DL3" i="4"/>
  <c r="DL257" i="4" s="1"/>
  <c r="DL3" i="1"/>
  <c r="DL224" i="1" s="1"/>
  <c r="DL30" i="19"/>
  <c r="DL32" i="19" s="1"/>
  <c r="DL5" i="13" s="1"/>
  <c r="DL34" i="19"/>
  <c r="DL35" i="19" s="1"/>
  <c r="DL4" i="13" s="1"/>
  <c r="DL24" i="19"/>
  <c r="DL26" i="19" s="1"/>
  <c r="DN18" i="19"/>
  <c r="DN97" i="19" s="1"/>
  <c r="DM25" i="19"/>
  <c r="DM21" i="19"/>
  <c r="DM22" i="19" s="1"/>
  <c r="DM43" i="13"/>
  <c r="DM44" i="13" s="1"/>
  <c r="DL258" i="4" l="1"/>
  <c r="DM395" i="1"/>
  <c r="DM393" i="1"/>
  <c r="DM383" i="1"/>
  <c r="DM380" i="1"/>
  <c r="DM394" i="1"/>
  <c r="DM388" i="1"/>
  <c r="DM390" i="1"/>
  <c r="DM385" i="1"/>
  <c r="DM384" i="1"/>
  <c r="DM397" i="1"/>
  <c r="DM392" i="1"/>
  <c r="DM382" i="1"/>
  <c r="DM379" i="1"/>
  <c r="DM396" i="1"/>
  <c r="DM381" i="1"/>
  <c r="DM386" i="1"/>
  <c r="DM389" i="1"/>
  <c r="DM387" i="1"/>
  <c r="DM391" i="1"/>
  <c r="DM377" i="1"/>
  <c r="DM378" i="1"/>
  <c r="DL214" i="1"/>
  <c r="DL218" i="1" s="1"/>
  <c r="BK45" i="27"/>
  <c r="BL18" i="27"/>
  <c r="BK34" i="27"/>
  <c r="BK35" i="27" s="1"/>
  <c r="BK4" i="27" s="1"/>
  <c r="BK3" i="27"/>
  <c r="BK24" i="27"/>
  <c r="BK26" i="27" s="1"/>
  <c r="BK30" i="27"/>
  <c r="BK32" i="27" s="1"/>
  <c r="BK5" i="27" s="1"/>
  <c r="BK40" i="27"/>
  <c r="DL62" i="19"/>
  <c r="DL64" i="19" s="1"/>
  <c r="DL65" i="19" s="1"/>
  <c r="DL216" i="1"/>
  <c r="DM93" i="19"/>
  <c r="DM98" i="19"/>
  <c r="DN52" i="19"/>
  <c r="DN55" i="19" s="1"/>
  <c r="DN63" i="19" s="1"/>
  <c r="DN92" i="19"/>
  <c r="DK57" i="19"/>
  <c r="DL56" i="19"/>
  <c r="DM43" i="19"/>
  <c r="DM44" i="19" s="1"/>
  <c r="DM282" i="4" s="1"/>
  <c r="DM81" i="19"/>
  <c r="DM53" i="19"/>
  <c r="DJ46" i="19"/>
  <c r="DK45" i="19"/>
  <c r="DN2" i="13"/>
  <c r="DN42" i="19"/>
  <c r="DM58" i="1"/>
  <c r="DM87" i="19"/>
  <c r="DM29" i="1"/>
  <c r="DM45" i="1"/>
  <c r="DM3" i="13"/>
  <c r="DL5" i="21"/>
  <c r="DL5" i="4"/>
  <c r="DL5" i="19"/>
  <c r="DL5" i="1"/>
  <c r="DN2" i="21"/>
  <c r="DN2" i="1"/>
  <c r="DN2" i="4"/>
  <c r="DN2" i="19"/>
  <c r="DM3" i="21"/>
  <c r="DM3" i="1"/>
  <c r="DM224" i="1" s="1"/>
  <c r="DM3" i="4"/>
  <c r="DM257" i="4" s="1"/>
  <c r="DM3" i="19"/>
  <c r="DL4" i="19"/>
  <c r="DL4" i="21"/>
  <c r="DL4" i="1"/>
  <c r="DL4" i="4"/>
  <c r="DM30" i="19"/>
  <c r="DM32" i="19" s="1"/>
  <c r="DM5" i="13" s="1"/>
  <c r="DM34" i="19"/>
  <c r="DM35" i="19" s="1"/>
  <c r="DM4" i="13" s="1"/>
  <c r="DM24" i="19"/>
  <c r="DM26" i="19" s="1"/>
  <c r="DO18" i="19"/>
  <c r="DO97" i="19" s="1"/>
  <c r="DN25" i="19"/>
  <c r="DN21" i="19"/>
  <c r="DN22" i="19" s="1"/>
  <c r="DN43" i="13"/>
  <c r="DN44" i="13" s="1"/>
  <c r="DM258" i="4" l="1"/>
  <c r="DN392" i="1"/>
  <c r="DN391" i="1"/>
  <c r="DN397" i="1"/>
  <c r="DN378" i="1"/>
  <c r="DN396" i="1"/>
  <c r="DN387" i="1"/>
  <c r="DN395" i="1"/>
  <c r="DN393" i="1"/>
  <c r="DN383" i="1"/>
  <c r="DN384" i="1"/>
  <c r="DN380" i="1"/>
  <c r="DN385" i="1"/>
  <c r="DN394" i="1"/>
  <c r="DN382" i="1"/>
  <c r="DN379" i="1"/>
  <c r="DN381" i="1"/>
  <c r="DN390" i="1"/>
  <c r="DN389" i="1"/>
  <c r="DN388" i="1"/>
  <c r="DN386" i="1"/>
  <c r="DM214" i="1"/>
  <c r="DM218" i="1" s="1"/>
  <c r="BL25" i="27"/>
  <c r="BL44" i="27"/>
  <c r="BL39" i="27"/>
  <c r="BL2" i="27"/>
  <c r="BL21" i="27"/>
  <c r="BL22" i="27" s="1"/>
  <c r="DM62" i="19"/>
  <c r="DM64" i="19" s="1"/>
  <c r="DM65" i="19" s="1"/>
  <c r="DM216" i="1"/>
  <c r="DN93" i="19"/>
  <c r="DN98" i="19"/>
  <c r="DO52" i="19"/>
  <c r="DO55" i="19" s="1"/>
  <c r="DO63" i="19" s="1"/>
  <c r="DO92" i="19"/>
  <c r="DN43" i="19"/>
  <c r="DN44" i="19" s="1"/>
  <c r="DN282" i="4" s="1"/>
  <c r="DN81" i="19"/>
  <c r="DN53" i="19"/>
  <c r="DL57" i="19"/>
  <c r="DM56" i="19"/>
  <c r="DO2" i="13"/>
  <c r="DO42" i="19"/>
  <c r="DK46" i="19"/>
  <c r="DL45" i="19"/>
  <c r="DN58" i="1"/>
  <c r="DN87" i="19"/>
  <c r="DN29" i="1"/>
  <c r="DN45" i="1"/>
  <c r="DN3" i="13"/>
  <c r="DM4" i="21"/>
  <c r="DM4" i="19"/>
  <c r="DM4" i="4"/>
  <c r="DM4" i="1"/>
  <c r="DO2" i="21"/>
  <c r="DO2" i="19"/>
  <c r="DO2" i="4"/>
  <c r="DO2" i="1"/>
  <c r="DN3" i="21"/>
  <c r="DN3" i="19"/>
  <c r="DN3" i="4"/>
  <c r="DN257" i="4" s="1"/>
  <c r="DN3" i="1"/>
  <c r="DN224" i="1" s="1"/>
  <c r="DM5" i="21"/>
  <c r="DM5" i="4"/>
  <c r="DM5" i="19"/>
  <c r="DM5" i="1"/>
  <c r="DN30" i="19"/>
  <c r="DN32" i="19" s="1"/>
  <c r="DN5" i="13" s="1"/>
  <c r="DN34" i="19"/>
  <c r="DN35" i="19" s="1"/>
  <c r="DN4" i="13" s="1"/>
  <c r="DN24" i="19"/>
  <c r="DN26" i="19" s="1"/>
  <c r="DP18" i="19"/>
  <c r="DP97" i="19" s="1"/>
  <c r="DO25" i="19"/>
  <c r="DO21" i="19"/>
  <c r="DO22" i="19" s="1"/>
  <c r="DO43" i="13"/>
  <c r="DO44" i="13" s="1"/>
  <c r="DN258" i="4" l="1"/>
  <c r="DO397" i="1"/>
  <c r="DO396" i="1"/>
  <c r="DO395" i="1"/>
  <c r="DO390" i="1"/>
  <c r="DO379" i="1"/>
  <c r="DO393" i="1"/>
  <c r="DO385" i="1"/>
  <c r="DO389" i="1"/>
  <c r="DO386" i="1"/>
  <c r="DO383" i="1"/>
  <c r="DO381" i="1"/>
  <c r="DO391" i="1"/>
  <c r="DO387" i="1"/>
  <c r="DO392" i="1"/>
  <c r="DO388" i="1"/>
  <c r="DO384" i="1"/>
  <c r="DO394" i="1"/>
  <c r="DO380" i="1"/>
  <c r="DO382" i="1"/>
  <c r="DN214" i="1"/>
  <c r="DN218" i="1" s="1"/>
  <c r="BL45" i="27"/>
  <c r="BM18" i="27"/>
  <c r="BL3" i="27"/>
  <c r="BL34" i="27"/>
  <c r="BL35" i="27" s="1"/>
  <c r="BL4" i="27" s="1"/>
  <c r="BL30" i="27"/>
  <c r="BL32" i="27" s="1"/>
  <c r="BL5" i="27" s="1"/>
  <c r="BL40" i="27"/>
  <c r="BL24" i="27"/>
  <c r="BL26" i="27" s="1"/>
  <c r="DN62" i="19"/>
  <c r="DN64" i="19" s="1"/>
  <c r="DN65" i="19" s="1"/>
  <c r="DN216" i="1"/>
  <c r="DO93" i="19"/>
  <c r="DO98" i="19"/>
  <c r="DP52" i="19"/>
  <c r="DP55" i="19" s="1"/>
  <c r="DP63" i="19" s="1"/>
  <c r="DP92" i="19"/>
  <c r="DM57" i="19"/>
  <c r="DN56" i="19"/>
  <c r="DO43" i="19"/>
  <c r="DO44" i="19" s="1"/>
  <c r="DO282" i="4" s="1"/>
  <c r="DO81" i="19"/>
  <c r="DO53" i="19"/>
  <c r="DL46" i="19"/>
  <c r="DM45" i="19"/>
  <c r="DP2" i="13"/>
  <c r="DP42" i="19"/>
  <c r="DO58" i="1"/>
  <c r="DO87" i="19"/>
  <c r="DO29" i="1"/>
  <c r="DO45" i="1"/>
  <c r="DO3" i="13"/>
  <c r="DN5" i="21"/>
  <c r="DN5" i="19"/>
  <c r="DN5" i="1"/>
  <c r="DN5" i="4"/>
  <c r="DN4" i="21"/>
  <c r="DN4" i="4"/>
  <c r="DN4" i="1"/>
  <c r="DN4" i="19"/>
  <c r="DP2" i="19"/>
  <c r="DP2" i="4"/>
  <c r="DP2" i="21"/>
  <c r="DP2" i="1"/>
  <c r="DO3" i="21"/>
  <c r="DO3" i="19"/>
  <c r="DO3" i="4"/>
  <c r="DO3" i="1"/>
  <c r="DO224" i="1" s="1"/>
  <c r="DO30" i="19"/>
  <c r="DO32" i="19" s="1"/>
  <c r="DO5" i="13" s="1"/>
  <c r="DO34" i="19"/>
  <c r="DO35" i="19" s="1"/>
  <c r="DO4" i="13" s="1"/>
  <c r="DO24" i="19"/>
  <c r="DO26" i="19" s="1"/>
  <c r="DQ18" i="19"/>
  <c r="DQ97" i="19" s="1"/>
  <c r="DP25" i="19"/>
  <c r="DP21" i="19"/>
  <c r="DP22" i="19" s="1"/>
  <c r="DP43" i="13"/>
  <c r="DP44" i="13" s="1"/>
  <c r="DO258" i="4" l="1"/>
  <c r="DP395" i="1"/>
  <c r="DP392" i="1"/>
  <c r="DP393" i="1"/>
  <c r="DP396" i="1"/>
  <c r="DP386" i="1"/>
  <c r="DP383" i="1"/>
  <c r="DP384" i="1"/>
  <c r="DP394" i="1"/>
  <c r="DP390" i="1"/>
  <c r="DP388" i="1"/>
  <c r="DP382" i="1"/>
  <c r="DP389" i="1"/>
  <c r="DP380" i="1"/>
  <c r="DP397" i="1"/>
  <c r="DP381" i="1"/>
  <c r="DP385" i="1"/>
  <c r="DP387" i="1"/>
  <c r="DP391" i="1"/>
  <c r="DO214" i="1"/>
  <c r="DO218" i="1" s="1"/>
  <c r="BM25" i="27"/>
  <c r="BM39" i="27"/>
  <c r="BM44" i="27"/>
  <c r="BM21" i="27"/>
  <c r="BM22" i="27" s="1"/>
  <c r="BM2" i="27"/>
  <c r="DO62" i="19"/>
  <c r="DO64" i="19" s="1"/>
  <c r="DO65" i="19" s="1"/>
  <c r="DO216" i="1"/>
  <c r="DP93" i="19"/>
  <c r="DP98" i="19"/>
  <c r="DQ52" i="19"/>
  <c r="DQ55" i="19" s="1"/>
  <c r="DQ63" i="19" s="1"/>
  <c r="DQ92" i="19"/>
  <c r="DP43" i="19"/>
  <c r="DP44" i="19" s="1"/>
  <c r="DP282" i="4" s="1"/>
  <c r="DP81" i="19"/>
  <c r="DP53" i="19"/>
  <c r="DN57" i="19"/>
  <c r="DO56" i="19"/>
  <c r="DQ2" i="13"/>
  <c r="DQ42" i="19"/>
  <c r="DM46" i="19"/>
  <c r="DN45" i="19"/>
  <c r="DP58" i="1"/>
  <c r="DP87" i="19"/>
  <c r="DP29" i="1"/>
  <c r="DP45" i="1"/>
  <c r="DP3" i="13"/>
  <c r="DO5" i="4"/>
  <c r="DO5" i="21"/>
  <c r="DO5" i="1"/>
  <c r="DO5" i="19"/>
  <c r="DO4" i="21"/>
  <c r="DO4" i="19"/>
  <c r="DO4" i="1"/>
  <c r="DO4" i="4"/>
  <c r="DP3" i="21"/>
  <c r="DP3" i="4"/>
  <c r="DP257" i="4" s="1"/>
  <c r="DP3" i="1"/>
  <c r="DP224" i="1" s="1"/>
  <c r="DP3" i="19"/>
  <c r="DQ2" i="21"/>
  <c r="DQ2" i="4"/>
  <c r="DQ2" i="1"/>
  <c r="DQ2" i="19"/>
  <c r="DP30" i="19"/>
  <c r="DP32" i="19" s="1"/>
  <c r="DP5" i="13" s="1"/>
  <c r="DP34" i="19"/>
  <c r="DP35" i="19" s="1"/>
  <c r="DP4" i="13" s="1"/>
  <c r="DP24" i="19"/>
  <c r="DP26" i="19" s="1"/>
  <c r="DR18" i="19"/>
  <c r="DR97" i="19" s="1"/>
  <c r="DQ25" i="19"/>
  <c r="DQ21" i="19"/>
  <c r="DQ22" i="19" s="1"/>
  <c r="DQ45" i="1" s="1"/>
  <c r="DQ43" i="13"/>
  <c r="DQ44" i="13" s="1"/>
  <c r="DP258" i="4" l="1"/>
  <c r="DQ391" i="1"/>
  <c r="DQ394" i="1"/>
  <c r="DQ388" i="1"/>
  <c r="DQ390" i="1"/>
  <c r="DQ385" i="1"/>
  <c r="DQ387" i="1"/>
  <c r="DQ397" i="1"/>
  <c r="DQ393" i="1"/>
  <c r="DQ392" i="1"/>
  <c r="DQ384" i="1"/>
  <c r="DQ383" i="1"/>
  <c r="DQ395" i="1"/>
  <c r="DQ389" i="1"/>
  <c r="DQ396" i="1"/>
  <c r="DQ381" i="1"/>
  <c r="DQ382" i="1"/>
  <c r="DQ386" i="1"/>
  <c r="DP214" i="1"/>
  <c r="DP218" i="1" s="1"/>
  <c r="BM45" i="27"/>
  <c r="BN18" i="27"/>
  <c r="BM34" i="27"/>
  <c r="BM35" i="27" s="1"/>
  <c r="BM4" i="27" s="1"/>
  <c r="BM30" i="27"/>
  <c r="BM32" i="27" s="1"/>
  <c r="BM5" i="27" s="1"/>
  <c r="BM3" i="27"/>
  <c r="BM24" i="27"/>
  <c r="BM26" i="27" s="1"/>
  <c r="BM40" i="27"/>
  <c r="DP62" i="19"/>
  <c r="DP64" i="19" s="1"/>
  <c r="DP65" i="19" s="1"/>
  <c r="DP216" i="1"/>
  <c r="DQ93" i="19"/>
  <c r="DQ98" i="19"/>
  <c r="DR52" i="19"/>
  <c r="DR55" i="19" s="1"/>
  <c r="DR63" i="19" s="1"/>
  <c r="DR92" i="19"/>
  <c r="DO57" i="19"/>
  <c r="DP56" i="19"/>
  <c r="DQ43" i="19"/>
  <c r="DQ44" i="19" s="1"/>
  <c r="DQ282" i="4" s="1"/>
  <c r="DQ81" i="19"/>
  <c r="DQ53" i="19"/>
  <c r="DO45" i="19"/>
  <c r="DN46" i="19"/>
  <c r="DR2" i="13"/>
  <c r="DR42" i="19"/>
  <c r="DQ58" i="1"/>
  <c r="DQ87" i="19"/>
  <c r="DQ29" i="1"/>
  <c r="DQ3" i="13"/>
  <c r="DP4" i="19"/>
  <c r="DP4" i="4"/>
  <c r="DP4" i="21"/>
  <c r="DP4" i="1"/>
  <c r="DP5" i="21"/>
  <c r="DP5" i="19"/>
  <c r="DP5" i="1"/>
  <c r="DP5" i="4"/>
  <c r="DR2" i="19"/>
  <c r="DR2" i="4"/>
  <c r="DR2" i="21"/>
  <c r="DR2" i="1"/>
  <c r="DQ3" i="21"/>
  <c r="DQ3" i="19"/>
  <c r="DQ3" i="4"/>
  <c r="DQ257" i="4" s="1"/>
  <c r="DQ3" i="1"/>
  <c r="DQ224" i="1" s="1"/>
  <c r="DQ30" i="19"/>
  <c r="DQ32" i="19" s="1"/>
  <c r="DQ5" i="13" s="1"/>
  <c r="DQ34" i="19"/>
  <c r="DQ35" i="19" s="1"/>
  <c r="DQ4" i="13" s="1"/>
  <c r="DQ24" i="19"/>
  <c r="DQ26" i="19" s="1"/>
  <c r="DS18" i="19"/>
  <c r="DS97" i="19" s="1"/>
  <c r="DR25" i="19"/>
  <c r="DR21" i="19"/>
  <c r="DR22" i="19" s="1"/>
  <c r="DR45" i="1" s="1"/>
  <c r="DR43" i="13"/>
  <c r="DR44" i="13" s="1"/>
  <c r="DQ258" i="4" l="1"/>
  <c r="DR394" i="1"/>
  <c r="DR391" i="1"/>
  <c r="DR397" i="1"/>
  <c r="DR396" i="1"/>
  <c r="DR392" i="1"/>
  <c r="DR382" i="1"/>
  <c r="DR390" i="1"/>
  <c r="DR395" i="1"/>
  <c r="DR393" i="1"/>
  <c r="DR387" i="1"/>
  <c r="DR389" i="1"/>
  <c r="DR385" i="1"/>
  <c r="DR383" i="1"/>
  <c r="DR386" i="1"/>
  <c r="DR388" i="1"/>
  <c r="DR384" i="1"/>
  <c r="DQ214" i="1"/>
  <c r="DQ218" i="1" s="1"/>
  <c r="BN25" i="27"/>
  <c r="BN39" i="27"/>
  <c r="BN21" i="27"/>
  <c r="BN22" i="27" s="1"/>
  <c r="BN2" i="27"/>
  <c r="BN44" i="27"/>
  <c r="DQ62" i="19"/>
  <c r="DQ64" i="19" s="1"/>
  <c r="DQ65" i="19" s="1"/>
  <c r="DQ115" i="4" s="1"/>
  <c r="DQ216" i="1"/>
  <c r="DR93" i="19"/>
  <c r="DR98" i="19"/>
  <c r="DS52" i="19"/>
  <c r="DS55" i="19" s="1"/>
  <c r="DS63" i="19" s="1"/>
  <c r="DS92" i="19"/>
  <c r="DR43" i="19"/>
  <c r="DR44" i="19" s="1"/>
  <c r="DR282" i="4" s="1"/>
  <c r="DR81" i="19"/>
  <c r="DR53" i="19"/>
  <c r="DP57" i="19"/>
  <c r="DQ56" i="19"/>
  <c r="DS2" i="13"/>
  <c r="DS42" i="19"/>
  <c r="DO46" i="19"/>
  <c r="DP45" i="19"/>
  <c r="DR58" i="1"/>
  <c r="DR87" i="19"/>
  <c r="DR29" i="1"/>
  <c r="DR3" i="13"/>
  <c r="DQ4" i="21"/>
  <c r="DQ4" i="19"/>
  <c r="DQ4" i="1"/>
  <c r="DQ4" i="4"/>
  <c r="DS2" i="21"/>
  <c r="DS2" i="4"/>
  <c r="DS2" i="19"/>
  <c r="DS2" i="1"/>
  <c r="DQ5" i="21"/>
  <c r="DQ5" i="19"/>
  <c r="DQ5" i="1"/>
  <c r="DQ5" i="4"/>
  <c r="DR3" i="4"/>
  <c r="DR257" i="4" s="1"/>
  <c r="DR3" i="19"/>
  <c r="DR3" i="1"/>
  <c r="DR224" i="1" s="1"/>
  <c r="DR3" i="21"/>
  <c r="DR30" i="19"/>
  <c r="DR32" i="19" s="1"/>
  <c r="DR5" i="13" s="1"/>
  <c r="DR34" i="19"/>
  <c r="DR35" i="19" s="1"/>
  <c r="DR4" i="13" s="1"/>
  <c r="DR24" i="19"/>
  <c r="DR26" i="19" s="1"/>
  <c r="DT18" i="19"/>
  <c r="DT97" i="19" s="1"/>
  <c r="DS25" i="19"/>
  <c r="DS21" i="19"/>
  <c r="DS22" i="19" s="1"/>
  <c r="DS43" i="13"/>
  <c r="DS44" i="13" s="1"/>
  <c r="DR258" i="4" l="1"/>
  <c r="DS396" i="1"/>
  <c r="DS390" i="1"/>
  <c r="DS391" i="1"/>
  <c r="DS393" i="1"/>
  <c r="DS392" i="1"/>
  <c r="DS387" i="1"/>
  <c r="DS384" i="1"/>
  <c r="DS386" i="1"/>
  <c r="DS383" i="1"/>
  <c r="DS388" i="1"/>
  <c r="DS389" i="1"/>
  <c r="DS397" i="1"/>
  <c r="DS395" i="1"/>
  <c r="DS394" i="1"/>
  <c r="DS385" i="1"/>
  <c r="DR214" i="1"/>
  <c r="DR218" i="1" s="1"/>
  <c r="BN40" i="27"/>
  <c r="BO18" i="27"/>
  <c r="BN34" i="27"/>
  <c r="BN35" i="27" s="1"/>
  <c r="BN4" i="27" s="1"/>
  <c r="BN24" i="27"/>
  <c r="BN26" i="27" s="1"/>
  <c r="BN30" i="27"/>
  <c r="BN32" i="27" s="1"/>
  <c r="BN5" i="27" s="1"/>
  <c r="BN3" i="27"/>
  <c r="BN45" i="27"/>
  <c r="DR62" i="19"/>
  <c r="DR64" i="19" s="1"/>
  <c r="DR65" i="19" s="1"/>
  <c r="DR216" i="1"/>
  <c r="DS93" i="19"/>
  <c r="DS98" i="19"/>
  <c r="DT52" i="19"/>
  <c r="DT55" i="19" s="1"/>
  <c r="DT63" i="19" s="1"/>
  <c r="DT92" i="19"/>
  <c r="DQ57" i="19"/>
  <c r="DR56" i="19"/>
  <c r="DS43" i="19"/>
  <c r="DS44" i="19" s="1"/>
  <c r="DS282" i="4" s="1"/>
  <c r="DS81" i="19"/>
  <c r="DS53" i="19"/>
  <c r="DT2" i="13"/>
  <c r="DT42" i="19"/>
  <c r="DP46" i="19"/>
  <c r="DQ45" i="19"/>
  <c r="DS58" i="1"/>
  <c r="DS87" i="19"/>
  <c r="DS29" i="1"/>
  <c r="DS45" i="1"/>
  <c r="DS3" i="13"/>
  <c r="DT2" i="1"/>
  <c r="DT2" i="4"/>
  <c r="DT2" i="19"/>
  <c r="DT2" i="21"/>
  <c r="DR4" i="21"/>
  <c r="DR4" i="19"/>
  <c r="DR4" i="1"/>
  <c r="DR4" i="4"/>
  <c r="DR5" i="21"/>
  <c r="DR5" i="19"/>
  <c r="DR5" i="4"/>
  <c r="DR5" i="1"/>
  <c r="DS3" i="21"/>
  <c r="DS3" i="19"/>
  <c r="DS3" i="1"/>
  <c r="DS224" i="1" s="1"/>
  <c r="DS3" i="4"/>
  <c r="DS257" i="4" s="1"/>
  <c r="DS30" i="19"/>
  <c r="DS32" i="19" s="1"/>
  <c r="DS5" i="13" s="1"/>
  <c r="DS34" i="19"/>
  <c r="DS35" i="19" s="1"/>
  <c r="DS4" i="13" s="1"/>
  <c r="DS24" i="19"/>
  <c r="DS26" i="19" s="1"/>
  <c r="DU18" i="19"/>
  <c r="DU97" i="19" s="1"/>
  <c r="DT21" i="19"/>
  <c r="DT22" i="19" s="1"/>
  <c r="DT25" i="19"/>
  <c r="DT43" i="13"/>
  <c r="DT44" i="13" s="1"/>
  <c r="DS258" i="4" l="1"/>
  <c r="DT391" i="1"/>
  <c r="DT392" i="1"/>
  <c r="DT386" i="1"/>
  <c r="DT385" i="1"/>
  <c r="DT395" i="1"/>
  <c r="DT396" i="1"/>
  <c r="DT397" i="1"/>
  <c r="DT393" i="1"/>
  <c r="DT389" i="1"/>
  <c r="DT390" i="1"/>
  <c r="DT388" i="1"/>
  <c r="DT394" i="1"/>
  <c r="DT384" i="1"/>
  <c r="DT387" i="1"/>
  <c r="DS214" i="1"/>
  <c r="DS218" i="1" s="1"/>
  <c r="BO25" i="27"/>
  <c r="BO39" i="27"/>
  <c r="BO44" i="27"/>
  <c r="BO2" i="27"/>
  <c r="BO21" i="27"/>
  <c r="BO22" i="27" s="1"/>
  <c r="DS62" i="19"/>
  <c r="DS64" i="19" s="1"/>
  <c r="DS65" i="19" s="1"/>
  <c r="DS216" i="1"/>
  <c r="DT93" i="19"/>
  <c r="DT98" i="19"/>
  <c r="DU52" i="19"/>
  <c r="DU55" i="19" s="1"/>
  <c r="DU63" i="19" s="1"/>
  <c r="DU92" i="19"/>
  <c r="DT43" i="19"/>
  <c r="DT44" i="19" s="1"/>
  <c r="DT282" i="4" s="1"/>
  <c r="DT81" i="19"/>
  <c r="DT53" i="19"/>
  <c r="DS56" i="19"/>
  <c r="DR57" i="19"/>
  <c r="DU2" i="13"/>
  <c r="DU42" i="19"/>
  <c r="DQ46" i="19"/>
  <c r="DR45" i="19"/>
  <c r="DT58" i="1"/>
  <c r="DT87" i="19"/>
  <c r="DT29" i="1"/>
  <c r="DT45" i="1"/>
  <c r="DT3" i="13"/>
  <c r="DU2" i="21"/>
  <c r="DU2" i="19"/>
  <c r="DU2" i="1"/>
  <c r="DU2" i="4"/>
  <c r="DS5" i="4"/>
  <c r="DS5" i="19"/>
  <c r="DS5" i="1"/>
  <c r="DS5" i="21"/>
  <c r="DS4" i="19"/>
  <c r="DS4" i="4"/>
  <c r="DS4" i="1"/>
  <c r="DS4" i="21"/>
  <c r="DT3" i="19"/>
  <c r="DT3" i="21"/>
  <c r="DT3" i="4"/>
  <c r="DT3" i="1"/>
  <c r="DT224" i="1" s="1"/>
  <c r="DT30" i="19"/>
  <c r="DT32" i="19" s="1"/>
  <c r="DT5" i="13" s="1"/>
  <c r="DT34" i="19"/>
  <c r="DT35" i="19" s="1"/>
  <c r="DT4" i="13" s="1"/>
  <c r="DT24" i="19"/>
  <c r="DT26" i="19" s="1"/>
  <c r="DV18" i="19"/>
  <c r="DV97" i="19" s="1"/>
  <c r="DU25" i="19"/>
  <c r="DU21" i="19"/>
  <c r="DU22" i="19" s="1"/>
  <c r="DU43" i="13"/>
  <c r="DU44" i="13" s="1"/>
  <c r="DT258" i="4" l="1"/>
  <c r="DU394" i="1"/>
  <c r="DU397" i="1"/>
  <c r="DU395" i="1"/>
  <c r="DU389" i="1"/>
  <c r="DU396" i="1"/>
  <c r="DU392" i="1"/>
  <c r="DU386" i="1"/>
  <c r="DU385" i="1"/>
  <c r="DU393" i="1"/>
  <c r="DU391" i="1"/>
  <c r="DU390" i="1"/>
  <c r="DU387" i="1"/>
  <c r="DU388" i="1"/>
  <c r="DT214" i="1"/>
  <c r="DT218" i="1" s="1"/>
  <c r="BO45" i="27"/>
  <c r="BP18" i="27"/>
  <c r="BO30" i="27"/>
  <c r="BO32" i="27" s="1"/>
  <c r="BO5" i="27" s="1"/>
  <c r="BO24" i="27"/>
  <c r="BO26" i="27" s="1"/>
  <c r="BO3" i="27"/>
  <c r="BO34" i="27"/>
  <c r="BO35" i="27" s="1"/>
  <c r="BO4" i="27" s="1"/>
  <c r="BO40" i="27"/>
  <c r="DT62" i="19"/>
  <c r="DT64" i="19" s="1"/>
  <c r="DT65" i="19" s="1"/>
  <c r="DT216" i="1"/>
  <c r="DU93" i="19"/>
  <c r="DU98" i="19"/>
  <c r="DV52" i="19"/>
  <c r="DV55" i="19" s="1"/>
  <c r="DV63" i="19" s="1"/>
  <c r="DV92" i="19"/>
  <c r="DU43" i="19"/>
  <c r="DU44" i="19" s="1"/>
  <c r="DU282" i="4" s="1"/>
  <c r="DU81" i="19"/>
  <c r="DU53" i="19"/>
  <c r="DT56" i="19"/>
  <c r="DS57" i="19"/>
  <c r="DR46" i="19"/>
  <c r="DS45" i="19"/>
  <c r="DV2" i="13"/>
  <c r="DV42" i="19"/>
  <c r="DU58" i="1"/>
  <c r="DU87" i="19"/>
  <c r="DU29" i="1"/>
  <c r="DU45" i="1"/>
  <c r="DU3" i="13"/>
  <c r="DT4" i="21"/>
  <c r="DT4" i="4"/>
  <c r="DT4" i="19"/>
  <c r="DT4" i="1"/>
  <c r="DT5" i="19"/>
  <c r="DT5" i="4"/>
  <c r="DT5" i="1"/>
  <c r="DT5" i="21"/>
  <c r="DV2" i="19"/>
  <c r="DV2" i="4"/>
  <c r="DV2" i="1"/>
  <c r="DV2" i="21"/>
  <c r="DU3" i="1"/>
  <c r="DU224" i="1" s="1"/>
  <c r="DU3" i="19"/>
  <c r="DU3" i="21"/>
  <c r="DU3" i="4"/>
  <c r="DU257" i="4" s="1"/>
  <c r="DU30" i="19"/>
  <c r="DU32" i="19" s="1"/>
  <c r="DU5" i="13" s="1"/>
  <c r="DU34" i="19"/>
  <c r="DU35" i="19" s="1"/>
  <c r="DU4" i="13" s="1"/>
  <c r="DU24" i="19"/>
  <c r="DU26" i="19" s="1"/>
  <c r="DW18" i="19"/>
  <c r="DW97" i="19" s="1"/>
  <c r="DV25" i="19"/>
  <c r="DV21" i="19"/>
  <c r="DV22" i="19" s="1"/>
  <c r="DV43" i="13"/>
  <c r="DV44" i="13" s="1"/>
  <c r="DU258" i="4" l="1"/>
  <c r="DV393" i="1"/>
  <c r="DV396" i="1"/>
  <c r="DV394" i="1"/>
  <c r="DV390" i="1"/>
  <c r="DV391" i="1"/>
  <c r="DV388" i="1"/>
  <c r="DV392" i="1"/>
  <c r="DV387" i="1"/>
  <c r="DV397" i="1"/>
  <c r="DV389" i="1"/>
  <c r="DV395" i="1"/>
  <c r="DV386" i="1"/>
  <c r="DU214" i="1"/>
  <c r="DU218" i="1" s="1"/>
  <c r="BP25" i="27"/>
  <c r="BP2" i="27"/>
  <c r="BP39" i="27"/>
  <c r="BP21" i="27"/>
  <c r="BP22" i="27" s="1"/>
  <c r="BP44" i="27"/>
  <c r="DU62" i="19"/>
  <c r="DU64" i="19" s="1"/>
  <c r="DU65" i="19" s="1"/>
  <c r="DU216" i="1"/>
  <c r="DV93" i="19"/>
  <c r="DV98" i="19"/>
  <c r="DW52" i="19"/>
  <c r="DW55" i="19" s="1"/>
  <c r="DW63" i="19" s="1"/>
  <c r="DW92" i="19"/>
  <c r="DT57" i="19"/>
  <c r="DU56" i="19"/>
  <c r="DV43" i="19"/>
  <c r="DV44" i="19" s="1"/>
  <c r="DV282" i="4" s="1"/>
  <c r="DV81" i="19"/>
  <c r="DV53" i="19"/>
  <c r="DW2" i="13"/>
  <c r="DW42" i="19"/>
  <c r="DS46" i="19"/>
  <c r="DT45" i="19"/>
  <c r="DV58" i="1"/>
  <c r="DV87" i="19"/>
  <c r="DV29" i="1"/>
  <c r="DV45" i="1"/>
  <c r="DV3" i="13"/>
  <c r="DW2" i="19"/>
  <c r="DW2" i="4"/>
  <c r="DW2" i="1"/>
  <c r="DW2" i="21"/>
  <c r="DU5" i="21"/>
  <c r="DU5" i="19"/>
  <c r="DU5" i="4"/>
  <c r="DU5" i="1"/>
  <c r="DV3" i="21"/>
  <c r="DV3" i="19"/>
  <c r="DV3" i="4"/>
  <c r="DV3" i="1"/>
  <c r="DV224" i="1" s="1"/>
  <c r="DU4" i="19"/>
  <c r="DU4" i="4"/>
  <c r="DU4" i="21"/>
  <c r="DU4" i="1"/>
  <c r="DV30" i="19"/>
  <c r="DV32" i="19" s="1"/>
  <c r="DV5" i="13" s="1"/>
  <c r="DV34" i="19"/>
  <c r="DV35" i="19" s="1"/>
  <c r="DV4" i="13" s="1"/>
  <c r="DV24" i="19"/>
  <c r="DV26" i="19" s="1"/>
  <c r="DX18" i="19"/>
  <c r="DX97" i="19" s="1"/>
  <c r="DW25" i="19"/>
  <c r="DW21" i="19"/>
  <c r="DW22" i="19" s="1"/>
  <c r="DW43" i="13"/>
  <c r="DW44" i="13" s="1"/>
  <c r="DV258" i="4" l="1"/>
  <c r="DW388" i="1"/>
  <c r="DW389" i="1"/>
  <c r="DW395" i="1"/>
  <c r="DW394" i="1"/>
  <c r="DW387" i="1"/>
  <c r="DW397" i="1"/>
  <c r="DW393" i="1"/>
  <c r="DW390" i="1"/>
  <c r="DW391" i="1"/>
  <c r="DW396" i="1"/>
  <c r="DW392" i="1"/>
  <c r="DV214" i="1"/>
  <c r="DV218" i="1" s="1"/>
  <c r="BP45" i="27"/>
  <c r="BQ18" i="27"/>
  <c r="BP30" i="27"/>
  <c r="BP32" i="27" s="1"/>
  <c r="BP5" i="27" s="1"/>
  <c r="BP3" i="27"/>
  <c r="BP24" i="27"/>
  <c r="BP26" i="27" s="1"/>
  <c r="BP34" i="27"/>
  <c r="BP35" i="27" s="1"/>
  <c r="BP4" i="27" s="1"/>
  <c r="BP40" i="27"/>
  <c r="DV62" i="19"/>
  <c r="DV64" i="19" s="1"/>
  <c r="DV65" i="19" s="1"/>
  <c r="DV216" i="1"/>
  <c r="DW93" i="19"/>
  <c r="DW98" i="19"/>
  <c r="DX52" i="19"/>
  <c r="DX55" i="19" s="1"/>
  <c r="DX63" i="19" s="1"/>
  <c r="DX92" i="19"/>
  <c r="DW43" i="19"/>
  <c r="DW44" i="19" s="1"/>
  <c r="DW282" i="4" s="1"/>
  <c r="DW81" i="19"/>
  <c r="DW53" i="19"/>
  <c r="DU57" i="19"/>
  <c r="DV56" i="19"/>
  <c r="DX2" i="13"/>
  <c r="DX42" i="19"/>
  <c r="DU45" i="19"/>
  <c r="DT46" i="19"/>
  <c r="DW58" i="1"/>
  <c r="DW87" i="19"/>
  <c r="DW29" i="1"/>
  <c r="DW45" i="1"/>
  <c r="DW3" i="13"/>
  <c r="DV4" i="21"/>
  <c r="DV4" i="19"/>
  <c r="DV4" i="4"/>
  <c r="DV4" i="1"/>
  <c r="DX2" i="19"/>
  <c r="DX2" i="4"/>
  <c r="DX2" i="21"/>
  <c r="DX2" i="1"/>
  <c r="DV5" i="21"/>
  <c r="DV5" i="19"/>
  <c r="DV5" i="4"/>
  <c r="DV5" i="1"/>
  <c r="DW3" i="21"/>
  <c r="DW3" i="19"/>
  <c r="DW3" i="4"/>
  <c r="DW257" i="4" s="1"/>
  <c r="DW3" i="1"/>
  <c r="DW224" i="1" s="1"/>
  <c r="DW30" i="19"/>
  <c r="DW32" i="19" s="1"/>
  <c r="DW5" i="13" s="1"/>
  <c r="DW34" i="19"/>
  <c r="DW35" i="19" s="1"/>
  <c r="DW4" i="13" s="1"/>
  <c r="DW24" i="19"/>
  <c r="DW26" i="19" s="1"/>
  <c r="DY18" i="19"/>
  <c r="DY97" i="19" s="1"/>
  <c r="DX25" i="19"/>
  <c r="DX21" i="19"/>
  <c r="DX22" i="19" s="1"/>
  <c r="DX43" i="13"/>
  <c r="DX44" i="13" s="1"/>
  <c r="DW258" i="4" l="1"/>
  <c r="DX397" i="1"/>
  <c r="DX389" i="1"/>
  <c r="DX395" i="1"/>
  <c r="DX388" i="1"/>
  <c r="DX390" i="1"/>
  <c r="DX391" i="1"/>
  <c r="DX393" i="1"/>
  <c r="DX396" i="1"/>
  <c r="DX394" i="1"/>
  <c r="DX392" i="1"/>
  <c r="DW214" i="1"/>
  <c r="DW218" i="1" s="1"/>
  <c r="BQ2" i="27"/>
  <c r="BQ44" i="27"/>
  <c r="BQ21" i="27"/>
  <c r="BQ22" i="27" s="1"/>
  <c r="BQ39" i="27"/>
  <c r="BQ25" i="27"/>
  <c r="DW62" i="19"/>
  <c r="DW64" i="19" s="1"/>
  <c r="DW65" i="19" s="1"/>
  <c r="DW216" i="1"/>
  <c r="DX93" i="19"/>
  <c r="DX98" i="19"/>
  <c r="DY52" i="19"/>
  <c r="DY55" i="19" s="1"/>
  <c r="DY63" i="19" s="1"/>
  <c r="DY92" i="19"/>
  <c r="DV57" i="19"/>
  <c r="DW56" i="19"/>
  <c r="DX43" i="19"/>
  <c r="DX44" i="19" s="1"/>
  <c r="DX282" i="4" s="1"/>
  <c r="DX81" i="19"/>
  <c r="DX53" i="19"/>
  <c r="DY2" i="13"/>
  <c r="DY42" i="19"/>
  <c r="DV45" i="19"/>
  <c r="DU46" i="19"/>
  <c r="DX58" i="1"/>
  <c r="DX87" i="19"/>
  <c r="DX29" i="1"/>
  <c r="DX45" i="1"/>
  <c r="DX3" i="13"/>
  <c r="DW5" i="4"/>
  <c r="DW5" i="21"/>
  <c r="DW5" i="1"/>
  <c r="DW5" i="19"/>
  <c r="DY2" i="21"/>
  <c r="DY2" i="19"/>
  <c r="DY2" i="4"/>
  <c r="DY2" i="1"/>
  <c r="DX3" i="21"/>
  <c r="DX3" i="19"/>
  <c r="DX3" i="4"/>
  <c r="DX257" i="4" s="1"/>
  <c r="DX3" i="1"/>
  <c r="DX224" i="1" s="1"/>
  <c r="DW4" i="21"/>
  <c r="DW4" i="4"/>
  <c r="DW4" i="1"/>
  <c r="DW4" i="19"/>
  <c r="DX30" i="19"/>
  <c r="DX32" i="19" s="1"/>
  <c r="DX5" i="13" s="1"/>
  <c r="DX34" i="19"/>
  <c r="DX35" i="19" s="1"/>
  <c r="DX4" i="13" s="1"/>
  <c r="DX24" i="19"/>
  <c r="DX26" i="19" s="1"/>
  <c r="DZ18" i="19"/>
  <c r="DZ97" i="19" s="1"/>
  <c r="DY21" i="19"/>
  <c r="DY22" i="19" s="1"/>
  <c r="DY25" i="19"/>
  <c r="DY43" i="13"/>
  <c r="DY44" i="13" s="1"/>
  <c r="DX258" i="4" l="1"/>
  <c r="DY395" i="1"/>
  <c r="DY393" i="1"/>
  <c r="DY394" i="1"/>
  <c r="DY389" i="1"/>
  <c r="DY396" i="1"/>
  <c r="DY397" i="1"/>
  <c r="DY390" i="1"/>
  <c r="DY391" i="1"/>
  <c r="DY392" i="1"/>
  <c r="DX214" i="1"/>
  <c r="DX218" i="1" s="1"/>
  <c r="BQ45" i="27"/>
  <c r="BR18" i="27"/>
  <c r="BQ30" i="27"/>
  <c r="BQ32" i="27" s="1"/>
  <c r="BQ5" i="27" s="1"/>
  <c r="BQ34" i="27"/>
  <c r="BQ35" i="27" s="1"/>
  <c r="BQ4" i="27" s="1"/>
  <c r="BQ3" i="27"/>
  <c r="BQ40" i="27"/>
  <c r="BQ24" i="27"/>
  <c r="BQ26" i="27" s="1"/>
  <c r="DX62" i="19"/>
  <c r="DX64" i="19" s="1"/>
  <c r="DX65" i="19" s="1"/>
  <c r="DX216" i="1"/>
  <c r="DY93" i="19"/>
  <c r="DY98" i="19"/>
  <c r="DZ52" i="19"/>
  <c r="DZ55" i="19" s="1"/>
  <c r="DZ63" i="19" s="1"/>
  <c r="DZ92" i="19"/>
  <c r="DY43" i="19"/>
  <c r="DY44" i="19" s="1"/>
  <c r="DY282" i="4" s="1"/>
  <c r="DY81" i="19"/>
  <c r="DY53" i="19"/>
  <c r="DW57" i="19"/>
  <c r="DX56" i="19"/>
  <c r="DZ2" i="13"/>
  <c r="DZ42" i="19"/>
  <c r="DW45" i="19"/>
  <c r="DV46" i="19"/>
  <c r="DY58" i="1"/>
  <c r="DY87" i="19"/>
  <c r="DY29" i="1"/>
  <c r="DY45" i="1"/>
  <c r="DY3" i="13"/>
  <c r="DZ2" i="21"/>
  <c r="DZ2" i="19"/>
  <c r="DZ2" i="4"/>
  <c r="DZ2" i="1"/>
  <c r="DX4" i="21"/>
  <c r="DX4" i="19"/>
  <c r="DX4" i="4"/>
  <c r="DX4" i="1"/>
  <c r="DX5" i="21"/>
  <c r="DX5" i="19"/>
  <c r="DX5" i="1"/>
  <c r="DX5" i="4"/>
  <c r="DY3" i="21"/>
  <c r="DY3" i="19"/>
  <c r="DY3" i="4"/>
  <c r="DY257" i="4" s="1"/>
  <c r="DY3" i="1"/>
  <c r="DY224" i="1" s="1"/>
  <c r="DY30" i="19"/>
  <c r="DY32" i="19" s="1"/>
  <c r="DY5" i="13" s="1"/>
  <c r="DY34" i="19"/>
  <c r="DY35" i="19" s="1"/>
  <c r="DY4" i="13" s="1"/>
  <c r="DY24" i="19"/>
  <c r="DY26" i="19" s="1"/>
  <c r="EA18" i="19"/>
  <c r="EA97" i="19" s="1"/>
  <c r="DZ21" i="19"/>
  <c r="DZ22" i="19" s="1"/>
  <c r="DZ25" i="19"/>
  <c r="DZ43" i="13"/>
  <c r="DZ44" i="13" s="1"/>
  <c r="DY258" i="4" l="1"/>
  <c r="DZ395" i="1"/>
  <c r="DZ394" i="1"/>
  <c r="DZ393" i="1"/>
  <c r="DZ397" i="1"/>
  <c r="DZ396" i="1"/>
  <c r="DZ391" i="1"/>
  <c r="DZ390" i="1"/>
  <c r="DZ392" i="1"/>
  <c r="DY214" i="1"/>
  <c r="DY218" i="1" s="1"/>
  <c r="BR44" i="27"/>
  <c r="BR2" i="27"/>
  <c r="BR39" i="27"/>
  <c r="BR21" i="27"/>
  <c r="BR22" i="27" s="1"/>
  <c r="BR25" i="27"/>
  <c r="DY62" i="19"/>
  <c r="DY64" i="19" s="1"/>
  <c r="DY65" i="19" s="1"/>
  <c r="DY216" i="1"/>
  <c r="DZ93" i="19"/>
  <c r="DZ98" i="19"/>
  <c r="EA52" i="19"/>
  <c r="EA55" i="19" s="1"/>
  <c r="EA63" i="19" s="1"/>
  <c r="EA92" i="19"/>
  <c r="DX57" i="19"/>
  <c r="DY56" i="19"/>
  <c r="DZ43" i="19"/>
  <c r="DZ44" i="19" s="1"/>
  <c r="DZ282" i="4" s="1"/>
  <c r="DZ81" i="19"/>
  <c r="DZ53" i="19"/>
  <c r="EA2" i="13"/>
  <c r="EA42" i="19"/>
  <c r="DW46" i="19"/>
  <c r="DX45" i="19"/>
  <c r="DZ58" i="1"/>
  <c r="DZ87" i="19"/>
  <c r="DZ29" i="1"/>
  <c r="DZ45" i="1"/>
  <c r="DZ3" i="13"/>
  <c r="DY4" i="21"/>
  <c r="DY4" i="19"/>
  <c r="DY4" i="4"/>
  <c r="DY4" i="1"/>
  <c r="DY5" i="21"/>
  <c r="DY5" i="1"/>
  <c r="DY5" i="4"/>
  <c r="DY5" i="19"/>
  <c r="EA2" i="21"/>
  <c r="EA2" i="19"/>
  <c r="EA2" i="4"/>
  <c r="EA2" i="1"/>
  <c r="DZ3" i="21"/>
  <c r="DZ3" i="19"/>
  <c r="DZ3" i="4"/>
  <c r="DZ257" i="4" s="1"/>
  <c r="DZ3" i="1"/>
  <c r="DZ224" i="1" s="1"/>
  <c r="DZ30" i="19"/>
  <c r="DZ32" i="19" s="1"/>
  <c r="DZ5" i="13" s="1"/>
  <c r="DZ34" i="19"/>
  <c r="DZ35" i="19" s="1"/>
  <c r="DZ4" i="13" s="1"/>
  <c r="DZ24" i="19"/>
  <c r="DZ26" i="19" s="1"/>
  <c r="EB18" i="19"/>
  <c r="EB97" i="19" s="1"/>
  <c r="EA25" i="19"/>
  <c r="EA21" i="19"/>
  <c r="EA22" i="19" s="1"/>
  <c r="EA43" i="13"/>
  <c r="EA44" i="13" s="1"/>
  <c r="DZ258" i="4" l="1"/>
  <c r="EA397" i="1"/>
  <c r="EA392" i="1"/>
  <c r="EA395" i="1"/>
  <c r="EA394" i="1"/>
  <c r="EA391" i="1"/>
  <c r="EA393" i="1"/>
  <c r="EA396" i="1"/>
  <c r="DZ214" i="1"/>
  <c r="DZ218" i="1" s="1"/>
  <c r="BR24" i="27"/>
  <c r="BR26" i="27" s="1"/>
  <c r="BS18" i="27"/>
  <c r="BR3" i="27"/>
  <c r="BR45" i="27"/>
  <c r="BR40" i="27"/>
  <c r="BR34" i="27"/>
  <c r="BR35" i="27" s="1"/>
  <c r="BR4" i="27" s="1"/>
  <c r="BR30" i="27"/>
  <c r="BR32" i="27" s="1"/>
  <c r="BR5" i="27" s="1"/>
  <c r="DZ62" i="19"/>
  <c r="DZ64" i="19" s="1"/>
  <c r="DZ65" i="19" s="1"/>
  <c r="DZ216" i="1"/>
  <c r="EA93" i="19"/>
  <c r="EA98" i="19"/>
  <c r="EB52" i="19"/>
  <c r="EB55" i="19" s="1"/>
  <c r="EB63" i="19" s="1"/>
  <c r="EB92" i="19"/>
  <c r="DY57" i="19"/>
  <c r="DZ56" i="19"/>
  <c r="EA43" i="19"/>
  <c r="EA44" i="19" s="1"/>
  <c r="EA282" i="4" s="1"/>
  <c r="EA81" i="19"/>
  <c r="EA53" i="19"/>
  <c r="DX46" i="19"/>
  <c r="DY45" i="19"/>
  <c r="EB2" i="13"/>
  <c r="EB42" i="19"/>
  <c r="EA58" i="1"/>
  <c r="EA87" i="19"/>
  <c r="EA29" i="1"/>
  <c r="EA45" i="1"/>
  <c r="EA3" i="13"/>
  <c r="DZ5" i="21"/>
  <c r="DZ5" i="19"/>
  <c r="DZ5" i="1"/>
  <c r="DZ5" i="4"/>
  <c r="EB2" i="21"/>
  <c r="EB2" i="4"/>
  <c r="EB2" i="1"/>
  <c r="EB2" i="19"/>
  <c r="EA3" i="4"/>
  <c r="EA3" i="19"/>
  <c r="EA3" i="1"/>
  <c r="EA224" i="1" s="1"/>
  <c r="EA3" i="21"/>
  <c r="DZ4" i="21"/>
  <c r="DZ4" i="19"/>
  <c r="DZ4" i="4"/>
  <c r="DZ4" i="1"/>
  <c r="EA30" i="19"/>
  <c r="EA32" i="19" s="1"/>
  <c r="EA5" i="13" s="1"/>
  <c r="EA34" i="19"/>
  <c r="EA35" i="19" s="1"/>
  <c r="EA4" i="13" s="1"/>
  <c r="EA24" i="19"/>
  <c r="EA26" i="19" s="1"/>
  <c r="EC18" i="19"/>
  <c r="EC97" i="19" s="1"/>
  <c r="EB21" i="19"/>
  <c r="EB22" i="19" s="1"/>
  <c r="EB25" i="19"/>
  <c r="EB43" i="13"/>
  <c r="EB44" i="13" s="1"/>
  <c r="EA258" i="4" l="1"/>
  <c r="EB395" i="1"/>
  <c r="EB392" i="1"/>
  <c r="EB397" i="1"/>
  <c r="EB393" i="1"/>
  <c r="EB396" i="1"/>
  <c r="EB394" i="1"/>
  <c r="EA214" i="1"/>
  <c r="EA218" i="1" s="1"/>
  <c r="BS39" i="27"/>
  <c r="BS44" i="27"/>
  <c r="BS21" i="27"/>
  <c r="BS22" i="27" s="1"/>
  <c r="BS2" i="27"/>
  <c r="BS25" i="27"/>
  <c r="EA62" i="19"/>
  <c r="EA64" i="19" s="1"/>
  <c r="EA65" i="19" s="1"/>
  <c r="EA216" i="1"/>
  <c r="EB93" i="19"/>
  <c r="EB98" i="19"/>
  <c r="EC52" i="19"/>
  <c r="EC55" i="19" s="1"/>
  <c r="EC63" i="19" s="1"/>
  <c r="EC92" i="19"/>
  <c r="EA56" i="19"/>
  <c r="DZ57" i="19"/>
  <c r="EB43" i="19"/>
  <c r="EB44" i="19" s="1"/>
  <c r="EB282" i="4" s="1"/>
  <c r="EB81" i="19"/>
  <c r="EB53" i="19"/>
  <c r="EC2" i="13"/>
  <c r="EC42" i="19"/>
  <c r="DY46" i="19"/>
  <c r="DZ45" i="19"/>
  <c r="EB58" i="1"/>
  <c r="EB87" i="19"/>
  <c r="EB29" i="1"/>
  <c r="EB45" i="1"/>
  <c r="EB3" i="13"/>
  <c r="EA5" i="21"/>
  <c r="EA5" i="19"/>
  <c r="EA5" i="4"/>
  <c r="EA5" i="1"/>
  <c r="EA4" i="21"/>
  <c r="EA4" i="19"/>
  <c r="EA4" i="1"/>
  <c r="EA4" i="4"/>
  <c r="EC2" i="4"/>
  <c r="EC2" i="21"/>
  <c r="EC2" i="19"/>
  <c r="EC2" i="1"/>
  <c r="EB3" i="4"/>
  <c r="EB257" i="4" s="1"/>
  <c r="EB3" i="21"/>
  <c r="EB3" i="1"/>
  <c r="EB224" i="1" s="1"/>
  <c r="EB3" i="19"/>
  <c r="EB30" i="19"/>
  <c r="EB32" i="19" s="1"/>
  <c r="EB5" i="13" s="1"/>
  <c r="EB34" i="19"/>
  <c r="EB35" i="19" s="1"/>
  <c r="EB4" i="13" s="1"/>
  <c r="EB24" i="19"/>
  <c r="EB26" i="19" s="1"/>
  <c r="ED18" i="19"/>
  <c r="ED97" i="19" s="1"/>
  <c r="EC25" i="19"/>
  <c r="EC21" i="19"/>
  <c r="EC22" i="19" s="1"/>
  <c r="EC43" i="13"/>
  <c r="EC44" i="13" s="1"/>
  <c r="EB258" i="4" l="1"/>
  <c r="EC396" i="1"/>
  <c r="EC394" i="1"/>
  <c r="EC393" i="1"/>
  <c r="EC395" i="1"/>
  <c r="EC397" i="1"/>
  <c r="EB214" i="1"/>
  <c r="EB218" i="1" s="1"/>
  <c r="BS45" i="27"/>
  <c r="BT18" i="27"/>
  <c r="BS30" i="27"/>
  <c r="BS32" i="27" s="1"/>
  <c r="BS5" i="27" s="1"/>
  <c r="BS34" i="27"/>
  <c r="BS35" i="27" s="1"/>
  <c r="BS4" i="27" s="1"/>
  <c r="BS3" i="27"/>
  <c r="BS40" i="27"/>
  <c r="BS24" i="27"/>
  <c r="BS26" i="27" s="1"/>
  <c r="EB62" i="19"/>
  <c r="EB64" i="19" s="1"/>
  <c r="EB65" i="19" s="1"/>
  <c r="EB216" i="1"/>
  <c r="EC93" i="19"/>
  <c r="EC98" i="19"/>
  <c r="ED52" i="19"/>
  <c r="ED55" i="19" s="1"/>
  <c r="ED63" i="19" s="1"/>
  <c r="ED92" i="19"/>
  <c r="EC43" i="19"/>
  <c r="EC44" i="19" s="1"/>
  <c r="EC282" i="4" s="1"/>
  <c r="EC81" i="19"/>
  <c r="EC53" i="19"/>
  <c r="EB56" i="19"/>
  <c r="EA57" i="19"/>
  <c r="DZ46" i="19"/>
  <c r="EA45" i="19"/>
  <c r="ED2" i="13"/>
  <c r="ED42" i="19"/>
  <c r="EC58" i="1"/>
  <c r="EC87" i="19"/>
  <c r="EC29" i="1"/>
  <c r="EC45" i="1"/>
  <c r="EC3" i="13"/>
  <c r="ED2" i="21"/>
  <c r="ED2" i="19"/>
  <c r="ED2" i="1"/>
  <c r="ED2" i="4"/>
  <c r="EB5" i="19"/>
  <c r="EB5" i="4"/>
  <c r="EB5" i="1"/>
  <c r="EB5" i="21"/>
  <c r="EC3" i="21"/>
  <c r="EC3" i="1"/>
  <c r="EC224" i="1" s="1"/>
  <c r="EC3" i="4"/>
  <c r="EC257" i="4" s="1"/>
  <c r="EC3" i="19"/>
  <c r="EB4" i="21"/>
  <c r="EB4" i="4"/>
  <c r="EB4" i="1"/>
  <c r="EB4" i="19"/>
  <c r="EC30" i="19"/>
  <c r="EC32" i="19" s="1"/>
  <c r="EC5" i="13" s="1"/>
  <c r="EC34" i="19"/>
  <c r="EC35" i="19" s="1"/>
  <c r="EC4" i="13" s="1"/>
  <c r="EC24" i="19"/>
  <c r="EC26" i="19" s="1"/>
  <c r="EE18" i="19"/>
  <c r="EE97" i="19" s="1"/>
  <c r="ED25" i="19"/>
  <c r="ED21" i="19"/>
  <c r="ED22" i="19" s="1"/>
  <c r="ED43" i="13"/>
  <c r="ED44" i="13" s="1"/>
  <c r="EC258" i="4" l="1"/>
  <c r="ED394" i="1"/>
  <c r="ED395" i="1"/>
  <c r="ED397" i="1"/>
  <c r="ED396" i="1"/>
  <c r="EC214" i="1"/>
  <c r="EC218" i="1" s="1"/>
  <c r="BT39" i="27"/>
  <c r="BT21" i="27"/>
  <c r="BT22" i="27" s="1"/>
  <c r="BT25" i="27"/>
  <c r="BT2" i="27"/>
  <c r="BT44" i="27"/>
  <c r="EC62" i="19"/>
  <c r="EC64" i="19" s="1"/>
  <c r="EC65" i="19" s="1"/>
  <c r="EC216" i="1"/>
  <c r="ED93" i="19"/>
  <c r="ED98" i="19"/>
  <c r="EE52" i="19"/>
  <c r="EE55" i="19" s="1"/>
  <c r="EE63" i="19" s="1"/>
  <c r="EE92" i="19"/>
  <c r="ED43" i="19"/>
  <c r="ED44" i="19" s="1"/>
  <c r="ED282" i="4" s="1"/>
  <c r="ED81" i="19"/>
  <c r="ED53" i="19"/>
  <c r="EC56" i="19"/>
  <c r="EB57" i="19"/>
  <c r="EE2" i="13"/>
  <c r="EE42" i="19"/>
  <c r="EA46" i="19"/>
  <c r="EB45" i="19"/>
  <c r="ED58" i="1"/>
  <c r="ED87" i="19"/>
  <c r="ED29" i="1"/>
  <c r="ED45" i="1"/>
  <c r="ED3" i="13"/>
  <c r="EC5" i="21"/>
  <c r="EC5" i="19"/>
  <c r="EC5" i="4"/>
  <c r="EC5" i="1"/>
  <c r="EC4" i="4"/>
  <c r="EC4" i="19"/>
  <c r="EC4" i="21"/>
  <c r="EC4" i="1"/>
  <c r="ED3" i="21"/>
  <c r="ED3" i="19"/>
  <c r="ED3" i="1"/>
  <c r="ED224" i="1" s="1"/>
  <c r="ED3" i="4"/>
  <c r="ED257" i="4" s="1"/>
  <c r="EE2" i="21"/>
  <c r="EE2" i="19"/>
  <c r="EE2" i="1"/>
  <c r="EE2" i="4"/>
  <c r="ED30" i="19"/>
  <c r="ED32" i="19" s="1"/>
  <c r="ED5" i="13" s="1"/>
  <c r="ED34" i="19"/>
  <c r="ED35" i="19" s="1"/>
  <c r="ED4" i="13" s="1"/>
  <c r="ED24" i="19"/>
  <c r="ED26" i="19" s="1"/>
  <c r="EF18" i="19"/>
  <c r="EF97" i="19" s="1"/>
  <c r="EE25" i="19"/>
  <c r="EE21" i="19"/>
  <c r="EE22" i="19" s="1"/>
  <c r="EE43" i="13"/>
  <c r="EE44" i="13" s="1"/>
  <c r="ED258" i="4" l="1"/>
  <c r="EE396" i="1"/>
  <c r="EE397" i="1"/>
  <c r="EE395" i="1"/>
  <c r="ED214" i="1"/>
  <c r="ED218" i="1" s="1"/>
  <c r="BT24" i="27"/>
  <c r="BT26" i="27" s="1"/>
  <c r="BU18" i="27"/>
  <c r="BT34" i="27"/>
  <c r="BT35" i="27" s="1"/>
  <c r="BT4" i="27" s="1"/>
  <c r="BT3" i="27"/>
  <c r="BT30" i="27"/>
  <c r="BT32" i="27" s="1"/>
  <c r="BT5" i="27" s="1"/>
  <c r="BT40" i="27"/>
  <c r="BT45" i="27"/>
  <c r="ED62" i="19"/>
  <c r="ED64" i="19" s="1"/>
  <c r="ED65" i="19" s="1"/>
  <c r="ED216" i="1"/>
  <c r="EE93" i="19"/>
  <c r="EE98" i="19"/>
  <c r="EF52" i="19"/>
  <c r="EF55" i="19" s="1"/>
  <c r="EF63" i="19" s="1"/>
  <c r="EF92" i="19"/>
  <c r="EC57" i="19"/>
  <c r="ED56" i="19"/>
  <c r="EE43" i="19"/>
  <c r="EE44" i="19" s="1"/>
  <c r="EE282" i="4" s="1"/>
  <c r="EE81" i="19"/>
  <c r="EE53" i="19"/>
  <c r="EF2" i="13"/>
  <c r="EF42" i="19"/>
  <c r="EB46" i="19"/>
  <c r="EC45" i="19"/>
  <c r="EE58" i="1"/>
  <c r="EE87" i="19"/>
  <c r="EE29" i="1"/>
  <c r="EE45" i="1"/>
  <c r="EE3" i="13"/>
  <c r="ED4" i="4"/>
  <c r="ED4" i="19"/>
  <c r="ED4" i="1"/>
  <c r="ED4" i="21"/>
  <c r="ED5" i="21"/>
  <c r="ED5" i="19"/>
  <c r="ED5" i="1"/>
  <c r="ED5" i="4"/>
  <c r="EF2" i="19"/>
  <c r="EF2" i="4"/>
  <c r="EF2" i="21"/>
  <c r="EF2" i="1"/>
  <c r="EE3" i="21"/>
  <c r="EE3" i="19"/>
  <c r="EE3" i="4"/>
  <c r="EE257" i="4" s="1"/>
  <c r="EE3" i="1"/>
  <c r="EE224" i="1" s="1"/>
  <c r="EE30" i="19"/>
  <c r="EE32" i="19" s="1"/>
  <c r="EE5" i="13" s="1"/>
  <c r="EE34" i="19"/>
  <c r="EE35" i="19" s="1"/>
  <c r="EE4" i="13" s="1"/>
  <c r="EE24" i="19"/>
  <c r="EE26" i="19" s="1"/>
  <c r="EG18" i="19"/>
  <c r="EG97" i="19" s="1"/>
  <c r="EF21" i="19"/>
  <c r="EF22" i="19" s="1"/>
  <c r="EF25" i="19"/>
  <c r="EF43" i="13"/>
  <c r="EF44" i="13" s="1"/>
  <c r="EE258" i="4" l="1"/>
  <c r="EF397" i="1"/>
  <c r="EF396" i="1"/>
  <c r="EE214" i="1"/>
  <c r="EE218" i="1" s="1"/>
  <c r="BU39" i="27"/>
  <c r="BU2" i="27"/>
  <c r="BU25" i="27"/>
  <c r="BU21" i="27"/>
  <c r="BU22" i="27" s="1"/>
  <c r="BU44" i="27"/>
  <c r="EE62" i="19"/>
  <c r="EE64" i="19" s="1"/>
  <c r="EE65" i="19" s="1"/>
  <c r="EE216" i="1"/>
  <c r="EF93" i="19"/>
  <c r="EF98" i="19"/>
  <c r="EG52" i="19"/>
  <c r="EG55" i="19" s="1"/>
  <c r="EG63" i="19" s="1"/>
  <c r="EG92" i="19"/>
  <c r="EF43" i="19"/>
  <c r="EF44" i="19" s="1"/>
  <c r="EF282" i="4" s="1"/>
  <c r="EF81" i="19"/>
  <c r="EF53" i="19"/>
  <c r="ED57" i="19"/>
  <c r="EE56" i="19"/>
  <c r="EG2" i="13"/>
  <c r="EG42" i="19"/>
  <c r="ED45" i="19"/>
  <c r="EC46" i="19"/>
  <c r="EF58" i="1"/>
  <c r="EF87" i="19"/>
  <c r="EF29" i="1"/>
  <c r="EF45" i="1"/>
  <c r="EF3" i="13"/>
  <c r="EE5" i="21"/>
  <c r="EE5" i="4"/>
  <c r="EE5" i="19"/>
  <c r="EE5" i="1"/>
  <c r="EE4" i="21"/>
  <c r="EE4" i="19"/>
  <c r="EE4" i="1"/>
  <c r="EE4" i="4"/>
  <c r="EG2" i="21"/>
  <c r="EG2" i="4"/>
  <c r="EG2" i="19"/>
  <c r="EG2" i="1"/>
  <c r="EG397" i="1" s="1"/>
  <c r="EF3" i="21"/>
  <c r="EF3" i="4"/>
  <c r="EF3" i="1"/>
  <c r="EF224" i="1" s="1"/>
  <c r="EF3" i="19"/>
  <c r="EF30" i="19"/>
  <c r="EF32" i="19" s="1"/>
  <c r="EF5" i="13" s="1"/>
  <c r="EF34" i="19"/>
  <c r="EF35" i="19" s="1"/>
  <c r="EF4" i="13" s="1"/>
  <c r="EF24" i="19"/>
  <c r="EF26" i="19" s="1"/>
  <c r="EH18" i="19"/>
  <c r="EH97" i="19" s="1"/>
  <c r="EG25" i="19"/>
  <c r="EG21" i="19"/>
  <c r="EG22" i="19" s="1"/>
  <c r="EG43" i="13"/>
  <c r="EG44" i="13" s="1"/>
  <c r="EF258" i="4" l="1"/>
  <c r="EF214" i="1"/>
  <c r="EF218" i="1" s="1"/>
  <c r="BU24" i="27"/>
  <c r="BU26" i="27" s="1"/>
  <c r="BV18" i="27"/>
  <c r="BU3" i="27"/>
  <c r="BU34" i="27"/>
  <c r="BU35" i="27" s="1"/>
  <c r="BU4" i="27" s="1"/>
  <c r="BU30" i="27"/>
  <c r="BU32" i="27" s="1"/>
  <c r="BU5" i="27" s="1"/>
  <c r="BU45" i="27"/>
  <c r="BU40" i="27"/>
  <c r="EF62" i="19"/>
  <c r="EF64" i="19" s="1"/>
  <c r="EF65" i="19" s="1"/>
  <c r="EF216" i="1"/>
  <c r="EG93" i="19"/>
  <c r="EG98" i="19"/>
  <c r="EH52" i="19"/>
  <c r="EH55" i="19" s="1"/>
  <c r="EH63" i="19" s="1"/>
  <c r="EH92" i="19"/>
  <c r="EE57" i="19"/>
  <c r="EF56" i="19"/>
  <c r="EG43" i="19"/>
  <c r="EG44" i="19" s="1"/>
  <c r="EG282" i="4" s="1"/>
  <c r="EG81" i="19"/>
  <c r="EG53" i="19"/>
  <c r="EE45" i="19"/>
  <c r="ED46" i="19"/>
  <c r="EH2" i="13"/>
  <c r="EH42" i="19"/>
  <c r="EG58" i="1"/>
  <c r="EG87" i="19"/>
  <c r="EG29" i="1"/>
  <c r="EG45" i="1"/>
  <c r="EG3" i="13"/>
  <c r="EF5" i="21"/>
  <c r="EF5" i="19"/>
  <c r="EF5" i="1"/>
  <c r="EF5" i="4"/>
  <c r="EH2" i="21"/>
  <c r="EH2" i="19"/>
  <c r="EH2" i="4"/>
  <c r="EH2" i="1"/>
  <c r="EG3" i="21"/>
  <c r="EG3" i="19"/>
  <c r="EG3" i="4"/>
  <c r="EG257" i="4" s="1"/>
  <c r="EG3" i="1"/>
  <c r="EG224" i="1" s="1"/>
  <c r="EF4" i="19"/>
  <c r="EF4" i="4"/>
  <c r="EF4" i="21"/>
  <c r="EF4" i="1"/>
  <c r="EG30" i="19"/>
  <c r="EG32" i="19" s="1"/>
  <c r="EG5" i="13" s="1"/>
  <c r="EG34" i="19"/>
  <c r="EG35" i="19" s="1"/>
  <c r="EG4" i="13" s="1"/>
  <c r="EG24" i="19"/>
  <c r="EG26" i="19" s="1"/>
  <c r="EH25" i="19"/>
  <c r="EH21" i="19"/>
  <c r="EH22" i="19" s="1"/>
  <c r="EH43" i="13"/>
  <c r="EH44" i="13" s="1"/>
  <c r="EG258" i="4" l="1"/>
  <c r="EG214" i="1"/>
  <c r="EG218" i="1" s="1"/>
  <c r="BV25" i="27"/>
  <c r="BV39" i="27"/>
  <c r="BV21" i="27"/>
  <c r="BV22" i="27" s="1"/>
  <c r="BV44" i="27"/>
  <c r="BV2" i="27"/>
  <c r="EG62" i="19"/>
  <c r="EG64" i="19" s="1"/>
  <c r="EG65" i="19" s="1"/>
  <c r="EG216" i="1"/>
  <c r="EH93" i="19"/>
  <c r="EH98" i="19"/>
  <c r="EF57" i="19"/>
  <c r="EG56" i="19"/>
  <c r="EH43" i="19"/>
  <c r="EH44" i="19" s="1"/>
  <c r="EH282" i="4" s="1"/>
  <c r="EH81" i="19"/>
  <c r="EH53" i="19"/>
  <c r="EE46" i="19"/>
  <c r="EF45" i="19"/>
  <c r="EH58" i="1"/>
  <c r="EH87" i="19"/>
  <c r="EH29" i="1"/>
  <c r="EH45" i="1"/>
  <c r="EH3" i="13"/>
  <c r="EG4" i="21"/>
  <c r="EG4" i="19"/>
  <c r="EG4" i="4"/>
  <c r="EG4" i="1"/>
  <c r="EG5" i="21"/>
  <c r="EG5" i="19"/>
  <c r="EG5" i="4"/>
  <c r="EG5" i="1"/>
  <c r="EH3" i="21"/>
  <c r="EH3" i="19"/>
  <c r="EH3" i="4"/>
  <c r="EH3" i="1"/>
  <c r="EH30" i="19"/>
  <c r="EH32" i="19" s="1"/>
  <c r="EH5" i="13" s="1"/>
  <c r="EH34" i="19"/>
  <c r="EH35" i="19" s="1"/>
  <c r="EH4" i="13" s="1"/>
  <c r="EH24" i="19"/>
  <c r="EH26" i="19" s="1"/>
  <c r="EI43" i="13"/>
  <c r="EH224" i="1" l="1"/>
  <c r="J23" i="1"/>
  <c r="K23" i="1"/>
  <c r="U100" i="14"/>
  <c r="W100" i="14"/>
  <c r="V100" i="14"/>
  <c r="J265" i="1"/>
  <c r="J266" i="1" s="1"/>
  <c r="U100" i="33"/>
  <c r="U102" i="14"/>
  <c r="U115" i="14"/>
  <c r="V100" i="33"/>
  <c r="V102" i="14"/>
  <c r="V115" i="14"/>
  <c r="W100" i="33"/>
  <c r="W115" i="14"/>
  <c r="W102" i="14"/>
  <c r="U93" i="33"/>
  <c r="V93" i="33"/>
  <c r="W93" i="33"/>
  <c r="EC35" i="1"/>
  <c r="EH258" i="4"/>
  <c r="V11" i="14"/>
  <c r="W11" i="14"/>
  <c r="DZ23" i="1"/>
  <c r="N23" i="1"/>
  <c r="EE35" i="1"/>
  <c r="EC23" i="1"/>
  <c r="EE59" i="1"/>
  <c r="EE60" i="1"/>
  <c r="EE61" i="1"/>
  <c r="EC59" i="1"/>
  <c r="EA59" i="1"/>
  <c r="ED35" i="1"/>
  <c r="M23" i="1"/>
  <c r="EH61" i="1"/>
  <c r="EH60" i="1"/>
  <c r="EH59" i="1"/>
  <c r="J61" i="1"/>
  <c r="K60" i="1"/>
  <c r="J60" i="1"/>
  <c r="J59" i="1"/>
  <c r="K61" i="1"/>
  <c r="K59" i="1"/>
  <c r="L61" i="1"/>
  <c r="M60" i="1"/>
  <c r="L60" i="1"/>
  <c r="M59" i="1"/>
  <c r="L59" i="1"/>
  <c r="P61" i="1"/>
  <c r="O60" i="1"/>
  <c r="N60" i="1"/>
  <c r="O61" i="1"/>
  <c r="M61" i="1"/>
  <c r="N61" i="1"/>
  <c r="N59" i="1"/>
  <c r="O59" i="1"/>
  <c r="Q60" i="1"/>
  <c r="P35" i="1"/>
  <c r="P60" i="1"/>
  <c r="Q61" i="1"/>
  <c r="Q59" i="1"/>
  <c r="P59" i="1"/>
  <c r="R59" i="1"/>
  <c r="S60" i="1"/>
  <c r="T60" i="1"/>
  <c r="U59" i="1"/>
  <c r="T61" i="1"/>
  <c r="R61" i="1"/>
  <c r="R60" i="1"/>
  <c r="U60" i="1"/>
  <c r="S61" i="1"/>
  <c r="T59" i="1"/>
  <c r="V61" i="1"/>
  <c r="S59" i="1"/>
  <c r="U61" i="1"/>
  <c r="W61" i="1"/>
  <c r="V59" i="1"/>
  <c r="W60" i="1"/>
  <c r="W59" i="1"/>
  <c r="V60" i="1"/>
  <c r="Y61" i="1"/>
  <c r="Y59" i="1"/>
  <c r="Y60" i="1"/>
  <c r="Z60" i="1"/>
  <c r="X61" i="1"/>
  <c r="X60" i="1"/>
  <c r="AA60" i="1"/>
  <c r="AA61" i="1"/>
  <c r="AB61" i="1"/>
  <c r="AA59" i="1"/>
  <c r="X59" i="1"/>
  <c r="AC61" i="1"/>
  <c r="Z59" i="1"/>
  <c r="AB59" i="1"/>
  <c r="AB60" i="1"/>
  <c r="Z61" i="1"/>
  <c r="AC59" i="1"/>
  <c r="AD60" i="1"/>
  <c r="AD59" i="1"/>
  <c r="AC60" i="1"/>
  <c r="AE59" i="1"/>
  <c r="AF61" i="1"/>
  <c r="AE60" i="1"/>
  <c r="AE61" i="1"/>
  <c r="AD61" i="1"/>
  <c r="AF59" i="1"/>
  <c r="AF60" i="1"/>
  <c r="AG59" i="1"/>
  <c r="AG61" i="1"/>
  <c r="AI61" i="1"/>
  <c r="AG60" i="1"/>
  <c r="AH59" i="1"/>
  <c r="AH60" i="1"/>
  <c r="AI60" i="1"/>
  <c r="AJ59" i="1"/>
  <c r="AH61" i="1"/>
  <c r="AK23" i="1"/>
  <c r="AJ60" i="1"/>
  <c r="AJ61" i="1"/>
  <c r="AI59" i="1"/>
  <c r="AK59" i="1"/>
  <c r="AK61" i="1"/>
  <c r="AK60" i="1"/>
  <c r="AL59" i="1"/>
  <c r="AM61" i="1"/>
  <c r="AN59" i="1"/>
  <c r="AL60" i="1"/>
  <c r="AL61" i="1"/>
  <c r="AM59" i="1"/>
  <c r="AM60" i="1"/>
  <c r="AO61" i="1"/>
  <c r="AO60" i="1"/>
  <c r="AO59" i="1"/>
  <c r="AN61" i="1"/>
  <c r="AN60" i="1"/>
  <c r="AQ59" i="1"/>
  <c r="AR59" i="1"/>
  <c r="AP59" i="1"/>
  <c r="AP61" i="1"/>
  <c r="AP60" i="1"/>
  <c r="AQ61" i="1"/>
  <c r="AR60" i="1"/>
  <c r="AT61" i="1"/>
  <c r="AT59" i="1"/>
  <c r="AS60" i="1"/>
  <c r="AQ60" i="1"/>
  <c r="AR61" i="1"/>
  <c r="AT60" i="1"/>
  <c r="AS61" i="1"/>
  <c r="AS59" i="1"/>
  <c r="AV59" i="1"/>
  <c r="AU59" i="1"/>
  <c r="AU60" i="1"/>
  <c r="AV60" i="1"/>
  <c r="AV61" i="1"/>
  <c r="AX59" i="1"/>
  <c r="AW59" i="1"/>
  <c r="AW61" i="1"/>
  <c r="AW60" i="1"/>
  <c r="AX60" i="1"/>
  <c r="AX61" i="1"/>
  <c r="AU61" i="1"/>
  <c r="AZ61" i="1"/>
  <c r="AY60" i="1"/>
  <c r="AZ60" i="1"/>
  <c r="AY61" i="1"/>
  <c r="AY59" i="1"/>
  <c r="BB60" i="1"/>
  <c r="BA60" i="1"/>
  <c r="BA61" i="1"/>
  <c r="AZ59" i="1"/>
  <c r="BA59" i="1"/>
  <c r="BB61" i="1"/>
  <c r="BB59" i="1"/>
  <c r="BC61" i="1"/>
  <c r="BC60" i="1"/>
  <c r="BD61" i="1"/>
  <c r="BD59" i="1"/>
  <c r="BC59" i="1"/>
  <c r="BE59" i="1"/>
  <c r="BD60" i="1"/>
  <c r="BF60" i="1"/>
  <c r="BE60" i="1"/>
  <c r="BE61" i="1"/>
  <c r="BG61" i="1"/>
  <c r="BF59" i="1"/>
  <c r="BG60" i="1"/>
  <c r="BI61" i="1"/>
  <c r="BH59" i="1"/>
  <c r="BG59" i="1"/>
  <c r="BF61" i="1"/>
  <c r="BH60" i="1"/>
  <c r="BH61" i="1"/>
  <c r="BI59" i="1"/>
  <c r="BI60" i="1"/>
  <c r="BL60" i="1"/>
  <c r="BL61" i="1"/>
  <c r="BJ59" i="1"/>
  <c r="BJ60" i="1"/>
  <c r="BJ61" i="1"/>
  <c r="BK60" i="1"/>
  <c r="BM59" i="1"/>
  <c r="BN59" i="1"/>
  <c r="BK59" i="1"/>
  <c r="BK61" i="1"/>
  <c r="BL59" i="1"/>
  <c r="BM60" i="1"/>
  <c r="BM61" i="1"/>
  <c r="BN60" i="1"/>
  <c r="BN61" i="1"/>
  <c r="BO60" i="1"/>
  <c r="BQ60" i="1"/>
  <c r="BO61" i="1"/>
  <c r="BO59" i="1"/>
  <c r="BR60" i="1"/>
  <c r="BP61" i="1"/>
  <c r="BQ59" i="1"/>
  <c r="BP60" i="1"/>
  <c r="BS61" i="1"/>
  <c r="BT61" i="1"/>
  <c r="BP59" i="1"/>
  <c r="BT59" i="1"/>
  <c r="BR61" i="1"/>
  <c r="BQ61" i="1"/>
  <c r="BR59" i="1"/>
  <c r="BS60" i="1"/>
  <c r="BT60" i="1"/>
  <c r="BS59" i="1"/>
  <c r="BU60" i="1"/>
  <c r="BW60" i="1"/>
  <c r="BV61" i="1"/>
  <c r="BW59" i="1"/>
  <c r="BU59" i="1"/>
  <c r="BU61" i="1"/>
  <c r="BV60" i="1"/>
  <c r="BX61" i="1"/>
  <c r="BW61" i="1"/>
  <c r="BV59" i="1"/>
  <c r="BZ59" i="1"/>
  <c r="BY60" i="1"/>
  <c r="BZ60" i="1"/>
  <c r="BY59" i="1"/>
  <c r="BX60" i="1"/>
  <c r="BY61" i="1"/>
  <c r="CA59" i="1"/>
  <c r="BX59" i="1"/>
  <c r="CB60" i="1"/>
  <c r="BZ61" i="1"/>
  <c r="CB61" i="1"/>
  <c r="CB59" i="1"/>
  <c r="CA61" i="1"/>
  <c r="CA60" i="1"/>
  <c r="CD60" i="1"/>
  <c r="CC60" i="1"/>
  <c r="CD61" i="1"/>
  <c r="CD59" i="1"/>
  <c r="CF61" i="1"/>
  <c r="CC61" i="1"/>
  <c r="CE59" i="1"/>
  <c r="CE61" i="1"/>
  <c r="CE60" i="1"/>
  <c r="CC59" i="1"/>
  <c r="CH60" i="1"/>
  <c r="CH61" i="1"/>
  <c r="CF59" i="1"/>
  <c r="CI59" i="1"/>
  <c r="CF60" i="1"/>
  <c r="CG60" i="1"/>
  <c r="CG61" i="1"/>
  <c r="CH59" i="1"/>
  <c r="CI60" i="1"/>
  <c r="CJ61" i="1"/>
  <c r="CJ59" i="1"/>
  <c r="CG59" i="1"/>
  <c r="CI61" i="1"/>
  <c r="CK61" i="1"/>
  <c r="CK59" i="1"/>
  <c r="CJ60" i="1"/>
  <c r="CL61" i="1"/>
  <c r="CL59" i="1"/>
  <c r="CL60" i="1"/>
  <c r="CK60" i="1"/>
  <c r="CM61" i="1"/>
  <c r="CM60" i="1"/>
  <c r="CM59" i="1"/>
  <c r="CN60" i="1"/>
  <c r="CN61" i="1"/>
  <c r="CN59" i="1"/>
  <c r="CO60" i="1"/>
  <c r="CP60" i="1"/>
  <c r="CO61" i="1"/>
  <c r="CQ59" i="1"/>
  <c r="CO59" i="1"/>
  <c r="CP61" i="1"/>
  <c r="CQ61" i="1"/>
  <c r="CP59" i="1"/>
  <c r="CR60" i="1"/>
  <c r="CQ60" i="1"/>
  <c r="CR61" i="1"/>
  <c r="CR59" i="1"/>
  <c r="CT60" i="1"/>
  <c r="CU61" i="1"/>
  <c r="CS59" i="1"/>
  <c r="CT59" i="1"/>
  <c r="CS61" i="1"/>
  <c r="CT61" i="1"/>
  <c r="CS60" i="1"/>
  <c r="CU60" i="1"/>
  <c r="CU59" i="1"/>
  <c r="CV60" i="1"/>
  <c r="CV59" i="1"/>
  <c r="CV61" i="1"/>
  <c r="CW59" i="1"/>
  <c r="CX61" i="1"/>
  <c r="CY59" i="1"/>
  <c r="CW60" i="1"/>
  <c r="CW61" i="1"/>
  <c r="CX60" i="1"/>
  <c r="CX59" i="1"/>
  <c r="DA59" i="1"/>
  <c r="CY61" i="1"/>
  <c r="CY60" i="1"/>
  <c r="CZ61" i="1"/>
  <c r="DA61" i="1"/>
  <c r="DC61" i="1"/>
  <c r="CZ60" i="1"/>
  <c r="DA60" i="1"/>
  <c r="DB59" i="1"/>
  <c r="CZ59" i="1"/>
  <c r="DD60" i="1"/>
  <c r="DB61" i="1"/>
  <c r="DB60" i="1"/>
  <c r="DD61" i="1"/>
  <c r="DF61" i="1"/>
  <c r="DC59" i="1"/>
  <c r="DC60" i="1"/>
  <c r="DD59" i="1"/>
  <c r="DE60" i="1"/>
  <c r="DF60" i="1"/>
  <c r="DE59" i="1"/>
  <c r="DE61" i="1"/>
  <c r="DF59" i="1"/>
  <c r="DH59" i="1"/>
  <c r="DI59" i="1"/>
  <c r="DG60" i="1"/>
  <c r="DG61" i="1"/>
  <c r="DG59" i="1"/>
  <c r="DI61" i="1"/>
  <c r="DH61" i="1"/>
  <c r="DI60" i="1"/>
  <c r="DH60" i="1"/>
  <c r="DK61" i="1"/>
  <c r="DJ61" i="1"/>
  <c r="DJ60" i="1"/>
  <c r="DJ59" i="1"/>
  <c r="DK60" i="1"/>
  <c r="DK59" i="1"/>
  <c r="DL61" i="1"/>
  <c r="DN59" i="1"/>
  <c r="DL59" i="1"/>
  <c r="DM61" i="1"/>
  <c r="DM60" i="1"/>
  <c r="DL60" i="1"/>
  <c r="DM59" i="1"/>
  <c r="DN61" i="1"/>
  <c r="DN60" i="1"/>
  <c r="DO59" i="1"/>
  <c r="DP59" i="1"/>
  <c r="DO61" i="1"/>
  <c r="DO60" i="1"/>
  <c r="DQ59" i="1"/>
  <c r="DP61" i="1"/>
  <c r="DR59" i="1"/>
  <c r="DQ61" i="1"/>
  <c r="DP60" i="1"/>
  <c r="DQ60" i="1"/>
  <c r="DR60" i="1"/>
  <c r="DS59" i="1"/>
  <c r="DS60" i="1"/>
  <c r="DT60" i="1"/>
  <c r="DT61" i="1"/>
  <c r="DT59" i="1"/>
  <c r="DR61" i="1"/>
  <c r="DS61" i="1"/>
  <c r="DU61" i="1"/>
  <c r="DW60" i="1"/>
  <c r="DU60" i="1"/>
  <c r="DX60" i="1"/>
  <c r="DV60" i="1"/>
  <c r="DX61" i="1"/>
  <c r="DV59" i="1"/>
  <c r="DX59" i="1"/>
  <c r="DW59" i="1"/>
  <c r="DU59" i="1"/>
  <c r="DV61" i="1"/>
  <c r="DW61" i="1"/>
  <c r="DY60" i="1"/>
  <c r="DY59" i="1"/>
  <c r="DY61" i="1"/>
  <c r="DZ59" i="1"/>
  <c r="DZ61" i="1"/>
  <c r="EC60" i="1"/>
  <c r="EA61" i="1"/>
  <c r="EC61" i="1"/>
  <c r="DZ60" i="1"/>
  <c r="EB61" i="1"/>
  <c r="ED61" i="1"/>
  <c r="DZ35" i="1"/>
  <c r="EG60" i="1"/>
  <c r="EG59" i="1"/>
  <c r="EG61" i="1"/>
  <c r="EF60" i="1"/>
  <c r="EF59" i="1"/>
  <c r="EB60" i="1"/>
  <c r="EB59" i="1"/>
  <c r="ED59" i="1"/>
  <c r="ED60" i="1"/>
  <c r="EA60" i="1"/>
  <c r="EF61" i="1"/>
  <c r="EG35" i="1"/>
  <c r="EB35" i="1"/>
  <c r="EE23" i="1"/>
  <c r="EH23" i="1"/>
  <c r="EH35" i="1"/>
  <c r="J35" i="1"/>
  <c r="L23" i="1"/>
  <c r="M35" i="1"/>
  <c r="L35" i="1"/>
  <c r="K35" i="1"/>
  <c r="P23" i="1"/>
  <c r="N35" i="1"/>
  <c r="O35" i="1"/>
  <c r="O23" i="1"/>
  <c r="S35" i="1"/>
  <c r="R23" i="1"/>
  <c r="S23" i="1"/>
  <c r="R35" i="1"/>
  <c r="Q23" i="1"/>
  <c r="Q35" i="1"/>
  <c r="T35" i="1"/>
  <c r="V23" i="1"/>
  <c r="T23" i="1"/>
  <c r="U23" i="1"/>
  <c r="U35" i="1"/>
  <c r="W35" i="1"/>
  <c r="V35" i="1"/>
  <c r="W23" i="1"/>
  <c r="X35" i="1"/>
  <c r="X23" i="1"/>
  <c r="AA35" i="1"/>
  <c r="Z35" i="1"/>
  <c r="Z23" i="1"/>
  <c r="Y35" i="1"/>
  <c r="Y23" i="1"/>
  <c r="AA23" i="1"/>
  <c r="AB23" i="1"/>
  <c r="AC23" i="1"/>
  <c r="AC35" i="1"/>
  <c r="AB35" i="1"/>
  <c r="AD35" i="1"/>
  <c r="AD23" i="1"/>
  <c r="AF35" i="1"/>
  <c r="AE35" i="1"/>
  <c r="AE23" i="1"/>
  <c r="AF23" i="1"/>
  <c r="AH23" i="1"/>
  <c r="AH35" i="1"/>
  <c r="AG23" i="1"/>
  <c r="AG35" i="1"/>
  <c r="AJ23" i="1"/>
  <c r="AJ35" i="1"/>
  <c r="AI35" i="1"/>
  <c r="AI23" i="1"/>
  <c r="AK35" i="1"/>
  <c r="AL35" i="1"/>
  <c r="AL23" i="1"/>
  <c r="AN23" i="1"/>
  <c r="AM35" i="1"/>
  <c r="AM23" i="1"/>
  <c r="AN35" i="1"/>
  <c r="AO23" i="1"/>
  <c r="AO35" i="1"/>
  <c r="AQ23" i="1"/>
  <c r="AQ35" i="1"/>
  <c r="AP23" i="1"/>
  <c r="AP35" i="1"/>
  <c r="AS23" i="1"/>
  <c r="AR23" i="1"/>
  <c r="AT23" i="1"/>
  <c r="AS35" i="1"/>
  <c r="AR35" i="1"/>
  <c r="AU35" i="1"/>
  <c r="AT35" i="1"/>
  <c r="AU23" i="1"/>
  <c r="AW23" i="1"/>
  <c r="AX23" i="1"/>
  <c r="AV23" i="1"/>
  <c r="AV35" i="1"/>
  <c r="AW35" i="1"/>
  <c r="AX35" i="1"/>
  <c r="AY35" i="1"/>
  <c r="AZ23" i="1"/>
  <c r="AY23" i="1"/>
  <c r="AZ35" i="1"/>
  <c r="BB23" i="1"/>
  <c r="BA35" i="1"/>
  <c r="BC35" i="1"/>
  <c r="BB35" i="1"/>
  <c r="BA23" i="1"/>
  <c r="BC23" i="1"/>
  <c r="BD35" i="1"/>
  <c r="BE35" i="1"/>
  <c r="BD23" i="1"/>
  <c r="BE23" i="1"/>
  <c r="BF35" i="1"/>
  <c r="BG35" i="1"/>
  <c r="BF23" i="1"/>
  <c r="BG23" i="1"/>
  <c r="BH35" i="1"/>
  <c r="BI23" i="1"/>
  <c r="BH23" i="1"/>
  <c r="BI35" i="1"/>
  <c r="BJ23" i="1"/>
  <c r="BK23" i="1"/>
  <c r="BJ35" i="1"/>
  <c r="BN35" i="1"/>
  <c r="BL23" i="1"/>
  <c r="BK35" i="1"/>
  <c r="BL35" i="1"/>
  <c r="BP23" i="1"/>
  <c r="BN23" i="1"/>
  <c r="BO23" i="1"/>
  <c r="BO35" i="1"/>
  <c r="BP35" i="1"/>
  <c r="BM35" i="1"/>
  <c r="BQ35" i="1"/>
  <c r="BM23" i="1"/>
  <c r="BR35" i="1"/>
  <c r="BQ23" i="1"/>
  <c r="BS35" i="1"/>
  <c r="BR23" i="1"/>
  <c r="BU23" i="1"/>
  <c r="BS23" i="1"/>
  <c r="BU35" i="1"/>
  <c r="BT35" i="1"/>
  <c r="BT23" i="1"/>
  <c r="BW35" i="1"/>
  <c r="BW23" i="1"/>
  <c r="BV23" i="1"/>
  <c r="BV35" i="1"/>
  <c r="BX35" i="1"/>
  <c r="BY23" i="1"/>
  <c r="BY35" i="1"/>
  <c r="BX23" i="1"/>
  <c r="BZ35" i="1"/>
  <c r="BZ23" i="1"/>
  <c r="CA23" i="1"/>
  <c r="CA35" i="1"/>
  <c r="CB23" i="1"/>
  <c r="CB35" i="1"/>
  <c r="CD35" i="1"/>
  <c r="CE35" i="1"/>
  <c r="CE23" i="1"/>
  <c r="CD23" i="1"/>
  <c r="CC23" i="1"/>
  <c r="CC35" i="1"/>
  <c r="CF23" i="1"/>
  <c r="CF35" i="1"/>
  <c r="CH23" i="1"/>
  <c r="CG35" i="1"/>
  <c r="CG23" i="1"/>
  <c r="CH35" i="1"/>
  <c r="CI23" i="1"/>
  <c r="CL23" i="1"/>
  <c r="CI35" i="1"/>
  <c r="CJ35" i="1"/>
  <c r="CJ23" i="1"/>
  <c r="CK35" i="1"/>
  <c r="CM23" i="1"/>
  <c r="CL35" i="1"/>
  <c r="CN23" i="1"/>
  <c r="CM35" i="1"/>
  <c r="CK23" i="1"/>
  <c r="CQ23" i="1"/>
  <c r="CO23" i="1"/>
  <c r="CN35" i="1"/>
  <c r="CO35" i="1"/>
  <c r="CP23" i="1"/>
  <c r="CQ35" i="1"/>
  <c r="CP35" i="1"/>
  <c r="CR23" i="1"/>
  <c r="CS23" i="1"/>
  <c r="CR35" i="1"/>
  <c r="CS35" i="1"/>
  <c r="CT23" i="1"/>
  <c r="CT35" i="1"/>
  <c r="CU23" i="1"/>
  <c r="CU35" i="1"/>
  <c r="CW23" i="1"/>
  <c r="CV23" i="1"/>
  <c r="CV35" i="1"/>
  <c r="CW35" i="1"/>
  <c r="CX23" i="1"/>
  <c r="CX35" i="1"/>
  <c r="CY23" i="1"/>
  <c r="CY35" i="1"/>
  <c r="DB35" i="1"/>
  <c r="DA23" i="1"/>
  <c r="CZ23" i="1"/>
  <c r="CZ35" i="1"/>
  <c r="DA35" i="1"/>
  <c r="DB23" i="1"/>
  <c r="DC35" i="1"/>
  <c r="DD35" i="1"/>
  <c r="DC23" i="1"/>
  <c r="DD23" i="1"/>
  <c r="DG35" i="1"/>
  <c r="DE35" i="1"/>
  <c r="DE23" i="1"/>
  <c r="DF23" i="1"/>
  <c r="DH23" i="1"/>
  <c r="DH35" i="1"/>
  <c r="DI23" i="1"/>
  <c r="DF35" i="1"/>
  <c r="DG23" i="1"/>
  <c r="DI35" i="1"/>
  <c r="DM23" i="1"/>
  <c r="DK35" i="1"/>
  <c r="DJ23" i="1"/>
  <c r="DJ35" i="1"/>
  <c r="DL35" i="1"/>
  <c r="DM35" i="1"/>
  <c r="DK23" i="1"/>
  <c r="DN23" i="1"/>
  <c r="DL23" i="1"/>
  <c r="DO35" i="1"/>
  <c r="DN35" i="1"/>
  <c r="DO23" i="1"/>
  <c r="DP35" i="1"/>
  <c r="DP23" i="1"/>
  <c r="DQ23" i="1"/>
  <c r="DQ35" i="1"/>
  <c r="DR35" i="1"/>
  <c r="DR23" i="1"/>
  <c r="DS23" i="1"/>
  <c r="DT23" i="1"/>
  <c r="DT35" i="1"/>
  <c r="DU35" i="1"/>
  <c r="DS35" i="1"/>
  <c r="DV35" i="1"/>
  <c r="DX23" i="1"/>
  <c r="DU23" i="1"/>
  <c r="DW23" i="1"/>
  <c r="DV23" i="1"/>
  <c r="DX35" i="1"/>
  <c r="DW35" i="1"/>
  <c r="EF23" i="1"/>
  <c r="EF35" i="1"/>
  <c r="ED23" i="1"/>
  <c r="DY35" i="1"/>
  <c r="DY23" i="1"/>
  <c r="EA23" i="1"/>
  <c r="EA35" i="1"/>
  <c r="EB23" i="1"/>
  <c r="EG23" i="1"/>
  <c r="BV24" i="27"/>
  <c r="BV26" i="27" s="1"/>
  <c r="BW18" i="27"/>
  <c r="BV30" i="27"/>
  <c r="BV32" i="27" s="1"/>
  <c r="BV5" i="27" s="1"/>
  <c r="BV45" i="27"/>
  <c r="BV34" i="27"/>
  <c r="BV35" i="27" s="1"/>
  <c r="BV4" i="27" s="1"/>
  <c r="BV40" i="27"/>
  <c r="BV3" i="27"/>
  <c r="EH214" i="1"/>
  <c r="EH218" i="1" s="1"/>
  <c r="EH62" i="19"/>
  <c r="EH64" i="19" s="1"/>
  <c r="EH65" i="19" s="1"/>
  <c r="EH216" i="1"/>
  <c r="H216" i="1" s="1"/>
  <c r="EG57" i="19"/>
  <c r="EH56" i="19"/>
  <c r="EH57" i="19" s="1"/>
  <c r="EF46" i="19"/>
  <c r="EG45" i="19"/>
  <c r="V12" i="14"/>
  <c r="W12" i="14"/>
  <c r="EH5" i="21"/>
  <c r="EH5" i="19"/>
  <c r="EH5" i="4"/>
  <c r="EH5" i="1"/>
  <c r="EH4" i="21"/>
  <c r="EH4" i="19"/>
  <c r="EH4" i="4"/>
  <c r="EH4" i="1"/>
  <c r="EI44" i="13"/>
  <c r="EJ43" i="13"/>
  <c r="L202" i="14" l="1"/>
  <c r="V199" i="33"/>
  <c r="V201" i="14"/>
  <c r="W201" i="14"/>
  <c r="W199" i="33"/>
  <c r="V59" i="6"/>
  <c r="W59" i="6"/>
  <c r="V21" i="33"/>
  <c r="W25" i="14"/>
  <c r="W21" i="33"/>
  <c r="V25" i="14"/>
  <c r="DZ45" i="13"/>
  <c r="EE45" i="13"/>
  <c r="EC45" i="13"/>
  <c r="J74" i="19"/>
  <c r="V53" i="14"/>
  <c r="V51" i="33"/>
  <c r="W53" i="14"/>
  <c r="W51" i="33"/>
  <c r="J202" i="14"/>
  <c r="J200" i="33"/>
  <c r="K202" i="14"/>
  <c r="K200" i="33"/>
  <c r="N202" i="14"/>
  <c r="P202" i="14"/>
  <c r="O202" i="14"/>
  <c r="Q202" i="14"/>
  <c r="R202" i="14"/>
  <c r="R200" i="33"/>
  <c r="S202" i="14"/>
  <c r="S200" i="33"/>
  <c r="T202" i="14"/>
  <c r="T200" i="33"/>
  <c r="U202" i="14"/>
  <c r="V200" i="33"/>
  <c r="V202" i="14"/>
  <c r="W200" i="33"/>
  <c r="W202" i="14"/>
  <c r="N200" i="33"/>
  <c r="O200" i="33"/>
  <c r="P200" i="33"/>
  <c r="Q200" i="33"/>
  <c r="U200" i="33"/>
  <c r="V71" i="33"/>
  <c r="W73" i="14"/>
  <c r="V73" i="14"/>
  <c r="W71" i="33"/>
  <c r="V74" i="33"/>
  <c r="V70" i="33"/>
  <c r="V67" i="33"/>
  <c r="W70" i="33"/>
  <c r="V69" i="14"/>
  <c r="V69" i="33"/>
  <c r="V80" i="14"/>
  <c r="V30" i="6" s="1"/>
  <c r="V68" i="33"/>
  <c r="V78" i="33"/>
  <c r="W78" i="33"/>
  <c r="V72" i="33"/>
  <c r="W67" i="33"/>
  <c r="W80" i="14"/>
  <c r="W30" i="6" s="1"/>
  <c r="V76" i="14"/>
  <c r="V74" i="14"/>
  <c r="W74" i="14"/>
  <c r="V70" i="14"/>
  <c r="W72" i="33"/>
  <c r="W76" i="14"/>
  <c r="W69" i="33"/>
  <c r="W70" i="14"/>
  <c r="V72" i="14"/>
  <c r="V52" i="14" s="1"/>
  <c r="W69" i="14"/>
  <c r="V71" i="14"/>
  <c r="W68" i="33"/>
  <c r="W71" i="14"/>
  <c r="W72" i="14"/>
  <c r="W52" i="14" s="1"/>
  <c r="W74" i="33"/>
  <c r="DZ74" i="19"/>
  <c r="V53" i="3"/>
  <c r="W53" i="3"/>
  <c r="W9" i="33"/>
  <c r="V9" i="33"/>
  <c r="EC74" i="19"/>
  <c r="J56" i="14"/>
  <c r="J66" i="3"/>
  <c r="J55" i="33"/>
  <c r="J57" i="14"/>
  <c r="J54" i="33"/>
  <c r="K57" i="14"/>
  <c r="K66" i="3"/>
  <c r="L66" i="3"/>
  <c r="K55" i="33"/>
  <c r="L55" i="33"/>
  <c r="M57" i="14"/>
  <c r="L57" i="14"/>
  <c r="K54" i="33"/>
  <c r="L54" i="33"/>
  <c r="M66" i="3"/>
  <c r="K56" i="14"/>
  <c r="L56" i="14"/>
  <c r="N66" i="3"/>
  <c r="M56" i="14"/>
  <c r="N57" i="14"/>
  <c r="N55" i="33"/>
  <c r="M54" i="33"/>
  <c r="M55" i="33"/>
  <c r="N54" i="33"/>
  <c r="N56" i="14"/>
  <c r="O55" i="33"/>
  <c r="O66" i="3"/>
  <c r="P57" i="14"/>
  <c r="O54" i="33"/>
  <c r="O57" i="14"/>
  <c r="O56" i="14"/>
  <c r="P66" i="3"/>
  <c r="P54" i="33"/>
  <c r="Q66" i="3"/>
  <c r="Q57" i="14"/>
  <c r="Q55" i="33"/>
  <c r="P55" i="33"/>
  <c r="R57" i="14"/>
  <c r="R55" i="33"/>
  <c r="Q54" i="33"/>
  <c r="Q56" i="14"/>
  <c r="P56" i="14"/>
  <c r="R56" i="14"/>
  <c r="R54" i="33"/>
  <c r="R66" i="3"/>
  <c r="S57" i="14"/>
  <c r="S66" i="3"/>
  <c r="S55" i="33"/>
  <c r="T55" i="33"/>
  <c r="T66" i="3"/>
  <c r="S56" i="14"/>
  <c r="T57" i="14"/>
  <c r="T56" i="14"/>
  <c r="T54" i="33"/>
  <c r="S54" i="33"/>
  <c r="U66" i="3"/>
  <c r="U57" i="14"/>
  <c r="U55" i="33"/>
  <c r="U56" i="14"/>
  <c r="U54" i="33"/>
  <c r="V57" i="14"/>
  <c r="V66" i="3"/>
  <c r="V56" i="14"/>
  <c r="V55" i="33"/>
  <c r="W66" i="3"/>
  <c r="V54" i="33"/>
  <c r="W57" i="14"/>
  <c r="W54" i="33"/>
  <c r="W55" i="33"/>
  <c r="W56" i="14"/>
  <c r="EE74" i="19"/>
  <c r="DG45" i="13"/>
  <c r="DG74" i="19"/>
  <c r="CJ45" i="13"/>
  <c r="CJ74" i="19"/>
  <c r="CC45" i="13"/>
  <c r="CC74" i="19"/>
  <c r="BR45" i="13"/>
  <c r="BR74" i="19"/>
  <c r="BF45" i="13"/>
  <c r="BF74" i="19"/>
  <c r="BB45" i="13"/>
  <c r="BB74" i="19"/>
  <c r="AO45" i="13"/>
  <c r="AO74" i="19"/>
  <c r="AJ45" i="13"/>
  <c r="AJ74" i="19"/>
  <c r="L45" i="13"/>
  <c r="L74" i="19"/>
  <c r="DB45" i="13"/>
  <c r="DB74" i="19"/>
  <c r="CV45" i="13"/>
  <c r="CV74" i="19"/>
  <c r="CP45" i="13"/>
  <c r="CP74" i="19"/>
  <c r="CD45" i="13"/>
  <c r="CD74" i="19"/>
  <c r="BY45" i="13"/>
  <c r="BY74" i="19"/>
  <c r="AC45" i="13"/>
  <c r="AC74" i="19"/>
  <c r="M45" i="13"/>
  <c r="M74" i="19"/>
  <c r="DO45" i="13"/>
  <c r="DO74" i="19"/>
  <c r="ED45" i="13"/>
  <c r="ED74" i="19"/>
  <c r="DL45" i="13"/>
  <c r="DL74" i="19"/>
  <c r="DI45" i="13"/>
  <c r="DI74" i="19"/>
  <c r="CW45" i="13"/>
  <c r="CW74" i="19"/>
  <c r="CE45" i="13"/>
  <c r="CE74" i="19"/>
  <c r="BQ45" i="13"/>
  <c r="BQ74" i="19"/>
  <c r="BL45" i="13"/>
  <c r="BL74" i="19"/>
  <c r="AY45" i="13"/>
  <c r="AY74" i="19"/>
  <c r="AM45" i="13"/>
  <c r="AM74" i="19"/>
  <c r="AG45" i="13"/>
  <c r="AG74" i="19"/>
  <c r="AB45" i="13"/>
  <c r="AB74" i="19"/>
  <c r="O45" i="13"/>
  <c r="O74" i="19"/>
  <c r="AU45" i="13"/>
  <c r="AU74" i="19"/>
  <c r="DT45" i="13"/>
  <c r="DT74" i="19"/>
  <c r="DN45" i="13"/>
  <c r="DN74" i="19"/>
  <c r="CL45" i="13"/>
  <c r="CL74" i="19"/>
  <c r="BE45" i="13"/>
  <c r="BE74" i="19"/>
  <c r="AZ45" i="13"/>
  <c r="AZ74" i="19"/>
  <c r="AA45" i="13"/>
  <c r="AA74" i="19"/>
  <c r="U45" i="13"/>
  <c r="U74" i="19"/>
  <c r="EA45" i="13"/>
  <c r="EA74" i="19"/>
  <c r="BG45" i="13"/>
  <c r="BG74" i="19"/>
  <c r="DS45" i="13"/>
  <c r="DS74" i="19"/>
  <c r="DK45" i="13"/>
  <c r="DK74" i="19"/>
  <c r="DH45" i="13"/>
  <c r="DH74" i="19"/>
  <c r="CZ45" i="13"/>
  <c r="CZ74" i="19"/>
  <c r="CU45" i="13"/>
  <c r="CU74" i="19"/>
  <c r="CO45" i="13"/>
  <c r="CO74" i="19"/>
  <c r="CI45" i="13"/>
  <c r="CI74" i="19"/>
  <c r="BV45" i="13"/>
  <c r="BV74" i="19"/>
  <c r="BM45" i="13"/>
  <c r="BM74" i="19"/>
  <c r="BD45" i="13"/>
  <c r="BD74" i="19"/>
  <c r="AT45" i="13"/>
  <c r="AT74" i="19"/>
  <c r="AN45" i="13"/>
  <c r="AN74" i="19"/>
  <c r="AH45" i="13"/>
  <c r="AH74" i="19"/>
  <c r="Y45" i="13"/>
  <c r="Y74" i="19"/>
  <c r="T45" i="13"/>
  <c r="T74" i="19"/>
  <c r="EH45" i="13"/>
  <c r="EH74" i="19"/>
  <c r="BP45" i="13"/>
  <c r="BP74" i="19"/>
  <c r="DR45" i="13"/>
  <c r="DR74" i="19"/>
  <c r="DF45" i="13"/>
  <c r="DF74" i="19"/>
  <c r="DA45" i="13"/>
  <c r="DA74" i="19"/>
  <c r="CQ45" i="13"/>
  <c r="CQ74" i="19"/>
  <c r="BW45" i="13"/>
  <c r="BW74" i="19"/>
  <c r="BK45" i="13"/>
  <c r="BK74" i="19"/>
  <c r="AR45" i="13"/>
  <c r="AR74" i="19"/>
  <c r="AL45" i="13"/>
  <c r="AL74" i="19"/>
  <c r="AF45" i="13"/>
  <c r="AF74" i="19"/>
  <c r="V45" i="13"/>
  <c r="V74" i="19"/>
  <c r="DE45" i="13"/>
  <c r="DE74" i="19"/>
  <c r="CT45" i="13"/>
  <c r="CT74" i="19"/>
  <c r="CK45" i="13"/>
  <c r="CK74" i="19"/>
  <c r="CG45" i="13"/>
  <c r="CG74" i="19"/>
  <c r="CB45" i="13"/>
  <c r="CB74" i="19"/>
  <c r="BJ45" i="13"/>
  <c r="BJ74" i="19"/>
  <c r="AS45" i="13"/>
  <c r="AS74" i="19"/>
  <c r="AE45" i="13"/>
  <c r="AE74" i="19"/>
  <c r="Z45" i="13"/>
  <c r="Z74" i="19"/>
  <c r="N45" i="13"/>
  <c r="N74" i="19"/>
  <c r="BU45" i="13"/>
  <c r="BU74" i="19"/>
  <c r="DY45" i="13"/>
  <c r="DY74" i="19"/>
  <c r="BT45" i="13"/>
  <c r="BT74" i="19"/>
  <c r="BC45" i="13"/>
  <c r="BC74" i="19"/>
  <c r="P45" i="13"/>
  <c r="P74" i="19"/>
  <c r="R45" i="13"/>
  <c r="R74" i="19"/>
  <c r="EF45" i="13"/>
  <c r="EF74" i="19"/>
  <c r="DW45" i="13"/>
  <c r="DW74" i="19"/>
  <c r="CY45" i="13"/>
  <c r="CY74" i="19"/>
  <c r="CN45" i="13"/>
  <c r="CN74" i="19"/>
  <c r="CH45" i="13"/>
  <c r="CH74" i="19"/>
  <c r="CA45" i="13"/>
  <c r="CA74" i="19"/>
  <c r="BH45" i="13"/>
  <c r="BH74" i="19"/>
  <c r="BA45" i="13"/>
  <c r="BA74" i="19"/>
  <c r="AV45" i="13"/>
  <c r="AV74" i="19"/>
  <c r="AP45" i="13"/>
  <c r="AP74" i="19"/>
  <c r="AK45" i="13"/>
  <c r="AK74" i="19"/>
  <c r="Q45" i="13"/>
  <c r="Q74" i="19"/>
  <c r="BX45" i="13"/>
  <c r="BX74" i="19"/>
  <c r="K45" i="13"/>
  <c r="K74" i="19"/>
  <c r="EG45" i="13"/>
  <c r="EG74" i="19"/>
  <c r="DP45" i="13"/>
  <c r="DP74" i="19"/>
  <c r="DD45" i="13"/>
  <c r="DD74" i="19"/>
  <c r="BZ45" i="13"/>
  <c r="BZ74" i="19"/>
  <c r="BO45" i="13"/>
  <c r="BO74" i="19"/>
  <c r="BI45" i="13"/>
  <c r="BI74" i="19"/>
  <c r="AX45" i="13"/>
  <c r="AX74" i="19"/>
  <c r="AI45" i="13"/>
  <c r="AI74" i="19"/>
  <c r="AD45" i="13"/>
  <c r="AD74" i="19"/>
  <c r="X45" i="13"/>
  <c r="X74" i="19"/>
  <c r="W45" i="13"/>
  <c r="W74" i="19"/>
  <c r="DV45" i="13"/>
  <c r="DV74" i="19"/>
  <c r="DQ45" i="13"/>
  <c r="DQ74" i="19"/>
  <c r="DJ45" i="13"/>
  <c r="DJ74" i="19"/>
  <c r="EB45" i="13"/>
  <c r="EB74" i="19"/>
  <c r="DU45" i="13"/>
  <c r="DU74" i="19"/>
  <c r="CS45" i="13"/>
  <c r="CS74" i="19"/>
  <c r="DX45" i="13"/>
  <c r="DX74" i="19"/>
  <c r="DM45" i="13"/>
  <c r="DM74" i="19"/>
  <c r="DC45" i="13"/>
  <c r="DC74" i="19"/>
  <c r="CX45" i="13"/>
  <c r="CX74" i="19"/>
  <c r="CR45" i="13"/>
  <c r="CR74" i="19"/>
  <c r="CM45" i="13"/>
  <c r="CM74" i="19"/>
  <c r="CF45" i="13"/>
  <c r="CF74" i="19"/>
  <c r="BS45" i="13"/>
  <c r="BS74" i="19"/>
  <c r="BN45" i="13"/>
  <c r="BN74" i="19"/>
  <c r="AW45" i="13"/>
  <c r="AW74" i="19"/>
  <c r="AQ45" i="13"/>
  <c r="AQ74" i="19"/>
  <c r="S45" i="13"/>
  <c r="S74" i="19"/>
  <c r="J45" i="13"/>
  <c r="V49" i="33"/>
  <c r="V48" i="33"/>
  <c r="W48" i="33"/>
  <c r="W49" i="33"/>
  <c r="BW39" i="27"/>
  <c r="BW21" i="27"/>
  <c r="BW22" i="27" s="1"/>
  <c r="BW25" i="27"/>
  <c r="BW44" i="27"/>
  <c r="BW2" i="27"/>
  <c r="EG46" i="19"/>
  <c r="EH45" i="19"/>
  <c r="EH46" i="19" s="1"/>
  <c r="EJ44" i="13"/>
  <c r="EK43" i="13"/>
  <c r="H66" i="3" l="1"/>
  <c r="V64" i="3"/>
  <c r="V19" i="6"/>
  <c r="W64" i="3"/>
  <c r="W19" i="6"/>
  <c r="W50" i="33"/>
  <c r="V50" i="33"/>
  <c r="J66" i="6"/>
  <c r="P138" i="33"/>
  <c r="P79" i="33"/>
  <c r="O138" i="33"/>
  <c r="O79" i="33"/>
  <c r="R138" i="33"/>
  <c r="R79" i="33"/>
  <c r="N138" i="33"/>
  <c r="N79" i="33"/>
  <c r="W138" i="33"/>
  <c r="W79" i="33"/>
  <c r="V138" i="33"/>
  <c r="V79" i="33"/>
  <c r="K138" i="33"/>
  <c r="K79" i="33"/>
  <c r="T138" i="33"/>
  <c r="T79" i="33"/>
  <c r="U138" i="33"/>
  <c r="U79" i="33"/>
  <c r="J138" i="33"/>
  <c r="J79" i="33"/>
  <c r="Q138" i="33"/>
  <c r="Q79" i="33"/>
  <c r="S138" i="33"/>
  <c r="S79" i="33"/>
  <c r="R140" i="14"/>
  <c r="R81" i="14"/>
  <c r="Q140" i="14"/>
  <c r="Q81" i="14"/>
  <c r="W140" i="14"/>
  <c r="W81" i="14"/>
  <c r="O140" i="14"/>
  <c r="O81" i="14"/>
  <c r="P140" i="14"/>
  <c r="P81" i="14"/>
  <c r="V140" i="14"/>
  <c r="V81" i="14"/>
  <c r="N140" i="14"/>
  <c r="N81" i="14"/>
  <c r="S140" i="14"/>
  <c r="S81" i="14"/>
  <c r="U140" i="14"/>
  <c r="U81" i="14"/>
  <c r="K140" i="14"/>
  <c r="K81" i="14"/>
  <c r="T140" i="14"/>
  <c r="T81" i="14"/>
  <c r="J140" i="14"/>
  <c r="J81" i="14"/>
  <c r="S66" i="6"/>
  <c r="O66" i="6"/>
  <c r="M66" i="6"/>
  <c r="L66" i="6"/>
  <c r="V66" i="6"/>
  <c r="Q66" i="6"/>
  <c r="W66" i="6"/>
  <c r="R66" i="6"/>
  <c r="K66" i="6"/>
  <c r="W171" i="33"/>
  <c r="W58" i="6"/>
  <c r="P66" i="6"/>
  <c r="T66" i="6"/>
  <c r="W170" i="33"/>
  <c r="W57" i="6"/>
  <c r="N66" i="6"/>
  <c r="V170" i="33"/>
  <c r="V57" i="6"/>
  <c r="U66" i="6"/>
  <c r="V171" i="33"/>
  <c r="V58" i="6"/>
  <c r="J306" i="4"/>
  <c r="H57" i="14"/>
  <c r="H56" i="14"/>
  <c r="H55" i="33"/>
  <c r="H54" i="33"/>
  <c r="K306" i="4"/>
  <c r="F50" i="13" a="1"/>
  <c r="F174" i="13" s="1"/>
  <c r="BW45" i="27"/>
  <c r="BX18" i="27"/>
  <c r="BW34" i="27"/>
  <c r="BW35" i="27" s="1"/>
  <c r="BW4" i="27" s="1"/>
  <c r="BW30" i="27"/>
  <c r="BW32" i="27" s="1"/>
  <c r="BW5" i="27" s="1"/>
  <c r="BW3" i="27"/>
  <c r="BW24" i="27"/>
  <c r="BW26" i="27" s="1"/>
  <c r="BW40" i="27"/>
  <c r="EL43" i="13"/>
  <c r="EK44" i="13"/>
  <c r="H66" i="6" l="1"/>
  <c r="F66" i="13"/>
  <c r="F150" i="13"/>
  <c r="F129" i="13"/>
  <c r="F72" i="13"/>
  <c r="F101" i="13"/>
  <c r="F149" i="13"/>
  <c r="F163" i="13"/>
  <c r="F102" i="13"/>
  <c r="F165" i="13"/>
  <c r="F91" i="13"/>
  <c r="F136" i="13"/>
  <c r="F152" i="13"/>
  <c r="F109" i="13"/>
  <c r="F138" i="13"/>
  <c r="F170" i="13"/>
  <c r="F142" i="13"/>
  <c r="F155" i="13"/>
  <c r="F124" i="13"/>
  <c r="F123" i="13"/>
  <c r="F94" i="13"/>
  <c r="F162" i="13"/>
  <c r="F153" i="13"/>
  <c r="F69" i="13"/>
  <c r="F53" i="13"/>
  <c r="F118" i="13"/>
  <c r="F146" i="13"/>
  <c r="F114" i="13"/>
  <c r="F99" i="13"/>
  <c r="F125" i="13"/>
  <c r="F50" i="13"/>
  <c r="F115" i="13"/>
  <c r="F64" i="13"/>
  <c r="F56" i="13"/>
  <c r="F154" i="13"/>
  <c r="F111" i="13"/>
  <c r="F108" i="13"/>
  <c r="F127" i="13"/>
  <c r="F68" i="13"/>
  <c r="F86" i="13"/>
  <c r="F151" i="13"/>
  <c r="F83" i="13"/>
  <c r="F139" i="13"/>
  <c r="F131" i="13"/>
  <c r="F59" i="13"/>
  <c r="F52" i="13"/>
  <c r="F57" i="13"/>
  <c r="F106" i="13"/>
  <c r="F158" i="13"/>
  <c r="F87" i="13"/>
  <c r="F51" i="13"/>
  <c r="F89" i="13"/>
  <c r="F117" i="13"/>
  <c r="F76" i="13"/>
  <c r="F132" i="13"/>
  <c r="F79" i="13"/>
  <c r="F112" i="13"/>
  <c r="F88" i="13"/>
  <c r="F55" i="13"/>
  <c r="F97" i="13"/>
  <c r="F128" i="13"/>
  <c r="F167" i="13"/>
  <c r="F157" i="13"/>
  <c r="F65" i="13"/>
  <c r="F148" i="13"/>
  <c r="F143" i="13"/>
  <c r="F100" i="13"/>
  <c r="F67" i="13"/>
  <c r="F61" i="13"/>
  <c r="F140" i="13"/>
  <c r="F156" i="13"/>
  <c r="F119" i="13"/>
  <c r="F62" i="13"/>
  <c r="F81" i="13"/>
  <c r="F113" i="13"/>
  <c r="F95" i="13"/>
  <c r="F169" i="13"/>
  <c r="F134" i="13"/>
  <c r="F175" i="13"/>
  <c r="F122" i="13"/>
  <c r="F137" i="13"/>
  <c r="F63" i="13"/>
  <c r="F171" i="13"/>
  <c r="F90" i="13"/>
  <c r="F172" i="13"/>
  <c r="F173" i="13"/>
  <c r="F135" i="13"/>
  <c r="F110" i="13"/>
  <c r="F60" i="13"/>
  <c r="F177" i="13"/>
  <c r="F144" i="13"/>
  <c r="F54" i="13"/>
  <c r="F98" i="13"/>
  <c r="F92" i="13"/>
  <c r="F161" i="13"/>
  <c r="F126" i="13"/>
  <c r="F105" i="13"/>
  <c r="F58" i="13"/>
  <c r="F104" i="13"/>
  <c r="F121" i="13"/>
  <c r="F107" i="13"/>
  <c r="F164" i="13"/>
  <c r="F74" i="13"/>
  <c r="F82" i="13"/>
  <c r="F70" i="13"/>
  <c r="F133" i="13"/>
  <c r="F147" i="13"/>
  <c r="F93" i="13"/>
  <c r="F96" i="13"/>
  <c r="F130" i="13"/>
  <c r="F159" i="13"/>
  <c r="F141" i="13"/>
  <c r="F103" i="13"/>
  <c r="F73" i="13"/>
  <c r="F80" i="13"/>
  <c r="F78" i="13"/>
  <c r="F145" i="13"/>
  <c r="F75" i="13"/>
  <c r="F166" i="13"/>
  <c r="F178" i="13"/>
  <c r="F116" i="13"/>
  <c r="F85" i="13"/>
  <c r="F77" i="13"/>
  <c r="F160" i="13"/>
  <c r="F168" i="13"/>
  <c r="F176" i="13"/>
  <c r="F84" i="13"/>
  <c r="F71" i="13"/>
  <c r="F120" i="13"/>
  <c r="BX25" i="27"/>
  <c r="BX21" i="27"/>
  <c r="BX22" i="27" s="1"/>
  <c r="BX39" i="27"/>
  <c r="BX2" i="27"/>
  <c r="BX44" i="27"/>
  <c r="EM43" i="13"/>
  <c r="EM44" i="13" s="1"/>
  <c r="EL44" i="13"/>
  <c r="BX45" i="27" l="1"/>
  <c r="BY18" i="27"/>
  <c r="BX3" i="27"/>
  <c r="BX30" i="27"/>
  <c r="BX32" i="27" s="1"/>
  <c r="BX5" i="27" s="1"/>
  <c r="BX34" i="27"/>
  <c r="BX35" i="27" s="1"/>
  <c r="BX4" i="27" s="1"/>
  <c r="BX40" i="27"/>
  <c r="BX24" i="27"/>
  <c r="BX26" i="27" s="1"/>
  <c r="F25" i="13"/>
  <c r="BY21" i="27" l="1"/>
  <c r="BY22" i="27" s="1"/>
  <c r="BY44" i="27"/>
  <c r="BY25" i="27"/>
  <c r="BY39" i="27"/>
  <c r="BY2" i="27"/>
  <c r="H64" i="1"/>
  <c r="H63" i="1"/>
  <c r="BY45" i="27" l="1"/>
  <c r="BZ18" i="27"/>
  <c r="BY30" i="27"/>
  <c r="BY32" i="27" s="1"/>
  <c r="BY5" i="27" s="1"/>
  <c r="BY34" i="27"/>
  <c r="BY35" i="27" s="1"/>
  <c r="BY4" i="27" s="1"/>
  <c r="BY3" i="27"/>
  <c r="BY40" i="27"/>
  <c r="BY24" i="27"/>
  <c r="BY26" i="27" s="1"/>
  <c r="E126" i="4"/>
  <c r="E19" i="33" s="1"/>
  <c r="E125" i="4"/>
  <c r="E18" i="33" s="1"/>
  <c r="E124" i="4"/>
  <c r="E17" i="33" s="1"/>
  <c r="E123" i="4"/>
  <c r="E16" i="33" s="1"/>
  <c r="E122" i="4"/>
  <c r="E15" i="33" s="1"/>
  <c r="E14" i="33"/>
  <c r="E13" i="33"/>
  <c r="E119" i="4"/>
  <c r="E12" i="33" s="1"/>
  <c r="H147" i="1"/>
  <c r="BZ21" i="27" l="1"/>
  <c r="BZ22" i="27" s="1"/>
  <c r="BZ25" i="27"/>
  <c r="BZ39" i="27"/>
  <c r="BZ2" i="27"/>
  <c r="BZ44" i="27"/>
  <c r="E15" i="14"/>
  <c r="E16" i="14"/>
  <c r="E17" i="14"/>
  <c r="E19" i="14"/>
  <c r="E18" i="14"/>
  <c r="E20" i="14"/>
  <c r="E21" i="14"/>
  <c r="E22" i="14"/>
  <c r="E128" i="1"/>
  <c r="E125" i="1"/>
  <c r="H80" i="1"/>
  <c r="H79" i="1"/>
  <c r="H78" i="1"/>
  <c r="H76" i="1"/>
  <c r="H69" i="1"/>
  <c r="H68" i="1"/>
  <c r="E18" i="6" l="1"/>
  <c r="E63" i="3"/>
  <c r="BZ45" i="27"/>
  <c r="CA18" i="27"/>
  <c r="BZ30" i="27"/>
  <c r="BZ32" i="27" s="1"/>
  <c r="BZ5" i="27" s="1"/>
  <c r="BZ34" i="27"/>
  <c r="BZ35" i="27" s="1"/>
  <c r="BZ4" i="27" s="1"/>
  <c r="BZ3" i="27"/>
  <c r="BZ24" i="27"/>
  <c r="BZ26" i="27" s="1"/>
  <c r="BZ40" i="27"/>
  <c r="E13" i="6"/>
  <c r="E58" i="3"/>
  <c r="E12" i="6"/>
  <c r="E57" i="3"/>
  <c r="E14" i="6"/>
  <c r="E59" i="3"/>
  <c r="E17" i="6"/>
  <c r="E62" i="3"/>
  <c r="E16" i="6"/>
  <c r="E61" i="3"/>
  <c r="E15" i="6"/>
  <c r="E60" i="3"/>
  <c r="E11" i="6"/>
  <c r="E56" i="3"/>
  <c r="J2" i="26"/>
  <c r="CA25" i="27" l="1"/>
  <c r="CA39" i="27"/>
  <c r="CA2" i="27"/>
  <c r="CA44" i="27"/>
  <c r="CA21" i="27"/>
  <c r="CA22" i="27" s="1"/>
  <c r="J4" i="26"/>
  <c r="J5" i="26"/>
  <c r="CA45" i="27" l="1"/>
  <c r="CB18" i="27"/>
  <c r="CA30" i="27"/>
  <c r="CA32" i="27" s="1"/>
  <c r="CA5" i="27" s="1"/>
  <c r="CA34" i="27"/>
  <c r="CA35" i="27" s="1"/>
  <c r="CA4" i="27" s="1"/>
  <c r="CA24" i="27"/>
  <c r="CA26" i="27" s="1"/>
  <c r="CA3" i="27"/>
  <c r="CA40" i="27"/>
  <c r="J3" i="26"/>
  <c r="J71" i="26" s="1"/>
  <c r="J82" i="19"/>
  <c r="J83" i="19" s="1"/>
  <c r="J34" i="1"/>
  <c r="J37" i="1" s="1"/>
  <c r="J116" i="4" s="1"/>
  <c r="K2" i="26"/>
  <c r="J83" i="1" l="1"/>
  <c r="CB25" i="27"/>
  <c r="CB2" i="27"/>
  <c r="CB21" i="27"/>
  <c r="CB22" i="27" s="1"/>
  <c r="CB44" i="27"/>
  <c r="CB39" i="27"/>
  <c r="K5" i="26"/>
  <c r="K4" i="26"/>
  <c r="J188" i="4" l="1"/>
  <c r="CB40" i="27"/>
  <c r="CC18" i="27"/>
  <c r="CB3" i="27"/>
  <c r="CB30" i="27"/>
  <c r="CB32" i="27" s="1"/>
  <c r="CB5" i="27" s="1"/>
  <c r="CB34" i="27"/>
  <c r="CB35" i="27" s="1"/>
  <c r="CB4" i="27" s="1"/>
  <c r="CB45" i="27"/>
  <c r="CB24" i="27"/>
  <c r="CB26" i="27" s="1"/>
  <c r="K3" i="26"/>
  <c r="K71" i="26" s="1"/>
  <c r="K82" i="19"/>
  <c r="K34" i="1"/>
  <c r="K37" i="1" s="1"/>
  <c r="L2" i="26"/>
  <c r="K115" i="4"/>
  <c r="CC25" i="27" l="1"/>
  <c r="CC21" i="27"/>
  <c r="CC22" i="27" s="1"/>
  <c r="CC2" i="27"/>
  <c r="CC44" i="27"/>
  <c r="CC39" i="27"/>
  <c r="K83" i="19"/>
  <c r="L34" i="1"/>
  <c r="L4" i="26"/>
  <c r="L5" i="26"/>
  <c r="K83" i="1" l="1"/>
  <c r="CC45" i="27"/>
  <c r="CD18" i="27"/>
  <c r="CC40" i="27"/>
  <c r="CC34" i="27"/>
  <c r="CC35" i="27" s="1"/>
  <c r="CC4" i="27" s="1"/>
  <c r="CC30" i="27"/>
  <c r="CC32" i="27" s="1"/>
  <c r="CC5" i="27" s="1"/>
  <c r="CC3" i="27"/>
  <c r="CC24" i="27"/>
  <c r="CC26" i="27" s="1"/>
  <c r="L3" i="26"/>
  <c r="L71" i="26" s="1"/>
  <c r="L82" i="19"/>
  <c r="L115" i="4"/>
  <c r="M2" i="26"/>
  <c r="CD39" i="27" l="1"/>
  <c r="CD21" i="27"/>
  <c r="CD22" i="27" s="1"/>
  <c r="CD25" i="27"/>
  <c r="CD2" i="27"/>
  <c r="CD44" i="27"/>
  <c r="L83" i="19"/>
  <c r="M5" i="26"/>
  <c r="M4" i="26"/>
  <c r="L83" i="1" l="1"/>
  <c r="K188" i="4"/>
  <c r="CD45" i="27"/>
  <c r="CE18" i="27"/>
  <c r="CD3" i="27"/>
  <c r="CD24" i="27"/>
  <c r="CD26" i="27" s="1"/>
  <c r="CD30" i="27"/>
  <c r="CD32" i="27" s="1"/>
  <c r="CD5" i="27" s="1"/>
  <c r="CD40" i="27"/>
  <c r="CD34" i="27"/>
  <c r="CD35" i="27" s="1"/>
  <c r="CD4" i="27" s="1"/>
  <c r="M3" i="26"/>
  <c r="M71" i="26" s="1"/>
  <c r="M82" i="19"/>
  <c r="N2" i="26"/>
  <c r="M34" i="1"/>
  <c r="CE44" i="27" l="1"/>
  <c r="CE21" i="27"/>
  <c r="CE22" i="27" s="1"/>
  <c r="CE39" i="27"/>
  <c r="CE2" i="27"/>
  <c r="CE25" i="27"/>
  <c r="M83" i="19"/>
  <c r="M115" i="4"/>
  <c r="N4" i="26"/>
  <c r="N5" i="26"/>
  <c r="M83" i="1" l="1"/>
  <c r="L188" i="4"/>
  <c r="CE45" i="27"/>
  <c r="CF18" i="27"/>
  <c r="CE3" i="27"/>
  <c r="CE30" i="27"/>
  <c r="CE32" i="27" s="1"/>
  <c r="CE5" i="27" s="1"/>
  <c r="CE40" i="27"/>
  <c r="CE34" i="27"/>
  <c r="CE35" i="27" s="1"/>
  <c r="CE4" i="27" s="1"/>
  <c r="CE24" i="27"/>
  <c r="CE26" i="27" s="1"/>
  <c r="N3" i="26"/>
  <c r="N71" i="26" s="1"/>
  <c r="N82" i="19"/>
  <c r="O2" i="26"/>
  <c r="M155" i="1" l="1"/>
  <c r="CF44" i="27"/>
  <c r="CF21" i="27"/>
  <c r="CF22" i="27" s="1"/>
  <c r="CF2" i="27"/>
  <c r="CF25" i="27"/>
  <c r="CF39" i="27"/>
  <c r="N83" i="19"/>
  <c r="N34" i="1"/>
  <c r="N115" i="4"/>
  <c r="O4" i="26"/>
  <c r="O5" i="26"/>
  <c r="N83" i="1" l="1"/>
  <c r="M188" i="4"/>
  <c r="CF45" i="27"/>
  <c r="CG18" i="27"/>
  <c r="CF24" i="27"/>
  <c r="CF26" i="27" s="1"/>
  <c r="CF34" i="27"/>
  <c r="CF35" i="27" s="1"/>
  <c r="CF4" i="27" s="1"/>
  <c r="CF30" i="27"/>
  <c r="CF32" i="27" s="1"/>
  <c r="CF5" i="27" s="1"/>
  <c r="CF40" i="27"/>
  <c r="CF3" i="27"/>
  <c r="O3" i="26"/>
  <c r="O71" i="26" s="1"/>
  <c r="O82" i="19"/>
  <c r="O34" i="1"/>
  <c r="O115" i="4"/>
  <c r="P2" i="26"/>
  <c r="N155" i="1" l="1"/>
  <c r="N188" i="4" s="1"/>
  <c r="CG25" i="27"/>
  <c r="CG44" i="27"/>
  <c r="CG21" i="27"/>
  <c r="CG22" i="27" s="1"/>
  <c r="CG2" i="27"/>
  <c r="CG39" i="27"/>
  <c r="O83" i="19"/>
  <c r="P4" i="26"/>
  <c r="P5" i="26"/>
  <c r="O83" i="1" l="1"/>
  <c r="CG45" i="27"/>
  <c r="CH18" i="27"/>
  <c r="CG30" i="27"/>
  <c r="CG32" i="27" s="1"/>
  <c r="CG5" i="27" s="1"/>
  <c r="CG24" i="27"/>
  <c r="CG26" i="27" s="1"/>
  <c r="CG34" i="27"/>
  <c r="CG35" i="27" s="1"/>
  <c r="CG4" i="27" s="1"/>
  <c r="CG40" i="27"/>
  <c r="CG3" i="27"/>
  <c r="P3" i="26"/>
  <c r="P71" i="26" s="1"/>
  <c r="P82" i="19"/>
  <c r="P115" i="4"/>
  <c r="Q2" i="26"/>
  <c r="O155" i="1" l="1"/>
  <c r="CH25" i="27"/>
  <c r="CH21" i="27"/>
  <c r="CH22" i="27" s="1"/>
  <c r="CH2" i="27"/>
  <c r="CH39" i="27"/>
  <c r="CH44" i="27"/>
  <c r="P83" i="19"/>
  <c r="P34" i="1"/>
  <c r="Q5" i="26"/>
  <c r="Q4" i="26"/>
  <c r="P83" i="1" l="1"/>
  <c r="O188" i="4"/>
  <c r="CH45" i="27"/>
  <c r="CI18" i="27"/>
  <c r="CH24" i="27"/>
  <c r="CH26" i="27" s="1"/>
  <c r="CH3" i="27"/>
  <c r="CH30" i="27"/>
  <c r="CH32" i="27" s="1"/>
  <c r="CH5" i="27" s="1"/>
  <c r="CH34" i="27"/>
  <c r="CH35" i="27" s="1"/>
  <c r="CH4" i="27" s="1"/>
  <c r="CH40" i="27"/>
  <c r="Q3" i="26"/>
  <c r="Q71" i="26" s="1"/>
  <c r="Q82" i="19"/>
  <c r="R2" i="26"/>
  <c r="Q34" i="1"/>
  <c r="P155" i="1" l="1"/>
  <c r="CI39" i="27"/>
  <c r="CI44" i="27"/>
  <c r="CI25" i="27"/>
  <c r="CI21" i="27"/>
  <c r="CI22" i="27" s="1"/>
  <c r="CI2" i="27"/>
  <c r="Q83" i="19"/>
  <c r="Q115" i="4"/>
  <c r="R5" i="26"/>
  <c r="R4" i="26"/>
  <c r="Q83" i="1" l="1"/>
  <c r="Q155" i="1" s="1"/>
  <c r="P188" i="4"/>
  <c r="CI45" i="27"/>
  <c r="CJ18" i="27"/>
  <c r="CI34" i="27"/>
  <c r="CI35" i="27" s="1"/>
  <c r="CI4" i="27" s="1"/>
  <c r="CI3" i="27"/>
  <c r="CI30" i="27"/>
  <c r="CI32" i="27" s="1"/>
  <c r="CI5" i="27" s="1"/>
  <c r="CI24" i="27"/>
  <c r="CI26" i="27" s="1"/>
  <c r="CI40" i="27"/>
  <c r="R34" i="1"/>
  <c r="R3" i="26"/>
  <c r="R71" i="26" s="1"/>
  <c r="R82" i="19"/>
  <c r="S2" i="26"/>
  <c r="CJ2" i="27" l="1"/>
  <c r="CJ44" i="27"/>
  <c r="CJ39" i="27"/>
  <c r="CJ25" i="27"/>
  <c r="CJ21" i="27"/>
  <c r="CJ22" i="27" s="1"/>
  <c r="R83" i="19"/>
  <c r="R115" i="4"/>
  <c r="S5" i="26"/>
  <c r="S4" i="26"/>
  <c r="R83" i="1" l="1"/>
  <c r="Q188" i="4"/>
  <c r="CJ24" i="27"/>
  <c r="CJ26" i="27" s="1"/>
  <c r="CK18" i="27"/>
  <c r="CJ30" i="27"/>
  <c r="CJ32" i="27" s="1"/>
  <c r="CJ5" i="27" s="1"/>
  <c r="CJ34" i="27"/>
  <c r="CJ35" i="27" s="1"/>
  <c r="CJ4" i="27" s="1"/>
  <c r="CJ45" i="27"/>
  <c r="CJ3" i="27"/>
  <c r="CJ40" i="27"/>
  <c r="S3" i="26"/>
  <c r="S71" i="26" s="1"/>
  <c r="S82" i="19"/>
  <c r="S115" i="4"/>
  <c r="T2" i="26"/>
  <c r="R155" i="1" l="1"/>
  <c r="CK25" i="27"/>
  <c r="CK44" i="27"/>
  <c r="CK2" i="27"/>
  <c r="CK21" i="27"/>
  <c r="CK22" i="27" s="1"/>
  <c r="CK39" i="27"/>
  <c r="S83" i="19"/>
  <c r="S34" i="1"/>
  <c r="T5" i="26"/>
  <c r="T4" i="26"/>
  <c r="S83" i="1" l="1"/>
  <c r="R188" i="4"/>
  <c r="CK34" i="27"/>
  <c r="CK35" i="27" s="1"/>
  <c r="CK4" i="27" s="1"/>
  <c r="CL18" i="27"/>
  <c r="CK24" i="27"/>
  <c r="CK26" i="27" s="1"/>
  <c r="CK45" i="27"/>
  <c r="CK3" i="27"/>
  <c r="CK30" i="27"/>
  <c r="CK32" i="27" s="1"/>
  <c r="CK5" i="27" s="1"/>
  <c r="CK40" i="27"/>
  <c r="T3" i="26"/>
  <c r="T71" i="26" s="1"/>
  <c r="T82" i="19"/>
  <c r="T34" i="1"/>
  <c r="U2" i="26"/>
  <c r="S155" i="1" l="1"/>
  <c r="CL21" i="27"/>
  <c r="CL22" i="27" s="1"/>
  <c r="CL25" i="27"/>
  <c r="CL39" i="27"/>
  <c r="CL2" i="27"/>
  <c r="CL44" i="27"/>
  <c r="T83" i="19"/>
  <c r="T115" i="4"/>
  <c r="U5" i="26"/>
  <c r="U4" i="26"/>
  <c r="T83" i="1" l="1"/>
  <c r="S188" i="4"/>
  <c r="CL45" i="27"/>
  <c r="CM18" i="27"/>
  <c r="CL30" i="27"/>
  <c r="CL32" i="27" s="1"/>
  <c r="CL5" i="27" s="1"/>
  <c r="CL34" i="27"/>
  <c r="CL35" i="27" s="1"/>
  <c r="CL4" i="27" s="1"/>
  <c r="CL24" i="27"/>
  <c r="CL26" i="27" s="1"/>
  <c r="CL3" i="27"/>
  <c r="CL40" i="27"/>
  <c r="U115" i="4"/>
  <c r="U3" i="26"/>
  <c r="U71" i="26" s="1"/>
  <c r="U82" i="19"/>
  <c r="V2" i="26"/>
  <c r="T155" i="1" l="1"/>
  <c r="CM25" i="27"/>
  <c r="CM44" i="27"/>
  <c r="CM39" i="27"/>
  <c r="CM2" i="27"/>
  <c r="CM21" i="27"/>
  <c r="CM22" i="27" s="1"/>
  <c r="U83" i="19"/>
  <c r="U34" i="1"/>
  <c r="V5" i="26"/>
  <c r="V4" i="26"/>
  <c r="U83" i="1" l="1"/>
  <c r="T188" i="4"/>
  <c r="CM24" i="27"/>
  <c r="CM26" i="27" s="1"/>
  <c r="CN18" i="27"/>
  <c r="CM34" i="27"/>
  <c r="CM35" i="27" s="1"/>
  <c r="CM4" i="27" s="1"/>
  <c r="CM30" i="27"/>
  <c r="CM32" i="27" s="1"/>
  <c r="CM5" i="27" s="1"/>
  <c r="CM3" i="27"/>
  <c r="CM45" i="27"/>
  <c r="CM40" i="27"/>
  <c r="V3" i="26"/>
  <c r="V71" i="26" s="1"/>
  <c r="V82" i="19"/>
  <c r="W2" i="26"/>
  <c r="U155" i="1" l="1"/>
  <c r="CN2" i="27"/>
  <c r="CN21" i="27"/>
  <c r="CN22" i="27" s="1"/>
  <c r="CN39" i="27"/>
  <c r="CN44" i="27"/>
  <c r="CN25" i="27"/>
  <c r="V83" i="19"/>
  <c r="V34" i="1"/>
  <c r="V115" i="4"/>
  <c r="W4" i="26"/>
  <c r="W5" i="26"/>
  <c r="V83" i="1" l="1"/>
  <c r="U188" i="4"/>
  <c r="CN24" i="27"/>
  <c r="CN26" i="27" s="1"/>
  <c r="CO18" i="27"/>
  <c r="CN34" i="27"/>
  <c r="CN35" i="27" s="1"/>
  <c r="CN4" i="27" s="1"/>
  <c r="CN30" i="27"/>
  <c r="CN32" i="27" s="1"/>
  <c r="CN5" i="27" s="1"/>
  <c r="CN45" i="27"/>
  <c r="CN3" i="27"/>
  <c r="CN40" i="27"/>
  <c r="W34" i="1"/>
  <c r="W3" i="26"/>
  <c r="W71" i="26" s="1"/>
  <c r="W82" i="19"/>
  <c r="X2" i="26"/>
  <c r="V155" i="1" l="1"/>
  <c r="CO39" i="27"/>
  <c r="CO44" i="27"/>
  <c r="CO25" i="27"/>
  <c r="CO21" i="27"/>
  <c r="CO22" i="27" s="1"/>
  <c r="CO2" i="27"/>
  <c r="W83" i="19"/>
  <c r="W115" i="4"/>
  <c r="X4" i="26"/>
  <c r="X5" i="26"/>
  <c r="W83" i="1" l="1"/>
  <c r="V188" i="4"/>
  <c r="CO45" i="27"/>
  <c r="CP18" i="27"/>
  <c r="CO40" i="27"/>
  <c r="CO30" i="27"/>
  <c r="CO32" i="27" s="1"/>
  <c r="CO5" i="27" s="1"/>
  <c r="CO34" i="27"/>
  <c r="CO35" i="27" s="1"/>
  <c r="CO4" i="27" s="1"/>
  <c r="CO3" i="27"/>
  <c r="CO24" i="27"/>
  <c r="CO26" i="27" s="1"/>
  <c r="X3" i="26"/>
  <c r="X71" i="26" s="1"/>
  <c r="X82" i="19"/>
  <c r="X34" i="1"/>
  <c r="Y2" i="26"/>
  <c r="W155" i="1" l="1"/>
  <c r="CP39" i="27"/>
  <c r="CP44" i="27"/>
  <c r="CP2" i="27"/>
  <c r="CP21" i="27"/>
  <c r="CP22" i="27" s="1"/>
  <c r="CP25" i="27"/>
  <c r="X83" i="19"/>
  <c r="X115" i="4"/>
  <c r="Y4" i="26"/>
  <c r="Y5" i="26"/>
  <c r="X83" i="1" l="1"/>
  <c r="W188" i="4"/>
  <c r="CP45" i="27"/>
  <c r="CQ18" i="27"/>
  <c r="CP3" i="27"/>
  <c r="CP24" i="27"/>
  <c r="CP26" i="27" s="1"/>
  <c r="CP34" i="27"/>
  <c r="CP35" i="27" s="1"/>
  <c r="CP4" i="27" s="1"/>
  <c r="CP30" i="27"/>
  <c r="CP32" i="27" s="1"/>
  <c r="CP5" i="27" s="1"/>
  <c r="CP40" i="27"/>
  <c r="Y3" i="26"/>
  <c r="Y71" i="26" s="1"/>
  <c r="Y82" i="19"/>
  <c r="Z2" i="26"/>
  <c r="X155" i="1" l="1"/>
  <c r="CQ39" i="27"/>
  <c r="CQ25" i="27"/>
  <c r="CQ21" i="27"/>
  <c r="CQ22" i="27" s="1"/>
  <c r="CQ44" i="27"/>
  <c r="CQ2" i="27"/>
  <c r="Y83" i="19"/>
  <c r="Y34" i="1"/>
  <c r="Y115" i="4"/>
  <c r="Z5" i="26"/>
  <c r="Z4" i="26"/>
  <c r="Y83" i="1" l="1"/>
  <c r="X188" i="4"/>
  <c r="CQ24" i="27"/>
  <c r="CQ26" i="27" s="1"/>
  <c r="CR18" i="27"/>
  <c r="CQ3" i="27"/>
  <c r="CQ30" i="27"/>
  <c r="CQ32" i="27" s="1"/>
  <c r="CQ5" i="27" s="1"/>
  <c r="CQ34" i="27"/>
  <c r="CQ35" i="27" s="1"/>
  <c r="CQ4" i="27" s="1"/>
  <c r="CQ40" i="27"/>
  <c r="CQ45" i="27"/>
  <c r="Z3" i="26"/>
  <c r="Z71" i="26" s="1"/>
  <c r="Z82" i="19"/>
  <c r="AA2" i="26"/>
  <c r="Y155" i="1" l="1"/>
  <c r="CR2" i="27"/>
  <c r="CR44" i="27"/>
  <c r="CR21" i="27"/>
  <c r="CR22" i="27" s="1"/>
  <c r="CR39" i="27"/>
  <c r="CR25" i="27"/>
  <c r="Z83" i="19"/>
  <c r="Z34" i="1"/>
  <c r="Z115" i="4"/>
  <c r="AA5" i="26"/>
  <c r="AA4" i="26"/>
  <c r="Z83" i="1" l="1"/>
  <c r="Y188" i="4"/>
  <c r="CR45" i="27"/>
  <c r="CS18" i="27"/>
  <c r="CR30" i="27"/>
  <c r="CR32" i="27" s="1"/>
  <c r="CR5" i="27" s="1"/>
  <c r="CR34" i="27"/>
  <c r="CR35" i="27" s="1"/>
  <c r="CR4" i="27" s="1"/>
  <c r="CR3" i="27"/>
  <c r="CR40" i="27"/>
  <c r="CR24" i="27"/>
  <c r="CR26" i="27" s="1"/>
  <c r="AA115" i="4"/>
  <c r="AA3" i="26"/>
  <c r="AA71" i="26" s="1"/>
  <c r="AA82" i="19"/>
  <c r="AB2" i="26"/>
  <c r="Z155" i="1" l="1"/>
  <c r="CS39" i="27"/>
  <c r="CS21" i="27"/>
  <c r="CS22" i="27" s="1"/>
  <c r="CS44" i="27"/>
  <c r="CS2" i="27"/>
  <c r="CS25" i="27"/>
  <c r="AA83" i="19"/>
  <c r="AA34" i="1"/>
  <c r="AB4" i="26"/>
  <c r="AB5" i="26"/>
  <c r="AA83" i="1" l="1"/>
  <c r="Z188" i="4"/>
  <c r="CS24" i="27"/>
  <c r="CS26" i="27" s="1"/>
  <c r="CT18" i="27"/>
  <c r="CS34" i="27"/>
  <c r="CS35" i="27" s="1"/>
  <c r="CS4" i="27" s="1"/>
  <c r="CS45" i="27"/>
  <c r="CS3" i="27"/>
  <c r="CS40" i="27"/>
  <c r="CS30" i="27"/>
  <c r="CS32" i="27" s="1"/>
  <c r="CS5" i="27" s="1"/>
  <c r="AB3" i="26"/>
  <c r="AB71" i="26" s="1"/>
  <c r="AB82" i="19"/>
  <c r="AB34" i="1"/>
  <c r="AC2" i="26"/>
  <c r="AA155" i="1" l="1"/>
  <c r="CT2" i="27"/>
  <c r="CT21" i="27"/>
  <c r="CT22" i="27" s="1"/>
  <c r="CT44" i="27"/>
  <c r="CT39" i="27"/>
  <c r="CT25" i="27"/>
  <c r="AB83" i="19"/>
  <c r="AB115" i="4"/>
  <c r="AC5" i="26"/>
  <c r="AC4" i="26"/>
  <c r="AB83" i="1" l="1"/>
  <c r="AA188" i="4"/>
  <c r="CT24" i="27"/>
  <c r="CT26" i="27" s="1"/>
  <c r="CU18" i="27"/>
  <c r="CT3" i="27"/>
  <c r="CT34" i="27"/>
  <c r="CT35" i="27" s="1"/>
  <c r="CT4" i="27" s="1"/>
  <c r="CT30" i="27"/>
  <c r="CT32" i="27" s="1"/>
  <c r="CT5" i="27" s="1"/>
  <c r="CT45" i="27"/>
  <c r="CT40" i="27"/>
  <c r="AC34" i="1"/>
  <c r="AC3" i="26"/>
  <c r="AC71" i="26" s="1"/>
  <c r="AC82" i="19"/>
  <c r="AD2" i="26"/>
  <c r="AB155" i="1" l="1"/>
  <c r="CU2" i="27"/>
  <c r="CU25" i="27"/>
  <c r="CU21" i="27"/>
  <c r="CU22" i="27" s="1"/>
  <c r="CU39" i="27"/>
  <c r="CU44" i="27"/>
  <c r="AC83" i="19"/>
  <c r="AC115" i="4"/>
  <c r="AD5" i="26"/>
  <c r="AD4" i="26"/>
  <c r="AC83" i="1" l="1"/>
  <c r="AB188" i="4"/>
  <c r="CU24" i="27"/>
  <c r="CU26" i="27" s="1"/>
  <c r="CV18" i="27"/>
  <c r="CU34" i="27"/>
  <c r="CU35" i="27" s="1"/>
  <c r="CU4" i="27" s="1"/>
  <c r="CU30" i="27"/>
  <c r="CU32" i="27" s="1"/>
  <c r="CU5" i="27" s="1"/>
  <c r="CU45" i="27"/>
  <c r="CU3" i="27"/>
  <c r="CU40" i="27"/>
  <c r="AD34" i="1"/>
  <c r="AD3" i="26"/>
  <c r="AD71" i="26" s="1"/>
  <c r="AD82" i="19"/>
  <c r="AE2" i="26"/>
  <c r="AC155" i="1" l="1"/>
  <c r="CV2" i="27"/>
  <c r="CV21" i="27"/>
  <c r="CV22" i="27" s="1"/>
  <c r="CV39" i="27"/>
  <c r="CV25" i="27"/>
  <c r="CV44" i="27"/>
  <c r="AD83" i="19"/>
  <c r="AD115" i="4"/>
  <c r="AE5" i="26"/>
  <c r="AE4" i="26"/>
  <c r="AD83" i="1" l="1"/>
  <c r="AC188" i="4"/>
  <c r="CV24" i="27"/>
  <c r="CV26" i="27" s="1"/>
  <c r="CW18" i="27"/>
  <c r="CV30" i="27"/>
  <c r="CV32" i="27" s="1"/>
  <c r="CV5" i="27" s="1"/>
  <c r="CV40" i="27"/>
  <c r="CV3" i="27"/>
  <c r="CV34" i="27"/>
  <c r="CV35" i="27" s="1"/>
  <c r="CV4" i="27" s="1"/>
  <c r="CV45" i="27"/>
  <c r="AE34" i="1"/>
  <c r="AE3" i="26"/>
  <c r="AE71" i="26" s="1"/>
  <c r="AE82" i="19"/>
  <c r="AF2" i="26"/>
  <c r="AD155" i="1" l="1"/>
  <c r="CW2" i="27"/>
  <c r="CW21" i="27"/>
  <c r="CW22" i="27" s="1"/>
  <c r="CW25" i="27"/>
  <c r="CW44" i="27"/>
  <c r="CW39" i="27"/>
  <c r="AE83" i="19"/>
  <c r="AE115" i="4"/>
  <c r="AF4" i="26"/>
  <c r="AF5" i="26"/>
  <c r="AE83" i="1" l="1"/>
  <c r="AD188" i="4"/>
  <c r="CW24" i="27"/>
  <c r="CW26" i="27" s="1"/>
  <c r="CX18" i="27"/>
  <c r="CW30" i="27"/>
  <c r="CW32" i="27" s="1"/>
  <c r="CW5" i="27" s="1"/>
  <c r="CW3" i="27"/>
  <c r="CW34" i="27"/>
  <c r="CW35" i="27" s="1"/>
  <c r="CW4" i="27" s="1"/>
  <c r="CW45" i="27"/>
  <c r="CW40" i="27"/>
  <c r="AF34" i="1"/>
  <c r="AF3" i="26"/>
  <c r="AF71" i="26" s="1"/>
  <c r="AF82" i="19"/>
  <c r="AG2" i="26"/>
  <c r="AE155" i="1" l="1"/>
  <c r="CX21" i="27"/>
  <c r="CX22" i="27" s="1"/>
  <c r="CX2" i="27"/>
  <c r="CX25" i="27"/>
  <c r="CX39" i="27"/>
  <c r="CX44" i="27"/>
  <c r="AF83" i="19"/>
  <c r="AF115" i="4"/>
  <c r="AG4" i="26"/>
  <c r="AG5" i="26"/>
  <c r="AF83" i="1" l="1"/>
  <c r="AE188" i="4"/>
  <c r="CX45" i="27"/>
  <c r="CY18" i="27"/>
  <c r="CX34" i="27"/>
  <c r="CX35" i="27" s="1"/>
  <c r="CX4" i="27" s="1"/>
  <c r="CX3" i="27"/>
  <c r="CX30" i="27"/>
  <c r="CX32" i="27" s="1"/>
  <c r="CX5" i="27" s="1"/>
  <c r="CX24" i="27"/>
  <c r="CX26" i="27" s="1"/>
  <c r="CX40" i="27"/>
  <c r="AG34" i="1"/>
  <c r="AG3" i="26"/>
  <c r="AG71" i="26" s="1"/>
  <c r="AG82" i="19"/>
  <c r="AH2" i="26"/>
  <c r="AF155" i="1" l="1"/>
  <c r="CY39" i="27"/>
  <c r="CY44" i="27"/>
  <c r="CY21" i="27"/>
  <c r="CY22" i="27" s="1"/>
  <c r="CY25" i="27"/>
  <c r="CY2" i="27"/>
  <c r="AG83" i="19"/>
  <c r="AG115" i="4"/>
  <c r="AH5" i="26"/>
  <c r="AH4" i="26"/>
  <c r="AG83" i="1" l="1"/>
  <c r="AF188" i="4"/>
  <c r="CY34" i="27"/>
  <c r="CY35" i="27" s="1"/>
  <c r="CY4" i="27" s="1"/>
  <c r="CZ18" i="27"/>
  <c r="CY30" i="27"/>
  <c r="CY32" i="27" s="1"/>
  <c r="CY5" i="27" s="1"/>
  <c r="CY45" i="27"/>
  <c r="CY40" i="27"/>
  <c r="CY3" i="27"/>
  <c r="CY24" i="27"/>
  <c r="CY26" i="27" s="1"/>
  <c r="AH3" i="26"/>
  <c r="AH71" i="26" s="1"/>
  <c r="AH82" i="19"/>
  <c r="AH34" i="1"/>
  <c r="AH115" i="4"/>
  <c r="AI2" i="26"/>
  <c r="AG155" i="1" l="1"/>
  <c r="CZ39" i="27"/>
  <c r="CZ25" i="27"/>
  <c r="CZ2" i="27"/>
  <c r="CZ44" i="27"/>
  <c r="CZ21" i="27"/>
  <c r="CZ22" i="27" s="1"/>
  <c r="AH83" i="19"/>
  <c r="AI5" i="26"/>
  <c r="AI4" i="26"/>
  <c r="AH83" i="1" l="1"/>
  <c r="AG188" i="4"/>
  <c r="CZ30" i="27"/>
  <c r="CZ32" i="27" s="1"/>
  <c r="CZ5" i="27" s="1"/>
  <c r="DA18" i="27"/>
  <c r="CZ3" i="27"/>
  <c r="CZ24" i="27"/>
  <c r="CZ26" i="27" s="1"/>
  <c r="CZ45" i="27"/>
  <c r="CZ34" i="27"/>
  <c r="CZ35" i="27" s="1"/>
  <c r="CZ4" i="27" s="1"/>
  <c r="CZ40" i="27"/>
  <c r="AI34" i="1"/>
  <c r="AI3" i="26"/>
  <c r="AI71" i="26" s="1"/>
  <c r="AI82" i="19"/>
  <c r="AJ2" i="26"/>
  <c r="AH155" i="1" l="1"/>
  <c r="DA2" i="27"/>
  <c r="DA21" i="27"/>
  <c r="DA22" i="27" s="1"/>
  <c r="DA44" i="27"/>
  <c r="DA39" i="27"/>
  <c r="DA25" i="27"/>
  <c r="AI83" i="19"/>
  <c r="AI115" i="4"/>
  <c r="AJ5" i="26"/>
  <c r="AJ4" i="26"/>
  <c r="AI83" i="1" l="1"/>
  <c r="AH188" i="4"/>
  <c r="DA45" i="27"/>
  <c r="DB18" i="27"/>
  <c r="DA3" i="27"/>
  <c r="DA34" i="27"/>
  <c r="DA35" i="27" s="1"/>
  <c r="DA4" i="27" s="1"/>
  <c r="DA30" i="27"/>
  <c r="DA32" i="27" s="1"/>
  <c r="DA5" i="27" s="1"/>
  <c r="DA40" i="27"/>
  <c r="DA24" i="27"/>
  <c r="DA26" i="27" s="1"/>
  <c r="AJ115" i="4"/>
  <c r="AJ3" i="26"/>
  <c r="AJ71" i="26" s="1"/>
  <c r="AJ82" i="19"/>
  <c r="AK2" i="26"/>
  <c r="AI155" i="1" l="1"/>
  <c r="DB39" i="27"/>
  <c r="DB25" i="27"/>
  <c r="DB44" i="27"/>
  <c r="DB21" i="27"/>
  <c r="DB22" i="27" s="1"/>
  <c r="DB2" i="27"/>
  <c r="AJ83" i="19"/>
  <c r="AJ34" i="1"/>
  <c r="AK4" i="26"/>
  <c r="AK5" i="26"/>
  <c r="AJ83" i="1" l="1"/>
  <c r="AI188" i="4"/>
  <c r="DB24" i="27"/>
  <c r="DB26" i="27" s="1"/>
  <c r="DC18" i="27"/>
  <c r="DB34" i="27"/>
  <c r="DB35" i="27" s="1"/>
  <c r="DB4" i="27" s="1"/>
  <c r="DB3" i="27"/>
  <c r="DB45" i="27"/>
  <c r="DB40" i="27"/>
  <c r="DB30" i="27"/>
  <c r="DB32" i="27" s="1"/>
  <c r="DB5" i="27" s="1"/>
  <c r="AK34" i="1"/>
  <c r="AK3" i="26"/>
  <c r="AK71" i="26" s="1"/>
  <c r="AK82" i="19"/>
  <c r="AL2" i="26"/>
  <c r="AJ155" i="1" l="1"/>
  <c r="DC39" i="27"/>
  <c r="DC21" i="27"/>
  <c r="DC22" i="27" s="1"/>
  <c r="DC25" i="27"/>
  <c r="DC44" i="27"/>
  <c r="DC2" i="27"/>
  <c r="AK83" i="19"/>
  <c r="AK115" i="4"/>
  <c r="AL5" i="26"/>
  <c r="AL4" i="26"/>
  <c r="AK83" i="1" l="1"/>
  <c r="AJ188" i="4"/>
  <c r="DC30" i="27"/>
  <c r="DC32" i="27" s="1"/>
  <c r="DC5" i="27" s="1"/>
  <c r="DD18" i="27"/>
  <c r="DC24" i="27"/>
  <c r="DC26" i="27" s="1"/>
  <c r="DC3" i="27"/>
  <c r="DC34" i="27"/>
  <c r="DC35" i="27" s="1"/>
  <c r="DC4" i="27" s="1"/>
  <c r="DC45" i="27"/>
  <c r="DC40" i="27"/>
  <c r="AL115" i="4"/>
  <c r="AL3" i="26"/>
  <c r="AL71" i="26" s="1"/>
  <c r="AL82" i="19"/>
  <c r="AM2" i="26"/>
  <c r="AK155" i="1" l="1"/>
  <c r="DD21" i="27"/>
  <c r="DD22" i="27" s="1"/>
  <c r="DD2" i="27"/>
  <c r="DD39" i="27"/>
  <c r="DD44" i="27"/>
  <c r="DD25" i="27"/>
  <c r="AL83" i="19"/>
  <c r="AL34" i="1"/>
  <c r="AM5" i="26"/>
  <c r="AM4" i="26"/>
  <c r="AL83" i="1" l="1"/>
  <c r="AK188" i="4"/>
  <c r="DD45" i="27"/>
  <c r="DE18" i="27"/>
  <c r="DD3" i="27"/>
  <c r="DD34" i="27"/>
  <c r="DD35" i="27" s="1"/>
  <c r="DD4" i="27" s="1"/>
  <c r="DD30" i="27"/>
  <c r="DD32" i="27" s="1"/>
  <c r="DD5" i="27" s="1"/>
  <c r="DD24" i="27"/>
  <c r="DD26" i="27" s="1"/>
  <c r="DD40" i="27"/>
  <c r="AM3" i="26"/>
  <c r="AM71" i="26" s="1"/>
  <c r="AM82" i="19"/>
  <c r="AN2" i="26"/>
  <c r="AM34" i="1"/>
  <c r="AL155" i="1" l="1"/>
  <c r="DE39" i="27"/>
  <c r="DE2" i="27"/>
  <c r="DE25" i="27"/>
  <c r="DE21" i="27"/>
  <c r="DE22" i="27" s="1"/>
  <c r="DE44" i="27"/>
  <c r="AM83" i="19"/>
  <c r="AM115" i="4"/>
  <c r="AN4" i="26"/>
  <c r="AN5" i="26"/>
  <c r="AM83" i="1" l="1"/>
  <c r="AL188" i="4"/>
  <c r="DE24" i="27"/>
  <c r="DE26" i="27" s="1"/>
  <c r="DF18" i="27"/>
  <c r="DE34" i="27"/>
  <c r="DE35" i="27" s="1"/>
  <c r="DE4" i="27" s="1"/>
  <c r="DE30" i="27"/>
  <c r="DE32" i="27" s="1"/>
  <c r="DE5" i="27" s="1"/>
  <c r="DE3" i="27"/>
  <c r="DE40" i="27"/>
  <c r="DE45" i="27"/>
  <c r="AN3" i="26"/>
  <c r="AN82" i="19"/>
  <c r="AO2" i="26"/>
  <c r="AM155" i="1" l="1"/>
  <c r="DF39" i="27"/>
  <c r="DF44" i="27"/>
  <c r="DF21" i="27"/>
  <c r="DF22" i="27" s="1"/>
  <c r="DF25" i="27"/>
  <c r="DF2" i="27"/>
  <c r="AN83" i="19"/>
  <c r="AN34" i="1"/>
  <c r="AN115" i="4"/>
  <c r="AO4" i="26"/>
  <c r="AO5" i="26"/>
  <c r="AN83" i="1" l="1"/>
  <c r="AM188" i="4"/>
  <c r="DF45" i="27"/>
  <c r="DG18" i="27"/>
  <c r="DF24" i="27"/>
  <c r="DF26" i="27" s="1"/>
  <c r="DF30" i="27"/>
  <c r="DF32" i="27" s="1"/>
  <c r="DF5" i="27" s="1"/>
  <c r="DF3" i="27"/>
  <c r="DF40" i="27"/>
  <c r="DF34" i="27"/>
  <c r="DF35" i="27" s="1"/>
  <c r="DF4" i="27" s="1"/>
  <c r="AO3" i="26"/>
  <c r="AO82" i="19"/>
  <c r="AO34" i="1"/>
  <c r="AP2" i="26"/>
  <c r="AN155" i="1" l="1"/>
  <c r="DG44" i="27"/>
  <c r="DG2" i="27"/>
  <c r="DG21" i="27"/>
  <c r="DG22" i="27" s="1"/>
  <c r="DG39" i="27"/>
  <c r="DG25" i="27"/>
  <c r="AO83" i="19"/>
  <c r="AO115" i="4"/>
  <c r="AP5" i="26"/>
  <c r="AP4" i="26"/>
  <c r="AO83" i="1" l="1"/>
  <c r="AN188" i="4"/>
  <c r="DG24" i="27"/>
  <c r="DG26" i="27" s="1"/>
  <c r="DH18" i="27"/>
  <c r="DG3" i="27"/>
  <c r="DG34" i="27"/>
  <c r="DG35" i="27" s="1"/>
  <c r="DG4" i="27" s="1"/>
  <c r="DG40" i="27"/>
  <c r="DG45" i="27"/>
  <c r="DG30" i="27"/>
  <c r="DG32" i="27" s="1"/>
  <c r="DG5" i="27" s="1"/>
  <c r="AP115" i="4"/>
  <c r="AP3" i="26"/>
  <c r="AP82" i="19"/>
  <c r="AQ2" i="26"/>
  <c r="AO155" i="1" l="1"/>
  <c r="DH2" i="27"/>
  <c r="DH25" i="27"/>
  <c r="DH39" i="27"/>
  <c r="DH21" i="27"/>
  <c r="DH22" i="27" s="1"/>
  <c r="DH44" i="27"/>
  <c r="AP83" i="19"/>
  <c r="AP34" i="1"/>
  <c r="AQ5" i="26"/>
  <c r="AQ4" i="26"/>
  <c r="AP83" i="1" l="1"/>
  <c r="AO188" i="4"/>
  <c r="DH45" i="27"/>
  <c r="DI18" i="27"/>
  <c r="DH40" i="27"/>
  <c r="DH34" i="27"/>
  <c r="DH35" i="27" s="1"/>
  <c r="DH4" i="27" s="1"/>
  <c r="DH24" i="27"/>
  <c r="DH26" i="27" s="1"/>
  <c r="DH3" i="27"/>
  <c r="DH30" i="27"/>
  <c r="DH32" i="27" s="1"/>
  <c r="DH5" i="27" s="1"/>
  <c r="AQ34" i="1"/>
  <c r="AQ3" i="26"/>
  <c r="AQ82" i="19"/>
  <c r="AR2" i="26"/>
  <c r="AP155" i="1" l="1"/>
  <c r="DI21" i="27"/>
  <c r="DI22" i="27" s="1"/>
  <c r="DI39" i="27"/>
  <c r="DI2" i="27"/>
  <c r="DI44" i="27"/>
  <c r="DI25" i="27"/>
  <c r="AQ83" i="19"/>
  <c r="AQ115" i="4"/>
  <c r="AR5" i="26"/>
  <c r="AR4" i="26"/>
  <c r="AQ83" i="1" l="1"/>
  <c r="AP188" i="4"/>
  <c r="DI45" i="27"/>
  <c r="DJ18" i="27"/>
  <c r="DI3" i="27"/>
  <c r="DI30" i="27"/>
  <c r="DI32" i="27" s="1"/>
  <c r="DI5" i="27" s="1"/>
  <c r="DI24" i="27"/>
  <c r="DI26" i="27" s="1"/>
  <c r="DI40" i="27"/>
  <c r="DI34" i="27"/>
  <c r="DI35" i="27" s="1"/>
  <c r="DI4" i="27" s="1"/>
  <c r="AR34" i="1"/>
  <c r="AR3" i="26"/>
  <c r="AR71" i="26" s="1"/>
  <c r="AR82" i="19"/>
  <c r="AS2" i="26"/>
  <c r="AQ155" i="1" l="1"/>
  <c r="DJ44" i="27"/>
  <c r="DJ21" i="27"/>
  <c r="DJ22" i="27" s="1"/>
  <c r="DJ25" i="27"/>
  <c r="DJ2" i="27"/>
  <c r="DJ39" i="27"/>
  <c r="AR83" i="19"/>
  <c r="AR115" i="4"/>
  <c r="AS5" i="26"/>
  <c r="AS4" i="26"/>
  <c r="AR83" i="1" l="1"/>
  <c r="AQ188" i="4"/>
  <c r="DJ24" i="27"/>
  <c r="DJ26" i="27" s="1"/>
  <c r="DK18" i="27"/>
  <c r="DJ34" i="27"/>
  <c r="DJ35" i="27" s="1"/>
  <c r="DJ4" i="27" s="1"/>
  <c r="DJ3" i="27"/>
  <c r="DJ40" i="27"/>
  <c r="DJ30" i="27"/>
  <c r="DJ32" i="27" s="1"/>
  <c r="DJ5" i="27" s="1"/>
  <c r="DJ45" i="27"/>
  <c r="AS115" i="4"/>
  <c r="AS3" i="26"/>
  <c r="AS71" i="26" s="1"/>
  <c r="AS82" i="19"/>
  <c r="AT2" i="26"/>
  <c r="AR155" i="1" l="1"/>
  <c r="DK39" i="27"/>
  <c r="DK44" i="27"/>
  <c r="DK2" i="27"/>
  <c r="DK21" i="27"/>
  <c r="DK22" i="27" s="1"/>
  <c r="DK25" i="27"/>
  <c r="AS83" i="19"/>
  <c r="AS34" i="1"/>
  <c r="AT5" i="26"/>
  <c r="AT4" i="26"/>
  <c r="AS83" i="1" l="1"/>
  <c r="AR188" i="4"/>
  <c r="DK45" i="27"/>
  <c r="DL18" i="27"/>
  <c r="DK30" i="27"/>
  <c r="DK32" i="27" s="1"/>
  <c r="DK5" i="27" s="1"/>
  <c r="DK24" i="27"/>
  <c r="DK26" i="27" s="1"/>
  <c r="DK40" i="27"/>
  <c r="DK34" i="27"/>
  <c r="DK35" i="27" s="1"/>
  <c r="DK4" i="27" s="1"/>
  <c r="DK3" i="27"/>
  <c r="AT3" i="26"/>
  <c r="AT71" i="26" s="1"/>
  <c r="AT82" i="19"/>
  <c r="AU2" i="26"/>
  <c r="AT34" i="1"/>
  <c r="AS155" i="1" l="1"/>
  <c r="DL44" i="27"/>
  <c r="DL25" i="27"/>
  <c r="DL39" i="27"/>
  <c r="DL21" i="27"/>
  <c r="DL22" i="27" s="1"/>
  <c r="DL2" i="27"/>
  <c r="AT83" i="19"/>
  <c r="AT115" i="4"/>
  <c r="AU4" i="26"/>
  <c r="AU5" i="26"/>
  <c r="AT83" i="1" l="1"/>
  <c r="AS188" i="4"/>
  <c r="DL45" i="27"/>
  <c r="DM18" i="27"/>
  <c r="DL30" i="27"/>
  <c r="DL32" i="27" s="1"/>
  <c r="DL5" i="27" s="1"/>
  <c r="DL3" i="27"/>
  <c r="DL24" i="27"/>
  <c r="DL26" i="27" s="1"/>
  <c r="DL40" i="27"/>
  <c r="DL34" i="27"/>
  <c r="DL35" i="27" s="1"/>
  <c r="DL4" i="27" s="1"/>
  <c r="AU34" i="1"/>
  <c r="AU3" i="26"/>
  <c r="AU71" i="26" s="1"/>
  <c r="AU82" i="19"/>
  <c r="AV2" i="26"/>
  <c r="AT155" i="1" l="1"/>
  <c r="DM39" i="27"/>
  <c r="DM2" i="27"/>
  <c r="DM25" i="27"/>
  <c r="DM21" i="27"/>
  <c r="DM22" i="27" s="1"/>
  <c r="DM44" i="27"/>
  <c r="AU83" i="19"/>
  <c r="AU115" i="4"/>
  <c r="AV4" i="26"/>
  <c r="AV5" i="26"/>
  <c r="AU83" i="1" l="1"/>
  <c r="AT188" i="4"/>
  <c r="DM24" i="27"/>
  <c r="DM26" i="27" s="1"/>
  <c r="DN18" i="27"/>
  <c r="DM30" i="27"/>
  <c r="DM32" i="27" s="1"/>
  <c r="DM5" i="27" s="1"/>
  <c r="DM34" i="27"/>
  <c r="DM35" i="27" s="1"/>
  <c r="DM4" i="27" s="1"/>
  <c r="DM40" i="27"/>
  <c r="DM45" i="27"/>
  <c r="DM3" i="27"/>
  <c r="AV34" i="1"/>
  <c r="AV3" i="26"/>
  <c r="AV71" i="26" s="1"/>
  <c r="AV82" i="19"/>
  <c r="AW2" i="26"/>
  <c r="AU155" i="1" l="1"/>
  <c r="DN39" i="27"/>
  <c r="DN21" i="27"/>
  <c r="DN22" i="27" s="1"/>
  <c r="DN2" i="27"/>
  <c r="DN44" i="27"/>
  <c r="DN25" i="27"/>
  <c r="AV83" i="19"/>
  <c r="AV115" i="4"/>
  <c r="AW5" i="26"/>
  <c r="AW4" i="26"/>
  <c r="AV83" i="1" l="1"/>
  <c r="AU188" i="4"/>
  <c r="DN24" i="27"/>
  <c r="DN26" i="27" s="1"/>
  <c r="DO18" i="27"/>
  <c r="DN30" i="27"/>
  <c r="DN32" i="27" s="1"/>
  <c r="DN5" i="27" s="1"/>
  <c r="DN34" i="27"/>
  <c r="DN35" i="27" s="1"/>
  <c r="DN4" i="27" s="1"/>
  <c r="DN45" i="27"/>
  <c r="DN3" i="27"/>
  <c r="DN40" i="27"/>
  <c r="AW34" i="1"/>
  <c r="AW3" i="26"/>
  <c r="AW71" i="26" s="1"/>
  <c r="AW82" i="19"/>
  <c r="AX2" i="26"/>
  <c r="AV155" i="1" l="1"/>
  <c r="DO44" i="27"/>
  <c r="DO25" i="27"/>
  <c r="DO21" i="27"/>
  <c r="DO22" i="27" s="1"/>
  <c r="DO2" i="27"/>
  <c r="DO39" i="27"/>
  <c r="AW83" i="19"/>
  <c r="AW115" i="4"/>
  <c r="AX5" i="26"/>
  <c r="AX4" i="26"/>
  <c r="AW83" i="1" l="1"/>
  <c r="AV188" i="4"/>
  <c r="DO24" i="27"/>
  <c r="DO26" i="27" s="1"/>
  <c r="DP18" i="27"/>
  <c r="DO3" i="27"/>
  <c r="DO34" i="27"/>
  <c r="DO35" i="27" s="1"/>
  <c r="DO4" i="27" s="1"/>
  <c r="DO30" i="27"/>
  <c r="DO32" i="27" s="1"/>
  <c r="DO5" i="27" s="1"/>
  <c r="DO40" i="27"/>
  <c r="DO45" i="27"/>
  <c r="AX115" i="4"/>
  <c r="AX3" i="26"/>
  <c r="AX71" i="26" s="1"/>
  <c r="AX82" i="19"/>
  <c r="AY2" i="26"/>
  <c r="AW155" i="1" l="1"/>
  <c r="DP39" i="27"/>
  <c r="DP44" i="27"/>
  <c r="DP2" i="27"/>
  <c r="DP21" i="27"/>
  <c r="DP22" i="27" s="1"/>
  <c r="DP25" i="27"/>
  <c r="AX83" i="19"/>
  <c r="AX34" i="1"/>
  <c r="AY5" i="26"/>
  <c r="AY4" i="26"/>
  <c r="AX83" i="1" l="1"/>
  <c r="AW188" i="4"/>
  <c r="DP45" i="27"/>
  <c r="DQ18" i="27"/>
  <c r="DP24" i="27"/>
  <c r="DP26" i="27" s="1"/>
  <c r="DP40" i="27"/>
  <c r="DP30" i="27"/>
  <c r="DP32" i="27" s="1"/>
  <c r="DP5" i="27" s="1"/>
  <c r="DP3" i="27"/>
  <c r="DP34" i="27"/>
  <c r="DP35" i="27" s="1"/>
  <c r="DP4" i="27" s="1"/>
  <c r="AY3" i="26"/>
  <c r="AY71" i="26" s="1"/>
  <c r="AY82" i="19"/>
  <c r="AY34" i="1"/>
  <c r="AZ2" i="26"/>
  <c r="AX155" i="1" l="1"/>
  <c r="DQ39" i="27"/>
  <c r="DQ44" i="27"/>
  <c r="DQ25" i="27"/>
  <c r="DQ2" i="27"/>
  <c r="DQ21" i="27"/>
  <c r="DQ22" i="27" s="1"/>
  <c r="AY83" i="19"/>
  <c r="AY115" i="4"/>
  <c r="AZ5" i="26"/>
  <c r="AZ4" i="26"/>
  <c r="AY83" i="1" l="1"/>
  <c r="AX188" i="4"/>
  <c r="DQ45" i="27"/>
  <c r="DR18" i="27"/>
  <c r="DQ24" i="27"/>
  <c r="DQ26" i="27" s="1"/>
  <c r="DQ40" i="27"/>
  <c r="DQ30" i="27"/>
  <c r="DQ32" i="27" s="1"/>
  <c r="DQ5" i="27" s="1"/>
  <c r="DQ34" i="27"/>
  <c r="DQ35" i="27" s="1"/>
  <c r="DQ4" i="27" s="1"/>
  <c r="DQ3" i="27"/>
  <c r="AZ3" i="26"/>
  <c r="AZ71" i="26" s="1"/>
  <c r="AZ82" i="19"/>
  <c r="BA2" i="26"/>
  <c r="AY155" i="1" l="1"/>
  <c r="DR39" i="27"/>
  <c r="DR21" i="27"/>
  <c r="DR22" i="27" s="1"/>
  <c r="DR25" i="27"/>
  <c r="DR44" i="27"/>
  <c r="DR2" i="27"/>
  <c r="AZ83" i="19"/>
  <c r="AZ34" i="1"/>
  <c r="AZ115" i="4"/>
  <c r="BA5" i="26"/>
  <c r="BA4" i="26"/>
  <c r="AZ83" i="1" l="1"/>
  <c r="AY188" i="4"/>
  <c r="DR45" i="27"/>
  <c r="DS18" i="27"/>
  <c r="DR24" i="27"/>
  <c r="DR26" i="27" s="1"/>
  <c r="DR40" i="27"/>
  <c r="DR34" i="27"/>
  <c r="DR35" i="27" s="1"/>
  <c r="DR4" i="27" s="1"/>
  <c r="DR3" i="27"/>
  <c r="DR30" i="27"/>
  <c r="DR32" i="27" s="1"/>
  <c r="DR5" i="27" s="1"/>
  <c r="BA3" i="26"/>
  <c r="BA71" i="26" s="1"/>
  <c r="BA82" i="19"/>
  <c r="BB2" i="26"/>
  <c r="AZ155" i="1" l="1"/>
  <c r="DS39" i="27"/>
  <c r="DS21" i="27"/>
  <c r="DS22" i="27" s="1"/>
  <c r="DS25" i="27"/>
  <c r="DS2" i="27"/>
  <c r="DS44" i="27"/>
  <c r="BA83" i="19"/>
  <c r="BA34" i="1"/>
  <c r="BA115" i="4"/>
  <c r="BB5" i="26"/>
  <c r="BB4" i="26"/>
  <c r="BA83" i="1" l="1"/>
  <c r="AZ188" i="4"/>
  <c r="DS45" i="27"/>
  <c r="DT18" i="27"/>
  <c r="DS30" i="27"/>
  <c r="DS32" i="27" s="1"/>
  <c r="DS5" i="27" s="1"/>
  <c r="DS24" i="27"/>
  <c r="DS26" i="27" s="1"/>
  <c r="DS40" i="27"/>
  <c r="DS3" i="27"/>
  <c r="DS34" i="27"/>
  <c r="DS35" i="27" s="1"/>
  <c r="DS4" i="27" s="1"/>
  <c r="BB3" i="26"/>
  <c r="BB71" i="26" s="1"/>
  <c r="BB82" i="19"/>
  <c r="BC2" i="26"/>
  <c r="BB34" i="1"/>
  <c r="BA155" i="1" l="1"/>
  <c r="DT25" i="27"/>
  <c r="DT39" i="27"/>
  <c r="DT2" i="27"/>
  <c r="DT21" i="27"/>
  <c r="DT22" i="27" s="1"/>
  <c r="DT44" i="27"/>
  <c r="BB83" i="19"/>
  <c r="BB115" i="4"/>
  <c r="BC5" i="26"/>
  <c r="BC4" i="26"/>
  <c r="BB83" i="1" l="1"/>
  <c r="BA188" i="4"/>
  <c r="DT24" i="27"/>
  <c r="DT26" i="27" s="1"/>
  <c r="DU18" i="27"/>
  <c r="DT34" i="27"/>
  <c r="DT35" i="27" s="1"/>
  <c r="DT4" i="27" s="1"/>
  <c r="DT40" i="27"/>
  <c r="DT3" i="27"/>
  <c r="DT30" i="27"/>
  <c r="DT32" i="27" s="1"/>
  <c r="DT5" i="27" s="1"/>
  <c r="DT45" i="27"/>
  <c r="BC3" i="26"/>
  <c r="BC71" i="26" s="1"/>
  <c r="BC82" i="19"/>
  <c r="BD2" i="26"/>
  <c r="BB155" i="1" l="1"/>
  <c r="DU25" i="27"/>
  <c r="DU21" i="27"/>
  <c r="DU22" i="27" s="1"/>
  <c r="DU2" i="27"/>
  <c r="DU39" i="27"/>
  <c r="DU44" i="27"/>
  <c r="BC83" i="19"/>
  <c r="BC34" i="1"/>
  <c r="BC115" i="4"/>
  <c r="BD4" i="26"/>
  <c r="BD5" i="26"/>
  <c r="BC83" i="1" l="1"/>
  <c r="BB188" i="4"/>
  <c r="DU45" i="27"/>
  <c r="DV18" i="27"/>
  <c r="DU40" i="27"/>
  <c r="DU3" i="27"/>
  <c r="DU34" i="27"/>
  <c r="DU35" i="27" s="1"/>
  <c r="DU4" i="27" s="1"/>
  <c r="DU30" i="27"/>
  <c r="DU32" i="27" s="1"/>
  <c r="DU5" i="27" s="1"/>
  <c r="DU24" i="27"/>
  <c r="DU26" i="27" s="1"/>
  <c r="BD3" i="26"/>
  <c r="BD71" i="26" s="1"/>
  <c r="BD82" i="19"/>
  <c r="BD34" i="1"/>
  <c r="BD115" i="4"/>
  <c r="BE2" i="26"/>
  <c r="BC155" i="1" l="1"/>
  <c r="DV39" i="27"/>
  <c r="DV44" i="27"/>
  <c r="DV21" i="27"/>
  <c r="DV22" i="27" s="1"/>
  <c r="DV25" i="27"/>
  <c r="DV2" i="27"/>
  <c r="BD83" i="19"/>
  <c r="BE5" i="26"/>
  <c r="BE4" i="26"/>
  <c r="BD83" i="1" l="1"/>
  <c r="BC188" i="4"/>
  <c r="DV45" i="27"/>
  <c r="DW18" i="27"/>
  <c r="DV34" i="27"/>
  <c r="DV35" i="27" s="1"/>
  <c r="DV4" i="27" s="1"/>
  <c r="DV30" i="27"/>
  <c r="DV32" i="27" s="1"/>
  <c r="DV5" i="27" s="1"/>
  <c r="DV40" i="27"/>
  <c r="DV24" i="27"/>
  <c r="DV26" i="27" s="1"/>
  <c r="DV3" i="27"/>
  <c r="BE34" i="1"/>
  <c r="BE3" i="26"/>
  <c r="BE71" i="26" s="1"/>
  <c r="BE82" i="19"/>
  <c r="BF2" i="26"/>
  <c r="BD155" i="1" l="1"/>
  <c r="DW2" i="27"/>
  <c r="DW39" i="27"/>
  <c r="DW44" i="27"/>
  <c r="DW21" i="27"/>
  <c r="DW22" i="27" s="1"/>
  <c r="DW25" i="27"/>
  <c r="BE83" i="19"/>
  <c r="BE115" i="4"/>
  <c r="BF5" i="26"/>
  <c r="BF4" i="26"/>
  <c r="BE83" i="1" l="1"/>
  <c r="BD188" i="4"/>
  <c r="DW3" i="27"/>
  <c r="DX18" i="27"/>
  <c r="DW30" i="27"/>
  <c r="DW32" i="27" s="1"/>
  <c r="DW5" i="27" s="1"/>
  <c r="DW34" i="27"/>
  <c r="DW35" i="27" s="1"/>
  <c r="DW4" i="27" s="1"/>
  <c r="DW40" i="27"/>
  <c r="DW24" i="27"/>
  <c r="DW26" i="27" s="1"/>
  <c r="DW45" i="27"/>
  <c r="BF3" i="26"/>
  <c r="BF71" i="26" s="1"/>
  <c r="BF82" i="19"/>
  <c r="BG2" i="26"/>
  <c r="BE155" i="1" l="1"/>
  <c r="DX25" i="27"/>
  <c r="DX2" i="27"/>
  <c r="DX39" i="27"/>
  <c r="DX44" i="27"/>
  <c r="DX21" i="27"/>
  <c r="DX22" i="27" s="1"/>
  <c r="BF83" i="19"/>
  <c r="BF115" i="4"/>
  <c r="BF34" i="1"/>
  <c r="BG5" i="26"/>
  <c r="BG4" i="26"/>
  <c r="BF83" i="1" l="1"/>
  <c r="BE188" i="4"/>
  <c r="DX45" i="27"/>
  <c r="DY18" i="27"/>
  <c r="DX24" i="27"/>
  <c r="DX26" i="27" s="1"/>
  <c r="DX40" i="27"/>
  <c r="DX34" i="27"/>
  <c r="DX35" i="27" s="1"/>
  <c r="DX4" i="27" s="1"/>
  <c r="DX30" i="27"/>
  <c r="DX32" i="27" s="1"/>
  <c r="DX5" i="27" s="1"/>
  <c r="DX3" i="27"/>
  <c r="BG3" i="26"/>
  <c r="BG71" i="26" s="1"/>
  <c r="BG82" i="19"/>
  <c r="BH2" i="26"/>
  <c r="BG34" i="1"/>
  <c r="BF155" i="1" l="1"/>
  <c r="DY44" i="27"/>
  <c r="DY39" i="27"/>
  <c r="DY21" i="27"/>
  <c r="DY22" i="27" s="1"/>
  <c r="DY2" i="27"/>
  <c r="DY25" i="27"/>
  <c r="BG83" i="19"/>
  <c r="BG115" i="4"/>
  <c r="BH4" i="26"/>
  <c r="BH5" i="26"/>
  <c r="BG83" i="1" l="1"/>
  <c r="BF188" i="4"/>
  <c r="DY45" i="27"/>
  <c r="DZ18" i="27"/>
  <c r="DY30" i="27"/>
  <c r="DY32" i="27" s="1"/>
  <c r="DY5" i="27" s="1"/>
  <c r="DY24" i="27"/>
  <c r="DY26" i="27" s="1"/>
  <c r="DY3" i="27"/>
  <c r="DY34" i="27"/>
  <c r="DY35" i="27" s="1"/>
  <c r="DY4" i="27" s="1"/>
  <c r="DY40" i="27"/>
  <c r="BH3" i="26"/>
  <c r="BH71" i="26" s="1"/>
  <c r="BH82" i="19"/>
  <c r="BI2" i="26"/>
  <c r="BG155" i="1" l="1"/>
  <c r="DZ39" i="27"/>
  <c r="DZ44" i="27"/>
  <c r="DZ2" i="27"/>
  <c r="DZ21" i="27"/>
  <c r="DZ22" i="27" s="1"/>
  <c r="DZ25" i="27"/>
  <c r="BH83" i="19"/>
  <c r="BH34" i="1"/>
  <c r="BH115" i="4"/>
  <c r="BI4" i="26"/>
  <c r="BI5" i="26"/>
  <c r="BH83" i="1" l="1"/>
  <c r="BG188" i="4"/>
  <c r="DZ45" i="27"/>
  <c r="EA18" i="27"/>
  <c r="DZ30" i="27"/>
  <c r="DZ32" i="27" s="1"/>
  <c r="DZ5" i="27" s="1"/>
  <c r="DZ34" i="27"/>
  <c r="DZ35" i="27" s="1"/>
  <c r="DZ4" i="27" s="1"/>
  <c r="DZ3" i="27"/>
  <c r="DZ24" i="27"/>
  <c r="DZ26" i="27" s="1"/>
  <c r="DZ40" i="27"/>
  <c r="BI34" i="1"/>
  <c r="BI3" i="26"/>
  <c r="BI71" i="26" s="1"/>
  <c r="BI82" i="19"/>
  <c r="BJ2" i="26"/>
  <c r="BH155" i="1" l="1"/>
  <c r="EA39" i="27"/>
  <c r="EA2" i="27"/>
  <c r="EA44" i="27"/>
  <c r="EA21" i="27"/>
  <c r="EA22" i="27" s="1"/>
  <c r="EA25" i="27"/>
  <c r="BI83" i="19"/>
  <c r="BI115" i="4"/>
  <c r="BJ4" i="26"/>
  <c r="BJ5" i="26"/>
  <c r="BI83" i="1" l="1"/>
  <c r="BH188" i="4"/>
  <c r="EA45" i="27"/>
  <c r="EB18" i="27"/>
  <c r="EA34" i="27"/>
  <c r="EA35" i="27" s="1"/>
  <c r="EA4" i="27" s="1"/>
  <c r="EA24" i="27"/>
  <c r="EA26" i="27" s="1"/>
  <c r="EA30" i="27"/>
  <c r="EA32" i="27" s="1"/>
  <c r="EA5" i="27" s="1"/>
  <c r="EA3" i="27"/>
  <c r="EA40" i="27"/>
  <c r="BJ34" i="1"/>
  <c r="BJ3" i="26"/>
  <c r="BJ71" i="26" s="1"/>
  <c r="BJ82" i="19"/>
  <c r="BK2" i="26"/>
  <c r="BI155" i="1" l="1"/>
  <c r="EB2" i="27"/>
  <c r="EB44" i="27"/>
  <c r="EB39" i="27"/>
  <c r="EB21" i="27"/>
  <c r="EB22" i="27" s="1"/>
  <c r="EB25" i="27"/>
  <c r="BJ83" i="19"/>
  <c r="BJ115" i="4"/>
  <c r="BK5" i="26"/>
  <c r="BK4" i="26"/>
  <c r="BJ83" i="1" l="1"/>
  <c r="BI188" i="4"/>
  <c r="EB45" i="27"/>
  <c r="EC18" i="27"/>
  <c r="EB3" i="27"/>
  <c r="EB34" i="27"/>
  <c r="EB35" i="27" s="1"/>
  <c r="EB4" i="27" s="1"/>
  <c r="EB30" i="27"/>
  <c r="EB32" i="27" s="1"/>
  <c r="EB5" i="27" s="1"/>
  <c r="EB24" i="27"/>
  <c r="EB26" i="27" s="1"/>
  <c r="EB40" i="27"/>
  <c r="BK3" i="26"/>
  <c r="BK71" i="26" s="1"/>
  <c r="BK82" i="19"/>
  <c r="BK34" i="1"/>
  <c r="BL2" i="26"/>
  <c r="BJ155" i="1" l="1"/>
  <c r="EC39" i="27"/>
  <c r="EC44" i="27"/>
  <c r="EC25" i="27"/>
  <c r="EC2" i="27"/>
  <c r="EC21" i="27"/>
  <c r="EC22" i="27" s="1"/>
  <c r="BK83" i="19"/>
  <c r="BK115" i="4"/>
  <c r="BL4" i="26"/>
  <c r="BL5" i="26"/>
  <c r="BK83" i="1" l="1"/>
  <c r="BJ188" i="4"/>
  <c r="EC45" i="27"/>
  <c r="ED18" i="27"/>
  <c r="EC30" i="27"/>
  <c r="EC32" i="27" s="1"/>
  <c r="EC5" i="27" s="1"/>
  <c r="EC3" i="27"/>
  <c r="EC34" i="27"/>
  <c r="EC35" i="27" s="1"/>
  <c r="EC4" i="27" s="1"/>
  <c r="EC40" i="27"/>
  <c r="EC24" i="27"/>
  <c r="EC26" i="27" s="1"/>
  <c r="BL3" i="26"/>
  <c r="BL71" i="26" s="1"/>
  <c r="BL82" i="19"/>
  <c r="BM2" i="26"/>
  <c r="BK155" i="1" l="1"/>
  <c r="ED2" i="27"/>
  <c r="ED39" i="27"/>
  <c r="ED21" i="27"/>
  <c r="ED22" i="27" s="1"/>
  <c r="ED44" i="27"/>
  <c r="ED25" i="27"/>
  <c r="BL83" i="19"/>
  <c r="BL34" i="1"/>
  <c r="BL115" i="4"/>
  <c r="BM5" i="26"/>
  <c r="BM4" i="26"/>
  <c r="BL83" i="1" l="1"/>
  <c r="BK188" i="4"/>
  <c r="ED24" i="27"/>
  <c r="ED26" i="27" s="1"/>
  <c r="EE18" i="27"/>
  <c r="ED30" i="27"/>
  <c r="ED32" i="27" s="1"/>
  <c r="ED5" i="27" s="1"/>
  <c r="ED3" i="27"/>
  <c r="ED34" i="27"/>
  <c r="ED35" i="27" s="1"/>
  <c r="ED4" i="27" s="1"/>
  <c r="ED40" i="27"/>
  <c r="ED45" i="27"/>
  <c r="BM115" i="4"/>
  <c r="BM3" i="26"/>
  <c r="BM71" i="26" s="1"/>
  <c r="BM82" i="19"/>
  <c r="BN2" i="26"/>
  <c r="BL155" i="1" l="1"/>
  <c r="EE25" i="27"/>
  <c r="EE2" i="27"/>
  <c r="EE44" i="27"/>
  <c r="EE39" i="27"/>
  <c r="EE21" i="27"/>
  <c r="EE22" i="27" s="1"/>
  <c r="BM83" i="19"/>
  <c r="BM34" i="1"/>
  <c r="BN5" i="26"/>
  <c r="BN4" i="26"/>
  <c r="BM83" i="1" l="1"/>
  <c r="BL188" i="4"/>
  <c r="EE40" i="27"/>
  <c r="EF18" i="27"/>
  <c r="EE24" i="27"/>
  <c r="EE26" i="27" s="1"/>
  <c r="EE3" i="27"/>
  <c r="EE45" i="27"/>
  <c r="EE30" i="27"/>
  <c r="EE32" i="27" s="1"/>
  <c r="EE5" i="27" s="1"/>
  <c r="EE34" i="27"/>
  <c r="EE35" i="27" s="1"/>
  <c r="EE4" i="27" s="1"/>
  <c r="BN3" i="26"/>
  <c r="BN71" i="26" s="1"/>
  <c r="BN82" i="19"/>
  <c r="BO2" i="26"/>
  <c r="BM155" i="1" l="1"/>
  <c r="EF25" i="27"/>
  <c r="EF21" i="27"/>
  <c r="EF22" i="27" s="1"/>
  <c r="EF39" i="27"/>
  <c r="EF44" i="27"/>
  <c r="EF2" i="27"/>
  <c r="BN83" i="19"/>
  <c r="BN115" i="4"/>
  <c r="BN34" i="1"/>
  <c r="BO34" i="1"/>
  <c r="BO5" i="26"/>
  <c r="BO4" i="26"/>
  <c r="BN83" i="1" l="1"/>
  <c r="BM188" i="4"/>
  <c r="EF45" i="27"/>
  <c r="EG18" i="27"/>
  <c r="EF3" i="27"/>
  <c r="EF24" i="27"/>
  <c r="EF26" i="27" s="1"/>
  <c r="EF40" i="27"/>
  <c r="EF30" i="27"/>
  <c r="EF32" i="27" s="1"/>
  <c r="EF5" i="27" s="1"/>
  <c r="EF34" i="27"/>
  <c r="EF35" i="27" s="1"/>
  <c r="EF4" i="27" s="1"/>
  <c r="BO3" i="26"/>
  <c r="BO71" i="26" s="1"/>
  <c r="BO82" i="19"/>
  <c r="BP2" i="26"/>
  <c r="BO115" i="4"/>
  <c r="BN155" i="1" l="1"/>
  <c r="EG21" i="27"/>
  <c r="EG22" i="27" s="1"/>
  <c r="EG25" i="27"/>
  <c r="EG44" i="27"/>
  <c r="EG39" i="27"/>
  <c r="EG2" i="27"/>
  <c r="BO83" i="19"/>
  <c r="BP5" i="26"/>
  <c r="BP4" i="26"/>
  <c r="BO83" i="1" l="1"/>
  <c r="BN188" i="4"/>
  <c r="EG45" i="27"/>
  <c r="EH18" i="27"/>
  <c r="EG30" i="27"/>
  <c r="EG32" i="27" s="1"/>
  <c r="EG5" i="27" s="1"/>
  <c r="EG24" i="27"/>
  <c r="EG26" i="27" s="1"/>
  <c r="EG34" i="27"/>
  <c r="EG35" i="27" s="1"/>
  <c r="EG4" i="27" s="1"/>
  <c r="EG3" i="27"/>
  <c r="EG40" i="27"/>
  <c r="BP3" i="26"/>
  <c r="BP71" i="26" s="1"/>
  <c r="BP82" i="19"/>
  <c r="BP34" i="1"/>
  <c r="BP115" i="4"/>
  <c r="BQ2" i="26"/>
  <c r="BO155" i="1" l="1"/>
  <c r="EH39" i="27"/>
  <c r="EH44" i="27"/>
  <c r="EH2" i="27"/>
  <c r="EH25" i="27"/>
  <c r="EH21" i="27"/>
  <c r="EH22" i="27" s="1"/>
  <c r="BP83" i="19"/>
  <c r="BQ5" i="26"/>
  <c r="BQ4" i="26"/>
  <c r="BP83" i="1" l="1"/>
  <c r="BO188" i="4"/>
  <c r="EH45" i="27"/>
  <c r="EH34" i="27"/>
  <c r="EH35" i="27" s="1"/>
  <c r="EH4" i="27" s="1"/>
  <c r="EH24" i="27"/>
  <c r="EH26" i="27" s="1"/>
  <c r="H26" i="27" s="1"/>
  <c r="EH40" i="27"/>
  <c r="EH3" i="27"/>
  <c r="EH30" i="27"/>
  <c r="EH32" i="27" s="1"/>
  <c r="EH5" i="27" s="1"/>
  <c r="BQ3" i="26"/>
  <c r="BQ71" i="26" s="1"/>
  <c r="BQ82" i="19"/>
  <c r="BR2" i="26"/>
  <c r="BQ34" i="1"/>
  <c r="BP155" i="1" l="1"/>
  <c r="BQ83" i="19"/>
  <c r="BQ115" i="4"/>
  <c r="BR5" i="26"/>
  <c r="BR4" i="26"/>
  <c r="BQ83" i="1" l="1"/>
  <c r="BP188" i="4"/>
  <c r="BR3" i="26"/>
  <c r="BR71" i="26" s="1"/>
  <c r="BR82" i="19"/>
  <c r="BS2" i="26"/>
  <c r="BQ155" i="1" l="1"/>
  <c r="BR83" i="19"/>
  <c r="BR34" i="1"/>
  <c r="BR115" i="4"/>
  <c r="BS5" i="26"/>
  <c r="BS4" i="26"/>
  <c r="BR83" i="1" l="1"/>
  <c r="BQ188" i="4"/>
  <c r="BS3" i="26"/>
  <c r="BS71" i="26" s="1"/>
  <c r="BS82" i="19"/>
  <c r="BT2" i="26"/>
  <c r="BR155" i="1" l="1"/>
  <c r="BS83" i="19"/>
  <c r="BS34" i="1"/>
  <c r="BS115" i="4"/>
  <c r="BT4" i="26"/>
  <c r="BT5" i="26"/>
  <c r="BS83" i="1" l="1"/>
  <c r="BR188" i="4"/>
  <c r="BT3" i="26"/>
  <c r="BT71" i="26" s="1"/>
  <c r="BT82" i="19"/>
  <c r="BT34" i="1"/>
  <c r="BU2" i="26"/>
  <c r="BT115" i="4"/>
  <c r="BS155" i="1" l="1"/>
  <c r="BT83" i="19"/>
  <c r="BU5" i="26"/>
  <c r="BU4" i="26"/>
  <c r="BT83" i="1" l="1"/>
  <c r="BS188" i="4"/>
  <c r="BU34" i="1"/>
  <c r="BU3" i="26"/>
  <c r="BU71" i="26" s="1"/>
  <c r="BU82" i="19"/>
  <c r="BV2" i="26"/>
  <c r="BT155" i="1" l="1"/>
  <c r="BU83" i="19"/>
  <c r="BU115" i="4"/>
  <c r="BV5" i="26"/>
  <c r="BV4" i="26"/>
  <c r="BU83" i="1" l="1"/>
  <c r="BT188" i="4"/>
  <c r="BV3" i="26"/>
  <c r="BV71" i="26" s="1"/>
  <c r="BV82" i="19"/>
  <c r="BV34" i="1"/>
  <c r="BW2" i="26"/>
  <c r="BU155" i="1" l="1"/>
  <c r="BV83" i="19"/>
  <c r="BV115" i="4"/>
  <c r="BW5" i="26"/>
  <c r="BW4" i="26"/>
  <c r="BV83" i="1" l="1"/>
  <c r="BU188" i="4"/>
  <c r="BW3" i="26"/>
  <c r="BW71" i="26" s="1"/>
  <c r="BW82" i="19"/>
  <c r="BX2" i="26"/>
  <c r="BV155" i="1" l="1"/>
  <c r="BW83" i="19"/>
  <c r="BW34" i="1"/>
  <c r="BW115" i="4"/>
  <c r="BX4" i="26"/>
  <c r="BX5" i="26"/>
  <c r="BW83" i="1" l="1"/>
  <c r="BV188" i="4"/>
  <c r="BX34" i="1"/>
  <c r="BX3" i="26"/>
  <c r="BX71" i="26" s="1"/>
  <c r="BX82" i="19"/>
  <c r="BY2" i="26"/>
  <c r="BW155" i="1" l="1"/>
  <c r="BX83" i="19"/>
  <c r="BX115" i="4"/>
  <c r="BY5" i="26"/>
  <c r="BY4" i="26"/>
  <c r="BX83" i="1" l="1"/>
  <c r="BW188" i="4"/>
  <c r="BY34" i="1"/>
  <c r="BY3" i="26"/>
  <c r="BY71" i="26" s="1"/>
  <c r="BY82" i="19"/>
  <c r="BZ2" i="26"/>
  <c r="BX155" i="1" l="1"/>
  <c r="BY83" i="19"/>
  <c r="BY115" i="4"/>
  <c r="BZ4" i="26"/>
  <c r="BZ5" i="26"/>
  <c r="BY83" i="1" l="1"/>
  <c r="BX188" i="4"/>
  <c r="BZ3" i="26"/>
  <c r="BZ71" i="26" s="1"/>
  <c r="BZ82" i="19"/>
  <c r="BZ34" i="1"/>
  <c r="BZ115" i="4"/>
  <c r="CA2" i="26"/>
  <c r="BY155" i="1" l="1"/>
  <c r="BZ83" i="19"/>
  <c r="CA34" i="1"/>
  <c r="CA5" i="26"/>
  <c r="CA4" i="26"/>
  <c r="BZ83" i="1" l="1"/>
  <c r="BY188" i="4"/>
  <c r="CA3" i="26"/>
  <c r="CA71" i="26" s="1"/>
  <c r="CA82" i="19"/>
  <c r="CB2" i="26"/>
  <c r="CA115" i="4"/>
  <c r="BZ155" i="1" l="1"/>
  <c r="CA83" i="19"/>
  <c r="CB4" i="26"/>
  <c r="CB5" i="26"/>
  <c r="CA83" i="1" l="1"/>
  <c r="BZ188" i="4"/>
  <c r="CB3" i="26"/>
  <c r="CB71" i="26" s="1"/>
  <c r="CB82" i="19"/>
  <c r="CB34" i="1"/>
  <c r="CB115" i="4"/>
  <c r="CC2" i="26"/>
  <c r="CA155" i="1" l="1"/>
  <c r="CB83" i="19"/>
  <c r="CC5" i="26"/>
  <c r="CC4" i="26"/>
  <c r="CB83" i="1" l="1"/>
  <c r="CA188" i="4"/>
  <c r="CC34" i="1"/>
  <c r="CC3" i="26"/>
  <c r="CC71" i="26" s="1"/>
  <c r="CC82" i="19"/>
  <c r="CD2" i="26"/>
  <c r="CB155" i="1" l="1"/>
  <c r="CC83" i="19"/>
  <c r="CC115" i="4"/>
  <c r="CD5" i="26"/>
  <c r="CD4" i="26"/>
  <c r="CC83" i="1" l="1"/>
  <c r="CB188" i="4"/>
  <c r="CD3" i="26"/>
  <c r="CD71" i="26" s="1"/>
  <c r="CD82" i="19"/>
  <c r="CD34" i="1"/>
  <c r="CD115" i="4"/>
  <c r="CE2" i="26"/>
  <c r="CC155" i="1" l="1"/>
  <c r="CD83" i="19"/>
  <c r="CE5" i="26"/>
  <c r="CE4" i="26"/>
  <c r="CD83" i="1" l="1"/>
  <c r="CC188" i="4"/>
  <c r="CE3" i="26"/>
  <c r="CE71" i="26" s="1"/>
  <c r="CE82" i="19"/>
  <c r="CE34" i="1"/>
  <c r="CF2" i="26"/>
  <c r="CD155" i="1" l="1"/>
  <c r="CE83" i="19"/>
  <c r="CE115" i="4"/>
  <c r="CF5" i="26"/>
  <c r="CF4" i="26"/>
  <c r="CE83" i="1" l="1"/>
  <c r="CD188" i="4"/>
  <c r="CF3" i="26"/>
  <c r="CF71" i="26" s="1"/>
  <c r="CF82" i="19"/>
  <c r="CG2" i="26"/>
  <c r="CE155" i="1" l="1"/>
  <c r="CF83" i="19"/>
  <c r="CF34" i="1"/>
  <c r="CF115" i="4"/>
  <c r="CG4" i="26"/>
  <c r="CG5" i="26"/>
  <c r="CF83" i="1" l="1"/>
  <c r="CE188" i="4"/>
  <c r="CG3" i="26"/>
  <c r="CG71" i="26" s="1"/>
  <c r="CG82" i="19"/>
  <c r="CH2" i="26"/>
  <c r="CF155" i="1" l="1"/>
  <c r="CG83" i="19"/>
  <c r="CG34" i="1"/>
  <c r="CG115" i="4"/>
  <c r="CH5" i="26"/>
  <c r="CH4" i="26"/>
  <c r="CG83" i="1" l="1"/>
  <c r="CF188" i="4"/>
  <c r="CH3" i="26"/>
  <c r="CH71" i="26" s="1"/>
  <c r="CH82" i="19"/>
  <c r="CH34" i="1"/>
  <c r="CI2" i="26"/>
  <c r="CH115" i="4"/>
  <c r="CG155" i="1" l="1"/>
  <c r="CH83" i="19"/>
  <c r="CI4" i="26"/>
  <c r="CI5" i="26"/>
  <c r="CH83" i="1" l="1"/>
  <c r="CG188" i="4"/>
  <c r="CI3" i="26"/>
  <c r="CI71" i="26" s="1"/>
  <c r="CI82" i="19"/>
  <c r="CI34" i="1"/>
  <c r="CI115" i="4"/>
  <c r="CJ2" i="26"/>
  <c r="CH155" i="1" l="1"/>
  <c r="CI83" i="19"/>
  <c r="CJ4" i="26"/>
  <c r="CJ5" i="26"/>
  <c r="CI83" i="1" l="1"/>
  <c r="CH188" i="4"/>
  <c r="CJ3" i="26"/>
  <c r="CJ71" i="26" s="1"/>
  <c r="CJ82" i="19"/>
  <c r="CJ34" i="1"/>
  <c r="CK2" i="26"/>
  <c r="CI155" i="1" l="1"/>
  <c r="CJ83" i="19"/>
  <c r="CJ115" i="4"/>
  <c r="CK5" i="26"/>
  <c r="CK4" i="26"/>
  <c r="CJ83" i="1" l="1"/>
  <c r="CI188" i="4"/>
  <c r="CK3" i="26"/>
  <c r="CK71" i="26" s="1"/>
  <c r="CK82" i="19"/>
  <c r="CL2" i="26"/>
  <c r="CJ155" i="1" l="1"/>
  <c r="CK83" i="19"/>
  <c r="CK34" i="1"/>
  <c r="CK115" i="4"/>
  <c r="CL5" i="26"/>
  <c r="CL4" i="26"/>
  <c r="CK83" i="1" l="1"/>
  <c r="CJ188" i="4"/>
  <c r="CL3" i="26"/>
  <c r="CL71" i="26" s="1"/>
  <c r="CL82" i="19"/>
  <c r="CL34" i="1"/>
  <c r="CL115" i="4"/>
  <c r="CM2" i="26"/>
  <c r="CK155" i="1" l="1"/>
  <c r="CL83" i="19"/>
  <c r="CM5" i="26"/>
  <c r="CM4" i="26"/>
  <c r="CL83" i="1" l="1"/>
  <c r="CK188" i="4"/>
  <c r="CM3" i="26"/>
  <c r="CM71" i="26" s="1"/>
  <c r="CM82" i="19"/>
  <c r="CM34" i="1"/>
  <c r="CM115" i="4"/>
  <c r="CN2" i="26"/>
  <c r="CL155" i="1" l="1"/>
  <c r="CM83" i="19"/>
  <c r="CN34" i="1"/>
  <c r="CN4" i="26"/>
  <c r="CN5" i="26"/>
  <c r="CM83" i="1" l="1"/>
  <c r="CL188" i="4"/>
  <c r="CN3" i="26"/>
  <c r="CN71" i="26" s="1"/>
  <c r="CN82" i="19"/>
  <c r="CO2" i="26"/>
  <c r="CN115" i="4"/>
  <c r="CM155" i="1" l="1"/>
  <c r="CN83" i="19"/>
  <c r="CO5" i="26"/>
  <c r="CO4" i="26"/>
  <c r="CN83" i="1" l="1"/>
  <c r="CM188" i="4"/>
  <c r="CO3" i="26"/>
  <c r="CO71" i="26" s="1"/>
  <c r="CO82" i="19"/>
  <c r="CP2" i="26"/>
  <c r="CO34" i="1"/>
  <c r="CN155" i="1" l="1"/>
  <c r="CO83" i="19"/>
  <c r="CO115" i="4"/>
  <c r="CP5" i="26"/>
  <c r="CP4" i="26"/>
  <c r="CO83" i="1" l="1"/>
  <c r="CN188" i="4"/>
  <c r="CP3" i="26"/>
  <c r="CP71" i="26" s="1"/>
  <c r="CP82" i="19"/>
  <c r="CQ2" i="26"/>
  <c r="CO155" i="1" l="1"/>
  <c r="CP83" i="19"/>
  <c r="CP34" i="1"/>
  <c r="CP115" i="4"/>
  <c r="CQ4" i="26"/>
  <c r="CQ5" i="26"/>
  <c r="CP83" i="1" l="1"/>
  <c r="CO188" i="4"/>
  <c r="CQ34" i="1"/>
  <c r="CQ3" i="26"/>
  <c r="CQ71" i="26" s="1"/>
  <c r="CQ82" i="19"/>
  <c r="CR2" i="26"/>
  <c r="CP155" i="1" l="1"/>
  <c r="CQ83" i="19"/>
  <c r="CQ115" i="4"/>
  <c r="CR34" i="1"/>
  <c r="CR4" i="26"/>
  <c r="CR5" i="26"/>
  <c r="CQ83" i="1" l="1"/>
  <c r="CP188" i="4"/>
  <c r="CR3" i="26"/>
  <c r="CR71" i="26" s="1"/>
  <c r="CR82" i="19"/>
  <c r="CS2" i="26"/>
  <c r="CR115" i="4"/>
  <c r="CQ155" i="1" l="1"/>
  <c r="CR83" i="19"/>
  <c r="CS5" i="26"/>
  <c r="CS4" i="26"/>
  <c r="CR83" i="1" l="1"/>
  <c r="CQ188" i="4"/>
  <c r="CS3" i="26"/>
  <c r="CS71" i="26" s="1"/>
  <c r="CS82" i="19"/>
  <c r="CT2" i="26"/>
  <c r="CS34" i="1"/>
  <c r="CR155" i="1" l="1"/>
  <c r="CS83" i="19"/>
  <c r="CS115" i="4"/>
  <c r="CT5" i="26"/>
  <c r="CT4" i="26"/>
  <c r="CS83" i="1" l="1"/>
  <c r="CR188" i="4"/>
  <c r="CT3" i="26"/>
  <c r="CT71" i="26" s="1"/>
  <c r="CT82" i="19"/>
  <c r="CU2" i="26"/>
  <c r="CS155" i="1" l="1"/>
  <c r="CT83" i="19"/>
  <c r="CT34" i="1"/>
  <c r="CT115" i="4"/>
  <c r="CU5" i="26"/>
  <c r="CU4" i="26"/>
  <c r="CT83" i="1" l="1"/>
  <c r="CS188" i="4"/>
  <c r="CU3" i="26"/>
  <c r="CU71" i="26" s="1"/>
  <c r="CU82" i="19"/>
  <c r="CV2" i="26"/>
  <c r="CT155" i="1" l="1"/>
  <c r="CU83" i="19"/>
  <c r="CU34" i="1"/>
  <c r="CU115" i="4"/>
  <c r="CV4" i="26"/>
  <c r="CV5" i="26"/>
  <c r="CU83" i="1" l="1"/>
  <c r="CT188" i="4"/>
  <c r="CV3" i="26"/>
  <c r="CV71" i="26" s="1"/>
  <c r="CV82" i="19"/>
  <c r="CW2" i="26"/>
  <c r="CU155" i="1" l="1"/>
  <c r="CV83" i="19"/>
  <c r="CV115" i="4"/>
  <c r="CV34" i="1"/>
  <c r="CW34" i="1"/>
  <c r="CW4" i="26"/>
  <c r="CW5" i="26"/>
  <c r="CV83" i="1" l="1"/>
  <c r="CU188" i="4"/>
  <c r="CW3" i="26"/>
  <c r="CW71" i="26" s="1"/>
  <c r="CW82" i="19"/>
  <c r="CX2" i="26"/>
  <c r="CW115" i="4"/>
  <c r="CV155" i="1" l="1"/>
  <c r="CW83" i="19"/>
  <c r="CX5" i="26"/>
  <c r="CX4" i="26"/>
  <c r="CW83" i="1" l="1"/>
  <c r="CV188" i="4"/>
  <c r="CX3" i="26"/>
  <c r="CX71" i="26" s="1"/>
  <c r="CX82" i="19"/>
  <c r="CX34" i="1"/>
  <c r="CY2" i="26"/>
  <c r="CW155" i="1" l="1"/>
  <c r="CX83" i="19"/>
  <c r="CX115" i="4"/>
  <c r="CY4" i="26"/>
  <c r="CY5" i="26"/>
  <c r="CX83" i="1" l="1"/>
  <c r="CW188" i="4"/>
  <c r="CY3" i="26"/>
  <c r="CY71" i="26" s="1"/>
  <c r="CY82" i="19"/>
  <c r="CZ2" i="26"/>
  <c r="CX155" i="1" l="1"/>
  <c r="CY83" i="19"/>
  <c r="CY34" i="1"/>
  <c r="CY115" i="4"/>
  <c r="CZ4" i="26"/>
  <c r="CZ5" i="26"/>
  <c r="CY83" i="1" l="1"/>
  <c r="CX188" i="4"/>
  <c r="CZ3" i="26"/>
  <c r="CZ71" i="26" s="1"/>
  <c r="CZ82" i="19"/>
  <c r="CZ34" i="1"/>
  <c r="CZ115" i="4"/>
  <c r="DA2" i="26"/>
  <c r="CY155" i="1" l="1"/>
  <c r="CZ83" i="19"/>
  <c r="DA5" i="26"/>
  <c r="DA4" i="26"/>
  <c r="CZ83" i="1" l="1"/>
  <c r="CY188" i="4"/>
  <c r="DA3" i="26"/>
  <c r="DA71" i="26" s="1"/>
  <c r="DA82" i="19"/>
  <c r="DA34" i="1"/>
  <c r="DA115" i="4"/>
  <c r="DB2" i="26"/>
  <c r="CZ155" i="1" l="1"/>
  <c r="DA83" i="19"/>
  <c r="DB5" i="26"/>
  <c r="DB4" i="26"/>
  <c r="DA83" i="1" l="1"/>
  <c r="CZ188" i="4"/>
  <c r="DB34" i="1"/>
  <c r="DB3" i="26"/>
  <c r="DB71" i="26" s="1"/>
  <c r="DB82" i="19"/>
  <c r="DC2" i="26"/>
  <c r="DA155" i="1" l="1"/>
  <c r="DB83" i="19"/>
  <c r="DB115" i="4"/>
  <c r="DC5" i="26"/>
  <c r="DC4" i="26"/>
  <c r="DB83" i="1" l="1"/>
  <c r="DA188" i="4"/>
  <c r="DC3" i="26"/>
  <c r="DC71" i="26" s="1"/>
  <c r="DC82" i="19"/>
  <c r="DC34" i="1"/>
  <c r="DC115" i="4"/>
  <c r="DD2" i="26"/>
  <c r="DB155" i="1" l="1"/>
  <c r="DC83" i="19"/>
  <c r="DD34" i="1"/>
  <c r="DD5" i="26"/>
  <c r="DD4" i="26"/>
  <c r="DC83" i="1" l="1"/>
  <c r="DB188" i="4"/>
  <c r="DD3" i="26"/>
  <c r="DD71" i="26" s="1"/>
  <c r="DD82" i="19"/>
  <c r="DE2" i="26"/>
  <c r="DD115" i="4"/>
  <c r="DC155" i="1" l="1"/>
  <c r="DD83" i="19"/>
  <c r="DE5" i="26"/>
  <c r="DE4" i="26"/>
  <c r="DD83" i="1" l="1"/>
  <c r="DC188" i="4"/>
  <c r="DE34" i="1"/>
  <c r="DE3" i="26"/>
  <c r="DE71" i="26" s="1"/>
  <c r="DE82" i="19"/>
  <c r="DF2" i="26"/>
  <c r="DD155" i="1" l="1"/>
  <c r="DE83" i="19"/>
  <c r="DE115" i="4"/>
  <c r="DF5" i="26"/>
  <c r="DF4" i="26"/>
  <c r="DE83" i="1" l="1"/>
  <c r="DD188" i="4"/>
  <c r="DF3" i="26"/>
  <c r="DF71" i="26" s="1"/>
  <c r="DF82" i="19"/>
  <c r="DF34" i="1"/>
  <c r="DG2" i="26"/>
  <c r="DE155" i="1" l="1"/>
  <c r="DF83" i="19"/>
  <c r="DF115" i="4"/>
  <c r="DG5" i="26"/>
  <c r="DG4" i="26"/>
  <c r="DF83" i="1" l="1"/>
  <c r="DE188" i="4"/>
  <c r="DG3" i="26"/>
  <c r="DG71" i="26" s="1"/>
  <c r="DG82" i="19"/>
  <c r="DH2" i="26"/>
  <c r="DF155" i="1" l="1"/>
  <c r="DG83" i="19"/>
  <c r="DG34" i="1"/>
  <c r="DG115" i="4"/>
  <c r="DH4" i="26"/>
  <c r="DH5" i="26"/>
  <c r="DG83" i="1" l="1"/>
  <c r="DF188" i="4"/>
  <c r="DH3" i="26"/>
  <c r="DH71" i="26" s="1"/>
  <c r="DH82" i="19"/>
  <c r="DI2" i="26"/>
  <c r="DG155" i="1" l="1"/>
  <c r="DH83" i="19"/>
  <c r="DH115" i="4"/>
  <c r="DH34" i="1"/>
  <c r="DI5" i="26"/>
  <c r="DI4" i="26"/>
  <c r="DH83" i="1" l="1"/>
  <c r="DG188" i="4"/>
  <c r="DI3" i="26"/>
  <c r="DI71" i="26" s="1"/>
  <c r="DI82" i="19"/>
  <c r="DI34" i="1"/>
  <c r="DJ2" i="26"/>
  <c r="DH155" i="1" l="1"/>
  <c r="DI83" i="19"/>
  <c r="DI115" i="4"/>
  <c r="DJ5" i="26"/>
  <c r="DJ4" i="26"/>
  <c r="DI83" i="1" l="1"/>
  <c r="DH188" i="4"/>
  <c r="DJ3" i="26"/>
  <c r="DJ71" i="26" s="1"/>
  <c r="DJ82" i="19"/>
  <c r="DJ34" i="1"/>
  <c r="DJ115" i="4"/>
  <c r="DK2" i="26"/>
  <c r="DI155" i="1" l="1"/>
  <c r="DJ83" i="19"/>
  <c r="DK5" i="26"/>
  <c r="DK4" i="26"/>
  <c r="DJ83" i="1" l="1"/>
  <c r="DI188" i="4"/>
  <c r="DK3" i="26"/>
  <c r="DK71" i="26" s="1"/>
  <c r="DK82" i="19"/>
  <c r="DK34" i="1"/>
  <c r="DK115" i="4"/>
  <c r="DL2" i="26"/>
  <c r="DJ155" i="1" l="1"/>
  <c r="DK83" i="19"/>
  <c r="DL34" i="1"/>
  <c r="DL5" i="26"/>
  <c r="DL4" i="26"/>
  <c r="DK83" i="1" l="1"/>
  <c r="DJ188" i="4"/>
  <c r="DL3" i="26"/>
  <c r="DL71" i="26" s="1"/>
  <c r="DL82" i="19"/>
  <c r="DM2" i="26"/>
  <c r="DL115" i="4"/>
  <c r="DK155" i="1" l="1"/>
  <c r="DL83" i="19"/>
  <c r="DM4" i="26"/>
  <c r="DM5" i="26"/>
  <c r="DL83" i="1" l="1"/>
  <c r="DK188" i="4"/>
  <c r="DM3" i="26"/>
  <c r="DM71" i="26" s="1"/>
  <c r="DM82" i="19"/>
  <c r="DM34" i="1"/>
  <c r="DM115" i="4"/>
  <c r="DN2" i="26"/>
  <c r="DL155" i="1" l="1"/>
  <c r="DM83" i="19"/>
  <c r="DN34" i="1"/>
  <c r="DN5" i="26"/>
  <c r="DN4" i="26"/>
  <c r="DM83" i="1" l="1"/>
  <c r="DL188" i="4"/>
  <c r="DN3" i="26"/>
  <c r="DN71" i="26" s="1"/>
  <c r="DN82" i="19"/>
  <c r="DO2" i="26"/>
  <c r="DN115" i="4"/>
  <c r="DM155" i="1" l="1"/>
  <c r="DN83" i="19"/>
  <c r="DO5" i="26"/>
  <c r="DO4" i="26"/>
  <c r="DN83" i="1" l="1"/>
  <c r="DM188" i="4"/>
  <c r="DO3" i="26"/>
  <c r="DO71" i="26" s="1"/>
  <c r="DO82" i="19"/>
  <c r="DP2" i="26"/>
  <c r="DO34" i="1"/>
  <c r="DN155" i="1" l="1"/>
  <c r="DO83" i="19"/>
  <c r="DO115" i="4"/>
  <c r="DP4" i="26"/>
  <c r="DP5" i="26"/>
  <c r="DO83" i="1" l="1"/>
  <c r="DN188" i="4"/>
  <c r="DP3" i="26"/>
  <c r="DP71" i="26" s="1"/>
  <c r="DP82" i="19"/>
  <c r="DQ2" i="26"/>
  <c r="DO155" i="1" l="1"/>
  <c r="DP83" i="19"/>
  <c r="DP34" i="1"/>
  <c r="DP115" i="4"/>
  <c r="DQ5" i="26"/>
  <c r="DQ4" i="26"/>
  <c r="DP83" i="1" l="1"/>
  <c r="DO188" i="4"/>
  <c r="DQ3" i="26"/>
  <c r="DQ71" i="26" s="1"/>
  <c r="DQ82" i="19"/>
  <c r="DR2" i="26"/>
  <c r="DP155" i="1" l="1"/>
  <c r="DQ83" i="19"/>
  <c r="DQ34" i="1"/>
  <c r="DR5" i="26"/>
  <c r="DR4" i="26"/>
  <c r="DQ83" i="1" l="1"/>
  <c r="DP188" i="4"/>
  <c r="DR3" i="26"/>
  <c r="DR71" i="26" s="1"/>
  <c r="DR82" i="19"/>
  <c r="DR34" i="1"/>
  <c r="DR115" i="4"/>
  <c r="DS2" i="26"/>
  <c r="DQ155" i="1" l="1"/>
  <c r="DR83" i="19"/>
  <c r="DS5" i="26"/>
  <c r="DS4" i="26"/>
  <c r="DR83" i="1" l="1"/>
  <c r="DQ188" i="4"/>
  <c r="DS115" i="4"/>
  <c r="DS3" i="26"/>
  <c r="DS71" i="26" s="1"/>
  <c r="DS82" i="19"/>
  <c r="DT2" i="26"/>
  <c r="DR155" i="1" l="1"/>
  <c r="DS83" i="19"/>
  <c r="DS34" i="1"/>
  <c r="DT4" i="26"/>
  <c r="DT5" i="26"/>
  <c r="DS83" i="1" l="1"/>
  <c r="DR188" i="4"/>
  <c r="DT3" i="26"/>
  <c r="DT71" i="26" s="1"/>
  <c r="DT82" i="19"/>
  <c r="DU2" i="26"/>
  <c r="DT34" i="1"/>
  <c r="DS155" i="1" l="1"/>
  <c r="DT83" i="19"/>
  <c r="DT115" i="4"/>
  <c r="DU4" i="26"/>
  <c r="DU5" i="26"/>
  <c r="DT83" i="1" l="1"/>
  <c r="DS188" i="4"/>
  <c r="DU3" i="26"/>
  <c r="DU71" i="26" s="1"/>
  <c r="DU82" i="19"/>
  <c r="DV2" i="26"/>
  <c r="DT155" i="1" l="1"/>
  <c r="DU83" i="19"/>
  <c r="DU34" i="1"/>
  <c r="DU115" i="4"/>
  <c r="DV5" i="26"/>
  <c r="DV4" i="26"/>
  <c r="DU83" i="1" l="1"/>
  <c r="DT188" i="4"/>
  <c r="DV3" i="26"/>
  <c r="DV71" i="26" s="1"/>
  <c r="DV82" i="19"/>
  <c r="DW2" i="26"/>
  <c r="DU155" i="1" l="1"/>
  <c r="DV83" i="19"/>
  <c r="DV115" i="4"/>
  <c r="DV34" i="1"/>
  <c r="DW5" i="26"/>
  <c r="DW4" i="26"/>
  <c r="DV83" i="1" l="1"/>
  <c r="DU188" i="4"/>
  <c r="DW3" i="26"/>
  <c r="DW71" i="26" s="1"/>
  <c r="DW82" i="19"/>
  <c r="DX2" i="26"/>
  <c r="DW34" i="1"/>
  <c r="DV155" i="1" l="1"/>
  <c r="DW83" i="19"/>
  <c r="DW115" i="4"/>
  <c r="DX4" i="26"/>
  <c r="DX5" i="26"/>
  <c r="DW83" i="1" l="1"/>
  <c r="DV188" i="4"/>
  <c r="DX3" i="26"/>
  <c r="DX71" i="26" s="1"/>
  <c r="DX82" i="19"/>
  <c r="DY2" i="26"/>
  <c r="DW155" i="1" l="1"/>
  <c r="DX83" i="19"/>
  <c r="DX34" i="1"/>
  <c r="DX115" i="4"/>
  <c r="DY5" i="26"/>
  <c r="DY4" i="26"/>
  <c r="DX83" i="1" l="1"/>
  <c r="DW188" i="4"/>
  <c r="DY3" i="26"/>
  <c r="DY71" i="26" s="1"/>
  <c r="DY82" i="19"/>
  <c r="DZ2" i="26"/>
  <c r="DX155" i="1" l="1"/>
  <c r="DY83" i="19"/>
  <c r="DY115" i="4"/>
  <c r="DY34" i="1"/>
  <c r="DZ5" i="26"/>
  <c r="DZ4" i="26"/>
  <c r="DY83" i="1" l="1"/>
  <c r="DX188" i="4"/>
  <c r="DZ3" i="26"/>
  <c r="DZ71" i="26" s="1"/>
  <c r="DZ82" i="19"/>
  <c r="DZ34" i="1"/>
  <c r="DZ115" i="4"/>
  <c r="EA2" i="26"/>
  <c r="DY155" i="1" l="1"/>
  <c r="DZ83" i="19"/>
  <c r="EA5" i="26"/>
  <c r="EA4" i="26"/>
  <c r="DZ83" i="1" l="1"/>
  <c r="DY188" i="4"/>
  <c r="EA3" i="26"/>
  <c r="EA71" i="26" s="1"/>
  <c r="EA82" i="19"/>
  <c r="EA34" i="1"/>
  <c r="EB2" i="26"/>
  <c r="DZ155" i="1" l="1"/>
  <c r="EA83" i="19"/>
  <c r="EA115" i="4"/>
  <c r="EB5" i="26"/>
  <c r="EB4" i="26"/>
  <c r="EA83" i="1" l="1"/>
  <c r="DZ188" i="4"/>
  <c r="EB3" i="26"/>
  <c r="EB71" i="26" s="1"/>
  <c r="EB82" i="19"/>
  <c r="EC2" i="26"/>
  <c r="EA155" i="1" l="1"/>
  <c r="EB83" i="19"/>
  <c r="EB115" i="4"/>
  <c r="EB34" i="1"/>
  <c r="EC34" i="1"/>
  <c r="EC5" i="26"/>
  <c r="EC4" i="26"/>
  <c r="EB83" i="1" l="1"/>
  <c r="EA188" i="4"/>
  <c r="EC3" i="26"/>
  <c r="EC71" i="26" s="1"/>
  <c r="EC82" i="19"/>
  <c r="ED2" i="26"/>
  <c r="EC115" i="4"/>
  <c r="EB155" i="1" l="1"/>
  <c r="EC83" i="19"/>
  <c r="ED4" i="26"/>
  <c r="ED5" i="26"/>
  <c r="EC83" i="1" l="1"/>
  <c r="EB188" i="4"/>
  <c r="ED3" i="26"/>
  <c r="ED71" i="26" s="1"/>
  <c r="ED82" i="19"/>
  <c r="ED34" i="1"/>
  <c r="ED115" i="4"/>
  <c r="EE2" i="26"/>
  <c r="EC155" i="1" l="1"/>
  <c r="ED83" i="19"/>
  <c r="EE34" i="1"/>
  <c r="EE4" i="26"/>
  <c r="EE5" i="26"/>
  <c r="ED83" i="1" l="1"/>
  <c r="EC188" i="4"/>
  <c r="EE3" i="26"/>
  <c r="EE71" i="26" s="1"/>
  <c r="EE82" i="19"/>
  <c r="EF2" i="26"/>
  <c r="EE115" i="4"/>
  <c r="ED155" i="1" l="1"/>
  <c r="EE83" i="19"/>
  <c r="EF4" i="26"/>
  <c r="EF5" i="26"/>
  <c r="EE83" i="1" l="1"/>
  <c r="ED188" i="4"/>
  <c r="EF3" i="26"/>
  <c r="EF71" i="26" s="1"/>
  <c r="EF82" i="19"/>
  <c r="EG2" i="26"/>
  <c r="EE155" i="1" l="1"/>
  <c r="EF83" i="19"/>
  <c r="EF115" i="4"/>
  <c r="EF34" i="1"/>
  <c r="EG5" i="26"/>
  <c r="EG4" i="26"/>
  <c r="EF83" i="1" l="1"/>
  <c r="EE188" i="4"/>
  <c r="EG3" i="26"/>
  <c r="EG71" i="26" s="1"/>
  <c r="EG82" i="19"/>
  <c r="EG34" i="1"/>
  <c r="EH2" i="26"/>
  <c r="EF155" i="1" l="1"/>
  <c r="EG83" i="19"/>
  <c r="H44" i="19"/>
  <c r="H282" i="4" s="1"/>
  <c r="H55" i="19"/>
  <c r="H63" i="19" s="1"/>
  <c r="EG115" i="4"/>
  <c r="EH5" i="26"/>
  <c r="EH4" i="26"/>
  <c r="EG83" i="1" l="1"/>
  <c r="EF188" i="4"/>
  <c r="H62" i="19"/>
  <c r="EH34" i="1"/>
  <c r="EH3" i="26"/>
  <c r="EH71" i="26" s="1"/>
  <c r="H71" i="26" s="1"/>
  <c r="EH82" i="19"/>
  <c r="EG155" i="1" l="1"/>
  <c r="EH83" i="19"/>
  <c r="EH115" i="4"/>
  <c r="H64" i="19"/>
  <c r="H34" i="1" s="1"/>
  <c r="EH83" i="1" l="1"/>
  <c r="EG188" i="4"/>
  <c r="H83" i="19"/>
  <c r="H83" i="1" s="1"/>
  <c r="E122" i="1"/>
  <c r="E121" i="1"/>
  <c r="E123" i="1"/>
  <c r="E124" i="1"/>
  <c r="E120" i="1"/>
  <c r="EH155" i="1" l="1"/>
  <c r="EH188" i="4" s="1"/>
  <c r="H188" i="4" s="1"/>
  <c r="F77" i="25"/>
  <c r="K87" i="25" l="1"/>
  <c r="F87" i="25" s="1"/>
  <c r="F82" i="25"/>
  <c r="J24" i="28" l="1"/>
  <c r="K24" i="28" s="1"/>
  <c r="EI45" i="13" l="1"/>
  <c r="EJ45" i="13"/>
  <c r="EL45" i="13"/>
  <c r="EM45" i="13"/>
  <c r="EK45" i="13"/>
  <c r="F79" i="25" l="1"/>
  <c r="F84" i="25" l="1"/>
  <c r="K89" i="25"/>
  <c r="F89" i="25" s="1"/>
  <c r="K21" i="28"/>
  <c r="K20" i="28" s="1"/>
  <c r="J20" i="28"/>
  <c r="J26" i="28" s="1"/>
  <c r="K26" i="28" s="1"/>
  <c r="F78" i="25"/>
  <c r="K80" i="25"/>
  <c r="K88" i="25" l="1"/>
  <c r="K55" i="25"/>
  <c r="K18" i="28"/>
  <c r="K17" i="28" s="1"/>
  <c r="K12" i="28" s="1"/>
  <c r="J17" i="28"/>
  <c r="F83" i="25"/>
  <c r="F80" i="25"/>
  <c r="K35" i="25" l="1"/>
  <c r="F35" i="25" s="1"/>
  <c r="F55" i="25"/>
  <c r="F88" i="25"/>
  <c r="J25" i="28"/>
  <c r="K25" i="28" s="1"/>
  <c r="F85" i="25"/>
  <c r="J12" i="28" l="1"/>
  <c r="F33" i="1"/>
  <c r="F42" i="1"/>
  <c r="F22" i="1"/>
  <c r="J24" i="1" l="1"/>
  <c r="K24" i="1"/>
  <c r="J38" i="1"/>
  <c r="N24" i="1"/>
  <c r="N27" i="1" s="1"/>
  <c r="Q24" i="1"/>
  <c r="Q27" i="1" s="1"/>
  <c r="K10" i="28"/>
  <c r="J10" i="28"/>
  <c r="M24" i="1"/>
  <c r="M27" i="1" s="1"/>
  <c r="BY24" i="1"/>
  <c r="BY27" i="1" s="1"/>
  <c r="BZ24" i="1"/>
  <c r="BZ27" i="1" s="1"/>
  <c r="EF24" i="1"/>
  <c r="EF27" i="1" s="1"/>
  <c r="BS24" i="1"/>
  <c r="BS27" i="1" s="1"/>
  <c r="EE24" i="1"/>
  <c r="EE27" i="1" s="1"/>
  <c r="BT24" i="1"/>
  <c r="BT27" i="1" s="1"/>
  <c r="AB24" i="1"/>
  <c r="AB27" i="1" s="1"/>
  <c r="DY24" i="1"/>
  <c r="DY27" i="1" s="1"/>
  <c r="DZ24" i="1"/>
  <c r="DZ27" i="1" s="1"/>
  <c r="CN24" i="1"/>
  <c r="CN27" i="1" s="1"/>
  <c r="EA24" i="1"/>
  <c r="EA27" i="1" s="1"/>
  <c r="CK24" i="1"/>
  <c r="CK27" i="1" s="1"/>
  <c r="BV24" i="1"/>
  <c r="BV27" i="1" s="1"/>
  <c r="BG24" i="1"/>
  <c r="BG27" i="1" s="1"/>
  <c r="DT24" i="1"/>
  <c r="DT27" i="1" s="1"/>
  <c r="AU24" i="1"/>
  <c r="AU27" i="1" s="1"/>
  <c r="DG24" i="1"/>
  <c r="DG27" i="1" s="1"/>
  <c r="AO24" i="1"/>
  <c r="AO27" i="1" s="1"/>
  <c r="U24" i="1"/>
  <c r="U27" i="1" s="1"/>
  <c r="CG24" i="1"/>
  <c r="CG27" i="1" s="1"/>
  <c r="V24" i="1"/>
  <c r="V27" i="1" s="1"/>
  <c r="CH24" i="1"/>
  <c r="CH27" i="1" s="1"/>
  <c r="O24" i="1"/>
  <c r="O27" i="1" s="1"/>
  <c r="CA24" i="1"/>
  <c r="CA27" i="1" s="1"/>
  <c r="P24" i="1"/>
  <c r="P27" i="1" s="1"/>
  <c r="CB24" i="1"/>
  <c r="CB27" i="1" s="1"/>
  <c r="R24" i="1"/>
  <c r="R27" i="1" s="1"/>
  <c r="T24" i="1"/>
  <c r="T27" i="1" s="1"/>
  <c r="S24" i="1"/>
  <c r="S27" i="1" s="1"/>
  <c r="AJ24" i="1"/>
  <c r="AJ27" i="1" s="1"/>
  <c r="DA24" i="1"/>
  <c r="DA27" i="1" s="1"/>
  <c r="CL24" i="1"/>
  <c r="CL27" i="1" s="1"/>
  <c r="BW24" i="1"/>
  <c r="BW27" i="1" s="1"/>
  <c r="BA24" i="1"/>
  <c r="BA27" i="1" s="1"/>
  <c r="CC24" i="1"/>
  <c r="CC27" i="1" s="1"/>
  <c r="L24" i="1"/>
  <c r="L27" i="1" s="1"/>
  <c r="AC24" i="1"/>
  <c r="AC27" i="1" s="1"/>
  <c r="CO24" i="1"/>
  <c r="CO27" i="1" s="1"/>
  <c r="AD24" i="1"/>
  <c r="AD27" i="1" s="1"/>
  <c r="CP24" i="1"/>
  <c r="CP27" i="1" s="1"/>
  <c r="W24" i="1"/>
  <c r="W27" i="1" s="1"/>
  <c r="CI24" i="1"/>
  <c r="CI27" i="1" s="1"/>
  <c r="X24" i="1"/>
  <c r="X27" i="1" s="1"/>
  <c r="CJ24" i="1"/>
  <c r="CJ27" i="1" s="1"/>
  <c r="AG24" i="1"/>
  <c r="AG27" i="1" s="1"/>
  <c r="AH24" i="1"/>
  <c r="AH27" i="1" s="1"/>
  <c r="AZ24" i="1"/>
  <c r="AZ27" i="1" s="1"/>
  <c r="AI24" i="1"/>
  <c r="AI27" i="1" s="1"/>
  <c r="EB24" i="1"/>
  <c r="EB27" i="1" s="1"/>
  <c r="DQ24" i="1"/>
  <c r="DQ27" i="1" s="1"/>
  <c r="DB24" i="1"/>
  <c r="DB27" i="1" s="1"/>
  <c r="CM24" i="1"/>
  <c r="CM27" i="1" s="1"/>
  <c r="DM24" i="1"/>
  <c r="DM27" i="1" s="1"/>
  <c r="CV24" i="1"/>
  <c r="CV27" i="1" s="1"/>
  <c r="AK24" i="1"/>
  <c r="AK27" i="1" s="1"/>
  <c r="CW24" i="1"/>
  <c r="CW27" i="1" s="1"/>
  <c r="AL24" i="1"/>
  <c r="AL27" i="1" s="1"/>
  <c r="CX24" i="1"/>
  <c r="CX27" i="1" s="1"/>
  <c r="AE24" i="1"/>
  <c r="AE27" i="1" s="1"/>
  <c r="CQ24" i="1"/>
  <c r="CQ27" i="1" s="1"/>
  <c r="AF24" i="1"/>
  <c r="AF27" i="1" s="1"/>
  <c r="CR24" i="1"/>
  <c r="CR27" i="1" s="1"/>
  <c r="AW24" i="1"/>
  <c r="AW27" i="1" s="1"/>
  <c r="AX24" i="1"/>
  <c r="AX27" i="1" s="1"/>
  <c r="BP24" i="1"/>
  <c r="BP27" i="1" s="1"/>
  <c r="AY24" i="1"/>
  <c r="AY27" i="1" s="1"/>
  <c r="BX24" i="1"/>
  <c r="BX27" i="1" s="1"/>
  <c r="EG24" i="1"/>
  <c r="EG27" i="1" s="1"/>
  <c r="DR24" i="1"/>
  <c r="DR27" i="1" s="1"/>
  <c r="DC24" i="1"/>
  <c r="DC27" i="1" s="1"/>
  <c r="BB24" i="1"/>
  <c r="BB27" i="1" s="1"/>
  <c r="AV24" i="1"/>
  <c r="AV27" i="1" s="1"/>
  <c r="CD24" i="1"/>
  <c r="CD27" i="1" s="1"/>
  <c r="K27" i="1"/>
  <c r="AS24" i="1"/>
  <c r="AS27" i="1" s="1"/>
  <c r="DE24" i="1"/>
  <c r="DE27" i="1" s="1"/>
  <c r="AT24" i="1"/>
  <c r="AT27" i="1" s="1"/>
  <c r="DF24" i="1"/>
  <c r="DF27" i="1" s="1"/>
  <c r="AM24" i="1"/>
  <c r="AM27" i="1" s="1"/>
  <c r="CY24" i="1"/>
  <c r="CY27" i="1" s="1"/>
  <c r="AN24" i="1"/>
  <c r="AN27" i="1" s="1"/>
  <c r="CZ24" i="1"/>
  <c r="CZ27" i="1" s="1"/>
  <c r="BM24" i="1"/>
  <c r="BM27" i="1" s="1"/>
  <c r="BN24" i="1"/>
  <c r="BN27" i="1" s="1"/>
  <c r="CF24" i="1"/>
  <c r="CF27" i="1" s="1"/>
  <c r="BO24" i="1"/>
  <c r="BO27" i="1" s="1"/>
  <c r="Y24" i="1"/>
  <c r="Y27" i="1" s="1"/>
  <c r="EH24" i="1"/>
  <c r="EH27" i="1" s="1"/>
  <c r="DS24" i="1"/>
  <c r="DS27" i="1" s="1"/>
  <c r="DN24" i="1"/>
  <c r="DN27" i="1" s="1"/>
  <c r="DH24" i="1"/>
  <c r="BI24" i="1"/>
  <c r="BI27" i="1" s="1"/>
  <c r="DU24" i="1"/>
  <c r="BJ24" i="1"/>
  <c r="BJ27" i="1" s="1"/>
  <c r="DV24" i="1"/>
  <c r="DV27" i="1" s="1"/>
  <c r="BC24" i="1"/>
  <c r="DO24" i="1"/>
  <c r="DO27" i="1" s="1"/>
  <c r="BD24" i="1"/>
  <c r="BD27" i="1" s="1"/>
  <c r="DP24" i="1"/>
  <c r="DP27" i="1" s="1"/>
  <c r="CS24" i="1"/>
  <c r="CS27" i="1" s="1"/>
  <c r="CT24" i="1"/>
  <c r="CT27" i="1" s="1"/>
  <c r="DL24" i="1"/>
  <c r="DL27" i="1" s="1"/>
  <c r="CU24" i="1"/>
  <c r="CU27" i="1" s="1"/>
  <c r="BE24" i="1"/>
  <c r="BE27" i="1" s="1"/>
  <c r="AP24" i="1"/>
  <c r="AP27" i="1" s="1"/>
  <c r="AA24" i="1"/>
  <c r="AA27" i="1" s="1"/>
  <c r="BH24" i="1"/>
  <c r="BH27" i="1" s="1"/>
  <c r="AR24" i="1"/>
  <c r="AR27" i="1" s="1"/>
  <c r="BU24" i="1"/>
  <c r="BU27" i="1" s="1"/>
  <c r="AQ24" i="1"/>
  <c r="AQ27" i="1" s="1"/>
  <c r="CE24" i="1"/>
  <c r="CE27" i="1" s="1"/>
  <c r="BQ24" i="1"/>
  <c r="EC24" i="1"/>
  <c r="EC27" i="1" s="1"/>
  <c r="BR24" i="1"/>
  <c r="BR27" i="1" s="1"/>
  <c r="ED24" i="1"/>
  <c r="ED27" i="1" s="1"/>
  <c r="BK24" i="1"/>
  <c r="BK27" i="1" s="1"/>
  <c r="DW24" i="1"/>
  <c r="DW27" i="1" s="1"/>
  <c r="BL24" i="1"/>
  <c r="BL27" i="1" s="1"/>
  <c r="DX24" i="1"/>
  <c r="DX27" i="1" s="1"/>
  <c r="DI24" i="1"/>
  <c r="DI27" i="1" s="1"/>
  <c r="DJ24" i="1"/>
  <c r="DJ27" i="1" s="1"/>
  <c r="DK24" i="1"/>
  <c r="DK27" i="1" s="1"/>
  <c r="BF24" i="1"/>
  <c r="BF27" i="1" s="1"/>
  <c r="DD24" i="1"/>
  <c r="DD27" i="1" s="1"/>
  <c r="Z24" i="1"/>
  <c r="Z27" i="1" s="1"/>
  <c r="K38" i="1" l="1"/>
  <c r="J117" i="4"/>
  <c r="H24" i="1"/>
  <c r="H27" i="1" s="1"/>
  <c r="J27" i="1"/>
  <c r="K28" i="1" s="1"/>
  <c r="K30" i="1" s="1"/>
  <c r="EC28" i="1"/>
  <c r="EC30" i="1" s="1"/>
  <c r="AP28" i="1"/>
  <c r="AP30" i="1" s="1"/>
  <c r="AL28" i="1"/>
  <c r="AL30" i="1" s="1"/>
  <c r="W28" i="1"/>
  <c r="W30" i="1" s="1"/>
  <c r="BW28" i="1"/>
  <c r="BW30" i="1" s="1"/>
  <c r="O28" i="1"/>
  <c r="O30" i="1" s="1"/>
  <c r="EB28" i="1"/>
  <c r="EB30" i="1" s="1"/>
  <c r="BZ28" i="1"/>
  <c r="BZ30" i="1" s="1"/>
  <c r="AK28" i="1"/>
  <c r="AK30" i="1" s="1"/>
  <c r="CO28" i="1"/>
  <c r="CO30" i="1" s="1"/>
  <c r="CS28" i="1"/>
  <c r="CS30" i="1" s="1"/>
  <c r="AC28" i="1"/>
  <c r="AC30" i="1" s="1"/>
  <c r="BB28" i="1"/>
  <c r="BB30" i="1" s="1"/>
  <c r="EG28" i="1"/>
  <c r="EG30" i="1" s="1"/>
  <c r="Z28" i="1"/>
  <c r="Z30" i="1" s="1"/>
  <c r="DD28" i="1"/>
  <c r="DD30" i="1" s="1"/>
  <c r="BX28" i="1"/>
  <c r="BX30" i="1" s="1"/>
  <c r="AE28" i="1"/>
  <c r="AE30" i="1" s="1"/>
  <c r="DB28" i="1"/>
  <c r="DB30" i="1" s="1"/>
  <c r="CE28" i="1"/>
  <c r="CE30" i="1" s="1"/>
  <c r="CY28" i="1"/>
  <c r="CY30" i="1" s="1"/>
  <c r="AV28" i="1"/>
  <c r="AV30" i="1" s="1"/>
  <c r="AX28" i="1"/>
  <c r="AX30" i="1" s="1"/>
  <c r="CW28" i="1"/>
  <c r="CW30" i="1" s="1"/>
  <c r="AI28" i="1"/>
  <c r="AI30" i="1" s="1"/>
  <c r="CP28" i="1"/>
  <c r="CP30" i="1" s="1"/>
  <c r="P28" i="1"/>
  <c r="P30" i="1" s="1"/>
  <c r="N28" i="1"/>
  <c r="N30" i="1" s="1"/>
  <c r="CA28" i="1"/>
  <c r="CA30" i="1" s="1"/>
  <c r="CC28" i="1"/>
  <c r="CC30" i="1" s="1"/>
  <c r="DJ28" i="1"/>
  <c r="DJ30" i="1" s="1"/>
  <c r="Q28" i="1"/>
  <c r="Q30" i="1" s="1"/>
  <c r="EA28" i="1"/>
  <c r="EA30" i="1" s="1"/>
  <c r="CZ28" i="1"/>
  <c r="CZ30" i="1" s="1"/>
  <c r="AY28" i="1"/>
  <c r="AY30" i="1" s="1"/>
  <c r="CX28" i="1"/>
  <c r="CX30" i="1" s="1"/>
  <c r="X28" i="1"/>
  <c r="X30" i="1" s="1"/>
  <c r="AN28" i="1"/>
  <c r="AN30" i="1" s="1"/>
  <c r="BK28" i="1"/>
  <c r="BK30" i="1" s="1"/>
  <c r="DR28" i="1"/>
  <c r="DR30" i="1" s="1"/>
  <c r="BF28" i="1"/>
  <c r="BF30" i="1" s="1"/>
  <c r="CQ28" i="1"/>
  <c r="CQ30" i="1" s="1"/>
  <c r="CM28" i="1"/>
  <c r="CM30" i="1" s="1"/>
  <c r="BH28" i="1"/>
  <c r="BH30" i="1" s="1"/>
  <c r="DN28" i="1"/>
  <c r="DN30" i="1" s="1"/>
  <c r="DS28" i="1"/>
  <c r="DS30" i="1" s="1"/>
  <c r="CI28" i="1"/>
  <c r="CI30" i="1" s="1"/>
  <c r="BU28" i="1"/>
  <c r="BU30" i="1" s="1"/>
  <c r="EH28" i="1"/>
  <c r="EH30" i="1" s="1"/>
  <c r="AR28" i="1"/>
  <c r="AR30" i="1" s="1"/>
  <c r="CB28" i="1"/>
  <c r="CB30" i="1" s="1"/>
  <c r="U28" i="1"/>
  <c r="U30" i="1" s="1"/>
  <c r="R28" i="1"/>
  <c r="R30" i="1" s="1"/>
  <c r="EF28" i="1"/>
  <c r="EF30" i="1" s="1"/>
  <c r="AD28" i="1"/>
  <c r="AD30" i="1" s="1"/>
  <c r="DW28" i="1"/>
  <c r="DW30" i="1" s="1"/>
  <c r="DO28" i="1"/>
  <c r="DO30" i="1" s="1"/>
  <c r="CD28" i="1"/>
  <c r="CD30" i="1" s="1"/>
  <c r="CL28" i="1"/>
  <c r="CL30" i="1" s="1"/>
  <c r="BE28" i="1"/>
  <c r="BE30" i="1" s="1"/>
  <c r="Y28" i="1"/>
  <c r="Y30" i="1" s="1"/>
  <c r="AM28" i="1"/>
  <c r="AM30" i="1" s="1"/>
  <c r="BO28" i="1"/>
  <c r="BO30" i="1" s="1"/>
  <c r="DF28" i="1"/>
  <c r="DF30" i="1" s="1"/>
  <c r="DC28" i="1"/>
  <c r="DC30" i="1" s="1"/>
  <c r="CR28" i="1"/>
  <c r="CR30" i="1" s="1"/>
  <c r="AT28" i="1"/>
  <c r="AT30" i="1" s="1"/>
  <c r="AF28" i="1"/>
  <c r="AF30" i="1" s="1"/>
  <c r="S28" i="1"/>
  <c r="S30" i="1" s="1"/>
  <c r="CH28" i="1"/>
  <c r="CH30" i="1" s="1"/>
  <c r="BT28" i="1"/>
  <c r="BT30" i="1" s="1"/>
  <c r="DK28" i="1"/>
  <c r="DK30" i="1" s="1"/>
  <c r="AA28" i="1"/>
  <c r="AA30" i="1" s="1"/>
  <c r="BM28" i="1"/>
  <c r="BM30" i="1" s="1"/>
  <c r="AS28" i="1"/>
  <c r="AS30" i="1" s="1"/>
  <c r="CG28" i="1"/>
  <c r="CG30" i="1" s="1"/>
  <c r="CK28" i="1"/>
  <c r="CK30" i="1" s="1"/>
  <c r="BS28" i="1"/>
  <c r="BS30" i="1" s="1"/>
  <c r="DQ28" i="1"/>
  <c r="DQ30" i="1" s="1"/>
  <c r="BA28" i="1"/>
  <c r="BA30" i="1" s="1"/>
  <c r="BP28" i="1"/>
  <c r="BP30" i="1" s="1"/>
  <c r="AO28" i="1"/>
  <c r="AO30" i="1" s="1"/>
  <c r="CN28" i="1"/>
  <c r="CN30" i="1" s="1"/>
  <c r="DX28" i="1"/>
  <c r="DX30" i="1" s="1"/>
  <c r="CU28" i="1"/>
  <c r="CU30" i="1" s="1"/>
  <c r="DG28" i="1"/>
  <c r="DG30" i="1" s="1"/>
  <c r="DZ28" i="1"/>
  <c r="DZ30" i="1" s="1"/>
  <c r="BL28" i="1"/>
  <c r="BL30" i="1" s="1"/>
  <c r="AQ28" i="1"/>
  <c r="AQ30" i="1" s="1"/>
  <c r="DL28" i="1"/>
  <c r="DL30" i="1" s="1"/>
  <c r="BJ28" i="1"/>
  <c r="BJ30" i="1" s="1"/>
  <c r="AW28" i="1"/>
  <c r="AW30" i="1" s="1"/>
  <c r="AZ28" i="1"/>
  <c r="AZ30" i="1" s="1"/>
  <c r="DA28" i="1"/>
  <c r="DA30" i="1" s="1"/>
  <c r="AU28" i="1"/>
  <c r="AU30" i="1" s="1"/>
  <c r="DY28" i="1"/>
  <c r="DY30" i="1" s="1"/>
  <c r="BY28" i="1"/>
  <c r="BY30" i="1" s="1"/>
  <c r="CT28" i="1"/>
  <c r="CT30" i="1" s="1"/>
  <c r="CV28" i="1"/>
  <c r="CV30" i="1" s="1"/>
  <c r="AH28" i="1"/>
  <c r="AH30" i="1" s="1"/>
  <c r="AJ28" i="1"/>
  <c r="AJ30" i="1" s="1"/>
  <c r="DT28" i="1"/>
  <c r="DT30" i="1" s="1"/>
  <c r="AB28" i="1"/>
  <c r="AB30" i="1" s="1"/>
  <c r="M28" i="1"/>
  <c r="M30" i="1" s="1"/>
  <c r="BI28" i="1"/>
  <c r="BI30" i="1" s="1"/>
  <c r="CF28" i="1"/>
  <c r="CF30" i="1" s="1"/>
  <c r="DM28" i="1"/>
  <c r="DM30" i="1" s="1"/>
  <c r="AG28" i="1"/>
  <c r="AG30" i="1" s="1"/>
  <c r="BG28" i="1"/>
  <c r="BG30" i="1" s="1"/>
  <c r="ED28" i="1"/>
  <c r="ED30" i="1" s="1"/>
  <c r="DP28" i="1"/>
  <c r="DP30" i="1" s="1"/>
  <c r="BN28" i="1"/>
  <c r="BN30" i="1" s="1"/>
  <c r="DE28" i="1"/>
  <c r="DE30" i="1" s="1"/>
  <c r="CJ28" i="1"/>
  <c r="CJ30" i="1" s="1"/>
  <c r="L28" i="1"/>
  <c r="L30" i="1" s="1"/>
  <c r="T28" i="1"/>
  <c r="T30" i="1" s="1"/>
  <c r="V28" i="1"/>
  <c r="V30" i="1" s="1"/>
  <c r="BV28" i="1"/>
  <c r="BV30" i="1" s="1"/>
  <c r="EE28" i="1"/>
  <c r="EE30" i="1" s="1"/>
  <c r="DH27" i="1"/>
  <c r="DH28" i="1" s="1"/>
  <c r="DH30" i="1" s="1"/>
  <c r="BQ27" i="1"/>
  <c r="BQ28" i="1" s="1"/>
  <c r="BQ30" i="1" s="1"/>
  <c r="BC27" i="1"/>
  <c r="BC28" i="1" s="1"/>
  <c r="BC30" i="1" s="1"/>
  <c r="DU27" i="1"/>
  <c r="DU28" i="1" s="1"/>
  <c r="DU30" i="1" s="1"/>
  <c r="J28" i="1" l="1"/>
  <c r="J30" i="1" s="1"/>
  <c r="K117" i="4"/>
  <c r="DI28" i="1"/>
  <c r="DI30" i="1" s="1"/>
  <c r="BD28" i="1"/>
  <c r="BD30" i="1" s="1"/>
  <c r="DV28" i="1"/>
  <c r="DV30" i="1" s="1"/>
  <c r="BR28" i="1"/>
  <c r="BR30" i="1" s="1"/>
  <c r="F31" i="1" l="1"/>
  <c r="H19" i="1" l="1"/>
  <c r="H45" i="13" s="1"/>
  <c r="H74" i="19" l="1"/>
  <c r="CB76" i="19" s="1"/>
  <c r="H23" i="1"/>
  <c r="H74" i="1"/>
  <c r="H35" i="1"/>
  <c r="S76" i="19" l="1"/>
  <c r="CG76" i="19"/>
  <c r="AV76" i="19"/>
  <c r="U76" i="19"/>
  <c r="CU76" i="19"/>
  <c r="ED76" i="19"/>
  <c r="EA76" i="19"/>
  <c r="AB76" i="19"/>
  <c r="EH76" i="19"/>
  <c r="R76" i="19"/>
  <c r="V76" i="19"/>
  <c r="CC76" i="19"/>
  <c r="N76" i="19"/>
  <c r="CI76" i="19"/>
  <c r="Y76" i="19"/>
  <c r="L76" i="19"/>
  <c r="CN76" i="19"/>
  <c r="BP76" i="19"/>
  <c r="CT76" i="19"/>
  <c r="AS76" i="19"/>
  <c r="CM76" i="19"/>
  <c r="CD76" i="19"/>
  <c r="DX76" i="19"/>
  <c r="CF76" i="19"/>
  <c r="CX76" i="19"/>
  <c r="DJ76" i="19"/>
  <c r="AF76" i="19"/>
  <c r="CV76" i="19"/>
  <c r="BX76" i="19"/>
  <c r="AE76" i="19"/>
  <c r="CW76" i="19"/>
  <c r="AH76" i="19"/>
  <c r="O76" i="19"/>
  <c r="T76" i="19"/>
  <c r="DC76" i="19"/>
  <c r="CS76" i="19"/>
  <c r="BW76" i="19"/>
  <c r="AX76" i="19"/>
  <c r="DZ76" i="19"/>
  <c r="DU76" i="19"/>
  <c r="AW76" i="19"/>
  <c r="DL76" i="19"/>
  <c r="BJ76" i="19"/>
  <c r="P76" i="19"/>
  <c r="BV76" i="19"/>
  <c r="BH76" i="19"/>
  <c r="CQ76" i="19"/>
  <c r="DO76" i="19"/>
  <c r="DV76" i="19"/>
  <c r="EC76" i="19"/>
  <c r="AO76" i="19"/>
  <c r="DP76" i="19"/>
  <c r="CR76" i="19"/>
  <c r="Q76" i="19"/>
  <c r="AC76" i="19"/>
  <c r="BF76" i="19"/>
  <c r="AR76" i="19"/>
  <c r="DG76" i="19"/>
  <c r="DQ76" i="19"/>
  <c r="DK76" i="19"/>
  <c r="CO76" i="19"/>
  <c r="BN76" i="19"/>
  <c r="DS76" i="19"/>
  <c r="BY76" i="19"/>
  <c r="DE76" i="19"/>
  <c r="AZ76" i="19"/>
  <c r="CH76" i="19"/>
  <c r="DM76" i="19"/>
  <c r="BB76" i="19"/>
  <c r="CE76" i="19"/>
  <c r="BG76" i="19"/>
  <c r="DF76" i="19"/>
  <c r="AA76" i="19"/>
  <c r="AP76" i="19"/>
  <c r="AU76" i="19"/>
  <c r="BC76" i="19"/>
  <c r="BD76" i="19"/>
  <c r="M76" i="19"/>
  <c r="BI76" i="19"/>
  <c r="Z76" i="19"/>
  <c r="DI76" i="19"/>
  <c r="BQ76" i="19"/>
  <c r="AJ76" i="19"/>
  <c r="CK76" i="19"/>
  <c r="CL76" i="19"/>
  <c r="DN76" i="19"/>
  <c r="CP76" i="19"/>
  <c r="AK76" i="19"/>
  <c r="BS76" i="19"/>
  <c r="BL76" i="19"/>
  <c r="BK76" i="19"/>
  <c r="AI76" i="19"/>
  <c r="DT76" i="19"/>
  <c r="AY76" i="19"/>
  <c r="EB76" i="19"/>
  <c r="BM76" i="19"/>
  <c r="X76" i="19"/>
  <c r="AD76" i="19"/>
  <c r="DH76" i="19"/>
  <c r="CJ76" i="19"/>
  <c r="AL76" i="19"/>
  <c r="DD76" i="19"/>
  <c r="DB76" i="19"/>
  <c r="BT76" i="19"/>
  <c r="DA76" i="19"/>
  <c r="J76" i="19"/>
  <c r="J77" i="19" s="1"/>
  <c r="J78" i="19" s="1"/>
  <c r="EE76" i="19"/>
  <c r="EG76" i="19"/>
  <c r="CZ76" i="19"/>
  <c r="AQ76" i="19"/>
  <c r="AM76" i="19"/>
  <c r="BO76" i="19"/>
  <c r="CY76" i="19"/>
  <c r="BR76" i="19"/>
  <c r="DY76" i="19"/>
  <c r="DR76" i="19"/>
  <c r="DW76" i="19"/>
  <c r="AG76" i="19"/>
  <c r="W76" i="19"/>
  <c r="CA76" i="19"/>
  <c r="BZ76" i="19"/>
  <c r="BA76" i="19"/>
  <c r="BU76" i="19"/>
  <c r="AN76" i="19"/>
  <c r="BE76" i="19"/>
  <c r="K76" i="19"/>
  <c r="EF76" i="19"/>
  <c r="AT76" i="19"/>
  <c r="EB77" i="19" l="1"/>
  <c r="EB78" i="19" s="1"/>
  <c r="BK77" i="19"/>
  <c r="BK78" i="19" s="1"/>
  <c r="AT77" i="19"/>
  <c r="AT78" i="19" s="1"/>
  <c r="EH77" i="19"/>
  <c r="EH78" i="19" s="1"/>
  <c r="DF77" i="19"/>
  <c r="DF78" i="19" s="1"/>
  <c r="BM77" i="19"/>
  <c r="BM78" i="19" s="1"/>
  <c r="EE77" i="19"/>
  <c r="EE78" i="19" s="1"/>
  <c r="DL77" i="19"/>
  <c r="DL78" i="19" s="1"/>
  <c r="AY77" i="19"/>
  <c r="AY78" i="19" s="1"/>
  <c r="U77" i="19"/>
  <c r="U78" i="19" s="1"/>
  <c r="BQ77" i="19"/>
  <c r="BQ78" i="19" s="1"/>
  <c r="BT77" i="19"/>
  <c r="BT78" i="19" s="1"/>
  <c r="CS77" i="19"/>
  <c r="CS78" i="19" s="1"/>
  <c r="AQ77" i="19"/>
  <c r="AQ78" i="19" s="1"/>
  <c r="DP77" i="19"/>
  <c r="DP78" i="19" s="1"/>
  <c r="CK77" i="19"/>
  <c r="CK78" i="19" s="1"/>
  <c r="CW77" i="19"/>
  <c r="CW78" i="19" s="1"/>
  <c r="BJ77" i="19"/>
  <c r="BJ78" i="19" s="1"/>
  <c r="AI77" i="19"/>
  <c r="AI78" i="19" s="1"/>
  <c r="S77" i="19"/>
  <c r="S78" i="19" s="1"/>
  <c r="BS77" i="19"/>
  <c r="BS78" i="19" s="1"/>
  <c r="DE77" i="19"/>
  <c r="DE78" i="19" s="1"/>
  <c r="M77" i="19"/>
  <c r="M78" i="19" s="1"/>
  <c r="CE77" i="19"/>
  <c r="CE78" i="19" s="1"/>
  <c r="DM77" i="19"/>
  <c r="DM78" i="19" s="1"/>
  <c r="BG77" i="19"/>
  <c r="BG78" i="19" s="1"/>
  <c r="BP77" i="19"/>
  <c r="BP78" i="19" s="1"/>
  <c r="Q77" i="19"/>
  <c r="Q78" i="19" s="1"/>
  <c r="BD77" i="19"/>
  <c r="BD78" i="19" s="1"/>
  <c r="CV77" i="19"/>
  <c r="CV78" i="19" s="1"/>
  <c r="AS77" i="19"/>
  <c r="AS78" i="19" s="1"/>
  <c r="AC77" i="19"/>
  <c r="AC78" i="19" s="1"/>
  <c r="AL77" i="19"/>
  <c r="AL78" i="19" s="1"/>
  <c r="BZ77" i="19"/>
  <c r="BZ78" i="19" s="1"/>
  <c r="DA77" i="19"/>
  <c r="DA78" i="19" s="1"/>
  <c r="CL77" i="19"/>
  <c r="CL78" i="19" s="1"/>
  <c r="AA77" i="19"/>
  <c r="AA78" i="19" s="1"/>
  <c r="CO77" i="19"/>
  <c r="CO78" i="19" s="1"/>
  <c r="DV77" i="19"/>
  <c r="DV78" i="19" s="1"/>
  <c r="BW77" i="19"/>
  <c r="BW78" i="19" s="1"/>
  <c r="CX77" i="19"/>
  <c r="CX78" i="19" s="1"/>
  <c r="N77" i="19"/>
  <c r="N78" i="19" s="1"/>
  <c r="P77" i="19"/>
  <c r="P78" i="19" s="1"/>
  <c r="CU77" i="19"/>
  <c r="CU78" i="19" s="1"/>
  <c r="BL77" i="19"/>
  <c r="BL78" i="19" s="1"/>
  <c r="EA77" i="19"/>
  <c r="EA78" i="19" s="1"/>
  <c r="V77" i="19"/>
  <c r="V78" i="19" s="1"/>
  <c r="BI77" i="19"/>
  <c r="BI78" i="19" s="1"/>
  <c r="DU77" i="19"/>
  <c r="DU78" i="19" s="1"/>
  <c r="BC77" i="19"/>
  <c r="BC78" i="19" s="1"/>
  <c r="DQ77" i="19"/>
  <c r="DQ78" i="19" s="1"/>
  <c r="T77" i="19"/>
  <c r="T78" i="19" s="1"/>
  <c r="CR77" i="19"/>
  <c r="CR78" i="19" s="1"/>
  <c r="AM77" i="19"/>
  <c r="AM78" i="19" s="1"/>
  <c r="DB77" i="19"/>
  <c r="DB78" i="19" s="1"/>
  <c r="BY77" i="19"/>
  <c r="BY78" i="19" s="1"/>
  <c r="DH77" i="19"/>
  <c r="DH78" i="19" s="1"/>
  <c r="AJ77" i="19"/>
  <c r="AJ78" i="19" s="1"/>
  <c r="AZ77" i="19"/>
  <c r="AZ78" i="19" s="1"/>
  <c r="BA77" i="19"/>
  <c r="BA78" i="19" s="1"/>
  <c r="CF77" i="19"/>
  <c r="CF78" i="19" s="1"/>
  <c r="CD77" i="19"/>
  <c r="CD78" i="19" s="1"/>
  <c r="DD77" i="19"/>
  <c r="DD78" i="19" s="1"/>
  <c r="BH77" i="19"/>
  <c r="BH78" i="19" s="1"/>
  <c r="R77" i="19"/>
  <c r="R78" i="19" s="1"/>
  <c r="AF77" i="19"/>
  <c r="AF78" i="19" s="1"/>
  <c r="AD77" i="19"/>
  <c r="AD78" i="19" s="1"/>
  <c r="DN77" i="19"/>
  <c r="DN78" i="19" s="1"/>
  <c r="AX77" i="19"/>
  <c r="AX78" i="19" s="1"/>
  <c r="AR77" i="19"/>
  <c r="AR78" i="19" s="1"/>
  <c r="O77" i="19"/>
  <c r="O78" i="19" s="1"/>
  <c r="CM77" i="19"/>
  <c r="CM78" i="19" s="1"/>
  <c r="DC77" i="19"/>
  <c r="DC78" i="19" s="1"/>
  <c r="DO77" i="19"/>
  <c r="DO78" i="19" s="1"/>
  <c r="CT77" i="19"/>
  <c r="CT78" i="19" s="1"/>
  <c r="DG77" i="19"/>
  <c r="DG78" i="19" s="1"/>
  <c r="DI77" i="19"/>
  <c r="DI78" i="19" s="1"/>
  <c r="BN77" i="19"/>
  <c r="BN78" i="19" s="1"/>
  <c r="K77" i="19"/>
  <c r="K78" i="19" s="1"/>
  <c r="DX77" i="19"/>
  <c r="DX78" i="19" s="1"/>
  <c r="AK77" i="19"/>
  <c r="AK78" i="19" s="1"/>
  <c r="BF77" i="19"/>
  <c r="BF78" i="19" s="1"/>
  <c r="X77" i="19"/>
  <c r="X78" i="19" s="1"/>
  <c r="CP77" i="19"/>
  <c r="CP78" i="19" s="1"/>
  <c r="DT77" i="19"/>
  <c r="DT78" i="19" s="1"/>
  <c r="Z77" i="19"/>
  <c r="Z78" i="19" s="1"/>
  <c r="AV77" i="19"/>
  <c r="AV78" i="19" s="1"/>
  <c r="AP77" i="19"/>
  <c r="AP78" i="19" s="1"/>
  <c r="EC77" i="19"/>
  <c r="EC78" i="19" s="1"/>
  <c r="DJ77" i="19"/>
  <c r="DJ78" i="19" s="1"/>
  <c r="CI77" i="19"/>
  <c r="CI78" i="19" s="1"/>
  <c r="CH77" i="19"/>
  <c r="CH78" i="19" s="1"/>
  <c r="CQ77" i="19"/>
  <c r="CQ78" i="19" s="1"/>
  <c r="DS77" i="19"/>
  <c r="DS78" i="19" s="1"/>
  <c r="CC77" i="19"/>
  <c r="CC78" i="19" s="1"/>
  <c r="DZ77" i="19"/>
  <c r="DZ78" i="19" s="1"/>
  <c r="Y77" i="19"/>
  <c r="Y78" i="19" s="1"/>
  <c r="BX77" i="19"/>
  <c r="BX78" i="19" s="1"/>
  <c r="ED77" i="19"/>
  <c r="ED78" i="19" s="1"/>
  <c r="DK77" i="19"/>
  <c r="DK78" i="19" s="1"/>
  <c r="AE77" i="19"/>
  <c r="AE78" i="19" s="1"/>
  <c r="AW77" i="19"/>
  <c r="AW78" i="19" s="1"/>
  <c r="CG77" i="19"/>
  <c r="CG78" i="19" s="1"/>
  <c r="CN77" i="19"/>
  <c r="CN78" i="19" s="1"/>
  <c r="CJ77" i="19"/>
  <c r="CJ78" i="19" s="1"/>
  <c r="BU77" i="19"/>
  <c r="BU78" i="19" s="1"/>
  <c r="CZ77" i="19"/>
  <c r="CZ78" i="19" s="1"/>
  <c r="AG77" i="19"/>
  <c r="AG78" i="19" s="1"/>
  <c r="AB77" i="19"/>
  <c r="AB78" i="19" s="1"/>
  <c r="AN77" i="19"/>
  <c r="AN78" i="19" s="1"/>
  <c r="CY77" i="19"/>
  <c r="CY78" i="19" s="1"/>
  <c r="EF77" i="19"/>
  <c r="EF78" i="19" s="1"/>
  <c r="BE77" i="19"/>
  <c r="BE78" i="19" s="1"/>
  <c r="BR77" i="19"/>
  <c r="BR78" i="19" s="1"/>
  <c r="DY77" i="19"/>
  <c r="DY78" i="19" s="1"/>
  <c r="BV77" i="19"/>
  <c r="BV78" i="19" s="1"/>
  <c r="EG77" i="19"/>
  <c r="EG78" i="19" s="1"/>
  <c r="L77" i="19"/>
  <c r="L78" i="19" s="1"/>
  <c r="AU77" i="19"/>
  <c r="AU78" i="19" s="1"/>
  <c r="DW77" i="19"/>
  <c r="DW78" i="19" s="1"/>
  <c r="AH77" i="19"/>
  <c r="AH78" i="19" s="1"/>
  <c r="BO77" i="19"/>
  <c r="BO78" i="19" s="1"/>
  <c r="DR77" i="19"/>
  <c r="DR78" i="19" s="1"/>
  <c r="CA77" i="19"/>
  <c r="CA78" i="19" s="1"/>
  <c r="W77" i="19"/>
  <c r="W78" i="19" s="1"/>
  <c r="CB77" i="19"/>
  <c r="CB78" i="19" s="1"/>
  <c r="BB77" i="19"/>
  <c r="BB78" i="19" s="1"/>
  <c r="AO77" i="19"/>
  <c r="AO78" i="19" s="1"/>
  <c r="H28" i="1"/>
  <c r="J39" i="1"/>
  <c r="J24" i="4" s="1"/>
  <c r="J40" i="1" l="1"/>
  <c r="K39" i="1"/>
  <c r="K40" i="1" s="1"/>
  <c r="H77" i="19"/>
  <c r="F78" i="19" s="1"/>
  <c r="K233" i="25" s="1"/>
  <c r="F56" i="1"/>
  <c r="L39" i="1"/>
  <c r="M39" i="1"/>
  <c r="K43" i="1" l="1"/>
  <c r="L37" i="1"/>
  <c r="L38" i="1" s="1"/>
  <c r="N37" i="1"/>
  <c r="N39" i="1" s="1"/>
  <c r="M37" i="1"/>
  <c r="M233" i="25"/>
  <c r="O233" i="25"/>
  <c r="N233" i="25"/>
  <c r="L233" i="25"/>
  <c r="M27" i="13"/>
  <c r="J27" i="13"/>
  <c r="F91" i="1"/>
  <c r="L24" i="4"/>
  <c r="L27" i="13"/>
  <c r="K24" i="4"/>
  <c r="K27" i="13"/>
  <c r="L40" i="1"/>
  <c r="L43" i="1" s="1"/>
  <c r="F233" i="25" l="1"/>
  <c r="N27" i="13"/>
  <c r="O37" i="1"/>
  <c r="O39" i="1" s="1"/>
  <c r="L117" i="4"/>
  <c r="M38" i="1"/>
  <c r="M117" i="4" s="1"/>
  <c r="DP120" i="1" a="1"/>
  <c r="DP120" i="1" s="1"/>
  <c r="DP136" i="1" s="1"/>
  <c r="N120" i="1" a="1"/>
  <c r="N120" i="1" s="1"/>
  <c r="N137" i="1" s="1"/>
  <c r="DE120" i="1" a="1"/>
  <c r="DE120" i="1" s="1"/>
  <c r="DE136" i="1" s="1"/>
  <c r="DL120" i="1" a="1"/>
  <c r="DL120" i="1" s="1"/>
  <c r="DL135" i="1" s="1"/>
  <c r="DK120" i="1" a="1"/>
  <c r="DK120" i="1" s="1"/>
  <c r="DK137" i="1" s="1"/>
  <c r="CA120" i="1" a="1"/>
  <c r="CA120" i="1" s="1"/>
  <c r="CA137" i="1" s="1"/>
  <c r="CM120" i="1" a="1"/>
  <c r="CM120" i="1" s="1"/>
  <c r="CM135" i="1" s="1"/>
  <c r="BH120" i="1" a="1"/>
  <c r="BH120" i="1" s="1"/>
  <c r="BH135" i="1" s="1"/>
  <c r="CH120" i="1" a="1"/>
  <c r="CH120" i="1" s="1"/>
  <c r="CH137" i="1" s="1"/>
  <c r="AI120" i="1" a="1"/>
  <c r="AI120" i="1" s="1"/>
  <c r="EC120" i="1" a="1"/>
  <c r="EC120" i="1" s="1"/>
  <c r="EC135" i="1" s="1"/>
  <c r="DM120" i="1" a="1"/>
  <c r="DM120" i="1" s="1"/>
  <c r="DM136" i="1" s="1"/>
  <c r="DH120" i="1" a="1"/>
  <c r="DH120" i="1" s="1"/>
  <c r="DH137" i="1" s="1"/>
  <c r="AW120" i="1" a="1"/>
  <c r="AW120" i="1" s="1"/>
  <c r="AW137" i="1" s="1"/>
  <c r="AC120" i="1" a="1"/>
  <c r="AC120" i="1" s="1"/>
  <c r="AC136" i="1" s="1"/>
  <c r="EH120" i="1" a="1"/>
  <c r="EH120" i="1" s="1"/>
  <c r="EH135" i="1" s="1"/>
  <c r="CD120" i="1" a="1"/>
  <c r="CD120" i="1" s="1"/>
  <c r="CD135" i="1" s="1"/>
  <c r="DC120" i="1" a="1"/>
  <c r="DC120" i="1" s="1"/>
  <c r="DC135" i="1" s="1"/>
  <c r="AZ120" i="1" a="1"/>
  <c r="AZ120" i="1" s="1"/>
  <c r="AZ137" i="1" s="1"/>
  <c r="BS120" i="1" a="1"/>
  <c r="BS120" i="1" s="1"/>
  <c r="BS137" i="1" s="1"/>
  <c r="M120" i="1" a="1"/>
  <c r="M120" i="1" s="1"/>
  <c r="M136" i="1" s="1"/>
  <c r="S120" i="1" a="1"/>
  <c r="S120" i="1" s="1"/>
  <c r="S137" i="1" s="1"/>
  <c r="BZ120" i="1" a="1"/>
  <c r="BZ120" i="1" s="1"/>
  <c r="BZ137" i="1" s="1"/>
  <c r="DW120" i="1" a="1"/>
  <c r="DW120" i="1" s="1"/>
  <c r="DW135" i="1" s="1"/>
  <c r="CC120" i="1" a="1"/>
  <c r="CC120" i="1" s="1"/>
  <c r="CC135" i="1" s="1"/>
  <c r="AK120" i="1" a="1"/>
  <c r="AK120" i="1" s="1"/>
  <c r="AK135" i="1" s="1"/>
  <c r="BU120" i="1" a="1"/>
  <c r="BU120" i="1" s="1"/>
  <c r="BU137" i="1" s="1"/>
  <c r="P120" i="1" a="1"/>
  <c r="P120" i="1" s="1"/>
  <c r="P137" i="1" s="1"/>
  <c r="BX120" i="1" a="1"/>
  <c r="BX120" i="1" s="1"/>
  <c r="BX136" i="1" s="1"/>
  <c r="EF120" i="1" a="1"/>
  <c r="EF120" i="1" s="1"/>
  <c r="EF136" i="1" s="1"/>
  <c r="DS120" i="1" a="1"/>
  <c r="DS120" i="1" s="1"/>
  <c r="DS136" i="1" s="1"/>
  <c r="BO120" i="1" a="1"/>
  <c r="BO120" i="1" s="1"/>
  <c r="BO136" i="1" s="1"/>
  <c r="CY120" i="1" a="1"/>
  <c r="CY120" i="1" s="1"/>
  <c r="CY135" i="1" s="1"/>
  <c r="DX120" i="1" a="1"/>
  <c r="DX120" i="1" s="1"/>
  <c r="DX136" i="1" s="1"/>
  <c r="AE120" i="1" a="1"/>
  <c r="AE120" i="1" s="1"/>
  <c r="AE136" i="1" s="1"/>
  <c r="AY120" i="1" a="1"/>
  <c r="AY120" i="1" s="1"/>
  <c r="AY135" i="1" s="1"/>
  <c r="DV120" i="1" a="1"/>
  <c r="DV120" i="1" s="1"/>
  <c r="DV136" i="1" s="1"/>
  <c r="EE120" i="1" a="1"/>
  <c r="EE120" i="1" s="1"/>
  <c r="EE135" i="1" s="1"/>
  <c r="DB120" i="1" a="1"/>
  <c r="DB120" i="1" s="1"/>
  <c r="DB135" i="1" s="1"/>
  <c r="BQ120" i="1" a="1"/>
  <c r="BQ120" i="1" s="1"/>
  <c r="BQ135" i="1" s="1"/>
  <c r="O120" i="1" a="1"/>
  <c r="O120" i="1" s="1"/>
  <c r="O137" i="1" s="1"/>
  <c r="AB120" i="1" a="1"/>
  <c r="AB120" i="1" s="1"/>
  <c r="AB135" i="1" s="1"/>
  <c r="CF120" i="1" a="1"/>
  <c r="CF120" i="1" s="1"/>
  <c r="CF137" i="1" s="1"/>
  <c r="DO120" i="1" a="1"/>
  <c r="DO120" i="1" s="1"/>
  <c r="DO135" i="1" s="1"/>
  <c r="AD120" i="1" a="1"/>
  <c r="AD120" i="1" s="1"/>
  <c r="AD135" i="1" s="1"/>
  <c r="L120" i="1" a="1"/>
  <c r="L120" i="1" s="1"/>
  <c r="BT120" i="1" a="1"/>
  <c r="BT120" i="1" s="1"/>
  <c r="BT137" i="1" s="1"/>
  <c r="AL120" i="1" a="1"/>
  <c r="AL120" i="1" s="1"/>
  <c r="AL135" i="1" s="1"/>
  <c r="BF120" i="1" a="1"/>
  <c r="BF120" i="1" s="1"/>
  <c r="BF135" i="1" s="1"/>
  <c r="CT120" i="1" a="1"/>
  <c r="CT120" i="1" s="1"/>
  <c r="CT135" i="1" s="1"/>
  <c r="BA120" i="1" a="1"/>
  <c r="BA120" i="1" s="1"/>
  <c r="BA137" i="1" s="1"/>
  <c r="DI120" i="1" a="1"/>
  <c r="DI120" i="1" s="1"/>
  <c r="DI137" i="1" s="1"/>
  <c r="CI120" i="1" a="1"/>
  <c r="CI120" i="1" s="1"/>
  <c r="CI136" i="1" s="1"/>
  <c r="R120" i="1" a="1"/>
  <c r="R120" i="1" s="1"/>
  <c r="R136" i="1" s="1"/>
  <c r="AF120" i="1" a="1"/>
  <c r="AF120" i="1" s="1"/>
  <c r="AF137" i="1" s="1"/>
  <c r="CN120" i="1" a="1"/>
  <c r="CN120" i="1" s="1"/>
  <c r="CN135" i="1" s="1"/>
  <c r="BR120" i="1" a="1"/>
  <c r="BR120" i="1" s="1"/>
  <c r="BR136" i="1" s="1"/>
  <c r="CE120" i="1" a="1"/>
  <c r="CE120" i="1" s="1"/>
  <c r="CE136" i="1" s="1"/>
  <c r="V120" i="1" a="1"/>
  <c r="V120" i="1" s="1"/>
  <c r="V137" i="1" s="1"/>
  <c r="BN120" i="1" a="1"/>
  <c r="BN120" i="1" s="1"/>
  <c r="BN136" i="1" s="1"/>
  <c r="EG120" i="1" a="1"/>
  <c r="EG120" i="1" s="1"/>
  <c r="EG135" i="1" s="1"/>
  <c r="CP120" i="1" a="1"/>
  <c r="CP120" i="1" s="1"/>
  <c r="CP137" i="1" s="1"/>
  <c r="AQ120" i="1" a="1"/>
  <c r="AQ120" i="1" s="1"/>
  <c r="AQ135" i="1" s="1"/>
  <c r="AR120" i="1" a="1"/>
  <c r="AR120" i="1" s="1"/>
  <c r="AR137" i="1" s="1"/>
  <c r="CR120" i="1" a="1"/>
  <c r="CR120" i="1" s="1"/>
  <c r="CR137" i="1" s="1"/>
  <c r="BY120" i="1" a="1"/>
  <c r="BY120" i="1" s="1"/>
  <c r="BY135" i="1" s="1"/>
  <c r="CS120" i="1" a="1"/>
  <c r="CS120" i="1" s="1"/>
  <c r="CS137" i="1" s="1"/>
  <c r="AU120" i="1" a="1"/>
  <c r="AU120" i="1" s="1"/>
  <c r="AU135" i="1" s="1"/>
  <c r="DA120" i="1" a="1"/>
  <c r="DA120" i="1" s="1"/>
  <c r="DA137" i="1" s="1"/>
  <c r="BG120" i="1" a="1"/>
  <c r="BG120" i="1" s="1"/>
  <c r="BG137" i="1" s="1"/>
  <c r="DJ120" i="1" a="1"/>
  <c r="DJ120" i="1" s="1"/>
  <c r="DJ137" i="1" s="1"/>
  <c r="AX120" i="1" a="1"/>
  <c r="AX120" i="1" s="1"/>
  <c r="AX135" i="1" s="1"/>
  <c r="AV120" i="1" a="1"/>
  <c r="AV120" i="1" s="1"/>
  <c r="AV137" i="1" s="1"/>
  <c r="CZ120" i="1" a="1"/>
  <c r="CZ120" i="1" s="1"/>
  <c r="CZ136" i="1" s="1"/>
  <c r="CX120" i="1" a="1"/>
  <c r="CX120" i="1" s="1"/>
  <c r="CX137" i="1" s="1"/>
  <c r="BM120" i="1" a="1"/>
  <c r="BM120" i="1" s="1"/>
  <c r="BM137" i="1" s="1"/>
  <c r="DN120" i="1" a="1"/>
  <c r="DN120" i="1" s="1"/>
  <c r="DN137" i="1" s="1"/>
  <c r="DG120" i="1" a="1"/>
  <c r="DG120" i="1" s="1"/>
  <c r="DG135" i="1" s="1"/>
  <c r="Q120" i="1" a="1"/>
  <c r="Q120" i="1" s="1"/>
  <c r="Q126" i="1" s="1"/>
  <c r="DY120" i="1" a="1"/>
  <c r="DY120" i="1" s="1"/>
  <c r="DY137" i="1" s="1"/>
  <c r="BJ120" i="1" a="1"/>
  <c r="BJ120" i="1" s="1"/>
  <c r="BJ136" i="1" s="1"/>
  <c r="AT120" i="1" a="1"/>
  <c r="AT120" i="1" s="1"/>
  <c r="AT137" i="1" s="1"/>
  <c r="BW120" i="1" a="1"/>
  <c r="BW120" i="1" s="1"/>
  <c r="BW137" i="1" s="1"/>
  <c r="AN120" i="1" a="1"/>
  <c r="AN120" i="1" s="1"/>
  <c r="AN137" i="1" s="1"/>
  <c r="CB120" i="1" a="1"/>
  <c r="CB120" i="1" s="1"/>
  <c r="CB136" i="1" s="1"/>
  <c r="DT120" i="1" a="1"/>
  <c r="DT120" i="1" s="1"/>
  <c r="DT135" i="1" s="1"/>
  <c r="AS120" i="1" a="1"/>
  <c r="AS120" i="1" s="1"/>
  <c r="AS135" i="1" s="1"/>
  <c r="Z120" i="1" a="1"/>
  <c r="Z120" i="1" s="1"/>
  <c r="Z135" i="1" s="1"/>
  <c r="AM120" i="1" a="1"/>
  <c r="AM120" i="1" s="1"/>
  <c r="AM135" i="1" s="1"/>
  <c r="BB120" i="1" a="1"/>
  <c r="BB120" i="1" s="1"/>
  <c r="BB137" i="1" s="1"/>
  <c r="CG120" i="1" a="1"/>
  <c r="CG120" i="1" s="1"/>
  <c r="CG136" i="1" s="1"/>
  <c r="CU120" i="1" a="1"/>
  <c r="CU120" i="1" s="1"/>
  <c r="CU135" i="1" s="1"/>
  <c r="J120" i="1" a="1"/>
  <c r="J120" i="1" s="1"/>
  <c r="J126" i="1" s="1"/>
  <c r="DR120" i="1" a="1"/>
  <c r="DR120" i="1" s="1"/>
  <c r="DR137" i="1" s="1"/>
  <c r="Y120" i="1" a="1"/>
  <c r="Y120" i="1" s="1"/>
  <c r="Y137" i="1" s="1"/>
  <c r="T120" i="1" a="1"/>
  <c r="T120" i="1" s="1"/>
  <c r="T135" i="1" s="1"/>
  <c r="BL120" i="1" a="1"/>
  <c r="BL120" i="1" s="1"/>
  <c r="BL137" i="1" s="1"/>
  <c r="DD120" i="1" a="1"/>
  <c r="DD120" i="1" s="1"/>
  <c r="DD136" i="1" s="1"/>
  <c r="CQ120" i="1" a="1"/>
  <c r="CQ120" i="1" s="1"/>
  <c r="CQ137" i="1" s="1"/>
  <c r="AG120" i="1" a="1"/>
  <c r="AG120" i="1" s="1"/>
  <c r="AG137" i="1" s="1"/>
  <c r="DU120" i="1" a="1"/>
  <c r="DU120" i="1" s="1"/>
  <c r="DU135" i="1" s="1"/>
  <c r="ED120" i="1" a="1"/>
  <c r="ED120" i="1" s="1"/>
  <c r="ED135" i="1" s="1"/>
  <c r="CO120" i="1" a="1"/>
  <c r="CO120" i="1" s="1"/>
  <c r="CO137" i="1" s="1"/>
  <c r="AH120" i="1" a="1"/>
  <c r="AH120" i="1" s="1"/>
  <c r="AH137" i="1" s="1"/>
  <c r="BV120" i="1" a="1"/>
  <c r="BV120" i="1" s="1"/>
  <c r="BV137" i="1" s="1"/>
  <c r="AA120" i="1" a="1"/>
  <c r="AA120" i="1" s="1"/>
  <c r="AA137" i="1" s="1"/>
  <c r="BC120" i="1" a="1"/>
  <c r="BC120" i="1" s="1"/>
  <c r="BC137" i="1" s="1"/>
  <c r="DZ120" i="1" a="1"/>
  <c r="DZ120" i="1" s="1"/>
  <c r="DZ137" i="1" s="1"/>
  <c r="K120" i="1" a="1"/>
  <c r="K120" i="1" s="1"/>
  <c r="K135" i="1" s="1"/>
  <c r="CK120" i="1" a="1"/>
  <c r="CK120" i="1" s="1"/>
  <c r="CK135" i="1" s="1"/>
  <c r="AJ120" i="1" a="1"/>
  <c r="AJ120" i="1" s="1"/>
  <c r="AJ135" i="1" s="1"/>
  <c r="BP120" i="1" a="1"/>
  <c r="BP120" i="1" s="1"/>
  <c r="BP135" i="1" s="1"/>
  <c r="CV120" i="1" a="1"/>
  <c r="CV120" i="1" s="1"/>
  <c r="CV135" i="1" s="1"/>
  <c r="EB120" i="1" a="1"/>
  <c r="EB120" i="1" s="1"/>
  <c r="EB135" i="1" s="1"/>
  <c r="BK120" i="1" a="1"/>
  <c r="BK120" i="1" s="1"/>
  <c r="BK136" i="1" s="1"/>
  <c r="EA120" i="1" a="1"/>
  <c r="EA120" i="1" s="1"/>
  <c r="EA137" i="1" s="1"/>
  <c r="CL120" i="1" a="1"/>
  <c r="CL120" i="1" s="1"/>
  <c r="CL137" i="1" s="1"/>
  <c r="DF120" i="1" a="1"/>
  <c r="DF120" i="1" s="1"/>
  <c r="DF135" i="1" s="1"/>
  <c r="BI120" i="1" a="1"/>
  <c r="BI120" i="1" s="1"/>
  <c r="BI135" i="1" s="1"/>
  <c r="U120" i="1" a="1"/>
  <c r="U120" i="1" s="1"/>
  <c r="U135" i="1" s="1"/>
  <c r="AP120" i="1" a="1"/>
  <c r="AP120" i="1" s="1"/>
  <c r="AP136" i="1" s="1"/>
  <c r="DQ120" i="1" a="1"/>
  <c r="DQ120" i="1" s="1"/>
  <c r="DQ137" i="1" s="1"/>
  <c r="W120" i="1" a="1"/>
  <c r="W120" i="1" s="1"/>
  <c r="W135" i="1" s="1"/>
  <c r="CW120" i="1" a="1"/>
  <c r="CW120" i="1" s="1"/>
  <c r="CW136" i="1" s="1"/>
  <c r="AO120" i="1" a="1"/>
  <c r="AO120" i="1" s="1"/>
  <c r="AO135" i="1" s="1"/>
  <c r="BE120" i="1" a="1"/>
  <c r="BE120" i="1" s="1"/>
  <c r="BE137" i="1" s="1"/>
  <c r="X120" i="1" a="1"/>
  <c r="X120" i="1" s="1"/>
  <c r="X135" i="1" s="1"/>
  <c r="BD120" i="1" a="1"/>
  <c r="BD120" i="1" s="1"/>
  <c r="BD137" i="1" s="1"/>
  <c r="CJ120" i="1" a="1"/>
  <c r="CJ120" i="1" s="1"/>
  <c r="CJ137" i="1" s="1"/>
  <c r="K44" i="1"/>
  <c r="K46" i="1" s="1"/>
  <c r="L44" i="1"/>
  <c r="L46" i="1" s="1"/>
  <c r="J43" i="1"/>
  <c r="H124" i="1"/>
  <c r="DP137" i="1" l="1"/>
  <c r="J135" i="1"/>
  <c r="H120" i="1"/>
  <c r="DP135" i="1"/>
  <c r="P37" i="1"/>
  <c r="P39" i="1" s="1"/>
  <c r="O40" i="1"/>
  <c r="DE137" i="1"/>
  <c r="DE135" i="1"/>
  <c r="L135" i="1"/>
  <c r="L136" i="1"/>
  <c r="L137" i="1"/>
  <c r="AI135" i="1"/>
  <c r="AI126" i="1"/>
  <c r="BS136" i="1"/>
  <c r="CA135" i="1"/>
  <c r="EG137" i="1"/>
  <c r="CI137" i="1"/>
  <c r="CA136" i="1"/>
  <c r="EG136" i="1"/>
  <c r="DV137" i="1"/>
  <c r="AD136" i="1"/>
  <c r="AD137" i="1"/>
  <c r="DL136" i="1"/>
  <c r="DL137" i="1"/>
  <c r="BS135" i="1"/>
  <c r="DH135" i="1"/>
  <c r="DK136" i="1"/>
  <c r="DI136" i="1"/>
  <c r="P135" i="1"/>
  <c r="DO136" i="1"/>
  <c r="CM137" i="1"/>
  <c r="AW136" i="1"/>
  <c r="CI135" i="1"/>
  <c r="CB135" i="1"/>
  <c r="BX137" i="1"/>
  <c r="M137" i="1"/>
  <c r="BX135" i="1"/>
  <c r="M135" i="1"/>
  <c r="AY136" i="1"/>
  <c r="BN137" i="1"/>
  <c r="DO137" i="1"/>
  <c r="BN135" i="1"/>
  <c r="P126" i="1"/>
  <c r="DH136" i="1"/>
  <c r="BH136" i="1"/>
  <c r="DI135" i="1"/>
  <c r="J136" i="1"/>
  <c r="AY137" i="1"/>
  <c r="P136" i="1"/>
  <c r="DK135" i="1"/>
  <c r="J44" i="1"/>
  <c r="CW135" i="1"/>
  <c r="BH137" i="1"/>
  <c r="CM136" i="1"/>
  <c r="CH135" i="1"/>
  <c r="EA135" i="1"/>
  <c r="CU137" i="1"/>
  <c r="CH136" i="1"/>
  <c r="Z136" i="1"/>
  <c r="AH135" i="1"/>
  <c r="AO136" i="1"/>
  <c r="CB137" i="1"/>
  <c r="AI136" i="1"/>
  <c r="AI137" i="1"/>
  <c r="CD136" i="1"/>
  <c r="N126" i="1"/>
  <c r="AH136" i="1"/>
  <c r="T136" i="1"/>
  <c r="CD137" i="1"/>
  <c r="N135" i="1"/>
  <c r="CN137" i="1"/>
  <c r="N136" i="1"/>
  <c r="AL137" i="1"/>
  <c r="AZ136" i="1"/>
  <c r="DM137" i="1"/>
  <c r="AZ135" i="1"/>
  <c r="DM135" i="1"/>
  <c r="BC135" i="1"/>
  <c r="BW136" i="1"/>
  <c r="CF135" i="1"/>
  <c r="AE137" i="1"/>
  <c r="EA136" i="1"/>
  <c r="AU136" i="1"/>
  <c r="DZ135" i="1"/>
  <c r="BM135" i="1"/>
  <c r="AU137" i="1"/>
  <c r="AN135" i="1"/>
  <c r="DZ136" i="1"/>
  <c r="BM136" i="1"/>
  <c r="AG135" i="1"/>
  <c r="AN136" i="1"/>
  <c r="AG136" i="1"/>
  <c r="CU136" i="1"/>
  <c r="CW137" i="1"/>
  <c r="DC137" i="1"/>
  <c r="CZ137" i="1"/>
  <c r="DC136" i="1"/>
  <c r="EC136" i="1"/>
  <c r="DX137" i="1"/>
  <c r="EC137" i="1"/>
  <c r="DG136" i="1"/>
  <c r="CQ135" i="1"/>
  <c r="AW135" i="1"/>
  <c r="DA135" i="1"/>
  <c r="DA136" i="1"/>
  <c r="K126" i="1"/>
  <c r="DN135" i="1"/>
  <c r="DV135" i="1"/>
  <c r="DN136" i="1"/>
  <c r="M126" i="1"/>
  <c r="J137" i="1"/>
  <c r="L126" i="1"/>
  <c r="AC137" i="1"/>
  <c r="DS135" i="1"/>
  <c r="CO135" i="1"/>
  <c r="BG135" i="1"/>
  <c r="AC135" i="1"/>
  <c r="X136" i="1"/>
  <c r="DB136" i="1"/>
  <c r="EE136" i="1"/>
  <c r="R135" i="1"/>
  <c r="R126" i="1"/>
  <c r="DB137" i="1"/>
  <c r="ED137" i="1"/>
  <c r="X137" i="1"/>
  <c r="AQ136" i="1"/>
  <c r="Y135" i="1"/>
  <c r="AF135" i="1"/>
  <c r="EH136" i="1"/>
  <c r="AQ137" i="1"/>
  <c r="Y136" i="1"/>
  <c r="AF136" i="1"/>
  <c r="EH137" i="1"/>
  <c r="AS136" i="1"/>
  <c r="BT135" i="1"/>
  <c r="AS137" i="1"/>
  <c r="BT136" i="1"/>
  <c r="AJ136" i="1"/>
  <c r="Q135" i="1"/>
  <c r="BZ135" i="1"/>
  <c r="DJ135" i="1"/>
  <c r="DJ136" i="1"/>
  <c r="AJ137" i="1"/>
  <c r="CO136" i="1"/>
  <c r="DS137" i="1"/>
  <c r="Q136" i="1"/>
  <c r="BZ136" i="1"/>
  <c r="BI137" i="1"/>
  <c r="Q137" i="1"/>
  <c r="DY135" i="1"/>
  <c r="DU136" i="1"/>
  <c r="K137" i="1"/>
  <c r="AO137" i="1"/>
  <c r="CL136" i="1"/>
  <c r="BI136" i="1"/>
  <c r="BG136" i="1"/>
  <c r="ED136" i="1"/>
  <c r="DF137" i="1"/>
  <c r="EF137" i="1"/>
  <c r="R137" i="1"/>
  <c r="DT137" i="1"/>
  <c r="DG137" i="1"/>
  <c r="BE135" i="1"/>
  <c r="EE137" i="1"/>
  <c r="BE136" i="1"/>
  <c r="CP135" i="1"/>
  <c r="S136" i="1"/>
  <c r="CP136" i="1"/>
  <c r="DR135" i="1"/>
  <c r="S135" i="1"/>
  <c r="DR136" i="1"/>
  <c r="CK136" i="1"/>
  <c r="EF135" i="1"/>
  <c r="CK137" i="1"/>
  <c r="DF136" i="1"/>
  <c r="DT136" i="1"/>
  <c r="K136" i="1"/>
  <c r="DU137" i="1"/>
  <c r="AM137" i="1"/>
  <c r="CL135" i="1"/>
  <c r="BR135" i="1"/>
  <c r="CC136" i="1"/>
  <c r="BR137" i="1"/>
  <c r="BF136" i="1"/>
  <c r="BL136" i="1"/>
  <c r="AP135" i="1"/>
  <c r="BJ137" i="1"/>
  <c r="AP137" i="1"/>
  <c r="O135" i="1"/>
  <c r="AV136" i="1"/>
  <c r="CN136" i="1"/>
  <c r="AL136" i="1"/>
  <c r="AR135" i="1"/>
  <c r="BD136" i="1"/>
  <c r="BP136" i="1"/>
  <c r="Z137" i="1"/>
  <c r="T137" i="1"/>
  <c r="DY136" i="1"/>
  <c r="BP137" i="1"/>
  <c r="AX136" i="1"/>
  <c r="BO135" i="1"/>
  <c r="AX137" i="1"/>
  <c r="BO137" i="1"/>
  <c r="U136" i="1"/>
  <c r="U137" i="1"/>
  <c r="DW136" i="1"/>
  <c r="BQ136" i="1"/>
  <c r="DW137" i="1"/>
  <c r="BQ137" i="1"/>
  <c r="AR136" i="1"/>
  <c r="BD135" i="1"/>
  <c r="CT136" i="1"/>
  <c r="CT137" i="1"/>
  <c r="CE137" i="1"/>
  <c r="BY136" i="1"/>
  <c r="AB136" i="1"/>
  <c r="CJ135" i="1"/>
  <c r="CE135" i="1"/>
  <c r="AK136" i="1"/>
  <c r="BY137" i="1"/>
  <c r="AB137" i="1"/>
  <c r="AK137" i="1"/>
  <c r="CZ135" i="1"/>
  <c r="DX135" i="1"/>
  <c r="BF137" i="1"/>
  <c r="AM136" i="1"/>
  <c r="BL135" i="1"/>
  <c r="AV135" i="1"/>
  <c r="CC137" i="1"/>
  <c r="AE135" i="1"/>
  <c r="BA136" i="1"/>
  <c r="CY136" i="1"/>
  <c r="BK137" i="1"/>
  <c r="CS135" i="1"/>
  <c r="W136" i="1"/>
  <c r="CG137" i="1"/>
  <c r="CJ136" i="1"/>
  <c r="BA135" i="1"/>
  <c r="CY137" i="1"/>
  <c r="BK135" i="1"/>
  <c r="CS136" i="1"/>
  <c r="CV136" i="1"/>
  <c r="W137" i="1"/>
  <c r="CG135" i="1"/>
  <c r="CR135" i="1"/>
  <c r="V135" i="1"/>
  <c r="BV135" i="1"/>
  <c r="CV137" i="1"/>
  <c r="BU135" i="1"/>
  <c r="CX135" i="1"/>
  <c r="CR136" i="1"/>
  <c r="V136" i="1"/>
  <c r="BJ135" i="1"/>
  <c r="BV136" i="1"/>
  <c r="CF136" i="1"/>
  <c r="BC136" i="1"/>
  <c r="BU136" i="1"/>
  <c r="CX136" i="1"/>
  <c r="CQ136" i="1"/>
  <c r="O136" i="1"/>
  <c r="O126" i="1"/>
  <c r="BW135" i="1"/>
  <c r="AT135" i="1"/>
  <c r="AT136" i="1"/>
  <c r="DD137" i="1"/>
  <c r="DD135" i="1"/>
  <c r="BB135" i="1"/>
  <c r="BB136" i="1"/>
  <c r="AA136" i="1"/>
  <c r="AA135" i="1"/>
  <c r="EB136" i="1"/>
  <c r="EB137" i="1"/>
  <c r="DQ135" i="1"/>
  <c r="DQ136" i="1"/>
  <c r="K19" i="21"/>
  <c r="L19" i="21"/>
  <c r="N38" i="1"/>
  <c r="M24" i="4"/>
  <c r="M40" i="1"/>
  <c r="M43" i="1" s="1"/>
  <c r="M44" i="1" s="1"/>
  <c r="S126" i="1"/>
  <c r="N117" i="4" l="1"/>
  <c r="O38" i="1"/>
  <c r="J19" i="21"/>
  <c r="J46" i="1"/>
  <c r="M46" i="1"/>
  <c r="M19" i="21"/>
  <c r="N40" i="1"/>
  <c r="N43" i="1" s="1"/>
  <c r="N24" i="4"/>
  <c r="U126" i="1"/>
  <c r="T126" i="1"/>
  <c r="V126" i="1"/>
  <c r="O27" i="13" l="1"/>
  <c r="N44" i="1"/>
  <c r="N46" i="1" s="1"/>
  <c r="Q37" i="1" l="1"/>
  <c r="Q39" i="1" s="1"/>
  <c r="N19" i="21"/>
  <c r="O117" i="4"/>
  <c r="O43" i="1"/>
  <c r="O44" i="1" s="1"/>
  <c r="O24" i="4"/>
  <c r="W126" i="1"/>
  <c r="Q40" i="1" l="1"/>
  <c r="R37" i="1"/>
  <c r="P27" i="13"/>
  <c r="Q24" i="4"/>
  <c r="O46" i="1"/>
  <c r="O19" i="21"/>
  <c r="P38" i="1"/>
  <c r="X126" i="1"/>
  <c r="P117" i="4" l="1"/>
  <c r="P40" i="1"/>
  <c r="P43" i="1" s="1"/>
  <c r="P44" i="1" s="1"/>
  <c r="P24" i="4"/>
  <c r="Z126" i="1"/>
  <c r="Y126" i="1"/>
  <c r="AA126" i="1"/>
  <c r="Q27" i="13" l="1"/>
  <c r="R39" i="1"/>
  <c r="P46" i="1"/>
  <c r="P19" i="21"/>
  <c r="Q38" i="1"/>
  <c r="S37" i="1" l="1"/>
  <c r="Q117" i="4"/>
  <c r="Q43" i="1"/>
  <c r="Q44" i="1" s="1"/>
  <c r="AB126" i="1"/>
  <c r="AC126" i="1"/>
  <c r="R27" i="13" l="1"/>
  <c r="Q46" i="1"/>
  <c r="Q19" i="21"/>
  <c r="R38" i="1"/>
  <c r="AD126" i="1"/>
  <c r="S39" i="1" l="1"/>
  <c r="R117" i="4"/>
  <c r="S38" i="1"/>
  <c r="R24" i="4"/>
  <c r="R40" i="1"/>
  <c r="R43" i="1" s="1"/>
  <c r="AE126" i="1"/>
  <c r="T37" i="1" l="1"/>
  <c r="T39" i="1" s="1"/>
  <c r="U37" i="1" s="1"/>
  <c r="S27" i="13"/>
  <c r="R44" i="1"/>
  <c r="R46" i="1" s="1"/>
  <c r="S117" i="4"/>
  <c r="AG126" i="1"/>
  <c r="R19" i="21" l="1"/>
  <c r="S40" i="1"/>
  <c r="S43" i="1" s="1"/>
  <c r="S24" i="4"/>
  <c r="AF126" i="1"/>
  <c r="AH126" i="1"/>
  <c r="S44" i="1" l="1"/>
  <c r="S46" i="1" s="1"/>
  <c r="U39" i="1"/>
  <c r="V37" i="1" s="1"/>
  <c r="T38" i="1"/>
  <c r="AJ126" i="1"/>
  <c r="S19" i="21" l="1"/>
  <c r="T24" i="4"/>
  <c r="T27" i="13"/>
  <c r="V39" i="1"/>
  <c r="W37" i="1" s="1"/>
  <c r="T40" i="1"/>
  <c r="T43" i="1" s="1"/>
  <c r="T117" i="4"/>
  <c r="T44" i="1" l="1"/>
  <c r="T46" i="1" s="1"/>
  <c r="U24" i="4"/>
  <c r="U27" i="13"/>
  <c r="U38" i="1"/>
  <c r="U117" i="4" s="1"/>
  <c r="U40" i="1"/>
  <c r="U43" i="1" s="1"/>
  <c r="AK126" i="1"/>
  <c r="V27" i="13" l="1"/>
  <c r="W39" i="1"/>
  <c r="X37" i="1" s="1"/>
  <c r="T19" i="21"/>
  <c r="U44" i="1"/>
  <c r="U46" i="1" s="1"/>
  <c r="V38" i="1"/>
  <c r="V117" i="4" s="1"/>
  <c r="V24" i="4"/>
  <c r="V40" i="1"/>
  <c r="V43" i="1" s="1"/>
  <c r="AL126" i="1"/>
  <c r="W27" i="13" l="1"/>
  <c r="X39" i="1"/>
  <c r="Y37" i="1" s="1"/>
  <c r="U19" i="21"/>
  <c r="V44" i="1"/>
  <c r="V46" i="1" s="1"/>
  <c r="W38" i="1"/>
  <c r="W117" i="4" s="1"/>
  <c r="AM126" i="1"/>
  <c r="V19" i="21" l="1"/>
  <c r="W24" i="4"/>
  <c r="W40" i="1"/>
  <c r="W43" i="1" s="1"/>
  <c r="AN126" i="1"/>
  <c r="X27" i="13" l="1"/>
  <c r="Y39" i="1"/>
  <c r="Z37" i="1" s="1"/>
  <c r="W44" i="1"/>
  <c r="W46" i="1" s="1"/>
  <c r="X38" i="1"/>
  <c r="X117" i="4" s="1"/>
  <c r="AO126" i="1"/>
  <c r="W19" i="21" l="1"/>
  <c r="X24" i="4"/>
  <c r="X40" i="1"/>
  <c r="X43" i="1" s="1"/>
  <c r="AP126" i="1"/>
  <c r="Y27" i="13" l="1"/>
  <c r="Z39" i="1"/>
  <c r="AA37" i="1" s="1"/>
  <c r="X44" i="1"/>
  <c r="X46" i="1" s="1"/>
  <c r="Y38" i="1"/>
  <c r="Y117" i="4" s="1"/>
  <c r="AQ126" i="1"/>
  <c r="X19" i="21" l="1"/>
  <c r="Y24" i="4"/>
  <c r="Y40" i="1"/>
  <c r="Y43" i="1" s="1"/>
  <c r="AR126" i="1"/>
  <c r="Z27" i="13" l="1"/>
  <c r="AA39" i="1"/>
  <c r="AB37" i="1" s="1"/>
  <c r="Y44" i="1"/>
  <c r="Y46" i="1" s="1"/>
  <c r="Z38" i="1"/>
  <c r="Z117" i="4" s="1"/>
  <c r="AS126" i="1"/>
  <c r="Y19" i="21" l="1"/>
  <c r="Z24" i="4"/>
  <c r="Z40" i="1"/>
  <c r="Z43" i="1" s="1"/>
  <c r="AT126" i="1"/>
  <c r="AA27" i="13" l="1"/>
  <c r="AB39" i="1"/>
  <c r="AC37" i="1" s="1"/>
  <c r="Z44" i="1"/>
  <c r="Z46" i="1" s="1"/>
  <c r="AA38" i="1"/>
  <c r="AA117" i="4" s="1"/>
  <c r="AU126" i="1"/>
  <c r="Z19" i="21" l="1"/>
  <c r="AA24" i="4"/>
  <c r="AA40" i="1"/>
  <c r="AA43" i="1" s="1"/>
  <c r="AV126" i="1"/>
  <c r="AB27" i="13" l="1"/>
  <c r="AC39" i="1"/>
  <c r="AD37" i="1" s="1"/>
  <c r="AA44" i="1"/>
  <c r="AA46" i="1" s="1"/>
  <c r="AB38" i="1"/>
  <c r="AB117" i="4" s="1"/>
  <c r="AW126" i="1"/>
  <c r="AX126" i="1"/>
  <c r="AA19" i="21" l="1"/>
  <c r="AB24" i="4"/>
  <c r="AB40" i="1"/>
  <c r="AB43" i="1" s="1"/>
  <c r="AC27" i="13" l="1"/>
  <c r="AD39" i="1"/>
  <c r="AE37" i="1" s="1"/>
  <c r="AB44" i="1"/>
  <c r="AB46" i="1" s="1"/>
  <c r="AC38" i="1"/>
  <c r="AC117" i="4" s="1"/>
  <c r="AY126" i="1"/>
  <c r="AZ126" i="1"/>
  <c r="AB19" i="21" l="1"/>
  <c r="AC24" i="4"/>
  <c r="AC40" i="1"/>
  <c r="AC43" i="1" s="1"/>
  <c r="BA126" i="1"/>
  <c r="AD27" i="13" l="1"/>
  <c r="AE39" i="1"/>
  <c r="AF37" i="1" s="1"/>
  <c r="AC44" i="1"/>
  <c r="AC46" i="1" s="1"/>
  <c r="AD38" i="1"/>
  <c r="AD117" i="4" s="1"/>
  <c r="AC19" i="21" l="1"/>
  <c r="AD24" i="4"/>
  <c r="AD40" i="1"/>
  <c r="AD43" i="1" s="1"/>
  <c r="BB126" i="1"/>
  <c r="AE27" i="13" l="1"/>
  <c r="AF39" i="1"/>
  <c r="AG37" i="1" s="1"/>
  <c r="AD44" i="1"/>
  <c r="AD46" i="1" s="1"/>
  <c r="AE38" i="1"/>
  <c r="AE117" i="4" s="1"/>
  <c r="BC126" i="1"/>
  <c r="AD19" i="21" l="1"/>
  <c r="AE24" i="4"/>
  <c r="AE40" i="1"/>
  <c r="AE43" i="1" s="1"/>
  <c r="BD126" i="1"/>
  <c r="AF27" i="13" l="1"/>
  <c r="AG39" i="1"/>
  <c r="AH37" i="1" s="1"/>
  <c r="AE44" i="1"/>
  <c r="AE46" i="1" s="1"/>
  <c r="AF38" i="1"/>
  <c r="AF117" i="4" s="1"/>
  <c r="BE126" i="1"/>
  <c r="AE19" i="21" l="1"/>
  <c r="AF24" i="4"/>
  <c r="AF40" i="1"/>
  <c r="AF43" i="1" s="1"/>
  <c r="BF126" i="1"/>
  <c r="AG27" i="13" l="1"/>
  <c r="AH39" i="1"/>
  <c r="AI37" i="1" s="1"/>
  <c r="AF44" i="1"/>
  <c r="AF46" i="1" s="1"/>
  <c r="AG38" i="1"/>
  <c r="AG117" i="4" s="1"/>
  <c r="BG126" i="1"/>
  <c r="AF19" i="21" l="1"/>
  <c r="AG24" i="4"/>
  <c r="AG40" i="1"/>
  <c r="AG43" i="1" s="1"/>
  <c r="BH126" i="1"/>
  <c r="BI126" i="1"/>
  <c r="AH27" i="13" l="1"/>
  <c r="AI39" i="1"/>
  <c r="AJ37" i="1" s="1"/>
  <c r="AG44" i="1"/>
  <c r="AG46" i="1" s="1"/>
  <c r="AH38" i="1"/>
  <c r="AH117" i="4" s="1"/>
  <c r="BJ126" i="1"/>
  <c r="AG19" i="21" l="1"/>
  <c r="AH24" i="4"/>
  <c r="AH40" i="1"/>
  <c r="AH43" i="1" s="1"/>
  <c r="AI27" i="13" l="1"/>
  <c r="AJ39" i="1"/>
  <c r="AK37" i="1" s="1"/>
  <c r="AH44" i="1"/>
  <c r="AH46" i="1" s="1"/>
  <c r="AI38" i="1"/>
  <c r="AI117" i="4" s="1"/>
  <c r="BK126" i="1"/>
  <c r="AH19" i="21" l="1"/>
  <c r="AI24" i="4"/>
  <c r="AI40" i="1"/>
  <c r="AI43" i="1" s="1"/>
  <c r="BM126" i="1"/>
  <c r="BL126" i="1"/>
  <c r="AJ27" i="13" l="1"/>
  <c r="AK39" i="1"/>
  <c r="AL37" i="1" s="1"/>
  <c r="AI44" i="1"/>
  <c r="AI46" i="1" s="1"/>
  <c r="AJ38" i="1"/>
  <c r="AJ117" i="4" s="1"/>
  <c r="AI19" i="21" l="1"/>
  <c r="AJ24" i="4"/>
  <c r="AJ40" i="1"/>
  <c r="AJ43" i="1" s="1"/>
  <c r="BN126" i="1"/>
  <c r="BO126" i="1"/>
  <c r="AK27" i="13" l="1"/>
  <c r="AL39" i="1"/>
  <c r="AM37" i="1" s="1"/>
  <c r="AJ44" i="1"/>
  <c r="AJ46" i="1" s="1"/>
  <c r="AK38" i="1"/>
  <c r="AK117" i="4" s="1"/>
  <c r="BP126" i="1"/>
  <c r="AJ19" i="21" l="1"/>
  <c r="AK24" i="4"/>
  <c r="AK40" i="1"/>
  <c r="AK43" i="1" s="1"/>
  <c r="BQ126" i="1"/>
  <c r="AL27" i="13" l="1"/>
  <c r="AM39" i="1"/>
  <c r="AN37" i="1" s="1"/>
  <c r="AK44" i="1"/>
  <c r="AK46" i="1" s="1"/>
  <c r="AL38" i="1"/>
  <c r="AL117" i="4" s="1"/>
  <c r="AK19" i="21" l="1"/>
  <c r="AL24" i="4"/>
  <c r="AL40" i="1"/>
  <c r="AL43" i="1" s="1"/>
  <c r="BR126" i="1"/>
  <c r="AM27" i="13" l="1"/>
  <c r="AN39" i="1"/>
  <c r="AO37" i="1" s="1"/>
  <c r="AL44" i="1"/>
  <c r="AL46" i="1" s="1"/>
  <c r="AM38" i="1"/>
  <c r="AM117" i="4" s="1"/>
  <c r="BS126" i="1"/>
  <c r="AL19" i="21" l="1"/>
  <c r="AM24" i="4"/>
  <c r="AM40" i="1"/>
  <c r="AM43" i="1" s="1"/>
  <c r="BT126" i="1"/>
  <c r="AN27" i="13" l="1"/>
  <c r="AO39" i="1"/>
  <c r="AP37" i="1" s="1"/>
  <c r="AM44" i="1"/>
  <c r="AM46" i="1" s="1"/>
  <c r="AN38" i="1"/>
  <c r="AN117" i="4" s="1"/>
  <c r="BV126" i="1"/>
  <c r="BU126" i="1"/>
  <c r="AM19" i="21" l="1"/>
  <c r="AN24" i="4"/>
  <c r="AN40" i="1"/>
  <c r="AN43" i="1" s="1"/>
  <c r="BW126" i="1"/>
  <c r="AO27" i="13" l="1"/>
  <c r="AP39" i="1"/>
  <c r="AQ37" i="1" s="1"/>
  <c r="AN44" i="1"/>
  <c r="AN46" i="1" s="1"/>
  <c r="AO38" i="1"/>
  <c r="AO117" i="4" s="1"/>
  <c r="AN19" i="21" l="1"/>
  <c r="AO24" i="4"/>
  <c r="AO40" i="1"/>
  <c r="AO43" i="1" s="1"/>
  <c r="BX126" i="1"/>
  <c r="AP27" i="13" l="1"/>
  <c r="AQ39" i="1"/>
  <c r="AR37" i="1" s="1"/>
  <c r="AO44" i="1"/>
  <c r="AO46" i="1" s="1"/>
  <c r="AP38" i="1"/>
  <c r="AP117" i="4" s="1"/>
  <c r="BY126" i="1"/>
  <c r="AO19" i="21" l="1"/>
  <c r="AP24" i="4"/>
  <c r="AP40" i="1"/>
  <c r="AP43" i="1" s="1"/>
  <c r="BZ126" i="1"/>
  <c r="AQ27" i="13" l="1"/>
  <c r="AR39" i="1"/>
  <c r="AS37" i="1" s="1"/>
  <c r="AP44" i="1"/>
  <c r="AP46" i="1" s="1"/>
  <c r="AQ38" i="1"/>
  <c r="AQ117" i="4" s="1"/>
  <c r="CA126" i="1"/>
  <c r="AP19" i="21" l="1"/>
  <c r="AQ24" i="4"/>
  <c r="AQ40" i="1"/>
  <c r="AQ43" i="1" s="1"/>
  <c r="CB126" i="1"/>
  <c r="AR27" i="13" l="1"/>
  <c r="AS39" i="1"/>
  <c r="AT37" i="1" s="1"/>
  <c r="AQ44" i="1"/>
  <c r="AQ46" i="1" s="1"/>
  <c r="AR38" i="1"/>
  <c r="AR117" i="4" s="1"/>
  <c r="CC126" i="1"/>
  <c r="CD126" i="1"/>
  <c r="AQ19" i="21" l="1"/>
  <c r="AR24" i="4"/>
  <c r="AR40" i="1"/>
  <c r="AR43" i="1" s="1"/>
  <c r="CE126" i="1"/>
  <c r="AS27" i="13" l="1"/>
  <c r="AT39" i="1"/>
  <c r="AU37" i="1" s="1"/>
  <c r="AR44" i="1"/>
  <c r="AR46" i="1" s="1"/>
  <c r="AS38" i="1"/>
  <c r="AS117" i="4" s="1"/>
  <c r="CF126" i="1"/>
  <c r="AR19" i="21" l="1"/>
  <c r="AS24" i="4"/>
  <c r="AS40" i="1"/>
  <c r="AS43" i="1" s="1"/>
  <c r="AT27" i="13" l="1"/>
  <c r="AU39" i="1"/>
  <c r="AV37" i="1" s="1"/>
  <c r="AS44" i="1"/>
  <c r="AS46" i="1" s="1"/>
  <c r="AT38" i="1"/>
  <c r="AT117" i="4" s="1"/>
  <c r="CG126" i="1"/>
  <c r="AS19" i="21" l="1"/>
  <c r="AT24" i="4"/>
  <c r="AT40" i="1"/>
  <c r="AT43" i="1" s="1"/>
  <c r="CH126" i="1"/>
  <c r="AU27" i="13" l="1"/>
  <c r="AV39" i="1"/>
  <c r="AW37" i="1" s="1"/>
  <c r="AT44" i="1"/>
  <c r="AT46" i="1" s="1"/>
  <c r="AU38" i="1"/>
  <c r="AU117" i="4" s="1"/>
  <c r="CI126" i="1"/>
  <c r="AT19" i="21" l="1"/>
  <c r="AU24" i="4"/>
  <c r="AU40" i="1"/>
  <c r="AU43" i="1" s="1"/>
  <c r="CJ126" i="1"/>
  <c r="AV27" i="13" l="1"/>
  <c r="AW39" i="1"/>
  <c r="AX37" i="1" s="1"/>
  <c r="AU44" i="1"/>
  <c r="AU46" i="1" s="1"/>
  <c r="AV38" i="1"/>
  <c r="AV117" i="4" s="1"/>
  <c r="CL126" i="1"/>
  <c r="CK126" i="1"/>
  <c r="AU19" i="21" l="1"/>
  <c r="AV24" i="4"/>
  <c r="AV40" i="1"/>
  <c r="AV43" i="1" s="1"/>
  <c r="AW27" i="13" l="1"/>
  <c r="AX39" i="1"/>
  <c r="AY37" i="1" s="1"/>
  <c r="AV44" i="1"/>
  <c r="AV46" i="1" s="1"/>
  <c r="AW38" i="1"/>
  <c r="AW117" i="4" s="1"/>
  <c r="CM126" i="1"/>
  <c r="AV19" i="21" l="1"/>
  <c r="AW24" i="4"/>
  <c r="AW40" i="1"/>
  <c r="AW43" i="1" s="1"/>
  <c r="CN126" i="1"/>
  <c r="CO126" i="1"/>
  <c r="AX27" i="13" l="1"/>
  <c r="AY39" i="1"/>
  <c r="AZ37" i="1" s="1"/>
  <c r="AW44" i="1"/>
  <c r="AW46" i="1" s="1"/>
  <c r="AX38" i="1"/>
  <c r="AX117" i="4" s="1"/>
  <c r="AW19" i="21" l="1"/>
  <c r="AX24" i="4"/>
  <c r="AX40" i="1"/>
  <c r="AX43" i="1" s="1"/>
  <c r="CP126" i="1"/>
  <c r="AY27" i="13" l="1"/>
  <c r="AZ39" i="1"/>
  <c r="BA37" i="1" s="1"/>
  <c r="AX44" i="1"/>
  <c r="AX46" i="1" s="1"/>
  <c r="AY38" i="1"/>
  <c r="AY117" i="4" s="1"/>
  <c r="CQ126" i="1"/>
  <c r="AX19" i="21" l="1"/>
  <c r="AY24" i="4"/>
  <c r="AY40" i="1"/>
  <c r="AY43" i="1" s="1"/>
  <c r="CS126" i="1"/>
  <c r="CR126" i="1"/>
  <c r="AZ27" i="13" l="1"/>
  <c r="BA39" i="1"/>
  <c r="BB37" i="1" s="1"/>
  <c r="AY44" i="1"/>
  <c r="AY46" i="1" s="1"/>
  <c r="AZ38" i="1"/>
  <c r="AZ117" i="4" s="1"/>
  <c r="CT126" i="1"/>
  <c r="AY19" i="21" l="1"/>
  <c r="AZ24" i="4"/>
  <c r="AZ40" i="1"/>
  <c r="AZ43" i="1" s="1"/>
  <c r="CU126" i="1"/>
  <c r="BA27" i="13" l="1"/>
  <c r="BB39" i="1"/>
  <c r="BC37" i="1" s="1"/>
  <c r="AZ44" i="1"/>
  <c r="AZ46" i="1" s="1"/>
  <c r="BA38" i="1"/>
  <c r="BA117" i="4" s="1"/>
  <c r="CV126" i="1"/>
  <c r="AZ19" i="21" l="1"/>
  <c r="BA24" i="4"/>
  <c r="BA40" i="1"/>
  <c r="BA43" i="1" s="1"/>
  <c r="CW126" i="1"/>
  <c r="BB27" i="13" l="1"/>
  <c r="BC39" i="1"/>
  <c r="BD37" i="1" s="1"/>
  <c r="BA44" i="1"/>
  <c r="BA46" i="1" s="1"/>
  <c r="BB38" i="1"/>
  <c r="BB117" i="4" s="1"/>
  <c r="BA19" i="21" l="1"/>
  <c r="BB24" i="4"/>
  <c r="BB40" i="1"/>
  <c r="BB43" i="1" s="1"/>
  <c r="CX126" i="1"/>
  <c r="BC27" i="13" l="1"/>
  <c r="BD39" i="1"/>
  <c r="BE37" i="1" s="1"/>
  <c r="BB44" i="1"/>
  <c r="BB46" i="1" s="1"/>
  <c r="BC38" i="1"/>
  <c r="BC117" i="4" s="1"/>
  <c r="CY126" i="1"/>
  <c r="BB19" i="21" l="1"/>
  <c r="BC24" i="4"/>
  <c r="BC40" i="1"/>
  <c r="BC43" i="1" s="1"/>
  <c r="CZ126" i="1"/>
  <c r="BD27" i="13" l="1"/>
  <c r="BE39" i="1"/>
  <c r="BF37" i="1" s="1"/>
  <c r="BC44" i="1"/>
  <c r="BC46" i="1" s="1"/>
  <c r="BD38" i="1"/>
  <c r="BD117" i="4" s="1"/>
  <c r="DA126" i="1"/>
  <c r="BC19" i="21" l="1"/>
  <c r="BD24" i="4"/>
  <c r="BD40" i="1"/>
  <c r="BD43" i="1" s="1"/>
  <c r="DB126" i="1"/>
  <c r="BE27" i="13" l="1"/>
  <c r="BF39" i="1"/>
  <c r="BG37" i="1" s="1"/>
  <c r="BD44" i="1"/>
  <c r="BD46" i="1" s="1"/>
  <c r="BE38" i="1"/>
  <c r="BE117" i="4" s="1"/>
  <c r="DC126" i="1"/>
  <c r="BD19" i="21" l="1"/>
  <c r="BE24" i="4"/>
  <c r="BE40" i="1"/>
  <c r="BE43" i="1" s="1"/>
  <c r="DD126" i="1"/>
  <c r="BF27" i="13" l="1"/>
  <c r="BG39" i="1"/>
  <c r="BH37" i="1" s="1"/>
  <c r="BE44" i="1"/>
  <c r="BE46" i="1" s="1"/>
  <c r="BF38" i="1"/>
  <c r="BF117" i="4" s="1"/>
  <c r="DE126" i="1"/>
  <c r="BE19" i="21" l="1"/>
  <c r="BF24" i="4"/>
  <c r="BF40" i="1"/>
  <c r="BF43" i="1" s="1"/>
  <c r="DF126" i="1"/>
  <c r="DG126" i="1"/>
  <c r="BG27" i="13" l="1"/>
  <c r="BH39" i="1"/>
  <c r="BI37" i="1" s="1"/>
  <c r="BF44" i="1"/>
  <c r="BF46" i="1" s="1"/>
  <c r="BG38" i="1"/>
  <c r="BG117" i="4" s="1"/>
  <c r="DH126" i="1"/>
  <c r="BF19" i="21" l="1"/>
  <c r="BG24" i="4"/>
  <c r="BG40" i="1"/>
  <c r="BG43" i="1" s="1"/>
  <c r="BH27" i="13" l="1"/>
  <c r="BI39" i="1"/>
  <c r="BJ37" i="1" s="1"/>
  <c r="BG44" i="1"/>
  <c r="BG46" i="1" s="1"/>
  <c r="BH38" i="1"/>
  <c r="BH117" i="4" s="1"/>
  <c r="DI126" i="1"/>
  <c r="BG19" i="21" l="1"/>
  <c r="BH24" i="4"/>
  <c r="BH40" i="1"/>
  <c r="BH43" i="1" s="1"/>
  <c r="DJ126" i="1"/>
  <c r="BI27" i="13" l="1"/>
  <c r="BJ39" i="1"/>
  <c r="BK37" i="1" s="1"/>
  <c r="BH44" i="1"/>
  <c r="BH46" i="1" s="1"/>
  <c r="BI38" i="1"/>
  <c r="BI117" i="4" s="1"/>
  <c r="DK126" i="1"/>
  <c r="BH19" i="21" l="1"/>
  <c r="BI24" i="4"/>
  <c r="BI40" i="1"/>
  <c r="BI43" i="1" s="1"/>
  <c r="DL126" i="1"/>
  <c r="BJ27" i="13" l="1"/>
  <c r="BK39" i="1"/>
  <c r="BL37" i="1" s="1"/>
  <c r="BI44" i="1"/>
  <c r="BI46" i="1" s="1"/>
  <c r="BJ38" i="1"/>
  <c r="BJ117" i="4" s="1"/>
  <c r="DM126" i="1"/>
  <c r="BI19" i="21" l="1"/>
  <c r="BJ24" i="4"/>
  <c r="BJ40" i="1"/>
  <c r="BJ43" i="1" s="1"/>
  <c r="DN126" i="1"/>
  <c r="DO126" i="1"/>
  <c r="BK27" i="13" l="1"/>
  <c r="BL39" i="1"/>
  <c r="BM37" i="1" s="1"/>
  <c r="BJ44" i="1"/>
  <c r="BJ46" i="1" s="1"/>
  <c r="BK38" i="1"/>
  <c r="BK117" i="4" s="1"/>
  <c r="DP126" i="1"/>
  <c r="BJ19" i="21" l="1"/>
  <c r="BK24" i="4"/>
  <c r="BK40" i="1"/>
  <c r="BK43" i="1" s="1"/>
  <c r="BL27" i="13" l="1"/>
  <c r="BM39" i="1"/>
  <c r="BN37" i="1" s="1"/>
  <c r="BK44" i="1"/>
  <c r="BK46" i="1" s="1"/>
  <c r="BL38" i="1"/>
  <c r="BL117" i="4" s="1"/>
  <c r="DQ126" i="1"/>
  <c r="BK19" i="21" l="1"/>
  <c r="BL24" i="4"/>
  <c r="BL40" i="1"/>
  <c r="BL43" i="1" s="1"/>
  <c r="DR126" i="1"/>
  <c r="BM27" i="13" l="1"/>
  <c r="BN39" i="1"/>
  <c r="BO37" i="1" s="1"/>
  <c r="BL44" i="1"/>
  <c r="BL46" i="1" s="1"/>
  <c r="BM38" i="1"/>
  <c r="BM117" i="4" s="1"/>
  <c r="DS126" i="1"/>
  <c r="BL19" i="21" l="1"/>
  <c r="BM24" i="4"/>
  <c r="BM40" i="1"/>
  <c r="BM43" i="1" s="1"/>
  <c r="DT126" i="1"/>
  <c r="BN27" i="13" l="1"/>
  <c r="BO39" i="1"/>
  <c r="BP37" i="1" s="1"/>
  <c r="BM44" i="1"/>
  <c r="BM46" i="1" s="1"/>
  <c r="BN38" i="1"/>
  <c r="BN117" i="4" s="1"/>
  <c r="DU126" i="1"/>
  <c r="BM19" i="21" l="1"/>
  <c r="BN24" i="4"/>
  <c r="BN40" i="1"/>
  <c r="BN43" i="1" s="1"/>
  <c r="DV126" i="1"/>
  <c r="BO27" i="13" l="1"/>
  <c r="BP39" i="1"/>
  <c r="BQ37" i="1" s="1"/>
  <c r="BN44" i="1"/>
  <c r="BN46" i="1" s="1"/>
  <c r="BO38" i="1"/>
  <c r="BO117" i="4" s="1"/>
  <c r="DW126" i="1"/>
  <c r="BN19" i="21" l="1"/>
  <c r="BO24" i="4"/>
  <c r="BO40" i="1"/>
  <c r="BO43" i="1" s="1"/>
  <c r="DX126" i="1"/>
  <c r="DY126" i="1"/>
  <c r="BP27" i="13" l="1"/>
  <c r="BQ39" i="1"/>
  <c r="BR37" i="1" s="1"/>
  <c r="BO44" i="1"/>
  <c r="BO46" i="1" s="1"/>
  <c r="BP38" i="1"/>
  <c r="BP117" i="4" s="1"/>
  <c r="BO19" i="21" l="1"/>
  <c r="BP24" i="4"/>
  <c r="BP40" i="1"/>
  <c r="BP43" i="1" s="1"/>
  <c r="DZ126" i="1"/>
  <c r="EA126" i="1"/>
  <c r="BQ27" i="13" l="1"/>
  <c r="BR39" i="1"/>
  <c r="BS37" i="1" s="1"/>
  <c r="BP44" i="1"/>
  <c r="BP46" i="1" s="1"/>
  <c r="BQ38" i="1"/>
  <c r="BQ117" i="4" s="1"/>
  <c r="BP19" i="21" l="1"/>
  <c r="BQ24" i="4"/>
  <c r="BQ40" i="1"/>
  <c r="BQ43" i="1" s="1"/>
  <c r="EB126" i="1"/>
  <c r="EC126" i="1"/>
  <c r="BR27" i="13" l="1"/>
  <c r="BS39" i="1"/>
  <c r="BT37" i="1" s="1"/>
  <c r="BQ44" i="1"/>
  <c r="BQ46" i="1" s="1"/>
  <c r="BR38" i="1"/>
  <c r="BR117" i="4" s="1"/>
  <c r="BQ19" i="21" l="1"/>
  <c r="BR24" i="4"/>
  <c r="BR40" i="1"/>
  <c r="BR43" i="1" s="1"/>
  <c r="EE126" i="1"/>
  <c r="ED126" i="1"/>
  <c r="BS27" i="13" l="1"/>
  <c r="BT39" i="1"/>
  <c r="BU37" i="1" s="1"/>
  <c r="BR44" i="1"/>
  <c r="BR46" i="1" s="1"/>
  <c r="BS38" i="1"/>
  <c r="BS117" i="4" s="1"/>
  <c r="BR19" i="21" l="1"/>
  <c r="BS24" i="4"/>
  <c r="BS40" i="1"/>
  <c r="BS43" i="1" s="1"/>
  <c r="EG126" i="1"/>
  <c r="BT27" i="13" l="1"/>
  <c r="BU39" i="1"/>
  <c r="BV37" i="1" s="1"/>
  <c r="BS44" i="1"/>
  <c r="BS46" i="1" s="1"/>
  <c r="BT38" i="1"/>
  <c r="BT117" i="4" s="1"/>
  <c r="EF126" i="1"/>
  <c r="H125" i="1"/>
  <c r="EH126" i="1"/>
  <c r="BS19" i="21" l="1"/>
  <c r="BT24" i="4"/>
  <c r="BT40" i="1"/>
  <c r="BT43" i="1" s="1"/>
  <c r="H126" i="1"/>
  <c r="BU27" i="13" l="1"/>
  <c r="BV39" i="1"/>
  <c r="BW37" i="1" s="1"/>
  <c r="BT44" i="1"/>
  <c r="BT46" i="1" s="1"/>
  <c r="BU38" i="1"/>
  <c r="BU117" i="4" s="1"/>
  <c r="BT19" i="21" l="1"/>
  <c r="BU24" i="4"/>
  <c r="BU40" i="1"/>
  <c r="BU43" i="1" s="1"/>
  <c r="BV27" i="13" l="1"/>
  <c r="BW39" i="1"/>
  <c r="BX37" i="1" s="1"/>
  <c r="BU44" i="1"/>
  <c r="BU46" i="1" s="1"/>
  <c r="BV38" i="1"/>
  <c r="BV117" i="4" s="1"/>
  <c r="BU19" i="21" l="1"/>
  <c r="BV24" i="4"/>
  <c r="BV40" i="1"/>
  <c r="BV43" i="1" s="1"/>
  <c r="BW27" i="13" l="1"/>
  <c r="BX39" i="1"/>
  <c r="BY37" i="1" s="1"/>
  <c r="BV44" i="1"/>
  <c r="BV46" i="1" s="1"/>
  <c r="BW38" i="1"/>
  <c r="BW117" i="4" s="1"/>
  <c r="BV19" i="21" l="1"/>
  <c r="BW24" i="4"/>
  <c r="BW40" i="1"/>
  <c r="BW43" i="1" s="1"/>
  <c r="BX27" i="13" l="1"/>
  <c r="BY39" i="1"/>
  <c r="BZ37" i="1" s="1"/>
  <c r="BW44" i="1"/>
  <c r="BW46" i="1" s="1"/>
  <c r="BX38" i="1"/>
  <c r="BX117" i="4" s="1"/>
  <c r="BW19" i="21" l="1"/>
  <c r="BX24" i="4"/>
  <c r="BX40" i="1"/>
  <c r="BX43" i="1" s="1"/>
  <c r="BY27" i="13" l="1"/>
  <c r="BZ39" i="1"/>
  <c r="CA37" i="1" s="1"/>
  <c r="BX44" i="1"/>
  <c r="BX46" i="1" s="1"/>
  <c r="BY38" i="1"/>
  <c r="BY117" i="4" s="1"/>
  <c r="BX19" i="21" l="1"/>
  <c r="BY24" i="4"/>
  <c r="BY40" i="1"/>
  <c r="BY43" i="1" s="1"/>
  <c r="BZ27" i="13" l="1"/>
  <c r="CA39" i="1"/>
  <c r="CB37" i="1" s="1"/>
  <c r="BY44" i="1"/>
  <c r="BY46" i="1" s="1"/>
  <c r="BZ38" i="1"/>
  <c r="BZ117" i="4" s="1"/>
  <c r="BY19" i="21" l="1"/>
  <c r="BZ24" i="4"/>
  <c r="BZ40" i="1"/>
  <c r="BZ43" i="1" s="1"/>
  <c r="CA27" i="13" l="1"/>
  <c r="CB39" i="1"/>
  <c r="CC37" i="1" s="1"/>
  <c r="BZ44" i="1"/>
  <c r="BZ46" i="1" s="1"/>
  <c r="CA38" i="1"/>
  <c r="CA117" i="4" s="1"/>
  <c r="BZ19" i="21" l="1"/>
  <c r="CA24" i="4"/>
  <c r="CA40" i="1"/>
  <c r="CA43" i="1" s="1"/>
  <c r="CB27" i="13" l="1"/>
  <c r="CC39" i="1"/>
  <c r="CD37" i="1" s="1"/>
  <c r="CA44" i="1"/>
  <c r="CA46" i="1" s="1"/>
  <c r="CB38" i="1"/>
  <c r="CB117" i="4" s="1"/>
  <c r="CA19" i="21" l="1"/>
  <c r="CB24" i="4"/>
  <c r="CB40" i="1"/>
  <c r="CB43" i="1" s="1"/>
  <c r="CC27" i="13" l="1"/>
  <c r="CD39" i="1"/>
  <c r="CE37" i="1" s="1"/>
  <c r="CB44" i="1"/>
  <c r="CB46" i="1" s="1"/>
  <c r="CC38" i="1"/>
  <c r="CC117" i="4" s="1"/>
  <c r="CB19" i="21" l="1"/>
  <c r="CC24" i="4"/>
  <c r="CC40" i="1"/>
  <c r="CC43" i="1" s="1"/>
  <c r="CD27" i="13" l="1"/>
  <c r="CE39" i="1"/>
  <c r="CF37" i="1" s="1"/>
  <c r="CC44" i="1"/>
  <c r="CC46" i="1" s="1"/>
  <c r="CD38" i="1"/>
  <c r="CD117" i="4" s="1"/>
  <c r="CC19" i="21" l="1"/>
  <c r="CD24" i="4"/>
  <c r="CD40" i="1"/>
  <c r="CD43" i="1" s="1"/>
  <c r="CE27" i="13" l="1"/>
  <c r="CF39" i="1"/>
  <c r="CG37" i="1" s="1"/>
  <c r="CD44" i="1"/>
  <c r="CD46" i="1" s="1"/>
  <c r="CE38" i="1"/>
  <c r="CE117" i="4" s="1"/>
  <c r="CD19" i="21" l="1"/>
  <c r="CE24" i="4"/>
  <c r="CE40" i="1"/>
  <c r="CE43" i="1" s="1"/>
  <c r="CF27" i="13" l="1"/>
  <c r="CG39" i="1"/>
  <c r="CH37" i="1" s="1"/>
  <c r="CE44" i="1"/>
  <c r="CE46" i="1" s="1"/>
  <c r="CF38" i="1"/>
  <c r="CF117" i="4" s="1"/>
  <c r="CE19" i="21" l="1"/>
  <c r="CF24" i="4"/>
  <c r="CF40" i="1"/>
  <c r="CF43" i="1" s="1"/>
  <c r="CG27" i="13" l="1"/>
  <c r="CH39" i="1"/>
  <c r="CI37" i="1" s="1"/>
  <c r="CF44" i="1"/>
  <c r="CF46" i="1" s="1"/>
  <c r="CG38" i="1"/>
  <c r="CG117" i="4" s="1"/>
  <c r="CF19" i="21" l="1"/>
  <c r="CG24" i="4"/>
  <c r="CG40" i="1"/>
  <c r="CG43" i="1" s="1"/>
  <c r="CH27" i="13" l="1"/>
  <c r="CI39" i="1"/>
  <c r="CJ37" i="1" s="1"/>
  <c r="CG44" i="1"/>
  <c r="CG46" i="1" s="1"/>
  <c r="CH38" i="1"/>
  <c r="CH117" i="4" s="1"/>
  <c r="CG19" i="21" l="1"/>
  <c r="CH24" i="4"/>
  <c r="CH40" i="1"/>
  <c r="CH43" i="1" s="1"/>
  <c r="CI27" i="13" l="1"/>
  <c r="CJ39" i="1"/>
  <c r="CK37" i="1" s="1"/>
  <c r="CH44" i="1"/>
  <c r="CH46" i="1" s="1"/>
  <c r="CI38" i="1"/>
  <c r="CI117" i="4" s="1"/>
  <c r="CH19" i="21" l="1"/>
  <c r="CI24" i="4"/>
  <c r="CI40" i="1"/>
  <c r="CI43" i="1" s="1"/>
  <c r="CJ27" i="13" l="1"/>
  <c r="CK39" i="1"/>
  <c r="CL37" i="1" s="1"/>
  <c r="CI44" i="1"/>
  <c r="CI46" i="1" s="1"/>
  <c r="CJ38" i="1"/>
  <c r="CJ117" i="4" s="1"/>
  <c r="CI19" i="21" l="1"/>
  <c r="CJ24" i="4"/>
  <c r="CJ40" i="1"/>
  <c r="CJ43" i="1" s="1"/>
  <c r="CK27" i="13" l="1"/>
  <c r="CL39" i="1"/>
  <c r="CM37" i="1" s="1"/>
  <c r="CJ44" i="1"/>
  <c r="CJ46" i="1" s="1"/>
  <c r="CK38" i="1"/>
  <c r="CK117" i="4" s="1"/>
  <c r="CJ19" i="21" l="1"/>
  <c r="CK24" i="4"/>
  <c r="CK40" i="1"/>
  <c r="CK43" i="1" s="1"/>
  <c r="CL27" i="13" l="1"/>
  <c r="CM39" i="1"/>
  <c r="CN37" i="1" s="1"/>
  <c r="CK44" i="1"/>
  <c r="CK46" i="1" s="1"/>
  <c r="CL38" i="1"/>
  <c r="CL117" i="4" s="1"/>
  <c r="CK19" i="21" l="1"/>
  <c r="CL24" i="4"/>
  <c r="CL40" i="1"/>
  <c r="CL43" i="1" s="1"/>
  <c r="CM27" i="13" l="1"/>
  <c r="CN39" i="1"/>
  <c r="CO37" i="1" s="1"/>
  <c r="CL44" i="1"/>
  <c r="CL46" i="1" s="1"/>
  <c r="CM38" i="1"/>
  <c r="CM117" i="4" s="1"/>
  <c r="CL19" i="21" l="1"/>
  <c r="CM24" i="4"/>
  <c r="CM40" i="1"/>
  <c r="CM43" i="1" s="1"/>
  <c r="CN27" i="13" l="1"/>
  <c r="CO39" i="1"/>
  <c r="CP37" i="1" s="1"/>
  <c r="CM44" i="1"/>
  <c r="CM46" i="1" s="1"/>
  <c r="CN38" i="1"/>
  <c r="CN117" i="4" s="1"/>
  <c r="CM19" i="21" l="1"/>
  <c r="CN24" i="4"/>
  <c r="CN40" i="1"/>
  <c r="CN43" i="1" s="1"/>
  <c r="CO27" i="13" l="1"/>
  <c r="CP39" i="1"/>
  <c r="CQ37" i="1" s="1"/>
  <c r="CN44" i="1"/>
  <c r="CN46" i="1" s="1"/>
  <c r="CO38" i="1"/>
  <c r="CO117" i="4" s="1"/>
  <c r="CN19" i="21" l="1"/>
  <c r="CO24" i="4"/>
  <c r="CO40" i="1"/>
  <c r="CO43" i="1" s="1"/>
  <c r="CP27" i="13" l="1"/>
  <c r="CQ39" i="1"/>
  <c r="CR37" i="1" s="1"/>
  <c r="CO44" i="1"/>
  <c r="CO46" i="1" s="1"/>
  <c r="CP38" i="1"/>
  <c r="CP117" i="4" s="1"/>
  <c r="CO19" i="21" l="1"/>
  <c r="CP24" i="4"/>
  <c r="CP40" i="1"/>
  <c r="CP43" i="1" s="1"/>
  <c r="CQ27" i="13" l="1"/>
  <c r="CR39" i="1"/>
  <c r="CS37" i="1" s="1"/>
  <c r="CP44" i="1"/>
  <c r="CP46" i="1" s="1"/>
  <c r="CQ38" i="1"/>
  <c r="CQ117" i="4" s="1"/>
  <c r="CP19" i="21" l="1"/>
  <c r="CQ24" i="4"/>
  <c r="CQ40" i="1"/>
  <c r="CQ43" i="1" s="1"/>
  <c r="CR27" i="13" l="1"/>
  <c r="CS39" i="1"/>
  <c r="CT37" i="1" s="1"/>
  <c r="CQ44" i="1"/>
  <c r="CQ46" i="1" s="1"/>
  <c r="CR38" i="1"/>
  <c r="CR117" i="4" s="1"/>
  <c r="CQ19" i="21" l="1"/>
  <c r="CR24" i="4"/>
  <c r="CR40" i="1"/>
  <c r="CR43" i="1" s="1"/>
  <c r="CS27" i="13" l="1"/>
  <c r="CT39" i="1"/>
  <c r="CU37" i="1" s="1"/>
  <c r="CR44" i="1"/>
  <c r="CR46" i="1" s="1"/>
  <c r="CS38" i="1"/>
  <c r="CS117" i="4" s="1"/>
  <c r="CR19" i="21" l="1"/>
  <c r="CS24" i="4"/>
  <c r="CS40" i="1"/>
  <c r="CS43" i="1" s="1"/>
  <c r="CT27" i="13" l="1"/>
  <c r="CU39" i="1"/>
  <c r="CV37" i="1" s="1"/>
  <c r="CS44" i="1"/>
  <c r="CS46" i="1" s="1"/>
  <c r="CT38" i="1"/>
  <c r="CT117" i="4" s="1"/>
  <c r="CS19" i="21" l="1"/>
  <c r="CT24" i="4"/>
  <c r="CT40" i="1"/>
  <c r="CT43" i="1" s="1"/>
  <c r="CU27" i="13" l="1"/>
  <c r="CV39" i="1"/>
  <c r="CW37" i="1" s="1"/>
  <c r="CT44" i="1"/>
  <c r="CT46" i="1" s="1"/>
  <c r="CU38" i="1"/>
  <c r="CU117" i="4" s="1"/>
  <c r="CT19" i="21" l="1"/>
  <c r="CU24" i="4"/>
  <c r="CU40" i="1"/>
  <c r="CU43" i="1" s="1"/>
  <c r="CV27" i="13" l="1"/>
  <c r="CW39" i="1"/>
  <c r="CX37" i="1" s="1"/>
  <c r="CU44" i="1"/>
  <c r="CU46" i="1" s="1"/>
  <c r="CV38" i="1"/>
  <c r="CV117" i="4" s="1"/>
  <c r="CU19" i="21" l="1"/>
  <c r="CV24" i="4"/>
  <c r="CV40" i="1"/>
  <c r="CV43" i="1" s="1"/>
  <c r="CW27" i="13" l="1"/>
  <c r="CX39" i="1"/>
  <c r="CY37" i="1" s="1"/>
  <c r="CV44" i="1"/>
  <c r="CV46" i="1" s="1"/>
  <c r="CW38" i="1"/>
  <c r="CW117" i="4" s="1"/>
  <c r="CV19" i="21" l="1"/>
  <c r="CW24" i="4"/>
  <c r="CW40" i="1"/>
  <c r="CW43" i="1" s="1"/>
  <c r="CX27" i="13" l="1"/>
  <c r="CY39" i="1"/>
  <c r="CZ37" i="1" s="1"/>
  <c r="CW44" i="1"/>
  <c r="CW46" i="1" s="1"/>
  <c r="CX38" i="1"/>
  <c r="CX117" i="4" s="1"/>
  <c r="CW19" i="21" l="1"/>
  <c r="CX24" i="4"/>
  <c r="CX40" i="1"/>
  <c r="CX43" i="1" s="1"/>
  <c r="CY27" i="13" l="1"/>
  <c r="CZ39" i="1"/>
  <c r="DA37" i="1" s="1"/>
  <c r="CX44" i="1"/>
  <c r="CX46" i="1" s="1"/>
  <c r="CY38" i="1"/>
  <c r="CY117" i="4" s="1"/>
  <c r="CX19" i="21" l="1"/>
  <c r="CY24" i="4"/>
  <c r="CY40" i="1"/>
  <c r="CY43" i="1" s="1"/>
  <c r="CZ27" i="13" l="1"/>
  <c r="DA39" i="1"/>
  <c r="DB37" i="1" s="1"/>
  <c r="CY44" i="1"/>
  <c r="CY46" i="1" s="1"/>
  <c r="CZ38" i="1"/>
  <c r="CZ117" i="4" s="1"/>
  <c r="CY19" i="21" l="1"/>
  <c r="CZ24" i="4"/>
  <c r="CZ40" i="1"/>
  <c r="CZ43" i="1" s="1"/>
  <c r="DA27" i="13" l="1"/>
  <c r="DB39" i="1"/>
  <c r="DC37" i="1" s="1"/>
  <c r="CZ44" i="1"/>
  <c r="CZ46" i="1" s="1"/>
  <c r="DA38" i="1"/>
  <c r="DA117" i="4" s="1"/>
  <c r="CZ19" i="21" l="1"/>
  <c r="DA24" i="4"/>
  <c r="DA40" i="1"/>
  <c r="DA43" i="1" s="1"/>
  <c r="DB27" i="13" l="1"/>
  <c r="DC39" i="1"/>
  <c r="DD37" i="1" s="1"/>
  <c r="DA44" i="1"/>
  <c r="DA46" i="1" s="1"/>
  <c r="DB38" i="1"/>
  <c r="DB117" i="4" s="1"/>
  <c r="DA19" i="21" l="1"/>
  <c r="DB24" i="4"/>
  <c r="DB40" i="1"/>
  <c r="DB43" i="1" s="1"/>
  <c r="DC27" i="13" l="1"/>
  <c r="DD39" i="1"/>
  <c r="DE37" i="1" s="1"/>
  <c r="DB44" i="1"/>
  <c r="DB46" i="1" s="1"/>
  <c r="DC38" i="1"/>
  <c r="DC117" i="4" s="1"/>
  <c r="DB19" i="21" l="1"/>
  <c r="DC24" i="4"/>
  <c r="DC40" i="1"/>
  <c r="DC43" i="1" s="1"/>
  <c r="DD27" i="13" l="1"/>
  <c r="DE39" i="1"/>
  <c r="DF37" i="1" s="1"/>
  <c r="DC44" i="1"/>
  <c r="DC46" i="1" s="1"/>
  <c r="DD38" i="1"/>
  <c r="DD117" i="4" s="1"/>
  <c r="DC19" i="21" l="1"/>
  <c r="DD24" i="4"/>
  <c r="DD40" i="1"/>
  <c r="DD43" i="1" s="1"/>
  <c r="DE27" i="13" l="1"/>
  <c r="DF39" i="1"/>
  <c r="DG37" i="1" s="1"/>
  <c r="DD44" i="1"/>
  <c r="DD46" i="1" s="1"/>
  <c r="DE38" i="1"/>
  <c r="DE117" i="4" s="1"/>
  <c r="DD19" i="21" l="1"/>
  <c r="DE24" i="4"/>
  <c r="DE40" i="1"/>
  <c r="DE43" i="1" s="1"/>
  <c r="DF27" i="13" l="1"/>
  <c r="DG39" i="1"/>
  <c r="DH37" i="1" s="1"/>
  <c r="DE44" i="1"/>
  <c r="DE46" i="1" s="1"/>
  <c r="DF38" i="1"/>
  <c r="DF117" i="4" s="1"/>
  <c r="DE19" i="21" l="1"/>
  <c r="DF24" i="4"/>
  <c r="DF40" i="1"/>
  <c r="DF43" i="1" s="1"/>
  <c r="DG27" i="13" l="1"/>
  <c r="DH39" i="1"/>
  <c r="DI37" i="1" s="1"/>
  <c r="DF44" i="1"/>
  <c r="DF46" i="1" s="1"/>
  <c r="DG38" i="1"/>
  <c r="DG117" i="4" s="1"/>
  <c r="DF19" i="21" l="1"/>
  <c r="DG24" i="4"/>
  <c r="DG40" i="1"/>
  <c r="DG43" i="1" s="1"/>
  <c r="DH27" i="13" l="1"/>
  <c r="DI39" i="1"/>
  <c r="DJ37" i="1" s="1"/>
  <c r="DG44" i="1"/>
  <c r="DG46" i="1" s="1"/>
  <c r="DH38" i="1"/>
  <c r="DH117" i="4" s="1"/>
  <c r="DG19" i="21" l="1"/>
  <c r="DH24" i="4"/>
  <c r="DH40" i="1"/>
  <c r="DH43" i="1" s="1"/>
  <c r="DI27" i="13" l="1"/>
  <c r="DJ39" i="1"/>
  <c r="DK37" i="1" s="1"/>
  <c r="DH44" i="1"/>
  <c r="DH46" i="1" s="1"/>
  <c r="DI38" i="1"/>
  <c r="DI117" i="4" s="1"/>
  <c r="DH19" i="21" l="1"/>
  <c r="DI24" i="4"/>
  <c r="DI40" i="1"/>
  <c r="DI43" i="1" s="1"/>
  <c r="DJ27" i="13" l="1"/>
  <c r="DK39" i="1"/>
  <c r="DL37" i="1" s="1"/>
  <c r="DI44" i="1"/>
  <c r="DI46" i="1" s="1"/>
  <c r="DJ38" i="1"/>
  <c r="DJ117" i="4" s="1"/>
  <c r="DI19" i="21" l="1"/>
  <c r="DJ24" i="4"/>
  <c r="DJ40" i="1"/>
  <c r="DJ43" i="1" s="1"/>
  <c r="DK27" i="13" l="1"/>
  <c r="DL39" i="1"/>
  <c r="DM37" i="1" s="1"/>
  <c r="DM39" i="1" s="1"/>
  <c r="DM40" i="1" s="1"/>
  <c r="DJ44" i="1"/>
  <c r="DJ46" i="1" s="1"/>
  <c r="DK38" i="1"/>
  <c r="DK117" i="4" s="1"/>
  <c r="DJ19" i="21" l="1"/>
  <c r="DK24" i="4"/>
  <c r="DK40" i="1"/>
  <c r="DK43" i="1" s="1"/>
  <c r="DL27" i="13" l="1"/>
  <c r="DK44" i="1"/>
  <c r="DK46" i="1" s="1"/>
  <c r="DL38" i="1"/>
  <c r="DL117" i="4" l="1"/>
  <c r="DM38" i="1"/>
  <c r="DN37" i="1"/>
  <c r="DN39" i="1" s="1"/>
  <c r="DN40" i="1" s="1"/>
  <c r="DK19" i="21"/>
  <c r="DL24" i="4"/>
  <c r="DL40" i="1"/>
  <c r="DL43" i="1" s="1"/>
  <c r="DN38" i="1" l="1"/>
  <c r="DM27" i="13"/>
  <c r="DL44" i="1"/>
  <c r="DL46" i="1" s="1"/>
  <c r="DM117" i="4" l="1"/>
  <c r="DO37" i="1"/>
  <c r="DO38" i="1" s="1"/>
  <c r="DL19" i="21"/>
  <c r="DM24" i="4"/>
  <c r="DM43" i="1"/>
  <c r="DN27" i="13" l="1"/>
  <c r="DO39" i="1"/>
  <c r="DM44" i="1"/>
  <c r="DM46" i="1" s="1"/>
  <c r="DP37" i="1" l="1"/>
  <c r="DP38" i="1" s="1"/>
  <c r="DN117" i="4"/>
  <c r="DM19" i="21"/>
  <c r="DN24" i="4"/>
  <c r="DN43" i="1"/>
  <c r="DO27" i="13" l="1"/>
  <c r="DP39" i="1"/>
  <c r="DN44" i="1"/>
  <c r="DN46" i="1" s="1"/>
  <c r="DQ37" i="1" l="1"/>
  <c r="DQ39" i="1" s="1"/>
  <c r="DP117" i="4"/>
  <c r="DO117" i="4"/>
  <c r="DN19" i="21"/>
  <c r="DO24" i="4"/>
  <c r="DO40" i="1"/>
  <c r="DO43" i="1" s="1"/>
  <c r="DQ117" i="4" l="1"/>
  <c r="DQ40" i="1"/>
  <c r="DR37" i="1"/>
  <c r="DQ116" i="4"/>
  <c r="DP27" i="13"/>
  <c r="DO44" i="1"/>
  <c r="DO46" i="1" s="1"/>
  <c r="DR116" i="4" l="1"/>
  <c r="DR39" i="1"/>
  <c r="DO19" i="21"/>
  <c r="DP24" i="4"/>
  <c r="DP40" i="1"/>
  <c r="DP43" i="1" s="1"/>
  <c r="DR40" i="1" l="1"/>
  <c r="DR43" i="1" s="1"/>
  <c r="DR44" i="1" s="1"/>
  <c r="DR46" i="1" s="1"/>
  <c r="DS37" i="1"/>
  <c r="DS38" i="1" s="1"/>
  <c r="DQ27" i="13"/>
  <c r="DP44" i="1"/>
  <c r="DP46" i="1" s="1"/>
  <c r="DS39" i="1" l="1"/>
  <c r="DR27" i="13"/>
  <c r="DP19" i="21"/>
  <c r="DQ24" i="4"/>
  <c r="DQ43" i="1"/>
  <c r="DS40" i="1" l="1"/>
  <c r="DT37" i="1"/>
  <c r="DT38" i="1" s="1"/>
  <c r="DQ44" i="1"/>
  <c r="DQ46" i="1" s="1"/>
  <c r="DR117" i="4"/>
  <c r="DR24" i="4"/>
  <c r="DQ19" i="21" l="1"/>
  <c r="DT39" i="1"/>
  <c r="DU37" i="1" s="1"/>
  <c r="DU38" i="1" s="1"/>
  <c r="DR19" i="21" l="1"/>
  <c r="DS27" i="13"/>
  <c r="DS43" i="1"/>
  <c r="DS24" i="4"/>
  <c r="DS117" i="4"/>
  <c r="DT27" i="13" l="1"/>
  <c r="DU39" i="1"/>
  <c r="DV37" i="1" s="1"/>
  <c r="DV38" i="1" s="1"/>
  <c r="DS44" i="1"/>
  <c r="DS46" i="1" s="1"/>
  <c r="DT117" i="4"/>
  <c r="DT40" i="1"/>
  <c r="DT43" i="1" s="1"/>
  <c r="DT24" i="4"/>
  <c r="DU27" i="13" l="1"/>
  <c r="DV39" i="1"/>
  <c r="DW37" i="1" s="1"/>
  <c r="DW38" i="1" s="1"/>
  <c r="DS19" i="21"/>
  <c r="DT44" i="1"/>
  <c r="DT46" i="1" s="1"/>
  <c r="DU117" i="4"/>
  <c r="DU24" i="4"/>
  <c r="DU40" i="1"/>
  <c r="DU43" i="1" s="1"/>
  <c r="DV27" i="13" l="1"/>
  <c r="DW39" i="1"/>
  <c r="DX37" i="1" s="1"/>
  <c r="DX38" i="1" s="1"/>
  <c r="DT19" i="21"/>
  <c r="DU44" i="1"/>
  <c r="DU46" i="1" s="1"/>
  <c r="DV117" i="4"/>
  <c r="DV24" i="4"/>
  <c r="DV40" i="1"/>
  <c r="DV43" i="1" s="1"/>
  <c r="DW27" i="13" l="1"/>
  <c r="DX39" i="1"/>
  <c r="DY37" i="1" s="1"/>
  <c r="DY38" i="1" s="1"/>
  <c r="DU19" i="21"/>
  <c r="DV44" i="1"/>
  <c r="DV46" i="1" s="1"/>
  <c r="DW117" i="4"/>
  <c r="DW24" i="4"/>
  <c r="DW40" i="1"/>
  <c r="DW43" i="1" s="1"/>
  <c r="DX27" i="13" l="1"/>
  <c r="DY39" i="1"/>
  <c r="DZ37" i="1" s="1"/>
  <c r="DZ38" i="1" s="1"/>
  <c r="DV19" i="21"/>
  <c r="DW44" i="1"/>
  <c r="DW46" i="1" s="1"/>
  <c r="DX117" i="4"/>
  <c r="DX24" i="4"/>
  <c r="DX40" i="1"/>
  <c r="DX43" i="1" s="1"/>
  <c r="DY27" i="13" l="1"/>
  <c r="DZ39" i="1"/>
  <c r="EA37" i="1" s="1"/>
  <c r="EA38" i="1" s="1"/>
  <c r="DW19" i="21"/>
  <c r="DX44" i="1"/>
  <c r="DX46" i="1" s="1"/>
  <c r="DY117" i="4"/>
  <c r="DX19" i="21" l="1"/>
  <c r="DY24" i="4"/>
  <c r="DY40" i="1"/>
  <c r="DY43" i="1" s="1"/>
  <c r="DZ27" i="13" l="1"/>
  <c r="EA39" i="1"/>
  <c r="EB37" i="1" s="1"/>
  <c r="EB38" i="1" s="1"/>
  <c r="DY44" i="1"/>
  <c r="DY46" i="1" s="1"/>
  <c r="DZ117" i="4"/>
  <c r="DY19" i="21" l="1"/>
  <c r="DZ24" i="4"/>
  <c r="DZ40" i="1"/>
  <c r="DZ43" i="1" s="1"/>
  <c r="EA27" i="13" l="1"/>
  <c r="EB39" i="1"/>
  <c r="EC37" i="1" s="1"/>
  <c r="EC38" i="1" s="1"/>
  <c r="DZ44" i="1"/>
  <c r="DZ46" i="1" s="1"/>
  <c r="EA117" i="4"/>
  <c r="DZ19" i="21" l="1"/>
  <c r="EA24" i="4"/>
  <c r="EA40" i="1"/>
  <c r="EA43" i="1" s="1"/>
  <c r="EB27" i="13" l="1"/>
  <c r="EC39" i="1"/>
  <c r="ED37" i="1" s="1"/>
  <c r="ED38" i="1" s="1"/>
  <c r="EA44" i="1"/>
  <c r="EA46" i="1" s="1"/>
  <c r="EB117" i="4"/>
  <c r="EA19" i="21" l="1"/>
  <c r="EB24" i="4"/>
  <c r="EB40" i="1"/>
  <c r="EB43" i="1" s="1"/>
  <c r="EC27" i="13" l="1"/>
  <c r="ED39" i="1"/>
  <c r="EE37" i="1" s="1"/>
  <c r="EE38" i="1" s="1"/>
  <c r="EB44" i="1"/>
  <c r="EB46" i="1" s="1"/>
  <c r="EC117" i="4"/>
  <c r="EB19" i="21" l="1"/>
  <c r="EC24" i="4"/>
  <c r="EC40" i="1"/>
  <c r="EC43" i="1" s="1"/>
  <c r="ED27" i="13" l="1"/>
  <c r="EE39" i="1"/>
  <c r="EF37" i="1" s="1"/>
  <c r="EF38" i="1" s="1"/>
  <c r="EC44" i="1"/>
  <c r="EC46" i="1" s="1"/>
  <c r="ED117" i="4"/>
  <c r="EC19" i="21" l="1"/>
  <c r="ED24" i="4"/>
  <c r="ED40" i="1"/>
  <c r="ED43" i="1" s="1"/>
  <c r="EE27" i="13" l="1"/>
  <c r="EF39" i="1"/>
  <c r="EG37" i="1" s="1"/>
  <c r="EG38" i="1" s="1"/>
  <c r="ED44" i="1"/>
  <c r="ED46" i="1" s="1"/>
  <c r="EE117" i="4"/>
  <c r="ED19" i="21" l="1"/>
  <c r="EE24" i="4"/>
  <c r="EE40" i="1"/>
  <c r="EE43" i="1" s="1"/>
  <c r="EF27" i="13" l="1"/>
  <c r="EG39" i="1"/>
  <c r="EH37" i="1" s="1"/>
  <c r="EH38" i="1" s="1"/>
  <c r="EE44" i="1"/>
  <c r="EE46" i="1" s="1"/>
  <c r="EF117" i="4"/>
  <c r="EE19" i="21" l="1"/>
  <c r="EF24" i="4"/>
  <c r="EF40" i="1"/>
  <c r="EF43" i="1" s="1"/>
  <c r="EG27" i="13" l="1"/>
  <c r="EH39" i="1"/>
  <c r="EF44" i="1"/>
  <c r="EF46" i="1" s="1"/>
  <c r="EG117" i="4"/>
  <c r="EF19" i="21" l="1"/>
  <c r="EG24" i="4"/>
  <c r="EH27" i="13"/>
  <c r="EG40" i="1"/>
  <c r="EG43" i="1" s="1"/>
  <c r="EG44" i="1" l="1"/>
  <c r="EG46" i="1" s="1"/>
  <c r="K116" i="4"/>
  <c r="M116" i="4"/>
  <c r="L116" i="4"/>
  <c r="N116" i="4"/>
  <c r="O116" i="4"/>
  <c r="P116" i="4"/>
  <c r="Q116" i="4"/>
  <c r="R116" i="4"/>
  <c r="S116" i="4"/>
  <c r="T116" i="4"/>
  <c r="U116" i="4"/>
  <c r="V116" i="4"/>
  <c r="W116" i="4"/>
  <c r="X116" i="4"/>
  <c r="Y116" i="4"/>
  <c r="Z116" i="4"/>
  <c r="AA116" i="4"/>
  <c r="AB116" i="4"/>
  <c r="AC116" i="4"/>
  <c r="AD116" i="4"/>
  <c r="AE116" i="4"/>
  <c r="AF116" i="4"/>
  <c r="AG116" i="4"/>
  <c r="AH116" i="4"/>
  <c r="AI116" i="4"/>
  <c r="AJ116" i="4"/>
  <c r="AK116" i="4"/>
  <c r="AL116" i="4"/>
  <c r="AM116" i="4"/>
  <c r="AN116" i="4"/>
  <c r="AO116" i="4"/>
  <c r="AP116" i="4"/>
  <c r="AQ116" i="4"/>
  <c r="AR116" i="4"/>
  <c r="AS116" i="4"/>
  <c r="AT116" i="4"/>
  <c r="AU116" i="4"/>
  <c r="AV116" i="4"/>
  <c r="AW116" i="4"/>
  <c r="AX116" i="4"/>
  <c r="AY116" i="4"/>
  <c r="AZ116" i="4"/>
  <c r="BA116" i="4"/>
  <c r="BB116" i="4"/>
  <c r="BC116" i="4"/>
  <c r="BD116" i="4"/>
  <c r="BE116" i="4"/>
  <c r="BF116" i="4"/>
  <c r="BG116" i="4"/>
  <c r="BH116" i="4"/>
  <c r="BI116" i="4"/>
  <c r="BJ116" i="4"/>
  <c r="BK116" i="4"/>
  <c r="BL116" i="4"/>
  <c r="BM116" i="4"/>
  <c r="BN116" i="4"/>
  <c r="BO116" i="4"/>
  <c r="BP116" i="4"/>
  <c r="BQ116" i="4"/>
  <c r="BR116" i="4"/>
  <c r="BS116" i="4"/>
  <c r="BT116" i="4"/>
  <c r="BU116" i="4"/>
  <c r="BV116" i="4"/>
  <c r="BW116" i="4"/>
  <c r="BX116" i="4"/>
  <c r="BY116" i="4"/>
  <c r="BZ116" i="4"/>
  <c r="CA116" i="4"/>
  <c r="CB116" i="4"/>
  <c r="CC116" i="4"/>
  <c r="CD116" i="4"/>
  <c r="CE116" i="4"/>
  <c r="CF116" i="4"/>
  <c r="CG116" i="4"/>
  <c r="CH116" i="4"/>
  <c r="CI116" i="4"/>
  <c r="CJ116" i="4"/>
  <c r="CK116" i="4"/>
  <c r="CL116" i="4"/>
  <c r="CM116" i="4"/>
  <c r="CN116" i="4"/>
  <c r="CO116" i="4"/>
  <c r="CP116" i="4"/>
  <c r="CQ116" i="4"/>
  <c r="CR116" i="4"/>
  <c r="CS116" i="4"/>
  <c r="CT116" i="4"/>
  <c r="CU116" i="4"/>
  <c r="CV116" i="4"/>
  <c r="CW116" i="4"/>
  <c r="CX116" i="4"/>
  <c r="CY116" i="4"/>
  <c r="CZ116" i="4"/>
  <c r="DA116" i="4"/>
  <c r="DB116" i="4"/>
  <c r="DC116" i="4"/>
  <c r="DD116" i="4"/>
  <c r="DE116" i="4"/>
  <c r="DF116" i="4"/>
  <c r="DG116" i="4"/>
  <c r="DH116" i="4"/>
  <c r="DI116" i="4"/>
  <c r="DJ116" i="4"/>
  <c r="DK116" i="4"/>
  <c r="DL116" i="4"/>
  <c r="DM116" i="4"/>
  <c r="DN116" i="4"/>
  <c r="DO116" i="4"/>
  <c r="DP116" i="4"/>
  <c r="DT116" i="4"/>
  <c r="DS116" i="4"/>
  <c r="DU116" i="4"/>
  <c r="DV116" i="4"/>
  <c r="DW116" i="4"/>
  <c r="DX116" i="4"/>
  <c r="DY116" i="4"/>
  <c r="DZ116" i="4"/>
  <c r="EA116" i="4"/>
  <c r="EB116" i="4"/>
  <c r="EC116" i="4"/>
  <c r="ED116" i="4"/>
  <c r="EE116" i="4"/>
  <c r="EF116" i="4"/>
  <c r="EG116" i="4"/>
  <c r="EH116" i="4"/>
  <c r="EG19" i="21" l="1"/>
  <c r="H116" i="4"/>
  <c r="H117" i="4"/>
  <c r="EH117" i="4"/>
  <c r="EH40" i="1"/>
  <c r="EH24" i="4"/>
  <c r="EH43" i="1" l="1"/>
  <c r="EH44" i="1" s="1"/>
  <c r="H44" i="1" s="1"/>
  <c r="H19" i="21" s="1"/>
  <c r="H24" i="4"/>
  <c r="H27" i="13"/>
  <c r="EH46" i="1" l="1"/>
  <c r="F46" i="1"/>
  <c r="EH19" i="21"/>
  <c r="K25" i="25" l="1"/>
  <c r="M25" i="25"/>
  <c r="M239" i="25" s="1"/>
  <c r="O25" i="25"/>
  <c r="O239" i="25" s="1"/>
  <c r="N25" i="25"/>
  <c r="N239" i="25" s="1"/>
  <c r="L25" i="25"/>
  <c r="L239" i="25" s="1"/>
  <c r="K24" i="25" l="1"/>
  <c r="K239" i="25"/>
  <c r="K240" i="25" s="1"/>
  <c r="K263" i="25"/>
  <c r="K26" i="25"/>
  <c r="L26" i="25"/>
  <c r="L24" i="25"/>
  <c r="L263" i="25" s="1"/>
  <c r="N26" i="25"/>
  <c r="N24" i="25"/>
  <c r="N263" i="25" s="1"/>
  <c r="O26" i="25"/>
  <c r="O24" i="25"/>
  <c r="O263" i="25" s="1"/>
  <c r="M26" i="25"/>
  <c r="M24" i="25"/>
  <c r="M263" i="25" s="1"/>
  <c r="F25" i="25"/>
  <c r="P127" i="4" l="1"/>
  <c r="F239" i="25"/>
  <c r="EH127" i="4"/>
  <c r="DV127" i="4"/>
  <c r="DJ127" i="4"/>
  <c r="CX127" i="4"/>
  <c r="BZ127" i="4"/>
  <c r="AP127" i="4"/>
  <c r="DI127" i="4"/>
  <c r="Z127" i="4"/>
  <c r="L127" i="4"/>
  <c r="AG127" i="4"/>
  <c r="EF127" i="4"/>
  <c r="DT127" i="4"/>
  <c r="DH127" i="4"/>
  <c r="CV127" i="4"/>
  <c r="CJ127" i="4"/>
  <c r="BX127" i="4"/>
  <c r="BL127" i="4"/>
  <c r="AZ127" i="4"/>
  <c r="AN127" i="4"/>
  <c r="AB127" i="4"/>
  <c r="EE127" i="4"/>
  <c r="DS127" i="4"/>
  <c r="DG127" i="4"/>
  <c r="CU127" i="4"/>
  <c r="CI127" i="4"/>
  <c r="BW127" i="4"/>
  <c r="BK127" i="4"/>
  <c r="AY127" i="4"/>
  <c r="AM127" i="4"/>
  <c r="AA127" i="4"/>
  <c r="O127" i="4"/>
  <c r="ED127" i="4"/>
  <c r="DR127" i="4"/>
  <c r="DF127" i="4"/>
  <c r="CT127" i="4"/>
  <c r="BJ127" i="4"/>
  <c r="N127" i="4"/>
  <c r="DP127" i="4"/>
  <c r="CF127" i="4"/>
  <c r="BH127" i="4"/>
  <c r="DY127" i="4"/>
  <c r="CO127" i="4"/>
  <c r="AS127" i="4"/>
  <c r="EC127" i="4"/>
  <c r="DQ127" i="4"/>
  <c r="DE127" i="4"/>
  <c r="CS127" i="4"/>
  <c r="CG127" i="4"/>
  <c r="BU127" i="4"/>
  <c r="BI127" i="4"/>
  <c r="AW127" i="4"/>
  <c r="AK127" i="4"/>
  <c r="Y127" i="4"/>
  <c r="AJ127" i="4"/>
  <c r="EA127" i="4"/>
  <c r="DO127" i="4"/>
  <c r="DC127" i="4"/>
  <c r="CQ127" i="4"/>
  <c r="CE127" i="4"/>
  <c r="BS127" i="4"/>
  <c r="BG127" i="4"/>
  <c r="AU127" i="4"/>
  <c r="AI127" i="4"/>
  <c r="W127" i="4"/>
  <c r="K127" i="4"/>
  <c r="DZ127" i="4"/>
  <c r="DN127" i="4"/>
  <c r="DB127" i="4"/>
  <c r="CP127" i="4"/>
  <c r="CD127" i="4"/>
  <c r="BR127" i="4"/>
  <c r="BF127" i="4"/>
  <c r="AT127" i="4"/>
  <c r="AH127" i="4"/>
  <c r="V127" i="4"/>
  <c r="DM127" i="4"/>
  <c r="BQ127" i="4"/>
  <c r="DX127" i="4"/>
  <c r="DL127" i="4"/>
  <c r="CZ127" i="4"/>
  <c r="CN127" i="4"/>
  <c r="CB127" i="4"/>
  <c r="BP127" i="4"/>
  <c r="BD127" i="4"/>
  <c r="AR127" i="4"/>
  <c r="AF127" i="4"/>
  <c r="T127" i="4"/>
  <c r="EG127" i="4"/>
  <c r="CW127" i="4"/>
  <c r="BY127" i="4"/>
  <c r="BA127" i="4"/>
  <c r="AC127" i="4"/>
  <c r="BV127" i="4"/>
  <c r="AL127" i="4"/>
  <c r="M127" i="4"/>
  <c r="DD127" i="4"/>
  <c r="BT127" i="4"/>
  <c r="X127" i="4"/>
  <c r="DA127" i="4"/>
  <c r="BE127" i="4"/>
  <c r="DW127" i="4"/>
  <c r="DK127" i="4"/>
  <c r="CY127" i="4"/>
  <c r="CM127" i="4"/>
  <c r="CA127" i="4"/>
  <c r="BO127" i="4"/>
  <c r="BC127" i="4"/>
  <c r="AQ127" i="4"/>
  <c r="AE127" i="4"/>
  <c r="S127" i="4"/>
  <c r="CL127" i="4"/>
  <c r="BN127" i="4"/>
  <c r="BB127" i="4"/>
  <c r="AD127" i="4"/>
  <c r="R127" i="4"/>
  <c r="DU127" i="4"/>
  <c r="CK127" i="4"/>
  <c r="BM127" i="4"/>
  <c r="AO127" i="4"/>
  <c r="Q127" i="4"/>
  <c r="CH127" i="4"/>
  <c r="AX127" i="4"/>
  <c r="EB127" i="4"/>
  <c r="CR127" i="4"/>
  <c r="AV127" i="4"/>
  <c r="J127" i="4"/>
  <c r="CC127" i="4"/>
  <c r="U127" i="4"/>
  <c r="DZ201" i="1"/>
  <c r="DW201" i="1"/>
  <c r="DY201" i="1"/>
  <c r="DX201" i="1"/>
  <c r="EH201" i="1"/>
  <c r="DV201" i="1"/>
  <c r="EG201" i="1"/>
  <c r="DU201" i="1"/>
  <c r="EF201" i="1"/>
  <c r="DT201" i="1"/>
  <c r="EE201" i="1"/>
  <c r="DS201" i="1"/>
  <c r="ED201" i="1"/>
  <c r="EC201" i="1"/>
  <c r="EB201" i="1"/>
  <c r="EA201" i="1"/>
  <c r="N126" i="4"/>
  <c r="J126" i="4"/>
  <c r="DR125" i="4"/>
  <c r="DR124" i="4"/>
  <c r="DR123" i="4"/>
  <c r="DR122" i="4"/>
  <c r="DR120" i="4"/>
  <c r="Q124" i="4"/>
  <c r="Y124" i="4"/>
  <c r="AG124" i="4"/>
  <c r="J124" i="4"/>
  <c r="R124" i="4"/>
  <c r="Z124" i="4"/>
  <c r="AH124" i="4"/>
  <c r="AP124" i="4"/>
  <c r="AX124" i="4"/>
  <c r="BF124" i="4"/>
  <c r="BN124" i="4"/>
  <c r="BV124" i="4"/>
  <c r="CD124" i="4"/>
  <c r="CL124" i="4"/>
  <c r="CT124" i="4"/>
  <c r="DB124" i="4"/>
  <c r="DJ124" i="4"/>
  <c r="DZ124" i="4"/>
  <c r="EH124" i="4"/>
  <c r="Q125" i="4"/>
  <c r="Y125" i="4"/>
  <c r="AG125" i="4"/>
  <c r="AO125" i="4"/>
  <c r="AW125" i="4"/>
  <c r="BE125" i="4"/>
  <c r="BM125" i="4"/>
  <c r="BU125" i="4"/>
  <c r="CC125" i="4"/>
  <c r="CK125" i="4"/>
  <c r="CS125" i="4"/>
  <c r="DA125" i="4"/>
  <c r="DI125" i="4"/>
  <c r="DQ125" i="4"/>
  <c r="DY125" i="4"/>
  <c r="EG125" i="4"/>
  <c r="P126" i="4"/>
  <c r="X126" i="4"/>
  <c r="AF126" i="4"/>
  <c r="AN126" i="4"/>
  <c r="AV126" i="4"/>
  <c r="BD126" i="4"/>
  <c r="BL126" i="4"/>
  <c r="BT126" i="4"/>
  <c r="CB126" i="4"/>
  <c r="CJ126" i="4"/>
  <c r="CR126" i="4"/>
  <c r="CZ126" i="4"/>
  <c r="DH126" i="4"/>
  <c r="DP126" i="4"/>
  <c r="DX126" i="4"/>
  <c r="EF126" i="4"/>
  <c r="P123" i="4"/>
  <c r="X123" i="4"/>
  <c r="AF123" i="4"/>
  <c r="AN123" i="4"/>
  <c r="AV123" i="4"/>
  <c r="BD123" i="4"/>
  <c r="BL123" i="4"/>
  <c r="BT123" i="4"/>
  <c r="CB123" i="4"/>
  <c r="CJ123" i="4"/>
  <c r="CR123" i="4"/>
  <c r="CZ123" i="4"/>
  <c r="DH123" i="4"/>
  <c r="DP123" i="4"/>
  <c r="DX123" i="4"/>
  <c r="EF123" i="4"/>
  <c r="O120" i="4"/>
  <c r="W120" i="4"/>
  <c r="AE120" i="4"/>
  <c r="AM120" i="4"/>
  <c r="AU120" i="4"/>
  <c r="BC120" i="4"/>
  <c r="BK120" i="4"/>
  <c r="BS120" i="4"/>
  <c r="CA120" i="4"/>
  <c r="CI120" i="4"/>
  <c r="CQ120" i="4"/>
  <c r="CY120" i="4"/>
  <c r="DG120" i="4"/>
  <c r="DO120" i="4"/>
  <c r="DW120" i="4"/>
  <c r="EE120" i="4"/>
  <c r="N121" i="4"/>
  <c r="V121" i="4"/>
  <c r="AD121" i="4"/>
  <c r="L124" i="4"/>
  <c r="T124" i="4"/>
  <c r="AB124" i="4"/>
  <c r="AJ124" i="4"/>
  <c r="AR124" i="4"/>
  <c r="AZ124" i="4"/>
  <c r="BH124" i="4"/>
  <c r="BP124" i="4"/>
  <c r="BX124" i="4"/>
  <c r="CF124" i="4"/>
  <c r="CN124" i="4"/>
  <c r="CV124" i="4"/>
  <c r="DD124" i="4"/>
  <c r="DL124" i="4"/>
  <c r="DT124" i="4"/>
  <c r="EB124" i="4"/>
  <c r="K125" i="4"/>
  <c r="S125" i="4"/>
  <c r="AA125" i="4"/>
  <c r="AI125" i="4"/>
  <c r="AQ125" i="4"/>
  <c r="AY125" i="4"/>
  <c r="BG125" i="4"/>
  <c r="BO125" i="4"/>
  <c r="BW125" i="4"/>
  <c r="CE125" i="4"/>
  <c r="CM125" i="4"/>
  <c r="CU125" i="4"/>
  <c r="DC125" i="4"/>
  <c r="DK125" i="4"/>
  <c r="DS125" i="4"/>
  <c r="EA125" i="4"/>
  <c r="R126" i="4"/>
  <c r="Z126" i="4"/>
  <c r="AH126" i="4"/>
  <c r="AP126" i="4"/>
  <c r="M124" i="4"/>
  <c r="U124" i="4"/>
  <c r="AC124" i="4"/>
  <c r="N124" i="4"/>
  <c r="V124" i="4"/>
  <c r="AD124" i="4"/>
  <c r="AL124" i="4"/>
  <c r="AT124" i="4"/>
  <c r="BB124" i="4"/>
  <c r="BJ124" i="4"/>
  <c r="BR124" i="4"/>
  <c r="BZ124" i="4"/>
  <c r="CH124" i="4"/>
  <c r="CP124" i="4"/>
  <c r="CX124" i="4"/>
  <c r="DF124" i="4"/>
  <c r="DN124" i="4"/>
  <c r="DV124" i="4"/>
  <c r="ED124" i="4"/>
  <c r="M125" i="4"/>
  <c r="U125" i="4"/>
  <c r="AC125" i="4"/>
  <c r="AK125" i="4"/>
  <c r="AS125" i="4"/>
  <c r="BA125" i="4"/>
  <c r="BI125" i="4"/>
  <c r="BQ125" i="4"/>
  <c r="BY125" i="4"/>
  <c r="CG125" i="4"/>
  <c r="CO125" i="4"/>
  <c r="CW125" i="4"/>
  <c r="DE125" i="4"/>
  <c r="DM125" i="4"/>
  <c r="DU125" i="4"/>
  <c r="EC125" i="4"/>
  <c r="L126" i="4"/>
  <c r="T126" i="4"/>
  <c r="AB126" i="4"/>
  <c r="AJ126" i="4"/>
  <c r="AR126" i="4"/>
  <c r="AZ126" i="4"/>
  <c r="BH126" i="4"/>
  <c r="BP126" i="4"/>
  <c r="BX126" i="4"/>
  <c r="CF126" i="4"/>
  <c r="CN126" i="4"/>
  <c r="CV126" i="4"/>
  <c r="DD126" i="4"/>
  <c r="DL126" i="4"/>
  <c r="DT126" i="4"/>
  <c r="EB126" i="4"/>
  <c r="L123" i="4"/>
  <c r="T123" i="4"/>
  <c r="AB123" i="4"/>
  <c r="AJ123" i="4"/>
  <c r="AR123" i="4"/>
  <c r="AZ123" i="4"/>
  <c r="BH123" i="4"/>
  <c r="BP123" i="4"/>
  <c r="BX123" i="4"/>
  <c r="CF123" i="4"/>
  <c r="CN123" i="4"/>
  <c r="CV123" i="4"/>
  <c r="DD123" i="4"/>
  <c r="DL123" i="4"/>
  <c r="DT123" i="4"/>
  <c r="EB123" i="4"/>
  <c r="K120" i="4"/>
  <c r="S120" i="4"/>
  <c r="AA120" i="4"/>
  <c r="AI120" i="4"/>
  <c r="AQ120" i="4"/>
  <c r="AY120" i="4"/>
  <c r="BG120" i="4"/>
  <c r="BO120" i="4"/>
  <c r="BW120" i="4"/>
  <c r="CE120" i="4"/>
  <c r="CM120" i="4"/>
  <c r="CU120" i="4"/>
  <c r="DC120" i="4"/>
  <c r="DK120" i="4"/>
  <c r="DS120" i="4"/>
  <c r="EA120" i="4"/>
  <c r="J121" i="4"/>
  <c r="R121" i="4"/>
  <c r="Z121" i="4"/>
  <c r="AH121" i="4"/>
  <c r="O124" i="4"/>
  <c r="AE124" i="4"/>
  <c r="AS124" i="4"/>
  <c r="BE124" i="4"/>
  <c r="BS124" i="4"/>
  <c r="CE124" i="4"/>
  <c r="CR124" i="4"/>
  <c r="DE124" i="4"/>
  <c r="DQ124" i="4"/>
  <c r="EE124" i="4"/>
  <c r="R125" i="4"/>
  <c r="AE125" i="4"/>
  <c r="AR125" i="4"/>
  <c r="BD125" i="4"/>
  <c r="BR125" i="4"/>
  <c r="CD125" i="4"/>
  <c r="CQ125" i="4"/>
  <c r="DD125" i="4"/>
  <c r="DP125" i="4"/>
  <c r="ED125" i="4"/>
  <c r="Q126" i="4"/>
  <c r="AD126" i="4"/>
  <c r="AQ126" i="4"/>
  <c r="BB126" i="4"/>
  <c r="BM126" i="4"/>
  <c r="BW126" i="4"/>
  <c r="CH126" i="4"/>
  <c r="CS126" i="4"/>
  <c r="DC126" i="4"/>
  <c r="DN126" i="4"/>
  <c r="DY126" i="4"/>
  <c r="K123" i="4"/>
  <c r="V123" i="4"/>
  <c r="AG123" i="4"/>
  <c r="AQ123" i="4"/>
  <c r="BB123" i="4"/>
  <c r="BM123" i="4"/>
  <c r="BW123" i="4"/>
  <c r="CH123" i="4"/>
  <c r="CS123" i="4"/>
  <c r="DC123" i="4"/>
  <c r="DN123" i="4"/>
  <c r="DY123" i="4"/>
  <c r="J123" i="4"/>
  <c r="M120" i="4"/>
  <c r="X120" i="4"/>
  <c r="AH120" i="4"/>
  <c r="AS120" i="4"/>
  <c r="BD120" i="4"/>
  <c r="BN120" i="4"/>
  <c r="BY120" i="4"/>
  <c r="CJ120" i="4"/>
  <c r="CT120" i="4"/>
  <c r="DE120" i="4"/>
  <c r="DP120" i="4"/>
  <c r="DZ120" i="4"/>
  <c r="L121" i="4"/>
  <c r="W121" i="4"/>
  <c r="AG121" i="4"/>
  <c r="AP121" i="4"/>
  <c r="AX121" i="4"/>
  <c r="BF121" i="4"/>
  <c r="BN121" i="4"/>
  <c r="BV121" i="4"/>
  <c r="CD121" i="4"/>
  <c r="CL121" i="4"/>
  <c r="CT121" i="4"/>
  <c r="DB121" i="4"/>
  <c r="DJ121" i="4"/>
  <c r="DR121" i="4"/>
  <c r="DZ121" i="4"/>
  <c r="EH121" i="4"/>
  <c r="Q122" i="4"/>
  <c r="Y122" i="4"/>
  <c r="AG122" i="4"/>
  <c r="AO122" i="4"/>
  <c r="AW122" i="4"/>
  <c r="BE122" i="4"/>
  <c r="BM122" i="4"/>
  <c r="BU122" i="4"/>
  <c r="CC122" i="4"/>
  <c r="CK122" i="4"/>
  <c r="CS122" i="4"/>
  <c r="DA122" i="4"/>
  <c r="DI122" i="4"/>
  <c r="DQ122" i="4"/>
  <c r="AF124" i="4"/>
  <c r="AU124" i="4"/>
  <c r="BG124" i="4"/>
  <c r="BT124" i="4"/>
  <c r="CG124" i="4"/>
  <c r="CS124" i="4"/>
  <c r="DG124" i="4"/>
  <c r="DS124" i="4"/>
  <c r="EF124" i="4"/>
  <c r="T125" i="4"/>
  <c r="AF125" i="4"/>
  <c r="AT125" i="4"/>
  <c r="BF125" i="4"/>
  <c r="BS125" i="4"/>
  <c r="CF125" i="4"/>
  <c r="CR125" i="4"/>
  <c r="DF125" i="4"/>
  <c r="EE125" i="4"/>
  <c r="S126" i="4"/>
  <c r="AE126" i="4"/>
  <c r="AS126" i="4"/>
  <c r="BC126" i="4"/>
  <c r="BN126" i="4"/>
  <c r="BY126" i="4"/>
  <c r="CI126" i="4"/>
  <c r="CT126" i="4"/>
  <c r="DE126" i="4"/>
  <c r="DO126" i="4"/>
  <c r="DZ126" i="4"/>
  <c r="M123" i="4"/>
  <c r="W123" i="4"/>
  <c r="AH123" i="4"/>
  <c r="AS123" i="4"/>
  <c r="BC123" i="4"/>
  <c r="BN123" i="4"/>
  <c r="BY123" i="4"/>
  <c r="CI123" i="4"/>
  <c r="CT123" i="4"/>
  <c r="DE123" i="4"/>
  <c r="DO123" i="4"/>
  <c r="DZ123" i="4"/>
  <c r="N120" i="4"/>
  <c r="Y120" i="4"/>
  <c r="AJ120" i="4"/>
  <c r="AT120" i="4"/>
  <c r="BE120" i="4"/>
  <c r="BP120" i="4"/>
  <c r="BZ120" i="4"/>
  <c r="CK120" i="4"/>
  <c r="CV120" i="4"/>
  <c r="DF120" i="4"/>
  <c r="DQ120" i="4"/>
  <c r="EB120" i="4"/>
  <c r="M121" i="4"/>
  <c r="X121" i="4"/>
  <c r="AI121" i="4"/>
  <c r="AQ121" i="4"/>
  <c r="AY121" i="4"/>
  <c r="BG121" i="4"/>
  <c r="BO121" i="4"/>
  <c r="BW121" i="4"/>
  <c r="CE121" i="4"/>
  <c r="CM121" i="4"/>
  <c r="CU121" i="4"/>
  <c r="DC121" i="4"/>
  <c r="DK121" i="4"/>
  <c r="DS121" i="4"/>
  <c r="EA121" i="4"/>
  <c r="J122" i="4"/>
  <c r="R122" i="4"/>
  <c r="Z122" i="4"/>
  <c r="AH122" i="4"/>
  <c r="AP122" i="4"/>
  <c r="AX122" i="4"/>
  <c r="BF122" i="4"/>
  <c r="BN122" i="4"/>
  <c r="BV122" i="4"/>
  <c r="CD122" i="4"/>
  <c r="CL122" i="4"/>
  <c r="CT122" i="4"/>
  <c r="DB122" i="4"/>
  <c r="DJ122" i="4"/>
  <c r="K124" i="4"/>
  <c r="AI124" i="4"/>
  <c r="AV124" i="4"/>
  <c r="BI124" i="4"/>
  <c r="BU124" i="4"/>
  <c r="CI124" i="4"/>
  <c r="CU124" i="4"/>
  <c r="DH124" i="4"/>
  <c r="DU124" i="4"/>
  <c r="EG124" i="4"/>
  <c r="V125" i="4"/>
  <c r="AH125" i="4"/>
  <c r="AU125" i="4"/>
  <c r="BH125" i="4"/>
  <c r="BT125" i="4"/>
  <c r="CH125" i="4"/>
  <c r="CT125" i="4"/>
  <c r="DG125" i="4"/>
  <c r="DT125" i="4"/>
  <c r="EF125" i="4"/>
  <c r="U126" i="4"/>
  <c r="AG126" i="4"/>
  <c r="AT126" i="4"/>
  <c r="BE126" i="4"/>
  <c r="BO126" i="4"/>
  <c r="BZ126" i="4"/>
  <c r="CK126" i="4"/>
  <c r="CU126" i="4"/>
  <c r="DF126" i="4"/>
  <c r="DQ126" i="4"/>
  <c r="EA126" i="4"/>
  <c r="N123" i="4"/>
  <c r="Y123" i="4"/>
  <c r="AI123" i="4"/>
  <c r="AT123" i="4"/>
  <c r="BE123" i="4"/>
  <c r="BO123" i="4"/>
  <c r="BZ123" i="4"/>
  <c r="CK123" i="4"/>
  <c r="CU123" i="4"/>
  <c r="DF123" i="4"/>
  <c r="DQ123" i="4"/>
  <c r="EA123" i="4"/>
  <c r="P120" i="4"/>
  <c r="Z120" i="4"/>
  <c r="AK120" i="4"/>
  <c r="AV120" i="4"/>
  <c r="BF120" i="4"/>
  <c r="BQ120" i="4"/>
  <c r="CB120" i="4"/>
  <c r="CL120" i="4"/>
  <c r="CW120" i="4"/>
  <c r="DH120" i="4"/>
  <c r="EC120" i="4"/>
  <c r="O121" i="4"/>
  <c r="Y121" i="4"/>
  <c r="AJ121" i="4"/>
  <c r="AR121" i="4"/>
  <c r="AZ121" i="4"/>
  <c r="BH121" i="4"/>
  <c r="BP121" i="4"/>
  <c r="BX121" i="4"/>
  <c r="CF121" i="4"/>
  <c r="CN121" i="4"/>
  <c r="CV121" i="4"/>
  <c r="DD121" i="4"/>
  <c r="DL121" i="4"/>
  <c r="DT121" i="4"/>
  <c r="EB121" i="4"/>
  <c r="K122" i="4"/>
  <c r="S122" i="4"/>
  <c r="AA122" i="4"/>
  <c r="AI122" i="4"/>
  <c r="AQ122" i="4"/>
  <c r="AY122" i="4"/>
  <c r="BG122" i="4"/>
  <c r="BO122" i="4"/>
  <c r="BW122" i="4"/>
  <c r="CE122" i="4"/>
  <c r="CM122" i="4"/>
  <c r="CU122" i="4"/>
  <c r="DC122" i="4"/>
  <c r="DK122" i="4"/>
  <c r="DS122" i="4"/>
  <c r="EA122" i="4"/>
  <c r="P124" i="4"/>
  <c r="AK124" i="4"/>
  <c r="AW124" i="4"/>
  <c r="BK124" i="4"/>
  <c r="BW124" i="4"/>
  <c r="CJ124" i="4"/>
  <c r="CW124" i="4"/>
  <c r="DI124" i="4"/>
  <c r="DW124" i="4"/>
  <c r="J125" i="4"/>
  <c r="W125" i="4"/>
  <c r="AJ125" i="4"/>
  <c r="AV125" i="4"/>
  <c r="BJ125" i="4"/>
  <c r="BV125" i="4"/>
  <c r="CI125" i="4"/>
  <c r="CV125" i="4"/>
  <c r="DH125" i="4"/>
  <c r="DV125" i="4"/>
  <c r="EH125" i="4"/>
  <c r="V126" i="4"/>
  <c r="AI126" i="4"/>
  <c r="AU126" i="4"/>
  <c r="BF126" i="4"/>
  <c r="BQ126" i="4"/>
  <c r="CA126" i="4"/>
  <c r="CL126" i="4"/>
  <c r="CW126" i="4"/>
  <c r="DG126" i="4"/>
  <c r="DR126" i="4"/>
  <c r="EC126" i="4"/>
  <c r="O123" i="4"/>
  <c r="Z123" i="4"/>
  <c r="AK123" i="4"/>
  <c r="AU123" i="4"/>
  <c r="BF123" i="4"/>
  <c r="BQ123" i="4"/>
  <c r="CA123" i="4"/>
  <c r="CL123" i="4"/>
  <c r="CW123" i="4"/>
  <c r="DG123" i="4"/>
  <c r="EC123" i="4"/>
  <c r="Q120" i="4"/>
  <c r="AB120" i="4"/>
  <c r="AL120" i="4"/>
  <c r="AW120" i="4"/>
  <c r="BH120" i="4"/>
  <c r="BR120" i="4"/>
  <c r="CC120" i="4"/>
  <c r="CN120" i="4"/>
  <c r="CX120" i="4"/>
  <c r="DI120" i="4"/>
  <c r="DT120" i="4"/>
  <c r="ED120" i="4"/>
  <c r="P121" i="4"/>
  <c r="AA121" i="4"/>
  <c r="AK121" i="4"/>
  <c r="AS121" i="4"/>
  <c r="BA121" i="4"/>
  <c r="BI121" i="4"/>
  <c r="BQ121" i="4"/>
  <c r="BY121" i="4"/>
  <c r="CG121" i="4"/>
  <c r="CO121" i="4"/>
  <c r="CW121" i="4"/>
  <c r="DE121" i="4"/>
  <c r="DM121" i="4"/>
  <c r="DU121" i="4"/>
  <c r="EC121" i="4"/>
  <c r="L122" i="4"/>
  <c r="T122" i="4"/>
  <c r="AB122" i="4"/>
  <c r="AJ122" i="4"/>
  <c r="AR122" i="4"/>
  <c r="AZ122" i="4"/>
  <c r="BH122" i="4"/>
  <c r="BP122" i="4"/>
  <c r="BX122" i="4"/>
  <c r="CF122" i="4"/>
  <c r="CN122" i="4"/>
  <c r="CV122" i="4"/>
  <c r="DD122" i="4"/>
  <c r="DL122" i="4"/>
  <c r="S124" i="4"/>
  <c r="AM124" i="4"/>
  <c r="AY124" i="4"/>
  <c r="BL124" i="4"/>
  <c r="BY124" i="4"/>
  <c r="CK124" i="4"/>
  <c r="CY124" i="4"/>
  <c r="DK124" i="4"/>
  <c r="DX124" i="4"/>
  <c r="L125" i="4"/>
  <c r="X125" i="4"/>
  <c r="AL125" i="4"/>
  <c r="AX125" i="4"/>
  <c r="BK125" i="4"/>
  <c r="BX125" i="4"/>
  <c r="CJ125" i="4"/>
  <c r="CX125" i="4"/>
  <c r="DJ125" i="4"/>
  <c r="DW125" i="4"/>
  <c r="K126" i="4"/>
  <c r="W126" i="4"/>
  <c r="AK126" i="4"/>
  <c r="AW126" i="4"/>
  <c r="BG126" i="4"/>
  <c r="BR126" i="4"/>
  <c r="CC126" i="4"/>
  <c r="CM126" i="4"/>
  <c r="CX126" i="4"/>
  <c r="DI126" i="4"/>
  <c r="DS126" i="4"/>
  <c r="ED126" i="4"/>
  <c r="Q123" i="4"/>
  <c r="AA123" i="4"/>
  <c r="AL123" i="4"/>
  <c r="AW123" i="4"/>
  <c r="BG123" i="4"/>
  <c r="BR123" i="4"/>
  <c r="CC123" i="4"/>
  <c r="CM123" i="4"/>
  <c r="CX123" i="4"/>
  <c r="DI123" i="4"/>
  <c r="DS123" i="4"/>
  <c r="ED123" i="4"/>
  <c r="R120" i="4"/>
  <c r="AC120" i="4"/>
  <c r="AN120" i="4"/>
  <c r="AX120" i="4"/>
  <c r="BI120" i="4"/>
  <c r="BT120" i="4"/>
  <c r="CD120" i="4"/>
  <c r="CO120" i="4"/>
  <c r="CZ120" i="4"/>
  <c r="DJ120" i="4"/>
  <c r="DU120" i="4"/>
  <c r="EF120" i="4"/>
  <c r="Q121" i="4"/>
  <c r="AB121" i="4"/>
  <c r="AL121" i="4"/>
  <c r="AT121" i="4"/>
  <c r="BB121" i="4"/>
  <c r="BJ121" i="4"/>
  <c r="BR121" i="4"/>
  <c r="BZ121" i="4"/>
  <c r="CH121" i="4"/>
  <c r="CP121" i="4"/>
  <c r="CX121" i="4"/>
  <c r="DF121" i="4"/>
  <c r="DN121" i="4"/>
  <c r="DV121" i="4"/>
  <c r="ED121" i="4"/>
  <c r="M122" i="4"/>
  <c r="U122" i="4"/>
  <c r="AC122" i="4"/>
  <c r="AK122" i="4"/>
  <c r="AS122" i="4"/>
  <c r="BA122" i="4"/>
  <c r="BI122" i="4"/>
  <c r="BQ122" i="4"/>
  <c r="BY122" i="4"/>
  <c r="CG122" i="4"/>
  <c r="CO122" i="4"/>
  <c r="CW122" i="4"/>
  <c r="W124" i="4"/>
  <c r="AN124" i="4"/>
  <c r="BA124" i="4"/>
  <c r="BM124" i="4"/>
  <c r="CA124" i="4"/>
  <c r="CM124" i="4"/>
  <c r="CZ124" i="4"/>
  <c r="DM124" i="4"/>
  <c r="DY124" i="4"/>
  <c r="N125" i="4"/>
  <c r="Z125" i="4"/>
  <c r="AM125" i="4"/>
  <c r="AZ125" i="4"/>
  <c r="BL125" i="4"/>
  <c r="BZ125" i="4"/>
  <c r="CL125" i="4"/>
  <c r="CY125" i="4"/>
  <c r="DL125" i="4"/>
  <c r="DX125" i="4"/>
  <c r="M126" i="4"/>
  <c r="Y126" i="4"/>
  <c r="AL126" i="4"/>
  <c r="AX126" i="4"/>
  <c r="BI126" i="4"/>
  <c r="BS126" i="4"/>
  <c r="CD126" i="4"/>
  <c r="CO126" i="4"/>
  <c r="CY126" i="4"/>
  <c r="DJ126" i="4"/>
  <c r="DU126" i="4"/>
  <c r="EE126" i="4"/>
  <c r="R123" i="4"/>
  <c r="AC123" i="4"/>
  <c r="AM123" i="4"/>
  <c r="AX123" i="4"/>
  <c r="BI123" i="4"/>
  <c r="BS123" i="4"/>
  <c r="CD123" i="4"/>
  <c r="CO123" i="4"/>
  <c r="CY123" i="4"/>
  <c r="DJ123" i="4"/>
  <c r="DU123" i="4"/>
  <c r="EE123" i="4"/>
  <c r="T120" i="4"/>
  <c r="AD120" i="4"/>
  <c r="AO120" i="4"/>
  <c r="AZ120" i="4"/>
  <c r="BJ120" i="4"/>
  <c r="BU120" i="4"/>
  <c r="CF120" i="4"/>
  <c r="CP120" i="4"/>
  <c r="DA120" i="4"/>
  <c r="DL120" i="4"/>
  <c r="DV120" i="4"/>
  <c r="EG120" i="4"/>
  <c r="S121" i="4"/>
  <c r="AC121" i="4"/>
  <c r="AM121" i="4"/>
  <c r="AU121" i="4"/>
  <c r="BC121" i="4"/>
  <c r="BK121" i="4"/>
  <c r="BS121" i="4"/>
  <c r="CA121" i="4"/>
  <c r="CI121" i="4"/>
  <c r="CQ121" i="4"/>
  <c r="CY121" i="4"/>
  <c r="DG121" i="4"/>
  <c r="DO121" i="4"/>
  <c r="DW121" i="4"/>
  <c r="EE121" i="4"/>
  <c r="N122" i="4"/>
  <c r="V122" i="4"/>
  <c r="AD122" i="4"/>
  <c r="AL122" i="4"/>
  <c r="AT122" i="4"/>
  <c r="BB122" i="4"/>
  <c r="BJ122" i="4"/>
  <c r="BR122" i="4"/>
  <c r="BZ122" i="4"/>
  <c r="AA124" i="4"/>
  <c r="AQ124" i="4"/>
  <c r="BD124" i="4"/>
  <c r="BQ124" i="4"/>
  <c r="CC124" i="4"/>
  <c r="CQ124" i="4"/>
  <c r="DC124" i="4"/>
  <c r="DP124" i="4"/>
  <c r="EC124" i="4"/>
  <c r="P125" i="4"/>
  <c r="AD125" i="4"/>
  <c r="AP125" i="4"/>
  <c r="BC125" i="4"/>
  <c r="BP125" i="4"/>
  <c r="CB125" i="4"/>
  <c r="CP125" i="4"/>
  <c r="DB125" i="4"/>
  <c r="DO125" i="4"/>
  <c r="EB125" i="4"/>
  <c r="O126" i="4"/>
  <c r="AC126" i="4"/>
  <c r="AO126" i="4"/>
  <c r="BA126" i="4"/>
  <c r="BK126" i="4"/>
  <c r="BV126" i="4"/>
  <c r="CG126" i="4"/>
  <c r="CQ126" i="4"/>
  <c r="DB126" i="4"/>
  <c r="DM126" i="4"/>
  <c r="DW126" i="4"/>
  <c r="EH126" i="4"/>
  <c r="U123" i="4"/>
  <c r="AE123" i="4"/>
  <c r="AP123" i="4"/>
  <c r="BA123" i="4"/>
  <c r="BK123" i="4"/>
  <c r="BV123" i="4"/>
  <c r="CG123" i="4"/>
  <c r="CQ123" i="4"/>
  <c r="DB123" i="4"/>
  <c r="DM123" i="4"/>
  <c r="DW123" i="4"/>
  <c r="EH123" i="4"/>
  <c r="L120" i="4"/>
  <c r="V120" i="4"/>
  <c r="AG120" i="4"/>
  <c r="AR120" i="4"/>
  <c r="BB120" i="4"/>
  <c r="BM120" i="4"/>
  <c r="BX120" i="4"/>
  <c r="CH120" i="4"/>
  <c r="CS120" i="4"/>
  <c r="DD120" i="4"/>
  <c r="DN120" i="4"/>
  <c r="DY120" i="4"/>
  <c r="K121" i="4"/>
  <c r="U121" i="4"/>
  <c r="AF121" i="4"/>
  <c r="AO121" i="4"/>
  <c r="AW121" i="4"/>
  <c r="BE121" i="4"/>
  <c r="BM121" i="4"/>
  <c r="BU121" i="4"/>
  <c r="CC121" i="4"/>
  <c r="CK121" i="4"/>
  <c r="CS121" i="4"/>
  <c r="DA121" i="4"/>
  <c r="DI121" i="4"/>
  <c r="DQ121" i="4"/>
  <c r="DY121" i="4"/>
  <c r="EG121" i="4"/>
  <c r="P122" i="4"/>
  <c r="X122" i="4"/>
  <c r="AF122" i="4"/>
  <c r="AN122" i="4"/>
  <c r="AV122" i="4"/>
  <c r="BD122" i="4"/>
  <c r="BL122" i="4"/>
  <c r="BT122" i="4"/>
  <c r="CB122" i="4"/>
  <c r="CJ122" i="4"/>
  <c r="CR122" i="4"/>
  <c r="CZ122" i="4"/>
  <c r="DA124" i="4"/>
  <c r="CA125" i="4"/>
  <c r="AY126" i="4"/>
  <c r="EG126" i="4"/>
  <c r="CP123" i="4"/>
  <c r="AP120" i="4"/>
  <c r="DX120" i="4"/>
  <c r="BT121" i="4"/>
  <c r="EF121" i="4"/>
  <c r="BS122" i="4"/>
  <c r="DE122" i="4"/>
  <c r="DT122" i="4"/>
  <c r="EC122" i="4"/>
  <c r="M119" i="4"/>
  <c r="U119" i="4"/>
  <c r="AC119" i="4"/>
  <c r="AK119" i="4"/>
  <c r="AS119" i="4"/>
  <c r="BA119" i="4"/>
  <c r="BI119" i="4"/>
  <c r="BQ119" i="4"/>
  <c r="BY119" i="4"/>
  <c r="CG119" i="4"/>
  <c r="CO119" i="4"/>
  <c r="CW119" i="4"/>
  <c r="DE119" i="4"/>
  <c r="DM119" i="4"/>
  <c r="DU119" i="4"/>
  <c r="EC119" i="4"/>
  <c r="BM119" i="4"/>
  <c r="DI119" i="4"/>
  <c r="BV119" i="4"/>
  <c r="DR119" i="4"/>
  <c r="BW119" i="4"/>
  <c r="J119" i="4"/>
  <c r="CE123" i="4"/>
  <c r="DP122" i="4"/>
  <c r="AR119" i="4"/>
  <c r="CV119" i="4"/>
  <c r="DO124" i="4"/>
  <c r="CN125" i="4"/>
  <c r="BJ126" i="4"/>
  <c r="S123" i="4"/>
  <c r="DA123" i="4"/>
  <c r="BA120" i="4"/>
  <c r="EH120" i="4"/>
  <c r="CB121" i="4"/>
  <c r="O122" i="4"/>
  <c r="CA122" i="4"/>
  <c r="DF122" i="4"/>
  <c r="DU122" i="4"/>
  <c r="ED122" i="4"/>
  <c r="N119" i="4"/>
  <c r="V119" i="4"/>
  <c r="AD119" i="4"/>
  <c r="AL119" i="4"/>
  <c r="AT119" i="4"/>
  <c r="BB119" i="4"/>
  <c r="BJ119" i="4"/>
  <c r="BR119" i="4"/>
  <c r="BZ119" i="4"/>
  <c r="CH119" i="4"/>
  <c r="CP119" i="4"/>
  <c r="CX119" i="4"/>
  <c r="DF119" i="4"/>
  <c r="DN119" i="4"/>
  <c r="DV119" i="4"/>
  <c r="ED119" i="4"/>
  <c r="DX119" i="4"/>
  <c r="CK119" i="4"/>
  <c r="DA119" i="4"/>
  <c r="AP119" i="4"/>
  <c r="DB119" i="4"/>
  <c r="CM119" i="4"/>
  <c r="CO124" i="4"/>
  <c r="T119" i="4"/>
  <c r="CN119" i="4"/>
  <c r="X124" i="4"/>
  <c r="EA124" i="4"/>
  <c r="CZ125" i="4"/>
  <c r="BU126" i="4"/>
  <c r="AD123" i="4"/>
  <c r="DK123" i="4"/>
  <c r="BL120" i="4"/>
  <c r="T121" i="4"/>
  <c r="CJ121" i="4"/>
  <c r="W122" i="4"/>
  <c r="CH122" i="4"/>
  <c r="DG122" i="4"/>
  <c r="DV122" i="4"/>
  <c r="EE122" i="4"/>
  <c r="O119" i="4"/>
  <c r="W119" i="4"/>
  <c r="AE119" i="4"/>
  <c r="AM119" i="4"/>
  <c r="AU119" i="4"/>
  <c r="BC119" i="4"/>
  <c r="BK119" i="4"/>
  <c r="BS119" i="4"/>
  <c r="CA119" i="4"/>
  <c r="CI119" i="4"/>
  <c r="CQ119" i="4"/>
  <c r="CY119" i="4"/>
  <c r="DG119" i="4"/>
  <c r="DO119" i="4"/>
  <c r="DW119" i="4"/>
  <c r="EE119" i="4"/>
  <c r="DP119" i="4"/>
  <c r="CC119" i="4"/>
  <c r="DY119" i="4"/>
  <c r="BF119" i="4"/>
  <c r="CL119" i="4"/>
  <c r="CU119" i="4"/>
  <c r="DV126" i="4"/>
  <c r="BK122" i="4"/>
  <c r="AB119" i="4"/>
  <c r="BX119" i="4"/>
  <c r="DT119" i="4"/>
  <c r="AO124" i="4"/>
  <c r="O125" i="4"/>
  <c r="DN125" i="4"/>
  <c r="CE126" i="4"/>
  <c r="AO123" i="4"/>
  <c r="DV123" i="4"/>
  <c r="BV120" i="4"/>
  <c r="AE121" i="4"/>
  <c r="CR121" i="4"/>
  <c r="AE122" i="4"/>
  <c r="CI122" i="4"/>
  <c r="DH122" i="4"/>
  <c r="DW122" i="4"/>
  <c r="EF122" i="4"/>
  <c r="P119" i="4"/>
  <c r="X119" i="4"/>
  <c r="AF119" i="4"/>
  <c r="AN119" i="4"/>
  <c r="AV119" i="4"/>
  <c r="BD119" i="4"/>
  <c r="BL119" i="4"/>
  <c r="BT119" i="4"/>
  <c r="CB119" i="4"/>
  <c r="CJ119" i="4"/>
  <c r="CR119" i="4"/>
  <c r="CZ119" i="4"/>
  <c r="DH119" i="4"/>
  <c r="EF119" i="4"/>
  <c r="CS119" i="4"/>
  <c r="DQ119" i="4"/>
  <c r="AH119" i="4"/>
  <c r="CT119" i="4"/>
  <c r="EH119" i="4"/>
  <c r="DS119" i="4"/>
  <c r="AM126" i="4"/>
  <c r="EB122" i="4"/>
  <c r="BP119" i="4"/>
  <c r="EB119" i="4"/>
  <c r="BC124" i="4"/>
  <c r="AB125" i="4"/>
  <c r="DZ125" i="4"/>
  <c r="CP126" i="4"/>
  <c r="AY123" i="4"/>
  <c r="EG123" i="4"/>
  <c r="CG120" i="4"/>
  <c r="AN121" i="4"/>
  <c r="CZ121" i="4"/>
  <c r="AM122" i="4"/>
  <c r="CP122" i="4"/>
  <c r="DM122" i="4"/>
  <c r="DX122" i="4"/>
  <c r="EG122" i="4"/>
  <c r="Q119" i="4"/>
  <c r="Y119" i="4"/>
  <c r="AG119" i="4"/>
  <c r="AO119" i="4"/>
  <c r="AW119" i="4"/>
  <c r="BE119" i="4"/>
  <c r="BU119" i="4"/>
  <c r="EG119" i="4"/>
  <c r="BN119" i="4"/>
  <c r="DJ119" i="4"/>
  <c r="CE119" i="4"/>
  <c r="EA119" i="4"/>
  <c r="AF120" i="4"/>
  <c r="CY122" i="4"/>
  <c r="AJ119" i="4"/>
  <c r="CF119" i="4"/>
  <c r="BO124" i="4"/>
  <c r="AN125" i="4"/>
  <c r="DA126" i="4"/>
  <c r="BJ123" i="4"/>
  <c r="J120" i="4"/>
  <c r="CR120" i="4"/>
  <c r="AV121" i="4"/>
  <c r="DH121" i="4"/>
  <c r="AU122" i="4"/>
  <c r="CQ122" i="4"/>
  <c r="DN122" i="4"/>
  <c r="DY122" i="4"/>
  <c r="EH122" i="4"/>
  <c r="R119" i="4"/>
  <c r="Z119" i="4"/>
  <c r="AX119" i="4"/>
  <c r="CD119" i="4"/>
  <c r="DZ119" i="4"/>
  <c r="DC119" i="4"/>
  <c r="BN125" i="4"/>
  <c r="DX121" i="4"/>
  <c r="AZ119" i="4"/>
  <c r="DD119" i="4"/>
  <c r="CB124" i="4"/>
  <c r="BB125" i="4"/>
  <c r="AA126" i="4"/>
  <c r="DK126" i="4"/>
  <c r="BU123" i="4"/>
  <c r="U120" i="4"/>
  <c r="DB120" i="4"/>
  <c r="BD121" i="4"/>
  <c r="DP121" i="4"/>
  <c r="BC122" i="4"/>
  <c r="CX122" i="4"/>
  <c r="DO122" i="4"/>
  <c r="DZ122" i="4"/>
  <c r="K119" i="4"/>
  <c r="S119" i="4"/>
  <c r="AA119" i="4"/>
  <c r="AI119" i="4"/>
  <c r="AQ119" i="4"/>
  <c r="AY119" i="4"/>
  <c r="BG119" i="4"/>
  <c r="BO119" i="4"/>
  <c r="DK119" i="4"/>
  <c r="DM120" i="4"/>
  <c r="BL121" i="4"/>
  <c r="L119" i="4"/>
  <c r="BH119" i="4"/>
  <c r="DL119" i="4"/>
  <c r="EB398" i="1"/>
  <c r="DX398" i="1"/>
  <c r="EC398" i="1"/>
  <c r="EA398" i="1"/>
  <c r="DZ398" i="1"/>
  <c r="EH398" i="1"/>
  <c r="DY398" i="1"/>
  <c r="EG398" i="1"/>
  <c r="EF398" i="1"/>
  <c r="EE398" i="1"/>
  <c r="ED398" i="1"/>
  <c r="K27" i="25"/>
  <c r="O27" i="25"/>
  <c r="M27" i="25"/>
  <c r="N27" i="25"/>
  <c r="L27" i="25"/>
  <c r="F26" i="25"/>
  <c r="EH129" i="1"/>
  <c r="F263" i="25"/>
  <c r="F262" i="1" s="1"/>
  <c r="J20" i="3"/>
  <c r="J179" i="33" s="1"/>
  <c r="F57" i="1"/>
  <c r="Q20" i="3"/>
  <c r="Q179" i="33" s="1"/>
  <c r="W20" i="3"/>
  <c r="W179" i="33" s="1"/>
  <c r="T20" i="3"/>
  <c r="T179" i="33" s="1"/>
  <c r="F86" i="19"/>
  <c r="O88" i="19" s="1"/>
  <c r="O13" i="4" s="1"/>
  <c r="V20" i="3"/>
  <c r="V179" i="33" s="1"/>
  <c r="R20" i="3"/>
  <c r="R179" i="33" s="1"/>
  <c r="P20" i="3"/>
  <c r="P179" i="33" s="1"/>
  <c r="O20" i="3"/>
  <c r="O179" i="33" s="1"/>
  <c r="L20" i="3"/>
  <c r="L179" i="33" s="1"/>
  <c r="U20" i="3"/>
  <c r="U179" i="33" s="1"/>
  <c r="K20" i="3"/>
  <c r="K179" i="33" s="1"/>
  <c r="N20" i="3"/>
  <c r="N179" i="33" s="1"/>
  <c r="S20" i="3"/>
  <c r="S179" i="33" s="1"/>
  <c r="M20" i="3"/>
  <c r="M179" i="33" s="1"/>
  <c r="F24" i="25"/>
  <c r="EH131" i="1"/>
  <c r="EJ76" i="13"/>
  <c r="EL51" i="13"/>
  <c r="EM63" i="13"/>
  <c r="EJ86" i="13"/>
  <c r="EL81" i="13"/>
  <c r="EM68" i="13"/>
  <c r="EJ58" i="13"/>
  <c r="EL86" i="13"/>
  <c r="EI54" i="13"/>
  <c r="EJ75" i="13"/>
  <c r="EL69" i="13"/>
  <c r="EI82" i="13"/>
  <c r="EK79" i="13"/>
  <c r="EL74" i="13"/>
  <c r="EI83" i="13"/>
  <c r="EK66" i="13"/>
  <c r="EM72" i="13"/>
  <c r="EI60" i="13"/>
  <c r="EK54" i="13"/>
  <c r="EM80" i="13"/>
  <c r="EJ56" i="13"/>
  <c r="EK77" i="13"/>
  <c r="EM59" i="13"/>
  <c r="EL62" i="13"/>
  <c r="EJ65" i="13"/>
  <c r="ED131" i="1"/>
  <c r="EJ66" i="13"/>
  <c r="EL71" i="13"/>
  <c r="EM81" i="13"/>
  <c r="EJ83" i="13"/>
  <c r="EL73" i="13"/>
  <c r="EI80" i="13"/>
  <c r="EJ71" i="13"/>
  <c r="EL79" i="13"/>
  <c r="EI69" i="13"/>
  <c r="EK67" i="13"/>
  <c r="EL85" i="13"/>
  <c r="EI73" i="13"/>
  <c r="EK55" i="13"/>
  <c r="EM57" i="13"/>
  <c r="EI58" i="13"/>
  <c r="EK84" i="13"/>
  <c r="EM55" i="13"/>
  <c r="EJ55" i="13"/>
  <c r="EK78" i="13"/>
  <c r="EM84" i="13"/>
  <c r="EJ79" i="13"/>
  <c r="EL58" i="13"/>
  <c r="EM69" i="13"/>
  <c r="EM82" i="13"/>
  <c r="EM74" i="13"/>
  <c r="EI78" i="13"/>
  <c r="EJ74" i="13"/>
  <c r="EL64" i="13"/>
  <c r="EI57" i="13"/>
  <c r="EJ84" i="13"/>
  <c r="EL63" i="13"/>
  <c r="EI76" i="13"/>
  <c r="EK85" i="13"/>
  <c r="EL61" i="13"/>
  <c r="EI67" i="13"/>
  <c r="EK73" i="13"/>
  <c r="EL76" i="13"/>
  <c r="EI53" i="13"/>
  <c r="EK68" i="13"/>
  <c r="EM66" i="13"/>
  <c r="EJ54" i="13"/>
  <c r="EK50" i="13"/>
  <c r="EM79" i="13"/>
  <c r="EJ51" i="13"/>
  <c r="EK72" i="13"/>
  <c r="EM56" i="13"/>
  <c r="EJ67" i="13"/>
  <c r="EL82" i="13"/>
  <c r="EM70" i="13"/>
  <c r="EJ63" i="13"/>
  <c r="EL59" i="13"/>
  <c r="EI81" i="13"/>
  <c r="EG131" i="1"/>
  <c r="EI55" i="13"/>
  <c r="EJ77" i="13"/>
  <c r="EL75" i="13"/>
  <c r="EI74" i="13"/>
  <c r="EJ81" i="13"/>
  <c r="EL52" i="13"/>
  <c r="EI56" i="13"/>
  <c r="EK81" i="13"/>
  <c r="EL83" i="13"/>
  <c r="EI77" i="13"/>
  <c r="EK53" i="13"/>
  <c r="EM64" i="13"/>
  <c r="EI84" i="13"/>
  <c r="EK75" i="13"/>
  <c r="EM78" i="13"/>
  <c r="EJ73" i="13"/>
  <c r="EK71" i="13"/>
  <c r="EM50" i="13"/>
  <c r="EJ61" i="13"/>
  <c r="EL70" i="13"/>
  <c r="EM77" i="13"/>
  <c r="EJ70" i="13"/>
  <c r="EL68" i="13"/>
  <c r="EJ59" i="13"/>
  <c r="EI50" i="13"/>
  <c r="EI85" i="13"/>
  <c r="EK56" i="13"/>
  <c r="EL65" i="13"/>
  <c r="EI52" i="13"/>
  <c r="EK57" i="13"/>
  <c r="EL67" i="13"/>
  <c r="EI63" i="13"/>
  <c r="EK58" i="13"/>
  <c r="EM65" i="13"/>
  <c r="EI65" i="13"/>
  <c r="EK69" i="13"/>
  <c r="EM73" i="13"/>
  <c r="EJ68" i="13"/>
  <c r="EK62" i="13"/>
  <c r="EM62" i="13"/>
  <c r="EL66" i="13"/>
  <c r="EE131" i="1"/>
  <c r="EI79" i="13"/>
  <c r="EK70" i="13"/>
  <c r="EM71" i="13"/>
  <c r="EI59" i="13"/>
  <c r="EK76" i="13"/>
  <c r="EM83" i="13"/>
  <c r="EI62" i="13"/>
  <c r="EK65" i="13"/>
  <c r="EM58" i="13"/>
  <c r="EJ72" i="13"/>
  <c r="EK82" i="13"/>
  <c r="EM85" i="13"/>
  <c r="EJ52" i="13"/>
  <c r="EL80" i="13"/>
  <c r="EM61" i="13"/>
  <c r="EJ64" i="13"/>
  <c r="EL72" i="13"/>
  <c r="EI75" i="13"/>
  <c r="EJ60" i="13"/>
  <c r="EL57" i="13"/>
  <c r="EI66" i="13"/>
  <c r="EK64" i="13"/>
  <c r="EL56" i="13"/>
  <c r="EL54" i="13"/>
  <c r="EL84" i="13"/>
  <c r="EM53" i="13"/>
  <c r="EI70" i="13"/>
  <c r="EK61" i="13"/>
  <c r="EM51" i="13"/>
  <c r="EI68" i="13"/>
  <c r="EK86" i="13"/>
  <c r="EM60" i="13"/>
  <c r="EJ53" i="13"/>
  <c r="EK60" i="13"/>
  <c r="EM67" i="13"/>
  <c r="EJ78" i="13"/>
  <c r="EL53" i="13"/>
  <c r="EM86" i="13"/>
  <c r="EJ62" i="13"/>
  <c r="EL78" i="13"/>
  <c r="EI51" i="13"/>
  <c r="EJ85" i="13"/>
  <c r="EL55" i="13"/>
  <c r="EI61" i="13"/>
  <c r="EK83" i="13"/>
  <c r="EL77" i="13"/>
  <c r="EI86" i="13"/>
  <c r="EK74" i="13"/>
  <c r="EM76" i="13"/>
  <c r="EI72" i="13"/>
  <c r="EI71" i="13"/>
  <c r="EK52" i="13"/>
  <c r="EF131" i="1"/>
  <c r="EJ50" i="13"/>
  <c r="EK80" i="13"/>
  <c r="EM54" i="13"/>
  <c r="EJ69" i="13"/>
  <c r="EK51" i="13"/>
  <c r="EM75" i="13"/>
  <c r="EJ82" i="13"/>
  <c r="EL60" i="13"/>
  <c r="EM52" i="13"/>
  <c r="EJ57" i="13"/>
  <c r="EL50" i="13"/>
  <c r="EI64" i="13"/>
  <c r="EJ80" i="13"/>
  <c r="EK63" i="13"/>
  <c r="EK59" i="13"/>
  <c r="W95" i="14" l="1"/>
  <c r="V95" i="14"/>
  <c r="U95" i="14"/>
  <c r="DX77" i="1"/>
  <c r="DL77" i="1"/>
  <c r="CZ77" i="1"/>
  <c r="CN77" i="1"/>
  <c r="CB77" i="1"/>
  <c r="BP77" i="1"/>
  <c r="BD77" i="1"/>
  <c r="AR77" i="1"/>
  <c r="AF77" i="1"/>
  <c r="T77" i="1"/>
  <c r="DB77" i="1"/>
  <c r="DA77" i="1"/>
  <c r="DW77" i="1"/>
  <c r="DK77" i="1"/>
  <c r="CY77" i="1"/>
  <c r="CM77" i="1"/>
  <c r="CA77" i="1"/>
  <c r="BO77" i="1"/>
  <c r="BC77" i="1"/>
  <c r="AQ77" i="1"/>
  <c r="AE77" i="1"/>
  <c r="S77" i="1"/>
  <c r="CD77" i="1"/>
  <c r="CC77" i="1"/>
  <c r="EH77" i="1"/>
  <c r="DV77" i="1"/>
  <c r="DJ77" i="1"/>
  <c r="CX77" i="1"/>
  <c r="CL77" i="1"/>
  <c r="BZ77" i="1"/>
  <c r="BN77" i="1"/>
  <c r="BB77" i="1"/>
  <c r="AP77" i="1"/>
  <c r="AD77" i="1"/>
  <c r="R77" i="1"/>
  <c r="BR77" i="1"/>
  <c r="BQ77" i="1"/>
  <c r="EG77" i="1"/>
  <c r="DU77" i="1"/>
  <c r="DI77" i="1"/>
  <c r="CW77" i="1"/>
  <c r="CK77" i="1"/>
  <c r="BY77" i="1"/>
  <c r="BM77" i="1"/>
  <c r="BA77" i="1"/>
  <c r="AO77" i="1"/>
  <c r="AC77" i="1"/>
  <c r="P77" i="1"/>
  <c r="DR77" i="1"/>
  <c r="BJ77" i="1"/>
  <c r="Z77" i="1"/>
  <c r="CP77" i="1"/>
  <c r="CO77" i="1"/>
  <c r="EF77" i="1"/>
  <c r="DT77" i="1"/>
  <c r="DH77" i="1"/>
  <c r="CV77" i="1"/>
  <c r="CJ77" i="1"/>
  <c r="BX77" i="1"/>
  <c r="BL77" i="1"/>
  <c r="AZ77" i="1"/>
  <c r="AN77" i="1"/>
  <c r="AB77" i="1"/>
  <c r="O77" i="1"/>
  <c r="EE77" i="1"/>
  <c r="DS77" i="1"/>
  <c r="DG77" i="1"/>
  <c r="CU77" i="1"/>
  <c r="CI77" i="1"/>
  <c r="BW77" i="1"/>
  <c r="BK77" i="1"/>
  <c r="AY77" i="1"/>
  <c r="AM77" i="1"/>
  <c r="AA77" i="1"/>
  <c r="N77" i="1"/>
  <c r="ED77" i="1"/>
  <c r="DF77" i="1"/>
  <c r="CT77" i="1"/>
  <c r="CH77" i="1"/>
  <c r="BV77" i="1"/>
  <c r="AX77" i="1"/>
  <c r="AL77" i="1"/>
  <c r="M77" i="1"/>
  <c r="DN77" i="1"/>
  <c r="AT77" i="1"/>
  <c r="V77" i="1"/>
  <c r="DY77" i="1"/>
  <c r="EC77" i="1"/>
  <c r="DQ77" i="1"/>
  <c r="DE77" i="1"/>
  <c r="CS77" i="1"/>
  <c r="CG77" i="1"/>
  <c r="BU77" i="1"/>
  <c r="BI77" i="1"/>
  <c r="AW77" i="1"/>
  <c r="AK77" i="1"/>
  <c r="Y77" i="1"/>
  <c r="L77" i="1"/>
  <c r="EB77" i="1"/>
  <c r="DP77" i="1"/>
  <c r="DD77" i="1"/>
  <c r="CR77" i="1"/>
  <c r="CF77" i="1"/>
  <c r="BT77" i="1"/>
  <c r="BH77" i="1"/>
  <c r="AV77" i="1"/>
  <c r="AJ77" i="1"/>
  <c r="X77" i="1"/>
  <c r="K77" i="1"/>
  <c r="EA77" i="1"/>
  <c r="DO77" i="1"/>
  <c r="DC77" i="1"/>
  <c r="CQ77" i="1"/>
  <c r="CE77" i="1"/>
  <c r="BS77" i="1"/>
  <c r="BG77" i="1"/>
  <c r="AU77" i="1"/>
  <c r="AI77" i="1"/>
  <c r="W77" i="1"/>
  <c r="J77" i="1"/>
  <c r="DZ77" i="1"/>
  <c r="BF77" i="1"/>
  <c r="AH77" i="1"/>
  <c r="Q77" i="1"/>
  <c r="DM77" i="1"/>
  <c r="BE77" i="1"/>
  <c r="AS77" i="1"/>
  <c r="AG77" i="1"/>
  <c r="U77" i="1"/>
  <c r="H127" i="4"/>
  <c r="J12" i="33"/>
  <c r="P65" i="1"/>
  <c r="R25" i="14"/>
  <c r="R21" i="33"/>
  <c r="Q25" i="14"/>
  <c r="Q21" i="33"/>
  <c r="N21" i="33"/>
  <c r="N25" i="14"/>
  <c r="M25" i="14"/>
  <c r="M21" i="33"/>
  <c r="J25" i="14"/>
  <c r="J19" i="6" s="1"/>
  <c r="J21" i="33"/>
  <c r="T21" i="33"/>
  <c r="T25" i="14"/>
  <c r="U21" i="33"/>
  <c r="U25" i="14"/>
  <c r="S25" i="14"/>
  <c r="S21" i="33"/>
  <c r="J19" i="33"/>
  <c r="J22" i="14"/>
  <c r="J63" i="3" s="1"/>
  <c r="K25" i="14"/>
  <c r="K19" i="6" s="1"/>
  <c r="K21" i="33"/>
  <c r="P25" i="14"/>
  <c r="P21" i="33"/>
  <c r="O25" i="14"/>
  <c r="O21" i="33"/>
  <c r="L21" i="33"/>
  <c r="L25" i="14"/>
  <c r="V97" i="14"/>
  <c r="U97" i="14"/>
  <c r="W97" i="14"/>
  <c r="W113" i="33"/>
  <c r="V113" i="33"/>
  <c r="U113" i="33"/>
  <c r="V101" i="14"/>
  <c r="W92" i="33"/>
  <c r="U92" i="33"/>
  <c r="U101" i="14"/>
  <c r="U119" i="14"/>
  <c r="V118" i="14"/>
  <c r="U94" i="14"/>
  <c r="W119" i="14"/>
  <c r="W101" i="14"/>
  <c r="V119" i="14"/>
  <c r="U95" i="33"/>
  <c r="V95" i="33"/>
  <c r="W94" i="14"/>
  <c r="W95" i="33"/>
  <c r="W118" i="14"/>
  <c r="V94" i="14"/>
  <c r="U118" i="14"/>
  <c r="V92" i="33"/>
  <c r="H119" i="4"/>
  <c r="H121" i="4"/>
  <c r="H120" i="4"/>
  <c r="U85" i="3"/>
  <c r="U117" i="3" s="1"/>
  <c r="V85" i="3"/>
  <c r="V117" i="3" s="1"/>
  <c r="W85" i="3"/>
  <c r="W117" i="3" s="1"/>
  <c r="U119" i="33"/>
  <c r="W175" i="33"/>
  <c r="U26" i="3"/>
  <c r="U116" i="33"/>
  <c r="W26" i="3"/>
  <c r="W24" i="3"/>
  <c r="J86" i="14"/>
  <c r="F68" i="34" s="1"/>
  <c r="W106" i="33"/>
  <c r="U109" i="33"/>
  <c r="V108" i="33"/>
  <c r="V26" i="3"/>
  <c r="W99" i="33"/>
  <c r="U37" i="3"/>
  <c r="V109" i="33"/>
  <c r="W117" i="33"/>
  <c r="V45" i="3"/>
  <c r="U107" i="33"/>
  <c r="V38" i="3"/>
  <c r="U47" i="3"/>
  <c r="V107" i="33"/>
  <c r="W109" i="33"/>
  <c r="U175" i="33"/>
  <c r="V99" i="33"/>
  <c r="W47" i="3"/>
  <c r="V36" i="3"/>
  <c r="W34" i="3" s="1"/>
  <c r="U108" i="14"/>
  <c r="U106" i="33"/>
  <c r="W116" i="33"/>
  <c r="U99" i="33"/>
  <c r="U45" i="3"/>
  <c r="W37" i="3"/>
  <c r="V108" i="14"/>
  <c r="U117" i="33"/>
  <c r="V119" i="33"/>
  <c r="V24" i="3"/>
  <c r="U36" i="3"/>
  <c r="W108" i="14"/>
  <c r="V143" i="33"/>
  <c r="W143" i="33"/>
  <c r="J84" i="33"/>
  <c r="J175" i="33" s="1"/>
  <c r="W38" i="3"/>
  <c r="W36" i="3"/>
  <c r="W145" i="14"/>
  <c r="W119" i="33"/>
  <c r="V106" i="33"/>
  <c r="W108" i="33"/>
  <c r="U24" i="3"/>
  <c r="V37" i="3"/>
  <c r="V145" i="14"/>
  <c r="V116" i="33"/>
  <c r="V117" i="33"/>
  <c r="W45" i="3"/>
  <c r="U145" i="14"/>
  <c r="W107" i="33"/>
  <c r="V175" i="33"/>
  <c r="U108" i="33"/>
  <c r="U38" i="3"/>
  <c r="V47" i="3"/>
  <c r="U143" i="33"/>
  <c r="W13" i="33"/>
  <c r="V13" i="33"/>
  <c r="V15" i="33"/>
  <c r="W15" i="33"/>
  <c r="V14" i="33"/>
  <c r="W14" i="33"/>
  <c r="V12" i="33"/>
  <c r="V15" i="14"/>
  <c r="W15" i="14"/>
  <c r="W12" i="33"/>
  <c r="V19" i="33"/>
  <c r="W19" i="33"/>
  <c r="V16" i="33"/>
  <c r="W16" i="33"/>
  <c r="V17" i="33"/>
  <c r="W17" i="33"/>
  <c r="V18" i="33"/>
  <c r="W18" i="33"/>
  <c r="J14" i="33"/>
  <c r="J16" i="33"/>
  <c r="J15" i="33"/>
  <c r="F264" i="1"/>
  <c r="H125" i="4"/>
  <c r="H122" i="4"/>
  <c r="H126" i="4"/>
  <c r="H123" i="4"/>
  <c r="J13" i="33"/>
  <c r="S19" i="33"/>
  <c r="BF65" i="1"/>
  <c r="J67" i="1"/>
  <c r="J17" i="33"/>
  <c r="J18" i="33"/>
  <c r="AA65" i="1"/>
  <c r="AH67" i="1"/>
  <c r="CK65" i="1"/>
  <c r="DR65" i="1"/>
  <c r="DJ65" i="1"/>
  <c r="DJ66" i="1"/>
  <c r="CH67" i="1"/>
  <c r="BK67" i="1"/>
  <c r="BK65" i="1"/>
  <c r="BF66" i="1"/>
  <c r="BB66" i="1"/>
  <c r="CZ66" i="1"/>
  <c r="EF66" i="1"/>
  <c r="AR67" i="1"/>
  <c r="CL66" i="1"/>
  <c r="CO66" i="1"/>
  <c r="CB65" i="1"/>
  <c r="CG66" i="1"/>
  <c r="CX67" i="1"/>
  <c r="AW66" i="1"/>
  <c r="AM67" i="1"/>
  <c r="BY67" i="1"/>
  <c r="BA66" i="1"/>
  <c r="DU67" i="1"/>
  <c r="DA67" i="1"/>
  <c r="CA67" i="1"/>
  <c r="AJ65" i="1"/>
  <c r="N65" i="1"/>
  <c r="ED67" i="1"/>
  <c r="U14" i="33"/>
  <c r="U18" i="33"/>
  <c r="P19" i="33"/>
  <c r="O17" i="33"/>
  <c r="U16" i="33"/>
  <c r="Q16" i="33"/>
  <c r="L17" i="33"/>
  <c r="T14" i="33"/>
  <c r="N14" i="33"/>
  <c r="T15" i="33"/>
  <c r="Q14" i="33"/>
  <c r="U19" i="33"/>
  <c r="L15" i="33"/>
  <c r="N16" i="33"/>
  <c r="K16" i="33"/>
  <c r="M13" i="33"/>
  <c r="Q12" i="33"/>
  <c r="T19" i="33"/>
  <c r="P18" i="33"/>
  <c r="S16" i="33"/>
  <c r="R16" i="33"/>
  <c r="P14" i="33"/>
  <c r="T17" i="33"/>
  <c r="R18" i="33"/>
  <c r="S18" i="33"/>
  <c r="Q17" i="33"/>
  <c r="K17" i="33"/>
  <c r="Q13" i="33"/>
  <c r="P13" i="33"/>
  <c r="O15" i="33"/>
  <c r="P12" i="33"/>
  <c r="U12" i="33"/>
  <c r="S17" i="33"/>
  <c r="T18" i="33"/>
  <c r="U17" i="33"/>
  <c r="Q18" i="33"/>
  <c r="T16" i="33"/>
  <c r="M16" i="33"/>
  <c r="K15" i="33"/>
  <c r="R15" i="33"/>
  <c r="R13" i="33"/>
  <c r="R17" i="33"/>
  <c r="Q15" i="33"/>
  <c r="M14" i="33"/>
  <c r="K18" i="33"/>
  <c r="S15" i="33"/>
  <c r="O18" i="33"/>
  <c r="N17" i="33"/>
  <c r="L18" i="33"/>
  <c r="P16" i="33"/>
  <c r="O16" i="33"/>
  <c r="S12" i="33"/>
  <c r="N12" i="33"/>
  <c r="L12" i="33"/>
  <c r="S14" i="33"/>
  <c r="K14" i="33"/>
  <c r="K12" i="33"/>
  <c r="Q19" i="33"/>
  <c r="K13" i="33"/>
  <c r="P17" i="33"/>
  <c r="T13" i="33"/>
  <c r="N18" i="33"/>
  <c r="U15" i="33"/>
  <c r="T12" i="33"/>
  <c r="O13" i="33"/>
  <c r="M19" i="33"/>
  <c r="M18" i="33"/>
  <c r="M15" i="33"/>
  <c r="U13" i="33"/>
  <c r="O14" i="33"/>
  <c r="L13" i="33"/>
  <c r="O12" i="33"/>
  <c r="L14" i="33"/>
  <c r="M17" i="33"/>
  <c r="M12" i="33"/>
  <c r="R19" i="33"/>
  <c r="K19" i="33"/>
  <c r="L19" i="33"/>
  <c r="N13" i="33"/>
  <c r="N15" i="33"/>
  <c r="P15" i="33"/>
  <c r="R12" i="33"/>
  <c r="S13" i="33"/>
  <c r="O19" i="33"/>
  <c r="L16" i="33"/>
  <c r="N19" i="33"/>
  <c r="R14" i="33"/>
  <c r="AT65" i="1"/>
  <c r="DY67" i="1"/>
  <c r="CY67" i="1"/>
  <c r="J66" i="1"/>
  <c r="DU66" i="1"/>
  <c r="BL67" i="1"/>
  <c r="DY66" i="1"/>
  <c r="CY65" i="1"/>
  <c r="CO67" i="1"/>
  <c r="CQ66" i="1"/>
  <c r="AD67" i="1"/>
  <c r="BR66" i="1"/>
  <c r="CN67" i="1"/>
  <c r="AE65" i="1"/>
  <c r="T65" i="1"/>
  <c r="AG66" i="1"/>
  <c r="AL67" i="1"/>
  <c r="DW66" i="1"/>
  <c r="DV67" i="1"/>
  <c r="T67" i="1"/>
  <c r="DO67" i="1"/>
  <c r="BW65" i="1"/>
  <c r="BL65" i="1"/>
  <c r="BY66" i="1"/>
  <c r="AD65" i="1"/>
  <c r="DO65" i="1"/>
  <c r="DD65" i="1"/>
  <c r="DM66" i="1"/>
  <c r="L65" i="1"/>
  <c r="DP65" i="1"/>
  <c r="EA65" i="1"/>
  <c r="AF67" i="1"/>
  <c r="BW66" i="1"/>
  <c r="DB67" i="1"/>
  <c r="R67" i="1"/>
  <c r="DR66" i="1"/>
  <c r="BN67" i="1"/>
  <c r="AV66" i="1"/>
  <c r="CB66" i="1"/>
  <c r="AR66" i="1"/>
  <c r="Z67" i="1"/>
  <c r="CJ66" i="1"/>
  <c r="AO66" i="1"/>
  <c r="AU67" i="1"/>
  <c r="EC65" i="1"/>
  <c r="DZ66" i="1"/>
  <c r="DS67" i="1"/>
  <c r="AT66" i="1"/>
  <c r="Y66" i="1"/>
  <c r="CD67" i="1"/>
  <c r="BX67" i="1"/>
  <c r="CF67" i="1"/>
  <c r="AA66" i="1"/>
  <c r="BQ65" i="1"/>
  <c r="S67" i="1"/>
  <c r="U67" i="1"/>
  <c r="DH66" i="1"/>
  <c r="N67" i="1"/>
  <c r="CY66" i="1"/>
  <c r="DI65" i="1"/>
  <c r="DN67" i="1"/>
  <c r="AW67" i="1"/>
  <c r="CD65" i="1"/>
  <c r="BI66" i="1"/>
  <c r="BI67" i="1"/>
  <c r="AS65" i="1"/>
  <c r="EC67" i="1"/>
  <c r="K65" i="1"/>
  <c r="J65" i="1"/>
  <c r="X67" i="1"/>
  <c r="P67" i="1"/>
  <c r="CU67" i="1"/>
  <c r="EH65" i="1"/>
  <c r="AS67" i="1"/>
  <c r="DQ67" i="1"/>
  <c r="CQ67" i="1"/>
  <c r="EB66" i="1"/>
  <c r="AB67" i="1"/>
  <c r="DE67" i="1"/>
  <c r="CG67" i="1"/>
  <c r="BN66" i="1"/>
  <c r="AE66" i="1"/>
  <c r="AN65" i="1"/>
  <c r="CL67" i="1"/>
  <c r="DT67" i="1"/>
  <c r="DZ65" i="1"/>
  <c r="DU65" i="1"/>
  <c r="CR67" i="1"/>
  <c r="CU66" i="1"/>
  <c r="EA66" i="1"/>
  <c r="BP66" i="1"/>
  <c r="CF65" i="1"/>
  <c r="AI66" i="1"/>
  <c r="AQ65" i="1"/>
  <c r="BE66" i="1"/>
  <c r="AZ66" i="1"/>
  <c r="BP65" i="1"/>
  <c r="DN65" i="1"/>
  <c r="BY65" i="1"/>
  <c r="DW65" i="1"/>
  <c r="BF67" i="1"/>
  <c r="BB67" i="1"/>
  <c r="AC67" i="1"/>
  <c r="BJ67" i="1"/>
  <c r="CT66" i="1"/>
  <c r="DP67" i="1"/>
  <c r="BK66" i="1"/>
  <c r="BT66" i="1"/>
  <c r="AA67" i="1"/>
  <c r="AX65" i="1"/>
  <c r="BQ67" i="1"/>
  <c r="Z66" i="1"/>
  <c r="P66" i="1"/>
  <c r="AC66" i="1"/>
  <c r="DI67" i="1"/>
  <c r="CT67" i="1"/>
  <c r="EF65" i="1"/>
  <c r="L67" i="1"/>
  <c r="AM65" i="1"/>
  <c r="DD66" i="1"/>
  <c r="AL65" i="1"/>
  <c r="DX65" i="1"/>
  <c r="DC66" i="1"/>
  <c r="EC66" i="1"/>
  <c r="CI65" i="1"/>
  <c r="CW66" i="1"/>
  <c r="CR66" i="1"/>
  <c r="AG67" i="1"/>
  <c r="DH65" i="1"/>
  <c r="CA66" i="1"/>
  <c r="DM65" i="1"/>
  <c r="CF66" i="1"/>
  <c r="BA65" i="1"/>
  <c r="DC67" i="1"/>
  <c r="AB65" i="1"/>
  <c r="BU67" i="1"/>
  <c r="AD66" i="1"/>
  <c r="AK65" i="1"/>
  <c r="W65" i="1"/>
  <c r="AS66" i="1"/>
  <c r="AJ66" i="1"/>
  <c r="DR67" i="1"/>
  <c r="DN66" i="1"/>
  <c r="U65" i="1"/>
  <c r="EE66" i="1"/>
  <c r="Y65" i="1"/>
  <c r="T66" i="1"/>
  <c r="DG66" i="1"/>
  <c r="CS66" i="1"/>
  <c r="AN67" i="1"/>
  <c r="BC67" i="1"/>
  <c r="DZ67" i="1"/>
  <c r="CZ67" i="1"/>
  <c r="CI67" i="1"/>
  <c r="AO67" i="1"/>
  <c r="BP67" i="1"/>
  <c r="DF66" i="1"/>
  <c r="CM65" i="1"/>
  <c r="DA66" i="1"/>
  <c r="BZ67" i="1"/>
  <c r="BV66" i="1"/>
  <c r="CJ67" i="1"/>
  <c r="AY66" i="1"/>
  <c r="BH65" i="1"/>
  <c r="BG67" i="1"/>
  <c r="BT67" i="1"/>
  <c r="V65" i="1"/>
  <c r="EF67" i="1"/>
  <c r="BJ65" i="1"/>
  <c r="W66" i="1"/>
  <c r="CC65" i="1"/>
  <c r="BS65" i="1"/>
  <c r="CG65" i="1"/>
  <c r="BX66" i="1"/>
  <c r="V67" i="1"/>
  <c r="BD65" i="1"/>
  <c r="DF65" i="1"/>
  <c r="BM66" i="1"/>
  <c r="BC65" i="1"/>
  <c r="BQ66" i="1"/>
  <c r="BL66" i="1"/>
  <c r="CR65" i="1"/>
  <c r="AM66" i="1"/>
  <c r="BZ65" i="1"/>
  <c r="AE67" i="1"/>
  <c r="Y67" i="1"/>
  <c r="AP65" i="1"/>
  <c r="DS65" i="1"/>
  <c r="EG65" i="1"/>
  <c r="O67" i="1"/>
  <c r="DB66" i="1"/>
  <c r="Q67" i="1"/>
  <c r="CE66" i="1"/>
  <c r="CN65" i="1"/>
  <c r="CC67" i="1"/>
  <c r="CL65" i="1"/>
  <c r="Z65" i="1"/>
  <c r="ED66" i="1"/>
  <c r="CM66" i="1"/>
  <c r="DQ65" i="1"/>
  <c r="DK65" i="1"/>
  <c r="DY65" i="1"/>
  <c r="DT66" i="1"/>
  <c r="CS67" i="1"/>
  <c r="CV65" i="1"/>
  <c r="BS66" i="1"/>
  <c r="DE65" i="1"/>
  <c r="CU65" i="1"/>
  <c r="DI66" i="1"/>
  <c r="CZ65" i="1"/>
  <c r="AI65" i="1"/>
  <c r="AZ65" i="1"/>
  <c r="BG65" i="1"/>
  <c r="CB67" i="1"/>
  <c r="BV67" i="1"/>
  <c r="DP66" i="1"/>
  <c r="DJ67" i="1"/>
  <c r="BV65" i="1"/>
  <c r="AL66" i="1"/>
  <c r="AB66" i="1"/>
  <c r="DG67" i="1"/>
  <c r="EH66" i="1"/>
  <c r="CK67" i="1"/>
  <c r="DK66" i="1"/>
  <c r="DT65" i="1"/>
  <c r="CE67" i="1"/>
  <c r="CH65" i="1"/>
  <c r="R66" i="1"/>
  <c r="CP65" i="1"/>
  <c r="BJ66" i="1"/>
  <c r="S65" i="1"/>
  <c r="AK66" i="1"/>
  <c r="AF65" i="1"/>
  <c r="AK67" i="1"/>
  <c r="AV65" i="1"/>
  <c r="CX66" i="1"/>
  <c r="Q65" i="1"/>
  <c r="DS66" i="1"/>
  <c r="U66" i="1"/>
  <c r="L66" i="1"/>
  <c r="EA67" i="1"/>
  <c r="AF66" i="1"/>
  <c r="M65" i="1"/>
  <c r="DH67" i="1"/>
  <c r="S66" i="1"/>
  <c r="AY67" i="1"/>
  <c r="M67" i="1"/>
  <c r="DK67" i="1"/>
  <c r="K67" i="1"/>
  <c r="CW67" i="1"/>
  <c r="AO65" i="1"/>
  <c r="AZ67" i="1"/>
  <c r="AI67" i="1"/>
  <c r="CM67" i="1"/>
  <c r="DB65" i="1"/>
  <c r="BR67" i="1"/>
  <c r="BR65" i="1"/>
  <c r="BH66" i="1"/>
  <c r="BU66" i="1"/>
  <c r="BD67" i="1"/>
  <c r="EH67" i="1"/>
  <c r="AH65" i="1"/>
  <c r="O65" i="1"/>
  <c r="AC65" i="1"/>
  <c r="EB67" i="1"/>
  <c r="N66" i="1"/>
  <c r="CD66" i="1"/>
  <c r="V66" i="1"/>
  <c r="DV65" i="1"/>
  <c r="BO65" i="1"/>
  <c r="CC66" i="1"/>
  <c r="BT65" i="1"/>
  <c r="EE67" i="1"/>
  <c r="CJ65" i="1"/>
  <c r="CP66" i="1"/>
  <c r="BE65" i="1"/>
  <c r="AY65" i="1"/>
  <c r="BM65" i="1"/>
  <c r="BD66" i="1"/>
  <c r="DF67" i="1"/>
  <c r="BX65" i="1"/>
  <c r="W67" i="1"/>
  <c r="BA67" i="1"/>
  <c r="AP67" i="1"/>
  <c r="AP66" i="1"/>
  <c r="BH67" i="1"/>
  <c r="CX65" i="1"/>
  <c r="CN66" i="1"/>
  <c r="DA65" i="1"/>
  <c r="DX67" i="1"/>
  <c r="BW67" i="1"/>
  <c r="BN65" i="1"/>
  <c r="AU65" i="1"/>
  <c r="BI65" i="1"/>
  <c r="AT67" i="1"/>
  <c r="BZ66" i="1"/>
  <c r="K66" i="1"/>
  <c r="CH66" i="1"/>
  <c r="AQ66" i="1"/>
  <c r="DC65" i="1"/>
  <c r="DQ66" i="1"/>
  <c r="DL66" i="1"/>
  <c r="BB65" i="1"/>
  <c r="EB65" i="1"/>
  <c r="BO66" i="1"/>
  <c r="CW65" i="1"/>
  <c r="CQ65" i="1"/>
  <c r="DE66" i="1"/>
  <c r="CV66" i="1"/>
  <c r="BM67" i="1"/>
  <c r="DL65" i="1"/>
  <c r="AN66" i="1"/>
  <c r="CE65" i="1"/>
  <c r="BU65" i="1"/>
  <c r="AQ67" i="1"/>
  <c r="AH66" i="1"/>
  <c r="BE67" i="1"/>
  <c r="CT65" i="1"/>
  <c r="CA65" i="1"/>
  <c r="CO65" i="1"/>
  <c r="BS67" i="1"/>
  <c r="DX66" i="1"/>
  <c r="BC66" i="1"/>
  <c r="O66" i="1"/>
  <c r="CI66" i="1"/>
  <c r="X65" i="1"/>
  <c r="DD67" i="1"/>
  <c r="AR65" i="1"/>
  <c r="AX66" i="1"/>
  <c r="AW65" i="1"/>
  <c r="DO66" i="1"/>
  <c r="Q66" i="1"/>
  <c r="EE65" i="1"/>
  <c r="BO67" i="1"/>
  <c r="X66" i="1"/>
  <c r="DV66" i="1"/>
  <c r="AG65" i="1"/>
  <c r="M66" i="1"/>
  <c r="CS65" i="1"/>
  <c r="DM67" i="1"/>
  <c r="DL67" i="1"/>
  <c r="EG67" i="1"/>
  <c r="AJ67" i="1"/>
  <c r="ED65" i="1"/>
  <c r="EG66" i="1"/>
  <c r="AX67" i="1"/>
  <c r="CV67" i="1"/>
  <c r="AV67" i="1"/>
  <c r="R65" i="1"/>
  <c r="DG65" i="1"/>
  <c r="AU66" i="1"/>
  <c r="BG66" i="1"/>
  <c r="DW67" i="1"/>
  <c r="CK66" i="1"/>
  <c r="CP67" i="1"/>
  <c r="U15" i="14"/>
  <c r="EF129" i="1"/>
  <c r="T15" i="14"/>
  <c r="P12" i="34" s="1"/>
  <c r="N15" i="14"/>
  <c r="J12" i="34" s="1"/>
  <c r="L15" i="14"/>
  <c r="H12" i="34" s="1"/>
  <c r="O15" i="14"/>
  <c r="K12" i="34" s="1"/>
  <c r="P15" i="14"/>
  <c r="L12" i="34" s="1"/>
  <c r="EG129" i="1"/>
  <c r="DF88" i="19"/>
  <c r="DF13" i="4" s="1"/>
  <c r="DN88" i="19"/>
  <c r="DN25" i="4" s="1"/>
  <c r="DN26" i="4" s="1"/>
  <c r="DN62" i="4" s="1"/>
  <c r="BB88" i="19"/>
  <c r="BB46" i="13" s="1"/>
  <c r="BB153" i="13" s="1"/>
  <c r="AT88" i="19"/>
  <c r="AT13" i="4" s="1"/>
  <c r="K15" i="14"/>
  <c r="M15" i="14"/>
  <c r="I12" i="34" s="1"/>
  <c r="R15" i="14"/>
  <c r="N12" i="34" s="1"/>
  <c r="J18" i="14"/>
  <c r="J14" i="6" s="1"/>
  <c r="Q15" i="14"/>
  <c r="M12" i="34" s="1"/>
  <c r="S15" i="14"/>
  <c r="O12" i="34" s="1"/>
  <c r="J17" i="14"/>
  <c r="J13" i="6" s="1"/>
  <c r="J15" i="14"/>
  <c r="J11" i="6" s="1"/>
  <c r="EB146" i="1"/>
  <c r="EB129" i="1"/>
  <c r="EE146" i="1"/>
  <c r="EE129" i="1"/>
  <c r="DZ146" i="1"/>
  <c r="DZ129" i="1"/>
  <c r="DP146" i="1"/>
  <c r="DP129" i="1"/>
  <c r="J20" i="14"/>
  <c r="J16" i="6" s="1"/>
  <c r="EC146" i="1"/>
  <c r="EC129" i="1"/>
  <c r="DS146" i="1"/>
  <c r="DS129" i="1"/>
  <c r="ED146" i="1"/>
  <c r="ED129" i="1"/>
  <c r="J16" i="14"/>
  <c r="J12" i="6" s="1"/>
  <c r="DQ146" i="1"/>
  <c r="DW146" i="1"/>
  <c r="DY146" i="1"/>
  <c r="EF146" i="1"/>
  <c r="DU146" i="1"/>
  <c r="EG146" i="1"/>
  <c r="DR146" i="1"/>
  <c r="EA146" i="1"/>
  <c r="DV146" i="1"/>
  <c r="DT146" i="1"/>
  <c r="DX146" i="1"/>
  <c r="EH146" i="1"/>
  <c r="CP88" i="19"/>
  <c r="CP13" i="4" s="1"/>
  <c r="AD88" i="19"/>
  <c r="AD25" i="4" s="1"/>
  <c r="AD26" i="4" s="1"/>
  <c r="AD62" i="4" s="1"/>
  <c r="CX88" i="19"/>
  <c r="CX25" i="4" s="1"/>
  <c r="CX26" i="4" s="1"/>
  <c r="CX62" i="4" s="1"/>
  <c r="CH88" i="19"/>
  <c r="CH46" i="13" s="1"/>
  <c r="CH139" i="13" s="1"/>
  <c r="V88" i="19"/>
  <c r="V13" i="4" s="1"/>
  <c r="BZ88" i="19"/>
  <c r="BZ25" i="4" s="1"/>
  <c r="BZ26" i="4" s="1"/>
  <c r="BZ62" i="4" s="1"/>
  <c r="N88" i="19"/>
  <c r="N13" i="4" s="1"/>
  <c r="ED88" i="19"/>
  <c r="ED46" i="13" s="1"/>
  <c r="BR88" i="19"/>
  <c r="BR46" i="13" s="1"/>
  <c r="BR129" i="13" s="1"/>
  <c r="AL88" i="19"/>
  <c r="AL25" i="4" s="1"/>
  <c r="AL26" i="4" s="1"/>
  <c r="AL31" i="4" s="1"/>
  <c r="DV88" i="19"/>
  <c r="DV25" i="4" s="1"/>
  <c r="DV26" i="4" s="1"/>
  <c r="DV62" i="4" s="1"/>
  <c r="BJ88" i="19"/>
  <c r="BJ25" i="4" s="1"/>
  <c r="BJ26" i="4" s="1"/>
  <c r="BJ62" i="4" s="1"/>
  <c r="EC88" i="19"/>
  <c r="EC13" i="4" s="1"/>
  <c r="DU88" i="19"/>
  <c r="DU25" i="4" s="1"/>
  <c r="DU26" i="4" s="1"/>
  <c r="DU31" i="4" s="1"/>
  <c r="DM88" i="19"/>
  <c r="DM25" i="4" s="1"/>
  <c r="DM26" i="4" s="1"/>
  <c r="DM31" i="4" s="1"/>
  <c r="DE88" i="19"/>
  <c r="DE13" i="4" s="1"/>
  <c r="CW88" i="19"/>
  <c r="CW25" i="4" s="1"/>
  <c r="CW26" i="4" s="1"/>
  <c r="CW62" i="4" s="1"/>
  <c r="CO88" i="19"/>
  <c r="CO13" i="4" s="1"/>
  <c r="CG88" i="19"/>
  <c r="CG25" i="4" s="1"/>
  <c r="CG26" i="4" s="1"/>
  <c r="CG62" i="4" s="1"/>
  <c r="BY88" i="19"/>
  <c r="BQ88" i="19"/>
  <c r="BQ13" i="4" s="1"/>
  <c r="BI88" i="19"/>
  <c r="BI13" i="4" s="1"/>
  <c r="BA88" i="19"/>
  <c r="BA13" i="4" s="1"/>
  <c r="AS88" i="19"/>
  <c r="AS25" i="4" s="1"/>
  <c r="AS26" i="4" s="1"/>
  <c r="AS62" i="4" s="1"/>
  <c r="AK88" i="19"/>
  <c r="AK13" i="4" s="1"/>
  <c r="AC88" i="19"/>
  <c r="U88" i="19"/>
  <c r="U13" i="4" s="1"/>
  <c r="M88" i="19"/>
  <c r="M46" i="13" s="1"/>
  <c r="M77" i="13" s="1"/>
  <c r="EB88" i="19"/>
  <c r="EB13" i="4" s="1"/>
  <c r="DT88" i="19"/>
  <c r="DT46" i="13" s="1"/>
  <c r="DL88" i="19"/>
  <c r="DL13" i="4" s="1"/>
  <c r="DD88" i="19"/>
  <c r="DD25" i="4" s="1"/>
  <c r="DD26" i="4" s="1"/>
  <c r="DD62" i="4" s="1"/>
  <c r="CV88" i="19"/>
  <c r="CV25" i="4" s="1"/>
  <c r="CV26" i="4" s="1"/>
  <c r="CV62" i="4" s="1"/>
  <c r="CN88" i="19"/>
  <c r="CF88" i="19"/>
  <c r="CF13" i="4" s="1"/>
  <c r="BX88" i="19"/>
  <c r="BP88" i="19"/>
  <c r="BP13" i="4" s="1"/>
  <c r="BH88" i="19"/>
  <c r="BH46" i="13" s="1"/>
  <c r="BH154" i="13" s="1"/>
  <c r="AZ88" i="19"/>
  <c r="AZ25" i="4" s="1"/>
  <c r="AZ26" i="4" s="1"/>
  <c r="AZ62" i="4" s="1"/>
  <c r="AR88" i="19"/>
  <c r="AR25" i="4" s="1"/>
  <c r="AR26" i="4" s="1"/>
  <c r="AR62" i="4" s="1"/>
  <c r="AJ88" i="19"/>
  <c r="AJ13" i="4" s="1"/>
  <c r="AB88" i="19"/>
  <c r="AB46" i="13" s="1"/>
  <c r="T88" i="19"/>
  <c r="T25" i="4" s="1"/>
  <c r="T26" i="4" s="1"/>
  <c r="T62" i="4" s="1"/>
  <c r="L88" i="19"/>
  <c r="EA88" i="19"/>
  <c r="EA46" i="13" s="1"/>
  <c r="DS88" i="19"/>
  <c r="DS13" i="4" s="1"/>
  <c r="DK88" i="19"/>
  <c r="DK13" i="4" s="1"/>
  <c r="DC88" i="19"/>
  <c r="DC13" i="4" s="1"/>
  <c r="CU88" i="19"/>
  <c r="CU25" i="4" s="1"/>
  <c r="CU26" i="4" s="1"/>
  <c r="CU62" i="4" s="1"/>
  <c r="CM88" i="19"/>
  <c r="CM46" i="13" s="1"/>
  <c r="CM178" i="13" s="1"/>
  <c r="CE88" i="19"/>
  <c r="CE13" i="4" s="1"/>
  <c r="BW88" i="19"/>
  <c r="BW25" i="4" s="1"/>
  <c r="BW26" i="4" s="1"/>
  <c r="BW31" i="4" s="1"/>
  <c r="BO88" i="19"/>
  <c r="BO25" i="4" s="1"/>
  <c r="BO26" i="4" s="1"/>
  <c r="BO62" i="4" s="1"/>
  <c r="BG88" i="19"/>
  <c r="BG13" i="4" s="1"/>
  <c r="AY88" i="19"/>
  <c r="AY13" i="4" s="1"/>
  <c r="AQ88" i="19"/>
  <c r="AQ25" i="4" s="1"/>
  <c r="AQ26" i="4" s="1"/>
  <c r="AQ31" i="4" s="1"/>
  <c r="AQ128" i="4" s="1"/>
  <c r="AI88" i="19"/>
  <c r="AI13" i="4" s="1"/>
  <c r="AA88" i="19"/>
  <c r="AA25" i="4" s="1"/>
  <c r="AA26" i="4" s="1"/>
  <c r="S88" i="19"/>
  <c r="S13" i="4" s="1"/>
  <c r="K88" i="19"/>
  <c r="K46" i="13" s="1"/>
  <c r="EH88" i="19"/>
  <c r="EH13" i="4" s="1"/>
  <c r="DZ88" i="19"/>
  <c r="DZ13" i="4" s="1"/>
  <c r="DR88" i="19"/>
  <c r="DR13" i="4" s="1"/>
  <c r="DJ88" i="19"/>
  <c r="DJ13" i="4" s="1"/>
  <c r="DB88" i="19"/>
  <c r="DB25" i="4" s="1"/>
  <c r="DB26" i="4" s="1"/>
  <c r="DB62" i="4" s="1"/>
  <c r="CT88" i="19"/>
  <c r="CT25" i="4" s="1"/>
  <c r="CT26" i="4" s="1"/>
  <c r="CT62" i="4" s="1"/>
  <c r="CL88" i="19"/>
  <c r="CL13" i="4" s="1"/>
  <c r="CD88" i="19"/>
  <c r="BV88" i="19"/>
  <c r="BV25" i="4" s="1"/>
  <c r="BV26" i="4" s="1"/>
  <c r="BV62" i="4" s="1"/>
  <c r="BN88" i="19"/>
  <c r="BN13" i="4" s="1"/>
  <c r="BF88" i="19"/>
  <c r="BF13" i="4" s="1"/>
  <c r="AX88" i="19"/>
  <c r="AX13" i="4" s="1"/>
  <c r="AP88" i="19"/>
  <c r="AP25" i="4" s="1"/>
  <c r="AP26" i="4" s="1"/>
  <c r="AP62" i="4" s="1"/>
  <c r="AH88" i="19"/>
  <c r="Z88" i="19"/>
  <c r="Z13" i="4" s="1"/>
  <c r="R88" i="19"/>
  <c r="J88" i="19"/>
  <c r="J25" i="4" s="1"/>
  <c r="EG88" i="19"/>
  <c r="EG25" i="4" s="1"/>
  <c r="EG26" i="4" s="1"/>
  <c r="EG62" i="4" s="1"/>
  <c r="EG63" i="4" s="1"/>
  <c r="DY88" i="19"/>
  <c r="DY13" i="4" s="1"/>
  <c r="DQ88" i="19"/>
  <c r="DQ25" i="4" s="1"/>
  <c r="DQ26" i="4" s="1"/>
  <c r="DQ31" i="4" s="1"/>
  <c r="DI88" i="19"/>
  <c r="DI25" i="4" s="1"/>
  <c r="DI26" i="4" s="1"/>
  <c r="DI31" i="4" s="1"/>
  <c r="DA88" i="19"/>
  <c r="CS88" i="19"/>
  <c r="CK88" i="19"/>
  <c r="CK46" i="13" s="1"/>
  <c r="CK134" i="13" s="1"/>
  <c r="CC88" i="19"/>
  <c r="CC13" i="4" s="1"/>
  <c r="BU88" i="19"/>
  <c r="BU13" i="4" s="1"/>
  <c r="BM88" i="19"/>
  <c r="BM13" i="4" s="1"/>
  <c r="BE88" i="19"/>
  <c r="BE13" i="4" s="1"/>
  <c r="AW88" i="19"/>
  <c r="AW25" i="4" s="1"/>
  <c r="AW26" i="4" s="1"/>
  <c r="AW62" i="4" s="1"/>
  <c r="AO88" i="19"/>
  <c r="AG88" i="19"/>
  <c r="AG13" i="4" s="1"/>
  <c r="Y88" i="19"/>
  <c r="Q88" i="19"/>
  <c r="EF88" i="19"/>
  <c r="EF13" i="4" s="1"/>
  <c r="DX88" i="19"/>
  <c r="DX13" i="4" s="1"/>
  <c r="DP88" i="19"/>
  <c r="DP46" i="13" s="1"/>
  <c r="DH88" i="19"/>
  <c r="DH25" i="4" s="1"/>
  <c r="DH26" i="4" s="1"/>
  <c r="DH31" i="4" s="1"/>
  <c r="CZ88" i="19"/>
  <c r="CZ25" i="4" s="1"/>
  <c r="CZ26" i="4" s="1"/>
  <c r="CZ62" i="4" s="1"/>
  <c r="CR88" i="19"/>
  <c r="CR13" i="4" s="1"/>
  <c r="CJ88" i="19"/>
  <c r="CJ46" i="13" s="1"/>
  <c r="CJ161" i="13" s="1"/>
  <c r="CB88" i="19"/>
  <c r="CB13" i="4" s="1"/>
  <c r="BT88" i="19"/>
  <c r="BT13" i="4" s="1"/>
  <c r="BL88" i="19"/>
  <c r="BL25" i="4" s="1"/>
  <c r="BL26" i="4" s="1"/>
  <c r="BL31" i="4" s="1"/>
  <c r="BD88" i="19"/>
  <c r="BD25" i="4" s="1"/>
  <c r="BD26" i="4" s="1"/>
  <c r="BD31" i="4" s="1"/>
  <c r="AV88" i="19"/>
  <c r="AV25" i="4" s="1"/>
  <c r="AV26" i="4" s="1"/>
  <c r="AV62" i="4" s="1"/>
  <c r="AN88" i="19"/>
  <c r="AN46" i="13" s="1"/>
  <c r="AN164" i="13" s="1"/>
  <c r="AF88" i="19"/>
  <c r="AF13" i="4" s="1"/>
  <c r="X88" i="19"/>
  <c r="P88" i="19"/>
  <c r="P25" i="4" s="1"/>
  <c r="P26" i="4" s="1"/>
  <c r="EE88" i="19"/>
  <c r="EE25" i="4" s="1"/>
  <c r="EE26" i="4" s="1"/>
  <c r="EE62" i="4" s="1"/>
  <c r="DW88" i="19"/>
  <c r="DW13" i="4" s="1"/>
  <c r="DO88" i="19"/>
  <c r="DO46" i="13" s="1"/>
  <c r="DG88" i="19"/>
  <c r="DG13" i="4" s="1"/>
  <c r="CY88" i="19"/>
  <c r="CQ88" i="19"/>
  <c r="CQ13" i="4" s="1"/>
  <c r="CI88" i="19"/>
  <c r="CA88" i="19"/>
  <c r="CA25" i="4" s="1"/>
  <c r="CA26" i="4" s="1"/>
  <c r="CA62" i="4" s="1"/>
  <c r="BS88" i="19"/>
  <c r="BS13" i="4" s="1"/>
  <c r="BK88" i="19"/>
  <c r="BK25" i="4" s="1"/>
  <c r="BK26" i="4" s="1"/>
  <c r="BK62" i="4" s="1"/>
  <c r="BC88" i="19"/>
  <c r="BC25" i="4" s="1"/>
  <c r="BC26" i="4" s="1"/>
  <c r="BC62" i="4" s="1"/>
  <c r="AU88" i="19"/>
  <c r="AU13" i="4" s="1"/>
  <c r="AM88" i="19"/>
  <c r="AM25" i="4" s="1"/>
  <c r="AM26" i="4" s="1"/>
  <c r="AM62" i="4" s="1"/>
  <c r="AE88" i="19"/>
  <c r="AE25" i="4" s="1"/>
  <c r="AE26" i="4" s="1"/>
  <c r="AE31" i="4" s="1"/>
  <c r="AE128" i="4" s="1"/>
  <c r="W88" i="19"/>
  <c r="W46" i="13" s="1"/>
  <c r="W77" i="13" s="1"/>
  <c r="J19" i="14"/>
  <c r="J15" i="6" s="1"/>
  <c r="J21" i="14"/>
  <c r="J17" i="6" s="1"/>
  <c r="H124" i="4"/>
  <c r="EL179" i="13"/>
  <c r="EM179" i="13"/>
  <c r="EK179" i="13"/>
  <c r="EI179" i="13"/>
  <c r="F27" i="25"/>
  <c r="EJ179" i="13"/>
  <c r="O46" i="13"/>
  <c r="O77" i="13" s="1"/>
  <c r="O25" i="4"/>
  <c r="O26" i="4" s="1"/>
  <c r="O62" i="4" s="1"/>
  <c r="G12" i="34" l="1"/>
  <c r="K11" i="6"/>
  <c r="J18" i="6"/>
  <c r="BL128" i="4"/>
  <c r="BL129" i="4" s="1"/>
  <c r="BW128" i="4"/>
  <c r="BW129" i="4" s="1"/>
  <c r="DM128" i="4"/>
  <c r="DM129" i="4" s="1"/>
  <c r="DU128" i="4"/>
  <c r="DU129" i="4" s="1"/>
  <c r="AL128" i="4"/>
  <c r="AL129" i="4" s="1"/>
  <c r="DH128" i="4"/>
  <c r="DH129" i="4" s="1"/>
  <c r="DI128" i="4"/>
  <c r="DI129" i="4" s="1"/>
  <c r="BD128" i="4"/>
  <c r="BD129" i="4" s="1"/>
  <c r="DQ128" i="4"/>
  <c r="DQ129" i="4" s="1"/>
  <c r="DQ149" i="4" s="1"/>
  <c r="AO84" i="1"/>
  <c r="AO86" i="1" s="1"/>
  <c r="CP84" i="1"/>
  <c r="CP86" i="1" s="1"/>
  <c r="AX84" i="1"/>
  <c r="AX86" i="1" s="1"/>
  <c r="Y84" i="1"/>
  <c r="Y86" i="1" s="1"/>
  <c r="CL84" i="1"/>
  <c r="CL86" i="1" s="1"/>
  <c r="BV84" i="1"/>
  <c r="BV86" i="1" s="1"/>
  <c r="O84" i="1"/>
  <c r="O86" i="1" s="1"/>
  <c r="AA84" i="1"/>
  <c r="CO84" i="1"/>
  <c r="CO86" i="1" s="1"/>
  <c r="DA84" i="1"/>
  <c r="DA86" i="1" s="1"/>
  <c r="DN84" i="1"/>
  <c r="DN86" i="1" s="1"/>
  <c r="BE84" i="1"/>
  <c r="BE86" i="1" s="1"/>
  <c r="BS84" i="1"/>
  <c r="BS86" i="1" s="1"/>
  <c r="BX84" i="1"/>
  <c r="BX86" i="1" s="1"/>
  <c r="BM84" i="1"/>
  <c r="BM86" i="1" s="1"/>
  <c r="CX84" i="1"/>
  <c r="CJ84" i="1"/>
  <c r="CJ86" i="1" s="1"/>
  <c r="AD84" i="1"/>
  <c r="AD86" i="1" s="1"/>
  <c r="EF84" i="1"/>
  <c r="EF86" i="1" s="1"/>
  <c r="BZ84" i="1"/>
  <c r="AH84" i="1"/>
  <c r="AH86" i="1" s="1"/>
  <c r="ED84" i="1"/>
  <c r="ED86" i="1" s="1"/>
  <c r="DZ84" i="1"/>
  <c r="AW84" i="1"/>
  <c r="AC84" i="1"/>
  <c r="AC86" i="1" s="1"/>
  <c r="DH84" i="1"/>
  <c r="DH86" i="1" s="1"/>
  <c r="BB84" i="1"/>
  <c r="BB86" i="1" s="1"/>
  <c r="AZ84" i="1"/>
  <c r="EA84" i="1"/>
  <c r="EA86" i="1" s="1"/>
  <c r="CR84" i="1"/>
  <c r="CR86" i="1" s="1"/>
  <c r="AL84" i="1"/>
  <c r="AL86" i="1" s="1"/>
  <c r="X84" i="1"/>
  <c r="X86" i="1" s="1"/>
  <c r="EC84" i="1"/>
  <c r="BT84" i="1"/>
  <c r="M84" i="1"/>
  <c r="M86" i="1" s="1"/>
  <c r="DX84" i="1"/>
  <c r="DX86" i="1" s="1"/>
  <c r="BR84" i="1"/>
  <c r="V84" i="1"/>
  <c r="V86" i="1" s="1"/>
  <c r="CI84" i="1"/>
  <c r="CN84" i="1"/>
  <c r="AV84" i="1"/>
  <c r="AV86" i="1" s="1"/>
  <c r="BW84" i="1"/>
  <c r="CE84" i="1"/>
  <c r="CE86" i="1" s="1"/>
  <c r="EG84" i="1"/>
  <c r="EG86" i="1" s="1"/>
  <c r="AY84" i="1"/>
  <c r="AY86" i="1" s="1"/>
  <c r="AF84" i="1"/>
  <c r="J84" i="1"/>
  <c r="K84" i="1"/>
  <c r="K86" i="1" s="1"/>
  <c r="L84" i="1"/>
  <c r="L86" i="1" s="1"/>
  <c r="Q84" i="1"/>
  <c r="Q86" i="1" s="1"/>
  <c r="BI84" i="1"/>
  <c r="BI86" i="1" s="1"/>
  <c r="DS84" i="1"/>
  <c r="DE84" i="1"/>
  <c r="DE86" i="1" s="1"/>
  <c r="BL84" i="1"/>
  <c r="BL86" i="1" s="1"/>
  <c r="DU84" i="1"/>
  <c r="DU86" i="1" s="1"/>
  <c r="BA84" i="1"/>
  <c r="BA86" i="1" s="1"/>
  <c r="W84" i="1"/>
  <c r="W86" i="1" s="1"/>
  <c r="AB84" i="1"/>
  <c r="DR84" i="1"/>
  <c r="DR86" i="1" s="1"/>
  <c r="CG84" i="1"/>
  <c r="CC84" i="1"/>
  <c r="CC86" i="1" s="1"/>
  <c r="DF84" i="1"/>
  <c r="DF86" i="1" s="1"/>
  <c r="AU84" i="1"/>
  <c r="BN84" i="1"/>
  <c r="BN86" i="1" s="1"/>
  <c r="BQ84" i="1"/>
  <c r="BQ86" i="1" s="1"/>
  <c r="DO84" i="1"/>
  <c r="DO86" i="1" s="1"/>
  <c r="DT84" i="1"/>
  <c r="CS84" i="1"/>
  <c r="CS86" i="1" s="1"/>
  <c r="AS84" i="1"/>
  <c r="AS86" i="1" s="1"/>
  <c r="BO84" i="1"/>
  <c r="BO86" i="1" s="1"/>
  <c r="CW84" i="1"/>
  <c r="CW86" i="1" s="1"/>
  <c r="AP84" i="1"/>
  <c r="BF84" i="1"/>
  <c r="BF86" i="1" s="1"/>
  <c r="CD84" i="1"/>
  <c r="CD86" i="1" s="1"/>
  <c r="AG84" i="1"/>
  <c r="U84" i="1"/>
  <c r="CZ84" i="1"/>
  <c r="CZ86" i="1" s="1"/>
  <c r="AT84" i="1"/>
  <c r="AT86" i="1" s="1"/>
  <c r="CH84" i="1"/>
  <c r="CH86" i="1" s="1"/>
  <c r="DW84" i="1"/>
  <c r="DW86" i="1" s="1"/>
  <c r="EB84" i="1"/>
  <c r="EB86" i="1" s="1"/>
  <c r="BC84" i="1"/>
  <c r="BC86" i="1" s="1"/>
  <c r="BH84" i="1"/>
  <c r="CY84" i="1"/>
  <c r="CY86" i="1" s="1"/>
  <c r="DD84" i="1"/>
  <c r="DD86" i="1" s="1"/>
  <c r="BU84" i="1"/>
  <c r="AK84" i="1"/>
  <c r="AK86" i="1" s="1"/>
  <c r="DY84" i="1"/>
  <c r="DY86" i="1" s="1"/>
  <c r="DV84" i="1"/>
  <c r="DV86" i="1" s="1"/>
  <c r="DG84" i="1"/>
  <c r="CA84" i="1"/>
  <c r="CF84" i="1"/>
  <c r="AN84" i="1"/>
  <c r="R84" i="1"/>
  <c r="R86" i="1" s="1"/>
  <c r="DL84" i="1"/>
  <c r="BK84" i="1"/>
  <c r="BK86" i="1" s="1"/>
  <c r="BP84" i="1"/>
  <c r="BP86" i="1" s="1"/>
  <c r="CU84" i="1"/>
  <c r="CU86" i="1" s="1"/>
  <c r="AQ84" i="1"/>
  <c r="P84" i="1"/>
  <c r="P86" i="1" s="1"/>
  <c r="AM84" i="1"/>
  <c r="AM86" i="1" s="1"/>
  <c r="AR84" i="1"/>
  <c r="AR86" i="1" s="1"/>
  <c r="CQ84" i="1"/>
  <c r="CV84" i="1"/>
  <c r="DP84" i="1"/>
  <c r="DP86" i="1" s="1"/>
  <c r="BJ84" i="1"/>
  <c r="BJ86" i="1" s="1"/>
  <c r="DM84" i="1"/>
  <c r="N84" i="1"/>
  <c r="T84" i="1"/>
  <c r="T86" i="1" s="1"/>
  <c r="CT84" i="1"/>
  <c r="CT86" i="1" s="1"/>
  <c r="BY84" i="1"/>
  <c r="BY86" i="1" s="1"/>
  <c r="S84" i="1"/>
  <c r="S86" i="1" s="1"/>
  <c r="CM84" i="1"/>
  <c r="CM86" i="1" s="1"/>
  <c r="BG84" i="1"/>
  <c r="BG86" i="1" s="1"/>
  <c r="DJ84" i="1"/>
  <c r="CK84" i="1"/>
  <c r="EH84" i="1"/>
  <c r="EH86" i="1" s="1"/>
  <c r="DB84" i="1"/>
  <c r="DB86" i="1" s="1"/>
  <c r="DQ84" i="1"/>
  <c r="AE84" i="1"/>
  <c r="AJ84" i="1"/>
  <c r="AJ86" i="1" s="1"/>
  <c r="BD84" i="1"/>
  <c r="BD86" i="1" s="1"/>
  <c r="DK84" i="1"/>
  <c r="DC84" i="1"/>
  <c r="DC86" i="1" s="1"/>
  <c r="Z84" i="1"/>
  <c r="Z86" i="1" s="1"/>
  <c r="CB84" i="1"/>
  <c r="CB86" i="1" s="1"/>
  <c r="EE84" i="1"/>
  <c r="AI84" i="1"/>
  <c r="AI86" i="1" s="1"/>
  <c r="DI84" i="1"/>
  <c r="DI86" i="1" s="1"/>
  <c r="M64" i="3"/>
  <c r="M19" i="6"/>
  <c r="U64" i="3"/>
  <c r="U19" i="6"/>
  <c r="N64" i="3"/>
  <c r="N19" i="6"/>
  <c r="O64" i="3"/>
  <c r="O19" i="6"/>
  <c r="P64" i="3"/>
  <c r="P19" i="6"/>
  <c r="T64" i="3"/>
  <c r="T19" i="6"/>
  <c r="K64" i="3"/>
  <c r="Q19" i="6"/>
  <c r="Q64" i="3"/>
  <c r="S64" i="3"/>
  <c r="S19" i="6"/>
  <c r="L64" i="3"/>
  <c r="L19" i="6"/>
  <c r="H21" i="33"/>
  <c r="J64" i="3"/>
  <c r="H25" i="14"/>
  <c r="R19" i="6"/>
  <c r="R64" i="3"/>
  <c r="Q85" i="1"/>
  <c r="Q11" i="4" s="1"/>
  <c r="AB77" i="13"/>
  <c r="AB76" i="13"/>
  <c r="DP173" i="13"/>
  <c r="DO177" i="13"/>
  <c r="Q25" i="4"/>
  <c r="Q26" i="4" s="1"/>
  <c r="Q62" i="4" s="1"/>
  <c r="Q63" i="4" s="1"/>
  <c r="Q13" i="4"/>
  <c r="BC63" i="4"/>
  <c r="BC70" i="4" s="1"/>
  <c r="BC243" i="4" s="1"/>
  <c r="BJ63" i="4"/>
  <c r="DD63" i="4"/>
  <c r="CG63" i="4"/>
  <c r="CT63" i="4"/>
  <c r="BZ63" i="4"/>
  <c r="CA63" i="4"/>
  <c r="BV63" i="4"/>
  <c r="T63" i="4"/>
  <c r="T70" i="4" s="1"/>
  <c r="T243" i="4" s="1"/>
  <c r="BK63" i="4"/>
  <c r="DV63" i="4"/>
  <c r="AW63" i="4"/>
  <c r="CW63" i="4"/>
  <c r="CW70" i="4" s="1"/>
  <c r="CW243" i="4" s="1"/>
  <c r="AS63" i="4"/>
  <c r="AS70" i="4" s="1"/>
  <c r="AS243" i="4" s="1"/>
  <c r="DN63" i="4"/>
  <c r="AV63" i="4"/>
  <c r="AV70" i="4" s="1"/>
  <c r="AV243" i="4" s="1"/>
  <c r="CV63" i="4"/>
  <c r="DB63" i="4"/>
  <c r="O63" i="4"/>
  <c r="AZ63" i="4"/>
  <c r="AZ70" i="4" s="1"/>
  <c r="AZ243" i="4" s="1"/>
  <c r="CX63" i="4"/>
  <c r="CX70" i="4" s="1"/>
  <c r="CX243" i="4" s="1"/>
  <c r="AM63" i="4"/>
  <c r="EE63" i="4"/>
  <c r="CZ63" i="4"/>
  <c r="CZ70" i="4" s="1"/>
  <c r="CZ243" i="4" s="1"/>
  <c r="AD63" i="4"/>
  <c r="BO63" i="4"/>
  <c r="AR63" i="4"/>
  <c r="AP63" i="4"/>
  <c r="AP70" i="4" s="1"/>
  <c r="AP243" i="4" s="1"/>
  <c r="CU63" i="4"/>
  <c r="AB177" i="13"/>
  <c r="AB75" i="13"/>
  <c r="M76" i="13"/>
  <c r="M75" i="13"/>
  <c r="W133" i="13"/>
  <c r="W75" i="13"/>
  <c r="W76" i="13"/>
  <c r="K164" i="13"/>
  <c r="K75" i="13"/>
  <c r="K76" i="13"/>
  <c r="K77" i="13"/>
  <c r="O170" i="13"/>
  <c r="O75" i="13"/>
  <c r="O76" i="13"/>
  <c r="CX85" i="1"/>
  <c r="CX11" i="4" s="1"/>
  <c r="CX29" i="4" s="1"/>
  <c r="CX30" i="13" s="1"/>
  <c r="AR85" i="1"/>
  <c r="AR11" i="4" s="1"/>
  <c r="AR29" i="4" s="1"/>
  <c r="AR30" i="13" s="1"/>
  <c r="W39" i="3"/>
  <c r="U120" i="33"/>
  <c r="V39" i="3"/>
  <c r="EE85" i="1"/>
  <c r="EE11" i="4" s="1"/>
  <c r="EE29" i="4" s="1"/>
  <c r="EE30" i="13" s="1"/>
  <c r="BN85" i="1"/>
  <c r="BN11" i="4" s="1"/>
  <c r="BN29" i="4" s="1"/>
  <c r="BN30" i="13" s="1"/>
  <c r="AO85" i="1"/>
  <c r="AO11" i="4" s="1"/>
  <c r="AO29" i="4" s="1"/>
  <c r="AO30" i="13" s="1"/>
  <c r="CG85" i="1"/>
  <c r="CG11" i="4" s="1"/>
  <c r="CG47" i="4" s="1"/>
  <c r="CG49" i="4" s="1" a="1"/>
  <c r="CG49" i="4" s="1"/>
  <c r="AI85" i="1"/>
  <c r="AI11" i="4" s="1"/>
  <c r="AI47" i="4" s="1"/>
  <c r="AI49" i="4" s="1" a="1"/>
  <c r="AI49" i="4" s="1"/>
  <c r="CT85" i="1"/>
  <c r="CT11" i="4" s="1"/>
  <c r="CT47" i="4" s="1"/>
  <c r="CT49" i="4" s="1" a="1"/>
  <c r="CT49" i="4" s="1"/>
  <c r="U39" i="3"/>
  <c r="AF85" i="1"/>
  <c r="AF11" i="4" s="1"/>
  <c r="AF47" i="4" s="1"/>
  <c r="AF49" i="4" s="1" a="1"/>
  <c r="AF49" i="4" s="1"/>
  <c r="V120" i="33"/>
  <c r="Z85" i="1"/>
  <c r="Z11" i="4" s="1"/>
  <c r="Z29" i="4" s="1"/>
  <c r="Z30" i="13" s="1"/>
  <c r="BX85" i="1"/>
  <c r="BX11" i="4" s="1"/>
  <c r="BX29" i="4" s="1"/>
  <c r="BX30" i="13" s="1"/>
  <c r="W120" i="33"/>
  <c r="BB85" i="1"/>
  <c r="BB11" i="4" s="1"/>
  <c r="BB29" i="4" s="1"/>
  <c r="BB30" i="13" s="1"/>
  <c r="AC85" i="1"/>
  <c r="AC11" i="4" s="1"/>
  <c r="AC47" i="4" s="1"/>
  <c r="AC49" i="4" s="1" a="1"/>
  <c r="AC49" i="4" s="1"/>
  <c r="CJ85" i="1"/>
  <c r="CJ11" i="4" s="1"/>
  <c r="CJ47" i="4" s="1"/>
  <c r="CJ49" i="4" s="1" a="1"/>
  <c r="CJ49" i="4" s="1"/>
  <c r="ED85" i="1"/>
  <c r="ED11" i="4" s="1"/>
  <c r="ED47" i="4" s="1"/>
  <c r="ED49" i="4" s="1" a="1"/>
  <c r="ED49" i="4" s="1"/>
  <c r="AG85" i="1"/>
  <c r="AG11" i="4" s="1"/>
  <c r="AG29" i="4" s="1"/>
  <c r="AG30" i="13" s="1"/>
  <c r="DA85" i="1"/>
  <c r="DA11" i="4" s="1"/>
  <c r="DA29" i="4" s="1"/>
  <c r="DA30" i="13" s="1"/>
  <c r="DC85" i="1"/>
  <c r="DC11" i="4" s="1"/>
  <c r="DC29" i="4" s="1"/>
  <c r="DC30" i="13" s="1"/>
  <c r="DL85" i="1"/>
  <c r="DL11" i="4" s="1"/>
  <c r="DL47" i="4" s="1"/>
  <c r="DL49" i="4" s="1" a="1"/>
  <c r="DL49" i="4" s="1"/>
  <c r="DU85" i="1"/>
  <c r="DU11" i="4" s="1"/>
  <c r="DU29" i="4" s="1"/>
  <c r="DU30" i="13" s="1"/>
  <c r="V34" i="3"/>
  <c r="DY85" i="1"/>
  <c r="DY11" i="4" s="1"/>
  <c r="DY47" i="4" s="1"/>
  <c r="DY49" i="4" s="1" a="1"/>
  <c r="DY49" i="4" s="1"/>
  <c r="J85" i="1"/>
  <c r="CO85" i="1"/>
  <c r="CO11" i="4" s="1"/>
  <c r="CO47" i="4" s="1"/>
  <c r="CO49" i="4" s="1" a="1"/>
  <c r="CO49" i="4" s="1"/>
  <c r="EB85" i="1"/>
  <c r="EB11" i="4" s="1"/>
  <c r="EB47" i="4" s="1"/>
  <c r="EB49" i="4" s="1" a="1"/>
  <c r="EB49" i="4" s="1"/>
  <c r="CA85" i="1"/>
  <c r="CA11" i="4" s="1"/>
  <c r="CA47" i="4" s="1"/>
  <c r="CA49" i="4" s="1" a="1"/>
  <c r="CA49" i="4" s="1"/>
  <c r="CQ85" i="1"/>
  <c r="CQ11" i="4" s="1"/>
  <c r="CQ47" i="4" s="1"/>
  <c r="CQ49" i="4" s="1" a="1"/>
  <c r="CQ49" i="4" s="1"/>
  <c r="AW85" i="1"/>
  <c r="AW11" i="4" s="1"/>
  <c r="AW47" i="4" s="1"/>
  <c r="AW49" i="4" s="1" a="1"/>
  <c r="AW49" i="4" s="1"/>
  <c r="BI85" i="1"/>
  <c r="BI11" i="4" s="1"/>
  <c r="BI29" i="4" s="1"/>
  <c r="BI30" i="13" s="1"/>
  <c r="AM85" i="1"/>
  <c r="AM11" i="4" s="1"/>
  <c r="AM29" i="4" s="1"/>
  <c r="AM30" i="13" s="1"/>
  <c r="BT85" i="1"/>
  <c r="BT11" i="4" s="1"/>
  <c r="BT47" i="4" s="1"/>
  <c r="BT49" i="4" s="1" a="1"/>
  <c r="BT49" i="4" s="1"/>
  <c r="AP85" i="1"/>
  <c r="AP11" i="4" s="1"/>
  <c r="AP47" i="4" s="1"/>
  <c r="AP49" i="4" s="1" a="1"/>
  <c r="AP49" i="4" s="1"/>
  <c r="CZ85" i="1"/>
  <c r="CZ11" i="4" s="1"/>
  <c r="CZ47" i="4" s="1"/>
  <c r="CZ49" i="4" s="1" a="1"/>
  <c r="CZ49" i="4" s="1"/>
  <c r="BR85" i="1"/>
  <c r="BR11" i="4" s="1"/>
  <c r="BR47" i="4" s="1"/>
  <c r="BR49" i="4" s="1" a="1"/>
  <c r="BR49" i="4" s="1"/>
  <c r="CU85" i="1"/>
  <c r="CU11" i="4" s="1"/>
  <c r="CU29" i="4" s="1"/>
  <c r="CU30" i="13" s="1"/>
  <c r="CS85" i="1"/>
  <c r="CS11" i="4" s="1"/>
  <c r="CS47" i="4" s="1"/>
  <c r="CS49" i="4" s="1" a="1"/>
  <c r="CS49" i="4" s="1"/>
  <c r="O85" i="1"/>
  <c r="O11" i="4" s="1"/>
  <c r="O47" i="4" s="1"/>
  <c r="O49" i="4" s="1" a="1"/>
  <c r="O49" i="4" s="1"/>
  <c r="V85" i="1"/>
  <c r="V11" i="4" s="1"/>
  <c r="V47" i="4" s="1"/>
  <c r="V49" i="4" s="1" a="1"/>
  <c r="V49" i="4" s="1"/>
  <c r="BL85" i="1"/>
  <c r="BL11" i="4" s="1"/>
  <c r="BL47" i="4" s="1"/>
  <c r="BL49" i="4" s="1" a="1"/>
  <c r="BL49" i="4" s="1"/>
  <c r="CH85" i="1"/>
  <c r="CH11" i="4" s="1"/>
  <c r="CH29" i="4" s="1"/>
  <c r="CH30" i="13" s="1"/>
  <c r="DM85" i="1"/>
  <c r="DM11" i="4" s="1"/>
  <c r="DM29" i="4" s="1"/>
  <c r="DM30" i="13" s="1"/>
  <c r="AN85" i="1"/>
  <c r="AN11" i="4" s="1"/>
  <c r="AN29" i="4" s="1"/>
  <c r="AN30" i="13" s="1"/>
  <c r="AV85" i="1"/>
  <c r="AV11" i="4" s="1"/>
  <c r="AV29" i="4" s="1"/>
  <c r="AV30" i="13" s="1"/>
  <c r="CW85" i="1"/>
  <c r="CW11" i="4" s="1"/>
  <c r="CW47" i="4" s="1"/>
  <c r="CW49" i="4" s="1" a="1"/>
  <c r="CW49" i="4" s="1"/>
  <c r="DV85" i="1"/>
  <c r="DV11" i="4" s="1"/>
  <c r="DV29" i="4" s="1"/>
  <c r="DV30" i="13" s="1"/>
  <c r="P85" i="1"/>
  <c r="P11" i="4" s="1"/>
  <c r="P29" i="4" s="1"/>
  <c r="P30" i="13" s="1"/>
  <c r="CL85" i="1"/>
  <c r="CL11" i="4" s="1"/>
  <c r="CL29" i="4" s="1"/>
  <c r="CL30" i="13" s="1"/>
  <c r="BY85" i="1"/>
  <c r="BY11" i="4" s="1"/>
  <c r="BY47" i="4" s="1"/>
  <c r="BY49" i="4" s="1" a="1"/>
  <c r="BY49" i="4" s="1"/>
  <c r="DG85" i="1"/>
  <c r="DG11" i="4" s="1"/>
  <c r="DG29" i="4" s="1"/>
  <c r="DG30" i="13" s="1"/>
  <c r="CE85" i="1"/>
  <c r="CE11" i="4" s="1"/>
  <c r="CE29" i="4" s="1"/>
  <c r="CE30" i="13" s="1"/>
  <c r="AH85" i="1"/>
  <c r="AH11" i="4" s="1"/>
  <c r="AQ85" i="1"/>
  <c r="AQ11" i="4" s="1"/>
  <c r="BW85" i="1"/>
  <c r="BW11" i="4" s="1"/>
  <c r="DT85" i="1"/>
  <c r="DT11" i="4" s="1"/>
  <c r="BG85" i="1"/>
  <c r="BG11" i="4" s="1"/>
  <c r="DK85" i="1"/>
  <c r="DK11" i="4" s="1"/>
  <c r="EG85" i="1"/>
  <c r="EG11" i="4" s="1"/>
  <c r="DF85" i="1"/>
  <c r="DF11" i="4" s="1"/>
  <c r="DH85" i="1"/>
  <c r="DH11" i="4" s="1"/>
  <c r="EF85" i="1"/>
  <c r="EF11" i="4" s="1"/>
  <c r="EC85" i="1"/>
  <c r="EC11" i="4" s="1"/>
  <c r="BK85" i="1"/>
  <c r="BK11" i="4" s="1"/>
  <c r="AZ85" i="1"/>
  <c r="AZ11" i="4" s="1"/>
  <c r="DQ85" i="1"/>
  <c r="DQ11" i="4" s="1"/>
  <c r="DS85" i="1"/>
  <c r="DS11" i="4" s="1"/>
  <c r="BD85" i="1"/>
  <c r="BD11" i="4" s="1"/>
  <c r="BH85" i="1"/>
  <c r="BH11" i="4" s="1"/>
  <c r="CF85" i="1"/>
  <c r="CF11" i="4" s="1"/>
  <c r="K85" i="1"/>
  <c r="K11" i="4" s="1"/>
  <c r="CY85" i="1"/>
  <c r="CY11" i="4" s="1"/>
  <c r="N85" i="1"/>
  <c r="N11" i="4" s="1"/>
  <c r="BF85" i="1"/>
  <c r="BF11" i="4" s="1"/>
  <c r="W85" i="1"/>
  <c r="W11" i="4" s="1"/>
  <c r="EA85" i="1"/>
  <c r="EA11" i="4" s="1"/>
  <c r="BO85" i="1"/>
  <c r="BO11" i="4" s="1"/>
  <c r="AK85" i="1"/>
  <c r="AK11" i="4" s="1"/>
  <c r="AK29" i="4" s="1"/>
  <c r="AS85" i="1"/>
  <c r="AS11" i="4" s="1"/>
  <c r="BQ85" i="1"/>
  <c r="BQ11" i="4" s="1"/>
  <c r="DP85" i="1"/>
  <c r="DP11" i="4" s="1"/>
  <c r="AJ85" i="1"/>
  <c r="AJ11" i="4" s="1"/>
  <c r="AJ29" i="4" s="1"/>
  <c r="BC85" i="1"/>
  <c r="BC11" i="4" s="1"/>
  <c r="AU85" i="1"/>
  <c r="AU11" i="4" s="1"/>
  <c r="CI85" i="1"/>
  <c r="CI11" i="4" s="1"/>
  <c r="L85" i="1"/>
  <c r="L11" i="4" s="1"/>
  <c r="CB85" i="1"/>
  <c r="CB11" i="4" s="1"/>
  <c r="DJ85" i="1"/>
  <c r="DJ11" i="4" s="1"/>
  <c r="BZ85" i="1"/>
  <c r="BZ11" i="4" s="1"/>
  <c r="BS85" i="1"/>
  <c r="BS11" i="4" s="1"/>
  <c r="DW85" i="1"/>
  <c r="DW11" i="4" s="1"/>
  <c r="DR85" i="1"/>
  <c r="DR11" i="4" s="1"/>
  <c r="DB85" i="1"/>
  <c r="DB11" i="4" s="1"/>
  <c r="M85" i="1"/>
  <c r="M11" i="4" s="1"/>
  <c r="S85" i="1"/>
  <c r="S11" i="4" s="1"/>
  <c r="DE85" i="1"/>
  <c r="DE11" i="4" s="1"/>
  <c r="CC85" i="1"/>
  <c r="CC11" i="4" s="1"/>
  <c r="AB85" i="1"/>
  <c r="AB11" i="4" s="1"/>
  <c r="CD85" i="1"/>
  <c r="CD11" i="4" s="1"/>
  <c r="DD85" i="1"/>
  <c r="DD11" i="4" s="1"/>
  <c r="T85" i="1"/>
  <c r="T11" i="4" s="1"/>
  <c r="CK85" i="1"/>
  <c r="CK11" i="4" s="1"/>
  <c r="X85" i="1"/>
  <c r="X11" i="4" s="1"/>
  <c r="BU85" i="1"/>
  <c r="BU11" i="4" s="1"/>
  <c r="BM85" i="1"/>
  <c r="BM11" i="4" s="1"/>
  <c r="BV85" i="1"/>
  <c r="BV11" i="4" s="1"/>
  <c r="CN85" i="1"/>
  <c r="CN11" i="4" s="1"/>
  <c r="CR85" i="1"/>
  <c r="CR11" i="4" s="1"/>
  <c r="CM85" i="1"/>
  <c r="CM11" i="4" s="1"/>
  <c r="Y85" i="1"/>
  <c r="Y11" i="4" s="1"/>
  <c r="DX85" i="1"/>
  <c r="DX11" i="4" s="1"/>
  <c r="AX85" i="1"/>
  <c r="AX11" i="4" s="1"/>
  <c r="DN85" i="1"/>
  <c r="DN11" i="4" s="1"/>
  <c r="DZ85" i="1"/>
  <c r="DZ11" i="4" s="1"/>
  <c r="DO85" i="1"/>
  <c r="DO11" i="4" s="1"/>
  <c r="AE85" i="1"/>
  <c r="AE11" i="4" s="1"/>
  <c r="R85" i="1"/>
  <c r="R11" i="4" s="1"/>
  <c r="AY85" i="1"/>
  <c r="AY11" i="4" s="1"/>
  <c r="CP85" i="1"/>
  <c r="CP11" i="4" s="1"/>
  <c r="CV85" i="1"/>
  <c r="CV11" i="4" s="1"/>
  <c r="BJ85" i="1"/>
  <c r="BJ11" i="4" s="1"/>
  <c r="BA85" i="1"/>
  <c r="BA11" i="4" s="1"/>
  <c r="AL85" i="1"/>
  <c r="AL11" i="4" s="1"/>
  <c r="BP85" i="1"/>
  <c r="BP11" i="4" s="1"/>
  <c r="EH85" i="1"/>
  <c r="EH11" i="4" s="1"/>
  <c r="AD85" i="1"/>
  <c r="AD11" i="4" s="1"/>
  <c r="AT85" i="1"/>
  <c r="AT11" i="4" s="1"/>
  <c r="AA85" i="1"/>
  <c r="AA11" i="4" s="1"/>
  <c r="BE85" i="1"/>
  <c r="BE11" i="4" s="1"/>
  <c r="U85" i="1"/>
  <c r="U11" i="4" s="1"/>
  <c r="DI85" i="1"/>
  <c r="DI11" i="4" s="1"/>
  <c r="P62" i="4"/>
  <c r="P31" i="4"/>
  <c r="W56" i="3"/>
  <c r="W11" i="6"/>
  <c r="V11" i="6"/>
  <c r="V56" i="3"/>
  <c r="F19" i="34"/>
  <c r="AQ129" i="4"/>
  <c r="AQ149" i="4" s="1"/>
  <c r="AE129" i="4"/>
  <c r="AE149" i="4" s="1"/>
  <c r="F16" i="34"/>
  <c r="F17" i="34"/>
  <c r="F18" i="34"/>
  <c r="DT167" i="13"/>
  <c r="ED176" i="13"/>
  <c r="EA178" i="13"/>
  <c r="J13" i="4"/>
  <c r="F15" i="34"/>
  <c r="F12" i="34"/>
  <c r="F13" i="34"/>
  <c r="F14" i="34"/>
  <c r="H19" i="33"/>
  <c r="H17" i="33"/>
  <c r="H14" i="33"/>
  <c r="H18" i="33"/>
  <c r="H15" i="33"/>
  <c r="H13" i="33"/>
  <c r="H16" i="33"/>
  <c r="H12" i="33"/>
  <c r="H65" i="1"/>
  <c r="H67" i="1"/>
  <c r="H66" i="1"/>
  <c r="U11" i="6"/>
  <c r="U56" i="3"/>
  <c r="J26" i="4"/>
  <c r="AA13" i="4"/>
  <c r="R11" i="6"/>
  <c r="R56" i="3"/>
  <c r="J56" i="3"/>
  <c r="P11" i="6"/>
  <c r="P56" i="3"/>
  <c r="J59" i="3"/>
  <c r="J57" i="3"/>
  <c r="J58" i="3"/>
  <c r="M11" i="6"/>
  <c r="M56" i="3"/>
  <c r="J60" i="3"/>
  <c r="J61" i="3"/>
  <c r="K56" i="3"/>
  <c r="O11" i="6"/>
  <c r="O56" i="3"/>
  <c r="L11" i="6"/>
  <c r="L56" i="3"/>
  <c r="J62" i="3"/>
  <c r="N11" i="6"/>
  <c r="N56" i="3"/>
  <c r="S11" i="6"/>
  <c r="S56" i="3"/>
  <c r="T11" i="6"/>
  <c r="T56" i="3"/>
  <c r="Q11" i="6"/>
  <c r="Q56" i="3"/>
  <c r="BB101" i="13"/>
  <c r="DN31" i="4"/>
  <c r="DN46" i="13"/>
  <c r="DN13" i="4"/>
  <c r="BB171" i="13"/>
  <c r="AT46" i="13"/>
  <c r="AT169" i="13" s="1"/>
  <c r="AT25" i="4"/>
  <c r="AT26" i="4" s="1"/>
  <c r="AT62" i="4" s="1"/>
  <c r="BB143" i="13"/>
  <c r="BB105" i="13"/>
  <c r="BB114" i="13"/>
  <c r="BB136" i="13"/>
  <c r="BB167" i="13"/>
  <c r="BB99" i="13"/>
  <c r="BB120" i="13"/>
  <c r="BB151" i="13"/>
  <c r="BB172" i="13"/>
  <c r="BB119" i="13"/>
  <c r="BB95" i="13"/>
  <c r="BB107" i="13"/>
  <c r="BB118" i="13"/>
  <c r="BB104" i="13"/>
  <c r="BB103" i="13"/>
  <c r="BB106" i="13"/>
  <c r="BB146" i="13"/>
  <c r="BB139" i="13"/>
  <c r="BB161" i="13"/>
  <c r="BB125" i="13"/>
  <c r="BB178" i="13"/>
  <c r="BB150" i="13"/>
  <c r="BB128" i="13"/>
  <c r="BB108" i="13"/>
  <c r="BB166" i="13"/>
  <c r="BB142" i="13"/>
  <c r="BB115" i="13"/>
  <c r="BB177" i="13"/>
  <c r="BB131" i="13"/>
  <c r="BB97" i="13"/>
  <c r="BB165" i="13"/>
  <c r="BB13" i="4"/>
  <c r="BB100" i="13"/>
  <c r="BB168" i="13"/>
  <c r="BB132" i="13"/>
  <c r="BB121" i="13"/>
  <c r="BB157" i="13"/>
  <c r="BB159" i="13"/>
  <c r="BB124" i="13"/>
  <c r="BB162" i="13"/>
  <c r="BB145" i="13"/>
  <c r="BB111" i="13"/>
  <c r="BB175" i="13"/>
  <c r="BB154" i="13"/>
  <c r="BB122" i="13"/>
  <c r="BB126" i="13"/>
  <c r="BB140" i="13"/>
  <c r="BB123" i="13"/>
  <c r="BB98" i="13"/>
  <c r="BB155" i="13"/>
  <c r="BB135" i="13"/>
  <c r="BB109" i="13"/>
  <c r="BB176" i="13"/>
  <c r="BB144" i="13"/>
  <c r="BB96" i="13"/>
  <c r="BB163" i="13"/>
  <c r="BB133" i="13"/>
  <c r="BB110" i="13"/>
  <c r="BB113" i="13"/>
  <c r="BB148" i="13"/>
  <c r="BB112" i="13"/>
  <c r="BB170" i="13"/>
  <c r="BB138" i="13"/>
  <c r="BB129" i="13"/>
  <c r="BB149" i="13"/>
  <c r="BB137" i="13"/>
  <c r="BB127" i="13"/>
  <c r="BB173" i="13"/>
  <c r="BB158" i="13"/>
  <c r="BB117" i="13"/>
  <c r="BB141" i="13"/>
  <c r="BB160" i="13"/>
  <c r="BB116" i="13"/>
  <c r="BB174" i="13"/>
  <c r="BB134" i="13"/>
  <c r="BB169" i="13"/>
  <c r="BB147" i="13"/>
  <c r="BB164" i="13"/>
  <c r="BB152" i="13"/>
  <c r="BB156" i="13"/>
  <c r="BB102" i="13"/>
  <c r="BB130" i="13"/>
  <c r="BB25" i="4"/>
  <c r="BB26" i="4" s="1"/>
  <c r="BB31" i="4" s="1"/>
  <c r="DF25" i="4"/>
  <c r="DF26" i="4" s="1"/>
  <c r="DF62" i="4" s="1"/>
  <c r="DF46" i="13"/>
  <c r="DF154" i="13" s="1"/>
  <c r="EA172" i="13"/>
  <c r="EC25" i="4"/>
  <c r="EC26" i="4" s="1"/>
  <c r="EC31" i="4" s="1"/>
  <c r="BO31" i="4"/>
  <c r="BO128" i="4" s="1"/>
  <c r="EA173" i="13"/>
  <c r="CA31" i="4"/>
  <c r="CA128" i="4" s="1"/>
  <c r="EA174" i="13"/>
  <c r="BV13" i="4"/>
  <c r="V25" i="4"/>
  <c r="V26" i="4" s="1"/>
  <c r="V31" i="4" s="1"/>
  <c r="EA175" i="13"/>
  <c r="BP25" i="4"/>
  <c r="BP26" i="4" s="1"/>
  <c r="BP62" i="4" s="1"/>
  <c r="EH46" i="13"/>
  <c r="EB46" i="13"/>
  <c r="EA176" i="13"/>
  <c r="EA177" i="13"/>
  <c r="J46" i="13"/>
  <c r="J121" i="13" s="1"/>
  <c r="P46" i="13"/>
  <c r="P77" i="13" s="1"/>
  <c r="CB25" i="4"/>
  <c r="CB26" i="4" s="1"/>
  <c r="CB62" i="4" s="1"/>
  <c r="BQ25" i="4"/>
  <c r="BQ26" i="4" s="1"/>
  <c r="BQ62" i="4" s="1"/>
  <c r="V46" i="13"/>
  <c r="V77" i="13" s="1"/>
  <c r="BH158" i="13"/>
  <c r="BV31" i="4"/>
  <c r="BV46" i="13"/>
  <c r="BV125" i="13" s="1"/>
  <c r="CB46" i="13"/>
  <c r="CB135" i="13" s="1"/>
  <c r="BO46" i="13"/>
  <c r="BO178" i="13" s="1"/>
  <c r="EB25" i="4"/>
  <c r="EB26" i="4" s="1"/>
  <c r="EB62" i="4" s="1"/>
  <c r="EH25" i="4"/>
  <c r="EH26" i="4" s="1"/>
  <c r="EH62" i="4" s="1"/>
  <c r="EH63" i="4" s="1"/>
  <c r="EH70" i="4" s="1"/>
  <c r="EH243" i="4" s="1"/>
  <c r="EC46" i="13"/>
  <c r="CC46" i="13"/>
  <c r="CC140" i="13" s="1"/>
  <c r="CA46" i="13"/>
  <c r="CA157" i="13" s="1"/>
  <c r="BP46" i="13"/>
  <c r="BP143" i="13" s="1"/>
  <c r="BQ46" i="13"/>
  <c r="BQ126" i="13" s="1"/>
  <c r="P13" i="4"/>
  <c r="EA13" i="4"/>
  <c r="CA13" i="4"/>
  <c r="Q46" i="13"/>
  <c r="Q77" i="13" s="1"/>
  <c r="CC25" i="4"/>
  <c r="CC26" i="4" s="1"/>
  <c r="CC62" i="4" s="1"/>
  <c r="CH136" i="13"/>
  <c r="K175" i="13"/>
  <c r="AB163" i="13"/>
  <c r="CM156" i="13"/>
  <c r="AB164" i="13"/>
  <c r="AB175" i="13"/>
  <c r="CM159" i="13"/>
  <c r="AB134" i="13"/>
  <c r="AB176" i="13"/>
  <c r="AB109" i="13"/>
  <c r="AB101" i="13"/>
  <c r="AB113" i="13"/>
  <c r="AB105" i="13"/>
  <c r="AB106" i="13"/>
  <c r="CM173" i="13"/>
  <c r="AN112" i="13"/>
  <c r="AB103" i="13"/>
  <c r="CM132" i="13"/>
  <c r="AB107" i="13"/>
  <c r="CM171" i="13"/>
  <c r="AB116" i="13"/>
  <c r="AB162" i="13"/>
  <c r="AB121" i="13"/>
  <c r="CM142" i="13"/>
  <c r="CH127" i="13"/>
  <c r="K114" i="13"/>
  <c r="CH138" i="13"/>
  <c r="K99" i="13"/>
  <c r="K84" i="13"/>
  <c r="CH140" i="13"/>
  <c r="K145" i="13"/>
  <c r="CH157" i="13"/>
  <c r="CH135" i="13"/>
  <c r="K171" i="13"/>
  <c r="AN115" i="13"/>
  <c r="AN137" i="13"/>
  <c r="AN171" i="13"/>
  <c r="AN84" i="13"/>
  <c r="AN125" i="13"/>
  <c r="AN143" i="13"/>
  <c r="AN92" i="13"/>
  <c r="AN13" i="4"/>
  <c r="AN166" i="13"/>
  <c r="AN111" i="13"/>
  <c r="BO13" i="4"/>
  <c r="AN126" i="13"/>
  <c r="AN90" i="13"/>
  <c r="AN149" i="13"/>
  <c r="AN117" i="13"/>
  <c r="BR138" i="13"/>
  <c r="CH146" i="13"/>
  <c r="K154" i="13"/>
  <c r="CH143" i="13"/>
  <c r="CH152" i="13"/>
  <c r="K141" i="13"/>
  <c r="K138" i="13"/>
  <c r="CH13" i="4"/>
  <c r="AM31" i="4"/>
  <c r="CH172" i="13"/>
  <c r="CH145" i="13"/>
  <c r="CH158" i="13"/>
  <c r="CH165" i="13"/>
  <c r="CH150" i="13"/>
  <c r="CH155" i="13"/>
  <c r="CH156" i="13"/>
  <c r="AN129" i="13"/>
  <c r="AN86" i="13"/>
  <c r="AN122" i="13"/>
  <c r="AN83" i="13"/>
  <c r="AN154" i="13"/>
  <c r="AB170" i="13"/>
  <c r="AB127" i="13"/>
  <c r="AB169" i="13"/>
  <c r="AB91" i="13"/>
  <c r="AB132" i="13"/>
  <c r="CM133" i="13"/>
  <c r="CM155" i="13"/>
  <c r="K148" i="13"/>
  <c r="K56" i="13"/>
  <c r="K83" i="13"/>
  <c r="K111" i="13"/>
  <c r="K144" i="13"/>
  <c r="CZ13" i="4"/>
  <c r="X13" i="4"/>
  <c r="X25" i="4"/>
  <c r="X26" i="4" s="1"/>
  <c r="X46" i="13"/>
  <c r="X77" i="13" s="1"/>
  <c r="R13" i="4"/>
  <c r="R25" i="4"/>
  <c r="R26" i="4" s="1"/>
  <c r="R31" i="4" s="1"/>
  <c r="K157" i="13"/>
  <c r="K93" i="13"/>
  <c r="K102" i="13"/>
  <c r="K129" i="13"/>
  <c r="K55" i="13"/>
  <c r="K151" i="13"/>
  <c r="K162" i="13"/>
  <c r="K87" i="13"/>
  <c r="K170" i="13"/>
  <c r="K124" i="13"/>
  <c r="K121" i="13"/>
  <c r="K132" i="13"/>
  <c r="K67" i="13"/>
  <c r="K131" i="13"/>
  <c r="K66" i="13"/>
  <c r="K150" i="13"/>
  <c r="K98" i="13"/>
  <c r="K53" i="13"/>
  <c r="K115" i="13"/>
  <c r="K58" i="13"/>
  <c r="K136" i="13"/>
  <c r="K73" i="13"/>
  <c r="K143" i="13"/>
  <c r="K82" i="13"/>
  <c r="K160" i="13"/>
  <c r="K90" i="13"/>
  <c r="K60" i="13"/>
  <c r="K119" i="13"/>
  <c r="K158" i="13"/>
  <c r="K126" i="13"/>
  <c r="K61" i="13"/>
  <c r="K137" i="13"/>
  <c r="K88" i="13"/>
  <c r="K177" i="13"/>
  <c r="K117" i="13"/>
  <c r="K152" i="13"/>
  <c r="K140" i="13"/>
  <c r="K64" i="13"/>
  <c r="K135" i="13"/>
  <c r="K70" i="13"/>
  <c r="K155" i="13"/>
  <c r="K79" i="13"/>
  <c r="K172" i="13"/>
  <c r="K103" i="13"/>
  <c r="K80" i="13"/>
  <c r="K122" i="13"/>
  <c r="K54" i="13"/>
  <c r="K130" i="13"/>
  <c r="K174" i="13"/>
  <c r="K100" i="13"/>
  <c r="K106" i="13"/>
  <c r="K113" i="13"/>
  <c r="K139" i="13"/>
  <c r="K128" i="13"/>
  <c r="K62" i="13"/>
  <c r="K142" i="13"/>
  <c r="K81" i="13"/>
  <c r="K168" i="13"/>
  <c r="K110" i="13"/>
  <c r="K169" i="13"/>
  <c r="K94" i="13"/>
  <c r="K165" i="13"/>
  <c r="K112" i="13"/>
  <c r="K63" i="13"/>
  <c r="K156" i="13"/>
  <c r="K92" i="13"/>
  <c r="K176" i="13"/>
  <c r="K116" i="13"/>
  <c r="K65" i="13"/>
  <c r="K109" i="13"/>
  <c r="K57" i="13"/>
  <c r="K133" i="13"/>
  <c r="K72" i="13"/>
  <c r="K159" i="13"/>
  <c r="K89" i="13"/>
  <c r="K163" i="13"/>
  <c r="K107" i="13"/>
  <c r="K97" i="13"/>
  <c r="BX25" i="4"/>
  <c r="BX26" i="4" s="1"/>
  <c r="BX46" i="13"/>
  <c r="BX132" i="13" s="1"/>
  <c r="BX13" i="4"/>
  <c r="BJ13" i="4"/>
  <c r="BJ46" i="13"/>
  <c r="BJ124" i="13" s="1"/>
  <c r="CH176" i="13"/>
  <c r="K86" i="13"/>
  <c r="CS46" i="13"/>
  <c r="CS164" i="13" s="1"/>
  <c r="CS25" i="4"/>
  <c r="CS26" i="4" s="1"/>
  <c r="CS62" i="4" s="1"/>
  <c r="CH142" i="13"/>
  <c r="K123" i="13"/>
  <c r="CY46" i="13"/>
  <c r="CY25" i="4"/>
  <c r="CY26" i="4" s="1"/>
  <c r="AH13" i="4"/>
  <c r="AH46" i="13"/>
  <c r="CH133" i="13"/>
  <c r="AN136" i="13"/>
  <c r="AN109" i="13"/>
  <c r="AN165" i="13"/>
  <c r="AN89" i="13"/>
  <c r="AB118" i="13"/>
  <c r="AB112" i="13"/>
  <c r="AB174" i="13"/>
  <c r="AB100" i="13"/>
  <c r="AB114" i="13"/>
  <c r="CM152" i="13"/>
  <c r="CM137" i="13"/>
  <c r="CM166" i="13"/>
  <c r="K69" i="13"/>
  <c r="K68" i="13"/>
  <c r="K108" i="13"/>
  <c r="K146" i="13"/>
  <c r="K149" i="13"/>
  <c r="K178" i="13"/>
  <c r="CH25" i="4"/>
  <c r="CH26" i="4" s="1"/>
  <c r="CH62" i="4" s="1"/>
  <c r="CI13" i="4"/>
  <c r="CI46" i="13"/>
  <c r="CI25" i="4"/>
  <c r="CI26" i="4" s="1"/>
  <c r="CJ25" i="4"/>
  <c r="CJ26" i="4" s="1"/>
  <c r="CJ13" i="4"/>
  <c r="CK13" i="4"/>
  <c r="CK25" i="4"/>
  <c r="CK26" i="4" s="1"/>
  <c r="CD13" i="4"/>
  <c r="CD25" i="4"/>
  <c r="CD26" i="4" s="1"/>
  <c r="CD46" i="13"/>
  <c r="CD161" i="13" s="1"/>
  <c r="L13" i="4"/>
  <c r="L46" i="13"/>
  <c r="L25" i="4"/>
  <c r="L26" i="4" s="1"/>
  <c r="L31" i="4" s="1"/>
  <c r="M25" i="4"/>
  <c r="M26" i="4" s="1"/>
  <c r="M13" i="4"/>
  <c r="CH144" i="13"/>
  <c r="K147" i="13"/>
  <c r="K96" i="13"/>
  <c r="CH130" i="13"/>
  <c r="CH153" i="13"/>
  <c r="K166" i="13"/>
  <c r="AN152" i="13"/>
  <c r="AN135" i="13"/>
  <c r="AN123" i="13"/>
  <c r="AN174" i="13"/>
  <c r="AN119" i="13"/>
  <c r="AN158" i="13"/>
  <c r="AN95" i="13"/>
  <c r="AN150" i="13"/>
  <c r="AN153" i="13"/>
  <c r="AN130" i="13"/>
  <c r="AN177" i="13"/>
  <c r="AN106" i="13"/>
  <c r="AN133" i="13"/>
  <c r="AN100" i="13"/>
  <c r="AN118" i="13"/>
  <c r="AN170" i="13"/>
  <c r="AN103" i="13"/>
  <c r="AN141" i="13"/>
  <c r="AN88" i="13"/>
  <c r="AN145" i="13"/>
  <c r="AN93" i="13"/>
  <c r="AN104" i="13"/>
  <c r="AN168" i="13"/>
  <c r="AN101" i="13"/>
  <c r="AN134" i="13"/>
  <c r="AN175" i="13"/>
  <c r="AN120" i="13"/>
  <c r="AN163" i="13"/>
  <c r="AN91" i="13"/>
  <c r="AN146" i="13"/>
  <c r="AN82" i="13"/>
  <c r="AN139" i="13"/>
  <c r="AN173" i="13"/>
  <c r="AN108" i="13"/>
  <c r="AN157" i="13"/>
  <c r="AN94" i="13"/>
  <c r="AN127" i="13"/>
  <c r="AN167" i="13"/>
  <c r="AN105" i="13"/>
  <c r="AN151" i="13"/>
  <c r="AN81" i="13"/>
  <c r="AN138" i="13"/>
  <c r="AN128" i="13"/>
  <c r="AN121" i="13"/>
  <c r="AN162" i="13"/>
  <c r="AN102" i="13"/>
  <c r="AN147" i="13"/>
  <c r="AN85" i="13"/>
  <c r="AN178" i="13"/>
  <c r="AN110" i="13"/>
  <c r="AN160" i="13"/>
  <c r="AN96" i="13"/>
  <c r="AN132" i="13"/>
  <c r="AN156" i="13"/>
  <c r="AN131" i="13"/>
  <c r="AN113" i="13"/>
  <c r="AN114" i="13"/>
  <c r="AN148" i="13"/>
  <c r="AN99" i="13"/>
  <c r="AN142" i="13"/>
  <c r="AN155" i="13"/>
  <c r="AA62" i="4"/>
  <c r="AA31" i="4"/>
  <c r="CN46" i="13"/>
  <c r="CN25" i="4"/>
  <c r="CN26" i="4" s="1"/>
  <c r="AL13" i="4"/>
  <c r="AL46" i="13"/>
  <c r="AL98" i="13" s="1"/>
  <c r="CH154" i="13"/>
  <c r="CH161" i="13"/>
  <c r="BW62" i="4"/>
  <c r="CH137" i="13"/>
  <c r="CH162" i="13"/>
  <c r="CH166" i="13"/>
  <c r="CH178" i="13"/>
  <c r="CH177" i="13"/>
  <c r="CH174" i="13"/>
  <c r="CH175" i="13"/>
  <c r="AN124" i="13"/>
  <c r="AN107" i="13"/>
  <c r="AN176" i="13"/>
  <c r="AN140" i="13"/>
  <c r="AN169" i="13"/>
  <c r="AB108" i="13"/>
  <c r="AB159" i="13"/>
  <c r="AB79" i="13"/>
  <c r="AB120" i="13"/>
  <c r="AB168" i="13"/>
  <c r="CM158" i="13"/>
  <c r="CM140" i="13"/>
  <c r="K95" i="13"/>
  <c r="K105" i="13"/>
  <c r="K104" i="13"/>
  <c r="K153" i="13"/>
  <c r="K120" i="13"/>
  <c r="M115" i="13"/>
  <c r="W13" i="4"/>
  <c r="W25" i="4"/>
  <c r="W26" i="4" s="1"/>
  <c r="Y25" i="4"/>
  <c r="Y26" i="4" s="1"/>
  <c r="Y13" i="4"/>
  <c r="Y46" i="13"/>
  <c r="Y77" i="13" s="1"/>
  <c r="BY13" i="4"/>
  <c r="BY25" i="4"/>
  <c r="BY26" i="4" s="1"/>
  <c r="CH134" i="13"/>
  <c r="K78" i="13"/>
  <c r="CH149" i="13"/>
  <c r="K91" i="13"/>
  <c r="DA25" i="4"/>
  <c r="DA26" i="4" s="1"/>
  <c r="DA13" i="4"/>
  <c r="DA46" i="13"/>
  <c r="DA159" i="13" s="1"/>
  <c r="CM157" i="13"/>
  <c r="CM134" i="13"/>
  <c r="CM149" i="13"/>
  <c r="CM165" i="13"/>
  <c r="CM160" i="13"/>
  <c r="CM144" i="13"/>
  <c r="CM141" i="13"/>
  <c r="CM136" i="13"/>
  <c r="CM175" i="13"/>
  <c r="CM163" i="13"/>
  <c r="CM150" i="13"/>
  <c r="CM138" i="13"/>
  <c r="CM135" i="13"/>
  <c r="CM161" i="13"/>
  <c r="CM168" i="13"/>
  <c r="CM146" i="13"/>
  <c r="CM145" i="13"/>
  <c r="CM174" i="13"/>
  <c r="CM177" i="13"/>
  <c r="CM176" i="13"/>
  <c r="CM162" i="13"/>
  <c r="CM147" i="13"/>
  <c r="CM139" i="13"/>
  <c r="CM151" i="13"/>
  <c r="CM164" i="13"/>
  <c r="CM167" i="13"/>
  <c r="CM154" i="13"/>
  <c r="CM143" i="13"/>
  <c r="CM169" i="13"/>
  <c r="AC46" i="13"/>
  <c r="AC13" i="4"/>
  <c r="AC25" i="4"/>
  <c r="AC26" i="4" s="1"/>
  <c r="AD46" i="13"/>
  <c r="AD13" i="4"/>
  <c r="CH151" i="13"/>
  <c r="CH173" i="13"/>
  <c r="CH148" i="13"/>
  <c r="CH164" i="13"/>
  <c r="CH171" i="13"/>
  <c r="CH141" i="13"/>
  <c r="CH160" i="13"/>
  <c r="CH163" i="13"/>
  <c r="AN98" i="13"/>
  <c r="AN159" i="13"/>
  <c r="AN97" i="13"/>
  <c r="AN144" i="13"/>
  <c r="AB95" i="13"/>
  <c r="AB123" i="13"/>
  <c r="AB178" i="13"/>
  <c r="AB110" i="13"/>
  <c r="AB117" i="13"/>
  <c r="CM170" i="13"/>
  <c r="CM148" i="13"/>
  <c r="K74" i="13"/>
  <c r="K71" i="13"/>
  <c r="K101" i="13"/>
  <c r="K161" i="13"/>
  <c r="K173" i="13"/>
  <c r="K52" i="13"/>
  <c r="AH25" i="4"/>
  <c r="AH26" i="4" s="1"/>
  <c r="AB25" i="4"/>
  <c r="AB26" i="4" s="1"/>
  <c r="BY46" i="13"/>
  <c r="BY176" i="13" s="1"/>
  <c r="CO46" i="13"/>
  <c r="CO138" i="13" s="1"/>
  <c r="CH132" i="13"/>
  <c r="CH147" i="13"/>
  <c r="K118" i="13"/>
  <c r="CH167" i="13"/>
  <c r="K125" i="13"/>
  <c r="AO13" i="4"/>
  <c r="AO25" i="4"/>
  <c r="AO26" i="4" s="1"/>
  <c r="AO62" i="4" s="1"/>
  <c r="CT13" i="4"/>
  <c r="CT46" i="13"/>
  <c r="CT167" i="13" s="1"/>
  <c r="AB166" i="13"/>
  <c r="AB96" i="13"/>
  <c r="AB152" i="13"/>
  <c r="AB98" i="13"/>
  <c r="AB158" i="13"/>
  <c r="AB99" i="13"/>
  <c r="AB160" i="13"/>
  <c r="AB97" i="13"/>
  <c r="AB157" i="13"/>
  <c r="AB90" i="13"/>
  <c r="AB165" i="13"/>
  <c r="AB104" i="13"/>
  <c r="AB147" i="13"/>
  <c r="AB80" i="13"/>
  <c r="AB151" i="13"/>
  <c r="AB89" i="13"/>
  <c r="AB154" i="13"/>
  <c r="AB94" i="13"/>
  <c r="AB150" i="13"/>
  <c r="AB92" i="13"/>
  <c r="AB155" i="13"/>
  <c r="AB85" i="13"/>
  <c r="AB153" i="13"/>
  <c r="AB88" i="13"/>
  <c r="AB161" i="13"/>
  <c r="AB82" i="13"/>
  <c r="AB140" i="13"/>
  <c r="AB84" i="13"/>
  <c r="AB136" i="13"/>
  <c r="AB78" i="13"/>
  <c r="AB146" i="13"/>
  <c r="AB70" i="13"/>
  <c r="AB156" i="13"/>
  <c r="AB148" i="13"/>
  <c r="AB144" i="13"/>
  <c r="AB87" i="13"/>
  <c r="AB149" i="13"/>
  <c r="AB81" i="13"/>
  <c r="AB124" i="13"/>
  <c r="AB172" i="13"/>
  <c r="AB133" i="13"/>
  <c r="AB71" i="13"/>
  <c r="AB129" i="13"/>
  <c r="AB139" i="13"/>
  <c r="AB74" i="13"/>
  <c r="AB138" i="13"/>
  <c r="AB72" i="13"/>
  <c r="AB137" i="13"/>
  <c r="AB83" i="13"/>
  <c r="AB143" i="13"/>
  <c r="AB86" i="13"/>
  <c r="AB128" i="13"/>
  <c r="AB93" i="13"/>
  <c r="AB125" i="13"/>
  <c r="AB145" i="13"/>
  <c r="AB119" i="13"/>
  <c r="AB142" i="13"/>
  <c r="AB135" i="13"/>
  <c r="AB171" i="13"/>
  <c r="AB131" i="13"/>
  <c r="AB141" i="13"/>
  <c r="AB130" i="13"/>
  <c r="AB69" i="13"/>
  <c r="AB126" i="13"/>
  <c r="AB122" i="13"/>
  <c r="AB115" i="13"/>
  <c r="CH169" i="13"/>
  <c r="CH170" i="13"/>
  <c r="CZ31" i="4"/>
  <c r="CH159" i="13"/>
  <c r="CH168" i="13"/>
  <c r="CH131" i="13"/>
  <c r="CH128" i="13"/>
  <c r="CH129" i="13"/>
  <c r="AN87" i="13"/>
  <c r="AN172" i="13"/>
  <c r="AN116" i="13"/>
  <c r="AN161" i="13"/>
  <c r="AB102" i="13"/>
  <c r="AB173" i="13"/>
  <c r="AB73" i="13"/>
  <c r="AB111" i="13"/>
  <c r="AB167" i="13"/>
  <c r="CM172" i="13"/>
  <c r="CM153" i="13"/>
  <c r="K85" i="13"/>
  <c r="K134" i="13"/>
  <c r="K127" i="13"/>
  <c r="K167" i="13"/>
  <c r="K59" i="13"/>
  <c r="R46" i="13"/>
  <c r="R77" i="13" s="1"/>
  <c r="AM13" i="4"/>
  <c r="AO46" i="13"/>
  <c r="AO88" i="13" s="1"/>
  <c r="AB13" i="4"/>
  <c r="CZ46" i="13"/>
  <c r="CZ159" i="13" s="1"/>
  <c r="CO25" i="4"/>
  <c r="CO26" i="4" s="1"/>
  <c r="AM46" i="13"/>
  <c r="AM93" i="13" s="1"/>
  <c r="CY13" i="4"/>
  <c r="AN25" i="4"/>
  <c r="AN26" i="4" s="1"/>
  <c r="AN62" i="4" s="1"/>
  <c r="CM25" i="4"/>
  <c r="CM26" i="4" s="1"/>
  <c r="CM62" i="4" s="1"/>
  <c r="CX31" i="4"/>
  <c r="U46" i="13"/>
  <c r="U77" i="13" s="1"/>
  <c r="CF46" i="13"/>
  <c r="K13" i="4"/>
  <c r="BR142" i="13"/>
  <c r="DI13" i="4"/>
  <c r="BR124" i="13"/>
  <c r="DB46" i="13"/>
  <c r="DB167" i="13" s="1"/>
  <c r="BR118" i="13"/>
  <c r="CP46" i="13"/>
  <c r="BR160" i="13"/>
  <c r="BR177" i="13"/>
  <c r="AJ46" i="13"/>
  <c r="AJ77" i="13" s="1"/>
  <c r="BR148" i="13"/>
  <c r="BR126" i="13"/>
  <c r="CV13" i="4"/>
  <c r="DG25" i="4"/>
  <c r="DG26" i="4" s="1"/>
  <c r="DG31" i="4" s="1"/>
  <c r="AU25" i="4"/>
  <c r="AU26" i="4" s="1"/>
  <c r="AU62" i="4" s="1"/>
  <c r="AK46" i="13"/>
  <c r="AK130" i="13" s="1"/>
  <c r="BR13" i="4"/>
  <c r="BR112" i="13"/>
  <c r="AV31" i="4"/>
  <c r="CU31" i="4"/>
  <c r="BR149" i="13"/>
  <c r="BR151" i="13"/>
  <c r="BR140" i="13"/>
  <c r="BR127" i="13"/>
  <c r="BR117" i="13"/>
  <c r="BR128" i="13"/>
  <c r="BR166" i="13"/>
  <c r="BR146" i="13"/>
  <c r="DB13" i="4"/>
  <c r="AP13" i="4"/>
  <c r="AJ25" i="4"/>
  <c r="AJ26" i="4" s="1"/>
  <c r="AJ62" i="4" s="1"/>
  <c r="AK25" i="4"/>
  <c r="AK26" i="4" s="1"/>
  <c r="AK62" i="4" s="1"/>
  <c r="AW13" i="4"/>
  <c r="AV13" i="4"/>
  <c r="DH13" i="4"/>
  <c r="DH46" i="13"/>
  <c r="DH159" i="13" s="1"/>
  <c r="CU46" i="13"/>
  <c r="BR136" i="13"/>
  <c r="BR114" i="13"/>
  <c r="BR162" i="13"/>
  <c r="BR158" i="13"/>
  <c r="BR152" i="13"/>
  <c r="BR141" i="13"/>
  <c r="BR133" i="13"/>
  <c r="BR121" i="13"/>
  <c r="BR173" i="13"/>
  <c r="BR153" i="13"/>
  <c r="AU46" i="13"/>
  <c r="AU166" i="13" s="1"/>
  <c r="DI46" i="13"/>
  <c r="AV46" i="13"/>
  <c r="AV117" i="13" s="1"/>
  <c r="CP25" i="4"/>
  <c r="CP26" i="4" s="1"/>
  <c r="BR144" i="13"/>
  <c r="BR135" i="13"/>
  <c r="DH62" i="4"/>
  <c r="BR170" i="13"/>
  <c r="BR165" i="13"/>
  <c r="BR164" i="13"/>
  <c r="BR150" i="13"/>
  <c r="BR143" i="13"/>
  <c r="BR145" i="13"/>
  <c r="BR111" i="13"/>
  <c r="BR174" i="13"/>
  <c r="BR157" i="13"/>
  <c r="DB31" i="4"/>
  <c r="AP46" i="13"/>
  <c r="AP146" i="13" s="1"/>
  <c r="DG46" i="13"/>
  <c r="BR134" i="13"/>
  <c r="BR155" i="13"/>
  <c r="CV31" i="4"/>
  <c r="DI62" i="4"/>
  <c r="BR119" i="13"/>
  <c r="BR168" i="13"/>
  <c r="BR171" i="13"/>
  <c r="BR172" i="13"/>
  <c r="BR154" i="13"/>
  <c r="BR147" i="13"/>
  <c r="BR120" i="13"/>
  <c r="BR137" i="13"/>
  <c r="BR169" i="13"/>
  <c r="AP31" i="4"/>
  <c r="CW46" i="13"/>
  <c r="CW158" i="13" s="1"/>
  <c r="CW13" i="4"/>
  <c r="AW46" i="13"/>
  <c r="AW123" i="13" s="1"/>
  <c r="BR131" i="13"/>
  <c r="BR115" i="13"/>
  <c r="BR130" i="13"/>
  <c r="BR159" i="13"/>
  <c r="BR176" i="13"/>
  <c r="BR161" i="13"/>
  <c r="BR163" i="13"/>
  <c r="BR125" i="13"/>
  <c r="BR113" i="13"/>
  <c r="BR175" i="13"/>
  <c r="CW31" i="4"/>
  <c r="CV46" i="13"/>
  <c r="CV169" i="13" s="1"/>
  <c r="AI25" i="4"/>
  <c r="AI26" i="4" s="1"/>
  <c r="AI31" i="4" s="1"/>
  <c r="BR25" i="4"/>
  <c r="BR26" i="4" s="1"/>
  <c r="BR31" i="4" s="1"/>
  <c r="BR132" i="13"/>
  <c r="BR122" i="13"/>
  <c r="BR123" i="13"/>
  <c r="BR116" i="13"/>
  <c r="BR156" i="13"/>
  <c r="BR178" i="13"/>
  <c r="BR167" i="13"/>
  <c r="BR139" i="13"/>
  <c r="AW31" i="4"/>
  <c r="T46" i="13"/>
  <c r="T77" i="13" s="1"/>
  <c r="AE13" i="4"/>
  <c r="U25" i="4"/>
  <c r="U26" i="4" s="1"/>
  <c r="U62" i="4" s="1"/>
  <c r="AG25" i="4"/>
  <c r="AG26" i="4" s="1"/>
  <c r="AF25" i="4"/>
  <c r="AF26" i="4" s="1"/>
  <c r="CR46" i="13"/>
  <c r="Z25" i="4"/>
  <c r="Z26" i="4" s="1"/>
  <c r="Z62" i="4" s="1"/>
  <c r="CL46" i="13"/>
  <c r="CL153" i="13" s="1"/>
  <c r="T13" i="4"/>
  <c r="CQ25" i="4"/>
  <c r="CQ26" i="4" s="1"/>
  <c r="CQ31" i="4" s="1"/>
  <c r="CX46" i="13"/>
  <c r="CX160" i="13" s="1"/>
  <c r="CE46" i="13"/>
  <c r="CE162" i="13" s="1"/>
  <c r="DV31" i="4"/>
  <c r="CQ46" i="13"/>
  <c r="CQ176" i="13" s="1"/>
  <c r="CX13" i="4"/>
  <c r="T31" i="4"/>
  <c r="CL25" i="4"/>
  <c r="CL26" i="4" s="1"/>
  <c r="CL31" i="4" s="1"/>
  <c r="CG46" i="13"/>
  <c r="CG172" i="13" s="1"/>
  <c r="AG46" i="13"/>
  <c r="CS13" i="4"/>
  <c r="CR25" i="4"/>
  <c r="CR26" i="4" s="1"/>
  <c r="CR62" i="4" s="1"/>
  <c r="DV46" i="13"/>
  <c r="AE46" i="13"/>
  <c r="DV13" i="4"/>
  <c r="S46" i="13"/>
  <c r="S77" i="13" s="1"/>
  <c r="CG31" i="4"/>
  <c r="CG13" i="4"/>
  <c r="AF46" i="13"/>
  <c r="AE62" i="4"/>
  <c r="Z46" i="13"/>
  <c r="Z77" i="13" s="1"/>
  <c r="CF25" i="4"/>
  <c r="CF26" i="4" s="1"/>
  <c r="CF62" i="4" s="1"/>
  <c r="BH147" i="13"/>
  <c r="BH114" i="13"/>
  <c r="EG46" i="13"/>
  <c r="EE13" i="4"/>
  <c r="BH149" i="13"/>
  <c r="K25" i="4"/>
  <c r="K26" i="4" s="1"/>
  <c r="K62" i="4" s="1"/>
  <c r="DT169" i="13"/>
  <c r="BH160" i="13"/>
  <c r="BH124" i="13"/>
  <c r="DS25" i="4"/>
  <c r="DS26" i="4" s="1"/>
  <c r="DS62" i="4" s="1"/>
  <c r="CE25" i="4"/>
  <c r="CE26" i="4" s="1"/>
  <c r="CE62" i="4" s="1"/>
  <c r="DT175" i="13"/>
  <c r="BH113" i="13"/>
  <c r="BH105" i="13"/>
  <c r="BH141" i="13"/>
  <c r="DU46" i="13"/>
  <c r="BZ46" i="13"/>
  <c r="BZ154" i="13" s="1"/>
  <c r="DT166" i="13"/>
  <c r="BH144" i="13"/>
  <c r="DU62" i="4"/>
  <c r="DT176" i="13"/>
  <c r="BH137" i="13"/>
  <c r="BH116" i="13"/>
  <c r="BH121" i="13"/>
  <c r="BU25" i="4"/>
  <c r="BU26" i="4" s="1"/>
  <c r="BH101" i="13"/>
  <c r="BH163" i="13"/>
  <c r="BH162" i="13"/>
  <c r="BF46" i="13"/>
  <c r="BF124" i="13" s="1"/>
  <c r="AR13" i="4"/>
  <c r="BH133" i="13"/>
  <c r="BZ31" i="4"/>
  <c r="EE31" i="4"/>
  <c r="BH102" i="13"/>
  <c r="BH127" i="13"/>
  <c r="BH177" i="13"/>
  <c r="DO170" i="13"/>
  <c r="AS13" i="4"/>
  <c r="DK46" i="13"/>
  <c r="DK157" i="13" s="1"/>
  <c r="DL25" i="4"/>
  <c r="DL26" i="4" s="1"/>
  <c r="DL62" i="4" s="1"/>
  <c r="ED177" i="13"/>
  <c r="BM46" i="13"/>
  <c r="BM127" i="13" s="1"/>
  <c r="BL62" i="4"/>
  <c r="BA25" i="4"/>
  <c r="BA26" i="4" s="1"/>
  <c r="BA62" i="4" s="1"/>
  <c r="DT178" i="13"/>
  <c r="DT165" i="13"/>
  <c r="BH123" i="13"/>
  <c r="BH128" i="13"/>
  <c r="BH161" i="13"/>
  <c r="BH142" i="13"/>
  <c r="BH111" i="13"/>
  <c r="BH174" i="13"/>
  <c r="BH151" i="13"/>
  <c r="BH125" i="13"/>
  <c r="BH110" i="13"/>
  <c r="BH171" i="13"/>
  <c r="DO173" i="13"/>
  <c r="DZ46" i="13"/>
  <c r="BC46" i="13"/>
  <c r="BC163" i="13" s="1"/>
  <c r="BI25" i="4"/>
  <c r="BI26" i="4" s="1"/>
  <c r="BI62" i="4" s="1"/>
  <c r="BS25" i="4"/>
  <c r="BS26" i="4" s="1"/>
  <c r="BS62" i="4" s="1"/>
  <c r="BT46" i="13"/>
  <c r="EE46" i="13"/>
  <c r="EF25" i="4"/>
  <c r="EF26" i="4" s="1"/>
  <c r="EF62" i="4" s="1"/>
  <c r="EF63" i="4" s="1"/>
  <c r="BH25" i="4"/>
  <c r="BH26" i="4" s="1"/>
  <c r="BH62" i="4" s="1"/>
  <c r="DT173" i="13"/>
  <c r="DT172" i="13"/>
  <c r="BH143" i="13"/>
  <c r="BH109" i="13"/>
  <c r="BH170" i="13"/>
  <c r="BH164" i="13"/>
  <c r="BH131" i="13"/>
  <c r="BH165" i="13"/>
  <c r="BH167" i="13"/>
  <c r="BH140" i="13"/>
  <c r="BH122" i="13"/>
  <c r="EG31" i="4"/>
  <c r="EG13" i="4"/>
  <c r="DT171" i="13"/>
  <c r="DT177" i="13"/>
  <c r="BH155" i="13"/>
  <c r="BH115" i="13"/>
  <c r="BH153" i="13"/>
  <c r="BH166" i="13"/>
  <c r="BH132" i="13"/>
  <c r="BH120" i="13"/>
  <c r="BH175" i="13"/>
  <c r="BH145" i="13"/>
  <c r="BH126" i="13"/>
  <c r="BS46" i="13"/>
  <c r="BS125" i="13" s="1"/>
  <c r="BU46" i="13"/>
  <c r="BT25" i="4"/>
  <c r="BT26" i="4" s="1"/>
  <c r="BZ13" i="4"/>
  <c r="DT170" i="13"/>
  <c r="DP170" i="13"/>
  <c r="BH172" i="13"/>
  <c r="BH156" i="13"/>
  <c r="BH130" i="13"/>
  <c r="BH104" i="13"/>
  <c r="BH169" i="13"/>
  <c r="BH148" i="13"/>
  <c r="BH117" i="13"/>
  <c r="BH135" i="13"/>
  <c r="BH152" i="13"/>
  <c r="BH134" i="13"/>
  <c r="BN25" i="4"/>
  <c r="BN26" i="4" s="1"/>
  <c r="BN62" i="4" s="1"/>
  <c r="DU13" i="4"/>
  <c r="EF46" i="13"/>
  <c r="DS46" i="13"/>
  <c r="DT174" i="13"/>
  <c r="DP168" i="13"/>
  <c r="BH118" i="13"/>
  <c r="BH159" i="13"/>
  <c r="BH138" i="13"/>
  <c r="BH103" i="13"/>
  <c r="BH173" i="13"/>
  <c r="BH150" i="13"/>
  <c r="BH119" i="13"/>
  <c r="BH106" i="13"/>
  <c r="BH168" i="13"/>
  <c r="BH136" i="13"/>
  <c r="DZ25" i="4"/>
  <c r="DZ26" i="4" s="1"/>
  <c r="BH13" i="4"/>
  <c r="DT25" i="4"/>
  <c r="DT26" i="4" s="1"/>
  <c r="DT31" i="4" s="1"/>
  <c r="DT13" i="4"/>
  <c r="ED178" i="13"/>
  <c r="DT168" i="13"/>
  <c r="BH107" i="13"/>
  <c r="BH178" i="13"/>
  <c r="BH146" i="13"/>
  <c r="BH108" i="13"/>
  <c r="BH139" i="13"/>
  <c r="BH157" i="13"/>
  <c r="BH129" i="13"/>
  <c r="BH112" i="13"/>
  <c r="BH176" i="13"/>
  <c r="BN46" i="13"/>
  <c r="BN162" i="13" s="1"/>
  <c r="BI46" i="13"/>
  <c r="BI127" i="13" s="1"/>
  <c r="BK31" i="4"/>
  <c r="AZ46" i="13"/>
  <c r="AZ102" i="13" s="1"/>
  <c r="BA46" i="13"/>
  <c r="BL46" i="13"/>
  <c r="BL135" i="13" s="1"/>
  <c r="AY25" i="4"/>
  <c r="AY26" i="4" s="1"/>
  <c r="DK25" i="4"/>
  <c r="DK26" i="4" s="1"/>
  <c r="DK62" i="4" s="1"/>
  <c r="DM62" i="4"/>
  <c r="DR46" i="13"/>
  <c r="DW46" i="13"/>
  <c r="BK13" i="4"/>
  <c r="DM13" i="4"/>
  <c r="BM25" i="4"/>
  <c r="BM26" i="4" s="1"/>
  <c r="BM62" i="4" s="1"/>
  <c r="DY46" i="13"/>
  <c r="BL13" i="4"/>
  <c r="N46" i="13"/>
  <c r="N77" i="13" s="1"/>
  <c r="BF25" i="4"/>
  <c r="BF26" i="4" s="1"/>
  <c r="BF62" i="4" s="1"/>
  <c r="N25" i="4"/>
  <c r="N26" i="4" s="1"/>
  <c r="N62" i="4" s="1"/>
  <c r="AZ13" i="4"/>
  <c r="DY25" i="4"/>
  <c r="DY26" i="4" s="1"/>
  <c r="DX25" i="4"/>
  <c r="DX26" i="4" s="1"/>
  <c r="DX62" i="4" s="1"/>
  <c r="AZ31" i="4"/>
  <c r="DL46" i="13"/>
  <c r="DL166" i="13" s="1"/>
  <c r="DW25" i="4"/>
  <c r="DW26" i="4" s="1"/>
  <c r="DW62" i="4" s="1"/>
  <c r="DM46" i="13"/>
  <c r="DR25" i="4"/>
  <c r="DR26" i="4" s="1"/>
  <c r="DR62" i="4" s="1"/>
  <c r="BK46" i="13"/>
  <c r="BK116" i="13" s="1"/>
  <c r="DX46" i="13"/>
  <c r="BG46" i="13"/>
  <c r="BG114" i="13" s="1"/>
  <c r="BG25" i="4"/>
  <c r="BG26" i="4" s="1"/>
  <c r="BG62" i="4" s="1"/>
  <c r="EA25" i="4"/>
  <c r="EA26" i="4" s="1"/>
  <c r="EA62" i="4" s="1"/>
  <c r="S25" i="4"/>
  <c r="S26" i="4" s="1"/>
  <c r="ED175" i="13"/>
  <c r="DP162" i="13"/>
  <c r="DP175" i="13"/>
  <c r="DO172" i="13"/>
  <c r="DO160" i="13"/>
  <c r="DO166" i="13"/>
  <c r="BD13" i="4"/>
  <c r="ED25" i="4"/>
  <c r="ED26" i="4" s="1"/>
  <c r="DP166" i="13"/>
  <c r="DP161" i="13"/>
  <c r="DO163" i="13"/>
  <c r="DO178" i="13"/>
  <c r="DO171" i="13"/>
  <c r="BD46" i="13"/>
  <c r="BD145" i="13" s="1"/>
  <c r="DP13" i="4"/>
  <c r="ED13" i="4"/>
  <c r="DP165" i="13"/>
  <c r="DP169" i="13"/>
  <c r="DO167" i="13"/>
  <c r="DO162" i="13"/>
  <c r="DO174" i="13"/>
  <c r="BC13" i="4"/>
  <c r="AS46" i="13"/>
  <c r="AS108" i="13" s="1"/>
  <c r="BE25" i="4"/>
  <c r="BE26" i="4" s="1"/>
  <c r="BE31" i="4" s="1"/>
  <c r="AS31" i="4"/>
  <c r="DP171" i="13"/>
  <c r="DP178" i="13"/>
  <c r="DO165" i="13"/>
  <c r="DO169" i="13"/>
  <c r="AQ62" i="4"/>
  <c r="DJ46" i="13"/>
  <c r="DJ161" i="13" s="1"/>
  <c r="AX46" i="13"/>
  <c r="DD13" i="4"/>
  <c r="DO13" i="4"/>
  <c r="BD62" i="4"/>
  <c r="DQ62" i="4"/>
  <c r="BC31" i="4"/>
  <c r="BC128" i="4" s="1"/>
  <c r="AR31" i="4"/>
  <c r="DP172" i="13"/>
  <c r="DP163" i="13"/>
  <c r="DO175" i="13"/>
  <c r="DO176" i="13"/>
  <c r="H88" i="19"/>
  <c r="H46" i="13" s="1"/>
  <c r="DJ25" i="4"/>
  <c r="DJ26" i="4" s="1"/>
  <c r="DD46" i="13"/>
  <c r="DD168" i="13" s="1"/>
  <c r="DP25" i="4"/>
  <c r="DP26" i="4" s="1"/>
  <c r="DP31" i="4" s="1"/>
  <c r="DO25" i="4"/>
  <c r="DO26" i="4" s="1"/>
  <c r="DO62" i="4" s="1"/>
  <c r="DC25" i="4"/>
  <c r="DC26" i="4" s="1"/>
  <c r="DC62" i="4" s="1"/>
  <c r="DP176" i="13"/>
  <c r="DP177" i="13"/>
  <c r="DP174" i="13"/>
  <c r="DO161" i="13"/>
  <c r="DO164" i="13"/>
  <c r="DD31" i="4"/>
  <c r="DQ46" i="13"/>
  <c r="DP164" i="13"/>
  <c r="DP167" i="13"/>
  <c r="DO168" i="13"/>
  <c r="AX25" i="4"/>
  <c r="AX26" i="4" s="1"/>
  <c r="AR46" i="13"/>
  <c r="AR124" i="13" s="1"/>
  <c r="DE46" i="13"/>
  <c r="DE156" i="13" s="1"/>
  <c r="BE46" i="13"/>
  <c r="DQ13" i="4"/>
  <c r="DE25" i="4"/>
  <c r="DE26" i="4" s="1"/>
  <c r="DE62" i="4" s="1"/>
  <c r="CU13" i="4"/>
  <c r="AY46" i="13"/>
  <c r="AY176" i="13" s="1"/>
  <c r="CM13" i="4"/>
  <c r="CN13" i="4"/>
  <c r="AI46" i="13"/>
  <c r="AA46" i="13"/>
  <c r="DC46" i="13"/>
  <c r="BW13" i="4"/>
  <c r="BW46" i="13"/>
  <c r="BW158" i="13" s="1"/>
  <c r="AQ13" i="4"/>
  <c r="AQ46" i="13"/>
  <c r="AQ141" i="13" s="1"/>
  <c r="BJ31" i="4"/>
  <c r="AD31" i="4"/>
  <c r="AL62" i="4"/>
  <c r="W164" i="13"/>
  <c r="CT31" i="4"/>
  <c r="W65" i="13"/>
  <c r="W91" i="13"/>
  <c r="W150" i="13"/>
  <c r="W85" i="13"/>
  <c r="W157" i="13"/>
  <c r="W94" i="13"/>
  <c r="W114" i="13"/>
  <c r="W147" i="13"/>
  <c r="W99" i="13"/>
  <c r="W149" i="13"/>
  <c r="W108" i="13"/>
  <c r="W141" i="13"/>
  <c r="W172" i="13"/>
  <c r="W90" i="13"/>
  <c r="W96" i="13"/>
  <c r="W161" i="13"/>
  <c r="W93" i="13"/>
  <c r="W156" i="13"/>
  <c r="W120" i="13"/>
  <c r="W163" i="13"/>
  <c r="W100" i="13"/>
  <c r="W92" i="13"/>
  <c r="W162" i="13"/>
  <c r="W103" i="13"/>
  <c r="W167" i="13"/>
  <c r="W145" i="13"/>
  <c r="W177" i="13"/>
  <c r="W87" i="13"/>
  <c r="W131" i="13"/>
  <c r="W102" i="13"/>
  <c r="W171" i="13"/>
  <c r="W118" i="13"/>
  <c r="W68" i="13"/>
  <c r="W173" i="13"/>
  <c r="W74" i="13"/>
  <c r="W107" i="13"/>
  <c r="W152" i="13"/>
  <c r="W67" i="13"/>
  <c r="W111" i="13"/>
  <c r="W125" i="13"/>
  <c r="W127" i="13"/>
  <c r="W121" i="13"/>
  <c r="W98" i="13"/>
  <c r="W79" i="13"/>
  <c r="W139" i="13"/>
  <c r="W168" i="13"/>
  <c r="W175" i="13"/>
  <c r="W122" i="13"/>
  <c r="W72" i="13"/>
  <c r="W135" i="13"/>
  <c r="W144" i="13"/>
  <c r="W88" i="13"/>
  <c r="W113" i="13"/>
  <c r="W165" i="13"/>
  <c r="W66" i="13"/>
  <c r="W132" i="13"/>
  <c r="W80" i="13"/>
  <c r="W146" i="13"/>
  <c r="W73" i="13"/>
  <c r="W110" i="13"/>
  <c r="W138" i="13"/>
  <c r="W160" i="13"/>
  <c r="CK144" i="13"/>
  <c r="W123" i="13"/>
  <c r="W129" i="13"/>
  <c r="W105" i="13"/>
  <c r="W109" i="13"/>
  <c r="W112" i="13"/>
  <c r="W178" i="13"/>
  <c r="W115" i="13"/>
  <c r="W176" i="13"/>
  <c r="W101" i="13"/>
  <c r="W170" i="13"/>
  <c r="W137" i="13"/>
  <c r="W64" i="13"/>
  <c r="W128" i="13"/>
  <c r="W169" i="13"/>
  <c r="W119" i="13"/>
  <c r="W78" i="13"/>
  <c r="W134" i="13"/>
  <c r="W95" i="13"/>
  <c r="W117" i="13"/>
  <c r="W174" i="13"/>
  <c r="W81" i="13"/>
  <c r="W153" i="13"/>
  <c r="W69" i="13"/>
  <c r="W126" i="13"/>
  <c r="W71" i="13"/>
  <c r="W116" i="13"/>
  <c r="W148" i="13"/>
  <c r="W130" i="13"/>
  <c r="W158" i="13"/>
  <c r="W124" i="13"/>
  <c r="W97" i="13"/>
  <c r="W155" i="13"/>
  <c r="W151" i="13"/>
  <c r="W83" i="13"/>
  <c r="W140" i="13"/>
  <c r="W84" i="13"/>
  <c r="W143" i="13"/>
  <c r="W70" i="13"/>
  <c r="W136" i="13"/>
  <c r="W106" i="13"/>
  <c r="W166" i="13"/>
  <c r="W104" i="13"/>
  <c r="W159" i="13"/>
  <c r="W86" i="13"/>
  <c r="W154" i="13"/>
  <c r="W82" i="13"/>
  <c r="W142" i="13"/>
  <c r="W89" i="13"/>
  <c r="CK149" i="13"/>
  <c r="CK170" i="13"/>
  <c r="CK176" i="13"/>
  <c r="CK142" i="13"/>
  <c r="CK148" i="13"/>
  <c r="CJ134" i="13"/>
  <c r="CJ149" i="13"/>
  <c r="CJ137" i="13"/>
  <c r="CJ177" i="13"/>
  <c r="CJ178" i="13"/>
  <c r="CJ174" i="13"/>
  <c r="CJ176" i="13"/>
  <c r="CJ130" i="13"/>
  <c r="CJ146" i="13"/>
  <c r="CJ145" i="13"/>
  <c r="CJ169" i="13"/>
  <c r="CJ148" i="13"/>
  <c r="CJ144" i="13"/>
  <c r="CJ156" i="13"/>
  <c r="CJ129" i="13"/>
  <c r="CJ154" i="13"/>
  <c r="CJ171" i="13"/>
  <c r="CJ160" i="13"/>
  <c r="CJ172" i="13"/>
  <c r="CJ175" i="13"/>
  <c r="CJ150" i="13"/>
  <c r="CJ163" i="13"/>
  <c r="CJ142" i="13"/>
  <c r="CJ152" i="13"/>
  <c r="CJ138" i="13"/>
  <c r="CJ135" i="13"/>
  <c r="CJ159" i="13"/>
  <c r="CJ166" i="13"/>
  <c r="CJ141" i="13"/>
  <c r="CJ147" i="13"/>
  <c r="CJ132" i="13"/>
  <c r="CJ143" i="13"/>
  <c r="O84" i="13"/>
  <c r="CJ168" i="13"/>
  <c r="CJ136" i="13"/>
  <c r="CJ158" i="13"/>
  <c r="CJ165" i="13"/>
  <c r="CJ151" i="13"/>
  <c r="CJ157" i="13"/>
  <c r="O174" i="13"/>
  <c r="CJ170" i="13"/>
  <c r="CJ139" i="13"/>
  <c r="CJ162" i="13"/>
  <c r="CJ173" i="13"/>
  <c r="CJ167" i="13"/>
  <c r="CJ164" i="13"/>
  <c r="CJ140" i="13"/>
  <c r="CJ153" i="13"/>
  <c r="CJ155" i="13"/>
  <c r="CJ131" i="13"/>
  <c r="CJ133" i="13"/>
  <c r="O150" i="13"/>
  <c r="O155" i="13"/>
  <c r="O117" i="13"/>
  <c r="O80" i="13"/>
  <c r="O63" i="13"/>
  <c r="O143" i="13"/>
  <c r="O108" i="13"/>
  <c r="O61" i="13"/>
  <c r="O175" i="13"/>
  <c r="O128" i="13"/>
  <c r="O95" i="13"/>
  <c r="O167" i="13"/>
  <c r="O149" i="13"/>
  <c r="O111" i="13"/>
  <c r="O57" i="13"/>
  <c r="O124" i="13"/>
  <c r="O129" i="13"/>
  <c r="O105" i="13"/>
  <c r="O70" i="13"/>
  <c r="O104" i="13"/>
  <c r="O168" i="13"/>
  <c r="O100" i="13"/>
  <c r="O159" i="13"/>
  <c r="O82" i="13"/>
  <c r="O142" i="13"/>
  <c r="O85" i="13"/>
  <c r="O137" i="13"/>
  <c r="O65" i="13"/>
  <c r="O131" i="13"/>
  <c r="O74" i="13"/>
  <c r="O139" i="13"/>
  <c r="O58" i="13"/>
  <c r="O123" i="13"/>
  <c r="O115" i="13"/>
  <c r="O113" i="13"/>
  <c r="O178" i="13"/>
  <c r="O106" i="13"/>
  <c r="O169" i="13"/>
  <c r="O96" i="13"/>
  <c r="O164" i="13"/>
  <c r="O81" i="13"/>
  <c r="O145" i="13"/>
  <c r="O64" i="13"/>
  <c r="O138" i="13"/>
  <c r="O78" i="13"/>
  <c r="O146" i="13"/>
  <c r="O132" i="13"/>
  <c r="O122" i="13"/>
  <c r="O118" i="13"/>
  <c r="O87" i="13"/>
  <c r="O112" i="13"/>
  <c r="O177" i="13"/>
  <c r="O109" i="13"/>
  <c r="O160" i="13"/>
  <c r="O90" i="13"/>
  <c r="O147" i="13"/>
  <c r="O73" i="13"/>
  <c r="O144" i="13"/>
  <c r="O83" i="13"/>
  <c r="O151" i="13"/>
  <c r="O86" i="13"/>
  <c r="O133" i="13"/>
  <c r="O59" i="13"/>
  <c r="O125" i="13"/>
  <c r="O136" i="13"/>
  <c r="O121" i="13"/>
  <c r="O114" i="13"/>
  <c r="O173" i="13"/>
  <c r="O97" i="13"/>
  <c r="O165" i="13"/>
  <c r="O67" i="13"/>
  <c r="O148" i="13"/>
  <c r="O94" i="13"/>
  <c r="O158" i="13"/>
  <c r="O88" i="13"/>
  <c r="O153" i="13"/>
  <c r="O68" i="13"/>
  <c r="O134" i="13"/>
  <c r="O60" i="13"/>
  <c r="O116" i="13"/>
  <c r="O162" i="13"/>
  <c r="O120" i="13"/>
  <c r="O92" i="13"/>
  <c r="O107" i="13"/>
  <c r="O172" i="13"/>
  <c r="O91" i="13"/>
  <c r="O152" i="13"/>
  <c r="O56" i="13"/>
  <c r="O93" i="13"/>
  <c r="O163" i="13"/>
  <c r="O102" i="13"/>
  <c r="O161" i="13"/>
  <c r="O79" i="13"/>
  <c r="O140" i="13"/>
  <c r="O71" i="13"/>
  <c r="O126" i="13"/>
  <c r="O69" i="13"/>
  <c r="O127" i="13"/>
  <c r="O157" i="13"/>
  <c r="O130" i="13"/>
  <c r="O176" i="13"/>
  <c r="O99" i="13"/>
  <c r="O156" i="13"/>
  <c r="O98" i="13"/>
  <c r="O101" i="13"/>
  <c r="O171" i="13"/>
  <c r="O103" i="13"/>
  <c r="O166" i="13"/>
  <c r="O154" i="13"/>
  <c r="O89" i="13"/>
  <c r="O141" i="13"/>
  <c r="O72" i="13"/>
  <c r="O135" i="13"/>
  <c r="O62" i="13"/>
  <c r="O119" i="13"/>
  <c r="O66" i="13"/>
  <c r="O110" i="13"/>
  <c r="CK162" i="13"/>
  <c r="CK175" i="13"/>
  <c r="CK130" i="13"/>
  <c r="CK150" i="13"/>
  <c r="CK156" i="13"/>
  <c r="CK158" i="13"/>
  <c r="CK163" i="13"/>
  <c r="CK143" i="13"/>
  <c r="CK139" i="13"/>
  <c r="CK169" i="13"/>
  <c r="CK160" i="13"/>
  <c r="CK166" i="13"/>
  <c r="CK172" i="13"/>
  <c r="CK135" i="13"/>
  <c r="CK140" i="13"/>
  <c r="CK167" i="13"/>
  <c r="CK168" i="13"/>
  <c r="CK165" i="13"/>
  <c r="CK153" i="13"/>
  <c r="CK133" i="13"/>
  <c r="CK141" i="13"/>
  <c r="CK157" i="13"/>
  <c r="CK174" i="13"/>
  <c r="CK177" i="13"/>
  <c r="CK178" i="13"/>
  <c r="O31" i="4"/>
  <c r="CK171" i="13"/>
  <c r="CK151" i="13"/>
  <c r="CK146" i="13"/>
  <c r="CK164" i="13"/>
  <c r="CK155" i="13"/>
  <c r="CK154" i="13"/>
  <c r="CK132" i="13"/>
  <c r="CK152" i="13"/>
  <c r="CK147" i="13"/>
  <c r="CK173" i="13"/>
  <c r="CK138" i="13"/>
  <c r="CK131" i="13"/>
  <c r="CK145" i="13"/>
  <c r="CK159" i="13"/>
  <c r="CK161" i="13"/>
  <c r="CK136" i="13"/>
  <c r="CK137" i="13"/>
  <c r="H153" i="4"/>
  <c r="H152" i="4"/>
  <c r="H11" i="6" l="1"/>
  <c r="J11" i="4"/>
  <c r="J47" i="4" s="1"/>
  <c r="J49" i="4" s="1" a="1"/>
  <c r="J49" i="4" s="1"/>
  <c r="H85" i="1"/>
  <c r="H84" i="1"/>
  <c r="DI149" i="4"/>
  <c r="DI135" i="4"/>
  <c r="DI193" i="4" s="1"/>
  <c r="DI132" i="4"/>
  <c r="DI133" i="4" s="1"/>
  <c r="DI136" i="4" s="1"/>
  <c r="DM149" i="4"/>
  <c r="DM135" i="4"/>
  <c r="DM193" i="4" s="1"/>
  <c r="DM132" i="4"/>
  <c r="DM133" i="4" s="1"/>
  <c r="DM136" i="4" s="1"/>
  <c r="DQ132" i="4"/>
  <c r="DQ133" i="4" s="1"/>
  <c r="DQ136" i="4" s="1"/>
  <c r="DQ135" i="4"/>
  <c r="DQ193" i="4" s="1"/>
  <c r="BD149" i="4"/>
  <c r="BD132" i="4"/>
  <c r="BD133" i="4" s="1"/>
  <c r="BD136" i="4" s="1"/>
  <c r="BD135" i="4"/>
  <c r="BD193" i="4" s="1"/>
  <c r="DH149" i="4"/>
  <c r="DH132" i="4"/>
  <c r="DH133" i="4" s="1"/>
  <c r="DH136" i="4" s="1"/>
  <c r="DH135" i="4"/>
  <c r="DH193" i="4" s="1"/>
  <c r="AL149" i="4"/>
  <c r="AL132" i="4"/>
  <c r="AL133" i="4" s="1"/>
  <c r="AL136" i="4" s="1"/>
  <c r="AL135" i="4"/>
  <c r="AL193" i="4" s="1"/>
  <c r="DU149" i="4"/>
  <c r="DU135" i="4"/>
  <c r="DU193" i="4" s="1"/>
  <c r="DU132" i="4"/>
  <c r="DU133" i="4" s="1"/>
  <c r="DU136" i="4" s="1"/>
  <c r="BW149" i="4"/>
  <c r="BW135" i="4"/>
  <c r="BW193" i="4" s="1"/>
  <c r="BW132" i="4"/>
  <c r="BW133" i="4" s="1"/>
  <c r="BW136" i="4" s="1"/>
  <c r="BL149" i="4"/>
  <c r="BL151" i="4" s="1"/>
  <c r="BL154" i="4" s="1"/>
  <c r="BL132" i="4"/>
  <c r="BL133" i="4" s="1"/>
  <c r="BL136" i="4" s="1"/>
  <c r="BL135" i="4"/>
  <c r="BL193" i="4" s="1"/>
  <c r="CG128" i="4"/>
  <c r="CG129" i="4" s="1"/>
  <c r="P128" i="4"/>
  <c r="P129" i="4" s="1"/>
  <c r="DV128" i="4"/>
  <c r="DV129" i="4" s="1"/>
  <c r="CW128" i="4"/>
  <c r="CW129" i="4" s="1"/>
  <c r="EC128" i="4"/>
  <c r="EC129" i="4" s="1"/>
  <c r="DT128" i="4"/>
  <c r="DT129" i="4" s="1"/>
  <c r="CV128" i="4"/>
  <c r="CV129" i="4" s="1"/>
  <c r="CX128" i="4"/>
  <c r="CX129" i="4" s="1"/>
  <c r="AZ128" i="4"/>
  <c r="AZ129" i="4" s="1"/>
  <c r="AS128" i="4"/>
  <c r="AS129" i="4" s="1"/>
  <c r="AV128" i="4"/>
  <c r="AV129" i="4" s="1"/>
  <c r="AA128" i="4"/>
  <c r="AA129" i="4" s="1"/>
  <c r="BE128" i="4"/>
  <c r="BE129" i="4" s="1"/>
  <c r="BB128" i="4"/>
  <c r="BB129" i="4" s="1"/>
  <c r="BJ128" i="4"/>
  <c r="BJ129" i="4" s="1"/>
  <c r="AR128" i="4"/>
  <c r="AR129" i="4" s="1"/>
  <c r="CQ128" i="4"/>
  <c r="CQ129" i="4" s="1"/>
  <c r="CU128" i="4"/>
  <c r="CU129" i="4" s="1"/>
  <c r="BV128" i="4"/>
  <c r="BV129" i="4" s="1"/>
  <c r="DD128" i="4"/>
  <c r="DD129" i="4" s="1"/>
  <c r="AI128" i="4"/>
  <c r="AI129" i="4" s="1"/>
  <c r="AW128" i="4"/>
  <c r="AW129" i="4" s="1"/>
  <c r="AP128" i="4"/>
  <c r="AP129" i="4" s="1"/>
  <c r="AM128" i="4"/>
  <c r="AM129" i="4" s="1"/>
  <c r="O128" i="4"/>
  <c r="O129" i="4" s="1"/>
  <c r="DP128" i="4"/>
  <c r="DP129" i="4" s="1"/>
  <c r="DB128" i="4"/>
  <c r="DB129" i="4" s="1"/>
  <c r="V128" i="4"/>
  <c r="V129" i="4" s="1"/>
  <c r="EG128" i="4"/>
  <c r="EG129" i="4" s="1"/>
  <c r="CT128" i="4"/>
  <c r="CT129" i="4" s="1"/>
  <c r="AD128" i="4"/>
  <c r="AD129" i="4" s="1"/>
  <c r="CL128" i="4"/>
  <c r="CL129" i="4" s="1"/>
  <c r="BK128" i="4"/>
  <c r="BK129" i="4" s="1"/>
  <c r="DG128" i="4"/>
  <c r="DG129" i="4" s="1"/>
  <c r="CZ128" i="4"/>
  <c r="CZ129" i="4" s="1"/>
  <c r="R128" i="4"/>
  <c r="R129" i="4" s="1"/>
  <c r="DN128" i="4"/>
  <c r="DN129" i="4" s="1"/>
  <c r="L128" i="4"/>
  <c r="L129" i="4" s="1"/>
  <c r="EE128" i="4"/>
  <c r="EE129" i="4" s="1"/>
  <c r="T128" i="4"/>
  <c r="T129" i="4" s="1"/>
  <c r="BZ128" i="4"/>
  <c r="BZ129" i="4" s="1"/>
  <c r="BR128" i="4"/>
  <c r="BR129" i="4" s="1"/>
  <c r="AZ12" i="4"/>
  <c r="AZ48" i="4" s="1"/>
  <c r="AZ175" i="4"/>
  <c r="BC176" i="4" s="1"/>
  <c r="AW12" i="4"/>
  <c r="AW14" i="4" s="1"/>
  <c r="AW175" i="4"/>
  <c r="AZ176" i="4" s="1"/>
  <c r="BZ12" i="4"/>
  <c r="BZ30" i="4" s="1"/>
  <c r="BZ175" i="4"/>
  <c r="CC176" i="4" s="1"/>
  <c r="CX12" i="4"/>
  <c r="CX30" i="4" s="1"/>
  <c r="CX32" i="4" s="1"/>
  <c r="CX175" i="4"/>
  <c r="DA176" i="4" s="1"/>
  <c r="BE12" i="4"/>
  <c r="BE14" i="4" s="1"/>
  <c r="BE18" i="4" s="1"/>
  <c r="BE175" i="4"/>
  <c r="BH176" i="4" s="1"/>
  <c r="AA12" i="4"/>
  <c r="AA14" i="4" s="1"/>
  <c r="AA175" i="4"/>
  <c r="AD176" i="4" s="1"/>
  <c r="Y12" i="4"/>
  <c r="Y14" i="4" s="1"/>
  <c r="Y175" i="4"/>
  <c r="AB176" i="4" s="1"/>
  <c r="AI12" i="4"/>
  <c r="AI30" i="4" s="1"/>
  <c r="AI175" i="4"/>
  <c r="AL176" i="4" s="1"/>
  <c r="DC12" i="4"/>
  <c r="DC48" i="4" s="1"/>
  <c r="DC175" i="4"/>
  <c r="DF176" i="4" s="1"/>
  <c r="AE12" i="4"/>
  <c r="AE14" i="4" s="1"/>
  <c r="AE175" i="4"/>
  <c r="AH176" i="4" s="1"/>
  <c r="CK12" i="4"/>
  <c r="CK30" i="4" s="1"/>
  <c r="CK175" i="4"/>
  <c r="CN176" i="4" s="1"/>
  <c r="S175" i="4"/>
  <c r="V176" i="4" s="1"/>
  <c r="S12" i="4"/>
  <c r="S30" i="4" s="1"/>
  <c r="S31" i="13" s="1"/>
  <c r="N12" i="4"/>
  <c r="N14" i="4" s="1"/>
  <c r="N175" i="4"/>
  <c r="Q176" i="4" s="1"/>
  <c r="CV12" i="4"/>
  <c r="CV30" i="4" s="1"/>
  <c r="CV31" i="13" s="1"/>
  <c r="CV175" i="4"/>
  <c r="CY176" i="4" s="1"/>
  <c r="P175" i="4"/>
  <c r="S176" i="4" s="1"/>
  <c r="P12" i="4"/>
  <c r="P14" i="4" s="1"/>
  <c r="BK12" i="4"/>
  <c r="BK30" i="4" s="1"/>
  <c r="BK175" i="4"/>
  <c r="BN176" i="4" s="1"/>
  <c r="CF12" i="4"/>
  <c r="CF48" i="4" s="1"/>
  <c r="CF175" i="4"/>
  <c r="CI176" i="4" s="1"/>
  <c r="DY12" i="4"/>
  <c r="DY48" i="4" s="1"/>
  <c r="DY175" i="4"/>
  <c r="EB176" i="4" s="1"/>
  <c r="CY12" i="4"/>
  <c r="CY48" i="4" s="1"/>
  <c r="CY175" i="4"/>
  <c r="DB176" i="4" s="1"/>
  <c r="DW12" i="4"/>
  <c r="DW30" i="4" s="1"/>
  <c r="DW31" i="13" s="1"/>
  <c r="DW175" i="4"/>
  <c r="DZ176" i="4" s="1"/>
  <c r="U12" i="4"/>
  <c r="U48" i="4" s="1"/>
  <c r="U50" i="4" s="1" a="1"/>
  <c r="U50" i="4" s="1"/>
  <c r="U175" i="4"/>
  <c r="X176" i="4" s="1"/>
  <c r="AP12" i="4"/>
  <c r="AP14" i="4" s="1"/>
  <c r="AP175" i="4"/>
  <c r="AS176" i="4" s="1"/>
  <c r="CS12" i="4"/>
  <c r="CS14" i="4" s="1"/>
  <c r="CS175" i="4"/>
  <c r="CV176" i="4" s="1"/>
  <c r="BN12" i="4"/>
  <c r="BN30" i="4" s="1"/>
  <c r="BN31" i="13" s="1"/>
  <c r="BN175" i="4"/>
  <c r="BQ176" i="4" s="1"/>
  <c r="CG12" i="4"/>
  <c r="CG14" i="4" s="1"/>
  <c r="CG175" i="4"/>
  <c r="CJ176" i="4" s="1"/>
  <c r="BA12" i="4"/>
  <c r="BA30" i="4" s="1"/>
  <c r="BA31" i="13" s="1"/>
  <c r="BA175" i="4"/>
  <c r="BD176" i="4" s="1"/>
  <c r="DS12" i="4"/>
  <c r="DS48" i="4" s="1"/>
  <c r="DS175" i="4"/>
  <c r="DV176" i="4" s="1"/>
  <c r="K12" i="4"/>
  <c r="K48" i="4" s="1"/>
  <c r="K175" i="4"/>
  <c r="N176" i="4" s="1"/>
  <c r="CE12" i="4"/>
  <c r="CE48" i="4" s="1"/>
  <c r="CE175" i="4"/>
  <c r="CH176" i="4" s="1"/>
  <c r="CI12" i="4"/>
  <c r="CI30" i="4" s="1"/>
  <c r="CI175" i="4"/>
  <c r="CL176" i="4" s="1"/>
  <c r="M12" i="4"/>
  <c r="M48" i="4" s="1"/>
  <c r="M175" i="4"/>
  <c r="P176" i="4" s="1"/>
  <c r="AL12" i="4"/>
  <c r="AL30" i="4" s="1"/>
  <c r="AL175" i="4"/>
  <c r="AO176" i="4" s="1"/>
  <c r="CX86" i="1"/>
  <c r="CF86" i="1"/>
  <c r="AZ86" i="1"/>
  <c r="J12" i="4"/>
  <c r="J30" i="4" s="1"/>
  <c r="J86" i="1"/>
  <c r="J175" i="4"/>
  <c r="BB12" i="4"/>
  <c r="BB48" i="4" s="1"/>
  <c r="BB175" i="4"/>
  <c r="BE176" i="4" s="1"/>
  <c r="DZ12" i="4"/>
  <c r="DZ48" i="4" s="1"/>
  <c r="DZ175" i="4"/>
  <c r="EC176" i="4" s="1"/>
  <c r="EF12" i="4"/>
  <c r="EF30" i="4" s="1"/>
  <c r="EF31" i="13" s="1"/>
  <c r="EF175" i="4"/>
  <c r="BM12" i="4"/>
  <c r="BM30" i="4" s="1"/>
  <c r="BM175" i="4"/>
  <c r="BP176" i="4" s="1"/>
  <c r="DN12" i="4"/>
  <c r="DN48" i="4" s="1"/>
  <c r="DN175" i="4"/>
  <c r="DQ176" i="4" s="1"/>
  <c r="O12" i="4"/>
  <c r="O30" i="4" s="1"/>
  <c r="O175" i="4"/>
  <c r="R176" i="4" s="1"/>
  <c r="AX12" i="4"/>
  <c r="AX30" i="4" s="1"/>
  <c r="AX31" i="13" s="1"/>
  <c r="AX175" i="4"/>
  <c r="BA176" i="4" s="1"/>
  <c r="EE12" i="4"/>
  <c r="EE14" i="4" s="1"/>
  <c r="EE18" i="4" s="1"/>
  <c r="EE175" i="4"/>
  <c r="EH176" i="4" s="1"/>
  <c r="DK12" i="4"/>
  <c r="DK48" i="4" s="1"/>
  <c r="DK175" i="4"/>
  <c r="DN176" i="4" s="1"/>
  <c r="DQ12" i="4"/>
  <c r="DQ48" i="4" s="1"/>
  <c r="DQ175" i="4"/>
  <c r="DT176" i="4" s="1"/>
  <c r="DJ12" i="4"/>
  <c r="DJ30" i="4" s="1"/>
  <c r="DJ175" i="4"/>
  <c r="DM176" i="4" s="1"/>
  <c r="BY12" i="4"/>
  <c r="BY14" i="4" s="1"/>
  <c r="BY175" i="4"/>
  <c r="CB176" i="4" s="1"/>
  <c r="DM12" i="4"/>
  <c r="DM14" i="4" s="1"/>
  <c r="DM175" i="4"/>
  <c r="DP176" i="4" s="1"/>
  <c r="CQ12" i="4"/>
  <c r="CQ14" i="4" s="1"/>
  <c r="CQ18" i="4" s="1"/>
  <c r="CQ175" i="4"/>
  <c r="CT176" i="4" s="1"/>
  <c r="AQ12" i="4"/>
  <c r="AQ30" i="4" s="1"/>
  <c r="AQ31" i="13" s="1"/>
  <c r="AQ175" i="4"/>
  <c r="AT176" i="4" s="1"/>
  <c r="DL12" i="4"/>
  <c r="DL14" i="4" s="1"/>
  <c r="DL18" i="4" s="1"/>
  <c r="DL175" i="4"/>
  <c r="DO176" i="4" s="1"/>
  <c r="CA12" i="4"/>
  <c r="CA30" i="4" s="1"/>
  <c r="CA175" i="4"/>
  <c r="CD176" i="4" s="1"/>
  <c r="AK12" i="4"/>
  <c r="AK30" i="4" s="1"/>
  <c r="AK31" i="13" s="1"/>
  <c r="AK175" i="4"/>
  <c r="AN176" i="4" s="1"/>
  <c r="BH12" i="4"/>
  <c r="BH14" i="4" s="1"/>
  <c r="BH175" i="4"/>
  <c r="BK176" i="4" s="1"/>
  <c r="CH12" i="4"/>
  <c r="CH30" i="4" s="1"/>
  <c r="CH31" i="13" s="1"/>
  <c r="CH175" i="4"/>
  <c r="CK176" i="4" s="1"/>
  <c r="AG12" i="4"/>
  <c r="AG30" i="4" s="1"/>
  <c r="AG31" i="13" s="1"/>
  <c r="AG175" i="4"/>
  <c r="AJ176" i="4" s="1"/>
  <c r="CW12" i="4"/>
  <c r="CW48" i="4" s="1"/>
  <c r="CW175" i="4"/>
  <c r="CZ176" i="4" s="1"/>
  <c r="DT12" i="4"/>
  <c r="DT30" i="4" s="1"/>
  <c r="DT175" i="4"/>
  <c r="DW176" i="4" s="1"/>
  <c r="AU12" i="4"/>
  <c r="AU30" i="4" s="1"/>
  <c r="AU175" i="4"/>
  <c r="AX176" i="4" s="1"/>
  <c r="DR12" i="4"/>
  <c r="DR30" i="4" s="1"/>
  <c r="DR31" i="13" s="1"/>
  <c r="DR175" i="4"/>
  <c r="DU176" i="4" s="1"/>
  <c r="DU12" i="4"/>
  <c r="DU30" i="4" s="1"/>
  <c r="DU32" i="4" s="1"/>
  <c r="DU175" i="4"/>
  <c r="DX176" i="4" s="1"/>
  <c r="BI12" i="4"/>
  <c r="BI30" i="4" s="1"/>
  <c r="BI175" i="4"/>
  <c r="BL176" i="4" s="1"/>
  <c r="AF12" i="4"/>
  <c r="AF30" i="4" s="1"/>
  <c r="AF31" i="13" s="1"/>
  <c r="AF175" i="4"/>
  <c r="AI176" i="4" s="1"/>
  <c r="BW12" i="4"/>
  <c r="BW14" i="4" s="1"/>
  <c r="BW175" i="4"/>
  <c r="BZ176" i="4" s="1"/>
  <c r="V12" i="4"/>
  <c r="V14" i="4" s="1"/>
  <c r="V18" i="4" s="1"/>
  <c r="V175" i="4"/>
  <c r="Y176" i="4" s="1"/>
  <c r="BT12" i="4"/>
  <c r="BT48" i="4" s="1"/>
  <c r="BT175" i="4"/>
  <c r="BW176" i="4" s="1"/>
  <c r="CR12" i="4"/>
  <c r="CR30" i="4" s="1"/>
  <c r="CR175" i="4"/>
  <c r="CU176" i="4" s="1"/>
  <c r="EE86" i="1"/>
  <c r="DM86" i="1"/>
  <c r="N86" i="1"/>
  <c r="AW86" i="1"/>
  <c r="DJ86" i="1"/>
  <c r="DL86" i="1"/>
  <c r="AP86" i="1"/>
  <c r="DK86" i="1"/>
  <c r="BZ86" i="1"/>
  <c r="CG86" i="1"/>
  <c r="AF86" i="1"/>
  <c r="CV86" i="1"/>
  <c r="DS86" i="1"/>
  <c r="DQ86" i="1"/>
  <c r="DT86" i="1"/>
  <c r="BH86" i="1"/>
  <c r="AE86" i="1"/>
  <c r="U86" i="1"/>
  <c r="CQ86" i="1"/>
  <c r="DH12" i="4"/>
  <c r="DH30" i="4" s="1"/>
  <c r="DH175" i="4"/>
  <c r="DK176" i="4" s="1"/>
  <c r="ED12" i="4"/>
  <c r="ED14" i="4" s="1"/>
  <c r="ED175" i="4"/>
  <c r="EG176" i="4" s="1"/>
  <c r="AD12" i="4"/>
  <c r="AD48" i="4" s="1"/>
  <c r="AD175" i="4"/>
  <c r="AG176" i="4" s="1"/>
  <c r="BX12" i="4"/>
  <c r="BX30" i="4" s="1"/>
  <c r="BX31" i="13" s="1"/>
  <c r="BX175" i="4"/>
  <c r="CA176" i="4" s="1"/>
  <c r="DA12" i="4"/>
  <c r="DA48" i="4" s="1"/>
  <c r="DA175" i="4"/>
  <c r="DD176" i="4" s="1"/>
  <c r="BV12" i="4"/>
  <c r="BV48" i="4" s="1"/>
  <c r="BV175" i="4"/>
  <c r="BY176" i="4" s="1"/>
  <c r="CP12" i="4"/>
  <c r="CP14" i="4" s="1"/>
  <c r="CP18" i="4" s="1"/>
  <c r="CP175" i="4"/>
  <c r="CS176" i="4" s="1"/>
  <c r="CB12" i="4"/>
  <c r="CB30" i="4" s="1"/>
  <c r="CB175" i="4"/>
  <c r="CE176" i="4" s="1"/>
  <c r="BD12" i="4"/>
  <c r="BD14" i="4" s="1"/>
  <c r="BD175" i="4"/>
  <c r="BG176" i="4" s="1"/>
  <c r="DB12" i="4"/>
  <c r="DB30" i="4" s="1"/>
  <c r="DB175" i="4"/>
  <c r="DE176" i="4" s="1"/>
  <c r="BG12" i="4"/>
  <c r="BG48" i="4" s="1"/>
  <c r="BG175" i="4"/>
  <c r="BJ176" i="4" s="1"/>
  <c r="CT12" i="4"/>
  <c r="CT30" i="4" s="1"/>
  <c r="CT175" i="4"/>
  <c r="CW176" i="4" s="1"/>
  <c r="BJ12" i="4"/>
  <c r="BJ30" i="4" s="1"/>
  <c r="BJ175" i="4"/>
  <c r="BM176" i="4" s="1"/>
  <c r="AR12" i="4"/>
  <c r="AR48" i="4" s="1"/>
  <c r="AR50" i="4" s="1" a="1"/>
  <c r="AR50" i="4" s="1"/>
  <c r="AR175" i="4"/>
  <c r="AU176" i="4" s="1"/>
  <c r="CU12" i="4"/>
  <c r="CU30" i="4" s="1"/>
  <c r="CU32" i="4" s="1"/>
  <c r="CU175" i="4"/>
  <c r="CX176" i="4" s="1"/>
  <c r="DG12" i="4"/>
  <c r="DG30" i="4" s="1"/>
  <c r="DG31" i="13" s="1"/>
  <c r="DG175" i="4"/>
  <c r="DJ176" i="4" s="1"/>
  <c r="BU12" i="4"/>
  <c r="BU30" i="4" s="1"/>
  <c r="BU175" i="4"/>
  <c r="BX176" i="4" s="1"/>
  <c r="BC12" i="4"/>
  <c r="BC30" i="4" s="1"/>
  <c r="BC31" i="13" s="1"/>
  <c r="BC175" i="4"/>
  <c r="BF176" i="4" s="1"/>
  <c r="AT12" i="4"/>
  <c r="AT14" i="4" s="1"/>
  <c r="AT175" i="4"/>
  <c r="AW176" i="4" s="1"/>
  <c r="CD12" i="4"/>
  <c r="CD14" i="4" s="1"/>
  <c r="CD175" i="4"/>
  <c r="CG176" i="4" s="1"/>
  <c r="BO12" i="4"/>
  <c r="BO30" i="4" s="1"/>
  <c r="BO31" i="13" s="1"/>
  <c r="BO175" i="4"/>
  <c r="BR176" i="4" s="1"/>
  <c r="DO12" i="4"/>
  <c r="DO30" i="4" s="1"/>
  <c r="DO31" i="13" s="1"/>
  <c r="DO175" i="4"/>
  <c r="DR176" i="4" s="1"/>
  <c r="DF12" i="4"/>
  <c r="DF14" i="4" s="1"/>
  <c r="DF18" i="4" s="1"/>
  <c r="DF175" i="4"/>
  <c r="DI176" i="4" s="1"/>
  <c r="AB12" i="4"/>
  <c r="AB48" i="4" s="1"/>
  <c r="AB175" i="4"/>
  <c r="AE176" i="4" s="1"/>
  <c r="BL12" i="4"/>
  <c r="BL30" i="4" s="1"/>
  <c r="BL175" i="4"/>
  <c r="BO176" i="4" s="1"/>
  <c r="Q175" i="4"/>
  <c r="T176" i="4" s="1"/>
  <c r="Q12" i="4"/>
  <c r="Q30" i="4" s="1"/>
  <c r="Q31" i="13" s="1"/>
  <c r="AY12" i="4"/>
  <c r="AY30" i="4" s="1"/>
  <c r="AY175" i="4"/>
  <c r="BB176" i="4" s="1"/>
  <c r="AV12" i="4"/>
  <c r="AV48" i="4" s="1"/>
  <c r="AV175" i="4"/>
  <c r="AY176" i="4" s="1"/>
  <c r="BR12" i="4"/>
  <c r="BR48" i="4" s="1"/>
  <c r="BR175" i="4"/>
  <c r="BU176" i="4" s="1"/>
  <c r="EC12" i="4"/>
  <c r="EC30" i="4" s="1"/>
  <c r="EC175" i="4"/>
  <c r="EF176" i="4" s="1"/>
  <c r="DG86" i="1"/>
  <c r="EC86" i="1"/>
  <c r="BW86" i="1"/>
  <c r="BU86" i="1"/>
  <c r="CA86" i="1"/>
  <c r="AQ86" i="1"/>
  <c r="R12" i="4"/>
  <c r="R48" i="4" s="1"/>
  <c r="R175" i="4"/>
  <c r="U176" i="4" s="1"/>
  <c r="BT86" i="1"/>
  <c r="AA86" i="1"/>
  <c r="AU86" i="1"/>
  <c r="EA12" i="4"/>
  <c r="EA30" i="4" s="1"/>
  <c r="EA175" i="4"/>
  <c r="ED176" i="4" s="1"/>
  <c r="AC12" i="4"/>
  <c r="AC14" i="4" s="1"/>
  <c r="AC175" i="4"/>
  <c r="AF176" i="4" s="1"/>
  <c r="AH12" i="4"/>
  <c r="AH48" i="4" s="1"/>
  <c r="AH175" i="4"/>
  <c r="AK176" i="4" s="1"/>
  <c r="CJ12" i="4"/>
  <c r="CJ14" i="4" s="1"/>
  <c r="CJ175" i="4"/>
  <c r="CM176" i="4" s="1"/>
  <c r="BS12" i="4"/>
  <c r="BS14" i="4" s="1"/>
  <c r="BS18" i="4" s="1"/>
  <c r="BS175" i="4"/>
  <c r="BV176" i="4" s="1"/>
  <c r="CO12" i="4"/>
  <c r="CO30" i="4" s="1"/>
  <c r="CO175" i="4"/>
  <c r="CR176" i="4" s="1"/>
  <c r="CL12" i="4"/>
  <c r="CL14" i="4" s="1"/>
  <c r="CL18" i="4" s="1"/>
  <c r="CL175" i="4"/>
  <c r="CO176" i="4" s="1"/>
  <c r="AO12" i="4"/>
  <c r="AO48" i="4" s="1"/>
  <c r="AO175" i="4"/>
  <c r="AR176" i="4" s="1"/>
  <c r="DI12" i="4"/>
  <c r="DI48" i="4" s="1"/>
  <c r="DI175" i="4"/>
  <c r="DL176" i="4" s="1"/>
  <c r="Z12" i="4"/>
  <c r="Z14" i="4" s="1"/>
  <c r="Z18" i="4" s="1"/>
  <c r="Z175" i="4"/>
  <c r="AC176" i="4" s="1"/>
  <c r="AJ12" i="4"/>
  <c r="AJ30" i="4" s="1"/>
  <c r="AJ175" i="4"/>
  <c r="AM176" i="4" s="1"/>
  <c r="EH12" i="4"/>
  <c r="EH48" i="4" s="1"/>
  <c r="EH175" i="4"/>
  <c r="CM12" i="4"/>
  <c r="CM48" i="4" s="1"/>
  <c r="CM175" i="4"/>
  <c r="CP176" i="4" s="1"/>
  <c r="T12" i="4"/>
  <c r="T48" i="4" s="1"/>
  <c r="T175" i="4"/>
  <c r="W176" i="4" s="1"/>
  <c r="DP12" i="4"/>
  <c r="DP30" i="4" s="1"/>
  <c r="DP175" i="4"/>
  <c r="DS176" i="4" s="1"/>
  <c r="AM12" i="4"/>
  <c r="AM30" i="4" s="1"/>
  <c r="AM32" i="4" s="1"/>
  <c r="AM175" i="4"/>
  <c r="AP176" i="4" s="1"/>
  <c r="BP12" i="4"/>
  <c r="BP30" i="4" s="1"/>
  <c r="BP175" i="4"/>
  <c r="BS176" i="4" s="1"/>
  <c r="AN12" i="4"/>
  <c r="AN30" i="4" s="1"/>
  <c r="AN31" i="13" s="1"/>
  <c r="AN175" i="4"/>
  <c r="AQ176" i="4" s="1"/>
  <c r="DV12" i="4"/>
  <c r="DV30" i="4" s="1"/>
  <c r="DV32" i="4" s="1"/>
  <c r="DV175" i="4"/>
  <c r="DY176" i="4" s="1"/>
  <c r="DD12" i="4"/>
  <c r="DD14" i="4" s="1"/>
  <c r="DD175" i="4"/>
  <c r="DG176" i="4" s="1"/>
  <c r="EB12" i="4"/>
  <c r="EB30" i="4" s="1"/>
  <c r="EB175" i="4"/>
  <c r="EE176" i="4" s="1"/>
  <c r="CZ12" i="4"/>
  <c r="CZ30" i="4" s="1"/>
  <c r="CZ175" i="4"/>
  <c r="DC176" i="4" s="1"/>
  <c r="BF12" i="4"/>
  <c r="BF30" i="4" s="1"/>
  <c r="BF175" i="4"/>
  <c r="BI176" i="4" s="1"/>
  <c r="AS12" i="4"/>
  <c r="AS48" i="4" s="1"/>
  <c r="AS175" i="4"/>
  <c r="AV176" i="4" s="1"/>
  <c r="BQ12" i="4"/>
  <c r="BQ30" i="4" s="1"/>
  <c r="BQ31" i="13" s="1"/>
  <c r="BQ175" i="4"/>
  <c r="BT176" i="4" s="1"/>
  <c r="CC12" i="4"/>
  <c r="CC48" i="4" s="1"/>
  <c r="CC175" i="4"/>
  <c r="CF176" i="4" s="1"/>
  <c r="W12" i="4"/>
  <c r="W14" i="4" s="1"/>
  <c r="W175" i="4"/>
  <c r="Z176" i="4" s="1"/>
  <c r="DE12" i="4"/>
  <c r="DE30" i="4" s="1"/>
  <c r="DE175" i="4"/>
  <c r="DH176" i="4" s="1"/>
  <c r="L12" i="4"/>
  <c r="L14" i="4" s="1"/>
  <c r="L175" i="4"/>
  <c r="O176" i="4" s="1"/>
  <c r="EG12" i="4"/>
  <c r="EG48" i="4" s="1"/>
  <c r="EG175" i="4"/>
  <c r="CN12" i="4"/>
  <c r="CN30" i="4" s="1"/>
  <c r="CN31" i="13" s="1"/>
  <c r="CN175" i="4"/>
  <c r="CQ176" i="4" s="1"/>
  <c r="DX12" i="4"/>
  <c r="DX48" i="4" s="1"/>
  <c r="DX175" i="4"/>
  <c r="EA176" i="4" s="1"/>
  <c r="X12" i="4"/>
  <c r="X14" i="4" s="1"/>
  <c r="X175" i="4"/>
  <c r="AA176" i="4" s="1"/>
  <c r="DZ86" i="1"/>
  <c r="AB86" i="1"/>
  <c r="AG86" i="1"/>
  <c r="CI86" i="1"/>
  <c r="BR86" i="1"/>
  <c r="CN86" i="1"/>
  <c r="CK86" i="1"/>
  <c r="AN86" i="1"/>
  <c r="H64" i="3"/>
  <c r="H19" i="6"/>
  <c r="H56" i="3"/>
  <c r="Q31" i="4"/>
  <c r="AA76" i="13"/>
  <c r="AA77" i="13"/>
  <c r="AI77" i="13"/>
  <c r="AI76" i="13"/>
  <c r="AF76" i="13"/>
  <c r="AF77" i="13"/>
  <c r="AE76" i="13"/>
  <c r="AE77" i="13"/>
  <c r="AG76" i="13"/>
  <c r="AG77" i="13"/>
  <c r="AD77" i="13"/>
  <c r="AD76" i="13"/>
  <c r="AC77" i="13"/>
  <c r="AC76" i="13"/>
  <c r="AH77" i="13"/>
  <c r="AH76" i="13"/>
  <c r="DR173" i="13"/>
  <c r="DN172" i="13"/>
  <c r="AM70" i="4"/>
  <c r="AM243" i="4" s="1"/>
  <c r="AJ63" i="4"/>
  <c r="DQ63" i="4"/>
  <c r="DQ70" i="4" s="1"/>
  <c r="DQ243" i="4" s="1"/>
  <c r="DO63" i="4"/>
  <c r="DO70" i="4" s="1"/>
  <c r="DO243" i="4" s="1"/>
  <c r="CV70" i="4"/>
  <c r="CV243" i="4" s="1"/>
  <c r="CS63" i="4"/>
  <c r="BP63" i="4"/>
  <c r="BP70" i="4" s="1"/>
  <c r="BP243" i="4" s="1"/>
  <c r="DF63" i="4"/>
  <c r="DF70" i="4" s="1"/>
  <c r="DF243" i="4" s="1"/>
  <c r="AW70" i="4"/>
  <c r="AW243" i="4" s="1"/>
  <c r="AT63" i="4"/>
  <c r="AT70" i="4" s="1"/>
  <c r="AT243" i="4" s="1"/>
  <c r="AL63" i="4"/>
  <c r="BJ70" i="4"/>
  <c r="BJ243" i="4" s="1"/>
  <c r="BG63" i="4"/>
  <c r="BG70" i="4" s="1"/>
  <c r="BG243" i="4" s="1"/>
  <c r="Q70" i="4"/>
  <c r="Q243" i="4" s="1"/>
  <c r="N63" i="4"/>
  <c r="N70" i="4" s="1"/>
  <c r="N243" i="4" s="1"/>
  <c r="CE63" i="4"/>
  <c r="CE70" i="4" s="1"/>
  <c r="CE243" i="4" s="1"/>
  <c r="EE70" i="4"/>
  <c r="EE243" i="4" s="1"/>
  <c r="EB63" i="4"/>
  <c r="BF63" i="4"/>
  <c r="BF70" i="4" s="1"/>
  <c r="BF243" i="4" s="1"/>
  <c r="BZ70" i="4"/>
  <c r="BZ243" i="4" s="1"/>
  <c r="BW63" i="4"/>
  <c r="AK63" i="4"/>
  <c r="DX63" i="4"/>
  <c r="DX70" i="4" s="1"/>
  <c r="DX243" i="4" s="1"/>
  <c r="CH63" i="4"/>
  <c r="CH70" i="4" s="1"/>
  <c r="CH243" i="4" s="1"/>
  <c r="BD63" i="4"/>
  <c r="BD70" i="4" s="1"/>
  <c r="BD243" i="4" s="1"/>
  <c r="AU63" i="4"/>
  <c r="AU70" i="4" s="1"/>
  <c r="AU243" i="4" s="1"/>
  <c r="AR70" i="4"/>
  <c r="AR243" i="4" s="1"/>
  <c r="AO63" i="4"/>
  <c r="AO70" i="4" s="1"/>
  <c r="AO243" i="4" s="1"/>
  <c r="BA63" i="4"/>
  <c r="DU63" i="4"/>
  <c r="DU70" i="4" s="1"/>
  <c r="DU243" i="4" s="1"/>
  <c r="U63" i="4"/>
  <c r="BQ63" i="4"/>
  <c r="BQ70" i="4" s="1"/>
  <c r="BQ243" i="4" s="1"/>
  <c r="CJ29" i="4"/>
  <c r="CJ30" i="13" s="1"/>
  <c r="DC63" i="4"/>
  <c r="DC70" i="4" s="1"/>
  <c r="DC243" i="4" s="1"/>
  <c r="DM63" i="4"/>
  <c r="BV70" i="4"/>
  <c r="BV243" i="4" s="1"/>
  <c r="BS63" i="4"/>
  <c r="BS70" i="4" s="1"/>
  <c r="BS243" i="4" s="1"/>
  <c r="Z63" i="4"/>
  <c r="AQ63" i="4"/>
  <c r="AQ70" i="4" s="1"/>
  <c r="AQ243" i="4" s="1"/>
  <c r="DR63" i="4"/>
  <c r="DR70" i="4" s="1"/>
  <c r="DR243" i="4" s="1"/>
  <c r="BO70" i="4"/>
  <c r="BO243" i="4" s="1"/>
  <c r="BL63" i="4"/>
  <c r="BL70" i="4" s="1"/>
  <c r="BL243" i="4" s="1"/>
  <c r="CB63" i="4"/>
  <c r="CU70" i="4"/>
  <c r="CU243" i="4" s="1"/>
  <c r="CR63" i="4"/>
  <c r="DH63" i="4"/>
  <c r="DH70" i="4" s="1"/>
  <c r="DH243" i="4" s="1"/>
  <c r="EA63" i="4"/>
  <c r="EA70" i="4" s="1"/>
  <c r="EA243" i="4" s="1"/>
  <c r="BI63" i="4"/>
  <c r="BI70" i="4" s="1"/>
  <c r="BI243" i="4" s="1"/>
  <c r="BN63" i="4"/>
  <c r="BN70" i="4" s="1"/>
  <c r="BN243" i="4" s="1"/>
  <c r="AE63" i="4"/>
  <c r="BM63" i="4"/>
  <c r="BM70" i="4" s="1"/>
  <c r="BM243" i="4" s="1"/>
  <c r="K63" i="4"/>
  <c r="K70" i="4" s="1"/>
  <c r="K243" i="4" s="1"/>
  <c r="AD70" i="4"/>
  <c r="AD243" i="4" s="1"/>
  <c r="AA63" i="4"/>
  <c r="DE63" i="4"/>
  <c r="DE70" i="4" s="1"/>
  <c r="DE243" i="4" s="1"/>
  <c r="DW63" i="4"/>
  <c r="BK70" i="4"/>
  <c r="BK243" i="4" s="1"/>
  <c r="BH63" i="4"/>
  <c r="DI63" i="4"/>
  <c r="DI70" i="4" s="1"/>
  <c r="DI243" i="4" s="1"/>
  <c r="P63" i="4"/>
  <c r="AN63" i="4"/>
  <c r="AN70" i="4" s="1"/>
  <c r="AN243" i="4" s="1"/>
  <c r="CC63" i="4"/>
  <c r="CC70" i="4" s="1"/>
  <c r="CC243" i="4" s="1"/>
  <c r="DN70" i="4"/>
  <c r="DN243" i="4" s="1"/>
  <c r="DK63" i="4"/>
  <c r="DK70" i="4" s="1"/>
  <c r="DK243" i="4" s="1"/>
  <c r="CF63" i="4"/>
  <c r="CF70" i="4" s="1"/>
  <c r="CF243" i="4" s="1"/>
  <c r="DV70" i="4"/>
  <c r="DV243" i="4" s="1"/>
  <c r="DS63" i="4"/>
  <c r="DL63" i="4"/>
  <c r="DL70" i="4" s="1"/>
  <c r="DL243" i="4" s="1"/>
  <c r="CM63" i="4"/>
  <c r="AR47" i="4"/>
  <c r="CX47" i="4"/>
  <c r="CX49" i="4" s="1" a="1"/>
  <c r="CX49" i="4" s="1"/>
  <c r="AA163" i="13"/>
  <c r="AA75" i="13"/>
  <c r="Z85" i="13"/>
  <c r="Z75" i="13"/>
  <c r="Z76" i="13"/>
  <c r="N122" i="13"/>
  <c r="N75" i="13"/>
  <c r="N76" i="13"/>
  <c r="AF95" i="13"/>
  <c r="AF75" i="13"/>
  <c r="AD75" i="13"/>
  <c r="V151" i="13"/>
  <c r="V75" i="13"/>
  <c r="V76" i="13"/>
  <c r="R76" i="13"/>
  <c r="R75" i="13"/>
  <c r="X141" i="13"/>
  <c r="X75" i="13"/>
  <c r="X76" i="13"/>
  <c r="S120" i="13"/>
  <c r="S75" i="13"/>
  <c r="S76" i="13"/>
  <c r="T108" i="13"/>
  <c r="T76" i="13"/>
  <c r="T75" i="13"/>
  <c r="U153" i="13"/>
  <c r="U75" i="13"/>
  <c r="U76" i="13"/>
  <c r="AC75" i="13"/>
  <c r="AH75" i="13"/>
  <c r="P142" i="13"/>
  <c r="P75" i="13"/>
  <c r="P76" i="13"/>
  <c r="AJ157" i="13"/>
  <c r="AE126" i="13"/>
  <c r="AE75" i="13"/>
  <c r="AG131" i="13"/>
  <c r="AG75" i="13"/>
  <c r="Y96" i="13"/>
  <c r="Y76" i="13"/>
  <c r="Y75" i="13"/>
  <c r="L108" i="13"/>
  <c r="L75" i="13"/>
  <c r="L76" i="13"/>
  <c r="L77" i="13"/>
  <c r="Q92" i="13"/>
  <c r="Q75" i="13"/>
  <c r="Q76" i="13"/>
  <c r="H11" i="4"/>
  <c r="K211" i="25" s="1"/>
  <c r="AO47" i="4"/>
  <c r="AO49" i="4" s="1" a="1"/>
  <c r="AO49" i="4" s="1"/>
  <c r="BN47" i="4"/>
  <c r="BN49" i="4" s="1" a="1"/>
  <c r="BN49" i="4" s="1"/>
  <c r="AI29" i="4"/>
  <c r="AI30" i="13" s="1"/>
  <c r="EE47" i="4"/>
  <c r="AG47" i="4"/>
  <c r="AG49" i="4" s="1" a="1"/>
  <c r="AG49" i="4" s="1"/>
  <c r="BI47" i="4"/>
  <c r="CG29" i="4"/>
  <c r="CG30" i="13" s="1"/>
  <c r="CT29" i="4"/>
  <c r="CT30" i="13" s="1"/>
  <c r="AW29" i="4"/>
  <c r="AW30" i="13" s="1"/>
  <c r="DC47" i="4"/>
  <c r="DA47" i="4"/>
  <c r="DA49" i="4" s="1" a="1"/>
  <c r="DA49" i="4" s="1"/>
  <c r="AM47" i="4"/>
  <c r="BR29" i="4"/>
  <c r="BR30" i="13" s="1"/>
  <c r="ED29" i="4"/>
  <c r="ED30" i="13" s="1"/>
  <c r="AF29" i="4"/>
  <c r="AF30" i="13" s="1"/>
  <c r="AQ135" i="4"/>
  <c r="AQ193" i="4" s="1"/>
  <c r="DL29" i="4"/>
  <c r="DL30" i="13" s="1"/>
  <c r="AV47" i="4"/>
  <c r="AV49" i="4" s="1" a="1"/>
  <c r="AV49" i="4" s="1"/>
  <c r="BT29" i="4"/>
  <c r="BT30" i="13" s="1"/>
  <c r="BX47" i="4"/>
  <c r="Z47" i="4"/>
  <c r="DU47" i="4"/>
  <c r="DU49" i="4" s="1" a="1"/>
  <c r="DU49" i="4" s="1"/>
  <c r="CL47" i="4"/>
  <c r="CU47" i="4"/>
  <c r="CU49" i="4" s="1" a="1"/>
  <c r="CU49" i="4" s="1"/>
  <c r="BY29" i="4"/>
  <c r="BY30" i="13" s="1"/>
  <c r="AC29" i="4"/>
  <c r="AC30" i="13" s="1"/>
  <c r="BB47" i="4"/>
  <c r="BB49" i="4" s="1" a="1"/>
  <c r="BB49" i="4" s="1"/>
  <c r="EB29" i="4"/>
  <c r="EB30" i="13" s="1"/>
  <c r="CH47" i="4"/>
  <c r="CH49" i="4" s="1" a="1"/>
  <c r="CH49" i="4" s="1"/>
  <c r="CT68" i="4"/>
  <c r="CT241" i="4" s="1"/>
  <c r="CW68" i="4"/>
  <c r="CW241" i="4" s="1"/>
  <c r="EB68" i="4"/>
  <c r="EB241" i="4" s="1"/>
  <c r="AF68" i="4"/>
  <c r="AF241" i="4" s="1"/>
  <c r="CJ68" i="4"/>
  <c r="CJ241" i="4" s="1"/>
  <c r="CZ68" i="4"/>
  <c r="CZ241" i="4" s="1"/>
  <c r="CS29" i="4"/>
  <c r="CS30" i="13" s="1"/>
  <c r="AI68" i="4"/>
  <c r="AI241" i="4" s="1"/>
  <c r="AN47" i="4"/>
  <c r="AP29" i="4"/>
  <c r="AP30" i="13" s="1"/>
  <c r="CW29" i="4"/>
  <c r="CW30" i="13" s="1"/>
  <c r="DV47" i="4"/>
  <c r="DV49" i="4" s="1" a="1"/>
  <c r="DV49" i="4" s="1"/>
  <c r="CZ29" i="4"/>
  <c r="CZ30" i="13" s="1"/>
  <c r="CA29" i="4"/>
  <c r="CA30" i="13" s="1"/>
  <c r="DG47" i="4"/>
  <c r="DG49" i="4" s="1" a="1"/>
  <c r="DG49" i="4" s="1"/>
  <c r="BL29" i="4"/>
  <c r="BL30" i="13" s="1"/>
  <c r="DY29" i="4"/>
  <c r="DY30" i="13" s="1"/>
  <c r="V29" i="4"/>
  <c r="V30" i="13" s="1"/>
  <c r="AQ132" i="4"/>
  <c r="AQ133" i="4" s="1"/>
  <c r="AQ136" i="4" s="1"/>
  <c r="CE47" i="4"/>
  <c r="CE49" i="4" s="1" a="1"/>
  <c r="CE49" i="4" s="1"/>
  <c r="O29" i="4"/>
  <c r="O30" i="13" s="1"/>
  <c r="CO29" i="4"/>
  <c r="CO30" i="13" s="1"/>
  <c r="CQ29" i="4"/>
  <c r="CQ30" i="13" s="1"/>
  <c r="DM47" i="4"/>
  <c r="DM49" i="4" s="1" a="1"/>
  <c r="DM49" i="4" s="1"/>
  <c r="P47" i="4"/>
  <c r="P49" i="4" s="1" a="1"/>
  <c r="P49" i="4" s="1"/>
  <c r="AT29" i="4"/>
  <c r="AT30" i="13" s="1"/>
  <c r="AT47" i="4"/>
  <c r="AT49" i="4" s="1" a="1"/>
  <c r="AT49" i="4" s="1"/>
  <c r="DX47" i="4"/>
  <c r="DX49" i="4" s="1" a="1"/>
  <c r="DX49" i="4" s="1"/>
  <c r="DX29" i="4"/>
  <c r="DX30" i="13" s="1"/>
  <c r="T29" i="4"/>
  <c r="T30" i="13" s="1"/>
  <c r="T47" i="4"/>
  <c r="T49" i="4" s="1" a="1"/>
  <c r="T49" i="4" s="1"/>
  <c r="DB47" i="4"/>
  <c r="DB49" i="4" s="1" a="1"/>
  <c r="DB49" i="4" s="1"/>
  <c r="DB29" i="4"/>
  <c r="DB30" i="13" s="1"/>
  <c r="CI47" i="4"/>
  <c r="CI49" i="4" s="1" a="1"/>
  <c r="CI49" i="4" s="1"/>
  <c r="CI29" i="4"/>
  <c r="CI30" i="13" s="1"/>
  <c r="EG47" i="4"/>
  <c r="EG29" i="4"/>
  <c r="AD29" i="4"/>
  <c r="AD30" i="13" s="1"/>
  <c r="AD47" i="4"/>
  <c r="AD49" i="4" s="1" a="1"/>
  <c r="AD49" i="4" s="1"/>
  <c r="Y29" i="4"/>
  <c r="Y30" i="13" s="1"/>
  <c r="Y47" i="4"/>
  <c r="DD29" i="4"/>
  <c r="DD30" i="13" s="1"/>
  <c r="DD47" i="4"/>
  <c r="DD49" i="4" s="1" a="1"/>
  <c r="DD49" i="4" s="1"/>
  <c r="AU29" i="4"/>
  <c r="AU30" i="13" s="1"/>
  <c r="AU47" i="4"/>
  <c r="BF47" i="4"/>
  <c r="BF49" i="4" s="1" a="1"/>
  <c r="BF49" i="4" s="1"/>
  <c r="BF29" i="4"/>
  <c r="BF30" i="13" s="1"/>
  <c r="DK47" i="4"/>
  <c r="DK49" i="4" s="1" a="1"/>
  <c r="DK49" i="4" s="1"/>
  <c r="DK29" i="4"/>
  <c r="AH29" i="4"/>
  <c r="AH30" i="13" s="1"/>
  <c r="AH47" i="4"/>
  <c r="AH49" i="4" s="1" a="1"/>
  <c r="AH49" i="4" s="1"/>
  <c r="DI29" i="4"/>
  <c r="DI30" i="13" s="1"/>
  <c r="DI47" i="4"/>
  <c r="DI49" i="4" s="1" a="1"/>
  <c r="DI49" i="4" s="1"/>
  <c r="EH47" i="4"/>
  <c r="EH29" i="4"/>
  <c r="EH30" i="13" s="1"/>
  <c r="CM47" i="4"/>
  <c r="CM29" i="4"/>
  <c r="CD47" i="4"/>
  <c r="CD29" i="4"/>
  <c r="CD30" i="13" s="1"/>
  <c r="BC47" i="4"/>
  <c r="BC49" i="4" s="1" a="1"/>
  <c r="BC49" i="4" s="1"/>
  <c r="BC29" i="4"/>
  <c r="N29" i="4"/>
  <c r="N30" i="13" s="1"/>
  <c r="N47" i="4"/>
  <c r="N49" i="4" s="1" a="1"/>
  <c r="N49" i="4" s="1"/>
  <c r="BG47" i="4"/>
  <c r="BG49" i="4" s="1" a="1"/>
  <c r="BG49" i="4" s="1"/>
  <c r="BG29" i="4"/>
  <c r="BG30" i="13" s="1"/>
  <c r="U29" i="4"/>
  <c r="U30" i="13" s="1"/>
  <c r="U47" i="4"/>
  <c r="U49" i="4" s="1" a="1"/>
  <c r="U49" i="4" s="1"/>
  <c r="BP47" i="4"/>
  <c r="BP49" i="4" s="1" a="1"/>
  <c r="BP49" i="4" s="1"/>
  <c r="BP29" i="4"/>
  <c r="BP30" i="13" s="1"/>
  <c r="CR47" i="4"/>
  <c r="CR29" i="4"/>
  <c r="CR30" i="13" s="1"/>
  <c r="AJ30" i="13"/>
  <c r="AJ47" i="4"/>
  <c r="AJ49" i="4" s="1" a="1"/>
  <c r="AJ49" i="4" s="1"/>
  <c r="CY47" i="4"/>
  <c r="CY49" i="4" s="1" a="1"/>
  <c r="CY49" i="4" s="1"/>
  <c r="CY29" i="4"/>
  <c r="DT47" i="4"/>
  <c r="DT49" i="4" s="1" a="1"/>
  <c r="DT49" i="4" s="1"/>
  <c r="DT29" i="4"/>
  <c r="DT30" i="13" s="1"/>
  <c r="AL29" i="4"/>
  <c r="AL30" i="13" s="1"/>
  <c r="AL47" i="4"/>
  <c r="R29" i="4"/>
  <c r="R30" i="13" s="1"/>
  <c r="R47" i="4"/>
  <c r="CN47" i="4"/>
  <c r="CN49" i="4" s="1" a="1"/>
  <c r="CN49" i="4" s="1"/>
  <c r="CN29" i="4"/>
  <c r="CN30" i="13" s="1"/>
  <c r="DP29" i="4"/>
  <c r="DP30" i="13" s="1"/>
  <c r="DP47" i="4"/>
  <c r="DP49" i="4" s="1" a="1"/>
  <c r="DP49" i="4" s="1"/>
  <c r="K29" i="4"/>
  <c r="K30" i="13" s="1"/>
  <c r="K47" i="4"/>
  <c r="Q47" i="4"/>
  <c r="Q49" i="4" s="1" a="1"/>
  <c r="Q49" i="4" s="1"/>
  <c r="Q29" i="4"/>
  <c r="Q30" i="13" s="1"/>
  <c r="BA47" i="4"/>
  <c r="BA49" i="4" s="1" a="1"/>
  <c r="BA49" i="4" s="1"/>
  <c r="BA29" i="4"/>
  <c r="BA30" i="13" s="1"/>
  <c r="BV29" i="4"/>
  <c r="BV30" i="13" s="1"/>
  <c r="BV47" i="4"/>
  <c r="BV49" i="4" s="1" a="1"/>
  <c r="BV49" i="4" s="1"/>
  <c r="DR29" i="4"/>
  <c r="DR30" i="13" s="1"/>
  <c r="DR47" i="4"/>
  <c r="DR49" i="4" s="1" a="1"/>
  <c r="DR49" i="4" s="1"/>
  <c r="BQ29" i="4"/>
  <c r="BQ30" i="13" s="1"/>
  <c r="BQ47" i="4"/>
  <c r="BQ49" i="4" s="1" a="1"/>
  <c r="BQ49" i="4" s="1"/>
  <c r="CF29" i="4"/>
  <c r="CF30" i="13" s="1"/>
  <c r="CF47" i="4"/>
  <c r="CF49" i="4" s="1" a="1"/>
  <c r="CF49" i="4" s="1"/>
  <c r="BK29" i="4"/>
  <c r="BK30" i="13" s="1"/>
  <c r="BK47" i="4"/>
  <c r="BK49" i="4" s="1" a="1"/>
  <c r="BK49" i="4" s="1"/>
  <c r="BE29" i="4"/>
  <c r="BE30" i="13" s="1"/>
  <c r="BE47" i="4"/>
  <c r="BE49" i="4" s="1" a="1"/>
  <c r="BE49" i="4" s="1"/>
  <c r="BJ29" i="4"/>
  <c r="BJ30" i="13" s="1"/>
  <c r="BJ47" i="4"/>
  <c r="BJ49" i="4" s="1" a="1"/>
  <c r="BJ49" i="4" s="1"/>
  <c r="BM47" i="4"/>
  <c r="BM49" i="4" s="1" a="1"/>
  <c r="BM49" i="4" s="1"/>
  <c r="BM29" i="4"/>
  <c r="BM30" i="13" s="1"/>
  <c r="DW47" i="4"/>
  <c r="DW49" i="4" s="1" a="1"/>
  <c r="DW49" i="4" s="1"/>
  <c r="DW29" i="4"/>
  <c r="AS29" i="4"/>
  <c r="AS30" i="13" s="1"/>
  <c r="AS47" i="4"/>
  <c r="BH29" i="4"/>
  <c r="BH30" i="13" s="1"/>
  <c r="BH47" i="4"/>
  <c r="BH49" i="4" s="1" a="1"/>
  <c r="BH49" i="4" s="1"/>
  <c r="EC29" i="4"/>
  <c r="EC30" i="13" s="1"/>
  <c r="EC47" i="4"/>
  <c r="EC49" i="4" s="1" a="1"/>
  <c r="EC49" i="4" s="1"/>
  <c r="CV47" i="4"/>
  <c r="CV29" i="4"/>
  <c r="CV30" i="13" s="1"/>
  <c r="AE29" i="4"/>
  <c r="AE47" i="4"/>
  <c r="AE49" i="4" s="1" a="1"/>
  <c r="AE49" i="4" s="1"/>
  <c r="BU29" i="4"/>
  <c r="BU30" i="13" s="1"/>
  <c r="BU47" i="4"/>
  <c r="AB47" i="4"/>
  <c r="AB49" i="4" s="1" a="1"/>
  <c r="AB49" i="4" s="1"/>
  <c r="AB29" i="4"/>
  <c r="AB30" i="13" s="1"/>
  <c r="BS47" i="4"/>
  <c r="BS49" i="4" s="1" a="1"/>
  <c r="BS49" i="4" s="1"/>
  <c r="BS29" i="4"/>
  <c r="BS30" i="13" s="1"/>
  <c r="AK30" i="13"/>
  <c r="AK47" i="4"/>
  <c r="AK49" i="4" s="1" a="1"/>
  <c r="AK49" i="4" s="1"/>
  <c r="BD29" i="4"/>
  <c r="BD30" i="13" s="1"/>
  <c r="BD47" i="4"/>
  <c r="BD49" i="4" s="1" a="1"/>
  <c r="BD49" i="4" s="1"/>
  <c r="CP47" i="4"/>
  <c r="CP49" i="4" s="1" a="1"/>
  <c r="CP49" i="4" s="1"/>
  <c r="CP29" i="4"/>
  <c r="CP30" i="13" s="1"/>
  <c r="DO29" i="4"/>
  <c r="DO30" i="13" s="1"/>
  <c r="DO47" i="4"/>
  <c r="X47" i="4"/>
  <c r="X49" i="4" s="1" a="1"/>
  <c r="X49" i="4" s="1"/>
  <c r="X29" i="4"/>
  <c r="X30" i="13" s="1"/>
  <c r="CC47" i="4"/>
  <c r="CC49" i="4" s="1" a="1"/>
  <c r="CC49" i="4" s="1"/>
  <c r="CC29" i="4"/>
  <c r="CC30" i="13" s="1"/>
  <c r="BZ29" i="4"/>
  <c r="BZ30" i="13" s="1"/>
  <c r="BZ47" i="4"/>
  <c r="BZ49" i="4" s="1" a="1"/>
  <c r="BZ49" i="4" s="1"/>
  <c r="DS47" i="4"/>
  <c r="DS49" i="4" s="1" a="1"/>
  <c r="DS49" i="4" s="1"/>
  <c r="DS29" i="4"/>
  <c r="DS30" i="13" s="1"/>
  <c r="AY47" i="4"/>
  <c r="AY49" i="4" s="1" a="1"/>
  <c r="AY49" i="4" s="1"/>
  <c r="AY29" i="4"/>
  <c r="AY30" i="13" s="1"/>
  <c r="DZ47" i="4"/>
  <c r="DZ49" i="4" s="1" a="1"/>
  <c r="DZ49" i="4" s="1"/>
  <c r="DZ29" i="4"/>
  <c r="DZ30" i="13" s="1"/>
  <c r="DE29" i="4"/>
  <c r="DE30" i="13" s="1"/>
  <c r="DE47" i="4"/>
  <c r="DE49" i="4" s="1" a="1"/>
  <c r="DE49" i="4" s="1"/>
  <c r="DJ29" i="4"/>
  <c r="DJ30" i="13" s="1"/>
  <c r="DJ47" i="4"/>
  <c r="DJ49" i="4" s="1" a="1"/>
  <c r="DJ49" i="4" s="1"/>
  <c r="EA29" i="4"/>
  <c r="EA30" i="13" s="1"/>
  <c r="EA47" i="4"/>
  <c r="EA49" i="4" s="1" a="1"/>
  <c r="EA49" i="4" s="1"/>
  <c r="DQ29" i="4"/>
  <c r="DQ30" i="13" s="1"/>
  <c r="DQ47" i="4"/>
  <c r="DQ49" i="4" s="1" a="1"/>
  <c r="DQ49" i="4" s="1"/>
  <c r="EF29" i="4"/>
  <c r="EF30" i="13" s="1"/>
  <c r="EF47" i="4"/>
  <c r="EF49" i="4" s="1" a="1"/>
  <c r="EF49" i="4" s="1"/>
  <c r="BW29" i="4"/>
  <c r="BW30" i="13" s="1"/>
  <c r="BW47" i="4"/>
  <c r="DN47" i="4"/>
  <c r="DN49" i="4" s="1" a="1"/>
  <c r="DN49" i="4" s="1"/>
  <c r="DN29" i="4"/>
  <c r="DN30" i="13" s="1"/>
  <c r="S47" i="4"/>
  <c r="S49" i="4" s="1" a="1"/>
  <c r="S49" i="4" s="1"/>
  <c r="S29" i="4"/>
  <c r="CB29" i="4"/>
  <c r="CB30" i="13" s="1"/>
  <c r="CB47" i="4"/>
  <c r="BO47" i="4"/>
  <c r="BO29" i="4"/>
  <c r="W29" i="4"/>
  <c r="W30" i="13" s="1"/>
  <c r="W47" i="4"/>
  <c r="W49" i="4" s="1" a="1"/>
  <c r="W49" i="4" s="1"/>
  <c r="AZ29" i="4"/>
  <c r="AZ30" i="13" s="1"/>
  <c r="AZ47" i="4"/>
  <c r="DH29" i="4"/>
  <c r="DH30" i="13" s="1"/>
  <c r="DH47" i="4"/>
  <c r="DH49" i="4" s="1" a="1"/>
  <c r="DH49" i="4" s="1"/>
  <c r="AQ47" i="4"/>
  <c r="AQ49" i="4" s="1" a="1"/>
  <c r="AQ49" i="4" s="1"/>
  <c r="AQ29" i="4"/>
  <c r="AA29" i="4"/>
  <c r="AA30" i="13" s="1"/>
  <c r="AA47" i="4"/>
  <c r="AA49" i="4" s="1" a="1"/>
  <c r="AA49" i="4" s="1"/>
  <c r="AX29" i="4"/>
  <c r="AX30" i="13" s="1"/>
  <c r="AX47" i="4"/>
  <c r="AX49" i="4" s="1" a="1"/>
  <c r="AX49" i="4" s="1"/>
  <c r="CK29" i="4"/>
  <c r="CK30" i="13" s="1"/>
  <c r="CK47" i="4"/>
  <c r="CK49" i="4" s="1" a="1"/>
  <c r="CK49" i="4" s="1"/>
  <c r="M29" i="4"/>
  <c r="M30" i="13" s="1"/>
  <c r="M47" i="4"/>
  <c r="M49" i="4" s="1" a="1"/>
  <c r="M49" i="4" s="1"/>
  <c r="L29" i="4"/>
  <c r="L30" i="13" s="1"/>
  <c r="L47" i="4"/>
  <c r="DF29" i="4"/>
  <c r="DF30" i="13" s="1"/>
  <c r="DF47" i="4"/>
  <c r="DF49" i="4" s="1" a="1"/>
  <c r="DF49" i="4" s="1"/>
  <c r="J31" i="4"/>
  <c r="J128" i="4" s="1"/>
  <c r="J129" i="4" s="1"/>
  <c r="J62" i="4"/>
  <c r="J63" i="4" s="1"/>
  <c r="W11" i="8"/>
  <c r="V11" i="8"/>
  <c r="AE132" i="4"/>
  <c r="AE133" i="4" s="1"/>
  <c r="AE136" i="4" s="1"/>
  <c r="AE135" i="4"/>
  <c r="AE193" i="4" s="1"/>
  <c r="BC129" i="4"/>
  <c r="CA129" i="4"/>
  <c r="BO129" i="4"/>
  <c r="DS172" i="13"/>
  <c r="EE177" i="13"/>
  <c r="EF178" i="13"/>
  <c r="EB173" i="13"/>
  <c r="DX175" i="13"/>
  <c r="DU175" i="13"/>
  <c r="EG178" i="13"/>
  <c r="DV170" i="13"/>
  <c r="DY173" i="13"/>
  <c r="DZ176" i="13"/>
  <c r="EC176" i="13"/>
  <c r="DW174" i="13"/>
  <c r="DQ178" i="13"/>
  <c r="H13" i="4"/>
  <c r="H25" i="4"/>
  <c r="BB62" i="4"/>
  <c r="P170" i="13"/>
  <c r="P132" i="13"/>
  <c r="DN164" i="13"/>
  <c r="DN166" i="13"/>
  <c r="DN165" i="13"/>
  <c r="DN170" i="13"/>
  <c r="DN173" i="13"/>
  <c r="DN177" i="13"/>
  <c r="DN160" i="13"/>
  <c r="DN174" i="13"/>
  <c r="P157" i="13"/>
  <c r="P108" i="13"/>
  <c r="DN163" i="13"/>
  <c r="DN167" i="13"/>
  <c r="DN161" i="13"/>
  <c r="P135" i="13"/>
  <c r="P72" i="13"/>
  <c r="P130" i="13"/>
  <c r="P102" i="13"/>
  <c r="P146" i="13"/>
  <c r="DN169" i="13"/>
  <c r="DN171" i="13"/>
  <c r="DN178" i="13"/>
  <c r="DN175" i="13"/>
  <c r="DN159" i="13"/>
  <c r="DN176" i="13"/>
  <c r="DN162" i="13"/>
  <c r="DN168" i="13"/>
  <c r="BL105" i="13"/>
  <c r="EB178" i="13"/>
  <c r="AT175" i="13"/>
  <c r="AT125" i="13"/>
  <c r="BQ118" i="13"/>
  <c r="AT154" i="13"/>
  <c r="BQ115" i="13"/>
  <c r="AT134" i="13"/>
  <c r="AT136" i="13"/>
  <c r="AT129" i="13"/>
  <c r="AT139" i="13"/>
  <c r="AT171" i="13"/>
  <c r="AT148" i="13"/>
  <c r="AT124" i="13"/>
  <c r="AT152" i="13"/>
  <c r="AT164" i="13"/>
  <c r="BQ125" i="13"/>
  <c r="BQ160" i="13"/>
  <c r="AT144" i="13"/>
  <c r="AT140" i="13"/>
  <c r="AT114" i="13"/>
  <c r="AT108" i="13"/>
  <c r="AT131" i="13"/>
  <c r="AT101" i="13"/>
  <c r="AT128" i="13"/>
  <c r="AT160" i="13"/>
  <c r="AT156" i="13"/>
  <c r="AT121" i="13"/>
  <c r="AT137" i="13"/>
  <c r="AT174" i="13"/>
  <c r="AT159" i="13"/>
  <c r="AT143" i="13"/>
  <c r="AT138" i="13"/>
  <c r="AT151" i="13"/>
  <c r="AT150" i="13"/>
  <c r="AT155" i="13"/>
  <c r="AT96" i="13"/>
  <c r="AT145" i="13"/>
  <c r="AT106" i="13"/>
  <c r="AT147" i="13"/>
  <c r="BQ139" i="13"/>
  <c r="AT109" i="13"/>
  <c r="AT126" i="13"/>
  <c r="AT133" i="13"/>
  <c r="AT168" i="13"/>
  <c r="BQ140" i="13"/>
  <c r="BQ162" i="13"/>
  <c r="AT123" i="13"/>
  <c r="AT87" i="13"/>
  <c r="AT173" i="13"/>
  <c r="AT153" i="13"/>
  <c r="AT104" i="13"/>
  <c r="AT177" i="13"/>
  <c r="AT172" i="13"/>
  <c r="AT178" i="13"/>
  <c r="AT90" i="13"/>
  <c r="AT89" i="13"/>
  <c r="AT132" i="13"/>
  <c r="AT176" i="13"/>
  <c r="AT95" i="13"/>
  <c r="AT88" i="13"/>
  <c r="AT142" i="13"/>
  <c r="AT102" i="13"/>
  <c r="AT170" i="13"/>
  <c r="AT113" i="13"/>
  <c r="AT120" i="13"/>
  <c r="AT116" i="13"/>
  <c r="AT127" i="13"/>
  <c r="AT122" i="13"/>
  <c r="AT135" i="13"/>
  <c r="AT115" i="13"/>
  <c r="AT100" i="13"/>
  <c r="AT118" i="13"/>
  <c r="AT163" i="13"/>
  <c r="AT119" i="13"/>
  <c r="AT130" i="13"/>
  <c r="AT146" i="13"/>
  <c r="BQ124" i="13"/>
  <c r="AT112" i="13"/>
  <c r="AT103" i="13"/>
  <c r="AT94" i="13"/>
  <c r="BQ136" i="13"/>
  <c r="AT111" i="13"/>
  <c r="BQ135" i="13"/>
  <c r="AT91" i="13"/>
  <c r="AT165" i="13"/>
  <c r="AT167" i="13"/>
  <c r="AT158" i="13"/>
  <c r="AT161" i="13"/>
  <c r="AT157" i="13"/>
  <c r="AT162" i="13"/>
  <c r="AT149" i="13"/>
  <c r="BQ148" i="13"/>
  <c r="BQ134" i="13"/>
  <c r="AT117" i="13"/>
  <c r="AT166" i="13"/>
  <c r="AT97" i="13"/>
  <c r="AT99" i="13"/>
  <c r="AT98" i="13"/>
  <c r="AT110" i="13"/>
  <c r="AT105" i="13"/>
  <c r="AT141" i="13"/>
  <c r="AT93" i="13"/>
  <c r="AT92" i="13"/>
  <c r="AT107" i="13"/>
  <c r="BJ138" i="13"/>
  <c r="EB177" i="13"/>
  <c r="EB176" i="13"/>
  <c r="EB175" i="13"/>
  <c r="EB174" i="13"/>
  <c r="V129" i="13"/>
  <c r="V134" i="13"/>
  <c r="AT31" i="4"/>
  <c r="AT128" i="4" s="1"/>
  <c r="V139" i="13"/>
  <c r="V113" i="13"/>
  <c r="V171" i="13"/>
  <c r="V93" i="13"/>
  <c r="BV159" i="13"/>
  <c r="V127" i="13"/>
  <c r="V112" i="13"/>
  <c r="BV134" i="13"/>
  <c r="V167" i="13"/>
  <c r="BV129" i="13"/>
  <c r="V154" i="13"/>
  <c r="Y88" i="13"/>
  <c r="CC151" i="13"/>
  <c r="V70" i="13"/>
  <c r="V166" i="13"/>
  <c r="V79" i="13"/>
  <c r="CC161" i="13"/>
  <c r="Y103" i="13"/>
  <c r="CO154" i="13"/>
  <c r="Y95" i="13"/>
  <c r="Y126" i="13"/>
  <c r="Y116" i="13"/>
  <c r="Y93" i="13"/>
  <c r="Y78" i="13"/>
  <c r="DF31" i="4"/>
  <c r="DF128" i="4" s="1"/>
  <c r="Y68" i="13"/>
  <c r="CS31" i="4"/>
  <c r="Y156" i="13"/>
  <c r="Y125" i="13"/>
  <c r="Y79" i="13"/>
  <c r="CO147" i="13"/>
  <c r="CO168" i="13"/>
  <c r="Y85" i="13"/>
  <c r="Y104" i="13"/>
  <c r="AO95" i="13"/>
  <c r="Y83" i="13"/>
  <c r="CO143" i="13"/>
  <c r="CO157" i="13"/>
  <c r="R66" i="13"/>
  <c r="DF157" i="13"/>
  <c r="DF156" i="13"/>
  <c r="DF167" i="13"/>
  <c r="DF169" i="13"/>
  <c r="P112" i="13"/>
  <c r="BL110" i="13"/>
  <c r="CT164" i="13"/>
  <c r="P113" i="13"/>
  <c r="P148" i="13"/>
  <c r="P159" i="13"/>
  <c r="BL111" i="13"/>
  <c r="BL130" i="13"/>
  <c r="P129" i="13"/>
  <c r="P79" i="13"/>
  <c r="P88" i="13"/>
  <c r="AP135" i="13"/>
  <c r="BL109" i="13"/>
  <c r="S101" i="13"/>
  <c r="P134" i="13"/>
  <c r="P165" i="13"/>
  <c r="P174" i="13"/>
  <c r="P118" i="13"/>
  <c r="EC62" i="4"/>
  <c r="BL122" i="13"/>
  <c r="BL131" i="13"/>
  <c r="BL133" i="13"/>
  <c r="P150" i="13"/>
  <c r="P110" i="13"/>
  <c r="P97" i="13"/>
  <c r="P67" i="13"/>
  <c r="BL117" i="13"/>
  <c r="S105" i="13"/>
  <c r="P60" i="13"/>
  <c r="P114" i="13"/>
  <c r="P152" i="13"/>
  <c r="P73" i="13"/>
  <c r="S132" i="13"/>
  <c r="P84" i="13"/>
  <c r="P100" i="13"/>
  <c r="S81" i="13"/>
  <c r="S160" i="13"/>
  <c r="S71" i="13"/>
  <c r="S65" i="13"/>
  <c r="V62" i="4"/>
  <c r="BP129" i="13"/>
  <c r="BQ31" i="4"/>
  <c r="BQ128" i="4" s="1"/>
  <c r="BP157" i="13"/>
  <c r="P109" i="13"/>
  <c r="P139" i="13"/>
  <c r="P74" i="13"/>
  <c r="P69" i="13"/>
  <c r="P127" i="13"/>
  <c r="P166" i="13"/>
  <c r="P64" i="13"/>
  <c r="P103" i="13"/>
  <c r="P131" i="13"/>
  <c r="P96" i="13"/>
  <c r="P126" i="13"/>
  <c r="P160" i="13"/>
  <c r="P61" i="13"/>
  <c r="P83" i="13"/>
  <c r="P58" i="13"/>
  <c r="R148" i="13"/>
  <c r="BP162" i="13"/>
  <c r="R118" i="13"/>
  <c r="P116" i="13"/>
  <c r="P70" i="13"/>
  <c r="P119" i="13"/>
  <c r="P59" i="13"/>
  <c r="P107" i="13"/>
  <c r="P140" i="13"/>
  <c r="P177" i="13"/>
  <c r="P125" i="13"/>
  <c r="P162" i="13"/>
  <c r="P68" i="13"/>
  <c r="P95" i="13"/>
  <c r="P133" i="13"/>
  <c r="P161" i="13"/>
  <c r="P94" i="13"/>
  <c r="P175" i="13"/>
  <c r="BJ154" i="13"/>
  <c r="BP151" i="13"/>
  <c r="P82" i="13"/>
  <c r="P104" i="13"/>
  <c r="P93" i="13"/>
  <c r="P87" i="13"/>
  <c r="P145" i="13"/>
  <c r="P147" i="13"/>
  <c r="P151" i="13"/>
  <c r="BP120" i="13"/>
  <c r="BP161" i="13"/>
  <c r="P115" i="13"/>
  <c r="P171" i="13"/>
  <c r="P155" i="13"/>
  <c r="P168" i="13"/>
  <c r="P57" i="13"/>
  <c r="P86" i="13"/>
  <c r="P137" i="13"/>
  <c r="P89" i="13"/>
  <c r="P122" i="13"/>
  <c r="P156" i="13"/>
  <c r="P92" i="13"/>
  <c r="P164" i="13"/>
  <c r="P78" i="13"/>
  <c r="P136" i="13"/>
  <c r="P154" i="13"/>
  <c r="P117" i="13"/>
  <c r="P158" i="13"/>
  <c r="BP174" i="13"/>
  <c r="BP156" i="13"/>
  <c r="P169" i="13"/>
  <c r="P98" i="13"/>
  <c r="P121" i="13"/>
  <c r="P106" i="13"/>
  <c r="P138" i="13"/>
  <c r="P167" i="13"/>
  <c r="P66" i="13"/>
  <c r="P163" i="13"/>
  <c r="P144" i="13"/>
  <c r="P172" i="13"/>
  <c r="P81" i="13"/>
  <c r="P99" i="13"/>
  <c r="P149" i="13"/>
  <c r="P91" i="13"/>
  <c r="EH31" i="4"/>
  <c r="EH128" i="4" s="1"/>
  <c r="R171" i="13"/>
  <c r="P71" i="13"/>
  <c r="P90" i="13"/>
  <c r="P128" i="13"/>
  <c r="P141" i="13"/>
  <c r="P120" i="13"/>
  <c r="BP176" i="13"/>
  <c r="BP119" i="13"/>
  <c r="P80" i="13"/>
  <c r="P124" i="13"/>
  <c r="P176" i="13"/>
  <c r="P63" i="13"/>
  <c r="P173" i="13"/>
  <c r="P65" i="13"/>
  <c r="P105" i="13"/>
  <c r="P178" i="13"/>
  <c r="P101" i="13"/>
  <c r="P111" i="13"/>
  <c r="P153" i="13"/>
  <c r="P62" i="13"/>
  <c r="P85" i="13"/>
  <c r="P123" i="13"/>
  <c r="P143" i="13"/>
  <c r="V114" i="13"/>
  <c r="V108" i="13"/>
  <c r="V141" i="13"/>
  <c r="V170" i="13"/>
  <c r="V152" i="13"/>
  <c r="V109" i="13"/>
  <c r="V82" i="13"/>
  <c r="V68" i="13"/>
  <c r="V161" i="13"/>
  <c r="V65" i="13"/>
  <c r="V140" i="13"/>
  <c r="V123" i="13"/>
  <c r="CC127" i="13"/>
  <c r="BV145" i="13"/>
  <c r="BV127" i="13"/>
  <c r="V72" i="13"/>
  <c r="V144" i="13"/>
  <c r="V168" i="13"/>
  <c r="V148" i="13"/>
  <c r="V159" i="13"/>
  <c r="V142" i="13"/>
  <c r="V175" i="13"/>
  <c r="V64" i="13"/>
  <c r="V103" i="13"/>
  <c r="V158" i="13"/>
  <c r="V105" i="13"/>
  <c r="V136" i="13"/>
  <c r="V177" i="13"/>
  <c r="V111" i="13"/>
  <c r="CC141" i="13"/>
  <c r="BV174" i="13"/>
  <c r="V84" i="13"/>
  <c r="V121" i="13"/>
  <c r="V122" i="13"/>
  <c r="BV140" i="13"/>
  <c r="V78" i="13"/>
  <c r="BV171" i="13"/>
  <c r="V110" i="13"/>
  <c r="V101" i="13"/>
  <c r="V98" i="13"/>
  <c r="V95" i="13"/>
  <c r="V147" i="13"/>
  <c r="V90" i="13"/>
  <c r="V173" i="13"/>
  <c r="V74" i="13"/>
  <c r="V96" i="13"/>
  <c r="CC144" i="13"/>
  <c r="BV143" i="13"/>
  <c r="BV167" i="13"/>
  <c r="V149" i="13"/>
  <c r="V71" i="13"/>
  <c r="V156" i="13"/>
  <c r="V157" i="13"/>
  <c r="V143" i="13"/>
  <c r="V125" i="13"/>
  <c r="V162" i="13"/>
  <c r="V67" i="13"/>
  <c r="V86" i="13"/>
  <c r="V116" i="13"/>
  <c r="V145" i="13"/>
  <c r="V99" i="13"/>
  <c r="V135" i="13"/>
  <c r="V115" i="13"/>
  <c r="V128" i="13"/>
  <c r="CC139" i="13"/>
  <c r="BV178" i="13"/>
  <c r="V106" i="13"/>
  <c r="V87" i="13"/>
  <c r="V174" i="13"/>
  <c r="BV136" i="13"/>
  <c r="BV153" i="13"/>
  <c r="V83" i="13"/>
  <c r="V119" i="13"/>
  <c r="V89" i="13"/>
  <c r="V107" i="13"/>
  <c r="V94" i="13"/>
  <c r="V88" i="13"/>
  <c r="V124" i="13"/>
  <c r="V146" i="13"/>
  <c r="V153" i="13"/>
  <c r="V81" i="13"/>
  <c r="V85" i="13"/>
  <c r="V69" i="13"/>
  <c r="V118" i="13"/>
  <c r="V165" i="13"/>
  <c r="CC157" i="13"/>
  <c r="CC131" i="13"/>
  <c r="CC175" i="13"/>
  <c r="V169" i="13"/>
  <c r="V176" i="13"/>
  <c r="V150" i="13"/>
  <c r="V131" i="13"/>
  <c r="V164" i="13"/>
  <c r="V117" i="13"/>
  <c r="V160" i="13"/>
  <c r="V63" i="13"/>
  <c r="V133" i="13"/>
  <c r="V130" i="13"/>
  <c r="V120" i="13"/>
  <c r="V126" i="13"/>
  <c r="V178" i="13"/>
  <c r="V172" i="13"/>
  <c r="CC153" i="13"/>
  <c r="CC132" i="13"/>
  <c r="BV157" i="13"/>
  <c r="BV118" i="13"/>
  <c r="V91" i="13"/>
  <c r="V104" i="13"/>
  <c r="V92" i="13"/>
  <c r="V132" i="13"/>
  <c r="V102" i="13"/>
  <c r="V66" i="13"/>
  <c r="V80" i="13"/>
  <c r="V138" i="13"/>
  <c r="V137" i="13"/>
  <c r="V155" i="13"/>
  <c r="V73" i="13"/>
  <c r="V100" i="13"/>
  <c r="V163" i="13"/>
  <c r="V97" i="13"/>
  <c r="CC152" i="13"/>
  <c r="CC178" i="13"/>
  <c r="AO138" i="13"/>
  <c r="Y99" i="13"/>
  <c r="Y152" i="13"/>
  <c r="Y117" i="13"/>
  <c r="Y142" i="13"/>
  <c r="Y145" i="13"/>
  <c r="Y144" i="13"/>
  <c r="Y151" i="13"/>
  <c r="Y140" i="13"/>
  <c r="Y159" i="13"/>
  <c r="Y150" i="13"/>
  <c r="Y157" i="13"/>
  <c r="AO108" i="13"/>
  <c r="CO146" i="13"/>
  <c r="CO173" i="13"/>
  <c r="CO167" i="13"/>
  <c r="CO172" i="13"/>
  <c r="CO145" i="13"/>
  <c r="CO155" i="13"/>
  <c r="CO134" i="13"/>
  <c r="DF158" i="13"/>
  <c r="DF151" i="13"/>
  <c r="L62" i="4"/>
  <c r="Y178" i="13"/>
  <c r="Y109" i="13"/>
  <c r="Y111" i="13"/>
  <c r="AO125" i="13"/>
  <c r="AO82" i="13"/>
  <c r="Y122" i="13"/>
  <c r="Y67" i="13"/>
  <c r="Y70" i="13"/>
  <c r="Y80" i="13"/>
  <c r="Y89" i="13"/>
  <c r="Y81" i="13"/>
  <c r="Y110" i="13"/>
  <c r="Y138" i="13"/>
  <c r="Y161" i="13"/>
  <c r="Y112" i="13"/>
  <c r="CO162" i="13"/>
  <c r="CO166" i="13"/>
  <c r="CO156" i="13"/>
  <c r="CO171" i="13"/>
  <c r="CO177" i="13"/>
  <c r="CO136" i="13"/>
  <c r="AU150" i="13"/>
  <c r="AO31" i="4"/>
  <c r="DF168" i="13"/>
  <c r="Y165" i="13"/>
  <c r="Y163" i="13"/>
  <c r="AO92" i="13"/>
  <c r="Y86" i="13"/>
  <c r="Y121" i="13"/>
  <c r="Y124" i="13"/>
  <c r="Y133" i="13"/>
  <c r="Y136" i="13"/>
  <c r="Y141" i="13"/>
  <c r="Y143" i="13"/>
  <c r="Y154" i="13"/>
  <c r="Y149" i="13"/>
  <c r="Y172" i="13"/>
  <c r="Y173" i="13"/>
  <c r="Y113" i="13"/>
  <c r="Y115" i="13"/>
  <c r="CO152" i="13"/>
  <c r="CO149" i="13"/>
  <c r="CO150" i="13"/>
  <c r="CO170" i="13"/>
  <c r="CO148" i="13"/>
  <c r="Y171" i="13"/>
  <c r="DF152" i="13"/>
  <c r="Y169" i="13"/>
  <c r="Y106" i="13"/>
  <c r="AO139" i="13"/>
  <c r="Y130" i="13"/>
  <c r="Y119" i="13"/>
  <c r="Y127" i="13"/>
  <c r="Y72" i="13"/>
  <c r="Y74" i="13"/>
  <c r="Y87" i="13"/>
  <c r="Y102" i="13"/>
  <c r="Y94" i="13"/>
  <c r="Y97" i="13"/>
  <c r="Y107" i="13"/>
  <c r="Y168" i="13"/>
  <c r="Y131" i="13"/>
  <c r="CO137" i="13"/>
  <c r="CO161" i="13"/>
  <c r="CO153" i="13"/>
  <c r="CO142" i="13"/>
  <c r="AO156" i="13"/>
  <c r="AO175" i="13"/>
  <c r="AO166" i="13"/>
  <c r="Y91" i="13"/>
  <c r="Y82" i="13"/>
  <c r="Y128" i="13"/>
  <c r="Y132" i="13"/>
  <c r="Y137" i="13"/>
  <c r="Y139" i="13"/>
  <c r="Y134" i="13"/>
  <c r="Y153" i="13"/>
  <c r="Y158" i="13"/>
  <c r="Y147" i="13"/>
  <c r="Y164" i="13"/>
  <c r="AO112" i="13"/>
  <c r="AO159" i="13"/>
  <c r="CO175" i="13"/>
  <c r="CO164" i="13"/>
  <c r="CO176" i="13"/>
  <c r="CO165" i="13"/>
  <c r="CO144" i="13"/>
  <c r="CO178" i="13"/>
  <c r="DF165" i="13"/>
  <c r="DF174" i="13"/>
  <c r="DF161" i="13"/>
  <c r="DF166" i="13"/>
  <c r="DF175" i="13"/>
  <c r="AO124" i="13"/>
  <c r="Y71" i="13"/>
  <c r="AO99" i="13"/>
  <c r="Y170" i="13"/>
  <c r="Y118" i="13"/>
  <c r="Y120" i="13"/>
  <c r="Y148" i="13"/>
  <c r="Y69" i="13"/>
  <c r="Y66" i="13"/>
  <c r="Y92" i="13"/>
  <c r="Y73" i="13"/>
  <c r="Y84" i="13"/>
  <c r="Y90" i="13"/>
  <c r="Y98" i="13"/>
  <c r="Y108" i="13"/>
  <c r="Y177" i="13"/>
  <c r="Y174" i="13"/>
  <c r="CO174" i="13"/>
  <c r="CO159" i="13"/>
  <c r="CO158" i="13"/>
  <c r="CO141" i="13"/>
  <c r="CO135" i="13"/>
  <c r="CO169" i="13"/>
  <c r="DF171" i="13"/>
  <c r="DF178" i="13"/>
  <c r="DF164" i="13"/>
  <c r="DF162" i="13"/>
  <c r="DF153" i="13"/>
  <c r="DF173" i="13"/>
  <c r="DF163" i="13"/>
  <c r="Y175" i="13"/>
  <c r="AO150" i="13"/>
  <c r="Y176" i="13"/>
  <c r="Y100" i="13"/>
  <c r="Y101" i="13"/>
  <c r="Y123" i="13"/>
  <c r="Y135" i="13"/>
  <c r="Y129" i="13"/>
  <c r="Y146" i="13"/>
  <c r="Y155" i="13"/>
  <c r="Y166" i="13"/>
  <c r="Y160" i="13"/>
  <c r="Y162" i="13"/>
  <c r="Y167" i="13"/>
  <c r="Y114" i="13"/>
  <c r="Y105" i="13"/>
  <c r="CO160" i="13"/>
  <c r="CO151" i="13"/>
  <c r="CO140" i="13"/>
  <c r="CO163" i="13"/>
  <c r="CO139" i="13"/>
  <c r="DF160" i="13"/>
  <c r="DF159" i="13"/>
  <c r="DF155" i="13"/>
  <c r="DF172" i="13"/>
  <c r="DF176" i="13"/>
  <c r="DF177" i="13"/>
  <c r="DF170" i="13"/>
  <c r="BL160" i="13"/>
  <c r="BL149" i="13"/>
  <c r="BL158" i="13"/>
  <c r="BL148" i="13"/>
  <c r="BL132" i="13"/>
  <c r="BL175" i="13"/>
  <c r="BL167" i="13"/>
  <c r="BL138" i="13"/>
  <c r="BL126" i="13"/>
  <c r="BL177" i="13"/>
  <c r="BL173" i="13"/>
  <c r="BL120" i="13"/>
  <c r="BL178" i="13"/>
  <c r="BL121" i="13"/>
  <c r="BL171" i="13"/>
  <c r="BL119" i="13"/>
  <c r="BL114" i="13"/>
  <c r="BL157" i="13"/>
  <c r="BL137" i="13"/>
  <c r="BL128" i="13"/>
  <c r="BL134" i="13"/>
  <c r="BL143" i="13"/>
  <c r="BL125" i="13"/>
  <c r="BL115" i="13"/>
  <c r="BL150" i="13"/>
  <c r="BL147" i="13"/>
  <c r="BL153" i="13"/>
  <c r="BL113" i="13"/>
  <c r="BL156" i="13"/>
  <c r="BL154" i="13"/>
  <c r="BL162" i="13"/>
  <c r="BL151" i="13"/>
  <c r="BL141" i="13"/>
  <c r="BL174" i="13"/>
  <c r="BL170" i="13"/>
  <c r="BL145" i="13"/>
  <c r="BL155" i="13"/>
  <c r="BL165" i="13"/>
  <c r="BL108" i="13"/>
  <c r="BL166" i="13"/>
  <c r="BL169" i="13"/>
  <c r="BL172" i="13"/>
  <c r="BL107" i="13"/>
  <c r="BL163" i="13"/>
  <c r="BL164" i="13"/>
  <c r="BL112" i="13"/>
  <c r="BL140" i="13"/>
  <c r="BL127" i="13"/>
  <c r="BL129" i="13"/>
  <c r="BL116" i="13"/>
  <c r="BL106" i="13"/>
  <c r="BL176" i="13"/>
  <c r="BL139" i="13"/>
  <c r="BL118" i="13"/>
  <c r="BL168" i="13"/>
  <c r="BL142" i="13"/>
  <c r="BL123" i="13"/>
  <c r="BL144" i="13"/>
  <c r="BL136" i="13"/>
  <c r="BL124" i="13"/>
  <c r="BL161" i="13"/>
  <c r="BL159" i="13"/>
  <c r="BL146" i="13"/>
  <c r="BL152" i="13"/>
  <c r="AO133" i="13"/>
  <c r="AO173" i="13"/>
  <c r="AO113" i="13"/>
  <c r="AO135" i="13"/>
  <c r="AO145" i="13"/>
  <c r="AO128" i="13"/>
  <c r="AO171" i="13"/>
  <c r="AO84" i="13"/>
  <c r="AO90" i="13"/>
  <c r="AO89" i="13"/>
  <c r="AO142" i="13"/>
  <c r="AO141" i="13"/>
  <c r="AO126" i="13"/>
  <c r="AO169" i="13"/>
  <c r="AO144" i="13"/>
  <c r="AO94" i="13"/>
  <c r="AO83" i="13"/>
  <c r="AO165" i="13"/>
  <c r="AU88" i="13"/>
  <c r="AO97" i="13"/>
  <c r="AO161" i="13"/>
  <c r="AO160" i="13"/>
  <c r="AO111" i="13"/>
  <c r="AU140" i="13"/>
  <c r="EC174" i="13"/>
  <c r="BQ117" i="13"/>
  <c r="BQ113" i="13"/>
  <c r="BQ141" i="13"/>
  <c r="BQ163" i="13"/>
  <c r="BQ154" i="13"/>
  <c r="BQ157" i="13"/>
  <c r="BQ173" i="13"/>
  <c r="BQ153" i="13"/>
  <c r="EC175" i="13"/>
  <c r="BC134" i="13"/>
  <c r="BQ132" i="13"/>
  <c r="BQ128" i="13"/>
  <c r="BQ167" i="13"/>
  <c r="BQ177" i="13"/>
  <c r="BQ166" i="13"/>
  <c r="BQ171" i="13"/>
  <c r="BQ142" i="13"/>
  <c r="BQ170" i="13"/>
  <c r="BI111" i="13"/>
  <c r="BQ149" i="13"/>
  <c r="EC177" i="13"/>
  <c r="BQ159" i="13"/>
  <c r="BQ152" i="13"/>
  <c r="BQ146" i="13"/>
  <c r="BQ164" i="13"/>
  <c r="BQ172" i="13"/>
  <c r="BQ121" i="13"/>
  <c r="BQ158" i="13"/>
  <c r="BQ156" i="13"/>
  <c r="BQ178" i="13"/>
  <c r="BQ110" i="13"/>
  <c r="BQ116" i="13"/>
  <c r="BQ120" i="13"/>
  <c r="BQ144" i="13"/>
  <c r="BQ129" i="13"/>
  <c r="BQ174" i="13"/>
  <c r="BQ165" i="13"/>
  <c r="BQ111" i="13"/>
  <c r="BQ122" i="13"/>
  <c r="BQ169" i="13"/>
  <c r="BQ131" i="13"/>
  <c r="BQ161" i="13"/>
  <c r="BQ130" i="13"/>
  <c r="BQ168" i="13"/>
  <c r="BQ112" i="13"/>
  <c r="BQ145" i="13"/>
  <c r="BQ123" i="13"/>
  <c r="BQ176" i="13"/>
  <c r="BQ138" i="13"/>
  <c r="BQ127" i="13"/>
  <c r="BQ175" i="13"/>
  <c r="BQ155" i="13"/>
  <c r="BQ133" i="13"/>
  <c r="BJ145" i="13"/>
  <c r="BC137" i="13"/>
  <c r="EC178" i="13"/>
  <c r="BQ151" i="13"/>
  <c r="BQ147" i="13"/>
  <c r="BQ114" i="13"/>
  <c r="BQ143" i="13"/>
  <c r="BQ137" i="13"/>
  <c r="BQ119" i="13"/>
  <c r="BQ150" i="13"/>
  <c r="BI117" i="13"/>
  <c r="BJ171" i="13"/>
  <c r="BI150" i="13"/>
  <c r="BJ133" i="13"/>
  <c r="BI153" i="13"/>
  <c r="BJ131" i="13"/>
  <c r="BJ177" i="13"/>
  <c r="BI178" i="13"/>
  <c r="BJ151" i="13"/>
  <c r="BJ112" i="13"/>
  <c r="BI120" i="13"/>
  <c r="BJ119" i="13"/>
  <c r="BJ144" i="13"/>
  <c r="BJ123" i="13"/>
  <c r="BI136" i="13"/>
  <c r="BJ134" i="13"/>
  <c r="BJ165" i="13"/>
  <c r="BJ152" i="13"/>
  <c r="BJ157" i="13"/>
  <c r="BJ127" i="13"/>
  <c r="BJ147" i="13"/>
  <c r="BI139" i="13"/>
  <c r="J107" i="13"/>
  <c r="J64" i="13"/>
  <c r="U157" i="13"/>
  <c r="AN31" i="4"/>
  <c r="U151" i="13"/>
  <c r="U66" i="13"/>
  <c r="U93" i="13"/>
  <c r="J138" i="13"/>
  <c r="J87" i="13"/>
  <c r="CB151" i="13"/>
  <c r="J98" i="13"/>
  <c r="J117" i="13"/>
  <c r="J140" i="13"/>
  <c r="S98" i="13"/>
  <c r="S104" i="13"/>
  <c r="CB124" i="13"/>
  <c r="J115" i="13"/>
  <c r="J90" i="13"/>
  <c r="S62" i="13"/>
  <c r="S173" i="13"/>
  <c r="S170" i="13"/>
  <c r="J67" i="13"/>
  <c r="J53" i="13"/>
  <c r="J57" i="13"/>
  <c r="S91" i="13"/>
  <c r="S140" i="13"/>
  <c r="J165" i="13"/>
  <c r="J111" i="13"/>
  <c r="J73" i="13"/>
  <c r="U31" i="4"/>
  <c r="U128" i="4" s="1"/>
  <c r="J172" i="13"/>
  <c r="J101" i="13"/>
  <c r="J154" i="13"/>
  <c r="J162" i="13"/>
  <c r="J157" i="13"/>
  <c r="J152" i="13"/>
  <c r="J146" i="13"/>
  <c r="J78" i="13"/>
  <c r="J133" i="13"/>
  <c r="J153" i="13"/>
  <c r="J139" i="13"/>
  <c r="J134" i="13"/>
  <c r="J144" i="13"/>
  <c r="J128" i="13"/>
  <c r="J125" i="13"/>
  <c r="J106" i="13"/>
  <c r="BP31" i="4"/>
  <c r="BP128" i="4" s="1"/>
  <c r="CB170" i="13"/>
  <c r="J175" i="13"/>
  <c r="J59" i="13"/>
  <c r="J72" i="13"/>
  <c r="J93" i="13"/>
  <c r="J92" i="13"/>
  <c r="J100" i="13"/>
  <c r="J168" i="13"/>
  <c r="J155" i="13"/>
  <c r="J132" i="13"/>
  <c r="J75" i="13"/>
  <c r="J74" i="13"/>
  <c r="J58" i="13"/>
  <c r="J88" i="13"/>
  <c r="J62" i="13"/>
  <c r="J119" i="13"/>
  <c r="J178" i="13"/>
  <c r="J104" i="13"/>
  <c r="J96" i="13"/>
  <c r="J158" i="13"/>
  <c r="J145" i="13"/>
  <c r="J160" i="13"/>
  <c r="J112" i="13"/>
  <c r="J86" i="13"/>
  <c r="J109" i="13"/>
  <c r="J77" i="13"/>
  <c r="J110" i="13"/>
  <c r="J126" i="13"/>
  <c r="J113" i="13"/>
  <c r="J141" i="13"/>
  <c r="J118" i="13"/>
  <c r="J70" i="13"/>
  <c r="CB160" i="13"/>
  <c r="J176" i="13"/>
  <c r="J84" i="13"/>
  <c r="J147" i="13"/>
  <c r="J164" i="13"/>
  <c r="J51" i="13"/>
  <c r="CB121" i="13"/>
  <c r="J105" i="13"/>
  <c r="J95" i="13"/>
  <c r="J60" i="13"/>
  <c r="J161" i="13"/>
  <c r="J89" i="13"/>
  <c r="J149" i="13"/>
  <c r="J80" i="13"/>
  <c r="J79" i="13"/>
  <c r="J55" i="13"/>
  <c r="J169" i="13"/>
  <c r="J174" i="13"/>
  <c r="J124" i="13"/>
  <c r="J123" i="13"/>
  <c r="J127" i="13"/>
  <c r="J52" i="13"/>
  <c r="J131" i="13"/>
  <c r="CB128" i="13"/>
  <c r="J166" i="13"/>
  <c r="J167" i="13"/>
  <c r="J114" i="13"/>
  <c r="J94" i="13"/>
  <c r="J159" i="13"/>
  <c r="J97" i="13"/>
  <c r="J143" i="13"/>
  <c r="J142" i="13"/>
  <c r="J136" i="13"/>
  <c r="J148" i="13"/>
  <c r="J102" i="13"/>
  <c r="J66" i="13"/>
  <c r="J129" i="13"/>
  <c r="J61" i="13"/>
  <c r="J108" i="13"/>
  <c r="J120" i="13"/>
  <c r="J56" i="13"/>
  <c r="J170" i="13"/>
  <c r="J171" i="13"/>
  <c r="J82" i="13"/>
  <c r="J99" i="13"/>
  <c r="J150" i="13"/>
  <c r="J83" i="13"/>
  <c r="J71" i="13"/>
  <c r="J69" i="13"/>
  <c r="J65" i="13"/>
  <c r="J68" i="13"/>
  <c r="J76" i="13"/>
  <c r="J91" i="13"/>
  <c r="J103" i="13"/>
  <c r="J173" i="13"/>
  <c r="J156" i="13"/>
  <c r="J177" i="13"/>
  <c r="J163" i="13"/>
  <c r="J63" i="13"/>
  <c r="J85" i="13"/>
  <c r="J81" i="13"/>
  <c r="J130" i="13"/>
  <c r="J151" i="13"/>
  <c r="J135" i="13"/>
  <c r="J137" i="13"/>
  <c r="J116" i="13"/>
  <c r="J122" i="13"/>
  <c r="J54" i="13"/>
  <c r="CB142" i="13"/>
  <c r="CB157" i="13"/>
  <c r="R65" i="13"/>
  <c r="R146" i="13"/>
  <c r="R63" i="13"/>
  <c r="R86" i="13"/>
  <c r="R127" i="13"/>
  <c r="DA161" i="13"/>
  <c r="R102" i="13"/>
  <c r="R105" i="13"/>
  <c r="R59" i="13"/>
  <c r="BX170" i="13"/>
  <c r="CB31" i="4"/>
  <c r="CB128" i="4" s="1"/>
  <c r="R155" i="13"/>
  <c r="R114" i="13"/>
  <c r="R126" i="13"/>
  <c r="R177" i="13"/>
  <c r="CC31" i="4"/>
  <c r="CC128" i="4" s="1"/>
  <c r="R125" i="13"/>
  <c r="R120" i="13"/>
  <c r="CB141" i="13"/>
  <c r="CB122" i="13"/>
  <c r="CB130" i="13"/>
  <c r="CB159" i="13"/>
  <c r="CB172" i="13"/>
  <c r="CB168" i="13"/>
  <c r="CB167" i="13"/>
  <c r="CB153" i="13"/>
  <c r="CB127" i="13"/>
  <c r="CB129" i="13"/>
  <c r="CB123" i="13"/>
  <c r="CB149" i="13"/>
  <c r="CB158" i="13"/>
  <c r="CB173" i="13"/>
  <c r="CB140" i="13"/>
  <c r="CB136" i="13"/>
  <c r="CB155" i="13"/>
  <c r="CB152" i="13"/>
  <c r="CB176" i="13"/>
  <c r="CB139" i="13"/>
  <c r="CB147" i="13"/>
  <c r="CB137" i="13"/>
  <c r="CB131" i="13"/>
  <c r="CB156" i="13"/>
  <c r="CB150" i="13"/>
  <c r="CB148" i="13"/>
  <c r="CB164" i="13"/>
  <c r="CB138" i="13"/>
  <c r="CB146" i="13"/>
  <c r="CB126" i="13"/>
  <c r="CB166" i="13"/>
  <c r="CB171" i="13"/>
  <c r="CB132" i="13"/>
  <c r="CB145" i="13"/>
  <c r="CB162" i="13"/>
  <c r="CB133" i="13"/>
  <c r="CB134" i="13"/>
  <c r="CB169" i="13"/>
  <c r="CB174" i="13"/>
  <c r="CB154" i="13"/>
  <c r="CB143" i="13"/>
  <c r="CB125" i="13"/>
  <c r="CB178" i="13"/>
  <c r="CB165" i="13"/>
  <c r="CB144" i="13"/>
  <c r="CB177" i="13"/>
  <c r="CB175" i="13"/>
  <c r="CB163" i="13"/>
  <c r="CB161" i="13"/>
  <c r="BV162" i="13"/>
  <c r="BV155" i="13"/>
  <c r="BV146" i="13"/>
  <c r="BV141" i="13"/>
  <c r="BV117" i="13"/>
  <c r="BV126" i="13"/>
  <c r="BV172" i="13"/>
  <c r="BV168" i="13"/>
  <c r="BV169" i="13"/>
  <c r="BC120" i="13"/>
  <c r="AG116" i="13"/>
  <c r="BI164" i="13"/>
  <c r="BI156" i="13"/>
  <c r="CC147" i="13"/>
  <c r="CC146" i="13"/>
  <c r="CC145" i="13"/>
  <c r="CC148" i="13"/>
  <c r="CC136" i="13"/>
  <c r="CC176" i="13"/>
  <c r="CC165" i="13"/>
  <c r="BV152" i="13"/>
  <c r="BV147" i="13"/>
  <c r="BV148" i="13"/>
  <c r="BV135" i="13"/>
  <c r="BV130" i="13"/>
  <c r="BV154" i="13"/>
  <c r="BV175" i="13"/>
  <c r="BC142" i="13"/>
  <c r="BI134" i="13"/>
  <c r="BI175" i="13"/>
  <c r="BI125" i="13"/>
  <c r="CC170" i="13"/>
  <c r="CC158" i="13"/>
  <c r="CC156" i="13"/>
  <c r="CC138" i="13"/>
  <c r="CC172" i="13"/>
  <c r="CC162" i="13"/>
  <c r="CC171" i="13"/>
  <c r="CC164" i="13"/>
  <c r="CC169" i="13"/>
  <c r="BV115" i="13"/>
  <c r="BV166" i="13"/>
  <c r="BI158" i="13"/>
  <c r="BI168" i="13"/>
  <c r="BI144" i="13"/>
  <c r="BI102" i="13"/>
  <c r="CC149" i="13"/>
  <c r="CC134" i="13"/>
  <c r="CC137" i="13"/>
  <c r="CC129" i="13"/>
  <c r="CC150" i="13"/>
  <c r="CC168" i="13"/>
  <c r="CC167" i="13"/>
  <c r="CC163" i="13"/>
  <c r="BV119" i="13"/>
  <c r="BV142" i="13"/>
  <c r="BV164" i="13"/>
  <c r="BV128" i="13"/>
  <c r="BV120" i="13"/>
  <c r="BV123" i="13"/>
  <c r="BV131" i="13"/>
  <c r="BV124" i="13"/>
  <c r="BV116" i="13"/>
  <c r="BV177" i="13"/>
  <c r="BV149" i="13"/>
  <c r="BV163" i="13"/>
  <c r="BV133" i="13"/>
  <c r="BV156" i="13"/>
  <c r="BV160" i="13"/>
  <c r="BI103" i="13"/>
  <c r="BI172" i="13"/>
  <c r="BI131" i="13"/>
  <c r="CC126" i="13"/>
  <c r="CC123" i="13"/>
  <c r="CC135" i="13"/>
  <c r="CC177" i="13"/>
  <c r="BV122" i="13"/>
  <c r="BI121" i="13"/>
  <c r="BI159" i="13"/>
  <c r="BI152" i="13"/>
  <c r="CC159" i="13"/>
  <c r="CC133" i="13"/>
  <c r="CC124" i="13"/>
  <c r="CC125" i="13"/>
  <c r="CC130" i="13"/>
  <c r="CC174" i="13"/>
  <c r="CC166" i="13"/>
  <c r="BI107" i="13"/>
  <c r="BV150" i="13"/>
  <c r="BV138" i="13"/>
  <c r="BV137" i="13"/>
  <c r="BV165" i="13"/>
  <c r="BV161" i="13"/>
  <c r="BV151" i="13"/>
  <c r="BV158" i="13"/>
  <c r="BV139" i="13"/>
  <c r="BV144" i="13"/>
  <c r="BV121" i="13"/>
  <c r="BV173" i="13"/>
  <c r="BV176" i="13"/>
  <c r="BV170" i="13"/>
  <c r="BV132" i="13"/>
  <c r="M92" i="13"/>
  <c r="BI128" i="13"/>
  <c r="BI116" i="13"/>
  <c r="BI162" i="13"/>
  <c r="CC154" i="13"/>
  <c r="CC155" i="13"/>
  <c r="CC143" i="13"/>
  <c r="CC142" i="13"/>
  <c r="CC122" i="13"/>
  <c r="CC128" i="13"/>
  <c r="CC173" i="13"/>
  <c r="CC160" i="13"/>
  <c r="BI148" i="13"/>
  <c r="BP139" i="13"/>
  <c r="BP160" i="13"/>
  <c r="U147" i="13"/>
  <c r="DH172" i="13"/>
  <c r="AK80" i="13"/>
  <c r="AK97" i="13"/>
  <c r="AK105" i="13"/>
  <c r="AK178" i="13"/>
  <c r="BP178" i="13"/>
  <c r="BP152" i="13"/>
  <c r="BP130" i="13"/>
  <c r="BP148" i="13"/>
  <c r="BP109" i="13"/>
  <c r="BP124" i="13"/>
  <c r="BP114" i="13"/>
  <c r="BP110" i="13"/>
  <c r="BP165" i="13"/>
  <c r="BP147" i="13"/>
  <c r="BP138" i="13"/>
  <c r="BP134" i="13"/>
  <c r="BP164" i="13"/>
  <c r="BP128" i="13"/>
  <c r="BP144" i="13"/>
  <c r="M125" i="13"/>
  <c r="EB31" i="4"/>
  <c r="EB128" i="4" s="1"/>
  <c r="BP117" i="13"/>
  <c r="BP173" i="13"/>
  <c r="BP154" i="13"/>
  <c r="BP136" i="13"/>
  <c r="BP159" i="13"/>
  <c r="BP145" i="13"/>
  <c r="BP132" i="13"/>
  <c r="AW144" i="13"/>
  <c r="AR158" i="13"/>
  <c r="BP127" i="13"/>
  <c r="BP111" i="13"/>
  <c r="BP170" i="13"/>
  <c r="BP141" i="13"/>
  <c r="M171" i="13"/>
  <c r="U177" i="13"/>
  <c r="U71" i="13"/>
  <c r="AP89" i="13"/>
  <c r="BP169" i="13"/>
  <c r="BP158" i="13"/>
  <c r="BP146" i="13"/>
  <c r="BP126" i="13"/>
  <c r="BP135" i="13"/>
  <c r="BP166" i="13"/>
  <c r="BP122" i="13"/>
  <c r="CT142" i="13"/>
  <c r="BP125" i="13"/>
  <c r="BP168" i="13"/>
  <c r="BP149" i="13"/>
  <c r="BP153" i="13"/>
  <c r="BP121" i="13"/>
  <c r="BP175" i="13"/>
  <c r="BP155" i="13"/>
  <c r="BP177" i="13"/>
  <c r="BP150" i="13"/>
  <c r="BP140" i="13"/>
  <c r="BP172" i="13"/>
  <c r="BP131" i="13"/>
  <c r="M84" i="13"/>
  <c r="U178" i="13"/>
  <c r="U96" i="13"/>
  <c r="U65" i="13"/>
  <c r="U104" i="13"/>
  <c r="U132" i="13"/>
  <c r="AW93" i="13"/>
  <c r="BP113" i="13"/>
  <c r="BP133" i="13"/>
  <c r="BP167" i="13"/>
  <c r="BP142" i="13"/>
  <c r="BP112" i="13"/>
  <c r="BP163" i="13"/>
  <c r="BP115" i="13"/>
  <c r="BP171" i="13"/>
  <c r="BP137" i="13"/>
  <c r="BP118" i="13"/>
  <c r="BP116" i="13"/>
  <c r="AW164" i="13"/>
  <c r="M106" i="13"/>
  <c r="U173" i="13"/>
  <c r="U80" i="13"/>
  <c r="U136" i="13"/>
  <c r="BP123" i="13"/>
  <c r="DV168" i="13"/>
  <c r="CX143" i="13"/>
  <c r="DV171" i="13"/>
  <c r="DV175" i="13"/>
  <c r="DV172" i="13"/>
  <c r="CX157" i="13"/>
  <c r="CX176" i="13"/>
  <c r="DV173" i="13"/>
  <c r="CX158" i="13"/>
  <c r="CX162" i="13"/>
  <c r="CX178" i="13"/>
  <c r="CX175" i="13"/>
  <c r="CX166" i="13"/>
  <c r="CX172" i="13"/>
  <c r="Q131" i="13"/>
  <c r="Q166" i="13"/>
  <c r="AJ161" i="13"/>
  <c r="AJ83" i="13"/>
  <c r="Q85" i="13"/>
  <c r="CA166" i="13"/>
  <c r="AJ124" i="13"/>
  <c r="Q66" i="13"/>
  <c r="AJ125" i="13"/>
  <c r="AJ169" i="13"/>
  <c r="Q174" i="13"/>
  <c r="T68" i="13"/>
  <c r="AJ177" i="13"/>
  <c r="AJ80" i="13"/>
  <c r="Q91" i="13"/>
  <c r="Q138" i="13"/>
  <c r="AJ92" i="13"/>
  <c r="AJ119" i="13"/>
  <c r="Q145" i="13"/>
  <c r="Q112" i="13"/>
  <c r="BY152" i="13"/>
  <c r="AJ88" i="13"/>
  <c r="Q162" i="13"/>
  <c r="Q69" i="13"/>
  <c r="T157" i="13"/>
  <c r="AJ127" i="13"/>
  <c r="Q155" i="13"/>
  <c r="Q177" i="13"/>
  <c r="Q142" i="13"/>
  <c r="T166" i="13"/>
  <c r="AJ129" i="13"/>
  <c r="AJ166" i="13"/>
  <c r="AJ126" i="13"/>
  <c r="AJ156" i="13"/>
  <c r="AJ93" i="13"/>
  <c r="AJ151" i="13"/>
  <c r="AJ153" i="13"/>
  <c r="AJ78" i="13"/>
  <c r="AJ112" i="13"/>
  <c r="AJ149" i="13"/>
  <c r="AJ86" i="13"/>
  <c r="AJ111" i="13"/>
  <c r="AJ148" i="13"/>
  <c r="AJ81" i="13"/>
  <c r="L144" i="13"/>
  <c r="Q96" i="13"/>
  <c r="Q78" i="13"/>
  <c r="Q103" i="13"/>
  <c r="Q88" i="13"/>
  <c r="Q115" i="13"/>
  <c r="Q160" i="13"/>
  <c r="Q114" i="13"/>
  <c r="Q97" i="13"/>
  <c r="Q74" i="13"/>
  <c r="Q169" i="13"/>
  <c r="Q124" i="13"/>
  <c r="Q98" i="13"/>
  <c r="Q104" i="13"/>
  <c r="Q167" i="13"/>
  <c r="Q140" i="13"/>
  <c r="CA167" i="13"/>
  <c r="AJ91" i="13"/>
  <c r="AJ134" i="13"/>
  <c r="AJ171" i="13"/>
  <c r="AJ106" i="13"/>
  <c r="AJ85" i="13"/>
  <c r="AJ138" i="13"/>
  <c r="AJ167" i="13"/>
  <c r="AJ102" i="13"/>
  <c r="AJ147" i="13"/>
  <c r="AJ174" i="13"/>
  <c r="AJ104" i="13"/>
  <c r="AJ142" i="13"/>
  <c r="AJ94" i="13"/>
  <c r="Q172" i="13"/>
  <c r="Q148" i="13"/>
  <c r="Q65" i="13"/>
  <c r="Q156" i="13"/>
  <c r="Q108" i="13"/>
  <c r="Q87" i="13"/>
  <c r="Q171" i="13"/>
  <c r="Q163" i="13"/>
  <c r="Q122" i="13"/>
  <c r="Q90" i="13"/>
  <c r="Q63" i="13"/>
  <c r="Q157" i="13"/>
  <c r="Q111" i="13"/>
  <c r="Q175" i="13"/>
  <c r="Q164" i="13"/>
  <c r="CA126" i="13"/>
  <c r="CA169" i="13"/>
  <c r="BO127" i="13"/>
  <c r="AJ79" i="13"/>
  <c r="AJ123" i="13"/>
  <c r="AJ168" i="13"/>
  <c r="AJ150" i="13"/>
  <c r="AJ128" i="13"/>
  <c r="AJ114" i="13"/>
  <c r="AJ152" i="13"/>
  <c r="AJ87" i="13"/>
  <c r="AJ120" i="13"/>
  <c r="AJ162" i="13"/>
  <c r="AJ90" i="13"/>
  <c r="AK31" i="4"/>
  <c r="AK128" i="4" s="1"/>
  <c r="Q94" i="13"/>
  <c r="Q58" i="13"/>
  <c r="Q119" i="13"/>
  <c r="Q176" i="13"/>
  <c r="Q141" i="13"/>
  <c r="Q116" i="13"/>
  <c r="Q89" i="13"/>
  <c r="Q134" i="13"/>
  <c r="Q150" i="13"/>
  <c r="Q125" i="13"/>
  <c r="Q130" i="13"/>
  <c r="Q71" i="13"/>
  <c r="CA142" i="13"/>
  <c r="BO176" i="13"/>
  <c r="T71" i="13"/>
  <c r="AJ163" i="13"/>
  <c r="AJ96" i="13"/>
  <c r="AJ136" i="13"/>
  <c r="AJ131" i="13"/>
  <c r="AJ122" i="13"/>
  <c r="AJ98" i="13"/>
  <c r="AJ146" i="13"/>
  <c r="AJ137" i="13"/>
  <c r="AJ105" i="13"/>
  <c r="AJ139" i="13"/>
  <c r="AJ143" i="13"/>
  <c r="AJ103" i="13"/>
  <c r="AJ165" i="13"/>
  <c r="Q158" i="13"/>
  <c r="Q126" i="13"/>
  <c r="Q165" i="13"/>
  <c r="Q135" i="13"/>
  <c r="Q102" i="13"/>
  <c r="Q70" i="13"/>
  <c r="Q110" i="13"/>
  <c r="Q143" i="13"/>
  <c r="Q118" i="13"/>
  <c r="Q93" i="13"/>
  <c r="Q168" i="13"/>
  <c r="Q170" i="13"/>
  <c r="BY125" i="13"/>
  <c r="Q105" i="13"/>
  <c r="Q67" i="13"/>
  <c r="CA140" i="13"/>
  <c r="T137" i="13"/>
  <c r="T175" i="13"/>
  <c r="AJ108" i="13"/>
  <c r="AJ107" i="13"/>
  <c r="AJ145" i="13"/>
  <c r="AJ159" i="13"/>
  <c r="AJ82" i="13"/>
  <c r="AJ133" i="13"/>
  <c r="AJ117" i="13"/>
  <c r="AJ160" i="13"/>
  <c r="AJ84" i="13"/>
  <c r="AJ132" i="13"/>
  <c r="AJ172" i="13"/>
  <c r="AJ97" i="13"/>
  <c r="AJ135" i="13"/>
  <c r="AJ178" i="13"/>
  <c r="L93" i="13"/>
  <c r="Q81" i="13"/>
  <c r="Q127" i="13"/>
  <c r="Q100" i="13"/>
  <c r="Q61" i="13"/>
  <c r="Q161" i="13"/>
  <c r="Q136" i="13"/>
  <c r="Q120" i="13"/>
  <c r="Q80" i="13"/>
  <c r="Q59" i="13"/>
  <c r="Q153" i="13"/>
  <c r="Q123" i="13"/>
  <c r="Q60" i="13"/>
  <c r="Q107" i="13"/>
  <c r="Q106" i="13"/>
  <c r="Q117" i="13"/>
  <c r="CA158" i="13"/>
  <c r="AJ100" i="13"/>
  <c r="AJ173" i="13"/>
  <c r="AJ101" i="13"/>
  <c r="AJ130" i="13"/>
  <c r="AJ164" i="13"/>
  <c r="AJ116" i="13"/>
  <c r="AJ115" i="13"/>
  <c r="AJ154" i="13"/>
  <c r="AJ170" i="13"/>
  <c r="AJ113" i="13"/>
  <c r="AJ158" i="13"/>
  <c r="AJ95" i="13"/>
  <c r="AJ118" i="13"/>
  <c r="Q154" i="13"/>
  <c r="Q113" i="13"/>
  <c r="Q159" i="13"/>
  <c r="Q129" i="13"/>
  <c r="Q95" i="13"/>
  <c r="Q68" i="13"/>
  <c r="Q173" i="13"/>
  <c r="Q151" i="13"/>
  <c r="Q121" i="13"/>
  <c r="Q146" i="13"/>
  <c r="Q72" i="13"/>
  <c r="Q133" i="13"/>
  <c r="Q137" i="13"/>
  <c r="Q132" i="13"/>
  <c r="CA147" i="13"/>
  <c r="CA145" i="13"/>
  <c r="CA121" i="13"/>
  <c r="T86" i="13"/>
  <c r="AJ109" i="13"/>
  <c r="AJ121" i="13"/>
  <c r="AJ141" i="13"/>
  <c r="AJ140" i="13"/>
  <c r="AJ176" i="13"/>
  <c r="AJ89" i="13"/>
  <c r="AJ144" i="13"/>
  <c r="AJ175" i="13"/>
  <c r="AJ110" i="13"/>
  <c r="AJ155" i="13"/>
  <c r="AJ99" i="13"/>
  <c r="Q86" i="13"/>
  <c r="Q178" i="13"/>
  <c r="Q82" i="13"/>
  <c r="Q62" i="13"/>
  <c r="Q147" i="13"/>
  <c r="Q144" i="13"/>
  <c r="Q128" i="13"/>
  <c r="Q64" i="13"/>
  <c r="Q79" i="13"/>
  <c r="Q149" i="13"/>
  <c r="Q109" i="13"/>
  <c r="Q73" i="13"/>
  <c r="Q139" i="13"/>
  <c r="Q152" i="13"/>
  <c r="CA168" i="13"/>
  <c r="CA154" i="13"/>
  <c r="BO115" i="13"/>
  <c r="BO173" i="13"/>
  <c r="CA161" i="13"/>
  <c r="CA143" i="13"/>
  <c r="CA149" i="13"/>
  <c r="CA134" i="13"/>
  <c r="CA162" i="13"/>
  <c r="BO161" i="13"/>
  <c r="BO163" i="13"/>
  <c r="CA176" i="13"/>
  <c r="CA156" i="13"/>
  <c r="BO177" i="13"/>
  <c r="BO145" i="13"/>
  <c r="BY128" i="13"/>
  <c r="CA128" i="13"/>
  <c r="CA173" i="13"/>
  <c r="BO153" i="13"/>
  <c r="BY132" i="13"/>
  <c r="CA151" i="13"/>
  <c r="CA120" i="13"/>
  <c r="CA125" i="13"/>
  <c r="BO131" i="13"/>
  <c r="BO144" i="13"/>
  <c r="CA155" i="13"/>
  <c r="CA138" i="13"/>
  <c r="CA165" i="13"/>
  <c r="BO150" i="13"/>
  <c r="BO121" i="13"/>
  <c r="BY144" i="13"/>
  <c r="CA152" i="13"/>
  <c r="CA135" i="13"/>
  <c r="CA131" i="13"/>
  <c r="CA136" i="13"/>
  <c r="BO137" i="13"/>
  <c r="BO118" i="13"/>
  <c r="BO152" i="13"/>
  <c r="BO120" i="13"/>
  <c r="BO157" i="13"/>
  <c r="BO148" i="13"/>
  <c r="BO133" i="13"/>
  <c r="BO124" i="13"/>
  <c r="BO174" i="13"/>
  <c r="BO151" i="13"/>
  <c r="BO132" i="13"/>
  <c r="CA172" i="13"/>
  <c r="CA148" i="13"/>
  <c r="CA137" i="13"/>
  <c r="CA127" i="13"/>
  <c r="CA129" i="13"/>
  <c r="CA177" i="13"/>
  <c r="CA178" i="13"/>
  <c r="CA159" i="13"/>
  <c r="CA163" i="13"/>
  <c r="Q84" i="13"/>
  <c r="BO119" i="13"/>
  <c r="BO175" i="13"/>
  <c r="BO135" i="13"/>
  <c r="BO116" i="13"/>
  <c r="BO166" i="13"/>
  <c r="BO136" i="13"/>
  <c r="BO110" i="13"/>
  <c r="BO165" i="13"/>
  <c r="BO158" i="13"/>
  <c r="CA123" i="13"/>
  <c r="CA160" i="13"/>
  <c r="BO139" i="13"/>
  <c r="BO122" i="13"/>
  <c r="BO164" i="13"/>
  <c r="BO112" i="13"/>
  <c r="BO129" i="13"/>
  <c r="BO155" i="13"/>
  <c r="BO128" i="13"/>
  <c r="BO172" i="13"/>
  <c r="BO160" i="13"/>
  <c r="BO146" i="13"/>
  <c r="BO123" i="13"/>
  <c r="DK156" i="13"/>
  <c r="BY147" i="13"/>
  <c r="CA141" i="13"/>
  <c r="CA144" i="13"/>
  <c r="CA133" i="13"/>
  <c r="CA146" i="13"/>
  <c r="CA139" i="13"/>
  <c r="CA150" i="13"/>
  <c r="CA170" i="13"/>
  <c r="CA122" i="13"/>
  <c r="Q83" i="13"/>
  <c r="BO141" i="13"/>
  <c r="BO142" i="13"/>
  <c r="BO109" i="13"/>
  <c r="BO171" i="13"/>
  <c r="BO154" i="13"/>
  <c r="BO114" i="13"/>
  <c r="BO170" i="13"/>
  <c r="BO143" i="13"/>
  <c r="CA153" i="13"/>
  <c r="CA124" i="13"/>
  <c r="CA171" i="13"/>
  <c r="CA130" i="13"/>
  <c r="BO117" i="13"/>
  <c r="BO169" i="13"/>
  <c r="BO149" i="13"/>
  <c r="BO140" i="13"/>
  <c r="BO113" i="13"/>
  <c r="BO168" i="13"/>
  <c r="BO156" i="13"/>
  <c r="BO108" i="13"/>
  <c r="BO159" i="13"/>
  <c r="CA132" i="13"/>
  <c r="CA174" i="13"/>
  <c r="CA175" i="13"/>
  <c r="CA164" i="13"/>
  <c r="Q99" i="13"/>
  <c r="Q101" i="13"/>
  <c r="BO130" i="13"/>
  <c r="BO111" i="13"/>
  <c r="BO167" i="13"/>
  <c r="BO125" i="13"/>
  <c r="BO126" i="13"/>
  <c r="BO138" i="13"/>
  <c r="BO162" i="13"/>
  <c r="BO134" i="13"/>
  <c r="BO147" i="13"/>
  <c r="U105" i="13"/>
  <c r="U99" i="13"/>
  <c r="U163" i="13"/>
  <c r="U146" i="13"/>
  <c r="U138" i="13"/>
  <c r="U74" i="13"/>
  <c r="R62" i="4"/>
  <c r="AW128" i="13"/>
  <c r="AW162" i="13"/>
  <c r="L170" i="13"/>
  <c r="L64" i="13"/>
  <c r="U116" i="13"/>
  <c r="U120" i="13"/>
  <c r="U69" i="13"/>
  <c r="U102" i="13"/>
  <c r="U91" i="13"/>
  <c r="U115" i="13"/>
  <c r="U118" i="13"/>
  <c r="U155" i="13"/>
  <c r="U137" i="13"/>
  <c r="U144" i="13"/>
  <c r="U145" i="13"/>
  <c r="U128" i="13"/>
  <c r="U162" i="13"/>
  <c r="U64" i="13"/>
  <c r="U168" i="13"/>
  <c r="U175" i="13"/>
  <c r="U134" i="13"/>
  <c r="U67" i="13"/>
  <c r="BY131" i="13"/>
  <c r="BY138" i="13"/>
  <c r="BY126" i="13"/>
  <c r="AG105" i="13"/>
  <c r="BY173" i="13"/>
  <c r="BY135" i="13"/>
  <c r="BY129" i="13"/>
  <c r="BY153" i="13"/>
  <c r="N31" i="4"/>
  <c r="N128" i="4" s="1"/>
  <c r="AK84" i="13"/>
  <c r="AK125" i="13"/>
  <c r="AK151" i="13"/>
  <c r="AK164" i="13"/>
  <c r="AK144" i="13"/>
  <c r="BY142" i="13"/>
  <c r="BY166" i="13"/>
  <c r="L133" i="13"/>
  <c r="U110" i="13"/>
  <c r="U94" i="13"/>
  <c r="U109" i="13"/>
  <c r="U90" i="13"/>
  <c r="U143" i="13"/>
  <c r="U164" i="13"/>
  <c r="U142" i="13"/>
  <c r="U159" i="13"/>
  <c r="U141" i="13"/>
  <c r="AW133" i="13"/>
  <c r="BY161" i="13"/>
  <c r="BY127" i="13"/>
  <c r="AG120" i="13"/>
  <c r="BY119" i="13"/>
  <c r="BY168" i="13"/>
  <c r="BY160" i="13"/>
  <c r="BY146" i="13"/>
  <c r="AG138" i="13"/>
  <c r="BY148" i="13"/>
  <c r="AW134" i="13"/>
  <c r="L168" i="13"/>
  <c r="U70" i="13"/>
  <c r="AW171" i="13"/>
  <c r="AW97" i="13"/>
  <c r="U119" i="13"/>
  <c r="U170" i="13"/>
  <c r="U169" i="13"/>
  <c r="U139" i="13"/>
  <c r="U165" i="13"/>
  <c r="U86" i="13"/>
  <c r="U89" i="13"/>
  <c r="U87" i="13"/>
  <c r="U176" i="13"/>
  <c r="U124" i="13"/>
  <c r="U133" i="13"/>
  <c r="U121" i="13"/>
  <c r="L122" i="13"/>
  <c r="BY121" i="13"/>
  <c r="BY134" i="13"/>
  <c r="BY164" i="13"/>
  <c r="BY162" i="13"/>
  <c r="BY165" i="13"/>
  <c r="BY155" i="13"/>
  <c r="AG146" i="13"/>
  <c r="AK149" i="13"/>
  <c r="AK113" i="13"/>
  <c r="U95" i="13"/>
  <c r="BY122" i="13"/>
  <c r="CS162" i="13"/>
  <c r="DU174" i="13"/>
  <c r="U114" i="13"/>
  <c r="U111" i="13"/>
  <c r="BY133" i="13"/>
  <c r="BY139" i="13"/>
  <c r="BY159" i="13"/>
  <c r="DU170" i="13"/>
  <c r="L91" i="13"/>
  <c r="L138" i="13"/>
  <c r="U171" i="13"/>
  <c r="U112" i="13"/>
  <c r="U167" i="13"/>
  <c r="U88" i="13"/>
  <c r="U150" i="13"/>
  <c r="U166" i="13"/>
  <c r="U97" i="13"/>
  <c r="U81" i="13"/>
  <c r="U85" i="13"/>
  <c r="U140" i="13"/>
  <c r="U83" i="13"/>
  <c r="U129" i="13"/>
  <c r="U131" i="13"/>
  <c r="U123" i="13"/>
  <c r="U126" i="13"/>
  <c r="BY136" i="13"/>
  <c r="AG126" i="13"/>
  <c r="BY123" i="13"/>
  <c r="BY174" i="13"/>
  <c r="BY157" i="13"/>
  <c r="BY169" i="13"/>
  <c r="BY154" i="13"/>
  <c r="BY118" i="13"/>
  <c r="BY167" i="13"/>
  <c r="U106" i="13"/>
  <c r="U92" i="13"/>
  <c r="U160" i="13"/>
  <c r="BY171" i="13"/>
  <c r="BY137" i="13"/>
  <c r="AW116" i="13"/>
  <c r="DU176" i="13"/>
  <c r="DU167" i="13"/>
  <c r="L126" i="13"/>
  <c r="U100" i="13"/>
  <c r="U107" i="13"/>
  <c r="U103" i="13"/>
  <c r="U98" i="13"/>
  <c r="U101" i="13"/>
  <c r="U152" i="13"/>
  <c r="U125" i="13"/>
  <c r="U149" i="13"/>
  <c r="U130" i="13"/>
  <c r="U148" i="13"/>
  <c r="U154" i="13"/>
  <c r="U63" i="13"/>
  <c r="L148" i="13"/>
  <c r="BY145" i="13"/>
  <c r="BY170" i="13"/>
  <c r="BY130" i="13"/>
  <c r="BY124" i="13"/>
  <c r="BY163" i="13"/>
  <c r="AG159" i="13"/>
  <c r="BY150" i="13"/>
  <c r="BY140" i="13"/>
  <c r="AK120" i="13"/>
  <c r="BY151" i="13"/>
  <c r="U79" i="13"/>
  <c r="U161" i="13"/>
  <c r="U117" i="13"/>
  <c r="U122" i="13"/>
  <c r="BY178" i="13"/>
  <c r="BY172" i="13"/>
  <c r="AW121" i="13"/>
  <c r="L57" i="13"/>
  <c r="U174" i="13"/>
  <c r="U62" i="13"/>
  <c r="U135" i="13"/>
  <c r="U172" i="13"/>
  <c r="U156" i="13"/>
  <c r="U158" i="13"/>
  <c r="U84" i="13"/>
  <c r="U73" i="13"/>
  <c r="U78" i="13"/>
  <c r="U68" i="13"/>
  <c r="U82" i="13"/>
  <c r="U127" i="13"/>
  <c r="U72" i="13"/>
  <c r="U108" i="13"/>
  <c r="L80" i="13"/>
  <c r="BY149" i="13"/>
  <c r="BY175" i="13"/>
  <c r="BY120" i="13"/>
  <c r="AG123" i="13"/>
  <c r="BY177" i="13"/>
  <c r="AG108" i="13"/>
  <c r="BY143" i="13"/>
  <c r="AG129" i="13"/>
  <c r="BY141" i="13"/>
  <c r="U113" i="13"/>
  <c r="AK176" i="13"/>
  <c r="BY158" i="13"/>
  <c r="BY156" i="13"/>
  <c r="X178" i="13"/>
  <c r="BK153" i="13"/>
  <c r="CD153" i="13"/>
  <c r="AV148" i="13"/>
  <c r="AV101" i="13"/>
  <c r="BI176" i="13"/>
  <c r="BI112" i="13"/>
  <c r="R73" i="13"/>
  <c r="R91" i="13"/>
  <c r="R99" i="13"/>
  <c r="R131" i="13"/>
  <c r="R124" i="13"/>
  <c r="R80" i="13"/>
  <c r="AO174" i="13"/>
  <c r="BC115" i="13"/>
  <c r="AO104" i="13"/>
  <c r="AO93" i="13"/>
  <c r="AO167" i="13"/>
  <c r="AO132" i="13"/>
  <c r="AO147" i="13"/>
  <c r="AO120" i="13"/>
  <c r="AO131" i="13"/>
  <c r="M154" i="13"/>
  <c r="M173" i="13"/>
  <c r="M122" i="13"/>
  <c r="AO151" i="13"/>
  <c r="AO114" i="13"/>
  <c r="AO130" i="13"/>
  <c r="BI31" i="4"/>
  <c r="BI128" i="4" s="1"/>
  <c r="BI104" i="13"/>
  <c r="BI119" i="13"/>
  <c r="BI124" i="13"/>
  <c r="BI166" i="13"/>
  <c r="BI171" i="13"/>
  <c r="BI110" i="13"/>
  <c r="BI146" i="13"/>
  <c r="BI160" i="13"/>
  <c r="BX177" i="13"/>
  <c r="AV173" i="13"/>
  <c r="DV177" i="13"/>
  <c r="CX163" i="13"/>
  <c r="CX170" i="13"/>
  <c r="CX164" i="13"/>
  <c r="CX147" i="13"/>
  <c r="CX177" i="13"/>
  <c r="DK163" i="13"/>
  <c r="DK165" i="13"/>
  <c r="M58" i="13"/>
  <c r="CX149" i="13"/>
  <c r="CT153" i="13"/>
  <c r="CT146" i="13"/>
  <c r="R122" i="13"/>
  <c r="R115" i="13"/>
  <c r="R112" i="13"/>
  <c r="R166" i="13"/>
  <c r="R154" i="13"/>
  <c r="R158" i="13"/>
  <c r="R150" i="13"/>
  <c r="CT159" i="13"/>
  <c r="AO137" i="13"/>
  <c r="BC172" i="13"/>
  <c r="AO116" i="13"/>
  <c r="AO164" i="13"/>
  <c r="AO158" i="13"/>
  <c r="AO127" i="13"/>
  <c r="AO155" i="13"/>
  <c r="AO118" i="13"/>
  <c r="AO178" i="13"/>
  <c r="AO123" i="13"/>
  <c r="M160" i="13"/>
  <c r="M178" i="13"/>
  <c r="M111" i="13"/>
  <c r="AO106" i="13"/>
  <c r="AO87" i="13"/>
  <c r="CZ146" i="13"/>
  <c r="BI129" i="13"/>
  <c r="BI137" i="13"/>
  <c r="BI173" i="13"/>
  <c r="BI140" i="13"/>
  <c r="BI123" i="13"/>
  <c r="BI165" i="13"/>
  <c r="BI109" i="13"/>
  <c r="BX144" i="13"/>
  <c r="BX150" i="13"/>
  <c r="DV178" i="13"/>
  <c r="DV174" i="13"/>
  <c r="BI126" i="13"/>
  <c r="BI143" i="13"/>
  <c r="CX171" i="13"/>
  <c r="CX146" i="13"/>
  <c r="CX154" i="13"/>
  <c r="DK160" i="13"/>
  <c r="M103" i="13"/>
  <c r="AV126" i="13"/>
  <c r="CX168" i="13"/>
  <c r="CT165" i="13"/>
  <c r="R152" i="13"/>
  <c r="R163" i="13"/>
  <c r="R104" i="13"/>
  <c r="R100" i="13"/>
  <c r="R94" i="13"/>
  <c r="R72" i="13"/>
  <c r="AO98" i="13"/>
  <c r="BC155" i="13"/>
  <c r="AO122" i="13"/>
  <c r="AO168" i="13"/>
  <c r="AO117" i="13"/>
  <c r="AO102" i="13"/>
  <c r="AO86" i="13"/>
  <c r="AO152" i="13"/>
  <c r="AO176" i="13"/>
  <c r="AO91" i="13"/>
  <c r="AO143" i="13"/>
  <c r="M82" i="13"/>
  <c r="M89" i="13"/>
  <c r="M174" i="13"/>
  <c r="AO136" i="13"/>
  <c r="BI141" i="13"/>
  <c r="BI149" i="13"/>
  <c r="BI105" i="13"/>
  <c r="BI113" i="13"/>
  <c r="BI135" i="13"/>
  <c r="BI155" i="13"/>
  <c r="BI170" i="13"/>
  <c r="BI132" i="13"/>
  <c r="BX130" i="13"/>
  <c r="DV169" i="13"/>
  <c r="CX152" i="13"/>
  <c r="CX159" i="13"/>
  <c r="CX155" i="13"/>
  <c r="CX165" i="13"/>
  <c r="DK164" i="13"/>
  <c r="DK174" i="13"/>
  <c r="CT169" i="13"/>
  <c r="CX145" i="13"/>
  <c r="CT151" i="13"/>
  <c r="R60" i="13"/>
  <c r="R173" i="13"/>
  <c r="R165" i="13"/>
  <c r="AO153" i="13"/>
  <c r="AO103" i="13"/>
  <c r="BC152" i="13"/>
  <c r="AO157" i="13"/>
  <c r="AO129" i="13"/>
  <c r="AO148" i="13"/>
  <c r="AO172" i="13"/>
  <c r="AO140" i="13"/>
  <c r="AO105" i="13"/>
  <c r="AO121" i="13"/>
  <c r="AO149" i="13"/>
  <c r="AO85" i="13"/>
  <c r="M69" i="13"/>
  <c r="M105" i="13"/>
  <c r="M110" i="13"/>
  <c r="AO107" i="13"/>
  <c r="BI147" i="13"/>
  <c r="BI167" i="13"/>
  <c r="BI177" i="13"/>
  <c r="BI130" i="13"/>
  <c r="BI154" i="13"/>
  <c r="BI163" i="13"/>
  <c r="BI106" i="13"/>
  <c r="BI115" i="13"/>
  <c r="BI151" i="13"/>
  <c r="BX137" i="13"/>
  <c r="DV176" i="13"/>
  <c r="BI118" i="13"/>
  <c r="CX167" i="13"/>
  <c r="CX153" i="13"/>
  <c r="CX173" i="13"/>
  <c r="CX161" i="13"/>
  <c r="DK168" i="13"/>
  <c r="M104" i="13"/>
  <c r="CX156" i="13"/>
  <c r="CT150" i="13"/>
  <c r="CT174" i="13"/>
  <c r="R67" i="13"/>
  <c r="AO96" i="13"/>
  <c r="BC114" i="13"/>
  <c r="BC113" i="13"/>
  <c r="AO100" i="13"/>
  <c r="AO134" i="13"/>
  <c r="AO146" i="13"/>
  <c r="AO115" i="13"/>
  <c r="AO110" i="13"/>
  <c r="AO170" i="13"/>
  <c r="AO109" i="13"/>
  <c r="AO101" i="13"/>
  <c r="AO162" i="13"/>
  <c r="AO163" i="13"/>
  <c r="M143" i="13"/>
  <c r="M161" i="13"/>
  <c r="M169" i="13"/>
  <c r="AO177" i="13"/>
  <c r="AO119" i="13"/>
  <c r="AO154" i="13"/>
  <c r="DA173" i="13"/>
  <c r="AU133" i="13"/>
  <c r="BI138" i="13"/>
  <c r="BI122" i="13"/>
  <c r="BI108" i="13"/>
  <c r="BI145" i="13"/>
  <c r="BI161" i="13"/>
  <c r="BI174" i="13"/>
  <c r="BI133" i="13"/>
  <c r="BI142" i="13"/>
  <c r="BI169" i="13"/>
  <c r="BX143" i="13"/>
  <c r="DV167" i="13"/>
  <c r="BI157" i="13"/>
  <c r="CX151" i="13"/>
  <c r="CX174" i="13"/>
  <c r="CX148" i="13"/>
  <c r="DK166" i="13"/>
  <c r="S127" i="13"/>
  <c r="AM117" i="13"/>
  <c r="X158" i="13"/>
  <c r="X98" i="13"/>
  <c r="CG168" i="13"/>
  <c r="AL159" i="13"/>
  <c r="BI114" i="13"/>
  <c r="AI62" i="4"/>
  <c r="Z31" i="4"/>
  <c r="Z128" i="4" s="1"/>
  <c r="CG139" i="13"/>
  <c r="CG158" i="13"/>
  <c r="AZ168" i="13"/>
  <c r="CG134" i="13"/>
  <c r="CG169" i="13"/>
  <c r="DR31" i="4"/>
  <c r="DR128" i="4" s="1"/>
  <c r="AH149" i="13"/>
  <c r="CG140" i="13"/>
  <c r="CG132" i="13"/>
  <c r="CG163" i="13"/>
  <c r="AE73" i="13"/>
  <c r="CG131" i="13"/>
  <c r="CG152" i="13"/>
  <c r="AJ31" i="4"/>
  <c r="AJ128" i="4" s="1"/>
  <c r="CG167" i="13"/>
  <c r="CG146" i="13"/>
  <c r="CG159" i="13"/>
  <c r="BD169" i="13"/>
  <c r="AH142" i="13"/>
  <c r="CQ137" i="13"/>
  <c r="CG151" i="13"/>
  <c r="N157" i="13"/>
  <c r="AH138" i="13"/>
  <c r="AU31" i="4"/>
  <c r="AU128" i="4" s="1"/>
  <c r="AH165" i="13"/>
  <c r="CG177" i="13"/>
  <c r="AH130" i="13"/>
  <c r="CU178" i="13"/>
  <c r="CU147" i="13"/>
  <c r="CF140" i="13"/>
  <c r="CF160" i="13"/>
  <c r="CF167" i="13"/>
  <c r="AL167" i="13"/>
  <c r="AL153" i="13"/>
  <c r="AL151" i="13"/>
  <c r="AL87" i="13"/>
  <c r="AL126" i="13"/>
  <c r="AL107" i="13"/>
  <c r="AL89" i="13"/>
  <c r="AL79" i="13"/>
  <c r="AL118" i="13"/>
  <c r="AL164" i="13"/>
  <c r="AL80" i="13"/>
  <c r="AL117" i="13"/>
  <c r="AL168" i="13"/>
  <c r="AL91" i="13"/>
  <c r="AL142" i="13"/>
  <c r="AL99" i="13"/>
  <c r="AL145" i="13"/>
  <c r="AL132" i="13"/>
  <c r="AL161" i="13"/>
  <c r="AL162" i="13"/>
  <c r="AL152" i="13"/>
  <c r="AL147" i="13"/>
  <c r="AL109" i="13"/>
  <c r="AL163" i="13"/>
  <c r="AL129" i="13"/>
  <c r="AL128" i="13"/>
  <c r="AL90" i="13"/>
  <c r="AL124" i="13"/>
  <c r="AL92" i="13"/>
  <c r="AL86" i="13"/>
  <c r="AL148" i="13"/>
  <c r="AL105" i="13"/>
  <c r="AL97" i="13"/>
  <c r="AL141" i="13"/>
  <c r="AL176" i="13"/>
  <c r="AL104" i="13"/>
  <c r="AL127" i="13"/>
  <c r="AL81" i="13"/>
  <c r="AL108" i="13"/>
  <c r="AL121" i="13"/>
  <c r="AL156" i="13"/>
  <c r="AL144" i="13"/>
  <c r="AL130" i="13"/>
  <c r="AL170" i="13"/>
  <c r="AL158" i="13"/>
  <c r="AL157" i="13"/>
  <c r="AL116" i="13"/>
  <c r="AL169" i="13"/>
  <c r="AL102" i="13"/>
  <c r="AL123" i="13"/>
  <c r="AL175" i="13"/>
  <c r="AL134" i="13"/>
  <c r="AL103" i="13"/>
  <c r="AL94" i="13"/>
  <c r="AL83" i="13"/>
  <c r="AL85" i="13"/>
  <c r="AL113" i="13"/>
  <c r="AL119" i="13"/>
  <c r="AL146" i="13"/>
  <c r="AL114" i="13"/>
  <c r="AL101" i="13"/>
  <c r="AL165" i="13"/>
  <c r="AL178" i="13"/>
  <c r="AL135" i="13"/>
  <c r="AL139" i="13"/>
  <c r="AL177" i="13"/>
  <c r="AL106" i="13"/>
  <c r="AL137" i="13"/>
  <c r="AL138" i="13"/>
  <c r="AL82" i="13"/>
  <c r="AL88" i="13"/>
  <c r="AL96" i="13"/>
  <c r="AL133" i="13"/>
  <c r="AL100" i="13"/>
  <c r="AL93" i="13"/>
  <c r="AL95" i="13"/>
  <c r="AL150" i="13"/>
  <c r="AL154" i="13"/>
  <c r="AL160" i="13"/>
  <c r="AL110" i="13"/>
  <c r="AL173" i="13"/>
  <c r="AL125" i="13"/>
  <c r="AL149" i="13"/>
  <c r="AL140" i="13"/>
  <c r="AL122" i="13"/>
  <c r="AL120" i="13"/>
  <c r="AL174" i="13"/>
  <c r="AL112" i="13"/>
  <c r="AL166" i="13"/>
  <c r="AL136" i="13"/>
  <c r="CD178" i="13"/>
  <c r="CD130" i="13"/>
  <c r="CD123" i="13"/>
  <c r="CD162" i="13"/>
  <c r="CD173" i="13"/>
  <c r="CD164" i="13"/>
  <c r="CD172" i="13"/>
  <c r="CD128" i="13"/>
  <c r="CD124" i="13"/>
  <c r="CD133" i="13"/>
  <c r="CD125" i="13"/>
  <c r="CD143" i="13"/>
  <c r="CD131" i="13"/>
  <c r="CD155" i="13"/>
  <c r="CD163" i="13"/>
  <c r="CD175" i="13"/>
  <c r="CD171" i="13"/>
  <c r="CD150" i="13"/>
  <c r="CD135" i="13"/>
  <c r="CD146" i="13"/>
  <c r="CD139" i="13"/>
  <c r="CD159" i="13"/>
  <c r="CD152" i="13"/>
  <c r="CD174" i="13"/>
  <c r="CD158" i="13"/>
  <c r="CD177" i="13"/>
  <c r="CD126" i="13"/>
  <c r="CD137" i="13"/>
  <c r="CD147" i="13"/>
  <c r="CD149" i="13"/>
  <c r="CD160" i="13"/>
  <c r="CD166" i="13"/>
  <c r="CD142" i="13"/>
  <c r="CD145" i="13"/>
  <c r="CD170" i="13"/>
  <c r="CD176" i="13"/>
  <c r="CD132" i="13"/>
  <c r="CD144" i="13"/>
  <c r="CD136" i="13"/>
  <c r="CD141" i="13"/>
  <c r="CD157" i="13"/>
  <c r="CD134" i="13"/>
  <c r="CI166" i="13"/>
  <c r="CI155" i="13"/>
  <c r="CI137" i="13"/>
  <c r="CI170" i="13"/>
  <c r="CI174" i="13"/>
  <c r="CI160" i="13"/>
  <c r="CI142" i="13"/>
  <c r="CI146" i="13"/>
  <c r="CI149" i="13"/>
  <c r="CI151" i="13"/>
  <c r="CI128" i="13"/>
  <c r="CI158" i="13"/>
  <c r="CI176" i="13"/>
  <c r="CI164" i="13"/>
  <c r="CI143" i="13"/>
  <c r="CI165" i="13"/>
  <c r="CI133" i="13"/>
  <c r="CI129" i="13"/>
  <c r="CI131" i="13"/>
  <c r="CI168" i="13"/>
  <c r="CI154" i="13"/>
  <c r="CI141" i="13"/>
  <c r="CI135" i="13"/>
  <c r="CI156" i="13"/>
  <c r="CI136" i="13"/>
  <c r="CI159" i="13"/>
  <c r="CI157" i="13"/>
  <c r="CI140" i="13"/>
  <c r="CI134" i="13"/>
  <c r="CI138" i="13"/>
  <c r="CI177" i="13"/>
  <c r="CI161" i="13"/>
  <c r="CI147" i="13"/>
  <c r="CI152" i="13"/>
  <c r="CI148" i="13"/>
  <c r="CI145" i="13"/>
  <c r="CI144" i="13"/>
  <c r="CI139" i="13"/>
  <c r="CI150" i="13"/>
  <c r="CI169" i="13"/>
  <c r="CI130" i="13"/>
  <c r="CI171" i="13"/>
  <c r="CI162" i="13"/>
  <c r="CI132" i="13"/>
  <c r="CI172" i="13"/>
  <c r="CI173" i="13"/>
  <c r="AH148" i="13"/>
  <c r="AH133" i="13"/>
  <c r="AH146" i="13"/>
  <c r="CD140" i="13"/>
  <c r="X151" i="13"/>
  <c r="X112" i="13"/>
  <c r="AL155" i="13"/>
  <c r="AL131" i="13"/>
  <c r="AH178" i="13"/>
  <c r="AH132" i="13"/>
  <c r="AH108" i="13"/>
  <c r="AH171" i="13"/>
  <c r="AH110" i="13"/>
  <c r="AH103" i="13"/>
  <c r="AH126" i="13"/>
  <c r="AH98" i="13"/>
  <c r="AH144" i="13"/>
  <c r="AH86" i="13"/>
  <c r="AH135" i="13"/>
  <c r="AH161" i="13"/>
  <c r="AH168" i="13"/>
  <c r="AH115" i="13"/>
  <c r="AH92" i="13"/>
  <c r="AH113" i="13"/>
  <c r="AH131" i="13"/>
  <c r="AH162" i="13"/>
  <c r="AH87" i="13"/>
  <c r="AH109" i="13"/>
  <c r="AH155" i="13"/>
  <c r="AH82" i="13"/>
  <c r="AH128" i="13"/>
  <c r="AH96" i="13"/>
  <c r="AH93" i="13"/>
  <c r="AH101" i="13"/>
  <c r="AH118" i="13"/>
  <c r="AH111" i="13"/>
  <c r="AH172" i="13"/>
  <c r="AH120" i="13"/>
  <c r="AH150" i="13"/>
  <c r="AH119" i="13"/>
  <c r="AH153" i="13"/>
  <c r="AH170" i="13"/>
  <c r="AH104" i="13"/>
  <c r="AH127" i="13"/>
  <c r="AH173" i="13"/>
  <c r="AH117" i="13"/>
  <c r="AH141" i="13"/>
  <c r="AH80" i="13"/>
  <c r="AH91" i="13"/>
  <c r="AH137" i="13"/>
  <c r="AH99" i="13"/>
  <c r="AH160" i="13"/>
  <c r="AH123" i="13"/>
  <c r="AH176" i="13"/>
  <c r="AH129" i="13"/>
  <c r="AH157" i="13"/>
  <c r="AH159" i="13"/>
  <c r="AH136" i="13"/>
  <c r="AH151" i="13"/>
  <c r="AH139" i="13"/>
  <c r="AH169" i="13"/>
  <c r="AH121" i="13"/>
  <c r="AH84" i="13"/>
  <c r="AH88" i="13"/>
  <c r="AH156" i="13"/>
  <c r="AH163" i="13"/>
  <c r="AH78" i="13"/>
  <c r="DM159" i="13"/>
  <c r="DM171" i="13"/>
  <c r="DM175" i="13"/>
  <c r="AH134" i="13"/>
  <c r="AH102" i="13"/>
  <c r="AH158" i="13"/>
  <c r="AH116" i="13"/>
  <c r="AH125" i="13"/>
  <c r="CD151" i="13"/>
  <c r="CI153" i="13"/>
  <c r="AL84" i="13"/>
  <c r="AL115" i="13"/>
  <c r="CI62" i="4"/>
  <c r="CI31" i="4"/>
  <c r="AH94" i="13"/>
  <c r="X157" i="13"/>
  <c r="X114" i="13"/>
  <c r="X111" i="13"/>
  <c r="X97" i="13"/>
  <c r="X171" i="13"/>
  <c r="X115" i="13"/>
  <c r="X70" i="13"/>
  <c r="X142" i="13"/>
  <c r="X133" i="13"/>
  <c r="X85" i="13"/>
  <c r="X95" i="13"/>
  <c r="X86" i="13"/>
  <c r="X162" i="13"/>
  <c r="X103" i="13"/>
  <c r="X107" i="13"/>
  <c r="X104" i="13"/>
  <c r="X155" i="13"/>
  <c r="X144" i="13"/>
  <c r="X152" i="13"/>
  <c r="X137" i="13"/>
  <c r="X79" i="13"/>
  <c r="X147" i="13"/>
  <c r="X154" i="13"/>
  <c r="X170" i="13"/>
  <c r="X106" i="13"/>
  <c r="X94" i="13"/>
  <c r="X92" i="13"/>
  <c r="X110" i="13"/>
  <c r="X123" i="13"/>
  <c r="X72" i="13"/>
  <c r="X130" i="13"/>
  <c r="X149" i="13"/>
  <c r="X69" i="13"/>
  <c r="X81" i="13"/>
  <c r="X96" i="13"/>
  <c r="X82" i="13"/>
  <c r="X165" i="13"/>
  <c r="X160" i="13"/>
  <c r="X166" i="13"/>
  <c r="X101" i="13"/>
  <c r="X120" i="13"/>
  <c r="X124" i="13"/>
  <c r="X159" i="13"/>
  <c r="X134" i="13"/>
  <c r="X121" i="13"/>
  <c r="X71" i="13"/>
  <c r="X93" i="13"/>
  <c r="X145" i="13"/>
  <c r="X156" i="13"/>
  <c r="X164" i="13"/>
  <c r="X143" i="13"/>
  <c r="X90" i="13"/>
  <c r="X108" i="13"/>
  <c r="X177" i="13"/>
  <c r="X175" i="13"/>
  <c r="X172" i="13"/>
  <c r="X100" i="13"/>
  <c r="X174" i="13"/>
  <c r="X87" i="13"/>
  <c r="X139" i="13"/>
  <c r="X129" i="13"/>
  <c r="X68" i="13"/>
  <c r="X128" i="13"/>
  <c r="X132" i="13"/>
  <c r="X74" i="13"/>
  <c r="X89" i="13"/>
  <c r="X99" i="13"/>
  <c r="X163" i="13"/>
  <c r="X168" i="13"/>
  <c r="X88" i="13"/>
  <c r="X173" i="13"/>
  <c r="X116" i="13"/>
  <c r="X113" i="13"/>
  <c r="X119" i="13"/>
  <c r="X67" i="13"/>
  <c r="X138" i="13"/>
  <c r="X91" i="13"/>
  <c r="X102" i="13"/>
  <c r="X131" i="13"/>
  <c r="X153" i="13"/>
  <c r="X150" i="13"/>
  <c r="X80" i="13"/>
  <c r="X167" i="13"/>
  <c r="X176" i="13"/>
  <c r="X118" i="13"/>
  <c r="X169" i="13"/>
  <c r="X126" i="13"/>
  <c r="X161" i="13"/>
  <c r="X78" i="13"/>
  <c r="X105" i="13"/>
  <c r="X125" i="13"/>
  <c r="X148" i="13"/>
  <c r="X65" i="13"/>
  <c r="X127" i="13"/>
  <c r="X136" i="13"/>
  <c r="X146" i="13"/>
  <c r="X83" i="13"/>
  <c r="X73" i="13"/>
  <c r="X135" i="13"/>
  <c r="X84" i="13"/>
  <c r="AH175" i="13"/>
  <c r="AH174" i="13"/>
  <c r="AH177" i="13"/>
  <c r="CD138" i="13"/>
  <c r="AH164" i="13"/>
  <c r="CI175" i="13"/>
  <c r="CD154" i="13"/>
  <c r="AL171" i="13"/>
  <c r="CF135" i="13"/>
  <c r="AH81" i="13"/>
  <c r="AH105" i="13"/>
  <c r="AH106" i="13"/>
  <c r="AH114" i="13"/>
  <c r="AH145" i="13"/>
  <c r="AH154" i="13"/>
  <c r="CD165" i="13"/>
  <c r="CD167" i="13"/>
  <c r="CD148" i="13"/>
  <c r="CD127" i="13"/>
  <c r="AH122" i="13"/>
  <c r="X122" i="13"/>
  <c r="X66" i="13"/>
  <c r="CI178" i="13"/>
  <c r="CI167" i="13"/>
  <c r="AL143" i="13"/>
  <c r="Z170" i="13"/>
  <c r="Z93" i="13"/>
  <c r="Z144" i="13"/>
  <c r="Z128" i="13"/>
  <c r="Z131" i="13"/>
  <c r="Z147" i="13"/>
  <c r="Z86" i="13"/>
  <c r="Z80" i="13"/>
  <c r="Z158" i="13"/>
  <c r="Z159" i="13"/>
  <c r="Z163" i="13"/>
  <c r="Z176" i="13"/>
  <c r="Z105" i="13"/>
  <c r="Z120" i="13"/>
  <c r="Z130" i="13"/>
  <c r="Z125" i="13"/>
  <c r="Z71" i="13"/>
  <c r="Z141" i="13"/>
  <c r="Z148" i="13"/>
  <c r="Z94" i="13"/>
  <c r="Z97" i="13"/>
  <c r="Z96" i="13"/>
  <c r="Z119" i="13"/>
  <c r="Z156" i="13"/>
  <c r="Z68" i="13"/>
  <c r="Z132" i="13"/>
  <c r="Z100" i="13"/>
  <c r="Z160" i="13"/>
  <c r="Z164" i="13"/>
  <c r="Z152" i="13"/>
  <c r="Z168" i="13"/>
  <c r="Z81" i="13"/>
  <c r="Z113" i="13"/>
  <c r="Z78" i="13"/>
  <c r="Z140" i="13"/>
  <c r="Z82" i="13"/>
  <c r="Z92" i="13"/>
  <c r="Z111" i="13"/>
  <c r="Z104" i="13"/>
  <c r="Z123" i="13"/>
  <c r="Z161" i="13"/>
  <c r="Z146" i="13"/>
  <c r="Z143" i="13"/>
  <c r="Z88" i="13"/>
  <c r="Z89" i="13"/>
  <c r="Z151" i="13"/>
  <c r="Z157" i="13"/>
  <c r="Z162" i="13"/>
  <c r="Z165" i="13"/>
  <c r="Z175" i="13"/>
  <c r="Z153" i="13"/>
  <c r="Z109" i="13"/>
  <c r="Z142" i="13"/>
  <c r="Z149" i="13"/>
  <c r="Z72" i="13"/>
  <c r="Z171" i="13"/>
  <c r="Z91" i="13"/>
  <c r="Z83" i="13"/>
  <c r="Z107" i="13"/>
  <c r="Z145" i="13"/>
  <c r="Z169" i="13"/>
  <c r="Z117" i="13"/>
  <c r="Z138" i="13"/>
  <c r="Z155" i="13"/>
  <c r="Z84" i="13"/>
  <c r="Z106" i="13"/>
  <c r="Z79" i="13"/>
  <c r="Z87" i="13"/>
  <c r="Z98" i="13"/>
  <c r="Z103" i="13"/>
  <c r="Z167" i="13"/>
  <c r="Z139" i="13"/>
  <c r="CR171" i="13"/>
  <c r="CR166" i="13"/>
  <c r="AM163" i="13"/>
  <c r="AM90" i="13"/>
  <c r="AM101" i="13"/>
  <c r="AM150" i="13"/>
  <c r="AM147" i="13"/>
  <c r="AM122" i="13"/>
  <c r="AM114" i="13"/>
  <c r="AM152" i="13"/>
  <c r="CF168" i="13"/>
  <c r="AH166" i="13"/>
  <c r="AH147" i="13"/>
  <c r="AH140" i="13"/>
  <c r="AH152" i="13"/>
  <c r="AH83" i="13"/>
  <c r="AH97" i="13"/>
  <c r="CD169" i="13"/>
  <c r="CD129" i="13"/>
  <c r="Z90" i="13"/>
  <c r="Z99" i="13"/>
  <c r="X109" i="13"/>
  <c r="X140" i="13"/>
  <c r="X117" i="13"/>
  <c r="CI163" i="13"/>
  <c r="AL111" i="13"/>
  <c r="DZ62" i="4"/>
  <c r="DZ31" i="4"/>
  <c r="AH107" i="13"/>
  <c r="AH85" i="13"/>
  <c r="AH79" i="13"/>
  <c r="AH143" i="13"/>
  <c r="CD168" i="13"/>
  <c r="CD156" i="13"/>
  <c r="Z166" i="13"/>
  <c r="AL172" i="13"/>
  <c r="AI143" i="13"/>
  <c r="AI110" i="13"/>
  <c r="AP149" i="13"/>
  <c r="AP100" i="13"/>
  <c r="AP95" i="13"/>
  <c r="AP127" i="13"/>
  <c r="AP105" i="13"/>
  <c r="AP126" i="13"/>
  <c r="AP84" i="13"/>
  <c r="AP166" i="13"/>
  <c r="AP161" i="13"/>
  <c r="AP143" i="13"/>
  <c r="AP171" i="13"/>
  <c r="AP162" i="13"/>
  <c r="AP115" i="13"/>
  <c r="AP125" i="13"/>
  <c r="AP160" i="13"/>
  <c r="AP118" i="13"/>
  <c r="AP111" i="13"/>
  <c r="AP156" i="13"/>
  <c r="AP129" i="13"/>
  <c r="AP164" i="13"/>
  <c r="AP173" i="13"/>
  <c r="AP119" i="13"/>
  <c r="AP90" i="13"/>
  <c r="AP134" i="13"/>
  <c r="CP31" i="4"/>
  <c r="CP128" i="4" s="1"/>
  <c r="CP62" i="4"/>
  <c r="DH155" i="13"/>
  <c r="DH168" i="13"/>
  <c r="DH165" i="13"/>
  <c r="CD62" i="4"/>
  <c r="CD31" i="4"/>
  <c r="CY62" i="4"/>
  <c r="CY31" i="4"/>
  <c r="CY128" i="4" s="1"/>
  <c r="BJ173" i="13"/>
  <c r="BJ130" i="13"/>
  <c r="BJ137" i="13"/>
  <c r="BJ121" i="13"/>
  <c r="BJ114" i="13"/>
  <c r="BJ108" i="13"/>
  <c r="BJ110" i="13"/>
  <c r="BJ178" i="13"/>
  <c r="BJ161" i="13"/>
  <c r="BJ174" i="13"/>
  <c r="BJ115" i="13"/>
  <c r="BJ170" i="13"/>
  <c r="BJ128" i="13"/>
  <c r="BJ175" i="13"/>
  <c r="BJ146" i="13"/>
  <c r="BJ162" i="13"/>
  <c r="BJ158" i="13"/>
  <c r="BJ176" i="13"/>
  <c r="BJ166" i="13"/>
  <c r="BJ125" i="13"/>
  <c r="BJ142" i="13"/>
  <c r="BJ160" i="13"/>
  <c r="BJ106" i="13"/>
  <c r="BJ153" i="13"/>
  <c r="BJ159" i="13"/>
  <c r="BJ140" i="13"/>
  <c r="BJ132" i="13"/>
  <c r="BJ149" i="13"/>
  <c r="BJ126" i="13"/>
  <c r="BJ168" i="13"/>
  <c r="BJ111" i="13"/>
  <c r="BJ148" i="13"/>
  <c r="BJ141" i="13"/>
  <c r="BJ136" i="13"/>
  <c r="BJ105" i="13"/>
  <c r="BJ113" i="13"/>
  <c r="BJ143" i="13"/>
  <c r="BJ156" i="13"/>
  <c r="BJ164" i="13"/>
  <c r="BJ135" i="13"/>
  <c r="BJ122" i="13"/>
  <c r="BJ104" i="13"/>
  <c r="BJ107" i="13"/>
  <c r="BJ172" i="13"/>
  <c r="BJ155" i="13"/>
  <c r="BJ129" i="13"/>
  <c r="X62" i="4"/>
  <c r="X31" i="4"/>
  <c r="AF144" i="13"/>
  <c r="AF88" i="13"/>
  <c r="AF93" i="13"/>
  <c r="AF127" i="13"/>
  <c r="AV108" i="13"/>
  <c r="AV106" i="13"/>
  <c r="AV153" i="13"/>
  <c r="AV122" i="13"/>
  <c r="AV160" i="13"/>
  <c r="AV103" i="13"/>
  <c r="AV169" i="13"/>
  <c r="AV145" i="13"/>
  <c r="AV102" i="13"/>
  <c r="AV141" i="13"/>
  <c r="AV112" i="13"/>
  <c r="AV118" i="13"/>
  <c r="AV89" i="13"/>
  <c r="AV99" i="13"/>
  <c r="AV156" i="13"/>
  <c r="AV151" i="13"/>
  <c r="AV100" i="13"/>
  <c r="DB155" i="13"/>
  <c r="DB172" i="13"/>
  <c r="DB148" i="13"/>
  <c r="CZ149" i="13"/>
  <c r="CZ171" i="13"/>
  <c r="CZ166" i="13"/>
  <c r="CZ173" i="13"/>
  <c r="CZ157" i="13"/>
  <c r="CZ158" i="13"/>
  <c r="CZ150" i="13"/>
  <c r="CZ156" i="13"/>
  <c r="CZ177" i="13"/>
  <c r="CZ174" i="13"/>
  <c r="CZ169" i="13"/>
  <c r="CZ165" i="13"/>
  <c r="BE159" i="13"/>
  <c r="BE103" i="13"/>
  <c r="DB156" i="13"/>
  <c r="AP177" i="13"/>
  <c r="AF152" i="13"/>
  <c r="AV157" i="13"/>
  <c r="BJ169" i="13"/>
  <c r="BJ150" i="13"/>
  <c r="AI102" i="13"/>
  <c r="BJ109" i="13"/>
  <c r="AP128" i="13"/>
  <c r="DH157" i="13"/>
  <c r="CL62" i="4"/>
  <c r="DB153" i="13"/>
  <c r="AP133" i="13"/>
  <c r="AP110" i="13"/>
  <c r="AF105" i="13"/>
  <c r="AV94" i="13"/>
  <c r="AV139" i="13"/>
  <c r="BJ117" i="13"/>
  <c r="BJ167" i="13"/>
  <c r="AI106" i="13"/>
  <c r="DB170" i="13"/>
  <c r="AP152" i="13"/>
  <c r="AP153" i="13"/>
  <c r="AP151" i="13"/>
  <c r="AV133" i="13"/>
  <c r="BJ116" i="13"/>
  <c r="BJ163" i="13"/>
  <c r="BJ103" i="13"/>
  <c r="AP86" i="13"/>
  <c r="AP178" i="13"/>
  <c r="AP87" i="13"/>
  <c r="BJ118" i="13"/>
  <c r="BJ139" i="13"/>
  <c r="BJ120" i="13"/>
  <c r="CX144" i="13"/>
  <c r="DK161" i="13"/>
  <c r="DK172" i="13"/>
  <c r="DK159" i="13"/>
  <c r="DK176" i="13"/>
  <c r="CX169" i="13"/>
  <c r="DK178" i="13"/>
  <c r="CE31" i="4"/>
  <c r="DK170" i="13"/>
  <c r="DK162" i="13"/>
  <c r="DK171" i="13"/>
  <c r="CX150" i="13"/>
  <c r="DK173" i="13"/>
  <c r="DK175" i="13"/>
  <c r="CK31" i="4"/>
  <c r="CK62" i="4"/>
  <c r="CT152" i="13"/>
  <c r="M119" i="13"/>
  <c r="M72" i="13"/>
  <c r="M168" i="13"/>
  <c r="M117" i="13"/>
  <c r="CT175" i="13"/>
  <c r="CT162" i="13"/>
  <c r="CT170" i="13"/>
  <c r="CT173" i="13"/>
  <c r="CT171" i="13"/>
  <c r="R82" i="13"/>
  <c r="R135" i="13"/>
  <c r="R92" i="13"/>
  <c r="R130" i="13"/>
  <c r="R161" i="13"/>
  <c r="R89" i="13"/>
  <c r="R71" i="13"/>
  <c r="R108" i="13"/>
  <c r="R62" i="13"/>
  <c r="R103" i="13"/>
  <c r="R140" i="13"/>
  <c r="R157" i="13"/>
  <c r="R121" i="13"/>
  <c r="R145" i="13"/>
  <c r="CT148" i="13"/>
  <c r="M97" i="13"/>
  <c r="M132" i="13"/>
  <c r="M63" i="13"/>
  <c r="M140" i="13"/>
  <c r="M74" i="13"/>
  <c r="M145" i="13"/>
  <c r="M152" i="13"/>
  <c r="M94" i="13"/>
  <c r="M159" i="13"/>
  <c r="M109" i="13"/>
  <c r="M150" i="13"/>
  <c r="DA167" i="13"/>
  <c r="BX149" i="13"/>
  <c r="M61" i="13"/>
  <c r="M156" i="13"/>
  <c r="M85" i="13"/>
  <c r="M98" i="13"/>
  <c r="M108" i="13"/>
  <c r="R132" i="13"/>
  <c r="R69" i="13"/>
  <c r="R117" i="13"/>
  <c r="R141" i="13"/>
  <c r="R169" i="13"/>
  <c r="R74" i="13"/>
  <c r="R142" i="13"/>
  <c r="R78" i="13"/>
  <c r="R143" i="13"/>
  <c r="R113" i="13"/>
  <c r="R111" i="13"/>
  <c r="R88" i="13"/>
  <c r="AC62" i="4"/>
  <c r="AC31" i="4"/>
  <c r="DA169" i="13"/>
  <c r="DA149" i="13"/>
  <c r="DA154" i="13"/>
  <c r="DA163" i="13"/>
  <c r="DA162" i="13"/>
  <c r="DA177" i="13"/>
  <c r="DA176" i="13"/>
  <c r="DA172" i="13"/>
  <c r="DA147" i="13"/>
  <c r="DA178" i="13"/>
  <c r="DA168" i="13"/>
  <c r="DA171" i="13"/>
  <c r="DA164" i="13"/>
  <c r="DA175" i="13"/>
  <c r="DA146" i="13"/>
  <c r="DA151" i="13"/>
  <c r="DA170" i="13"/>
  <c r="DA160" i="13"/>
  <c r="DA152" i="13"/>
  <c r="DA156" i="13"/>
  <c r="DA165" i="13"/>
  <c r="DA166" i="13"/>
  <c r="BX164" i="13"/>
  <c r="BX125" i="13"/>
  <c r="BX127" i="13"/>
  <c r="BX169" i="13"/>
  <c r="BX146" i="13"/>
  <c r="BX117" i="13"/>
  <c r="BX165" i="13"/>
  <c r="BX156" i="13"/>
  <c r="BX134" i="13"/>
  <c r="BX151" i="13"/>
  <c r="BX140" i="13"/>
  <c r="BX158" i="13"/>
  <c r="BX162" i="13"/>
  <c r="BX154" i="13"/>
  <c r="BX118" i="13"/>
  <c r="BX176" i="13"/>
  <c r="BX133" i="13"/>
  <c r="BX153" i="13"/>
  <c r="BX161" i="13"/>
  <c r="BX167" i="13"/>
  <c r="BX173" i="13"/>
  <c r="BX172" i="13"/>
  <c r="BX126" i="13"/>
  <c r="BX128" i="13"/>
  <c r="BX142" i="13"/>
  <c r="BX157" i="13"/>
  <c r="BX160" i="13"/>
  <c r="BX159" i="13"/>
  <c r="BX178" i="13"/>
  <c r="BX120" i="13"/>
  <c r="BX139" i="13"/>
  <c r="BX121" i="13"/>
  <c r="BX131" i="13"/>
  <c r="BX122" i="13"/>
  <c r="BX141" i="13"/>
  <c r="BX147" i="13"/>
  <c r="BX145" i="13"/>
  <c r="BX152" i="13"/>
  <c r="BX138" i="13"/>
  <c r="BX123" i="13"/>
  <c r="CT144" i="13"/>
  <c r="CT145" i="13"/>
  <c r="CT157" i="13"/>
  <c r="CT140" i="13"/>
  <c r="R156" i="13"/>
  <c r="R61" i="13"/>
  <c r="R168" i="13"/>
  <c r="R128" i="13"/>
  <c r="R96" i="13"/>
  <c r="R110" i="13"/>
  <c r="R149" i="13"/>
  <c r="R170" i="13"/>
  <c r="R138" i="13"/>
  <c r="R164" i="13"/>
  <c r="R68" i="13"/>
  <c r="R93" i="13"/>
  <c r="R79" i="13"/>
  <c r="CT172" i="13"/>
  <c r="M112" i="13"/>
  <c r="M54" i="13"/>
  <c r="M118" i="13"/>
  <c r="M67" i="13"/>
  <c r="M137" i="13"/>
  <c r="M79" i="13"/>
  <c r="M142" i="13"/>
  <c r="M93" i="13"/>
  <c r="M147" i="13"/>
  <c r="M78" i="13"/>
  <c r="M158" i="13"/>
  <c r="DA148" i="13"/>
  <c r="DA153" i="13"/>
  <c r="BX168" i="13"/>
  <c r="BX155" i="13"/>
  <c r="BX124" i="13"/>
  <c r="AI85" i="13"/>
  <c r="AI116" i="13"/>
  <c r="AI90" i="13"/>
  <c r="AI123" i="13"/>
  <c r="AI98" i="13"/>
  <c r="DM163" i="13"/>
  <c r="DM165" i="13"/>
  <c r="DM158" i="13"/>
  <c r="DM172" i="13"/>
  <c r="DM174" i="13"/>
  <c r="DM169" i="13"/>
  <c r="DM166" i="13"/>
  <c r="DM173" i="13"/>
  <c r="DM168" i="13"/>
  <c r="DM176" i="13"/>
  <c r="DM177" i="13"/>
  <c r="DM167" i="13"/>
  <c r="DM164" i="13"/>
  <c r="DM162" i="13"/>
  <c r="DM160" i="13"/>
  <c r="DM170" i="13"/>
  <c r="DM178" i="13"/>
  <c r="DM161" i="13"/>
  <c r="BT62" i="4"/>
  <c r="BT31" i="4"/>
  <c r="BT128" i="4" s="1"/>
  <c r="Z154" i="13"/>
  <c r="Z174" i="13"/>
  <c r="Z178" i="13"/>
  <c r="Z137" i="13"/>
  <c r="Z121" i="13"/>
  <c r="Z126" i="13"/>
  <c r="Z135" i="13"/>
  <c r="Z95" i="13"/>
  <c r="Z112" i="13"/>
  <c r="Z150" i="13"/>
  <c r="Z133" i="13"/>
  <c r="Z70" i="13"/>
  <c r="Z74" i="13"/>
  <c r="Z173" i="13"/>
  <c r="Z122" i="13"/>
  <c r="Z172" i="13"/>
  <c r="Z102" i="13"/>
  <c r="Z116" i="13"/>
  <c r="Z134" i="13"/>
  <c r="Z136" i="13"/>
  <c r="Z177" i="13"/>
  <c r="Z129" i="13"/>
  <c r="Z115" i="13"/>
  <c r="Z118" i="13"/>
  <c r="Z114" i="13"/>
  <c r="Z69" i="13"/>
  <c r="Z67" i="13"/>
  <c r="Z108" i="13"/>
  <c r="Z101" i="13"/>
  <c r="Z73" i="13"/>
  <c r="Z110" i="13"/>
  <c r="Z124" i="13"/>
  <c r="Z127" i="13"/>
  <c r="CR157" i="13"/>
  <c r="CR152" i="13"/>
  <c r="CR167" i="13"/>
  <c r="CR159" i="13"/>
  <c r="CR173" i="13"/>
  <c r="CR140" i="13"/>
  <c r="CR155" i="13"/>
  <c r="CR161" i="13"/>
  <c r="CR147" i="13"/>
  <c r="CR156" i="13"/>
  <c r="CR137" i="13"/>
  <c r="CR144" i="13"/>
  <c r="DG167" i="13"/>
  <c r="DG178" i="13"/>
  <c r="CP174" i="13"/>
  <c r="CP164" i="13"/>
  <c r="AM124" i="13"/>
  <c r="AM82" i="13"/>
  <c r="AM123" i="13"/>
  <c r="AM154" i="13"/>
  <c r="AM94" i="13"/>
  <c r="AM153" i="13"/>
  <c r="AM84" i="13"/>
  <c r="AM146" i="13"/>
  <c r="AM128" i="13"/>
  <c r="AM112" i="13"/>
  <c r="AM169" i="13"/>
  <c r="AM160" i="13"/>
  <c r="AM102" i="13"/>
  <c r="M128" i="13"/>
  <c r="M127" i="13"/>
  <c r="M123" i="13"/>
  <c r="M56" i="13"/>
  <c r="M57" i="13"/>
  <c r="M126" i="13"/>
  <c r="M155" i="13"/>
  <c r="M130" i="13"/>
  <c r="M64" i="13"/>
  <c r="M60" i="13"/>
  <c r="M136" i="13"/>
  <c r="M139" i="13"/>
  <c r="M86" i="13"/>
  <c r="M166" i="13"/>
  <c r="M87" i="13"/>
  <c r="M65" i="13"/>
  <c r="M146" i="13"/>
  <c r="M135" i="13"/>
  <c r="M70" i="13"/>
  <c r="M73" i="13"/>
  <c r="M144" i="13"/>
  <c r="M80" i="13"/>
  <c r="M83" i="13"/>
  <c r="M164" i="13"/>
  <c r="M151" i="13"/>
  <c r="M138" i="13"/>
  <c r="M96" i="13"/>
  <c r="M165" i="13"/>
  <c r="M170" i="13"/>
  <c r="M88" i="13"/>
  <c r="M90" i="13"/>
  <c r="CT139" i="13"/>
  <c r="M163" i="13"/>
  <c r="CT154" i="13"/>
  <c r="CT149" i="13"/>
  <c r="CT156" i="13"/>
  <c r="CT160" i="13"/>
  <c r="R101" i="13"/>
  <c r="R137" i="13"/>
  <c r="R109" i="13"/>
  <c r="R129" i="13"/>
  <c r="R175" i="13"/>
  <c r="R95" i="13"/>
  <c r="R87" i="13"/>
  <c r="R107" i="13"/>
  <c r="R85" i="13"/>
  <c r="R98" i="13"/>
  <c r="R147" i="13"/>
  <c r="R139" i="13"/>
  <c r="CT178" i="13"/>
  <c r="M107" i="13"/>
  <c r="M149" i="13"/>
  <c r="M133" i="13"/>
  <c r="M177" i="13"/>
  <c r="M134" i="13"/>
  <c r="M59" i="13"/>
  <c r="M141" i="13"/>
  <c r="M66" i="13"/>
  <c r="M153" i="13"/>
  <c r="M113" i="13"/>
  <c r="M175" i="13"/>
  <c r="DA174" i="13"/>
  <c r="DA155" i="13"/>
  <c r="DA150" i="13"/>
  <c r="R133" i="13"/>
  <c r="BX175" i="13"/>
  <c r="BX129" i="13"/>
  <c r="BX119" i="13"/>
  <c r="CH31" i="4"/>
  <c r="AX149" i="13"/>
  <c r="AX115" i="13"/>
  <c r="BU117" i="13"/>
  <c r="BU144" i="13"/>
  <c r="BT170" i="13"/>
  <c r="BT146" i="13"/>
  <c r="AP142" i="13"/>
  <c r="AP122" i="13"/>
  <c r="AP154" i="13"/>
  <c r="AP92" i="13"/>
  <c r="AP167" i="13"/>
  <c r="AP168" i="13"/>
  <c r="AP174" i="13"/>
  <c r="AP94" i="13"/>
  <c r="AP139" i="13"/>
  <c r="AP85" i="13"/>
  <c r="AP176" i="13"/>
  <c r="AP101" i="13"/>
  <c r="AP165" i="13"/>
  <c r="AP107" i="13"/>
  <c r="AP163" i="13"/>
  <c r="AP117" i="13"/>
  <c r="AP157" i="13"/>
  <c r="AP130" i="13"/>
  <c r="AP132" i="13"/>
  <c r="AP140" i="13"/>
  <c r="AP109" i="13"/>
  <c r="AP145" i="13"/>
  <c r="AP121" i="13"/>
  <c r="AP97" i="13"/>
  <c r="AP131" i="13"/>
  <c r="AP102" i="13"/>
  <c r="AP172" i="13"/>
  <c r="AP114" i="13"/>
  <c r="AP147" i="13"/>
  <c r="AP88" i="13"/>
  <c r="AP93" i="13"/>
  <c r="AP96" i="13"/>
  <c r="AP169" i="13"/>
  <c r="AP106" i="13"/>
  <c r="AP83" i="13"/>
  <c r="AP91" i="13"/>
  <c r="AP144" i="13"/>
  <c r="AP113" i="13"/>
  <c r="AP104" i="13"/>
  <c r="AP138" i="13"/>
  <c r="AP120" i="13"/>
  <c r="AP150" i="13"/>
  <c r="AP170" i="13"/>
  <c r="AP158" i="13"/>
  <c r="AP148" i="13"/>
  <c r="AP116" i="13"/>
  <c r="AP175" i="13"/>
  <c r="AP98" i="13"/>
  <c r="AP159" i="13"/>
  <c r="AP137" i="13"/>
  <c r="AP123" i="13"/>
  <c r="AP99" i="13"/>
  <c r="AP124" i="13"/>
  <c r="AP103" i="13"/>
  <c r="AP141" i="13"/>
  <c r="AP112" i="13"/>
  <c r="AP108" i="13"/>
  <c r="AP155" i="13"/>
  <c r="AP136" i="13"/>
  <c r="DH156" i="13"/>
  <c r="DH160" i="13"/>
  <c r="DH154" i="13"/>
  <c r="DH166" i="13"/>
  <c r="DH163" i="13"/>
  <c r="DH170" i="13"/>
  <c r="DH153" i="13"/>
  <c r="DH167" i="13"/>
  <c r="DH158" i="13"/>
  <c r="DH176" i="13"/>
  <c r="DH164" i="13"/>
  <c r="DH169" i="13"/>
  <c r="DH162" i="13"/>
  <c r="DH175" i="13"/>
  <c r="DH173" i="13"/>
  <c r="DH178" i="13"/>
  <c r="DH161" i="13"/>
  <c r="DH174" i="13"/>
  <c r="DH177" i="13"/>
  <c r="DH171" i="13"/>
  <c r="CN62" i="4"/>
  <c r="CN31" i="4"/>
  <c r="BY31" i="4"/>
  <c r="BY62" i="4"/>
  <c r="M71" i="13"/>
  <c r="CT176" i="13"/>
  <c r="CT155" i="13"/>
  <c r="R64" i="13"/>
  <c r="R172" i="13"/>
  <c r="R134" i="13"/>
  <c r="R106" i="13"/>
  <c r="R159" i="13"/>
  <c r="R153" i="13"/>
  <c r="R160" i="13"/>
  <c r="R83" i="13"/>
  <c r="R162" i="13"/>
  <c r="R70" i="13"/>
  <c r="CT161" i="13"/>
  <c r="M95" i="13"/>
  <c r="M68" i="13"/>
  <c r="M101" i="13"/>
  <c r="M102" i="13"/>
  <c r="M116" i="13"/>
  <c r="M157" i="13"/>
  <c r="M124" i="13"/>
  <c r="M55" i="13"/>
  <c r="M129" i="13"/>
  <c r="M62" i="13"/>
  <c r="DA157" i="13"/>
  <c r="BX174" i="13"/>
  <c r="BX163" i="13"/>
  <c r="BX136" i="13"/>
  <c r="BX135" i="13"/>
  <c r="BU62" i="4"/>
  <c r="BU31" i="4"/>
  <c r="BU128" i="4" s="1"/>
  <c r="AF162" i="13"/>
  <c r="AF107" i="13"/>
  <c r="AF161" i="13"/>
  <c r="AF148" i="13"/>
  <c r="AF106" i="13"/>
  <c r="AF151" i="13"/>
  <c r="AF119" i="13"/>
  <c r="AG62" i="4"/>
  <c r="AG31" i="4"/>
  <c r="AV124" i="13"/>
  <c r="AV107" i="13"/>
  <c r="AV110" i="13"/>
  <c r="AV140" i="13"/>
  <c r="AV154" i="13"/>
  <c r="AV174" i="13"/>
  <c r="AV165" i="13"/>
  <c r="AV109" i="13"/>
  <c r="AV177" i="13"/>
  <c r="AV119" i="13"/>
  <c r="AV111" i="13"/>
  <c r="AV95" i="13"/>
  <c r="AV159" i="13"/>
  <c r="AV116" i="13"/>
  <c r="AV150" i="13"/>
  <c r="AV147" i="13"/>
  <c r="AV92" i="13"/>
  <c r="AV125" i="13"/>
  <c r="AV131" i="13"/>
  <c r="AV143" i="13"/>
  <c r="AV138" i="13"/>
  <c r="AV132" i="13"/>
  <c r="AV142" i="13"/>
  <c r="AV172" i="13"/>
  <c r="AV144" i="13"/>
  <c r="AV164" i="13"/>
  <c r="AV167" i="13"/>
  <c r="AV127" i="13"/>
  <c r="AV176" i="13"/>
  <c r="AV91" i="13"/>
  <c r="AV129" i="13"/>
  <c r="AV171" i="13"/>
  <c r="AV120" i="13"/>
  <c r="AV130" i="13"/>
  <c r="AV96" i="13"/>
  <c r="AV93" i="13"/>
  <c r="AV105" i="13"/>
  <c r="AV135" i="13"/>
  <c r="AV152" i="13"/>
  <c r="AV97" i="13"/>
  <c r="AV170" i="13"/>
  <c r="AV175" i="13"/>
  <c r="AV123" i="13"/>
  <c r="AV158" i="13"/>
  <c r="AV149" i="13"/>
  <c r="AV155" i="13"/>
  <c r="AV163" i="13"/>
  <c r="AV168" i="13"/>
  <c r="AV98" i="13"/>
  <c r="AV113" i="13"/>
  <c r="AV166" i="13"/>
  <c r="AV90" i="13"/>
  <c r="AV134" i="13"/>
  <c r="AV161" i="13"/>
  <c r="AV121" i="13"/>
  <c r="AV136" i="13"/>
  <c r="AV128" i="13"/>
  <c r="AV114" i="13"/>
  <c r="AV137" i="13"/>
  <c r="AV104" i="13"/>
  <c r="AV115" i="13"/>
  <c r="AV162" i="13"/>
  <c r="AV178" i="13"/>
  <c r="AV146" i="13"/>
  <c r="DB147" i="13"/>
  <c r="DB152" i="13"/>
  <c r="DB159" i="13"/>
  <c r="DB150" i="13"/>
  <c r="DB157" i="13"/>
  <c r="DB164" i="13"/>
  <c r="DB149" i="13"/>
  <c r="DB175" i="13"/>
  <c r="DB158" i="13"/>
  <c r="DB174" i="13"/>
  <c r="DB173" i="13"/>
  <c r="DB162" i="13"/>
  <c r="DB151" i="13"/>
  <c r="DB166" i="13"/>
  <c r="DB168" i="13"/>
  <c r="DB176" i="13"/>
  <c r="DB160" i="13"/>
  <c r="DB161" i="13"/>
  <c r="DB171" i="13"/>
  <c r="DB177" i="13"/>
  <c r="DB154" i="13"/>
  <c r="DB165" i="13"/>
  <c r="DB163" i="13"/>
  <c r="DB178" i="13"/>
  <c r="DB169" i="13"/>
  <c r="CZ175" i="13"/>
  <c r="CZ170" i="13"/>
  <c r="CZ151" i="13"/>
  <c r="CZ154" i="13"/>
  <c r="CZ167" i="13"/>
  <c r="CZ153" i="13"/>
  <c r="CZ152" i="13"/>
  <c r="CZ148" i="13"/>
  <c r="CZ155" i="13"/>
  <c r="CZ160" i="13"/>
  <c r="CZ147" i="13"/>
  <c r="CZ172" i="13"/>
  <c r="CZ164" i="13"/>
  <c r="CZ178" i="13"/>
  <c r="CZ176" i="13"/>
  <c r="CZ168" i="13"/>
  <c r="CZ145" i="13"/>
  <c r="CZ163" i="13"/>
  <c r="CZ161" i="13"/>
  <c r="CZ162" i="13"/>
  <c r="CT143" i="13"/>
  <c r="M148" i="13"/>
  <c r="CT141" i="13"/>
  <c r="CT158" i="13"/>
  <c r="R176" i="13"/>
  <c r="CT168" i="13"/>
  <c r="CT147" i="13"/>
  <c r="CT166" i="13"/>
  <c r="CT177" i="13"/>
  <c r="CT163" i="13"/>
  <c r="R123" i="13"/>
  <c r="R136" i="13"/>
  <c r="R119" i="13"/>
  <c r="R116" i="13"/>
  <c r="R174" i="13"/>
  <c r="R178" i="13"/>
  <c r="R84" i="13"/>
  <c r="R167" i="13"/>
  <c r="R81" i="13"/>
  <c r="R97" i="13"/>
  <c r="R151" i="13"/>
  <c r="R90" i="13"/>
  <c r="R144" i="13"/>
  <c r="M172" i="13"/>
  <c r="M121" i="13"/>
  <c r="M81" i="13"/>
  <c r="M162" i="13"/>
  <c r="M99" i="13"/>
  <c r="M176" i="13"/>
  <c r="M114" i="13"/>
  <c r="M91" i="13"/>
  <c r="M120" i="13"/>
  <c r="M131" i="13"/>
  <c r="M167" i="13"/>
  <c r="M100" i="13"/>
  <c r="DA158" i="13"/>
  <c r="BX166" i="13"/>
  <c r="BX148" i="13"/>
  <c r="BX171" i="13"/>
  <c r="S102" i="13"/>
  <c r="DI157" i="13"/>
  <c r="DI168" i="13"/>
  <c r="DI173" i="13"/>
  <c r="DI159" i="13"/>
  <c r="DI165" i="13"/>
  <c r="DI158" i="13"/>
  <c r="DI174" i="13"/>
  <c r="DI163" i="13"/>
  <c r="DI164" i="13"/>
  <c r="DI162" i="13"/>
  <c r="DI178" i="13"/>
  <c r="DI154" i="13"/>
  <c r="DI177" i="13"/>
  <c r="DI170" i="13"/>
  <c r="DI155" i="13"/>
  <c r="DI169" i="13"/>
  <c r="DI175" i="13"/>
  <c r="DI167" i="13"/>
  <c r="CL159" i="13"/>
  <c r="CL157" i="13"/>
  <c r="CL138" i="13"/>
  <c r="CL166" i="13"/>
  <c r="CL152" i="13"/>
  <c r="CL139" i="13"/>
  <c r="CL156" i="13"/>
  <c r="CL147" i="13"/>
  <c r="CL172" i="13"/>
  <c r="CL146" i="13"/>
  <c r="CL154" i="13"/>
  <c r="CL167" i="13"/>
  <c r="CL162" i="13"/>
  <c r="CL169" i="13"/>
  <c r="CL176" i="13"/>
  <c r="CL155" i="13"/>
  <c r="CL133" i="13"/>
  <c r="CL136" i="13"/>
  <c r="CL158" i="13"/>
  <c r="CL170" i="13"/>
  <c r="CL135" i="13"/>
  <c r="CL151" i="13"/>
  <c r="CL168" i="13"/>
  <c r="CL145" i="13"/>
  <c r="CL173" i="13"/>
  <c r="CL148" i="13"/>
  <c r="CL160" i="13"/>
  <c r="CL141" i="13"/>
  <c r="CL177" i="13"/>
  <c r="CL144" i="13"/>
  <c r="CL165" i="13"/>
  <c r="CL131" i="13"/>
  <c r="CL137" i="13"/>
  <c r="CL142" i="13"/>
  <c r="CL150" i="13"/>
  <c r="CJ62" i="4"/>
  <c r="CJ31" i="4"/>
  <c r="CS178" i="13"/>
  <c r="CS158" i="13"/>
  <c r="CS171" i="13"/>
  <c r="CS147" i="13"/>
  <c r="CS146" i="13"/>
  <c r="CS159" i="13"/>
  <c r="CS163" i="13"/>
  <c r="CS150" i="13"/>
  <c r="CS143" i="13"/>
  <c r="CS166" i="13"/>
  <c r="CS165" i="13"/>
  <c r="CS175" i="13"/>
  <c r="CS167" i="13"/>
  <c r="CS140" i="13"/>
  <c r="CS144" i="13"/>
  <c r="CS161" i="13"/>
  <c r="CS170" i="13"/>
  <c r="CS155" i="13"/>
  <c r="CS168" i="13"/>
  <c r="CS176" i="13"/>
  <c r="CS153" i="13"/>
  <c r="CS154" i="13"/>
  <c r="CS172" i="13"/>
  <c r="CS141" i="13"/>
  <c r="CS157" i="13"/>
  <c r="CS169" i="13"/>
  <c r="CS145" i="13"/>
  <c r="CS139" i="13"/>
  <c r="CS142" i="13"/>
  <c r="CS138" i="13"/>
  <c r="CL143" i="13"/>
  <c r="CL132" i="13"/>
  <c r="L155" i="13"/>
  <c r="CL164" i="13"/>
  <c r="BK137" i="13"/>
  <c r="L145" i="13"/>
  <c r="AU129" i="13"/>
  <c r="AU143" i="13"/>
  <c r="AU141" i="13"/>
  <c r="DI172" i="13"/>
  <c r="DI160" i="13"/>
  <c r="BN135" i="13"/>
  <c r="CS173" i="13"/>
  <c r="CS174" i="13"/>
  <c r="AB62" i="4"/>
  <c r="AB31" i="4"/>
  <c r="Y62" i="4"/>
  <c r="Y31" i="4"/>
  <c r="AH167" i="13"/>
  <c r="AH89" i="13"/>
  <c r="AH90" i="13"/>
  <c r="AH112" i="13"/>
  <c r="AH100" i="13"/>
  <c r="AH124" i="13"/>
  <c r="AH95" i="13"/>
  <c r="BD114" i="13"/>
  <c r="BD172" i="13"/>
  <c r="BD151" i="13"/>
  <c r="BD178" i="13"/>
  <c r="BD120" i="13"/>
  <c r="BD124" i="13"/>
  <c r="BD138" i="13"/>
  <c r="BD103" i="13"/>
  <c r="BD115" i="13"/>
  <c r="BD153" i="13"/>
  <c r="DR178" i="13"/>
  <c r="DR164" i="13"/>
  <c r="DR172" i="13"/>
  <c r="DR176" i="13"/>
  <c r="DR169" i="13"/>
  <c r="DR171" i="13"/>
  <c r="DR170" i="13"/>
  <c r="DR166" i="13"/>
  <c r="DR165" i="13"/>
  <c r="DR167" i="13"/>
  <c r="DR174" i="13"/>
  <c r="DR175" i="13"/>
  <c r="CL174" i="13"/>
  <c r="CL149" i="13"/>
  <c r="CL178" i="13"/>
  <c r="L129" i="13"/>
  <c r="DZ171" i="13"/>
  <c r="AU96" i="13"/>
  <c r="AU112" i="13"/>
  <c r="AU114" i="13"/>
  <c r="DI161" i="13"/>
  <c r="DI176" i="13"/>
  <c r="CS152" i="13"/>
  <c r="CS149" i="13"/>
  <c r="CR170" i="13"/>
  <c r="CR145" i="13"/>
  <c r="CR150" i="13"/>
  <c r="CR175" i="13"/>
  <c r="CR151" i="13"/>
  <c r="CR160" i="13"/>
  <c r="CR172" i="13"/>
  <c r="CR153" i="13"/>
  <c r="CR177" i="13"/>
  <c r="CR178" i="13"/>
  <c r="CR165" i="13"/>
  <c r="CR142" i="13"/>
  <c r="CR143" i="13"/>
  <c r="CR169" i="13"/>
  <c r="CR163" i="13"/>
  <c r="CR148" i="13"/>
  <c r="CR162" i="13"/>
  <c r="CR149" i="13"/>
  <c r="CR139" i="13"/>
  <c r="CR141" i="13"/>
  <c r="CR158" i="13"/>
  <c r="CR154" i="13"/>
  <c r="CR168" i="13"/>
  <c r="CR146" i="13"/>
  <c r="CR176" i="13"/>
  <c r="CR174" i="13"/>
  <c r="CR138" i="13"/>
  <c r="CR164" i="13"/>
  <c r="AH31" i="4"/>
  <c r="AH62" i="4"/>
  <c r="W62" i="4"/>
  <c r="W31" i="4"/>
  <c r="DC155" i="13"/>
  <c r="DC174" i="13"/>
  <c r="S62" i="4"/>
  <c r="S31" i="4"/>
  <c r="S128" i="4" s="1"/>
  <c r="AU124" i="13"/>
  <c r="DI171" i="13"/>
  <c r="BF119" i="13"/>
  <c r="CL163" i="13"/>
  <c r="CL161" i="13"/>
  <c r="CL171" i="13"/>
  <c r="L156" i="13"/>
  <c r="BN171" i="13"/>
  <c r="DW172" i="13"/>
  <c r="AU95" i="13"/>
  <c r="AU127" i="13"/>
  <c r="AU106" i="13"/>
  <c r="DI156" i="13"/>
  <c r="DR177" i="13"/>
  <c r="AF62" i="4"/>
  <c r="AF31" i="4"/>
  <c r="AF128" i="4" s="1"/>
  <c r="CS177" i="13"/>
  <c r="AM151" i="13"/>
  <c r="AM118" i="13"/>
  <c r="AM175" i="13"/>
  <c r="AM176" i="13"/>
  <c r="AM125" i="13"/>
  <c r="AM104" i="13"/>
  <c r="AM168" i="13"/>
  <c r="AM129" i="13"/>
  <c r="AM89" i="13"/>
  <c r="AM134" i="13"/>
  <c r="AM167" i="13"/>
  <c r="AM145" i="13"/>
  <c r="AM130" i="13"/>
  <c r="AM142" i="13"/>
  <c r="AM120" i="13"/>
  <c r="AM110" i="13"/>
  <c r="AM172" i="13"/>
  <c r="AM149" i="13"/>
  <c r="AM106" i="13"/>
  <c r="AM98" i="13"/>
  <c r="AM144" i="13"/>
  <c r="AM133" i="13"/>
  <c r="AM108" i="13"/>
  <c r="AM132" i="13"/>
  <c r="AM85" i="13"/>
  <c r="AM155" i="13"/>
  <c r="AM162" i="13"/>
  <c r="AM173" i="13"/>
  <c r="AM107" i="13"/>
  <c r="AM87" i="13"/>
  <c r="AM164" i="13"/>
  <c r="AM121" i="13"/>
  <c r="AM86" i="13"/>
  <c r="AM88" i="13"/>
  <c r="AM158" i="13"/>
  <c r="AM113" i="13"/>
  <c r="AM92" i="13"/>
  <c r="AM165" i="13"/>
  <c r="AM135" i="13"/>
  <c r="AM81" i="13"/>
  <c r="AM127" i="13"/>
  <c r="AM174" i="13"/>
  <c r="AM143" i="13"/>
  <c r="AM96" i="13"/>
  <c r="AM157" i="13"/>
  <c r="AM137" i="13"/>
  <c r="AM138" i="13"/>
  <c r="AM95" i="13"/>
  <c r="AM115" i="13"/>
  <c r="AM148" i="13"/>
  <c r="AM83" i="13"/>
  <c r="AM136" i="13"/>
  <c r="AM171" i="13"/>
  <c r="AM111" i="13"/>
  <c r="AM126" i="13"/>
  <c r="AM159" i="13"/>
  <c r="AM100" i="13"/>
  <c r="AM170" i="13"/>
  <c r="AM80" i="13"/>
  <c r="AM116" i="13"/>
  <c r="AM177" i="13"/>
  <c r="AM178" i="13"/>
  <c r="AM141" i="13"/>
  <c r="AM156" i="13"/>
  <c r="AM119" i="13"/>
  <c r="AM99" i="13"/>
  <c r="AM103" i="13"/>
  <c r="AM166" i="13"/>
  <c r="AM131" i="13"/>
  <c r="AM91" i="13"/>
  <c r="AM161" i="13"/>
  <c r="AM105" i="13"/>
  <c r="AM139" i="13"/>
  <c r="AM140" i="13"/>
  <c r="AM109" i="13"/>
  <c r="AM97" i="13"/>
  <c r="AU117" i="13"/>
  <c r="AU152" i="13"/>
  <c r="AU158" i="13"/>
  <c r="AU104" i="13"/>
  <c r="AU148" i="13"/>
  <c r="AU160" i="13"/>
  <c r="AU171" i="13"/>
  <c r="AU147" i="13"/>
  <c r="AU178" i="13"/>
  <c r="AU162" i="13"/>
  <c r="AU105" i="13"/>
  <c r="AU159" i="13"/>
  <c r="AU167" i="13"/>
  <c r="AU174" i="13"/>
  <c r="AU145" i="13"/>
  <c r="AU151" i="13"/>
  <c r="AU118" i="13"/>
  <c r="AU98" i="13"/>
  <c r="AU109" i="13"/>
  <c r="AU128" i="13"/>
  <c r="AU110" i="13"/>
  <c r="AU156" i="13"/>
  <c r="AU169" i="13"/>
  <c r="AU102" i="13"/>
  <c r="AU130" i="13"/>
  <c r="AU111" i="13"/>
  <c r="AU89" i="13"/>
  <c r="AU131" i="13"/>
  <c r="AU149" i="13"/>
  <c r="AU126" i="13"/>
  <c r="AU119" i="13"/>
  <c r="AU122" i="13"/>
  <c r="AU153" i="13"/>
  <c r="AU99" i="13"/>
  <c r="AU103" i="13"/>
  <c r="AU134" i="13"/>
  <c r="AU144" i="13"/>
  <c r="AU120" i="13"/>
  <c r="AU138" i="13"/>
  <c r="AU91" i="13"/>
  <c r="AU177" i="13"/>
  <c r="AU165" i="13"/>
  <c r="AU163" i="13"/>
  <c r="AU136" i="13"/>
  <c r="AU135" i="13"/>
  <c r="AU139" i="13"/>
  <c r="AU175" i="13"/>
  <c r="AU164" i="13"/>
  <c r="AU115" i="13"/>
  <c r="AU154" i="13"/>
  <c r="AU137" i="13"/>
  <c r="AU146" i="13"/>
  <c r="AU121" i="13"/>
  <c r="AU92" i="13"/>
  <c r="AU93" i="13"/>
  <c r="AU123" i="13"/>
  <c r="AU172" i="13"/>
  <c r="AU100" i="13"/>
  <c r="AU113" i="13"/>
  <c r="AU97" i="13"/>
  <c r="AU90" i="13"/>
  <c r="AU176" i="13"/>
  <c r="AU94" i="13"/>
  <c r="AU142" i="13"/>
  <c r="AU116" i="13"/>
  <c r="AU170" i="13"/>
  <c r="AU173" i="13"/>
  <c r="AU107" i="13"/>
  <c r="AU155" i="13"/>
  <c r="AU161" i="13"/>
  <c r="L169" i="13"/>
  <c r="L124" i="13"/>
  <c r="L121" i="13"/>
  <c r="L81" i="13"/>
  <c r="L104" i="13"/>
  <c r="L158" i="13"/>
  <c r="L103" i="13"/>
  <c r="L98" i="13"/>
  <c r="L101" i="13"/>
  <c r="L147" i="13"/>
  <c r="L94" i="13"/>
  <c r="L106" i="13"/>
  <c r="L65" i="13"/>
  <c r="L53" i="13"/>
  <c r="L146" i="13"/>
  <c r="L79" i="13"/>
  <c r="L55" i="13"/>
  <c r="L173" i="13"/>
  <c r="L116" i="13"/>
  <c r="L78" i="13"/>
  <c r="L174" i="13"/>
  <c r="L164" i="13"/>
  <c r="L110" i="13"/>
  <c r="L54" i="13"/>
  <c r="L136" i="13"/>
  <c r="L160" i="13"/>
  <c r="L112" i="13"/>
  <c r="L118" i="13"/>
  <c r="L62" i="13"/>
  <c r="L131" i="13"/>
  <c r="L58" i="13"/>
  <c r="L132" i="13"/>
  <c r="L159" i="13"/>
  <c r="L125" i="13"/>
  <c r="L150" i="13"/>
  <c r="L82" i="13"/>
  <c r="L177" i="13"/>
  <c r="L151" i="13"/>
  <c r="L90" i="13"/>
  <c r="L86" i="13"/>
  <c r="L166" i="13"/>
  <c r="L117" i="13"/>
  <c r="L127" i="13"/>
  <c r="L113" i="13"/>
  <c r="L172" i="13"/>
  <c r="L70" i="13"/>
  <c r="L128" i="13"/>
  <c r="L162" i="13"/>
  <c r="L163" i="13"/>
  <c r="L107" i="13"/>
  <c r="L137" i="13"/>
  <c r="L109" i="13"/>
  <c r="L120" i="13"/>
  <c r="L71" i="13"/>
  <c r="L161" i="13"/>
  <c r="L152" i="13"/>
  <c r="L153" i="13"/>
  <c r="L85" i="13"/>
  <c r="L96" i="13"/>
  <c r="L165" i="13"/>
  <c r="L154" i="13"/>
  <c r="L95" i="13"/>
  <c r="L102" i="13"/>
  <c r="L123" i="13"/>
  <c r="L135" i="13"/>
  <c r="L61" i="13"/>
  <c r="L74" i="13"/>
  <c r="L87" i="13"/>
  <c r="L134" i="13"/>
  <c r="L84" i="13"/>
  <c r="L139" i="13"/>
  <c r="L88" i="13"/>
  <c r="L69" i="13"/>
  <c r="L157" i="13"/>
  <c r="L167" i="13"/>
  <c r="L111" i="13"/>
  <c r="L72" i="13"/>
  <c r="L149" i="13"/>
  <c r="L178" i="13"/>
  <c r="L115" i="13"/>
  <c r="L66" i="13"/>
  <c r="L92" i="13"/>
  <c r="L97" i="13"/>
  <c r="L59" i="13"/>
  <c r="L67" i="13"/>
  <c r="L142" i="13"/>
  <c r="L68" i="13"/>
  <c r="L143" i="13"/>
  <c r="L140" i="13"/>
  <c r="L73" i="13"/>
  <c r="L99" i="13"/>
  <c r="L175" i="13"/>
  <c r="L171" i="13"/>
  <c r="L141" i="13"/>
  <c r="L89" i="13"/>
  <c r="L176" i="13"/>
  <c r="BF31" i="4"/>
  <c r="BF128" i="4" s="1"/>
  <c r="CL140" i="13"/>
  <c r="CL134" i="13"/>
  <c r="L105" i="13"/>
  <c r="L56" i="13"/>
  <c r="L130" i="13"/>
  <c r="AU157" i="13"/>
  <c r="AU168" i="13"/>
  <c r="AU125" i="13"/>
  <c r="DR163" i="13"/>
  <c r="DR168" i="13"/>
  <c r="CS156" i="13"/>
  <c r="CS151" i="13"/>
  <c r="CO31" i="4"/>
  <c r="CO128" i="4" s="1"/>
  <c r="CO62" i="4"/>
  <c r="AY112" i="13"/>
  <c r="AY110" i="13"/>
  <c r="AY143" i="13"/>
  <c r="AY169" i="13"/>
  <c r="AY99" i="13"/>
  <c r="AY107" i="13"/>
  <c r="AY153" i="13"/>
  <c r="AY117" i="13"/>
  <c r="AY101" i="13"/>
  <c r="AY114" i="13"/>
  <c r="AY125" i="13"/>
  <c r="AY127" i="13"/>
  <c r="BK166" i="13"/>
  <c r="BK151" i="13"/>
  <c r="BK143" i="13"/>
  <c r="BK173" i="13"/>
  <c r="BK134" i="13"/>
  <c r="BK130" i="13"/>
  <c r="BK123" i="13"/>
  <c r="BK141" i="13"/>
  <c r="BK121" i="13"/>
  <c r="BK178" i="13"/>
  <c r="BK177" i="13"/>
  <c r="BK154" i="13"/>
  <c r="BK150" i="13"/>
  <c r="BA155" i="13"/>
  <c r="BA139" i="13"/>
  <c r="BA127" i="13"/>
  <c r="BA136" i="13"/>
  <c r="BA133" i="13"/>
  <c r="BA142" i="13"/>
  <c r="BA170" i="13"/>
  <c r="AY163" i="13"/>
  <c r="BK120" i="13"/>
  <c r="AU108" i="13"/>
  <c r="DI166" i="13"/>
  <c r="CL175" i="13"/>
  <c r="L114" i="13"/>
  <c r="L83" i="13"/>
  <c r="L60" i="13"/>
  <c r="L63" i="13"/>
  <c r="L119" i="13"/>
  <c r="BK131" i="13"/>
  <c r="BA137" i="13"/>
  <c r="BA131" i="13"/>
  <c r="AU101" i="13"/>
  <c r="AU132" i="13"/>
  <c r="L100" i="13"/>
  <c r="CS148" i="13"/>
  <c r="CG176" i="13"/>
  <c r="CG148" i="13"/>
  <c r="CG145" i="13"/>
  <c r="CG127" i="13"/>
  <c r="CG136" i="13"/>
  <c r="CG147" i="13"/>
  <c r="CG161" i="13"/>
  <c r="CG149" i="13"/>
  <c r="CG174" i="13"/>
  <c r="CG129" i="13"/>
  <c r="CG137" i="13"/>
  <c r="CG142" i="13"/>
  <c r="CG155" i="13"/>
  <c r="CG157" i="13"/>
  <c r="CG156" i="13"/>
  <c r="CG175" i="13"/>
  <c r="CG130" i="13"/>
  <c r="CG141" i="13"/>
  <c r="CG143" i="13"/>
  <c r="CG150" i="13"/>
  <c r="CG160" i="13"/>
  <c r="CG171" i="13"/>
  <c r="CG178" i="13"/>
  <c r="CG166" i="13"/>
  <c r="CG128" i="13"/>
  <c r="CG135" i="13"/>
  <c r="CG153" i="13"/>
  <c r="CG162" i="13"/>
  <c r="CG126" i="13"/>
  <c r="CG170" i="13"/>
  <c r="CG138" i="13"/>
  <c r="CG165" i="13"/>
  <c r="CG164" i="13"/>
  <c r="CG154" i="13"/>
  <c r="CG173" i="13"/>
  <c r="CG133" i="13"/>
  <c r="CG144" i="13"/>
  <c r="CS160" i="13"/>
  <c r="AD175" i="13"/>
  <c r="AD124" i="13"/>
  <c r="AD112" i="13"/>
  <c r="AD120" i="13"/>
  <c r="AD177" i="13"/>
  <c r="AD109" i="13"/>
  <c r="AD178" i="13"/>
  <c r="AD101" i="13"/>
  <c r="AD164" i="13"/>
  <c r="AD103" i="13"/>
  <c r="AD165" i="13"/>
  <c r="AD125" i="13"/>
  <c r="AD152" i="13"/>
  <c r="AD87" i="13"/>
  <c r="AD96" i="13"/>
  <c r="AD142" i="13"/>
  <c r="AD97" i="13"/>
  <c r="AD136" i="13"/>
  <c r="AD173" i="13"/>
  <c r="AD127" i="13"/>
  <c r="AD123" i="13"/>
  <c r="AD72" i="13"/>
  <c r="AD86" i="13"/>
  <c r="AD107" i="13"/>
  <c r="AD93" i="13"/>
  <c r="AD119" i="13"/>
  <c r="AD174" i="13"/>
  <c r="AD118" i="13"/>
  <c r="AD161" i="13"/>
  <c r="AD110" i="13"/>
  <c r="AD172" i="13"/>
  <c r="AD104" i="13"/>
  <c r="AD158" i="13"/>
  <c r="AD88" i="13"/>
  <c r="AD150" i="13"/>
  <c r="AD80" i="13"/>
  <c r="AD141" i="13"/>
  <c r="AD73" i="13"/>
  <c r="AD151" i="13"/>
  <c r="AD82" i="13"/>
  <c r="AD168" i="13"/>
  <c r="AD146" i="13"/>
  <c r="AD81" i="13"/>
  <c r="AD128" i="13"/>
  <c r="AD79" i="13"/>
  <c r="AD129" i="13"/>
  <c r="AD102" i="13"/>
  <c r="AD117" i="13"/>
  <c r="AD111" i="13"/>
  <c r="AD100" i="13"/>
  <c r="AD170" i="13"/>
  <c r="AD99" i="13"/>
  <c r="AD169" i="13"/>
  <c r="AD91" i="13"/>
  <c r="AD159" i="13"/>
  <c r="AD89" i="13"/>
  <c r="AD167" i="13"/>
  <c r="AD95" i="13"/>
  <c r="AD154" i="13"/>
  <c r="AD149" i="13"/>
  <c r="AD71" i="13"/>
  <c r="AD130" i="13"/>
  <c r="AD94" i="13"/>
  <c r="AD78" i="13"/>
  <c r="AD145" i="13"/>
  <c r="AD148" i="13"/>
  <c r="AD116" i="13"/>
  <c r="AD156" i="13"/>
  <c r="AD114" i="13"/>
  <c r="AD133" i="13"/>
  <c r="AD121" i="13"/>
  <c r="AD171" i="13"/>
  <c r="AD166" i="13"/>
  <c r="AD162" i="13"/>
  <c r="AD83" i="13"/>
  <c r="AD143" i="13"/>
  <c r="AD144" i="13"/>
  <c r="AD132" i="13"/>
  <c r="AD138" i="13"/>
  <c r="AD160" i="13"/>
  <c r="AD137" i="13"/>
  <c r="AD106" i="13"/>
  <c r="AD176" i="13"/>
  <c r="AD155" i="13"/>
  <c r="AD92" i="13"/>
  <c r="AD153" i="13"/>
  <c r="AD98" i="13"/>
  <c r="AD134" i="13"/>
  <c r="AD85" i="13"/>
  <c r="AD147" i="13"/>
  <c r="AD84" i="13"/>
  <c r="AD140" i="13"/>
  <c r="AD74" i="13"/>
  <c r="AD135" i="13"/>
  <c r="AD126" i="13"/>
  <c r="AD113" i="13"/>
  <c r="AD105" i="13"/>
  <c r="AD90" i="13"/>
  <c r="AD122" i="13"/>
  <c r="AD139" i="13"/>
  <c r="AD108" i="13"/>
  <c r="AD157" i="13"/>
  <c r="AD131" i="13"/>
  <c r="AD115" i="13"/>
  <c r="AD163" i="13"/>
  <c r="CY176" i="13"/>
  <c r="CY154" i="13"/>
  <c r="CY171" i="13"/>
  <c r="CY144" i="13"/>
  <c r="CY166" i="13"/>
  <c r="CY148" i="13"/>
  <c r="CY165" i="13"/>
  <c r="CY178" i="13"/>
  <c r="CY161" i="13"/>
  <c r="CY145" i="13"/>
  <c r="CY150" i="13"/>
  <c r="CY156" i="13"/>
  <c r="CY155" i="13"/>
  <c r="CY175" i="13"/>
  <c r="CY147" i="13"/>
  <c r="CY157" i="13"/>
  <c r="CY174" i="13"/>
  <c r="CY164" i="13"/>
  <c r="CY169" i="13"/>
  <c r="CY167" i="13"/>
  <c r="CY151" i="13"/>
  <c r="CY160" i="13"/>
  <c r="CY177" i="13"/>
  <c r="CY152" i="13"/>
  <c r="CY173" i="13"/>
  <c r="CY149" i="13"/>
  <c r="CY162" i="13"/>
  <c r="CY158" i="13"/>
  <c r="CY168" i="13"/>
  <c r="CY159" i="13"/>
  <c r="CY153" i="13"/>
  <c r="CY146" i="13"/>
  <c r="CY172" i="13"/>
  <c r="CY170" i="13"/>
  <c r="CY163" i="13"/>
  <c r="CN172" i="13"/>
  <c r="CN164" i="13"/>
  <c r="CN136" i="13"/>
  <c r="CN160" i="13"/>
  <c r="CN168" i="13"/>
  <c r="CN166" i="13"/>
  <c r="CN159" i="13"/>
  <c r="CN156" i="13"/>
  <c r="CN147" i="13"/>
  <c r="CN178" i="13"/>
  <c r="CN170" i="13"/>
  <c r="CN161" i="13"/>
  <c r="CN145" i="13"/>
  <c r="CN141" i="13"/>
  <c r="CN174" i="13"/>
  <c r="CN163" i="13"/>
  <c r="CN169" i="13"/>
  <c r="CN155" i="13"/>
  <c r="CN140" i="13"/>
  <c r="CN154" i="13"/>
  <c r="CN167" i="13"/>
  <c r="CN158" i="13"/>
  <c r="CN157" i="13"/>
  <c r="CN134" i="13"/>
  <c r="CN133" i="13"/>
  <c r="CN175" i="13"/>
  <c r="CN152" i="13"/>
  <c r="CN149" i="13"/>
  <c r="CN151" i="13"/>
  <c r="CN137" i="13"/>
  <c r="CN177" i="13"/>
  <c r="CN146" i="13"/>
  <c r="CN142" i="13"/>
  <c r="CN148" i="13"/>
  <c r="CN138" i="13"/>
  <c r="CN173" i="13"/>
  <c r="CN176" i="13"/>
  <c r="CN144" i="13"/>
  <c r="CN143" i="13"/>
  <c r="CN153" i="13"/>
  <c r="CN165" i="13"/>
  <c r="CN139" i="13"/>
  <c r="CN150" i="13"/>
  <c r="CN171" i="13"/>
  <c r="CN135" i="13"/>
  <c r="CN162" i="13"/>
  <c r="M62" i="4"/>
  <c r="M31" i="4"/>
  <c r="M128" i="4" s="1"/>
  <c r="AC154" i="13"/>
  <c r="AC94" i="13"/>
  <c r="AC144" i="13"/>
  <c r="AC88" i="13"/>
  <c r="AC159" i="13"/>
  <c r="AC90" i="13"/>
  <c r="AC151" i="13"/>
  <c r="AC96" i="13"/>
  <c r="AC153" i="13"/>
  <c r="AC98" i="13"/>
  <c r="AC149" i="13"/>
  <c r="AC79" i="13"/>
  <c r="AC131" i="13"/>
  <c r="AC169" i="13"/>
  <c r="AC135" i="13"/>
  <c r="AC74" i="13"/>
  <c r="AC145" i="13"/>
  <c r="AC150" i="13"/>
  <c r="AC93" i="13"/>
  <c r="AC155" i="13"/>
  <c r="AC84" i="13"/>
  <c r="AC143" i="13"/>
  <c r="AC85" i="13"/>
  <c r="AC142" i="13"/>
  <c r="AC83" i="13"/>
  <c r="AC122" i="13"/>
  <c r="AC82" i="13"/>
  <c r="AC133" i="13"/>
  <c r="AC70" i="13"/>
  <c r="AC128" i="13"/>
  <c r="AC73" i="13"/>
  <c r="AC148" i="13"/>
  <c r="AC87" i="13"/>
  <c r="AC147" i="13"/>
  <c r="AC86" i="13"/>
  <c r="AC136" i="13"/>
  <c r="AC132" i="13"/>
  <c r="AC125" i="13"/>
  <c r="AC126" i="13"/>
  <c r="AC118" i="13"/>
  <c r="AC138" i="13"/>
  <c r="AC140" i="13"/>
  <c r="AC80" i="13"/>
  <c r="AC141" i="13"/>
  <c r="AC71" i="13"/>
  <c r="AC137" i="13"/>
  <c r="AC146" i="13"/>
  <c r="AC123" i="13"/>
  <c r="AC164" i="13"/>
  <c r="AC129" i="13"/>
  <c r="AC173" i="13"/>
  <c r="AC106" i="13"/>
  <c r="AC121" i="13"/>
  <c r="AC124" i="13"/>
  <c r="AC113" i="13"/>
  <c r="AC156" i="13"/>
  <c r="AC134" i="13"/>
  <c r="AC127" i="13"/>
  <c r="AC130" i="13"/>
  <c r="AC100" i="13"/>
  <c r="AC107" i="13"/>
  <c r="AC114" i="13"/>
  <c r="AC158" i="13"/>
  <c r="AC117" i="13"/>
  <c r="AC176" i="13"/>
  <c r="AC163" i="13"/>
  <c r="AC119" i="13"/>
  <c r="AC177" i="13"/>
  <c r="AC157" i="13"/>
  <c r="AC78" i="13"/>
  <c r="AC174" i="13"/>
  <c r="AC170" i="13"/>
  <c r="AC116" i="13"/>
  <c r="AC81" i="13"/>
  <c r="AC171" i="13"/>
  <c r="AC111" i="13"/>
  <c r="AC99" i="13"/>
  <c r="AC162" i="13"/>
  <c r="AC108" i="13"/>
  <c r="AC72" i="13"/>
  <c r="AC95" i="13"/>
  <c r="AC168" i="13"/>
  <c r="AC105" i="13"/>
  <c r="AC101" i="13"/>
  <c r="AC160" i="13"/>
  <c r="AC103" i="13"/>
  <c r="AC115" i="13"/>
  <c r="AC175" i="13"/>
  <c r="AC139" i="13"/>
  <c r="AC109" i="13"/>
  <c r="AC120" i="13"/>
  <c r="AC97" i="13"/>
  <c r="AC178" i="13"/>
  <c r="AC102" i="13"/>
  <c r="AC89" i="13"/>
  <c r="AC152" i="13"/>
  <c r="AC172" i="13"/>
  <c r="AC165" i="13"/>
  <c r="AC92" i="13"/>
  <c r="AC112" i="13"/>
  <c r="AC166" i="13"/>
  <c r="AC104" i="13"/>
  <c r="AC161" i="13"/>
  <c r="AC91" i="13"/>
  <c r="AC110" i="13"/>
  <c r="AC167" i="13"/>
  <c r="DA62" i="4"/>
  <c r="DA31" i="4"/>
  <c r="BX62" i="4"/>
  <c r="BX31" i="4"/>
  <c r="T90" i="13"/>
  <c r="T138" i="13"/>
  <c r="T105" i="13"/>
  <c r="CW166" i="13"/>
  <c r="AE100" i="13"/>
  <c r="AE79" i="13"/>
  <c r="AE83" i="13"/>
  <c r="CV155" i="13"/>
  <c r="CP159" i="13"/>
  <c r="BG31" i="4"/>
  <c r="BG128" i="4" s="1"/>
  <c r="AI172" i="13"/>
  <c r="AI149" i="13"/>
  <c r="CE166" i="13"/>
  <c r="T110" i="13"/>
  <c r="T83" i="13"/>
  <c r="CW150" i="13"/>
  <c r="CV164" i="13"/>
  <c r="CQ143" i="13"/>
  <c r="CV171" i="13"/>
  <c r="AE90" i="13"/>
  <c r="AI83" i="13"/>
  <c r="AI129" i="13"/>
  <c r="AI173" i="13"/>
  <c r="AI122" i="13"/>
  <c r="CF162" i="13"/>
  <c r="CW167" i="13"/>
  <c r="AE119" i="13"/>
  <c r="CV149" i="13"/>
  <c r="CQ139" i="13"/>
  <c r="CM31" i="4"/>
  <c r="CM128" i="4" s="1"/>
  <c r="AI109" i="13"/>
  <c r="AI177" i="13"/>
  <c r="AI84" i="13"/>
  <c r="CF163" i="13"/>
  <c r="CF142" i="13"/>
  <c r="AE86" i="13"/>
  <c r="AE108" i="13"/>
  <c r="CU174" i="13"/>
  <c r="CU169" i="13"/>
  <c r="AI91" i="13"/>
  <c r="AI154" i="13"/>
  <c r="AE169" i="13"/>
  <c r="CV162" i="13"/>
  <c r="CP156" i="13"/>
  <c r="CU150" i="13"/>
  <c r="AI125" i="13"/>
  <c r="AI145" i="13"/>
  <c r="AI150" i="13"/>
  <c r="CE177" i="13"/>
  <c r="CE135" i="13"/>
  <c r="CW153" i="13"/>
  <c r="CV167" i="13"/>
  <c r="CQ178" i="13"/>
  <c r="AE168" i="13"/>
  <c r="T154" i="13"/>
  <c r="CP138" i="13"/>
  <c r="AI112" i="13"/>
  <c r="AI163" i="13"/>
  <c r="AI86" i="13"/>
  <c r="AE123" i="13"/>
  <c r="AE95" i="13"/>
  <c r="CP157" i="13"/>
  <c r="CE128" i="13"/>
  <c r="AI151" i="13"/>
  <c r="CF178" i="13"/>
  <c r="CF133" i="13"/>
  <c r="CF159" i="13"/>
  <c r="CF173" i="13"/>
  <c r="CF172" i="13"/>
  <c r="CF165" i="13"/>
  <c r="CF149" i="13"/>
  <c r="T165" i="13"/>
  <c r="T96" i="13"/>
  <c r="T91" i="13"/>
  <c r="T147" i="13"/>
  <c r="T170" i="13"/>
  <c r="T101" i="13"/>
  <c r="T177" i="13"/>
  <c r="T80" i="13"/>
  <c r="T125" i="13"/>
  <c r="T145" i="13"/>
  <c r="T111" i="13"/>
  <c r="T139" i="13"/>
  <c r="CF144" i="13"/>
  <c r="CW173" i="13"/>
  <c r="CW157" i="13"/>
  <c r="CW177" i="13"/>
  <c r="CW170" i="13"/>
  <c r="CW142" i="13"/>
  <c r="CV158" i="13"/>
  <c r="CQ163" i="13"/>
  <c r="CV168" i="13"/>
  <c r="CQ156" i="13"/>
  <c r="CV174" i="13"/>
  <c r="CV151" i="13"/>
  <c r="AE140" i="13"/>
  <c r="AE164" i="13"/>
  <c r="BS119" i="13"/>
  <c r="AE97" i="13"/>
  <c r="BS140" i="13"/>
  <c r="AE174" i="13"/>
  <c r="AE173" i="13"/>
  <c r="AE109" i="13"/>
  <c r="AE121" i="13"/>
  <c r="AE166" i="13"/>
  <c r="AE155" i="13"/>
  <c r="AE151" i="13"/>
  <c r="AE143" i="13"/>
  <c r="AE145" i="13"/>
  <c r="AE84" i="13"/>
  <c r="AE178" i="13"/>
  <c r="AE148" i="13"/>
  <c r="DG174" i="13"/>
  <c r="DG171" i="13"/>
  <c r="CQ159" i="13"/>
  <c r="CV143" i="13"/>
  <c r="T63" i="13"/>
  <c r="T103" i="13"/>
  <c r="CV157" i="13"/>
  <c r="CP173" i="13"/>
  <c r="CP144" i="13"/>
  <c r="CU161" i="13"/>
  <c r="CE125" i="13"/>
  <c r="CE176" i="13"/>
  <c r="CE168" i="13"/>
  <c r="CE155" i="13"/>
  <c r="CE140" i="13"/>
  <c r="CF155" i="13"/>
  <c r="CF171" i="13"/>
  <c r="CF161" i="13"/>
  <c r="CF134" i="13"/>
  <c r="T95" i="13"/>
  <c r="T123" i="13"/>
  <c r="T146" i="13"/>
  <c r="T159" i="13"/>
  <c r="T106" i="13"/>
  <c r="T143" i="13"/>
  <c r="T121" i="13"/>
  <c r="T142" i="13"/>
  <c r="T148" i="13"/>
  <c r="T70" i="13"/>
  <c r="T89" i="13"/>
  <c r="T81" i="13"/>
  <c r="DQ172" i="13"/>
  <c r="CW144" i="13"/>
  <c r="CW156" i="13"/>
  <c r="CW174" i="13"/>
  <c r="CW159" i="13"/>
  <c r="CV172" i="13"/>
  <c r="CQ140" i="13"/>
  <c r="CV142" i="13"/>
  <c r="CQ152" i="13"/>
  <c r="CV141" i="13"/>
  <c r="CV163" i="13"/>
  <c r="DW31" i="4"/>
  <c r="DW128" i="4" s="1"/>
  <c r="AE88" i="13"/>
  <c r="AE141" i="13"/>
  <c r="AE130" i="13"/>
  <c r="AE114" i="13"/>
  <c r="AE118" i="13"/>
  <c r="AE106" i="13"/>
  <c r="AE172" i="13"/>
  <c r="AE157" i="13"/>
  <c r="AE91" i="13"/>
  <c r="AE127" i="13"/>
  <c r="AE82" i="13"/>
  <c r="AE85" i="13"/>
  <c r="AE144" i="13"/>
  <c r="AE78" i="13"/>
  <c r="AE146" i="13"/>
  <c r="BS161" i="13"/>
  <c r="DG166" i="13"/>
  <c r="DG168" i="13"/>
  <c r="DG152" i="13"/>
  <c r="DG176" i="13"/>
  <c r="DG156" i="13"/>
  <c r="DG154" i="13"/>
  <c r="CV178" i="13"/>
  <c r="T168" i="13"/>
  <c r="T62" i="13"/>
  <c r="CQ167" i="13"/>
  <c r="CP170" i="13"/>
  <c r="CP167" i="13"/>
  <c r="AQ129" i="13"/>
  <c r="CU143" i="13"/>
  <c r="CU167" i="13"/>
  <c r="CE175" i="13"/>
  <c r="CE165" i="13"/>
  <c r="CE167" i="13"/>
  <c r="CE158" i="13"/>
  <c r="CE159" i="13"/>
  <c r="CE147" i="13"/>
  <c r="CE133" i="13"/>
  <c r="CE160" i="13"/>
  <c r="CF129" i="13"/>
  <c r="CF152" i="13"/>
  <c r="CF158" i="13"/>
  <c r="T158" i="13"/>
  <c r="T122" i="13"/>
  <c r="T72" i="13"/>
  <c r="T100" i="13"/>
  <c r="T144" i="13"/>
  <c r="T178" i="13"/>
  <c r="T97" i="13"/>
  <c r="T155" i="13"/>
  <c r="T88" i="13"/>
  <c r="T115" i="13"/>
  <c r="T149" i="13"/>
  <c r="T113" i="13"/>
  <c r="CF146" i="13"/>
  <c r="CW176" i="13"/>
  <c r="CW168" i="13"/>
  <c r="CW175" i="13"/>
  <c r="CW146" i="13"/>
  <c r="CW155" i="13"/>
  <c r="CW154" i="13"/>
  <c r="CW148" i="13"/>
  <c r="CV176" i="13"/>
  <c r="CQ171" i="13"/>
  <c r="CV154" i="13"/>
  <c r="CQ138" i="13"/>
  <c r="CV173" i="13"/>
  <c r="CV153" i="13"/>
  <c r="CQ141" i="13"/>
  <c r="AE139" i="13"/>
  <c r="AE128" i="13"/>
  <c r="AE74" i="13"/>
  <c r="AE170" i="13"/>
  <c r="AE176" i="13"/>
  <c r="AE163" i="13"/>
  <c r="AE103" i="13"/>
  <c r="AE92" i="13"/>
  <c r="AE161" i="13"/>
  <c r="AE132" i="13"/>
  <c r="AE154" i="13"/>
  <c r="AE111" i="13"/>
  <c r="BS132" i="13"/>
  <c r="AE135" i="13"/>
  <c r="DG170" i="13"/>
  <c r="DG177" i="13"/>
  <c r="DG169" i="13"/>
  <c r="DG164" i="13"/>
  <c r="DG155" i="13"/>
  <c r="DG153" i="13"/>
  <c r="DJ162" i="13"/>
  <c r="CV161" i="13"/>
  <c r="CQ175" i="13"/>
  <c r="CV147" i="13"/>
  <c r="CQ144" i="13"/>
  <c r="T134" i="13"/>
  <c r="T174" i="13"/>
  <c r="CR31" i="4"/>
  <c r="CR128" i="4" s="1"/>
  <c r="DG62" i="4"/>
  <c r="CP175" i="13"/>
  <c r="CP147" i="13"/>
  <c r="CP137" i="13"/>
  <c r="CP153" i="13"/>
  <c r="CP146" i="13"/>
  <c r="CU166" i="13"/>
  <c r="CU170" i="13"/>
  <c r="CU144" i="13"/>
  <c r="CU153" i="13"/>
  <c r="CE171" i="13"/>
  <c r="CE164" i="13"/>
  <c r="CE161" i="13"/>
  <c r="CE153" i="13"/>
  <c r="CE154" i="13"/>
  <c r="CE141" i="13"/>
  <c r="CE139" i="13"/>
  <c r="CE124" i="13"/>
  <c r="CF138" i="13"/>
  <c r="CF131" i="13"/>
  <c r="CF166" i="13"/>
  <c r="CF164" i="13"/>
  <c r="CF157" i="13"/>
  <c r="CF169" i="13"/>
  <c r="T94" i="13"/>
  <c r="T126" i="13"/>
  <c r="T151" i="13"/>
  <c r="T69" i="13"/>
  <c r="T84" i="13"/>
  <c r="T109" i="13"/>
  <c r="T114" i="13"/>
  <c r="T150" i="13"/>
  <c r="T133" i="13"/>
  <c r="T156" i="13"/>
  <c r="T169" i="13"/>
  <c r="T87" i="13"/>
  <c r="T161" i="13"/>
  <c r="T163" i="13"/>
  <c r="CF141" i="13"/>
  <c r="CW164" i="13"/>
  <c r="CW163" i="13"/>
  <c r="CW151" i="13"/>
  <c r="CW178" i="13"/>
  <c r="CW161" i="13"/>
  <c r="CW171" i="13"/>
  <c r="CQ161" i="13"/>
  <c r="CV145" i="13"/>
  <c r="CQ165" i="13"/>
  <c r="CV148" i="13"/>
  <c r="CQ173" i="13"/>
  <c r="CQ154" i="13"/>
  <c r="CV159" i="13"/>
  <c r="CQ177" i="13"/>
  <c r="AE72" i="13"/>
  <c r="AE165" i="13"/>
  <c r="AE116" i="13"/>
  <c r="AE122" i="13"/>
  <c r="AE124" i="13"/>
  <c r="AE113" i="13"/>
  <c r="AE117" i="13"/>
  <c r="AE115" i="13"/>
  <c r="AE160" i="13"/>
  <c r="AE134" i="13"/>
  <c r="AE94" i="13"/>
  <c r="AE120" i="13"/>
  <c r="AE96" i="13"/>
  <c r="BS157" i="13"/>
  <c r="AE81" i="13"/>
  <c r="DG162" i="13"/>
  <c r="DG161" i="13"/>
  <c r="DG172" i="13"/>
  <c r="DG165" i="13"/>
  <c r="DG159" i="13"/>
  <c r="DG158" i="13"/>
  <c r="CQ164" i="13"/>
  <c r="CV146" i="13"/>
  <c r="CV144" i="13"/>
  <c r="T116" i="13"/>
  <c r="T132" i="13"/>
  <c r="DE158" i="13"/>
  <c r="CP166" i="13"/>
  <c r="CP162" i="13"/>
  <c r="CP143" i="13"/>
  <c r="CP168" i="13"/>
  <c r="CP178" i="13"/>
  <c r="CP177" i="13"/>
  <c r="DE176" i="13"/>
  <c r="CU152" i="13"/>
  <c r="CU172" i="13"/>
  <c r="CU148" i="13"/>
  <c r="CU176" i="13"/>
  <c r="CU145" i="13"/>
  <c r="CU168" i="13"/>
  <c r="CE169" i="13"/>
  <c r="CE173" i="13"/>
  <c r="CE157" i="13"/>
  <c r="CE146" i="13"/>
  <c r="CE148" i="13"/>
  <c r="CE145" i="13"/>
  <c r="CE134" i="13"/>
  <c r="CE126" i="13"/>
  <c r="CF147" i="13"/>
  <c r="CF130" i="13"/>
  <c r="CF154" i="13"/>
  <c r="CF176" i="13"/>
  <c r="CF148" i="13"/>
  <c r="CF151" i="13"/>
  <c r="CF153" i="13"/>
  <c r="BN31" i="4"/>
  <c r="BN128" i="4" s="1"/>
  <c r="T164" i="13"/>
  <c r="T119" i="13"/>
  <c r="T98" i="13"/>
  <c r="T120" i="13"/>
  <c r="T153" i="13"/>
  <c r="T67" i="13"/>
  <c r="T78" i="13"/>
  <c r="T65" i="13"/>
  <c r="T82" i="13"/>
  <c r="T128" i="13"/>
  <c r="T107" i="13"/>
  <c r="T127" i="13"/>
  <c r="CF136" i="13"/>
  <c r="CW172" i="13"/>
  <c r="CW145" i="13"/>
  <c r="CW162" i="13"/>
  <c r="CW165" i="13"/>
  <c r="CQ142" i="13"/>
  <c r="CQ174" i="13"/>
  <c r="CV166" i="13"/>
  <c r="CQ146" i="13"/>
  <c r="CQ148" i="13"/>
  <c r="CQ145" i="13"/>
  <c r="CQ160" i="13"/>
  <c r="AE138" i="13"/>
  <c r="AE93" i="13"/>
  <c r="AE129" i="13"/>
  <c r="AE99" i="13"/>
  <c r="AE89" i="13"/>
  <c r="AE167" i="13"/>
  <c r="AE177" i="13"/>
  <c r="AE136" i="13"/>
  <c r="AE102" i="13"/>
  <c r="AE162" i="13"/>
  <c r="AE159" i="13"/>
  <c r="BS146" i="13"/>
  <c r="AE150" i="13"/>
  <c r="DG160" i="13"/>
  <c r="DG163" i="13"/>
  <c r="CQ157" i="13"/>
  <c r="CQ168" i="13"/>
  <c r="CQ162" i="13"/>
  <c r="T129" i="13"/>
  <c r="T112" i="13"/>
  <c r="DE160" i="13"/>
  <c r="CP149" i="13"/>
  <c r="CP145" i="13"/>
  <c r="CP139" i="13"/>
  <c r="CP161" i="13"/>
  <c r="CP150" i="13"/>
  <c r="CP165" i="13"/>
  <c r="CP158" i="13"/>
  <c r="CQ155" i="13"/>
  <c r="CU155" i="13"/>
  <c r="CU175" i="13"/>
  <c r="CU162" i="13"/>
  <c r="CU141" i="13"/>
  <c r="CU146" i="13"/>
  <c r="CU173" i="13"/>
  <c r="CU164" i="13"/>
  <c r="CU149" i="13"/>
  <c r="CE172" i="13"/>
  <c r="CE151" i="13"/>
  <c r="CE156" i="13"/>
  <c r="CE152" i="13"/>
  <c r="CE137" i="13"/>
  <c r="CE130" i="13"/>
  <c r="CE131" i="13"/>
  <c r="CE127" i="13"/>
  <c r="CF137" i="13"/>
  <c r="CF128" i="13"/>
  <c r="CF132" i="13"/>
  <c r="CF175" i="13"/>
  <c r="CF156" i="13"/>
  <c r="CF150" i="13"/>
  <c r="T104" i="13"/>
  <c r="T160" i="13"/>
  <c r="T73" i="13"/>
  <c r="T79" i="13"/>
  <c r="T140" i="13"/>
  <c r="T167" i="13"/>
  <c r="T130" i="13"/>
  <c r="T162" i="13"/>
  <c r="T171" i="13"/>
  <c r="T74" i="13"/>
  <c r="T176" i="13"/>
  <c r="T64" i="13"/>
  <c r="CF126" i="13"/>
  <c r="CF143" i="13"/>
  <c r="CW143" i="13"/>
  <c r="CW152" i="13"/>
  <c r="CQ170" i="13"/>
  <c r="CQ169" i="13"/>
  <c r="CV150" i="13"/>
  <c r="CQ136" i="13"/>
  <c r="CW149" i="13"/>
  <c r="CQ149" i="13"/>
  <c r="CQ147" i="13"/>
  <c r="CQ153" i="13"/>
  <c r="BS149" i="13"/>
  <c r="AE131" i="13"/>
  <c r="AE105" i="13"/>
  <c r="AE125" i="13"/>
  <c r="AE110" i="13"/>
  <c r="AE112" i="13"/>
  <c r="AE107" i="13"/>
  <c r="AE171" i="13"/>
  <c r="BS123" i="13"/>
  <c r="AE87" i="13"/>
  <c r="AE133" i="13"/>
  <c r="DG175" i="13"/>
  <c r="CV160" i="13"/>
  <c r="T172" i="13"/>
  <c r="T136" i="13"/>
  <c r="CV175" i="13"/>
  <c r="CP160" i="13"/>
  <c r="CP140" i="13"/>
  <c r="CP154" i="13"/>
  <c r="CP176" i="13"/>
  <c r="CP163" i="13"/>
  <c r="CP151" i="13"/>
  <c r="CP148" i="13"/>
  <c r="CU157" i="13"/>
  <c r="CU142" i="13"/>
  <c r="CU151" i="13"/>
  <c r="CU158" i="13"/>
  <c r="CU171" i="13"/>
  <c r="CU156" i="13"/>
  <c r="CE149" i="13"/>
  <c r="CE150" i="13"/>
  <c r="CE144" i="13"/>
  <c r="CE138" i="13"/>
  <c r="CE129" i="13"/>
  <c r="CE132" i="13"/>
  <c r="CE174" i="13"/>
  <c r="CF127" i="13"/>
  <c r="CF125" i="13"/>
  <c r="CF170" i="13"/>
  <c r="CF174" i="13"/>
  <c r="CF177" i="13"/>
  <c r="CF139" i="13"/>
  <c r="CF145" i="13"/>
  <c r="T173" i="13"/>
  <c r="T85" i="13"/>
  <c r="T118" i="13"/>
  <c r="T131" i="13"/>
  <c r="T152" i="13"/>
  <c r="T66" i="13"/>
  <c r="T102" i="13"/>
  <c r="T61" i="13"/>
  <c r="T92" i="13"/>
  <c r="T93" i="13"/>
  <c r="T135" i="13"/>
  <c r="T117" i="13"/>
  <c r="T141" i="13"/>
  <c r="CW160" i="13"/>
  <c r="CW169" i="13"/>
  <c r="CQ151" i="13"/>
  <c r="CV152" i="13"/>
  <c r="CQ150" i="13"/>
  <c r="CQ158" i="13"/>
  <c r="CV177" i="13"/>
  <c r="CW147" i="13"/>
  <c r="CQ172" i="13"/>
  <c r="CQ166" i="13"/>
  <c r="AE137" i="13"/>
  <c r="AE147" i="13"/>
  <c r="AE149" i="13"/>
  <c r="AE98" i="13"/>
  <c r="AE153" i="13"/>
  <c r="AE175" i="13"/>
  <c r="BS124" i="13"/>
  <c r="AE101" i="13"/>
  <c r="AE156" i="13"/>
  <c r="AE158" i="13"/>
  <c r="AE152" i="13"/>
  <c r="AE142" i="13"/>
  <c r="AE104" i="13"/>
  <c r="DJ168" i="13"/>
  <c r="DG157" i="13"/>
  <c r="DJ166" i="13"/>
  <c r="DG173" i="13"/>
  <c r="CV165" i="13"/>
  <c r="CV170" i="13"/>
  <c r="CV156" i="13"/>
  <c r="T124" i="13"/>
  <c r="T99" i="13"/>
  <c r="CP152" i="13"/>
  <c r="CP155" i="13"/>
  <c r="CP171" i="13"/>
  <c r="CP172" i="13"/>
  <c r="CP141" i="13"/>
  <c r="CP135" i="13"/>
  <c r="CP142" i="13"/>
  <c r="CP136" i="13"/>
  <c r="CP169" i="13"/>
  <c r="AE80" i="13"/>
  <c r="CU160" i="13"/>
  <c r="CU163" i="13"/>
  <c r="CU165" i="13"/>
  <c r="CU140" i="13"/>
  <c r="CU154" i="13"/>
  <c r="CU159" i="13"/>
  <c r="CU177" i="13"/>
  <c r="CE178" i="13"/>
  <c r="CE142" i="13"/>
  <c r="CE143" i="13"/>
  <c r="CE136" i="13"/>
  <c r="CE170" i="13"/>
  <c r="CE163" i="13"/>
  <c r="AQ119" i="13"/>
  <c r="AQ162" i="13"/>
  <c r="AQ140" i="13"/>
  <c r="AQ137" i="13"/>
  <c r="DK31" i="4"/>
  <c r="DK128" i="4" s="1"/>
  <c r="AQ173" i="13"/>
  <c r="AQ171" i="13"/>
  <c r="AQ145" i="13"/>
  <c r="AW168" i="13"/>
  <c r="AW158" i="13"/>
  <c r="AW172" i="13"/>
  <c r="BC167" i="13"/>
  <c r="BC122" i="13"/>
  <c r="BC125" i="13"/>
  <c r="BC99" i="13"/>
  <c r="BC178" i="13"/>
  <c r="BC150" i="13"/>
  <c r="BC105" i="13"/>
  <c r="BC157" i="13"/>
  <c r="BC169" i="13"/>
  <c r="BC107" i="13"/>
  <c r="DW171" i="13"/>
  <c r="AW131" i="13"/>
  <c r="BA163" i="13"/>
  <c r="BA160" i="13"/>
  <c r="BA129" i="13"/>
  <c r="BA112" i="13"/>
  <c r="BA94" i="13"/>
  <c r="BA158" i="13"/>
  <c r="BA176" i="13"/>
  <c r="BA151" i="13"/>
  <c r="BA114" i="13"/>
  <c r="BA95" i="13"/>
  <c r="BA110" i="13"/>
  <c r="AF120" i="13"/>
  <c r="AF158" i="13"/>
  <c r="AF147" i="13"/>
  <c r="AF178" i="13"/>
  <c r="AF163" i="13"/>
  <c r="AF99" i="13"/>
  <c r="AF123" i="13"/>
  <c r="AF177" i="13"/>
  <c r="AF114" i="13"/>
  <c r="AF139" i="13"/>
  <c r="AF166" i="13"/>
  <c r="AF94" i="13"/>
  <c r="AF101" i="13"/>
  <c r="BR62" i="4"/>
  <c r="AK133" i="13"/>
  <c r="AK115" i="13"/>
  <c r="AK172" i="13"/>
  <c r="AK98" i="13"/>
  <c r="AK90" i="13"/>
  <c r="AK140" i="13"/>
  <c r="AK96" i="13"/>
  <c r="AK153" i="13"/>
  <c r="AK129" i="13"/>
  <c r="AK136" i="13"/>
  <c r="AK101" i="13"/>
  <c r="AK118" i="13"/>
  <c r="AF126" i="13"/>
  <c r="S141" i="13"/>
  <c r="S168" i="13"/>
  <c r="S109" i="13"/>
  <c r="S115" i="13"/>
  <c r="S163" i="13"/>
  <c r="S107" i="13"/>
  <c r="S139" i="13"/>
  <c r="S162" i="13"/>
  <c r="S92" i="13"/>
  <c r="S142" i="13"/>
  <c r="S96" i="13"/>
  <c r="S129" i="13"/>
  <c r="S108" i="13"/>
  <c r="S124" i="13"/>
  <c r="AW145" i="13"/>
  <c r="AW107" i="13"/>
  <c r="AW105" i="13"/>
  <c r="AW167" i="13"/>
  <c r="AW156" i="13"/>
  <c r="AW92" i="13"/>
  <c r="AW138" i="13"/>
  <c r="AW90" i="13"/>
  <c r="AW142" i="13"/>
  <c r="AW114" i="13"/>
  <c r="AW96" i="13"/>
  <c r="AW94" i="13"/>
  <c r="AW173" i="13"/>
  <c r="AW124" i="13"/>
  <c r="AW110" i="13"/>
  <c r="AW159" i="13"/>
  <c r="BC151" i="13"/>
  <c r="BC145" i="13"/>
  <c r="BC127" i="13"/>
  <c r="BC168" i="13"/>
  <c r="BC161" i="13"/>
  <c r="BC121" i="13"/>
  <c r="BC102" i="13"/>
  <c r="BC177" i="13"/>
  <c r="BC124" i="13"/>
  <c r="DW168" i="13"/>
  <c r="AW140" i="13"/>
  <c r="BA130" i="13"/>
  <c r="BA173" i="13"/>
  <c r="BA156" i="13"/>
  <c r="BA113" i="13"/>
  <c r="BA128" i="13"/>
  <c r="BA122" i="13"/>
  <c r="BA101" i="13"/>
  <c r="BA119" i="13"/>
  <c r="BA126" i="13"/>
  <c r="BA162" i="13"/>
  <c r="BA154" i="13"/>
  <c r="BA166" i="13"/>
  <c r="BA103" i="13"/>
  <c r="AF169" i="13"/>
  <c r="AF103" i="13"/>
  <c r="AF85" i="13"/>
  <c r="AF102" i="13"/>
  <c r="AF141" i="13"/>
  <c r="AF135" i="13"/>
  <c r="AF113" i="13"/>
  <c r="AF172" i="13"/>
  <c r="AF82" i="13"/>
  <c r="AF134" i="13"/>
  <c r="AF170" i="13"/>
  <c r="AF160" i="13"/>
  <c r="AK88" i="13"/>
  <c r="AK175" i="13"/>
  <c r="AK102" i="13"/>
  <c r="AK143" i="13"/>
  <c r="AK150" i="13"/>
  <c r="AK86" i="13"/>
  <c r="AK157" i="13"/>
  <c r="AK83" i="13"/>
  <c r="AK160" i="13"/>
  <c r="AK85" i="13"/>
  <c r="AK131" i="13"/>
  <c r="AK145" i="13"/>
  <c r="AK126" i="13"/>
  <c r="AK138" i="13"/>
  <c r="AK169" i="13"/>
  <c r="S85" i="13"/>
  <c r="S121" i="13"/>
  <c r="S69" i="13"/>
  <c r="S79" i="13"/>
  <c r="S60" i="13"/>
  <c r="S72" i="13"/>
  <c r="S117" i="13"/>
  <c r="S138" i="13"/>
  <c r="S177" i="13"/>
  <c r="S61" i="13"/>
  <c r="S118" i="13"/>
  <c r="DK169" i="13"/>
  <c r="S165" i="13"/>
  <c r="AW178" i="13"/>
  <c r="AW160" i="13"/>
  <c r="AW136" i="13"/>
  <c r="AW112" i="13"/>
  <c r="AW161" i="13"/>
  <c r="AW95" i="13"/>
  <c r="BC119" i="13"/>
  <c r="BC112" i="13"/>
  <c r="BC97" i="13"/>
  <c r="BC131" i="13"/>
  <c r="BC101" i="13"/>
  <c r="BC118" i="13"/>
  <c r="BC147" i="13"/>
  <c r="BC154" i="13"/>
  <c r="BC104" i="13"/>
  <c r="BC98" i="13"/>
  <c r="BC126" i="13"/>
  <c r="AW170" i="13"/>
  <c r="BA157" i="13"/>
  <c r="BA148" i="13"/>
  <c r="BA153" i="13"/>
  <c r="BA178" i="13"/>
  <c r="BA161" i="13"/>
  <c r="BA134" i="13"/>
  <c r="BA150" i="13"/>
  <c r="BA120" i="13"/>
  <c r="BA100" i="13"/>
  <c r="BA169" i="13"/>
  <c r="BA132" i="13"/>
  <c r="BA168" i="13"/>
  <c r="AF137" i="13"/>
  <c r="AF173" i="13"/>
  <c r="AF153" i="13"/>
  <c r="AF142" i="13"/>
  <c r="AF167" i="13"/>
  <c r="AF111" i="13"/>
  <c r="AF146" i="13"/>
  <c r="AF83" i="13"/>
  <c r="AF108" i="13"/>
  <c r="AF145" i="13"/>
  <c r="AF128" i="13"/>
  <c r="AK78" i="13"/>
  <c r="AK112" i="13"/>
  <c r="AK114" i="13"/>
  <c r="AK154" i="13"/>
  <c r="AK116" i="13"/>
  <c r="AK93" i="13"/>
  <c r="AK94" i="13"/>
  <c r="AK127" i="13"/>
  <c r="AK142" i="13"/>
  <c r="AK81" i="13"/>
  <c r="AK134" i="13"/>
  <c r="AK122" i="13"/>
  <c r="AK124" i="13"/>
  <c r="AK132" i="13"/>
  <c r="S151" i="13"/>
  <c r="S73" i="13"/>
  <c r="S130" i="13"/>
  <c r="S156" i="13"/>
  <c r="S137" i="13"/>
  <c r="S167" i="13"/>
  <c r="S68" i="13"/>
  <c r="S147" i="13"/>
  <c r="S119" i="13"/>
  <c r="S135" i="13"/>
  <c r="S161" i="13"/>
  <c r="S149" i="13"/>
  <c r="S154" i="13"/>
  <c r="AW111" i="13"/>
  <c r="AW177" i="13"/>
  <c r="AW146" i="13"/>
  <c r="AW120" i="13"/>
  <c r="AW113" i="13"/>
  <c r="AW102" i="13"/>
  <c r="AW135" i="13"/>
  <c r="AW169" i="13"/>
  <c r="AW151" i="13"/>
  <c r="AW119" i="13"/>
  <c r="AW143" i="13"/>
  <c r="AW127" i="13"/>
  <c r="BC96" i="13"/>
  <c r="BC156" i="13"/>
  <c r="BC158" i="13"/>
  <c r="BC148" i="13"/>
  <c r="BC175" i="13"/>
  <c r="BC153" i="13"/>
  <c r="BC116" i="13"/>
  <c r="BC123" i="13"/>
  <c r="BC164" i="13"/>
  <c r="BC165" i="13"/>
  <c r="BC100" i="13"/>
  <c r="BC173" i="13"/>
  <c r="DW177" i="13"/>
  <c r="DW178" i="13"/>
  <c r="AW122" i="13"/>
  <c r="AW108" i="13"/>
  <c r="BA97" i="13"/>
  <c r="BA147" i="13"/>
  <c r="BA123" i="13"/>
  <c r="BA108" i="13"/>
  <c r="BA116" i="13"/>
  <c r="BA98" i="13"/>
  <c r="BA164" i="13"/>
  <c r="BA140" i="13"/>
  <c r="BA105" i="13"/>
  <c r="BA109" i="13"/>
  <c r="BA135" i="13"/>
  <c r="AF78" i="13"/>
  <c r="AF171" i="13"/>
  <c r="AF86" i="13"/>
  <c r="AF117" i="13"/>
  <c r="AF164" i="13"/>
  <c r="AF100" i="13"/>
  <c r="AF115" i="13"/>
  <c r="AF155" i="13"/>
  <c r="AF81" i="13"/>
  <c r="AF138" i="13"/>
  <c r="BA145" i="13"/>
  <c r="AF109" i="13"/>
  <c r="AK121" i="13"/>
  <c r="AK161" i="13"/>
  <c r="AK167" i="13"/>
  <c r="AK91" i="13"/>
  <c r="AK168" i="13"/>
  <c r="AK117" i="13"/>
  <c r="AK137" i="13"/>
  <c r="AK135" i="13"/>
  <c r="AK173" i="13"/>
  <c r="AK82" i="13"/>
  <c r="AK152" i="13"/>
  <c r="AK163" i="13"/>
  <c r="AK107" i="13"/>
  <c r="AF79" i="13"/>
  <c r="EA31" i="4"/>
  <c r="S80" i="13"/>
  <c r="S113" i="13"/>
  <c r="S95" i="13"/>
  <c r="S67" i="13"/>
  <c r="S90" i="13"/>
  <c r="S155" i="13"/>
  <c r="S178" i="13"/>
  <c r="S84" i="13"/>
  <c r="S94" i="13"/>
  <c r="S136" i="13"/>
  <c r="S175" i="13"/>
  <c r="S66" i="13"/>
  <c r="S63" i="13"/>
  <c r="S64" i="13"/>
  <c r="S100" i="13"/>
  <c r="S169" i="13"/>
  <c r="S111" i="13"/>
  <c r="AW176" i="13"/>
  <c r="AW150" i="13"/>
  <c r="AW109" i="13"/>
  <c r="AW100" i="13"/>
  <c r="AW137" i="13"/>
  <c r="AW157" i="13"/>
  <c r="AW132" i="13"/>
  <c r="AW118" i="13"/>
  <c r="AW98" i="13"/>
  <c r="AW130" i="13"/>
  <c r="AW152" i="13"/>
  <c r="AW126" i="13"/>
  <c r="AW166" i="13"/>
  <c r="BC103" i="13"/>
  <c r="BC133" i="13"/>
  <c r="BC159" i="13"/>
  <c r="BC128" i="13"/>
  <c r="BC106" i="13"/>
  <c r="BC138" i="13"/>
  <c r="BC117" i="13"/>
  <c r="BC129" i="13"/>
  <c r="BC146" i="13"/>
  <c r="DW175" i="13"/>
  <c r="DW169" i="13"/>
  <c r="AW155" i="13"/>
  <c r="BA141" i="13"/>
  <c r="BA96" i="13"/>
  <c r="BA152" i="13"/>
  <c r="BA138" i="13"/>
  <c r="BA107" i="13"/>
  <c r="BA146" i="13"/>
  <c r="BA124" i="13"/>
  <c r="BA121" i="13"/>
  <c r="BA174" i="13"/>
  <c r="AF140" i="13"/>
  <c r="AF133" i="13"/>
  <c r="AF157" i="13"/>
  <c r="AF136" i="13"/>
  <c r="AF175" i="13"/>
  <c r="AF116" i="13"/>
  <c r="AF168" i="13"/>
  <c r="AF104" i="13"/>
  <c r="AF154" i="13"/>
  <c r="AF80" i="13"/>
  <c r="AF131" i="13"/>
  <c r="AF143" i="13"/>
  <c r="AK174" i="13"/>
  <c r="AK109" i="13"/>
  <c r="AK99" i="13"/>
  <c r="AK92" i="13"/>
  <c r="AK165" i="13"/>
  <c r="AK177" i="13"/>
  <c r="AK158" i="13"/>
  <c r="AK141" i="13"/>
  <c r="AK87" i="13"/>
  <c r="AK139" i="13"/>
  <c r="AK89" i="13"/>
  <c r="S153" i="13"/>
  <c r="S89" i="13"/>
  <c r="S171" i="13"/>
  <c r="S145" i="13"/>
  <c r="S174" i="13"/>
  <c r="S87" i="13"/>
  <c r="S126" i="13"/>
  <c r="S144" i="13"/>
  <c r="S106" i="13"/>
  <c r="S97" i="13"/>
  <c r="S116" i="13"/>
  <c r="S150" i="13"/>
  <c r="DK158" i="13"/>
  <c r="S158" i="13"/>
  <c r="S133" i="13"/>
  <c r="AW148" i="13"/>
  <c r="AW175" i="13"/>
  <c r="AW91" i="13"/>
  <c r="AW99" i="13"/>
  <c r="AW147" i="13"/>
  <c r="AW141" i="13"/>
  <c r="AW103" i="13"/>
  <c r="AW154" i="13"/>
  <c r="AW139" i="13"/>
  <c r="AW101" i="13"/>
  <c r="BC171" i="13"/>
  <c r="BC111" i="13"/>
  <c r="BC130" i="13"/>
  <c r="BC109" i="13"/>
  <c r="BC166" i="13"/>
  <c r="BC140" i="13"/>
  <c r="BC176" i="13"/>
  <c r="BC162" i="13"/>
  <c r="BC149" i="13"/>
  <c r="DW170" i="13"/>
  <c r="AW153" i="13"/>
  <c r="BA165" i="13"/>
  <c r="BA125" i="13"/>
  <c r="BA104" i="13"/>
  <c r="BA175" i="13"/>
  <c r="BA143" i="13"/>
  <c r="BA172" i="13"/>
  <c r="BA167" i="13"/>
  <c r="BA159" i="13"/>
  <c r="BA111" i="13"/>
  <c r="BA177" i="13"/>
  <c r="AF92" i="13"/>
  <c r="AF74" i="13"/>
  <c r="AF73" i="13"/>
  <c r="AF97" i="13"/>
  <c r="AF84" i="13"/>
  <c r="AF124" i="13"/>
  <c r="AF174" i="13"/>
  <c r="AF90" i="13"/>
  <c r="AF125" i="13"/>
  <c r="AF122" i="13"/>
  <c r="AF110" i="13"/>
  <c r="AF132" i="13"/>
  <c r="AF98" i="13"/>
  <c r="AF176" i="13"/>
  <c r="AK111" i="13"/>
  <c r="AK146" i="13"/>
  <c r="AK162" i="13"/>
  <c r="AK104" i="13"/>
  <c r="AK170" i="13"/>
  <c r="AK110" i="13"/>
  <c r="AK119" i="13"/>
  <c r="AK79" i="13"/>
  <c r="AK123" i="13"/>
  <c r="AK171" i="13"/>
  <c r="DL31" i="4"/>
  <c r="DL128" i="4" s="1"/>
  <c r="K31" i="4"/>
  <c r="S93" i="13"/>
  <c r="S125" i="13"/>
  <c r="S99" i="13"/>
  <c r="S110" i="13"/>
  <c r="S128" i="13"/>
  <c r="S148" i="13"/>
  <c r="S88" i="13"/>
  <c r="S176" i="13"/>
  <c r="S122" i="13"/>
  <c r="S143" i="13"/>
  <c r="S164" i="13"/>
  <c r="S166" i="13"/>
  <c r="S78" i="13"/>
  <c r="S134" i="13"/>
  <c r="S172" i="13"/>
  <c r="S86" i="13"/>
  <c r="CF31" i="4"/>
  <c r="AW115" i="13"/>
  <c r="AW129" i="13"/>
  <c r="AW106" i="13"/>
  <c r="AW125" i="13"/>
  <c r="AW149" i="13"/>
  <c r="AW174" i="13"/>
  <c r="AW104" i="13"/>
  <c r="AW163" i="13"/>
  <c r="BC110" i="13"/>
  <c r="BC143" i="13"/>
  <c r="BC141" i="13"/>
  <c r="BC174" i="13"/>
  <c r="BC136" i="13"/>
  <c r="BC160" i="13"/>
  <c r="BC135" i="13"/>
  <c r="BC108" i="13"/>
  <c r="BC144" i="13"/>
  <c r="BC132" i="13"/>
  <c r="BC139" i="13"/>
  <c r="BC170" i="13"/>
  <c r="DW173" i="13"/>
  <c r="DW176" i="13"/>
  <c r="AW117" i="13"/>
  <c r="AW165" i="13"/>
  <c r="BA115" i="13"/>
  <c r="BA149" i="13"/>
  <c r="BA117" i="13"/>
  <c r="BA118" i="13"/>
  <c r="BA102" i="13"/>
  <c r="BA99" i="13"/>
  <c r="BA106" i="13"/>
  <c r="BA144" i="13"/>
  <c r="BA171" i="13"/>
  <c r="AF121" i="13"/>
  <c r="AF150" i="13"/>
  <c r="AF129" i="13"/>
  <c r="AF165" i="13"/>
  <c r="AF149" i="13"/>
  <c r="AF96" i="13"/>
  <c r="AF118" i="13"/>
  <c r="AF156" i="13"/>
  <c r="AF91" i="13"/>
  <c r="AF130" i="13"/>
  <c r="AF89" i="13"/>
  <c r="AF87" i="13"/>
  <c r="AF159" i="13"/>
  <c r="AF112" i="13"/>
  <c r="AK156" i="13"/>
  <c r="AK147" i="13"/>
  <c r="AK108" i="13"/>
  <c r="AK148" i="13"/>
  <c r="AK95" i="13"/>
  <c r="AK155" i="13"/>
  <c r="AK166" i="13"/>
  <c r="AK128" i="13"/>
  <c r="AK100" i="13"/>
  <c r="AK106" i="13"/>
  <c r="AK159" i="13"/>
  <c r="AK103" i="13"/>
  <c r="BG139" i="13"/>
  <c r="S157" i="13"/>
  <c r="S146" i="13"/>
  <c r="S74" i="13"/>
  <c r="S112" i="13"/>
  <c r="S152" i="13"/>
  <c r="S159" i="13"/>
  <c r="S123" i="13"/>
  <c r="S82" i="13"/>
  <c r="S114" i="13"/>
  <c r="S131" i="13"/>
  <c r="S103" i="13"/>
  <c r="S83" i="13"/>
  <c r="DX177" i="13"/>
  <c r="BM130" i="13"/>
  <c r="BT150" i="13"/>
  <c r="AG178" i="13"/>
  <c r="AG145" i="13"/>
  <c r="AG137" i="13"/>
  <c r="AG95" i="13"/>
  <c r="AG118" i="13"/>
  <c r="AG88" i="13"/>
  <c r="AG140" i="13"/>
  <c r="AG161" i="13"/>
  <c r="AG158" i="13"/>
  <c r="AG79" i="13"/>
  <c r="AG142" i="13"/>
  <c r="BM31" i="4"/>
  <c r="BM128" i="4" s="1"/>
  <c r="AR128" i="13"/>
  <c r="BM116" i="13"/>
  <c r="BM163" i="13"/>
  <c r="AG177" i="13"/>
  <c r="AG136" i="13"/>
  <c r="AG122" i="13"/>
  <c r="AG92" i="13"/>
  <c r="AG153" i="13"/>
  <c r="AG93" i="13"/>
  <c r="AG141" i="13"/>
  <c r="AG82" i="13"/>
  <c r="AG134" i="13"/>
  <c r="AG85" i="13"/>
  <c r="AG91" i="13"/>
  <c r="AG164" i="13"/>
  <c r="AG119" i="13"/>
  <c r="AG90" i="13"/>
  <c r="AG170" i="13"/>
  <c r="DS31" i="4"/>
  <c r="DD160" i="13"/>
  <c r="AR116" i="13"/>
  <c r="CQ62" i="4"/>
  <c r="DX172" i="13"/>
  <c r="BM136" i="13"/>
  <c r="BM147" i="13"/>
  <c r="BM152" i="13"/>
  <c r="AG125" i="13"/>
  <c r="AG171" i="13"/>
  <c r="AG139" i="13"/>
  <c r="AG124" i="13"/>
  <c r="AG97" i="13"/>
  <c r="AG111" i="13"/>
  <c r="AG117" i="13"/>
  <c r="AG89" i="13"/>
  <c r="AG156" i="13"/>
  <c r="AG109" i="13"/>
  <c r="AG94" i="13"/>
  <c r="AG175" i="13"/>
  <c r="AG128" i="13"/>
  <c r="AG132" i="13"/>
  <c r="AG155" i="13"/>
  <c r="DX174" i="13"/>
  <c r="AR127" i="13"/>
  <c r="AR134" i="13"/>
  <c r="BM178" i="13"/>
  <c r="BT166" i="13"/>
  <c r="AG150" i="13"/>
  <c r="AG154" i="13"/>
  <c r="AG110" i="13"/>
  <c r="AG114" i="13"/>
  <c r="AG163" i="13"/>
  <c r="AG165" i="13"/>
  <c r="AG173" i="13"/>
  <c r="AG174" i="13"/>
  <c r="AG135" i="13"/>
  <c r="AG98" i="13"/>
  <c r="AG149" i="13"/>
  <c r="AG104" i="13"/>
  <c r="AG147" i="13"/>
  <c r="AG167" i="13"/>
  <c r="DD171" i="13"/>
  <c r="AR155" i="13"/>
  <c r="AR152" i="13"/>
  <c r="BM109" i="13"/>
  <c r="BT162" i="13"/>
  <c r="AG157" i="13"/>
  <c r="AG80" i="13"/>
  <c r="AG169" i="13"/>
  <c r="AG112" i="13"/>
  <c r="AG160" i="13"/>
  <c r="AG130" i="13"/>
  <c r="AG84" i="13"/>
  <c r="AG115" i="13"/>
  <c r="AG121" i="13"/>
  <c r="AG168" i="13"/>
  <c r="AG152" i="13"/>
  <c r="AG87" i="13"/>
  <c r="AG100" i="13"/>
  <c r="AG96" i="13"/>
  <c r="DD173" i="13"/>
  <c r="DD164" i="13"/>
  <c r="DD161" i="13"/>
  <c r="DD150" i="13"/>
  <c r="DD176" i="13"/>
  <c r="AR89" i="13"/>
  <c r="AR104" i="13"/>
  <c r="BT137" i="13"/>
  <c r="AG102" i="13"/>
  <c r="AG151" i="13"/>
  <c r="AG99" i="13"/>
  <c r="AG143" i="13"/>
  <c r="AG107" i="13"/>
  <c r="AG133" i="13"/>
  <c r="AG176" i="13"/>
  <c r="AG166" i="13"/>
  <c r="AG86" i="13"/>
  <c r="AG144" i="13"/>
  <c r="AG101" i="13"/>
  <c r="AG127" i="13"/>
  <c r="S70" i="13"/>
  <c r="DD154" i="13"/>
  <c r="AR157" i="13"/>
  <c r="BT134" i="13"/>
  <c r="AG172" i="13"/>
  <c r="AG78" i="13"/>
  <c r="AG74" i="13"/>
  <c r="AG162" i="13"/>
  <c r="AG103" i="13"/>
  <c r="AG106" i="13"/>
  <c r="AG113" i="13"/>
  <c r="AG148" i="13"/>
  <c r="AG81" i="13"/>
  <c r="AG83" i="13"/>
  <c r="AZ142" i="13"/>
  <c r="BN137" i="13"/>
  <c r="BU114" i="13"/>
  <c r="AX159" i="13"/>
  <c r="BE151" i="13"/>
  <c r="N110" i="13"/>
  <c r="N84" i="13"/>
  <c r="BN172" i="13"/>
  <c r="N173" i="13"/>
  <c r="BG115" i="13"/>
  <c r="AZ174" i="13"/>
  <c r="AX124" i="13"/>
  <c r="BU124" i="13"/>
  <c r="N85" i="13"/>
  <c r="N89" i="13"/>
  <c r="BN151" i="13"/>
  <c r="AZ137" i="13"/>
  <c r="AZ99" i="13"/>
  <c r="BN118" i="13"/>
  <c r="N140" i="13"/>
  <c r="BG172" i="13"/>
  <c r="AZ120" i="13"/>
  <c r="AZ96" i="13"/>
  <c r="BN110" i="13"/>
  <c r="BU156" i="13"/>
  <c r="BU167" i="13"/>
  <c r="N142" i="13"/>
  <c r="N115" i="13"/>
  <c r="AZ143" i="13"/>
  <c r="AZ140" i="13"/>
  <c r="AZ131" i="13"/>
  <c r="BN147" i="13"/>
  <c r="AX128" i="13"/>
  <c r="BE120" i="13"/>
  <c r="N102" i="13"/>
  <c r="N126" i="13"/>
  <c r="BG170" i="13"/>
  <c r="AZ150" i="13"/>
  <c r="BU138" i="13"/>
  <c r="BU151" i="13"/>
  <c r="AX105" i="13"/>
  <c r="N163" i="13"/>
  <c r="AZ139" i="13"/>
  <c r="BN115" i="13"/>
  <c r="BN125" i="13"/>
  <c r="AX130" i="13"/>
  <c r="BU119" i="13"/>
  <c r="BE131" i="13"/>
  <c r="BE161" i="13"/>
  <c r="N160" i="13"/>
  <c r="N104" i="13"/>
  <c r="N128" i="13"/>
  <c r="N169" i="13"/>
  <c r="AS169" i="13"/>
  <c r="AS153" i="13"/>
  <c r="AS103" i="13"/>
  <c r="AS97" i="13"/>
  <c r="BZ120" i="13"/>
  <c r="BZ174" i="13"/>
  <c r="AR95" i="13"/>
  <c r="AS111" i="13"/>
  <c r="BZ124" i="13"/>
  <c r="BZ156" i="13"/>
  <c r="AS88" i="13"/>
  <c r="AS87" i="13"/>
  <c r="BZ160" i="13"/>
  <c r="DS178" i="13"/>
  <c r="AR143" i="13"/>
  <c r="AS89" i="13"/>
  <c r="AS176" i="13"/>
  <c r="AS132" i="13"/>
  <c r="BZ169" i="13"/>
  <c r="AS141" i="13"/>
  <c r="AS119" i="13"/>
  <c r="BZ155" i="13"/>
  <c r="AS177" i="13"/>
  <c r="BZ152" i="13"/>
  <c r="BM117" i="13"/>
  <c r="BF171" i="13"/>
  <c r="DL176" i="13"/>
  <c r="BF158" i="13"/>
  <c r="BF140" i="13"/>
  <c r="DC168" i="13"/>
  <c r="BF159" i="13"/>
  <c r="BF141" i="13"/>
  <c r="BF114" i="13"/>
  <c r="BF101" i="13"/>
  <c r="BF169" i="13"/>
  <c r="BF104" i="13"/>
  <c r="BF130" i="13"/>
  <c r="BF177" i="13"/>
  <c r="BF138" i="13"/>
  <c r="BF109" i="13"/>
  <c r="BF134" i="13"/>
  <c r="BF106" i="13"/>
  <c r="BF176" i="13"/>
  <c r="BF174" i="13"/>
  <c r="BF127" i="13"/>
  <c r="BF166" i="13"/>
  <c r="BF99" i="13"/>
  <c r="BF148" i="13"/>
  <c r="BF118" i="13"/>
  <c r="BF170" i="13"/>
  <c r="BF168" i="13"/>
  <c r="BF161" i="13"/>
  <c r="BF149" i="13"/>
  <c r="BF147" i="13"/>
  <c r="BF113" i="13"/>
  <c r="BF157" i="13"/>
  <c r="BF117" i="13"/>
  <c r="BF154" i="13"/>
  <c r="BF131" i="13"/>
  <c r="BF142" i="13"/>
  <c r="BF162" i="13"/>
  <c r="BF116" i="13"/>
  <c r="BF110" i="13"/>
  <c r="BF107" i="13"/>
  <c r="BF144" i="13"/>
  <c r="BF143" i="13"/>
  <c r="BF125" i="13"/>
  <c r="BF163" i="13"/>
  <c r="BF115" i="13"/>
  <c r="BF126" i="13"/>
  <c r="BF167" i="13"/>
  <c r="BF122" i="13"/>
  <c r="BF165" i="13"/>
  <c r="DY176" i="13"/>
  <c r="BF164" i="13"/>
  <c r="BF178" i="13"/>
  <c r="BF150" i="13"/>
  <c r="BF111" i="13"/>
  <c r="DD170" i="13"/>
  <c r="AR135" i="13"/>
  <c r="AR133" i="13"/>
  <c r="BM159" i="13"/>
  <c r="BT139" i="13"/>
  <c r="AS138" i="13"/>
  <c r="AS116" i="13"/>
  <c r="BZ144" i="13"/>
  <c r="BZ159" i="13"/>
  <c r="BF103" i="13"/>
  <c r="BF139" i="13"/>
  <c r="BF173" i="13"/>
  <c r="AS162" i="13"/>
  <c r="AY93" i="13"/>
  <c r="AY171" i="13"/>
  <c r="AY96" i="13"/>
  <c r="AY94" i="13"/>
  <c r="AY139" i="13"/>
  <c r="AY156" i="13"/>
  <c r="AY103" i="13"/>
  <c r="AY149" i="13"/>
  <c r="AY166" i="13"/>
  <c r="AY157" i="13"/>
  <c r="AY131" i="13"/>
  <c r="AY136" i="13"/>
  <c r="AY145" i="13"/>
  <c r="AY151" i="13"/>
  <c r="AY98" i="13"/>
  <c r="AY167" i="13"/>
  <c r="AY104" i="13"/>
  <c r="AY146" i="13"/>
  <c r="AY100" i="13"/>
  <c r="AY118" i="13"/>
  <c r="AY92" i="13"/>
  <c r="AY115" i="13"/>
  <c r="AY158" i="13"/>
  <c r="AY106" i="13"/>
  <c r="AY130" i="13"/>
  <c r="AY174" i="13"/>
  <c r="AY116" i="13"/>
  <c r="AY124" i="13"/>
  <c r="AY164" i="13"/>
  <c r="AY175" i="13"/>
  <c r="AY159" i="13"/>
  <c r="AY168" i="13"/>
  <c r="AY129" i="13"/>
  <c r="AY173" i="13"/>
  <c r="AY108" i="13"/>
  <c r="AY140" i="13"/>
  <c r="AY142" i="13"/>
  <c r="AY135" i="13"/>
  <c r="AY132" i="13"/>
  <c r="AY137" i="13"/>
  <c r="AY128" i="13"/>
  <c r="AY141" i="13"/>
  <c r="AY152" i="13"/>
  <c r="AY144" i="13"/>
  <c r="AY162" i="13"/>
  <c r="AY119" i="13"/>
  <c r="AY134" i="13"/>
  <c r="AY148" i="13"/>
  <c r="DJ62" i="4"/>
  <c r="DJ31" i="4"/>
  <c r="DJ128" i="4" s="1"/>
  <c r="DU171" i="13"/>
  <c r="DL158" i="13"/>
  <c r="DD167" i="13"/>
  <c r="BS31" i="4"/>
  <c r="BS128" i="4" s="1"/>
  <c r="DD152" i="13"/>
  <c r="DD158" i="13"/>
  <c r="BK108" i="13"/>
  <c r="BK169" i="13"/>
  <c r="AR164" i="13"/>
  <c r="AR113" i="13"/>
  <c r="BK133" i="13"/>
  <c r="AR85" i="13"/>
  <c r="BK140" i="13"/>
  <c r="BM172" i="13"/>
  <c r="BM161" i="13"/>
  <c r="BM125" i="13"/>
  <c r="BM158" i="13"/>
  <c r="BT155" i="13"/>
  <c r="BT121" i="13"/>
  <c r="BT149" i="13"/>
  <c r="AS165" i="13"/>
  <c r="AS101" i="13"/>
  <c r="AS139" i="13"/>
  <c r="AS158" i="13"/>
  <c r="BZ119" i="13"/>
  <c r="BZ171" i="13"/>
  <c r="BZ150" i="13"/>
  <c r="BF153" i="13"/>
  <c r="BF137" i="13"/>
  <c r="BF160" i="13"/>
  <c r="BF175" i="13"/>
  <c r="BF120" i="13"/>
  <c r="AY165" i="13"/>
  <c r="AY133" i="13"/>
  <c r="AY113" i="13"/>
  <c r="DS169" i="13"/>
  <c r="BT176" i="13"/>
  <c r="BT157" i="13"/>
  <c r="BT133" i="13"/>
  <c r="BT131" i="13"/>
  <c r="BT167" i="13"/>
  <c r="BT148" i="13"/>
  <c r="BT153" i="13"/>
  <c r="BT132" i="13"/>
  <c r="BT123" i="13"/>
  <c r="BT128" i="13"/>
  <c r="BT169" i="13"/>
  <c r="BT161" i="13"/>
  <c r="BT136" i="13"/>
  <c r="BT126" i="13"/>
  <c r="BT145" i="13"/>
  <c r="BT177" i="13"/>
  <c r="BT172" i="13"/>
  <c r="BT152" i="13"/>
  <c r="BT127" i="13"/>
  <c r="BT175" i="13"/>
  <c r="BT124" i="13"/>
  <c r="BT114" i="13"/>
  <c r="BT115" i="13"/>
  <c r="BT118" i="13"/>
  <c r="BT119" i="13"/>
  <c r="BT164" i="13"/>
  <c r="BT165" i="13"/>
  <c r="BT147" i="13"/>
  <c r="BT120" i="13"/>
  <c r="BT171" i="13"/>
  <c r="BT143" i="13"/>
  <c r="BT140" i="13"/>
  <c r="BT122" i="13"/>
  <c r="BT116" i="13"/>
  <c r="BT174" i="13"/>
  <c r="BT168" i="13"/>
  <c r="BT125" i="13"/>
  <c r="BM138" i="13"/>
  <c r="BM167" i="13"/>
  <c r="BM153" i="13"/>
  <c r="BM114" i="13"/>
  <c r="BM156" i="13"/>
  <c r="BM164" i="13"/>
  <c r="BM115" i="13"/>
  <c r="BM155" i="13"/>
  <c r="BM129" i="13"/>
  <c r="BM174" i="13"/>
  <c r="BM165" i="13"/>
  <c r="BM113" i="13"/>
  <c r="BM137" i="13"/>
  <c r="BM144" i="13"/>
  <c r="BM173" i="13"/>
  <c r="BM142" i="13"/>
  <c r="BM123" i="13"/>
  <c r="BM150" i="13"/>
  <c r="BM131" i="13"/>
  <c r="BM170" i="13"/>
  <c r="BM118" i="13"/>
  <c r="BM133" i="13"/>
  <c r="BM149" i="13"/>
  <c r="BM111" i="13"/>
  <c r="BM169" i="13"/>
  <c r="BM128" i="13"/>
  <c r="BM160" i="13"/>
  <c r="BM139" i="13"/>
  <c r="BM162" i="13"/>
  <c r="BM177" i="13"/>
  <c r="BM134" i="13"/>
  <c r="BM122" i="13"/>
  <c r="BM119" i="13"/>
  <c r="BM143" i="13"/>
  <c r="BM107" i="13"/>
  <c r="BZ175" i="13"/>
  <c r="BZ147" i="13"/>
  <c r="BZ134" i="13"/>
  <c r="BZ142" i="13"/>
  <c r="BZ153" i="13"/>
  <c r="BZ165" i="13"/>
  <c r="BZ176" i="13"/>
  <c r="BZ133" i="13"/>
  <c r="BZ127" i="13"/>
  <c r="BZ145" i="13"/>
  <c r="BZ136" i="13"/>
  <c r="BZ140" i="13"/>
  <c r="BZ157" i="13"/>
  <c r="BZ173" i="13"/>
  <c r="BZ121" i="13"/>
  <c r="BZ135" i="13"/>
  <c r="BZ129" i="13"/>
  <c r="BZ158" i="13"/>
  <c r="BZ163" i="13"/>
  <c r="BZ168" i="13"/>
  <c r="BZ123" i="13"/>
  <c r="BZ126" i="13"/>
  <c r="BZ139" i="13"/>
  <c r="BZ146" i="13"/>
  <c r="BZ170" i="13"/>
  <c r="BZ172" i="13"/>
  <c r="BZ122" i="13"/>
  <c r="BZ125" i="13"/>
  <c r="BZ131" i="13"/>
  <c r="DD166" i="13"/>
  <c r="BT173" i="13"/>
  <c r="BT151" i="13"/>
  <c r="AS114" i="13"/>
  <c r="BM145" i="13"/>
  <c r="DL168" i="13"/>
  <c r="BZ167" i="13"/>
  <c r="BZ132" i="13"/>
  <c r="BF156" i="13"/>
  <c r="AS167" i="13"/>
  <c r="BW148" i="13"/>
  <c r="AX62" i="4"/>
  <c r="AX31" i="4"/>
  <c r="AX128" i="4" s="1"/>
  <c r="DU169" i="13"/>
  <c r="DU178" i="13"/>
  <c r="DL163" i="13"/>
  <c r="DD169" i="13"/>
  <c r="DD157" i="13"/>
  <c r="BK122" i="13"/>
  <c r="AR107" i="13"/>
  <c r="BK132" i="13"/>
  <c r="AR100" i="13"/>
  <c r="AR142" i="13"/>
  <c r="BK172" i="13"/>
  <c r="AR129" i="13"/>
  <c r="BM126" i="13"/>
  <c r="BM124" i="13"/>
  <c r="BM154" i="13"/>
  <c r="BM168" i="13"/>
  <c r="BM146" i="13"/>
  <c r="BM148" i="13"/>
  <c r="BT156" i="13"/>
  <c r="BT117" i="13"/>
  <c r="BT142" i="13"/>
  <c r="BT160" i="13"/>
  <c r="AS100" i="13"/>
  <c r="AS166" i="13"/>
  <c r="AS172" i="13"/>
  <c r="BM166" i="13"/>
  <c r="BZ161" i="13"/>
  <c r="BZ143" i="13"/>
  <c r="BZ141" i="13"/>
  <c r="BZ148" i="13"/>
  <c r="BF136" i="13"/>
  <c r="BF123" i="13"/>
  <c r="BF105" i="13"/>
  <c r="BF132" i="13"/>
  <c r="AY138" i="13"/>
  <c r="AY97" i="13"/>
  <c r="AY177" i="13"/>
  <c r="AY161" i="13"/>
  <c r="DY177" i="13"/>
  <c r="BF128" i="13"/>
  <c r="BF172" i="13"/>
  <c r="BF100" i="13"/>
  <c r="BF102" i="13"/>
  <c r="BW153" i="13"/>
  <c r="BW124" i="13"/>
  <c r="BW172" i="13"/>
  <c r="BW116" i="13"/>
  <c r="AR140" i="13"/>
  <c r="AR96" i="13"/>
  <c r="AR166" i="13"/>
  <c r="AR161" i="13"/>
  <c r="AR148" i="13"/>
  <c r="AR106" i="13"/>
  <c r="AR90" i="13"/>
  <c r="AR130" i="13"/>
  <c r="AR87" i="13"/>
  <c r="AR172" i="13"/>
  <c r="AR86" i="13"/>
  <c r="AR171" i="13"/>
  <c r="AR147" i="13"/>
  <c r="AR149" i="13"/>
  <c r="AR126" i="13"/>
  <c r="AR92" i="13"/>
  <c r="AR159" i="13"/>
  <c r="AR168" i="13"/>
  <c r="AR145" i="13"/>
  <c r="AR156" i="13"/>
  <c r="AR125" i="13"/>
  <c r="AR114" i="13"/>
  <c r="AR154" i="13"/>
  <c r="AR150" i="13"/>
  <c r="AR132" i="13"/>
  <c r="AR151" i="13"/>
  <c r="AR167" i="13"/>
  <c r="AR162" i="13"/>
  <c r="AR141" i="13"/>
  <c r="AR109" i="13"/>
  <c r="AR93" i="13"/>
  <c r="AR101" i="13"/>
  <c r="AR112" i="13"/>
  <c r="AR115" i="13"/>
  <c r="AR91" i="13"/>
  <c r="AR110" i="13"/>
  <c r="AR111" i="13"/>
  <c r="AR102" i="13"/>
  <c r="AR94" i="13"/>
  <c r="AR118" i="13"/>
  <c r="AR121" i="13"/>
  <c r="AR144" i="13"/>
  <c r="AR153" i="13"/>
  <c r="AR98" i="13"/>
  <c r="AR169" i="13"/>
  <c r="AR170" i="13"/>
  <c r="AR163" i="13"/>
  <c r="AR123" i="13"/>
  <c r="AR176" i="13"/>
  <c r="AR160" i="13"/>
  <c r="AR119" i="13"/>
  <c r="AR105" i="13"/>
  <c r="AR175" i="13"/>
  <c r="AR173" i="13"/>
  <c r="DD162" i="13"/>
  <c r="DD178" i="13"/>
  <c r="DD174" i="13"/>
  <c r="DD156" i="13"/>
  <c r="AS140" i="13"/>
  <c r="AS109" i="13"/>
  <c r="AS144" i="13"/>
  <c r="AS127" i="13"/>
  <c r="AS178" i="13"/>
  <c r="AS86" i="13"/>
  <c r="AS168" i="13"/>
  <c r="AS163" i="13"/>
  <c r="AS125" i="13"/>
  <c r="AS175" i="13"/>
  <c r="AS134" i="13"/>
  <c r="AS122" i="13"/>
  <c r="AS159" i="13"/>
  <c r="AS161" i="13"/>
  <c r="AS113" i="13"/>
  <c r="AS112" i="13"/>
  <c r="AS124" i="13"/>
  <c r="AS155" i="13"/>
  <c r="AS128" i="13"/>
  <c r="AS147" i="13"/>
  <c r="AS123" i="13"/>
  <c r="AS93" i="13"/>
  <c r="AS117" i="13"/>
  <c r="AS120" i="13"/>
  <c r="AS171" i="13"/>
  <c r="AS98" i="13"/>
  <c r="AS145" i="13"/>
  <c r="AS118" i="13"/>
  <c r="AS94" i="13"/>
  <c r="AS99" i="13"/>
  <c r="AS150" i="13"/>
  <c r="AS130" i="13"/>
  <c r="AS173" i="13"/>
  <c r="AS106" i="13"/>
  <c r="AS107" i="13"/>
  <c r="AS121" i="13"/>
  <c r="AS157" i="13"/>
  <c r="AS135" i="13"/>
  <c r="AS146" i="13"/>
  <c r="AS152" i="13"/>
  <c r="AS170" i="13"/>
  <c r="AS110" i="13"/>
  <c r="AS151" i="13"/>
  <c r="AS137" i="13"/>
  <c r="AS96" i="13"/>
  <c r="AS95" i="13"/>
  <c r="DX170" i="13"/>
  <c r="DX169" i="13"/>
  <c r="DX171" i="13"/>
  <c r="DX178" i="13"/>
  <c r="DX176" i="13"/>
  <c r="DX173" i="13"/>
  <c r="DY31" i="4"/>
  <c r="DY128" i="4" s="1"/>
  <c r="DY62" i="4"/>
  <c r="DS171" i="13"/>
  <c r="DS166" i="13"/>
  <c r="DS174" i="13"/>
  <c r="DS175" i="13"/>
  <c r="DL167" i="13"/>
  <c r="DD165" i="13"/>
  <c r="AR165" i="13"/>
  <c r="BM140" i="13"/>
  <c r="BM135" i="13"/>
  <c r="BM106" i="13"/>
  <c r="BT178" i="13"/>
  <c r="AS126" i="13"/>
  <c r="AS91" i="13"/>
  <c r="BM121" i="13"/>
  <c r="BF121" i="13"/>
  <c r="BF112" i="13"/>
  <c r="BF151" i="13"/>
  <c r="DS167" i="13"/>
  <c r="ED62" i="4"/>
  <c r="ED31" i="4"/>
  <c r="BK129" i="13"/>
  <c r="BK144" i="13"/>
  <c r="BK117" i="13"/>
  <c r="BK135" i="13"/>
  <c r="BK126" i="13"/>
  <c r="BK124" i="13"/>
  <c r="BK106" i="13"/>
  <c r="BK111" i="13"/>
  <c r="BK161" i="13"/>
  <c r="BK158" i="13"/>
  <c r="BK105" i="13"/>
  <c r="BK156" i="13"/>
  <c r="BK167" i="13"/>
  <c r="BK113" i="13"/>
  <c r="BK125" i="13"/>
  <c r="BK109" i="13"/>
  <c r="BK104" i="13"/>
  <c r="BK175" i="13"/>
  <c r="BK174" i="13"/>
  <c r="BK147" i="13"/>
  <c r="BK138" i="13"/>
  <c r="BK171" i="13"/>
  <c r="BK155" i="13"/>
  <c r="BK107" i="13"/>
  <c r="BK170" i="13"/>
  <c r="BK162" i="13"/>
  <c r="BK165" i="13"/>
  <c r="BK160" i="13"/>
  <c r="BK157" i="13"/>
  <c r="BK112" i="13"/>
  <c r="BK127" i="13"/>
  <c r="BK115" i="13"/>
  <c r="BK139" i="13"/>
  <c r="BK119" i="13"/>
  <c r="BK159" i="13"/>
  <c r="BK149" i="13"/>
  <c r="BK164" i="13"/>
  <c r="BK145" i="13"/>
  <c r="BK146" i="13"/>
  <c r="BK128" i="13"/>
  <c r="BK168" i="13"/>
  <c r="AY31" i="4"/>
  <c r="AY128" i="4" s="1"/>
  <c r="AY62" i="4"/>
  <c r="DU173" i="13"/>
  <c r="DU172" i="13"/>
  <c r="DU168" i="13"/>
  <c r="DL160" i="13"/>
  <c r="DD153" i="13"/>
  <c r="DD177" i="13"/>
  <c r="DD159" i="13"/>
  <c r="DD151" i="13"/>
  <c r="AR131" i="13"/>
  <c r="BK142" i="13"/>
  <c r="AR136" i="13"/>
  <c r="BK148" i="13"/>
  <c r="AR122" i="13"/>
  <c r="BK152" i="13"/>
  <c r="AR174" i="13"/>
  <c r="BK110" i="13"/>
  <c r="BM120" i="13"/>
  <c r="BM157" i="13"/>
  <c r="BM175" i="13"/>
  <c r="BM112" i="13"/>
  <c r="BM176" i="13"/>
  <c r="BT141" i="13"/>
  <c r="BT163" i="13"/>
  <c r="BT138" i="13"/>
  <c r="BT154" i="13"/>
  <c r="EF177" i="13"/>
  <c r="AS131" i="13"/>
  <c r="AS164" i="13"/>
  <c r="AS104" i="13"/>
  <c r="AS90" i="13"/>
  <c r="AS102" i="13"/>
  <c r="AS149" i="13"/>
  <c r="BZ177" i="13"/>
  <c r="BZ166" i="13"/>
  <c r="BZ151" i="13"/>
  <c r="BZ128" i="13"/>
  <c r="BF133" i="13"/>
  <c r="BF135" i="13"/>
  <c r="BF152" i="13"/>
  <c r="AY170" i="13"/>
  <c r="AY122" i="13"/>
  <c r="BM141" i="13"/>
  <c r="BM108" i="13"/>
  <c r="BT113" i="13"/>
  <c r="BT129" i="13"/>
  <c r="BT144" i="13"/>
  <c r="BT158" i="13"/>
  <c r="AS129" i="13"/>
  <c r="AS92" i="13"/>
  <c r="AS115" i="13"/>
  <c r="AS136" i="13"/>
  <c r="AS142" i="13"/>
  <c r="AS154" i="13"/>
  <c r="BZ178" i="13"/>
  <c r="BZ162" i="13"/>
  <c r="BZ149" i="13"/>
  <c r="BF155" i="13"/>
  <c r="BF146" i="13"/>
  <c r="AS148" i="13"/>
  <c r="AY105" i="13"/>
  <c r="AY102" i="13"/>
  <c r="AY126" i="13"/>
  <c r="AY109" i="13"/>
  <c r="AY120" i="13"/>
  <c r="DD149" i="13"/>
  <c r="DD175" i="13"/>
  <c r="DD172" i="13"/>
  <c r="AR146" i="13"/>
  <c r="AR137" i="13"/>
  <c r="AR139" i="13"/>
  <c r="AR103" i="13"/>
  <c r="AR99" i="13"/>
  <c r="BM171" i="13"/>
  <c r="DU177" i="13"/>
  <c r="DU166" i="13"/>
  <c r="DD155" i="13"/>
  <c r="DD163" i="13"/>
  <c r="AR108" i="13"/>
  <c r="AR138" i="13"/>
  <c r="BK114" i="13"/>
  <c r="AR120" i="13"/>
  <c r="BK118" i="13"/>
  <c r="AR178" i="13"/>
  <c r="BK163" i="13"/>
  <c r="AR177" i="13"/>
  <c r="BK176" i="13"/>
  <c r="AR117" i="13"/>
  <c r="BK136" i="13"/>
  <c r="AR97" i="13"/>
  <c r="AR88" i="13"/>
  <c r="BM110" i="13"/>
  <c r="DL174" i="13"/>
  <c r="BM151" i="13"/>
  <c r="BM132" i="13"/>
  <c r="BT130" i="13"/>
  <c r="BT135" i="13"/>
  <c r="BT159" i="13"/>
  <c r="AS174" i="13"/>
  <c r="AS156" i="13"/>
  <c r="AS160" i="13"/>
  <c r="AS105" i="13"/>
  <c r="AS133" i="13"/>
  <c r="AS143" i="13"/>
  <c r="BZ138" i="13"/>
  <c r="BZ130" i="13"/>
  <c r="BZ164" i="13"/>
  <c r="BZ137" i="13"/>
  <c r="BF108" i="13"/>
  <c r="BF129" i="13"/>
  <c r="BF145" i="13"/>
  <c r="AY121" i="13"/>
  <c r="AY147" i="13"/>
  <c r="AY150" i="13"/>
  <c r="AY154" i="13"/>
  <c r="AY172" i="13"/>
  <c r="AY155" i="13"/>
  <c r="BW167" i="13"/>
  <c r="DC153" i="13"/>
  <c r="DC166" i="13"/>
  <c r="BG131" i="13"/>
  <c r="BG127" i="13"/>
  <c r="BG124" i="13"/>
  <c r="BG121" i="13"/>
  <c r="BG134" i="13"/>
  <c r="BS135" i="13"/>
  <c r="DE169" i="13"/>
  <c r="DE170" i="13"/>
  <c r="AQ111" i="13"/>
  <c r="DL172" i="13"/>
  <c r="BS144" i="13"/>
  <c r="BS154" i="13"/>
  <c r="DJ165" i="13"/>
  <c r="DJ157" i="13"/>
  <c r="DL162" i="13"/>
  <c r="DQ163" i="13"/>
  <c r="DQ164" i="13"/>
  <c r="DQ171" i="13"/>
  <c r="DL164" i="13"/>
  <c r="DL177" i="13"/>
  <c r="DQ169" i="13"/>
  <c r="DY171" i="13"/>
  <c r="DY174" i="13"/>
  <c r="BS114" i="13"/>
  <c r="BS151" i="13"/>
  <c r="BS147" i="13"/>
  <c r="BS162" i="13"/>
  <c r="BS167" i="13"/>
  <c r="BS152" i="13"/>
  <c r="BS166" i="13"/>
  <c r="DJ155" i="13"/>
  <c r="DJ158" i="13"/>
  <c r="DJ173" i="13"/>
  <c r="DP62" i="4"/>
  <c r="DL170" i="13"/>
  <c r="DE153" i="13"/>
  <c r="DE162" i="13"/>
  <c r="DE177" i="13"/>
  <c r="DE163" i="13"/>
  <c r="BA31" i="4"/>
  <c r="BA128" i="4" s="1"/>
  <c r="AQ176" i="13"/>
  <c r="AQ89" i="13"/>
  <c r="AQ123" i="13"/>
  <c r="AQ152" i="13"/>
  <c r="AQ134" i="13"/>
  <c r="AQ160" i="13"/>
  <c r="AQ170" i="13"/>
  <c r="AQ85" i="13"/>
  <c r="AQ167" i="13"/>
  <c r="AQ166" i="13"/>
  <c r="AQ106" i="13"/>
  <c r="AQ138" i="13"/>
  <c r="AQ163" i="13"/>
  <c r="AQ172" i="13"/>
  <c r="BG147" i="13"/>
  <c r="BG136" i="13"/>
  <c r="BG162" i="13"/>
  <c r="BG165" i="13"/>
  <c r="BG167" i="13"/>
  <c r="BS136" i="13"/>
  <c r="BS133" i="13"/>
  <c r="AQ165" i="13"/>
  <c r="AQ114" i="13"/>
  <c r="AQ121" i="13"/>
  <c r="BG177" i="13"/>
  <c r="BE62" i="4"/>
  <c r="BS153" i="13"/>
  <c r="BS120" i="13"/>
  <c r="AQ131" i="13"/>
  <c r="AQ161" i="13"/>
  <c r="AQ146" i="13"/>
  <c r="AQ112" i="13"/>
  <c r="AQ109" i="13"/>
  <c r="DQ168" i="13"/>
  <c r="DQ175" i="13"/>
  <c r="DQ170" i="13"/>
  <c r="DL175" i="13"/>
  <c r="DY172" i="13"/>
  <c r="BS134" i="13"/>
  <c r="BS171" i="13"/>
  <c r="BS158" i="13"/>
  <c r="BS113" i="13"/>
  <c r="BS156" i="13"/>
  <c r="BS175" i="13"/>
  <c r="BS159" i="13"/>
  <c r="BS177" i="13"/>
  <c r="BS155" i="13"/>
  <c r="BS131" i="13"/>
  <c r="DJ160" i="13"/>
  <c r="DJ167" i="13"/>
  <c r="DJ178" i="13"/>
  <c r="EF31" i="4"/>
  <c r="DE175" i="13"/>
  <c r="DE167" i="13"/>
  <c r="DE161" i="13"/>
  <c r="DE164" i="13"/>
  <c r="DE166" i="13"/>
  <c r="AQ116" i="13"/>
  <c r="AQ164" i="13"/>
  <c r="AQ169" i="13"/>
  <c r="AQ177" i="13"/>
  <c r="AQ90" i="13"/>
  <c r="AQ102" i="13"/>
  <c r="AQ133" i="13"/>
  <c r="AQ178" i="13"/>
  <c r="AQ100" i="13"/>
  <c r="AQ94" i="13"/>
  <c r="AQ135" i="13"/>
  <c r="AQ97" i="13"/>
  <c r="AQ107" i="13"/>
  <c r="AQ99" i="13"/>
  <c r="BG148" i="13"/>
  <c r="BG146" i="13"/>
  <c r="BG159" i="13"/>
  <c r="BG109" i="13"/>
  <c r="BG106" i="13"/>
  <c r="BS173" i="13"/>
  <c r="BS143" i="13"/>
  <c r="AQ130" i="13"/>
  <c r="AQ88" i="13"/>
  <c r="AQ142" i="13"/>
  <c r="AQ148" i="13"/>
  <c r="BG100" i="13"/>
  <c r="BG142" i="13"/>
  <c r="DQ166" i="13"/>
  <c r="DQ174" i="13"/>
  <c r="DL178" i="13"/>
  <c r="DL173" i="13"/>
  <c r="BS148" i="13"/>
  <c r="BS164" i="13"/>
  <c r="DJ163" i="13"/>
  <c r="DE150" i="13"/>
  <c r="DE168" i="13"/>
  <c r="DQ167" i="13"/>
  <c r="DQ173" i="13"/>
  <c r="DL171" i="13"/>
  <c r="DY175" i="13"/>
  <c r="BS170" i="13"/>
  <c r="BS163" i="13"/>
  <c r="BS172" i="13"/>
  <c r="BS127" i="13"/>
  <c r="BS168" i="13"/>
  <c r="BS178" i="13"/>
  <c r="BS121" i="13"/>
  <c r="DJ171" i="13"/>
  <c r="DJ176" i="13"/>
  <c r="DJ170" i="13"/>
  <c r="DL159" i="13"/>
  <c r="EE178" i="13"/>
  <c r="DE178" i="13"/>
  <c r="DE151" i="13"/>
  <c r="DE165" i="13"/>
  <c r="DL161" i="13"/>
  <c r="DO31" i="4"/>
  <c r="DX31" i="4"/>
  <c r="DE174" i="13"/>
  <c r="AQ154" i="13"/>
  <c r="AQ122" i="13"/>
  <c r="AQ117" i="13"/>
  <c r="AQ143" i="13"/>
  <c r="AQ159" i="13"/>
  <c r="AQ118" i="13"/>
  <c r="AQ144" i="13"/>
  <c r="AQ150" i="13"/>
  <c r="AQ103" i="13"/>
  <c r="AQ115" i="13"/>
  <c r="AQ104" i="13"/>
  <c r="AQ128" i="13"/>
  <c r="AQ125" i="13"/>
  <c r="BG176" i="13"/>
  <c r="BG174" i="13"/>
  <c r="BG120" i="13"/>
  <c r="BG103" i="13"/>
  <c r="BS116" i="13"/>
  <c r="BS138" i="13"/>
  <c r="BS139" i="13"/>
  <c r="DJ174" i="13"/>
  <c r="DJ156" i="13"/>
  <c r="DE155" i="13"/>
  <c r="AQ155" i="13"/>
  <c r="BG160" i="13"/>
  <c r="DT62" i="4"/>
  <c r="BS150" i="13"/>
  <c r="AQ168" i="13"/>
  <c r="AQ108" i="13"/>
  <c r="AQ113" i="13"/>
  <c r="AQ126" i="13"/>
  <c r="AQ153" i="13"/>
  <c r="AQ91" i="13"/>
  <c r="AQ175" i="13"/>
  <c r="AQ151" i="13"/>
  <c r="DQ176" i="13"/>
  <c r="DQ162" i="13"/>
  <c r="BS126" i="13"/>
  <c r="BS118" i="13"/>
  <c r="BS128" i="13"/>
  <c r="BS176" i="13"/>
  <c r="BS129" i="13"/>
  <c r="BS169" i="13"/>
  <c r="BS122" i="13"/>
  <c r="BS160" i="13"/>
  <c r="DJ177" i="13"/>
  <c r="DJ172" i="13"/>
  <c r="DJ159" i="13"/>
  <c r="DL157" i="13"/>
  <c r="EE176" i="13"/>
  <c r="DE173" i="13"/>
  <c r="DE159" i="13"/>
  <c r="DE157" i="13"/>
  <c r="AQ87" i="13"/>
  <c r="AQ149" i="13"/>
  <c r="AQ156" i="13"/>
  <c r="AQ98" i="13"/>
  <c r="AQ86" i="13"/>
  <c r="AQ157" i="13"/>
  <c r="AQ127" i="13"/>
  <c r="AQ96" i="13"/>
  <c r="AQ101" i="13"/>
  <c r="AQ174" i="13"/>
  <c r="AQ147" i="13"/>
  <c r="AQ105" i="13"/>
  <c r="BG113" i="13"/>
  <c r="BG166" i="13"/>
  <c r="BG108" i="13"/>
  <c r="BG157" i="13"/>
  <c r="DK167" i="13"/>
  <c r="DK177" i="13"/>
  <c r="DJ169" i="13"/>
  <c r="AQ84" i="13"/>
  <c r="AQ95" i="13"/>
  <c r="AQ120" i="13"/>
  <c r="BG105" i="13"/>
  <c r="DY178" i="13"/>
  <c r="BS165" i="13"/>
  <c r="DL169" i="13"/>
  <c r="DE171" i="13"/>
  <c r="DQ165" i="13"/>
  <c r="DQ177" i="13"/>
  <c r="DL165" i="13"/>
  <c r="DY170" i="13"/>
  <c r="BS142" i="13"/>
  <c r="BS137" i="13"/>
  <c r="BS174" i="13"/>
  <c r="BS130" i="13"/>
  <c r="BS112" i="13"/>
  <c r="BS117" i="13"/>
  <c r="BS115" i="13"/>
  <c r="BS141" i="13"/>
  <c r="BS145" i="13"/>
  <c r="DJ175" i="13"/>
  <c r="DJ164" i="13"/>
  <c r="DE152" i="13"/>
  <c r="DE172" i="13"/>
  <c r="AQ136" i="13"/>
  <c r="AQ158" i="13"/>
  <c r="AQ92" i="13"/>
  <c r="AQ139" i="13"/>
  <c r="AQ93" i="13"/>
  <c r="AQ124" i="13"/>
  <c r="AQ132" i="13"/>
  <c r="AQ110" i="13"/>
  <c r="BG137" i="13"/>
  <c r="BG111" i="13"/>
  <c r="BG125" i="13"/>
  <c r="BG118" i="13"/>
  <c r="BG119" i="13"/>
  <c r="AZ103" i="13"/>
  <c r="AZ132" i="13"/>
  <c r="AZ107" i="13"/>
  <c r="AZ125" i="13"/>
  <c r="AZ115" i="13"/>
  <c r="AZ116" i="13"/>
  <c r="AZ106" i="13"/>
  <c r="AZ129" i="13"/>
  <c r="AZ136" i="13"/>
  <c r="AZ154" i="13"/>
  <c r="AZ164" i="13"/>
  <c r="AZ94" i="13"/>
  <c r="BN109" i="13"/>
  <c r="BN134" i="13"/>
  <c r="BN124" i="13"/>
  <c r="BN148" i="13"/>
  <c r="BN140" i="13"/>
  <c r="BN119" i="13"/>
  <c r="BN166" i="13"/>
  <c r="BN120" i="13"/>
  <c r="BU143" i="13"/>
  <c r="AX94" i="13"/>
  <c r="BU150" i="13"/>
  <c r="AX157" i="13"/>
  <c r="BU152" i="13"/>
  <c r="AX152" i="13"/>
  <c r="BU154" i="13"/>
  <c r="BU155" i="13"/>
  <c r="AX117" i="13"/>
  <c r="BU133" i="13"/>
  <c r="AX109" i="13"/>
  <c r="BU118" i="13"/>
  <c r="AX172" i="13"/>
  <c r="BE142" i="13"/>
  <c r="BE149" i="13"/>
  <c r="BE174" i="13"/>
  <c r="BE133" i="13"/>
  <c r="N82" i="13"/>
  <c r="N123" i="13"/>
  <c r="N117" i="13"/>
  <c r="N172" i="13"/>
  <c r="BN167" i="13"/>
  <c r="N94" i="13"/>
  <c r="N150" i="13"/>
  <c r="N61" i="13"/>
  <c r="N105" i="13"/>
  <c r="N131" i="13"/>
  <c r="N158" i="13"/>
  <c r="N177" i="13"/>
  <c r="N79" i="13"/>
  <c r="N62" i="13"/>
  <c r="N125" i="13"/>
  <c r="N58" i="13"/>
  <c r="N171" i="13"/>
  <c r="N73" i="13"/>
  <c r="DC31" i="4"/>
  <c r="DC128" i="4" s="1"/>
  <c r="AZ104" i="13"/>
  <c r="AZ105" i="13"/>
  <c r="AZ145" i="13"/>
  <c r="AZ177" i="13"/>
  <c r="AZ161" i="13"/>
  <c r="AZ157" i="13"/>
  <c r="AZ173" i="13"/>
  <c r="AZ163" i="13"/>
  <c r="AZ118" i="13"/>
  <c r="AZ113" i="13"/>
  <c r="AZ135" i="13"/>
  <c r="AZ172" i="13"/>
  <c r="BN113" i="13"/>
  <c r="BN139" i="13"/>
  <c r="BN141" i="13"/>
  <c r="BN153" i="13"/>
  <c r="BN160" i="13"/>
  <c r="BN138" i="13"/>
  <c r="DZ174" i="13"/>
  <c r="BN126" i="13"/>
  <c r="BN146" i="13"/>
  <c r="BU163" i="13"/>
  <c r="AX144" i="13"/>
  <c r="BU158" i="13"/>
  <c r="AX136" i="13"/>
  <c r="BU147" i="13"/>
  <c r="BU165" i="13"/>
  <c r="AX135" i="13"/>
  <c r="BU162" i="13"/>
  <c r="AX155" i="13"/>
  <c r="BU135" i="13"/>
  <c r="BU129" i="13"/>
  <c r="BU122" i="13"/>
  <c r="BE171" i="13"/>
  <c r="BE109" i="13"/>
  <c r="BE134" i="13"/>
  <c r="BE106" i="13"/>
  <c r="BU139" i="13"/>
  <c r="BE154" i="13"/>
  <c r="N166" i="13"/>
  <c r="N59" i="13"/>
  <c r="N67" i="13"/>
  <c r="N109" i="13"/>
  <c r="BN158" i="13"/>
  <c r="N86" i="13"/>
  <c r="N80" i="13"/>
  <c r="N148" i="13"/>
  <c r="N116" i="13"/>
  <c r="N55" i="13"/>
  <c r="N97" i="13"/>
  <c r="N114" i="13"/>
  <c r="N149" i="13"/>
  <c r="N153" i="13"/>
  <c r="N147" i="13"/>
  <c r="N121" i="13"/>
  <c r="AZ178" i="13"/>
  <c r="AZ170" i="13"/>
  <c r="AZ108" i="13"/>
  <c r="AZ123" i="13"/>
  <c r="AZ160" i="13"/>
  <c r="AZ130" i="13"/>
  <c r="AZ144" i="13"/>
  <c r="AZ149" i="13"/>
  <c r="AZ176" i="13"/>
  <c r="AZ112" i="13"/>
  <c r="AZ109" i="13"/>
  <c r="BN143" i="13"/>
  <c r="BN165" i="13"/>
  <c r="DZ173" i="13"/>
  <c r="BN175" i="13"/>
  <c r="BN164" i="13"/>
  <c r="BN169" i="13"/>
  <c r="BN121" i="13"/>
  <c r="BN152" i="13"/>
  <c r="BU161" i="13"/>
  <c r="AX174" i="13"/>
  <c r="BU166" i="13"/>
  <c r="BU170" i="13"/>
  <c r="BU171" i="13"/>
  <c r="AX175" i="13"/>
  <c r="BU174" i="13"/>
  <c r="AX113" i="13"/>
  <c r="BU140" i="13"/>
  <c r="BU141" i="13"/>
  <c r="BU127" i="13"/>
  <c r="BU175" i="13"/>
  <c r="BE132" i="13"/>
  <c r="BE135" i="13"/>
  <c r="BE130" i="13"/>
  <c r="BE141" i="13"/>
  <c r="BE169" i="13"/>
  <c r="BE152" i="13"/>
  <c r="BE111" i="13"/>
  <c r="N103" i="13"/>
  <c r="N130" i="13"/>
  <c r="N134" i="13"/>
  <c r="N65" i="13"/>
  <c r="N120" i="13"/>
  <c r="N164" i="13"/>
  <c r="BN133" i="13"/>
  <c r="N156" i="13"/>
  <c r="N90" i="13"/>
  <c r="N127" i="13"/>
  <c r="N146" i="13"/>
  <c r="N93" i="13"/>
  <c r="N133" i="13"/>
  <c r="BN114" i="13"/>
  <c r="N138" i="13"/>
  <c r="BG175" i="13"/>
  <c r="BG132" i="13"/>
  <c r="DS164" i="13"/>
  <c r="DS168" i="13"/>
  <c r="DS173" i="13"/>
  <c r="DS177" i="13"/>
  <c r="DS176" i="13"/>
  <c r="DS165" i="13"/>
  <c r="DS170" i="13"/>
  <c r="AZ167" i="13"/>
  <c r="AZ93" i="13"/>
  <c r="AZ126" i="13"/>
  <c r="AZ122" i="13"/>
  <c r="AZ98" i="13"/>
  <c r="AZ101" i="13"/>
  <c r="AZ121" i="13"/>
  <c r="AZ153" i="13"/>
  <c r="AZ151" i="13"/>
  <c r="AZ166" i="13"/>
  <c r="BN142" i="13"/>
  <c r="BN122" i="13"/>
  <c r="BN107" i="13"/>
  <c r="BN111" i="13"/>
  <c r="BN112" i="13"/>
  <c r="BN154" i="13"/>
  <c r="BN178" i="13"/>
  <c r="BN163" i="13"/>
  <c r="BU173" i="13"/>
  <c r="AX107" i="13"/>
  <c r="BU126" i="13"/>
  <c r="BU172" i="13"/>
  <c r="AX134" i="13"/>
  <c r="BU149" i="13"/>
  <c r="AX119" i="13"/>
  <c r="BU123" i="13"/>
  <c r="AX170" i="13"/>
  <c r="BU148" i="13"/>
  <c r="AX178" i="13"/>
  <c r="BU132" i="13"/>
  <c r="AX131" i="13"/>
  <c r="BU160" i="13"/>
  <c r="AX103" i="13"/>
  <c r="BE166" i="13"/>
  <c r="BE167" i="13"/>
  <c r="BE147" i="13"/>
  <c r="BE165" i="13"/>
  <c r="BE108" i="13"/>
  <c r="N178" i="13"/>
  <c r="N81" i="13"/>
  <c r="N118" i="13"/>
  <c r="N63" i="13"/>
  <c r="N107" i="13"/>
  <c r="N95" i="13"/>
  <c r="N152" i="13"/>
  <c r="N144" i="13"/>
  <c r="N72" i="13"/>
  <c r="N132" i="13"/>
  <c r="N170" i="13"/>
  <c r="N64" i="13"/>
  <c r="N175" i="13"/>
  <c r="N78" i="13"/>
  <c r="BG151" i="13"/>
  <c r="AZ146" i="13"/>
  <c r="AZ152" i="13"/>
  <c r="AZ134" i="13"/>
  <c r="AZ158" i="13"/>
  <c r="AZ159" i="13"/>
  <c r="AZ155" i="13"/>
  <c r="AZ97" i="13"/>
  <c r="AZ114" i="13"/>
  <c r="AZ124" i="13"/>
  <c r="BN177" i="13"/>
  <c r="BN129" i="13"/>
  <c r="BN128" i="13"/>
  <c r="BN157" i="13"/>
  <c r="BN127" i="13"/>
  <c r="BN136" i="13"/>
  <c r="BN168" i="13"/>
  <c r="BN108" i="13"/>
  <c r="DZ178" i="13"/>
  <c r="BU116" i="13"/>
  <c r="BU178" i="13"/>
  <c r="BU168" i="13"/>
  <c r="BU177" i="13"/>
  <c r="AX168" i="13"/>
  <c r="BU121" i="13"/>
  <c r="AX146" i="13"/>
  <c r="BU130" i="13"/>
  <c r="AX108" i="13"/>
  <c r="BU153" i="13"/>
  <c r="AX122" i="13"/>
  <c r="BU146" i="13"/>
  <c r="AX176" i="13"/>
  <c r="BU169" i="13"/>
  <c r="AX121" i="13"/>
  <c r="BE104" i="13"/>
  <c r="BE112" i="13"/>
  <c r="BE119" i="13"/>
  <c r="BE178" i="13"/>
  <c r="BE136" i="13"/>
  <c r="N112" i="13"/>
  <c r="N155" i="13"/>
  <c r="N57" i="13"/>
  <c r="N136" i="13"/>
  <c r="N168" i="13"/>
  <c r="N174" i="13"/>
  <c r="N92" i="13"/>
  <c r="N141" i="13"/>
  <c r="N137" i="13"/>
  <c r="N60" i="13"/>
  <c r="N91" i="13"/>
  <c r="N145" i="13"/>
  <c r="N83" i="13"/>
  <c r="N108" i="13"/>
  <c r="N56" i="13"/>
  <c r="N143" i="13"/>
  <c r="BG101" i="13"/>
  <c r="BG133" i="13"/>
  <c r="BG149" i="13"/>
  <c r="BG169" i="13"/>
  <c r="AZ117" i="13"/>
  <c r="AZ128" i="13"/>
  <c r="AZ110" i="13"/>
  <c r="AZ133" i="13"/>
  <c r="AZ138" i="13"/>
  <c r="AZ147" i="13"/>
  <c r="AZ156" i="13"/>
  <c r="AZ148" i="13"/>
  <c r="AZ119" i="13"/>
  <c r="BN117" i="13"/>
  <c r="BN156" i="13"/>
  <c r="BN144" i="13"/>
  <c r="BN132" i="13"/>
  <c r="BN155" i="13"/>
  <c r="DZ175" i="13"/>
  <c r="BN161" i="13"/>
  <c r="BN173" i="13"/>
  <c r="BN130" i="13"/>
  <c r="BU128" i="13"/>
  <c r="BU134" i="13"/>
  <c r="AX142" i="13"/>
  <c r="BU120" i="13"/>
  <c r="AX138" i="13"/>
  <c r="BU137" i="13"/>
  <c r="AX114" i="13"/>
  <c r="BU136" i="13"/>
  <c r="AX143" i="13"/>
  <c r="BU164" i="13"/>
  <c r="AX100" i="13"/>
  <c r="BU157" i="13"/>
  <c r="AX112" i="13"/>
  <c r="AX147" i="13"/>
  <c r="AX132" i="13"/>
  <c r="BE114" i="13"/>
  <c r="BE107" i="13"/>
  <c r="BE98" i="13"/>
  <c r="BE127" i="13"/>
  <c r="N96" i="13"/>
  <c r="N176" i="13"/>
  <c r="N88" i="13"/>
  <c r="N70" i="13"/>
  <c r="N101" i="13"/>
  <c r="N111" i="13"/>
  <c r="N159" i="13"/>
  <c r="BN123" i="13"/>
  <c r="N161" i="13"/>
  <c r="N87" i="13"/>
  <c r="BN150" i="13"/>
  <c r="N74" i="13"/>
  <c r="N135" i="13"/>
  <c r="N68" i="13"/>
  <c r="N71" i="13"/>
  <c r="N139" i="13"/>
  <c r="N113" i="13"/>
  <c r="N124" i="13"/>
  <c r="BH31" i="4"/>
  <c r="AZ169" i="13"/>
  <c r="AZ175" i="13"/>
  <c r="AZ141" i="13"/>
  <c r="AZ165" i="13"/>
  <c r="AZ95" i="13"/>
  <c r="AZ100" i="13"/>
  <c r="AZ111" i="13"/>
  <c r="AZ127" i="13"/>
  <c r="AZ162" i="13"/>
  <c r="AZ171" i="13"/>
  <c r="BN131" i="13"/>
  <c r="BN149" i="13"/>
  <c r="BN159" i="13"/>
  <c r="DZ172" i="13"/>
  <c r="BN176" i="13"/>
  <c r="BN174" i="13"/>
  <c r="BN116" i="13"/>
  <c r="BN170" i="13"/>
  <c r="BN145" i="13"/>
  <c r="AX164" i="13"/>
  <c r="BU115" i="13"/>
  <c r="AX162" i="13"/>
  <c r="BU131" i="13"/>
  <c r="AX153" i="13"/>
  <c r="BU142" i="13"/>
  <c r="BU145" i="13"/>
  <c r="BU125" i="13"/>
  <c r="AX129" i="13"/>
  <c r="BU176" i="13"/>
  <c r="AX133" i="13"/>
  <c r="BU159" i="13"/>
  <c r="BE121" i="13"/>
  <c r="BE160" i="13"/>
  <c r="BE144" i="13"/>
  <c r="BE126" i="13"/>
  <c r="BE148" i="13"/>
  <c r="N66" i="13"/>
  <c r="N106" i="13"/>
  <c r="N100" i="13"/>
  <c r="N167" i="13"/>
  <c r="N154" i="13"/>
  <c r="N162" i="13"/>
  <c r="N129" i="13"/>
  <c r="N98" i="13"/>
  <c r="N99" i="13"/>
  <c r="N151" i="13"/>
  <c r="N165" i="13"/>
  <c r="N69" i="13"/>
  <c r="N119" i="13"/>
  <c r="DZ177" i="13"/>
  <c r="BG144" i="13"/>
  <c r="BG156" i="13"/>
  <c r="BG129" i="13"/>
  <c r="BW122" i="13"/>
  <c r="BW147" i="13"/>
  <c r="BW150" i="13"/>
  <c r="BW145" i="13"/>
  <c r="BW129" i="13"/>
  <c r="BW141" i="13"/>
  <c r="BW123" i="13"/>
  <c r="BW138" i="13"/>
  <c r="BW149" i="13"/>
  <c r="DE154" i="13"/>
  <c r="BW128" i="13"/>
  <c r="BW170" i="13"/>
  <c r="BW159" i="13"/>
  <c r="BG123" i="13"/>
  <c r="BG178" i="13"/>
  <c r="BG145" i="13"/>
  <c r="BG150" i="13"/>
  <c r="BG117" i="13"/>
  <c r="BG140" i="13"/>
  <c r="BG164" i="13"/>
  <c r="BG171" i="13"/>
  <c r="BG161" i="13"/>
  <c r="BG126" i="13"/>
  <c r="BG112" i="13"/>
  <c r="BG154" i="13"/>
  <c r="BG163" i="13"/>
  <c r="BG116" i="13"/>
  <c r="BG128" i="13"/>
  <c r="BG122" i="13"/>
  <c r="BG135" i="13"/>
  <c r="BG168" i="13"/>
  <c r="BG110" i="13"/>
  <c r="BG104" i="13"/>
  <c r="BG173" i="13"/>
  <c r="BG153" i="13"/>
  <c r="BG158" i="13"/>
  <c r="BG155" i="13"/>
  <c r="BG102" i="13"/>
  <c r="BG141" i="13"/>
  <c r="BG152" i="13"/>
  <c r="BG143" i="13"/>
  <c r="BG107" i="13"/>
  <c r="BG130" i="13"/>
  <c r="BG138" i="13"/>
  <c r="BW146" i="13"/>
  <c r="AI94" i="13"/>
  <c r="AI171" i="13"/>
  <c r="AI167" i="13"/>
  <c r="AI158" i="13"/>
  <c r="AI121" i="13"/>
  <c r="AI103" i="13"/>
  <c r="AI108" i="13"/>
  <c r="AI144" i="13"/>
  <c r="AI79" i="13"/>
  <c r="AI81" i="13"/>
  <c r="AI161" i="13"/>
  <c r="AI80" i="13"/>
  <c r="AI88" i="13"/>
  <c r="AX161" i="13"/>
  <c r="AX91" i="13"/>
  <c r="AX104" i="13"/>
  <c r="AX92" i="13"/>
  <c r="AX97" i="13"/>
  <c r="AX125" i="13"/>
  <c r="AX127" i="13"/>
  <c r="AX148" i="13"/>
  <c r="AX126" i="13"/>
  <c r="AX151" i="13"/>
  <c r="AX160" i="13"/>
  <c r="BE101" i="13"/>
  <c r="BE177" i="13"/>
  <c r="BE125" i="13"/>
  <c r="BE137" i="13"/>
  <c r="BE138" i="13"/>
  <c r="BE158" i="13"/>
  <c r="BE156" i="13"/>
  <c r="BE168" i="13"/>
  <c r="BE105" i="13"/>
  <c r="BE157" i="13"/>
  <c r="BE150" i="13"/>
  <c r="BE122" i="13"/>
  <c r="AI101" i="13"/>
  <c r="AI140" i="13"/>
  <c r="AI113" i="13"/>
  <c r="AI115" i="13"/>
  <c r="AI99" i="13"/>
  <c r="AI164" i="13"/>
  <c r="AI134" i="13"/>
  <c r="AI153" i="13"/>
  <c r="AI126" i="13"/>
  <c r="AI139" i="13"/>
  <c r="AI136" i="13"/>
  <c r="AI97" i="13"/>
  <c r="AI93" i="13"/>
  <c r="AI174" i="13"/>
  <c r="AI78" i="13"/>
  <c r="AI170" i="13"/>
  <c r="AI176" i="13"/>
  <c r="AI147" i="13"/>
  <c r="AI100" i="13"/>
  <c r="AI117" i="13"/>
  <c r="AI89" i="13"/>
  <c r="AI146" i="13"/>
  <c r="H26" i="4"/>
  <c r="H62" i="4" s="1"/>
  <c r="AX140" i="13"/>
  <c r="AX177" i="13"/>
  <c r="AX169" i="13"/>
  <c r="AX95" i="13"/>
  <c r="AX156" i="13"/>
  <c r="AX145" i="13"/>
  <c r="AX165" i="13"/>
  <c r="AX110" i="13"/>
  <c r="AX123" i="13"/>
  <c r="BE117" i="13"/>
  <c r="BE124" i="13"/>
  <c r="BE110" i="13"/>
  <c r="BE146" i="13"/>
  <c r="BE115" i="13"/>
  <c r="BE116" i="13"/>
  <c r="BE153" i="13"/>
  <c r="BE139" i="13"/>
  <c r="BE163" i="13"/>
  <c r="BE123" i="13"/>
  <c r="AI138" i="13"/>
  <c r="AI104" i="13"/>
  <c r="AI128" i="13"/>
  <c r="AI105" i="13"/>
  <c r="AI114" i="13"/>
  <c r="AI169" i="13"/>
  <c r="AI168" i="13"/>
  <c r="AI162" i="13"/>
  <c r="AI166" i="13"/>
  <c r="AI130" i="13"/>
  <c r="AI132" i="13"/>
  <c r="AI118" i="13"/>
  <c r="AI155" i="13"/>
  <c r="AX173" i="13"/>
  <c r="AX120" i="13"/>
  <c r="AX98" i="13"/>
  <c r="AX102" i="13"/>
  <c r="AX118" i="13"/>
  <c r="AX171" i="13"/>
  <c r="AX101" i="13"/>
  <c r="AX158" i="13"/>
  <c r="AX167" i="13"/>
  <c r="AX154" i="13"/>
  <c r="AX96" i="13"/>
  <c r="BE145" i="13"/>
  <c r="BE173" i="13"/>
  <c r="BE128" i="13"/>
  <c r="BE129" i="13"/>
  <c r="BE175" i="13"/>
  <c r="BE140" i="13"/>
  <c r="BE143" i="13"/>
  <c r="BE102" i="13"/>
  <c r="BE162" i="13"/>
  <c r="DE31" i="4"/>
  <c r="DE128" i="4" s="1"/>
  <c r="AI142" i="13"/>
  <c r="AI157" i="13"/>
  <c r="AI87" i="13"/>
  <c r="AI141" i="13"/>
  <c r="AI175" i="13"/>
  <c r="AI107" i="13"/>
  <c r="AI96" i="13"/>
  <c r="AI111" i="13"/>
  <c r="AI133" i="13"/>
  <c r="AI148" i="13"/>
  <c r="AI135" i="13"/>
  <c r="AA139" i="13"/>
  <c r="AA150" i="13"/>
  <c r="AX111" i="13"/>
  <c r="AX139" i="13"/>
  <c r="AX150" i="13"/>
  <c r="AX141" i="13"/>
  <c r="AX137" i="13"/>
  <c r="AX93" i="13"/>
  <c r="AX106" i="13"/>
  <c r="AX99" i="13"/>
  <c r="AX163" i="13"/>
  <c r="AX116" i="13"/>
  <c r="AX166" i="13"/>
  <c r="BE118" i="13"/>
  <c r="BE113" i="13"/>
  <c r="BE172" i="13"/>
  <c r="BE170" i="13"/>
  <c r="BE99" i="13"/>
  <c r="BE176" i="13"/>
  <c r="BE164" i="13"/>
  <c r="BE100" i="13"/>
  <c r="BE155" i="13"/>
  <c r="AI120" i="13"/>
  <c r="AI95" i="13"/>
  <c r="AI119" i="13"/>
  <c r="AI82" i="13"/>
  <c r="AI131" i="13"/>
  <c r="AI159" i="13"/>
  <c r="AI156" i="13"/>
  <c r="AI152" i="13"/>
  <c r="AI124" i="13"/>
  <c r="AI165" i="13"/>
  <c r="AI127" i="13"/>
  <c r="AI92" i="13"/>
  <c r="AA105" i="13"/>
  <c r="AA74" i="13"/>
  <c r="AA162" i="13"/>
  <c r="AA128" i="13"/>
  <c r="AA177" i="13"/>
  <c r="AA148" i="13"/>
  <c r="AA107" i="13"/>
  <c r="DC154" i="13"/>
  <c r="AA126" i="13"/>
  <c r="AA69" i="13"/>
  <c r="BD110" i="13"/>
  <c r="BD148" i="13"/>
  <c r="BD157" i="13"/>
  <c r="BD109" i="13"/>
  <c r="BD104" i="13"/>
  <c r="BD98" i="13"/>
  <c r="BD160" i="13"/>
  <c r="BD134" i="13"/>
  <c r="BD97" i="13"/>
  <c r="BD140" i="13"/>
  <c r="DC158" i="13"/>
  <c r="DC150" i="13"/>
  <c r="DC171" i="13"/>
  <c r="DC162" i="13"/>
  <c r="BD141" i="13"/>
  <c r="BD123" i="13"/>
  <c r="BD127" i="13"/>
  <c r="BD170" i="13"/>
  <c r="BD135" i="13"/>
  <c r="BD167" i="13"/>
  <c r="BD136" i="13"/>
  <c r="BD105" i="13"/>
  <c r="BD146" i="13"/>
  <c r="DC156" i="13"/>
  <c r="DC169" i="13"/>
  <c r="DC173" i="13"/>
  <c r="DC175" i="13"/>
  <c r="AA149" i="13"/>
  <c r="BD130" i="13"/>
  <c r="BD121" i="13"/>
  <c r="BD112" i="13"/>
  <c r="BD101" i="13"/>
  <c r="BD161" i="13"/>
  <c r="BD129" i="13"/>
  <c r="BD106" i="13"/>
  <c r="BD162" i="13"/>
  <c r="DC167" i="13"/>
  <c r="DC176" i="13"/>
  <c r="DC148" i="13"/>
  <c r="BD139" i="13"/>
  <c r="BD128" i="13"/>
  <c r="BD158" i="13"/>
  <c r="BD176" i="13"/>
  <c r="BD174" i="13"/>
  <c r="BD118" i="13"/>
  <c r="BD111" i="13"/>
  <c r="BD165" i="13"/>
  <c r="BD142" i="13"/>
  <c r="BD132" i="13"/>
  <c r="BD177" i="13"/>
  <c r="DC151" i="13"/>
  <c r="DC157" i="13"/>
  <c r="DC161" i="13"/>
  <c r="BD102" i="13"/>
  <c r="BD159" i="13"/>
  <c r="BD149" i="13"/>
  <c r="BD125" i="13"/>
  <c r="BD147" i="13"/>
  <c r="BD117" i="13"/>
  <c r="BD171" i="13"/>
  <c r="BD137" i="13"/>
  <c r="BD113" i="13"/>
  <c r="BD131" i="13"/>
  <c r="DC178" i="13"/>
  <c r="DC159" i="13"/>
  <c r="DC170" i="13"/>
  <c r="AA132" i="13"/>
  <c r="BD166" i="13"/>
  <c r="BD150" i="13"/>
  <c r="BD99" i="13"/>
  <c r="BD108" i="13"/>
  <c r="BD119" i="13"/>
  <c r="BD144" i="13"/>
  <c r="BD133" i="13"/>
  <c r="BD116" i="13"/>
  <c r="BD173" i="13"/>
  <c r="BD107" i="13"/>
  <c r="BD156" i="13"/>
  <c r="BD164" i="13"/>
  <c r="DC165" i="13"/>
  <c r="DC163" i="13"/>
  <c r="DC177" i="13"/>
  <c r="DC172" i="13"/>
  <c r="BD154" i="13"/>
  <c r="BD122" i="13"/>
  <c r="BD163" i="13"/>
  <c r="BD168" i="13"/>
  <c r="BD155" i="13"/>
  <c r="BD152" i="13"/>
  <c r="BD126" i="13"/>
  <c r="BD175" i="13"/>
  <c r="BD143" i="13"/>
  <c r="BD100" i="13"/>
  <c r="DC164" i="13"/>
  <c r="DC152" i="13"/>
  <c r="DC160" i="13"/>
  <c r="DC149" i="13"/>
  <c r="AA109" i="13"/>
  <c r="AA113" i="13"/>
  <c r="AA121" i="13"/>
  <c r="AA160" i="13"/>
  <c r="AA171" i="13"/>
  <c r="AA146" i="13"/>
  <c r="AA78" i="13"/>
  <c r="AA98" i="13"/>
  <c r="AA81" i="13"/>
  <c r="AA125" i="13"/>
  <c r="AA123" i="13"/>
  <c r="AA178" i="13"/>
  <c r="AA135" i="13"/>
  <c r="AA176" i="13"/>
  <c r="AA161" i="13"/>
  <c r="AA97" i="13"/>
  <c r="AA136" i="13"/>
  <c r="AA154" i="13"/>
  <c r="AA152" i="13"/>
  <c r="AA153" i="13"/>
  <c r="AA124" i="13"/>
  <c r="AA116" i="13"/>
  <c r="AA114" i="13"/>
  <c r="AA112" i="13"/>
  <c r="AA137" i="13"/>
  <c r="AA122" i="13"/>
  <c r="AA111" i="13"/>
  <c r="AA168" i="13"/>
  <c r="AA173" i="13"/>
  <c r="AA158" i="13"/>
  <c r="AA83" i="13"/>
  <c r="AA157" i="13"/>
  <c r="AA80" i="13"/>
  <c r="AA165" i="13"/>
  <c r="AA93" i="13"/>
  <c r="AA82" i="13"/>
  <c r="AA175" i="13"/>
  <c r="AA142" i="13"/>
  <c r="AA100" i="13"/>
  <c r="AA108" i="13"/>
  <c r="AA159" i="13"/>
  <c r="AA120" i="13"/>
  <c r="AA141" i="13"/>
  <c r="AA118" i="13"/>
  <c r="AA131" i="13"/>
  <c r="AA86" i="13"/>
  <c r="AA169" i="13"/>
  <c r="AA104" i="13"/>
  <c r="AA164" i="13"/>
  <c r="AA155" i="13"/>
  <c r="AA99" i="13"/>
  <c r="AA68" i="13"/>
  <c r="AA92" i="13"/>
  <c r="AA102" i="13"/>
  <c r="AA174" i="13"/>
  <c r="AA90" i="13"/>
  <c r="AA166" i="13"/>
  <c r="AA72" i="13"/>
  <c r="AA138" i="13"/>
  <c r="AA110" i="13"/>
  <c r="AA95" i="13"/>
  <c r="AA156" i="13"/>
  <c r="AA172" i="13"/>
  <c r="AA143" i="13"/>
  <c r="AA96" i="13"/>
  <c r="AA79" i="13"/>
  <c r="AA117" i="13"/>
  <c r="AA94" i="13"/>
  <c r="AA106" i="13"/>
  <c r="AA101" i="13"/>
  <c r="AA170" i="13"/>
  <c r="AA89" i="13"/>
  <c r="AA103" i="13"/>
  <c r="AA71" i="13"/>
  <c r="AA151" i="13"/>
  <c r="AA84" i="13"/>
  <c r="AA167" i="13"/>
  <c r="AA140" i="13"/>
  <c r="AA145" i="13"/>
  <c r="AA119" i="13"/>
  <c r="AA88" i="13"/>
  <c r="AI160" i="13"/>
  <c r="AI178" i="13"/>
  <c r="AI137" i="13"/>
  <c r="BW151" i="13"/>
  <c r="BW157" i="13"/>
  <c r="BW169" i="13"/>
  <c r="BW163" i="13"/>
  <c r="BW178" i="13"/>
  <c r="BW125" i="13"/>
  <c r="BW165" i="13"/>
  <c r="BW121" i="13"/>
  <c r="BW168" i="13"/>
  <c r="BW118" i="13"/>
  <c r="BW143" i="13"/>
  <c r="BW144" i="13"/>
  <c r="BW177" i="13"/>
  <c r="BW131" i="13"/>
  <c r="BW120" i="13"/>
  <c r="BW127" i="13"/>
  <c r="BW133" i="13"/>
  <c r="BW175" i="13"/>
  <c r="BW130" i="13"/>
  <c r="BW162" i="13"/>
  <c r="BW126" i="13"/>
  <c r="BW119" i="13"/>
  <c r="BW171" i="13"/>
  <c r="BW152" i="13"/>
  <c r="BW166" i="13"/>
  <c r="BW156" i="13"/>
  <c r="BW142" i="13"/>
  <c r="AY178" i="13"/>
  <c r="AY123" i="13"/>
  <c r="AY95" i="13"/>
  <c r="AY160" i="13"/>
  <c r="AY111" i="13"/>
  <c r="BW155" i="13"/>
  <c r="BW139" i="13"/>
  <c r="BW132" i="13"/>
  <c r="BW174" i="13"/>
  <c r="BW173" i="13"/>
  <c r="BW154" i="13"/>
  <c r="BW160" i="13"/>
  <c r="AA115" i="13"/>
  <c r="AA133" i="13"/>
  <c r="AA127" i="13"/>
  <c r="AA147" i="13"/>
  <c r="AA70" i="13"/>
  <c r="AA87" i="13"/>
  <c r="AA134" i="13"/>
  <c r="AA144" i="13"/>
  <c r="AA85" i="13"/>
  <c r="AA130" i="13"/>
  <c r="AA129" i="13"/>
  <c r="AA73" i="13"/>
  <c r="AA91" i="13"/>
  <c r="BW137" i="13"/>
  <c r="BW134" i="13"/>
  <c r="BW161" i="13"/>
  <c r="BW164" i="13"/>
  <c r="BW176" i="13"/>
  <c r="BW117" i="13"/>
  <c r="BW140" i="13"/>
  <c r="BW136" i="13"/>
  <c r="BW135" i="13"/>
  <c r="J29" i="4" l="1"/>
  <c r="P30" i="4"/>
  <c r="P32" i="4" s="1"/>
  <c r="P35" i="4" s="1"/>
  <c r="P36" i="4" s="1"/>
  <c r="AN49" i="4" a="1"/>
  <c r="AN49" i="4" s="1"/>
  <c r="BR30" i="4"/>
  <c r="BL137" i="4"/>
  <c r="DI137" i="4"/>
  <c r="DH137" i="4"/>
  <c r="AF14" i="4"/>
  <c r="AF18" i="4" s="1"/>
  <c r="BF14" i="4"/>
  <c r="BF18" i="4" s="1"/>
  <c r="CW14" i="4"/>
  <c r="CW18" i="4" s="1"/>
  <c r="BP14" i="4"/>
  <c r="BP18" i="4" s="1"/>
  <c r="DL30" i="4"/>
  <c r="DL31" i="13" s="1"/>
  <c r="P48" i="4"/>
  <c r="P50" i="4" s="1" a="1"/>
  <c r="P50" i="4" s="1"/>
  <c r="P69" i="4" s="1"/>
  <c r="BR14" i="4"/>
  <c r="BR18" i="4" s="1"/>
  <c r="AP48" i="4"/>
  <c r="AP50" i="4" s="1" a="1"/>
  <c r="AP50" i="4" s="1"/>
  <c r="AP69" i="4" s="1"/>
  <c r="CB49" i="4" a="1"/>
  <c r="CB49" i="4" s="1"/>
  <c r="CB68" i="4" s="1"/>
  <c r="CB241" i="4" s="1"/>
  <c r="R49" i="4" a="1"/>
  <c r="R49" i="4" s="1"/>
  <c r="R68" i="4" s="1"/>
  <c r="R241" i="4" s="1"/>
  <c r="AU49" i="4" a="1"/>
  <c r="AU49" i="4" s="1"/>
  <c r="AU68" i="4" s="1"/>
  <c r="AU241" i="4" s="1"/>
  <c r="AN68" i="4"/>
  <c r="AN241" i="4" s="1"/>
  <c r="AP30" i="4"/>
  <c r="AP32" i="4" s="1"/>
  <c r="AP35" i="4" s="1"/>
  <c r="AP36" i="4" s="1"/>
  <c r="AP39" i="4" s="1"/>
  <c r="CV49" i="4" a="1"/>
  <c r="CV49" i="4" s="1"/>
  <c r="CV68" i="4" s="1"/>
  <c r="CV241" i="4" s="1"/>
  <c r="CM49" i="4" a="1"/>
  <c r="CM49" i="4" s="1"/>
  <c r="CM68" i="4" s="1"/>
  <c r="CM241" i="4" s="1"/>
  <c r="EG49" i="4" a="1"/>
  <c r="EG49" i="4" s="1"/>
  <c r="EG68" i="4" s="1"/>
  <c r="EG241" i="4" s="1"/>
  <c r="L49" i="4" a="1"/>
  <c r="L49" i="4" s="1"/>
  <c r="L68" i="4" s="1"/>
  <c r="L241" i="4" s="1"/>
  <c r="Y49" i="4" a="1"/>
  <c r="Y49" i="4" s="1"/>
  <c r="Y68" i="4" s="1"/>
  <c r="Y241" i="4" s="1"/>
  <c r="DC49" i="4" a="1"/>
  <c r="DC49" i="4" s="1"/>
  <c r="DC68" i="4" s="1"/>
  <c r="DC241" i="4" s="1"/>
  <c r="AR49" i="4" a="1"/>
  <c r="AR49" i="4" s="1"/>
  <c r="AR68" i="4" s="1"/>
  <c r="AR241" i="4" s="1"/>
  <c r="AC68" i="4"/>
  <c r="AC241" i="4" s="1"/>
  <c r="Z49" i="4" a="1"/>
  <c r="Z49" i="4" s="1"/>
  <c r="Z68" i="4" s="1"/>
  <c r="Z241" i="4" s="1"/>
  <c r="BO49" i="4" a="1"/>
  <c r="BO49" i="4" s="1"/>
  <c r="BO68" i="4" s="1"/>
  <c r="BO241" i="4" s="1"/>
  <c r="EH49" i="4" a="1"/>
  <c r="EH49" i="4" s="1"/>
  <c r="EH68" i="4" s="1"/>
  <c r="EH241" i="4" s="1"/>
  <c r="CO68" i="4"/>
  <c r="CO241" i="4" s="1"/>
  <c r="CL49" i="4" a="1"/>
  <c r="CL49" i="4" s="1"/>
  <c r="CL68" i="4" s="1"/>
  <c r="CL241" i="4" s="1"/>
  <c r="AZ49" i="4" a="1"/>
  <c r="AZ49" i="4" s="1"/>
  <c r="AZ68" i="4" s="1"/>
  <c r="AZ241" i="4" s="1"/>
  <c r="BW49" i="4" a="1"/>
  <c r="BW49" i="4" s="1"/>
  <c r="BW68" i="4" s="1"/>
  <c r="BW241" i="4" s="1"/>
  <c r="DO49" i="4" a="1"/>
  <c r="DO49" i="4" s="1"/>
  <c r="DO68" i="4" s="1"/>
  <c r="DO241" i="4" s="1"/>
  <c r="AS49" i="4" a="1"/>
  <c r="AS49" i="4" s="1"/>
  <c r="AS68" i="4" s="1"/>
  <c r="AS241" i="4" s="1"/>
  <c r="K49" i="4" a="1"/>
  <c r="K49" i="4" s="1"/>
  <c r="K68" i="4" s="1"/>
  <c r="K241" i="4" s="1"/>
  <c r="CA68" i="4"/>
  <c r="CA241" i="4" s="1"/>
  <c r="BX49" i="4" a="1"/>
  <c r="BX49" i="4" s="1"/>
  <c r="BX68" i="4" s="1"/>
  <c r="BX241" i="4" s="1"/>
  <c r="CR49" i="4" a="1"/>
  <c r="CR49" i="4" s="1"/>
  <c r="CR68" i="4" s="1"/>
  <c r="CR241" i="4" s="1"/>
  <c r="CD49" i="4" a="1"/>
  <c r="CD49" i="4" s="1"/>
  <c r="CD68" i="4" s="1"/>
  <c r="CD241" i="4" s="1"/>
  <c r="EE49" i="4" a="1"/>
  <c r="EE49" i="4" s="1"/>
  <c r="EE68" i="4" s="1"/>
  <c r="EE241" i="4" s="1"/>
  <c r="AL49" i="4" a="1"/>
  <c r="AL49" i="4" s="1"/>
  <c r="AL68" i="4" s="1"/>
  <c r="AL241" i="4" s="1"/>
  <c r="AP68" i="4"/>
  <c r="AP241" i="4" s="1"/>
  <c r="AM49" i="4" a="1"/>
  <c r="AM49" i="4" s="1"/>
  <c r="AM68" i="4" s="1"/>
  <c r="AM241" i="4" s="1"/>
  <c r="BU49" i="4" a="1"/>
  <c r="BU49" i="4" s="1"/>
  <c r="BU68" i="4" s="1"/>
  <c r="BU241" i="4" s="1"/>
  <c r="BL68" i="4"/>
  <c r="BL241" i="4" s="1"/>
  <c r="BI49" i="4" a="1"/>
  <c r="BI49" i="4" s="1"/>
  <c r="BI68" i="4" s="1"/>
  <c r="BI241" i="4" s="1"/>
  <c r="Y30" i="4"/>
  <c r="Y31" i="13" s="1"/>
  <c r="Y48" i="4"/>
  <c r="Y50" i="4" s="1" a="1"/>
  <c r="Y50" i="4" s="1"/>
  <c r="Y69" i="4" s="1"/>
  <c r="DL48" i="4"/>
  <c r="DL50" i="4" s="1" a="1"/>
  <c r="DL50" i="4" s="1"/>
  <c r="DL69" i="4" s="1"/>
  <c r="BS48" i="4"/>
  <c r="BS50" i="4" s="1" a="1"/>
  <c r="BS50" i="4" s="1"/>
  <c r="BS69" i="4" s="1"/>
  <c r="DM137" i="4"/>
  <c r="ED48" i="4"/>
  <c r="ED50" i="4" s="1" a="1"/>
  <c r="ED50" i="4" s="1"/>
  <c r="ED69" i="4" s="1"/>
  <c r="ED30" i="4"/>
  <c r="ED31" i="13" s="1"/>
  <c r="DA30" i="4"/>
  <c r="DA31" i="13" s="1"/>
  <c r="DA14" i="4"/>
  <c r="DA18" i="4" s="1"/>
  <c r="AZ30" i="4"/>
  <c r="AZ31" i="13" s="1"/>
  <c r="M30" i="4"/>
  <c r="M31" i="13" s="1"/>
  <c r="N48" i="4"/>
  <c r="N50" i="4" s="1" a="1"/>
  <c r="N50" i="4" s="1"/>
  <c r="N69" i="4" s="1"/>
  <c r="M14" i="4"/>
  <c r="M18" i="4" s="1"/>
  <c r="CG30" i="4"/>
  <c r="CG32" i="4" s="1"/>
  <c r="CG38" i="4" s="1"/>
  <c r="CG169" i="4" s="1"/>
  <c r="CY30" i="4"/>
  <c r="CY31" i="13" s="1"/>
  <c r="DQ137" i="4"/>
  <c r="AL137" i="4"/>
  <c r="BD48" i="4"/>
  <c r="BD50" i="4" s="1" a="1"/>
  <c r="BD50" i="4" s="1"/>
  <c r="BD69" i="4" s="1"/>
  <c r="EB14" i="4"/>
  <c r="EB18" i="4" s="1"/>
  <c r="CV14" i="4"/>
  <c r="CV18" i="4" s="1"/>
  <c r="CD30" i="4"/>
  <c r="CD31" i="13" s="1"/>
  <c r="BD30" i="4"/>
  <c r="BD32" i="4" s="1"/>
  <c r="BD35" i="4" s="1"/>
  <c r="BD36" i="4" s="1"/>
  <c r="BD39" i="4" s="1"/>
  <c r="BO14" i="4"/>
  <c r="BO18" i="4" s="1"/>
  <c r="CV48" i="4"/>
  <c r="CY50" i="4" s="1" a="1"/>
  <c r="CY50" i="4" s="1"/>
  <c r="CY69" i="4" s="1"/>
  <c r="AW48" i="4"/>
  <c r="AW50" i="4" s="1" a="1"/>
  <c r="AW50" i="4" s="1"/>
  <c r="AW69" i="4" s="1"/>
  <c r="AW30" i="4"/>
  <c r="AW32" i="4" s="1"/>
  <c r="AW35" i="4" s="1"/>
  <c r="AW36" i="4" s="1"/>
  <c r="AW39" i="4" s="1"/>
  <c r="BO48" i="4"/>
  <c r="BO50" i="4" s="1" a="1"/>
  <c r="BO50" i="4" s="1"/>
  <c r="BO69" i="4" s="1"/>
  <c r="BA14" i="4"/>
  <c r="BA18" i="4" s="1"/>
  <c r="CY14" i="4"/>
  <c r="CY18" i="4" s="1"/>
  <c r="BA48" i="4"/>
  <c r="BA50" i="4" s="1" a="1"/>
  <c r="BA50" i="4" s="1"/>
  <c r="BA69" i="4" s="1"/>
  <c r="AR30" i="4"/>
  <c r="AR32" i="4" s="1"/>
  <c r="AR38" i="4" s="1"/>
  <c r="AR169" i="4" s="1"/>
  <c r="AR14" i="4"/>
  <c r="AR18" i="4" s="1"/>
  <c r="CB48" i="4"/>
  <c r="CB50" i="4" s="1" a="1"/>
  <c r="CB50" i="4" s="1"/>
  <c r="CB69" i="4" s="1"/>
  <c r="BW137" i="4"/>
  <c r="R149" i="4"/>
  <c r="R151" i="4" s="1"/>
  <c r="R154" i="4" s="1"/>
  <c r="R157" i="4" s="1"/>
  <c r="R158" i="4" s="1"/>
  <c r="R161" i="4" s="1"/>
  <c r="R181" i="4" s="1"/>
  <c r="R135" i="4"/>
  <c r="R193" i="4" s="1"/>
  <c r="R132" i="4"/>
  <c r="R133" i="4" s="1"/>
  <c r="R136" i="4" s="1"/>
  <c r="AH14" i="4"/>
  <c r="AH18" i="4" s="1"/>
  <c r="AH30" i="4"/>
  <c r="AH31" i="13" s="1"/>
  <c r="EB48" i="4"/>
  <c r="EB50" i="4" s="1" a="1"/>
  <c r="EB50" i="4" s="1"/>
  <c r="EB69" i="4" s="1"/>
  <c r="CQ48" i="4"/>
  <c r="CQ50" i="4" s="1" a="1"/>
  <c r="CQ50" i="4" s="1"/>
  <c r="CQ69" i="4" s="1"/>
  <c r="CQ30" i="4"/>
  <c r="CQ31" i="13" s="1"/>
  <c r="CH14" i="4"/>
  <c r="CH18" i="4" s="1"/>
  <c r="DP14" i="4"/>
  <c r="DP18" i="4" s="1"/>
  <c r="DP48" i="4"/>
  <c r="DP50" i="4" s="1" a="1"/>
  <c r="DP50" i="4" s="1"/>
  <c r="DP69" i="4" s="1"/>
  <c r="W48" i="4"/>
  <c r="W50" i="4" s="1" a="1"/>
  <c r="W50" i="4" s="1"/>
  <c r="W69" i="4" s="1"/>
  <c r="Q14" i="4"/>
  <c r="Q18" i="4" s="1"/>
  <c r="DU14" i="4"/>
  <c r="DU18" i="4" s="1"/>
  <c r="W30" i="4"/>
  <c r="W32" i="4" s="1"/>
  <c r="W38" i="4" s="1"/>
  <c r="W169" i="4" s="1"/>
  <c r="CR14" i="4"/>
  <c r="CR18" i="4" s="1"/>
  <c r="CH48" i="4"/>
  <c r="CH50" i="4" s="1" a="1"/>
  <c r="CH50" i="4" s="1"/>
  <c r="CH69" i="4" s="1"/>
  <c r="DI30" i="4"/>
  <c r="DI31" i="13" s="1"/>
  <c r="DU48" i="4"/>
  <c r="DU50" i="4" s="1" a="1"/>
  <c r="DU50" i="4" s="1"/>
  <c r="DU69" i="4" s="1"/>
  <c r="X48" i="4"/>
  <c r="X50" i="4" s="1" a="1"/>
  <c r="X50" i="4" s="1"/>
  <c r="X69" i="4" s="1"/>
  <c r="DI14" i="4"/>
  <c r="DI18" i="4" s="1"/>
  <c r="Q48" i="4"/>
  <c r="Q50" i="4" s="1" a="1"/>
  <c r="Q50" i="4" s="1"/>
  <c r="Q69" i="4" s="1"/>
  <c r="EE48" i="4"/>
  <c r="EE50" i="4" s="1" a="1"/>
  <c r="EE50" i="4" s="1"/>
  <c r="EE69" i="4" s="1"/>
  <c r="X30" i="4"/>
  <c r="X31" i="13" s="1"/>
  <c r="DZ30" i="4"/>
  <c r="DZ31" i="13" s="1"/>
  <c r="EE30" i="4"/>
  <c r="EE32" i="4" s="1"/>
  <c r="CR48" i="4"/>
  <c r="CR50" i="4" s="1" a="1"/>
  <c r="CR50" i="4" s="1"/>
  <c r="CR69" i="4" s="1"/>
  <c r="DZ14" i="4"/>
  <c r="DZ18" i="4" s="1"/>
  <c r="BR149" i="4"/>
  <c r="BR132" i="4"/>
  <c r="BR133" i="4" s="1"/>
  <c r="BR136" i="4" s="1"/>
  <c r="BR135" i="4"/>
  <c r="BR193" i="4" s="1"/>
  <c r="CT149" i="4"/>
  <c r="CT132" i="4"/>
  <c r="CT133" i="4" s="1"/>
  <c r="CT136" i="4" s="1"/>
  <c r="CT135" i="4"/>
  <c r="CT193" i="4" s="1"/>
  <c r="AM149" i="4"/>
  <c r="AM132" i="4"/>
  <c r="AM133" i="4" s="1"/>
  <c r="AM136" i="4" s="1"/>
  <c r="AM135" i="4"/>
  <c r="AM193" i="4" s="1"/>
  <c r="DX30" i="4"/>
  <c r="DX31" i="13" s="1"/>
  <c r="BB14" i="4"/>
  <c r="BB18" i="4" s="1"/>
  <c r="AX48" i="4"/>
  <c r="AX50" i="4" s="1" a="1"/>
  <c r="AX50" i="4" s="1"/>
  <c r="AX69" i="4" s="1"/>
  <c r="AX14" i="4"/>
  <c r="AX18" i="4" s="1"/>
  <c r="BB30" i="4"/>
  <c r="BB32" i="4" s="1"/>
  <c r="BB38" i="4" s="1"/>
  <c r="BB169" i="4" s="1"/>
  <c r="BT30" i="4"/>
  <c r="BT31" i="13" s="1"/>
  <c r="DR14" i="4"/>
  <c r="DR18" i="4" s="1"/>
  <c r="CC30" i="4"/>
  <c r="CC31" i="13" s="1"/>
  <c r="T14" i="4"/>
  <c r="T18" i="4" s="1"/>
  <c r="BD137" i="4"/>
  <c r="AO30" i="4"/>
  <c r="AO31" i="13" s="1"/>
  <c r="EE149" i="4"/>
  <c r="EE132" i="4"/>
  <c r="EE133" i="4" s="1"/>
  <c r="EE136" i="4" s="1"/>
  <c r="EE135" i="4"/>
  <c r="EE193" i="4" s="1"/>
  <c r="EG149" i="4"/>
  <c r="EG132" i="4"/>
  <c r="EG133" i="4" s="1"/>
  <c r="EG136" i="4" s="1"/>
  <c r="EG135" i="4"/>
  <c r="EG193" i="4" s="1"/>
  <c r="CU149" i="4"/>
  <c r="CU132" i="4"/>
  <c r="CU133" i="4" s="1"/>
  <c r="CU136" i="4" s="1"/>
  <c r="CU135" i="4"/>
  <c r="CU193" i="4" s="1"/>
  <c r="DT149" i="4"/>
  <c r="DT135" i="4"/>
  <c r="DT193" i="4" s="1"/>
  <c r="DT132" i="4"/>
  <c r="DT133" i="4" s="1"/>
  <c r="DT136" i="4" s="1"/>
  <c r="L149" i="4"/>
  <c r="L132" i="4"/>
  <c r="L133" i="4" s="1"/>
  <c r="L136" i="4" s="1"/>
  <c r="L135" i="4"/>
  <c r="L193" i="4" s="1"/>
  <c r="V149" i="4"/>
  <c r="V132" i="4"/>
  <c r="V133" i="4" s="1"/>
  <c r="V136" i="4" s="1"/>
  <c r="V135" i="4"/>
  <c r="V193" i="4" s="1"/>
  <c r="CQ149" i="4"/>
  <c r="CQ135" i="4"/>
  <c r="CQ193" i="4" s="1"/>
  <c r="CQ132" i="4"/>
  <c r="CQ133" i="4" s="1"/>
  <c r="CQ136" i="4" s="1"/>
  <c r="DN149" i="4"/>
  <c r="DN135" i="4"/>
  <c r="DN193" i="4" s="1"/>
  <c r="DN132" i="4"/>
  <c r="DN133" i="4" s="1"/>
  <c r="DN136" i="4" s="1"/>
  <c r="DB149" i="4"/>
  <c r="DB132" i="4"/>
  <c r="DB133" i="4" s="1"/>
  <c r="DB136" i="4" s="1"/>
  <c r="DB135" i="4"/>
  <c r="DB193" i="4" s="1"/>
  <c r="AR149" i="4"/>
  <c r="AR151" i="4" s="1"/>
  <c r="AR154" i="4" s="1"/>
  <c r="AR160" i="4" s="1"/>
  <c r="AR194" i="4" s="1"/>
  <c r="AR132" i="4"/>
  <c r="AR133" i="4" s="1"/>
  <c r="AR136" i="4" s="1"/>
  <c r="AR135" i="4"/>
  <c r="AR193" i="4" s="1"/>
  <c r="CW149" i="4"/>
  <c r="CW151" i="4" s="1"/>
  <c r="CW154" i="4" s="1"/>
  <c r="CW160" i="4" s="1"/>
  <c r="CW194" i="4" s="1"/>
  <c r="CW132" i="4"/>
  <c r="CW133" i="4" s="1"/>
  <c r="CW136" i="4" s="1"/>
  <c r="CW135" i="4"/>
  <c r="CW193" i="4" s="1"/>
  <c r="EC149" i="4"/>
  <c r="EC132" i="4"/>
  <c r="EC133" i="4" s="1"/>
  <c r="EC136" i="4" s="1"/>
  <c r="EC135" i="4"/>
  <c r="EC193" i="4" s="1"/>
  <c r="DP149" i="4"/>
  <c r="DP132" i="4"/>
  <c r="DP133" i="4" s="1"/>
  <c r="DP136" i="4" s="1"/>
  <c r="DP135" i="4"/>
  <c r="DP193" i="4" s="1"/>
  <c r="BJ149" i="4"/>
  <c r="BJ132" i="4"/>
  <c r="BJ133" i="4" s="1"/>
  <c r="BJ136" i="4" s="1"/>
  <c r="BJ135" i="4"/>
  <c r="BJ193" i="4" s="1"/>
  <c r="DV149" i="4"/>
  <c r="DV151" i="4" s="1"/>
  <c r="DV154" i="4" s="1"/>
  <c r="DV135" i="4"/>
  <c r="DV193" i="4" s="1"/>
  <c r="DV132" i="4"/>
  <c r="DV133" i="4" s="1"/>
  <c r="DV136" i="4" s="1"/>
  <c r="O149" i="4"/>
  <c r="O135" i="4"/>
  <c r="O193" i="4" s="1"/>
  <c r="O132" i="4"/>
  <c r="O133" i="4" s="1"/>
  <c r="O136" i="4" s="1"/>
  <c r="BB149" i="4"/>
  <c r="BB132" i="4"/>
  <c r="BB133" i="4" s="1"/>
  <c r="BB136" i="4" s="1"/>
  <c r="BB135" i="4"/>
  <c r="BB193" i="4" s="1"/>
  <c r="P149" i="4"/>
  <c r="P132" i="4"/>
  <c r="P133" i="4" s="1"/>
  <c r="P136" i="4" s="1"/>
  <c r="P135" i="4"/>
  <c r="P193" i="4" s="1"/>
  <c r="CZ149" i="4"/>
  <c r="CZ135" i="4"/>
  <c r="CZ193" i="4" s="1"/>
  <c r="CZ132" i="4"/>
  <c r="CZ133" i="4" s="1"/>
  <c r="CZ136" i="4" s="1"/>
  <c r="BE149" i="4"/>
  <c r="BE135" i="4"/>
  <c r="BE193" i="4" s="1"/>
  <c r="BE132" i="4"/>
  <c r="BE133" i="4" s="1"/>
  <c r="BE136" i="4" s="1"/>
  <c r="CG149" i="4"/>
  <c r="CG132" i="4"/>
  <c r="CG133" i="4" s="1"/>
  <c r="CG136" i="4" s="1"/>
  <c r="CG135" i="4"/>
  <c r="CG193" i="4" s="1"/>
  <c r="DG149" i="4"/>
  <c r="DI151" i="4" s="1"/>
  <c r="DI154" i="4" s="1"/>
  <c r="DG135" i="4"/>
  <c r="DG193" i="4" s="1"/>
  <c r="DG132" i="4"/>
  <c r="DG133" i="4" s="1"/>
  <c r="DG136" i="4" s="1"/>
  <c r="AA149" i="4"/>
  <c r="AA132" i="4"/>
  <c r="AA133" i="4" s="1"/>
  <c r="AA136" i="4" s="1"/>
  <c r="AA135" i="4"/>
  <c r="AA193" i="4" s="1"/>
  <c r="BK149" i="4"/>
  <c r="BK132" i="4"/>
  <c r="BK133" i="4" s="1"/>
  <c r="BK136" i="4" s="1"/>
  <c r="BK135" i="4"/>
  <c r="BK193" i="4" s="1"/>
  <c r="AP149" i="4"/>
  <c r="AP132" i="4"/>
  <c r="AP133" i="4" s="1"/>
  <c r="AP136" i="4" s="1"/>
  <c r="AP135" i="4"/>
  <c r="AP193" i="4" s="1"/>
  <c r="AV149" i="4"/>
  <c r="AV135" i="4"/>
  <c r="AV193" i="4" s="1"/>
  <c r="AV132" i="4"/>
  <c r="AV133" i="4" s="1"/>
  <c r="AV136" i="4" s="1"/>
  <c r="CL149" i="4"/>
  <c r="CL132" i="4"/>
  <c r="CL133" i="4" s="1"/>
  <c r="CL136" i="4" s="1"/>
  <c r="CL135" i="4"/>
  <c r="CL193" i="4" s="1"/>
  <c r="AW149" i="4"/>
  <c r="AW135" i="4"/>
  <c r="AW193" i="4" s="1"/>
  <c r="AW132" i="4"/>
  <c r="AW133" i="4" s="1"/>
  <c r="AW136" i="4" s="1"/>
  <c r="AS149" i="4"/>
  <c r="AS151" i="4" s="1"/>
  <c r="AS154" i="4" s="1"/>
  <c r="AS157" i="4" s="1"/>
  <c r="AS158" i="4" s="1"/>
  <c r="AS161" i="4" s="1"/>
  <c r="AS181" i="4" s="1"/>
  <c r="AS132" i="4"/>
  <c r="AS133" i="4" s="1"/>
  <c r="AS136" i="4" s="1"/>
  <c r="AS135" i="4"/>
  <c r="AS193" i="4" s="1"/>
  <c r="AD149" i="4"/>
  <c r="AD132" i="4"/>
  <c r="AD133" i="4" s="1"/>
  <c r="AD136" i="4" s="1"/>
  <c r="AD135" i="4"/>
  <c r="AD193" i="4" s="1"/>
  <c r="AI149" i="4"/>
  <c r="AI135" i="4"/>
  <c r="AI193" i="4" s="1"/>
  <c r="AI132" i="4"/>
  <c r="AI133" i="4" s="1"/>
  <c r="AI136" i="4" s="1"/>
  <c r="AZ149" i="4"/>
  <c r="AZ135" i="4"/>
  <c r="AZ193" i="4" s="1"/>
  <c r="AZ132" i="4"/>
  <c r="AZ133" i="4" s="1"/>
  <c r="AZ136" i="4" s="1"/>
  <c r="BZ149" i="4"/>
  <c r="BZ132" i="4"/>
  <c r="BZ133" i="4" s="1"/>
  <c r="BZ136" i="4" s="1"/>
  <c r="BZ135" i="4"/>
  <c r="BZ193" i="4" s="1"/>
  <c r="DD149" i="4"/>
  <c r="DD132" i="4"/>
  <c r="DD133" i="4" s="1"/>
  <c r="DD136" i="4" s="1"/>
  <c r="DD135" i="4"/>
  <c r="DD193" i="4" s="1"/>
  <c r="CX149" i="4"/>
  <c r="CX151" i="4" s="1"/>
  <c r="CX154" i="4" s="1"/>
  <c r="CX160" i="4" s="1"/>
  <c r="CX194" i="4" s="1"/>
  <c r="CX132" i="4"/>
  <c r="CX133" i="4" s="1"/>
  <c r="CX136" i="4" s="1"/>
  <c r="CX135" i="4"/>
  <c r="CX193" i="4" s="1"/>
  <c r="T149" i="4"/>
  <c r="T135" i="4"/>
  <c r="T193" i="4" s="1"/>
  <c r="T132" i="4"/>
  <c r="T133" i="4" s="1"/>
  <c r="T136" i="4" s="1"/>
  <c r="BV149" i="4"/>
  <c r="BV135" i="4"/>
  <c r="BV193" i="4" s="1"/>
  <c r="BV132" i="4"/>
  <c r="BV133" i="4" s="1"/>
  <c r="BV136" i="4" s="1"/>
  <c r="CV149" i="4"/>
  <c r="CV151" i="4" s="1"/>
  <c r="CV154" i="4" s="1"/>
  <c r="CV160" i="4" s="1"/>
  <c r="CV194" i="4" s="1"/>
  <c r="CV135" i="4"/>
  <c r="CV193" i="4" s="1"/>
  <c r="CV132" i="4"/>
  <c r="CV133" i="4" s="1"/>
  <c r="CV136" i="4" s="1"/>
  <c r="AB128" i="4"/>
  <c r="AB129" i="4" s="1"/>
  <c r="CI128" i="4"/>
  <c r="CI129" i="4" s="1"/>
  <c r="DO14" i="4"/>
  <c r="DO18" i="4" s="1"/>
  <c r="Q128" i="4"/>
  <c r="Q129" i="4" s="1"/>
  <c r="Q149" i="4" s="1"/>
  <c r="Q151" i="4" s="1"/>
  <c r="Q154" i="4" s="1"/>
  <c r="Q157" i="4" s="1"/>
  <c r="Q158" i="4" s="1"/>
  <c r="Q161" i="4" s="1"/>
  <c r="Q181" i="4" s="1"/>
  <c r="CF128" i="4"/>
  <c r="CF129" i="4" s="1"/>
  <c r="BY128" i="4"/>
  <c r="BY129" i="4" s="1"/>
  <c r="CN128" i="4"/>
  <c r="CN129" i="4" s="1"/>
  <c r="DZ128" i="4"/>
  <c r="DZ129" i="4" s="1"/>
  <c r="DS128" i="4"/>
  <c r="DS129" i="4" s="1"/>
  <c r="CK128" i="4"/>
  <c r="CK129" i="4" s="1"/>
  <c r="BZ14" i="4"/>
  <c r="BZ18" i="4" s="1"/>
  <c r="AH128" i="4"/>
  <c r="AH129" i="4" s="1"/>
  <c r="AN128" i="4"/>
  <c r="AN129" i="4" s="1"/>
  <c r="DX128" i="4"/>
  <c r="DX129" i="4" s="1"/>
  <c r="BX128" i="4"/>
  <c r="BX129" i="4" s="1"/>
  <c r="DK30" i="4"/>
  <c r="DK32" i="4" s="1"/>
  <c r="DK38" i="4" s="1"/>
  <c r="DK169" i="4" s="1"/>
  <c r="DO128" i="4"/>
  <c r="DO129" i="4" s="1"/>
  <c r="DO149" i="4" s="1"/>
  <c r="CH128" i="4"/>
  <c r="CH129" i="4" s="1"/>
  <c r="AC128" i="4"/>
  <c r="AC129" i="4" s="1"/>
  <c r="AO128" i="4"/>
  <c r="AO129" i="4" s="1"/>
  <c r="DA128" i="4"/>
  <c r="DA129" i="4" s="1"/>
  <c r="DS30" i="4"/>
  <c r="DS31" i="13" s="1"/>
  <c r="CE128" i="4"/>
  <c r="CE129" i="4" s="1"/>
  <c r="DU137" i="4"/>
  <c r="K128" i="4"/>
  <c r="K129" i="4" s="1"/>
  <c r="EF128" i="4"/>
  <c r="EF129" i="4" s="1"/>
  <c r="W128" i="4"/>
  <c r="W129" i="4" s="1"/>
  <c r="X128" i="4"/>
  <c r="X129" i="4" s="1"/>
  <c r="S14" i="4"/>
  <c r="S18" i="4" s="1"/>
  <c r="R30" i="4"/>
  <c r="R32" i="4" s="1"/>
  <c r="DS14" i="4"/>
  <c r="DS18" i="4" s="1"/>
  <c r="T50" i="4" a="1"/>
  <c r="T50" i="4" s="1"/>
  <c r="T69" i="4" s="1"/>
  <c r="EA128" i="4"/>
  <c r="EA129" i="4" s="1"/>
  <c r="Y128" i="4"/>
  <c r="Y129" i="4" s="1"/>
  <c r="Y149" i="4" s="1"/>
  <c r="CJ128" i="4"/>
  <c r="CJ129" i="4" s="1"/>
  <c r="AG128" i="4"/>
  <c r="AG129" i="4" s="1"/>
  <c r="R14" i="4"/>
  <c r="R18" i="4" s="1"/>
  <c r="DC30" i="4"/>
  <c r="DC32" i="4" s="1"/>
  <c r="DC38" i="4" s="1"/>
  <c r="DC169" i="4" s="1"/>
  <c r="BH128" i="4"/>
  <c r="BH129" i="4" s="1"/>
  <c r="BH149" i="4" s="1"/>
  <c r="ED128" i="4"/>
  <c r="ED129" i="4" s="1"/>
  <c r="CD128" i="4"/>
  <c r="CD129" i="4" s="1"/>
  <c r="CS128" i="4"/>
  <c r="CS129" i="4" s="1"/>
  <c r="BF48" i="4"/>
  <c r="BF50" i="4" s="1" a="1"/>
  <c r="BF50" i="4" s="1"/>
  <c r="BF69" i="4" s="1"/>
  <c r="DB14" i="4"/>
  <c r="DB18" i="4" s="1"/>
  <c r="BZ48" i="4"/>
  <c r="BZ50" i="4" s="1" a="1"/>
  <c r="BZ50" i="4" s="1"/>
  <c r="BZ69" i="4" s="1"/>
  <c r="CW30" i="4"/>
  <c r="CW31" i="13" s="1"/>
  <c r="DO48" i="4"/>
  <c r="DO50" i="4" s="1" a="1"/>
  <c r="DO50" i="4" s="1"/>
  <c r="DO69" i="4" s="1"/>
  <c r="AV30" i="4"/>
  <c r="AV31" i="13" s="1"/>
  <c r="BM14" i="4"/>
  <c r="BM18" i="4" s="1"/>
  <c r="DB48" i="4"/>
  <c r="DB50" i="4" s="1" a="1"/>
  <c r="DB50" i="4" s="1"/>
  <c r="DB69" i="4" s="1"/>
  <c r="U14" i="4"/>
  <c r="U18" i="4" s="1"/>
  <c r="U30" i="4"/>
  <c r="U31" i="13" s="1"/>
  <c r="AJ14" i="4"/>
  <c r="AJ18" i="4" s="1"/>
  <c r="DS50" i="4" a="1"/>
  <c r="DS50" i="4" s="1"/>
  <c r="DS69" i="4" s="1"/>
  <c r="DQ30" i="4"/>
  <c r="DQ32" i="4" s="1"/>
  <c r="DQ35" i="4" s="1"/>
  <c r="DQ36" i="4" s="1"/>
  <c r="DQ39" i="4" s="1"/>
  <c r="AE48" i="4"/>
  <c r="AE50" i="4" s="1" a="1"/>
  <c r="AE50" i="4" s="1"/>
  <c r="AE69" i="4" s="1"/>
  <c r="BS30" i="4"/>
  <c r="BS31" i="13" s="1"/>
  <c r="DQ14" i="4"/>
  <c r="DQ18" i="4" s="1"/>
  <c r="AE30" i="4"/>
  <c r="AE31" i="13" s="1"/>
  <c r="L48" i="4"/>
  <c r="L50" i="4" s="1" a="1"/>
  <c r="L50" i="4" s="1"/>
  <c r="L69" i="4" s="1"/>
  <c r="BC14" i="4"/>
  <c r="BC18" i="4" s="1"/>
  <c r="BP48" i="4"/>
  <c r="BP50" i="4" s="1" a="1"/>
  <c r="BP50" i="4" s="1"/>
  <c r="BP69" i="4" s="1"/>
  <c r="L30" i="4"/>
  <c r="L32" i="4" s="1"/>
  <c r="BU48" i="4"/>
  <c r="BU50" i="4" s="1" a="1"/>
  <c r="BU50" i="4" s="1"/>
  <c r="BU69" i="4" s="1"/>
  <c r="AJ48" i="4"/>
  <c r="AJ50" i="4" s="1" a="1"/>
  <c r="AJ50" i="4" s="1"/>
  <c r="AJ69" i="4" s="1"/>
  <c r="BU14" i="4"/>
  <c r="BU18" i="4" s="1"/>
  <c r="AF48" i="4"/>
  <c r="AF50" i="4" s="1" a="1"/>
  <c r="AF50" i="4" s="1"/>
  <c r="AF69" i="4" s="1"/>
  <c r="BM48" i="4"/>
  <c r="BM50" i="4" s="1" a="1"/>
  <c r="BM50" i="4" s="1"/>
  <c r="BM69" i="4" s="1"/>
  <c r="CS48" i="4"/>
  <c r="CS50" i="4" s="1" a="1"/>
  <c r="CS50" i="4" s="1"/>
  <c r="CS69" i="4" s="1"/>
  <c r="CN14" i="4"/>
  <c r="CN18" i="4" s="1"/>
  <c r="O14" i="4"/>
  <c r="O18" i="4" s="1"/>
  <c r="V48" i="4"/>
  <c r="V50" i="4" s="1" a="1"/>
  <c r="V50" i="4" s="1"/>
  <c r="V69" i="4" s="1"/>
  <c r="O48" i="4"/>
  <c r="R50" i="4" s="1" a="1"/>
  <c r="R50" i="4" s="1"/>
  <c r="R69" i="4" s="1"/>
  <c r="BJ14" i="4"/>
  <c r="BJ18" i="4" s="1"/>
  <c r="AA30" i="4"/>
  <c r="AA31" i="13" s="1"/>
  <c r="BL14" i="4"/>
  <c r="BL18" i="4" s="1"/>
  <c r="DH14" i="4"/>
  <c r="DH18" i="4" s="1"/>
  <c r="AA48" i="4"/>
  <c r="AA50" i="4" s="1" a="1"/>
  <c r="AA50" i="4" s="1"/>
  <c r="AA69" i="4" s="1"/>
  <c r="CS30" i="4"/>
  <c r="CS31" i="13" s="1"/>
  <c r="EC14" i="4"/>
  <c r="EC18" i="4" s="1"/>
  <c r="AB30" i="4"/>
  <c r="AB31" i="13" s="1"/>
  <c r="DY30" i="4"/>
  <c r="DY31" i="13" s="1"/>
  <c r="BV30" i="4"/>
  <c r="BV31" i="13" s="1"/>
  <c r="DH48" i="4"/>
  <c r="DH50" i="4" s="1" a="1"/>
  <c r="DH50" i="4" s="1"/>
  <c r="DH69" i="4" s="1"/>
  <c r="CI14" i="4"/>
  <c r="CI18" i="4" s="1"/>
  <c r="BV14" i="4"/>
  <c r="BV18" i="4" s="1"/>
  <c r="BC48" i="4"/>
  <c r="BC50" i="4" s="1" a="1"/>
  <c r="BC50" i="4" s="1"/>
  <c r="BC69" i="4" s="1"/>
  <c r="CK14" i="4"/>
  <c r="CK18" i="4" s="1"/>
  <c r="CK48" i="4"/>
  <c r="CK50" i="4" s="1" a="1"/>
  <c r="CK50" i="4" s="1"/>
  <c r="CK69" i="4" s="1"/>
  <c r="BJ48" i="4"/>
  <c r="BJ50" i="4" s="1" a="1"/>
  <c r="BJ50" i="4" s="1"/>
  <c r="BJ69" i="4" s="1"/>
  <c r="DY14" i="4"/>
  <c r="DY18" i="4" s="1"/>
  <c r="CI48" i="4"/>
  <c r="CI50" i="4" s="1" a="1"/>
  <c r="CI50" i="4" s="1"/>
  <c r="CI69" i="4" s="1"/>
  <c r="EC48" i="4"/>
  <c r="EC50" i="4" s="1" a="1"/>
  <c r="EC50" i="4" s="1"/>
  <c r="EC69" i="4" s="1"/>
  <c r="CT48" i="4"/>
  <c r="CT50" i="4" s="1" a="1"/>
  <c r="CT50" i="4" s="1"/>
  <c r="CT69" i="4" s="1"/>
  <c r="BL48" i="4"/>
  <c r="BL50" i="4" s="1" a="1"/>
  <c r="BL50" i="4" s="1"/>
  <c r="BL69" i="4" s="1"/>
  <c r="EA14" i="4"/>
  <c r="EA18" i="4" s="1"/>
  <c r="AH50" i="4" a="1"/>
  <c r="AH50" i="4" s="1"/>
  <c r="AH69" i="4" s="1"/>
  <c r="DN30" i="4"/>
  <c r="DN31" i="13" s="1"/>
  <c r="DJ14" i="4"/>
  <c r="DJ18" i="4" s="1"/>
  <c r="CL48" i="4"/>
  <c r="CL50" i="4" s="1" a="1"/>
  <c r="CL50" i="4" s="1"/>
  <c r="CL69" i="4" s="1"/>
  <c r="DV14" i="4"/>
  <c r="DV18" i="4" s="1"/>
  <c r="AU14" i="4"/>
  <c r="AU18" i="4" s="1"/>
  <c r="V30" i="4"/>
  <c r="V31" i="13" s="1"/>
  <c r="DV48" i="4"/>
  <c r="DV50" i="4" s="1" a="1"/>
  <c r="DV50" i="4" s="1"/>
  <c r="DV69" i="4" s="1"/>
  <c r="CM30" i="4"/>
  <c r="CM31" i="13" s="1"/>
  <c r="CM14" i="4"/>
  <c r="CM18" i="4" s="1"/>
  <c r="BQ14" i="4"/>
  <c r="BQ18" i="4" s="1"/>
  <c r="EA48" i="4"/>
  <c r="EA50" i="4" s="1" a="1"/>
  <c r="EA50" i="4" s="1"/>
  <c r="EA69" i="4" s="1"/>
  <c r="AK14" i="4"/>
  <c r="AK18" i="4" s="1"/>
  <c r="CL30" i="4"/>
  <c r="CL32" i="4" s="1"/>
  <c r="CL38" i="4" s="1"/>
  <c r="CL169" i="4" s="1"/>
  <c r="CO14" i="4"/>
  <c r="CO18" i="4" s="1"/>
  <c r="BY48" i="4"/>
  <c r="BY50" i="4" s="1" a="1"/>
  <c r="BY50" i="4" s="1"/>
  <c r="BY69" i="4" s="1"/>
  <c r="CN48" i="4"/>
  <c r="CN50" i="4" s="1" a="1"/>
  <c r="CN50" i="4" s="1"/>
  <c r="CN69" i="4" s="1"/>
  <c r="AK48" i="4"/>
  <c r="AK50" i="4" s="1" a="1"/>
  <c r="AK50" i="4" s="1"/>
  <c r="AK69" i="4" s="1"/>
  <c r="BY30" i="4"/>
  <c r="BY31" i="13" s="1"/>
  <c r="BQ48" i="4"/>
  <c r="BQ50" i="4" s="1" a="1"/>
  <c r="BQ50" i="4" s="1"/>
  <c r="BQ69" i="4" s="1"/>
  <c r="AU48" i="4"/>
  <c r="AU50" i="4" s="1" a="1"/>
  <c r="AU50" i="4" s="1"/>
  <c r="AU69" i="4" s="1"/>
  <c r="EH30" i="4"/>
  <c r="EH32" i="4" s="1"/>
  <c r="EH38" i="4" s="1"/>
  <c r="EH169" i="4" s="1"/>
  <c r="CF50" i="4" a="1"/>
  <c r="CF50" i="4" s="1"/>
  <c r="CF69" i="4" s="1"/>
  <c r="DQ50" i="4" a="1"/>
  <c r="DQ50" i="4" s="1"/>
  <c r="DQ69" i="4" s="1"/>
  <c r="DT14" i="4"/>
  <c r="DT18" i="4" s="1"/>
  <c r="BI14" i="4"/>
  <c r="BI18" i="4" s="1"/>
  <c r="AV14" i="4"/>
  <c r="AV18" i="4" s="1"/>
  <c r="DG14" i="4"/>
  <c r="DG18" i="4" s="1"/>
  <c r="EF14" i="4"/>
  <c r="EF18" i="4" s="1"/>
  <c r="J48" i="4"/>
  <c r="J50" i="4" s="1" a="1"/>
  <c r="J50" i="4" s="1"/>
  <c r="J69" i="4" s="1"/>
  <c r="DT48" i="4"/>
  <c r="DT50" i="4" s="1" a="1"/>
  <c r="DT50" i="4" s="1"/>
  <c r="DT69" i="4" s="1"/>
  <c r="N30" i="4"/>
  <c r="N32" i="4" s="1"/>
  <c r="N38" i="4" s="1"/>
  <c r="N169" i="4" s="1"/>
  <c r="AQ14" i="4"/>
  <c r="AQ18" i="4" s="1"/>
  <c r="CT14" i="4"/>
  <c r="CT18" i="4" s="1"/>
  <c r="AB14" i="4"/>
  <c r="AB18" i="4" s="1"/>
  <c r="J14" i="4"/>
  <c r="J18" i="4" s="1"/>
  <c r="EG50" i="4" a="1"/>
  <c r="EG50" i="4" s="1"/>
  <c r="EG69" i="4" s="1"/>
  <c r="CG48" i="4"/>
  <c r="CG50" i="4" s="1" a="1"/>
  <c r="CG50" i="4" s="1"/>
  <c r="CG69" i="4" s="1"/>
  <c r="BH48" i="4"/>
  <c r="BH50" i="4" s="1" a="1"/>
  <c r="BH50" i="4" s="1"/>
  <c r="BH69" i="4" s="1"/>
  <c r="CD48" i="4"/>
  <c r="CD50" i="4" s="1" a="1"/>
  <c r="CD50" i="4" s="1"/>
  <c r="CD69" i="4" s="1"/>
  <c r="AN48" i="4"/>
  <c r="AN50" i="4" s="1" a="1"/>
  <c r="AN50" i="4" s="1"/>
  <c r="AN69" i="4" s="1"/>
  <c r="Z48" i="4"/>
  <c r="Z50" i="4" s="1" a="1"/>
  <c r="Z50" i="4" s="1"/>
  <c r="Z69" i="4" s="1"/>
  <c r="CC14" i="4"/>
  <c r="CC18" i="4" s="1"/>
  <c r="AN14" i="4"/>
  <c r="AN18" i="4" s="1"/>
  <c r="AQ48" i="4"/>
  <c r="AQ50" i="4" s="1" a="1"/>
  <c r="AQ50" i="4" s="1"/>
  <c r="AQ69" i="4" s="1"/>
  <c r="BI48" i="4"/>
  <c r="BI50" i="4" s="1" a="1"/>
  <c r="BI50" i="4" s="1"/>
  <c r="BI69" i="4" s="1"/>
  <c r="BH30" i="4"/>
  <c r="BH31" i="13" s="1"/>
  <c r="Z30" i="4"/>
  <c r="Z31" i="13" s="1"/>
  <c r="BT14" i="4"/>
  <c r="CB14" i="4"/>
  <c r="CB18" i="4" s="1"/>
  <c r="BX14" i="4"/>
  <c r="BX18" i="4" s="1"/>
  <c r="CZ14" i="4"/>
  <c r="CZ18" i="4" s="1"/>
  <c r="EG30" i="4"/>
  <c r="EG32" i="4" s="1"/>
  <c r="EG35" i="4" s="1"/>
  <c r="EG36" i="4" s="1"/>
  <c r="EG39" i="4" s="1"/>
  <c r="BE48" i="4"/>
  <c r="BE50" i="4" s="1" a="1"/>
  <c r="BE50" i="4" s="1"/>
  <c r="BE69" i="4" s="1"/>
  <c r="DJ48" i="4"/>
  <c r="DJ50" i="4" s="1" a="1"/>
  <c r="DJ50" i="4" s="1"/>
  <c r="DJ69" i="4" s="1"/>
  <c r="CZ48" i="4"/>
  <c r="CZ50" i="4" s="1" a="1"/>
  <c r="CZ50" i="4" s="1"/>
  <c r="CZ69" i="4" s="1"/>
  <c r="CO48" i="4"/>
  <c r="CO50" i="4" s="1" a="1"/>
  <c r="CO50" i="4" s="1"/>
  <c r="CO69" i="4" s="1"/>
  <c r="EG14" i="4"/>
  <c r="EG18" i="4" s="1"/>
  <c r="CF30" i="4"/>
  <c r="CF31" i="13" s="1"/>
  <c r="EF48" i="4"/>
  <c r="EF50" i="4" s="1" a="1"/>
  <c r="EF50" i="4" s="1"/>
  <c r="EF69" i="4" s="1"/>
  <c r="BE30" i="4"/>
  <c r="BE31" i="13" s="1"/>
  <c r="AC48" i="4"/>
  <c r="AC50" i="4" s="1" a="1"/>
  <c r="AC50" i="4" s="1"/>
  <c r="CE30" i="4"/>
  <c r="CE32" i="4" s="1"/>
  <c r="CE38" i="4" s="1"/>
  <c r="CE169" i="4" s="1"/>
  <c r="CF14" i="4"/>
  <c r="AC30" i="4"/>
  <c r="AC31" i="13" s="1"/>
  <c r="BX48" i="4"/>
  <c r="BX50" i="4" s="1" a="1"/>
  <c r="BX50" i="4" s="1"/>
  <c r="BX69" i="4" s="1"/>
  <c r="DG48" i="4"/>
  <c r="DG50" i="4" s="1" a="1"/>
  <c r="DG50" i="4" s="1"/>
  <c r="DG69" i="4" s="1"/>
  <c r="DC14" i="4"/>
  <c r="DC18" i="4" s="1"/>
  <c r="AZ14" i="4"/>
  <c r="AZ18" i="4" s="1"/>
  <c r="T30" i="4"/>
  <c r="CE14" i="4"/>
  <c r="CE18" i="4" s="1"/>
  <c r="K30" i="4"/>
  <c r="J9" i="33" s="1"/>
  <c r="J10" i="33" s="1"/>
  <c r="BK14" i="4"/>
  <c r="BK18" i="4" s="1"/>
  <c r="AD50" i="4" a="1"/>
  <c r="AD50" i="4" s="1"/>
  <c r="AD69" i="4" s="1"/>
  <c r="BG30" i="4"/>
  <c r="BG31" i="13" s="1"/>
  <c r="AT48" i="4"/>
  <c r="AT50" i="4" s="1" a="1"/>
  <c r="AT50" i="4" s="1"/>
  <c r="AT69" i="4" s="1"/>
  <c r="BN14" i="4"/>
  <c r="BN18" i="4" s="1"/>
  <c r="CP48" i="4"/>
  <c r="CP50" i="4" s="1" a="1"/>
  <c r="CP50" i="4" s="1"/>
  <c r="CP69" i="4" s="1"/>
  <c r="AI48" i="4"/>
  <c r="AI50" i="4" s="1" a="1"/>
  <c r="AI50" i="4" s="1"/>
  <c r="AI69" i="4" s="1"/>
  <c r="AI14" i="4"/>
  <c r="AI18" i="4" s="1"/>
  <c r="AD30" i="4"/>
  <c r="AD31" i="13" s="1"/>
  <c r="AL48" i="4"/>
  <c r="AL50" i="4" s="1" a="1"/>
  <c r="AL50" i="4" s="1"/>
  <c r="AL69" i="4" s="1"/>
  <c r="AD14" i="4"/>
  <c r="AD18" i="4" s="1"/>
  <c r="CW50" i="4" a="1"/>
  <c r="CW50" i="4" s="1"/>
  <c r="CW69" i="4" s="1"/>
  <c r="DE14" i="4"/>
  <c r="DE18" i="4" s="1"/>
  <c r="AO14" i="4"/>
  <c r="AO18" i="4" s="1"/>
  <c r="DX14" i="4"/>
  <c r="DX18" i="4" s="1"/>
  <c r="DE48" i="4"/>
  <c r="DE50" i="4" s="1" a="1"/>
  <c r="DE50" i="4" s="1"/>
  <c r="DE69" i="4" s="1"/>
  <c r="AO50" i="4" a="1"/>
  <c r="AO50" i="4" s="1"/>
  <c r="AO69" i="4" s="1"/>
  <c r="BW48" i="4"/>
  <c r="BW50" i="4" s="1" a="1"/>
  <c r="BW50" i="4" s="1"/>
  <c r="BW69" i="4" s="1"/>
  <c r="DM48" i="4"/>
  <c r="DM50" i="4" s="1" a="1"/>
  <c r="DM50" i="4" s="1"/>
  <c r="DM69" i="4" s="1"/>
  <c r="DW14" i="4"/>
  <c r="DW18" i="4" s="1"/>
  <c r="AG14" i="4"/>
  <c r="AG18" i="4" s="1"/>
  <c r="BG14" i="4"/>
  <c r="BG18" i="4" s="1"/>
  <c r="AY14" i="4"/>
  <c r="AY18" i="4" s="1"/>
  <c r="DN14" i="4"/>
  <c r="DN18" i="4" s="1"/>
  <c r="AL14" i="4"/>
  <c r="AL18" i="4" s="1"/>
  <c r="K14" i="4"/>
  <c r="K18" i="4" s="1"/>
  <c r="DD48" i="4"/>
  <c r="DD50" i="4" s="1" a="1"/>
  <c r="DD50" i="4" s="1"/>
  <c r="DD69" i="4" s="1"/>
  <c r="S48" i="4"/>
  <c r="CP30" i="4"/>
  <c r="CP31" i="13" s="1"/>
  <c r="BW30" i="4"/>
  <c r="BW31" i="13" s="1"/>
  <c r="DM30" i="4"/>
  <c r="DM32" i="4" s="1"/>
  <c r="DM35" i="4" s="1"/>
  <c r="DM36" i="4" s="1"/>
  <c r="DM39" i="4" s="1"/>
  <c r="AT30" i="4"/>
  <c r="AT31" i="13" s="1"/>
  <c r="DD30" i="4"/>
  <c r="DW48" i="4"/>
  <c r="DW50" i="4" s="1" a="1"/>
  <c r="DW50" i="4" s="1"/>
  <c r="DW69" i="4" s="1"/>
  <c r="DF48" i="4"/>
  <c r="DF50" i="4" s="1" a="1"/>
  <c r="DF50" i="4" s="1"/>
  <c r="DF69" i="4" s="1"/>
  <c r="BN48" i="4"/>
  <c r="BN50" i="4" s="1" a="1"/>
  <c r="BN50" i="4" s="1"/>
  <c r="BN69" i="4" s="1"/>
  <c r="BK48" i="4"/>
  <c r="BK50" i="4" s="1" a="1"/>
  <c r="BK50" i="4" s="1"/>
  <c r="BK69" i="4" s="1"/>
  <c r="DR48" i="4"/>
  <c r="DR50" i="4" s="1" a="1"/>
  <c r="DR50" i="4" s="1"/>
  <c r="DR69" i="4" s="1"/>
  <c r="AM48" i="4"/>
  <c r="AM50" i="4" s="1" a="1"/>
  <c r="AM50" i="4" s="1"/>
  <c r="AM69" i="4" s="1"/>
  <c r="AS50" i="4" a="1"/>
  <c r="AS50" i="4" s="1"/>
  <c r="AS69" i="4" s="1"/>
  <c r="DK14" i="4"/>
  <c r="DK18" i="4" s="1"/>
  <c r="AM14" i="4"/>
  <c r="AM18" i="4" s="1"/>
  <c r="DF30" i="4"/>
  <c r="DF32" i="4" s="1"/>
  <c r="DF38" i="4" s="1"/>
  <c r="DF169" i="4" s="1"/>
  <c r="CA14" i="4"/>
  <c r="CA18" i="4" s="1"/>
  <c r="CX14" i="4"/>
  <c r="CX18" i="4" s="1"/>
  <c r="H12" i="4"/>
  <c r="AG48" i="4"/>
  <c r="AG50" i="4" s="1" a="1"/>
  <c r="AG50" i="4" s="1"/>
  <c r="AG69" i="4" s="1"/>
  <c r="CU48" i="4"/>
  <c r="CU50" i="4" s="1" a="1"/>
  <c r="CU50" i="4" s="1"/>
  <c r="CU69" i="4" s="1"/>
  <c r="AY48" i="4"/>
  <c r="AY50" i="4" s="1" a="1"/>
  <c r="AY50" i="4" s="1"/>
  <c r="AY69" i="4" s="1"/>
  <c r="CA48" i="4"/>
  <c r="CA50" i="4" s="1" a="1"/>
  <c r="CA50" i="4" s="1"/>
  <c r="CA69" i="4" s="1"/>
  <c r="CJ48" i="4"/>
  <c r="CJ50" i="4" s="1" a="1"/>
  <c r="CJ50" i="4" s="1"/>
  <c r="CJ69" i="4" s="1"/>
  <c r="CX48" i="4"/>
  <c r="CX50" i="4" s="1" a="1"/>
  <c r="CX50" i="4" s="1"/>
  <c r="CX69" i="4" s="1"/>
  <c r="EH14" i="4"/>
  <c r="EH18" i="4" s="1"/>
  <c r="CU14" i="4"/>
  <c r="CU18" i="4" s="1"/>
  <c r="AS30" i="4"/>
  <c r="AS32" i="4" s="1"/>
  <c r="AS35" i="4" s="1"/>
  <c r="AS36" i="4" s="1"/>
  <c r="AS39" i="4" s="1"/>
  <c r="CJ30" i="4"/>
  <c r="CJ31" i="13" s="1"/>
  <c r="AS14" i="4"/>
  <c r="AS18" i="4" s="1"/>
  <c r="DX50" i="4" a="1"/>
  <c r="DX50" i="4" s="1"/>
  <c r="DX69" i="4" s="1"/>
  <c r="M176" i="4"/>
  <c r="H176" i="4" s="1"/>
  <c r="J177" i="4"/>
  <c r="K174" i="4" s="1"/>
  <c r="K177" i="4" s="1"/>
  <c r="L174" i="4" s="1"/>
  <c r="L177" i="4" s="1"/>
  <c r="M174" i="4" s="1"/>
  <c r="H175" i="4"/>
  <c r="H86" i="1"/>
  <c r="M129" i="4"/>
  <c r="J149" i="4"/>
  <c r="J151" i="4" s="1"/>
  <c r="J154" i="4" s="1"/>
  <c r="J70" i="4"/>
  <c r="J243" i="4" s="1"/>
  <c r="DK50" i="4" a="1"/>
  <c r="DK50" i="4" s="1"/>
  <c r="DK69" i="4" s="1"/>
  <c r="BG50" i="4" a="1"/>
  <c r="BG50" i="4" s="1"/>
  <c r="BG69" i="4" s="1"/>
  <c r="BR50" i="4" a="1"/>
  <c r="BR50" i="4" s="1"/>
  <c r="BR69" i="4" s="1"/>
  <c r="DY50" i="4" a="1"/>
  <c r="DY50" i="4" s="1"/>
  <c r="DY69" i="4" s="1"/>
  <c r="BB50" i="4" a="1"/>
  <c r="BB50" i="4" s="1"/>
  <c r="BB69" i="4" s="1"/>
  <c r="CX68" i="4"/>
  <c r="CX241" i="4" s="1"/>
  <c r="CR70" i="4"/>
  <c r="CR243" i="4" s="1"/>
  <c r="CO63" i="4"/>
  <c r="CO70" i="4" s="1"/>
  <c r="CO243" i="4" s="1"/>
  <c r="CL63" i="4"/>
  <c r="CL70" i="4" s="1"/>
  <c r="CL243" i="4" s="1"/>
  <c r="EG70" i="4"/>
  <c r="EG243" i="4" s="1"/>
  <c r="ED63" i="4"/>
  <c r="ED70" i="4" s="1"/>
  <c r="ED243" i="4" s="1"/>
  <c r="BR63" i="4"/>
  <c r="BR70" i="4" s="1"/>
  <c r="BR243" i="4" s="1"/>
  <c r="AK70" i="4"/>
  <c r="AK243" i="4" s="1"/>
  <c r="AH63" i="4"/>
  <c r="AH70" i="4" s="1"/>
  <c r="AH243" i="4" s="1"/>
  <c r="Y63" i="4"/>
  <c r="Y70" i="4" s="1"/>
  <c r="CM70" i="4"/>
  <c r="CM243" i="4" s="1"/>
  <c r="CJ63" i="4"/>
  <c r="CJ70" i="4" s="1"/>
  <c r="CJ243" i="4" s="1"/>
  <c r="AJ70" i="4"/>
  <c r="AJ243" i="4" s="1"/>
  <c r="AG63" i="4"/>
  <c r="AG70" i="4" s="1"/>
  <c r="AG243" i="4" s="1"/>
  <c r="CA70" i="4"/>
  <c r="CA243" i="4" s="1"/>
  <c r="BX63" i="4"/>
  <c r="BX70" i="4" s="1"/>
  <c r="BX243" i="4" s="1"/>
  <c r="DB70" i="4"/>
  <c r="DB243" i="4" s="1"/>
  <c r="CY63" i="4"/>
  <c r="CY70" i="4" s="1"/>
  <c r="CY243" i="4" s="1"/>
  <c r="CG70" i="4"/>
  <c r="CG243" i="4" s="1"/>
  <c r="CD63" i="4"/>
  <c r="CD70" i="4" s="1"/>
  <c r="CD243" i="4" s="1"/>
  <c r="BB63" i="4"/>
  <c r="BB70" i="4" s="1"/>
  <c r="O70" i="4"/>
  <c r="O243" i="4" s="1"/>
  <c r="L63" i="4"/>
  <c r="L70" i="4" s="1"/>
  <c r="L243" i="4" s="1"/>
  <c r="DD70" i="4"/>
  <c r="DD243" i="4" s="1"/>
  <c r="DA63" i="4"/>
  <c r="DA70" i="4" s="1"/>
  <c r="DA243" i="4" s="1"/>
  <c r="U70" i="4"/>
  <c r="U243" i="4" s="1"/>
  <c r="R63" i="4"/>
  <c r="R70" i="4" s="1"/>
  <c r="R243" i="4" s="1"/>
  <c r="CT70" i="4"/>
  <c r="CT243" i="4" s="1"/>
  <c r="CQ63" i="4"/>
  <c r="CQ70" i="4" s="1"/>
  <c r="CQ243" i="4" s="1"/>
  <c r="AE70" i="4"/>
  <c r="AE243" i="4" s="1"/>
  <c r="AB63" i="4"/>
  <c r="AB70" i="4" s="1"/>
  <c r="AB243" i="4" s="1"/>
  <c r="EF70" i="4"/>
  <c r="EF243" i="4" s="1"/>
  <c r="EC63" i="4"/>
  <c r="EC70" i="4" s="1"/>
  <c r="DS70" i="4"/>
  <c r="DS243" i="4" s="1"/>
  <c r="DP63" i="4"/>
  <c r="DP70" i="4" s="1"/>
  <c r="EB70" i="4"/>
  <c r="EB243" i="4" s="1"/>
  <c r="DY63" i="4"/>
  <c r="DY70" i="4" s="1"/>
  <c r="DY243" i="4" s="1"/>
  <c r="AL70" i="4"/>
  <c r="AL243" i="4" s="1"/>
  <c r="AI63" i="4"/>
  <c r="AI70" i="4" s="1"/>
  <c r="AI243" i="4" s="1"/>
  <c r="BU63" i="4"/>
  <c r="BU70" i="4" s="1"/>
  <c r="BA70" i="4"/>
  <c r="BA243" i="4" s="1"/>
  <c r="AX63" i="4"/>
  <c r="AX70" i="4" s="1"/>
  <c r="AX243" i="4" s="1"/>
  <c r="Z70" i="4"/>
  <c r="Z243" i="4" s="1"/>
  <c r="W63" i="4"/>
  <c r="W70" i="4" s="1"/>
  <c r="W243" i="4" s="1"/>
  <c r="DW70" i="4"/>
  <c r="DW243" i="4" s="1"/>
  <c r="DT63" i="4"/>
  <c r="DT70" i="4" s="1"/>
  <c r="DT243" i="4" s="1"/>
  <c r="AF63" i="4"/>
  <c r="AF70" i="4" s="1"/>
  <c r="CB70" i="4"/>
  <c r="CB243" i="4" s="1"/>
  <c r="BY63" i="4"/>
  <c r="BY70" i="4" s="1"/>
  <c r="BY243" i="4" s="1"/>
  <c r="BW70" i="4"/>
  <c r="BW243" i="4" s="1"/>
  <c r="BT63" i="4"/>
  <c r="BT70" i="4" s="1"/>
  <c r="BT243" i="4" s="1"/>
  <c r="AA70" i="4"/>
  <c r="AA243" i="4" s="1"/>
  <c r="X63" i="4"/>
  <c r="X70" i="4" s="1"/>
  <c r="X243" i="4" s="1"/>
  <c r="AY63" i="4"/>
  <c r="AY70" i="4" s="1"/>
  <c r="AY243" i="4" s="1"/>
  <c r="BH70" i="4"/>
  <c r="BH243" i="4" s="1"/>
  <c r="BE63" i="4"/>
  <c r="BE70" i="4" s="1"/>
  <c r="BE243" i="4" s="1"/>
  <c r="DM70" i="4"/>
  <c r="DM243" i="4" s="1"/>
  <c r="DJ63" i="4"/>
  <c r="DJ70" i="4" s="1"/>
  <c r="CK63" i="4"/>
  <c r="CK70" i="4" s="1"/>
  <c r="CK243" i="4" s="1"/>
  <c r="CS70" i="4"/>
  <c r="CS243" i="4" s="1"/>
  <c r="CP63" i="4"/>
  <c r="CP70" i="4" s="1"/>
  <c r="CP243" i="4" s="1"/>
  <c r="CI63" i="4"/>
  <c r="CI70" i="4" s="1"/>
  <c r="CI243" i="4" s="1"/>
  <c r="V63" i="4"/>
  <c r="V70" i="4" s="1"/>
  <c r="V243" i="4" s="1"/>
  <c r="S63" i="4"/>
  <c r="S70" i="4" s="1"/>
  <c r="S243" i="4" s="1"/>
  <c r="AC63" i="4"/>
  <c r="AC70" i="4" s="1"/>
  <c r="AC243" i="4" s="1"/>
  <c r="P70" i="4"/>
  <c r="P243" i="4" s="1"/>
  <c r="M63" i="4"/>
  <c r="DG63" i="4"/>
  <c r="DG70" i="4" s="1"/>
  <c r="DG243" i="4" s="1"/>
  <c r="CN63" i="4"/>
  <c r="CN70" i="4" s="1"/>
  <c r="CN243" i="4" s="1"/>
  <c r="DZ63" i="4"/>
  <c r="DZ70" i="4" s="1"/>
  <c r="DZ243" i="4" s="1"/>
  <c r="DG32" i="4"/>
  <c r="DG35" i="4" s="1"/>
  <c r="DG36" i="4" s="1"/>
  <c r="DG39" i="4" s="1"/>
  <c r="AB50" i="4" a="1"/>
  <c r="AB50" i="4" s="1"/>
  <c r="AB69" i="4" s="1"/>
  <c r="K50" i="4" a="1"/>
  <c r="K50" i="4" s="1"/>
  <c r="K69" i="4" s="1"/>
  <c r="AY68" i="4"/>
  <c r="AY241" i="4" s="1"/>
  <c r="CC50" i="4" a="1"/>
  <c r="CC50" i="4" s="1"/>
  <c r="CC69" i="4" s="1"/>
  <c r="AZ50" i="4" a="1"/>
  <c r="AZ50" i="4" s="1"/>
  <c r="AZ69" i="4" s="1"/>
  <c r="CM50" i="4" a="1"/>
  <c r="CM50" i="4" s="1"/>
  <c r="CM69" i="4" s="1"/>
  <c r="M50" i="4" a="1"/>
  <c r="M50" i="4" s="1"/>
  <c r="M69" i="4" s="1"/>
  <c r="EH50" i="4" a="1"/>
  <c r="EH50" i="4" s="1"/>
  <c r="EH69" i="4" s="1"/>
  <c r="DA50" i="4" a="1"/>
  <c r="DA50" i="4" s="1"/>
  <c r="DA69" i="4" s="1"/>
  <c r="AV50" i="4" a="1"/>
  <c r="AV50" i="4" s="1"/>
  <c r="AV69" i="4" s="1"/>
  <c r="DC50" i="4" a="1"/>
  <c r="DC50" i="4" s="1"/>
  <c r="DC69" i="4" s="1"/>
  <c r="H29" i="4"/>
  <c r="J68" i="4"/>
  <c r="DD68" i="4"/>
  <c r="DD241" i="4" s="1"/>
  <c r="DX68" i="4"/>
  <c r="DX241" i="4" s="1"/>
  <c r="DF68" i="4"/>
  <c r="DF241" i="4" s="1"/>
  <c r="CK68" i="4"/>
  <c r="CK241" i="4" s="1"/>
  <c r="AJ68" i="4"/>
  <c r="AJ241" i="4" s="1"/>
  <c r="BE68" i="4"/>
  <c r="BE241" i="4" s="1"/>
  <c r="DA68" i="4"/>
  <c r="DA241" i="4" s="1"/>
  <c r="BQ68" i="4"/>
  <c r="BQ241" i="4" s="1"/>
  <c r="N211" i="25"/>
  <c r="N209" i="25" s="1"/>
  <c r="N210" i="25" s="1"/>
  <c r="O211" i="25"/>
  <c r="O209" i="25" s="1"/>
  <c r="O210" i="25" s="1"/>
  <c r="L211" i="25"/>
  <c r="L209" i="25" s="1"/>
  <c r="M211" i="25"/>
  <c r="M209" i="25" s="1"/>
  <c r="M210" i="25" s="1"/>
  <c r="CA32" i="4"/>
  <c r="CA38" i="4" s="1"/>
  <c r="CA169" i="4" s="1"/>
  <c r="AI32" i="4"/>
  <c r="AI35" i="4" s="1"/>
  <c r="AI36" i="4" s="1"/>
  <c r="AI39" i="4" s="1"/>
  <c r="BL160" i="4"/>
  <c r="BL194" i="4" s="1"/>
  <c r="BL157" i="4"/>
  <c r="BL158" i="4" s="1"/>
  <c r="BL161" i="4" s="1"/>
  <c r="BL181" i="4" s="1"/>
  <c r="BT50" i="4" a="1"/>
  <c r="BT50" i="4" s="1"/>
  <c r="BT69" i="4" s="1"/>
  <c r="DN50" i="4" a="1"/>
  <c r="DN50" i="4" s="1"/>
  <c r="DN69" i="4" s="1"/>
  <c r="EG30" i="13"/>
  <c r="DI50" i="4" a="1"/>
  <c r="DI50" i="4" s="1"/>
  <c r="DI69" i="4" s="1"/>
  <c r="BV50" i="4" a="1"/>
  <c r="BV50" i="4" s="1"/>
  <c r="BV69" i="4" s="1"/>
  <c r="CT32" i="4"/>
  <c r="CT35" i="4" s="1"/>
  <c r="CT36" i="4" s="1"/>
  <c r="CT39" i="4" s="1"/>
  <c r="DZ50" i="4" a="1"/>
  <c r="DZ50" i="4" s="1"/>
  <c r="DZ69" i="4" s="1"/>
  <c r="CE50" i="4" a="1"/>
  <c r="CE50" i="4" s="1"/>
  <c r="CE69" i="4" s="1"/>
  <c r="BR32" i="4"/>
  <c r="BR38" i="4" s="1"/>
  <c r="BR169" i="4" s="1"/>
  <c r="AF32" i="4"/>
  <c r="AF38" i="4" s="1"/>
  <c r="AF169" i="4" s="1"/>
  <c r="CA31" i="13"/>
  <c r="DP32" i="4"/>
  <c r="DP38" i="4" s="1"/>
  <c r="DP169" i="4" s="1"/>
  <c r="AX32" i="4"/>
  <c r="AX35" i="4" s="1"/>
  <c r="AX36" i="4" s="1"/>
  <c r="AX39" i="4" s="1"/>
  <c r="AQ137" i="4"/>
  <c r="DH32" i="4"/>
  <c r="DH38" i="4" s="1"/>
  <c r="DH169" i="4" s="1"/>
  <c r="DR32" i="4"/>
  <c r="DR35" i="4" s="1"/>
  <c r="DR36" i="4" s="1"/>
  <c r="DR39" i="4" s="1"/>
  <c r="DW32" i="4"/>
  <c r="DW38" i="4" s="1"/>
  <c r="DW169" i="4" s="1"/>
  <c r="DT31" i="13"/>
  <c r="O32" i="4"/>
  <c r="O35" i="4" s="1"/>
  <c r="O36" i="4" s="1"/>
  <c r="O39" i="4" s="1"/>
  <c r="AU32" i="4"/>
  <c r="AU38" i="4" s="1"/>
  <c r="AU169" i="4" s="1"/>
  <c r="BJ32" i="4"/>
  <c r="BJ35" i="4" s="1"/>
  <c r="BJ36" i="4" s="1"/>
  <c r="BJ39" i="4" s="1"/>
  <c r="S32" i="4"/>
  <c r="S35" i="4" s="1"/>
  <c r="S36" i="4" s="1"/>
  <c r="S39" i="4" s="1"/>
  <c r="CZ32" i="4"/>
  <c r="CZ38" i="4" s="1"/>
  <c r="CZ169" i="4" s="1"/>
  <c r="N18" i="4"/>
  <c r="BQ32" i="4"/>
  <c r="BQ35" i="4" s="1"/>
  <c r="BQ36" i="4" s="1"/>
  <c r="BQ39" i="4" s="1"/>
  <c r="BN32" i="4"/>
  <c r="BN35" i="4" s="1"/>
  <c r="BN36" i="4" s="1"/>
  <c r="BN39" i="4" s="1"/>
  <c r="P31" i="13"/>
  <c r="DP31" i="13"/>
  <c r="BK32" i="4"/>
  <c r="BK35" i="4" s="1"/>
  <c r="BK36" i="4" s="1"/>
  <c r="BK39" i="4" s="1"/>
  <c r="EB31" i="13"/>
  <c r="DV31" i="13"/>
  <c r="AY32" i="4"/>
  <c r="AY38" i="4" s="1"/>
  <c r="AY169" i="4" s="1"/>
  <c r="EB32" i="4"/>
  <c r="EB38" i="4" s="1"/>
  <c r="EB169" i="4" s="1"/>
  <c r="DJ31" i="13"/>
  <c r="AJ32" i="4"/>
  <c r="AJ35" i="4" s="1"/>
  <c r="AJ36" i="4" s="1"/>
  <c r="AJ39" i="4" s="1"/>
  <c r="AL32" i="4"/>
  <c r="AL38" i="4" s="1"/>
  <c r="AL169" i="4" s="1"/>
  <c r="CX31" i="13"/>
  <c r="DT32" i="4"/>
  <c r="DT35" i="4" s="1"/>
  <c r="DT36" i="4" s="1"/>
  <c r="DT39" i="4" s="1"/>
  <c r="Q32" i="4"/>
  <c r="Q35" i="4" s="1"/>
  <c r="Q36" i="4" s="1"/>
  <c r="Q39" i="4" s="1"/>
  <c r="AL31" i="13"/>
  <c r="BP31" i="13"/>
  <c r="EC32" i="4"/>
  <c r="EC35" i="4" s="1"/>
  <c r="EC36" i="4" s="1"/>
  <c r="EC39" i="4" s="1"/>
  <c r="BL32" i="4"/>
  <c r="DH31" i="13"/>
  <c r="CB31" i="13"/>
  <c r="CO31" i="13"/>
  <c r="EC68" i="4"/>
  <c r="DR68" i="4"/>
  <c r="DR241" i="4" s="1"/>
  <c r="BK68" i="4"/>
  <c r="BK241" i="4" s="1"/>
  <c r="BN68" i="4"/>
  <c r="BN241" i="4" s="1"/>
  <c r="DL68" i="4"/>
  <c r="DL241" i="4" s="1"/>
  <c r="AB68" i="4"/>
  <c r="AB241" i="4" s="1"/>
  <c r="CN68" i="4"/>
  <c r="BV68" i="4"/>
  <c r="T68" i="4"/>
  <c r="T241" i="4" s="1"/>
  <c r="DW68" i="4"/>
  <c r="DW241" i="4" s="1"/>
  <c r="BJ68" i="4"/>
  <c r="EA68" i="4"/>
  <c r="BB68" i="4"/>
  <c r="BB241" i="4" s="1"/>
  <c r="AV68" i="4"/>
  <c r="AV241" i="4" s="1"/>
  <c r="CI68" i="4"/>
  <c r="CI241" i="4" s="1"/>
  <c r="N68" i="4"/>
  <c r="N241" i="4" s="1"/>
  <c r="Q68" i="4"/>
  <c r="AK68" i="4"/>
  <c r="AK241" i="4" s="1"/>
  <c r="AG68" i="4"/>
  <c r="AG241" i="4" s="1"/>
  <c r="AW68" i="4"/>
  <c r="BA68" i="4"/>
  <c r="BO32" i="4"/>
  <c r="BO38" i="4" s="1"/>
  <c r="BO169" i="4" s="1"/>
  <c r="DT68" i="4"/>
  <c r="DT241" i="4" s="1"/>
  <c r="CS68" i="4"/>
  <c r="CS241" i="4" s="1"/>
  <c r="AE68" i="4"/>
  <c r="AE241" i="4" s="1"/>
  <c r="DB68" i="4"/>
  <c r="DB241" i="4" s="1"/>
  <c r="DJ68" i="4"/>
  <c r="BR68" i="4"/>
  <c r="BR241" i="4" s="1"/>
  <c r="BT68" i="4"/>
  <c r="DS68" i="4"/>
  <c r="DS241" i="4" s="1"/>
  <c r="S68" i="4"/>
  <c r="S241" i="4" s="1"/>
  <c r="AD68" i="4"/>
  <c r="AD241" i="4" s="1"/>
  <c r="CE68" i="4"/>
  <c r="ED68" i="4"/>
  <c r="ED241" i="4" s="1"/>
  <c r="DV68" i="4"/>
  <c r="DZ68" i="4"/>
  <c r="DZ241" i="4" s="1"/>
  <c r="BF68" i="4"/>
  <c r="BF241" i="4" s="1"/>
  <c r="DN68" i="4"/>
  <c r="DP68" i="4"/>
  <c r="DP241" i="4" s="1"/>
  <c r="CC68" i="4"/>
  <c r="CC241" i="4" s="1"/>
  <c r="AH68" i="4"/>
  <c r="AH241" i="4" s="1"/>
  <c r="DU68" i="4"/>
  <c r="DI68" i="4"/>
  <c r="DM68" i="4"/>
  <c r="BG68" i="4"/>
  <c r="BG241" i="4" s="1"/>
  <c r="BP68" i="4"/>
  <c r="BP241" i="4" s="1"/>
  <c r="CQ68" i="4"/>
  <c r="CQ241" i="4" s="1"/>
  <c r="CU68" i="4"/>
  <c r="CU241" i="4" s="1"/>
  <c r="CG68" i="4"/>
  <c r="CG241" i="4" s="1"/>
  <c r="DY68" i="4"/>
  <c r="DY241" i="4" s="1"/>
  <c r="AT68" i="4"/>
  <c r="AT241" i="4" s="1"/>
  <c r="V68" i="4"/>
  <c r="BM68" i="4"/>
  <c r="BM241" i="4" s="1"/>
  <c r="BY68" i="4"/>
  <c r="BY241" i="4" s="1"/>
  <c r="U68" i="4"/>
  <c r="U241" i="4" s="1"/>
  <c r="AX68" i="4"/>
  <c r="O68" i="4"/>
  <c r="O241" i="4" s="1"/>
  <c r="DK68" i="4"/>
  <c r="DK241" i="4" s="1"/>
  <c r="DH68" i="4"/>
  <c r="DH241" i="4" s="1"/>
  <c r="CF68" i="4"/>
  <c r="CY68" i="4"/>
  <c r="CY241" i="4" s="1"/>
  <c r="BS68" i="4"/>
  <c r="CP68" i="4"/>
  <c r="CP241" i="4" s="1"/>
  <c r="DE68" i="4"/>
  <c r="DE241" i="4" s="1"/>
  <c r="DQ68" i="4"/>
  <c r="DQ241" i="4" s="1"/>
  <c r="EF68" i="4"/>
  <c r="EF241" i="4" s="1"/>
  <c r="BH68" i="4"/>
  <c r="AO68" i="4"/>
  <c r="AO241" i="4" s="1"/>
  <c r="X68" i="4"/>
  <c r="DG68" i="4"/>
  <c r="DG241" i="4" s="1"/>
  <c r="W68" i="4"/>
  <c r="W241" i="4" s="1"/>
  <c r="CH68" i="4"/>
  <c r="AQ68" i="4"/>
  <c r="AQ241" i="4" s="1"/>
  <c r="P68" i="4"/>
  <c r="P241" i="4" s="1"/>
  <c r="BC68" i="4"/>
  <c r="BC241" i="4" s="1"/>
  <c r="BZ68" i="4"/>
  <c r="BZ241" i="4" s="1"/>
  <c r="AA68" i="4"/>
  <c r="AA241" i="4" s="1"/>
  <c r="BD68" i="4"/>
  <c r="BA32" i="4"/>
  <c r="BA35" i="4" s="1"/>
  <c r="BA36" i="4" s="1"/>
  <c r="BA39" i="4" s="1"/>
  <c r="DJ32" i="4"/>
  <c r="DJ35" i="4" s="1"/>
  <c r="DJ36" i="4" s="1"/>
  <c r="DJ39" i="4" s="1"/>
  <c r="CO32" i="4"/>
  <c r="CO35" i="4" s="1"/>
  <c r="CO36" i="4" s="1"/>
  <c r="CO39" i="4" s="1"/>
  <c r="BP32" i="4"/>
  <c r="BP35" i="4" s="1"/>
  <c r="BP36" i="4" s="1"/>
  <c r="BP39" i="4" s="1"/>
  <c r="BZ32" i="4"/>
  <c r="BZ35" i="4" s="1"/>
  <c r="BZ36" i="4" s="1"/>
  <c r="BZ39" i="4" s="1"/>
  <c r="CV32" i="4"/>
  <c r="CV38" i="4" s="1"/>
  <c r="CV169" i="4" s="1"/>
  <c r="DB32" i="4"/>
  <c r="DB38" i="4" s="1"/>
  <c r="DB169" i="4" s="1"/>
  <c r="CR32" i="4"/>
  <c r="CR38" i="4" s="1"/>
  <c r="CR169" i="4" s="1"/>
  <c r="BM32" i="4"/>
  <c r="BM35" i="4" s="1"/>
  <c r="BM36" i="4" s="1"/>
  <c r="BM39" i="4" s="1"/>
  <c r="BF32" i="4"/>
  <c r="BF38" i="4" s="1"/>
  <c r="BF169" i="4" s="1"/>
  <c r="CT31" i="13"/>
  <c r="BJ31" i="13"/>
  <c r="AU31" i="13"/>
  <c r="CZ31" i="13"/>
  <c r="H47" i="4"/>
  <c r="DW30" i="13"/>
  <c r="BC30" i="13"/>
  <c r="DK30" i="13"/>
  <c r="BC32" i="4"/>
  <c r="BC35" i="4" s="1"/>
  <c r="BC36" i="4" s="1"/>
  <c r="BC39" i="4" s="1"/>
  <c r="AQ30" i="13"/>
  <c r="S30" i="13"/>
  <c r="AE30" i="13"/>
  <c r="CM30" i="13"/>
  <c r="CB32" i="4"/>
  <c r="CB35" i="4" s="1"/>
  <c r="CB36" i="4" s="1"/>
  <c r="CB39" i="4" s="1"/>
  <c r="BK31" i="13"/>
  <c r="AM31" i="13"/>
  <c r="BO30" i="13"/>
  <c r="CY30" i="13"/>
  <c r="DU31" i="13"/>
  <c r="J30" i="13"/>
  <c r="CU31" i="13"/>
  <c r="AT18" i="4"/>
  <c r="J31" i="13"/>
  <c r="AK32" i="4"/>
  <c r="AK38" i="4" s="1"/>
  <c r="AK169" i="4" s="1"/>
  <c r="BU31" i="13"/>
  <c r="J32" i="4"/>
  <c r="DE32" i="4"/>
  <c r="DE35" i="4" s="1"/>
  <c r="DE36" i="4" s="1"/>
  <c r="DE39" i="4" s="1"/>
  <c r="BZ31" i="13"/>
  <c r="BU32" i="4"/>
  <c r="BU38" i="4" s="1"/>
  <c r="BU169" i="4" s="1"/>
  <c r="BI32" i="4"/>
  <c r="BI38" i="4" s="1"/>
  <c r="BI169" i="4" s="1"/>
  <c r="CI31" i="13"/>
  <c r="AQ32" i="4"/>
  <c r="AQ38" i="4" s="1"/>
  <c r="AQ169" i="4" s="1"/>
  <c r="CH32" i="4"/>
  <c r="CH38" i="4" s="1"/>
  <c r="CH169" i="4" s="1"/>
  <c r="CI32" i="4"/>
  <c r="CI38" i="4" s="1"/>
  <c r="CI169" i="4" s="1"/>
  <c r="CN32" i="4"/>
  <c r="AN32" i="4"/>
  <c r="AN38" i="4" s="1"/>
  <c r="AN169" i="4" s="1"/>
  <c r="EA32" i="4"/>
  <c r="EA35" i="4" s="1"/>
  <c r="EA36" i="4" s="1"/>
  <c r="EA39" i="4" s="1"/>
  <c r="AG32" i="4"/>
  <c r="AG38" i="4" s="1"/>
  <c r="AG169" i="4" s="1"/>
  <c r="CK32" i="4"/>
  <c r="EF32" i="4"/>
  <c r="EF38" i="4" s="1"/>
  <c r="EF169" i="4" s="1"/>
  <c r="BX32" i="4"/>
  <c r="BX35" i="4" s="1"/>
  <c r="BX36" i="4" s="1"/>
  <c r="BX39" i="4" s="1"/>
  <c r="DO32" i="4"/>
  <c r="DO38" i="4" s="1"/>
  <c r="DO169" i="4" s="1"/>
  <c r="EC31" i="13"/>
  <c r="O31" i="13"/>
  <c r="DE31" i="13"/>
  <c r="BF31" i="13"/>
  <c r="BI31" i="13"/>
  <c r="BM31" i="13"/>
  <c r="AY31" i="13"/>
  <c r="CR31" i="13"/>
  <c r="AJ31" i="13"/>
  <c r="AI31" i="13"/>
  <c r="AE137" i="4"/>
  <c r="W10" i="33"/>
  <c r="W54" i="3"/>
  <c r="V54" i="3"/>
  <c r="V10" i="33"/>
  <c r="W23" i="14"/>
  <c r="V23" i="14"/>
  <c r="V20" i="33"/>
  <c r="V22" i="33" s="1"/>
  <c r="W20" i="33"/>
  <c r="W22" i="33" s="1"/>
  <c r="W54" i="14"/>
  <c r="W153" i="14" s="1"/>
  <c r="W52" i="33"/>
  <c r="V52" i="33"/>
  <c r="V54" i="14"/>
  <c r="V153" i="14" s="1"/>
  <c r="DM18" i="4"/>
  <c r="J11" i="8"/>
  <c r="AX129" i="4"/>
  <c r="BT129" i="4"/>
  <c r="CY129" i="4"/>
  <c r="DB31" i="13"/>
  <c r="DE129" i="4"/>
  <c r="BS129" i="4"/>
  <c r="EH129" i="4"/>
  <c r="BQ129" i="4"/>
  <c r="CO129" i="4"/>
  <c r="BO149" i="4"/>
  <c r="BO135" i="4"/>
  <c r="BO132" i="4"/>
  <c r="BO133" i="4" s="1"/>
  <c r="BO136" i="4" s="1"/>
  <c r="BG129" i="4"/>
  <c r="DR129" i="4"/>
  <c r="U129" i="4"/>
  <c r="AK129" i="4"/>
  <c r="CA149" i="4"/>
  <c r="CA132" i="4"/>
  <c r="CA133" i="4" s="1"/>
  <c r="CA136" i="4" s="1"/>
  <c r="CA135" i="4"/>
  <c r="DC129" i="4"/>
  <c r="AY129" i="4"/>
  <c r="DJ129" i="4"/>
  <c r="CM129" i="4"/>
  <c r="AJ129" i="4"/>
  <c r="BI129" i="4"/>
  <c r="BN129" i="4"/>
  <c r="AU129" i="4"/>
  <c r="EB129" i="4"/>
  <c r="BC149" i="4"/>
  <c r="BC132" i="4"/>
  <c r="BC133" i="4" s="1"/>
  <c r="BC136" i="4" s="1"/>
  <c r="BC135" i="4"/>
  <c r="BA129" i="4"/>
  <c r="BU129" i="4"/>
  <c r="DF129" i="4"/>
  <c r="DY129" i="4"/>
  <c r="BM129" i="4"/>
  <c r="CR129" i="4"/>
  <c r="CP129" i="4"/>
  <c r="DL129" i="4"/>
  <c r="Z129" i="4"/>
  <c r="CC129" i="4"/>
  <c r="BW18" i="4"/>
  <c r="DU35" i="4"/>
  <c r="DU36" i="4" s="1"/>
  <c r="DU39" i="4" s="1"/>
  <c r="BR31" i="13"/>
  <c r="AC18" i="4"/>
  <c r="BH18" i="4"/>
  <c r="AM35" i="4"/>
  <c r="AM36" i="4" s="1"/>
  <c r="AM39" i="4" s="1"/>
  <c r="AE18" i="4"/>
  <c r="DV35" i="4"/>
  <c r="DV36" i="4" s="1"/>
  <c r="DV39" i="4" s="1"/>
  <c r="DD18" i="4"/>
  <c r="CD18" i="4"/>
  <c r="AA18" i="4"/>
  <c r="BY18" i="4"/>
  <c r="P18" i="4"/>
  <c r="P38" i="4"/>
  <c r="P169" i="4" s="1"/>
  <c r="ED18" i="4"/>
  <c r="L18" i="4"/>
  <c r="CG18" i="4"/>
  <c r="Y18" i="4"/>
  <c r="AW18" i="4"/>
  <c r="AP18" i="4"/>
  <c r="BD18" i="4"/>
  <c r="U69" i="4"/>
  <c r="W18" i="4"/>
  <c r="CJ18" i="4"/>
  <c r="CX35" i="4"/>
  <c r="CX36" i="4" s="1"/>
  <c r="CX39" i="4" s="1"/>
  <c r="CK31" i="13"/>
  <c r="CU38" i="4"/>
  <c r="CU169" i="4" s="1"/>
  <c r="AR69" i="4"/>
  <c r="CS18" i="4"/>
  <c r="X18" i="4"/>
  <c r="U11" i="8"/>
  <c r="EA31" i="13"/>
  <c r="P11" i="8"/>
  <c r="Q11" i="8"/>
  <c r="L11" i="8"/>
  <c r="N11" i="8"/>
  <c r="O11" i="8"/>
  <c r="K11" i="8"/>
  <c r="S11" i="8"/>
  <c r="T11" i="8"/>
  <c r="M11" i="8"/>
  <c r="H31" i="4"/>
  <c r="R11" i="8"/>
  <c r="DL32" i="4" l="1"/>
  <c r="DL35" i="4" s="1"/>
  <c r="DL36" i="4" s="1"/>
  <c r="DL39" i="4" s="1"/>
  <c r="BL73" i="4"/>
  <c r="BL79" i="4" s="1"/>
  <c r="BL170" i="4" s="1"/>
  <c r="AP31" i="13"/>
  <c r="EE73" i="4"/>
  <c r="EE76" i="4" s="1"/>
  <c r="EE77" i="4" s="1"/>
  <c r="EE80" i="4" s="1"/>
  <c r="EE244" i="4" s="1"/>
  <c r="BO73" i="4"/>
  <c r="BO79" i="4" s="1"/>
  <c r="BO170" i="4" s="1"/>
  <c r="Y32" i="4"/>
  <c r="Y35" i="4" s="1"/>
  <c r="Y36" i="4" s="1"/>
  <c r="Y39" i="4" s="1"/>
  <c r="DO73" i="4"/>
  <c r="DO79" i="4" s="1"/>
  <c r="DO170" i="4" s="1"/>
  <c r="K73" i="4"/>
  <c r="K79" i="4" s="1"/>
  <c r="DK31" i="13"/>
  <c r="CV50" i="4" a="1"/>
  <c r="CV50" i="4" s="1"/>
  <c r="CV69" i="4" s="1"/>
  <c r="CV73" i="4" s="1"/>
  <c r="CV76" i="4" s="1"/>
  <c r="CV77" i="4" s="1"/>
  <c r="CV80" i="4" s="1"/>
  <c r="DQ31" i="13"/>
  <c r="T11" i="14" s="1"/>
  <c r="P9" i="34" s="1"/>
  <c r="ED32" i="4"/>
  <c r="ED35" i="4" s="1"/>
  <c r="ED36" i="4" s="1"/>
  <c r="ED39" i="4" s="1"/>
  <c r="CC32" i="4"/>
  <c r="CC35" i="4" s="1"/>
  <c r="CC36" i="4" s="1"/>
  <c r="CC39" i="4" s="1"/>
  <c r="CZ137" i="4"/>
  <c r="AA137" i="4"/>
  <c r="DZ32" i="4"/>
  <c r="DZ38" i="4" s="1"/>
  <c r="DZ169" i="4" s="1"/>
  <c r="M32" i="4"/>
  <c r="M35" i="4" s="1"/>
  <c r="M36" i="4" s="1"/>
  <c r="M39" i="4" s="1"/>
  <c r="AZ32" i="4"/>
  <c r="AZ38" i="4" s="1"/>
  <c r="AZ169" i="4" s="1"/>
  <c r="CG31" i="13"/>
  <c r="EE31" i="13"/>
  <c r="BD31" i="13"/>
  <c r="CY32" i="4"/>
  <c r="CY38" i="4" s="1"/>
  <c r="CY169" i="4" s="1"/>
  <c r="AB32" i="4"/>
  <c r="AB38" i="4" s="1"/>
  <c r="AB169" i="4" s="1"/>
  <c r="DA32" i="4"/>
  <c r="DA35" i="4" s="1"/>
  <c r="DA36" i="4" s="1"/>
  <c r="DA39" i="4" s="1"/>
  <c r="AW31" i="13"/>
  <c r="DX32" i="4"/>
  <c r="DX38" i="4" s="1"/>
  <c r="DX169" i="4" s="1"/>
  <c r="AO32" i="4"/>
  <c r="AO38" i="4" s="1"/>
  <c r="AO169" i="4" s="1"/>
  <c r="X32" i="4"/>
  <c r="X38" i="4" s="1"/>
  <c r="X169" i="4" s="1"/>
  <c r="CX137" i="4"/>
  <c r="CQ137" i="4"/>
  <c r="CQ32" i="4"/>
  <c r="CQ35" i="4" s="1"/>
  <c r="CQ36" i="4" s="1"/>
  <c r="CQ39" i="4" s="1"/>
  <c r="DC31" i="13"/>
  <c r="R11" i="14" s="1"/>
  <c r="CD32" i="4"/>
  <c r="CD35" i="4" s="1"/>
  <c r="CD36" i="4" s="1"/>
  <c r="CD39" i="4" s="1"/>
  <c r="CL137" i="4"/>
  <c r="W31" i="13"/>
  <c r="CT137" i="4"/>
  <c r="AR31" i="13"/>
  <c r="R137" i="4"/>
  <c r="AI137" i="4"/>
  <c r="L137" i="4"/>
  <c r="CU137" i="4"/>
  <c r="R160" i="4"/>
  <c r="R194" i="4" s="1"/>
  <c r="CW137" i="4"/>
  <c r="AH32" i="4"/>
  <c r="AH35" i="4" s="1"/>
  <c r="AH36" i="4" s="1"/>
  <c r="AH39" i="4" s="1"/>
  <c r="AR137" i="4"/>
  <c r="V137" i="4"/>
  <c r="AV32" i="4"/>
  <c r="AV35" i="4" s="1"/>
  <c r="AV36" i="4" s="1"/>
  <c r="AV39" i="4" s="1"/>
  <c r="BJ137" i="4"/>
  <c r="BR137" i="4"/>
  <c r="BT32" i="4"/>
  <c r="BT38" i="4" s="1"/>
  <c r="BT169" i="4" s="1"/>
  <c r="J20" i="33"/>
  <c r="J22" i="33" s="1"/>
  <c r="J23" i="14"/>
  <c r="J20" i="6" s="1"/>
  <c r="DV137" i="4"/>
  <c r="CK135" i="4"/>
  <c r="CK193" i="4" s="1"/>
  <c r="CK149" i="4"/>
  <c r="CK151" i="4" s="1"/>
  <c r="CK154" i="4" s="1"/>
  <c r="CW32" i="4"/>
  <c r="CW38" i="4" s="1"/>
  <c r="CW169" i="4" s="1"/>
  <c r="CV137" i="4"/>
  <c r="AV137" i="4"/>
  <c r="DG137" i="4"/>
  <c r="DI32" i="4"/>
  <c r="DI35" i="4" s="1"/>
  <c r="DI36" i="4" s="1"/>
  <c r="DI39" i="4" s="1"/>
  <c r="DY32" i="4"/>
  <c r="DY35" i="4" s="1"/>
  <c r="DY36" i="4" s="1"/>
  <c r="DY39" i="4" s="1"/>
  <c r="AG149" i="4"/>
  <c r="AG132" i="4"/>
  <c r="AG133" i="4" s="1"/>
  <c r="AG136" i="4" s="1"/>
  <c r="AG135" i="4"/>
  <c r="AG193" i="4" s="1"/>
  <c r="CV157" i="4"/>
  <c r="CV158" i="4" s="1"/>
  <c r="CV161" i="4" s="1"/>
  <c r="CV181" i="4" s="1"/>
  <c r="AT32" i="4"/>
  <c r="AT35" i="4" s="1"/>
  <c r="AT36" i="4" s="1"/>
  <c r="AT39" i="4" s="1"/>
  <c r="Y132" i="4"/>
  <c r="Y133" i="4" s="1"/>
  <c r="Y136" i="4" s="1"/>
  <c r="CW157" i="4"/>
  <c r="CW158" i="4" s="1"/>
  <c r="CW161" i="4" s="1"/>
  <c r="CW181" i="4" s="1"/>
  <c r="EG137" i="4"/>
  <c r="BB31" i="13"/>
  <c r="P137" i="4"/>
  <c r="DD137" i="4"/>
  <c r="AR157" i="4"/>
  <c r="AR158" i="4" s="1"/>
  <c r="AR161" i="4" s="1"/>
  <c r="AR181" i="4" s="1"/>
  <c r="AD137" i="4"/>
  <c r="X135" i="4"/>
  <c r="X193" i="4" s="1"/>
  <c r="X149" i="4"/>
  <c r="X151" i="4" s="1"/>
  <c r="X154" i="4" s="1"/>
  <c r="X132" i="4"/>
  <c r="X133" i="4" s="1"/>
  <c r="X136" i="4" s="1"/>
  <c r="EF132" i="4"/>
  <c r="EF133" i="4" s="1"/>
  <c r="EF136" i="4" s="1"/>
  <c r="EF149" i="4"/>
  <c r="EF151" i="4" s="1"/>
  <c r="EF154" i="4" s="1"/>
  <c r="EF160" i="4" s="1"/>
  <c r="EF194" i="4" s="1"/>
  <c r="EF135" i="4"/>
  <c r="AB149" i="4"/>
  <c r="AB132" i="4"/>
  <c r="AB133" i="4" s="1"/>
  <c r="AB136" i="4" s="1"/>
  <c r="AB135" i="4"/>
  <c r="AB193" i="4" s="1"/>
  <c r="AC149" i="4"/>
  <c r="AE151" i="4" s="1"/>
  <c r="AE154" i="4" s="1"/>
  <c r="AE160" i="4" s="1"/>
  <c r="AE194" i="4" s="1"/>
  <c r="AC135" i="4"/>
  <c r="AC193" i="4" s="1"/>
  <c r="AC132" i="4"/>
  <c r="AC133" i="4" s="1"/>
  <c r="AC136" i="4" s="1"/>
  <c r="DS135" i="4"/>
  <c r="DS193" i="4" s="1"/>
  <c r="DS149" i="4"/>
  <c r="DU151" i="4" s="1"/>
  <c r="DU154" i="4" s="1"/>
  <c r="DU157" i="4" s="1"/>
  <c r="DU158" i="4" s="1"/>
  <c r="DU161" i="4" s="1"/>
  <c r="DU11" i="21" s="1"/>
  <c r="DS132" i="4"/>
  <c r="DS133" i="4" s="1"/>
  <c r="DS136" i="4" s="1"/>
  <c r="T137" i="4"/>
  <c r="AZ137" i="4"/>
  <c r="AW137" i="4"/>
  <c r="BE137" i="4"/>
  <c r="O137" i="4"/>
  <c r="DT137" i="4"/>
  <c r="Y135" i="4"/>
  <c r="Y193" i="4" s="1"/>
  <c r="DN137" i="4"/>
  <c r="DM31" i="13"/>
  <c r="DF31" i="13"/>
  <c r="CD149" i="4"/>
  <c r="CD132" i="4"/>
  <c r="CD133" i="4" s="1"/>
  <c r="CD136" i="4" s="1"/>
  <c r="CD135" i="4"/>
  <c r="CD193" i="4" s="1"/>
  <c r="DA135" i="4"/>
  <c r="DA193" i="4" s="1"/>
  <c r="DA149" i="4"/>
  <c r="DA132" i="4"/>
  <c r="DA133" i="4" s="1"/>
  <c r="DA136" i="4" s="1"/>
  <c r="DZ149" i="4"/>
  <c r="DZ132" i="4"/>
  <c r="DZ133" i="4" s="1"/>
  <c r="DZ136" i="4" s="1"/>
  <c r="DZ135" i="4"/>
  <c r="DZ193" i="4" s="1"/>
  <c r="BY135" i="4"/>
  <c r="BY193" i="4" s="1"/>
  <c r="BY149" i="4"/>
  <c r="BY151" i="4" s="1"/>
  <c r="BY154" i="4" s="1"/>
  <c r="BY132" i="4"/>
  <c r="BY133" i="4" s="1"/>
  <c r="BY136" i="4" s="1"/>
  <c r="DX149" i="4"/>
  <c r="DX135" i="4"/>
  <c r="DX193" i="4" s="1"/>
  <c r="DX132" i="4"/>
  <c r="DX133" i="4" s="1"/>
  <c r="DX136" i="4" s="1"/>
  <c r="AS160" i="4"/>
  <c r="AS194" i="4" s="1"/>
  <c r="R31" i="13"/>
  <c r="EE137" i="4"/>
  <c r="AM137" i="4"/>
  <c r="BV137" i="4"/>
  <c r="DP137" i="4"/>
  <c r="AS137" i="4"/>
  <c r="CG137" i="4"/>
  <c r="AP137" i="4"/>
  <c r="BB137" i="4"/>
  <c r="DB137" i="4"/>
  <c r="BZ137" i="4"/>
  <c r="AH149" i="4"/>
  <c r="AH135" i="4"/>
  <c r="AH193" i="4" s="1"/>
  <c r="AH132" i="4"/>
  <c r="AH133" i="4" s="1"/>
  <c r="AH136" i="4" s="1"/>
  <c r="CI135" i="4"/>
  <c r="CI193" i="4" s="1"/>
  <c r="CI149" i="4"/>
  <c r="CI151" i="4" s="1"/>
  <c r="CI154" i="4" s="1"/>
  <c r="CI132" i="4"/>
  <c r="CI133" i="4" s="1"/>
  <c r="CI136" i="4" s="1"/>
  <c r="CJ149" i="4"/>
  <c r="CJ151" i="4" s="1"/>
  <c r="CJ154" i="4" s="1"/>
  <c r="CJ135" i="4"/>
  <c r="CJ193" i="4" s="1"/>
  <c r="CJ132" i="4"/>
  <c r="CJ133" i="4" s="1"/>
  <c r="CJ136" i="4" s="1"/>
  <c r="K135" i="4"/>
  <c r="K193" i="4" s="1"/>
  <c r="K149" i="4"/>
  <c r="K151" i="4" s="1"/>
  <c r="K154" i="4" s="1"/>
  <c r="K157" i="4" s="1"/>
  <c r="K158" i="4" s="1"/>
  <c r="K161" i="4" s="1"/>
  <c r="K132" i="4"/>
  <c r="K133" i="4" s="1"/>
  <c r="K136" i="4" s="1"/>
  <c r="CS149" i="4"/>
  <c r="CU151" i="4" s="1"/>
  <c r="CU154" i="4" s="1"/>
  <c r="CU157" i="4" s="1"/>
  <c r="CU158" i="4" s="1"/>
  <c r="CU161" i="4" s="1"/>
  <c r="CU181" i="4" s="1"/>
  <c r="CS132" i="4"/>
  <c r="CS133" i="4" s="1"/>
  <c r="CS136" i="4" s="1"/>
  <c r="CS135" i="4"/>
  <c r="CS193" i="4" s="1"/>
  <c r="BX135" i="4"/>
  <c r="BX193" i="4" s="1"/>
  <c r="BX149" i="4"/>
  <c r="BX151" i="4" s="1"/>
  <c r="BX154" i="4" s="1"/>
  <c r="BX160" i="4" s="1"/>
  <c r="BX132" i="4"/>
  <c r="BX133" i="4" s="1"/>
  <c r="BX136" i="4" s="1"/>
  <c r="CN149" i="4"/>
  <c r="CN132" i="4"/>
  <c r="CN133" i="4" s="1"/>
  <c r="CN136" i="4" s="1"/>
  <c r="CN135" i="4"/>
  <c r="CN193" i="4" s="1"/>
  <c r="AO132" i="4"/>
  <c r="AO133" i="4" s="1"/>
  <c r="AO136" i="4" s="1"/>
  <c r="AO149" i="4"/>
  <c r="AQ151" i="4" s="1"/>
  <c r="AQ154" i="4" s="1"/>
  <c r="AQ160" i="4" s="1"/>
  <c r="AQ194" i="4" s="1"/>
  <c r="AO135" i="4"/>
  <c r="AO193" i="4" s="1"/>
  <c r="EA135" i="4"/>
  <c r="EA193" i="4" s="1"/>
  <c r="EA132" i="4"/>
  <c r="EA133" i="4" s="1"/>
  <c r="EA136" i="4" s="1"/>
  <c r="EA149" i="4"/>
  <c r="CE132" i="4"/>
  <c r="CE133" i="4" s="1"/>
  <c r="CE136" i="4" s="1"/>
  <c r="CE149" i="4"/>
  <c r="CE135" i="4"/>
  <c r="W149" i="4"/>
  <c r="W132" i="4"/>
  <c r="W133" i="4" s="1"/>
  <c r="W136" i="4" s="1"/>
  <c r="W135" i="4"/>
  <c r="W193" i="4" s="1"/>
  <c r="CH132" i="4"/>
  <c r="CH133" i="4" s="1"/>
  <c r="CH136" i="4" s="1"/>
  <c r="CH149" i="4"/>
  <c r="CH151" i="4" s="1"/>
  <c r="CH154" i="4" s="1"/>
  <c r="CH160" i="4" s="1"/>
  <c r="CH194" i="4" s="1"/>
  <c r="CH135" i="4"/>
  <c r="CH193" i="4" s="1"/>
  <c r="ED149" i="4"/>
  <c r="ED132" i="4"/>
  <c r="ED133" i="4" s="1"/>
  <c r="ED136" i="4" s="1"/>
  <c r="ED135" i="4"/>
  <c r="ED193" i="4" s="1"/>
  <c r="AN149" i="4"/>
  <c r="AN151" i="4" s="1"/>
  <c r="AN154" i="4" s="1"/>
  <c r="AN157" i="4" s="1"/>
  <c r="AN158" i="4" s="1"/>
  <c r="AN161" i="4" s="1"/>
  <c r="AN181" i="4" s="1"/>
  <c r="AN132" i="4"/>
  <c r="AN133" i="4" s="1"/>
  <c r="AN136" i="4" s="1"/>
  <c r="AN135" i="4"/>
  <c r="AN193" i="4" s="1"/>
  <c r="CF149" i="4"/>
  <c r="CF151" i="4" s="1"/>
  <c r="CF154" i="4" s="1"/>
  <c r="CF135" i="4"/>
  <c r="CF193" i="4" s="1"/>
  <c r="CF132" i="4"/>
  <c r="CF133" i="4" s="1"/>
  <c r="CF136" i="4" s="1"/>
  <c r="Q132" i="4"/>
  <c r="Q133" i="4" s="1"/>
  <c r="Q136" i="4" s="1"/>
  <c r="BK137" i="4"/>
  <c r="DS32" i="4"/>
  <c r="DS38" i="4" s="1"/>
  <c r="DS169" i="4" s="1"/>
  <c r="CX157" i="4"/>
  <c r="CX158" i="4" s="1"/>
  <c r="CX161" i="4" s="1"/>
  <c r="CX181" i="4" s="1"/>
  <c r="Q135" i="4"/>
  <c r="Q193" i="4" s="1"/>
  <c r="DV157" i="4"/>
  <c r="DV158" i="4" s="1"/>
  <c r="DV161" i="4" s="1"/>
  <c r="DV160" i="4"/>
  <c r="BH132" i="4"/>
  <c r="BH133" i="4" s="1"/>
  <c r="BH136" i="4" s="1"/>
  <c r="T53" i="3"/>
  <c r="T54" i="3" s="1"/>
  <c r="BH135" i="4"/>
  <c r="EC137" i="4"/>
  <c r="BS32" i="4"/>
  <c r="BS38" i="4" s="1"/>
  <c r="BS169" i="4" s="1"/>
  <c r="O9" i="33"/>
  <c r="O10" i="33" s="1"/>
  <c r="BV32" i="4"/>
  <c r="BV35" i="4" s="1"/>
  <c r="BV36" i="4" s="1"/>
  <c r="BV39" i="4" s="1"/>
  <c r="DI160" i="4"/>
  <c r="DI157" i="4"/>
  <c r="DI158" i="4" s="1"/>
  <c r="DI161" i="4" s="1"/>
  <c r="DO135" i="4"/>
  <c r="DO193" i="4" s="1"/>
  <c r="T9" i="33"/>
  <c r="T10" i="33" s="1"/>
  <c r="Q160" i="4"/>
  <c r="Q194" i="4" s="1"/>
  <c r="CK132" i="4"/>
  <c r="CK133" i="4" s="1"/>
  <c r="CK136" i="4" s="1"/>
  <c r="AE32" i="4"/>
  <c r="AE35" i="4" s="1"/>
  <c r="AE36" i="4" s="1"/>
  <c r="AE39" i="4" s="1"/>
  <c r="DO132" i="4"/>
  <c r="DO133" i="4" s="1"/>
  <c r="DO136" i="4" s="1"/>
  <c r="M177" i="4"/>
  <c r="N174" i="4" s="1"/>
  <c r="N177" i="4" s="1"/>
  <c r="O174" i="4" s="1"/>
  <c r="O177" i="4" s="1"/>
  <c r="P174" i="4" s="1"/>
  <c r="P177" i="4" s="1"/>
  <c r="Q174" i="4" s="1"/>
  <c r="Q177" i="4" s="1"/>
  <c r="R174" i="4" s="1"/>
  <c r="R177" i="4" s="1"/>
  <c r="S174" i="4" s="1"/>
  <c r="S177" i="4" s="1"/>
  <c r="T174" i="4" s="1"/>
  <c r="T177" i="4" s="1"/>
  <c r="U174" i="4" s="1"/>
  <c r="U177" i="4" s="1"/>
  <c r="V174" i="4" s="1"/>
  <c r="V177" i="4" s="1"/>
  <c r="W174" i="4" s="1"/>
  <c r="W177" i="4" s="1"/>
  <c r="X174" i="4" s="1"/>
  <c r="X177" i="4" s="1"/>
  <c r="Y174" i="4" s="1"/>
  <c r="Y177" i="4" s="1"/>
  <c r="Z174" i="4" s="1"/>
  <c r="Z177" i="4" s="1"/>
  <c r="AA174" i="4" s="1"/>
  <c r="AA177" i="4" s="1"/>
  <c r="AB174" i="4" s="1"/>
  <c r="AB177" i="4" s="1"/>
  <c r="AC174" i="4" s="1"/>
  <c r="AC177" i="4" s="1"/>
  <c r="AD174" i="4" s="1"/>
  <c r="AD177" i="4" s="1"/>
  <c r="AE174" i="4" s="1"/>
  <c r="AE177" i="4" s="1"/>
  <c r="AF174" i="4" s="1"/>
  <c r="AF177" i="4" s="1"/>
  <c r="AG174" i="4" s="1"/>
  <c r="AG177" i="4" s="1"/>
  <c r="AH174" i="4" s="1"/>
  <c r="AH177" i="4" s="1"/>
  <c r="AI174" i="4" s="1"/>
  <c r="AI177" i="4" s="1"/>
  <c r="AJ174" i="4" s="1"/>
  <c r="AJ177" i="4" s="1"/>
  <c r="AK174" i="4" s="1"/>
  <c r="AK177" i="4" s="1"/>
  <c r="AL174" i="4" s="1"/>
  <c r="AL177" i="4" s="1"/>
  <c r="AM174" i="4" s="1"/>
  <c r="AM177" i="4" s="1"/>
  <c r="AN174" i="4" s="1"/>
  <c r="AN177" i="4" s="1"/>
  <c r="AO174" i="4" s="1"/>
  <c r="AO177" i="4" s="1"/>
  <c r="AP174" i="4" s="1"/>
  <c r="AP177" i="4" s="1"/>
  <c r="AQ174" i="4" s="1"/>
  <c r="AQ177" i="4" s="1"/>
  <c r="AR174" i="4" s="1"/>
  <c r="AR177" i="4" s="1"/>
  <c r="AS174" i="4" s="1"/>
  <c r="AS177" i="4" s="1"/>
  <c r="AT174" i="4" s="1"/>
  <c r="AT177" i="4" s="1"/>
  <c r="AU174" i="4" s="1"/>
  <c r="AU177" i="4" s="1"/>
  <c r="AV174" i="4" s="1"/>
  <c r="AV177" i="4" s="1"/>
  <c r="AW174" i="4" s="1"/>
  <c r="AW177" i="4" s="1"/>
  <c r="AX174" i="4" s="1"/>
  <c r="AX177" i="4" s="1"/>
  <c r="AY174" i="4" s="1"/>
  <c r="AY177" i="4" s="1"/>
  <c r="AZ174" i="4" s="1"/>
  <c r="AZ177" i="4" s="1"/>
  <c r="BA174" i="4" s="1"/>
  <c r="BA177" i="4" s="1"/>
  <c r="BB174" i="4" s="1"/>
  <c r="BB177" i="4" s="1"/>
  <c r="BC174" i="4" s="1"/>
  <c r="BC177" i="4" s="1"/>
  <c r="BD174" i="4" s="1"/>
  <c r="BD177" i="4" s="1"/>
  <c r="BE174" i="4" s="1"/>
  <c r="BE177" i="4" s="1"/>
  <c r="BF174" i="4" s="1"/>
  <c r="BF177" i="4" s="1"/>
  <c r="BG174" i="4" s="1"/>
  <c r="BG177" i="4" s="1"/>
  <c r="BH174" i="4" s="1"/>
  <c r="BH177" i="4" s="1"/>
  <c r="BI174" i="4" s="1"/>
  <c r="BI177" i="4" s="1"/>
  <c r="BJ174" i="4" s="1"/>
  <c r="BJ177" i="4" s="1"/>
  <c r="BK174" i="4" s="1"/>
  <c r="BK177" i="4" s="1"/>
  <c r="BL174" i="4" s="1"/>
  <c r="BL177" i="4" s="1"/>
  <c r="BM174" i="4" s="1"/>
  <c r="BM177" i="4" s="1"/>
  <c r="BN174" i="4" s="1"/>
  <c r="BN177" i="4" s="1"/>
  <c r="BO174" i="4" s="1"/>
  <c r="BO177" i="4" s="1"/>
  <c r="BP174" i="4" s="1"/>
  <c r="BP177" i="4" s="1"/>
  <c r="BQ174" i="4" s="1"/>
  <c r="BQ177" i="4" s="1"/>
  <c r="BR174" i="4" s="1"/>
  <c r="BR177" i="4" s="1"/>
  <c r="BS174" i="4" s="1"/>
  <c r="BS177" i="4" s="1"/>
  <c r="BT174" i="4" s="1"/>
  <c r="BT177" i="4" s="1"/>
  <c r="BU174" i="4" s="1"/>
  <c r="BU177" i="4" s="1"/>
  <c r="BV174" i="4" s="1"/>
  <c r="BV177" i="4" s="1"/>
  <c r="BW174" i="4" s="1"/>
  <c r="BW177" i="4" s="1"/>
  <c r="BX174" i="4" s="1"/>
  <c r="BX177" i="4" s="1"/>
  <c r="BY174" i="4" s="1"/>
  <c r="BY177" i="4" s="1"/>
  <c r="BZ174" i="4" s="1"/>
  <c r="BZ177" i="4" s="1"/>
  <c r="CA174" i="4" s="1"/>
  <c r="CA177" i="4" s="1"/>
  <c r="CB174" i="4" s="1"/>
  <c r="CB177" i="4" s="1"/>
  <c r="CC174" i="4" s="1"/>
  <c r="CC177" i="4" s="1"/>
  <c r="CD174" i="4" s="1"/>
  <c r="CD177" i="4" s="1"/>
  <c r="CE174" i="4" s="1"/>
  <c r="CE177" i="4" s="1"/>
  <c r="CF174" i="4" s="1"/>
  <c r="CF177" i="4" s="1"/>
  <c r="CG174" i="4" s="1"/>
  <c r="CG177" i="4" s="1"/>
  <c r="CH174" i="4" s="1"/>
  <c r="CH177" i="4" s="1"/>
  <c r="CI174" i="4" s="1"/>
  <c r="CI177" i="4" s="1"/>
  <c r="CJ174" i="4" s="1"/>
  <c r="CJ177" i="4" s="1"/>
  <c r="CK174" i="4" s="1"/>
  <c r="CK177" i="4" s="1"/>
  <c r="CL174" i="4" s="1"/>
  <c r="CL177" i="4" s="1"/>
  <c r="CM174" i="4" s="1"/>
  <c r="CM177" i="4" s="1"/>
  <c r="CN174" i="4" s="1"/>
  <c r="CN177" i="4" s="1"/>
  <c r="CO174" i="4" s="1"/>
  <c r="CO177" i="4" s="1"/>
  <c r="CP174" i="4" s="1"/>
  <c r="CP177" i="4" s="1"/>
  <c r="CQ174" i="4" s="1"/>
  <c r="CQ177" i="4" s="1"/>
  <c r="CR174" i="4" s="1"/>
  <c r="CR177" i="4" s="1"/>
  <c r="CS174" i="4" s="1"/>
  <c r="CS177" i="4" s="1"/>
  <c r="CT174" i="4" s="1"/>
  <c r="CT177" i="4" s="1"/>
  <c r="CU174" i="4" s="1"/>
  <c r="CU177" i="4" s="1"/>
  <c r="CV174" i="4" s="1"/>
  <c r="CV177" i="4" s="1"/>
  <c r="CW174" i="4" s="1"/>
  <c r="CW177" i="4" s="1"/>
  <c r="CX174" i="4" s="1"/>
  <c r="CX177" i="4" s="1"/>
  <c r="CY174" i="4" s="1"/>
  <c r="CY177" i="4" s="1"/>
  <c r="CZ174" i="4" s="1"/>
  <c r="CZ177" i="4" s="1"/>
  <c r="DA174" i="4" s="1"/>
  <c r="DA177" i="4" s="1"/>
  <c r="DB174" i="4" s="1"/>
  <c r="DB177" i="4" s="1"/>
  <c r="DC174" i="4" s="1"/>
  <c r="DC177" i="4" s="1"/>
  <c r="DD174" i="4" s="1"/>
  <c r="DD177" i="4" s="1"/>
  <c r="DE174" i="4" s="1"/>
  <c r="DE177" i="4" s="1"/>
  <c r="DF174" i="4" s="1"/>
  <c r="DF177" i="4" s="1"/>
  <c r="DG174" i="4" s="1"/>
  <c r="DG177" i="4" s="1"/>
  <c r="DH174" i="4" s="1"/>
  <c r="DH177" i="4" s="1"/>
  <c r="DI174" i="4" s="1"/>
  <c r="DI177" i="4" s="1"/>
  <c r="DJ174" i="4" s="1"/>
  <c r="DJ177" i="4" s="1"/>
  <c r="DK174" i="4" s="1"/>
  <c r="DK177" i="4" s="1"/>
  <c r="DL174" i="4" s="1"/>
  <c r="DL177" i="4" s="1"/>
  <c r="DM174" i="4" s="1"/>
  <c r="DM177" i="4" s="1"/>
  <c r="DN174" i="4" s="1"/>
  <c r="DN177" i="4" s="1"/>
  <c r="DO174" i="4" s="1"/>
  <c r="DO177" i="4" s="1"/>
  <c r="DP174" i="4" s="1"/>
  <c r="DP177" i="4" s="1"/>
  <c r="DQ174" i="4" s="1"/>
  <c r="DQ177" i="4" s="1"/>
  <c r="DR174" i="4" s="1"/>
  <c r="DR177" i="4" s="1"/>
  <c r="DS174" i="4" s="1"/>
  <c r="DS177" i="4" s="1"/>
  <c r="DT174" i="4" s="1"/>
  <c r="DT177" i="4" s="1"/>
  <c r="DU174" i="4" s="1"/>
  <c r="DU177" i="4" s="1"/>
  <c r="DV174" i="4" s="1"/>
  <c r="DV177" i="4" s="1"/>
  <c r="DW174" i="4" s="1"/>
  <c r="DW177" i="4" s="1"/>
  <c r="DX174" i="4" s="1"/>
  <c r="DX177" i="4" s="1"/>
  <c r="DY174" i="4" s="1"/>
  <c r="DY177" i="4" s="1"/>
  <c r="DZ174" i="4" s="1"/>
  <c r="DZ177" i="4" s="1"/>
  <c r="EA174" i="4" s="1"/>
  <c r="EA177" i="4" s="1"/>
  <c r="EB174" i="4" s="1"/>
  <c r="EB177" i="4" s="1"/>
  <c r="EC174" i="4" s="1"/>
  <c r="EC177" i="4" s="1"/>
  <c r="ED174" i="4" s="1"/>
  <c r="ED177" i="4" s="1"/>
  <c r="EE174" i="4" s="1"/>
  <c r="EE177" i="4" s="1"/>
  <c r="EF174" i="4" s="1"/>
  <c r="EF177" i="4" s="1"/>
  <c r="EG174" i="4" s="1"/>
  <c r="EG177" i="4" s="1"/>
  <c r="EH174" i="4" s="1"/>
  <c r="EH177" i="4" s="1"/>
  <c r="K59" i="6"/>
  <c r="AA32" i="4"/>
  <c r="AA35" i="4" s="1"/>
  <c r="AA36" i="4" s="1"/>
  <c r="AA39" i="4" s="1"/>
  <c r="DN32" i="4"/>
  <c r="DN35" i="4" s="1"/>
  <c r="DN36" i="4" s="1"/>
  <c r="DN39" i="4" s="1"/>
  <c r="O50" i="4" a="1"/>
  <c r="O50" i="4" s="1"/>
  <c r="O69" i="4" s="1"/>
  <c r="O73" i="4" s="1"/>
  <c r="O79" i="4" s="1"/>
  <c r="O170" i="4" s="1"/>
  <c r="CL31" i="13"/>
  <c r="Q11" i="14" s="1"/>
  <c r="BH32" i="4"/>
  <c r="BH35" i="4" s="1"/>
  <c r="BH36" i="4" s="1"/>
  <c r="BH39" i="4" s="1"/>
  <c r="AD32" i="4"/>
  <c r="AD35" i="4" s="1"/>
  <c r="AD36" i="4" s="1"/>
  <c r="AD39" i="4" s="1"/>
  <c r="U32" i="4"/>
  <c r="U38" i="4" s="1"/>
  <c r="U169" i="4" s="1"/>
  <c r="L31" i="13"/>
  <c r="EG31" i="13"/>
  <c r="O53" i="3"/>
  <c r="O54" i="3" s="1"/>
  <c r="V32" i="4"/>
  <c r="V38" i="4" s="1"/>
  <c r="V169" i="4" s="1"/>
  <c r="CE31" i="13"/>
  <c r="P11" i="14" s="1"/>
  <c r="CS32" i="4"/>
  <c r="CS38" i="4" s="1"/>
  <c r="CS169" i="4" s="1"/>
  <c r="R53" i="3"/>
  <c r="R54" i="3" s="1"/>
  <c r="R9" i="33"/>
  <c r="R10" i="33" s="1"/>
  <c r="BY32" i="4"/>
  <c r="BY35" i="4" s="1"/>
  <c r="BY36" i="4" s="1"/>
  <c r="BY39" i="4" s="1"/>
  <c r="CM32" i="4"/>
  <c r="CM35" i="4" s="1"/>
  <c r="CM36" i="4" s="1"/>
  <c r="CM39" i="4" s="1"/>
  <c r="BG32" i="4"/>
  <c r="BG38" i="4" s="1"/>
  <c r="BG169" i="4" s="1"/>
  <c r="AC32" i="4"/>
  <c r="AC35" i="4" s="1"/>
  <c r="AC36" i="4" s="1"/>
  <c r="AC39" i="4" s="1"/>
  <c r="N53" i="3"/>
  <c r="N54" i="3" s="1"/>
  <c r="N9" i="33"/>
  <c r="N10" i="33" s="1"/>
  <c r="BE32" i="4"/>
  <c r="BE38" i="4" s="1"/>
  <c r="BE169" i="4" s="1"/>
  <c r="M53" i="3"/>
  <c r="M54" i="3" s="1"/>
  <c r="CF32" i="4"/>
  <c r="CF35" i="4" s="1"/>
  <c r="CF36" i="4" s="1"/>
  <c r="CF39" i="4" s="1"/>
  <c r="Z32" i="4"/>
  <c r="Z35" i="4" s="1"/>
  <c r="Z36" i="4" s="1"/>
  <c r="Z39" i="4" s="1"/>
  <c r="K32" i="4"/>
  <c r="K35" i="4" s="1"/>
  <c r="K36" i="4" s="1"/>
  <c r="K39" i="4" s="1"/>
  <c r="CJ32" i="4"/>
  <c r="CJ38" i="4" s="1"/>
  <c r="CJ169" i="4" s="1"/>
  <c r="J53" i="3"/>
  <c r="J54" i="3" s="1"/>
  <c r="EH31" i="13"/>
  <c r="S59" i="6"/>
  <c r="U9" i="33"/>
  <c r="U10" i="33" s="1"/>
  <c r="U53" i="3"/>
  <c r="U54" i="3" s="1"/>
  <c r="N31" i="13"/>
  <c r="K9" i="33"/>
  <c r="K10" i="33" s="1"/>
  <c r="Q9" i="33"/>
  <c r="Q10" i="33" s="1"/>
  <c r="CP32" i="4"/>
  <c r="CP35" i="4" s="1"/>
  <c r="CP36" i="4" s="1"/>
  <c r="CP39" i="4" s="1"/>
  <c r="L53" i="3"/>
  <c r="L54" i="3" s="1"/>
  <c r="L9" i="33"/>
  <c r="L10" i="33" s="1"/>
  <c r="DP243" i="4"/>
  <c r="T50" i="14"/>
  <c r="T59" i="6"/>
  <c r="L59" i="6"/>
  <c r="T32" i="4"/>
  <c r="T35" i="4" s="1"/>
  <c r="T36" i="4" s="1"/>
  <c r="T39" i="4" s="1"/>
  <c r="T31" i="13"/>
  <c r="J73" i="4"/>
  <c r="BT18" i="4"/>
  <c r="P59" i="6"/>
  <c r="R59" i="6"/>
  <c r="J59" i="6"/>
  <c r="U59" i="6"/>
  <c r="N59" i="6"/>
  <c r="S53" i="3"/>
  <c r="S54" i="3" s="1"/>
  <c r="DO151" i="4"/>
  <c r="DO154" i="4" s="1"/>
  <c r="DO160" i="4" s="1"/>
  <c r="DO194" i="4" s="1"/>
  <c r="DQ151" i="4"/>
  <c r="DQ154" i="4" s="1"/>
  <c r="K53" i="3"/>
  <c r="K54" i="3" s="1"/>
  <c r="BE151" i="4"/>
  <c r="BE154" i="4" s="1"/>
  <c r="CA151" i="4"/>
  <c r="CA154" i="4" s="1"/>
  <c r="CA160" i="4" s="1"/>
  <c r="CA194" i="4" s="1"/>
  <c r="CF18" i="4"/>
  <c r="Q59" i="6"/>
  <c r="M59" i="6"/>
  <c r="O59" i="6"/>
  <c r="P53" i="3"/>
  <c r="P54" i="3" s="1"/>
  <c r="P9" i="33"/>
  <c r="P10" i="33" s="1"/>
  <c r="BW32" i="4"/>
  <c r="BW38" i="4" s="1"/>
  <c r="BW169" i="4" s="1"/>
  <c r="DD32" i="4"/>
  <c r="DD38" i="4" s="1"/>
  <c r="DD169" i="4" s="1"/>
  <c r="S9" i="33"/>
  <c r="S10" i="33" s="1"/>
  <c r="DD31" i="13"/>
  <c r="Q53" i="3"/>
  <c r="Q54" i="3" s="1"/>
  <c r="H48" i="4"/>
  <c r="AS31" i="13"/>
  <c r="M9" i="33"/>
  <c r="M10" i="33" s="1"/>
  <c r="H14" i="4"/>
  <c r="H18" i="4" s="1"/>
  <c r="S50" i="4" a="1"/>
  <c r="S50" i="4" s="1"/>
  <c r="S69" i="4" s="1"/>
  <c r="S73" i="4" s="1"/>
  <c r="S76" i="4" s="1"/>
  <c r="S77" i="4" s="1"/>
  <c r="S80" i="4" s="1"/>
  <c r="H30" i="4"/>
  <c r="M132" i="4"/>
  <c r="M133" i="4" s="1"/>
  <c r="M136" i="4" s="1"/>
  <c r="M135" i="4"/>
  <c r="M193" i="4" s="1"/>
  <c r="M149" i="4"/>
  <c r="M151" i="4" s="1"/>
  <c r="M154" i="4" s="1"/>
  <c r="M160" i="4" s="1"/>
  <c r="M194" i="4" s="1"/>
  <c r="DG38" i="4"/>
  <c r="DG169" i="4" s="1"/>
  <c r="M53" i="14"/>
  <c r="M51" i="33"/>
  <c r="S53" i="14"/>
  <c r="S51" i="33"/>
  <c r="T53" i="14"/>
  <c r="T51" i="33"/>
  <c r="N53" i="14"/>
  <c r="N51" i="33"/>
  <c r="O53" i="14"/>
  <c r="O51" i="33"/>
  <c r="J53" i="14"/>
  <c r="J51" i="33"/>
  <c r="P53" i="14"/>
  <c r="P51" i="33"/>
  <c r="U53" i="14"/>
  <c r="U51" i="33"/>
  <c r="Q53" i="14"/>
  <c r="Q51" i="33"/>
  <c r="L73" i="4"/>
  <c r="L76" i="4" s="1"/>
  <c r="L77" i="4" s="1"/>
  <c r="L80" i="4" s="1"/>
  <c r="AL73" i="4"/>
  <c r="AL76" i="4" s="1"/>
  <c r="AL77" i="4" s="1"/>
  <c r="AL80" i="4" s="1"/>
  <c r="AL244" i="4" s="1"/>
  <c r="CR73" i="4"/>
  <c r="CR76" i="4" s="1"/>
  <c r="CR77" i="4" s="1"/>
  <c r="CR80" i="4" s="1"/>
  <c r="CR244" i="4" s="1"/>
  <c r="EB73" i="4"/>
  <c r="EB76" i="4" s="1"/>
  <c r="EB77" i="4" s="1"/>
  <c r="EB80" i="4" s="1"/>
  <c r="EB244" i="4" s="1"/>
  <c r="CT73" i="4"/>
  <c r="CT79" i="4" s="1"/>
  <c r="CT170" i="4" s="1"/>
  <c r="U48" i="33"/>
  <c r="U57" i="6" s="1"/>
  <c r="DJ243" i="4"/>
  <c r="S48" i="33"/>
  <c r="S170" i="33" s="1"/>
  <c r="BU243" i="4"/>
  <c r="O48" i="33"/>
  <c r="O170" i="33" s="1"/>
  <c r="BQ73" i="4"/>
  <c r="BQ76" i="4" s="1"/>
  <c r="BQ77" i="4" s="1"/>
  <c r="BQ80" i="4" s="1"/>
  <c r="BQ244" i="4" s="1"/>
  <c r="R73" i="4"/>
  <c r="R76" i="4" s="1"/>
  <c r="R77" i="4" s="1"/>
  <c r="R80" i="4" s="1"/>
  <c r="R244" i="4" s="1"/>
  <c r="EC243" i="4"/>
  <c r="T48" i="33"/>
  <c r="T170" i="33" s="1"/>
  <c r="BB243" i="4"/>
  <c r="N48" i="33"/>
  <c r="N170" i="33" s="1"/>
  <c r="AF243" i="4"/>
  <c r="L298" i="4" s="1"/>
  <c r="L48" i="33"/>
  <c r="L170" i="33" s="1"/>
  <c r="Y243" i="4"/>
  <c r="Y73" i="4"/>
  <c r="Y79" i="4" s="1"/>
  <c r="Y170" i="4" s="1"/>
  <c r="DF73" i="4"/>
  <c r="DF79" i="4" s="1"/>
  <c r="DF170" i="4" s="1"/>
  <c r="AI73" i="4"/>
  <c r="AI79" i="4" s="1"/>
  <c r="AI170" i="4" s="1"/>
  <c r="Q48" i="33"/>
  <c r="Q57" i="6" s="1"/>
  <c r="R48" i="33"/>
  <c r="R170" i="33" s="1"/>
  <c r="M48" i="33"/>
  <c r="M57" i="6" s="1"/>
  <c r="CO73" i="4"/>
  <c r="CO76" i="4" s="1"/>
  <c r="CO77" i="4" s="1"/>
  <c r="CO80" i="4" s="1"/>
  <c r="CO244" i="4" s="1"/>
  <c r="BW73" i="4"/>
  <c r="BW76" i="4" s="1"/>
  <c r="BW77" i="4" s="1"/>
  <c r="BW80" i="4" s="1"/>
  <c r="BW244" i="4" s="1"/>
  <c r="P48" i="33"/>
  <c r="P170" i="33" s="1"/>
  <c r="K76" i="4"/>
  <c r="K77" i="4" s="1"/>
  <c r="K80" i="4" s="1"/>
  <c r="J241" i="4"/>
  <c r="AS11" i="21"/>
  <c r="R11" i="21"/>
  <c r="AI38" i="4"/>
  <c r="AI40" i="4" s="1"/>
  <c r="Q11" i="21"/>
  <c r="BR35" i="4"/>
  <c r="BR36" i="4" s="1"/>
  <c r="BR39" i="4" s="1"/>
  <c r="BR40" i="4" s="1"/>
  <c r="L210" i="25"/>
  <c r="J157" i="4"/>
  <c r="J158" i="4" s="1"/>
  <c r="J161" i="4" s="1"/>
  <c r="J160" i="4"/>
  <c r="R162" i="4"/>
  <c r="R251" i="4" s="1"/>
  <c r="BL162" i="4"/>
  <c r="BL251" i="4" s="1"/>
  <c r="BL11" i="21"/>
  <c r="DB151" i="4"/>
  <c r="DB154" i="4" s="1"/>
  <c r="Y151" i="4"/>
  <c r="Y154" i="4" s="1"/>
  <c r="AP151" i="4"/>
  <c r="AP154" i="4" s="1"/>
  <c r="BD151" i="4"/>
  <c r="BD154" i="4" s="1"/>
  <c r="DP151" i="4"/>
  <c r="DP154" i="4" s="1"/>
  <c r="AI151" i="4"/>
  <c r="AI154" i="4" s="1"/>
  <c r="EG151" i="4"/>
  <c r="EG154" i="4" s="1"/>
  <c r="EG160" i="4" s="1"/>
  <c r="BZ151" i="4"/>
  <c r="BZ154" i="4" s="1"/>
  <c r="AD151" i="4"/>
  <c r="AD154" i="4" s="1"/>
  <c r="L151" i="4"/>
  <c r="L154" i="4" s="1"/>
  <c r="CG151" i="4"/>
  <c r="CG154" i="4" s="1"/>
  <c r="EE151" i="4"/>
  <c r="EE154" i="4" s="1"/>
  <c r="CL151" i="4"/>
  <c r="CL154" i="4" s="1"/>
  <c r="U20" i="33"/>
  <c r="U22" i="33" s="1"/>
  <c r="U23" i="14"/>
  <c r="U65" i="3" s="1"/>
  <c r="M70" i="4"/>
  <c r="M243" i="4" s="1"/>
  <c r="H63" i="4"/>
  <c r="H70" i="4" s="1"/>
  <c r="EC38" i="4"/>
  <c r="EC169" i="4" s="1"/>
  <c r="O38" i="4"/>
  <c r="O169" i="4" s="1"/>
  <c r="DB35" i="4"/>
  <c r="DB36" i="4" s="1"/>
  <c r="DB39" i="4" s="1"/>
  <c r="DB40" i="4" s="1"/>
  <c r="CH241" i="4"/>
  <c r="CH73" i="4"/>
  <c r="CH76" i="4" s="1"/>
  <c r="CH77" i="4" s="1"/>
  <c r="CH80" i="4" s="1"/>
  <c r="CH244" i="4" s="1"/>
  <c r="DJ241" i="4"/>
  <c r="DJ73" i="4"/>
  <c r="DJ76" i="4" s="1"/>
  <c r="DJ77" i="4" s="1"/>
  <c r="DJ80" i="4" s="1"/>
  <c r="DJ244" i="4" s="1"/>
  <c r="X241" i="4"/>
  <c r="X73" i="4"/>
  <c r="X76" i="4" s="1"/>
  <c r="X77" i="4" s="1"/>
  <c r="X80" i="4" s="1"/>
  <c r="X244" i="4" s="1"/>
  <c r="DV241" i="4"/>
  <c r="DV73" i="4"/>
  <c r="DV76" i="4" s="1"/>
  <c r="DV77" i="4" s="1"/>
  <c r="DV80" i="4" s="1"/>
  <c r="DV244" i="4" s="1"/>
  <c r="Q241" i="4"/>
  <c r="Q73" i="4"/>
  <c r="Q76" i="4" s="1"/>
  <c r="Q77" i="4" s="1"/>
  <c r="Q80" i="4" s="1"/>
  <c r="Q244" i="4" s="1"/>
  <c r="BX73" i="4"/>
  <c r="BX79" i="4" s="1"/>
  <c r="BX170" i="4" s="1"/>
  <c r="BB73" i="4"/>
  <c r="BB76" i="4" s="1"/>
  <c r="BB77" i="4" s="1"/>
  <c r="BB80" i="4" s="1"/>
  <c r="BB244" i="4" s="1"/>
  <c r="AM73" i="4"/>
  <c r="AM76" i="4" s="1"/>
  <c r="AM77" i="4" s="1"/>
  <c r="AM80" i="4" s="1"/>
  <c r="AM244" i="4" s="1"/>
  <c r="BV241" i="4"/>
  <c r="BV73" i="4"/>
  <c r="BV76" i="4" s="1"/>
  <c r="BV77" i="4" s="1"/>
  <c r="BV80" i="4" s="1"/>
  <c r="BV244" i="4" s="1"/>
  <c r="CF241" i="4"/>
  <c r="CF73" i="4"/>
  <c r="BH241" i="4"/>
  <c r="BH73" i="4"/>
  <c r="BH79" i="4" s="1"/>
  <c r="BH170" i="4" s="1"/>
  <c r="DM241" i="4"/>
  <c r="DM73" i="4"/>
  <c r="DM76" i="4" s="1"/>
  <c r="DM77" i="4" s="1"/>
  <c r="DM80" i="4" s="1"/>
  <c r="DM244" i="4" s="1"/>
  <c r="BT241" i="4"/>
  <c r="BT73" i="4"/>
  <c r="BT79" i="4" s="1"/>
  <c r="BT170" i="4" s="1"/>
  <c r="CN241" i="4"/>
  <c r="CN73" i="4"/>
  <c r="CN79" i="4" s="1"/>
  <c r="CN170" i="4" s="1"/>
  <c r="V241" i="4"/>
  <c r="V73" i="4"/>
  <c r="V79" i="4" s="1"/>
  <c r="V170" i="4" s="1"/>
  <c r="DI241" i="4"/>
  <c r="DI73" i="4"/>
  <c r="DI79" i="4" s="1"/>
  <c r="DI170" i="4" s="1"/>
  <c r="EE79" i="4"/>
  <c r="EE170" i="4" s="1"/>
  <c r="DU241" i="4"/>
  <c r="DU73" i="4"/>
  <c r="DU76" i="4" s="1"/>
  <c r="DU77" i="4" s="1"/>
  <c r="DU80" i="4" s="1"/>
  <c r="DU26" i="21" s="1"/>
  <c r="BA241" i="4"/>
  <c r="BA73" i="4"/>
  <c r="BA79" i="4" s="1"/>
  <c r="BA170" i="4" s="1"/>
  <c r="CE241" i="4"/>
  <c r="CE73" i="4"/>
  <c r="CE79" i="4" s="1"/>
  <c r="CE170" i="4" s="1"/>
  <c r="AW241" i="4"/>
  <c r="AW73" i="4"/>
  <c r="AW79" i="4" s="1"/>
  <c r="AW170" i="4" s="1"/>
  <c r="EA241" i="4"/>
  <c r="EA73" i="4"/>
  <c r="EA76" i="4" s="1"/>
  <c r="EA77" i="4" s="1"/>
  <c r="EA80" i="4" s="1"/>
  <c r="EA182" i="4" s="1"/>
  <c r="BJ241" i="4"/>
  <c r="BJ73" i="4"/>
  <c r="BJ76" i="4" s="1"/>
  <c r="BJ77" i="4" s="1"/>
  <c r="BJ80" i="4" s="1"/>
  <c r="BJ244" i="4" s="1"/>
  <c r="EC241" i="4"/>
  <c r="EC73" i="4"/>
  <c r="EC79" i="4" s="1"/>
  <c r="EC170" i="4" s="1"/>
  <c r="BD241" i="4"/>
  <c r="BD73" i="4"/>
  <c r="BD79" i="4" s="1"/>
  <c r="BD170" i="4" s="1"/>
  <c r="BS241" i="4"/>
  <c r="BS73" i="4"/>
  <c r="BS76" i="4" s="1"/>
  <c r="BS77" i="4" s="1"/>
  <c r="BS80" i="4" s="1"/>
  <c r="BS244" i="4" s="1"/>
  <c r="AX241" i="4"/>
  <c r="AX73" i="4"/>
  <c r="AX76" i="4" s="1"/>
  <c r="AX77" i="4" s="1"/>
  <c r="AX80" i="4" s="1"/>
  <c r="AX244" i="4" s="1"/>
  <c r="DN241" i="4"/>
  <c r="DN73" i="4"/>
  <c r="DN79" i="4" s="1"/>
  <c r="DN170" i="4" s="1"/>
  <c r="DZ73" i="4"/>
  <c r="DZ76" i="4" s="1"/>
  <c r="DZ77" i="4" s="1"/>
  <c r="DZ80" i="4" s="1"/>
  <c r="DZ244" i="4" s="1"/>
  <c r="J38" i="4"/>
  <c r="J169" i="4" s="1"/>
  <c r="J35" i="4"/>
  <c r="J36" i="4" s="1"/>
  <c r="J39" i="4" s="1"/>
  <c r="P73" i="4"/>
  <c r="P79" i="4" s="1"/>
  <c r="P170" i="4" s="1"/>
  <c r="BI73" i="4"/>
  <c r="BI76" i="4" s="1"/>
  <c r="BI77" i="4" s="1"/>
  <c r="BI80" i="4" s="1"/>
  <c r="BI244" i="4" s="1"/>
  <c r="CI73" i="4"/>
  <c r="CI76" i="4" s="1"/>
  <c r="CI77" i="4" s="1"/>
  <c r="CI80" i="4" s="1"/>
  <c r="CI244" i="4" s="1"/>
  <c r="CU73" i="4"/>
  <c r="CU79" i="4" s="1"/>
  <c r="CU170" i="4" s="1"/>
  <c r="H30" i="13"/>
  <c r="L11" i="14"/>
  <c r="M68" i="4"/>
  <c r="M241" i="4" s="1"/>
  <c r="H49" i="4"/>
  <c r="H68" i="4" s="1"/>
  <c r="CZ73" i="4"/>
  <c r="CZ79" i="4" s="1"/>
  <c r="CZ170" i="4" s="1"/>
  <c r="CY73" i="4"/>
  <c r="CY76" i="4" s="1"/>
  <c r="CY77" i="4" s="1"/>
  <c r="CY80" i="4" s="1"/>
  <c r="AU73" i="4"/>
  <c r="AU76" i="4" s="1"/>
  <c r="AU77" i="4" s="1"/>
  <c r="AU80" i="4" s="1"/>
  <c r="BE73" i="4"/>
  <c r="BE76" i="4" s="1"/>
  <c r="BE77" i="4" s="1"/>
  <c r="BE80" i="4" s="1"/>
  <c r="BE244" i="4" s="1"/>
  <c r="CL73" i="4"/>
  <c r="CL76" i="4" s="1"/>
  <c r="CL77" i="4" s="1"/>
  <c r="CL80" i="4" s="1"/>
  <c r="AD73" i="4"/>
  <c r="AD79" i="4" s="1"/>
  <c r="AD170" i="4" s="1"/>
  <c r="AY73" i="4"/>
  <c r="AY79" i="4" s="1"/>
  <c r="AY170" i="4" s="1"/>
  <c r="DE73" i="4"/>
  <c r="DE79" i="4" s="1"/>
  <c r="DE170" i="4" s="1"/>
  <c r="CA73" i="4"/>
  <c r="CA79" i="4" s="1"/>
  <c r="CA170" i="4" s="1"/>
  <c r="AO73" i="4"/>
  <c r="AO76" i="4" s="1"/>
  <c r="AO77" i="4" s="1"/>
  <c r="AO80" i="4" s="1"/>
  <c r="AO244" i="4" s="1"/>
  <c r="AZ73" i="4"/>
  <c r="AZ76" i="4" s="1"/>
  <c r="AZ77" i="4" s="1"/>
  <c r="AZ80" i="4" s="1"/>
  <c r="DK73" i="4"/>
  <c r="DK76" i="4" s="1"/>
  <c r="DK77" i="4" s="1"/>
  <c r="DK80" i="4" s="1"/>
  <c r="AP73" i="4"/>
  <c r="AP76" i="4" s="1"/>
  <c r="AP77" i="4" s="1"/>
  <c r="AP80" i="4" s="1"/>
  <c r="CW73" i="4"/>
  <c r="CW76" i="4" s="1"/>
  <c r="CW77" i="4" s="1"/>
  <c r="CW80" i="4" s="1"/>
  <c r="CP73" i="4"/>
  <c r="CP76" i="4" s="1"/>
  <c r="CP77" i="4" s="1"/>
  <c r="CP80" i="4" s="1"/>
  <c r="CP244" i="4" s="1"/>
  <c r="CS73" i="4"/>
  <c r="CS76" i="4" s="1"/>
  <c r="CS77" i="4" s="1"/>
  <c r="CS80" i="4" s="1"/>
  <c r="DD73" i="4"/>
  <c r="DD79" i="4" s="1"/>
  <c r="DD170" i="4" s="1"/>
  <c r="BY73" i="4"/>
  <c r="BY79" i="4" s="1"/>
  <c r="BY170" i="4" s="1"/>
  <c r="T73" i="4"/>
  <c r="T76" i="4" s="1"/>
  <c r="T77" i="4" s="1"/>
  <c r="T80" i="4" s="1"/>
  <c r="DR73" i="4"/>
  <c r="DR76" i="4" s="1"/>
  <c r="DR77" i="4" s="1"/>
  <c r="DR80" i="4" s="1"/>
  <c r="EF73" i="4"/>
  <c r="EF79" i="4" s="1"/>
  <c r="EF170" i="4" s="1"/>
  <c r="DA73" i="4"/>
  <c r="DA79" i="4" s="1"/>
  <c r="DA170" i="4" s="1"/>
  <c r="DQ73" i="4"/>
  <c r="DQ79" i="4" s="1"/>
  <c r="DQ170" i="4" s="1"/>
  <c r="AR73" i="4"/>
  <c r="AR76" i="4" s="1"/>
  <c r="AR77" i="4" s="1"/>
  <c r="AR80" i="4" s="1"/>
  <c r="BM73" i="4"/>
  <c r="BM79" i="4" s="1"/>
  <c r="BM170" i="4" s="1"/>
  <c r="DC73" i="4"/>
  <c r="DC79" i="4" s="1"/>
  <c r="DC170" i="4" s="1"/>
  <c r="DY73" i="4"/>
  <c r="DY79" i="4" s="1"/>
  <c r="DY170" i="4" s="1"/>
  <c r="DB73" i="4"/>
  <c r="DB79" i="4" s="1"/>
  <c r="DB170" i="4" s="1"/>
  <c r="BC73" i="4"/>
  <c r="BC79" i="4" s="1"/>
  <c r="BC170" i="4" s="1"/>
  <c r="DL73" i="4"/>
  <c r="DL76" i="4" s="1"/>
  <c r="DL77" i="4" s="1"/>
  <c r="DL80" i="4" s="1"/>
  <c r="AV73" i="4"/>
  <c r="AV79" i="4" s="1"/>
  <c r="AV170" i="4" s="1"/>
  <c r="DH73" i="4"/>
  <c r="DH79" i="4" s="1"/>
  <c r="DH170" i="4" s="1"/>
  <c r="CM73" i="4"/>
  <c r="CM79" i="4" s="1"/>
  <c r="CM170" i="4" s="1"/>
  <c r="CK73" i="4"/>
  <c r="CK79" i="4" s="1"/>
  <c r="CK170" i="4" s="1"/>
  <c r="CJ73" i="4"/>
  <c r="CJ76" i="4" s="1"/>
  <c r="CJ77" i="4" s="1"/>
  <c r="CJ80" i="4" s="1"/>
  <c r="AG73" i="4"/>
  <c r="AG79" i="4" s="1"/>
  <c r="AG170" i="4" s="1"/>
  <c r="AF73" i="4"/>
  <c r="AF76" i="4" s="1"/>
  <c r="AF77" i="4" s="1"/>
  <c r="AF80" i="4" s="1"/>
  <c r="BU73" i="4"/>
  <c r="BU76" i="4" s="1"/>
  <c r="BU77" i="4" s="1"/>
  <c r="BU80" i="4" s="1"/>
  <c r="CD73" i="4"/>
  <c r="CD76" i="4" s="1"/>
  <c r="CD77" i="4" s="1"/>
  <c r="CD80" i="4" s="1"/>
  <c r="AE73" i="4"/>
  <c r="AE76" i="4" s="1"/>
  <c r="AE77" i="4" s="1"/>
  <c r="AE80" i="4" s="1"/>
  <c r="DP73" i="4"/>
  <c r="DP79" i="4" s="1"/>
  <c r="DP170" i="4" s="1"/>
  <c r="EG73" i="4"/>
  <c r="EG76" i="4" s="1"/>
  <c r="EG77" i="4" s="1"/>
  <c r="EG80" i="4" s="1"/>
  <c r="CG73" i="4"/>
  <c r="CG79" i="4" s="1"/>
  <c r="CG170" i="4" s="1"/>
  <c r="U73" i="4"/>
  <c r="U79" i="4" s="1"/>
  <c r="U170" i="4" s="1"/>
  <c r="AS73" i="4"/>
  <c r="AS76" i="4" s="1"/>
  <c r="AS77" i="4" s="1"/>
  <c r="AS80" i="4" s="1"/>
  <c r="DT73" i="4"/>
  <c r="DT76" i="4" s="1"/>
  <c r="DT77" i="4" s="1"/>
  <c r="DT80" i="4" s="1"/>
  <c r="DG73" i="4"/>
  <c r="DG79" i="4" s="1"/>
  <c r="DG170" i="4" s="1"/>
  <c r="DW73" i="4"/>
  <c r="DW79" i="4" s="1"/>
  <c r="DW170" i="4" s="1"/>
  <c r="DX73" i="4"/>
  <c r="DX79" i="4" s="1"/>
  <c r="DX170" i="4" s="1"/>
  <c r="AN73" i="4"/>
  <c r="AN79" i="4" s="1"/>
  <c r="AN170" i="4" s="1"/>
  <c r="N73" i="4"/>
  <c r="N76" i="4" s="1"/>
  <c r="N77" i="4" s="1"/>
  <c r="N80" i="4" s="1"/>
  <c r="CB73" i="4"/>
  <c r="CB79" i="4" s="1"/>
  <c r="CB170" i="4" s="1"/>
  <c r="CQ73" i="4"/>
  <c r="CQ79" i="4" s="1"/>
  <c r="CQ170" i="4" s="1"/>
  <c r="BK73" i="4"/>
  <c r="BK76" i="4" s="1"/>
  <c r="BK77" i="4" s="1"/>
  <c r="BK80" i="4" s="1"/>
  <c r="Z73" i="4"/>
  <c r="Z76" i="4" s="1"/>
  <c r="Z77" i="4" s="1"/>
  <c r="Z80" i="4" s="1"/>
  <c r="Z244" i="4" s="1"/>
  <c r="CX73" i="4"/>
  <c r="CX79" i="4" s="1"/>
  <c r="CX170" i="4" s="1"/>
  <c r="BG73" i="4"/>
  <c r="BG79" i="4" s="1"/>
  <c r="BG170" i="4" s="1"/>
  <c r="AK73" i="4"/>
  <c r="AK76" i="4" s="1"/>
  <c r="AK77" i="4" s="1"/>
  <c r="AK80" i="4" s="1"/>
  <c r="AK244" i="4" s="1"/>
  <c r="CC73" i="4"/>
  <c r="CC76" i="4" s="1"/>
  <c r="CC77" i="4" s="1"/>
  <c r="CC80" i="4" s="1"/>
  <c r="W73" i="4"/>
  <c r="W76" i="4" s="1"/>
  <c r="W77" i="4" s="1"/>
  <c r="W80" i="4" s="1"/>
  <c r="AQ73" i="4"/>
  <c r="AQ76" i="4" s="1"/>
  <c r="AQ77" i="4" s="1"/>
  <c r="AQ80" i="4" s="1"/>
  <c r="AQ244" i="4" s="1"/>
  <c r="BZ73" i="4"/>
  <c r="BZ79" i="4" s="1"/>
  <c r="BZ170" i="4" s="1"/>
  <c r="AJ73" i="4"/>
  <c r="AJ76" i="4" s="1"/>
  <c r="AJ77" i="4" s="1"/>
  <c r="AJ80" i="4" s="1"/>
  <c r="EH73" i="4"/>
  <c r="EH76" i="4" s="1"/>
  <c r="EH77" i="4" s="1"/>
  <c r="EH80" i="4" s="1"/>
  <c r="BR73" i="4"/>
  <c r="BR79" i="4" s="1"/>
  <c r="BR170" i="4" s="1"/>
  <c r="AB73" i="4"/>
  <c r="AB76" i="4" s="1"/>
  <c r="AB77" i="4" s="1"/>
  <c r="AB80" i="4" s="1"/>
  <c r="AT73" i="4"/>
  <c r="AT76" i="4" s="1"/>
  <c r="AT77" i="4" s="1"/>
  <c r="AT80" i="4" s="1"/>
  <c r="DS73" i="4"/>
  <c r="DS76" i="4" s="1"/>
  <c r="DS77" i="4" s="1"/>
  <c r="DS80" i="4" s="1"/>
  <c r="BP73" i="4"/>
  <c r="BP76" i="4" s="1"/>
  <c r="BP77" i="4" s="1"/>
  <c r="BP80" i="4" s="1"/>
  <c r="BP244" i="4" s="1"/>
  <c r="AA73" i="4"/>
  <c r="AA79" i="4" s="1"/>
  <c r="AA170" i="4" s="1"/>
  <c r="ED73" i="4"/>
  <c r="ED79" i="4" s="1"/>
  <c r="ED170" i="4" s="1"/>
  <c r="BN73" i="4"/>
  <c r="BN79" i="4" s="1"/>
  <c r="BN170" i="4" s="1"/>
  <c r="AH73" i="4"/>
  <c r="AH79" i="4" s="1"/>
  <c r="AH170" i="4" s="1"/>
  <c r="BF73" i="4"/>
  <c r="BF79" i="4" s="1"/>
  <c r="BF170" i="4" s="1"/>
  <c r="AC69" i="4"/>
  <c r="CL35" i="4"/>
  <c r="CL36" i="4" s="1"/>
  <c r="CL39" i="4" s="1"/>
  <c r="CL40" i="4" s="1"/>
  <c r="BL31" i="13"/>
  <c r="V24" i="33"/>
  <c r="V25" i="33" s="1"/>
  <c r="W24" i="33"/>
  <c r="W25" i="33" s="1"/>
  <c r="V65" i="3"/>
  <c r="V20" i="6"/>
  <c r="W65" i="3"/>
  <c r="W20" i="6"/>
  <c r="V151" i="33"/>
  <c r="V60" i="6"/>
  <c r="W151" i="33"/>
  <c r="W60" i="6"/>
  <c r="BA38" i="4"/>
  <c r="BA169" i="4" s="1"/>
  <c r="DW35" i="4"/>
  <c r="DW36" i="4" s="1"/>
  <c r="DW39" i="4" s="1"/>
  <c r="DW40" i="4" s="1"/>
  <c r="J135" i="4"/>
  <c r="J193" i="4" s="1"/>
  <c r="J132" i="4"/>
  <c r="J133" i="4" s="1"/>
  <c r="J136" i="4" s="1"/>
  <c r="DM38" i="4"/>
  <c r="DM169" i="4" s="1"/>
  <c r="BM38" i="4"/>
  <c r="BM169" i="4" s="1"/>
  <c r="H128" i="4"/>
  <c r="DC35" i="4"/>
  <c r="DC36" i="4" s="1"/>
  <c r="DC39" i="4" s="1"/>
  <c r="DC40" i="4" s="1"/>
  <c r="CO38" i="4"/>
  <c r="AX38" i="4"/>
  <c r="AX169" i="4" s="1"/>
  <c r="EH35" i="4"/>
  <c r="EH36" i="4" s="1"/>
  <c r="EH39" i="4" s="1"/>
  <c r="EH40" i="4" s="1"/>
  <c r="DK35" i="4"/>
  <c r="DK36" i="4" s="1"/>
  <c r="DK39" i="4" s="1"/>
  <c r="DK40" i="4" s="1"/>
  <c r="S38" i="4"/>
  <c r="S169" i="4" s="1"/>
  <c r="N35" i="4"/>
  <c r="N36" i="4" s="1"/>
  <c r="N39" i="4" s="1"/>
  <c r="N40" i="4" s="1"/>
  <c r="BC38" i="4"/>
  <c r="BC169" i="4" s="1"/>
  <c r="DE38" i="4"/>
  <c r="DE169" i="4" s="1"/>
  <c r="AU35" i="4"/>
  <c r="AU36" i="4" s="1"/>
  <c r="AU39" i="4" s="1"/>
  <c r="AU40" i="4" s="1"/>
  <c r="EB35" i="4"/>
  <c r="EB36" i="4" s="1"/>
  <c r="EB39" i="4" s="1"/>
  <c r="EB40" i="4" s="1"/>
  <c r="BF35" i="4"/>
  <c r="BF36" i="4" s="1"/>
  <c r="BF39" i="4" s="1"/>
  <c r="BF40" i="4" s="1"/>
  <c r="CR35" i="4"/>
  <c r="CR36" i="4" s="1"/>
  <c r="CR39" i="4" s="1"/>
  <c r="CR40" i="4" s="1"/>
  <c r="BP38" i="4"/>
  <c r="BP169" i="4" s="1"/>
  <c r="DF35" i="4"/>
  <c r="DF36" i="4" s="1"/>
  <c r="DF39" i="4" s="1"/>
  <c r="DF40" i="4" s="1"/>
  <c r="DL38" i="4"/>
  <c r="DL169" i="4" s="1"/>
  <c r="R20" i="33"/>
  <c r="R22" i="33" s="1"/>
  <c r="BU35" i="4"/>
  <c r="BU36" i="4" s="1"/>
  <c r="BU39" i="4" s="1"/>
  <c r="BU40" i="4" s="1"/>
  <c r="DU38" i="4"/>
  <c r="AK149" i="4"/>
  <c r="AM151" i="4" s="1"/>
  <c r="AM154" i="4" s="1"/>
  <c r="AK132" i="4"/>
  <c r="AK133" i="4" s="1"/>
  <c r="AK136" i="4" s="1"/>
  <c r="AK135" i="4"/>
  <c r="T23" i="14"/>
  <c r="T20" i="33"/>
  <c r="T22" i="33" s="1"/>
  <c r="DW129" i="4"/>
  <c r="DE149" i="4"/>
  <c r="DE132" i="4"/>
  <c r="DE133" i="4" s="1"/>
  <c r="DE136" i="4" s="1"/>
  <c r="DE135" i="4"/>
  <c r="CC149" i="4"/>
  <c r="CC135" i="4"/>
  <c r="CC132" i="4"/>
  <c r="CC133" i="4" s="1"/>
  <c r="CC136" i="4" s="1"/>
  <c r="DL149" i="4"/>
  <c r="DN151" i="4" s="1"/>
  <c r="DN154" i="4" s="1"/>
  <c r="DL132" i="4"/>
  <c r="DL133" i="4" s="1"/>
  <c r="DL136" i="4" s="1"/>
  <c r="DL135" i="4"/>
  <c r="CR149" i="4"/>
  <c r="CT151" i="4" s="1"/>
  <c r="CT154" i="4" s="1"/>
  <c r="CR132" i="4"/>
  <c r="CR133" i="4" s="1"/>
  <c r="CR136" i="4" s="1"/>
  <c r="CR135" i="4"/>
  <c r="DC149" i="4"/>
  <c r="DC151" i="4" s="1"/>
  <c r="DC154" i="4" s="1"/>
  <c r="DC132" i="4"/>
  <c r="DC133" i="4" s="1"/>
  <c r="DC136" i="4" s="1"/>
  <c r="DC135" i="4"/>
  <c r="EH149" i="4"/>
  <c r="EH151" i="4" s="1"/>
  <c r="EH154" i="4" s="1"/>
  <c r="EH132" i="4"/>
  <c r="EH133" i="4" s="1"/>
  <c r="EH136" i="4" s="1"/>
  <c r="EH135" i="4"/>
  <c r="AY149" i="4"/>
  <c r="AY132" i="4"/>
  <c r="AY133" i="4" s="1"/>
  <c r="AY136" i="4" s="1"/>
  <c r="AY135" i="4"/>
  <c r="BQ149" i="4"/>
  <c r="BQ135" i="4"/>
  <c r="BQ132" i="4"/>
  <c r="BQ133" i="4" s="1"/>
  <c r="BQ136" i="4" s="1"/>
  <c r="AF35" i="4"/>
  <c r="AF36" i="4" s="1"/>
  <c r="AF39" i="4" s="1"/>
  <c r="AF40" i="4" s="1"/>
  <c r="DF149" i="4"/>
  <c r="DH151" i="4" s="1"/>
  <c r="DH154" i="4" s="1"/>
  <c r="DF135" i="4"/>
  <c r="DF132" i="4"/>
  <c r="DF133" i="4" s="1"/>
  <c r="DF136" i="4" s="1"/>
  <c r="CO149" i="4"/>
  <c r="CO132" i="4"/>
  <c r="CO133" i="4" s="1"/>
  <c r="CO136" i="4" s="1"/>
  <c r="CO135" i="4"/>
  <c r="K20" i="33"/>
  <c r="K22" i="33" s="1"/>
  <c r="K23" i="14"/>
  <c r="S129" i="4"/>
  <c r="BT149" i="4"/>
  <c r="BT135" i="4"/>
  <c r="BT132" i="4"/>
  <c r="BT133" i="4" s="1"/>
  <c r="BT136" i="4" s="1"/>
  <c r="DJ149" i="4"/>
  <c r="DJ151" i="4" s="1"/>
  <c r="DJ154" i="4" s="1"/>
  <c r="DJ132" i="4"/>
  <c r="DJ133" i="4" s="1"/>
  <c r="DJ136" i="4" s="1"/>
  <c r="DJ135" i="4"/>
  <c r="AF129" i="4"/>
  <c r="L23" i="14"/>
  <c r="L20" i="33"/>
  <c r="L22" i="33" s="1"/>
  <c r="CB129" i="4"/>
  <c r="P20" i="33"/>
  <c r="P22" i="33" s="1"/>
  <c r="P23" i="14"/>
  <c r="BN149" i="4"/>
  <c r="BN132" i="4"/>
  <c r="BN133" i="4" s="1"/>
  <c r="BN136" i="4" s="1"/>
  <c r="BN135" i="4"/>
  <c r="BG149" i="4"/>
  <c r="BG135" i="4"/>
  <c r="BG132" i="4"/>
  <c r="BG133" i="4" s="1"/>
  <c r="BG136" i="4" s="1"/>
  <c r="AY35" i="4"/>
  <c r="AY36" i="4" s="1"/>
  <c r="AY39" i="4" s="1"/>
  <c r="AY40" i="4" s="1"/>
  <c r="DR38" i="4"/>
  <c r="DR169" i="4" s="1"/>
  <c r="Z149" i="4"/>
  <c r="Z151" i="4" s="1"/>
  <c r="Z154" i="4" s="1"/>
  <c r="Z132" i="4"/>
  <c r="Z133" i="4" s="1"/>
  <c r="Z136" i="4" s="1"/>
  <c r="Z135" i="4"/>
  <c r="BA149" i="4"/>
  <c r="BA151" i="4" s="1"/>
  <c r="BA154" i="4" s="1"/>
  <c r="BA135" i="4"/>
  <c r="BA132" i="4"/>
  <c r="BA133" i="4" s="1"/>
  <c r="BA136" i="4" s="1"/>
  <c r="AJ149" i="4"/>
  <c r="AJ151" i="4" s="1"/>
  <c r="AJ154" i="4" s="1"/>
  <c r="AJ132" i="4"/>
  <c r="AJ133" i="4" s="1"/>
  <c r="AJ136" i="4" s="1"/>
  <c r="AJ135" i="4"/>
  <c r="BU149" i="4"/>
  <c r="BW151" i="4" s="1"/>
  <c r="BW154" i="4" s="1"/>
  <c r="BU132" i="4"/>
  <c r="BU133" i="4" s="1"/>
  <c r="BU136" i="4" s="1"/>
  <c r="BU135" i="4"/>
  <c r="EB149" i="4"/>
  <c r="EB151" i="4" s="1"/>
  <c r="EB154" i="4" s="1"/>
  <c r="EB132" i="4"/>
  <c r="EB133" i="4" s="1"/>
  <c r="EB136" i="4" s="1"/>
  <c r="EB135" i="4"/>
  <c r="AT129" i="4"/>
  <c r="M20" i="33"/>
  <c r="M22" i="33" s="1"/>
  <c r="M23" i="14"/>
  <c r="R23" i="14"/>
  <c r="AJ38" i="4"/>
  <c r="AJ169" i="4" s="1"/>
  <c r="S23" i="14"/>
  <c r="S20" i="33"/>
  <c r="S22" i="33" s="1"/>
  <c r="DK129" i="4"/>
  <c r="BQ38" i="4"/>
  <c r="BQ169" i="4" s="1"/>
  <c r="BM149" i="4"/>
  <c r="BM151" i="4" s="1"/>
  <c r="BM154" i="4" s="1"/>
  <c r="BM132" i="4"/>
  <c r="BM133" i="4" s="1"/>
  <c r="BM136" i="4" s="1"/>
  <c r="BM135" i="4"/>
  <c r="AU149" i="4"/>
  <c r="AW151" i="4" s="1"/>
  <c r="AW154" i="4" s="1"/>
  <c r="AU132" i="4"/>
  <c r="AU133" i="4" s="1"/>
  <c r="AU136" i="4" s="1"/>
  <c r="AU135" i="4"/>
  <c r="CM149" i="4"/>
  <c r="CM151" i="4" s="1"/>
  <c r="CM154" i="4" s="1"/>
  <c r="CM132" i="4"/>
  <c r="CM133" i="4" s="1"/>
  <c r="CM136" i="4" s="1"/>
  <c r="CM135" i="4"/>
  <c r="BF129" i="4"/>
  <c r="N20" i="33"/>
  <c r="N22" i="33" s="1"/>
  <c r="N23" i="14"/>
  <c r="U149" i="4"/>
  <c r="U135" i="4"/>
  <c r="U132" i="4"/>
  <c r="U133" i="4" s="1"/>
  <c r="U136" i="4" s="1"/>
  <c r="BP129" i="4"/>
  <c r="O20" i="33"/>
  <c r="O22" i="33" s="1"/>
  <c r="O23" i="14"/>
  <c r="BC193" i="4"/>
  <c r="BC137" i="4"/>
  <c r="BS149" i="4"/>
  <c r="BS151" i="4" s="1"/>
  <c r="BS154" i="4" s="1"/>
  <c r="BS132" i="4"/>
  <c r="BS133" i="4" s="1"/>
  <c r="BS136" i="4" s="1"/>
  <c r="BS135" i="4"/>
  <c r="BI35" i="4"/>
  <c r="BI36" i="4" s="1"/>
  <c r="BI39" i="4" s="1"/>
  <c r="BI40" i="4" s="1"/>
  <c r="N129" i="4"/>
  <c r="BN38" i="4"/>
  <c r="BN169" i="4" s="1"/>
  <c r="AK35" i="4"/>
  <c r="AK36" i="4" s="1"/>
  <c r="AK39" i="4" s="1"/>
  <c r="AK40" i="4" s="1"/>
  <c r="CB38" i="4"/>
  <c r="CB169" i="4" s="1"/>
  <c r="Q23" i="14"/>
  <c r="CA193" i="4"/>
  <c r="CA137" i="4"/>
  <c r="AX149" i="4"/>
  <c r="AX151" i="4" s="1"/>
  <c r="AX154" i="4" s="1"/>
  <c r="AX135" i="4"/>
  <c r="AX132" i="4"/>
  <c r="AX133" i="4" s="1"/>
  <c r="AX136" i="4" s="1"/>
  <c r="DJ38" i="4"/>
  <c r="DJ169" i="4" s="1"/>
  <c r="CP149" i="4"/>
  <c r="CP135" i="4"/>
  <c r="CP132" i="4"/>
  <c r="CP133" i="4" s="1"/>
  <c r="CP136" i="4" s="1"/>
  <c r="DY132" i="4"/>
  <c r="DY133" i="4" s="1"/>
  <c r="DY136" i="4" s="1"/>
  <c r="DY135" i="4"/>
  <c r="DY149" i="4"/>
  <c r="BI149" i="4"/>
  <c r="BI135" i="4"/>
  <c r="BI132" i="4"/>
  <c r="BI133" i="4" s="1"/>
  <c r="BI136" i="4" s="1"/>
  <c r="Q20" i="33"/>
  <c r="Q22" i="33" s="1"/>
  <c r="DR149" i="4"/>
  <c r="DR151" i="4" s="1"/>
  <c r="DR154" i="4" s="1"/>
  <c r="DR135" i="4"/>
  <c r="DR132" i="4"/>
  <c r="DR133" i="4" s="1"/>
  <c r="DR136" i="4" s="1"/>
  <c r="BO193" i="4"/>
  <c r="BO137" i="4"/>
  <c r="CY149" i="4"/>
  <c r="CY151" i="4" s="1"/>
  <c r="CY154" i="4" s="1"/>
  <c r="CY135" i="4"/>
  <c r="CY132" i="4"/>
  <c r="CY133" i="4" s="1"/>
  <c r="CY136" i="4" s="1"/>
  <c r="AS38" i="4"/>
  <c r="AS169" i="4" s="1"/>
  <c r="DO35" i="4"/>
  <c r="DO36" i="4" s="1"/>
  <c r="DO39" i="4" s="1"/>
  <c r="DO40" i="4" s="1"/>
  <c r="CA35" i="4"/>
  <c r="CA36" i="4" s="1"/>
  <c r="CA39" i="4" s="1"/>
  <c r="CA40" i="4" s="1"/>
  <c r="AN35" i="4"/>
  <c r="AN36" i="4" s="1"/>
  <c r="AN39" i="4" s="1"/>
  <c r="AN40" i="4" s="1"/>
  <c r="AM38" i="4"/>
  <c r="AM169" i="4" s="1"/>
  <c r="DT38" i="4"/>
  <c r="DV38" i="4"/>
  <c r="EG38" i="4"/>
  <c r="EG169" i="4" s="1"/>
  <c r="K31" i="13"/>
  <c r="BK38" i="4"/>
  <c r="AR35" i="4"/>
  <c r="AR36" i="4" s="1"/>
  <c r="AR39" i="4" s="1"/>
  <c r="AR40" i="4" s="1"/>
  <c r="CZ35" i="4"/>
  <c r="CZ36" i="4" s="1"/>
  <c r="CZ39" i="4" s="1"/>
  <c r="CZ40" i="4" s="1"/>
  <c r="AP38" i="4"/>
  <c r="AP169" i="4" s="1"/>
  <c r="CU35" i="4"/>
  <c r="CU36" i="4" s="1"/>
  <c r="CU39" i="4" s="1"/>
  <c r="CU40" i="4" s="1"/>
  <c r="BJ38" i="4"/>
  <c r="BJ169" i="4" s="1"/>
  <c r="M38" i="4"/>
  <c r="AL35" i="4"/>
  <c r="AL36" i="4" s="1"/>
  <c r="AL39" i="4" s="1"/>
  <c r="AL40" i="4" s="1"/>
  <c r="DH35" i="4"/>
  <c r="DH36" i="4" s="1"/>
  <c r="DH39" i="4" s="1"/>
  <c r="DH40" i="4" s="1"/>
  <c r="CG35" i="4"/>
  <c r="CG36" i="4" s="1"/>
  <c r="CG39" i="4" s="1"/>
  <c r="CG40" i="4" s="1"/>
  <c r="P39" i="4"/>
  <c r="P40" i="4" s="1"/>
  <c r="AW38" i="4"/>
  <c r="AW169" i="4" s="1"/>
  <c r="BX38" i="4"/>
  <c r="BX169" i="4" s="1"/>
  <c r="DQ38" i="4"/>
  <c r="BZ38" i="4"/>
  <c r="BZ169" i="4" s="1"/>
  <c r="CV35" i="4"/>
  <c r="CV36" i="4" s="1"/>
  <c r="CV39" i="4" s="1"/>
  <c r="CV40" i="4" s="1"/>
  <c r="Q38" i="4"/>
  <c r="Q169" i="4" s="1"/>
  <c r="CI35" i="4"/>
  <c r="CI36" i="4" s="1"/>
  <c r="CI39" i="4" s="1"/>
  <c r="CI40" i="4" s="1"/>
  <c r="BD38" i="4"/>
  <c r="BD169" i="4" s="1"/>
  <c r="BB35" i="4"/>
  <c r="BB36" i="4" s="1"/>
  <c r="BB39" i="4" s="1"/>
  <c r="BB40" i="4" s="1"/>
  <c r="EE38" i="4"/>
  <c r="EE169" i="4" s="1"/>
  <c r="DP35" i="4"/>
  <c r="DP36" i="4" s="1"/>
  <c r="DP39" i="4" s="1"/>
  <c r="DP40" i="4" s="1"/>
  <c r="BO35" i="4"/>
  <c r="BO36" i="4" s="1"/>
  <c r="BO39" i="4" s="1"/>
  <c r="BO40" i="4" s="1"/>
  <c r="W35" i="4"/>
  <c r="W36" i="4" s="1"/>
  <c r="W39" i="4" s="1"/>
  <c r="W40" i="4" s="1"/>
  <c r="CX38" i="4"/>
  <c r="CX169" i="4" s="1"/>
  <c r="CK38" i="4"/>
  <c r="CK169" i="4" s="1"/>
  <c r="AQ35" i="4"/>
  <c r="AQ36" i="4" s="1"/>
  <c r="AQ39" i="4" s="1"/>
  <c r="AQ40" i="4" s="1"/>
  <c r="CH35" i="4"/>
  <c r="CH36" i="4" s="1"/>
  <c r="CH39" i="4" s="1"/>
  <c r="CH40" i="4" s="1"/>
  <c r="EA38" i="4"/>
  <c r="EA169" i="4" s="1"/>
  <c r="AG35" i="4"/>
  <c r="AG36" i="4" s="1"/>
  <c r="AG39" i="4" s="1"/>
  <c r="AG40" i="4" s="1"/>
  <c r="EF35" i="4"/>
  <c r="EF36" i="4" s="1"/>
  <c r="EF39" i="4" s="1"/>
  <c r="EF40" i="4" s="1"/>
  <c r="R35" i="4"/>
  <c r="R36" i="4" s="1"/>
  <c r="R39" i="4" s="1"/>
  <c r="R38" i="4"/>
  <c r="R169" i="4" s="1"/>
  <c r="CT38" i="4"/>
  <c r="CT169" i="4" s="1"/>
  <c r="CE35" i="4"/>
  <c r="CE36" i="4" s="1"/>
  <c r="CE39" i="4" s="1"/>
  <c r="CE40" i="4" s="1"/>
  <c r="L38" i="4"/>
  <c r="L169" i="4" s="1"/>
  <c r="L35" i="4"/>
  <c r="L36" i="4" s="1"/>
  <c r="L39" i="4" s="1"/>
  <c r="CN38" i="4"/>
  <c r="CN169" i="4" s="1"/>
  <c r="CN35" i="4"/>
  <c r="CN36" i="4" s="1"/>
  <c r="CN39" i="4" s="1"/>
  <c r="BO76" i="4"/>
  <c r="BO77" i="4" s="1"/>
  <c r="BO80" i="4" s="1"/>
  <c r="BL76" i="4"/>
  <c r="BL77" i="4" s="1"/>
  <c r="BL80" i="4" s="1"/>
  <c r="R53" i="14" l="1"/>
  <c r="M11" i="14"/>
  <c r="DO76" i="4"/>
  <c r="DO77" i="4" s="1"/>
  <c r="DO80" i="4" s="1"/>
  <c r="DO244" i="4" s="1"/>
  <c r="Y38" i="4"/>
  <c r="Y169" i="4" s="1"/>
  <c r="DZ35" i="4"/>
  <c r="DZ36" i="4" s="1"/>
  <c r="DZ39" i="4" s="1"/>
  <c r="DZ40" i="4" s="1"/>
  <c r="R51" i="33"/>
  <c r="CC38" i="4"/>
  <c r="CC169" i="4" s="1"/>
  <c r="AZ35" i="4"/>
  <c r="AZ36" i="4" s="1"/>
  <c r="AZ39" i="4" s="1"/>
  <c r="AZ40" i="4" s="1"/>
  <c r="CW35" i="4"/>
  <c r="CW36" i="4" s="1"/>
  <c r="CW39" i="4" s="1"/>
  <c r="CW40" i="4" s="1"/>
  <c r="CY35" i="4"/>
  <c r="CY36" i="4" s="1"/>
  <c r="CY39" i="4" s="1"/>
  <c r="CY40" i="4" s="1"/>
  <c r="AO35" i="4"/>
  <c r="AO36" i="4" s="1"/>
  <c r="AO39" i="4" s="1"/>
  <c r="AO40" i="4" s="1"/>
  <c r="DX35" i="4"/>
  <c r="DX36" i="4" s="1"/>
  <c r="DX39" i="4" s="1"/>
  <c r="DX40" i="4" s="1"/>
  <c r="DA38" i="4"/>
  <c r="DA169" i="4" s="1"/>
  <c r="BH38" i="4"/>
  <c r="BH169" i="4" s="1"/>
  <c r="BS35" i="4"/>
  <c r="BS36" i="4" s="1"/>
  <c r="BS39" i="4" s="1"/>
  <c r="BS40" i="4" s="1"/>
  <c r="Z38" i="4"/>
  <c r="Z169" i="4" s="1"/>
  <c r="AH38" i="4"/>
  <c r="AH169" i="4" s="1"/>
  <c r="CD38" i="4"/>
  <c r="CD169" i="4" s="1"/>
  <c r="X35" i="4"/>
  <c r="X36" i="4" s="1"/>
  <c r="X39" i="4" s="1"/>
  <c r="X40" i="4" s="1"/>
  <c r="AB35" i="4"/>
  <c r="AB36" i="4" s="1"/>
  <c r="AB39" i="4" s="1"/>
  <c r="AB40" i="4" s="1"/>
  <c r="CQ38" i="4"/>
  <c r="CQ169" i="4" s="1"/>
  <c r="AV38" i="4"/>
  <c r="AV169" i="4" s="1"/>
  <c r="N11" i="14"/>
  <c r="J9" i="34" s="1"/>
  <c r="BT35" i="4"/>
  <c r="BT36" i="4" s="1"/>
  <c r="BT39" i="4" s="1"/>
  <c r="BT40" i="4" s="1"/>
  <c r="DI38" i="4"/>
  <c r="DI169" i="4" s="1"/>
  <c r="EF137" i="4"/>
  <c r="DY38" i="4"/>
  <c r="DY169" i="4" s="1"/>
  <c r="CS137" i="4"/>
  <c r="Y137" i="4"/>
  <c r="AH137" i="4"/>
  <c r="DA137" i="4"/>
  <c r="AG137" i="4"/>
  <c r="AB137" i="4"/>
  <c r="AN137" i="4"/>
  <c r="CE151" i="4"/>
  <c r="CE154" i="4" s="1"/>
  <c r="CE160" i="4" s="1"/>
  <c r="CE194" i="4" s="1"/>
  <c r="CW162" i="4"/>
  <c r="CW251" i="4" s="1"/>
  <c r="EA151" i="4"/>
  <c r="EA154" i="4" s="1"/>
  <c r="EA160" i="4" s="1"/>
  <c r="EA194" i="4" s="1"/>
  <c r="EF193" i="4"/>
  <c r="ED137" i="4"/>
  <c r="AC151" i="4"/>
  <c r="AC154" i="4" s="1"/>
  <c r="AC157" i="4" s="1"/>
  <c r="AC158" i="4" s="1"/>
  <c r="AC161" i="4" s="1"/>
  <c r="AC181" i="4" s="1"/>
  <c r="CD137" i="4"/>
  <c r="X137" i="4"/>
  <c r="Q137" i="4"/>
  <c r="AO151" i="4"/>
  <c r="AO154" i="4" s="1"/>
  <c r="AO157" i="4" s="1"/>
  <c r="AO158" i="4" s="1"/>
  <c r="AO161" i="4" s="1"/>
  <c r="AO181" i="4" s="1"/>
  <c r="K137" i="4"/>
  <c r="BY38" i="4"/>
  <c r="BY169" i="4" s="1"/>
  <c r="BX157" i="4"/>
  <c r="BX158" i="4" s="1"/>
  <c r="BX161" i="4" s="1"/>
  <c r="BX181" i="4" s="1"/>
  <c r="CW11" i="21"/>
  <c r="CX11" i="21"/>
  <c r="CH137" i="4"/>
  <c r="AA38" i="4"/>
  <c r="AA169" i="4" s="1"/>
  <c r="DS35" i="4"/>
  <c r="DS36" i="4" s="1"/>
  <c r="DS39" i="4" s="1"/>
  <c r="DS40" i="4" s="1"/>
  <c r="AO137" i="4"/>
  <c r="CS35" i="4"/>
  <c r="CS36" i="4" s="1"/>
  <c r="CS39" i="4" s="1"/>
  <c r="CS40" i="4" s="1"/>
  <c r="CJ35" i="4"/>
  <c r="CJ36" i="4" s="1"/>
  <c r="CJ39" i="4" s="1"/>
  <c r="CJ40" i="4" s="1"/>
  <c r="AT38" i="4"/>
  <c r="AT169" i="4" s="1"/>
  <c r="DO137" i="4"/>
  <c r="CK137" i="4"/>
  <c r="AC137" i="4"/>
  <c r="BH137" i="4"/>
  <c r="S11" i="14"/>
  <c r="O9" i="34" s="1"/>
  <c r="CF137" i="4"/>
  <c r="DS137" i="4"/>
  <c r="DX137" i="4"/>
  <c r="CV11" i="21"/>
  <c r="DU181" i="4"/>
  <c r="Q162" i="4"/>
  <c r="Q251" i="4" s="1"/>
  <c r="CH157" i="4"/>
  <c r="CH158" i="4" s="1"/>
  <c r="CH161" i="4" s="1"/>
  <c r="CH162" i="4" s="1"/>
  <c r="CH251" i="4" s="1"/>
  <c r="DU160" i="4"/>
  <c r="DU194" i="4" s="1"/>
  <c r="CV162" i="4"/>
  <c r="CV251" i="4" s="1"/>
  <c r="AR162" i="4"/>
  <c r="AR251" i="4" s="1"/>
  <c r="AE157" i="4"/>
  <c r="AE158" i="4" s="1"/>
  <c r="AE161" i="4" s="1"/>
  <c r="AE181" i="4" s="1"/>
  <c r="AR11" i="21"/>
  <c r="EA137" i="4"/>
  <c r="AS162" i="4"/>
  <c r="AS251" i="4" s="1"/>
  <c r="CX162" i="4"/>
  <c r="CX251" i="4" s="1"/>
  <c r="CU160" i="4"/>
  <c r="CU194" i="4" s="1"/>
  <c r="CU11" i="21"/>
  <c r="W137" i="4"/>
  <c r="CN137" i="4"/>
  <c r="CE137" i="4"/>
  <c r="BX137" i="4"/>
  <c r="CI137" i="4"/>
  <c r="AN160" i="4"/>
  <c r="AN194" i="4" s="1"/>
  <c r="AN11" i="21"/>
  <c r="W151" i="4"/>
  <c r="W154" i="4" s="1"/>
  <c r="W157" i="4" s="1"/>
  <c r="W158" i="4" s="1"/>
  <c r="W161" i="4" s="1"/>
  <c r="W11" i="21" s="1"/>
  <c r="DZ137" i="4"/>
  <c r="BY137" i="4"/>
  <c r="CE193" i="4"/>
  <c r="CJ137" i="4"/>
  <c r="AE38" i="4"/>
  <c r="AE40" i="4" s="1"/>
  <c r="BH193" i="4"/>
  <c r="BV38" i="4"/>
  <c r="BV40" i="4" s="1"/>
  <c r="DI194" i="4"/>
  <c r="DI162" i="4"/>
  <c r="DI251" i="4" s="1"/>
  <c r="AQ157" i="4"/>
  <c r="AQ158" i="4" s="1"/>
  <c r="AQ161" i="4" s="1"/>
  <c r="AQ181" i="4" s="1"/>
  <c r="DV194" i="4"/>
  <c r="DV162" i="4"/>
  <c r="DV251" i="4" s="1"/>
  <c r="DV181" i="4"/>
  <c r="DV11" i="21"/>
  <c r="DN38" i="4"/>
  <c r="DN169" i="4" s="1"/>
  <c r="DI181" i="4"/>
  <c r="DI11" i="21"/>
  <c r="U35" i="4"/>
  <c r="U36" i="4" s="1"/>
  <c r="U39" i="4" s="1"/>
  <c r="U40" i="4" s="1"/>
  <c r="EB14" i="21"/>
  <c r="CF38" i="4"/>
  <c r="CF169" i="4" s="1"/>
  <c r="V35" i="4"/>
  <c r="V36" i="4" s="1"/>
  <c r="V39" i="4" s="1"/>
  <c r="V40" i="4" s="1"/>
  <c r="CP38" i="4"/>
  <c r="CP169" i="4" s="1"/>
  <c r="U11" i="14"/>
  <c r="EB26" i="21"/>
  <c r="DD35" i="4"/>
  <c r="DD36" i="4" s="1"/>
  <c r="DD39" i="4" s="1"/>
  <c r="DD40" i="4" s="1"/>
  <c r="BE35" i="4"/>
  <c r="BE36" i="4" s="1"/>
  <c r="BE39" i="4" s="1"/>
  <c r="BE40" i="4" s="1"/>
  <c r="BG35" i="4"/>
  <c r="BG36" i="4" s="1"/>
  <c r="BG39" i="4" s="1"/>
  <c r="BG40" i="4" s="1"/>
  <c r="CM38" i="4"/>
  <c r="CM169" i="4" s="1"/>
  <c r="K11" i="14"/>
  <c r="G9" i="34" s="1"/>
  <c r="T38" i="4"/>
  <c r="T169" i="4" s="1"/>
  <c r="AC38" i="4"/>
  <c r="AC169" i="4" s="1"/>
  <c r="BW35" i="4"/>
  <c r="BW36" i="4" s="1"/>
  <c r="BW39" i="4" s="1"/>
  <c r="BW40" i="4" s="1"/>
  <c r="H50" i="4"/>
  <c r="H69" i="4" s="1"/>
  <c r="CO151" i="4"/>
  <c r="CO154" i="4" s="1"/>
  <c r="CO157" i="4" s="1"/>
  <c r="CO158" i="4" s="1"/>
  <c r="CO161" i="4" s="1"/>
  <c r="CO181" i="4" s="1"/>
  <c r="K51" i="33"/>
  <c r="K53" i="14"/>
  <c r="DT151" i="4"/>
  <c r="DT154" i="4" s="1"/>
  <c r="DT157" i="4" s="1"/>
  <c r="DT158" i="4" s="1"/>
  <c r="DT161" i="4" s="1"/>
  <c r="DT181" i="4" s="1"/>
  <c r="CA157" i="4"/>
  <c r="CA158" i="4" s="1"/>
  <c r="CA161" i="4" s="1"/>
  <c r="CA162" i="4" s="1"/>
  <c r="CA251" i="4" s="1"/>
  <c r="EF157" i="4"/>
  <c r="EF158" i="4" s="1"/>
  <c r="EF161" i="4" s="1"/>
  <c r="EF162" i="4" s="1"/>
  <c r="EF251" i="4" s="1"/>
  <c r="DO157" i="4"/>
  <c r="DO158" i="4" s="1"/>
  <c r="DO161" i="4" s="1"/>
  <c r="DO162" i="4" s="1"/>
  <c r="DO251" i="4" s="1"/>
  <c r="BE157" i="4"/>
  <c r="BE158" i="4" s="1"/>
  <c r="BE161" i="4" s="1"/>
  <c r="BE160" i="4"/>
  <c r="M157" i="4"/>
  <c r="M158" i="4" s="1"/>
  <c r="M161" i="4" s="1"/>
  <c r="M181" i="4" s="1"/>
  <c r="BC151" i="4"/>
  <c r="BC154" i="4" s="1"/>
  <c r="DG40" i="4"/>
  <c r="DA151" i="4"/>
  <c r="DA154" i="4" s="1"/>
  <c r="ED151" i="4"/>
  <c r="ED154" i="4" s="1"/>
  <c r="BI151" i="4"/>
  <c r="BI154" i="4" s="1"/>
  <c r="BI160" i="4" s="1"/>
  <c r="BI194" i="4" s="1"/>
  <c r="BK151" i="4"/>
  <c r="BK154" i="4" s="1"/>
  <c r="DN160" i="4"/>
  <c r="DN157" i="4"/>
  <c r="DN158" i="4" s="1"/>
  <c r="DN161" i="4" s="1"/>
  <c r="CR151" i="4"/>
  <c r="CR154" i="4" s="1"/>
  <c r="CR160" i="4" s="1"/>
  <c r="AB151" i="4"/>
  <c r="AB154" i="4" s="1"/>
  <c r="AW157" i="4"/>
  <c r="AW158" i="4" s="1"/>
  <c r="AW161" i="4" s="1"/>
  <c r="AW160" i="4"/>
  <c r="AM157" i="4"/>
  <c r="AM158" i="4" s="1"/>
  <c r="AM161" i="4" s="1"/>
  <c r="AM160" i="4"/>
  <c r="BW157" i="4"/>
  <c r="BW158" i="4" s="1"/>
  <c r="BW161" i="4" s="1"/>
  <c r="BW160" i="4"/>
  <c r="DH160" i="4"/>
  <c r="DH157" i="4"/>
  <c r="DH158" i="4" s="1"/>
  <c r="DH161" i="4" s="1"/>
  <c r="DE151" i="4"/>
  <c r="DE154" i="4" s="1"/>
  <c r="DE160" i="4" s="1"/>
  <c r="DQ157" i="4"/>
  <c r="DQ158" i="4" s="1"/>
  <c r="DQ161" i="4" s="1"/>
  <c r="DQ160" i="4"/>
  <c r="M137" i="4"/>
  <c r="CR14" i="21"/>
  <c r="CR182" i="4"/>
  <c r="O11" i="14"/>
  <c r="K9" i="34" s="1"/>
  <c r="EB182" i="4"/>
  <c r="CR26" i="21"/>
  <c r="K48" i="33"/>
  <c r="K57" i="6" s="1"/>
  <c r="AL182" i="4"/>
  <c r="AL26" i="21"/>
  <c r="AL79" i="4"/>
  <c r="AL170" i="4" s="1"/>
  <c r="AL14" i="21"/>
  <c r="L53" i="14"/>
  <c r="L51" i="33"/>
  <c r="L79" i="4"/>
  <c r="L170" i="4" s="1"/>
  <c r="CR79" i="4"/>
  <c r="CR170" i="4" s="1"/>
  <c r="EB79" i="4"/>
  <c r="EB170" i="4" s="1"/>
  <c r="U170" i="33"/>
  <c r="S57" i="6"/>
  <c r="BQ26" i="21"/>
  <c r="Y76" i="4"/>
  <c r="Y77" i="4" s="1"/>
  <c r="Y80" i="4" s="1"/>
  <c r="Y182" i="4" s="1"/>
  <c r="CT76" i="4"/>
  <c r="CT77" i="4" s="1"/>
  <c r="CT80" i="4" s="1"/>
  <c r="CT26" i="21" s="1"/>
  <c r="R26" i="21"/>
  <c r="M170" i="33"/>
  <c r="BW182" i="4"/>
  <c r="BQ79" i="4"/>
  <c r="BQ170" i="4" s="1"/>
  <c r="CO79" i="4"/>
  <c r="CO170" i="4" s="1"/>
  <c r="BQ14" i="21"/>
  <c r="T57" i="6"/>
  <c r="R14" i="21"/>
  <c r="Q170" i="33"/>
  <c r="O57" i="6"/>
  <c r="R79" i="4"/>
  <c r="R170" i="4" s="1"/>
  <c r="BQ182" i="4"/>
  <c r="CO26" i="21"/>
  <c r="P57" i="6"/>
  <c r="L57" i="6"/>
  <c r="CO182" i="4"/>
  <c r="BW14" i="21"/>
  <c r="N57" i="6"/>
  <c r="CO14" i="21"/>
  <c r="BW26" i="21"/>
  <c r="BW79" i="4"/>
  <c r="BW170" i="4" s="1"/>
  <c r="R182" i="4"/>
  <c r="R57" i="6"/>
  <c r="CI26" i="21"/>
  <c r="DF76" i="4"/>
  <c r="DF77" i="4" s="1"/>
  <c r="DF80" i="4" s="1"/>
  <c r="DF244" i="4" s="1"/>
  <c r="AI76" i="4"/>
  <c r="AI77" i="4" s="1"/>
  <c r="AI80" i="4" s="1"/>
  <c r="AI244" i="4" s="1"/>
  <c r="AI169" i="4"/>
  <c r="J79" i="4"/>
  <c r="J76" i="4"/>
  <c r="J77" i="4" s="1"/>
  <c r="J80" i="4" s="1"/>
  <c r="K182" i="4"/>
  <c r="K244" i="4"/>
  <c r="K14" i="21"/>
  <c r="K26" i="21"/>
  <c r="K170" i="4"/>
  <c r="K81" i="4"/>
  <c r="L244" i="4"/>
  <c r="L182" i="4"/>
  <c r="L14" i="21"/>
  <c r="L26" i="21"/>
  <c r="BI79" i="4"/>
  <c r="BI170" i="4" s="1"/>
  <c r="BI14" i="21"/>
  <c r="CH26" i="21"/>
  <c r="DO26" i="21"/>
  <c r="CV79" i="4"/>
  <c r="CV170" i="4" s="1"/>
  <c r="J50" i="14"/>
  <c r="J48" i="33"/>
  <c r="J57" i="6" s="1"/>
  <c r="BZ76" i="4"/>
  <c r="BZ77" i="4" s="1"/>
  <c r="BZ80" i="4" s="1"/>
  <c r="BZ182" i="4" s="1"/>
  <c r="U20" i="6"/>
  <c r="DJ26" i="21"/>
  <c r="AX26" i="21"/>
  <c r="AD76" i="4"/>
  <c r="AD77" i="4" s="1"/>
  <c r="AD80" i="4" s="1"/>
  <c r="AD244" i="4" s="1"/>
  <c r="DY76" i="4"/>
  <c r="DY77" i="4" s="1"/>
  <c r="DY80" i="4" s="1"/>
  <c r="DY244" i="4" s="1"/>
  <c r="CD79" i="4"/>
  <c r="CD170" i="4" s="1"/>
  <c r="H31" i="13"/>
  <c r="P76" i="4"/>
  <c r="P77" i="4" s="1"/>
  <c r="P80" i="4" s="1"/>
  <c r="P244" i="4" s="1"/>
  <c r="EC40" i="4"/>
  <c r="BI26" i="21"/>
  <c r="BI182" i="4"/>
  <c r="K181" i="4"/>
  <c r="K11" i="21"/>
  <c r="J181" i="4"/>
  <c r="J11" i="21"/>
  <c r="BX194" i="4"/>
  <c r="J194" i="4"/>
  <c r="J195" i="4" s="1"/>
  <c r="K192" i="4" s="1"/>
  <c r="J162" i="4"/>
  <c r="J251" i="4" s="1"/>
  <c r="AX160" i="4"/>
  <c r="AX157" i="4"/>
  <c r="AX158" i="4" s="1"/>
  <c r="AX161" i="4" s="1"/>
  <c r="AJ160" i="4"/>
  <c r="AJ157" i="4"/>
  <c r="AJ158" i="4" s="1"/>
  <c r="AJ161" i="4" s="1"/>
  <c r="DC160" i="4"/>
  <c r="DC157" i="4"/>
  <c r="DC158" i="4" s="1"/>
  <c r="DC161" i="4" s="1"/>
  <c r="CY160" i="4"/>
  <c r="CY157" i="4"/>
  <c r="CY158" i="4" s="1"/>
  <c r="CY161" i="4" s="1"/>
  <c r="BM160" i="4"/>
  <c r="BM157" i="4"/>
  <c r="BM158" i="4" s="1"/>
  <c r="BM161" i="4" s="1"/>
  <c r="BS157" i="4"/>
  <c r="BS158" i="4" s="1"/>
  <c r="BS161" i="4" s="1"/>
  <c r="BS160" i="4"/>
  <c r="DR160" i="4"/>
  <c r="DR157" i="4"/>
  <c r="DR158" i="4" s="1"/>
  <c r="DR161" i="4" s="1"/>
  <c r="BA157" i="4"/>
  <c r="BA158" i="4" s="1"/>
  <c r="BA161" i="4" s="1"/>
  <c r="BA160" i="4"/>
  <c r="DJ160" i="4"/>
  <c r="DJ157" i="4"/>
  <c r="DJ158" i="4" s="1"/>
  <c r="DJ161" i="4" s="1"/>
  <c r="CM157" i="4"/>
  <c r="CM158" i="4" s="1"/>
  <c r="CM161" i="4" s="1"/>
  <c r="CM160" i="4"/>
  <c r="CM194" i="4" s="1"/>
  <c r="EH160" i="4"/>
  <c r="EH157" i="4"/>
  <c r="EH158" i="4" s="1"/>
  <c r="EH161" i="4" s="1"/>
  <c r="K160" i="4"/>
  <c r="K194" i="4" s="1"/>
  <c r="CI79" i="4"/>
  <c r="CI170" i="4" s="1"/>
  <c r="ED76" i="4"/>
  <c r="ED77" i="4" s="1"/>
  <c r="ED80" i="4" s="1"/>
  <c r="ED244" i="4" s="1"/>
  <c r="BS182" i="4"/>
  <c r="CI182" i="4"/>
  <c r="BN76" i="4"/>
  <c r="BN77" i="4" s="1"/>
  <c r="BN80" i="4" s="1"/>
  <c r="BN244" i="4" s="1"/>
  <c r="CI14" i="21"/>
  <c r="AM14" i="21"/>
  <c r="CS79" i="4"/>
  <c r="CS170" i="4" s="1"/>
  <c r="BS26" i="21"/>
  <c r="AM79" i="4"/>
  <c r="AM170" i="4" s="1"/>
  <c r="CG157" i="4"/>
  <c r="CG158" i="4" s="1"/>
  <c r="CG161" i="4" s="1"/>
  <c r="CG181" i="4" s="1"/>
  <c r="CG160" i="4"/>
  <c r="CG194" i="4" s="1"/>
  <c r="AI157" i="4"/>
  <c r="AI158" i="4" s="1"/>
  <c r="AI161" i="4" s="1"/>
  <c r="AI181" i="4" s="1"/>
  <c r="AI160" i="4"/>
  <c r="AI194" i="4" s="1"/>
  <c r="EE160" i="4"/>
  <c r="EE194" i="4" s="1"/>
  <c r="EE157" i="4"/>
  <c r="EE158" i="4" s="1"/>
  <c r="EE161" i="4" s="1"/>
  <c r="EE181" i="4" s="1"/>
  <c r="L157" i="4"/>
  <c r="L158" i="4" s="1"/>
  <c r="L161" i="4" s="1"/>
  <c r="L181" i="4" s="1"/>
  <c r="L160" i="4"/>
  <c r="CI157" i="4"/>
  <c r="CI158" i="4" s="1"/>
  <c r="CI161" i="4" s="1"/>
  <c r="CI181" i="4" s="1"/>
  <c r="CI160" i="4"/>
  <c r="CI194" i="4" s="1"/>
  <c r="CE76" i="4"/>
  <c r="CE77" i="4" s="1"/>
  <c r="CE80" i="4" s="1"/>
  <c r="CE244" i="4" s="1"/>
  <c r="O40" i="4"/>
  <c r="EG157" i="4"/>
  <c r="EG158" i="4" s="1"/>
  <c r="EG161" i="4" s="1"/>
  <c r="EG181" i="4" s="1"/>
  <c r="BD157" i="4"/>
  <c r="BD158" i="4" s="1"/>
  <c r="BD161" i="4" s="1"/>
  <c r="BD181" i="4" s="1"/>
  <c r="BD160" i="4"/>
  <c r="BD194" i="4" s="1"/>
  <c r="CF157" i="4"/>
  <c r="CF158" i="4" s="1"/>
  <c r="CF161" i="4" s="1"/>
  <c r="CF181" i="4" s="1"/>
  <c r="CF160" i="4"/>
  <c r="CF194" i="4" s="1"/>
  <c r="AP157" i="4"/>
  <c r="AP158" i="4" s="1"/>
  <c r="AP161" i="4" s="1"/>
  <c r="AP181" i="4" s="1"/>
  <c r="AP160" i="4"/>
  <c r="AP194" i="4" s="1"/>
  <c r="X157" i="4"/>
  <c r="X158" i="4" s="1"/>
  <c r="X161" i="4" s="1"/>
  <c r="X181" i="4" s="1"/>
  <c r="X160" i="4"/>
  <c r="X194" i="4" s="1"/>
  <c r="DP160" i="4"/>
  <c r="DP194" i="4" s="1"/>
  <c r="DP157" i="4"/>
  <c r="DP158" i="4" s="1"/>
  <c r="DP161" i="4" s="1"/>
  <c r="DP181" i="4" s="1"/>
  <c r="Y157" i="4"/>
  <c r="Y158" i="4" s="1"/>
  <c r="Y161" i="4" s="1"/>
  <c r="Y181" i="4" s="1"/>
  <c r="Y160" i="4"/>
  <c r="Y194" i="4" s="1"/>
  <c r="CK157" i="4"/>
  <c r="CK158" i="4" s="1"/>
  <c r="CK161" i="4" s="1"/>
  <c r="CK181" i="4" s="1"/>
  <c r="CK160" i="4"/>
  <c r="CK194" i="4" s="1"/>
  <c r="BZ160" i="4"/>
  <c r="BZ194" i="4" s="1"/>
  <c r="BZ157" i="4"/>
  <c r="BZ158" i="4" s="1"/>
  <c r="BZ161" i="4" s="1"/>
  <c r="BZ181" i="4" s="1"/>
  <c r="Z157" i="4"/>
  <c r="Z158" i="4" s="1"/>
  <c r="Z161" i="4" s="1"/>
  <c r="Z181" i="4" s="1"/>
  <c r="Z160" i="4"/>
  <c r="Z194" i="4" s="1"/>
  <c r="AD160" i="4"/>
  <c r="AD194" i="4" s="1"/>
  <c r="AD157" i="4"/>
  <c r="AD158" i="4" s="1"/>
  <c r="AD161" i="4" s="1"/>
  <c r="AD181" i="4" s="1"/>
  <c r="CJ160" i="4"/>
  <c r="CJ194" i="4" s="1"/>
  <c r="CJ157" i="4"/>
  <c r="CJ158" i="4" s="1"/>
  <c r="CJ161" i="4" s="1"/>
  <c r="CJ181" i="4" s="1"/>
  <c r="CL157" i="4"/>
  <c r="CL158" i="4" s="1"/>
  <c r="CL161" i="4" s="1"/>
  <c r="CL181" i="4" s="1"/>
  <c r="CL160" i="4"/>
  <c r="CL194" i="4" s="1"/>
  <c r="CT157" i="4"/>
  <c r="CT158" i="4" s="1"/>
  <c r="CT161" i="4" s="1"/>
  <c r="CT181" i="4" s="1"/>
  <c r="CT160" i="4"/>
  <c r="CT194" i="4" s="1"/>
  <c r="EB160" i="4"/>
  <c r="EB194" i="4" s="1"/>
  <c r="EB157" i="4"/>
  <c r="EB158" i="4" s="1"/>
  <c r="EB161" i="4" s="1"/>
  <c r="EB11" i="21" s="1"/>
  <c r="BY160" i="4"/>
  <c r="BY194" i="4" s="1"/>
  <c r="BY157" i="4"/>
  <c r="BY158" i="4" s="1"/>
  <c r="BY161" i="4" s="1"/>
  <c r="BY181" i="4" s="1"/>
  <c r="DB157" i="4"/>
  <c r="DB158" i="4" s="1"/>
  <c r="DB161" i="4" s="1"/>
  <c r="DB181" i="4" s="1"/>
  <c r="DB160" i="4"/>
  <c r="DB194" i="4" s="1"/>
  <c r="BO151" i="4"/>
  <c r="BO154" i="4" s="1"/>
  <c r="BJ151" i="4"/>
  <c r="BJ154" i="4" s="1"/>
  <c r="BV151" i="4"/>
  <c r="BV154" i="4" s="1"/>
  <c r="H243" i="4"/>
  <c r="BB151" i="4"/>
  <c r="BB154" i="4" s="1"/>
  <c r="AK151" i="4"/>
  <c r="AK154" i="4" s="1"/>
  <c r="AZ151" i="4"/>
  <c r="AZ154" i="4" s="1"/>
  <c r="AL151" i="4"/>
  <c r="AL154" i="4" s="1"/>
  <c r="DC76" i="4"/>
  <c r="DC77" i="4" s="1"/>
  <c r="DC80" i="4" s="1"/>
  <c r="DC244" i="4" s="1"/>
  <c r="DZ151" i="4"/>
  <c r="DZ154" i="4" s="1"/>
  <c r="V151" i="4"/>
  <c r="V154" i="4" s="1"/>
  <c r="BU151" i="4"/>
  <c r="BU154" i="4" s="1"/>
  <c r="CS151" i="4"/>
  <c r="CS154" i="4" s="1"/>
  <c r="AY151" i="4"/>
  <c r="AY154" i="4" s="1"/>
  <c r="DG151" i="4"/>
  <c r="DG154" i="4" s="1"/>
  <c r="DD151" i="4"/>
  <c r="DD154" i="4" s="1"/>
  <c r="CZ151" i="4"/>
  <c r="CZ154" i="4" s="1"/>
  <c r="DS151" i="4"/>
  <c r="DS154" i="4" s="1"/>
  <c r="BN151" i="4"/>
  <c r="BN154" i="4" s="1"/>
  <c r="EC151" i="4"/>
  <c r="EC154" i="4" s="1"/>
  <c r="AA151" i="4"/>
  <c r="AA154" i="4" s="1"/>
  <c r="CN151" i="4"/>
  <c r="CN154" i="4" s="1"/>
  <c r="BT151" i="4"/>
  <c r="BT154" i="4" s="1"/>
  <c r="CP151" i="4"/>
  <c r="CP154" i="4" s="1"/>
  <c r="CU76" i="4"/>
  <c r="CU77" i="4" s="1"/>
  <c r="CU80" i="4" s="1"/>
  <c r="CU244" i="4" s="1"/>
  <c r="CQ151" i="4"/>
  <c r="CQ154" i="4" s="1"/>
  <c r="DF151" i="4"/>
  <c r="DF154" i="4" s="1"/>
  <c r="BV14" i="21"/>
  <c r="DJ79" i="4"/>
  <c r="DJ170" i="4" s="1"/>
  <c r="AE79" i="4"/>
  <c r="AE170" i="4" s="1"/>
  <c r="BV79" i="4"/>
  <c r="BV170" i="4" s="1"/>
  <c r="AX182" i="4"/>
  <c r="AX14" i="21"/>
  <c r="V76" i="4"/>
  <c r="V77" i="4" s="1"/>
  <c r="V80" i="4" s="1"/>
  <c r="V244" i="4" s="1"/>
  <c r="DJ182" i="4"/>
  <c r="CA76" i="4"/>
  <c r="CA77" i="4" s="1"/>
  <c r="CA80" i="4" s="1"/>
  <c r="CA244" i="4" s="1"/>
  <c r="BV182" i="4"/>
  <c r="BV26" i="21"/>
  <c r="AX79" i="4"/>
  <c r="AX170" i="4" s="1"/>
  <c r="DO14" i="21"/>
  <c r="DL79" i="4"/>
  <c r="DL170" i="4" s="1"/>
  <c r="DJ14" i="21"/>
  <c r="DO81" i="4"/>
  <c r="DO182" i="4"/>
  <c r="AQ79" i="4"/>
  <c r="AQ170" i="4" s="1"/>
  <c r="BS79" i="4"/>
  <c r="BS170" i="4" s="1"/>
  <c r="BS14" i="21"/>
  <c r="BU79" i="4"/>
  <c r="BU170" i="4" s="1"/>
  <c r="CN76" i="4"/>
  <c r="CN77" i="4" s="1"/>
  <c r="CN80" i="4" s="1"/>
  <c r="CN244" i="4" s="1"/>
  <c r="AM182" i="4"/>
  <c r="AM26" i="21"/>
  <c r="CL79" i="4"/>
  <c r="CL170" i="4" s="1"/>
  <c r="DX76" i="4"/>
  <c r="DX77" i="4" s="1"/>
  <c r="DX80" i="4" s="1"/>
  <c r="DX244" i="4" s="1"/>
  <c r="DN76" i="4"/>
  <c r="DN77" i="4" s="1"/>
  <c r="DN80" i="4" s="1"/>
  <c r="DN244" i="4" s="1"/>
  <c r="X14" i="21"/>
  <c r="X79" i="4"/>
  <c r="X170" i="4" s="1"/>
  <c r="X182" i="4"/>
  <c r="BR76" i="4"/>
  <c r="BR77" i="4" s="1"/>
  <c r="BR80" i="4" s="1"/>
  <c r="BR244" i="4" s="1"/>
  <c r="X26" i="21"/>
  <c r="DI76" i="4"/>
  <c r="DI77" i="4" s="1"/>
  <c r="DI80" i="4" s="1"/>
  <c r="DI26" i="21" s="1"/>
  <c r="DV14" i="21"/>
  <c r="DV26" i="21"/>
  <c r="J11" i="14"/>
  <c r="H241" i="4"/>
  <c r="K209" i="25"/>
  <c r="EG79" i="4"/>
  <c r="EG170" i="4" s="1"/>
  <c r="AV76" i="4"/>
  <c r="AV77" i="4" s="1"/>
  <c r="AV80" i="4" s="1"/>
  <c r="AV244" i="4" s="1"/>
  <c r="Q182" i="4"/>
  <c r="M73" i="4"/>
  <c r="M76" i="4" s="1"/>
  <c r="M77" i="4" s="1"/>
  <c r="M80" i="4" s="1"/>
  <c r="M244" i="4" s="1"/>
  <c r="DR79" i="4"/>
  <c r="DR170" i="4" s="1"/>
  <c r="BX76" i="4"/>
  <c r="BX77" i="4" s="1"/>
  <c r="BX80" i="4" s="1"/>
  <c r="BX244" i="4" s="1"/>
  <c r="Q14" i="21"/>
  <c r="BB26" i="21"/>
  <c r="CH182" i="4"/>
  <c r="BB79" i="4"/>
  <c r="BB170" i="4" s="1"/>
  <c r="BB14" i="21"/>
  <c r="BA76" i="4"/>
  <c r="BA77" i="4" s="1"/>
  <c r="BA80" i="4" s="1"/>
  <c r="BA244" i="4" s="1"/>
  <c r="BB182" i="4"/>
  <c r="CH14" i="21"/>
  <c r="CH79" i="4"/>
  <c r="CH170" i="4" s="1"/>
  <c r="BD76" i="4"/>
  <c r="BD77" i="4" s="1"/>
  <c r="BD80" i="4" s="1"/>
  <c r="BD244" i="4" s="1"/>
  <c r="T79" i="4"/>
  <c r="T170" i="4" s="1"/>
  <c r="CQ76" i="4"/>
  <c r="CQ77" i="4" s="1"/>
  <c r="CQ80" i="4" s="1"/>
  <c r="CQ244" i="4" s="1"/>
  <c r="AN76" i="4"/>
  <c r="AN77" i="4" s="1"/>
  <c r="AN80" i="4" s="1"/>
  <c r="AN81" i="4" s="1"/>
  <c r="AW76" i="4"/>
  <c r="AW77" i="4" s="1"/>
  <c r="AW80" i="4" s="1"/>
  <c r="EH79" i="4"/>
  <c r="EH170" i="4" s="1"/>
  <c r="DZ182" i="4"/>
  <c r="DP76" i="4"/>
  <c r="DP77" i="4" s="1"/>
  <c r="DP80" i="4" s="1"/>
  <c r="AH76" i="4"/>
  <c r="AH77" i="4" s="1"/>
  <c r="AH80" i="4" s="1"/>
  <c r="AH244" i="4" s="1"/>
  <c r="DZ79" i="4"/>
  <c r="DZ170" i="4" s="1"/>
  <c r="DB76" i="4"/>
  <c r="DB77" i="4" s="1"/>
  <c r="DB80" i="4" s="1"/>
  <c r="DB244" i="4" s="1"/>
  <c r="EA244" i="4"/>
  <c r="EE81" i="4"/>
  <c r="N79" i="4"/>
  <c r="N170" i="4" s="1"/>
  <c r="AY76" i="4"/>
  <c r="AY77" i="4" s="1"/>
  <c r="AY80" i="4" s="1"/>
  <c r="AY244" i="4" s="1"/>
  <c r="BY76" i="4"/>
  <c r="BY77" i="4" s="1"/>
  <c r="BY80" i="4" s="1"/>
  <c r="BY244" i="4" s="1"/>
  <c r="EE14" i="21"/>
  <c r="DD76" i="4"/>
  <c r="DD77" i="4" s="1"/>
  <c r="DD80" i="4" s="1"/>
  <c r="DD244" i="4" s="1"/>
  <c r="AJ79" i="4"/>
  <c r="AJ170" i="4" s="1"/>
  <c r="DE76" i="4"/>
  <c r="DE77" i="4" s="1"/>
  <c r="DE80" i="4" s="1"/>
  <c r="DE182" i="4" s="1"/>
  <c r="DV79" i="4"/>
  <c r="DV170" i="4" s="1"/>
  <c r="EE182" i="4"/>
  <c r="BC76" i="4"/>
  <c r="BC77" i="4" s="1"/>
  <c r="BC80" i="4" s="1"/>
  <c r="BC244" i="4" s="1"/>
  <c r="J40" i="4"/>
  <c r="W79" i="4"/>
  <c r="W170" i="4" s="1"/>
  <c r="AG76" i="4"/>
  <c r="AG77" i="4" s="1"/>
  <c r="AG80" i="4" s="1"/>
  <c r="AG244" i="4" s="1"/>
  <c r="DM14" i="21"/>
  <c r="BH76" i="4"/>
  <c r="BH77" i="4" s="1"/>
  <c r="BH80" i="4" s="1"/>
  <c r="BH244" i="4" s="1"/>
  <c r="DU14" i="21"/>
  <c r="DU182" i="4"/>
  <c r="DU244" i="4"/>
  <c r="DM79" i="4"/>
  <c r="DM170" i="4" s="1"/>
  <c r="BJ14" i="21"/>
  <c r="EA14" i="21"/>
  <c r="CC79" i="4"/>
  <c r="CC170" i="4" s="1"/>
  <c r="DW76" i="4"/>
  <c r="DW77" i="4" s="1"/>
  <c r="DW80" i="4" s="1"/>
  <c r="DW182" i="4" s="1"/>
  <c r="EA79" i="4"/>
  <c r="EA170" i="4" s="1"/>
  <c r="DM26" i="21"/>
  <c r="AF79" i="4"/>
  <c r="AF170" i="4" s="1"/>
  <c r="Q79" i="4"/>
  <c r="Q170" i="4" s="1"/>
  <c r="BJ182" i="4"/>
  <c r="BM76" i="4"/>
  <c r="BM77" i="4" s="1"/>
  <c r="BM80" i="4" s="1"/>
  <c r="BM244" i="4" s="1"/>
  <c r="DV182" i="4"/>
  <c r="DG76" i="4"/>
  <c r="DG77" i="4" s="1"/>
  <c r="DG80" i="4" s="1"/>
  <c r="DG14" i="21" s="1"/>
  <c r="AU79" i="4"/>
  <c r="AU170" i="4" s="1"/>
  <c r="EC76" i="4"/>
  <c r="EC77" i="4" s="1"/>
  <c r="EC80" i="4" s="1"/>
  <c r="EC244" i="4" s="1"/>
  <c r="DZ14" i="21"/>
  <c r="DM182" i="4"/>
  <c r="BJ79" i="4"/>
  <c r="BJ170" i="4" s="1"/>
  <c r="DZ26" i="21"/>
  <c r="Q26" i="21"/>
  <c r="BJ26" i="21"/>
  <c r="EE26" i="21"/>
  <c r="AA76" i="4"/>
  <c r="AA77" i="4" s="1"/>
  <c r="AA80" i="4" s="1"/>
  <c r="AA244" i="4" s="1"/>
  <c r="EA26" i="21"/>
  <c r="DU79" i="4"/>
  <c r="CF76" i="4"/>
  <c r="CF77" i="4" s="1"/>
  <c r="CF80" i="4" s="1"/>
  <c r="CF79" i="4"/>
  <c r="BT76" i="4"/>
  <c r="BT77" i="4" s="1"/>
  <c r="BT80" i="4" s="1"/>
  <c r="CB76" i="4"/>
  <c r="CB77" i="4" s="1"/>
  <c r="CB80" i="4" s="1"/>
  <c r="CB244" i="4" s="1"/>
  <c r="BF76" i="4"/>
  <c r="BF77" i="4" s="1"/>
  <c r="BF80" i="4" s="1"/>
  <c r="BF244" i="4" s="1"/>
  <c r="EF76" i="4"/>
  <c r="EF77" i="4" s="1"/>
  <c r="EF80" i="4" s="1"/>
  <c r="EF14" i="21" s="1"/>
  <c r="DA76" i="4"/>
  <c r="DA77" i="4" s="1"/>
  <c r="DA80" i="4" s="1"/>
  <c r="DA244" i="4" s="1"/>
  <c r="AP79" i="4"/>
  <c r="AP170" i="4" s="1"/>
  <c r="DH76" i="4"/>
  <c r="DH77" i="4" s="1"/>
  <c r="DH80" i="4" s="1"/>
  <c r="DH26" i="21" s="1"/>
  <c r="BP26" i="21"/>
  <c r="AR79" i="4"/>
  <c r="AR170" i="4" s="1"/>
  <c r="AK79" i="4"/>
  <c r="AK170" i="4" s="1"/>
  <c r="CW79" i="4"/>
  <c r="CW170" i="4" s="1"/>
  <c r="Z79" i="4"/>
  <c r="Z170" i="4" s="1"/>
  <c r="CM76" i="4"/>
  <c r="CM77" i="4" s="1"/>
  <c r="CM80" i="4" s="1"/>
  <c r="CM26" i="21" s="1"/>
  <c r="AT79" i="4"/>
  <c r="AT170" i="4" s="1"/>
  <c r="CK76" i="4"/>
  <c r="CK77" i="4" s="1"/>
  <c r="CK80" i="4" s="1"/>
  <c r="CK182" i="4" s="1"/>
  <c r="S79" i="4"/>
  <c r="S170" i="4" s="1"/>
  <c r="CJ79" i="4"/>
  <c r="CJ170" i="4" s="1"/>
  <c r="AS79" i="4"/>
  <c r="AS170" i="4" s="1"/>
  <c r="BG76" i="4"/>
  <c r="BG77" i="4" s="1"/>
  <c r="BG80" i="4" s="1"/>
  <c r="BG244" i="4" s="1"/>
  <c r="CX76" i="4"/>
  <c r="CX77" i="4" s="1"/>
  <c r="CX80" i="4" s="1"/>
  <c r="CX244" i="4" s="1"/>
  <c r="BP182" i="4"/>
  <c r="DQ76" i="4"/>
  <c r="DQ77" i="4" s="1"/>
  <c r="DQ80" i="4" s="1"/>
  <c r="DQ244" i="4" s="1"/>
  <c r="BP14" i="21"/>
  <c r="DT79" i="4"/>
  <c r="DT170" i="4" s="1"/>
  <c r="O76" i="4"/>
  <c r="O77" i="4" s="1"/>
  <c r="O80" i="4" s="1"/>
  <c r="O244" i="4" s="1"/>
  <c r="CZ76" i="4"/>
  <c r="CZ77" i="4" s="1"/>
  <c r="CZ80" i="4" s="1"/>
  <c r="CZ14" i="21" s="1"/>
  <c r="CY79" i="4"/>
  <c r="CY170" i="4" s="1"/>
  <c r="DK79" i="4"/>
  <c r="DK170" i="4" s="1"/>
  <c r="DS79" i="4"/>
  <c r="DS170" i="4" s="1"/>
  <c r="CG76" i="4"/>
  <c r="CG77" i="4" s="1"/>
  <c r="CG80" i="4" s="1"/>
  <c r="CG244" i="4" s="1"/>
  <c r="BK79" i="4"/>
  <c r="BK170" i="4" s="1"/>
  <c r="AB79" i="4"/>
  <c r="AB170" i="4" s="1"/>
  <c r="AZ79" i="4"/>
  <c r="AZ170" i="4" s="1"/>
  <c r="BU244" i="4"/>
  <c r="BU182" i="4"/>
  <c r="AT244" i="4"/>
  <c r="AT26" i="21"/>
  <c r="BP79" i="4"/>
  <c r="U76" i="4"/>
  <c r="AF244" i="4"/>
  <c r="AF182" i="4"/>
  <c r="AF26" i="21"/>
  <c r="AF14" i="21"/>
  <c r="CV244" i="4"/>
  <c r="CV182" i="4"/>
  <c r="CV14" i="21"/>
  <c r="CV26" i="21"/>
  <c r="AB244" i="4"/>
  <c r="AB14" i="21"/>
  <c r="AB26" i="21"/>
  <c r="AB182" i="4"/>
  <c r="DT244" i="4"/>
  <c r="DT26" i="21"/>
  <c r="DT182" i="4"/>
  <c r="DT14" i="21"/>
  <c r="CS244" i="4"/>
  <c r="CS14" i="21"/>
  <c r="CS182" i="4"/>
  <c r="CS26" i="21"/>
  <c r="CL244" i="4"/>
  <c r="CL14" i="21"/>
  <c r="CL26" i="21"/>
  <c r="CL182" i="4"/>
  <c r="AS244" i="4"/>
  <c r="AS14" i="21"/>
  <c r="AS26" i="21"/>
  <c r="AS182" i="4"/>
  <c r="CJ244" i="4"/>
  <c r="CJ182" i="4"/>
  <c r="CJ26" i="21"/>
  <c r="CJ14" i="21"/>
  <c r="DS244" i="4"/>
  <c r="DS26" i="21"/>
  <c r="DS14" i="21"/>
  <c r="DS182" i="4"/>
  <c r="EH244" i="4"/>
  <c r="EH182" i="4"/>
  <c r="EH26" i="21"/>
  <c r="EH14" i="21"/>
  <c r="BK244" i="4"/>
  <c r="BK14" i="21"/>
  <c r="BK182" i="4"/>
  <c r="BK26" i="21"/>
  <c r="AR244" i="4"/>
  <c r="AR14" i="21"/>
  <c r="AR26" i="21"/>
  <c r="AR182" i="4"/>
  <c r="CW244" i="4"/>
  <c r="CW182" i="4"/>
  <c r="CW14" i="21"/>
  <c r="CW26" i="21"/>
  <c r="AU244" i="4"/>
  <c r="AU14" i="21"/>
  <c r="AU182" i="4"/>
  <c r="AU26" i="21"/>
  <c r="AJ244" i="4"/>
  <c r="AJ26" i="21"/>
  <c r="AJ14" i="21"/>
  <c r="AJ182" i="4"/>
  <c r="AP244" i="4"/>
  <c r="AP14" i="21"/>
  <c r="AP182" i="4"/>
  <c r="AP26" i="21"/>
  <c r="CY244" i="4"/>
  <c r="CY26" i="21"/>
  <c r="CY182" i="4"/>
  <c r="CY14" i="21"/>
  <c r="S244" i="4"/>
  <c r="S26" i="21"/>
  <c r="S182" i="4"/>
  <c r="S14" i="21"/>
  <c r="N244" i="4"/>
  <c r="N182" i="4"/>
  <c r="N14" i="21"/>
  <c r="N26" i="21"/>
  <c r="EG244" i="4"/>
  <c r="EG26" i="21"/>
  <c r="EG14" i="21"/>
  <c r="EG182" i="4"/>
  <c r="DK244" i="4"/>
  <c r="DK182" i="4"/>
  <c r="DK26" i="21"/>
  <c r="DK14" i="21"/>
  <c r="AK14" i="21"/>
  <c r="AK182" i="4"/>
  <c r="AK26" i="21"/>
  <c r="AZ244" i="4"/>
  <c r="AZ182" i="4"/>
  <c r="AZ26" i="21"/>
  <c r="AZ14" i="21"/>
  <c r="W244" i="4"/>
  <c r="W182" i="4"/>
  <c r="W14" i="21"/>
  <c r="W26" i="21"/>
  <c r="AE244" i="4"/>
  <c r="AE14" i="21"/>
  <c r="AE26" i="21"/>
  <c r="AE182" i="4"/>
  <c r="DL244" i="4"/>
  <c r="DL26" i="21"/>
  <c r="DL14" i="21"/>
  <c r="DL182" i="4"/>
  <c r="DR244" i="4"/>
  <c r="DR26" i="21"/>
  <c r="DR14" i="21"/>
  <c r="DR182" i="4"/>
  <c r="CC244" i="4"/>
  <c r="CC14" i="21"/>
  <c r="CC26" i="21"/>
  <c r="CC182" i="4"/>
  <c r="CD244" i="4"/>
  <c r="CD14" i="21"/>
  <c r="CD26" i="21"/>
  <c r="CD182" i="4"/>
  <c r="T244" i="4"/>
  <c r="T14" i="21"/>
  <c r="T182" i="4"/>
  <c r="T26" i="21"/>
  <c r="AT14" i="21"/>
  <c r="CP79" i="4"/>
  <c r="CP170" i="4" s="1"/>
  <c r="AO79" i="4"/>
  <c r="AO170" i="4" s="1"/>
  <c r="BE79" i="4"/>
  <c r="BE170" i="4" s="1"/>
  <c r="AC73" i="4"/>
  <c r="AC76" i="4" s="1"/>
  <c r="AC77" i="4" s="1"/>
  <c r="AC80" i="4" s="1"/>
  <c r="AC182" i="4" s="1"/>
  <c r="BU26" i="21"/>
  <c r="AT182" i="4"/>
  <c r="BU14" i="21"/>
  <c r="AQ26" i="21"/>
  <c r="AQ14" i="21"/>
  <c r="AQ182" i="4"/>
  <c r="Z26" i="21"/>
  <c r="Z182" i="4"/>
  <c r="Z14" i="21"/>
  <c r="J137" i="4"/>
  <c r="M9" i="34"/>
  <c r="BL35" i="4"/>
  <c r="BL36" i="4" s="1"/>
  <c r="BL39" i="4" s="1"/>
  <c r="BL38" i="4"/>
  <c r="BM40" i="4"/>
  <c r="BL26" i="21"/>
  <c r="BL244" i="4"/>
  <c r="BO81" i="4"/>
  <c r="BO244" i="4"/>
  <c r="N9" i="34"/>
  <c r="W110" i="33"/>
  <c r="W111" i="33" s="1"/>
  <c r="U110" i="33"/>
  <c r="U111" i="33" s="1"/>
  <c r="V110" i="33"/>
  <c r="V111" i="33" s="1"/>
  <c r="H9" i="34"/>
  <c r="I9" i="34"/>
  <c r="L9" i="34"/>
  <c r="BK40" i="4"/>
  <c r="BK169" i="4"/>
  <c r="DV40" i="4"/>
  <c r="DV169" i="4"/>
  <c r="DT40" i="4"/>
  <c r="DT169" i="4"/>
  <c r="DQ40" i="4"/>
  <c r="DQ169" i="4"/>
  <c r="BC40" i="4"/>
  <c r="BA40" i="4"/>
  <c r="DU40" i="4"/>
  <c r="DU169" i="4"/>
  <c r="M40" i="4"/>
  <c r="M169" i="4"/>
  <c r="CO40" i="4"/>
  <c r="CO169" i="4"/>
  <c r="DM40" i="4"/>
  <c r="DE40" i="4"/>
  <c r="AX40" i="4"/>
  <c r="S40" i="4"/>
  <c r="BP40" i="4"/>
  <c r="CB40" i="4"/>
  <c r="DL40" i="4"/>
  <c r="DR40" i="4"/>
  <c r="DJ40" i="4"/>
  <c r="AS40" i="4"/>
  <c r="AJ40" i="4"/>
  <c r="BQ40" i="4"/>
  <c r="CY193" i="4"/>
  <c r="CY137" i="4"/>
  <c r="BP149" i="4"/>
  <c r="BP151" i="4" s="1"/>
  <c r="BP154" i="4" s="1"/>
  <c r="BP160" i="4" s="1"/>
  <c r="BP135" i="4"/>
  <c r="BP132" i="4"/>
  <c r="BP133" i="4" s="1"/>
  <c r="BP136" i="4" s="1"/>
  <c r="EB193" i="4"/>
  <c r="EB137" i="4"/>
  <c r="DF193" i="4"/>
  <c r="DF137" i="4"/>
  <c r="Q20" i="6"/>
  <c r="Q65" i="3"/>
  <c r="CM193" i="4"/>
  <c r="CM137" i="4"/>
  <c r="DE193" i="4"/>
  <c r="DE137" i="4"/>
  <c r="BI193" i="4"/>
  <c r="BI137" i="4"/>
  <c r="DJ193" i="4"/>
  <c r="DJ137" i="4"/>
  <c r="BN193" i="4"/>
  <c r="BN137" i="4"/>
  <c r="AF149" i="4"/>
  <c r="AF132" i="4"/>
  <c r="AF133" i="4" s="1"/>
  <c r="AF136" i="4" s="1"/>
  <c r="AF135" i="4"/>
  <c r="BN40" i="4"/>
  <c r="AX193" i="4"/>
  <c r="AX137" i="4"/>
  <c r="BS193" i="4"/>
  <c r="BS137" i="4"/>
  <c r="BU193" i="4"/>
  <c r="BU137" i="4"/>
  <c r="CP193" i="4"/>
  <c r="CP137" i="4"/>
  <c r="BF149" i="4"/>
  <c r="BF151" i="4" s="1"/>
  <c r="BF154" i="4" s="1"/>
  <c r="BF132" i="4"/>
  <c r="BF133" i="4" s="1"/>
  <c r="BF136" i="4" s="1"/>
  <c r="BF135" i="4"/>
  <c r="H20" i="33"/>
  <c r="CO193" i="4"/>
  <c r="CO137" i="4"/>
  <c r="AU193" i="4"/>
  <c r="AU137" i="4"/>
  <c r="DK149" i="4"/>
  <c r="DK151" i="4" s="1"/>
  <c r="DK154" i="4" s="1"/>
  <c r="DK132" i="4"/>
  <c r="DK133" i="4" s="1"/>
  <c r="DK136" i="4" s="1"/>
  <c r="DK135" i="4"/>
  <c r="R20" i="6"/>
  <c r="R65" i="3"/>
  <c r="CR193" i="4"/>
  <c r="CR137" i="4"/>
  <c r="DW149" i="4"/>
  <c r="DW151" i="4" s="1"/>
  <c r="DW154" i="4" s="1"/>
  <c r="DW132" i="4"/>
  <c r="DW133" i="4" s="1"/>
  <c r="DW136" i="4" s="1"/>
  <c r="DW135" i="4"/>
  <c r="AT149" i="4"/>
  <c r="AT151" i="4" s="1"/>
  <c r="AT154" i="4" s="1"/>
  <c r="AT132" i="4"/>
  <c r="AT133" i="4" s="1"/>
  <c r="AT136" i="4" s="1"/>
  <c r="AT135" i="4"/>
  <c r="DC193" i="4"/>
  <c r="DC137" i="4"/>
  <c r="Z193" i="4"/>
  <c r="Z137" i="4"/>
  <c r="P20" i="6"/>
  <c r="P65" i="3"/>
  <c r="BT193" i="4"/>
  <c r="BT137" i="4"/>
  <c r="BQ193" i="4"/>
  <c r="BQ137" i="4"/>
  <c r="O65" i="3"/>
  <c r="O20" i="6"/>
  <c r="U193" i="4"/>
  <c r="U137" i="4"/>
  <c r="S65" i="3"/>
  <c r="S20" i="6"/>
  <c r="EG194" i="4"/>
  <c r="AJ193" i="4"/>
  <c r="AJ137" i="4"/>
  <c r="BA193" i="4"/>
  <c r="BA137" i="4"/>
  <c r="BG193" i="4"/>
  <c r="BG137" i="4"/>
  <c r="EH193" i="4"/>
  <c r="EH137" i="4"/>
  <c r="T20" i="6"/>
  <c r="T65" i="3"/>
  <c r="BM193" i="4"/>
  <c r="BM137" i="4"/>
  <c r="CC193" i="4"/>
  <c r="CC137" i="4"/>
  <c r="DR193" i="4"/>
  <c r="DR137" i="4"/>
  <c r="DY193" i="4"/>
  <c r="DY137" i="4"/>
  <c r="CB149" i="4"/>
  <c r="CB151" i="4" s="1"/>
  <c r="CB154" i="4" s="1"/>
  <c r="CB157" i="4" s="1"/>
  <c r="CB158" i="4" s="1"/>
  <c r="CB161" i="4" s="1"/>
  <c r="CB135" i="4"/>
  <c r="CB132" i="4"/>
  <c r="CB133" i="4" s="1"/>
  <c r="CB136" i="4" s="1"/>
  <c r="S149" i="4"/>
  <c r="S151" i="4" s="1"/>
  <c r="S154" i="4" s="1"/>
  <c r="S135" i="4"/>
  <c r="S132" i="4"/>
  <c r="S133" i="4" s="1"/>
  <c r="S136" i="4" s="1"/>
  <c r="AY193" i="4"/>
  <c r="AY137" i="4"/>
  <c r="DL193" i="4"/>
  <c r="DL137" i="4"/>
  <c r="AK193" i="4"/>
  <c r="AK137" i="4"/>
  <c r="N149" i="4"/>
  <c r="P151" i="4" s="1"/>
  <c r="P154" i="4" s="1"/>
  <c r="N132" i="4"/>
  <c r="N133" i="4" s="1"/>
  <c r="N135" i="4"/>
  <c r="H129" i="4"/>
  <c r="N20" i="6"/>
  <c r="N65" i="3"/>
  <c r="K65" i="3"/>
  <c r="K20" i="6"/>
  <c r="J65" i="3"/>
  <c r="H23" i="14"/>
  <c r="M65" i="3"/>
  <c r="M20" i="6"/>
  <c r="L65" i="3"/>
  <c r="L20" i="6"/>
  <c r="AM40" i="4"/>
  <c r="K38" i="4"/>
  <c r="K169" i="4" s="1"/>
  <c r="EG40" i="4"/>
  <c r="AO182" i="4"/>
  <c r="ED38" i="4"/>
  <c r="ED169" i="4" s="1"/>
  <c r="BD40" i="4"/>
  <c r="AO26" i="21"/>
  <c r="AD38" i="4"/>
  <c r="AD169" i="4" s="1"/>
  <c r="EE35" i="4"/>
  <c r="EE36" i="4" s="1"/>
  <c r="EE39" i="4" s="1"/>
  <c r="EE40" i="4" s="1"/>
  <c r="BX40" i="4"/>
  <c r="AP40" i="4"/>
  <c r="AO14" i="21"/>
  <c r="BJ40" i="4"/>
  <c r="Q40" i="4"/>
  <c r="AW40" i="4"/>
  <c r="Y40" i="4"/>
  <c r="BZ40" i="4"/>
  <c r="H32" i="4"/>
  <c r="H35" i="4" s="1"/>
  <c r="BE182" i="4"/>
  <c r="CX40" i="4"/>
  <c r="BE14" i="21"/>
  <c r="BE26" i="21"/>
  <c r="CK35" i="4"/>
  <c r="CK36" i="4" s="1"/>
  <c r="CK39" i="4" s="1"/>
  <c r="CK40" i="4" s="1"/>
  <c r="J24" i="33"/>
  <c r="H9" i="33"/>
  <c r="H54" i="3"/>
  <c r="EA40" i="4"/>
  <c r="L40" i="4"/>
  <c r="CT40" i="4"/>
  <c r="R40" i="4"/>
  <c r="CN40" i="4"/>
  <c r="BO26" i="21"/>
  <c r="CP26" i="21"/>
  <c r="CP14" i="21"/>
  <c r="CP182" i="4"/>
  <c r="BO14" i="21"/>
  <c r="BO182" i="4"/>
  <c r="BL81" i="4"/>
  <c r="BL182" i="4"/>
  <c r="BL14" i="21"/>
  <c r="CC40" i="4" l="1"/>
  <c r="DA40" i="4"/>
  <c r="BH40" i="4"/>
  <c r="CD40" i="4"/>
  <c r="Z40" i="4"/>
  <c r="AT40" i="4"/>
  <c r="DI40" i="4"/>
  <c r="AH40" i="4"/>
  <c r="CE157" i="4"/>
  <c r="CE158" i="4" s="1"/>
  <c r="CE161" i="4" s="1"/>
  <c r="CE11" i="21" s="1"/>
  <c r="AV40" i="4"/>
  <c r="CQ40" i="4"/>
  <c r="BY40" i="4"/>
  <c r="AO160" i="4"/>
  <c r="AO194" i="4" s="1"/>
  <c r="AA40" i="4"/>
  <c r="DY40" i="4"/>
  <c r="EA157" i="4"/>
  <c r="EA158" i="4" s="1"/>
  <c r="EA161" i="4" s="1"/>
  <c r="EA162" i="4" s="1"/>
  <c r="EA251" i="4" s="1"/>
  <c r="AC160" i="4"/>
  <c r="AC194" i="4" s="1"/>
  <c r="BX162" i="4"/>
  <c r="BX251" i="4" s="1"/>
  <c r="BX11" i="21"/>
  <c r="CH181" i="4"/>
  <c r="DN40" i="4"/>
  <c r="DU162" i="4"/>
  <c r="DU251" i="4" s="1"/>
  <c r="CH11" i="21"/>
  <c r="AN162" i="4"/>
  <c r="AN251" i="4" s="1"/>
  <c r="AE11" i="21"/>
  <c r="AE162" i="4"/>
  <c r="AE251" i="4" s="1"/>
  <c r="BV169" i="4"/>
  <c r="CU162" i="4"/>
  <c r="CU251" i="4" s="1"/>
  <c r="AE169" i="4"/>
  <c r="W181" i="4"/>
  <c r="W160" i="4"/>
  <c r="W194" i="4" s="1"/>
  <c r="CP40" i="4"/>
  <c r="AQ162" i="4"/>
  <c r="AQ251" i="4" s="1"/>
  <c r="AQ11" i="21"/>
  <c r="CF40" i="4"/>
  <c r="T40" i="4"/>
  <c r="CM40" i="4"/>
  <c r="CO160" i="4"/>
  <c r="CO194" i="4" s="1"/>
  <c r="DE157" i="4"/>
  <c r="DE158" i="4" s="1"/>
  <c r="DE161" i="4" s="1"/>
  <c r="DE162" i="4" s="1"/>
  <c r="DE251" i="4" s="1"/>
  <c r="M162" i="4"/>
  <c r="M251" i="4" s="1"/>
  <c r="AC40" i="4"/>
  <c r="H53" i="14"/>
  <c r="H51" i="33"/>
  <c r="DT160" i="4"/>
  <c r="DT194" i="4" s="1"/>
  <c r="F9" i="34"/>
  <c r="H11" i="14"/>
  <c r="CA11" i="21"/>
  <c r="CA181" i="4"/>
  <c r="EF181" i="4"/>
  <c r="EF11" i="21"/>
  <c r="BI157" i="4"/>
  <c r="BI158" i="4" s="1"/>
  <c r="BI161" i="4" s="1"/>
  <c r="BI11" i="21" s="1"/>
  <c r="DP244" i="4"/>
  <c r="T51" i="14"/>
  <c r="DO11" i="21"/>
  <c r="DO181" i="4"/>
  <c r="CR157" i="4"/>
  <c r="CR158" i="4" s="1"/>
  <c r="CR161" i="4" s="1"/>
  <c r="CR162" i="4" s="1"/>
  <c r="CR251" i="4" s="1"/>
  <c r="M11" i="21"/>
  <c r="BW11" i="21"/>
  <c r="BW181" i="4"/>
  <c r="DN194" i="4"/>
  <c r="DN162" i="4"/>
  <c r="DN251" i="4" s="1"/>
  <c r="BR151" i="4"/>
  <c r="BR154" i="4" s="1"/>
  <c r="BR157" i="4" s="1"/>
  <c r="BR158" i="4" s="1"/>
  <c r="BR161" i="4" s="1"/>
  <c r="BR181" i="4" s="1"/>
  <c r="AM194" i="4"/>
  <c r="AM162" i="4"/>
  <c r="AM251" i="4" s="1"/>
  <c r="BK157" i="4"/>
  <c r="BK158" i="4" s="1"/>
  <c r="BK161" i="4" s="1"/>
  <c r="BK160" i="4"/>
  <c r="BC157" i="4"/>
  <c r="BC158" i="4" s="1"/>
  <c r="BC161" i="4" s="1"/>
  <c r="BC160" i="4"/>
  <c r="CD151" i="4"/>
  <c r="CD154" i="4" s="1"/>
  <c r="CD157" i="4" s="1"/>
  <c r="CD158" i="4" s="1"/>
  <c r="CD161" i="4" s="1"/>
  <c r="CD181" i="4" s="1"/>
  <c r="DM151" i="4"/>
  <c r="DM154" i="4" s="1"/>
  <c r="DM160" i="4" s="1"/>
  <c r="DM194" i="4" s="1"/>
  <c r="DQ194" i="4"/>
  <c r="DQ162" i="4"/>
  <c r="DQ251" i="4" s="1"/>
  <c r="AM181" i="4"/>
  <c r="AM11" i="21"/>
  <c r="DQ181" i="4"/>
  <c r="DQ11" i="21"/>
  <c r="AW194" i="4"/>
  <c r="AW162" i="4"/>
  <c r="AW251" i="4" s="1"/>
  <c r="ED157" i="4"/>
  <c r="ED158" i="4" s="1"/>
  <c r="ED161" i="4" s="1"/>
  <c r="ED160" i="4"/>
  <c r="BE194" i="4"/>
  <c r="BE162" i="4"/>
  <c r="BE251" i="4" s="1"/>
  <c r="AV151" i="4"/>
  <c r="AV154" i="4" s="1"/>
  <c r="AV157" i="4" s="1"/>
  <c r="AV158" i="4" s="1"/>
  <c r="AV161" i="4" s="1"/>
  <c r="AV181" i="4" s="1"/>
  <c r="AW181" i="4"/>
  <c r="AW11" i="21"/>
  <c r="DA160" i="4"/>
  <c r="DA194" i="4" s="1"/>
  <c r="DA157" i="4"/>
  <c r="DA158" i="4" s="1"/>
  <c r="DA161" i="4" s="1"/>
  <c r="BE181" i="4"/>
  <c r="BE11" i="21"/>
  <c r="DH181" i="4"/>
  <c r="DH11" i="21"/>
  <c r="AB160" i="4"/>
  <c r="AB157" i="4"/>
  <c r="AB158" i="4" s="1"/>
  <c r="AB161" i="4" s="1"/>
  <c r="P160" i="4"/>
  <c r="P157" i="4"/>
  <c r="P158" i="4" s="1"/>
  <c r="P161" i="4" s="1"/>
  <c r="AF151" i="4"/>
  <c r="AF154" i="4" s="1"/>
  <c r="AF160" i="4" s="1"/>
  <c r="AH151" i="4"/>
  <c r="AH154" i="4" s="1"/>
  <c r="BH151" i="4"/>
  <c r="BH154" i="4" s="1"/>
  <c r="BH157" i="4" s="1"/>
  <c r="BH158" i="4" s="1"/>
  <c r="BH161" i="4" s="1"/>
  <c r="BH181" i="4" s="1"/>
  <c r="DH194" i="4"/>
  <c r="DH162" i="4"/>
  <c r="DH251" i="4" s="1"/>
  <c r="BW194" i="4"/>
  <c r="BW162" i="4"/>
  <c r="BW251" i="4" s="1"/>
  <c r="DN181" i="4"/>
  <c r="DN11" i="21"/>
  <c r="DY151" i="4"/>
  <c r="DY154" i="4" s="1"/>
  <c r="U151" i="4"/>
  <c r="U154" i="4" s="1"/>
  <c r="CT81" i="4"/>
  <c r="AL81" i="4"/>
  <c r="K170" i="33"/>
  <c r="CT14" i="21"/>
  <c r="J67" i="3"/>
  <c r="J69" i="3" s="1"/>
  <c r="H65" i="3"/>
  <c r="U49" i="33"/>
  <c r="U171" i="33" s="1"/>
  <c r="CT182" i="4"/>
  <c r="EB81" i="4"/>
  <c r="CR81" i="4"/>
  <c r="Y14" i="21"/>
  <c r="Y244" i="4"/>
  <c r="Y81" i="4"/>
  <c r="Y26" i="21"/>
  <c r="L81" i="4"/>
  <c r="CT244" i="4"/>
  <c r="CO81" i="4"/>
  <c r="DF14" i="21"/>
  <c r="BQ81" i="4"/>
  <c r="DY81" i="4"/>
  <c r="R81" i="4"/>
  <c r="H20" i="6"/>
  <c r="AI14" i="21"/>
  <c r="DF26" i="21"/>
  <c r="AI182" i="4"/>
  <c r="DF81" i="4"/>
  <c r="AI81" i="4"/>
  <c r="DF182" i="4"/>
  <c r="AI26" i="21"/>
  <c r="AD26" i="21"/>
  <c r="AD182" i="4"/>
  <c r="BW81" i="4"/>
  <c r="CV81" i="4"/>
  <c r="H57" i="6"/>
  <c r="AD81" i="4"/>
  <c r="BI81" i="4"/>
  <c r="DY14" i="21"/>
  <c r="P26" i="21"/>
  <c r="P14" i="21"/>
  <c r="P182" i="4"/>
  <c r="P81" i="4"/>
  <c r="J244" i="4"/>
  <c r="J182" i="4"/>
  <c r="J183" i="4" s="1"/>
  <c r="J14" i="21"/>
  <c r="J26" i="21"/>
  <c r="J170" i="4"/>
  <c r="J171" i="4" s="1"/>
  <c r="J81" i="4"/>
  <c r="BZ14" i="21"/>
  <c r="BZ81" i="4"/>
  <c r="BZ244" i="4"/>
  <c r="BZ26" i="21"/>
  <c r="H48" i="33"/>
  <c r="H170" i="33" s="1"/>
  <c r="DC14" i="21"/>
  <c r="J170" i="33"/>
  <c r="EB181" i="4"/>
  <c r="Y11" i="21"/>
  <c r="CD81" i="4"/>
  <c r="AD14" i="21"/>
  <c r="DY182" i="4"/>
  <c r="DY26" i="21"/>
  <c r="CL81" i="4"/>
  <c r="DJ81" i="4"/>
  <c r="DX81" i="4"/>
  <c r="CI162" i="4"/>
  <c r="CI251" i="4" s="1"/>
  <c r="DB11" i="21"/>
  <c r="CJ162" i="4"/>
  <c r="CJ251" i="4" s="1"/>
  <c r="BY11" i="21"/>
  <c r="CJ11" i="21"/>
  <c r="CI11" i="21"/>
  <c r="BY162" i="4"/>
  <c r="BY251" i="4" s="1"/>
  <c r="CG11" i="21"/>
  <c r="DC81" i="4"/>
  <c r="AV14" i="21"/>
  <c r="DC182" i="4"/>
  <c r="DZ81" i="4"/>
  <c r="DC26" i="21"/>
  <c r="CE26" i="21"/>
  <c r="ED14" i="21"/>
  <c r="V26" i="21"/>
  <c r="V14" i="21"/>
  <c r="M182" i="4"/>
  <c r="M26" i="21"/>
  <c r="V81" i="4"/>
  <c r="BR182" i="4"/>
  <c r="BR14" i="21"/>
  <c r="BD14" i="21"/>
  <c r="BF14" i="21"/>
  <c r="BD26" i="21"/>
  <c r="V182" i="4"/>
  <c r="BD182" i="4"/>
  <c r="BD81" i="4"/>
  <c r="M79" i="4"/>
  <c r="M81" i="4" s="1"/>
  <c r="M14" i="21"/>
  <c r="BS81" i="4"/>
  <c r="BR81" i="4"/>
  <c r="BN26" i="21"/>
  <c r="BR26" i="21"/>
  <c r="BJ81" i="4"/>
  <c r="DI244" i="4"/>
  <c r="Y162" i="4"/>
  <c r="Y251" i="4" s="1"/>
  <c r="CA14" i="21"/>
  <c r="CA26" i="21"/>
  <c r="CA81" i="4"/>
  <c r="DI182" i="4"/>
  <c r="BD11" i="21"/>
  <c r="DR81" i="4"/>
  <c r="CN182" i="4"/>
  <c r="AC11" i="21"/>
  <c r="DI81" i="4"/>
  <c r="DI14" i="21"/>
  <c r="CU81" i="4"/>
  <c r="BU81" i="4"/>
  <c r="Z11" i="21"/>
  <c r="BN81" i="4"/>
  <c r="BX81" i="4"/>
  <c r="F209" i="25"/>
  <c r="AM224" i="1" s="1"/>
  <c r="BN14" i="21"/>
  <c r="BN182" i="4"/>
  <c r="AO11" i="21"/>
  <c r="CA182" i="4"/>
  <c r="CN26" i="21"/>
  <c r="EE11" i="21"/>
  <c r="CN14" i="21"/>
  <c r="CN81" i="4"/>
  <c r="CF11" i="21"/>
  <c r="CS81" i="4"/>
  <c r="Z162" i="4"/>
  <c r="Z251" i="4" s="1"/>
  <c r="EE162" i="4"/>
  <c r="EE251" i="4" s="1"/>
  <c r="CU26" i="21"/>
  <c r="BD162" i="4"/>
  <c r="BD251" i="4" s="1"/>
  <c r="CU182" i="4"/>
  <c r="CU14" i="21"/>
  <c r="EB162" i="4"/>
  <c r="EB251" i="4" s="1"/>
  <c r="AI162" i="4"/>
  <c r="AI251" i="4" s="1"/>
  <c r="K195" i="4"/>
  <c r="L192" i="4" s="1"/>
  <c r="BZ11" i="21"/>
  <c r="CL162" i="4"/>
  <c r="CL251" i="4" s="1"/>
  <c r="DP162" i="4"/>
  <c r="DP251" i="4" s="1"/>
  <c r="DX182" i="4"/>
  <c r="DX26" i="21"/>
  <c r="DN14" i="21"/>
  <c r="EG11" i="21"/>
  <c r="AH182" i="4"/>
  <c r="CE14" i="21"/>
  <c r="AU81" i="4"/>
  <c r="EG162" i="4"/>
  <c r="EG251" i="4" s="1"/>
  <c r="CK162" i="4"/>
  <c r="CK251" i="4" s="1"/>
  <c r="K162" i="4"/>
  <c r="K251" i="4" s="1"/>
  <c r="ED81" i="4"/>
  <c r="DE244" i="4"/>
  <c r="DN26" i="21"/>
  <c r="CE182" i="4"/>
  <c r="CI81" i="4"/>
  <c r="X11" i="21"/>
  <c r="X162" i="4"/>
  <c r="X251" i="4" s="1"/>
  <c r="CL11" i="21"/>
  <c r="DL81" i="4"/>
  <c r="EG81" i="4"/>
  <c r="CE81" i="4"/>
  <c r="ED182" i="4"/>
  <c r="AI11" i="21"/>
  <c r="DP11" i="21"/>
  <c r="CO11" i="21"/>
  <c r="CG162" i="4"/>
  <c r="CG251" i="4" s="1"/>
  <c r="CK11" i="21"/>
  <c r="DB162" i="4"/>
  <c r="DB251" i="4" s="1"/>
  <c r="BZ162" i="4"/>
  <c r="BZ251" i="4" s="1"/>
  <c r="DX14" i="21"/>
  <c r="ED26" i="21"/>
  <c r="CB11" i="21"/>
  <c r="CB181" i="4"/>
  <c r="BP194" i="4"/>
  <c r="BF157" i="4"/>
  <c r="BF158" i="4" s="1"/>
  <c r="BF161" i="4" s="1"/>
  <c r="BF160" i="4"/>
  <c r="AX181" i="4"/>
  <c r="AX11" i="21"/>
  <c r="S157" i="4"/>
  <c r="S158" i="4" s="1"/>
  <c r="S161" i="4" s="1"/>
  <c r="S160" i="4"/>
  <c r="DJ181" i="4"/>
  <c r="DJ11" i="21"/>
  <c r="AX194" i="4"/>
  <c r="AX162" i="4"/>
  <c r="AX251" i="4" s="1"/>
  <c r="DJ194" i="4"/>
  <c r="DJ162" i="4"/>
  <c r="DJ251" i="4" s="1"/>
  <c r="CY181" i="4"/>
  <c r="CY11" i="21"/>
  <c r="CB160" i="4"/>
  <c r="CB194" i="4" s="1"/>
  <c r="BP157" i="4"/>
  <c r="BP158" i="4" s="1"/>
  <c r="BP161" i="4" s="1"/>
  <c r="BP162" i="4" s="1"/>
  <c r="BP251" i="4" s="1"/>
  <c r="CY194" i="4"/>
  <c r="CY162" i="4"/>
  <c r="CY251" i="4" s="1"/>
  <c r="O151" i="4"/>
  <c r="O154" i="4" s="1"/>
  <c r="N151" i="4"/>
  <c r="N154" i="4" s="1"/>
  <c r="DW160" i="4"/>
  <c r="DW157" i="4"/>
  <c r="DW158" i="4" s="1"/>
  <c r="DW161" i="4" s="1"/>
  <c r="BM181" i="4"/>
  <c r="BM11" i="21"/>
  <c r="BA194" i="4"/>
  <c r="BA162" i="4"/>
  <c r="BA251" i="4" s="1"/>
  <c r="BM194" i="4"/>
  <c r="BM162" i="4"/>
  <c r="BM251" i="4" s="1"/>
  <c r="DC11" i="21"/>
  <c r="DC181" i="4"/>
  <c r="EH181" i="4"/>
  <c r="EH11" i="21"/>
  <c r="BA181" i="4"/>
  <c r="BA11" i="21"/>
  <c r="DC194" i="4"/>
  <c r="DC162" i="4"/>
  <c r="DC251" i="4" s="1"/>
  <c r="AT160" i="4"/>
  <c r="AT157" i="4"/>
  <c r="AT158" i="4" s="1"/>
  <c r="AT161" i="4" s="1"/>
  <c r="EH194" i="4"/>
  <c r="EH162" i="4"/>
  <c r="EH251" i="4" s="1"/>
  <c r="DR181" i="4"/>
  <c r="DR11" i="21"/>
  <c r="DE194" i="4"/>
  <c r="DR194" i="4"/>
  <c r="DR162" i="4"/>
  <c r="DR251" i="4" s="1"/>
  <c r="CM162" i="4"/>
  <c r="CM251" i="4" s="1"/>
  <c r="CM181" i="4"/>
  <c r="CM11" i="21"/>
  <c r="BS194" i="4"/>
  <c r="BS162" i="4"/>
  <c r="BS251" i="4" s="1"/>
  <c r="AJ181" i="4"/>
  <c r="AJ11" i="21"/>
  <c r="CR194" i="4"/>
  <c r="BS11" i="21"/>
  <c r="BS181" i="4"/>
  <c r="AJ194" i="4"/>
  <c r="AJ162" i="4"/>
  <c r="AJ251" i="4" s="1"/>
  <c r="CT11" i="21"/>
  <c r="CT162" i="4"/>
  <c r="CT251" i="4" s="1"/>
  <c r="L162" i="4"/>
  <c r="L251" i="4" s="1"/>
  <c r="DN81" i="4"/>
  <c r="CH81" i="4"/>
  <c r="AM81" i="4"/>
  <c r="AH26" i="21"/>
  <c r="BC14" i="21"/>
  <c r="CM81" i="4"/>
  <c r="DN182" i="4"/>
  <c r="AE81" i="4"/>
  <c r="X81" i="4"/>
  <c r="CB81" i="4"/>
  <c r="BC26" i="21"/>
  <c r="BA182" i="4"/>
  <c r="AV81" i="4"/>
  <c r="BV81" i="4"/>
  <c r="AV26" i="21"/>
  <c r="AQ81" i="4"/>
  <c r="EC157" i="4"/>
  <c r="EC158" i="4" s="1"/>
  <c r="EC161" i="4" s="1"/>
  <c r="EC181" i="4" s="1"/>
  <c r="EC160" i="4"/>
  <c r="EC194" i="4" s="1"/>
  <c r="DK157" i="4"/>
  <c r="DK158" i="4" s="1"/>
  <c r="DK161" i="4" s="1"/>
  <c r="DK11" i="21" s="1"/>
  <c r="DK160" i="4"/>
  <c r="DZ157" i="4"/>
  <c r="DZ158" i="4" s="1"/>
  <c r="DZ161" i="4" s="1"/>
  <c r="DZ11" i="21" s="1"/>
  <c r="DZ160" i="4"/>
  <c r="CF162" i="4"/>
  <c r="CF251" i="4" s="1"/>
  <c r="AD162" i="4"/>
  <c r="AD251" i="4" s="1"/>
  <c r="AD11" i="21"/>
  <c r="L11" i="21"/>
  <c r="DT11" i="21"/>
  <c r="AP11" i="21"/>
  <c r="AP162" i="4"/>
  <c r="AP251" i="4" s="1"/>
  <c r="L194" i="4"/>
  <c r="CN157" i="4"/>
  <c r="CN158" i="4" s="1"/>
  <c r="CN161" i="4" s="1"/>
  <c r="CN181" i="4" s="1"/>
  <c r="CN160" i="4"/>
  <c r="CN194" i="4" s="1"/>
  <c r="AY157" i="4"/>
  <c r="AY158" i="4" s="1"/>
  <c r="AY161" i="4" s="1"/>
  <c r="AY11" i="21" s="1"/>
  <c r="AY160" i="4"/>
  <c r="AK157" i="4"/>
  <c r="AK158" i="4" s="1"/>
  <c r="AK161" i="4" s="1"/>
  <c r="AK181" i="4" s="1"/>
  <c r="AK160" i="4"/>
  <c r="AK194" i="4" s="1"/>
  <c r="AA160" i="4"/>
  <c r="AA194" i="4" s="1"/>
  <c r="AA157" i="4"/>
  <c r="AA158" i="4" s="1"/>
  <c r="AA161" i="4" s="1"/>
  <c r="AA181" i="4" s="1"/>
  <c r="CS160" i="4"/>
  <c r="CS194" i="4" s="1"/>
  <c r="CS157" i="4"/>
  <c r="CS158" i="4" s="1"/>
  <c r="CS161" i="4" s="1"/>
  <c r="CS181" i="4" s="1"/>
  <c r="BB160" i="4"/>
  <c r="BB194" i="4" s="1"/>
  <c r="BB157" i="4"/>
  <c r="BB158" i="4" s="1"/>
  <c r="BB161" i="4" s="1"/>
  <c r="BB181" i="4" s="1"/>
  <c r="BU160" i="4"/>
  <c r="BU194" i="4" s="1"/>
  <c r="BU157" i="4"/>
  <c r="BU158" i="4" s="1"/>
  <c r="BU161" i="4" s="1"/>
  <c r="BU181" i="4" s="1"/>
  <c r="BN160" i="4"/>
  <c r="BN194" i="4" s="1"/>
  <c r="BN157" i="4"/>
  <c r="BN158" i="4" s="1"/>
  <c r="BN161" i="4" s="1"/>
  <c r="BN181" i="4" s="1"/>
  <c r="V160" i="4"/>
  <c r="V157" i="4"/>
  <c r="V158" i="4" s="1"/>
  <c r="V161" i="4" s="1"/>
  <c r="V181" i="4" s="1"/>
  <c r="DS160" i="4"/>
  <c r="DS194" i="4" s="1"/>
  <c r="DS157" i="4"/>
  <c r="DS158" i="4" s="1"/>
  <c r="DS161" i="4" s="1"/>
  <c r="DS181" i="4" s="1"/>
  <c r="DF157" i="4"/>
  <c r="DF158" i="4" s="1"/>
  <c r="DF161" i="4" s="1"/>
  <c r="DF160" i="4"/>
  <c r="DF194" i="4" s="1"/>
  <c r="CZ160" i="4"/>
  <c r="CZ194" i="4" s="1"/>
  <c r="CZ157" i="4"/>
  <c r="CZ158" i="4" s="1"/>
  <c r="CZ161" i="4" s="1"/>
  <c r="CZ181" i="4" s="1"/>
  <c r="CQ160" i="4"/>
  <c r="CQ194" i="4" s="1"/>
  <c r="CQ157" i="4"/>
  <c r="CQ158" i="4" s="1"/>
  <c r="CQ161" i="4" s="1"/>
  <c r="CQ11" i="21" s="1"/>
  <c r="DD157" i="4"/>
  <c r="DD158" i="4" s="1"/>
  <c r="DD161" i="4" s="1"/>
  <c r="DD181" i="4" s="1"/>
  <c r="DD160" i="4"/>
  <c r="DD194" i="4" s="1"/>
  <c r="BV157" i="4"/>
  <c r="BV158" i="4" s="1"/>
  <c r="BV161" i="4" s="1"/>
  <c r="BV181" i="4" s="1"/>
  <c r="BV160" i="4"/>
  <c r="BV194" i="4" s="1"/>
  <c r="DG160" i="4"/>
  <c r="DG194" i="4" s="1"/>
  <c r="DG157" i="4"/>
  <c r="DG158" i="4" s="1"/>
  <c r="DG161" i="4" s="1"/>
  <c r="DG181" i="4" s="1"/>
  <c r="AL157" i="4"/>
  <c r="AL158" i="4" s="1"/>
  <c r="AL161" i="4" s="1"/>
  <c r="AL181" i="4" s="1"/>
  <c r="AL160" i="4"/>
  <c r="AL194" i="4" s="1"/>
  <c r="BJ157" i="4"/>
  <c r="BJ158" i="4" s="1"/>
  <c r="BJ161" i="4" s="1"/>
  <c r="BJ181" i="4" s="1"/>
  <c r="BJ160" i="4"/>
  <c r="CP157" i="4"/>
  <c r="CP158" i="4" s="1"/>
  <c r="CP161" i="4" s="1"/>
  <c r="CP11" i="21" s="1"/>
  <c r="CP160" i="4"/>
  <c r="CP194" i="4" s="1"/>
  <c r="BO157" i="4"/>
  <c r="BO158" i="4" s="1"/>
  <c r="BO161" i="4" s="1"/>
  <c r="BO11" i="21" s="1"/>
  <c r="BO160" i="4"/>
  <c r="BO194" i="4" s="1"/>
  <c r="BT157" i="4"/>
  <c r="BT158" i="4" s="1"/>
  <c r="BT161" i="4" s="1"/>
  <c r="BT11" i="21" s="1"/>
  <c r="BT160" i="4"/>
  <c r="BT194" i="4" s="1"/>
  <c r="AZ157" i="4"/>
  <c r="AZ158" i="4" s="1"/>
  <c r="AZ161" i="4" s="1"/>
  <c r="AZ11" i="21" s="1"/>
  <c r="AZ160" i="4"/>
  <c r="AZ194" i="4" s="1"/>
  <c r="CC151" i="4"/>
  <c r="CC154" i="4" s="1"/>
  <c r="AG151" i="4"/>
  <c r="AG154" i="4" s="1"/>
  <c r="DX151" i="4"/>
  <c r="DX154" i="4" s="1"/>
  <c r="AU151" i="4"/>
  <c r="AU154" i="4" s="1"/>
  <c r="DL151" i="4"/>
  <c r="DL154" i="4" s="1"/>
  <c r="BG151" i="4"/>
  <c r="BG154" i="4" s="1"/>
  <c r="BQ151" i="4"/>
  <c r="BQ154" i="4" s="1"/>
  <c r="T151" i="4"/>
  <c r="T154" i="4" s="1"/>
  <c r="AX81" i="4"/>
  <c r="K210" i="25"/>
  <c r="F210" i="25" s="1"/>
  <c r="BX26" i="21"/>
  <c r="BX14" i="21"/>
  <c r="BX182" i="4"/>
  <c r="AH81" i="4"/>
  <c r="AH14" i="21"/>
  <c r="DV81" i="4"/>
  <c r="AV182" i="4"/>
  <c r="CQ182" i="4"/>
  <c r="AN244" i="4"/>
  <c r="AN26" i="21"/>
  <c r="CQ26" i="21"/>
  <c r="AN14" i="21"/>
  <c r="AN182" i="4"/>
  <c r="EF26" i="21"/>
  <c r="CP81" i="4"/>
  <c r="CQ14" i="21"/>
  <c r="CQ81" i="4"/>
  <c r="BH81" i="4"/>
  <c r="AP81" i="4"/>
  <c r="AA26" i="21"/>
  <c r="BG26" i="21"/>
  <c r="DD182" i="4"/>
  <c r="BM81" i="4"/>
  <c r="BM26" i="21"/>
  <c r="AA182" i="4"/>
  <c r="DE26" i="21"/>
  <c r="DE81" i="4"/>
  <c r="EH81" i="4"/>
  <c r="DP182" i="4"/>
  <c r="Q49" i="33"/>
  <c r="Q58" i="6" s="1"/>
  <c r="BM14" i="21"/>
  <c r="AB81" i="4"/>
  <c r="BK81" i="4"/>
  <c r="CX14" i="21"/>
  <c r="DM81" i="4"/>
  <c r="BA81" i="4"/>
  <c r="DD14" i="21"/>
  <c r="DP14" i="21"/>
  <c r="AO81" i="4"/>
  <c r="DH244" i="4"/>
  <c r="AA14" i="21"/>
  <c r="BM182" i="4"/>
  <c r="BG182" i="4"/>
  <c r="CX81" i="4"/>
  <c r="DD81" i="4"/>
  <c r="DG81" i="4"/>
  <c r="AA81" i="4"/>
  <c r="BE81" i="4"/>
  <c r="CX182" i="4"/>
  <c r="M49" i="33"/>
  <c r="M58" i="6" s="1"/>
  <c r="DD26" i="21"/>
  <c r="BA14" i="21"/>
  <c r="DG182" i="4"/>
  <c r="BB81" i="4"/>
  <c r="DG26" i="21"/>
  <c r="BA26" i="21"/>
  <c r="BG81" i="4"/>
  <c r="AZ81" i="4"/>
  <c r="DP81" i="4"/>
  <c r="AJ81" i="4"/>
  <c r="DH182" i="4"/>
  <c r="AR81" i="4"/>
  <c r="BG14" i="21"/>
  <c r="DE14" i="21"/>
  <c r="DP26" i="21"/>
  <c r="BF81" i="4"/>
  <c r="AG182" i="4"/>
  <c r="AG81" i="4"/>
  <c r="DG244" i="4"/>
  <c r="DH14" i="21"/>
  <c r="N81" i="4"/>
  <c r="DB182" i="4"/>
  <c r="BC182" i="4"/>
  <c r="L49" i="33"/>
  <c r="L171" i="33" s="1"/>
  <c r="CM244" i="4"/>
  <c r="BF182" i="4"/>
  <c r="CB26" i="21"/>
  <c r="T81" i="4"/>
  <c r="BC81" i="4"/>
  <c r="O81" i="4"/>
  <c r="DB26" i="21"/>
  <c r="BF26" i="21"/>
  <c r="W81" i="4"/>
  <c r="DB81" i="4"/>
  <c r="CB182" i="4"/>
  <c r="EA81" i="4"/>
  <c r="DB14" i="21"/>
  <c r="CB14" i="21"/>
  <c r="AG14" i="21"/>
  <c r="AG26" i="21"/>
  <c r="AW244" i="4"/>
  <c r="AW26" i="21"/>
  <c r="AW182" i="4"/>
  <c r="AW81" i="4"/>
  <c r="AW14" i="21"/>
  <c r="AY26" i="21"/>
  <c r="DA26" i="21"/>
  <c r="BH182" i="4"/>
  <c r="DA14" i="21"/>
  <c r="BH14" i="21"/>
  <c r="O49" i="33"/>
  <c r="O58" i="6" s="1"/>
  <c r="BH26" i="21"/>
  <c r="EF244" i="4"/>
  <c r="DA81" i="4"/>
  <c r="BY26" i="21"/>
  <c r="AY182" i="4"/>
  <c r="EF81" i="4"/>
  <c r="BY81" i="4"/>
  <c r="Q81" i="4"/>
  <c r="EF182" i="4"/>
  <c r="AF81" i="4"/>
  <c r="CY81" i="4"/>
  <c r="BY14" i="21"/>
  <c r="DA182" i="4"/>
  <c r="BY182" i="4"/>
  <c r="AY14" i="21"/>
  <c r="AY81" i="4"/>
  <c r="N49" i="33"/>
  <c r="N58" i="6" s="1"/>
  <c r="DH81" i="4"/>
  <c r="T49" i="33"/>
  <c r="T171" i="33" s="1"/>
  <c r="EC81" i="4"/>
  <c r="DQ14" i="21"/>
  <c r="AK81" i="4"/>
  <c r="DW14" i="21"/>
  <c r="DW244" i="4"/>
  <c r="DW26" i="21"/>
  <c r="S49" i="33"/>
  <c r="S171" i="33" s="1"/>
  <c r="DW81" i="4"/>
  <c r="DQ26" i="21"/>
  <c r="H73" i="4"/>
  <c r="H76" i="4" s="1"/>
  <c r="CC81" i="4"/>
  <c r="EC182" i="4"/>
  <c r="EC14" i="21"/>
  <c r="EC26" i="21"/>
  <c r="BT244" i="4"/>
  <c r="BT182" i="4"/>
  <c r="BT26" i="21"/>
  <c r="BT81" i="4"/>
  <c r="BT14" i="21"/>
  <c r="CF170" i="4"/>
  <c r="CF81" i="4"/>
  <c r="CF244" i="4"/>
  <c r="CF26" i="21"/>
  <c r="CF182" i="4"/>
  <c r="CF14" i="21"/>
  <c r="DU170" i="4"/>
  <c r="DU81" i="4"/>
  <c r="DT81" i="4"/>
  <c r="CW81" i="4"/>
  <c r="DQ81" i="4"/>
  <c r="Z81" i="4"/>
  <c r="AC26" i="21"/>
  <c r="DQ182" i="4"/>
  <c r="AC14" i="21"/>
  <c r="CX26" i="21"/>
  <c r="CM14" i="21"/>
  <c r="CZ26" i="21"/>
  <c r="CM182" i="4"/>
  <c r="CZ244" i="4"/>
  <c r="O14" i="21"/>
  <c r="O182" i="4"/>
  <c r="AT81" i="4"/>
  <c r="J51" i="14"/>
  <c r="L299" i="4"/>
  <c r="O26" i="21"/>
  <c r="J49" i="33"/>
  <c r="J58" i="6" s="1"/>
  <c r="CK26" i="21"/>
  <c r="CK244" i="4"/>
  <c r="CG14" i="21"/>
  <c r="CG182" i="4"/>
  <c r="AS81" i="4"/>
  <c r="CG26" i="21"/>
  <c r="CZ81" i="4"/>
  <c r="CZ182" i="4"/>
  <c r="S81" i="4"/>
  <c r="P49" i="33"/>
  <c r="P171" i="33" s="1"/>
  <c r="R49" i="33"/>
  <c r="R171" i="33" s="1"/>
  <c r="CG81" i="4"/>
  <c r="CK81" i="4"/>
  <c r="CJ81" i="4"/>
  <c r="DK81" i="4"/>
  <c r="CK14" i="21"/>
  <c r="DS81" i="4"/>
  <c r="AC244" i="4"/>
  <c r="U77" i="4"/>
  <c r="BP170" i="4"/>
  <c r="BP81" i="4"/>
  <c r="AC79" i="4"/>
  <c r="BL169" i="4"/>
  <c r="BL40" i="4"/>
  <c r="K40" i="4"/>
  <c r="AT193" i="4"/>
  <c r="AT137" i="4"/>
  <c r="DK193" i="4"/>
  <c r="DK137" i="4"/>
  <c r="BF193" i="4"/>
  <c r="BF137" i="4"/>
  <c r="H135" i="4"/>
  <c r="H193" i="4" s="1"/>
  <c r="H132" i="4"/>
  <c r="H149" i="4"/>
  <c r="DW193" i="4"/>
  <c r="DW137" i="4"/>
  <c r="N193" i="4"/>
  <c r="S193" i="4"/>
  <c r="S137" i="4"/>
  <c r="BP193" i="4"/>
  <c r="BP137" i="4"/>
  <c r="N136" i="4"/>
  <c r="N137" i="4" s="1"/>
  <c r="H133" i="4"/>
  <c r="H136" i="4" s="1"/>
  <c r="AF193" i="4"/>
  <c r="AF137" i="4"/>
  <c r="CB193" i="4"/>
  <c r="CB137" i="4"/>
  <c r="ED40" i="4"/>
  <c r="AD40" i="4"/>
  <c r="H38" i="4"/>
  <c r="H169" i="4" s="1"/>
  <c r="H36" i="4"/>
  <c r="H39" i="4" s="1"/>
  <c r="H10" i="33"/>
  <c r="AM258" i="4" l="1"/>
  <c r="AN224" i="1"/>
  <c r="M202" i="14" s="1"/>
  <c r="CE162" i="4"/>
  <c r="CE251" i="4" s="1"/>
  <c r="EA11" i="21"/>
  <c r="EA181" i="4"/>
  <c r="AC162" i="4"/>
  <c r="AC251" i="4" s="1"/>
  <c r="AO162" i="4"/>
  <c r="AO251" i="4" s="1"/>
  <c r="CE181" i="4"/>
  <c r="CO162" i="4"/>
  <c r="CO251" i="4" s="1"/>
  <c r="W162" i="4"/>
  <c r="W251" i="4" s="1"/>
  <c r="DE11" i="21"/>
  <c r="DE181" i="4"/>
  <c r="DT162" i="4"/>
  <c r="DT251" i="4" s="1"/>
  <c r="AF157" i="4"/>
  <c r="AF158" i="4" s="1"/>
  <c r="AF161" i="4" s="1"/>
  <c r="AF162" i="4" s="1"/>
  <c r="AF251" i="4" s="1"/>
  <c r="BI181" i="4"/>
  <c r="BI162" i="4"/>
  <c r="BI251" i="4" s="1"/>
  <c r="BH160" i="4"/>
  <c r="BH162" i="4" s="1"/>
  <c r="BH251" i="4" s="1"/>
  <c r="CR11" i="21"/>
  <c r="CD160" i="4"/>
  <c r="CD194" i="4" s="1"/>
  <c r="CR181" i="4"/>
  <c r="AV160" i="4"/>
  <c r="AV162" i="4" s="1"/>
  <c r="AV251" i="4" s="1"/>
  <c r="AH157" i="4"/>
  <c r="AH158" i="4" s="1"/>
  <c r="AH161" i="4" s="1"/>
  <c r="AH160" i="4"/>
  <c r="BK181" i="4"/>
  <c r="BK11" i="21"/>
  <c r="BR160" i="4"/>
  <c r="BR194" i="4" s="1"/>
  <c r="DM157" i="4"/>
  <c r="DM158" i="4" s="1"/>
  <c r="DM161" i="4" s="1"/>
  <c r="DM181" i="4" s="1"/>
  <c r="ED194" i="4"/>
  <c r="ED162" i="4"/>
  <c r="ED251" i="4" s="1"/>
  <c r="DY157" i="4"/>
  <c r="DY158" i="4" s="1"/>
  <c r="DY161" i="4" s="1"/>
  <c r="DY160" i="4"/>
  <c r="P181" i="4"/>
  <c r="P11" i="21"/>
  <c r="DA162" i="4"/>
  <c r="DA251" i="4" s="1"/>
  <c r="DA181" i="4"/>
  <c r="DA11" i="21"/>
  <c r="ED181" i="4"/>
  <c r="ED11" i="21"/>
  <c r="AB181" i="4"/>
  <c r="AB11" i="21"/>
  <c r="AB194" i="4"/>
  <c r="AB162" i="4"/>
  <c r="AB251" i="4" s="1"/>
  <c r="BC194" i="4"/>
  <c r="BC162" i="4"/>
  <c r="BC251" i="4" s="1"/>
  <c r="P194" i="4"/>
  <c r="P162" i="4"/>
  <c r="P251" i="4" s="1"/>
  <c r="BC181" i="4"/>
  <c r="BC11" i="21"/>
  <c r="U160" i="4"/>
  <c r="U157" i="4"/>
  <c r="U158" i="4" s="1"/>
  <c r="U161" i="4" s="1"/>
  <c r="BK194" i="4"/>
  <c r="BK162" i="4"/>
  <c r="BK251" i="4" s="1"/>
  <c r="U58" i="6"/>
  <c r="AO258" i="4"/>
  <c r="K180" i="4"/>
  <c r="K183" i="4" s="1"/>
  <c r="H40" i="4"/>
  <c r="AY181" i="4"/>
  <c r="CP181" i="4"/>
  <c r="BU162" i="4"/>
  <c r="BU251" i="4" s="1"/>
  <c r="DD11" i="21"/>
  <c r="M170" i="4"/>
  <c r="AY162" i="4"/>
  <c r="AY251" i="4" s="1"/>
  <c r="DZ181" i="4"/>
  <c r="L195" i="4"/>
  <c r="M192" i="4" s="1"/>
  <c r="M195" i="4" s="1"/>
  <c r="L81" i="14"/>
  <c r="DK162" i="4"/>
  <c r="DK251" i="4" s="1"/>
  <c r="DZ162" i="4"/>
  <c r="DZ251" i="4" s="1"/>
  <c r="DF162" i="4"/>
  <c r="DF251" i="4" s="1"/>
  <c r="AY194" i="4"/>
  <c r="CP162" i="4"/>
  <c r="CP251" i="4" s="1"/>
  <c r="BU11" i="21"/>
  <c r="CQ162" i="4"/>
  <c r="CQ251" i="4" s="1"/>
  <c r="CQ181" i="4"/>
  <c r="CD11" i="21"/>
  <c r="L200" i="33"/>
  <c r="L79" i="33" s="1"/>
  <c r="BH11" i="21"/>
  <c r="AZ162" i="4"/>
  <c r="AZ251" i="4" s="1"/>
  <c r="DF181" i="4"/>
  <c r="DG11" i="21"/>
  <c r="DS11" i="21"/>
  <c r="AZ181" i="4"/>
  <c r="DF11" i="21"/>
  <c r="DK194" i="4"/>
  <c r="AL162" i="4"/>
  <c r="AL251" i="4" s="1"/>
  <c r="AL11" i="21"/>
  <c r="CS11" i="21"/>
  <c r="BB162" i="4"/>
  <c r="BB251" i="4" s="1"/>
  <c r="DZ194" i="4"/>
  <c r="BR11" i="21"/>
  <c r="CB162" i="4"/>
  <c r="CB251" i="4" s="1"/>
  <c r="BV11" i="21"/>
  <c r="BV162" i="4"/>
  <c r="BV251" i="4" s="1"/>
  <c r="BO181" i="4"/>
  <c r="BJ162" i="4"/>
  <c r="BJ251" i="4" s="1"/>
  <c r="CN162" i="4"/>
  <c r="CN251" i="4" s="1"/>
  <c r="BJ11" i="21"/>
  <c r="CN11" i="21"/>
  <c r="V162" i="4"/>
  <c r="V251" i="4" s="1"/>
  <c r="BJ194" i="4"/>
  <c r="BB11" i="21"/>
  <c r="CZ11" i="21"/>
  <c r="CZ162" i="4"/>
  <c r="CZ251" i="4" s="1"/>
  <c r="DW181" i="4"/>
  <c r="DW11" i="21"/>
  <c r="DW194" i="4"/>
  <c r="DW162" i="4"/>
  <c r="DW251" i="4" s="1"/>
  <c r="N160" i="4"/>
  <c r="N157" i="4"/>
  <c r="N158" i="4" s="1"/>
  <c r="N161" i="4" s="1"/>
  <c r="BF194" i="4"/>
  <c r="BF162" i="4"/>
  <c r="BF251" i="4" s="1"/>
  <c r="AT181" i="4"/>
  <c r="AT11" i="21"/>
  <c r="BF181" i="4"/>
  <c r="BF11" i="21"/>
  <c r="AT194" i="4"/>
  <c r="AT162" i="4"/>
  <c r="AT251" i="4" s="1"/>
  <c r="BP181" i="4"/>
  <c r="BP11" i="21"/>
  <c r="S194" i="4"/>
  <c r="S162" i="4"/>
  <c r="S251" i="4" s="1"/>
  <c r="S181" i="4"/>
  <c r="S11" i="21"/>
  <c r="AF194" i="4"/>
  <c r="AA11" i="21"/>
  <c r="DK181" i="4"/>
  <c r="DS162" i="4"/>
  <c r="DS251" i="4" s="1"/>
  <c r="BO162" i="4"/>
  <c r="BO251" i="4" s="1"/>
  <c r="EC162" i="4"/>
  <c r="EC251" i="4" s="1"/>
  <c r="V194" i="4"/>
  <c r="DG162" i="4"/>
  <c r="DG251" i="4" s="1"/>
  <c r="BT181" i="4"/>
  <c r="CS162" i="4"/>
  <c r="CS251" i="4" s="1"/>
  <c r="AA162" i="4"/>
  <c r="AA251" i="4" s="1"/>
  <c r="BT162" i="4"/>
  <c r="BT251" i="4" s="1"/>
  <c r="V11" i="21"/>
  <c r="EC11" i="21"/>
  <c r="AK162" i="4"/>
  <c r="AK251" i="4" s="1"/>
  <c r="BN11" i="21"/>
  <c r="AV11" i="21"/>
  <c r="AK11" i="21"/>
  <c r="BG157" i="4"/>
  <c r="BG158" i="4" s="1"/>
  <c r="BG161" i="4" s="1"/>
  <c r="BG11" i="21" s="1"/>
  <c r="BG160" i="4"/>
  <c r="BG194" i="4" s="1"/>
  <c r="DL157" i="4"/>
  <c r="DL158" i="4" s="1"/>
  <c r="DL161" i="4" s="1"/>
  <c r="DL181" i="4" s="1"/>
  <c r="DL160" i="4"/>
  <c r="DL194" i="4" s="1"/>
  <c r="AU160" i="4"/>
  <c r="AU157" i="4"/>
  <c r="AU158" i="4" s="1"/>
  <c r="AU161" i="4" s="1"/>
  <c r="AU11" i="21" s="1"/>
  <c r="DX157" i="4"/>
  <c r="DX158" i="4" s="1"/>
  <c r="DX161" i="4" s="1"/>
  <c r="DX181" i="4" s="1"/>
  <c r="DX160" i="4"/>
  <c r="DX194" i="4" s="1"/>
  <c r="AG160" i="4"/>
  <c r="AG194" i="4" s="1"/>
  <c r="AG157" i="4"/>
  <c r="AG158" i="4" s="1"/>
  <c r="AG161" i="4" s="1"/>
  <c r="AG181" i="4" s="1"/>
  <c r="CC157" i="4"/>
  <c r="CC158" i="4" s="1"/>
  <c r="CC161" i="4" s="1"/>
  <c r="CC181" i="4" s="1"/>
  <c r="CC160" i="4"/>
  <c r="CC194" i="4" s="1"/>
  <c r="T160" i="4"/>
  <c r="T194" i="4" s="1"/>
  <c r="T157" i="4"/>
  <c r="T158" i="4" s="1"/>
  <c r="T161" i="4" s="1"/>
  <c r="T181" i="4" s="1"/>
  <c r="BQ160" i="4"/>
  <c r="BQ194" i="4" s="1"/>
  <c r="BQ157" i="4"/>
  <c r="BQ158" i="4" s="1"/>
  <c r="BQ161" i="4" s="1"/>
  <c r="BQ11" i="21" s="1"/>
  <c r="H151" i="4"/>
  <c r="BN162" i="4"/>
  <c r="BN251" i="4" s="1"/>
  <c r="DD162" i="4"/>
  <c r="DD251" i="4" s="1"/>
  <c r="M171" i="33"/>
  <c r="Q171" i="33"/>
  <c r="L58" i="6"/>
  <c r="T58" i="6"/>
  <c r="O171" i="33"/>
  <c r="H79" i="4"/>
  <c r="H170" i="4" s="1"/>
  <c r="N171" i="33"/>
  <c r="S58" i="6"/>
  <c r="J171" i="33"/>
  <c r="P58" i="6"/>
  <c r="R58" i="6"/>
  <c r="U80" i="4"/>
  <c r="H77" i="4"/>
  <c r="H80" i="4" s="1"/>
  <c r="AC170" i="4"/>
  <c r="AC81" i="4"/>
  <c r="H137" i="4"/>
  <c r="O157" i="4"/>
  <c r="O158" i="4" s="1"/>
  <c r="O160" i="4"/>
  <c r="H154" i="4"/>
  <c r="K168" i="4"/>
  <c r="K171" i="4" s="1"/>
  <c r="AF181" i="4" l="1"/>
  <c r="AN258" i="4"/>
  <c r="H258" i="4" s="1"/>
  <c r="AF11" i="21"/>
  <c r="BH194" i="4"/>
  <c r="CD162" i="4"/>
  <c r="CD251" i="4" s="1"/>
  <c r="AV194" i="4"/>
  <c r="DM162" i="4"/>
  <c r="DM251" i="4" s="1"/>
  <c r="BR162" i="4"/>
  <c r="BR251" i="4" s="1"/>
  <c r="DM11" i="21"/>
  <c r="U181" i="4"/>
  <c r="U11" i="21"/>
  <c r="U194" i="4"/>
  <c r="U162" i="4"/>
  <c r="U251" i="4" s="1"/>
  <c r="DY194" i="4"/>
  <c r="DY162" i="4"/>
  <c r="DY251" i="4" s="1"/>
  <c r="AH194" i="4"/>
  <c r="AH162" i="4"/>
  <c r="AH251" i="4" s="1"/>
  <c r="DY181" i="4"/>
  <c r="DY11" i="21"/>
  <c r="AH11" i="21"/>
  <c r="AH181" i="4"/>
  <c r="U52" i="33"/>
  <c r="U151" i="33" s="1"/>
  <c r="U54" i="14"/>
  <c r="U153" i="14" s="1"/>
  <c r="M200" i="33"/>
  <c r="H200" i="33" s="1"/>
  <c r="F202" i="14"/>
  <c r="L180" i="4"/>
  <c r="L183" i="4" s="1"/>
  <c r="DX11" i="21"/>
  <c r="Q52" i="33"/>
  <c r="Q151" i="33" s="1"/>
  <c r="L140" i="14"/>
  <c r="L138" i="33"/>
  <c r="Q54" i="14"/>
  <c r="M41" i="34" s="1"/>
  <c r="R52" i="33"/>
  <c r="R151" i="33" s="1"/>
  <c r="DX162" i="4"/>
  <c r="DX251" i="4" s="1"/>
  <c r="R54" i="14"/>
  <c r="N41" i="34" s="1"/>
  <c r="N181" i="4"/>
  <c r="N11" i="21"/>
  <c r="N194" i="4"/>
  <c r="N162" i="4"/>
  <c r="N251" i="4" s="1"/>
  <c r="AG11" i="21"/>
  <c r="BG181" i="4"/>
  <c r="AU162" i="4"/>
  <c r="AU251" i="4" s="1"/>
  <c r="CC162" i="4"/>
  <c r="CC251" i="4" s="1"/>
  <c r="T162" i="4"/>
  <c r="T251" i="4" s="1"/>
  <c r="DL162" i="4"/>
  <c r="DL251" i="4" s="1"/>
  <c r="BQ162" i="4"/>
  <c r="BQ251" i="4" s="1"/>
  <c r="AU194" i="4"/>
  <c r="AU181" i="4"/>
  <c r="T11" i="21"/>
  <c r="DL11" i="21"/>
  <c r="BG162" i="4"/>
  <c r="BG251" i="4" s="1"/>
  <c r="CC11" i="21"/>
  <c r="AG162" i="4"/>
  <c r="AG251" i="4" s="1"/>
  <c r="BQ181" i="4"/>
  <c r="H182" i="4"/>
  <c r="H14" i="21"/>
  <c r="H26" i="21"/>
  <c r="U14" i="21"/>
  <c r="U81" i="4"/>
  <c r="H81" i="4" s="1"/>
  <c r="U26" i="21"/>
  <c r="U182" i="4"/>
  <c r="K49" i="33"/>
  <c r="U244" i="4"/>
  <c r="N192" i="4"/>
  <c r="O161" i="4"/>
  <c r="O162" i="4" s="1"/>
  <c r="H158" i="4"/>
  <c r="H161" i="4" s="1"/>
  <c r="H160" i="4"/>
  <c r="H194" i="4" s="1"/>
  <c r="H157" i="4"/>
  <c r="O194" i="4"/>
  <c r="L168" i="4"/>
  <c r="L171" i="4" s="1"/>
  <c r="L305" i="4" l="1"/>
  <c r="U60" i="6"/>
  <c r="H202" i="14"/>
  <c r="M138" i="33"/>
  <c r="H138" i="33" s="1"/>
  <c r="M79" i="33"/>
  <c r="H79" i="33" s="1"/>
  <c r="M140" i="14"/>
  <c r="H140" i="14" s="1"/>
  <c r="M81" i="14"/>
  <c r="H81" i="14" s="1"/>
  <c r="F200" i="33"/>
  <c r="M180" i="4"/>
  <c r="M183" i="4" s="1"/>
  <c r="T52" i="33"/>
  <c r="T60" i="6" s="1"/>
  <c r="O52" i="33"/>
  <c r="O151" i="33" s="1"/>
  <c r="M52" i="33"/>
  <c r="M151" i="33" s="1"/>
  <c r="T54" i="14"/>
  <c r="P41" i="34" s="1"/>
  <c r="Q60" i="6"/>
  <c r="M54" i="14"/>
  <c r="I41" i="34" s="1"/>
  <c r="Q153" i="14"/>
  <c r="N54" i="14"/>
  <c r="N153" i="14" s="1"/>
  <c r="N52" i="33"/>
  <c r="N60" i="6" s="1"/>
  <c r="N195" i="4"/>
  <c r="O192" i="4" s="1"/>
  <c r="O195" i="4" s="1"/>
  <c r="S52" i="33"/>
  <c r="S151" i="33" s="1"/>
  <c r="R153" i="14"/>
  <c r="K52" i="33"/>
  <c r="K60" i="6" s="1"/>
  <c r="R60" i="6"/>
  <c r="K54" i="14"/>
  <c r="K153" i="14" s="1"/>
  <c r="P54" i="14"/>
  <c r="P153" i="14" s="1"/>
  <c r="P52" i="33"/>
  <c r="P60" i="6" s="1"/>
  <c r="S54" i="14"/>
  <c r="S153" i="14" s="1"/>
  <c r="O54" i="14"/>
  <c r="K41" i="34" s="1"/>
  <c r="L52" i="33"/>
  <c r="L151" i="33" s="1"/>
  <c r="L54" i="14"/>
  <c r="H41" i="34" s="1"/>
  <c r="H244" i="4"/>
  <c r="J52" i="33"/>
  <c r="O251" i="4"/>
  <c r="H251" i="4" s="1"/>
  <c r="K58" i="6"/>
  <c r="K171" i="33"/>
  <c r="H49" i="33"/>
  <c r="H171" i="33" s="1"/>
  <c r="H162" i="4"/>
  <c r="J54" i="14"/>
  <c r="H181" i="4"/>
  <c r="H11" i="21"/>
  <c r="O181" i="4"/>
  <c r="O11" i="21"/>
  <c r="M168" i="4"/>
  <c r="M171" i="4" s="1"/>
  <c r="H52" i="33" l="1"/>
  <c r="H151" i="33" s="1"/>
  <c r="T151" i="33"/>
  <c r="O60" i="6"/>
  <c r="M60" i="6"/>
  <c r="N180" i="4"/>
  <c r="N183" i="4" s="1"/>
  <c r="M153" i="14"/>
  <c r="T153" i="14"/>
  <c r="J41" i="34"/>
  <c r="N151" i="33"/>
  <c r="S60" i="6"/>
  <c r="P151" i="33"/>
  <c r="K151" i="33"/>
  <c r="G41" i="34"/>
  <c r="K305" i="4"/>
  <c r="L41" i="34"/>
  <c r="O41" i="34"/>
  <c r="O153" i="14"/>
  <c r="L60" i="6"/>
  <c r="L153" i="14"/>
  <c r="J60" i="6"/>
  <c r="J151" i="33"/>
  <c r="P192" i="4"/>
  <c r="P195" i="4" s="1"/>
  <c r="J305" i="4"/>
  <c r="H54" i="14"/>
  <c r="J153" i="14"/>
  <c r="F41" i="34"/>
  <c r="N168" i="4"/>
  <c r="N171" i="4" s="1"/>
  <c r="O180" i="4" l="1"/>
  <c r="O183" i="4" s="1"/>
  <c r="Q192" i="4"/>
  <c r="Q195" i="4" s="1"/>
  <c r="O168" i="4"/>
  <c r="O171" i="4" s="1"/>
  <c r="P180" i="4" l="1"/>
  <c r="P183" i="4" s="1"/>
  <c r="R192" i="4"/>
  <c r="R195" i="4" s="1"/>
  <c r="P168" i="4"/>
  <c r="P171" i="4" s="1"/>
  <c r="Q180" i="4" l="1"/>
  <c r="Q183" i="4" s="1"/>
  <c r="S192" i="4"/>
  <c r="S195" i="4" s="1"/>
  <c r="Q168" i="4"/>
  <c r="Q171" i="4" s="1"/>
  <c r="R180" i="4" l="1"/>
  <c r="R183" i="4" s="1"/>
  <c r="T192" i="4"/>
  <c r="T195" i="4" s="1"/>
  <c r="R168" i="4"/>
  <c r="R171" i="4" s="1"/>
  <c r="S180" i="4" l="1"/>
  <c r="S183" i="4" s="1"/>
  <c r="J110" i="33"/>
  <c r="U192" i="4"/>
  <c r="U195" i="4" s="1"/>
  <c r="S168" i="4"/>
  <c r="S171" i="4" s="1"/>
  <c r="T180" i="4" l="1"/>
  <c r="T183" i="4" s="1"/>
  <c r="V192" i="4"/>
  <c r="V195" i="4" s="1"/>
  <c r="T168" i="4"/>
  <c r="T171" i="4" s="1"/>
  <c r="U180" i="4" l="1"/>
  <c r="U183" i="4" s="1"/>
  <c r="W192" i="4"/>
  <c r="W195" i="4" s="1"/>
  <c r="U168" i="4"/>
  <c r="U171" i="4" s="1"/>
  <c r="V180" i="4" l="1"/>
  <c r="V183" i="4" s="1"/>
  <c r="X192" i="4"/>
  <c r="X195" i="4" s="1"/>
  <c r="V168" i="4"/>
  <c r="V171" i="4" s="1"/>
  <c r="W180" i="4" l="1"/>
  <c r="W183" i="4" s="1"/>
  <c r="Y192" i="4"/>
  <c r="Y195" i="4" s="1"/>
  <c r="W168" i="4"/>
  <c r="W171" i="4" s="1"/>
  <c r="X180" i="4" l="1"/>
  <c r="X183" i="4" s="1"/>
  <c r="Z192" i="4"/>
  <c r="Z195" i="4" s="1"/>
  <c r="X168" i="4"/>
  <c r="X171" i="4" s="1"/>
  <c r="Y180" i="4" l="1"/>
  <c r="Y183" i="4" s="1"/>
  <c r="AA192" i="4"/>
  <c r="AA195" i="4" s="1"/>
  <c r="Y168" i="4"/>
  <c r="Y171" i="4" s="1"/>
  <c r="Z180" i="4" l="1"/>
  <c r="Z183" i="4" s="1"/>
  <c r="AB192" i="4"/>
  <c r="AB195" i="4" s="1"/>
  <c r="Z168" i="4"/>
  <c r="Z171" i="4" s="1"/>
  <c r="AA180" i="4" l="1"/>
  <c r="AA183" i="4" s="1"/>
  <c r="AC192" i="4"/>
  <c r="AC195" i="4" s="1"/>
  <c r="AA168" i="4"/>
  <c r="AA171" i="4" s="1"/>
  <c r="AB180" i="4" l="1"/>
  <c r="AB183" i="4" s="1"/>
  <c r="AD192" i="4"/>
  <c r="AD195" i="4" s="1"/>
  <c r="AB168" i="4"/>
  <c r="AB171" i="4" s="1"/>
  <c r="K93" i="33" l="1"/>
  <c r="AC180" i="4"/>
  <c r="AC183" i="4" s="1"/>
  <c r="AE192" i="4"/>
  <c r="AE195" i="4" s="1"/>
  <c r="AC168" i="4"/>
  <c r="AC171" i="4" s="1"/>
  <c r="AD180" i="4" l="1"/>
  <c r="AD183" i="4" s="1"/>
  <c r="AF192" i="4"/>
  <c r="AF195" i="4" s="1"/>
  <c r="AD168" i="4"/>
  <c r="AD171" i="4" s="1"/>
  <c r="AE180" i="4" l="1"/>
  <c r="AE183" i="4" s="1"/>
  <c r="K110" i="33"/>
  <c r="AG192" i="4"/>
  <c r="AG195" i="4" s="1"/>
  <c r="AE168" i="4"/>
  <c r="AE171" i="4" s="1"/>
  <c r="AF180" i="4" l="1"/>
  <c r="AF183" i="4" s="1"/>
  <c r="AH192" i="4"/>
  <c r="AH195" i="4" s="1"/>
  <c r="AF168" i="4"/>
  <c r="AF171" i="4" s="1"/>
  <c r="AG180" i="4" l="1"/>
  <c r="AG183" i="4" s="1"/>
  <c r="AI192" i="4"/>
  <c r="AI195" i="4" s="1"/>
  <c r="AG168" i="4"/>
  <c r="AG171" i="4" s="1"/>
  <c r="AH180" i="4" l="1"/>
  <c r="AH183" i="4" s="1"/>
  <c r="AJ192" i="4"/>
  <c r="AJ195" i="4" s="1"/>
  <c r="AH168" i="4"/>
  <c r="AH171" i="4" s="1"/>
  <c r="AI180" i="4" l="1"/>
  <c r="AI183" i="4" s="1"/>
  <c r="AK192" i="4"/>
  <c r="AK195" i="4" s="1"/>
  <c r="AI168" i="4"/>
  <c r="AI171" i="4" s="1"/>
  <c r="AJ180" i="4" l="1"/>
  <c r="AJ183" i="4" s="1"/>
  <c r="AL192" i="4"/>
  <c r="AL195" i="4" s="1"/>
  <c r="AJ168" i="4"/>
  <c r="AJ171" i="4" s="1"/>
  <c r="AK180" i="4" l="1"/>
  <c r="AK183" i="4" s="1"/>
  <c r="AM192" i="4"/>
  <c r="AM195" i="4" s="1"/>
  <c r="AK168" i="4"/>
  <c r="AK171" i="4" s="1"/>
  <c r="AL180" i="4" l="1"/>
  <c r="AL183" i="4" s="1"/>
  <c r="AN192" i="4"/>
  <c r="AN195" i="4" s="1"/>
  <c r="AL168" i="4"/>
  <c r="AL171" i="4" s="1"/>
  <c r="AM180" i="4" l="1"/>
  <c r="AM183" i="4" s="1"/>
  <c r="AO192" i="4"/>
  <c r="AO195" i="4" s="1"/>
  <c r="AM168" i="4"/>
  <c r="AM171" i="4" s="1"/>
  <c r="AN180" i="4" l="1"/>
  <c r="AN183" i="4" s="1"/>
  <c r="AP192" i="4"/>
  <c r="AP195" i="4" s="1"/>
  <c r="AN168" i="4"/>
  <c r="AN171" i="4" s="1"/>
  <c r="L93" i="33" l="1"/>
  <c r="AO180" i="4"/>
  <c r="AO183" i="4" s="1"/>
  <c r="AQ192" i="4"/>
  <c r="AQ195" i="4" s="1"/>
  <c r="AO168" i="4"/>
  <c r="AO171" i="4" s="1"/>
  <c r="AP180" i="4" l="1"/>
  <c r="AP183" i="4" s="1"/>
  <c r="AR192" i="4"/>
  <c r="AR195" i="4" s="1"/>
  <c r="AP168" i="4"/>
  <c r="AP171" i="4" s="1"/>
  <c r="AQ180" i="4" l="1"/>
  <c r="AQ183" i="4" s="1"/>
  <c r="L110" i="33"/>
  <c r="AS192" i="4"/>
  <c r="AS195" i="4" s="1"/>
  <c r="AQ168" i="4"/>
  <c r="AQ171" i="4" s="1"/>
  <c r="AR180" i="4" l="1"/>
  <c r="AR183" i="4" s="1"/>
  <c r="AT192" i="4"/>
  <c r="AT195" i="4" s="1"/>
  <c r="AR168" i="4"/>
  <c r="AR171" i="4" s="1"/>
  <c r="AS180" i="4" l="1"/>
  <c r="AS183" i="4" s="1"/>
  <c r="AU192" i="4"/>
  <c r="AU195" i="4" s="1"/>
  <c r="AS168" i="4"/>
  <c r="AS171" i="4" s="1"/>
  <c r="AT180" i="4" l="1"/>
  <c r="AT183" i="4" s="1"/>
  <c r="AV192" i="4"/>
  <c r="AV195" i="4" s="1"/>
  <c r="AT168" i="4"/>
  <c r="AT171" i="4" s="1"/>
  <c r="AU180" i="4" l="1"/>
  <c r="AU183" i="4" s="1"/>
  <c r="AW192" i="4"/>
  <c r="AW195" i="4" s="1"/>
  <c r="AU168" i="4"/>
  <c r="AU171" i="4" s="1"/>
  <c r="AV180" i="4" l="1"/>
  <c r="AV183" i="4" s="1"/>
  <c r="AX192" i="4"/>
  <c r="AX195" i="4" s="1"/>
  <c r="AV168" i="4"/>
  <c r="AV171" i="4" s="1"/>
  <c r="AW180" i="4" l="1"/>
  <c r="AW183" i="4" s="1"/>
  <c r="AY192" i="4"/>
  <c r="AY195" i="4" s="1"/>
  <c r="AW168" i="4"/>
  <c r="AW171" i="4" s="1"/>
  <c r="AX180" i="4" l="1"/>
  <c r="AX183" i="4" s="1"/>
  <c r="AZ192" i="4"/>
  <c r="AZ195" i="4" s="1"/>
  <c r="AX168" i="4"/>
  <c r="AX171" i="4" s="1"/>
  <c r="AY180" i="4" l="1"/>
  <c r="AY183" i="4" s="1"/>
  <c r="BA192" i="4"/>
  <c r="BA195" i="4" s="1"/>
  <c r="AY168" i="4"/>
  <c r="AY171" i="4" s="1"/>
  <c r="AZ180" i="4" l="1"/>
  <c r="AZ183" i="4" s="1"/>
  <c r="BB192" i="4"/>
  <c r="BB195" i="4" s="1"/>
  <c r="AZ168" i="4"/>
  <c r="AZ171" i="4" s="1"/>
  <c r="M93" i="33" l="1"/>
  <c r="BA180" i="4"/>
  <c r="BA183" i="4" s="1"/>
  <c r="BC192" i="4"/>
  <c r="BC195" i="4" s="1"/>
  <c r="BA168" i="4"/>
  <c r="BA171" i="4" s="1"/>
  <c r="BB180" i="4" l="1"/>
  <c r="BB183" i="4" s="1"/>
  <c r="BD192" i="4"/>
  <c r="BD195" i="4" s="1"/>
  <c r="BB168" i="4"/>
  <c r="BB171" i="4" s="1"/>
  <c r="BC180" i="4" l="1"/>
  <c r="BC183" i="4" s="1"/>
  <c r="M110" i="33"/>
  <c r="BE192" i="4"/>
  <c r="BE195" i="4" s="1"/>
  <c r="BC168" i="4"/>
  <c r="BC171" i="4" s="1"/>
  <c r="BD180" i="4" l="1"/>
  <c r="BD183" i="4" s="1"/>
  <c r="BF192" i="4"/>
  <c r="BF195" i="4" s="1"/>
  <c r="BD168" i="4"/>
  <c r="BD171" i="4" s="1"/>
  <c r="BE180" i="4" l="1"/>
  <c r="BE183" i="4" s="1"/>
  <c r="BG192" i="4"/>
  <c r="BG195" i="4" s="1"/>
  <c r="BE168" i="4"/>
  <c r="BE171" i="4" s="1"/>
  <c r="BF180" i="4" l="1"/>
  <c r="BF183" i="4" s="1"/>
  <c r="BH192" i="4"/>
  <c r="BH195" i="4" s="1"/>
  <c r="BF168" i="4"/>
  <c r="BF171" i="4" s="1"/>
  <c r="BG180" i="4" l="1"/>
  <c r="BG183" i="4" s="1"/>
  <c r="BI192" i="4"/>
  <c r="BI195" i="4" s="1"/>
  <c r="BG168" i="4"/>
  <c r="BG171" i="4" s="1"/>
  <c r="BH180" i="4" l="1"/>
  <c r="BH183" i="4" s="1"/>
  <c r="BJ192" i="4"/>
  <c r="BJ195" i="4" s="1"/>
  <c r="BH168" i="4"/>
  <c r="BH171" i="4" s="1"/>
  <c r="BI180" i="4" l="1"/>
  <c r="BI183" i="4" s="1"/>
  <c r="BK192" i="4"/>
  <c r="BK195" i="4" s="1"/>
  <c r="BI168" i="4"/>
  <c r="BI171" i="4" s="1"/>
  <c r="BJ180" i="4" l="1"/>
  <c r="BJ183" i="4" s="1"/>
  <c r="BL192" i="4"/>
  <c r="BL195" i="4" s="1"/>
  <c r="BJ168" i="4"/>
  <c r="BJ171" i="4" s="1"/>
  <c r="BK180" i="4" l="1"/>
  <c r="BK183" i="4" s="1"/>
  <c r="BM192" i="4"/>
  <c r="BM195" i="4" s="1"/>
  <c r="BK168" i="4"/>
  <c r="BK171" i="4" s="1"/>
  <c r="BL180" i="4" l="1"/>
  <c r="BL183" i="4" s="1"/>
  <c r="BN192" i="4"/>
  <c r="BN195" i="4" s="1"/>
  <c r="BL168" i="4"/>
  <c r="BL171" i="4" s="1"/>
  <c r="N93" i="33" l="1"/>
  <c r="BM180" i="4"/>
  <c r="BM183" i="4" s="1"/>
  <c r="BO192" i="4"/>
  <c r="BO195" i="4" s="1"/>
  <c r="BM168" i="4"/>
  <c r="BM171" i="4" s="1"/>
  <c r="BN180" i="4" l="1"/>
  <c r="BN183" i="4" s="1"/>
  <c r="BP192" i="4"/>
  <c r="BP195" i="4" s="1"/>
  <c r="BN168" i="4"/>
  <c r="BN171" i="4" s="1"/>
  <c r="BO180" i="4" l="1"/>
  <c r="BO183" i="4" s="1"/>
  <c r="N110" i="33"/>
  <c r="BQ192" i="4"/>
  <c r="BQ195" i="4" s="1"/>
  <c r="BO168" i="4"/>
  <c r="BO171" i="4" s="1"/>
  <c r="BP180" i="4" l="1"/>
  <c r="BP183" i="4" s="1"/>
  <c r="BR192" i="4"/>
  <c r="BR195" i="4" s="1"/>
  <c r="BP168" i="4"/>
  <c r="BP171" i="4" s="1"/>
  <c r="BQ180" i="4" l="1"/>
  <c r="BQ183" i="4" s="1"/>
  <c r="BS192" i="4"/>
  <c r="BS195" i="4" s="1"/>
  <c r="BQ168" i="4"/>
  <c r="BQ171" i="4" s="1"/>
  <c r="BR180" i="4" l="1"/>
  <c r="BR183" i="4" s="1"/>
  <c r="BT192" i="4"/>
  <c r="BT195" i="4" s="1"/>
  <c r="BR168" i="4"/>
  <c r="BR171" i="4" s="1"/>
  <c r="BS180" i="4" l="1"/>
  <c r="BS183" i="4" s="1"/>
  <c r="BU192" i="4"/>
  <c r="BU195" i="4" s="1"/>
  <c r="BS168" i="4"/>
  <c r="BS171" i="4" s="1"/>
  <c r="BT180" i="4" l="1"/>
  <c r="BT183" i="4" s="1"/>
  <c r="BV192" i="4"/>
  <c r="BV195" i="4" s="1"/>
  <c r="BT168" i="4"/>
  <c r="BT171" i="4" s="1"/>
  <c r="BU180" i="4" l="1"/>
  <c r="BU183" i="4" s="1"/>
  <c r="BW192" i="4"/>
  <c r="BW195" i="4" s="1"/>
  <c r="BU168" i="4"/>
  <c r="BU171" i="4" s="1"/>
  <c r="BV180" i="4" l="1"/>
  <c r="BV183" i="4" s="1"/>
  <c r="BX192" i="4"/>
  <c r="BX195" i="4" s="1"/>
  <c r="BV168" i="4"/>
  <c r="BV171" i="4" s="1"/>
  <c r="BW180" i="4" l="1"/>
  <c r="BW183" i="4" s="1"/>
  <c r="BY192" i="4"/>
  <c r="BY195" i="4" s="1"/>
  <c r="BW168" i="4"/>
  <c r="BW171" i="4" s="1"/>
  <c r="BX180" i="4" l="1"/>
  <c r="BX183" i="4" s="1"/>
  <c r="BZ192" i="4"/>
  <c r="BZ195" i="4" s="1"/>
  <c r="BX168" i="4"/>
  <c r="BX171" i="4" s="1"/>
  <c r="O93" i="33" l="1"/>
  <c r="BY180" i="4"/>
  <c r="BY183" i="4" s="1"/>
  <c r="CA192" i="4"/>
  <c r="CA195" i="4" s="1"/>
  <c r="BY168" i="4"/>
  <c r="BY171" i="4" s="1"/>
  <c r="BZ180" i="4" l="1"/>
  <c r="BZ183" i="4" s="1"/>
  <c r="CB192" i="4"/>
  <c r="CB195" i="4" s="1"/>
  <c r="BZ168" i="4"/>
  <c r="BZ171" i="4" s="1"/>
  <c r="CA180" i="4" l="1"/>
  <c r="CA183" i="4" s="1"/>
  <c r="O110" i="33"/>
  <c r="CC192" i="4"/>
  <c r="CC195" i="4" s="1"/>
  <c r="CA168" i="4"/>
  <c r="CA171" i="4" s="1"/>
  <c r="CB180" i="4" l="1"/>
  <c r="CB183" i="4" s="1"/>
  <c r="CD192" i="4"/>
  <c r="CD195" i="4" s="1"/>
  <c r="CB168" i="4"/>
  <c r="CB171" i="4" s="1"/>
  <c r="CC180" i="4" l="1"/>
  <c r="CC183" i="4" s="1"/>
  <c r="CE192" i="4"/>
  <c r="CE195" i="4" s="1"/>
  <c r="CC168" i="4"/>
  <c r="CC171" i="4" s="1"/>
  <c r="CD180" i="4" l="1"/>
  <c r="CD183" i="4" s="1"/>
  <c r="CF192" i="4"/>
  <c r="CF195" i="4" s="1"/>
  <c r="CD168" i="4"/>
  <c r="CD171" i="4" s="1"/>
  <c r="CE180" i="4" l="1"/>
  <c r="CE183" i="4" s="1"/>
  <c r="CG192" i="4"/>
  <c r="CG195" i="4" s="1"/>
  <c r="CE168" i="4"/>
  <c r="CE171" i="4" s="1"/>
  <c r="CF180" i="4" l="1"/>
  <c r="CF183" i="4" s="1"/>
  <c r="CH192" i="4"/>
  <c r="CH195" i="4" s="1"/>
  <c r="CF168" i="4"/>
  <c r="CF171" i="4" s="1"/>
  <c r="CG180" i="4" l="1"/>
  <c r="CG183" i="4" s="1"/>
  <c r="CI192" i="4"/>
  <c r="CI195" i="4" s="1"/>
  <c r="CG168" i="4"/>
  <c r="CG171" i="4" s="1"/>
  <c r="CH180" i="4" l="1"/>
  <c r="CH183" i="4" s="1"/>
  <c r="CJ192" i="4"/>
  <c r="CJ195" i="4" s="1"/>
  <c r="CH168" i="4"/>
  <c r="CH171" i="4" s="1"/>
  <c r="CI180" i="4" l="1"/>
  <c r="CI183" i="4" s="1"/>
  <c r="CK192" i="4"/>
  <c r="CK195" i="4" s="1"/>
  <c r="CI168" i="4"/>
  <c r="CI171" i="4" s="1"/>
  <c r="CJ180" i="4" l="1"/>
  <c r="CJ183" i="4" s="1"/>
  <c r="CL192" i="4"/>
  <c r="CL195" i="4" s="1"/>
  <c r="CJ168" i="4"/>
  <c r="CJ171" i="4" s="1"/>
  <c r="P93" i="33" l="1"/>
  <c r="CK180" i="4"/>
  <c r="CK183" i="4" s="1"/>
  <c r="CM192" i="4"/>
  <c r="CM195" i="4" s="1"/>
  <c r="CK168" i="4"/>
  <c r="CK171" i="4" s="1"/>
  <c r="CL180" i="4" l="1"/>
  <c r="CL183" i="4" s="1"/>
  <c r="CN192" i="4"/>
  <c r="CN195" i="4" s="1"/>
  <c r="CL168" i="4"/>
  <c r="CL171" i="4" s="1"/>
  <c r="CM180" i="4" l="1"/>
  <c r="CM183" i="4" s="1"/>
  <c r="P110" i="33"/>
  <c r="CO192" i="4"/>
  <c r="CO195" i="4" s="1"/>
  <c r="CM168" i="4"/>
  <c r="CM171" i="4" s="1"/>
  <c r="CN180" i="4" l="1"/>
  <c r="CN183" i="4" s="1"/>
  <c r="CP192" i="4"/>
  <c r="CP195" i="4" s="1"/>
  <c r="CN168" i="4"/>
  <c r="CN171" i="4" s="1"/>
  <c r="CO180" i="4" l="1"/>
  <c r="CO183" i="4" s="1"/>
  <c r="CQ192" i="4"/>
  <c r="CQ195" i="4" s="1"/>
  <c r="CO168" i="4"/>
  <c r="CO171" i="4" s="1"/>
  <c r="CP180" i="4" l="1"/>
  <c r="CP183" i="4" s="1"/>
  <c r="CR192" i="4"/>
  <c r="CR195" i="4" s="1"/>
  <c r="CP168" i="4"/>
  <c r="CP171" i="4" s="1"/>
  <c r="CQ180" i="4" l="1"/>
  <c r="CQ183" i="4" s="1"/>
  <c r="CS192" i="4"/>
  <c r="CS195" i="4" s="1"/>
  <c r="CQ168" i="4"/>
  <c r="CQ171" i="4" s="1"/>
  <c r="CR180" i="4" l="1"/>
  <c r="CR183" i="4" s="1"/>
  <c r="CT192" i="4"/>
  <c r="CT195" i="4" s="1"/>
  <c r="CR168" i="4"/>
  <c r="CR171" i="4" s="1"/>
  <c r="CS180" i="4" l="1"/>
  <c r="CS183" i="4" s="1"/>
  <c r="CU192" i="4"/>
  <c r="CU195" i="4" s="1"/>
  <c r="CS168" i="4"/>
  <c r="CS171" i="4" s="1"/>
  <c r="CT180" i="4" l="1"/>
  <c r="CT183" i="4" s="1"/>
  <c r="CV192" i="4"/>
  <c r="CV195" i="4" s="1"/>
  <c r="CT168" i="4"/>
  <c r="CT171" i="4" s="1"/>
  <c r="CU180" i="4" l="1"/>
  <c r="CU183" i="4" s="1"/>
  <c r="CW192" i="4"/>
  <c r="CW195" i="4" s="1"/>
  <c r="CU168" i="4"/>
  <c r="CU171" i="4" s="1"/>
  <c r="CV180" i="4" l="1"/>
  <c r="CV183" i="4" s="1"/>
  <c r="CX192" i="4"/>
  <c r="CX195" i="4" s="1"/>
  <c r="CV168" i="4"/>
  <c r="CV171" i="4" s="1"/>
  <c r="Q93" i="33" l="1"/>
  <c r="CW180" i="4"/>
  <c r="CW183" i="4" s="1"/>
  <c r="CY192" i="4"/>
  <c r="CY195" i="4" s="1"/>
  <c r="CW168" i="4"/>
  <c r="CW171" i="4" s="1"/>
  <c r="CX180" i="4" l="1"/>
  <c r="CX183" i="4" s="1"/>
  <c r="CZ192" i="4"/>
  <c r="CZ195" i="4" s="1"/>
  <c r="CX168" i="4"/>
  <c r="CX171" i="4" s="1"/>
  <c r="CY180" i="4" l="1"/>
  <c r="CY183" i="4" s="1"/>
  <c r="Q110" i="33"/>
  <c r="DA192" i="4"/>
  <c r="DA195" i="4" s="1"/>
  <c r="CY168" i="4"/>
  <c r="CY171" i="4" s="1"/>
  <c r="CZ180" i="4" l="1"/>
  <c r="CZ183" i="4" s="1"/>
  <c r="DB192" i="4"/>
  <c r="DB195" i="4" s="1"/>
  <c r="CZ168" i="4"/>
  <c r="CZ171" i="4" s="1"/>
  <c r="DA180" i="4" l="1"/>
  <c r="DA183" i="4" s="1"/>
  <c r="DC192" i="4"/>
  <c r="DC195" i="4" s="1"/>
  <c r="DA168" i="4"/>
  <c r="DA171" i="4" s="1"/>
  <c r="DB180" i="4" l="1"/>
  <c r="DB183" i="4" s="1"/>
  <c r="DD192" i="4"/>
  <c r="DD195" i="4" s="1"/>
  <c r="DB168" i="4"/>
  <c r="DB171" i="4" s="1"/>
  <c r="DC180" i="4" l="1"/>
  <c r="DC183" i="4" s="1"/>
  <c r="DE192" i="4"/>
  <c r="DE195" i="4" s="1"/>
  <c r="DC168" i="4"/>
  <c r="DC171" i="4" s="1"/>
  <c r="DD180" i="4" l="1"/>
  <c r="DD183" i="4" s="1"/>
  <c r="DF192" i="4"/>
  <c r="DF195" i="4" s="1"/>
  <c r="DD168" i="4"/>
  <c r="DD171" i="4" s="1"/>
  <c r="DE180" i="4" l="1"/>
  <c r="DE183" i="4" s="1"/>
  <c r="DG192" i="4"/>
  <c r="DG195" i="4" s="1"/>
  <c r="DE168" i="4"/>
  <c r="DE171" i="4" s="1"/>
  <c r="DF180" i="4" l="1"/>
  <c r="DF183" i="4" s="1"/>
  <c r="DH192" i="4"/>
  <c r="DH195" i="4" s="1"/>
  <c r="DF168" i="4"/>
  <c r="DF171" i="4" s="1"/>
  <c r="DG180" i="4" l="1"/>
  <c r="DG183" i="4" s="1"/>
  <c r="DI192" i="4"/>
  <c r="DI195" i="4" s="1"/>
  <c r="DG168" i="4"/>
  <c r="DG171" i="4" s="1"/>
  <c r="DH180" i="4" l="1"/>
  <c r="DH183" i="4" s="1"/>
  <c r="DJ192" i="4"/>
  <c r="DJ195" i="4" s="1"/>
  <c r="DH168" i="4"/>
  <c r="DH171" i="4" s="1"/>
  <c r="R93" i="33" l="1"/>
  <c r="DI180" i="4"/>
  <c r="DI183" i="4" s="1"/>
  <c r="DK192" i="4"/>
  <c r="DK195" i="4" s="1"/>
  <c r="DI168" i="4"/>
  <c r="DI171" i="4" s="1"/>
  <c r="DJ180" i="4" l="1"/>
  <c r="DJ183" i="4" s="1"/>
  <c r="DL192" i="4"/>
  <c r="DL195" i="4" s="1"/>
  <c r="DJ168" i="4"/>
  <c r="DJ171" i="4" s="1"/>
  <c r="DK180" i="4" l="1"/>
  <c r="DK183" i="4" s="1"/>
  <c r="R110" i="33"/>
  <c r="DM192" i="4"/>
  <c r="DM195" i="4" s="1"/>
  <c r="DK168" i="4"/>
  <c r="DK171" i="4" s="1"/>
  <c r="DL180" i="4" l="1"/>
  <c r="DL183" i="4" s="1"/>
  <c r="DN192" i="4"/>
  <c r="DN195" i="4" s="1"/>
  <c r="DL168" i="4"/>
  <c r="DL171" i="4" s="1"/>
  <c r="DM180" i="4" l="1"/>
  <c r="DM183" i="4" s="1"/>
  <c r="DO192" i="4"/>
  <c r="DO195" i="4" s="1"/>
  <c r="DM168" i="4"/>
  <c r="DM171" i="4" s="1"/>
  <c r="DN180" i="4" l="1"/>
  <c r="DN183" i="4" s="1"/>
  <c r="DP192" i="4"/>
  <c r="DP195" i="4" s="1"/>
  <c r="DN168" i="4"/>
  <c r="DN171" i="4" s="1"/>
  <c r="DO180" i="4" l="1"/>
  <c r="DO183" i="4" s="1"/>
  <c r="DQ192" i="4"/>
  <c r="DQ195" i="4" s="1"/>
  <c r="DO168" i="4"/>
  <c r="DO171" i="4" s="1"/>
  <c r="DP180" i="4" l="1"/>
  <c r="DP183" i="4" s="1"/>
  <c r="DR192" i="4"/>
  <c r="DR195" i="4" s="1"/>
  <c r="DP168" i="4"/>
  <c r="DP171" i="4" s="1"/>
  <c r="DQ180" i="4" l="1"/>
  <c r="DQ183" i="4" s="1"/>
  <c r="DS192" i="4"/>
  <c r="DS195" i="4" s="1"/>
  <c r="DQ168" i="4"/>
  <c r="DQ171" i="4" s="1"/>
  <c r="DR180" i="4" l="1"/>
  <c r="DR183" i="4" s="1"/>
  <c r="DT192" i="4"/>
  <c r="DT195" i="4" s="1"/>
  <c r="DR168" i="4"/>
  <c r="DR171" i="4" s="1"/>
  <c r="DS180" i="4" l="1"/>
  <c r="DS183" i="4" s="1"/>
  <c r="DU192" i="4"/>
  <c r="DU195" i="4" s="1"/>
  <c r="DS168" i="4"/>
  <c r="DS171" i="4" s="1"/>
  <c r="DT180" i="4" l="1"/>
  <c r="DT183" i="4" s="1"/>
  <c r="DV192" i="4"/>
  <c r="DV195" i="4" s="1"/>
  <c r="DT168" i="4"/>
  <c r="DT171" i="4" s="1"/>
  <c r="S93" i="33" l="1"/>
  <c r="DU180" i="4"/>
  <c r="DU183" i="4" s="1"/>
  <c r="DW192" i="4"/>
  <c r="DW195" i="4" s="1"/>
  <c r="DU168" i="4"/>
  <c r="DU171" i="4" s="1"/>
  <c r="DV180" i="4" l="1"/>
  <c r="DV183" i="4" s="1"/>
  <c r="DX192" i="4"/>
  <c r="DX195" i="4" s="1"/>
  <c r="DV168" i="4"/>
  <c r="DV171" i="4" s="1"/>
  <c r="DW180" i="4" l="1"/>
  <c r="DW183" i="4" s="1"/>
  <c r="S110" i="33"/>
  <c r="DY192" i="4"/>
  <c r="DY195" i="4" s="1"/>
  <c r="DW168" i="4"/>
  <c r="DW171" i="4" s="1"/>
  <c r="DX180" i="4" l="1"/>
  <c r="DX183" i="4" s="1"/>
  <c r="DZ192" i="4"/>
  <c r="DZ195" i="4" s="1"/>
  <c r="DX168" i="4"/>
  <c r="DX171" i="4" s="1"/>
  <c r="DY180" i="4" l="1"/>
  <c r="DY183" i="4" s="1"/>
  <c r="EA192" i="4"/>
  <c r="EA195" i="4" s="1"/>
  <c r="DY168" i="4"/>
  <c r="DY171" i="4" s="1"/>
  <c r="DZ180" i="4" l="1"/>
  <c r="DZ183" i="4" s="1"/>
  <c r="EB192" i="4"/>
  <c r="EB195" i="4" s="1"/>
  <c r="DZ168" i="4"/>
  <c r="DZ171" i="4" s="1"/>
  <c r="EA180" i="4" l="1"/>
  <c r="EA183" i="4" s="1"/>
  <c r="EC192" i="4"/>
  <c r="EC195" i="4" s="1"/>
  <c r="EA168" i="4"/>
  <c r="EA171" i="4" s="1"/>
  <c r="T95" i="14" s="1"/>
  <c r="EB180" i="4" l="1"/>
  <c r="EB183" i="4" s="1"/>
  <c r="ED192" i="4"/>
  <c r="ED195" i="4" s="1"/>
  <c r="EB168" i="4"/>
  <c r="EB171" i="4" s="1"/>
  <c r="EC180" i="4" l="1"/>
  <c r="EC183" i="4" s="1"/>
  <c r="EE192" i="4"/>
  <c r="EE195" i="4" s="1"/>
  <c r="EC168" i="4"/>
  <c r="EC171" i="4" s="1"/>
  <c r="ED180" i="4" l="1"/>
  <c r="ED183" i="4" s="1"/>
  <c r="EF192" i="4"/>
  <c r="EF195" i="4" s="1"/>
  <c r="ED168" i="4"/>
  <c r="ED171" i="4" s="1"/>
  <c r="EE180" i="4" l="1"/>
  <c r="EE183" i="4" s="1"/>
  <c r="EG192" i="4"/>
  <c r="EG195" i="4" s="1"/>
  <c r="EE168" i="4"/>
  <c r="EE171" i="4" s="1"/>
  <c r="EF180" i="4" l="1"/>
  <c r="EF183" i="4" s="1"/>
  <c r="EH192" i="4"/>
  <c r="EH195" i="4" s="1"/>
  <c r="EF168" i="4"/>
  <c r="EF171" i="4" s="1"/>
  <c r="T93" i="33" l="1"/>
  <c r="EG180" i="4"/>
  <c r="EG183" i="4" s="1"/>
  <c r="T110" i="33"/>
  <c r="EG168" i="4"/>
  <c r="EG171" i="4" s="1"/>
  <c r="EH180" i="4" l="1"/>
  <c r="EH183" i="4" s="1"/>
  <c r="EH168" i="4"/>
  <c r="EH171" i="4" s="1"/>
  <c r="J93" i="33" s="1"/>
  <c r="P82" i="34" l="1"/>
  <c r="H135" i="1" l="1"/>
  <c r="H136" i="1"/>
  <c r="H137" i="1"/>
  <c r="K181" i="14" l="1"/>
  <c r="K26" i="6" s="1"/>
  <c r="Q181" i="14"/>
  <c r="S181" i="14"/>
  <c r="S26" i="6" s="1"/>
  <c r="W181" i="14"/>
  <c r="W26" i="6" s="1"/>
  <c r="V14" i="3"/>
  <c r="W14" i="3"/>
  <c r="L181" i="14"/>
  <c r="L26" i="6" s="1"/>
  <c r="R181" i="14"/>
  <c r="T181" i="14"/>
  <c r="K16" i="14"/>
  <c r="G13" i="34" s="1"/>
  <c r="L16" i="14"/>
  <c r="H13" i="34" s="1"/>
  <c r="M16" i="14"/>
  <c r="I13" i="34" s="1"/>
  <c r="N16" i="14"/>
  <c r="J13" i="34" s="1"/>
  <c r="O16" i="14"/>
  <c r="K13" i="34" s="1"/>
  <c r="P16" i="14"/>
  <c r="L13" i="34" s="1"/>
  <c r="Q16" i="14"/>
  <c r="M13" i="34" s="1"/>
  <c r="R16" i="14"/>
  <c r="N13" i="34" s="1"/>
  <c r="S16" i="14"/>
  <c r="O13" i="34" s="1"/>
  <c r="T16" i="14"/>
  <c r="P13" i="34" s="1"/>
  <c r="U16" i="14"/>
  <c r="V16" i="14"/>
  <c r="W16" i="14"/>
  <c r="K17" i="14"/>
  <c r="L17" i="14"/>
  <c r="H14" i="34" s="1"/>
  <c r="M17" i="14"/>
  <c r="I14" i="34" s="1"/>
  <c r="N17" i="14"/>
  <c r="J14" i="34" s="1"/>
  <c r="O17" i="14"/>
  <c r="K14" i="34" s="1"/>
  <c r="P17" i="14"/>
  <c r="L14" i="34" s="1"/>
  <c r="Q17" i="14"/>
  <c r="M14" i="34" s="1"/>
  <c r="R17" i="14"/>
  <c r="N14" i="34" s="1"/>
  <c r="S17" i="14"/>
  <c r="O14" i="34" s="1"/>
  <c r="T17" i="14"/>
  <c r="P14" i="34" s="1"/>
  <c r="U17" i="14"/>
  <c r="V17" i="14"/>
  <c r="W17" i="14"/>
  <c r="K18" i="14"/>
  <c r="L18" i="14"/>
  <c r="H15" i="34" s="1"/>
  <c r="M18" i="14"/>
  <c r="I15" i="34" s="1"/>
  <c r="N18" i="14"/>
  <c r="J15" i="34" s="1"/>
  <c r="O18" i="14"/>
  <c r="K15" i="34" s="1"/>
  <c r="P18" i="14"/>
  <c r="L15" i="34" s="1"/>
  <c r="Q18" i="14"/>
  <c r="M15" i="34" s="1"/>
  <c r="R18" i="14"/>
  <c r="N15" i="34" s="1"/>
  <c r="S18" i="14"/>
  <c r="O15" i="34" s="1"/>
  <c r="T18" i="14"/>
  <c r="P15" i="34" s="1"/>
  <c r="U18" i="14"/>
  <c r="V18" i="14"/>
  <c r="W18" i="14"/>
  <c r="K19" i="14"/>
  <c r="L19" i="14"/>
  <c r="H16" i="34" s="1"/>
  <c r="M19" i="14"/>
  <c r="I16" i="34" s="1"/>
  <c r="N19" i="14"/>
  <c r="J16" i="34" s="1"/>
  <c r="O19" i="14"/>
  <c r="K16" i="34" s="1"/>
  <c r="P19" i="14"/>
  <c r="L16" i="34" s="1"/>
  <c r="Q19" i="14"/>
  <c r="M16" i="34" s="1"/>
  <c r="R19" i="14"/>
  <c r="N16" i="34" s="1"/>
  <c r="S19" i="14"/>
  <c r="O16" i="34" s="1"/>
  <c r="T19" i="14"/>
  <c r="P16" i="34" s="1"/>
  <c r="U19" i="14"/>
  <c r="V19" i="14"/>
  <c r="W19" i="14"/>
  <c r="K20" i="14"/>
  <c r="G17" i="34" s="1"/>
  <c r="L20" i="14"/>
  <c r="H17" i="34" s="1"/>
  <c r="M20" i="14"/>
  <c r="I17" i="34" s="1"/>
  <c r="N20" i="14"/>
  <c r="J17" i="34" s="1"/>
  <c r="O20" i="14"/>
  <c r="K17" i="34" s="1"/>
  <c r="P20" i="14"/>
  <c r="L17" i="34" s="1"/>
  <c r="Q20" i="14"/>
  <c r="M17" i="34" s="1"/>
  <c r="R20" i="14"/>
  <c r="N17" i="34" s="1"/>
  <c r="S20" i="14"/>
  <c r="O17" i="34" s="1"/>
  <c r="T20" i="14"/>
  <c r="P17" i="34" s="1"/>
  <c r="U20" i="14"/>
  <c r="V20" i="14"/>
  <c r="W20" i="14"/>
  <c r="K21" i="14"/>
  <c r="L21" i="14"/>
  <c r="H18" i="34" s="1"/>
  <c r="M21" i="14"/>
  <c r="I18" i="34" s="1"/>
  <c r="N21" i="14"/>
  <c r="J18" i="34" s="1"/>
  <c r="O21" i="14"/>
  <c r="K18" i="34" s="1"/>
  <c r="P21" i="14"/>
  <c r="L18" i="34" s="1"/>
  <c r="Q21" i="14"/>
  <c r="M18" i="34" s="1"/>
  <c r="R21" i="14"/>
  <c r="N18" i="34" s="1"/>
  <c r="S21" i="14"/>
  <c r="O18" i="34" s="1"/>
  <c r="T21" i="14"/>
  <c r="P18" i="34" s="1"/>
  <c r="U21" i="14"/>
  <c r="V21" i="14"/>
  <c r="W21" i="14"/>
  <c r="K22" i="14"/>
  <c r="L22" i="14"/>
  <c r="H19" i="34" s="1"/>
  <c r="M22" i="14"/>
  <c r="I19" i="34" s="1"/>
  <c r="N22" i="14"/>
  <c r="J19" i="34" s="1"/>
  <c r="O22" i="14"/>
  <c r="K19" i="34" s="1"/>
  <c r="P22" i="14"/>
  <c r="L19" i="34" s="1"/>
  <c r="Q22" i="14"/>
  <c r="M19" i="34" s="1"/>
  <c r="R22" i="14"/>
  <c r="N19" i="34" s="1"/>
  <c r="S22" i="14"/>
  <c r="O19" i="34" s="1"/>
  <c r="T22" i="14"/>
  <c r="P19" i="34" s="1"/>
  <c r="U22" i="14"/>
  <c r="V22" i="14"/>
  <c r="W22" i="14"/>
  <c r="F38" i="34"/>
  <c r="K50" i="14"/>
  <c r="L50" i="14"/>
  <c r="M50" i="14"/>
  <c r="N50" i="14"/>
  <c r="O50" i="14"/>
  <c r="P50" i="14"/>
  <c r="Q50" i="14"/>
  <c r="R50" i="14"/>
  <c r="S50" i="14"/>
  <c r="P38" i="34"/>
  <c r="U50" i="14"/>
  <c r="V50" i="14"/>
  <c r="W50" i="14"/>
  <c r="F39" i="34"/>
  <c r="K51" i="14"/>
  <c r="G39" i="34" s="1"/>
  <c r="L51" i="14"/>
  <c r="H39" i="34" s="1"/>
  <c r="M51" i="14"/>
  <c r="I39" i="34" s="1"/>
  <c r="N51" i="14"/>
  <c r="J39" i="34" s="1"/>
  <c r="O51" i="14"/>
  <c r="K39" i="34" s="1"/>
  <c r="P51" i="14"/>
  <c r="L39" i="34" s="1"/>
  <c r="Q51" i="14"/>
  <c r="M39" i="34" s="1"/>
  <c r="R51" i="14"/>
  <c r="N39" i="34" s="1"/>
  <c r="S51" i="14"/>
  <c r="O39" i="34" s="1"/>
  <c r="P39" i="34"/>
  <c r="U51" i="14"/>
  <c r="V51" i="14"/>
  <c r="W51" i="14"/>
  <c r="J177" i="14"/>
  <c r="J112" i="14"/>
  <c r="F102" i="34" s="1"/>
  <c r="K112" i="14"/>
  <c r="G102" i="34" s="1"/>
  <c r="L112" i="14"/>
  <c r="H102" i="34" s="1"/>
  <c r="M112" i="14"/>
  <c r="I102" i="34" s="1"/>
  <c r="N112" i="14"/>
  <c r="J102" i="34" s="1"/>
  <c r="O112" i="14"/>
  <c r="K102" i="34" s="1"/>
  <c r="P112" i="14"/>
  <c r="L102" i="34" s="1"/>
  <c r="Q112" i="14"/>
  <c r="M102" i="34" s="1"/>
  <c r="R112" i="14"/>
  <c r="N102" i="34" s="1"/>
  <c r="S112" i="14"/>
  <c r="O102" i="34" s="1"/>
  <c r="T112" i="14"/>
  <c r="P102" i="34" s="1"/>
  <c r="U112" i="14"/>
  <c r="V112" i="14"/>
  <c r="W112" i="14"/>
  <c r="V12" i="8"/>
  <c r="N38" i="34" l="1"/>
  <c r="M38" i="34"/>
  <c r="K38" i="34"/>
  <c r="J38" i="34"/>
  <c r="I38" i="34"/>
  <c r="H38" i="34"/>
  <c r="G38" i="34"/>
  <c r="O38" i="34"/>
  <c r="L38" i="34"/>
  <c r="G19" i="34"/>
  <c r="K18" i="6"/>
  <c r="G18" i="34"/>
  <c r="K17" i="6"/>
  <c r="G16" i="34"/>
  <c r="K15" i="6"/>
  <c r="G15" i="34"/>
  <c r="K14" i="6"/>
  <c r="G14" i="34"/>
  <c r="K13" i="6"/>
  <c r="W27" i="33"/>
  <c r="W29" i="33" s="1"/>
  <c r="W30" i="33" s="1"/>
  <c r="W83" i="3"/>
  <c r="W108" i="3" s="1"/>
  <c r="V27" i="33"/>
  <c r="V29" i="33" s="1"/>
  <c r="V30" i="33" s="1"/>
  <c r="V83" i="3"/>
  <c r="V108" i="3" s="1"/>
  <c r="T26" i="6"/>
  <c r="P75" i="34"/>
  <c r="P6" i="34"/>
  <c r="P36" i="34"/>
  <c r="R26" i="6"/>
  <c r="N75" i="34"/>
  <c r="N36" i="34"/>
  <c r="N6" i="34"/>
  <c r="N109" i="34"/>
  <c r="H36" i="34"/>
  <c r="H75" i="34"/>
  <c r="H6" i="34"/>
  <c r="H109" i="34"/>
  <c r="O75" i="34"/>
  <c r="O6" i="34"/>
  <c r="O36" i="34"/>
  <c r="O109" i="34"/>
  <c r="Q26" i="6"/>
  <c r="M75" i="34"/>
  <c r="M6" i="34"/>
  <c r="M109" i="34"/>
  <c r="M36" i="34"/>
  <c r="G109" i="34"/>
  <c r="G36" i="34"/>
  <c r="G6" i="34"/>
  <c r="G75" i="34"/>
  <c r="M12" i="6"/>
  <c r="M57" i="3"/>
  <c r="W18" i="6"/>
  <c r="W63" i="3"/>
  <c r="K63" i="3"/>
  <c r="M17" i="6"/>
  <c r="M62" i="3"/>
  <c r="N16" i="6"/>
  <c r="N61" i="3"/>
  <c r="O15" i="6"/>
  <c r="O60" i="3"/>
  <c r="V14" i="6"/>
  <c r="V59" i="3"/>
  <c r="W13" i="6"/>
  <c r="W58" i="3"/>
  <c r="K58" i="3"/>
  <c r="L12" i="6"/>
  <c r="L57" i="3"/>
  <c r="V18" i="6"/>
  <c r="V63" i="3"/>
  <c r="L17" i="6"/>
  <c r="L62" i="3"/>
  <c r="M16" i="6"/>
  <c r="M61" i="3"/>
  <c r="N15" i="6"/>
  <c r="N60" i="3"/>
  <c r="U14" i="6"/>
  <c r="U59" i="3"/>
  <c r="V13" i="6"/>
  <c r="V58" i="3"/>
  <c r="W12" i="6"/>
  <c r="W57" i="3"/>
  <c r="K12" i="6"/>
  <c r="K57" i="3"/>
  <c r="W14" i="6"/>
  <c r="W59" i="3"/>
  <c r="U18" i="6"/>
  <c r="U63" i="3"/>
  <c r="W17" i="6"/>
  <c r="W62" i="3"/>
  <c r="K62" i="3"/>
  <c r="L16" i="6"/>
  <c r="L61" i="3"/>
  <c r="M15" i="6"/>
  <c r="M60" i="3"/>
  <c r="T14" i="6"/>
  <c r="T59" i="3"/>
  <c r="U13" i="6"/>
  <c r="U58" i="3"/>
  <c r="V12" i="6"/>
  <c r="V57" i="3"/>
  <c r="L18" i="6"/>
  <c r="L63" i="3"/>
  <c r="T18" i="6"/>
  <c r="T63" i="3"/>
  <c r="V17" i="6"/>
  <c r="V62" i="3"/>
  <c r="W16" i="6"/>
  <c r="W61" i="3"/>
  <c r="K16" i="6"/>
  <c r="K61" i="3"/>
  <c r="L15" i="6"/>
  <c r="L60" i="3"/>
  <c r="S14" i="6"/>
  <c r="S59" i="3"/>
  <c r="T13" i="6"/>
  <c r="T58" i="3"/>
  <c r="U12" i="6"/>
  <c r="U57" i="3"/>
  <c r="S18" i="6"/>
  <c r="S63" i="3"/>
  <c r="U17" i="6"/>
  <c r="U62" i="3"/>
  <c r="V16" i="6"/>
  <c r="V61" i="3"/>
  <c r="W15" i="6"/>
  <c r="W60" i="3"/>
  <c r="K60" i="3"/>
  <c r="R14" i="6"/>
  <c r="R59" i="3"/>
  <c r="S13" i="6"/>
  <c r="S58" i="3"/>
  <c r="T12" i="6"/>
  <c r="T57" i="3"/>
  <c r="R18" i="6"/>
  <c r="R63" i="3"/>
  <c r="T17" i="6"/>
  <c r="T62" i="3"/>
  <c r="U16" i="6"/>
  <c r="U61" i="3"/>
  <c r="V15" i="6"/>
  <c r="V60" i="3"/>
  <c r="Q14" i="6"/>
  <c r="Q59" i="3"/>
  <c r="R13" i="6"/>
  <c r="R58" i="3"/>
  <c r="S12" i="6"/>
  <c r="S57" i="3"/>
  <c r="O16" i="6"/>
  <c r="O61" i="3"/>
  <c r="L13" i="6"/>
  <c r="L58" i="3"/>
  <c r="Q18" i="6"/>
  <c r="Q63" i="3"/>
  <c r="S17" i="6"/>
  <c r="S62" i="3"/>
  <c r="T16" i="6"/>
  <c r="T61" i="3"/>
  <c r="U15" i="6"/>
  <c r="U60" i="3"/>
  <c r="P14" i="6"/>
  <c r="P59" i="3"/>
  <c r="Q13" i="6"/>
  <c r="Q58" i="3"/>
  <c r="R12" i="6"/>
  <c r="R57" i="3"/>
  <c r="P18" i="6"/>
  <c r="P63" i="3"/>
  <c r="R17" i="6"/>
  <c r="R62" i="3"/>
  <c r="S16" i="6"/>
  <c r="S61" i="3"/>
  <c r="T15" i="6"/>
  <c r="T60" i="3"/>
  <c r="O14" i="6"/>
  <c r="O59" i="3"/>
  <c r="P13" i="6"/>
  <c r="P58" i="3"/>
  <c r="Q12" i="6"/>
  <c r="Q57" i="3"/>
  <c r="P15" i="6"/>
  <c r="P60" i="3"/>
  <c r="K59" i="3"/>
  <c r="O18" i="6"/>
  <c r="O63" i="3"/>
  <c r="Q17" i="6"/>
  <c r="Q62" i="3"/>
  <c r="R16" i="6"/>
  <c r="R61" i="3"/>
  <c r="S15" i="6"/>
  <c r="S60" i="3"/>
  <c r="N14" i="6"/>
  <c r="N59" i="3"/>
  <c r="O13" i="6"/>
  <c r="O58" i="3"/>
  <c r="P12" i="6"/>
  <c r="P57" i="3"/>
  <c r="N18" i="6"/>
  <c r="N63" i="3"/>
  <c r="P17" i="6"/>
  <c r="P62" i="3"/>
  <c r="Q16" i="6"/>
  <c r="Q61" i="3"/>
  <c r="R15" i="6"/>
  <c r="R60" i="3"/>
  <c r="M14" i="6"/>
  <c r="M59" i="3"/>
  <c r="N13" i="6"/>
  <c r="N58" i="3"/>
  <c r="O12" i="6"/>
  <c r="O57" i="3"/>
  <c r="N17" i="6"/>
  <c r="N62" i="3"/>
  <c r="M18" i="6"/>
  <c r="M63" i="3"/>
  <c r="O17" i="6"/>
  <c r="O62" i="3"/>
  <c r="P16" i="6"/>
  <c r="P61" i="3"/>
  <c r="Q15" i="6"/>
  <c r="Q60" i="3"/>
  <c r="L14" i="6"/>
  <c r="L59" i="3"/>
  <c r="M13" i="6"/>
  <c r="M58" i="3"/>
  <c r="N12" i="6"/>
  <c r="N57" i="3"/>
  <c r="W71" i="3"/>
  <c r="V71" i="3"/>
  <c r="L173" i="14"/>
  <c r="R172" i="14"/>
  <c r="J172" i="14"/>
  <c r="J298" i="4"/>
  <c r="S173" i="14"/>
  <c r="Q172" i="14"/>
  <c r="K173" i="14"/>
  <c r="K299" i="4"/>
  <c r="R173" i="14"/>
  <c r="P172" i="14"/>
  <c r="T173" i="14"/>
  <c r="J173" i="14"/>
  <c r="J299" i="4"/>
  <c r="Q173" i="14"/>
  <c r="W172" i="14"/>
  <c r="O172" i="14"/>
  <c r="V172" i="14"/>
  <c r="N172" i="14"/>
  <c r="O173" i="14"/>
  <c r="M172" i="14"/>
  <c r="P173" i="14"/>
  <c r="W173" i="14"/>
  <c r="V173" i="14"/>
  <c r="N173" i="14"/>
  <c r="T172" i="14"/>
  <c r="L172" i="14"/>
  <c r="U172" i="14"/>
  <c r="U173" i="14"/>
  <c r="M173" i="14"/>
  <c r="S172" i="14"/>
  <c r="K172" i="14"/>
  <c r="K298" i="4"/>
  <c r="U181" i="14"/>
  <c r="U26" i="6" s="1"/>
  <c r="M181" i="14"/>
  <c r="V181" i="14"/>
  <c r="V26" i="6" s="1"/>
  <c r="V15" i="8"/>
  <c r="V25" i="8"/>
  <c r="J181" i="14"/>
  <c r="J26" i="6" s="1"/>
  <c r="N181" i="14"/>
  <c r="P181" i="14"/>
  <c r="O181" i="14"/>
  <c r="U121" i="14"/>
  <c r="H224" i="1"/>
  <c r="W121" i="14"/>
  <c r="V121" i="14"/>
  <c r="H21" i="14"/>
  <c r="H15" i="14"/>
  <c r="H17" i="14"/>
  <c r="H22" i="14"/>
  <c r="H18" i="14"/>
  <c r="H16" i="14"/>
  <c r="H51" i="14"/>
  <c r="H50" i="14"/>
  <c r="O12" i="8"/>
  <c r="U12" i="8"/>
  <c r="S12" i="8"/>
  <c r="P12" i="8"/>
  <c r="Q12" i="8"/>
  <c r="N12" i="8"/>
  <c r="H11" i="8"/>
  <c r="T12" i="8"/>
  <c r="R12" i="8"/>
  <c r="M12" i="8"/>
  <c r="M15" i="8" s="1"/>
  <c r="M16" i="8" s="1"/>
  <c r="H10" i="6" l="1"/>
  <c r="H12" i="6"/>
  <c r="H13" i="6"/>
  <c r="H59" i="3"/>
  <c r="H60" i="3"/>
  <c r="H61" i="3"/>
  <c r="H63" i="3"/>
  <c r="H62" i="3"/>
  <c r="H58" i="3"/>
  <c r="H57" i="3"/>
  <c r="H18" i="6"/>
  <c r="H16" i="6"/>
  <c r="H15" i="6"/>
  <c r="H17" i="6"/>
  <c r="H14" i="6"/>
  <c r="O67" i="3"/>
  <c r="O69" i="3" s="1"/>
  <c r="R67" i="3"/>
  <c r="R69" i="3" s="1"/>
  <c r="V67" i="3"/>
  <c r="V69" i="3" s="1"/>
  <c r="V73" i="3" s="1"/>
  <c r="W67" i="3"/>
  <c r="W69" i="3" s="1"/>
  <c r="W73" i="3" s="1"/>
  <c r="U67" i="3"/>
  <c r="U69" i="3" s="1"/>
  <c r="N67" i="3"/>
  <c r="N69" i="3" s="1"/>
  <c r="Q67" i="3"/>
  <c r="Q69" i="3" s="1"/>
  <c r="M67" i="3"/>
  <c r="M69" i="3" s="1"/>
  <c r="P67" i="3"/>
  <c r="P69" i="3" s="1"/>
  <c r="T67" i="3"/>
  <c r="T69" i="3" s="1"/>
  <c r="L67" i="3"/>
  <c r="L69" i="3" s="1"/>
  <c r="S67" i="3"/>
  <c r="S69" i="3" s="1"/>
  <c r="K67" i="3"/>
  <c r="M26" i="6"/>
  <c r="I36" i="34"/>
  <c r="I109" i="34"/>
  <c r="I6" i="34"/>
  <c r="I75" i="34"/>
  <c r="P26" i="6"/>
  <c r="L75" i="34"/>
  <c r="L6" i="34"/>
  <c r="L109" i="34"/>
  <c r="L36" i="34"/>
  <c r="N26" i="6"/>
  <c r="J109" i="34"/>
  <c r="J36" i="34"/>
  <c r="J6" i="34"/>
  <c r="J75" i="34"/>
  <c r="O26" i="6"/>
  <c r="K6" i="34"/>
  <c r="K109" i="34"/>
  <c r="K36" i="34"/>
  <c r="K75" i="34"/>
  <c r="F36" i="34"/>
  <c r="F75" i="34"/>
  <c r="F109" i="34"/>
  <c r="F6" i="34"/>
  <c r="H172" i="14"/>
  <c r="H173" i="14"/>
  <c r="H298" i="4"/>
  <c r="N298" i="4"/>
  <c r="N299" i="4"/>
  <c r="H299" i="4"/>
  <c r="H153" i="14"/>
  <c r="V26" i="8"/>
  <c r="V29" i="8" s="1"/>
  <c r="V16" i="8"/>
  <c r="V19" i="8" s="1"/>
  <c r="R15" i="8"/>
  <c r="R25" i="8"/>
  <c r="U15" i="8"/>
  <c r="U25" i="8"/>
  <c r="O15" i="8"/>
  <c r="O25" i="8"/>
  <c r="T15" i="8"/>
  <c r="T25" i="8"/>
  <c r="N15" i="8"/>
  <c r="N25" i="8"/>
  <c r="Q15" i="8"/>
  <c r="Q25" i="8"/>
  <c r="P15" i="8"/>
  <c r="P25" i="8"/>
  <c r="M25" i="8"/>
  <c r="S15" i="8"/>
  <c r="S25" i="8"/>
  <c r="H67" i="3" l="1"/>
  <c r="K69" i="3"/>
  <c r="H69" i="3" s="1"/>
  <c r="V31" i="8"/>
  <c r="V21" i="8"/>
  <c r="M26" i="8"/>
  <c r="M29" i="8" s="1"/>
  <c r="T26" i="8"/>
  <c r="T29" i="8" s="1"/>
  <c r="P26" i="8"/>
  <c r="P29" i="8" s="1"/>
  <c r="O26" i="8"/>
  <c r="O29" i="8" s="1"/>
  <c r="Q26" i="8"/>
  <c r="Q29" i="8" s="1"/>
  <c r="U26" i="8"/>
  <c r="U29" i="8" s="1"/>
  <c r="S26" i="8"/>
  <c r="S29" i="8" s="1"/>
  <c r="N26" i="8"/>
  <c r="N29" i="8" s="1"/>
  <c r="R26" i="8"/>
  <c r="R29" i="8" s="1"/>
  <c r="S16" i="8"/>
  <c r="S19" i="8" s="1"/>
  <c r="N16" i="8"/>
  <c r="N19" i="8" s="1"/>
  <c r="R16" i="8"/>
  <c r="R19" i="8" s="1"/>
  <c r="T16" i="8"/>
  <c r="T19" i="8" s="1"/>
  <c r="P16" i="8"/>
  <c r="P19" i="8" s="1"/>
  <c r="O16" i="8"/>
  <c r="O19" i="8" s="1"/>
  <c r="Q16" i="8"/>
  <c r="Q19" i="8" s="1"/>
  <c r="U16" i="8"/>
  <c r="U19" i="8" s="1"/>
  <c r="H15" i="8"/>
  <c r="H25" i="8"/>
  <c r="T21" i="8" l="1"/>
  <c r="T31" i="8"/>
  <c r="U31" i="8"/>
  <c r="U21" i="8"/>
  <c r="H16" i="8"/>
  <c r="H19" i="8" s="1"/>
  <c r="H26" i="8"/>
  <c r="H29" i="8" s="1"/>
  <c r="M19" i="8"/>
  <c r="H19" i="14" l="1"/>
  <c r="U177" i="14" l="1"/>
  <c r="U13" i="3" l="1"/>
  <c r="V13" i="3"/>
  <c r="W13" i="3"/>
  <c r="U14" i="3"/>
  <c r="U15" i="3"/>
  <c r="V15" i="3"/>
  <c r="W15" i="3"/>
  <c r="U27" i="33" l="1"/>
  <c r="U83" i="3"/>
  <c r="U108" i="3" s="1"/>
  <c r="U71" i="3"/>
  <c r="U73" i="3" s="1"/>
  <c r="W16" i="3"/>
  <c r="W98" i="33" s="1"/>
  <c r="V16" i="3"/>
  <c r="V98" i="33" s="1"/>
  <c r="U16" i="3"/>
  <c r="U98" i="33" s="1"/>
  <c r="V11" i="3"/>
  <c r="W11" i="3"/>
  <c r="V177" i="14" l="1"/>
  <c r="W177" i="14"/>
  <c r="U109" i="14"/>
  <c r="V109" i="14"/>
  <c r="W109" i="14"/>
  <c r="U110" i="14"/>
  <c r="V110" i="14"/>
  <c r="W110" i="14"/>
  <c r="U111" i="14"/>
  <c r="V111" i="14"/>
  <c r="W111" i="14"/>
  <c r="W113" i="14" l="1"/>
  <c r="V113" i="14"/>
  <c r="U113" i="14"/>
  <c r="U122" i="14"/>
  <c r="W122" i="14"/>
  <c r="V122" i="14"/>
  <c r="H20" i="14" l="1"/>
  <c r="F24" i="13" l="1"/>
  <c r="F26" i="13" l="1"/>
  <c r="F37" i="13" s="1"/>
  <c r="F38" i="13" l="1"/>
  <c r="N28" i="13"/>
  <c r="EE28" i="13"/>
  <c r="AV28" i="13"/>
  <c r="AN28" i="13"/>
  <c r="DX28" i="13"/>
  <c r="AF28" i="13"/>
  <c r="DW28" i="13"/>
  <c r="X28" i="13"/>
  <c r="DP28" i="13"/>
  <c r="CR28" i="13"/>
  <c r="CJ28" i="13"/>
  <c r="DO28" i="13"/>
  <c r="CB28" i="13"/>
  <c r="BD28" i="13"/>
  <c r="CZ28" i="13"/>
  <c r="EF28" i="13"/>
  <c r="P28" i="13"/>
  <c r="BL28" i="13"/>
  <c r="DH28" i="13"/>
  <c r="BT28" i="13"/>
  <c r="CG28" i="13"/>
  <c r="U28" i="13"/>
  <c r="CF28" i="13"/>
  <c r="T28" i="13"/>
  <c r="CE28" i="13"/>
  <c r="S28" i="13"/>
  <c r="CL28" i="13"/>
  <c r="Z28" i="13"/>
  <c r="CS28" i="13"/>
  <c r="AG28" i="13"/>
  <c r="BS28" i="13"/>
  <c r="ED28" i="13"/>
  <c r="BR28" i="13"/>
  <c r="BX28" i="13"/>
  <c r="BW28" i="13"/>
  <c r="CD28" i="13"/>
  <c r="CK28" i="13"/>
  <c r="BK28" i="13"/>
  <c r="BJ28" i="13"/>
  <c r="BY28" i="13"/>
  <c r="M28" i="13"/>
  <c r="L28" i="13"/>
  <c r="K28" i="13"/>
  <c r="R28" i="13"/>
  <c r="Y28" i="13"/>
  <c r="DV28" i="13"/>
  <c r="DU28" i="13"/>
  <c r="BI28" i="13"/>
  <c r="DT28" i="13"/>
  <c r="BH28" i="13"/>
  <c r="DS28" i="13"/>
  <c r="BG28" i="13"/>
  <c r="DZ28" i="13"/>
  <c r="BN28" i="13"/>
  <c r="EG28" i="13"/>
  <c r="BU28" i="13"/>
  <c r="DG28" i="13"/>
  <c r="AU28" i="13"/>
  <c r="DF28" i="13"/>
  <c r="AT28" i="13"/>
  <c r="CY28" i="13"/>
  <c r="CX28" i="13"/>
  <c r="DM28" i="13"/>
  <c r="BA28" i="13"/>
  <c r="DL28" i="13"/>
  <c r="AZ28" i="13"/>
  <c r="DK28" i="13"/>
  <c r="AY28" i="13"/>
  <c r="DR28" i="13"/>
  <c r="BF28" i="13"/>
  <c r="DY28" i="13"/>
  <c r="BM28" i="13"/>
  <c r="AM28" i="13"/>
  <c r="AL28" i="13"/>
  <c r="AK28" i="13"/>
  <c r="AJ28" i="13"/>
  <c r="AI28" i="13"/>
  <c r="AP28" i="13"/>
  <c r="AW28" i="13"/>
  <c r="W28" i="13"/>
  <c r="V28" i="13"/>
  <c r="AC28" i="13"/>
  <c r="AB28" i="13"/>
  <c r="AA28" i="13"/>
  <c r="AH28" i="13"/>
  <c r="AO28" i="13"/>
  <c r="O28" i="13"/>
  <c r="DD28" i="13"/>
  <c r="DJ28" i="13"/>
  <c r="CQ28" i="13"/>
  <c r="AQ28" i="13"/>
  <c r="EC28" i="13"/>
  <c r="EB28" i="13"/>
  <c r="EA28" i="13"/>
  <c r="EH28" i="13"/>
  <c r="J28" i="13"/>
  <c r="Q28" i="13"/>
  <c r="DN28" i="13"/>
  <c r="DE28" i="13"/>
  <c r="DC28" i="13"/>
  <c r="DQ28" i="13"/>
  <c r="CP28" i="13"/>
  <c r="AS28" i="13"/>
  <c r="BE28" i="13"/>
  <c r="CW28" i="13"/>
  <c r="CV28" i="13"/>
  <c r="CU28" i="13"/>
  <c r="DB28" i="13"/>
  <c r="DI28" i="13"/>
  <c r="CI28" i="13"/>
  <c r="CH28" i="13"/>
  <c r="CT28" i="13"/>
  <c r="CA28" i="13"/>
  <c r="BQ28" i="13"/>
  <c r="BP28" i="13"/>
  <c r="BV28" i="13"/>
  <c r="BC28" i="13"/>
  <c r="AR28" i="13"/>
  <c r="AE28" i="13"/>
  <c r="CO28" i="13"/>
  <c r="CN28" i="13"/>
  <c r="CM28" i="13"/>
  <c r="DA28" i="13"/>
  <c r="BZ28" i="13"/>
  <c r="BO28" i="13"/>
  <c r="CC28" i="13"/>
  <c r="BB28" i="13"/>
  <c r="AX28" i="13"/>
  <c r="AD28" i="13"/>
  <c r="DO75" i="13" l="1"/>
  <c r="DT77" i="13"/>
  <c r="DP77" i="13"/>
  <c r="EA77" i="13"/>
  <c r="ED77" i="13"/>
  <c r="DQ77" i="13"/>
  <c r="EE77" i="13"/>
  <c r="EC77" i="13"/>
  <c r="EG77" i="13"/>
  <c r="DZ77" i="13"/>
  <c r="DY77" i="13"/>
  <c r="EH77" i="13"/>
  <c r="DW77" i="13"/>
  <c r="DX77" i="13"/>
  <c r="DV77" i="13"/>
  <c r="DR77" i="13"/>
  <c r="DU77" i="13"/>
  <c r="EB77" i="13"/>
  <c r="DS77" i="13"/>
  <c r="EF77" i="13"/>
  <c r="DN75" i="13"/>
  <c r="DP76" i="13"/>
  <c r="DW75" i="13"/>
  <c r="DJ75" i="13"/>
  <c r="EB74" i="13"/>
  <c r="DP74" i="13"/>
  <c r="EH73" i="13"/>
  <c r="DV73" i="13"/>
  <c r="DJ73" i="13"/>
  <c r="EB72" i="13"/>
  <c r="DP72" i="13"/>
  <c r="DI75" i="13"/>
  <c r="DO74" i="13"/>
  <c r="EG73" i="13"/>
  <c r="DI73" i="13"/>
  <c r="EA72" i="13"/>
  <c r="DT73" i="13"/>
  <c r="DZ72" i="13"/>
  <c r="EC75" i="13"/>
  <c r="EB73" i="13"/>
  <c r="EB75" i="13"/>
  <c r="DI74" i="13"/>
  <c r="DI72" i="13"/>
  <c r="DH74" i="13"/>
  <c r="DN73" i="13"/>
  <c r="DH72" i="13"/>
  <c r="DM75" i="13"/>
  <c r="EE72" i="13"/>
  <c r="ED74" i="13"/>
  <c r="DR72" i="13"/>
  <c r="DQ74" i="13"/>
  <c r="DQ72" i="13"/>
  <c r="EH75" i="13"/>
  <c r="DV75" i="13"/>
  <c r="EA74" i="13"/>
  <c r="DU73" i="13"/>
  <c r="DO72" i="13"/>
  <c r="DK72" i="13"/>
  <c r="DP73" i="13"/>
  <c r="DP75" i="13"/>
  <c r="EG72" i="13"/>
  <c r="EF74" i="13"/>
  <c r="EE74" i="13"/>
  <c r="DS72" i="13"/>
  <c r="DY75" i="13"/>
  <c r="ED72" i="13"/>
  <c r="DK75" i="13"/>
  <c r="EC72" i="13"/>
  <c r="EG75" i="13"/>
  <c r="DU75" i="13"/>
  <c r="DH75" i="13"/>
  <c r="DZ74" i="13"/>
  <c r="DN74" i="13"/>
  <c r="EF73" i="13"/>
  <c r="DH73" i="13"/>
  <c r="DN72" i="13"/>
  <c r="DV74" i="13"/>
  <c r="EH72" i="13"/>
  <c r="DU74" i="13"/>
  <c r="DU72" i="13"/>
  <c r="DS74" i="13"/>
  <c r="DM73" i="13"/>
  <c r="DL75" i="13"/>
  <c r="DL73" i="13"/>
  <c r="EC74" i="13"/>
  <c r="DK73" i="13"/>
  <c r="EF75" i="13"/>
  <c r="DT75" i="13"/>
  <c r="DG75" i="13"/>
  <c r="DY74" i="13"/>
  <c r="DM74" i="13"/>
  <c r="EE73" i="13"/>
  <c r="DS73" i="13"/>
  <c r="DG73" i="13"/>
  <c r="DY72" i="13"/>
  <c r="DM72" i="13"/>
  <c r="EH74" i="13"/>
  <c r="DJ72" i="13"/>
  <c r="DO73" i="13"/>
  <c r="DT74" i="13"/>
  <c r="EF72" i="13"/>
  <c r="DG74" i="13"/>
  <c r="DG72" i="13"/>
  <c r="DF74" i="13"/>
  <c r="DF72" i="13"/>
  <c r="DE74" i="13"/>
  <c r="DE72" i="13"/>
  <c r="EE75" i="13"/>
  <c r="DS75" i="13"/>
  <c r="DF75" i="13"/>
  <c r="DX74" i="13"/>
  <c r="DL74" i="13"/>
  <c r="ED73" i="13"/>
  <c r="DR73" i="13"/>
  <c r="DF73" i="13"/>
  <c r="DX72" i="13"/>
  <c r="DL72" i="13"/>
  <c r="ED75" i="13"/>
  <c r="DR75" i="13"/>
  <c r="DE75" i="13"/>
  <c r="DW74" i="13"/>
  <c r="DK74" i="13"/>
  <c r="EC73" i="13"/>
  <c r="DQ73" i="13"/>
  <c r="DE73" i="13"/>
  <c r="DW72" i="13"/>
  <c r="DQ75" i="13"/>
  <c r="DJ74" i="13"/>
  <c r="DV72" i="13"/>
  <c r="EG74" i="13"/>
  <c r="EA73" i="13"/>
  <c r="EA75" i="13"/>
  <c r="DZ73" i="13"/>
  <c r="DT72" i="13"/>
  <c r="DZ75" i="13"/>
  <c r="DY73" i="13"/>
  <c r="DR74" i="13"/>
  <c r="DX73" i="13"/>
  <c r="DX75" i="13"/>
  <c r="DW73" i="13"/>
  <c r="DX76" i="13"/>
  <c r="DL76" i="13"/>
  <c r="CZ76" i="13"/>
  <c r="CN76" i="13"/>
  <c r="CB76" i="13"/>
  <c r="BP76" i="13"/>
  <c r="BD76" i="13"/>
  <c r="AR76" i="13"/>
  <c r="DD77" i="13"/>
  <c r="CR77" i="13"/>
  <c r="CF77" i="13"/>
  <c r="BT77" i="13"/>
  <c r="BH77" i="13"/>
  <c r="AV77" i="13"/>
  <c r="EH78" i="13"/>
  <c r="DV78" i="13"/>
  <c r="DI78" i="13"/>
  <c r="CW78" i="13"/>
  <c r="CK78" i="13"/>
  <c r="BY78" i="13"/>
  <c r="BM78" i="13"/>
  <c r="BA78" i="13"/>
  <c r="AO78" i="13"/>
  <c r="BC76" i="13"/>
  <c r="DO77" i="13"/>
  <c r="DC77" i="13"/>
  <c r="CE77" i="13"/>
  <c r="BG77" i="13"/>
  <c r="EG78" i="13"/>
  <c r="DU78" i="13"/>
  <c r="CV78" i="13"/>
  <c r="BX78" i="13"/>
  <c r="AZ78" i="13"/>
  <c r="EE76" i="13"/>
  <c r="DS76" i="13"/>
  <c r="DG76" i="13"/>
  <c r="CU76" i="13"/>
  <c r="CI76" i="13"/>
  <c r="BW76" i="13"/>
  <c r="BK76" i="13"/>
  <c r="AY76" i="13"/>
  <c r="AM76" i="13"/>
  <c r="DK77" i="13"/>
  <c r="CY77" i="13"/>
  <c r="CM77" i="13"/>
  <c r="CA77" i="13"/>
  <c r="BO77" i="13"/>
  <c r="BC77" i="13"/>
  <c r="AQ77" i="13"/>
  <c r="EC78" i="13"/>
  <c r="DP78" i="13"/>
  <c r="DD78" i="13"/>
  <c r="CR78" i="13"/>
  <c r="CF78" i="13"/>
  <c r="BT78" i="13"/>
  <c r="BH78" i="13"/>
  <c r="AV78" i="13"/>
  <c r="ED76" i="13"/>
  <c r="DR76" i="13"/>
  <c r="DF76" i="13"/>
  <c r="CT76" i="13"/>
  <c r="CH76" i="13"/>
  <c r="BV76" i="13"/>
  <c r="BJ76" i="13"/>
  <c r="AX76" i="13"/>
  <c r="AL76" i="13"/>
  <c r="DJ77" i="13"/>
  <c r="CX77" i="13"/>
  <c r="CL77" i="13"/>
  <c r="BZ77" i="13"/>
  <c r="BN77" i="13"/>
  <c r="BB77" i="13"/>
  <c r="AP77" i="13"/>
  <c r="EB78" i="13"/>
  <c r="DO78" i="13"/>
  <c r="DC78" i="13"/>
  <c r="CQ78" i="13"/>
  <c r="CE78" i="13"/>
  <c r="BS78" i="13"/>
  <c r="BG78" i="13"/>
  <c r="AU78" i="13"/>
  <c r="EC76" i="13"/>
  <c r="DQ76" i="13"/>
  <c r="DE76" i="13"/>
  <c r="CS76" i="13"/>
  <c r="CG76" i="13"/>
  <c r="BU76" i="13"/>
  <c r="BI76" i="13"/>
  <c r="AW76" i="13"/>
  <c r="AK76" i="13"/>
  <c r="DI77" i="13"/>
  <c r="CW77" i="13"/>
  <c r="CK77" i="13"/>
  <c r="BY77" i="13"/>
  <c r="BM77" i="13"/>
  <c r="BA77" i="13"/>
  <c r="AO77" i="13"/>
  <c r="EA78" i="13"/>
  <c r="DN78" i="13"/>
  <c r="DB78" i="13"/>
  <c r="CP78" i="13"/>
  <c r="CD78" i="13"/>
  <c r="BR78" i="13"/>
  <c r="BF78" i="13"/>
  <c r="AT78" i="13"/>
  <c r="EB76" i="13"/>
  <c r="DY76" i="13"/>
  <c r="DM76" i="13"/>
  <c r="DA76" i="13"/>
  <c r="CO76" i="13"/>
  <c r="CC76" i="13"/>
  <c r="BQ76" i="13"/>
  <c r="BE76" i="13"/>
  <c r="AS76" i="13"/>
  <c r="DE77" i="13"/>
  <c r="CS77" i="13"/>
  <c r="CG77" i="13"/>
  <c r="BU77" i="13"/>
  <c r="BI77" i="13"/>
  <c r="AW77" i="13"/>
  <c r="AK77" i="13"/>
  <c r="DW78" i="13"/>
  <c r="DJ78" i="13"/>
  <c r="CX78" i="13"/>
  <c r="CL78" i="13"/>
  <c r="BZ78" i="13"/>
  <c r="BN78" i="13"/>
  <c r="BB78" i="13"/>
  <c r="AP78" i="13"/>
  <c r="DW76" i="13"/>
  <c r="DK76" i="13"/>
  <c r="CY76" i="13"/>
  <c r="CM76" i="13"/>
  <c r="CA76" i="13"/>
  <c r="BO76" i="13"/>
  <c r="AQ76" i="13"/>
  <c r="CQ77" i="13"/>
  <c r="BS77" i="13"/>
  <c r="AU77" i="13"/>
  <c r="DH78" i="13"/>
  <c r="CJ78" i="13"/>
  <c r="BL78" i="13"/>
  <c r="EH76" i="13"/>
  <c r="DJ76" i="13"/>
  <c r="CL76" i="13"/>
  <c r="BN76" i="13"/>
  <c r="AP76" i="13"/>
  <c r="DB77" i="13"/>
  <c r="CD77" i="13"/>
  <c r="BF77" i="13"/>
  <c r="EF78" i="13"/>
  <c r="DG78" i="13"/>
  <c r="CI78" i="13"/>
  <c r="BK78" i="13"/>
  <c r="CJ76" i="13"/>
  <c r="BL76" i="13"/>
  <c r="CB77" i="13"/>
  <c r="DE78" i="13"/>
  <c r="BI78" i="13"/>
  <c r="DD76" i="13"/>
  <c r="AJ76" i="13"/>
  <c r="CV77" i="13"/>
  <c r="AZ77" i="13"/>
  <c r="DZ78" i="13"/>
  <c r="DA78" i="13"/>
  <c r="BE78" i="13"/>
  <c r="BW77" i="13"/>
  <c r="DY78" i="13"/>
  <c r="BD78" i="13"/>
  <c r="DB76" i="13"/>
  <c r="CY78" i="13"/>
  <c r="CX76" i="13"/>
  <c r="BR77" i="13"/>
  <c r="CU78" i="13"/>
  <c r="BA76" i="13"/>
  <c r="BQ77" i="13"/>
  <c r="AX78" i="13"/>
  <c r="DL77" i="13"/>
  <c r="DM78" i="13"/>
  <c r="CI77" i="13"/>
  <c r="AR78" i="13"/>
  <c r="DI76" i="13"/>
  <c r="CK76" i="13"/>
  <c r="BM76" i="13"/>
  <c r="AO76" i="13"/>
  <c r="DA77" i="13"/>
  <c r="CC77" i="13"/>
  <c r="BE77" i="13"/>
  <c r="EE78" i="13"/>
  <c r="DF78" i="13"/>
  <c r="CH78" i="13"/>
  <c r="BJ78" i="13"/>
  <c r="DH76" i="13"/>
  <c r="AN76" i="13"/>
  <c r="CZ77" i="13"/>
  <c r="BD77" i="13"/>
  <c r="ED78" i="13"/>
  <c r="CG78" i="13"/>
  <c r="CF76" i="13"/>
  <c r="BH76" i="13"/>
  <c r="BX77" i="13"/>
  <c r="CC78" i="13"/>
  <c r="AY77" i="13"/>
  <c r="CZ78" i="13"/>
  <c r="CD76" i="13"/>
  <c r="BF76" i="13"/>
  <c r="BV77" i="13"/>
  <c r="DX78" i="13"/>
  <c r="BC78" i="13"/>
  <c r="DN77" i="13"/>
  <c r="CW76" i="13"/>
  <c r="DQ78" i="13"/>
  <c r="CR76" i="13"/>
  <c r="BS76" i="13"/>
  <c r="CN78" i="13"/>
  <c r="EG76" i="13"/>
  <c r="CT77" i="13"/>
  <c r="DM77" i="13"/>
  <c r="CN77" i="13"/>
  <c r="DH77" i="13"/>
  <c r="BK77" i="13"/>
  <c r="EF76" i="13"/>
  <c r="AX77" i="13"/>
  <c r="CA78" i="13"/>
  <c r="BB76" i="13"/>
  <c r="CP77" i="13"/>
  <c r="DT78" i="13"/>
  <c r="AY78" i="13"/>
  <c r="DS78" i="13"/>
  <c r="AZ76" i="13"/>
  <c r="AR77" i="13"/>
  <c r="BU78" i="13"/>
  <c r="BT76" i="13"/>
  <c r="AN77" i="13"/>
  <c r="CQ76" i="13"/>
  <c r="EA76" i="13"/>
  <c r="DC76" i="13"/>
  <c r="CE76" i="13"/>
  <c r="BG76" i="13"/>
  <c r="CU77" i="13"/>
  <c r="CB78" i="13"/>
  <c r="BZ76" i="13"/>
  <c r="AT77" i="13"/>
  <c r="BW78" i="13"/>
  <c r="BY76" i="13"/>
  <c r="CO77" i="13"/>
  <c r="BV78" i="13"/>
  <c r="CV76" i="13"/>
  <c r="BP77" i="13"/>
  <c r="BL77" i="13"/>
  <c r="AS78" i="13"/>
  <c r="AU76" i="13"/>
  <c r="AM77" i="13"/>
  <c r="DZ76" i="13"/>
  <c r="BX76" i="13"/>
  <c r="CO78" i="13"/>
  <c r="BP78" i="13"/>
  <c r="DV76" i="13"/>
  <c r="AW78" i="13"/>
  <c r="DO76" i="13"/>
  <c r="DU76" i="13"/>
  <c r="AS77" i="13"/>
  <c r="DN76" i="13"/>
  <c r="CP76" i="13"/>
  <c r="BR76" i="13"/>
  <c r="AT76" i="13"/>
  <c r="DF77" i="13"/>
  <c r="CH77" i="13"/>
  <c r="BJ77" i="13"/>
  <c r="AL77" i="13"/>
  <c r="DK78" i="13"/>
  <c r="CM78" i="13"/>
  <c r="BO78" i="13"/>
  <c r="AQ78" i="13"/>
  <c r="CT78" i="13"/>
  <c r="DT76" i="13"/>
  <c r="CS78" i="13"/>
  <c r="AV76" i="13"/>
  <c r="CJ77" i="13"/>
  <c r="BQ78" i="13"/>
  <c r="DG77" i="13"/>
  <c r="DL78" i="13"/>
  <c r="N54" i="13"/>
  <c r="DD75" i="13"/>
  <c r="CR75" i="13"/>
  <c r="CF75" i="13"/>
  <c r="BT75" i="13"/>
  <c r="BH75" i="13"/>
  <c r="AV75" i="13"/>
  <c r="AJ75" i="13"/>
  <c r="AK75" i="13"/>
  <c r="DC75" i="13"/>
  <c r="CQ75" i="13"/>
  <c r="CE75" i="13"/>
  <c r="BS75" i="13"/>
  <c r="BG75" i="13"/>
  <c r="AU75" i="13"/>
  <c r="AI75" i="13"/>
  <c r="AW75" i="13"/>
  <c r="DB75" i="13"/>
  <c r="CP75" i="13"/>
  <c r="CD75" i="13"/>
  <c r="BR75" i="13"/>
  <c r="BF75" i="13"/>
  <c r="AT75" i="13"/>
  <c r="CG75" i="13"/>
  <c r="DA75" i="13"/>
  <c r="CO75" i="13"/>
  <c r="CC75" i="13"/>
  <c r="BQ75" i="13"/>
  <c r="BE75" i="13"/>
  <c r="AS75" i="13"/>
  <c r="BU75" i="13"/>
  <c r="CZ75" i="13"/>
  <c r="CN75" i="13"/>
  <c r="CB75" i="13"/>
  <c r="BP75" i="13"/>
  <c r="BD75" i="13"/>
  <c r="AR75" i="13"/>
  <c r="AX75" i="13"/>
  <c r="CY75" i="13"/>
  <c r="CM75" i="13"/>
  <c r="CA75" i="13"/>
  <c r="BO75" i="13"/>
  <c r="BC75" i="13"/>
  <c r="AQ75" i="13"/>
  <c r="CI75" i="13"/>
  <c r="BJ75" i="13"/>
  <c r="CS75" i="13"/>
  <c r="CX75" i="13"/>
  <c r="CL75" i="13"/>
  <c r="BZ75" i="13"/>
  <c r="BN75" i="13"/>
  <c r="BB75" i="13"/>
  <c r="AP75" i="13"/>
  <c r="BV75" i="13"/>
  <c r="BI75" i="13"/>
  <c r="CW75" i="13"/>
  <c r="CK75" i="13"/>
  <c r="BY75" i="13"/>
  <c r="BM75" i="13"/>
  <c r="BA75" i="13"/>
  <c r="AO75" i="13"/>
  <c r="BK75" i="13"/>
  <c r="AM75" i="13"/>
  <c r="CT75" i="13"/>
  <c r="CV75" i="13"/>
  <c r="CJ75" i="13"/>
  <c r="BX75" i="13"/>
  <c r="BL75" i="13"/>
  <c r="AZ75" i="13"/>
  <c r="AN75" i="13"/>
  <c r="CU75" i="13"/>
  <c r="BW75" i="13"/>
  <c r="AY75" i="13"/>
  <c r="CH75" i="13"/>
  <c r="AL75" i="13"/>
  <c r="J10" i="14"/>
  <c r="V10" i="14"/>
  <c r="W10" i="14"/>
  <c r="F39" i="13"/>
  <c r="P56" i="13"/>
  <c r="DS79" i="13"/>
  <c r="M52" i="13"/>
  <c r="M50" i="13"/>
  <c r="M51" i="13"/>
  <c r="K10" i="14"/>
  <c r="G8" i="34" s="1"/>
  <c r="U10" i="14"/>
  <c r="Q10" i="14"/>
  <c r="M8" i="34" s="1"/>
  <c r="N10" i="14"/>
  <c r="J8" i="34" s="1"/>
  <c r="L10" i="14"/>
  <c r="H8" i="34" s="1"/>
  <c r="T10" i="14"/>
  <c r="P8" i="34" s="1"/>
  <c r="R10" i="14"/>
  <c r="N8" i="34" s="1"/>
  <c r="M10" i="14"/>
  <c r="I8" i="34" s="1"/>
  <c r="P10" i="14"/>
  <c r="L8" i="34" s="1"/>
  <c r="S10" i="14"/>
  <c r="O8" i="34" s="1"/>
  <c r="O10" i="14"/>
  <c r="K8" i="34" s="1"/>
  <c r="H28" i="13"/>
  <c r="F8" i="34" l="1"/>
  <c r="H10" i="14"/>
  <c r="AI63" i="13"/>
  <c r="BI64" i="13"/>
  <c r="AY70" i="13"/>
  <c r="DK70" i="13"/>
  <c r="BS71" i="13"/>
  <c r="EE71" i="13"/>
  <c r="CN72" i="13"/>
  <c r="EA64" i="13"/>
  <c r="BS66" i="13"/>
  <c r="CV67" i="13"/>
  <c r="DG68" i="13"/>
  <c r="BU69" i="13"/>
  <c r="EG69" i="13"/>
  <c r="CN70" i="13"/>
  <c r="AV71" i="13"/>
  <c r="DH71" i="13"/>
  <c r="AS64" i="13"/>
  <c r="DA65" i="13"/>
  <c r="AK67" i="13"/>
  <c r="BD68" i="13"/>
  <c r="AP69" i="13"/>
  <c r="DB69" i="13"/>
  <c r="BI70" i="13"/>
  <c r="DU70" i="13"/>
  <c r="CC71" i="13"/>
  <c r="BG63" i="13"/>
  <c r="CI65" i="13"/>
  <c r="ED66" i="13"/>
  <c r="AO68" i="13"/>
  <c r="AH69" i="13"/>
  <c r="CU69" i="13"/>
  <c r="BB70" i="13"/>
  <c r="DN70" i="13"/>
  <c r="BV71" i="13"/>
  <c r="DM64" i="13"/>
  <c r="BH66" i="13"/>
  <c r="CL67" i="13"/>
  <c r="CY68" i="13"/>
  <c r="BP69" i="13"/>
  <c r="EB69" i="13"/>
  <c r="CI70" i="13"/>
  <c r="AQ71" i="13"/>
  <c r="CU64" i="13"/>
  <c r="AM66" i="13"/>
  <c r="BX67" i="13"/>
  <c r="CM68" i="13"/>
  <c r="BI69" i="13"/>
  <c r="DU69" i="13"/>
  <c r="CB70" i="13"/>
  <c r="AJ71" i="13"/>
  <c r="CV71" i="13"/>
  <c r="BE72" i="13"/>
  <c r="DC63" i="13"/>
  <c r="CQ65" i="13"/>
  <c r="AC67" i="13"/>
  <c r="AV68" i="13"/>
  <c r="AK69" i="13"/>
  <c r="CX69" i="13"/>
  <c r="BE70" i="13"/>
  <c r="DQ70" i="13"/>
  <c r="BY71" i="13"/>
  <c r="DY67" i="13"/>
  <c r="BQ50" i="13"/>
  <c r="EC50" i="13"/>
  <c r="BO51" i="13"/>
  <c r="EA51" i="13"/>
  <c r="BV52" i="13"/>
  <c r="EH52" i="13"/>
  <c r="BV53" i="13"/>
  <c r="EH53" i="13"/>
  <c r="BW54" i="13"/>
  <c r="U55" i="13"/>
  <c r="CG55" i="13"/>
  <c r="X56" i="13"/>
  <c r="CJ69" i="13"/>
  <c r="BG70" i="13"/>
  <c r="DS70" i="13"/>
  <c r="CA71" i="13"/>
  <c r="AJ72" i="13"/>
  <c r="CV72" i="13"/>
  <c r="AM65" i="13"/>
  <c r="CP66" i="13"/>
  <c r="DL67" i="13"/>
  <c r="DQ68" i="13"/>
  <c r="CC69" i="13"/>
  <c r="AJ70" i="13"/>
  <c r="CV70" i="13"/>
  <c r="BD71" i="13"/>
  <c r="DP71" i="13"/>
  <c r="BQ64" i="13"/>
  <c r="DW65" i="13"/>
  <c r="BA67" i="13"/>
  <c r="BT68" i="13"/>
  <c r="AX69" i="13"/>
  <c r="DJ69" i="13"/>
  <c r="BQ70" i="13"/>
  <c r="EC70" i="13"/>
  <c r="CK71" i="13"/>
  <c r="AT64" i="13"/>
  <c r="DB65" i="13"/>
  <c r="AO67" i="13"/>
  <c r="BE68" i="13"/>
  <c r="AQ69" i="13"/>
  <c r="DC69" i="13"/>
  <c r="BJ70" i="13"/>
  <c r="DV70" i="13"/>
  <c r="CD71" i="13"/>
  <c r="Y65" i="13"/>
  <c r="CA66" i="13"/>
  <c r="DB67" i="13"/>
  <c r="DK68" i="13"/>
  <c r="BX69" i="13"/>
  <c r="AE70" i="13"/>
  <c r="CQ70" i="13"/>
  <c r="AY71" i="13"/>
  <c r="DN64" i="13"/>
  <c r="BJ66" i="13"/>
  <c r="CN67" i="13"/>
  <c r="CZ68" i="13"/>
  <c r="BQ69" i="13"/>
  <c r="EC69" i="13"/>
  <c r="CJ70" i="13"/>
  <c r="AR71" i="13"/>
  <c r="DD71" i="13"/>
  <c r="BM72" i="13"/>
  <c r="BG64" i="13"/>
  <c r="DJ65" i="13"/>
  <c r="AS67" i="13"/>
  <c r="BL68" i="13"/>
  <c r="AT69" i="13"/>
  <c r="DF69" i="13"/>
  <c r="BM70" i="13"/>
  <c r="DY70" i="13"/>
  <c r="CG71" i="13"/>
  <c r="DF66" i="13"/>
  <c r="BY50" i="13"/>
  <c r="K51" i="13"/>
  <c r="BW51" i="13"/>
  <c r="R52" i="13"/>
  <c r="CD52" i="13"/>
  <c r="R53" i="13"/>
  <c r="CD53" i="13"/>
  <c r="S54" i="13"/>
  <c r="CE54" i="13"/>
  <c r="AC55" i="13"/>
  <c r="CO55" i="13"/>
  <c r="AF56" i="13"/>
  <c r="DH69" i="13"/>
  <c r="BO70" i="13"/>
  <c r="EA70" i="13"/>
  <c r="CI71" i="13"/>
  <c r="AR72" i="13"/>
  <c r="DD72" i="13"/>
  <c r="BF65" i="13"/>
  <c r="DK66" i="13"/>
  <c r="EB67" i="13"/>
  <c r="EB68" i="13"/>
  <c r="CK69" i="13"/>
  <c r="AR70" i="13"/>
  <c r="DD70" i="13"/>
  <c r="BL71" i="13"/>
  <c r="DX71" i="13"/>
  <c r="CM64" i="13"/>
  <c r="AE66" i="13"/>
  <c r="BQ67" i="13"/>
  <c r="CI68" i="13"/>
  <c r="BF69" i="13"/>
  <c r="DR69" i="13"/>
  <c r="BY70" i="13"/>
  <c r="AG71" i="13"/>
  <c r="CS71" i="13"/>
  <c r="BR64" i="13"/>
  <c r="DY65" i="13"/>
  <c r="BE67" i="13"/>
  <c r="BU68" i="13"/>
  <c r="AY69" i="13"/>
  <c r="DK69" i="13"/>
  <c r="BR70" i="13"/>
  <c r="ED70" i="13"/>
  <c r="CL71" i="13"/>
  <c r="AU65" i="13"/>
  <c r="CX66" i="13"/>
  <c r="DR67" i="13"/>
  <c r="DU68" i="13"/>
  <c r="CF69" i="13"/>
  <c r="AM70" i="13"/>
  <c r="CY70" i="13"/>
  <c r="BG71" i="13"/>
  <c r="Z65" i="13"/>
  <c r="CF66" i="13"/>
  <c r="DD67" i="13"/>
  <c r="DL68" i="13"/>
  <c r="BY69" i="13"/>
  <c r="AF70" i="13"/>
  <c r="CR70" i="13"/>
  <c r="AZ71" i="13"/>
  <c r="DL71" i="13"/>
  <c r="BU72" i="13"/>
  <c r="BZ64" i="13"/>
  <c r="EG65" i="13"/>
  <c r="BI67" i="13"/>
  <c r="CB68" i="13"/>
  <c r="BB69" i="13"/>
  <c r="DN69" i="13"/>
  <c r="BU70" i="13"/>
  <c r="EG70" i="13"/>
  <c r="CO71" i="13"/>
  <c r="BC65" i="13"/>
  <c r="U50" i="13"/>
  <c r="CG50" i="13"/>
  <c r="S51" i="13"/>
  <c r="CE51" i="13"/>
  <c r="Z52" i="13"/>
  <c r="CL52" i="13"/>
  <c r="Z53" i="13"/>
  <c r="CL53" i="13"/>
  <c r="AA54" i="13"/>
  <c r="CM54" i="13"/>
  <c r="AK55" i="13"/>
  <c r="CW55" i="13"/>
  <c r="AN56" i="13"/>
  <c r="DP69" i="13"/>
  <c r="BW70" i="13"/>
  <c r="AE71" i="13"/>
  <c r="CQ71" i="13"/>
  <c r="AZ72" i="13"/>
  <c r="AQ63" i="13"/>
  <c r="CC65" i="13"/>
  <c r="EA66" i="13"/>
  <c r="AJ68" i="13"/>
  <c r="AF69" i="13"/>
  <c r="CS69" i="13"/>
  <c r="AZ70" i="13"/>
  <c r="DL70" i="13"/>
  <c r="BT71" i="13"/>
  <c r="EF71" i="13"/>
  <c r="DF64" i="13"/>
  <c r="BB66" i="13"/>
  <c r="CG67" i="13"/>
  <c r="CU68" i="13"/>
  <c r="BN69" i="13"/>
  <c r="DZ69" i="13"/>
  <c r="CG70" i="13"/>
  <c r="AO71" i="13"/>
  <c r="DA71" i="13"/>
  <c r="CO64" i="13"/>
  <c r="AJ66" i="13"/>
  <c r="BU67" i="13"/>
  <c r="CJ68" i="13"/>
  <c r="BG69" i="13"/>
  <c r="DS69" i="13"/>
  <c r="BZ70" i="13"/>
  <c r="AH71" i="13"/>
  <c r="CT71" i="13"/>
  <c r="BN65" i="13"/>
  <c r="DO66" i="13"/>
  <c r="EH67" i="13"/>
  <c r="EF68" i="13"/>
  <c r="CN69" i="13"/>
  <c r="AU70" i="13"/>
  <c r="DG70" i="13"/>
  <c r="BO71" i="13"/>
  <c r="AW65" i="13"/>
  <c r="CY66" i="13"/>
  <c r="DT67" i="13"/>
  <c r="DW68" i="13"/>
  <c r="CG69" i="13"/>
  <c r="AN70" i="13"/>
  <c r="CZ70" i="13"/>
  <c r="BH71" i="13"/>
  <c r="DT71" i="13"/>
  <c r="CC72" i="13"/>
  <c r="CW64" i="13"/>
  <c r="AR66" i="13"/>
  <c r="BY67" i="13"/>
  <c r="CN68" i="13"/>
  <c r="BJ69" i="13"/>
  <c r="DV69" i="13"/>
  <c r="CC70" i="13"/>
  <c r="AK71" i="13"/>
  <c r="CW71" i="13"/>
  <c r="AC50" i="13"/>
  <c r="CO50" i="13"/>
  <c r="AA51" i="13"/>
  <c r="CM51" i="13"/>
  <c r="AH52" i="13"/>
  <c r="CT52" i="13"/>
  <c r="AH53" i="13"/>
  <c r="CT53" i="13"/>
  <c r="AI54" i="13"/>
  <c r="CU54" i="13"/>
  <c r="AS55" i="13"/>
  <c r="DE55" i="13"/>
  <c r="AV56" i="13"/>
  <c r="EF69" i="13"/>
  <c r="CM70" i="13"/>
  <c r="AU71" i="13"/>
  <c r="DG71" i="13"/>
  <c r="BP72" i="13"/>
  <c r="BO64" i="13"/>
  <c r="DR65" i="13"/>
  <c r="AZ67" i="13"/>
  <c r="BP68" i="13"/>
  <c r="AW69" i="13"/>
  <c r="DI69" i="13"/>
  <c r="BP70" i="13"/>
  <c r="EB70" i="13"/>
  <c r="CJ71" i="13"/>
  <c r="AS72" i="13"/>
  <c r="AO65" i="13"/>
  <c r="CQ66" i="13"/>
  <c r="DM67" i="13"/>
  <c r="DS68" i="13"/>
  <c r="CD69" i="13"/>
  <c r="AK70" i="13"/>
  <c r="CW70" i="13"/>
  <c r="BE71" i="13"/>
  <c r="DQ71" i="13"/>
  <c r="ED64" i="13"/>
  <c r="BZ66" i="13"/>
  <c r="DA67" i="13"/>
  <c r="DI68" i="13"/>
  <c r="BW69" i="13"/>
  <c r="AD70" i="13"/>
  <c r="CP70" i="13"/>
  <c r="AX71" i="13"/>
  <c r="BA64" i="13"/>
  <c r="DG65" i="13"/>
  <c r="AP67" i="13"/>
  <c r="BG68" i="13"/>
  <c r="AR69" i="13"/>
  <c r="DD69" i="13"/>
  <c r="BK70" i="13"/>
  <c r="DW70" i="13"/>
  <c r="CU63" i="13"/>
  <c r="CL65" i="13"/>
  <c r="AB67" i="13"/>
  <c r="AR68" i="13"/>
  <c r="AJ69" i="13"/>
  <c r="CW69" i="13"/>
  <c r="BD70" i="13"/>
  <c r="DP70" i="13"/>
  <c r="BX71" i="13"/>
  <c r="AG72" i="13"/>
  <c r="CS72" i="13"/>
  <c r="AE65" i="13"/>
  <c r="CH66" i="13"/>
  <c r="DE67" i="13"/>
  <c r="DM68" i="13"/>
  <c r="BZ69" i="13"/>
  <c r="AG70" i="13"/>
  <c r="CS70" i="13"/>
  <c r="BA71" i="13"/>
  <c r="DM71" i="13"/>
  <c r="AS50" i="13"/>
  <c r="DE50" i="13"/>
  <c r="AQ51" i="13"/>
  <c r="DC51" i="13"/>
  <c r="AX52" i="13"/>
  <c r="DJ52" i="13"/>
  <c r="AX53" i="13"/>
  <c r="DJ53" i="13"/>
  <c r="AY54" i="13"/>
  <c r="DK54" i="13"/>
  <c r="BI55" i="13"/>
  <c r="DU55" i="13"/>
  <c r="BL56" i="13"/>
  <c r="DX56" i="13"/>
  <c r="BP57" i="13"/>
  <c r="EB57" i="13"/>
  <c r="CC58" i="13"/>
  <c r="W59" i="13"/>
  <c r="CI59" i="13"/>
  <c r="AD60" i="13"/>
  <c r="CP60" i="13"/>
  <c r="AL61" i="13"/>
  <c r="AI70" i="13"/>
  <c r="CU70" i="13"/>
  <c r="BC71" i="13"/>
  <c r="DO71" i="13"/>
  <c r="BX72" i="13"/>
  <c r="CH64" i="13"/>
  <c r="AD66" i="13"/>
  <c r="BP67" i="13"/>
  <c r="CF68" i="13"/>
  <c r="BE69" i="13"/>
  <c r="DQ69" i="13"/>
  <c r="BX70" i="13"/>
  <c r="AF71" i="13"/>
  <c r="CR71" i="13"/>
  <c r="BA72" i="13"/>
  <c r="BK65" i="13"/>
  <c r="DL66" i="13"/>
  <c r="EC67" i="13"/>
  <c r="EC68" i="13"/>
  <c r="CL69" i="13"/>
  <c r="AS70" i="13"/>
  <c r="DE70" i="13"/>
  <c r="BM71" i="13"/>
  <c r="DY71" i="13"/>
  <c r="AP65" i="13"/>
  <c r="CV66" i="13"/>
  <c r="DQ67" i="13"/>
  <c r="DT68" i="13"/>
  <c r="CE69" i="13"/>
  <c r="AL70" i="13"/>
  <c r="CX70" i="13"/>
  <c r="BF71" i="13"/>
  <c r="BW64" i="13"/>
  <c r="DZ65" i="13"/>
  <c r="BF67" i="13"/>
  <c r="BW68" i="13"/>
  <c r="AZ69" i="13"/>
  <c r="DL69" i="13"/>
  <c r="BS70" i="13"/>
  <c r="EE70" i="13"/>
  <c r="BB64" i="13"/>
  <c r="DI65" i="13"/>
  <c r="AR67" i="13"/>
  <c r="BH68" i="13"/>
  <c r="AS69" i="13"/>
  <c r="DE69" i="13"/>
  <c r="BL70" i="13"/>
  <c r="DX70" i="13"/>
  <c r="CF71" i="13"/>
  <c r="AO72" i="13"/>
  <c r="DA72" i="13"/>
  <c r="AX65" i="13"/>
  <c r="DD66" i="13"/>
  <c r="DU67" i="13"/>
  <c r="DX68" i="13"/>
  <c r="CH69" i="13"/>
  <c r="AO70" i="13"/>
  <c r="DA70" i="13"/>
  <c r="BI71" i="13"/>
  <c r="DU71" i="13"/>
  <c r="BA50" i="13"/>
  <c r="DM50" i="13"/>
  <c r="AY51" i="13"/>
  <c r="DK51" i="13"/>
  <c r="BF52" i="13"/>
  <c r="DR52" i="13"/>
  <c r="BF53" i="13"/>
  <c r="DR53" i="13"/>
  <c r="BG54" i="13"/>
  <c r="DS54" i="13"/>
  <c r="BQ55" i="13"/>
  <c r="EC55" i="13"/>
  <c r="BT56" i="13"/>
  <c r="EF56" i="13"/>
  <c r="BX57" i="13"/>
  <c r="Y58" i="13"/>
  <c r="CK58" i="13"/>
  <c r="AE59" i="13"/>
  <c r="CQ59" i="13"/>
  <c r="AL60" i="13"/>
  <c r="CX60" i="13"/>
  <c r="AT61" i="13"/>
  <c r="DC70" i="13"/>
  <c r="DE64" i="13"/>
  <c r="BM69" i="13"/>
  <c r="CZ71" i="13"/>
  <c r="AN68" i="13"/>
  <c r="DM70" i="13"/>
  <c r="DN66" i="13"/>
  <c r="AT70" i="13"/>
  <c r="AL66" i="13"/>
  <c r="DT69" i="13"/>
  <c r="EE65" i="13"/>
  <c r="DM69" i="13"/>
  <c r="AW72" i="13"/>
  <c r="AF68" i="13"/>
  <c r="DI70" i="13"/>
  <c r="BI50" i="13"/>
  <c r="BN52" i="13"/>
  <c r="BO54" i="13"/>
  <c r="CB56" i="13"/>
  <c r="AJ57" i="13"/>
  <c r="DL57" i="13"/>
  <c r="CS58" i="13"/>
  <c r="BC59" i="13"/>
  <c r="EE59" i="13"/>
  <c r="DF60" i="13"/>
  <c r="BR61" i="13"/>
  <c r="ED61" i="13"/>
  <c r="CA62" i="13"/>
  <c r="Y63" i="13"/>
  <c r="CK63" i="13"/>
  <c r="AJ64" i="13"/>
  <c r="CV64" i="13"/>
  <c r="BD65" i="13"/>
  <c r="DP65" i="13"/>
  <c r="BQ66" i="13"/>
  <c r="EC66" i="13"/>
  <c r="CE67" i="13"/>
  <c r="AM71" i="13"/>
  <c r="CY65" i="13"/>
  <c r="DA69" i="13"/>
  <c r="AK72" i="13"/>
  <c r="DH68" i="13"/>
  <c r="AW71" i="13"/>
  <c r="CK67" i="13"/>
  <c r="CH70" i="13"/>
  <c r="EE66" i="13"/>
  <c r="BC70" i="13"/>
  <c r="DS66" i="13"/>
  <c r="AV70" i="13"/>
  <c r="CK72" i="13"/>
  <c r="DA68" i="13"/>
  <c r="AS71" i="13"/>
  <c r="CW50" i="13"/>
  <c r="DB52" i="13"/>
  <c r="DC54" i="13"/>
  <c r="CJ56" i="13"/>
  <c r="AR57" i="13"/>
  <c r="DT57" i="13"/>
  <c r="DA58" i="13"/>
  <c r="BK59" i="13"/>
  <c r="V60" i="13"/>
  <c r="DN60" i="13"/>
  <c r="BZ61" i="13"/>
  <c r="W62" i="13"/>
  <c r="CI62" i="13"/>
  <c r="AG63" i="13"/>
  <c r="CS63" i="13"/>
  <c r="AR64" i="13"/>
  <c r="DD64" i="13"/>
  <c r="BL65" i="13"/>
  <c r="DX65" i="13"/>
  <c r="BY66" i="13"/>
  <c r="AA67" i="13"/>
  <c r="CM67" i="13"/>
  <c r="BK71" i="13"/>
  <c r="AZ66" i="13"/>
  <c r="DY69" i="13"/>
  <c r="AY63" i="13"/>
  <c r="AG69" i="13"/>
  <c r="BU71" i="13"/>
  <c r="EG67" i="13"/>
  <c r="DF70" i="13"/>
  <c r="BV67" i="13"/>
  <c r="CA70" i="13"/>
  <c r="BH67" i="13"/>
  <c r="BT70" i="13"/>
  <c r="EH68" i="13"/>
  <c r="BQ71" i="13"/>
  <c r="DU50" i="13"/>
  <c r="DZ52" i="13"/>
  <c r="EA54" i="13"/>
  <c r="CR56" i="13"/>
  <c r="AZ57" i="13"/>
  <c r="AG58" i="13"/>
  <c r="DI58" i="13"/>
  <c r="BS59" i="13"/>
  <c r="AT60" i="13"/>
  <c r="DV60" i="13"/>
  <c r="CH61" i="13"/>
  <c r="AE62" i="13"/>
  <c r="CQ62" i="13"/>
  <c r="AO63" i="13"/>
  <c r="DA63" i="13"/>
  <c r="AZ64" i="13"/>
  <c r="DL64" i="13"/>
  <c r="BT65" i="13"/>
  <c r="EF65" i="13"/>
  <c r="CG66" i="13"/>
  <c r="AI67" i="13"/>
  <c r="CU67" i="13"/>
  <c r="BF68" i="13"/>
  <c r="DR68" i="13"/>
  <c r="BB50" i="13"/>
  <c r="DN50" i="13"/>
  <c r="AZ51" i="13"/>
  <c r="DL51" i="13"/>
  <c r="BG52" i="13"/>
  <c r="DS52" i="13"/>
  <c r="BO53" i="13"/>
  <c r="EA53" i="13"/>
  <c r="BX54" i="13"/>
  <c r="V55" i="13"/>
  <c r="CH55" i="13"/>
  <c r="Y56" i="13"/>
  <c r="CK56" i="13"/>
  <c r="AC57" i="13"/>
  <c r="CO57" i="13"/>
  <c r="AH58" i="13"/>
  <c r="CT58" i="13"/>
  <c r="AN59" i="13"/>
  <c r="CZ59" i="13"/>
  <c r="AU60" i="13"/>
  <c r="DG60" i="13"/>
  <c r="BC61" i="13"/>
  <c r="DO61" i="13"/>
  <c r="BL62" i="13"/>
  <c r="DX62" i="13"/>
  <c r="BV63" i="13"/>
  <c r="EH63" i="13"/>
  <c r="BC50" i="13"/>
  <c r="DO50" i="13"/>
  <c r="BA51" i="13"/>
  <c r="DM51" i="13"/>
  <c r="AZ52" i="13"/>
  <c r="DL52" i="13"/>
  <c r="BH53" i="13"/>
  <c r="DT53" i="13"/>
  <c r="BQ54" i="13"/>
  <c r="EC54" i="13"/>
  <c r="BS55" i="13"/>
  <c r="EE55" i="13"/>
  <c r="BV56" i="13"/>
  <c r="EH56" i="13"/>
  <c r="BZ57" i="13"/>
  <c r="S58" i="13"/>
  <c r="CE58" i="13"/>
  <c r="AG59" i="13"/>
  <c r="CY71" i="13"/>
  <c r="AJ67" i="13"/>
  <c r="BH70" i="13"/>
  <c r="EC64" i="13"/>
  <c r="BV69" i="13"/>
  <c r="DI71" i="13"/>
  <c r="CV68" i="13"/>
  <c r="AP71" i="13"/>
  <c r="AQ68" i="13"/>
  <c r="DO70" i="13"/>
  <c r="AB68" i="13"/>
  <c r="DH70" i="13"/>
  <c r="DS64" i="13"/>
  <c r="BR69" i="13"/>
  <c r="DE71" i="13"/>
  <c r="AI51" i="13"/>
  <c r="AP53" i="13"/>
  <c r="BA55" i="13"/>
  <c r="CZ56" i="13"/>
  <c r="BH57" i="13"/>
  <c r="AO58" i="13"/>
  <c r="DQ58" i="13"/>
  <c r="CA59" i="13"/>
  <c r="BB60" i="13"/>
  <c r="ED60" i="13"/>
  <c r="CP61" i="13"/>
  <c r="AM62" i="13"/>
  <c r="CY62" i="13"/>
  <c r="AW63" i="13"/>
  <c r="DI63" i="13"/>
  <c r="BH64" i="13"/>
  <c r="DT64" i="13"/>
  <c r="CB65" i="13"/>
  <c r="AC66" i="13"/>
  <c r="CO66" i="13"/>
  <c r="AQ67" i="13"/>
  <c r="DC67" i="13"/>
  <c r="BN68" i="13"/>
  <c r="DZ68" i="13"/>
  <c r="BJ50" i="13"/>
  <c r="DV50" i="13"/>
  <c r="BH51" i="13"/>
  <c r="DT51" i="13"/>
  <c r="BO52" i="13"/>
  <c r="EA52" i="13"/>
  <c r="BW53" i="13"/>
  <c r="T54" i="13"/>
  <c r="CF54" i="13"/>
  <c r="AD55" i="13"/>
  <c r="CP55" i="13"/>
  <c r="AG56" i="13"/>
  <c r="CS56" i="13"/>
  <c r="AK57" i="13"/>
  <c r="CW57" i="13"/>
  <c r="AP58" i="13"/>
  <c r="DB58" i="13"/>
  <c r="AV59" i="13"/>
  <c r="DH59" i="13"/>
  <c r="BC60" i="13"/>
  <c r="DO60" i="13"/>
  <c r="BK61" i="13"/>
  <c r="DW61" i="13"/>
  <c r="BT62" i="13"/>
  <c r="EF62" i="13"/>
  <c r="CD63" i="13"/>
  <c r="AC64" i="13"/>
  <c r="BK50" i="13"/>
  <c r="DW50" i="13"/>
  <c r="BI51" i="13"/>
  <c r="DU51" i="13"/>
  <c r="BH52" i="13"/>
  <c r="DT52" i="13"/>
  <c r="BP53" i="13"/>
  <c r="EB53" i="13"/>
  <c r="BY54" i="13"/>
  <c r="O55" i="13"/>
  <c r="CA55" i="13"/>
  <c r="R56" i="13"/>
  <c r="CD56" i="13"/>
  <c r="V57" i="13"/>
  <c r="CH57" i="13"/>
  <c r="AA58" i="13"/>
  <c r="CM58" i="13"/>
  <c r="DX69" i="13"/>
  <c r="BH72" i="13"/>
  <c r="AZ68" i="13"/>
  <c r="DT70" i="13"/>
  <c r="BX66" i="13"/>
  <c r="EH69" i="13"/>
  <c r="DK64" i="13"/>
  <c r="BO69" i="13"/>
  <c r="CM63" i="13"/>
  <c r="AI69" i="13"/>
  <c r="BW71" i="13"/>
  <c r="EG68" i="13"/>
  <c r="BP71" i="13"/>
  <c r="BK66" i="13"/>
  <c r="ED69" i="13"/>
  <c r="CU51" i="13"/>
  <c r="DB53" i="13"/>
  <c r="DM55" i="13"/>
  <c r="DP56" i="13"/>
  <c r="CN57" i="13"/>
  <c r="BE58" i="13"/>
  <c r="EG58" i="13"/>
  <c r="DG59" i="13"/>
  <c r="BR60" i="13"/>
  <c r="AD61" i="13"/>
  <c r="DF61" i="13"/>
  <c r="BC62" i="13"/>
  <c r="DO62" i="13"/>
  <c r="BM63" i="13"/>
  <c r="DY63" i="13"/>
  <c r="BX64" i="13"/>
  <c r="AF65" i="13"/>
  <c r="CR65" i="13"/>
  <c r="AS66" i="13"/>
  <c r="DE66" i="13"/>
  <c r="BG67" i="13"/>
  <c r="DS67" i="13"/>
  <c r="CD68" i="13"/>
  <c r="N50" i="13"/>
  <c r="BZ50" i="13"/>
  <c r="L51" i="13"/>
  <c r="BX51" i="13"/>
  <c r="S52" i="13"/>
  <c r="CE52" i="13"/>
  <c r="AA53" i="13"/>
  <c r="CM53" i="13"/>
  <c r="AJ54" i="13"/>
  <c r="CV54" i="13"/>
  <c r="AT55" i="13"/>
  <c r="DF55" i="13"/>
  <c r="AW56" i="13"/>
  <c r="DI56" i="13"/>
  <c r="BA57" i="13"/>
  <c r="DM57" i="13"/>
  <c r="BF58" i="13"/>
  <c r="DR58" i="13"/>
  <c r="BL59" i="13"/>
  <c r="DX59" i="13"/>
  <c r="BS60" i="13"/>
  <c r="EE60" i="13"/>
  <c r="CA61" i="13"/>
  <c r="X62" i="13"/>
  <c r="CJ62" i="13"/>
  <c r="AH63" i="13"/>
  <c r="CT63" i="13"/>
  <c r="O50" i="13"/>
  <c r="CA50" i="13"/>
  <c r="BY51" i="13"/>
  <c r="L52" i="13"/>
  <c r="BX52" i="13"/>
  <c r="T53" i="13"/>
  <c r="CF53" i="13"/>
  <c r="AC54" i="13"/>
  <c r="CO54" i="13"/>
  <c r="AE55" i="13"/>
  <c r="CQ55" i="13"/>
  <c r="AH56" i="13"/>
  <c r="CT56" i="13"/>
  <c r="AL57" i="13"/>
  <c r="CX57" i="13"/>
  <c r="AQ58" i="13"/>
  <c r="DC58" i="13"/>
  <c r="BE59" i="13"/>
  <c r="DQ59" i="13"/>
  <c r="BL60" i="13"/>
  <c r="DX60" i="13"/>
  <c r="BT61" i="13"/>
  <c r="EF61" i="13"/>
  <c r="CC62" i="13"/>
  <c r="AA63" i="13"/>
  <c r="BT50" i="13"/>
  <c r="EF50" i="13"/>
  <c r="BR51" i="13"/>
  <c r="ED51" i="13"/>
  <c r="BQ52" i="13"/>
  <c r="EC52" i="13"/>
  <c r="BQ53" i="13"/>
  <c r="AQ70" i="13"/>
  <c r="CF72" i="13"/>
  <c r="CS68" i="13"/>
  <c r="AN71" i="13"/>
  <c r="EB66" i="13"/>
  <c r="BA70" i="13"/>
  <c r="BM65" i="13"/>
  <c r="CM69" i="13"/>
  <c r="CP64" i="13"/>
  <c r="BH69" i="13"/>
  <c r="BY64" i="13"/>
  <c r="BA69" i="13"/>
  <c r="CN71" i="13"/>
  <c r="DT66" i="13"/>
  <c r="AW70" i="13"/>
  <c r="DS51" i="13"/>
  <c r="DZ53" i="13"/>
  <c r="T57" i="13"/>
  <c r="CV57" i="13"/>
  <c r="BM58" i="13"/>
  <c r="AM59" i="13"/>
  <c r="DO59" i="13"/>
  <c r="BZ60" i="13"/>
  <c r="BB61" i="13"/>
  <c r="DN61" i="13"/>
  <c r="BK62" i="13"/>
  <c r="DW62" i="13"/>
  <c r="BU63" i="13"/>
  <c r="EG63" i="13"/>
  <c r="CF64" i="13"/>
  <c r="AN65" i="13"/>
  <c r="CZ65" i="13"/>
  <c r="BA66" i="13"/>
  <c r="DM66" i="13"/>
  <c r="BO67" i="13"/>
  <c r="EA67" i="13"/>
  <c r="CL68" i="13"/>
  <c r="V50" i="13"/>
  <c r="CH50" i="13"/>
  <c r="T51" i="13"/>
  <c r="CF51" i="13"/>
  <c r="AA52" i="13"/>
  <c r="CM52" i="13"/>
  <c r="AI53" i="13"/>
  <c r="CU53" i="13"/>
  <c r="AR54" i="13"/>
  <c r="DD54" i="13"/>
  <c r="BB55" i="13"/>
  <c r="DN55" i="13"/>
  <c r="BE56" i="13"/>
  <c r="DQ56" i="13"/>
  <c r="BI57" i="13"/>
  <c r="DU57" i="13"/>
  <c r="BN58" i="13"/>
  <c r="DZ58" i="13"/>
  <c r="BT59" i="13"/>
  <c r="EF59" i="13"/>
  <c r="CA60" i="13"/>
  <c r="W61" i="13"/>
  <c r="CI61" i="13"/>
  <c r="AF62" i="13"/>
  <c r="CR62" i="13"/>
  <c r="AP63" i="13"/>
  <c r="DB63" i="13"/>
  <c r="W50" i="13"/>
  <c r="CI50" i="13"/>
  <c r="U51" i="13"/>
  <c r="CG51" i="13"/>
  <c r="T52" i="13"/>
  <c r="CF52" i="13"/>
  <c r="AB53" i="13"/>
  <c r="CN53" i="13"/>
  <c r="AK54" i="13"/>
  <c r="CW54" i="13"/>
  <c r="AM55" i="13"/>
  <c r="CY55" i="13"/>
  <c r="AP56" i="13"/>
  <c r="DB56" i="13"/>
  <c r="AT57" i="13"/>
  <c r="DF57" i="13"/>
  <c r="AY58" i="13"/>
  <c r="DK58" i="13"/>
  <c r="BM59" i="13"/>
  <c r="DY59" i="13"/>
  <c r="BT60" i="13"/>
  <c r="EF60" i="13"/>
  <c r="CB61" i="13"/>
  <c r="Y62" i="13"/>
  <c r="CK62" i="13"/>
  <c r="P50" i="13"/>
  <c r="CB50" i="13"/>
  <c r="N51" i="13"/>
  <c r="BZ51" i="13"/>
  <c r="BY52" i="13"/>
  <c r="M53" i="13"/>
  <c r="M40" i="13" s="1"/>
  <c r="CB71" i="13"/>
  <c r="EA69" i="13"/>
  <c r="CO69" i="13"/>
  <c r="AK50" i="13"/>
  <c r="AB57" i="13"/>
  <c r="DW59" i="13"/>
  <c r="BS62" i="13"/>
  <c r="CN64" i="13"/>
  <c r="DU66" i="13"/>
  <c r="CT68" i="13"/>
  <c r="CP50" i="13"/>
  <c r="CN51" i="13"/>
  <c r="CU52" i="13"/>
  <c r="DC53" i="13"/>
  <c r="CD65" i="13"/>
  <c r="BN71" i="13"/>
  <c r="EF70" i="13"/>
  <c r="BG51" i="13"/>
  <c r="CF57" i="13"/>
  <c r="BJ60" i="13"/>
  <c r="DG62" i="13"/>
  <c r="EB64" i="13"/>
  <c r="AY67" i="13"/>
  <c r="DB68" i="13"/>
  <c r="CX50" i="13"/>
  <c r="CV51" i="13"/>
  <c r="DC52" i="13"/>
  <c r="DK53" i="13"/>
  <c r="CE70" i="13"/>
  <c r="CW67" i="13"/>
  <c r="CK65" i="13"/>
  <c r="EB71" i="13"/>
  <c r="AP52" i="13"/>
  <c r="DD57" i="13"/>
  <c r="CH60" i="13"/>
  <c r="EE62" i="13"/>
  <c r="AV65" i="13"/>
  <c r="BW67" i="13"/>
  <c r="DJ68" i="13"/>
  <c r="DF50" i="13"/>
  <c r="DD51" i="13"/>
  <c r="DK52" i="13"/>
  <c r="DS53" i="13"/>
  <c r="EB54" i="13"/>
  <c r="Q56" i="13"/>
  <c r="U57" i="13"/>
  <c r="Z58" i="13"/>
  <c r="AF59" i="13"/>
  <c r="AM60" i="13"/>
  <c r="AU61" i="13"/>
  <c r="BD62" i="13"/>
  <c r="BN63" i="13"/>
  <c r="AU50" i="13"/>
  <c r="AS51" i="13"/>
  <c r="AR52" i="13"/>
  <c r="AZ53" i="13"/>
  <c r="BI54" i="13"/>
  <c r="BK55" i="13"/>
  <c r="BN56" i="13"/>
  <c r="BR57" i="13"/>
  <c r="BW58" i="13"/>
  <c r="CC59" i="13"/>
  <c r="AN60" i="13"/>
  <c r="DP60" i="13"/>
  <c r="CR61" i="13"/>
  <c r="BE62" i="13"/>
  <c r="EG62" i="13"/>
  <c r="CR50" i="13"/>
  <c r="AT51" i="13"/>
  <c r="DV51" i="13"/>
  <c r="CO52" i="13"/>
  <c r="AS53" i="13"/>
  <c r="DM53" i="13"/>
  <c r="BB54" i="13"/>
  <c r="DN54" i="13"/>
  <c r="BD55" i="13"/>
  <c r="DP55" i="13"/>
  <c r="BG56" i="13"/>
  <c r="DS56" i="13"/>
  <c r="BS57" i="13"/>
  <c r="EE57" i="13"/>
  <c r="BX58" i="13"/>
  <c r="Z59" i="13"/>
  <c r="CL59" i="13"/>
  <c r="AG60" i="13"/>
  <c r="CS60" i="13"/>
  <c r="AO61" i="13"/>
  <c r="DA61" i="13"/>
  <c r="AX62" i="13"/>
  <c r="DJ62" i="13"/>
  <c r="BH63" i="13"/>
  <c r="DT63" i="13"/>
  <c r="CA64" i="13"/>
  <c r="AA65" i="13"/>
  <c r="CM65" i="13"/>
  <c r="AV66" i="13"/>
  <c r="DH66" i="13"/>
  <c r="BJ67" i="13"/>
  <c r="DV67" i="13"/>
  <c r="BY68" i="13"/>
  <c r="AO50" i="13"/>
  <c r="DA50" i="13"/>
  <c r="AM51" i="13"/>
  <c r="CY51" i="13"/>
  <c r="AL52" i="13"/>
  <c r="CX52" i="13"/>
  <c r="AL53" i="13"/>
  <c r="CX53" i="13"/>
  <c r="AM54" i="13"/>
  <c r="CY54" i="13"/>
  <c r="AO55" i="13"/>
  <c r="DA55" i="13"/>
  <c r="AR56" i="13"/>
  <c r="DD56" i="13"/>
  <c r="BD57" i="13"/>
  <c r="DP57" i="13"/>
  <c r="BI58" i="13"/>
  <c r="DU58" i="13"/>
  <c r="BO59" i="13"/>
  <c r="DW71" i="13"/>
  <c r="CT69" i="13"/>
  <c r="CK68" i="13"/>
  <c r="BU65" i="13"/>
  <c r="BN53" i="13"/>
  <c r="AW58" i="13"/>
  <c r="V61" i="13"/>
  <c r="BE63" i="13"/>
  <c r="CJ65" i="13"/>
  <c r="DK67" i="13"/>
  <c r="ED50" i="13"/>
  <c r="EB51" i="13"/>
  <c r="S53" i="13"/>
  <c r="AB54" i="13"/>
  <c r="AL55" i="13"/>
  <c r="AO56" i="13"/>
  <c r="AS57" i="13"/>
  <c r="AX58" i="13"/>
  <c r="BD59" i="13"/>
  <c r="BK60" i="13"/>
  <c r="BS61" i="13"/>
  <c r="CB62" i="13"/>
  <c r="CL63" i="13"/>
  <c r="BS50" i="13"/>
  <c r="BQ51" i="13"/>
  <c r="BP52" i="13"/>
  <c r="BX53" i="13"/>
  <c r="CG54" i="13"/>
  <c r="CI55" i="13"/>
  <c r="CL56" i="13"/>
  <c r="CP57" i="13"/>
  <c r="CU58" i="13"/>
  <c r="CK59" i="13"/>
  <c r="AV60" i="13"/>
  <c r="X61" i="13"/>
  <c r="CZ61" i="13"/>
  <c r="BM62" i="13"/>
  <c r="X50" i="13"/>
  <c r="CZ50" i="13"/>
  <c r="BB51" i="13"/>
  <c r="U52" i="13"/>
  <c r="CW52" i="13"/>
  <c r="BA53" i="13"/>
  <c r="DU53" i="13"/>
  <c r="BJ54" i="13"/>
  <c r="DV54" i="13"/>
  <c r="BL55" i="13"/>
  <c r="DX55" i="13"/>
  <c r="BO56" i="13"/>
  <c r="EA56" i="13"/>
  <c r="CA57" i="13"/>
  <c r="T58" i="13"/>
  <c r="CF58" i="13"/>
  <c r="AH59" i="13"/>
  <c r="CT59" i="13"/>
  <c r="AO60" i="13"/>
  <c r="DA60" i="13"/>
  <c r="AW61" i="13"/>
  <c r="DI61" i="13"/>
  <c r="BF62" i="13"/>
  <c r="DR62" i="13"/>
  <c r="BP63" i="13"/>
  <c r="EB63" i="13"/>
  <c r="CI64" i="13"/>
  <c r="AI65" i="13"/>
  <c r="CU65" i="13"/>
  <c r="BD66" i="13"/>
  <c r="DP66" i="13"/>
  <c r="BR67" i="13"/>
  <c r="ED67" i="13"/>
  <c r="CG68" i="13"/>
  <c r="AW50" i="13"/>
  <c r="DI50" i="13"/>
  <c r="AU51" i="13"/>
  <c r="DG51" i="13"/>
  <c r="AT52" i="13"/>
  <c r="DF52" i="13"/>
  <c r="AT53" i="13"/>
  <c r="DF53" i="13"/>
  <c r="AU54" i="13"/>
  <c r="DG54" i="13"/>
  <c r="AW55" i="13"/>
  <c r="DI55" i="13"/>
  <c r="AZ56" i="13"/>
  <c r="CF67" i="13"/>
  <c r="EG71" i="13"/>
  <c r="AI71" i="13"/>
  <c r="CP69" i="13"/>
  <c r="BY55" i="13"/>
  <c r="DY58" i="13"/>
  <c r="CX61" i="13"/>
  <c r="DQ63" i="13"/>
  <c r="AK66" i="13"/>
  <c r="AP68" i="13"/>
  <c r="AL50" i="13"/>
  <c r="AJ51" i="13"/>
  <c r="AQ52" i="13"/>
  <c r="AY53" i="13"/>
  <c r="BH54" i="13"/>
  <c r="BR55" i="13"/>
  <c r="BU56" i="13"/>
  <c r="BY57" i="13"/>
  <c r="CD58" i="13"/>
  <c r="CJ59" i="13"/>
  <c r="CQ60" i="13"/>
  <c r="CY61" i="13"/>
  <c r="DH62" i="13"/>
  <c r="DR63" i="13"/>
  <c r="CY50" i="13"/>
  <c r="CW51" i="13"/>
  <c r="CV52" i="13"/>
  <c r="DD53" i="13"/>
  <c r="DM54" i="13"/>
  <c r="DO55" i="13"/>
  <c r="DR56" i="13"/>
  <c r="DV57" i="13"/>
  <c r="EA58" i="13"/>
  <c r="DA59" i="13"/>
  <c r="CB60" i="13"/>
  <c r="AN61" i="13"/>
  <c r="DP61" i="13"/>
  <c r="CS62" i="13"/>
  <c r="AN50" i="13"/>
  <c r="DP50" i="13"/>
  <c r="CH51" i="13"/>
  <c r="AK52" i="13"/>
  <c r="DM52" i="13"/>
  <c r="BY53" i="13"/>
  <c r="BZ54" i="13"/>
  <c r="P55" i="13"/>
  <c r="CB55" i="13"/>
  <c r="S56" i="13"/>
  <c r="CE56" i="13"/>
  <c r="AE57" i="13"/>
  <c r="CQ57" i="13"/>
  <c r="AJ58" i="13"/>
  <c r="CV58" i="13"/>
  <c r="AX59" i="13"/>
  <c r="DJ59" i="13"/>
  <c r="BE60" i="13"/>
  <c r="DQ60" i="13"/>
  <c r="BM61" i="13"/>
  <c r="DY61" i="13"/>
  <c r="BV62" i="13"/>
  <c r="EH62" i="13"/>
  <c r="CF63" i="13"/>
  <c r="AM64" i="13"/>
  <c r="CY64" i="13"/>
  <c r="AY65" i="13"/>
  <c r="DK65" i="13"/>
  <c r="BT66" i="13"/>
  <c r="EF66" i="13"/>
  <c r="CH67" i="13"/>
  <c r="AK68" i="13"/>
  <c r="CW68" i="13"/>
  <c r="BM50" i="13"/>
  <c r="DY50" i="13"/>
  <c r="BK51" i="13"/>
  <c r="DW51" i="13"/>
  <c r="BJ52" i="13"/>
  <c r="DV52" i="13"/>
  <c r="BJ53" i="13"/>
  <c r="DV53" i="13"/>
  <c r="BK54" i="13"/>
  <c r="DW54" i="13"/>
  <c r="BM55" i="13"/>
  <c r="DY55" i="13"/>
  <c r="BP56" i="13"/>
  <c r="EB56" i="13"/>
  <c r="CB57" i="13"/>
  <c r="U58" i="13"/>
  <c r="CG58" i="13"/>
  <c r="AA59" i="13"/>
  <c r="CM59" i="13"/>
  <c r="AP60" i="13"/>
  <c r="DB60" i="13"/>
  <c r="AX61" i="13"/>
  <c r="DJ61" i="13"/>
  <c r="BG62" i="13"/>
  <c r="DS62" i="13"/>
  <c r="BY63" i="13"/>
  <c r="X64" i="13"/>
  <c r="CJ64" i="13"/>
  <c r="AJ65" i="13"/>
  <c r="CV65" i="13"/>
  <c r="BE66" i="13"/>
  <c r="DQ66" i="13"/>
  <c r="BS67" i="13"/>
  <c r="EE67" i="13"/>
  <c r="AO69" i="13"/>
  <c r="BC66" i="13"/>
  <c r="BS65" i="13"/>
  <c r="CK70" i="13"/>
  <c r="BD56" i="13"/>
  <c r="AU59" i="13"/>
  <c r="DV61" i="13"/>
  <c r="AB64" i="13"/>
  <c r="BI66" i="13"/>
  <c r="AX68" i="13"/>
  <c r="AT50" i="13"/>
  <c r="AR51" i="13"/>
  <c r="AY52" i="13"/>
  <c r="BG53" i="13"/>
  <c r="BP54" i="13"/>
  <c r="BZ55" i="13"/>
  <c r="CC56" i="13"/>
  <c r="CG57" i="13"/>
  <c r="CL58" i="13"/>
  <c r="CR59" i="13"/>
  <c r="CY60" i="13"/>
  <c r="DG61" i="13"/>
  <c r="DP62" i="13"/>
  <c r="DZ63" i="13"/>
  <c r="DG50" i="13"/>
  <c r="DE51" i="13"/>
  <c r="DD52" i="13"/>
  <c r="DL53" i="13"/>
  <c r="DU54" i="13"/>
  <c r="DW55" i="13"/>
  <c r="DZ56" i="13"/>
  <c r="ED57" i="13"/>
  <c r="Y59" i="13"/>
  <c r="DI59" i="13"/>
  <c r="CJ60" i="13"/>
  <c r="AV61" i="13"/>
  <c r="DX61" i="13"/>
  <c r="DA62" i="13"/>
  <c r="AV50" i="13"/>
  <c r="DX50" i="13"/>
  <c r="CP51" i="13"/>
  <c r="AS52" i="13"/>
  <c r="DU52" i="13"/>
  <c r="CG53" i="13"/>
  <c r="V54" i="13"/>
  <c r="CH54" i="13"/>
  <c r="X55" i="13"/>
  <c r="CJ55" i="13"/>
  <c r="AA56" i="13"/>
  <c r="CM56" i="13"/>
  <c r="AM57" i="13"/>
  <c r="CY57" i="13"/>
  <c r="AR58" i="13"/>
  <c r="DD58" i="13"/>
  <c r="BF59" i="13"/>
  <c r="DR59" i="13"/>
  <c r="BM60" i="13"/>
  <c r="DY60" i="13"/>
  <c r="BU61" i="13"/>
  <c r="EG61" i="13"/>
  <c r="CD62" i="13"/>
  <c r="AB63" i="13"/>
  <c r="CN63" i="13"/>
  <c r="AU64" i="13"/>
  <c r="DG64" i="13"/>
  <c r="BG65" i="13"/>
  <c r="DS65" i="13"/>
  <c r="CB66" i="13"/>
  <c r="AD67" i="13"/>
  <c r="CP67" i="13"/>
  <c r="AS68" i="13"/>
  <c r="DE68" i="13"/>
  <c r="BU50" i="13"/>
  <c r="EG50" i="13"/>
  <c r="BS51" i="13"/>
  <c r="EE51" i="13"/>
  <c r="BR52" i="13"/>
  <c r="ED52" i="13"/>
  <c r="BR53" i="13"/>
  <c r="ED53" i="13"/>
  <c r="BS54" i="13"/>
  <c r="EE54" i="13"/>
  <c r="BU55" i="13"/>
  <c r="EG55" i="13"/>
  <c r="BX56" i="13"/>
  <c r="X57" i="13"/>
  <c r="CJ57" i="13"/>
  <c r="AC58" i="13"/>
  <c r="CO58" i="13"/>
  <c r="AI59" i="13"/>
  <c r="CU59" i="13"/>
  <c r="AX60" i="13"/>
  <c r="DJ60" i="13"/>
  <c r="BF61" i="13"/>
  <c r="DR61" i="13"/>
  <c r="BO62" i="13"/>
  <c r="EA62" i="13"/>
  <c r="CG63" i="13"/>
  <c r="AF64" i="13"/>
  <c r="CR64" i="13"/>
  <c r="AR65" i="13"/>
  <c r="DD65" i="13"/>
  <c r="BM66" i="13"/>
  <c r="DY66" i="13"/>
  <c r="CA67" i="13"/>
  <c r="AD68" i="13"/>
  <c r="EC71" i="13"/>
  <c r="BP64" i="13"/>
  <c r="BP51" i="13"/>
  <c r="DT54" i="13"/>
  <c r="EG56" i="13"/>
  <c r="X59" i="13"/>
  <c r="AM61" i="13"/>
  <c r="BF63" i="13"/>
  <c r="AK51" i="13"/>
  <c r="AR53" i="13"/>
  <c r="BC55" i="13"/>
  <c r="BJ57" i="13"/>
  <c r="BU59" i="13"/>
  <c r="DH60" i="13"/>
  <c r="AL64" i="13"/>
  <c r="AQ54" i="13"/>
  <c r="DH65" i="13"/>
  <c r="AI52" i="13"/>
  <c r="BJ55" i="13"/>
  <c r="BQ57" i="13"/>
  <c r="CB59" i="13"/>
  <c r="CQ61" i="13"/>
  <c r="DJ63" i="13"/>
  <c r="CO51" i="13"/>
  <c r="CV53" i="13"/>
  <c r="DG55" i="13"/>
  <c r="DN57" i="13"/>
  <c r="CS59" i="13"/>
  <c r="AF61" i="13"/>
  <c r="BU62" i="13"/>
  <c r="DH50" i="13"/>
  <c r="AC52" i="13"/>
  <c r="BI53" i="13"/>
  <c r="BR54" i="13"/>
  <c r="BT55" i="13"/>
  <c r="BW56" i="13"/>
  <c r="CI57" i="13"/>
  <c r="CN58" i="13"/>
  <c r="DB59" i="13"/>
  <c r="DI60" i="13"/>
  <c r="DQ61" i="13"/>
  <c r="DZ62" i="13"/>
  <c r="AE64" i="13"/>
  <c r="AQ65" i="13"/>
  <c r="BL66" i="13"/>
  <c r="BZ67" i="13"/>
  <c r="CO68" i="13"/>
  <c r="DQ50" i="13"/>
  <c r="DO51" i="13"/>
  <c r="DN52" i="13"/>
  <c r="DN53" i="13"/>
  <c r="DO54" i="13"/>
  <c r="DQ55" i="13"/>
  <c r="DL56" i="13"/>
  <c r="CZ57" i="13"/>
  <c r="BY58" i="13"/>
  <c r="BG59" i="13"/>
  <c r="AH60" i="13"/>
  <c r="DZ60" i="13"/>
  <c r="CL61" i="13"/>
  <c r="AY62" i="13"/>
  <c r="AK63" i="13"/>
  <c r="DM63" i="13"/>
  <c r="CB64" i="13"/>
  <c r="BH65" i="13"/>
  <c r="AG66" i="13"/>
  <c r="DI66" i="13"/>
  <c r="CQ67" i="13"/>
  <c r="BJ68" i="13"/>
  <c r="DV68" i="13"/>
  <c r="AP50" i="13"/>
  <c r="DB50" i="13"/>
  <c r="AN51" i="13"/>
  <c r="CZ51" i="13"/>
  <c r="AM52" i="13"/>
  <c r="CY52" i="13"/>
  <c r="AM53" i="13"/>
  <c r="CY53" i="13"/>
  <c r="AN54" i="13"/>
  <c r="CZ54" i="13"/>
  <c r="AP55" i="13"/>
  <c r="DB55" i="13"/>
  <c r="AS56" i="13"/>
  <c r="DE56" i="13"/>
  <c r="AW57" i="13"/>
  <c r="DI57" i="13"/>
  <c r="BB58" i="13"/>
  <c r="DN58" i="13"/>
  <c r="BH59" i="13"/>
  <c r="DT59" i="13"/>
  <c r="BW60" i="13"/>
  <c r="AA61" i="13"/>
  <c r="CM61" i="13"/>
  <c r="AR62" i="13"/>
  <c r="DD62" i="13"/>
  <c r="BJ63" i="13"/>
  <c r="DV63" i="13"/>
  <c r="BU64" i="13"/>
  <c r="EG64" i="13"/>
  <c r="CF70" i="13"/>
  <c r="DH56" i="13"/>
  <c r="CW66" i="13"/>
  <c r="BW52" i="13"/>
  <c r="CX55" i="13"/>
  <c r="DE57" i="13"/>
  <c r="DP59" i="13"/>
  <c r="EE61" i="13"/>
  <c r="AK64" i="13"/>
  <c r="EC51" i="13"/>
  <c r="U54" i="13"/>
  <c r="Z56" i="13"/>
  <c r="AI58" i="13"/>
  <c r="EG59" i="13"/>
  <c r="BD61" i="13"/>
  <c r="CO70" i="13"/>
  <c r="BU58" i="13"/>
  <c r="AH68" i="13"/>
  <c r="AQ53" i="13"/>
  <c r="DV55" i="13"/>
  <c r="EC57" i="13"/>
  <c r="W60" i="13"/>
  <c r="AN62" i="13"/>
  <c r="AE50" i="13"/>
  <c r="AB52" i="13"/>
  <c r="AS54" i="13"/>
  <c r="AX56" i="13"/>
  <c r="BG58" i="13"/>
  <c r="X60" i="13"/>
  <c r="BL61" i="13"/>
  <c r="DQ62" i="13"/>
  <c r="AD51" i="13"/>
  <c r="BI52" i="13"/>
  <c r="CW53" i="13"/>
  <c r="CX54" i="13"/>
  <c r="CZ55" i="13"/>
  <c r="DC56" i="13"/>
  <c r="DO57" i="13"/>
  <c r="DT58" i="13"/>
  <c r="EH59" i="13"/>
  <c r="Y61" i="13"/>
  <c r="AH62" i="13"/>
  <c r="AR63" i="13"/>
  <c r="BK64" i="13"/>
  <c r="BW65" i="13"/>
  <c r="CR66" i="13"/>
  <c r="DF67" i="13"/>
  <c r="Y50" i="13"/>
  <c r="W51" i="13"/>
  <c r="V52" i="13"/>
  <c r="V53" i="13"/>
  <c r="W54" i="13"/>
  <c r="Y55" i="13"/>
  <c r="AB56" i="13"/>
  <c r="AF57" i="13"/>
  <c r="DX57" i="13"/>
  <c r="DE58" i="13"/>
  <c r="CE59" i="13"/>
  <c r="BN60" i="13"/>
  <c r="Z61" i="13"/>
  <c r="DB61" i="13"/>
  <c r="CE62" i="13"/>
  <c r="BA63" i="13"/>
  <c r="EC63" i="13"/>
  <c r="DH64" i="13"/>
  <c r="BX65" i="13"/>
  <c r="AW66" i="13"/>
  <c r="AE67" i="13"/>
  <c r="DG67" i="13"/>
  <c r="BZ68" i="13"/>
  <c r="AD69" i="13"/>
  <c r="BF50" i="13"/>
  <c r="DR50" i="13"/>
  <c r="BD51" i="13"/>
  <c r="DP51" i="13"/>
  <c r="BC52" i="13"/>
  <c r="DO52" i="13"/>
  <c r="BC53" i="13"/>
  <c r="DO53" i="13"/>
  <c r="BD54" i="13"/>
  <c r="DP54" i="13"/>
  <c r="BF55" i="13"/>
  <c r="DR55" i="13"/>
  <c r="BI56" i="13"/>
  <c r="DU56" i="13"/>
  <c r="BM57" i="13"/>
  <c r="CV69" i="13"/>
  <c r="BJ61" i="13"/>
  <c r="AD50" i="13"/>
  <c r="AZ54" i="13"/>
  <c r="BM56" i="13"/>
  <c r="BV58" i="13"/>
  <c r="CI60" i="13"/>
  <c r="CZ62" i="13"/>
  <c r="CQ50" i="13"/>
  <c r="CN52" i="13"/>
  <c r="DE54" i="13"/>
  <c r="DJ56" i="13"/>
  <c r="DS58" i="13"/>
  <c r="BD60" i="13"/>
  <c r="DH61" i="13"/>
  <c r="AF50" i="13"/>
  <c r="BJ51" i="13"/>
  <c r="DE52" i="13"/>
  <c r="EC53" i="13"/>
  <c r="ED54" i="13"/>
  <c r="EF55" i="13"/>
  <c r="W57" i="13"/>
  <c r="AB58" i="13"/>
  <c r="AP59" i="13"/>
  <c r="AW60" i="13"/>
  <c r="BE61" i="13"/>
  <c r="BN62" i="13"/>
  <c r="BX63" i="13"/>
  <c r="CQ64" i="13"/>
  <c r="DC65" i="13"/>
  <c r="DX66" i="13"/>
  <c r="AC68" i="13"/>
  <c r="BE50" i="13"/>
  <c r="BC51" i="13"/>
  <c r="BB52" i="13"/>
  <c r="BB53" i="13"/>
  <c r="BC54" i="13"/>
  <c r="BE55" i="13"/>
  <c r="BH56" i="13"/>
  <c r="AV57" i="13"/>
  <c r="AK58" i="13"/>
  <c r="EC58" i="13"/>
  <c r="DK59" i="13"/>
  <c r="CD60" i="13"/>
  <c r="AP61" i="13"/>
  <c r="EH61" i="13"/>
  <c r="CU62" i="13"/>
  <c r="BQ63" i="13"/>
  <c r="AV64" i="13"/>
  <c r="DX64" i="13"/>
  <c r="CN65" i="13"/>
  <c r="CC66" i="13"/>
  <c r="AU67" i="13"/>
  <c r="DW67" i="13"/>
  <c r="CP68" i="13"/>
  <c r="J50" i="13"/>
  <c r="J40" i="13" s="1"/>
  <c r="BV50" i="13"/>
  <c r="EH50" i="13"/>
  <c r="BT51" i="13"/>
  <c r="EF51" i="13"/>
  <c r="BS52" i="13"/>
  <c r="EE52" i="13"/>
  <c r="BS53" i="13"/>
  <c r="EE53" i="13"/>
  <c r="BT54" i="13"/>
  <c r="EF54" i="13"/>
  <c r="BV55" i="13"/>
  <c r="EH55" i="13"/>
  <c r="BY56" i="13"/>
  <c r="Q57" i="13"/>
  <c r="CC57" i="13"/>
  <c r="V58" i="13"/>
  <c r="CH58" i="13"/>
  <c r="AB59" i="13"/>
  <c r="CN59" i="13"/>
  <c r="AQ60" i="13"/>
  <c r="DC60" i="13"/>
  <c r="BG61" i="13"/>
  <c r="DS61" i="13"/>
  <c r="BX62" i="13"/>
  <c r="AD63" i="13"/>
  <c r="CP63" i="13"/>
  <c r="AO64" i="13"/>
  <c r="DA64" i="13"/>
  <c r="BA65" i="13"/>
  <c r="DM65" i="13"/>
  <c r="BN66" i="13"/>
  <c r="DZ66" i="13"/>
  <c r="CB67" i="13"/>
  <c r="AE68" i="13"/>
  <c r="S50" i="13"/>
  <c r="CE50" i="13"/>
  <c r="Y51" i="13"/>
  <c r="CK51" i="13"/>
  <c r="X52" i="13"/>
  <c r="BX68" i="13"/>
  <c r="AU62" i="13"/>
  <c r="BR50" i="13"/>
  <c r="CN54" i="13"/>
  <c r="DA56" i="13"/>
  <c r="DJ58" i="13"/>
  <c r="DW60" i="13"/>
  <c r="Z63" i="13"/>
  <c r="EE50" i="13"/>
  <c r="EB52" i="13"/>
  <c r="W55" i="13"/>
  <c r="AD57" i="13"/>
  <c r="AO59" i="13"/>
  <c r="CR60" i="13"/>
  <c r="AG62" i="13"/>
  <c r="BD50" i="13"/>
  <c r="CX51" i="13"/>
  <c r="U53" i="13"/>
  <c r="AD54" i="13"/>
  <c r="AF55" i="13"/>
  <c r="AI56" i="13"/>
  <c r="AU57" i="13"/>
  <c r="AZ58" i="13"/>
  <c r="BN59" i="13"/>
  <c r="BU60" i="13"/>
  <c r="CC61" i="13"/>
  <c r="CL62" i="13"/>
  <c r="CV63" i="13"/>
  <c r="DO64" i="13"/>
  <c r="EA65" i="13"/>
  <c r="AL67" i="13"/>
  <c r="BA68" i="13"/>
  <c r="CC50" i="13"/>
  <c r="CA51" i="13"/>
  <c r="BZ52" i="13"/>
  <c r="BZ53" i="13"/>
  <c r="CA54" i="13"/>
  <c r="CC55" i="13"/>
  <c r="CF56" i="13"/>
  <c r="BL57" i="13"/>
  <c r="AS58" i="13"/>
  <c r="S59" i="13"/>
  <c r="DS59" i="13"/>
  <c r="CL60" i="13"/>
  <c r="BN61" i="13"/>
  <c r="AA62" i="13"/>
  <c r="DC62" i="13"/>
  <c r="CO63" i="13"/>
  <c r="BD64" i="13"/>
  <c r="EF64" i="13"/>
  <c r="DL65" i="13"/>
  <c r="CK66" i="13"/>
  <c r="BC67" i="13"/>
  <c r="AL68" i="13"/>
  <c r="CX68" i="13"/>
  <c r="R50" i="13"/>
  <c r="CD50" i="13"/>
  <c r="P51" i="13"/>
  <c r="CB51" i="13"/>
  <c r="O52" i="13"/>
  <c r="CA52" i="13"/>
  <c r="O53" i="13"/>
  <c r="CA53" i="13"/>
  <c r="P54" i="13"/>
  <c r="CB54" i="13"/>
  <c r="R55" i="13"/>
  <c r="CD55" i="13"/>
  <c r="U56" i="13"/>
  <c r="CG56" i="13"/>
  <c r="Y57" i="13"/>
  <c r="CK57" i="13"/>
  <c r="AD58" i="13"/>
  <c r="CP58" i="13"/>
  <c r="AJ59" i="13"/>
  <c r="CV59" i="13"/>
  <c r="AY60" i="13"/>
  <c r="DK60" i="13"/>
  <c r="BO61" i="13"/>
  <c r="EA61" i="13"/>
  <c r="CF62" i="13"/>
  <c r="AL63" i="13"/>
  <c r="CX63" i="13"/>
  <c r="AW64" i="13"/>
  <c r="DI64" i="13"/>
  <c r="BI65" i="13"/>
  <c r="DU65" i="13"/>
  <c r="BV66" i="13"/>
  <c r="EH66" i="13"/>
  <c r="CJ67" i="13"/>
  <c r="AM68" i="13"/>
  <c r="AA50" i="13"/>
  <c r="CM50" i="13"/>
  <c r="AG51" i="13"/>
  <c r="CS51" i="13"/>
  <c r="DL54" i="13"/>
  <c r="AX63" i="13"/>
  <c r="BB57" i="13"/>
  <c r="DI62" i="13"/>
  <c r="BA52" i="13"/>
  <c r="CP54" i="13"/>
  <c r="CU56" i="13"/>
  <c r="DL58" i="13"/>
  <c r="EG60" i="13"/>
  <c r="AJ63" i="13"/>
  <c r="BO65" i="13"/>
  <c r="CX67" i="13"/>
  <c r="O51" i="13"/>
  <c r="N53" i="13"/>
  <c r="Q55" i="13"/>
  <c r="DT56" i="13"/>
  <c r="CW58" i="13"/>
  <c r="BF60" i="13"/>
  <c r="CT61" i="13"/>
  <c r="AS63" i="13"/>
  <c r="CZ64" i="13"/>
  <c r="AO66" i="13"/>
  <c r="CY67" i="13"/>
  <c r="ED68" i="13"/>
  <c r="DJ50" i="13"/>
  <c r="DH51" i="13"/>
  <c r="DG52" i="13"/>
  <c r="DG53" i="13"/>
  <c r="DH54" i="13"/>
  <c r="DJ55" i="13"/>
  <c r="DM56" i="13"/>
  <c r="DQ57" i="13"/>
  <c r="CX58" i="13"/>
  <c r="BX59" i="13"/>
  <c r="BO60" i="13"/>
  <c r="AY61" i="13"/>
  <c r="AZ62" i="13"/>
  <c r="AT63" i="13"/>
  <c r="Y64" i="13"/>
  <c r="DY64" i="13"/>
  <c r="CW65" i="13"/>
  <c r="CD66" i="13"/>
  <c r="AV67" i="13"/>
  <c r="DX67" i="13"/>
  <c r="AI50" i="13"/>
  <c r="DK50" i="13"/>
  <c r="BU51" i="13"/>
  <c r="AF52" i="13"/>
  <c r="CR52" i="13"/>
  <c r="AF53" i="13"/>
  <c r="CR53" i="13"/>
  <c r="AG54" i="13"/>
  <c r="CS54" i="13"/>
  <c r="AI55" i="13"/>
  <c r="CU55" i="13"/>
  <c r="AT56" i="13"/>
  <c r="DF56" i="13"/>
  <c r="AX57" i="13"/>
  <c r="DJ57" i="13"/>
  <c r="BC58" i="13"/>
  <c r="DO58" i="13"/>
  <c r="BI59" i="13"/>
  <c r="DU59" i="13"/>
  <c r="BP60" i="13"/>
  <c r="EB60" i="13"/>
  <c r="CF61" i="13"/>
  <c r="AK62" i="13"/>
  <c r="CW62" i="13"/>
  <c r="AU63" i="13"/>
  <c r="DG63" i="13"/>
  <c r="BF64" i="13"/>
  <c r="DR64" i="13"/>
  <c r="BR65" i="13"/>
  <c r="ED65" i="13"/>
  <c r="CE66" i="13"/>
  <c r="AR50" i="13"/>
  <c r="DD50" i="13"/>
  <c r="AX51" i="13"/>
  <c r="DJ51" i="13"/>
  <c r="AW52" i="13"/>
  <c r="DI52" i="13"/>
  <c r="AW53" i="13"/>
  <c r="DI53" i="13"/>
  <c r="AX54" i="13"/>
  <c r="DJ54" i="13"/>
  <c r="EE68" i="13"/>
  <c r="ED55" i="13"/>
  <c r="AM50" i="13"/>
  <c r="BO58" i="13"/>
  <c r="DY62" i="13"/>
  <c r="CG52" i="13"/>
  <c r="DF54" i="13"/>
  <c r="DK56" i="13"/>
  <c r="EB58" i="13"/>
  <c r="AG61" i="13"/>
  <c r="AZ63" i="13"/>
  <c r="CE65" i="13"/>
  <c r="DN67" i="13"/>
  <c r="AE51" i="13"/>
  <c r="AD53" i="13"/>
  <c r="AG55" i="13"/>
  <c r="AN57" i="13"/>
  <c r="DM58" i="13"/>
  <c r="BV60" i="13"/>
  <c r="DZ61" i="13"/>
  <c r="BI63" i="13"/>
  <c r="DP64" i="13"/>
  <c r="BU66" i="13"/>
  <c r="DO67" i="13"/>
  <c r="AL69" i="13"/>
  <c r="DZ50" i="13"/>
  <c r="DX51" i="13"/>
  <c r="DW52" i="13"/>
  <c r="DW53" i="13"/>
  <c r="DX54" i="13"/>
  <c r="DZ55" i="13"/>
  <c r="EC56" i="13"/>
  <c r="DY57" i="13"/>
  <c r="DF58" i="13"/>
  <c r="CF59" i="13"/>
  <c r="CE60" i="13"/>
  <c r="BW61" i="13"/>
  <c r="BH62" i="13"/>
  <c r="BB63" i="13"/>
  <c r="AG64" i="13"/>
  <c r="AC65" i="13"/>
  <c r="DE65" i="13"/>
  <c r="CL66" i="13"/>
  <c r="BD67" i="13"/>
  <c r="EF67" i="13"/>
  <c r="AQ50" i="13"/>
  <c r="DS50" i="13"/>
  <c r="CC51" i="13"/>
  <c r="AN52" i="13"/>
  <c r="CZ52" i="13"/>
  <c r="AN53" i="13"/>
  <c r="CZ53" i="13"/>
  <c r="AO54" i="13"/>
  <c r="DA54" i="13"/>
  <c r="AQ55" i="13"/>
  <c r="DC55" i="13"/>
  <c r="BB56" i="13"/>
  <c r="DN56" i="13"/>
  <c r="BF57" i="13"/>
  <c r="DR57" i="13"/>
  <c r="BK58" i="13"/>
  <c r="DW58" i="13"/>
  <c r="BQ59" i="13"/>
  <c r="EC59" i="13"/>
  <c r="BX60" i="13"/>
  <c r="AB61" i="13"/>
  <c r="CN61" i="13"/>
  <c r="AS62" i="13"/>
  <c r="DE62" i="13"/>
  <c r="BC63" i="13"/>
  <c r="DO63" i="13"/>
  <c r="BN64" i="13"/>
  <c r="DZ64" i="13"/>
  <c r="BZ65" i="13"/>
  <c r="AA66" i="13"/>
  <c r="CM66" i="13"/>
  <c r="AZ50" i="13"/>
  <c r="DL50" i="13"/>
  <c r="BF51" i="13"/>
  <c r="DR51" i="13"/>
  <c r="BE52" i="13"/>
  <c r="DQ52" i="13"/>
  <c r="BE53" i="13"/>
  <c r="DQ53" i="13"/>
  <c r="BF54" i="13"/>
  <c r="DR54" i="13"/>
  <c r="CO67" i="13"/>
  <c r="DY56" i="13"/>
  <c r="AC51" i="13"/>
  <c r="AW59" i="13"/>
  <c r="BL50" i="13"/>
  <c r="AC53" i="13"/>
  <c r="AN55" i="13"/>
  <c r="BC57" i="13"/>
  <c r="BV59" i="13"/>
  <c r="CK61" i="13"/>
  <c r="DD63" i="13"/>
  <c r="AF66" i="13"/>
  <c r="BI68" i="13"/>
  <c r="CI51" i="13"/>
  <c r="CH53" i="13"/>
  <c r="CK55" i="13"/>
  <c r="BT57" i="13"/>
  <c r="AQ59" i="13"/>
  <c r="CT60" i="13"/>
  <c r="AI62" i="13"/>
  <c r="CW63" i="13"/>
  <c r="AB65" i="13"/>
  <c r="CS66" i="13"/>
  <c r="AT68" i="13"/>
  <c r="Z50" i="13"/>
  <c r="X51" i="13"/>
  <c r="W52" i="13"/>
  <c r="W53" i="13"/>
  <c r="X54" i="13"/>
  <c r="Z55" i="13"/>
  <c r="AC56" i="13"/>
  <c r="AG57" i="13"/>
  <c r="EG57" i="13"/>
  <c r="DV58" i="13"/>
  <c r="DD59" i="13"/>
  <c r="CM60" i="13"/>
  <c r="CE61" i="13"/>
  <c r="BP62" i="13"/>
  <c r="BR63" i="13"/>
  <c r="BE64" i="13"/>
  <c r="AK65" i="13"/>
  <c r="EC65" i="13"/>
  <c r="CT66" i="13"/>
  <c r="BL67" i="13"/>
  <c r="AU68" i="13"/>
  <c r="AY50" i="13"/>
  <c r="EA50" i="13"/>
  <c r="DA51" i="13"/>
  <c r="AV52" i="13"/>
  <c r="DH52" i="13"/>
  <c r="AV53" i="13"/>
  <c r="DH53" i="13"/>
  <c r="AW54" i="13"/>
  <c r="DI54" i="13"/>
  <c r="AY55" i="13"/>
  <c r="DK55" i="13"/>
  <c r="BJ56" i="13"/>
  <c r="DV56" i="13"/>
  <c r="BN57" i="13"/>
  <c r="DZ57" i="13"/>
  <c r="BS58" i="13"/>
  <c r="EE58" i="13"/>
  <c r="BY59" i="13"/>
  <c r="T60" i="13"/>
  <c r="CF60" i="13"/>
  <c r="AJ61" i="13"/>
  <c r="CV61" i="13"/>
  <c r="BA62" i="13"/>
  <c r="DM62" i="13"/>
  <c r="BK63" i="13"/>
  <c r="DW63" i="13"/>
  <c r="BV64" i="13"/>
  <c r="EH64" i="13"/>
  <c r="CH65" i="13"/>
  <c r="AI66" i="13"/>
  <c r="CU66" i="13"/>
  <c r="BH50" i="13"/>
  <c r="DT50" i="13"/>
  <c r="BN51" i="13"/>
  <c r="DZ51" i="13"/>
  <c r="BM52" i="13"/>
  <c r="DY52" i="13"/>
  <c r="BM53" i="13"/>
  <c r="DY53" i="13"/>
  <c r="BN54" i="13"/>
  <c r="DZ54" i="13"/>
  <c r="BP55" i="13"/>
  <c r="EB55" i="13"/>
  <c r="CA56" i="13"/>
  <c r="S57" i="13"/>
  <c r="CE57" i="13"/>
  <c r="AF58" i="13"/>
  <c r="CR58" i="13"/>
  <c r="AL59" i="13"/>
  <c r="CX59" i="13"/>
  <c r="AS60" i="13"/>
  <c r="DE60" i="13"/>
  <c r="BA61" i="13"/>
  <c r="DM61" i="13"/>
  <c r="BJ62" i="13"/>
  <c r="DV62" i="13"/>
  <c r="BT63" i="13"/>
  <c r="EF63" i="13"/>
  <c r="EA63" i="13"/>
  <c r="AA64" i="13"/>
  <c r="EH58" i="13"/>
  <c r="AJ53" i="13"/>
  <c r="V51" i="13"/>
  <c r="CR55" i="13"/>
  <c r="DZ59" i="13"/>
  <c r="BC64" i="13"/>
  <c r="Q50" i="13"/>
  <c r="O54" i="13"/>
  <c r="DH57" i="13"/>
  <c r="EH60" i="13"/>
  <c r="DU63" i="13"/>
  <c r="EG66" i="13"/>
  <c r="AX50" i="13"/>
  <c r="AU52" i="13"/>
  <c r="AU53" i="13"/>
  <c r="AX55" i="13"/>
  <c r="BE57" i="13"/>
  <c r="T59" i="13"/>
  <c r="DC61" i="13"/>
  <c r="CH63" i="13"/>
  <c r="CC64" i="13"/>
  <c r="AH66" i="13"/>
  <c r="CR67" i="13"/>
  <c r="BO50" i="13"/>
  <c r="DQ51" i="13"/>
  <c r="DX52" i="13"/>
  <c r="DX53" i="13"/>
  <c r="DY54" i="13"/>
  <c r="EA55" i="13"/>
  <c r="R57" i="13"/>
  <c r="W58" i="13"/>
  <c r="CY59" i="13"/>
  <c r="R58" i="13"/>
  <c r="AJ52" i="13"/>
  <c r="AF60" i="13"/>
  <c r="CJ50" i="13"/>
  <c r="AK53" i="13"/>
  <c r="AV55" i="13"/>
  <c r="BK57" i="13"/>
  <c r="CD59" i="13"/>
  <c r="CS61" i="13"/>
  <c r="DL63" i="13"/>
  <c r="AN66" i="13"/>
  <c r="BQ68" i="13"/>
  <c r="CQ51" i="13"/>
  <c r="CP53" i="13"/>
  <c r="CS55" i="13"/>
  <c r="CR57" i="13"/>
  <c r="AY59" i="13"/>
  <c r="DR60" i="13"/>
  <c r="AQ62" i="13"/>
  <c r="DE63" i="13"/>
  <c r="AZ65" i="13"/>
  <c r="DA66" i="13"/>
  <c r="BB68" i="13"/>
  <c r="AH50" i="13"/>
  <c r="AF51" i="13"/>
  <c r="AE52" i="13"/>
  <c r="AE53" i="13"/>
  <c r="AF54" i="13"/>
  <c r="AH55" i="13"/>
  <c r="AK56" i="13"/>
  <c r="AO57" i="13"/>
  <c r="AL58" i="13"/>
  <c r="ED58" i="13"/>
  <c r="DL59" i="13"/>
  <c r="CU60" i="13"/>
  <c r="CU61" i="13"/>
  <c r="CN62" i="13"/>
  <c r="BZ63" i="13"/>
  <c r="BM64" i="13"/>
  <c r="AS65" i="13"/>
  <c r="Z66" i="13"/>
  <c r="DB66" i="13"/>
  <c r="BT67" i="13"/>
  <c r="BC68" i="13"/>
  <c r="BG50" i="13"/>
  <c r="Q51" i="13"/>
  <c r="DI51" i="13"/>
  <c r="BD52" i="13"/>
  <c r="DP52" i="13"/>
  <c r="BD53" i="13"/>
  <c r="DP53" i="13"/>
  <c r="BE54" i="13"/>
  <c r="DQ54" i="13"/>
  <c r="BG55" i="13"/>
  <c r="DS55" i="13"/>
  <c r="BR56" i="13"/>
  <c r="ED56" i="13"/>
  <c r="BV57" i="13"/>
  <c r="EH57" i="13"/>
  <c r="CA58" i="13"/>
  <c r="U59" i="13"/>
  <c r="CG59" i="13"/>
  <c r="AB60" i="13"/>
  <c r="CN60" i="13"/>
  <c r="AR61" i="13"/>
  <c r="DD61" i="13"/>
  <c r="BI62" i="13"/>
  <c r="DU62" i="13"/>
  <c r="BS63" i="13"/>
  <c r="EE63" i="13"/>
  <c r="CD64" i="13"/>
  <c r="AD65" i="13"/>
  <c r="CP65" i="13"/>
  <c r="AQ66" i="13"/>
  <c r="DC66" i="13"/>
  <c r="BP50" i="13"/>
  <c r="EB50" i="13"/>
  <c r="BV51" i="13"/>
  <c r="EH51" i="13"/>
  <c r="BU52" i="13"/>
  <c r="EG52" i="13"/>
  <c r="BU53" i="13"/>
  <c r="EG53" i="13"/>
  <c r="BV54" i="13"/>
  <c r="EH54" i="13"/>
  <c r="BX55" i="13"/>
  <c r="W56" i="13"/>
  <c r="CI56" i="13"/>
  <c r="AA57" i="13"/>
  <c r="CM57" i="13"/>
  <c r="AN58" i="13"/>
  <c r="CZ58" i="13"/>
  <c r="AT59" i="13"/>
  <c r="DF59" i="13"/>
  <c r="BA60" i="13"/>
  <c r="DM60" i="13"/>
  <c r="BI61" i="13"/>
  <c r="DU61" i="13"/>
  <c r="BR62" i="13"/>
  <c r="ED62" i="13"/>
  <c r="CB63" i="13"/>
  <c r="BO63" i="13"/>
  <c r="CC63" i="13"/>
  <c r="CZ60" i="13"/>
  <c r="CO53" i="13"/>
  <c r="DG57" i="13"/>
  <c r="Z62" i="13"/>
  <c r="CJ66" i="13"/>
  <c r="N52" i="13"/>
  <c r="T56" i="13"/>
  <c r="BW59" i="13"/>
  <c r="BW62" i="13"/>
  <c r="BP65" i="13"/>
  <c r="BR68" i="13"/>
  <c r="AV51" i="13"/>
  <c r="AV54" i="13"/>
  <c r="BA56" i="13"/>
  <c r="AT58" i="13"/>
  <c r="EB59" i="13"/>
  <c r="DS60" i="13"/>
  <c r="CV62" i="13"/>
  <c r="BQ65" i="13"/>
  <c r="DJ66" i="13"/>
  <c r="BK68" i="13"/>
  <c r="AO51" i="13"/>
  <c r="BL52" i="13"/>
  <c r="BL53" i="13"/>
  <c r="BM54" i="13"/>
  <c r="BO55" i="13"/>
  <c r="BZ56" i="13"/>
  <c r="CD57" i="13"/>
  <c r="CI58" i="13"/>
  <c r="BV68" i="13"/>
  <c r="AE60" i="13"/>
  <c r="BA54" i="13"/>
  <c r="CJ61" i="13"/>
  <c r="AL51" i="13"/>
  <c r="DE53" i="13"/>
  <c r="DH55" i="13"/>
  <c r="DW57" i="13"/>
  <c r="Y60" i="13"/>
  <c r="AP62" i="13"/>
  <c r="BS64" i="13"/>
  <c r="CZ66" i="13"/>
  <c r="AG50" i="13"/>
  <c r="AD52" i="13"/>
  <c r="AE54" i="13"/>
  <c r="AJ56" i="13"/>
  <c r="EF57" i="13"/>
  <c r="DC59" i="13"/>
  <c r="AH61" i="13"/>
  <c r="CM62" i="13"/>
  <c r="AN64" i="13"/>
  <c r="CF65" i="13"/>
  <c r="AM67" i="13"/>
  <c r="CH68" i="13"/>
  <c r="BN50" i="13"/>
  <c r="BL51" i="13"/>
  <c r="BK52" i="13"/>
  <c r="BK53" i="13"/>
  <c r="BL54" i="13"/>
  <c r="BN55" i="13"/>
  <c r="BQ56" i="13"/>
  <c r="BU57" i="13"/>
  <c r="BJ58" i="13"/>
  <c r="AR59" i="13"/>
  <c r="AA60" i="13"/>
  <c r="EA60" i="13"/>
  <c r="DK61" i="13"/>
  <c r="DL62" i="13"/>
  <c r="DF63" i="13"/>
  <c r="CK64" i="13"/>
  <c r="BY65" i="13"/>
  <c r="AP66" i="13"/>
  <c r="DR66" i="13"/>
  <c r="CZ67" i="13"/>
  <c r="BS68" i="13"/>
  <c r="BW50" i="13"/>
  <c r="AW51" i="13"/>
  <c r="DY51" i="13"/>
  <c r="BT52" i="13"/>
  <c r="EF52" i="13"/>
  <c r="BT53" i="13"/>
  <c r="EF53" i="13"/>
  <c r="BU54" i="13"/>
  <c r="EG54" i="13"/>
  <c r="BW55" i="13"/>
  <c r="V56" i="13"/>
  <c r="CH56" i="13"/>
  <c r="Z57" i="13"/>
  <c r="CL57" i="13"/>
  <c r="AE58" i="13"/>
  <c r="CQ58" i="13"/>
  <c r="AK59" i="13"/>
  <c r="CW59" i="13"/>
  <c r="AR60" i="13"/>
  <c r="DD60" i="13"/>
  <c r="BH61" i="13"/>
  <c r="DT61" i="13"/>
  <c r="BY62" i="13"/>
  <c r="W63" i="13"/>
  <c r="CI63" i="13"/>
  <c r="AH64" i="13"/>
  <c r="CT64" i="13"/>
  <c r="AT65" i="13"/>
  <c r="DF65" i="13"/>
  <c r="BG66" i="13"/>
  <c r="T50" i="13"/>
  <c r="CF50" i="13"/>
  <c r="Z51" i="13"/>
  <c r="CL51" i="13"/>
  <c r="Y52" i="13"/>
  <c r="CK52" i="13"/>
  <c r="Y53" i="13"/>
  <c r="CK53" i="13"/>
  <c r="Z54" i="13"/>
  <c r="CL54" i="13"/>
  <c r="AB55" i="13"/>
  <c r="CN55" i="13"/>
  <c r="AM56" i="13"/>
  <c r="CY56" i="13"/>
  <c r="AQ57" i="13"/>
  <c r="DC57" i="13"/>
  <c r="BD58" i="13"/>
  <c r="DP58" i="13"/>
  <c r="BJ59" i="13"/>
  <c r="DV59" i="13"/>
  <c r="BQ60" i="13"/>
  <c r="EC60" i="13"/>
  <c r="BY61" i="13"/>
  <c r="V62" i="13"/>
  <c r="CH62" i="13"/>
  <c r="AF63" i="13"/>
  <c r="CR63" i="13"/>
  <c r="AQ64" i="13"/>
  <c r="CE53" i="13"/>
  <c r="BF56" i="13"/>
  <c r="DN51" i="13"/>
  <c r="AY56" i="13"/>
  <c r="CK60" i="13"/>
  <c r="DB62" i="13"/>
  <c r="BB67" i="13"/>
  <c r="CP52" i="13"/>
  <c r="CV56" i="13"/>
  <c r="Z60" i="13"/>
  <c r="AC63" i="13"/>
  <c r="EB65" i="13"/>
  <c r="DN68" i="13"/>
  <c r="CR51" i="13"/>
  <c r="CQ53" i="13"/>
  <c r="CT55" i="13"/>
  <c r="DA57" i="13"/>
  <c r="BP59" i="13"/>
  <c r="AQ61" i="13"/>
  <c r="EB62" i="13"/>
  <c r="DQ64" i="13"/>
  <c r="BF66" i="13"/>
  <c r="AN67" i="13"/>
  <c r="K50" i="13"/>
  <c r="BM51" i="13"/>
  <c r="CJ52" i="13"/>
  <c r="CJ53" i="13"/>
  <c r="CK54" i="13"/>
  <c r="AA55" i="13"/>
  <c r="AL56" i="13"/>
  <c r="AP57" i="13"/>
  <c r="AU58" i="13"/>
  <c r="DM59" i="13"/>
  <c r="BH60" i="13"/>
  <c r="BX61" i="13"/>
  <c r="CO62" i="13"/>
  <c r="CY63" i="13"/>
  <c r="AX64" i="13"/>
  <c r="DV65" i="13"/>
  <c r="AB51" i="13"/>
  <c r="AE61" i="13"/>
  <c r="AU55" i="13"/>
  <c r="AO62" i="13"/>
  <c r="DF51" i="13"/>
  <c r="AL54" i="13"/>
  <c r="AQ56" i="13"/>
  <c r="BH58" i="13"/>
  <c r="CC60" i="13"/>
  <c r="CT62" i="13"/>
  <c r="DW64" i="13"/>
  <c r="AT67" i="13"/>
  <c r="CK50" i="13"/>
  <c r="CH52" i="13"/>
  <c r="CI54" i="13"/>
  <c r="CN56" i="13"/>
  <c r="BA58" i="13"/>
  <c r="EA59" i="13"/>
  <c r="BV61" i="13"/>
  <c r="DK62" i="13"/>
  <c r="BL64" i="13"/>
  <c r="DT65" i="13"/>
  <c r="BK67" i="13"/>
  <c r="DF68" i="13"/>
  <c r="CL50" i="13"/>
  <c r="CJ51" i="13"/>
  <c r="CI52" i="13"/>
  <c r="CI53" i="13"/>
  <c r="CJ54" i="13"/>
  <c r="CL55" i="13"/>
  <c r="CO56" i="13"/>
  <c r="CS57" i="13"/>
  <c r="BR58" i="13"/>
  <c r="AZ59" i="13"/>
  <c r="AI60" i="13"/>
  <c r="AI61" i="13"/>
  <c r="AB62" i="13"/>
  <c r="DT62" i="13"/>
  <c r="DN63" i="13"/>
  <c r="CS64" i="13"/>
  <c r="CG65" i="13"/>
  <c r="AX66" i="13"/>
  <c r="AF67" i="13"/>
  <c r="DH67" i="13"/>
  <c r="CA68" i="13"/>
  <c r="CU50" i="13"/>
  <c r="BE51" i="13"/>
  <c r="EG51" i="13"/>
  <c r="CB52" i="13"/>
  <c r="P53" i="13"/>
  <c r="CB53" i="13"/>
  <c r="Q54" i="13"/>
  <c r="CC54" i="13"/>
  <c r="S55" i="13"/>
  <c r="CE55" i="13"/>
  <c r="AD56" i="13"/>
  <c r="CP56" i="13"/>
  <c r="AH57" i="13"/>
  <c r="CT57" i="13"/>
  <c r="AM58" i="13"/>
  <c r="CY58" i="13"/>
  <c r="AS59" i="13"/>
  <c r="DE59" i="13"/>
  <c r="AZ60" i="13"/>
  <c r="DL60" i="13"/>
  <c r="BP61" i="13"/>
  <c r="EB61" i="13"/>
  <c r="CG62" i="13"/>
  <c r="AE63" i="13"/>
  <c r="CQ63" i="13"/>
  <c r="AP64" i="13"/>
  <c r="DB64" i="13"/>
  <c r="BB65" i="13"/>
  <c r="DN65" i="13"/>
  <c r="BO66" i="13"/>
  <c r="AB50" i="13"/>
  <c r="CN50" i="13"/>
  <c r="AH51" i="13"/>
  <c r="CT51" i="13"/>
  <c r="AG52" i="13"/>
  <c r="CS52" i="13"/>
  <c r="AG53" i="13"/>
  <c r="CS53" i="13"/>
  <c r="AH54" i="13"/>
  <c r="CT54" i="13"/>
  <c r="AJ55" i="13"/>
  <c r="CV55" i="13"/>
  <c r="AU56" i="13"/>
  <c r="DG56" i="13"/>
  <c r="AY57" i="13"/>
  <c r="DK57" i="13"/>
  <c r="BL58" i="13"/>
  <c r="DX58" i="13"/>
  <c r="BR59" i="13"/>
  <c r="ED59" i="13"/>
  <c r="BY60" i="13"/>
  <c r="U61" i="13"/>
  <c r="CG61" i="13"/>
  <c r="AD62" i="13"/>
  <c r="CP62" i="13"/>
  <c r="AN63" i="13"/>
  <c r="CZ63" i="13"/>
  <c r="AY64" i="13"/>
  <c r="AV62" i="13"/>
  <c r="AW62" i="13"/>
  <c r="AT54" i="13"/>
  <c r="BP58" i="13"/>
  <c r="EE64" i="13"/>
  <c r="CS50" i="13"/>
  <c r="CQ54" i="13"/>
  <c r="BQ58" i="13"/>
  <c r="CD61" i="13"/>
  <c r="BT64" i="13"/>
  <c r="CI67" i="13"/>
  <c r="CT50" i="13"/>
  <c r="CQ52" i="13"/>
  <c r="CR54" i="13"/>
  <c r="CW56" i="13"/>
  <c r="BZ58" i="13"/>
  <c r="BG60" i="13"/>
  <c r="AJ62" i="13"/>
  <c r="ED63" i="13"/>
  <c r="CO65" i="13"/>
  <c r="DP67" i="13"/>
  <c r="DC50" i="13"/>
  <c r="P52" i="13"/>
  <c r="X53" i="13"/>
  <c r="Y54" i="13"/>
  <c r="CM55" i="13"/>
  <c r="CX56" i="13"/>
  <c r="DB57" i="13"/>
  <c r="DG58" i="13"/>
  <c r="BA59" i="13"/>
  <c r="DT60" i="13"/>
  <c r="AC62" i="13"/>
  <c r="AM63" i="13"/>
  <c r="DJ64" i="13"/>
  <c r="BJ65" i="13"/>
  <c r="BW66" i="13"/>
  <c r="EC62" i="13"/>
  <c r="AV63" i="13"/>
  <c r="AC59" i="13"/>
  <c r="CA63" i="13"/>
  <c r="BX50" i="13"/>
  <c r="CC52" i="13"/>
  <c r="CD54" i="13"/>
  <c r="DL55" i="13"/>
  <c r="DW56" i="13"/>
  <c r="EA57" i="13"/>
  <c r="V59" i="13"/>
  <c r="AC60" i="13"/>
  <c r="AK61" i="13"/>
  <c r="AT62" i="13"/>
  <c r="BD63" i="13"/>
  <c r="CE63" i="13"/>
  <c r="CO59" i="13"/>
  <c r="Z64" i="13"/>
  <c r="CV50" i="13"/>
  <c r="DA52" i="13"/>
  <c r="DB54" i="13"/>
  <c r="DT55" i="13"/>
  <c r="EE56" i="13"/>
  <c r="X58" i="13"/>
  <c r="AD59" i="13"/>
  <c r="AK60" i="13"/>
  <c r="AS61" i="13"/>
  <c r="BB62" i="13"/>
  <c r="BL63" i="13"/>
  <c r="BW63" i="13"/>
  <c r="AL65" i="13"/>
  <c r="AO53" i="13"/>
  <c r="BC56" i="13"/>
  <c r="BT58" i="13"/>
  <c r="CO61" i="13"/>
  <c r="DH63" i="13"/>
  <c r="DD55" i="13"/>
  <c r="EF58" i="13"/>
  <c r="AD64" i="13"/>
  <c r="AJ60" i="13"/>
  <c r="CL64" i="13"/>
  <c r="R51" i="13"/>
  <c r="Q53" i="13"/>
  <c r="T55" i="13"/>
  <c r="AE56" i="13"/>
  <c r="AI57" i="13"/>
  <c r="AV58" i="13"/>
  <c r="BB59" i="13"/>
  <c r="BI60" i="13"/>
  <c r="BQ61" i="13"/>
  <c r="BZ62" i="13"/>
  <c r="CJ63" i="13"/>
  <c r="CV60" i="13"/>
  <c r="AP51" i="13"/>
  <c r="AR55" i="13"/>
  <c r="BG57" i="13"/>
  <c r="BZ59" i="13"/>
  <c r="CG60" i="13"/>
  <c r="CX62" i="13"/>
  <c r="AP54" i="13"/>
  <c r="U60" i="13"/>
  <c r="AZ61" i="13"/>
  <c r="CX65" i="13"/>
  <c r="CD51" i="13"/>
  <c r="CC53" i="13"/>
  <c r="AZ55" i="13"/>
  <c r="BK56" i="13"/>
  <c r="BO57" i="13"/>
  <c r="CB58" i="13"/>
  <c r="CH59" i="13"/>
  <c r="CO60" i="13"/>
  <c r="CW61" i="13"/>
  <c r="DF62" i="13"/>
  <c r="DP63" i="13"/>
  <c r="DX63" i="13"/>
  <c r="BQ62" i="13"/>
  <c r="R54" i="13"/>
  <c r="CQ56" i="13"/>
  <c r="DH58" i="13"/>
  <c r="DU60" i="13"/>
  <c r="X63" i="13"/>
  <c r="AJ50" i="13"/>
  <c r="DO56" i="13"/>
  <c r="AC61" i="13"/>
  <c r="DL61" i="13"/>
  <c r="AY66" i="13"/>
  <c r="DB51" i="13"/>
  <c r="DA53" i="13"/>
  <c r="BH55" i="13"/>
  <c r="BS56" i="13"/>
  <c r="BW57" i="13"/>
  <c r="CJ58" i="13"/>
  <c r="CP59" i="13"/>
  <c r="CW60" i="13"/>
  <c r="DE61" i="13"/>
  <c r="DN62" i="13"/>
  <c r="L50" i="13"/>
  <c r="Q52" i="13"/>
  <c r="CF55" i="13"/>
  <c r="CU57" i="13"/>
  <c r="DN59" i="13"/>
  <c r="EC61" i="13"/>
  <c r="AI64" i="13"/>
  <c r="AO52" i="13"/>
  <c r="DS57" i="13"/>
  <c r="AL62" i="13"/>
  <c r="CR69" i="13"/>
  <c r="BO68" i="13"/>
  <c r="DW66" i="13"/>
  <c r="DQ65" i="13"/>
  <c r="BJ64" i="13"/>
  <c r="CD70" i="13"/>
  <c r="BZ72" i="13"/>
  <c r="AS73" i="13"/>
  <c r="BP74" i="13"/>
  <c r="CC67" i="13"/>
  <c r="AF72" i="13"/>
  <c r="BZ73" i="13"/>
  <c r="AK74" i="13"/>
  <c r="CW74" i="13"/>
  <c r="CZ69" i="13"/>
  <c r="CS65" i="13"/>
  <c r="AY68" i="13"/>
  <c r="AH67" i="13"/>
  <c r="CT65" i="13"/>
  <c r="DS63" i="13"/>
  <c r="AL71" i="13"/>
  <c r="CJ72" i="13"/>
  <c r="BA73" i="13"/>
  <c r="BX74" i="13"/>
  <c r="DC68" i="13"/>
  <c r="AT72" i="13"/>
  <c r="CH73" i="13"/>
  <c r="AS74" i="13"/>
  <c r="BB71" i="13"/>
  <c r="CM72" i="13"/>
  <c r="BC73" i="13"/>
  <c r="BZ74" i="13"/>
  <c r="DB70" i="13"/>
  <c r="CD72" i="13"/>
  <c r="AV73" i="13"/>
  <c r="BS74" i="13"/>
  <c r="AG68" i="13"/>
  <c r="AL72" i="13"/>
  <c r="CC73" i="13"/>
  <c r="AN74" i="13"/>
  <c r="CZ74" i="13"/>
  <c r="CY69" i="13"/>
  <c r="BK72" i="13"/>
  <c r="AH73" i="13"/>
  <c r="CT73" i="13"/>
  <c r="BE74" i="13"/>
  <c r="DZ70" i="13"/>
  <c r="CH72" i="13"/>
  <c r="AY73" i="13"/>
  <c r="BV74" i="13"/>
  <c r="BC69" i="13"/>
  <c r="BV79" i="13"/>
  <c r="EH79" i="13"/>
  <c r="CY80" i="13"/>
  <c r="BQ81" i="13"/>
  <c r="EC81" i="13"/>
  <c r="CV82" i="13"/>
  <c r="BP83" i="13"/>
  <c r="CV73" i="13"/>
  <c r="CU79" i="13"/>
  <c r="BL80" i="13"/>
  <c r="DX80" i="13"/>
  <c r="CP81" i="13"/>
  <c r="BI82" i="13"/>
  <c r="DU82" i="13"/>
  <c r="AR73" i="13"/>
  <c r="CN79" i="13"/>
  <c r="BE80" i="13"/>
  <c r="DQ80" i="13"/>
  <c r="CI81" i="13"/>
  <c r="BB82" i="13"/>
  <c r="DN82" i="13"/>
  <c r="CH83" i="13"/>
  <c r="BQ79" i="13"/>
  <c r="EC79" i="13"/>
  <c r="CT80" i="13"/>
  <c r="BL81" i="13"/>
  <c r="DX81" i="13"/>
  <c r="CQ82" i="13"/>
  <c r="BK83" i="13"/>
  <c r="CE74" i="13"/>
  <c r="AT79" i="13"/>
  <c r="DF79" i="13"/>
  <c r="BW80" i="13"/>
  <c r="AO81" i="13"/>
  <c r="DA81" i="13"/>
  <c r="BT82" i="13"/>
  <c r="EF82" i="13"/>
  <c r="CM74" i="13"/>
  <c r="AU79" i="13"/>
  <c r="DG79" i="13"/>
  <c r="BX80" i="13"/>
  <c r="AP81" i="13"/>
  <c r="CB69" i="13"/>
  <c r="EA68" i="13"/>
  <c r="AI68" i="13"/>
  <c r="DG66" i="13"/>
  <c r="CA65" i="13"/>
  <c r="DK63" i="13"/>
  <c r="CM71" i="13"/>
  <c r="CU72" i="13"/>
  <c r="BI73" i="13"/>
  <c r="CF74" i="13"/>
  <c r="BS69" i="13"/>
  <c r="BF72" i="13"/>
  <c r="CP73" i="13"/>
  <c r="BA74" i="13"/>
  <c r="BL69" i="13"/>
  <c r="DP68" i="13"/>
  <c r="DZ67" i="13"/>
  <c r="CN66" i="13"/>
  <c r="BE65" i="13"/>
  <c r="DO65" i="13"/>
  <c r="DK71" i="13"/>
  <c r="BQ73" i="13"/>
  <c r="CN74" i="13"/>
  <c r="EE69" i="13"/>
  <c r="BQ72" i="13"/>
  <c r="AL73" i="13"/>
  <c r="CX73" i="13"/>
  <c r="BI74" i="13"/>
  <c r="AT66" i="13"/>
  <c r="DR71" i="13"/>
  <c r="BS73" i="13"/>
  <c r="CP74" i="13"/>
  <c r="CE64" i="13"/>
  <c r="CX71" i="13"/>
  <c r="CY72" i="13"/>
  <c r="BL73" i="13"/>
  <c r="CI74" i="13"/>
  <c r="CQ69" i="13"/>
  <c r="BJ72" i="13"/>
  <c r="AG73" i="13"/>
  <c r="CS73" i="13"/>
  <c r="BD74" i="13"/>
  <c r="DR70" i="13"/>
  <c r="CG72" i="13"/>
  <c r="AX73" i="13"/>
  <c r="BU74" i="13"/>
  <c r="AG65" i="13"/>
  <c r="DF71" i="13"/>
  <c r="DC72" i="13"/>
  <c r="BO73" i="13"/>
  <c r="CL74" i="13"/>
  <c r="CL79" i="13"/>
  <c r="BC80" i="13"/>
  <c r="DO80" i="13"/>
  <c r="CG81" i="13"/>
  <c r="AZ82" i="13"/>
  <c r="DL82" i="13"/>
  <c r="CF83" i="13"/>
  <c r="BD69" i="13"/>
  <c r="BT69" i="13"/>
  <c r="DJ67" i="13"/>
  <c r="BR66" i="13"/>
  <c r="AH65" i="13"/>
  <c r="BM67" i="13"/>
  <c r="EH71" i="13"/>
  <c r="BY73" i="13"/>
  <c r="AJ74" i="13"/>
  <c r="CV74" i="13"/>
  <c r="CL70" i="13"/>
  <c r="CA72" i="13"/>
  <c r="AT73" i="13"/>
  <c r="BQ74" i="13"/>
  <c r="CS67" i="13"/>
  <c r="AH72" i="13"/>
  <c r="CA73" i="13"/>
  <c r="AL74" i="13"/>
  <c r="CX74" i="13"/>
  <c r="BP66" i="13"/>
  <c r="DS71" i="13"/>
  <c r="BT73" i="13"/>
  <c r="CQ74" i="13"/>
  <c r="AX70" i="13"/>
  <c r="BT72" i="13"/>
  <c r="AO73" i="13"/>
  <c r="DA73" i="13"/>
  <c r="BL74" i="13"/>
  <c r="BZ71" i="13"/>
  <c r="CQ72" i="13"/>
  <c r="BF73" i="13"/>
  <c r="CC74" i="13"/>
  <c r="AG67" i="13"/>
  <c r="EA71" i="13"/>
  <c r="BW73" i="13"/>
  <c r="AH74" i="13"/>
  <c r="CT74" i="13"/>
  <c r="CN73" i="13"/>
  <c r="CT79" i="13"/>
  <c r="BK80" i="13"/>
  <c r="DW80" i="13"/>
  <c r="CO81" i="13"/>
  <c r="BH82" i="13"/>
  <c r="DT82" i="13"/>
  <c r="AV69" i="13"/>
  <c r="DD68" i="13"/>
  <c r="CT67" i="13"/>
  <c r="AU66" i="13"/>
  <c r="DV64" i="13"/>
  <c r="CQ68" i="13"/>
  <c r="AQ72" i="13"/>
  <c r="CG73" i="13"/>
  <c r="AR74" i="13"/>
  <c r="DD74" i="13"/>
  <c r="AT71" i="13"/>
  <c r="CL72" i="13"/>
  <c r="BB73" i="13"/>
  <c r="BY74" i="13"/>
  <c r="DO68" i="13"/>
  <c r="AU72" i="13"/>
  <c r="CI73" i="13"/>
  <c r="AT74" i="13"/>
  <c r="DI67" i="13"/>
  <c r="AI72" i="13"/>
  <c r="CB73" i="13"/>
  <c r="AM74" i="13"/>
  <c r="CY74" i="13"/>
  <c r="DJ70" i="13"/>
  <c r="CE72" i="13"/>
  <c r="AW73" i="13"/>
  <c r="BT74" i="13"/>
  <c r="DU64" i="13"/>
  <c r="DC71" i="13"/>
  <c r="DB72" i="13"/>
  <c r="BN73" i="13"/>
  <c r="CK74" i="13"/>
  <c r="BM68" i="13"/>
  <c r="AN72" i="13"/>
  <c r="CE73" i="13"/>
  <c r="AP74" i="13"/>
  <c r="DB74" i="13"/>
  <c r="AY74" i="13"/>
  <c r="AP79" i="13"/>
  <c r="DB79" i="13"/>
  <c r="BS80" i="13"/>
  <c r="EE80" i="13"/>
  <c r="CW81" i="13"/>
  <c r="BP82" i="13"/>
  <c r="EB82" i="13"/>
  <c r="CV83" i="13"/>
  <c r="AM78" i="13"/>
  <c r="BO79" i="13"/>
  <c r="EA79" i="13"/>
  <c r="CR80" i="13"/>
  <c r="BJ81" i="13"/>
  <c r="DV81" i="13"/>
  <c r="CO82" i="13"/>
  <c r="BI83" i="13"/>
  <c r="BH79" i="13"/>
  <c r="DT79" i="13"/>
  <c r="CK80" i="13"/>
  <c r="BC81" i="13"/>
  <c r="DO81" i="13"/>
  <c r="CH82" i="13"/>
  <c r="BB83" i="13"/>
  <c r="CW79" i="13"/>
  <c r="BN80" i="13"/>
  <c r="DZ80" i="13"/>
  <c r="CR81" i="13"/>
  <c r="BK82" i="13"/>
  <c r="DW82" i="13"/>
  <c r="CH71" i="13"/>
  <c r="BZ79" i="13"/>
  <c r="AQ80" i="13"/>
  <c r="DC80" i="13"/>
  <c r="BU81" i="13"/>
  <c r="EG81" i="13"/>
  <c r="CZ82" i="13"/>
  <c r="DJ71" i="13"/>
  <c r="CA79" i="13"/>
  <c r="AR80" i="13"/>
  <c r="DD80" i="13"/>
  <c r="BV81" i="13"/>
  <c r="EH81" i="13"/>
  <c r="AN69" i="13"/>
  <c r="CR68" i="13"/>
  <c r="CD67" i="13"/>
  <c r="AB66" i="13"/>
  <c r="DC64" i="13"/>
  <c r="BK69" i="13"/>
  <c r="BD72" i="13"/>
  <c r="CO73" i="13"/>
  <c r="AZ74" i="13"/>
  <c r="CP71" i="13"/>
  <c r="CW72" i="13"/>
  <c r="BJ73" i="13"/>
  <c r="CG74" i="13"/>
  <c r="CA69" i="13"/>
  <c r="BG72" i="13"/>
  <c r="CQ73" i="13"/>
  <c r="BB74" i="13"/>
  <c r="DY68" i="13"/>
  <c r="AV72" i="13"/>
  <c r="CJ73" i="13"/>
  <c r="AU74" i="13"/>
  <c r="BR71" i="13"/>
  <c r="CP72" i="13"/>
  <c r="BE73" i="13"/>
  <c r="CB74" i="13"/>
  <c r="DV66" i="13"/>
  <c r="DZ71" i="13"/>
  <c r="BV73" i="13"/>
  <c r="CS74" i="13"/>
  <c r="AU69" i="13"/>
  <c r="BB72" i="13"/>
  <c r="CM73" i="13"/>
  <c r="AX74" i="13"/>
  <c r="AX79" i="13"/>
  <c r="DJ79" i="13"/>
  <c r="CA80" i="13"/>
  <c r="AS81" i="13"/>
  <c r="DE81" i="13"/>
  <c r="BX82" i="13"/>
  <c r="AR83" i="13"/>
  <c r="DO69" i="13"/>
  <c r="BW79" i="13"/>
  <c r="AN80" i="13"/>
  <c r="CZ80" i="13"/>
  <c r="BR81" i="13"/>
  <c r="ED81" i="13"/>
  <c r="CW82" i="13"/>
  <c r="BQ83" i="13"/>
  <c r="AN78" i="13"/>
  <c r="BP79" i="13"/>
  <c r="EB79" i="13"/>
  <c r="CS80" i="13"/>
  <c r="BK81" i="13"/>
  <c r="DW81" i="13"/>
  <c r="CP82" i="13"/>
  <c r="BJ83" i="13"/>
  <c r="BW74" i="13"/>
  <c r="AS79" i="13"/>
  <c r="DE79" i="13"/>
  <c r="BV80" i="13"/>
  <c r="EH80" i="13"/>
  <c r="CZ81" i="13"/>
  <c r="BS82" i="13"/>
  <c r="EE82" i="13"/>
  <c r="CT72" i="13"/>
  <c r="AK73" i="13"/>
  <c r="EH65" i="13"/>
  <c r="BR72" i="13"/>
  <c r="CO72" i="13"/>
  <c r="BK74" i="13"/>
  <c r="AC69" i="13"/>
  <c r="BU73" i="13"/>
  <c r="AY72" i="13"/>
  <c r="AO74" i="13"/>
  <c r="AI73" i="13"/>
  <c r="CD74" i="13"/>
  <c r="CQ80" i="13"/>
  <c r="CF82" i="13"/>
  <c r="AJ73" i="13"/>
  <c r="AQ79" i="13"/>
  <c r="AV80" i="13"/>
  <c r="AT81" i="13"/>
  <c r="BA82" i="13"/>
  <c r="BA83" i="13"/>
  <c r="DD79" i="13"/>
  <c r="DI80" i="13"/>
  <c r="DG81" i="13"/>
  <c r="DV82" i="13"/>
  <c r="BI79" i="13"/>
  <c r="BF80" i="13"/>
  <c r="BT81" i="13"/>
  <c r="CA82" i="13"/>
  <c r="CA83" i="13"/>
  <c r="BR79" i="13"/>
  <c r="BG80" i="13"/>
  <c r="AW81" i="13"/>
  <c r="DY81" i="13"/>
  <c r="DP82" i="13"/>
  <c r="DO79" i="13"/>
  <c r="CV80" i="13"/>
  <c r="CL81" i="13"/>
  <c r="BM82" i="13"/>
  <c r="BX73" i="13"/>
  <c r="CR79" i="13"/>
  <c r="BI80" i="13"/>
  <c r="DU80" i="13"/>
  <c r="CM81" i="13"/>
  <c r="BF82" i="13"/>
  <c r="DR82" i="13"/>
  <c r="BM79" i="13"/>
  <c r="DY79" i="13"/>
  <c r="CP80" i="13"/>
  <c r="BH81" i="13"/>
  <c r="DT81" i="13"/>
  <c r="CM82" i="13"/>
  <c r="CP83" i="13"/>
  <c r="BL84" i="13"/>
  <c r="DX84" i="13"/>
  <c r="CT85" i="13"/>
  <c r="BQ86" i="13"/>
  <c r="EC86" i="13"/>
  <c r="DA87" i="13"/>
  <c r="BZ88" i="13"/>
  <c r="AZ89" i="13"/>
  <c r="DL89" i="13"/>
  <c r="CM90" i="13"/>
  <c r="AE69" i="13"/>
  <c r="CW73" i="13"/>
  <c r="DN71" i="13"/>
  <c r="CB72" i="13"/>
  <c r="BJ74" i="13"/>
  <c r="CA74" i="13"/>
  <c r="DB71" i="13"/>
  <c r="CK73" i="13"/>
  <c r="BV72" i="13"/>
  <c r="AW74" i="13"/>
  <c r="AQ73" i="13"/>
  <c r="BF79" i="13"/>
  <c r="DG80" i="13"/>
  <c r="CN82" i="13"/>
  <c r="BG74" i="13"/>
  <c r="AY79" i="13"/>
  <c r="BD80" i="13"/>
  <c r="BB81" i="13"/>
  <c r="BQ82" i="13"/>
  <c r="BV70" i="13"/>
  <c r="DL79" i="13"/>
  <c r="DY80" i="13"/>
  <c r="EE81" i="13"/>
  <c r="ED82" i="13"/>
  <c r="BY79" i="13"/>
  <c r="CD80" i="13"/>
  <c r="CB81" i="13"/>
  <c r="CI82" i="13"/>
  <c r="CI83" i="13"/>
  <c r="CH79" i="13"/>
  <c r="BO80" i="13"/>
  <c r="BE81" i="13"/>
  <c r="AV82" i="13"/>
  <c r="DX82" i="13"/>
  <c r="AM79" i="13"/>
  <c r="DW79" i="13"/>
  <c r="DL80" i="13"/>
  <c r="CT81" i="13"/>
  <c r="BU82" i="13"/>
  <c r="AI74" i="13"/>
  <c r="AN79" i="13"/>
  <c r="CZ79" i="13"/>
  <c r="BQ80" i="13"/>
  <c r="EC80" i="13"/>
  <c r="CU81" i="13"/>
  <c r="BN82" i="13"/>
  <c r="CC68" i="13"/>
  <c r="BU79" i="13"/>
  <c r="EG79" i="13"/>
  <c r="CX80" i="13"/>
  <c r="BP81" i="13"/>
  <c r="EB81" i="13"/>
  <c r="CU82" i="13"/>
  <c r="CY83" i="13"/>
  <c r="BT84" i="13"/>
  <c r="EF84" i="13"/>
  <c r="DB85" i="13"/>
  <c r="BY86" i="13"/>
  <c r="AW87" i="13"/>
  <c r="DI87" i="13"/>
  <c r="CH88" i="13"/>
  <c r="BH89" i="13"/>
  <c r="DT89" i="13"/>
  <c r="CU90" i="13"/>
  <c r="CE68" i="13"/>
  <c r="BH74" i="13"/>
  <c r="CX72" i="13"/>
  <c r="BR74" i="13"/>
  <c r="AN73" i="13"/>
  <c r="DV71" i="13"/>
  <c r="BM74" i="13"/>
  <c r="DG69" i="13"/>
  <c r="BG73" i="13"/>
  <c r="BN79" i="13"/>
  <c r="BA81" i="13"/>
  <c r="DD82" i="13"/>
  <c r="BG79" i="13"/>
  <c r="BT80" i="13"/>
  <c r="BZ81" i="13"/>
  <c r="BY82" i="13"/>
  <c r="BY72" i="13"/>
  <c r="AO80" i="13"/>
  <c r="EG80" i="13"/>
  <c r="AT82" i="13"/>
  <c r="AT83" i="13"/>
  <c r="CG79" i="13"/>
  <c r="CL80" i="13"/>
  <c r="CJ81" i="13"/>
  <c r="CY82" i="13"/>
  <c r="BH73" i="13"/>
  <c r="CP79" i="13"/>
  <c r="CE80" i="13"/>
  <c r="BM81" i="13"/>
  <c r="BD82" i="13"/>
  <c r="AV83" i="13"/>
  <c r="BC79" i="13"/>
  <c r="EE79" i="13"/>
  <c r="DT80" i="13"/>
  <c r="DB81" i="13"/>
  <c r="CC82" i="13"/>
  <c r="CU74" i="13"/>
  <c r="AV79" i="13"/>
  <c r="DH79" i="13"/>
  <c r="BY80" i="13"/>
  <c r="AQ81" i="13"/>
  <c r="DC81" i="13"/>
  <c r="BV82" i="13"/>
  <c r="AP72" i="13"/>
  <c r="CC79" i="13"/>
  <c r="AT80" i="13"/>
  <c r="DF80" i="13"/>
  <c r="BX81" i="13"/>
  <c r="AQ82" i="13"/>
  <c r="DC82" i="13"/>
  <c r="DG83" i="13"/>
  <c r="CB84" i="13"/>
  <c r="AX85" i="13"/>
  <c r="DJ85" i="13"/>
  <c r="CG86" i="13"/>
  <c r="BE87" i="13"/>
  <c r="DQ87" i="13"/>
  <c r="CP88" i="13"/>
  <c r="BP89" i="13"/>
  <c r="EB89" i="13"/>
  <c r="DC90" i="13"/>
  <c r="DY82" i="13"/>
  <c r="DX83" i="13"/>
  <c r="CS84" i="13"/>
  <c r="BO85" i="13"/>
  <c r="EA85" i="13"/>
  <c r="CX86" i="13"/>
  <c r="BV87" i="13"/>
  <c r="EH87" i="13"/>
  <c r="DG88" i="13"/>
  <c r="CG89" i="13"/>
  <c r="BH90" i="13"/>
  <c r="DZ82" i="13"/>
  <c r="DY83" i="13"/>
  <c r="CT84" i="13"/>
  <c r="BP85" i="13"/>
  <c r="EB85" i="13"/>
  <c r="CY86" i="13"/>
  <c r="BW87" i="13"/>
  <c r="AV88" i="13"/>
  <c r="DH88" i="13"/>
  <c r="CH89" i="13"/>
  <c r="CS83" i="13"/>
  <c r="BO84" i="13"/>
  <c r="EA84" i="13"/>
  <c r="CW85" i="13"/>
  <c r="BT86" i="13"/>
  <c r="EF86" i="13"/>
  <c r="DD87" i="13"/>
  <c r="CC88" i="13"/>
  <c r="DS83" i="13"/>
  <c r="CN84" i="13"/>
  <c r="BJ85" i="13"/>
  <c r="DV85" i="13"/>
  <c r="CS86" i="13"/>
  <c r="BQ87" i="13"/>
  <c r="EC87" i="13"/>
  <c r="DB88" i="13"/>
  <c r="CB89" i="13"/>
  <c r="BC90" i="13"/>
  <c r="BL83" i="13"/>
  <c r="AS84" i="13"/>
  <c r="DE84" i="13"/>
  <c r="CA85" i="13"/>
  <c r="AX86" i="13"/>
  <c r="DJ86" i="13"/>
  <c r="CH87" i="13"/>
  <c r="BG88" i="13"/>
  <c r="DE83" i="13"/>
  <c r="BZ84" i="13"/>
  <c r="AV85" i="13"/>
  <c r="DH85" i="13"/>
  <c r="CE86" i="13"/>
  <c r="BC87" i="13"/>
  <c r="BN67" i="13"/>
  <c r="BR73" i="13"/>
  <c r="AM73" i="13"/>
  <c r="CH74" i="13"/>
  <c r="CI69" i="13"/>
  <c r="BD73" i="13"/>
  <c r="AX72" i="13"/>
  <c r="DA74" i="13"/>
  <c r="BN70" i="13"/>
  <c r="CU73" i="13"/>
  <c r="CD79" i="13"/>
  <c r="BI81" i="13"/>
  <c r="AZ83" i="13"/>
  <c r="CE79" i="13"/>
  <c r="CB80" i="13"/>
  <c r="CH81" i="13"/>
  <c r="CG82" i="13"/>
  <c r="DD73" i="13"/>
  <c r="AR79" i="13"/>
  <c r="AW80" i="13"/>
  <c r="AU81" i="13"/>
  <c r="BJ82" i="13"/>
  <c r="BR83" i="13"/>
  <c r="CO79" i="13"/>
  <c r="DB80" i="13"/>
  <c r="DH81" i="13"/>
  <c r="DG82" i="13"/>
  <c r="CX79" i="13"/>
  <c r="CM80" i="13"/>
  <c r="CC81" i="13"/>
  <c r="BL82" i="13"/>
  <c r="BD83" i="13"/>
  <c r="BK79" i="13"/>
  <c r="AZ80" i="13"/>
  <c r="EB80" i="13"/>
  <c r="DJ81" i="13"/>
  <c r="CK82" i="13"/>
  <c r="BD79" i="13"/>
  <c r="DP79" i="13"/>
  <c r="CG80" i="13"/>
  <c r="AY81" i="13"/>
  <c r="DK81" i="13"/>
  <c r="CD82" i="13"/>
  <c r="CK79" i="13"/>
  <c r="BB80" i="13"/>
  <c r="DN80" i="13"/>
  <c r="CF81" i="13"/>
  <c r="AY82" i="13"/>
  <c r="DK82" i="13"/>
  <c r="DO83" i="13"/>
  <c r="CJ84" i="13"/>
  <c r="BF85" i="13"/>
  <c r="DR85" i="13"/>
  <c r="CO86" i="13"/>
  <c r="BM87" i="13"/>
  <c r="DY87" i="13"/>
  <c r="CX88" i="13"/>
  <c r="BX89" i="13"/>
  <c r="AY90" i="13"/>
  <c r="DK90" i="13"/>
  <c r="AY83" i="13"/>
  <c r="EF83" i="13"/>
  <c r="DA84" i="13"/>
  <c r="BW85" i="13"/>
  <c r="AT86" i="13"/>
  <c r="DF86" i="13"/>
  <c r="CD87" i="13"/>
  <c r="BC88" i="13"/>
  <c r="DO88" i="13"/>
  <c r="CO89" i="13"/>
  <c r="BP90" i="13"/>
  <c r="BE83" i="13"/>
  <c r="EG83" i="13"/>
  <c r="DB84" i="13"/>
  <c r="BX85" i="13"/>
  <c r="AU86" i="13"/>
  <c r="DG86" i="13"/>
  <c r="CE87" i="13"/>
  <c r="BD88" i="13"/>
  <c r="DP88" i="13"/>
  <c r="CP89" i="13"/>
  <c r="DB83" i="13"/>
  <c r="BW84" i="13"/>
  <c r="AS85" i="13"/>
  <c r="DE85" i="13"/>
  <c r="CB86" i="13"/>
  <c r="AZ87" i="13"/>
  <c r="DL87" i="13"/>
  <c r="EG82" i="13"/>
  <c r="EA83" i="13"/>
  <c r="CV84" i="13"/>
  <c r="BR85" i="13"/>
  <c r="ED85" i="13"/>
  <c r="DA86" i="13"/>
  <c r="BY87" i="13"/>
  <c r="AX88" i="13"/>
  <c r="DJ88" i="13"/>
  <c r="CJ89" i="13"/>
  <c r="BK90" i="13"/>
  <c r="BY83" i="13"/>
  <c r="BA84" i="13"/>
  <c r="DM84" i="13"/>
  <c r="CI85" i="13"/>
  <c r="BF86" i="13"/>
  <c r="DR86" i="13"/>
  <c r="CP87" i="13"/>
  <c r="BO88" i="13"/>
  <c r="DM83" i="13"/>
  <c r="CH84" i="13"/>
  <c r="BD85" i="13"/>
  <c r="DP85" i="13"/>
  <c r="CG64" i="13"/>
  <c r="CO74" i="13"/>
  <c r="AH70" i="13"/>
  <c r="BK73" i="13"/>
  <c r="BJ71" i="13"/>
  <c r="CZ73" i="13"/>
  <c r="CJ74" i="13"/>
  <c r="AM69" i="13"/>
  <c r="CD73" i="13"/>
  <c r="BL72" i="13"/>
  <c r="DZ79" i="13"/>
  <c r="DM81" i="13"/>
  <c r="BX83" i="13"/>
  <c r="DC79" i="13"/>
  <c r="DH80" i="13"/>
  <c r="DF81" i="13"/>
  <c r="DM82" i="13"/>
  <c r="BX79" i="13"/>
  <c r="BU80" i="13"/>
  <c r="CA81" i="13"/>
  <c r="BZ82" i="13"/>
  <c r="EH70" i="13"/>
  <c r="DU79" i="13"/>
  <c r="DR80" i="13"/>
  <c r="EF81" i="13"/>
  <c r="AU83" i="13"/>
  <c r="DV79" i="13"/>
  <c r="DK80" i="13"/>
  <c r="CS81" i="13"/>
  <c r="CJ82" i="13"/>
  <c r="CI79" i="13"/>
  <c r="BP80" i="13"/>
  <c r="BF81" i="13"/>
  <c r="DZ81" i="13"/>
  <c r="AW67" i="13"/>
  <c r="BT79" i="13"/>
  <c r="EF79" i="13"/>
  <c r="CW80" i="13"/>
  <c r="BO81" i="13"/>
  <c r="EA81" i="13"/>
  <c r="CT82" i="13"/>
  <c r="AQ74" i="13"/>
  <c r="AO79" i="13"/>
  <c r="DA79" i="13"/>
  <c r="BR80" i="13"/>
  <c r="ED80" i="13"/>
  <c r="CV81" i="13"/>
  <c r="BO82" i="13"/>
  <c r="AX83" i="13"/>
  <c r="EE83" i="13"/>
  <c r="CZ84" i="13"/>
  <c r="BV85" i="13"/>
  <c r="EH85" i="13"/>
  <c r="DE86" i="13"/>
  <c r="CC87" i="13"/>
  <c r="BB88" i="13"/>
  <c r="DN88" i="13"/>
  <c r="CN89" i="13"/>
  <c r="BO90" i="13"/>
  <c r="EA90" i="13"/>
  <c r="CE83" i="13"/>
  <c r="BE84" i="13"/>
  <c r="DQ84" i="13"/>
  <c r="CM85" i="13"/>
  <c r="BJ86" i="13"/>
  <c r="DV86" i="13"/>
  <c r="CT87" i="13"/>
  <c r="BS88" i="13"/>
  <c r="EE88" i="13"/>
  <c r="DE89" i="13"/>
  <c r="CF90" i="13"/>
  <c r="CG83" i="13"/>
  <c r="BF84" i="13"/>
  <c r="DR84" i="13"/>
  <c r="CN85" i="13"/>
  <c r="BK86" i="13"/>
  <c r="DW86" i="13"/>
  <c r="CU87" i="13"/>
  <c r="BT88" i="13"/>
  <c r="EF88" i="13"/>
  <c r="DF89" i="13"/>
  <c r="DR83" i="13"/>
  <c r="CM84" i="13"/>
  <c r="BI85" i="13"/>
  <c r="DU85" i="13"/>
  <c r="CR86" i="13"/>
  <c r="BP87" i="13"/>
  <c r="EB87" i="13"/>
  <c r="BW83" i="13"/>
  <c r="AZ84" i="13"/>
  <c r="DL84" i="13"/>
  <c r="CH85" i="13"/>
  <c r="BE86" i="13"/>
  <c r="DQ86" i="13"/>
  <c r="CO87" i="13"/>
  <c r="BN88" i="13"/>
  <c r="DZ88" i="13"/>
  <c r="CZ89" i="13"/>
  <c r="CA90" i="13"/>
  <c r="CU83" i="13"/>
  <c r="BQ84" i="13"/>
  <c r="EC84" i="13"/>
  <c r="CY85" i="13"/>
  <c r="BV86" i="13"/>
  <c r="EH86" i="13"/>
  <c r="DF87" i="13"/>
  <c r="AQ83" i="13"/>
  <c r="EC83" i="13"/>
  <c r="CX84" i="13"/>
  <c r="BT85" i="13"/>
  <c r="EF85" i="13"/>
  <c r="DC86" i="13"/>
  <c r="CA87" i="13"/>
  <c r="AZ88" i="13"/>
  <c r="DL88" i="13"/>
  <c r="CL89" i="13"/>
  <c r="CC83" i="13"/>
  <c r="BC84" i="13"/>
  <c r="DO84" i="13"/>
  <c r="CK85" i="13"/>
  <c r="BH86" i="13"/>
  <c r="DT86" i="13"/>
  <c r="CR87" i="13"/>
  <c r="BQ88" i="13"/>
  <c r="EC88" i="13"/>
  <c r="DC89" i="13"/>
  <c r="EH89" i="13"/>
  <c r="AZ91" i="13"/>
  <c r="DO91" i="13"/>
  <c r="CR92" i="13"/>
  <c r="BV93" i="13"/>
  <c r="EH93" i="13"/>
  <c r="DM94" i="13"/>
  <c r="CS95" i="13"/>
  <c r="BL90" i="13"/>
  <c r="BJ91" i="13"/>
  <c r="DX91" i="13"/>
  <c r="DA92" i="13"/>
  <c r="CE93" i="13"/>
  <c r="BJ94" i="13"/>
  <c r="DW69" i="13"/>
  <c r="CT70" i="13"/>
  <c r="CY73" i="13"/>
  <c r="BI72" i="13"/>
  <c r="CX64" i="13"/>
  <c r="CR74" i="13"/>
  <c r="BF70" i="13"/>
  <c r="CL73" i="13"/>
  <c r="BW72" i="13"/>
  <c r="BF74" i="13"/>
  <c r="AU80" i="13"/>
  <c r="DU81" i="13"/>
  <c r="CN83" i="13"/>
  <c r="DK79" i="13"/>
  <c r="DP80" i="13"/>
  <c r="DN81" i="13"/>
  <c r="EC82" i="13"/>
  <c r="CF79" i="13"/>
  <c r="CC80" i="13"/>
  <c r="CQ81" i="13"/>
  <c r="CX82" i="13"/>
  <c r="CI72" i="13"/>
  <c r="AP80" i="13"/>
  <c r="AV81" i="13"/>
  <c r="AU82" i="13"/>
  <c r="BC83" i="13"/>
  <c r="BB79" i="13"/>
  <c r="ED79" i="13"/>
  <c r="DS80" i="13"/>
  <c r="DI81" i="13"/>
  <c r="CR82" i="13"/>
  <c r="BP73" i="13"/>
  <c r="CQ79" i="13"/>
  <c r="CF80" i="13"/>
  <c r="BN81" i="13"/>
  <c r="AW82" i="13"/>
  <c r="ED71" i="13"/>
  <c r="CB79" i="13"/>
  <c r="AS80" i="13"/>
  <c r="DE80" i="13"/>
  <c r="BW81" i="13"/>
  <c r="AP82" i="13"/>
  <c r="DB82" i="13"/>
  <c r="DC74" i="13"/>
  <c r="AW79" i="13"/>
  <c r="DI79" i="13"/>
  <c r="BZ80" i="13"/>
  <c r="AR81" i="13"/>
  <c r="DD81" i="13"/>
  <c r="BW82" i="13"/>
  <c r="BO83" i="13"/>
  <c r="AV84" i="13"/>
  <c r="DH84" i="13"/>
  <c r="CD85" i="13"/>
  <c r="BA86" i="13"/>
  <c r="DM86" i="13"/>
  <c r="CK87" i="13"/>
  <c r="BJ88" i="13"/>
  <c r="DV88" i="13"/>
  <c r="CV89" i="13"/>
  <c r="BW90" i="13"/>
  <c r="AY91" i="13"/>
  <c r="CQ83" i="13"/>
  <c r="BM84" i="13"/>
  <c r="DY84" i="13"/>
  <c r="CU85" i="13"/>
  <c r="BR86" i="13"/>
  <c r="ED86" i="13"/>
  <c r="DB87" i="13"/>
  <c r="CA88" i="13"/>
  <c r="BA89" i="13"/>
  <c r="DM89" i="13"/>
  <c r="CN90" i="13"/>
  <c r="CR83" i="13"/>
  <c r="BN84" i="13"/>
  <c r="DZ84" i="13"/>
  <c r="CV85" i="13"/>
  <c r="BS86" i="13"/>
  <c r="EE86" i="13"/>
  <c r="DC87" i="13"/>
  <c r="CB88" i="13"/>
  <c r="BB89" i="13"/>
  <c r="EA82" i="13"/>
  <c r="DZ83" i="13"/>
  <c r="CU84" i="13"/>
  <c r="BQ85" i="13"/>
  <c r="EC85" i="13"/>
  <c r="CZ86" i="13"/>
  <c r="BX87" i="13"/>
  <c r="AW88" i="13"/>
  <c r="CK83" i="13"/>
  <c r="BH84" i="13"/>
  <c r="DT84" i="13"/>
  <c r="CP85" i="13"/>
  <c r="BM86" i="13"/>
  <c r="DY86" i="13"/>
  <c r="CW87" i="13"/>
  <c r="BV88" i="13"/>
  <c r="EH88" i="13"/>
  <c r="DH89" i="13"/>
  <c r="CI90" i="13"/>
  <c r="DD83" i="13"/>
  <c r="BY84" i="13"/>
  <c r="AU85" i="13"/>
  <c r="DG85" i="13"/>
  <c r="CD86" i="13"/>
  <c r="BB87" i="13"/>
  <c r="DN87" i="13"/>
  <c r="BM83" i="13"/>
  <c r="AT84" i="13"/>
  <c r="DF84" i="13"/>
  <c r="CB85" i="13"/>
  <c r="AY86" i="13"/>
  <c r="DK86" i="13"/>
  <c r="CI87" i="13"/>
  <c r="BH88" i="13"/>
  <c r="DT88" i="13"/>
  <c r="CT89" i="13"/>
  <c r="CO83" i="13"/>
  <c r="BK84" i="13"/>
  <c r="DW84" i="13"/>
  <c r="CS85" i="13"/>
  <c r="BP86" i="13"/>
  <c r="EB86" i="13"/>
  <c r="CZ87" i="13"/>
  <c r="BY88" i="13"/>
  <c r="AY89" i="13"/>
  <c r="DK89" i="13"/>
  <c r="BJ90" i="13"/>
  <c r="BI91" i="13"/>
  <c r="DW91" i="13"/>
  <c r="CZ92" i="13"/>
  <c r="CD93" i="13"/>
  <c r="BI94" i="13"/>
  <c r="DU94" i="13"/>
  <c r="DA95" i="13"/>
  <c r="BY90" i="13"/>
  <c r="BS91" i="13"/>
  <c r="EF91" i="13"/>
  <c r="DI92" i="13"/>
  <c r="CM93" i="13"/>
  <c r="BR94" i="13"/>
  <c r="CU71" i="13"/>
  <c r="BS72" i="13"/>
  <c r="BM73" i="13"/>
  <c r="DB73" i="13"/>
  <c r="BN74" i="13"/>
  <c r="CI80" i="13"/>
  <c r="AS83" i="13"/>
  <c r="DA80" i="13"/>
  <c r="BC82" i="13"/>
  <c r="BJ79" i="13"/>
  <c r="DH82" i="13"/>
  <c r="CY79" i="13"/>
  <c r="CJ79" i="13"/>
  <c r="AX82" i="13"/>
  <c r="AZ81" i="13"/>
  <c r="BD84" i="13"/>
  <c r="DU86" i="13"/>
  <c r="DD89" i="13"/>
  <c r="CZ83" i="13"/>
  <c r="EG84" i="13"/>
  <c r="BZ86" i="13"/>
  <c r="DJ87" i="13"/>
  <c r="BI89" i="13"/>
  <c r="CV90" i="13"/>
  <c r="BV84" i="13"/>
  <c r="DD85" i="13"/>
  <c r="AY87" i="13"/>
  <c r="CJ88" i="13"/>
  <c r="BF83" i="13"/>
  <c r="DC84" i="13"/>
  <c r="AV86" i="13"/>
  <c r="CF87" i="13"/>
  <c r="CT83" i="13"/>
  <c r="EB84" i="13"/>
  <c r="BU86" i="13"/>
  <c r="DE87" i="13"/>
  <c r="BD89" i="13"/>
  <c r="CQ90" i="13"/>
  <c r="CG84" i="13"/>
  <c r="DO85" i="13"/>
  <c r="BJ87" i="13"/>
  <c r="CB83" i="13"/>
  <c r="DN84" i="13"/>
  <c r="BG86" i="13"/>
  <c r="BK87" i="13"/>
  <c r="BP88" i="13"/>
  <c r="BF89" i="13"/>
  <c r="AW83" i="13"/>
  <c r="BS84" i="13"/>
  <c r="BE85" i="13"/>
  <c r="EG85" i="13"/>
  <c r="AV87" i="13"/>
  <c r="DX87" i="13"/>
  <c r="DM88" i="13"/>
  <c r="DS89" i="13"/>
  <c r="CW90" i="13"/>
  <c r="CY91" i="13"/>
  <c r="DH92" i="13"/>
  <c r="DB93" i="13"/>
  <c r="CW94" i="13"/>
  <c r="CS88" i="13"/>
  <c r="DH90" i="13"/>
  <c r="DH91" i="13"/>
  <c r="DQ92" i="13"/>
  <c r="DK93" i="13"/>
  <c r="DF94" i="13"/>
  <c r="CL95" i="13"/>
  <c r="BS96" i="13"/>
  <c r="EE96" i="13"/>
  <c r="EA88" i="13"/>
  <c r="CY90" i="13"/>
  <c r="CK91" i="13"/>
  <c r="BN92" i="13"/>
  <c r="DZ92" i="13"/>
  <c r="DD93" i="13"/>
  <c r="CI94" i="13"/>
  <c r="BO95" i="13"/>
  <c r="EA95" i="13"/>
  <c r="DH96" i="13"/>
  <c r="CP97" i="13"/>
  <c r="BN90" i="13"/>
  <c r="BL91" i="13"/>
  <c r="DZ91" i="13"/>
  <c r="DC92" i="13"/>
  <c r="CG93" i="13"/>
  <c r="BL94" i="13"/>
  <c r="DX94" i="13"/>
  <c r="DD95" i="13"/>
  <c r="CK96" i="13"/>
  <c r="BS97" i="13"/>
  <c r="AW89" i="13"/>
  <c r="DA90" i="13"/>
  <c r="CM91" i="13"/>
  <c r="BP92" i="13"/>
  <c r="EB92" i="13"/>
  <c r="DF93" i="13"/>
  <c r="CK94" i="13"/>
  <c r="BQ95" i="13"/>
  <c r="BE90" i="13"/>
  <c r="BE91" i="13"/>
  <c r="DT91" i="13"/>
  <c r="CW92" i="13"/>
  <c r="CA93" i="13"/>
  <c r="BF94" i="13"/>
  <c r="DR94" i="13"/>
  <c r="CX95" i="13"/>
  <c r="CE96" i="13"/>
  <c r="CK89" i="13"/>
  <c r="DO90" i="13"/>
  <c r="CW91" i="13"/>
  <c r="BZ92" i="13"/>
  <c r="BD93" i="13"/>
  <c r="DP93" i="13"/>
  <c r="CU94" i="13"/>
  <c r="CA95" i="13"/>
  <c r="BH96" i="13"/>
  <c r="DT96" i="13"/>
  <c r="BU90" i="13"/>
  <c r="BQ91" i="13"/>
  <c r="ED91" i="13"/>
  <c r="DG92" i="13"/>
  <c r="CK93" i="13"/>
  <c r="BP94" i="13"/>
  <c r="EB94" i="13"/>
  <c r="DH95" i="13"/>
  <c r="CO96" i="13"/>
  <c r="BW97" i="13"/>
  <c r="CL96" i="13"/>
  <c r="EC97" i="13"/>
  <c r="DL98" i="13"/>
  <c r="CV99" i="13"/>
  <c r="AX67" i="13"/>
  <c r="AU73" i="13"/>
  <c r="CR73" i="13"/>
  <c r="AV74" i="13"/>
  <c r="BY81" i="13"/>
  <c r="CM79" i="13"/>
  <c r="BO74" i="13"/>
  <c r="BS81" i="13"/>
  <c r="DO82" i="13"/>
  <c r="DN79" i="13"/>
  <c r="BV65" i="13"/>
  <c r="BH80" i="13"/>
  <c r="DX79" i="13"/>
  <c r="CL82" i="13"/>
  <c r="CN81" i="13"/>
  <c r="CR84" i="13"/>
  <c r="BU87" i="13"/>
  <c r="BG90" i="13"/>
  <c r="DH83" i="13"/>
  <c r="AY85" i="13"/>
  <c r="CH86" i="13"/>
  <c r="DR87" i="13"/>
  <c r="BQ89" i="13"/>
  <c r="DD90" i="13"/>
  <c r="CD84" i="13"/>
  <c r="DL85" i="13"/>
  <c r="BG87" i="13"/>
  <c r="CR88" i="13"/>
  <c r="BV83" i="13"/>
  <c r="DK84" i="13"/>
  <c r="BD86" i="13"/>
  <c r="CN87" i="13"/>
  <c r="DC83" i="13"/>
  <c r="AT85" i="13"/>
  <c r="CC86" i="13"/>
  <c r="DM87" i="13"/>
  <c r="BL89" i="13"/>
  <c r="DA82" i="13"/>
  <c r="CO84" i="13"/>
  <c r="DW85" i="13"/>
  <c r="BR87" i="13"/>
  <c r="CM83" i="13"/>
  <c r="DV84" i="13"/>
  <c r="BO86" i="13"/>
  <c r="BS87" i="13"/>
  <c r="BX88" i="13"/>
  <c r="BN89" i="13"/>
  <c r="BN83" i="13"/>
  <c r="CA84" i="13"/>
  <c r="BM85" i="13"/>
  <c r="AZ86" i="13"/>
  <c r="BD87" i="13"/>
  <c r="EF87" i="13"/>
  <c r="DU88" i="13"/>
  <c r="CM88" i="13"/>
  <c r="DG90" i="13"/>
  <c r="DG91" i="13"/>
  <c r="DP92" i="13"/>
  <c r="DJ93" i="13"/>
  <c r="DE94" i="13"/>
  <c r="DY88" i="13"/>
  <c r="DR90" i="13"/>
  <c r="DP91" i="13"/>
  <c r="DY92" i="13"/>
  <c r="DS93" i="13"/>
  <c r="DN94" i="13"/>
  <c r="CT95" i="13"/>
  <c r="CA96" i="13"/>
  <c r="BI97" i="13"/>
  <c r="BU89" i="13"/>
  <c r="DI90" i="13"/>
  <c r="CS91" i="13"/>
  <c r="BV92" i="13"/>
  <c r="EH92" i="13"/>
  <c r="DL93" i="13"/>
  <c r="CQ94" i="13"/>
  <c r="BW95" i="13"/>
  <c r="BD96" i="13"/>
  <c r="DP96" i="13"/>
  <c r="CX97" i="13"/>
  <c r="CB90" i="13"/>
  <c r="BU91" i="13"/>
  <c r="EH91" i="13"/>
  <c r="DK92" i="13"/>
  <c r="CO93" i="13"/>
  <c r="BT94" i="13"/>
  <c r="EF94" i="13"/>
  <c r="DL95" i="13"/>
  <c r="CS96" i="13"/>
  <c r="CA97" i="13"/>
  <c r="CC89" i="13"/>
  <c r="DM90" i="13"/>
  <c r="CU91" i="13"/>
  <c r="BX92" i="13"/>
  <c r="BB93" i="13"/>
  <c r="DN93" i="13"/>
  <c r="CS94" i="13"/>
  <c r="BY95" i="13"/>
  <c r="BR90" i="13"/>
  <c r="BN91" i="13"/>
  <c r="EB91" i="13"/>
  <c r="DE92" i="13"/>
  <c r="CI93" i="13"/>
  <c r="BN94" i="13"/>
  <c r="DZ94" i="13"/>
  <c r="DF95" i="13"/>
  <c r="CM96" i="13"/>
  <c r="DO89" i="13"/>
  <c r="DX90" i="13"/>
  <c r="DE91" i="13"/>
  <c r="CH92" i="13"/>
  <c r="BL93" i="13"/>
  <c r="DX93" i="13"/>
  <c r="DC94" i="13"/>
  <c r="CI95" i="13"/>
  <c r="BP96" i="13"/>
  <c r="CK88" i="13"/>
  <c r="CH90" i="13"/>
  <c r="BZ91" i="13"/>
  <c r="BC92" i="13"/>
  <c r="DO92" i="13"/>
  <c r="CS93" i="13"/>
  <c r="BX94" i="13"/>
  <c r="BD95" i="13"/>
  <c r="DP95" i="13"/>
  <c r="CW96" i="13"/>
  <c r="CE97" i="13"/>
  <c r="DR96" i="13"/>
  <c r="BH98" i="13"/>
  <c r="DT98" i="13"/>
  <c r="BO72" i="13"/>
  <c r="BC74" i="13"/>
  <c r="AR82" i="13"/>
  <c r="CY81" i="13"/>
  <c r="BA79" i="13"/>
  <c r="BS83" i="13"/>
  <c r="AY80" i="13"/>
  <c r="CN80" i="13"/>
  <c r="BA80" i="13"/>
  <c r="DJ82" i="13"/>
  <c r="BE79" i="13"/>
  <c r="DL81" i="13"/>
  <c r="DP84" i="13"/>
  <c r="CS87" i="13"/>
  <c r="CE90" i="13"/>
  <c r="DP83" i="13"/>
  <c r="BG85" i="13"/>
  <c r="CP86" i="13"/>
  <c r="DZ87" i="13"/>
  <c r="BY89" i="13"/>
  <c r="DL90" i="13"/>
  <c r="CL84" i="13"/>
  <c r="DT85" i="13"/>
  <c r="BO87" i="13"/>
  <c r="CZ88" i="13"/>
  <c r="CJ83" i="13"/>
  <c r="DS84" i="13"/>
  <c r="BL86" i="13"/>
  <c r="CV87" i="13"/>
  <c r="DK83" i="13"/>
  <c r="BB85" i="13"/>
  <c r="CK86" i="13"/>
  <c r="DU87" i="13"/>
  <c r="BT89" i="13"/>
  <c r="EH82" i="13"/>
  <c r="CW84" i="13"/>
  <c r="EE85" i="13"/>
  <c r="BZ87" i="13"/>
  <c r="CW83" i="13"/>
  <c r="ED84" i="13"/>
  <c r="BW86" i="13"/>
  <c r="CQ87" i="13"/>
  <c r="CF88" i="13"/>
  <c r="BV89" i="13"/>
  <c r="CX83" i="13"/>
  <c r="CI84" i="13"/>
  <c r="BU85" i="13"/>
  <c r="BX86" i="13"/>
  <c r="BL87" i="13"/>
  <c r="BA88" i="13"/>
  <c r="BG89" i="13"/>
  <c r="DS88" i="13"/>
  <c r="DQ90" i="13"/>
  <c r="EE91" i="13"/>
  <c r="DX92" i="13"/>
  <c r="DR93" i="13"/>
  <c r="EC94" i="13"/>
  <c r="BS89" i="13"/>
  <c r="EB90" i="13"/>
  <c r="BE92" i="13"/>
  <c r="EG92" i="13"/>
  <c r="EA93" i="13"/>
  <c r="DV94" i="13"/>
  <c r="DB95" i="13"/>
  <c r="CI96" i="13"/>
  <c r="BQ97" i="13"/>
  <c r="DA89" i="13"/>
  <c r="DT90" i="13"/>
  <c r="DA91" i="13"/>
  <c r="CD92" i="13"/>
  <c r="BH93" i="13"/>
  <c r="DT93" i="13"/>
  <c r="CY94" i="13"/>
  <c r="CE95" i="13"/>
  <c r="BL96" i="13"/>
  <c r="DX96" i="13"/>
  <c r="DA88" i="13"/>
  <c r="CO90" i="13"/>
  <c r="CD91" i="13"/>
  <c r="BG92" i="13"/>
  <c r="DS92" i="13"/>
  <c r="CW93" i="13"/>
  <c r="CB94" i="13"/>
  <c r="BH95" i="13"/>
  <c r="DT95" i="13"/>
  <c r="DA96" i="13"/>
  <c r="CI97" i="13"/>
  <c r="DI89" i="13"/>
  <c r="DV90" i="13"/>
  <c r="DC91" i="13"/>
  <c r="CF92" i="13"/>
  <c r="BJ93" i="13"/>
  <c r="DV93" i="13"/>
  <c r="DA94" i="13"/>
  <c r="BW88" i="13"/>
  <c r="CD90" i="13"/>
  <c r="BX91" i="13"/>
  <c r="BA92" i="13"/>
  <c r="DM92" i="13"/>
  <c r="CQ93" i="13"/>
  <c r="BV94" i="13"/>
  <c r="EH94" i="13"/>
  <c r="DN95" i="13"/>
  <c r="CU96" i="13"/>
  <c r="EE89" i="13"/>
  <c r="EG90" i="13"/>
  <c r="DM91" i="13"/>
  <c r="CP92" i="13"/>
  <c r="BT93" i="13"/>
  <c r="EF93" i="13"/>
  <c r="DK94" i="13"/>
  <c r="CQ95" i="13"/>
  <c r="BX96" i="13"/>
  <c r="DQ88" i="13"/>
  <c r="CT90" i="13"/>
  <c r="CH91" i="13"/>
  <c r="BK92" i="13"/>
  <c r="DW92" i="13"/>
  <c r="DA93" i="13"/>
  <c r="CF94" i="13"/>
  <c r="BL95" i="13"/>
  <c r="DX95" i="13"/>
  <c r="DE96" i="13"/>
  <c r="CM97" i="13"/>
  <c r="BE97" i="13"/>
  <c r="BP98" i="13"/>
  <c r="EB98" i="13"/>
  <c r="DL99" i="13"/>
  <c r="CW100" i="13"/>
  <c r="CI101" i="13"/>
  <c r="BV102" i="13"/>
  <c r="EH102" i="13"/>
  <c r="CP96" i="13"/>
  <c r="ED97" i="13"/>
  <c r="DM98" i="13"/>
  <c r="CW99" i="13"/>
  <c r="CH100" i="13"/>
  <c r="BT101" i="13"/>
  <c r="EF101" i="13"/>
  <c r="DS102" i="13"/>
  <c r="DG103" i="13"/>
  <c r="CV104" i="13"/>
  <c r="DV96" i="13"/>
  <c r="BJ98" i="13"/>
  <c r="DV98" i="13"/>
  <c r="DF99" i="13"/>
  <c r="CQ100" i="13"/>
  <c r="CC101" i="13"/>
  <c r="BP102" i="13"/>
  <c r="EB102" i="13"/>
  <c r="DP103" i="13"/>
  <c r="DE104" i="13"/>
  <c r="CU105" i="13"/>
  <c r="CR97" i="13"/>
  <c r="CI98" i="13"/>
  <c r="BS99" i="13"/>
  <c r="EE99" i="13"/>
  <c r="DP100" i="13"/>
  <c r="DB101" i="13"/>
  <c r="CO102" i="13"/>
  <c r="DU95" i="13"/>
  <c r="DQ97" i="13"/>
  <c r="BH83" i="13"/>
  <c r="CJ80" i="13"/>
  <c r="BR82" i="13"/>
  <c r="DM79" i="13"/>
  <c r="CU80" i="13"/>
  <c r="AX81" i="13"/>
  <c r="CO80" i="13"/>
  <c r="CF73" i="13"/>
  <c r="CS79" i="13"/>
  <c r="BG82" i="13"/>
  <c r="BN85" i="13"/>
  <c r="EG87" i="13"/>
  <c r="DS90" i="13"/>
  <c r="AW84" i="13"/>
  <c r="CE85" i="13"/>
  <c r="DN86" i="13"/>
  <c r="BK88" i="13"/>
  <c r="CW89" i="13"/>
  <c r="BU83" i="13"/>
  <c r="DJ84" i="13"/>
  <c r="BC86" i="13"/>
  <c r="CM87" i="13"/>
  <c r="DX88" i="13"/>
  <c r="DJ83" i="13"/>
  <c r="BA85" i="13"/>
  <c r="CJ86" i="13"/>
  <c r="DT87" i="13"/>
  <c r="AR84" i="13"/>
  <c r="BZ85" i="13"/>
  <c r="DI86" i="13"/>
  <c r="BF88" i="13"/>
  <c r="CR89" i="13"/>
  <c r="CL83" i="13"/>
  <c r="DU84" i="13"/>
  <c r="BN86" i="13"/>
  <c r="CX87" i="13"/>
  <c r="DU83" i="13"/>
  <c r="BL85" i="13"/>
  <c r="CM86" i="13"/>
  <c r="CY87" i="13"/>
  <c r="CN88" i="13"/>
  <c r="CD89" i="13"/>
  <c r="DF83" i="13"/>
  <c r="CQ84" i="13"/>
  <c r="CC85" i="13"/>
  <c r="CF86" i="13"/>
  <c r="BT87" i="13"/>
  <c r="BI88" i="13"/>
  <c r="BO89" i="13"/>
  <c r="BM89" i="13"/>
  <c r="DZ90" i="13"/>
  <c r="BD92" i="13"/>
  <c r="EF92" i="13"/>
  <c r="DZ93" i="13"/>
  <c r="BE95" i="13"/>
  <c r="CY89" i="13"/>
  <c r="BA91" i="13"/>
  <c r="BM92" i="13"/>
  <c r="BG93" i="13"/>
  <c r="BB94" i="13"/>
  <c r="ED94" i="13"/>
  <c r="DJ95" i="13"/>
  <c r="CQ96" i="13"/>
  <c r="BY97" i="13"/>
  <c r="DY89" i="13"/>
  <c r="EC90" i="13"/>
  <c r="DI91" i="13"/>
  <c r="CL92" i="13"/>
  <c r="BP93" i="13"/>
  <c r="EB93" i="13"/>
  <c r="DG94" i="13"/>
  <c r="CM95" i="13"/>
  <c r="BT96" i="13"/>
  <c r="EF96" i="13"/>
  <c r="EG88" i="13"/>
  <c r="CZ90" i="13"/>
  <c r="CL91" i="13"/>
  <c r="BO92" i="13"/>
  <c r="EA92" i="13"/>
  <c r="DE93" i="13"/>
  <c r="CJ94" i="13"/>
  <c r="BP95" i="13"/>
  <c r="EB95" i="13"/>
  <c r="DI96" i="13"/>
  <c r="CQ97" i="13"/>
  <c r="EA89" i="13"/>
  <c r="EE90" i="13"/>
  <c r="DK91" i="13"/>
  <c r="CN92" i="13"/>
  <c r="BR93" i="13"/>
  <c r="ED93" i="13"/>
  <c r="DI94" i="13"/>
  <c r="DI88" i="13"/>
  <c r="CR90" i="13"/>
  <c r="CF91" i="13"/>
  <c r="BI92" i="13"/>
  <c r="DU92" i="13"/>
  <c r="CY93" i="13"/>
  <c r="CD94" i="13"/>
  <c r="BJ95" i="13"/>
  <c r="DV95" i="13"/>
  <c r="DC96" i="13"/>
  <c r="BF90" i="13"/>
  <c r="BF91" i="13"/>
  <c r="DU91" i="13"/>
  <c r="CX92" i="13"/>
  <c r="CB93" i="13"/>
  <c r="BG94" i="13"/>
  <c r="DS94" i="13"/>
  <c r="CY95" i="13"/>
  <c r="CF96" i="13"/>
  <c r="BK89" i="13"/>
  <c r="DF90" i="13"/>
  <c r="CP91" i="13"/>
  <c r="BS92" i="13"/>
  <c r="EE92" i="13"/>
  <c r="DI93" i="13"/>
  <c r="CN94" i="13"/>
  <c r="BT95" i="13"/>
  <c r="EF95" i="13"/>
  <c r="DM96" i="13"/>
  <c r="CU97" i="13"/>
  <c r="BU97" i="13"/>
  <c r="BX98" i="13"/>
  <c r="BH99" i="13"/>
  <c r="DT99" i="13"/>
  <c r="DE100" i="13"/>
  <c r="CQ101" i="13"/>
  <c r="CD102" i="13"/>
  <c r="BR103" i="13"/>
  <c r="DS96" i="13"/>
  <c r="BI98" i="13"/>
  <c r="DU98" i="13"/>
  <c r="DE99" i="13"/>
  <c r="CP100" i="13"/>
  <c r="CB101" i="13"/>
  <c r="BO102" i="13"/>
  <c r="EA102" i="13"/>
  <c r="DO103" i="13"/>
  <c r="DD104" i="13"/>
  <c r="BH97" i="13"/>
  <c r="BR98" i="13"/>
  <c r="ED98" i="13"/>
  <c r="DN99" i="13"/>
  <c r="CY100" i="13"/>
  <c r="CK101" i="13"/>
  <c r="BX102" i="13"/>
  <c r="BL103" i="13"/>
  <c r="DX103" i="13"/>
  <c r="DM104" i="13"/>
  <c r="DC105" i="13"/>
  <c r="DE97" i="13"/>
  <c r="CQ98" i="13"/>
  <c r="CA99" i="13"/>
  <c r="BL100" i="13"/>
  <c r="DX100" i="13"/>
  <c r="DJ101" i="13"/>
  <c r="CW102" i="13"/>
  <c r="AW68" i="13"/>
  <c r="CE71" i="13"/>
  <c r="AL78" i="13"/>
  <c r="CX81" i="13"/>
  <c r="AZ79" i="13"/>
  <c r="BZ83" i="13"/>
  <c r="DJ80" i="13"/>
  <c r="CK81" i="13"/>
  <c r="DR81" i="13"/>
  <c r="BG81" i="13"/>
  <c r="BJ80" i="13"/>
  <c r="DS82" i="13"/>
  <c r="DZ85" i="13"/>
  <c r="DF88" i="13"/>
  <c r="BO91" i="13"/>
  <c r="CC84" i="13"/>
  <c r="DK85" i="13"/>
  <c r="BF87" i="13"/>
  <c r="CQ88" i="13"/>
  <c r="EC89" i="13"/>
  <c r="DI83" i="13"/>
  <c r="AZ85" i="13"/>
  <c r="CI86" i="13"/>
  <c r="DS87" i="13"/>
  <c r="BR89" i="13"/>
  <c r="AY84" i="13"/>
  <c r="CG85" i="13"/>
  <c r="DP86" i="13"/>
  <c r="BM88" i="13"/>
  <c r="BX84" i="13"/>
  <c r="DF85" i="13"/>
  <c r="BA87" i="13"/>
  <c r="CL88" i="13"/>
  <c r="DX89" i="13"/>
  <c r="DT83" i="13"/>
  <c r="BK85" i="13"/>
  <c r="CT86" i="13"/>
  <c r="ED87" i="13"/>
  <c r="BJ84" i="13"/>
  <c r="CR85" i="13"/>
  <c r="DS86" i="13"/>
  <c r="DO87" i="13"/>
  <c r="DD88" i="13"/>
  <c r="DJ89" i="13"/>
  <c r="DV83" i="13"/>
  <c r="DG84" i="13"/>
  <c r="DI85" i="13"/>
  <c r="CV86" i="13"/>
  <c r="CJ87" i="13"/>
  <c r="CO88" i="13"/>
  <c r="CE89" i="13"/>
  <c r="DV89" i="13"/>
  <c r="CA91" i="13"/>
  <c r="BT92" i="13"/>
  <c r="BN93" i="13"/>
  <c r="BY94" i="13"/>
  <c r="BU95" i="13"/>
  <c r="AX90" i="13"/>
  <c r="CJ91" i="13"/>
  <c r="CC92" i="13"/>
  <c r="BW93" i="13"/>
  <c r="CH94" i="13"/>
  <c r="BN95" i="13"/>
  <c r="DZ95" i="13"/>
  <c r="DG96" i="13"/>
  <c r="CO97" i="13"/>
  <c r="BM90" i="13"/>
  <c r="BK91" i="13"/>
  <c r="DY91" i="13"/>
  <c r="DB92" i="13"/>
  <c r="CF93" i="13"/>
  <c r="BK94" i="13"/>
  <c r="DW94" i="13"/>
  <c r="DC95" i="13"/>
  <c r="CJ96" i="13"/>
  <c r="BR97" i="13"/>
  <c r="DG89" i="13"/>
  <c r="DU90" i="13"/>
  <c r="DB91" i="13"/>
  <c r="CE92" i="13"/>
  <c r="BI93" i="13"/>
  <c r="DU93" i="13"/>
  <c r="CZ94" i="13"/>
  <c r="CF95" i="13"/>
  <c r="BM96" i="13"/>
  <c r="DY96" i="13"/>
  <c r="DG97" i="13"/>
  <c r="BQ90" i="13"/>
  <c r="BM91" i="13"/>
  <c r="EA91" i="13"/>
  <c r="DD92" i="13"/>
  <c r="CH93" i="13"/>
  <c r="BM94" i="13"/>
  <c r="DY94" i="13"/>
  <c r="CI89" i="13"/>
  <c r="DN90" i="13"/>
  <c r="CV91" i="13"/>
  <c r="BY92" i="13"/>
  <c r="BC93" i="13"/>
  <c r="DO93" i="13"/>
  <c r="CT94" i="13"/>
  <c r="BZ95" i="13"/>
  <c r="BG96" i="13"/>
  <c r="CE88" i="13"/>
  <c r="CG90" i="13"/>
  <c r="BY91" i="13"/>
  <c r="BB92" i="13"/>
  <c r="DN92" i="13"/>
  <c r="CR93" i="13"/>
  <c r="BW94" i="13"/>
  <c r="BC95" i="13"/>
  <c r="DO95" i="13"/>
  <c r="CV96" i="13"/>
  <c r="DQ89" i="13"/>
  <c r="DY90" i="13"/>
  <c r="DF91" i="13"/>
  <c r="CI92" i="13"/>
  <c r="BM93" i="13"/>
  <c r="DY93" i="13"/>
  <c r="DD94" i="13"/>
  <c r="CJ95" i="13"/>
  <c r="BQ96" i="13"/>
  <c r="EC96" i="13"/>
  <c r="DK97" i="13"/>
  <c r="DA97" i="13"/>
  <c r="CN98" i="13"/>
  <c r="BX99" i="13"/>
  <c r="BI100" i="13"/>
  <c r="DU100" i="13"/>
  <c r="DG101" i="13"/>
  <c r="CT102" i="13"/>
  <c r="CH103" i="13"/>
  <c r="BV97" i="13"/>
  <c r="BY98" i="13"/>
  <c r="BI99" i="13"/>
  <c r="DU99" i="13"/>
  <c r="DF100" i="13"/>
  <c r="CR101" i="13"/>
  <c r="CE102" i="13"/>
  <c r="BS103" i="13"/>
  <c r="EE103" i="13"/>
  <c r="DT104" i="13"/>
  <c r="CN97" i="13"/>
  <c r="CH98" i="13"/>
  <c r="BR99" i="13"/>
  <c r="ED99" i="13"/>
  <c r="DO100" i="13"/>
  <c r="DA101" i="13"/>
  <c r="CN102" i="13"/>
  <c r="CB103" i="13"/>
  <c r="BQ104" i="13"/>
  <c r="EC104" i="13"/>
  <c r="BR96" i="13"/>
  <c r="DX97" i="13"/>
  <c r="DG98" i="13"/>
  <c r="CQ99" i="13"/>
  <c r="CB100" i="13"/>
  <c r="BN101" i="13"/>
  <c r="DZ101" i="13"/>
  <c r="DM102" i="13"/>
  <c r="EA96" i="13"/>
  <c r="BL98" i="13"/>
  <c r="DX98" i="13"/>
  <c r="DH99" i="13"/>
  <c r="CS100" i="13"/>
  <c r="CE101" i="13"/>
  <c r="BR102" i="13"/>
  <c r="CG95" i="13"/>
  <c r="DH97" i="13"/>
  <c r="CS98" i="13"/>
  <c r="CC99" i="13"/>
  <c r="BN100" i="13"/>
  <c r="DZ100" i="13"/>
  <c r="DL101" i="13"/>
  <c r="CY102" i="13"/>
  <c r="CM103" i="13"/>
  <c r="ED96" i="13"/>
  <c r="BN98" i="13"/>
  <c r="DZ98" i="13"/>
  <c r="DJ99" i="13"/>
  <c r="CU100" i="13"/>
  <c r="CG101" i="13"/>
  <c r="BT102" i="13"/>
  <c r="CW95" i="13"/>
  <c r="DJ97" i="13"/>
  <c r="CU98" i="13"/>
  <c r="CE99" i="13"/>
  <c r="BP100" i="13"/>
  <c r="EB100" i="13"/>
  <c r="DN101" i="13"/>
  <c r="CI66" i="13"/>
  <c r="AM72" i="13"/>
  <c r="CR72" i="13"/>
  <c r="AS82" i="13"/>
  <c r="CV79" i="13"/>
  <c r="AZ73" i="13"/>
  <c r="BD81" i="13"/>
  <c r="DQ81" i="13"/>
  <c r="BE82" i="13"/>
  <c r="CE81" i="13"/>
  <c r="CH80" i="13"/>
  <c r="CD83" i="13"/>
  <c r="BI86" i="13"/>
  <c r="ED88" i="13"/>
  <c r="BW91" i="13"/>
  <c r="CK84" i="13"/>
  <c r="DS85" i="13"/>
  <c r="BN87" i="13"/>
  <c r="CY88" i="13"/>
  <c r="AZ90" i="13"/>
  <c r="DQ83" i="13"/>
  <c r="BH85" i="13"/>
  <c r="CQ86" i="13"/>
  <c r="EA87" i="13"/>
  <c r="BZ89" i="13"/>
  <c r="BG84" i="13"/>
  <c r="CO85" i="13"/>
  <c r="DX86" i="13"/>
  <c r="BU88" i="13"/>
  <c r="CF84" i="13"/>
  <c r="DN85" i="13"/>
  <c r="BI87" i="13"/>
  <c r="CT88" i="13"/>
  <c r="EF89" i="13"/>
  <c r="EB83" i="13"/>
  <c r="BS85" i="13"/>
  <c r="DB86" i="13"/>
  <c r="AY88" i="13"/>
  <c r="BR84" i="13"/>
  <c r="CZ85" i="13"/>
  <c r="EA86" i="13"/>
  <c r="DW87" i="13"/>
  <c r="EB88" i="13"/>
  <c r="DR89" i="13"/>
  <c r="ED83" i="13"/>
  <c r="EE84" i="13"/>
  <c r="DQ85" i="13"/>
  <c r="DD86" i="13"/>
  <c r="DH87" i="13"/>
  <c r="CW88" i="13"/>
  <c r="CM89" i="13"/>
  <c r="BV90" i="13"/>
  <c r="CI91" i="13"/>
  <c r="CB92" i="13"/>
  <c r="CL93" i="13"/>
  <c r="CG94" i="13"/>
  <c r="CC95" i="13"/>
  <c r="CK90" i="13"/>
  <c r="CR91" i="13"/>
  <c r="CK92" i="13"/>
  <c r="CU93" i="13"/>
  <c r="CP94" i="13"/>
  <c r="BV95" i="13"/>
  <c r="EH95" i="13"/>
  <c r="DO96" i="13"/>
  <c r="CW97" i="13"/>
  <c r="BZ90" i="13"/>
  <c r="BT91" i="13"/>
  <c r="EG91" i="13"/>
  <c r="DJ92" i="13"/>
  <c r="CN93" i="13"/>
  <c r="BS94" i="13"/>
  <c r="EE94" i="13"/>
  <c r="DK95" i="13"/>
  <c r="CR96" i="13"/>
  <c r="BZ97" i="13"/>
  <c r="DZ89" i="13"/>
  <c r="ED90" i="13"/>
  <c r="DJ91" i="13"/>
  <c r="CM92" i="13"/>
  <c r="BQ93" i="13"/>
  <c r="EC93" i="13"/>
  <c r="DH94" i="13"/>
  <c r="CN95" i="13"/>
  <c r="BU96" i="13"/>
  <c r="EG96" i="13"/>
  <c r="DO97" i="13"/>
  <c r="CC90" i="13"/>
  <c r="BV91" i="13"/>
  <c r="AZ92" i="13"/>
  <c r="DL92" i="13"/>
  <c r="CP93" i="13"/>
  <c r="BU94" i="13"/>
  <c r="EG94" i="13"/>
  <c r="DN89" i="13"/>
  <c r="DW90" i="13"/>
  <c r="DD91" i="13"/>
  <c r="CG92" i="13"/>
  <c r="BK93" i="13"/>
  <c r="DW93" i="13"/>
  <c r="DB94" i="13"/>
  <c r="CH95" i="13"/>
  <c r="BO96" i="13"/>
  <c r="DK88" i="13"/>
  <c r="CS90" i="13"/>
  <c r="CG91" i="13"/>
  <c r="BJ92" i="13"/>
  <c r="DV92" i="13"/>
  <c r="CZ93" i="13"/>
  <c r="CE94" i="13"/>
  <c r="BK95" i="13"/>
  <c r="DW95" i="13"/>
  <c r="DD96" i="13"/>
  <c r="EG89" i="13"/>
  <c r="EH90" i="13"/>
  <c r="DN91" i="13"/>
  <c r="CQ92" i="13"/>
  <c r="BU93" i="13"/>
  <c r="EG93" i="13"/>
  <c r="DL94" i="13"/>
  <c r="CR95" i="13"/>
  <c r="BY96" i="13"/>
  <c r="BG97" i="13"/>
  <c r="DE95" i="13"/>
  <c r="DL97" i="13"/>
  <c r="CV98" i="13"/>
  <c r="CF99" i="13"/>
  <c r="BQ100" i="13"/>
  <c r="EC100" i="13"/>
  <c r="DO101" i="13"/>
  <c r="DB102" i="13"/>
  <c r="CP103" i="13"/>
  <c r="CL97" i="13"/>
  <c r="CG98" i="13"/>
  <c r="BQ99" i="13"/>
  <c r="EC99" i="13"/>
  <c r="DN100" i="13"/>
  <c r="CZ101" i="13"/>
  <c r="CM102" i="13"/>
  <c r="CA103" i="13"/>
  <c r="BP104" i="13"/>
  <c r="EB104" i="13"/>
  <c r="DD97" i="13"/>
  <c r="CP98" i="13"/>
  <c r="BZ99" i="13"/>
  <c r="BK100" i="13"/>
  <c r="DW100" i="13"/>
  <c r="DI101" i="13"/>
  <c r="CV102" i="13"/>
  <c r="CJ103" i="13"/>
  <c r="BY104" i="13"/>
  <c r="BO105" i="13"/>
  <c r="CX96" i="13"/>
  <c r="EF97" i="13"/>
  <c r="DO98" i="13"/>
  <c r="CY99" i="13"/>
  <c r="CJ100" i="13"/>
  <c r="BV101" i="13"/>
  <c r="EH101" i="13"/>
  <c r="DU102" i="13"/>
  <c r="BM97" i="13"/>
  <c r="BT98" i="13"/>
  <c r="EF98" i="13"/>
  <c r="DP99" i="13"/>
  <c r="DA100" i="13"/>
  <c r="CM101" i="13"/>
  <c r="BZ102" i="13"/>
  <c r="DY95" i="13"/>
  <c r="DR97" i="13"/>
  <c r="DA98" i="13"/>
  <c r="CK99" i="13"/>
  <c r="BV100" i="13"/>
  <c r="EH100" i="13"/>
  <c r="DT101" i="13"/>
  <c r="DG102" i="13"/>
  <c r="CU103" i="13"/>
  <c r="BP97" i="13"/>
  <c r="BV98" i="13"/>
  <c r="EH98" i="13"/>
  <c r="DR99" i="13"/>
  <c r="DC100" i="13"/>
  <c r="CO101" i="13"/>
  <c r="CB102" i="13"/>
  <c r="EG95" i="13"/>
  <c r="DT97" i="13"/>
  <c r="DC98" i="13"/>
  <c r="CM99" i="13"/>
  <c r="BX100" i="13"/>
  <c r="BJ101" i="13"/>
  <c r="DV101" i="13"/>
  <c r="DI102" i="13"/>
  <c r="AP73" i="13"/>
  <c r="DE82" i="13"/>
  <c r="BL79" i="13"/>
  <c r="DW83" i="13"/>
  <c r="DI84" i="13"/>
  <c r="BX90" i="13"/>
  <c r="BL88" i="13"/>
  <c r="BH87" i="13"/>
  <c r="CG87" i="13"/>
  <c r="CQ85" i="13"/>
  <c r="DX85" i="13"/>
  <c r="DQ82" i="13"/>
  <c r="DL86" i="13"/>
  <c r="CJ90" i="13"/>
  <c r="CO94" i="13"/>
  <c r="CS92" i="13"/>
  <c r="BK96" i="13"/>
  <c r="CC91" i="13"/>
  <c r="CA94" i="13"/>
  <c r="CH97" i="13"/>
  <c r="CU92" i="13"/>
  <c r="CV95" i="13"/>
  <c r="CP90" i="13"/>
  <c r="CX93" i="13"/>
  <c r="EF90" i="13"/>
  <c r="EE93" i="13"/>
  <c r="BE89" i="13"/>
  <c r="ED92" i="13"/>
  <c r="EE95" i="13"/>
  <c r="DV91" i="13"/>
  <c r="DT94" i="13"/>
  <c r="BF96" i="13"/>
  <c r="EB99" i="13"/>
  <c r="CY101" i="13"/>
  <c r="BZ103" i="13"/>
  <c r="BQ98" i="13"/>
  <c r="DM99" i="13"/>
  <c r="CJ101" i="13"/>
  <c r="BK103" i="13"/>
  <c r="DL104" i="13"/>
  <c r="BZ98" i="13"/>
  <c r="DV99" i="13"/>
  <c r="CS101" i="13"/>
  <c r="BT103" i="13"/>
  <c r="DU104" i="13"/>
  <c r="DP97" i="13"/>
  <c r="CI99" i="13"/>
  <c r="EF100" i="13"/>
  <c r="DE102" i="13"/>
  <c r="DF97" i="13"/>
  <c r="DP98" i="13"/>
  <c r="EF99" i="13"/>
  <c r="EG100" i="13"/>
  <c r="BJ102" i="13"/>
  <c r="DF96" i="13"/>
  <c r="BU98" i="13"/>
  <c r="BU99" i="13"/>
  <c r="CL100" i="13"/>
  <c r="CN101" i="13"/>
  <c r="CQ102" i="13"/>
  <c r="DK103" i="13"/>
  <c r="DS97" i="13"/>
  <c r="DR98" i="13"/>
  <c r="EH99" i="13"/>
  <c r="BI101" i="13"/>
  <c r="BL102" i="13"/>
  <c r="DN96" i="13"/>
  <c r="BW98" i="13"/>
  <c r="BW99" i="13"/>
  <c r="CN100" i="13"/>
  <c r="CP101" i="13"/>
  <c r="CS102" i="13"/>
  <c r="CO103" i="13"/>
  <c r="CD104" i="13"/>
  <c r="CU104" i="13"/>
  <c r="CZ105" i="13"/>
  <c r="CR106" i="13"/>
  <c r="CJ107" i="13"/>
  <c r="CC108" i="13"/>
  <c r="BW109" i="13"/>
  <c r="BR110" i="13"/>
  <c r="ED110" i="13"/>
  <c r="DZ111" i="13"/>
  <c r="BM104" i="13"/>
  <c r="BZ105" i="13"/>
  <c r="BU106" i="13"/>
  <c r="EG106" i="13"/>
  <c r="DY107" i="13"/>
  <c r="DR108" i="13"/>
  <c r="DL109" i="13"/>
  <c r="DG110" i="13"/>
  <c r="DC111" i="13"/>
  <c r="CZ112" i="13"/>
  <c r="CX113" i="13"/>
  <c r="CT103" i="13"/>
  <c r="DS104" i="13"/>
  <c r="DS105" i="13"/>
  <c r="DJ106" i="13"/>
  <c r="DB107" i="13"/>
  <c r="EA80" i="13"/>
  <c r="DM80" i="13"/>
  <c r="CL85" i="13"/>
  <c r="DC85" i="13"/>
  <c r="DA83" i="13"/>
  <c r="BJ89" i="13"/>
  <c r="BE88" i="13"/>
  <c r="CD88" i="13"/>
  <c r="CL86" i="13"/>
  <c r="CU86" i="13"/>
  <c r="DN83" i="13"/>
  <c r="CB87" i="13"/>
  <c r="BR91" i="13"/>
  <c r="BM95" i="13"/>
  <c r="BO93" i="13"/>
  <c r="CY96" i="13"/>
  <c r="DQ91" i="13"/>
  <c r="DO94" i="13"/>
  <c r="CA89" i="13"/>
  <c r="BA93" i="13"/>
  <c r="BE96" i="13"/>
  <c r="BD91" i="13"/>
  <c r="BE94" i="13"/>
  <c r="CN91" i="13"/>
  <c r="CL94" i="13"/>
  <c r="BT90" i="13"/>
  <c r="CJ93" i="13"/>
  <c r="CN96" i="13"/>
  <c r="CA92" i="13"/>
  <c r="CB95" i="13"/>
  <c r="CK97" i="13"/>
  <c r="BY100" i="13"/>
  <c r="DW101" i="13"/>
  <c r="CX103" i="13"/>
  <c r="CO98" i="13"/>
  <c r="BJ100" i="13"/>
  <c r="DH101" i="13"/>
  <c r="CI103" i="13"/>
  <c r="DM95" i="13"/>
  <c r="CX98" i="13"/>
  <c r="BS100" i="13"/>
  <c r="DQ101" i="13"/>
  <c r="CR103" i="13"/>
  <c r="BW105" i="13"/>
  <c r="BK98" i="13"/>
  <c r="DG99" i="13"/>
  <c r="CD101" i="13"/>
  <c r="EC102" i="13"/>
  <c r="DY97" i="13"/>
  <c r="BL99" i="13"/>
  <c r="BM100" i="13"/>
  <c r="BO101" i="13"/>
  <c r="CH102" i="13"/>
  <c r="EB96" i="13"/>
  <c r="CC98" i="13"/>
  <c r="CS99" i="13"/>
  <c r="CT100" i="13"/>
  <c r="CV101" i="13"/>
  <c r="DO102" i="13"/>
  <c r="CO95" i="13"/>
  <c r="EA97" i="13"/>
  <c r="BN99" i="13"/>
  <c r="BO100" i="13"/>
  <c r="BQ101" i="13"/>
  <c r="CJ102" i="13"/>
  <c r="EH96" i="13"/>
  <c r="CE98" i="13"/>
  <c r="CU99" i="13"/>
  <c r="CV100" i="13"/>
  <c r="CX101" i="13"/>
  <c r="DA102" i="13"/>
  <c r="CW103" i="13"/>
  <c r="BP103" i="13"/>
  <c r="DG104" i="13"/>
  <c r="DI105" i="13"/>
  <c r="CZ106" i="13"/>
  <c r="CR107" i="13"/>
  <c r="CK108" i="13"/>
  <c r="CE109" i="13"/>
  <c r="BZ110" i="13"/>
  <c r="BV111" i="13"/>
  <c r="EH111" i="13"/>
  <c r="CA104" i="13"/>
  <c r="CI105" i="13"/>
  <c r="CC106" i="13"/>
  <c r="BU107" i="13"/>
  <c r="EG107" i="13"/>
  <c r="DZ108" i="13"/>
  <c r="DT109" i="13"/>
  <c r="DO110" i="13"/>
  <c r="DK111" i="13"/>
  <c r="DH112" i="13"/>
  <c r="DF113" i="13"/>
  <c r="DL103" i="13"/>
  <c r="EE104" i="13"/>
  <c r="EA105" i="13"/>
  <c r="DR106" i="13"/>
  <c r="DJ107" i="13"/>
  <c r="DC73" i="13"/>
  <c r="BM80" i="13"/>
  <c r="CB82" i="13"/>
  <c r="DS81" i="13"/>
  <c r="CW86" i="13"/>
  <c r="BB86" i="13"/>
  <c r="AX84" i="13"/>
  <c r="CX89" i="13"/>
  <c r="BG83" i="13"/>
  <c r="DR88" i="13"/>
  <c r="DZ86" i="13"/>
  <c r="AU87" i="13"/>
  <c r="AU84" i="13"/>
  <c r="DP87" i="13"/>
  <c r="CQ91" i="13"/>
  <c r="CK95" i="13"/>
  <c r="DC93" i="13"/>
  <c r="DW96" i="13"/>
  <c r="BF92" i="13"/>
  <c r="BG95" i="13"/>
  <c r="BB90" i="13"/>
  <c r="BY93" i="13"/>
  <c r="CC96" i="13"/>
  <c r="CE91" i="13"/>
  <c r="CC94" i="13"/>
  <c r="DL91" i="13"/>
  <c r="DJ94" i="13"/>
  <c r="DE90" i="13"/>
  <c r="DH93" i="13"/>
  <c r="DL96" i="13"/>
  <c r="CY92" i="13"/>
  <c r="CZ95" i="13"/>
  <c r="DU97" i="13"/>
  <c r="CG100" i="13"/>
  <c r="EE101" i="13"/>
  <c r="DI95" i="13"/>
  <c r="CW98" i="13"/>
  <c r="BR100" i="13"/>
  <c r="DP101" i="13"/>
  <c r="CQ103" i="13"/>
  <c r="BN96" i="13"/>
  <c r="DF98" i="13"/>
  <c r="CA100" i="13"/>
  <c r="DY101" i="13"/>
  <c r="CZ103" i="13"/>
  <c r="CE105" i="13"/>
  <c r="BS98" i="13"/>
  <c r="DO99" i="13"/>
  <c r="CL101" i="13"/>
  <c r="BM103" i="13"/>
  <c r="EG97" i="13"/>
  <c r="BT99" i="13"/>
  <c r="BU100" i="13"/>
  <c r="BW101" i="13"/>
  <c r="CP102" i="13"/>
  <c r="BN97" i="13"/>
  <c r="CK98" i="13"/>
  <c r="DA99" i="13"/>
  <c r="DB100" i="13"/>
  <c r="DD101" i="13"/>
  <c r="DW102" i="13"/>
  <c r="EC95" i="13"/>
  <c r="BF98" i="13"/>
  <c r="BV99" i="13"/>
  <c r="BW100" i="13"/>
  <c r="BY101" i="13"/>
  <c r="CR102" i="13"/>
  <c r="BT97" i="13"/>
  <c r="CM98" i="13"/>
  <c r="DC99" i="13"/>
  <c r="DD100" i="13"/>
  <c r="DF101" i="13"/>
  <c r="DQ102" i="13"/>
  <c r="DE103" i="13"/>
  <c r="CN103" i="13"/>
  <c r="DQ104" i="13"/>
  <c r="DQ105" i="13"/>
  <c r="DH106" i="13"/>
  <c r="CZ107" i="13"/>
  <c r="CS108" i="13"/>
  <c r="CM109" i="13"/>
  <c r="CH110" i="13"/>
  <c r="CD111" i="13"/>
  <c r="CA112" i="13"/>
  <c r="CL104" i="13"/>
  <c r="CR105" i="13"/>
  <c r="CK106" i="13"/>
  <c r="CC107" i="13"/>
  <c r="BV108" i="13"/>
  <c r="EH108" i="13"/>
  <c r="EB109" i="13"/>
  <c r="DW110" i="13"/>
  <c r="DS111" i="13"/>
  <c r="DP112" i="13"/>
  <c r="DN113" i="13"/>
  <c r="DZ103" i="13"/>
  <c r="BR105" i="13"/>
  <c r="BN106" i="13"/>
  <c r="DZ106" i="13"/>
  <c r="DR107" i="13"/>
  <c r="DK108" i="13"/>
  <c r="DE109" i="13"/>
  <c r="CZ110" i="13"/>
  <c r="CV111" i="13"/>
  <c r="CS112" i="13"/>
  <c r="CQ113" i="13"/>
  <c r="CC103" i="13"/>
  <c r="DJ104" i="13"/>
  <c r="DL105" i="13"/>
  <c r="DC106" i="13"/>
  <c r="CU107" i="13"/>
  <c r="CN108" i="13"/>
  <c r="CH109" i="13"/>
  <c r="CC110" i="13"/>
  <c r="BY111" i="13"/>
  <c r="DA104" i="13"/>
  <c r="DE105" i="13"/>
  <c r="CV106" i="13"/>
  <c r="CN107" i="13"/>
  <c r="CG108" i="13"/>
  <c r="CA109" i="13"/>
  <c r="BV110" i="13"/>
  <c r="EH110" i="13"/>
  <c r="ED111" i="13"/>
  <c r="EA112" i="13"/>
  <c r="DB103" i="13"/>
  <c r="DX104" i="13"/>
  <c r="DV105" i="13"/>
  <c r="DM106" i="13"/>
  <c r="DE107" i="13"/>
  <c r="CX108" i="13"/>
  <c r="CR109" i="13"/>
  <c r="CM110" i="13"/>
  <c r="CI111" i="13"/>
  <c r="CF112" i="13"/>
  <c r="CD113" i="13"/>
  <c r="BU104" i="13"/>
  <c r="CF105" i="13"/>
  <c r="BZ106" i="13"/>
  <c r="BR107" i="13"/>
  <c r="ED107" i="13"/>
  <c r="DW108" i="13"/>
  <c r="DQ109" i="13"/>
  <c r="DL110" i="13"/>
  <c r="DH111" i="13"/>
  <c r="DE112" i="13"/>
  <c r="BN103" i="13"/>
  <c r="DF104" i="13"/>
  <c r="DH105" i="13"/>
  <c r="CY106" i="13"/>
  <c r="CQ107" i="13"/>
  <c r="CJ108" i="13"/>
  <c r="CD109" i="13"/>
  <c r="BY110" i="13"/>
  <c r="BU111" i="13"/>
  <c r="EG111" i="13"/>
  <c r="ED112" i="13"/>
  <c r="CR113" i="13"/>
  <c r="DJ114" i="13"/>
  <c r="DJ115" i="13"/>
  <c r="DK116" i="13"/>
  <c r="DM117" i="13"/>
  <c r="DP118" i="13"/>
  <c r="DT119" i="13"/>
  <c r="DY120" i="13"/>
  <c r="EE121" i="13"/>
  <c r="CH123" i="13"/>
  <c r="CQ124" i="13"/>
  <c r="EE112" i="13"/>
  <c r="DC114" i="13"/>
  <c r="BC72" i="13"/>
  <c r="DF82" i="13"/>
  <c r="BR88" i="13"/>
  <c r="AX87" i="13"/>
  <c r="EH84" i="13"/>
  <c r="EH83" i="13"/>
  <c r="BP84" i="13"/>
  <c r="DP89" i="13"/>
  <c r="DV87" i="13"/>
  <c r="DG87" i="13"/>
  <c r="CY84" i="13"/>
  <c r="CG88" i="13"/>
  <c r="BL92" i="13"/>
  <c r="DW89" i="13"/>
  <c r="BZ94" i="13"/>
  <c r="CG97" i="13"/>
  <c r="CT92" i="13"/>
  <c r="CU95" i="13"/>
  <c r="DJ90" i="13"/>
  <c r="DM93" i="13"/>
  <c r="DQ96" i="13"/>
  <c r="DS91" i="13"/>
  <c r="DQ94" i="13"/>
  <c r="BQ92" i="13"/>
  <c r="BR95" i="13"/>
  <c r="BP91" i="13"/>
  <c r="BO94" i="13"/>
  <c r="CQ89" i="13"/>
  <c r="BE93" i="13"/>
  <c r="BI96" i="13"/>
  <c r="CF98" i="13"/>
  <c r="CO100" i="13"/>
  <c r="BN102" i="13"/>
  <c r="BJ96" i="13"/>
  <c r="DE98" i="13"/>
  <c r="BZ100" i="13"/>
  <c r="DX101" i="13"/>
  <c r="CY103" i="13"/>
  <c r="CT96" i="13"/>
  <c r="DN98" i="13"/>
  <c r="CI100" i="13"/>
  <c r="EG101" i="13"/>
  <c r="DH103" i="13"/>
  <c r="CM105" i="13"/>
  <c r="CA98" i="13"/>
  <c r="DW99" i="13"/>
  <c r="CT101" i="13"/>
  <c r="BU103" i="13"/>
  <c r="CB98" i="13"/>
  <c r="CB99" i="13"/>
  <c r="CC100" i="13"/>
  <c r="CU101" i="13"/>
  <c r="CX102" i="13"/>
  <c r="CD97" i="13"/>
  <c r="DI98" i="13"/>
  <c r="DI99" i="13"/>
  <c r="DJ100" i="13"/>
  <c r="EB101" i="13"/>
  <c r="EE102" i="13"/>
  <c r="CD96" i="13"/>
  <c r="CD98" i="13"/>
  <c r="CD99" i="13"/>
  <c r="CE100" i="13"/>
  <c r="CW101" i="13"/>
  <c r="CZ102" i="13"/>
  <c r="CJ97" i="13"/>
  <c r="DK98" i="13"/>
  <c r="DK99" i="13"/>
  <c r="DL100" i="13"/>
  <c r="ED101" i="13"/>
  <c r="DY102" i="13"/>
  <c r="DM103" i="13"/>
  <c r="DI103" i="13"/>
  <c r="EA104" i="13"/>
  <c r="DY105" i="13"/>
  <c r="DP106" i="13"/>
  <c r="DH107" i="13"/>
  <c r="DA108" i="13"/>
  <c r="CU109" i="13"/>
  <c r="CP110" i="13"/>
  <c r="CL111" i="13"/>
  <c r="CI112" i="13"/>
  <c r="CX104" i="13"/>
  <c r="DA105" i="13"/>
  <c r="CS106" i="13"/>
  <c r="CK107" i="13"/>
  <c r="CD108" i="13"/>
  <c r="BX109" i="13"/>
  <c r="BS110" i="13"/>
  <c r="EE110" i="13"/>
  <c r="EA111" i="13"/>
  <c r="DX112" i="13"/>
  <c r="DV113" i="13"/>
  <c r="BO104" i="13"/>
  <c r="CA105" i="13"/>
  <c r="BV106" i="13"/>
  <c r="EH106" i="13"/>
  <c r="DZ107" i="13"/>
  <c r="DS108" i="13"/>
  <c r="DM109" i="13"/>
  <c r="DH110" i="13"/>
  <c r="DD111" i="13"/>
  <c r="DA112" i="13"/>
  <c r="CY113" i="13"/>
  <c r="CV103" i="13"/>
  <c r="DV104" i="13"/>
  <c r="DT105" i="13"/>
  <c r="DK106" i="13"/>
  <c r="DC107" i="13"/>
  <c r="CV108" i="13"/>
  <c r="CP109" i="13"/>
  <c r="CK110" i="13"/>
  <c r="CD103" i="13"/>
  <c r="DK104" i="13"/>
  <c r="DM105" i="13"/>
  <c r="DD106" i="13"/>
  <c r="CV107" i="13"/>
  <c r="CO108" i="13"/>
  <c r="CI109" i="13"/>
  <c r="CD110" i="13"/>
  <c r="BZ111" i="13"/>
  <c r="BW112" i="13"/>
  <c r="BU113" i="13"/>
  <c r="DR103" i="13"/>
  <c r="EH104" i="13"/>
  <c r="ED105" i="13"/>
  <c r="DU106" i="13"/>
  <c r="DM107" i="13"/>
  <c r="DF108" i="13"/>
  <c r="CZ109" i="13"/>
  <c r="CU110" i="13"/>
  <c r="CQ111" i="13"/>
  <c r="CN112" i="13"/>
  <c r="CL113" i="13"/>
  <c r="CI104" i="13"/>
  <c r="CO105" i="13"/>
  <c r="CH106" i="13"/>
  <c r="BZ107" i="13"/>
  <c r="BS108" i="13"/>
  <c r="EE108" i="13"/>
  <c r="DY109" i="13"/>
  <c r="DT110" i="13"/>
  <c r="DP111" i="13"/>
  <c r="DM112" i="13"/>
  <c r="CL103" i="13"/>
  <c r="DP104" i="13"/>
  <c r="DP105" i="13"/>
  <c r="DG106" i="13"/>
  <c r="CY107" i="13"/>
  <c r="CR108" i="13"/>
  <c r="CL109" i="13"/>
  <c r="CG110" i="13"/>
  <c r="CC111" i="13"/>
  <c r="BZ112" i="13"/>
  <c r="BX113" i="13"/>
  <c r="DI113" i="13"/>
  <c r="DR114" i="13"/>
  <c r="DR115" i="13"/>
  <c r="DS116" i="13"/>
  <c r="DU117" i="13"/>
  <c r="DX118" i="13"/>
  <c r="EB119" i="13"/>
  <c r="EG120" i="13"/>
  <c r="CH122" i="13"/>
  <c r="CP123" i="13"/>
  <c r="CY124" i="13"/>
  <c r="CW113" i="13"/>
  <c r="BN72" i="13"/>
  <c r="AX80" i="13"/>
  <c r="CD81" i="13"/>
  <c r="DQ79" i="13"/>
  <c r="BG91" i="13"/>
  <c r="CI88" i="13"/>
  <c r="CA86" i="13"/>
  <c r="BY85" i="13"/>
  <c r="CX85" i="13"/>
  <c r="DL83" i="13"/>
  <c r="BB84" i="13"/>
  <c r="CV88" i="13"/>
  <c r="DA85" i="13"/>
  <c r="BW89" i="13"/>
  <c r="BF93" i="13"/>
  <c r="CB91" i="13"/>
  <c r="BF95" i="13"/>
  <c r="BA90" i="13"/>
  <c r="BX93" i="13"/>
  <c r="CB96" i="13"/>
  <c r="CT91" i="13"/>
  <c r="CR94" i="13"/>
  <c r="CY97" i="13"/>
  <c r="CV92" i="13"/>
  <c r="BC89" i="13"/>
  <c r="EC92" i="13"/>
  <c r="ED95" i="13"/>
  <c r="EC91" i="13"/>
  <c r="EA94" i="13"/>
  <c r="DP90" i="13"/>
  <c r="DQ93" i="13"/>
  <c r="DU96" i="13"/>
  <c r="BP99" i="13"/>
  <c r="BK101" i="13"/>
  <c r="DJ102" i="13"/>
  <c r="DB97" i="13"/>
  <c r="BY99" i="13"/>
  <c r="DV100" i="13"/>
  <c r="CU102" i="13"/>
  <c r="BX104" i="13"/>
  <c r="DN97" i="13"/>
  <c r="CH99" i="13"/>
  <c r="EE100" i="13"/>
  <c r="DD102" i="13"/>
  <c r="CG104" i="13"/>
  <c r="DZ96" i="13"/>
  <c r="DW98" i="13"/>
  <c r="CR100" i="13"/>
  <c r="BQ102" i="13"/>
  <c r="DB96" i="13"/>
  <c r="CR98" i="13"/>
  <c r="CR99" i="13"/>
  <c r="DI100" i="13"/>
  <c r="DK101" i="13"/>
  <c r="DN102" i="13"/>
  <c r="DZ97" i="13"/>
  <c r="DY98" i="13"/>
  <c r="DY99" i="13"/>
  <c r="BP101" i="13"/>
  <c r="BS102" i="13"/>
  <c r="BW103" i="13"/>
  <c r="CF97" i="13"/>
  <c r="CT98" i="13"/>
  <c r="CT99" i="13"/>
  <c r="DK100" i="13"/>
  <c r="DM101" i="13"/>
  <c r="DP102" i="13"/>
  <c r="EB97" i="13"/>
  <c r="EA98" i="13"/>
  <c r="EA99" i="13"/>
  <c r="BR101" i="13"/>
  <c r="BU102" i="13"/>
  <c r="BQ103" i="13"/>
  <c r="EC103" i="13"/>
  <c r="BL104" i="13"/>
  <c r="BY105" i="13"/>
  <c r="BT106" i="13"/>
  <c r="EF106" i="13"/>
  <c r="DX107" i="13"/>
  <c r="DQ108" i="13"/>
  <c r="DK109" i="13"/>
  <c r="DF110" i="13"/>
  <c r="DB111" i="13"/>
  <c r="CS103" i="13"/>
  <c r="DR104" i="13"/>
  <c r="DR105" i="13"/>
  <c r="DI106" i="13"/>
  <c r="DA107" i="13"/>
  <c r="CT108" i="13"/>
  <c r="CN109" i="13"/>
  <c r="CI110" i="13"/>
  <c r="CE111" i="13"/>
  <c r="CB112" i="13"/>
  <c r="BZ113" i="13"/>
  <c r="BY114" i="13"/>
  <c r="CM104" i="13"/>
  <c r="CS105" i="13"/>
  <c r="CL106" i="13"/>
  <c r="CD107" i="13"/>
  <c r="BW108" i="13"/>
  <c r="BQ109" i="13"/>
  <c r="EC109" i="13"/>
  <c r="DX110" i="13"/>
  <c r="DT111" i="13"/>
  <c r="DQ112" i="13"/>
  <c r="DO113" i="13"/>
  <c r="EA103" i="13"/>
  <c r="BS105" i="13"/>
  <c r="BO106" i="13"/>
  <c r="EA106" i="13"/>
  <c r="DS107" i="13"/>
  <c r="DL108" i="13"/>
  <c r="DF109" i="13"/>
  <c r="DA110" i="13"/>
  <c r="DQ103" i="13"/>
  <c r="EG104" i="13"/>
  <c r="EC105" i="13"/>
  <c r="DT106" i="13"/>
  <c r="DL107" i="13"/>
  <c r="DE108" i="13"/>
  <c r="CY109" i="13"/>
  <c r="CT110" i="13"/>
  <c r="CP111" i="13"/>
  <c r="CM112" i="13"/>
  <c r="CK113" i="13"/>
  <c r="BT104" i="13"/>
  <c r="CD105" i="13"/>
  <c r="BY106" i="13"/>
  <c r="BQ107" i="13"/>
  <c r="EC107" i="13"/>
  <c r="DV108" i="13"/>
  <c r="DP109" i="13"/>
  <c r="DK110" i="13"/>
  <c r="DG111" i="13"/>
  <c r="DD112" i="13"/>
  <c r="EF102" i="13"/>
  <c r="DC104" i="13"/>
  <c r="DG105" i="13"/>
  <c r="CX106" i="13"/>
  <c r="CP107" i="13"/>
  <c r="CI108" i="13"/>
  <c r="CC109" i="13"/>
  <c r="BX110" i="13"/>
  <c r="BT111" i="13"/>
  <c r="EF111" i="13"/>
  <c r="EC112" i="13"/>
  <c r="DT103" i="13"/>
  <c r="BN105" i="13"/>
  <c r="EF105" i="13"/>
  <c r="DW106" i="13"/>
  <c r="DO107" i="13"/>
  <c r="DH108" i="13"/>
  <c r="DB109" i="13"/>
  <c r="CW110" i="13"/>
  <c r="CS111" i="13"/>
  <c r="CP112" i="13"/>
  <c r="CN113" i="13"/>
  <c r="EC113" i="13"/>
  <c r="EH114" i="13"/>
  <c r="EH115" i="13"/>
  <c r="BY117" i="13"/>
  <c r="CB118" i="13"/>
  <c r="CF119" i="13"/>
  <c r="CK120" i="13"/>
  <c r="CQ121" i="13"/>
  <c r="CX122" i="13"/>
  <c r="DF123" i="13"/>
  <c r="DO124" i="13"/>
  <c r="DT113" i="13"/>
  <c r="EA114" i="13"/>
  <c r="EA115" i="13"/>
  <c r="EB116" i="13"/>
  <c r="ED117" i="13"/>
  <c r="EG118" i="13"/>
  <c r="CD120" i="13"/>
  <c r="CJ121" i="13"/>
  <c r="CQ122" i="13"/>
  <c r="CY123" i="13"/>
  <c r="DB112" i="13"/>
  <c r="CV114" i="13"/>
  <c r="CV115" i="13"/>
  <c r="CW116" i="13"/>
  <c r="CY117" i="13"/>
  <c r="DB118" i="13"/>
  <c r="DF119" i="13"/>
  <c r="DK120" i="13"/>
  <c r="DQ121" i="13"/>
  <c r="DX122" i="13"/>
  <c r="EF123" i="13"/>
  <c r="DL113" i="13"/>
  <c r="DU114" i="13"/>
  <c r="DU115" i="13"/>
  <c r="DV116" i="13"/>
  <c r="DX117" i="13"/>
  <c r="EA118" i="13"/>
  <c r="EE119" i="13"/>
  <c r="CD121" i="13"/>
  <c r="CZ72" i="13"/>
  <c r="DP81" i="13"/>
  <c r="CS82" i="13"/>
  <c r="DV80" i="13"/>
  <c r="BT83" i="13"/>
  <c r="DW88" i="13"/>
  <c r="DO86" i="13"/>
  <c r="DM85" i="13"/>
  <c r="AW86" i="13"/>
  <c r="BI84" i="13"/>
  <c r="CP84" i="13"/>
  <c r="AX89" i="13"/>
  <c r="DY85" i="13"/>
  <c r="CU89" i="13"/>
  <c r="CT93" i="13"/>
  <c r="CZ91" i="13"/>
  <c r="CD95" i="13"/>
  <c r="CL90" i="13"/>
  <c r="CV93" i="13"/>
  <c r="CZ96" i="13"/>
  <c r="DR91" i="13"/>
  <c r="DP94" i="13"/>
  <c r="DC88" i="13"/>
  <c r="DT92" i="13"/>
  <c r="ED89" i="13"/>
  <c r="BS93" i="13"/>
  <c r="BW96" i="13"/>
  <c r="BR92" i="13"/>
  <c r="BS95" i="13"/>
  <c r="BH91" i="13"/>
  <c r="BH94" i="13"/>
  <c r="BO97" i="13"/>
  <c r="CN99" i="13"/>
  <c r="BS101" i="13"/>
  <c r="DR102" i="13"/>
  <c r="DM97" i="13"/>
  <c r="CG99" i="13"/>
  <c r="ED100" i="13"/>
  <c r="DC102" i="13"/>
  <c r="CF104" i="13"/>
  <c r="DW97" i="13"/>
  <c r="CP99" i="13"/>
  <c r="BM101" i="13"/>
  <c r="DL102" i="13"/>
  <c r="CO104" i="13"/>
  <c r="BL97" i="13"/>
  <c r="EE98" i="13"/>
  <c r="CZ100" i="13"/>
  <c r="BY102" i="13"/>
  <c r="CC97" i="13"/>
  <c r="CZ98" i="13"/>
  <c r="CZ99" i="13"/>
  <c r="DQ100" i="13"/>
  <c r="DS101" i="13"/>
  <c r="DV102" i="13"/>
  <c r="EH97" i="13"/>
  <c r="EG98" i="13"/>
  <c r="EG99" i="13"/>
  <c r="BX101" i="13"/>
  <c r="CA102" i="13"/>
  <c r="CE103" i="13"/>
  <c r="CV97" i="13"/>
  <c r="DB98" i="13"/>
  <c r="DB99" i="13"/>
  <c r="DS100" i="13"/>
  <c r="DU101" i="13"/>
  <c r="DX102" i="13"/>
  <c r="BG98" i="13"/>
  <c r="BG99" i="13"/>
  <c r="BH100" i="13"/>
  <c r="BZ101" i="13"/>
  <c r="CC102" i="13"/>
  <c r="BY103" i="13"/>
  <c r="BN104" i="13"/>
  <c r="BZ104" i="13"/>
  <c r="CH105" i="13"/>
  <c r="CB106" i="13"/>
  <c r="BT107" i="13"/>
  <c r="EF107" i="13"/>
  <c r="DY108" i="13"/>
  <c r="DS109" i="13"/>
  <c r="DN110" i="13"/>
  <c r="DJ111" i="13"/>
  <c r="DJ103" i="13"/>
  <c r="ED104" i="13"/>
  <c r="DZ105" i="13"/>
  <c r="DQ106" i="13"/>
  <c r="DI107" i="13"/>
  <c r="DB108" i="13"/>
  <c r="CV109" i="13"/>
  <c r="CQ110" i="13"/>
  <c r="CM111" i="13"/>
  <c r="CJ112" i="13"/>
  <c r="CH113" i="13"/>
  <c r="CG114" i="13"/>
  <c r="CY104" i="13"/>
  <c r="DB105" i="13"/>
  <c r="CT106" i="13"/>
  <c r="CL107" i="13"/>
  <c r="CE108" i="13"/>
  <c r="BY109" i="13"/>
  <c r="BT110" i="13"/>
  <c r="EF110" i="13"/>
  <c r="EB111" i="13"/>
  <c r="DY112" i="13"/>
  <c r="DW113" i="13"/>
  <c r="BR104" i="13"/>
  <c r="CB105" i="13"/>
  <c r="BW106" i="13"/>
  <c r="BO107" i="13"/>
  <c r="EA107" i="13"/>
  <c r="DT108" i="13"/>
  <c r="DN109" i="13"/>
  <c r="DI110" i="13"/>
  <c r="EB103" i="13"/>
  <c r="BT105" i="13"/>
  <c r="BP106" i="13"/>
  <c r="EB106" i="13"/>
  <c r="DT107" i="13"/>
  <c r="DM108" i="13"/>
  <c r="DG109" i="13"/>
  <c r="DB110" i="13"/>
  <c r="CX111" i="13"/>
  <c r="CU112" i="13"/>
  <c r="CS113" i="13"/>
  <c r="CH104" i="13"/>
  <c r="CN105" i="13"/>
  <c r="CG106" i="13"/>
  <c r="BY107" i="13"/>
  <c r="BR108" i="13"/>
  <c r="ED108" i="13"/>
  <c r="DX109" i="13"/>
  <c r="DS110" i="13"/>
  <c r="DO111" i="13"/>
  <c r="DL112" i="13"/>
  <c r="CK103" i="13"/>
  <c r="DO104" i="13"/>
  <c r="DO105" i="13"/>
  <c r="DF106" i="13"/>
  <c r="CX107" i="13"/>
  <c r="CQ108" i="13"/>
  <c r="CK109" i="13"/>
  <c r="CF110" i="13"/>
  <c r="CB111" i="13"/>
  <c r="BY112" i="13"/>
  <c r="BW113" i="13"/>
  <c r="EH103" i="13"/>
  <c r="BX105" i="13"/>
  <c r="BS106" i="13"/>
  <c r="EE106" i="13"/>
  <c r="DW107" i="13"/>
  <c r="DP108" i="13"/>
  <c r="DJ109" i="13"/>
  <c r="DE110" i="13"/>
  <c r="DA111" i="13"/>
  <c r="CX112" i="13"/>
  <c r="CV113" i="13"/>
  <c r="CB114" i="13"/>
  <c r="CD115" i="13"/>
  <c r="CE116" i="13"/>
  <c r="CG117" i="13"/>
  <c r="CJ118" i="13"/>
  <c r="CN119" i="13"/>
  <c r="CS120" i="13"/>
  <c r="CY121" i="13"/>
  <c r="DF122" i="13"/>
  <c r="DN123" i="13"/>
  <c r="DW124" i="13"/>
  <c r="EF113" i="13"/>
  <c r="BW115" i="13"/>
  <c r="BX116" i="13"/>
  <c r="BZ117" i="13"/>
  <c r="CC118" i="13"/>
  <c r="CG119" i="13"/>
  <c r="CL120" i="13"/>
  <c r="CR121" i="13"/>
  <c r="CY122" i="13"/>
  <c r="DG123" i="13"/>
  <c r="EH112" i="13"/>
  <c r="DD114" i="13"/>
  <c r="DD115" i="13"/>
  <c r="DE116" i="13"/>
  <c r="DG117" i="13"/>
  <c r="DJ118" i="13"/>
  <c r="DN119" i="13"/>
  <c r="DS120" i="13"/>
  <c r="DY121" i="13"/>
  <c r="EF122" i="13"/>
  <c r="CK124" i="13"/>
  <c r="DX113" i="13"/>
  <c r="EC114" i="13"/>
  <c r="EC115" i="13"/>
  <c r="ED116" i="13"/>
  <c r="EF117" i="13"/>
  <c r="CA119" i="13"/>
  <c r="CF120" i="13"/>
  <c r="CL121" i="13"/>
  <c r="DK87" i="13"/>
  <c r="CJ85" i="13"/>
  <c r="BQ94" i="13"/>
  <c r="BC94" i="13"/>
  <c r="BD90" i="13"/>
  <c r="DK96" i="13"/>
  <c r="CV94" i="13"/>
  <c r="DZ102" i="13"/>
  <c r="DK102" i="13"/>
  <c r="BU101" i="13"/>
  <c r="BK99" i="13"/>
  <c r="DH98" i="13"/>
  <c r="BZ96" i="13"/>
  <c r="CF101" i="13"/>
  <c r="DJ98" i="13"/>
  <c r="CH96" i="13"/>
  <c r="CH101" i="13"/>
  <c r="CK104" i="13"/>
  <c r="BU108" i="13"/>
  <c r="DR111" i="13"/>
  <c r="DY106" i="13"/>
  <c r="CY110" i="13"/>
  <c r="BX103" i="13"/>
  <c r="CT107" i="13"/>
  <c r="CW109" i="13"/>
  <c r="CN111" i="13"/>
  <c r="CI113" i="13"/>
  <c r="CZ104" i="13"/>
  <c r="CU106" i="13"/>
  <c r="CF108" i="13"/>
  <c r="BU110" i="13"/>
  <c r="CQ104" i="13"/>
  <c r="CN106" i="13"/>
  <c r="BY108" i="13"/>
  <c r="EE109" i="13"/>
  <c r="DV111" i="13"/>
  <c r="CF103" i="13"/>
  <c r="DN105" i="13"/>
  <c r="CW107" i="13"/>
  <c r="CJ109" i="13"/>
  <c r="CA111" i="13"/>
  <c r="BV113" i="13"/>
  <c r="BV105" i="13"/>
  <c r="ED106" i="13"/>
  <c r="DO108" i="13"/>
  <c r="DD110" i="13"/>
  <c r="CW112" i="13"/>
  <c r="CT104" i="13"/>
  <c r="CQ106" i="13"/>
  <c r="CB108" i="13"/>
  <c r="EH109" i="13"/>
  <c r="DY111" i="13"/>
  <c r="DZ112" i="13"/>
  <c r="DB115" i="13"/>
  <c r="DE117" i="13"/>
  <c r="DL119" i="13"/>
  <c r="DW121" i="13"/>
  <c r="CI124" i="13"/>
  <c r="CU114" i="13"/>
  <c r="DS115" i="13"/>
  <c r="CP117" i="13"/>
  <c r="DI118" i="13"/>
  <c r="EC119" i="13"/>
  <c r="DH121" i="13"/>
  <c r="EE122" i="13"/>
  <c r="DU111" i="13"/>
  <c r="DT114" i="13"/>
  <c r="BY116" i="13"/>
  <c r="CQ117" i="13"/>
  <c r="DZ118" i="13"/>
  <c r="CM120" i="13"/>
  <c r="DI121" i="13"/>
  <c r="CR123" i="13"/>
  <c r="DG112" i="13"/>
  <c r="DM114" i="13"/>
  <c r="CH116" i="13"/>
  <c r="CZ117" i="13"/>
  <c r="DS118" i="13"/>
  <c r="CV120" i="13"/>
  <c r="DR121" i="13"/>
  <c r="DY122" i="13"/>
  <c r="DY113" i="13"/>
  <c r="ED114" i="13"/>
  <c r="ED115" i="13"/>
  <c r="EE116" i="13"/>
  <c r="CD112" i="13"/>
  <c r="CQ114" i="13"/>
  <c r="CQ115" i="13"/>
  <c r="CR116" i="13"/>
  <c r="CT117" i="13"/>
  <c r="BX114" i="13"/>
  <c r="CB115" i="13"/>
  <c r="CC116" i="13"/>
  <c r="CE117" i="13"/>
  <c r="CH118" i="13"/>
  <c r="CL119" i="13"/>
  <c r="CQ120" i="13"/>
  <c r="CW121" i="13"/>
  <c r="DD122" i="13"/>
  <c r="DL123" i="13"/>
  <c r="DI115" i="13"/>
  <c r="DQ119" i="13"/>
  <c r="DM122" i="13"/>
  <c r="DV124" i="13"/>
  <c r="EH125" i="13"/>
  <c r="CS127" i="13"/>
  <c r="DF128" i="13"/>
  <c r="DT129" i="13"/>
  <c r="CV118" i="13"/>
  <c r="CN121" i="13"/>
  <c r="EG123" i="13"/>
  <c r="DC125" i="13"/>
  <c r="DN126" i="13"/>
  <c r="DZ127" i="13"/>
  <c r="CO129" i="13"/>
  <c r="DD130" i="13"/>
  <c r="DT131" i="13"/>
  <c r="CQ133" i="13"/>
  <c r="DJ134" i="13"/>
  <c r="ED135" i="13"/>
  <c r="DZ116" i="13"/>
  <c r="CJ120" i="13"/>
  <c r="CL123" i="13"/>
  <c r="EH124" i="13"/>
  <c r="CQ126" i="13"/>
  <c r="DC127" i="13"/>
  <c r="DP128" i="13"/>
  <c r="ED129" i="13"/>
  <c r="CW131" i="13"/>
  <c r="DN132" i="13"/>
  <c r="EF133" i="13"/>
  <c r="CY118" i="13"/>
  <c r="CU121" i="13"/>
  <c r="CF124" i="13"/>
  <c r="DE125" i="13"/>
  <c r="DP126" i="13"/>
  <c r="EB127" i="13"/>
  <c r="CQ129" i="13"/>
  <c r="DF130" i="13"/>
  <c r="DV131" i="13"/>
  <c r="CS133" i="13"/>
  <c r="CC115" i="13"/>
  <c r="DH119" i="13"/>
  <c r="DC122" i="13"/>
  <c r="DR124" i="13"/>
  <c r="ED125" i="13"/>
  <c r="CO127" i="13"/>
  <c r="DB128" i="13"/>
  <c r="CK115" i="13"/>
  <c r="DI119" i="13"/>
  <c r="DE122" i="13"/>
  <c r="DS124" i="13"/>
  <c r="EE125" i="13"/>
  <c r="CP127" i="13"/>
  <c r="DC128" i="13"/>
  <c r="DQ129" i="13"/>
  <c r="EF130" i="13"/>
  <c r="DA132" i="13"/>
  <c r="DS133" i="13"/>
  <c r="CT116" i="13"/>
  <c r="EG119" i="13"/>
  <c r="EC122" i="13"/>
  <c r="EC124" i="13"/>
  <c r="CM126" i="13"/>
  <c r="CY127" i="13"/>
  <c r="DL128" i="13"/>
  <c r="DZ129" i="13"/>
  <c r="CS131" i="13"/>
  <c r="DJ132" i="13"/>
  <c r="AP70" i="13"/>
  <c r="CE84" i="13"/>
  <c r="EE87" i="13"/>
  <c r="CX90" i="13"/>
  <c r="DS95" i="13"/>
  <c r="BH92" i="13"/>
  <c r="CO91" i="13"/>
  <c r="CG96" i="13"/>
  <c r="BF97" i="13"/>
  <c r="DW103" i="13"/>
  <c r="CF102" i="13"/>
  <c r="BT100" i="13"/>
  <c r="CJ99" i="13"/>
  <c r="CT97" i="13"/>
  <c r="BK102" i="13"/>
  <c r="CL99" i="13"/>
  <c r="CZ97" i="13"/>
  <c r="BM102" i="13"/>
  <c r="BP105" i="13"/>
  <c r="DI108" i="13"/>
  <c r="BV103" i="13"/>
  <c r="CS107" i="13"/>
  <c r="BW111" i="13"/>
  <c r="CB104" i="13"/>
  <c r="EH107" i="13"/>
  <c r="DU109" i="13"/>
  <c r="DL111" i="13"/>
  <c r="DG113" i="13"/>
  <c r="EF104" i="13"/>
  <c r="DS106" i="13"/>
  <c r="DD108" i="13"/>
  <c r="CS110" i="13"/>
  <c r="DW104" i="13"/>
  <c r="DL106" i="13"/>
  <c r="CW108" i="13"/>
  <c r="CL110" i="13"/>
  <c r="CE112" i="13"/>
  <c r="ED103" i="13"/>
  <c r="BQ106" i="13"/>
  <c r="DU107" i="13"/>
  <c r="DH109" i="13"/>
  <c r="CY111" i="13"/>
  <c r="CT113" i="13"/>
  <c r="CX105" i="13"/>
  <c r="CH107" i="13"/>
  <c r="BU109" i="13"/>
  <c r="EB110" i="13"/>
  <c r="DU112" i="13"/>
  <c r="DZ104" i="13"/>
  <c r="DO106" i="13"/>
  <c r="CZ108" i="13"/>
  <c r="CO110" i="13"/>
  <c r="CH112" i="13"/>
  <c r="DS113" i="13"/>
  <c r="DZ115" i="13"/>
  <c r="EC117" i="13"/>
  <c r="CC120" i="13"/>
  <c r="CP122" i="13"/>
  <c r="DG124" i="13"/>
  <c r="DK114" i="13"/>
  <c r="CF116" i="13"/>
  <c r="CX117" i="13"/>
  <c r="DQ118" i="13"/>
  <c r="CT120" i="13"/>
  <c r="DP121" i="13"/>
  <c r="CI123" i="13"/>
  <c r="CZ113" i="13"/>
  <c r="EB114" i="13"/>
  <c r="CG116" i="13"/>
  <c r="DO117" i="13"/>
  <c r="EH118" i="13"/>
  <c r="CU120" i="13"/>
  <c r="EG121" i="13"/>
  <c r="CZ123" i="13"/>
  <c r="BY113" i="13"/>
  <c r="BY115" i="13"/>
  <c r="CP116" i="13"/>
  <c r="DH117" i="13"/>
  <c r="CI119" i="13"/>
  <c r="DD120" i="13"/>
  <c r="DZ121" i="13"/>
  <c r="EG122" i="13"/>
  <c r="BV114" i="13"/>
  <c r="BZ115" i="13"/>
  <c r="CA116" i="13"/>
  <c r="CC117" i="13"/>
  <c r="DO112" i="13"/>
  <c r="CY114" i="13"/>
  <c r="CY115" i="13"/>
  <c r="CZ116" i="13"/>
  <c r="CO111" i="13"/>
  <c r="CJ114" i="13"/>
  <c r="CJ115" i="13"/>
  <c r="CK116" i="13"/>
  <c r="CM117" i="13"/>
  <c r="CP118" i="13"/>
  <c r="CT119" i="13"/>
  <c r="CY120" i="13"/>
  <c r="DE121" i="13"/>
  <c r="DL122" i="13"/>
  <c r="DT123" i="13"/>
  <c r="DJ116" i="13"/>
  <c r="CG120" i="13"/>
  <c r="CE123" i="13"/>
  <c r="EF124" i="13"/>
  <c r="CO126" i="13"/>
  <c r="DA127" i="13"/>
  <c r="DN128" i="13"/>
  <c r="EB129" i="13"/>
  <c r="DO118" i="13"/>
  <c r="DK121" i="13"/>
  <c r="CT124" i="13"/>
  <c r="DK125" i="13"/>
  <c r="DV126" i="13"/>
  <c r="EH127" i="13"/>
  <c r="CW129" i="13"/>
  <c r="DL130" i="13"/>
  <c r="EB131" i="13"/>
  <c r="CY133" i="13"/>
  <c r="DR134" i="13"/>
  <c r="CU136" i="13"/>
  <c r="DL117" i="13"/>
  <c r="DF120" i="13"/>
  <c r="DB123" i="13"/>
  <c r="CN125" i="13"/>
  <c r="CY126" i="13"/>
  <c r="DK127" i="13"/>
  <c r="DX128" i="13"/>
  <c r="CO130" i="13"/>
  <c r="DE131" i="13"/>
  <c r="DV132" i="13"/>
  <c r="CU134" i="13"/>
  <c r="DU118" i="13"/>
  <c r="DN121" i="13"/>
  <c r="CV124" i="13"/>
  <c r="DM125" i="13"/>
  <c r="DX126" i="13"/>
  <c r="CK128" i="13"/>
  <c r="CY129" i="13"/>
  <c r="DN130" i="13"/>
  <c r="ED131" i="13"/>
  <c r="DA133" i="13"/>
  <c r="CD116" i="13"/>
  <c r="EA119" i="13"/>
  <c r="DZ122" i="13"/>
  <c r="EA124" i="13"/>
  <c r="CK126" i="13"/>
  <c r="CW127" i="13"/>
  <c r="DJ128" i="13"/>
  <c r="CL116" i="13"/>
  <c r="EF119" i="13"/>
  <c r="EA122" i="13"/>
  <c r="EB124" i="13"/>
  <c r="CL126" i="13"/>
  <c r="CX127" i="13"/>
  <c r="DK128" i="13"/>
  <c r="DY129" i="13"/>
  <c r="CR131" i="13"/>
  <c r="DI132" i="13"/>
  <c r="EA133" i="13"/>
  <c r="CV117" i="13"/>
  <c r="CW120" i="13"/>
  <c r="CT123" i="13"/>
  <c r="CJ125" i="13"/>
  <c r="CU126" i="13"/>
  <c r="DG127" i="13"/>
  <c r="DT128" i="13"/>
  <c r="EH129" i="13"/>
  <c r="DA131" i="13"/>
  <c r="CE82" i="13"/>
  <c r="DH86" i="13"/>
  <c r="DB89" i="13"/>
  <c r="BU92" i="13"/>
  <c r="BJ97" i="13"/>
  <c r="BZ93" i="13"/>
  <c r="DF92" i="13"/>
  <c r="DC97" i="13"/>
  <c r="DV97" i="13"/>
  <c r="CN104" i="13"/>
  <c r="DT102" i="13"/>
  <c r="DH100" i="13"/>
  <c r="DX99" i="13"/>
  <c r="BM98" i="13"/>
  <c r="CI102" i="13"/>
  <c r="DZ99" i="13"/>
  <c r="BO98" i="13"/>
  <c r="CK102" i="13"/>
  <c r="CQ105" i="13"/>
  <c r="EG108" i="13"/>
  <c r="DY103" i="13"/>
  <c r="DQ107" i="13"/>
  <c r="CU111" i="13"/>
  <c r="DI104" i="13"/>
  <c r="CM108" i="13"/>
  <c r="CB110" i="13"/>
  <c r="BU112" i="13"/>
  <c r="EE113" i="13"/>
  <c r="CK105" i="13"/>
  <c r="BW107" i="13"/>
  <c r="EB108" i="13"/>
  <c r="DQ110" i="13"/>
  <c r="CC105" i="13"/>
  <c r="BP107" i="13"/>
  <c r="DU108" i="13"/>
  <c r="DJ110" i="13"/>
  <c r="DC112" i="13"/>
  <c r="CR104" i="13"/>
  <c r="CO106" i="13"/>
  <c r="BZ108" i="13"/>
  <c r="EF109" i="13"/>
  <c r="DW111" i="13"/>
  <c r="DD103" i="13"/>
  <c r="DW105" i="13"/>
  <c r="DF107" i="13"/>
  <c r="CS109" i="13"/>
  <c r="CJ111" i="13"/>
  <c r="CE113" i="13"/>
  <c r="CG105" i="13"/>
  <c r="BS107" i="13"/>
  <c r="DX108" i="13"/>
  <c r="DM110" i="13"/>
  <c r="DF112" i="13"/>
  <c r="CL114" i="13"/>
  <c r="CM116" i="13"/>
  <c r="CR118" i="13"/>
  <c r="DA120" i="13"/>
  <c r="DN122" i="13"/>
  <c r="EE124" i="13"/>
  <c r="DS114" i="13"/>
  <c r="CN116" i="13"/>
  <c r="DF117" i="13"/>
  <c r="DY118" i="13"/>
  <c r="DB120" i="13"/>
  <c r="DX121" i="13"/>
  <c r="CQ123" i="13"/>
  <c r="DK113" i="13"/>
  <c r="BX115" i="13"/>
  <c r="CO116" i="13"/>
  <c r="DW117" i="13"/>
  <c r="CH119" i="13"/>
  <c r="DC120" i="13"/>
  <c r="CJ122" i="13"/>
  <c r="DH123" i="13"/>
  <c r="DB113" i="13"/>
  <c r="CG115" i="13"/>
  <c r="CX116" i="13"/>
  <c r="DP117" i="13"/>
  <c r="CQ119" i="13"/>
  <c r="DL120" i="13"/>
  <c r="EH121" i="13"/>
  <c r="CK123" i="13"/>
  <c r="CF114" i="13"/>
  <c r="CH115" i="13"/>
  <c r="CI116" i="13"/>
  <c r="CK117" i="13"/>
  <c r="CG113" i="13"/>
  <c r="DG114" i="13"/>
  <c r="DG115" i="13"/>
  <c r="DH116" i="13"/>
  <c r="CL112" i="13"/>
  <c r="CR114" i="13"/>
  <c r="CR115" i="13"/>
  <c r="CS116" i="13"/>
  <c r="CU117" i="13"/>
  <c r="CX118" i="13"/>
  <c r="DB119" i="13"/>
  <c r="DG120" i="13"/>
  <c r="DM121" i="13"/>
  <c r="DT122" i="13"/>
  <c r="EB123" i="13"/>
  <c r="DD117" i="13"/>
  <c r="CZ120" i="13"/>
  <c r="CW123" i="13"/>
  <c r="CL125" i="13"/>
  <c r="CW126" i="13"/>
  <c r="DI127" i="13"/>
  <c r="DV128" i="13"/>
  <c r="DH113" i="13"/>
  <c r="CC119" i="13"/>
  <c r="ED121" i="13"/>
  <c r="DE124" i="13"/>
  <c r="DS125" i="13"/>
  <c r="ED126" i="13"/>
  <c r="CQ128" i="13"/>
  <c r="DE129" i="13"/>
  <c r="DT130" i="13"/>
  <c r="CO132" i="13"/>
  <c r="DG133" i="13"/>
  <c r="DZ134" i="13"/>
  <c r="DC136" i="13"/>
  <c r="CA118" i="13"/>
  <c r="EC120" i="13"/>
  <c r="DR123" i="13"/>
  <c r="CV125" i="13"/>
  <c r="DG126" i="13"/>
  <c r="DS127" i="13"/>
  <c r="EF128" i="13"/>
  <c r="CW130" i="13"/>
  <c r="DM131" i="13"/>
  <c r="ED132" i="13"/>
  <c r="EB113" i="13"/>
  <c r="CJ119" i="13"/>
  <c r="CE122" i="13"/>
  <c r="DH124" i="13"/>
  <c r="DU125" i="13"/>
  <c r="EF126" i="13"/>
  <c r="CS128" i="13"/>
  <c r="DG129" i="13"/>
  <c r="DV130" i="13"/>
  <c r="CQ132" i="13"/>
  <c r="DI133" i="13"/>
  <c r="CF117" i="13"/>
  <c r="CP120" i="13"/>
  <c r="CO123" i="13"/>
  <c r="CH125" i="13"/>
  <c r="CS126" i="13"/>
  <c r="DE127" i="13"/>
  <c r="DR128" i="13"/>
  <c r="CN117" i="13"/>
  <c r="CR120" i="13"/>
  <c r="CS123" i="13"/>
  <c r="CI125" i="13"/>
  <c r="CT126" i="13"/>
  <c r="DF127" i="13"/>
  <c r="DS128" i="13"/>
  <c r="EG129" i="13"/>
  <c r="CZ131" i="13"/>
  <c r="DQ132" i="13"/>
  <c r="CP134" i="13"/>
  <c r="DZ117" i="13"/>
  <c r="DP120" i="13"/>
  <c r="DJ123" i="13"/>
  <c r="CR125" i="13"/>
  <c r="DC126" i="13"/>
  <c r="DO127" i="13"/>
  <c r="EB128" i="13"/>
  <c r="CS130" i="13"/>
  <c r="DI131" i="13"/>
  <c r="DZ132" i="13"/>
  <c r="DA115" i="13"/>
  <c r="DP119" i="13"/>
  <c r="DK122" i="13"/>
  <c r="DU124" i="13"/>
  <c r="EG125" i="13"/>
  <c r="CR127" i="13"/>
  <c r="DE128" i="13"/>
  <c r="DS129" i="13"/>
  <c r="EH130" i="13"/>
  <c r="DC132" i="13"/>
  <c r="DU133" i="13"/>
  <c r="CY134" i="13"/>
  <c r="EC135" i="13"/>
  <c r="DM137" i="13"/>
  <c r="CV139" i="13"/>
  <c r="DU140" i="13"/>
  <c r="DJ142" i="13"/>
  <c r="DC144" i="13"/>
  <c r="EG145" i="13"/>
  <c r="EF147" i="13"/>
  <c r="DF150" i="13"/>
  <c r="DO152" i="13"/>
  <c r="EB154" i="13"/>
  <c r="DW157" i="13"/>
  <c r="EA160" i="13"/>
  <c r="DP132" i="13"/>
  <c r="DC135" i="13"/>
  <c r="EF136" i="13"/>
  <c r="DM138" i="13"/>
  <c r="CX140" i="13"/>
  <c r="DX141" i="13"/>
  <c r="DO143" i="13"/>
  <c r="DJ145" i="13"/>
  <c r="DI147" i="13"/>
  <c r="DL149" i="13"/>
  <c r="DS151" i="13"/>
  <c r="ED153" i="13"/>
  <c r="DV156" i="13"/>
  <c r="DW159" i="13"/>
  <c r="EG162" i="13"/>
  <c r="EA167" i="13"/>
  <c r="EE175" i="13"/>
  <c r="EF175" i="13"/>
  <c r="DO154" i="13"/>
  <c r="ED160" i="13"/>
  <c r="DR79" i="13"/>
  <c r="CF89" i="13"/>
  <c r="DD84" i="13"/>
  <c r="AW85" i="13"/>
  <c r="CX94" i="13"/>
  <c r="BC91" i="13"/>
  <c r="BI95" i="13"/>
  <c r="CM94" i="13"/>
  <c r="DD98" i="13"/>
  <c r="EC98" i="13"/>
  <c r="BX97" i="13"/>
  <c r="EF103" i="13"/>
  <c r="DR101" i="13"/>
  <c r="CK100" i="13"/>
  <c r="DQ98" i="13"/>
  <c r="BO103" i="13"/>
  <c r="CM100" i="13"/>
  <c r="DS98" i="13"/>
  <c r="EG102" i="13"/>
  <c r="EG105" i="13"/>
  <c r="DC109" i="13"/>
  <c r="DH104" i="13"/>
  <c r="CL108" i="13"/>
  <c r="BT112" i="13"/>
  <c r="CJ105" i="13"/>
  <c r="CU108" i="13"/>
  <c r="CJ110" i="13"/>
  <c r="CC112" i="13"/>
  <c r="BZ114" i="13"/>
  <c r="CT105" i="13"/>
  <c r="CE107" i="13"/>
  <c r="BR109" i="13"/>
  <c r="DY110" i="13"/>
  <c r="CL105" i="13"/>
  <c r="BX107" i="13"/>
  <c r="EC108" i="13"/>
  <c r="DR110" i="13"/>
  <c r="DK112" i="13"/>
  <c r="DB104" i="13"/>
  <c r="CW106" i="13"/>
  <c r="CH108" i="13"/>
  <c r="BW110" i="13"/>
  <c r="EE111" i="13"/>
  <c r="DS103" i="13"/>
  <c r="EE105" i="13"/>
  <c r="DN107" i="13"/>
  <c r="DA109" i="13"/>
  <c r="CR111" i="13"/>
  <c r="CM113" i="13"/>
  <c r="CP105" i="13"/>
  <c r="CA107" i="13"/>
  <c r="EF108" i="13"/>
  <c r="DU110" i="13"/>
  <c r="DN112" i="13"/>
  <c r="CT114" i="13"/>
  <c r="CU116" i="13"/>
  <c r="CZ118" i="13"/>
  <c r="DI120" i="13"/>
  <c r="DV122" i="13"/>
  <c r="DM111" i="13"/>
  <c r="CE115" i="13"/>
  <c r="CV116" i="13"/>
  <c r="DN117" i="13"/>
  <c r="CO119" i="13"/>
  <c r="DJ120" i="13"/>
  <c r="EF121" i="13"/>
  <c r="DO123" i="13"/>
  <c r="DU113" i="13"/>
  <c r="CF115" i="13"/>
  <c r="DM116" i="13"/>
  <c r="EE117" i="13"/>
  <c r="CP119" i="13"/>
  <c r="EA120" i="13"/>
  <c r="CR122" i="13"/>
  <c r="DP123" i="13"/>
  <c r="EH113" i="13"/>
  <c r="CO115" i="13"/>
  <c r="DF116" i="13"/>
  <c r="CE118" i="13"/>
  <c r="CY119" i="13"/>
  <c r="DT120" i="13"/>
  <c r="CK122" i="13"/>
  <c r="BV112" i="13"/>
  <c r="CP114" i="13"/>
  <c r="CP115" i="13"/>
  <c r="CQ116" i="13"/>
  <c r="CS117" i="13"/>
  <c r="DD113" i="13"/>
  <c r="DO114" i="13"/>
  <c r="DO115" i="13"/>
  <c r="DP116" i="13"/>
  <c r="DR112" i="13"/>
  <c r="CZ114" i="13"/>
  <c r="CZ115" i="13"/>
  <c r="DA116" i="13"/>
  <c r="DC117" i="13"/>
  <c r="DF118" i="13"/>
  <c r="DJ119" i="13"/>
  <c r="DO120" i="13"/>
  <c r="DU121" i="13"/>
  <c r="EB122" i="13"/>
  <c r="CG124" i="13"/>
  <c r="EG117" i="13"/>
  <c r="DV120" i="13"/>
  <c r="DM123" i="13"/>
  <c r="CT125" i="13"/>
  <c r="DE126" i="13"/>
  <c r="DQ127" i="13"/>
  <c r="ED128" i="13"/>
  <c r="DQ114" i="13"/>
  <c r="CZ119" i="13"/>
  <c r="CU122" i="13"/>
  <c r="DN124" i="13"/>
  <c r="EA125" i="13"/>
  <c r="CL127" i="13"/>
  <c r="CY128" i="13"/>
  <c r="DM129" i="13"/>
  <c r="EB130" i="13"/>
  <c r="CW132" i="13"/>
  <c r="DO133" i="13"/>
  <c r="EH134" i="13"/>
  <c r="DK136" i="13"/>
  <c r="CW118" i="13"/>
  <c r="CP121" i="13"/>
  <c r="EH123" i="13"/>
  <c r="DD125" i="13"/>
  <c r="DO126" i="13"/>
  <c r="EA127" i="13"/>
  <c r="CP129" i="13"/>
  <c r="DE130" i="13"/>
  <c r="DU131" i="13"/>
  <c r="CR133" i="13"/>
  <c r="EG114" i="13"/>
  <c r="DC119" i="13"/>
  <c r="DB122" i="13"/>
  <c r="DQ124" i="13"/>
  <c r="EC125" i="13"/>
  <c r="CN127" i="13"/>
  <c r="DA128" i="13"/>
  <c r="DO129" i="13"/>
  <c r="ED130" i="13"/>
  <c r="CY132" i="13"/>
  <c r="DQ133" i="13"/>
  <c r="DT117" i="13"/>
  <c r="DM120" i="13"/>
  <c r="DE123" i="13"/>
  <c r="CP125" i="13"/>
  <c r="DA126" i="13"/>
  <c r="DM127" i="13"/>
  <c r="DZ128" i="13"/>
  <c r="DY117" i="13"/>
  <c r="DN120" i="13"/>
  <c r="DI123" i="13"/>
  <c r="CQ125" i="13"/>
  <c r="DB126" i="13"/>
  <c r="DN127" i="13"/>
  <c r="EA128" i="13"/>
  <c r="CR130" i="13"/>
  <c r="DH131" i="13"/>
  <c r="DY132" i="13"/>
  <c r="CX134" i="13"/>
  <c r="CN118" i="13"/>
  <c r="CF121" i="13"/>
  <c r="DZ123" i="13"/>
  <c r="CZ125" i="13"/>
  <c r="DK126" i="13"/>
  <c r="DW127" i="13"/>
  <c r="CL129" i="13"/>
  <c r="DA130" i="13"/>
  <c r="DQ131" i="13"/>
  <c r="EH132" i="13"/>
  <c r="DB116" i="13"/>
  <c r="CB120" i="13"/>
  <c r="EH122" i="13"/>
  <c r="ED124" i="13"/>
  <c r="CN126" i="13"/>
  <c r="CZ127" i="13"/>
  <c r="DM128" i="13"/>
  <c r="EA129" i="13"/>
  <c r="CT131" i="13"/>
  <c r="DK132" i="13"/>
  <c r="DX129" i="13"/>
  <c r="DI134" i="13"/>
  <c r="CV136" i="13"/>
  <c r="DU137" i="13"/>
  <c r="DD139" i="13"/>
  <c r="EC140" i="13"/>
  <c r="DR142" i="13"/>
  <c r="DK144" i="13"/>
  <c r="DH146" i="13"/>
  <c r="DI148" i="13"/>
  <c r="DN150" i="13"/>
  <c r="DW152" i="13"/>
  <c r="DL155" i="13"/>
  <c r="EE157" i="13"/>
  <c r="DQ161" i="13"/>
  <c r="DB133" i="13"/>
  <c r="DL135" i="13"/>
  <c r="CX137" i="13"/>
  <c r="DU138" i="13"/>
  <c r="DF140" i="13"/>
  <c r="EF141" i="13"/>
  <c r="DW143" i="13"/>
  <c r="DR145" i="13"/>
  <c r="DQ147" i="13"/>
  <c r="DT149" i="13"/>
  <c r="EA151" i="13"/>
  <c r="DM154" i="13"/>
  <c r="ED156" i="13"/>
  <c r="EE159" i="13"/>
  <c r="DY163" i="13"/>
  <c r="DX168" i="13"/>
  <c r="EH177" i="13"/>
  <c r="ED149" i="13"/>
  <c r="DO155" i="13"/>
  <c r="CL87" i="13"/>
  <c r="BS90" i="13"/>
  <c r="DE88" i="13"/>
  <c r="CU88" i="13"/>
  <c r="BD94" i="13"/>
  <c r="CO92" i="13"/>
  <c r="BI90" i="13"/>
  <c r="DM100" i="13"/>
  <c r="CX100" i="13"/>
  <c r="BJ99" i="13"/>
  <c r="DQ95" i="13"/>
  <c r="BV96" i="13"/>
  <c r="DC101" i="13"/>
  <c r="DQ99" i="13"/>
  <c r="DJ96" i="13"/>
  <c r="DE101" i="13"/>
  <c r="DS99" i="13"/>
  <c r="DU103" i="13"/>
  <c r="DX106" i="13"/>
  <c r="CX110" i="13"/>
  <c r="DJ105" i="13"/>
  <c r="CF109" i="13"/>
  <c r="EF112" i="13"/>
  <c r="CD106" i="13"/>
  <c r="EA108" i="13"/>
  <c r="DP110" i="13"/>
  <c r="DI112" i="13"/>
  <c r="DN103" i="13"/>
  <c r="EB105" i="13"/>
  <c r="DK107" i="13"/>
  <c r="CX109" i="13"/>
  <c r="DA103" i="13"/>
  <c r="DU105" i="13"/>
  <c r="DD107" i="13"/>
  <c r="CQ109" i="13"/>
  <c r="CH111" i="13"/>
  <c r="CC113" i="13"/>
  <c r="BU105" i="13"/>
  <c r="EC106" i="13"/>
  <c r="DN108" i="13"/>
  <c r="DC110" i="13"/>
  <c r="CV112" i="13"/>
  <c r="CS104" i="13"/>
  <c r="CP106" i="13"/>
  <c r="CA108" i="13"/>
  <c r="EG109" i="13"/>
  <c r="DX111" i="13"/>
  <c r="DF103" i="13"/>
  <c r="DX105" i="13"/>
  <c r="DG107" i="13"/>
  <c r="CT109" i="13"/>
  <c r="CK111" i="13"/>
  <c r="CF113" i="13"/>
  <c r="DZ114" i="13"/>
  <c r="EA116" i="13"/>
  <c r="EF118" i="13"/>
  <c r="CI121" i="13"/>
  <c r="CX123" i="13"/>
  <c r="DJ113" i="13"/>
  <c r="CU115" i="13"/>
  <c r="DL116" i="13"/>
  <c r="CK118" i="13"/>
  <c r="DE119" i="13"/>
  <c r="DZ120" i="13"/>
  <c r="DG122" i="13"/>
  <c r="EE123" i="13"/>
  <c r="CD114" i="13"/>
  <c r="DL115" i="13"/>
  <c r="EC116" i="13"/>
  <c r="CL118" i="13"/>
  <c r="DV119" i="13"/>
  <c r="CK121" i="13"/>
  <c r="DH122" i="13"/>
  <c r="CS124" i="13"/>
  <c r="CO114" i="13"/>
  <c r="DE115" i="13"/>
  <c r="CB117" i="13"/>
  <c r="CU118" i="13"/>
  <c r="DO119" i="13"/>
  <c r="CT121" i="13"/>
  <c r="DA122" i="13"/>
  <c r="CB113" i="13"/>
  <c r="DF114" i="13"/>
  <c r="DF115" i="13"/>
  <c r="DG116" i="13"/>
  <c r="DI117" i="13"/>
  <c r="DZ113" i="13"/>
  <c r="EE114" i="13"/>
  <c r="EE115" i="13"/>
  <c r="EF116" i="13"/>
  <c r="DE113" i="13"/>
  <c r="DP114" i="13"/>
  <c r="DP115" i="13"/>
  <c r="DQ116" i="13"/>
  <c r="DS117" i="13"/>
  <c r="DV118" i="13"/>
  <c r="DZ119" i="13"/>
  <c r="EE120" i="13"/>
  <c r="CF122" i="13"/>
  <c r="CN123" i="13"/>
  <c r="CW124" i="13"/>
  <c r="DM118" i="13"/>
  <c r="DF121" i="13"/>
  <c r="CP124" i="13"/>
  <c r="DJ125" i="13"/>
  <c r="DU126" i="13"/>
  <c r="EG127" i="13"/>
  <c r="CV129" i="13"/>
  <c r="DR116" i="13"/>
  <c r="CH120" i="13"/>
  <c r="CG123" i="13"/>
  <c r="EG124" i="13"/>
  <c r="CP126" i="13"/>
  <c r="DB127" i="13"/>
  <c r="DO128" i="13"/>
  <c r="EC129" i="13"/>
  <c r="CV131" i="13"/>
  <c r="DM132" i="13"/>
  <c r="EE133" i="13"/>
  <c r="DF135" i="13"/>
  <c r="DR113" i="13"/>
  <c r="CE119" i="13"/>
  <c r="CD122" i="13"/>
  <c r="DF124" i="13"/>
  <c r="DT125" i="13"/>
  <c r="EE126" i="13"/>
  <c r="CR128" i="13"/>
  <c r="DF129" i="13"/>
  <c r="DU130" i="13"/>
  <c r="CP132" i="13"/>
  <c r="DH133" i="13"/>
  <c r="EH116" i="13"/>
  <c r="CO120" i="13"/>
  <c r="CM123" i="13"/>
  <c r="CG125" i="13"/>
  <c r="CR126" i="13"/>
  <c r="DD127" i="13"/>
  <c r="DQ128" i="13"/>
  <c r="EE129" i="13"/>
  <c r="CX131" i="13"/>
  <c r="DO132" i="13"/>
  <c r="EG133" i="13"/>
  <c r="DD118" i="13"/>
  <c r="CV121" i="13"/>
  <c r="CH124" i="13"/>
  <c r="DF125" i="13"/>
  <c r="DQ126" i="13"/>
  <c r="EC127" i="13"/>
  <c r="CR129" i="13"/>
  <c r="DE118" i="13"/>
  <c r="CX121" i="13"/>
  <c r="CL124" i="13"/>
  <c r="DG125" i="13"/>
  <c r="DR126" i="13"/>
  <c r="ED127" i="13"/>
  <c r="CS129" i="13"/>
  <c r="DH130" i="13"/>
  <c r="DX131" i="13"/>
  <c r="CU133" i="13"/>
  <c r="CQ112" i="13"/>
  <c r="EC118" i="13"/>
  <c r="DV121" i="13"/>
  <c r="DB124" i="13"/>
  <c r="DP125" i="13"/>
  <c r="EA126" i="13"/>
  <c r="CN128" i="13"/>
  <c r="DB129" i="13"/>
  <c r="DQ130" i="13"/>
  <c r="EG131" i="13"/>
  <c r="DD133" i="13"/>
  <c r="EB117" i="13"/>
  <c r="DU120" i="13"/>
  <c r="DK123" i="13"/>
  <c r="CS125" i="13"/>
  <c r="DD126" i="13"/>
  <c r="DP127" i="13"/>
  <c r="EC128" i="13"/>
  <c r="CT130" i="13"/>
  <c r="DJ131" i="13"/>
  <c r="EA132" i="13"/>
  <c r="CU131" i="13"/>
  <c r="EB134" i="13"/>
  <c r="DN136" i="13"/>
  <c r="CV138" i="13"/>
  <c r="DT139" i="13"/>
  <c r="DG141" i="13"/>
  <c r="EH142" i="13"/>
  <c r="EA144" i="13"/>
  <c r="DX146" i="13"/>
  <c r="DY148" i="13"/>
  <c r="ED150" i="13"/>
  <c r="DM153" i="13"/>
  <c r="EB155" i="13"/>
  <c r="DZ158" i="13"/>
  <c r="EG161" i="13"/>
  <c r="CZ134" i="13"/>
  <c r="EE135" i="13"/>
  <c r="DN137" i="13"/>
  <c r="CW139" i="13"/>
  <c r="DV140" i="13"/>
  <c r="DK142" i="13"/>
  <c r="DD144" i="13"/>
  <c r="EH145" i="13"/>
  <c r="EG147" i="13"/>
  <c r="DG150" i="13"/>
  <c r="DP152" i="13"/>
  <c r="EC154" i="13"/>
  <c r="DX157" i="13"/>
  <c r="EB160" i="13"/>
  <c r="DZ164" i="13"/>
  <c r="ED169" i="13"/>
  <c r="EB167" i="13"/>
  <c r="DU151" i="13"/>
  <c r="DX156" i="13"/>
  <c r="EB164" i="13"/>
  <c r="EG139" i="13"/>
  <c r="DF133" i="13"/>
  <c r="DM135" i="13"/>
  <c r="CY137" i="13"/>
  <c r="DV138" i="13"/>
  <c r="DG140" i="13"/>
  <c r="EG141" i="13"/>
  <c r="DX143" i="13"/>
  <c r="DS145" i="13"/>
  <c r="DR147" i="13"/>
  <c r="DU149" i="13"/>
  <c r="EB151" i="13"/>
  <c r="DN154" i="13"/>
  <c r="EE156" i="13"/>
  <c r="EF159" i="13"/>
  <c r="DZ163" i="13"/>
  <c r="EG173" i="13"/>
  <c r="DR157" i="13"/>
  <c r="EG166" i="13"/>
  <c r="CR132" i="13"/>
  <c r="CV135" i="13"/>
  <c r="DZ136" i="13"/>
  <c r="DG138" i="13"/>
  <c r="EE139" i="13"/>
  <c r="DR141" i="13"/>
  <c r="DI143" i="13"/>
  <c r="DD145" i="13"/>
  <c r="DC147" i="13"/>
  <c r="DF149" i="13"/>
  <c r="EE154" i="13"/>
  <c r="EA130" i="13"/>
  <c r="DW134" i="13"/>
  <c r="DI136" i="13"/>
  <c r="DU89" i="13"/>
  <c r="BC85" i="13"/>
  <c r="CS89" i="13"/>
  <c r="BB91" i="13"/>
  <c r="BX95" i="13"/>
  <c r="DG93" i="13"/>
  <c r="CX91" i="13"/>
  <c r="CA101" i="13"/>
  <c r="BL101" i="13"/>
  <c r="CX99" i="13"/>
  <c r="CB97" i="13"/>
  <c r="CS97" i="13"/>
  <c r="EA101" i="13"/>
  <c r="CD100" i="13"/>
  <c r="DI97" i="13"/>
  <c r="EC101" i="13"/>
  <c r="CF100" i="13"/>
  <c r="BV104" i="13"/>
  <c r="CB107" i="13"/>
  <c r="DV110" i="13"/>
  <c r="EH105" i="13"/>
  <c r="DD109" i="13"/>
  <c r="CP113" i="13"/>
  <c r="DB106" i="13"/>
  <c r="CG109" i="13"/>
  <c r="BX111" i="13"/>
  <c r="EG112" i="13"/>
  <c r="CC104" i="13"/>
  <c r="CE106" i="13"/>
  <c r="BP108" i="13"/>
  <c r="DV109" i="13"/>
  <c r="BS104" i="13"/>
  <c r="BX106" i="13"/>
  <c r="EB107" i="13"/>
  <c r="DO109" i="13"/>
  <c r="DF111" i="13"/>
  <c r="DA113" i="13"/>
  <c r="CW105" i="13"/>
  <c r="CG107" i="13"/>
  <c r="BT109" i="13"/>
  <c r="EA110" i="13"/>
  <c r="DT112" i="13"/>
  <c r="DY104" i="13"/>
  <c r="DN106" i="13"/>
  <c r="CY108" i="13"/>
  <c r="CN110" i="13"/>
  <c r="CG112" i="13"/>
  <c r="BW104" i="13"/>
  <c r="CA106" i="13"/>
  <c r="EE107" i="13"/>
  <c r="DR109" i="13"/>
  <c r="DI111" i="13"/>
  <c r="DE111" i="13"/>
  <c r="CL115" i="13"/>
  <c r="CO117" i="13"/>
  <c r="CV119" i="13"/>
  <c r="DG121" i="13"/>
  <c r="DV123" i="13"/>
  <c r="CC114" i="13"/>
  <c r="DC115" i="13"/>
  <c r="DT116" i="13"/>
  <c r="CS118" i="13"/>
  <c r="DM119" i="13"/>
  <c r="EH120" i="13"/>
  <c r="DO122" i="13"/>
  <c r="CJ124" i="13"/>
  <c r="CN114" i="13"/>
  <c r="DT115" i="13"/>
  <c r="CA117" i="13"/>
  <c r="CT118" i="13"/>
  <c r="ED119" i="13"/>
  <c r="CS121" i="13"/>
  <c r="DP122" i="13"/>
  <c r="DA124" i="13"/>
  <c r="CW114" i="13"/>
  <c r="DM115" i="13"/>
  <c r="CJ117" i="13"/>
  <c r="DC118" i="13"/>
  <c r="DW119" i="13"/>
  <c r="DB121" i="13"/>
  <c r="DI122" i="13"/>
  <c r="DC113" i="13"/>
  <c r="DN114" i="13"/>
  <c r="DN115" i="13"/>
  <c r="DO116" i="13"/>
  <c r="DQ117" i="13"/>
  <c r="BW114" i="13"/>
  <c r="CA115" i="13"/>
  <c r="CB116" i="13"/>
  <c r="CD117" i="13"/>
  <c r="DQ113" i="13"/>
  <c r="DX114" i="13"/>
  <c r="DX115" i="13"/>
  <c r="DY116" i="13"/>
  <c r="EA117" i="13"/>
  <c r="ED118" i="13"/>
  <c r="EH119" i="13"/>
  <c r="CG121" i="13"/>
  <c r="CN122" i="13"/>
  <c r="CV123" i="13"/>
  <c r="CO113" i="13"/>
  <c r="CB119" i="13"/>
  <c r="EB121" i="13"/>
  <c r="DD124" i="13"/>
  <c r="DR125" i="13"/>
  <c r="EC126" i="13"/>
  <c r="CP128" i="13"/>
  <c r="DD129" i="13"/>
  <c r="DJ117" i="13"/>
  <c r="DE120" i="13"/>
  <c r="DA123" i="13"/>
  <c r="CM125" i="13"/>
  <c r="CX126" i="13"/>
  <c r="DJ127" i="13"/>
  <c r="DW128" i="13"/>
  <c r="CN130" i="13"/>
  <c r="DD131" i="13"/>
  <c r="DU132" i="13"/>
  <c r="CT134" i="13"/>
  <c r="DN135" i="13"/>
  <c r="DY114" i="13"/>
  <c r="DA119" i="13"/>
  <c r="CW122" i="13"/>
  <c r="DP124" i="13"/>
  <c r="EB125" i="13"/>
  <c r="CM127" i="13"/>
  <c r="CZ128" i="13"/>
  <c r="DN129" i="13"/>
  <c r="EC130" i="13"/>
  <c r="CX132" i="13"/>
  <c r="DP133" i="13"/>
  <c r="DR117" i="13"/>
  <c r="DH120" i="13"/>
  <c r="DC123" i="13"/>
  <c r="CO125" i="13"/>
  <c r="CZ126" i="13"/>
  <c r="DL127" i="13"/>
  <c r="DY128" i="13"/>
  <c r="CP130" i="13"/>
  <c r="DF131" i="13"/>
  <c r="DW132" i="13"/>
  <c r="CV134" i="13"/>
  <c r="DW118" i="13"/>
  <c r="DS121" i="13"/>
  <c r="CX124" i="13"/>
  <c r="DN125" i="13"/>
  <c r="DY126" i="13"/>
  <c r="CL128" i="13"/>
  <c r="CW111" i="13"/>
  <c r="EB118" i="13"/>
  <c r="DT121" i="13"/>
  <c r="CZ124" i="13"/>
  <c r="DO125" i="13"/>
  <c r="DZ126" i="13"/>
  <c r="CM128" i="13"/>
  <c r="DA129" i="13"/>
  <c r="DP130" i="13"/>
  <c r="EF131" i="13"/>
  <c r="DC133" i="13"/>
  <c r="CS114" i="13"/>
  <c r="CR119" i="13"/>
  <c r="CM122" i="13"/>
  <c r="DK124" i="13"/>
  <c r="DX125" i="13"/>
  <c r="CI127" i="13"/>
  <c r="CV128" i="13"/>
  <c r="DJ129" i="13"/>
  <c r="DY130" i="13"/>
  <c r="CT132" i="13"/>
  <c r="DL133" i="13"/>
  <c r="CO118" i="13"/>
  <c r="CH121" i="13"/>
  <c r="EA123" i="13"/>
  <c r="DA125" i="13"/>
  <c r="DL126" i="13"/>
  <c r="DX127" i="13"/>
  <c r="CM129" i="13"/>
  <c r="DB130" i="13"/>
  <c r="DR131" i="13"/>
  <c r="CO133" i="13"/>
  <c r="EA131" i="13"/>
  <c r="CS135" i="13"/>
  <c r="DW136" i="13"/>
  <c r="DD138" i="13"/>
  <c r="EB139" i="13"/>
  <c r="DO141" i="13"/>
  <c r="DF143" i="13"/>
  <c r="DA145" i="13"/>
  <c r="EF146" i="13"/>
  <c r="EG148" i="13"/>
  <c r="DJ151" i="13"/>
  <c r="DU153" i="13"/>
  <c r="DM156" i="13"/>
  <c r="EH158" i="13"/>
  <c r="EF129" i="13"/>
  <c r="DK134" i="13"/>
  <c r="CW136" i="13"/>
  <c r="DV137" i="13"/>
  <c r="DE139" i="13"/>
  <c r="ED140" i="13"/>
  <c r="DS142" i="13"/>
  <c r="DL144" i="13"/>
  <c r="DI146" i="13"/>
  <c r="DJ148" i="13"/>
  <c r="DO150" i="13"/>
  <c r="DX152" i="13"/>
  <c r="DM155" i="13"/>
  <c r="EF157" i="13"/>
  <c r="DR161" i="13"/>
  <c r="EH164" i="13"/>
  <c r="EC170" i="13"/>
  <c r="EG168" i="13"/>
  <c r="EC151" i="13"/>
  <c r="DZ157" i="13"/>
  <c r="ED165" i="13"/>
  <c r="DR140" i="13"/>
  <c r="ED133" i="13"/>
  <c r="DW135" i="13"/>
  <c r="DG137" i="13"/>
  <c r="ED138" i="13"/>
  <c r="DO140" i="13"/>
  <c r="DD142" i="13"/>
  <c r="EF143" i="13"/>
  <c r="EA145" i="13"/>
  <c r="DZ147" i="13"/>
  <c r="EC149" i="13"/>
  <c r="DI152" i="13"/>
  <c r="DV154" i="13"/>
  <c r="DQ157" i="13"/>
  <c r="DU160" i="13"/>
  <c r="EH163" i="13"/>
  <c r="EH178" i="13"/>
  <c r="DU158" i="13"/>
  <c r="EH168" i="13"/>
  <c r="DX132" i="13"/>
  <c r="DE135" i="13"/>
  <c r="EH136" i="13"/>
  <c r="DO138" i="13"/>
  <c r="CZ140" i="13"/>
  <c r="DZ141" i="13"/>
  <c r="DQ143" i="13"/>
  <c r="DL145" i="13"/>
  <c r="DK147" i="13"/>
  <c r="DN149" i="13"/>
  <c r="EF156" i="13"/>
  <c r="DK131" i="13"/>
  <c r="EF134" i="13"/>
  <c r="DR136" i="13"/>
  <c r="CJ92" i="13"/>
  <c r="CC93" i="13"/>
  <c r="CY98" i="13"/>
  <c r="CL98" i="13"/>
  <c r="DP107" i="13"/>
  <c r="ED113" i="13"/>
  <c r="CA113" i="13"/>
  <c r="ED109" i="13"/>
  <c r="DW109" i="13"/>
  <c r="CO107" i="13"/>
  <c r="BM105" i="13"/>
  <c r="CO112" i="13"/>
  <c r="DZ109" i="13"/>
  <c r="CW117" i="13"/>
  <c r="CM114" i="13"/>
  <c r="DU119" i="13"/>
  <c r="DL114" i="13"/>
  <c r="CE120" i="13"/>
  <c r="DE114" i="13"/>
  <c r="CN120" i="13"/>
  <c r="DV114" i="13"/>
  <c r="CI114" i="13"/>
  <c r="EA113" i="13"/>
  <c r="BZ118" i="13"/>
  <c r="CV122" i="13"/>
  <c r="CT122" i="13"/>
  <c r="CX128" i="13"/>
  <c r="DQ123" i="13"/>
  <c r="EE128" i="13"/>
  <c r="DB134" i="13"/>
  <c r="DS122" i="13"/>
  <c r="DH128" i="13"/>
  <c r="DX133" i="13"/>
  <c r="CW125" i="13"/>
  <c r="CX130" i="13"/>
  <c r="CK119" i="13"/>
  <c r="EG126" i="13"/>
  <c r="CL122" i="13"/>
  <c r="CU128" i="13"/>
  <c r="DK133" i="13"/>
  <c r="DT124" i="13"/>
  <c r="DR129" i="13"/>
  <c r="DW112" i="13"/>
  <c r="EA121" i="13"/>
  <c r="DQ125" i="13"/>
  <c r="CO128" i="13"/>
  <c r="DR130" i="13"/>
  <c r="DE133" i="13"/>
  <c r="DK135" i="13"/>
  <c r="DT138" i="13"/>
  <c r="EE141" i="13"/>
  <c r="DQ145" i="13"/>
  <c r="DS149" i="13"/>
  <c r="DL154" i="13"/>
  <c r="ED159" i="13"/>
  <c r="EC134" i="13"/>
  <c r="CW138" i="13"/>
  <c r="DH141" i="13"/>
  <c r="EB144" i="13"/>
  <c r="DZ148" i="13"/>
  <c r="DN153" i="13"/>
  <c r="EA158" i="13"/>
  <c r="DW166" i="13"/>
  <c r="ED171" i="13"/>
  <c r="DQ159" i="13"/>
  <c r="EF172" i="13"/>
  <c r="DA134" i="13"/>
  <c r="DG136" i="13"/>
  <c r="DF138" i="13"/>
  <c r="DW140" i="13"/>
  <c r="EB142" i="13"/>
  <c r="DC145" i="13"/>
  <c r="EH147" i="13"/>
  <c r="DX150" i="13"/>
  <c r="DW153" i="13"/>
  <c r="DY157" i="13"/>
  <c r="EA161" i="13"/>
  <c r="DY168" i="13"/>
  <c r="DY159" i="13"/>
  <c r="DR137" i="13"/>
  <c r="DV134" i="13"/>
  <c r="CZ137" i="13"/>
  <c r="CY139" i="13"/>
  <c r="DB141" i="13"/>
  <c r="DY143" i="13"/>
  <c r="DC146" i="13"/>
  <c r="DT148" i="13"/>
  <c r="EC158" i="13"/>
  <c r="DN133" i="13"/>
  <c r="EH135" i="13"/>
  <c r="EG137" i="13"/>
  <c r="DP139" i="13"/>
  <c r="DC141" i="13"/>
  <c r="ED142" i="13"/>
  <c r="DW144" i="13"/>
  <c r="DT146" i="13"/>
  <c r="DU148" i="13"/>
  <c r="DZ150" i="13"/>
  <c r="DI153" i="13"/>
  <c r="DX155" i="13"/>
  <c r="DV158" i="13"/>
  <c r="EC161" i="13"/>
  <c r="EE165" i="13"/>
  <c r="EF171" i="13"/>
  <c r="CZ132" i="13"/>
  <c r="CY135" i="13"/>
  <c r="EB136" i="13"/>
  <c r="EG138" i="13"/>
  <c r="DD141" i="13"/>
  <c r="CS134" i="13"/>
  <c r="EA135" i="13"/>
  <c r="DK137" i="13"/>
  <c r="EH138" i="13"/>
  <c r="DS140" i="13"/>
  <c r="DH142" i="13"/>
  <c r="DA144" i="13"/>
  <c r="EE145" i="13"/>
  <c r="ED147" i="13"/>
  <c r="EG149" i="13"/>
  <c r="DM152" i="13"/>
  <c r="DZ154" i="13"/>
  <c r="DU157" i="13"/>
  <c r="DY160" i="13"/>
  <c r="DW164" i="13"/>
  <c r="EA169" i="13"/>
  <c r="CQ131" i="13"/>
  <c r="EA134" i="13"/>
  <c r="DM136" i="13"/>
  <c r="CU138" i="13"/>
  <c r="DS139" i="13"/>
  <c r="DF141" i="13"/>
  <c r="EG142" i="13"/>
  <c r="DZ144" i="13"/>
  <c r="DW146" i="13"/>
  <c r="DX148" i="13"/>
  <c r="EC150" i="13"/>
  <c r="DL153" i="13"/>
  <c r="EA155" i="13"/>
  <c r="DY158" i="13"/>
  <c r="EF161" i="13"/>
  <c r="EH165" i="13"/>
  <c r="DS143" i="13"/>
  <c r="EC162" i="13"/>
  <c r="CY142" i="13"/>
  <c r="DP160" i="13"/>
  <c r="EH174" i="13"/>
  <c r="DY154" i="13"/>
  <c r="EF163" i="13"/>
  <c r="EG154" i="13"/>
  <c r="EG171" i="13"/>
  <c r="DQ155" i="13"/>
  <c r="DA138" i="13"/>
  <c r="DW158" i="13"/>
  <c r="ED148" i="13"/>
  <c r="EC172" i="13"/>
  <c r="DR156" i="13"/>
  <c r="DZ139" i="13"/>
  <c r="DN157" i="13"/>
  <c r="EA165" i="13"/>
  <c r="EF80" i="13"/>
  <c r="DR95" i="13"/>
  <c r="DD99" i="13"/>
  <c r="CG102" i="13"/>
  <c r="EA100" i="13"/>
  <c r="EA109" i="13"/>
  <c r="DK105" i="13"/>
  <c r="CH114" i="13"/>
  <c r="EG110" i="13"/>
  <c r="DZ110" i="13"/>
  <c r="CP108" i="13"/>
  <c r="BR106" i="13"/>
  <c r="CU113" i="13"/>
  <c r="EC110" i="13"/>
  <c r="DH118" i="13"/>
  <c r="CM115" i="13"/>
  <c r="DR120" i="13"/>
  <c r="CN115" i="13"/>
  <c r="CC121" i="13"/>
  <c r="CW115" i="13"/>
  <c r="EB120" i="13"/>
  <c r="CX115" i="13"/>
  <c r="DW114" i="13"/>
  <c r="DH114" i="13"/>
  <c r="DN118" i="13"/>
  <c r="CF123" i="13"/>
  <c r="EC123" i="13"/>
  <c r="CN129" i="13"/>
  <c r="DX124" i="13"/>
  <c r="DU129" i="13"/>
  <c r="CX135" i="13"/>
  <c r="CU124" i="13"/>
  <c r="CX129" i="13"/>
  <c r="EG115" i="13"/>
  <c r="CJ126" i="13"/>
  <c r="CP131" i="13"/>
  <c r="EF120" i="13"/>
  <c r="DU127" i="13"/>
  <c r="DY123" i="13"/>
  <c r="CK129" i="13"/>
  <c r="DF134" i="13"/>
  <c r="DH125" i="13"/>
  <c r="DI130" i="13"/>
  <c r="DA114" i="13"/>
  <c r="CO122" i="13"/>
  <c r="DY125" i="13"/>
  <c r="CW128" i="13"/>
  <c r="DZ130" i="13"/>
  <c r="DM133" i="13"/>
  <c r="DT135" i="13"/>
  <c r="EB138" i="13"/>
  <c r="DB142" i="13"/>
  <c r="DY145" i="13"/>
  <c r="EA149" i="13"/>
  <c r="DT154" i="13"/>
  <c r="DS160" i="13"/>
  <c r="CT135" i="13"/>
  <c r="DE138" i="13"/>
  <c r="DP141" i="13"/>
  <c r="DB145" i="13"/>
  <c r="EH148" i="13"/>
  <c r="DV153" i="13"/>
  <c r="DO159" i="13"/>
  <c r="EE166" i="13"/>
  <c r="EE172" i="13"/>
  <c r="EG159" i="13"/>
  <c r="DJ137" i="13"/>
  <c r="DL134" i="13"/>
  <c r="DP136" i="13"/>
  <c r="DN138" i="13"/>
  <c r="EE140" i="13"/>
  <c r="CZ143" i="13"/>
  <c r="DK145" i="13"/>
  <c r="DK148" i="13"/>
  <c r="EF150" i="13"/>
  <c r="EE153" i="13"/>
  <c r="EG157" i="13"/>
  <c r="DR162" i="13"/>
  <c r="ED170" i="13"/>
  <c r="DV160" i="13"/>
  <c r="CQ130" i="13"/>
  <c r="EE134" i="13"/>
  <c r="DH137" i="13"/>
  <c r="DG139" i="13"/>
  <c r="DJ141" i="13"/>
  <c r="EG143" i="13"/>
  <c r="DK146" i="13"/>
  <c r="EB148" i="13"/>
  <c r="DT161" i="13"/>
  <c r="CQ134" i="13"/>
  <c r="CZ136" i="13"/>
  <c r="CZ138" i="13"/>
  <c r="DX139" i="13"/>
  <c r="DK141" i="13"/>
  <c r="DB143" i="13"/>
  <c r="EE144" i="13"/>
  <c r="EB146" i="13"/>
  <c r="EC148" i="13"/>
  <c r="EH150" i="13"/>
  <c r="DQ153" i="13"/>
  <c r="EF155" i="13"/>
  <c r="ED158" i="13"/>
  <c r="DT162" i="13"/>
  <c r="DZ166" i="13"/>
  <c r="EG172" i="13"/>
  <c r="EF132" i="13"/>
  <c r="DH135" i="13"/>
  <c r="CT137" i="13"/>
  <c r="DA139" i="13"/>
  <c r="DH129" i="13"/>
  <c r="DG134" i="13"/>
  <c r="CS136" i="13"/>
  <c r="DS137" i="13"/>
  <c r="DB139" i="13"/>
  <c r="EA140" i="13"/>
  <c r="DP142" i="13"/>
  <c r="DI144" i="13"/>
  <c r="DF146" i="13"/>
  <c r="DG148" i="13"/>
  <c r="DL150" i="13"/>
  <c r="DU152" i="13"/>
  <c r="EH154" i="13"/>
  <c r="EC157" i="13"/>
  <c r="EG160" i="13"/>
  <c r="EE164" i="13"/>
  <c r="DZ170" i="13"/>
  <c r="DW131" i="13"/>
  <c r="CR135" i="13"/>
  <c r="DV136" i="13"/>
  <c r="DC138" i="13"/>
  <c r="EA139" i="13"/>
  <c r="DN141" i="13"/>
  <c r="DE143" i="13"/>
  <c r="EH144" i="13"/>
  <c r="EE146" i="13"/>
  <c r="EF148" i="13"/>
  <c r="DI151" i="13"/>
  <c r="DT153" i="13"/>
  <c r="DL156" i="13"/>
  <c r="EG158" i="13"/>
  <c r="DW162" i="13"/>
  <c r="EC166" i="13"/>
  <c r="DN145" i="13"/>
  <c r="ED164" i="13"/>
  <c r="EA143" i="13"/>
  <c r="EF162" i="13"/>
  <c r="EF176" i="13"/>
  <c r="DT157" i="13"/>
  <c r="EC169" i="13"/>
  <c r="EB157" i="13"/>
  <c r="ED166" i="13"/>
  <c r="DO158" i="13"/>
  <c r="EE142" i="13"/>
  <c r="ED161" i="13"/>
  <c r="DG151" i="13"/>
  <c r="DT141" i="13"/>
  <c r="DS159" i="13"/>
  <c r="EG135" i="13"/>
  <c r="EE148" i="13"/>
  <c r="DS154" i="13"/>
  <c r="DE146" i="13"/>
  <c r="BS79" i="13"/>
  <c r="DR92" i="13"/>
  <c r="CL102" i="13"/>
  <c r="CJ98" i="13"/>
  <c r="DH102" i="13"/>
  <c r="CT111" i="13"/>
  <c r="BV107" i="13"/>
  <c r="CP104" i="13"/>
  <c r="CE104" i="13"/>
  <c r="DN111" i="13"/>
  <c r="CB109" i="13"/>
  <c r="DV106" i="13"/>
  <c r="CJ104" i="13"/>
  <c r="DQ111" i="13"/>
  <c r="DD119" i="13"/>
  <c r="DK115" i="13"/>
  <c r="CZ121" i="13"/>
  <c r="EB115" i="13"/>
  <c r="DA121" i="13"/>
  <c r="BZ116" i="13"/>
  <c r="DJ121" i="13"/>
  <c r="DV115" i="13"/>
  <c r="CI115" i="13"/>
  <c r="EF114" i="13"/>
  <c r="CD119" i="13"/>
  <c r="DD123" i="13"/>
  <c r="DM124" i="13"/>
  <c r="DL129" i="13"/>
  <c r="CU125" i="13"/>
  <c r="CV130" i="13"/>
  <c r="DV135" i="13"/>
  <c r="DY124" i="13"/>
  <c r="DV129" i="13"/>
  <c r="CF118" i="13"/>
  <c r="DH126" i="13"/>
  <c r="DN131" i="13"/>
  <c r="CG122" i="13"/>
  <c r="CT128" i="13"/>
  <c r="DJ124" i="13"/>
  <c r="DI129" i="13"/>
  <c r="CS115" i="13"/>
  <c r="EF125" i="13"/>
  <c r="EG130" i="13"/>
  <c r="DB117" i="13"/>
  <c r="CU123" i="13"/>
  <c r="CV126" i="13"/>
  <c r="DU128" i="13"/>
  <c r="DB131" i="13"/>
  <c r="DK130" i="13"/>
  <c r="DE136" i="13"/>
  <c r="DL139" i="13"/>
  <c r="DZ142" i="13"/>
  <c r="DP146" i="13"/>
  <c r="DV150" i="13"/>
  <c r="DT155" i="13"/>
  <c r="DY161" i="13"/>
  <c r="DU135" i="13"/>
  <c r="EC138" i="13"/>
  <c r="DC142" i="13"/>
  <c r="DZ145" i="13"/>
  <c r="EB149" i="13"/>
  <c r="DU154" i="13"/>
  <c r="DT160" i="13"/>
  <c r="EF168" i="13"/>
  <c r="EG150" i="13"/>
  <c r="DS162" i="13"/>
  <c r="EH140" i="13"/>
  <c r="DU134" i="13"/>
  <c r="DY136" i="13"/>
  <c r="CX139" i="13"/>
  <c r="DA141" i="13"/>
  <c r="DH143" i="13"/>
  <c r="DB146" i="13"/>
  <c r="DS148" i="13"/>
  <c r="DL151" i="13"/>
  <c r="ED154" i="13"/>
  <c r="DT158" i="13"/>
  <c r="DZ162" i="13"/>
  <c r="DQ150" i="13"/>
  <c r="EB161" i="13"/>
  <c r="DW130" i="13"/>
  <c r="DO135" i="13"/>
  <c r="DP137" i="13"/>
  <c r="DO139" i="13"/>
  <c r="EH141" i="13"/>
  <c r="DF144" i="13"/>
  <c r="DS146" i="13"/>
  <c r="DV149" i="13"/>
  <c r="DT164" i="13"/>
  <c r="DD134" i="13"/>
  <c r="EA136" i="13"/>
  <c r="DH138" i="13"/>
  <c r="EF139" i="13"/>
  <c r="DS141" i="13"/>
  <c r="DJ143" i="13"/>
  <c r="DE145" i="13"/>
  <c r="DD147" i="13"/>
  <c r="DG149" i="13"/>
  <c r="DN151" i="13"/>
  <c r="DY153" i="13"/>
  <c r="DQ156" i="13"/>
  <c r="DR159" i="13"/>
  <c r="EB162" i="13"/>
  <c r="EH166" i="13"/>
  <c r="ED174" i="13"/>
  <c r="DR133" i="13"/>
  <c r="DQ135" i="13"/>
  <c r="DB137" i="13"/>
  <c r="DI139" i="13"/>
  <c r="DC130" i="13"/>
  <c r="DP134" i="13"/>
  <c r="DB136" i="13"/>
  <c r="EA137" i="13"/>
  <c r="DJ139" i="13"/>
  <c r="CW141" i="13"/>
  <c r="DX142" i="13"/>
  <c r="DQ144" i="13"/>
  <c r="DN146" i="13"/>
  <c r="DO148" i="13"/>
  <c r="DT150" i="13"/>
  <c r="EC152" i="13"/>
  <c r="DR155" i="13"/>
  <c r="DP158" i="13"/>
  <c r="DW161" i="13"/>
  <c r="DY165" i="13"/>
  <c r="EH170" i="13"/>
  <c r="DH132" i="13"/>
  <c r="DA135" i="13"/>
  <c r="ED136" i="13"/>
  <c r="DK138" i="13"/>
  <c r="CV140" i="13"/>
  <c r="DV141" i="13"/>
  <c r="DM143" i="13"/>
  <c r="DH145" i="13"/>
  <c r="DG147" i="13"/>
  <c r="DJ149" i="13"/>
  <c r="DQ151" i="13"/>
  <c r="EB153" i="13"/>
  <c r="DT156" i="13"/>
  <c r="DU159" i="13"/>
  <c r="EE162" i="13"/>
  <c r="DY167" i="13"/>
  <c r="DM147" i="13"/>
  <c r="DW167" i="13"/>
  <c r="DV145" i="13"/>
  <c r="EG164" i="13"/>
  <c r="DG142" i="13"/>
  <c r="DX160" i="13"/>
  <c r="DO142" i="13"/>
  <c r="EF160" i="13"/>
  <c r="DW142" i="13"/>
  <c r="DV161" i="13"/>
  <c r="DX144" i="13"/>
  <c r="EE168" i="13"/>
  <c r="DR153" i="13"/>
  <c r="DK143" i="13"/>
  <c r="DX162" i="13"/>
  <c r="BK97" i="13"/>
  <c r="DF102" i="13"/>
  <c r="DT100" i="13"/>
  <c r="CO109" i="13"/>
  <c r="CF106" i="13"/>
  <c r="BS111" i="13"/>
  <c r="CI106" i="13"/>
  <c r="DO121" i="13"/>
  <c r="DW122" i="13"/>
  <c r="CJ123" i="13"/>
  <c r="DQ122" i="13"/>
  <c r="CJ116" i="13"/>
  <c r="CI120" i="13"/>
  <c r="DZ125" i="13"/>
  <c r="DF126" i="13"/>
  <c r="DY115" i="13"/>
  <c r="CO131" i="13"/>
  <c r="DT127" i="13"/>
  <c r="CK114" i="13"/>
  <c r="DX130" i="13"/>
  <c r="CQ127" i="13"/>
  <c r="EE118" i="13"/>
  <c r="EB126" i="13"/>
  <c r="EH131" i="13"/>
  <c r="CW137" i="13"/>
  <c r="DV143" i="13"/>
  <c r="DZ151" i="13"/>
  <c r="CY131" i="13"/>
  <c r="DU139" i="13"/>
  <c r="DY146" i="13"/>
  <c r="EC155" i="13"/>
  <c r="ED172" i="13"/>
  <c r="DY166" i="13"/>
  <c r="CU135" i="13"/>
  <c r="DN139" i="13"/>
  <c r="DE144" i="13"/>
  <c r="DE149" i="13"/>
  <c r="DV155" i="13"/>
  <c r="EA164" i="13"/>
  <c r="EA163" i="13"/>
  <c r="EF137" i="13"/>
  <c r="DM142" i="13"/>
  <c r="DS147" i="13"/>
  <c r="EG175" i="13"/>
  <c r="DA137" i="13"/>
  <c r="DI140" i="13"/>
  <c r="DZ143" i="13"/>
  <c r="DW149" i="13"/>
  <c r="EG156" i="13"/>
  <c r="EB163" i="13"/>
  <c r="CZ129" i="13"/>
  <c r="CR136" i="13"/>
  <c r="DY139" i="13"/>
  <c r="DU136" i="13"/>
  <c r="EG144" i="13"/>
  <c r="EF158" i="13"/>
  <c r="DD137" i="13"/>
  <c r="DW147" i="13"/>
  <c r="DW151" i="13"/>
  <c r="DM146" i="13"/>
  <c r="BU84" i="13"/>
  <c r="BW92" i="13"/>
  <c r="CO99" i="13"/>
  <c r="DY100" i="13"/>
  <c r="BO99" i="13"/>
  <c r="BQ105" i="13"/>
  <c r="DC108" i="13"/>
  <c r="DD105" i="13"/>
  <c r="CV105" i="13"/>
  <c r="DS112" i="13"/>
  <c r="CE110" i="13"/>
  <c r="DV107" i="13"/>
  <c r="CY105" i="13"/>
  <c r="DV112" i="13"/>
  <c r="DQ120" i="13"/>
  <c r="DD116" i="13"/>
  <c r="CI122" i="13"/>
  <c r="DU116" i="13"/>
  <c r="CZ122" i="13"/>
  <c r="DN116" i="13"/>
  <c r="CS122" i="13"/>
  <c r="CY116" i="13"/>
  <c r="DW115" i="13"/>
  <c r="DH115" i="13"/>
  <c r="DR119" i="13"/>
  <c r="CO124" i="13"/>
  <c r="DB125" i="13"/>
  <c r="DQ115" i="13"/>
  <c r="CH126" i="13"/>
  <c r="CN131" i="13"/>
  <c r="DS136" i="13"/>
  <c r="DL125" i="13"/>
  <c r="DM130" i="13"/>
  <c r="DY119" i="13"/>
  <c r="CV127" i="13"/>
  <c r="DG132" i="13"/>
  <c r="DU123" i="13"/>
  <c r="EH128" i="13"/>
  <c r="CY125" i="13"/>
  <c r="CZ130" i="13"/>
  <c r="DG118" i="13"/>
  <c r="DS126" i="13"/>
  <c r="DY131" i="13"/>
  <c r="DL118" i="13"/>
  <c r="CN124" i="13"/>
  <c r="DT126" i="13"/>
  <c r="CU129" i="13"/>
  <c r="DZ131" i="13"/>
  <c r="DL132" i="13"/>
  <c r="EE136" i="13"/>
  <c r="CW140" i="13"/>
  <c r="DN143" i="13"/>
  <c r="DH147" i="13"/>
  <c r="DR151" i="13"/>
  <c r="DU156" i="13"/>
  <c r="DO130" i="13"/>
  <c r="DF136" i="13"/>
  <c r="DM139" i="13"/>
  <c r="EA142" i="13"/>
  <c r="DQ146" i="13"/>
  <c r="DW150" i="13"/>
  <c r="DU155" i="13"/>
  <c r="DZ161" i="13"/>
  <c r="EC171" i="13"/>
  <c r="DR152" i="13"/>
  <c r="DS163" i="13"/>
  <c r="CM130" i="13"/>
  <c r="ED134" i="13"/>
  <c r="EG136" i="13"/>
  <c r="DF139" i="13"/>
  <c r="DI141" i="13"/>
  <c r="DP143" i="13"/>
  <c r="DJ146" i="13"/>
  <c r="EA148" i="13"/>
  <c r="DT151" i="13"/>
  <c r="DN155" i="13"/>
  <c r="EB158" i="13"/>
  <c r="EH162" i="13"/>
  <c r="DZ152" i="13"/>
  <c r="EA162" i="13"/>
  <c r="DG131" i="13"/>
  <c r="DX135" i="13"/>
  <c r="DX137" i="13"/>
  <c r="DW139" i="13"/>
  <c r="DE142" i="13"/>
  <c r="DN144" i="13"/>
  <c r="EA146" i="13"/>
  <c r="DI150" i="13"/>
  <c r="DZ168" i="13"/>
  <c r="DN134" i="13"/>
  <c r="CS137" i="13"/>
  <c r="DP138" i="13"/>
  <c r="DA140" i="13"/>
  <c r="EA141" i="13"/>
  <c r="DR143" i="13"/>
  <c r="DM145" i="13"/>
  <c r="DL147" i="13"/>
  <c r="DO149" i="13"/>
  <c r="DV151" i="13"/>
  <c r="EG153" i="13"/>
  <c r="DY156" i="13"/>
  <c r="DZ159" i="13"/>
  <c r="DT163" i="13"/>
  <c r="ED167" i="13"/>
  <c r="EH175" i="13"/>
  <c r="CR134" i="13"/>
  <c r="DZ135" i="13"/>
  <c r="DZ137" i="13"/>
  <c r="DQ139" i="13"/>
  <c r="CM131" i="13"/>
  <c r="DY134" i="13"/>
  <c r="DL136" i="13"/>
  <c r="CT138" i="13"/>
  <c r="DR139" i="13"/>
  <c r="DE141" i="13"/>
  <c r="EF142" i="13"/>
  <c r="DY144" i="13"/>
  <c r="DV146" i="13"/>
  <c r="DW148" i="13"/>
  <c r="EB150" i="13"/>
  <c r="DK153" i="13"/>
  <c r="DZ155" i="13"/>
  <c r="DX158" i="13"/>
  <c r="EE161" i="13"/>
  <c r="EG165" i="13"/>
  <c r="EH171" i="13"/>
  <c r="CT133" i="13"/>
  <c r="DJ135" i="13"/>
  <c r="CV137" i="13"/>
  <c r="DS138" i="13"/>
  <c r="DD140" i="13"/>
  <c r="ED141" i="13"/>
  <c r="DU143" i="13"/>
  <c r="DP145" i="13"/>
  <c r="DO147" i="13"/>
  <c r="DR149" i="13"/>
  <c r="DY151" i="13"/>
  <c r="DK154" i="13"/>
  <c r="EB156" i="13"/>
  <c r="EC159" i="13"/>
  <c r="DW163" i="13"/>
  <c r="EG167" i="13"/>
  <c r="DP149" i="13"/>
  <c r="EH169" i="13"/>
  <c r="DU147" i="13"/>
  <c r="DZ167" i="13"/>
  <c r="CZ144" i="13"/>
  <c r="DU163" i="13"/>
  <c r="DH144" i="13"/>
  <c r="DX163" i="13"/>
  <c r="DP144" i="13"/>
  <c r="EC163" i="13"/>
  <c r="DU146" i="13"/>
  <c r="EB172" i="13"/>
  <c r="EG155" i="13"/>
  <c r="DF145" i="13"/>
  <c r="EG176" i="13"/>
  <c r="CF85" i="13"/>
  <c r="BW102" i="13"/>
  <c r="DA106" i="13"/>
  <c r="CM106" i="13"/>
  <c r="ED102" i="13"/>
  <c r="DG108" i="13"/>
  <c r="CT112" i="13"/>
  <c r="CH117" i="13"/>
  <c r="CI117" i="13"/>
  <c r="CR117" i="13"/>
  <c r="DW116" i="13"/>
  <c r="EF115" i="13"/>
  <c r="DI114" i="13"/>
  <c r="EH117" i="13"/>
  <c r="DL131" i="13"/>
  <c r="CI126" i="13"/>
  <c r="ED120" i="13"/>
  <c r="EE132" i="13"/>
  <c r="DI124" i="13"/>
  <c r="DW125" i="13"/>
  <c r="DK119" i="13"/>
  <c r="DB132" i="13"/>
  <c r="DC124" i="13"/>
  <c r="DC129" i="13"/>
  <c r="CX133" i="13"/>
  <c r="DE140" i="13"/>
  <c r="DP147" i="13"/>
  <c r="EC156" i="13"/>
  <c r="DO136" i="13"/>
  <c r="CY143" i="13"/>
  <c r="EE150" i="13"/>
  <c r="EH161" i="13"/>
  <c r="EH152" i="13"/>
  <c r="DS130" i="13"/>
  <c r="DO137" i="13"/>
  <c r="DQ141" i="13"/>
  <c r="DR146" i="13"/>
  <c r="DQ152" i="13"/>
  <c r="DP159" i="13"/>
  <c r="DX153" i="13"/>
  <c r="DJ133" i="13"/>
  <c r="DH140" i="13"/>
  <c r="DV144" i="13"/>
  <c r="DY150" i="13"/>
  <c r="CW135" i="13"/>
  <c r="DX138" i="13"/>
  <c r="CX142" i="13"/>
  <c r="DU145" i="13"/>
  <c r="ED151" i="13"/>
  <c r="EH159" i="13"/>
  <c r="EA168" i="13"/>
  <c r="DE134" i="13"/>
  <c r="EH137" i="13"/>
  <c r="DS131" i="13"/>
  <c r="DM141" i="13"/>
  <c r="DH151" i="13"/>
  <c r="EC173" i="13"/>
  <c r="DA142" i="13"/>
  <c r="DR160" i="13"/>
  <c r="EB170" i="13"/>
  <c r="DL141" i="13"/>
  <c r="EG86" i="13"/>
  <c r="DB90" i="13"/>
  <c r="EE97" i="13"/>
  <c r="BM99" i="13"/>
  <c r="CG103" i="13"/>
  <c r="DJ108" i="13"/>
  <c r="CR110" i="13"/>
  <c r="CM107" i="13"/>
  <c r="CF107" i="13"/>
  <c r="DN104" i="13"/>
  <c r="BX112" i="13"/>
  <c r="DI109" i="13"/>
  <c r="CI107" i="13"/>
  <c r="DB114" i="13"/>
  <c r="ED122" i="13"/>
  <c r="DV117" i="13"/>
  <c r="DW123" i="13"/>
  <c r="CD118" i="13"/>
  <c r="DX123" i="13"/>
  <c r="CM118" i="13"/>
  <c r="DJ112" i="13"/>
  <c r="DA117" i="13"/>
  <c r="DX116" i="13"/>
  <c r="DI116" i="13"/>
  <c r="DW120" i="13"/>
  <c r="CQ118" i="13"/>
  <c r="DM126" i="13"/>
  <c r="DS119" i="13"/>
  <c r="CT127" i="13"/>
  <c r="DE132" i="13"/>
  <c r="DT118" i="13"/>
  <c r="DW126" i="13"/>
  <c r="EC131" i="13"/>
  <c r="DU122" i="13"/>
  <c r="DI128" i="13"/>
  <c r="DY133" i="13"/>
  <c r="CX125" i="13"/>
  <c r="CI118" i="13"/>
  <c r="DJ126" i="13"/>
  <c r="DP131" i="13"/>
  <c r="DC121" i="13"/>
  <c r="EE127" i="13"/>
  <c r="DR132" i="13"/>
  <c r="CS119" i="13"/>
  <c r="DL124" i="13"/>
  <c r="CJ127" i="13"/>
  <c r="DK129" i="13"/>
  <c r="CU132" i="13"/>
  <c r="EB133" i="13"/>
  <c r="DE137" i="13"/>
  <c r="DM140" i="13"/>
  <c r="ED143" i="13"/>
  <c r="DX147" i="13"/>
  <c r="EH151" i="13"/>
  <c r="DO157" i="13"/>
  <c r="EE131" i="13"/>
  <c r="DX136" i="13"/>
  <c r="EC139" i="13"/>
  <c r="DG143" i="13"/>
  <c r="EG146" i="13"/>
  <c r="DK151" i="13"/>
  <c r="DN156" i="13"/>
  <c r="DY162" i="13"/>
  <c r="EF173" i="13"/>
  <c r="EF153" i="13"/>
  <c r="EC167" i="13"/>
  <c r="DC131" i="13"/>
  <c r="DD135" i="13"/>
  <c r="DW137" i="13"/>
  <c r="DV139" i="13"/>
  <c r="DY141" i="13"/>
  <c r="DM144" i="13"/>
  <c r="DZ146" i="13"/>
  <c r="DM149" i="13"/>
  <c r="DY152" i="13"/>
  <c r="ED155" i="13"/>
  <c r="DX159" i="13"/>
  <c r="DU165" i="13"/>
  <c r="DW154" i="13"/>
  <c r="DV165" i="13"/>
  <c r="EH133" i="13"/>
  <c r="CY136" i="13"/>
  <c r="CY138" i="13"/>
  <c r="DP140" i="13"/>
  <c r="DU142" i="13"/>
  <c r="ED144" i="13"/>
  <c r="EA147" i="13"/>
  <c r="DM151" i="13"/>
  <c r="CU130" i="13"/>
  <c r="DG135" i="13"/>
  <c r="DI137" i="13"/>
  <c r="EF138" i="13"/>
  <c r="DQ140" i="13"/>
  <c r="DF142" i="13"/>
  <c r="EH143" i="13"/>
  <c r="EC145" i="13"/>
  <c r="EB147" i="13"/>
  <c r="EE149" i="13"/>
  <c r="DK152" i="13"/>
  <c r="DX154" i="13"/>
  <c r="DS157" i="13"/>
  <c r="DW160" i="13"/>
  <c r="DU164" i="13"/>
  <c r="DY169" i="13"/>
  <c r="CY130" i="13"/>
  <c r="DO134" i="13"/>
  <c r="DA136" i="13"/>
  <c r="DI138" i="13"/>
  <c r="DB140" i="13"/>
  <c r="DD132" i="13"/>
  <c r="CZ135" i="13"/>
  <c r="EC136" i="13"/>
  <c r="DJ138" i="13"/>
  <c r="EH139" i="13"/>
  <c r="DU141" i="13"/>
  <c r="DL143" i="13"/>
  <c r="DG145" i="13"/>
  <c r="DF147" i="13"/>
  <c r="DI149" i="13"/>
  <c r="DP151" i="13"/>
  <c r="EA153" i="13"/>
  <c r="DS156" i="13"/>
  <c r="DT159" i="13"/>
  <c r="ED162" i="13"/>
  <c r="DX167" i="13"/>
  <c r="EF174" i="13"/>
  <c r="CW134" i="13"/>
  <c r="EB135" i="13"/>
  <c r="DL137" i="13"/>
  <c r="CU139" i="13"/>
  <c r="DT140" i="13"/>
  <c r="DI142" i="13"/>
  <c r="DB144" i="13"/>
  <c r="EF145" i="13"/>
  <c r="EE147" i="13"/>
  <c r="EH149" i="13"/>
  <c r="DN152" i="13"/>
  <c r="EA154" i="13"/>
  <c r="DV157" i="13"/>
  <c r="DZ160" i="13"/>
  <c r="DX164" i="13"/>
  <c r="EB169" i="13"/>
  <c r="EH153" i="13"/>
  <c r="EH176" i="13"/>
  <c r="EE151" i="13"/>
  <c r="ED173" i="13"/>
  <c r="EC147" i="13"/>
  <c r="EE167" i="13"/>
  <c r="DF148" i="13"/>
  <c r="EH167" i="13"/>
  <c r="DN148" i="13"/>
  <c r="EB168" i="13"/>
  <c r="EA150" i="13"/>
  <c r="DC143" i="13"/>
  <c r="DU162" i="13"/>
  <c r="DH149" i="13"/>
  <c r="DG95" i="13"/>
  <c r="DC103" i="13"/>
  <c r="CR112" i="13"/>
  <c r="BZ109" i="13"/>
  <c r="DE106" i="13"/>
  <c r="CZ111" i="13"/>
  <c r="DC116" i="13"/>
  <c r="CW119" i="13"/>
  <c r="CX119" i="13"/>
  <c r="DG119" i="13"/>
  <c r="DP113" i="13"/>
  <c r="DK117" i="13"/>
  <c r="CM121" i="13"/>
  <c r="DR122" i="13"/>
  <c r="DW133" i="13"/>
  <c r="CJ128" i="13"/>
  <c r="DZ124" i="13"/>
  <c r="CG118" i="13"/>
  <c r="CE121" i="13"/>
  <c r="EG132" i="13"/>
  <c r="CT129" i="13"/>
  <c r="DD121" i="13"/>
  <c r="EF127" i="13"/>
  <c r="CW133" i="13"/>
  <c r="DL138" i="13"/>
  <c r="DI145" i="13"/>
  <c r="EC153" i="13"/>
  <c r="DT134" i="13"/>
  <c r="CZ141" i="13"/>
  <c r="DR148" i="13"/>
  <c r="DS158" i="13"/>
  <c r="EE169" i="13"/>
  <c r="EE170" i="13"/>
  <c r="DT132" i="13"/>
  <c r="CX138" i="13"/>
  <c r="DT142" i="13"/>
  <c r="DJ147" i="13"/>
  <c r="DO153" i="13"/>
  <c r="DS161" i="13"/>
  <c r="DP156" i="13"/>
  <c r="DM134" i="13"/>
  <c r="EE138" i="13"/>
  <c r="DA143" i="13"/>
  <c r="DL148" i="13"/>
  <c r="EB132" i="13"/>
  <c r="DY137" i="13"/>
  <c r="EG140" i="13"/>
  <c r="DO144" i="13"/>
  <c r="DM148" i="13"/>
  <c r="EA152" i="13"/>
  <c r="DN158" i="13"/>
  <c r="DW165" i="13"/>
  <c r="DO131" i="13"/>
  <c r="DT136" i="13"/>
  <c r="DY138" i="13"/>
  <c r="DV133" i="13"/>
  <c r="DC137" i="13"/>
  <c r="DK140" i="13"/>
  <c r="EB143" i="13"/>
  <c r="DV147" i="13"/>
  <c r="EF151" i="13"/>
  <c r="DM157" i="13"/>
  <c r="DQ160" i="13"/>
  <c r="EC168" i="13"/>
  <c r="DQ134" i="13"/>
  <c r="EB137" i="13"/>
  <c r="CX141" i="13"/>
  <c r="DR144" i="13"/>
  <c r="DP148" i="13"/>
  <c r="ED152" i="13"/>
  <c r="DQ158" i="13"/>
  <c r="DZ165" i="13"/>
  <c r="EA159" i="13"/>
  <c r="EH156" i="13"/>
  <c r="DL152" i="13"/>
  <c r="DT152" i="13"/>
  <c r="EB152" i="13"/>
  <c r="DY155" i="13"/>
  <c r="EA166" i="13"/>
  <c r="DT147" i="13"/>
  <c r="DB138" i="13"/>
  <c r="ED146" i="13"/>
  <c r="EH155" i="13"/>
  <c r="EB166" i="13"/>
  <c r="DS135" i="13"/>
  <c r="DL140" i="13"/>
  <c r="DX145" i="13"/>
  <c r="EG151" i="13"/>
  <c r="ED168" i="13"/>
  <c r="EH172" i="13"/>
  <c r="ED145" i="13"/>
  <c r="EF165" i="13"/>
  <c r="EE158" i="13"/>
  <c r="DI82" i="13"/>
  <c r="CP95" i="13"/>
  <c r="DG100" i="13"/>
  <c r="DR100" i="13"/>
  <c r="DV103" i="13"/>
  <c r="CA110" i="13"/>
  <c r="CF111" i="13"/>
  <c r="BX108" i="13"/>
  <c r="BQ108" i="13"/>
  <c r="DF105" i="13"/>
  <c r="EB112" i="13"/>
  <c r="CV110" i="13"/>
  <c r="BT108" i="13"/>
  <c r="CT115" i="13"/>
  <c r="ED123" i="13"/>
  <c r="DA118" i="13"/>
  <c r="CR124" i="13"/>
  <c r="DR118" i="13"/>
  <c r="EC111" i="13"/>
  <c r="DK118" i="13"/>
  <c r="DM113" i="13"/>
  <c r="CG111" i="13"/>
  <c r="CL117" i="13"/>
  <c r="EG116" i="13"/>
  <c r="CO121" i="13"/>
  <c r="CU119" i="13"/>
  <c r="CK127" i="13"/>
  <c r="DX120" i="13"/>
  <c r="DR127" i="13"/>
  <c r="EC132" i="13"/>
  <c r="DX119" i="13"/>
  <c r="CU127" i="13"/>
  <c r="DF132" i="13"/>
  <c r="DS123" i="13"/>
  <c r="EG128" i="13"/>
  <c r="CA114" i="13"/>
  <c r="DV125" i="13"/>
  <c r="CM119" i="13"/>
  <c r="EH126" i="13"/>
  <c r="CS132" i="13"/>
  <c r="DJ122" i="13"/>
  <c r="DD128" i="13"/>
  <c r="CV133" i="13"/>
  <c r="CX120" i="13"/>
  <c r="CK125" i="13"/>
  <c r="DH127" i="13"/>
  <c r="CL130" i="13"/>
  <c r="DS132" i="13"/>
  <c r="DS134" i="13"/>
  <c r="EC137" i="13"/>
  <c r="CY141" i="13"/>
  <c r="DS144" i="13"/>
  <c r="DQ148" i="13"/>
  <c r="EE152" i="13"/>
  <c r="DR158" i="13"/>
  <c r="EC133" i="13"/>
  <c r="DF137" i="13"/>
  <c r="DN140" i="13"/>
  <c r="EE143" i="13"/>
  <c r="DY147" i="13"/>
  <c r="DH152" i="13"/>
  <c r="DP157" i="13"/>
  <c r="EG163" i="13"/>
  <c r="DX166" i="13"/>
  <c r="EE155" i="13"/>
  <c r="EF169" i="13"/>
  <c r="CN132" i="13"/>
  <c r="EF135" i="13"/>
  <c r="EE137" i="13"/>
  <c r="ED139" i="13"/>
  <c r="DL142" i="13"/>
  <c r="DU144" i="13"/>
  <c r="EH146" i="13"/>
  <c r="DH150" i="13"/>
  <c r="EG152" i="13"/>
  <c r="DO156" i="13"/>
  <c r="EC160" i="13"/>
  <c r="EC165" i="13"/>
  <c r="DW155" i="13"/>
  <c r="EE171" i="13"/>
  <c r="DC134" i="13"/>
  <c r="DH136" i="13"/>
  <c r="DW138" i="13"/>
  <c r="DX140" i="13"/>
  <c r="EC142" i="13"/>
  <c r="DT145" i="13"/>
  <c r="DD148" i="13"/>
  <c r="DJ152" i="13"/>
  <c r="CV132" i="13"/>
  <c r="DP135" i="13"/>
  <c r="DQ137" i="13"/>
  <c r="CZ139" i="13"/>
  <c r="DY140" i="13"/>
  <c r="DN142" i="13"/>
  <c r="DG144" i="13"/>
  <c r="DD146" i="13"/>
  <c r="DE148" i="13"/>
  <c r="DJ150" i="13"/>
  <c r="DS152" i="13"/>
  <c r="EF154" i="13"/>
  <c r="EA157" i="13"/>
  <c r="EE160" i="13"/>
  <c r="EC164" i="13"/>
  <c r="EG169" i="13"/>
  <c r="EE130" i="13"/>
  <c r="DX134" i="13"/>
  <c r="DJ136" i="13"/>
  <c r="DQ138" i="13"/>
  <c r="DJ140" i="13"/>
  <c r="CP133" i="13"/>
  <c r="DI135" i="13"/>
  <c r="CU137" i="13"/>
  <c r="DR138" i="13"/>
  <c r="DC140" i="13"/>
  <c r="EC141" i="13"/>
  <c r="DT143" i="13"/>
  <c r="DO145" i="13"/>
  <c r="DN147" i="13"/>
  <c r="DQ149" i="13"/>
  <c r="DX151" i="13"/>
  <c r="DJ154" i="13"/>
  <c r="EA156" i="13"/>
  <c r="EB159" i="13"/>
  <c r="DV163" i="13"/>
  <c r="EF167" i="13"/>
  <c r="DP129" i="13"/>
  <c r="DH134" i="13"/>
  <c r="CT136" i="13"/>
  <c r="DT137" i="13"/>
  <c r="DC139" i="13"/>
  <c r="EB140" i="13"/>
  <c r="DQ142" i="13"/>
  <c r="DJ144" i="13"/>
  <c r="DG146" i="13"/>
  <c r="DH148" i="13"/>
  <c r="DM150" i="13"/>
  <c r="DV152" i="13"/>
  <c r="DK155" i="13"/>
  <c r="ED157" i="13"/>
  <c r="EH160" i="13"/>
  <c r="EF164" i="13"/>
  <c r="EA170" i="13"/>
  <c r="DZ156" i="13"/>
  <c r="DV166" i="13"/>
  <c r="DQ154" i="13"/>
  <c r="EG177" i="13"/>
  <c r="EF149" i="13"/>
  <c r="EG170" i="13"/>
  <c r="DK150" i="13"/>
  <c r="EA171" i="13"/>
  <c r="DS150" i="13"/>
  <c r="EG174" i="13"/>
  <c r="DJ153" i="13"/>
  <c r="EF144" i="13"/>
  <c r="DV164" i="13"/>
  <c r="DO151" i="13"/>
  <c r="CN86" i="13"/>
  <c r="CW104" i="13"/>
  <c r="CJ106" i="13"/>
  <c r="CK112" i="13"/>
  <c r="BS109" i="13"/>
  <c r="EG103" i="13"/>
  <c r="BV109" i="13"/>
  <c r="CY112" i="13"/>
  <c r="EG113" i="13"/>
  <c r="CE114" i="13"/>
  <c r="CX114" i="13"/>
  <c r="CJ113" i="13"/>
  <c r="EC121" i="13"/>
  <c r="DY127" i="13"/>
  <c r="DG128" i="13"/>
  <c r="DL121" i="13"/>
  <c r="CZ133" i="13"/>
  <c r="DW129" i="13"/>
  <c r="DI126" i="13"/>
  <c r="DV127" i="13"/>
  <c r="CM124" i="13"/>
  <c r="DT133" i="13"/>
  <c r="DI125" i="13"/>
  <c r="DJ130" i="13"/>
  <c r="DB135" i="13"/>
  <c r="DW141" i="13"/>
  <c r="DK149" i="13"/>
  <c r="DV159" i="13"/>
  <c r="ED137" i="13"/>
  <c r="DT144" i="13"/>
  <c r="EF152" i="13"/>
  <c r="EB165" i="13"/>
  <c r="EH157" i="13"/>
  <c r="CX136" i="13"/>
  <c r="CY140" i="13"/>
  <c r="EC144" i="13"/>
  <c r="DP150" i="13"/>
  <c r="DW156" i="13"/>
  <c r="EF166" i="13"/>
  <c r="EH173" i="13"/>
  <c r="DQ136" i="13"/>
  <c r="EF140" i="13"/>
  <c r="EB145" i="13"/>
  <c r="DP153" i="13"/>
  <c r="DY135" i="13"/>
  <c r="DH139" i="13"/>
  <c r="DV142" i="13"/>
  <c r="DL146" i="13"/>
  <c r="DR150" i="13"/>
  <c r="DP155" i="13"/>
  <c r="DU161" i="13"/>
  <c r="EF170" i="13"/>
  <c r="EG134" i="13"/>
  <c r="DZ140" i="13"/>
  <c r="DR135" i="13"/>
  <c r="DZ138" i="13"/>
  <c r="CZ142" i="13"/>
  <c r="DW145" i="13"/>
  <c r="DY149" i="13"/>
  <c r="DR154" i="13"/>
  <c r="ED163" i="13"/>
  <c r="DG130" i="13"/>
  <c r="DD136" i="13"/>
  <c r="DK139" i="13"/>
  <c r="DY142" i="13"/>
  <c r="DO146" i="13"/>
  <c r="DU150" i="13"/>
  <c r="DS155" i="13"/>
  <c r="DX161" i="13"/>
  <c r="EB141" i="13"/>
  <c r="DY164" i="13"/>
  <c r="EB171" i="13"/>
  <c r="EE173" i="13"/>
  <c r="EE174" i="13"/>
  <c r="DZ169" i="13"/>
  <c r="EC146" i="13"/>
  <c r="DZ153" i="13"/>
  <c r="DP154" i="13"/>
  <c r="CQ135" i="13"/>
  <c r="DD143" i="13"/>
  <c r="DS153" i="13"/>
  <c r="DV162" i="13"/>
  <c r="DZ133" i="13"/>
  <c r="EA138" i="13"/>
  <c r="EC143" i="13"/>
  <c r="DZ149" i="13"/>
  <c r="EE163" i="13"/>
  <c r="DX149" i="13"/>
  <c r="DX165" i="13"/>
  <c r="DV148" i="13"/>
  <c r="DE147" i="13"/>
  <c r="H50" i="13" l="1"/>
  <c r="G58" i="13"/>
  <c r="G59" i="13"/>
  <c r="G57" i="13"/>
  <c r="H54" i="13"/>
  <c r="L40" i="13"/>
  <c r="BG40" i="13"/>
  <c r="U40" i="13"/>
  <c r="Z40" i="13"/>
  <c r="BR40" i="13"/>
  <c r="X40" i="13"/>
  <c r="CX40" i="13"/>
  <c r="BY40" i="13"/>
  <c r="DD40" i="13"/>
  <c r="AN40" i="13"/>
  <c r="DI40" i="13"/>
  <c r="CP40" i="13"/>
  <c r="CT40" i="13"/>
  <c r="CF40" i="13"/>
  <c r="EB40" i="13"/>
  <c r="AX40" i="13"/>
  <c r="AY40" i="13"/>
  <c r="DJ40" i="13"/>
  <c r="EH40" i="13"/>
  <c r="BF40" i="13"/>
  <c r="Y40" i="13"/>
  <c r="AE40" i="13"/>
  <c r="BU40" i="13"/>
  <c r="DG40" i="13"/>
  <c r="AL40" i="13"/>
  <c r="ED40" i="13"/>
  <c r="DX40" i="13"/>
  <c r="BM40" i="13"/>
  <c r="AW40" i="13"/>
  <c r="H78" i="13"/>
  <c r="H79" i="13"/>
  <c r="T40" i="13"/>
  <c r="BP40" i="13"/>
  <c r="CJ40" i="13"/>
  <c r="BO40" i="13"/>
  <c r="DS40" i="13"/>
  <c r="BV40" i="13"/>
  <c r="BE40" i="13"/>
  <c r="CQ40" i="13"/>
  <c r="DW40" i="13"/>
  <c r="DO40" i="13"/>
  <c r="BA40" i="13"/>
  <c r="AV40" i="13"/>
  <c r="EG40" i="13"/>
  <c r="AJ40" i="13"/>
  <c r="DC40" i="13"/>
  <c r="CN40" i="13"/>
  <c r="AQ40" i="13"/>
  <c r="CD40" i="13"/>
  <c r="CC40" i="13"/>
  <c r="EE40" i="13"/>
  <c r="CE40" i="13"/>
  <c r="AT40" i="13"/>
  <c r="CR40" i="13"/>
  <c r="CB40" i="13"/>
  <c r="EF40" i="13"/>
  <c r="BK40" i="13"/>
  <c r="BC40" i="13"/>
  <c r="CZ40" i="13"/>
  <c r="CU40" i="13"/>
  <c r="AM40" i="13"/>
  <c r="DY40" i="13"/>
  <c r="DZ40" i="13"/>
  <c r="AB40" i="13"/>
  <c r="DK40" i="13"/>
  <c r="CM40" i="13"/>
  <c r="R40" i="13"/>
  <c r="S40" i="13"/>
  <c r="DB40" i="13"/>
  <c r="DQ40" i="13"/>
  <c r="P40" i="13"/>
  <c r="CI40" i="13"/>
  <c r="BT40" i="13"/>
  <c r="CA40" i="13"/>
  <c r="AR40" i="13"/>
  <c r="EC40" i="13"/>
  <c r="DR40" i="13"/>
  <c r="BS40" i="13"/>
  <c r="BN40" i="13"/>
  <c r="AG40" i="13"/>
  <c r="DT40" i="13"/>
  <c r="AI40" i="13"/>
  <c r="AA40" i="13"/>
  <c r="AP40" i="13"/>
  <c r="DA40" i="13"/>
  <c r="W40" i="13"/>
  <c r="O40" i="13"/>
  <c r="DV40" i="13"/>
  <c r="DN40" i="13"/>
  <c r="BQ40" i="13"/>
  <c r="CV40" i="13"/>
  <c r="AH40" i="13"/>
  <c r="BH40" i="13"/>
  <c r="BL40" i="13"/>
  <c r="AO40" i="13"/>
  <c r="AU40" i="13"/>
  <c r="BJ40" i="13"/>
  <c r="BB40" i="13"/>
  <c r="DU40" i="13"/>
  <c r="DE40" i="13"/>
  <c r="DH40" i="13"/>
  <c r="CY40" i="13"/>
  <c r="EA40" i="13"/>
  <c r="CS40" i="13"/>
  <c r="CL40" i="13"/>
  <c r="CK40" i="13"/>
  <c r="Q40" i="13"/>
  <c r="DL40" i="13"/>
  <c r="AF40" i="13"/>
  <c r="DF40" i="13"/>
  <c r="AK40" i="13"/>
  <c r="CH40" i="13"/>
  <c r="BZ40" i="13"/>
  <c r="CW40" i="13"/>
  <c r="AS40" i="13"/>
  <c r="CO40" i="13"/>
  <c r="K40" i="13"/>
  <c r="BX40" i="13"/>
  <c r="BW40" i="13"/>
  <c r="AZ40" i="13"/>
  <c r="BD40" i="13"/>
  <c r="AD40" i="13"/>
  <c r="V40" i="13"/>
  <c r="N40" i="13"/>
  <c r="BI40" i="13"/>
  <c r="DM40" i="13"/>
  <c r="AC40" i="13"/>
  <c r="CG40" i="13"/>
  <c r="H53" i="13"/>
  <c r="H52" i="13"/>
  <c r="H51" i="13"/>
  <c r="H55" i="13"/>
  <c r="K179" i="13"/>
  <c r="K15" i="13" s="1"/>
  <c r="L179" i="13"/>
  <c r="L15" i="13" s="1"/>
  <c r="AO179" i="13"/>
  <c r="AO15" i="13" s="1"/>
  <c r="T179" i="13"/>
  <c r="T15" i="13" s="1"/>
  <c r="AH179" i="13"/>
  <c r="AH15" i="13" s="1"/>
  <c r="W179" i="13"/>
  <c r="W15" i="13" s="1"/>
  <c r="G122" i="13"/>
  <c r="H122" i="13"/>
  <c r="G86" i="13"/>
  <c r="H86" i="13"/>
  <c r="Z179" i="13"/>
  <c r="Z15" i="13" s="1"/>
  <c r="DS179" i="13"/>
  <c r="DS15" i="13" s="1"/>
  <c r="H59" i="13"/>
  <c r="CQ179" i="13"/>
  <c r="CQ15" i="13" s="1"/>
  <c r="CX179" i="13"/>
  <c r="CX15" i="13" s="1"/>
  <c r="G56" i="13"/>
  <c r="H56" i="13"/>
  <c r="BT179" i="13"/>
  <c r="BT15" i="13" s="1"/>
  <c r="CW179" i="13"/>
  <c r="CW15" i="13" s="1"/>
  <c r="M179" i="13"/>
  <c r="M15" i="13" s="1"/>
  <c r="EC179" i="13"/>
  <c r="EC15" i="13" s="1"/>
  <c r="G152" i="13"/>
  <c r="H152" i="13"/>
  <c r="H136" i="13"/>
  <c r="G136" i="13"/>
  <c r="G174" i="13"/>
  <c r="H174" i="13"/>
  <c r="H164" i="13"/>
  <c r="G164" i="13"/>
  <c r="H146" i="13"/>
  <c r="G146" i="13"/>
  <c r="G160" i="13"/>
  <c r="H160" i="13"/>
  <c r="G114" i="13"/>
  <c r="H114" i="13"/>
  <c r="H119" i="13"/>
  <c r="G119" i="13"/>
  <c r="H116" i="13"/>
  <c r="G116" i="13"/>
  <c r="G117" i="13"/>
  <c r="H117" i="13"/>
  <c r="G103" i="13"/>
  <c r="H103" i="13"/>
  <c r="H83" i="13"/>
  <c r="G83" i="13"/>
  <c r="H88" i="13"/>
  <c r="G88" i="13"/>
  <c r="G76" i="13"/>
  <c r="H76" i="13"/>
  <c r="DC179" i="13"/>
  <c r="DC15" i="13" s="1"/>
  <c r="CS179" i="13"/>
  <c r="CS15" i="13" s="1"/>
  <c r="CN179" i="13"/>
  <c r="CN15" i="13" s="1"/>
  <c r="CK179" i="13"/>
  <c r="CK15" i="13" s="1"/>
  <c r="G62" i="13"/>
  <c r="H62" i="13"/>
  <c r="Q179" i="13"/>
  <c r="Q15" i="13" s="1"/>
  <c r="G60" i="13"/>
  <c r="H60" i="13"/>
  <c r="DL179" i="13"/>
  <c r="DL15" i="13" s="1"/>
  <c r="AQ179" i="13"/>
  <c r="AQ15" i="13" s="1"/>
  <c r="CD179" i="13"/>
  <c r="CD15" i="13" s="1"/>
  <c r="CC179" i="13"/>
  <c r="CC15" i="13" s="1"/>
  <c r="EE179" i="13"/>
  <c r="EE15" i="13" s="1"/>
  <c r="J179" i="13"/>
  <c r="J15" i="13" s="1"/>
  <c r="G50" i="13"/>
  <c r="AT179" i="13"/>
  <c r="AT15" i="13" s="1"/>
  <c r="G54" i="13"/>
  <c r="DI179" i="13"/>
  <c r="DI15" i="13" s="1"/>
  <c r="DF179" i="13"/>
  <c r="DF15" i="13" s="1"/>
  <c r="G53" i="13"/>
  <c r="CA179" i="13"/>
  <c r="CA15" i="13" s="1"/>
  <c r="DM179" i="13"/>
  <c r="DM15" i="13" s="1"/>
  <c r="BQ179" i="13"/>
  <c r="BQ15" i="13" s="1"/>
  <c r="G151" i="13"/>
  <c r="H151" i="13"/>
  <c r="G94" i="13"/>
  <c r="H94" i="13"/>
  <c r="G79" i="13"/>
  <c r="AF179" i="13"/>
  <c r="AF15" i="13" s="1"/>
  <c r="H72" i="13"/>
  <c r="G72" i="13"/>
  <c r="CV179" i="13"/>
  <c r="CV15" i="13" s="1"/>
  <c r="CU179" i="13"/>
  <c r="CU15" i="13" s="1"/>
  <c r="AR179" i="13"/>
  <c r="AR15" i="13" s="1"/>
  <c r="BV179" i="13"/>
  <c r="BV15" i="13" s="1"/>
  <c r="BE179" i="13"/>
  <c r="BE15" i="13" s="1"/>
  <c r="BC179" i="13"/>
  <c r="BC15" i="13" s="1"/>
  <c r="H165" i="13"/>
  <c r="G165" i="13"/>
  <c r="G167" i="13"/>
  <c r="H167" i="13"/>
  <c r="H118" i="13"/>
  <c r="G118" i="13"/>
  <c r="H178" i="13"/>
  <c r="G178" i="13"/>
  <c r="H134" i="13"/>
  <c r="G134" i="13"/>
  <c r="G115" i="13"/>
  <c r="H115" i="13"/>
  <c r="H102" i="13"/>
  <c r="G102" i="13"/>
  <c r="H75" i="13"/>
  <c r="G75" i="13"/>
  <c r="AB179" i="13"/>
  <c r="AB15" i="13" s="1"/>
  <c r="EA179" i="13"/>
  <c r="EA15" i="13" s="1"/>
  <c r="AZ179" i="13"/>
  <c r="AZ15" i="13" s="1"/>
  <c r="R179" i="13"/>
  <c r="R15" i="13" s="1"/>
  <c r="BD179" i="13"/>
  <c r="BD15" i="13" s="1"/>
  <c r="DB179" i="13"/>
  <c r="DB15" i="13" s="1"/>
  <c r="DQ179" i="13"/>
  <c r="DQ15" i="13" s="1"/>
  <c r="EG179" i="13"/>
  <c r="EG15" i="13" s="1"/>
  <c r="AW179" i="13"/>
  <c r="AW15" i="13" s="1"/>
  <c r="BS179" i="13"/>
  <c r="BS15" i="13" s="1"/>
  <c r="CH179" i="13"/>
  <c r="CH15" i="13" s="1"/>
  <c r="O179" i="13"/>
  <c r="O15" i="13" s="1"/>
  <c r="DN179" i="13"/>
  <c r="DN15" i="13" s="1"/>
  <c r="BA179" i="13"/>
  <c r="BA15" i="13" s="1"/>
  <c r="G171" i="13"/>
  <c r="H171" i="13"/>
  <c r="G138" i="13"/>
  <c r="H138" i="13"/>
  <c r="H149" i="13"/>
  <c r="G149" i="13"/>
  <c r="G176" i="13"/>
  <c r="H176" i="13"/>
  <c r="G121" i="13"/>
  <c r="H121" i="13"/>
  <c r="H131" i="13"/>
  <c r="G131" i="13"/>
  <c r="G129" i="13"/>
  <c r="H129" i="13"/>
  <c r="H112" i="13"/>
  <c r="G112" i="13"/>
  <c r="G150" i="13"/>
  <c r="H150" i="13"/>
  <c r="G87" i="13"/>
  <c r="H87" i="13"/>
  <c r="H97" i="13"/>
  <c r="G97" i="13"/>
  <c r="G80" i="13"/>
  <c r="H80" i="13"/>
  <c r="CT179" i="13"/>
  <c r="CT15" i="13" s="1"/>
  <c r="BN179" i="13"/>
  <c r="BN15" i="13" s="1"/>
  <c r="EB179" i="13"/>
  <c r="EB15" i="13" s="1"/>
  <c r="BG179" i="13"/>
  <c r="BG15" i="13" s="1"/>
  <c r="AX179" i="13"/>
  <c r="AX15" i="13" s="1"/>
  <c r="DT179" i="13"/>
  <c r="DT15" i="13" s="1"/>
  <c r="AY179" i="13"/>
  <c r="AY15" i="13" s="1"/>
  <c r="DJ179" i="13"/>
  <c r="DJ15" i="13" s="1"/>
  <c r="H57" i="13"/>
  <c r="AP179" i="13"/>
  <c r="AP15" i="13" s="1"/>
  <c r="DH179" i="13"/>
  <c r="DH15" i="13" s="1"/>
  <c r="DG179" i="13"/>
  <c r="DG15" i="13" s="1"/>
  <c r="G64" i="13"/>
  <c r="AL179" i="13"/>
  <c r="AL15" i="13" s="1"/>
  <c r="CZ179" i="13"/>
  <c r="CZ15" i="13" s="1"/>
  <c r="DA179" i="13"/>
  <c r="DA15" i="13" s="1"/>
  <c r="V179" i="13"/>
  <c r="V15" i="13" s="1"/>
  <c r="G55" i="13"/>
  <c r="DW179" i="13"/>
  <c r="DW15" i="13" s="1"/>
  <c r="BB179" i="13"/>
  <c r="BB15" i="13" s="1"/>
  <c r="DU179" i="13"/>
  <c r="DU15" i="13" s="1"/>
  <c r="DE179" i="13"/>
  <c r="DE15" i="13" s="1"/>
  <c r="G70" i="13"/>
  <c r="H70" i="13"/>
  <c r="G98" i="13"/>
  <c r="H98" i="13"/>
  <c r="G84" i="13"/>
  <c r="H84" i="13"/>
  <c r="BO179" i="13"/>
  <c r="BO15" i="13" s="1"/>
  <c r="H135" i="13"/>
  <c r="G135" i="13"/>
  <c r="H177" i="13"/>
  <c r="G177" i="13"/>
  <c r="H126" i="13"/>
  <c r="G126" i="13"/>
  <c r="H159" i="13"/>
  <c r="G159" i="13"/>
  <c r="H108" i="13"/>
  <c r="G108" i="13"/>
  <c r="G125" i="13"/>
  <c r="H125" i="13"/>
  <c r="H123" i="13"/>
  <c r="G123" i="13"/>
  <c r="H90" i="13"/>
  <c r="G90" i="13"/>
  <c r="G96" i="13"/>
  <c r="H96" i="13"/>
  <c r="H82" i="13"/>
  <c r="G82" i="13"/>
  <c r="G74" i="13"/>
  <c r="H74" i="13"/>
  <c r="H81" i="13"/>
  <c r="G81" i="13"/>
  <c r="H64" i="13"/>
  <c r="BP179" i="13"/>
  <c r="BP15" i="13" s="1"/>
  <c r="CJ179" i="13"/>
  <c r="CJ15" i="13" s="1"/>
  <c r="BH179" i="13"/>
  <c r="BH15" i="13" s="1"/>
  <c r="BL179" i="13"/>
  <c r="BL15" i="13" s="1"/>
  <c r="AM179" i="13"/>
  <c r="AM15" i="13" s="1"/>
  <c r="DX179" i="13"/>
  <c r="DX15" i="13" s="1"/>
  <c r="DY179" i="13"/>
  <c r="DY15" i="13" s="1"/>
  <c r="X179" i="13"/>
  <c r="X15" i="13" s="1"/>
  <c r="AU179" i="13"/>
  <c r="AU15" i="13" s="1"/>
  <c r="BZ179" i="13"/>
  <c r="BZ15" i="13" s="1"/>
  <c r="BK179" i="13"/>
  <c r="BK15" i="13" s="1"/>
  <c r="H68" i="13"/>
  <c r="G68" i="13"/>
  <c r="G67" i="13"/>
  <c r="H67" i="13"/>
  <c r="AS179" i="13"/>
  <c r="AS15" i="13" s="1"/>
  <c r="CO179" i="13"/>
  <c r="CO15" i="13" s="1"/>
  <c r="H65" i="13"/>
  <c r="G65" i="13"/>
  <c r="G132" i="13"/>
  <c r="H132" i="13"/>
  <c r="G154" i="13"/>
  <c r="H154" i="13"/>
  <c r="G142" i="13"/>
  <c r="H142" i="13"/>
  <c r="H170" i="13"/>
  <c r="G170" i="13"/>
  <c r="G109" i="13"/>
  <c r="H109" i="13"/>
  <c r="H106" i="13"/>
  <c r="G106" i="13"/>
  <c r="H66" i="13"/>
  <c r="H85" i="13"/>
  <c r="G85" i="13"/>
  <c r="BU179" i="13"/>
  <c r="BU15" i="13" s="1"/>
  <c r="G61" i="13"/>
  <c r="H61" i="13"/>
  <c r="CL179" i="13"/>
  <c r="CL15" i="13" s="1"/>
  <c r="DZ179" i="13"/>
  <c r="DZ15" i="13" s="1"/>
  <c r="CE179" i="13"/>
  <c r="CE15" i="13" s="1"/>
  <c r="AV179" i="13"/>
  <c r="AV15" i="13" s="1"/>
  <c r="BM179" i="13"/>
  <c r="BM15" i="13" s="1"/>
  <c r="CY179" i="13"/>
  <c r="CY15" i="13" s="1"/>
  <c r="CR179" i="13"/>
  <c r="CR15" i="13" s="1"/>
  <c r="AK179" i="13"/>
  <c r="AK15" i="13" s="1"/>
  <c r="N179" i="13"/>
  <c r="N15" i="13" s="1"/>
  <c r="BI179" i="13"/>
  <c r="BI15" i="13" s="1"/>
  <c r="AC179" i="13"/>
  <c r="AC15" i="13" s="1"/>
  <c r="CG179" i="13"/>
  <c r="CG15" i="13" s="1"/>
  <c r="G158" i="13"/>
  <c r="H158" i="13"/>
  <c r="G78" i="13"/>
  <c r="H128" i="13"/>
  <c r="G128" i="13"/>
  <c r="G173" i="13"/>
  <c r="H173" i="13"/>
  <c r="G155" i="13"/>
  <c r="H155" i="13"/>
  <c r="G157" i="13"/>
  <c r="H157" i="13"/>
  <c r="H139" i="13"/>
  <c r="G139" i="13"/>
  <c r="G162" i="13"/>
  <c r="H162" i="13"/>
  <c r="G127" i="13"/>
  <c r="H127" i="13"/>
  <c r="G166" i="13"/>
  <c r="H166" i="13"/>
  <c r="H143" i="13"/>
  <c r="G143" i="13"/>
  <c r="H144" i="13"/>
  <c r="G144" i="13"/>
  <c r="H137" i="13"/>
  <c r="G137" i="13"/>
  <c r="G145" i="13"/>
  <c r="H145" i="13"/>
  <c r="G133" i="13"/>
  <c r="H133" i="13"/>
  <c r="G120" i="13"/>
  <c r="H120" i="13"/>
  <c r="H175" i="13"/>
  <c r="G175" i="13"/>
  <c r="G107" i="13"/>
  <c r="H107" i="13"/>
  <c r="G100" i="13"/>
  <c r="H100" i="13"/>
  <c r="H93" i="13"/>
  <c r="G93" i="13"/>
  <c r="H92" i="13"/>
  <c r="G92" i="13"/>
  <c r="G91" i="13"/>
  <c r="H91" i="13"/>
  <c r="H69" i="13"/>
  <c r="G69" i="13"/>
  <c r="BX179" i="13"/>
  <c r="BX15" i="13" s="1"/>
  <c r="BW179" i="13"/>
  <c r="BW15" i="13" s="1"/>
  <c r="DK179" i="13"/>
  <c r="DK15" i="13" s="1"/>
  <c r="CM179" i="13"/>
  <c r="CM15" i="13" s="1"/>
  <c r="S179" i="13"/>
  <c r="S15" i="13" s="1"/>
  <c r="AD179" i="13"/>
  <c r="AD15" i="13" s="1"/>
  <c r="DR179" i="13"/>
  <c r="DR15" i="13" s="1"/>
  <c r="CP179" i="13"/>
  <c r="CP15" i="13" s="1"/>
  <c r="CB179" i="13"/>
  <c r="CB15" i="13" s="1"/>
  <c r="G52" i="13"/>
  <c r="DV179" i="13"/>
  <c r="DV15" i="13" s="1"/>
  <c r="U179" i="13"/>
  <c r="U15" i="13" s="1"/>
  <c r="G51" i="13"/>
  <c r="H156" i="13"/>
  <c r="G156" i="13"/>
  <c r="G147" i="13"/>
  <c r="H147" i="13"/>
  <c r="H124" i="13"/>
  <c r="G124" i="13"/>
  <c r="G148" i="13"/>
  <c r="H148" i="13"/>
  <c r="H130" i="13"/>
  <c r="G130" i="13"/>
  <c r="H169" i="13"/>
  <c r="G169" i="13"/>
  <c r="G172" i="13"/>
  <c r="H172" i="13"/>
  <c r="G163" i="13"/>
  <c r="H163" i="13"/>
  <c r="H111" i="13"/>
  <c r="G111" i="13"/>
  <c r="G140" i="13"/>
  <c r="H140" i="13"/>
  <c r="H141" i="13"/>
  <c r="G141" i="13"/>
  <c r="H153" i="13"/>
  <c r="G153" i="13"/>
  <c r="H105" i="13"/>
  <c r="G105" i="13"/>
  <c r="G168" i="13"/>
  <c r="H168" i="13"/>
  <c r="H161" i="13"/>
  <c r="G161" i="13"/>
  <c r="H99" i="13"/>
  <c r="G99" i="13"/>
  <c r="H104" i="13"/>
  <c r="G104" i="13"/>
  <c r="H113" i="13"/>
  <c r="G113" i="13"/>
  <c r="H110" i="13"/>
  <c r="G110" i="13"/>
  <c r="H101" i="13"/>
  <c r="G101" i="13"/>
  <c r="H95" i="13"/>
  <c r="G95" i="13"/>
  <c r="G89" i="13"/>
  <c r="H89" i="13"/>
  <c r="AJ179" i="13"/>
  <c r="AJ15" i="13" s="1"/>
  <c r="G73" i="13"/>
  <c r="H73" i="13"/>
  <c r="CF179" i="13"/>
  <c r="CF15" i="13" s="1"/>
  <c r="H63" i="13"/>
  <c r="G63" i="13"/>
  <c r="AG179" i="13"/>
  <c r="AG15" i="13" s="1"/>
  <c r="G66" i="13"/>
  <c r="H58" i="13"/>
  <c r="DD179" i="13"/>
  <c r="DD15" i="13" s="1"/>
  <c r="AI179" i="13"/>
  <c r="AI15" i="13" s="1"/>
  <c r="AA179" i="13"/>
  <c r="AA15" i="13" s="1"/>
  <c r="BR179" i="13"/>
  <c r="BR15" i="13" s="1"/>
  <c r="EH179" i="13"/>
  <c r="EH15" i="13" s="1"/>
  <c r="BF179" i="13"/>
  <c r="BF15" i="13" s="1"/>
  <c r="Y179" i="13"/>
  <c r="Y15" i="13" s="1"/>
  <c r="AE179" i="13"/>
  <c r="AE15" i="13" s="1"/>
  <c r="AN179" i="13"/>
  <c r="AN15" i="13" s="1"/>
  <c r="ED179" i="13"/>
  <c r="ED15" i="13" s="1"/>
  <c r="P179" i="13"/>
  <c r="P15" i="13" s="1"/>
  <c r="CI179" i="13"/>
  <c r="CI15" i="13" s="1"/>
  <c r="EF179" i="13"/>
  <c r="EF15" i="13" s="1"/>
  <c r="BJ179" i="13"/>
  <c r="BJ15" i="13" s="1"/>
  <c r="DO179" i="13"/>
  <c r="DO15" i="13" s="1"/>
  <c r="H71" i="13"/>
  <c r="G71" i="13"/>
  <c r="BY179" i="13"/>
  <c r="BY15" i="13" s="1"/>
  <c r="J95" i="14" l="1"/>
  <c r="F82" i="34" s="1"/>
  <c r="K95" i="14"/>
  <c r="L95" i="14"/>
  <c r="H82" i="34" s="1"/>
  <c r="M95" i="14"/>
  <c r="I82" i="34" s="1"/>
  <c r="N95" i="14"/>
  <c r="J82" i="34" s="1"/>
  <c r="O95" i="14"/>
  <c r="K82" i="34" s="1"/>
  <c r="P95" i="14"/>
  <c r="L82" i="34" s="1"/>
  <c r="Q95" i="14"/>
  <c r="M82" i="34" s="1"/>
  <c r="R95" i="14"/>
  <c r="N82" i="34" s="1"/>
  <c r="S95" i="14"/>
  <c r="O82" i="34" s="1"/>
  <c r="V9" i="14" l="1"/>
  <c r="V13" i="14" s="1"/>
  <c r="W9" i="14"/>
  <c r="W13" i="14" s="1"/>
  <c r="AK129" i="1" l="1"/>
  <c r="AL129" i="1"/>
  <c r="AM129" i="1"/>
  <c r="AN129" i="1"/>
  <c r="AO129" i="1"/>
  <c r="AP129" i="1"/>
  <c r="AQ129" i="1"/>
  <c r="AR129" i="1"/>
  <c r="AS129" i="1"/>
  <c r="AT129" i="1"/>
  <c r="AU129" i="1"/>
  <c r="AV129" i="1"/>
  <c r="AW129" i="1"/>
  <c r="AX129" i="1"/>
  <c r="AY129" i="1"/>
  <c r="AZ129" i="1"/>
  <c r="BA129" i="1"/>
  <c r="BB129" i="1"/>
  <c r="BC129" i="1"/>
  <c r="BD129" i="1"/>
  <c r="BE129" i="1"/>
  <c r="BF129" i="1"/>
  <c r="BG129" i="1"/>
  <c r="BH129" i="1"/>
  <c r="BI129" i="1"/>
  <c r="BJ129" i="1"/>
  <c r="BK129" i="1"/>
  <c r="BL129" i="1"/>
  <c r="BM129" i="1"/>
  <c r="BN129" i="1"/>
  <c r="BO129" i="1"/>
  <c r="BP129" i="1"/>
  <c r="BQ129" i="1"/>
  <c r="BR129" i="1"/>
  <c r="BS129" i="1"/>
  <c r="BT129" i="1"/>
  <c r="BU129" i="1"/>
  <c r="BV129" i="1"/>
  <c r="BW129" i="1"/>
  <c r="BX129" i="1"/>
  <c r="BY129" i="1"/>
  <c r="BZ129" i="1"/>
  <c r="CA129" i="1"/>
  <c r="CB129" i="1"/>
  <c r="CC129" i="1"/>
  <c r="CD129" i="1"/>
  <c r="CE129" i="1"/>
  <c r="CF129" i="1"/>
  <c r="CG129" i="1"/>
  <c r="CH129" i="1"/>
  <c r="CI129" i="1"/>
  <c r="CJ129" i="1"/>
  <c r="CK129" i="1"/>
  <c r="CL129" i="1"/>
  <c r="CM129" i="1"/>
  <c r="CN129" i="1"/>
  <c r="CO129" i="1"/>
  <c r="CP129" i="1"/>
  <c r="CQ129" i="1"/>
  <c r="CR129" i="1"/>
  <c r="CS129" i="1"/>
  <c r="CT129" i="1"/>
  <c r="CU129" i="1"/>
  <c r="CV129" i="1"/>
  <c r="CW129" i="1"/>
  <c r="CX129" i="1"/>
  <c r="CY129" i="1"/>
  <c r="CZ129" i="1"/>
  <c r="DA129" i="1"/>
  <c r="DB129" i="1"/>
  <c r="DC129" i="1"/>
  <c r="DD129" i="1"/>
  <c r="DE129" i="1"/>
  <c r="DF129" i="1"/>
  <c r="DG129" i="1"/>
  <c r="DH129" i="1"/>
  <c r="DI129" i="1"/>
  <c r="DJ129" i="1"/>
  <c r="DK129" i="1"/>
  <c r="DL129" i="1"/>
  <c r="DM129" i="1"/>
  <c r="DN129" i="1"/>
  <c r="DO129" i="1"/>
  <c r="AK146" i="1"/>
  <c r="AL146" i="1"/>
  <c r="AM146" i="1"/>
  <c r="AN146" i="1"/>
  <c r="AO146" i="1"/>
  <c r="AP146" i="1"/>
  <c r="AQ146" i="1"/>
  <c r="AR146" i="1"/>
  <c r="AS146" i="1"/>
  <c r="AT146" i="1"/>
  <c r="AU146" i="1"/>
  <c r="AV146" i="1"/>
  <c r="AW146" i="1"/>
  <c r="AX146" i="1"/>
  <c r="AY146" i="1"/>
  <c r="AZ146" i="1"/>
  <c r="BA146" i="1"/>
  <c r="BB146" i="1"/>
  <c r="BC146" i="1"/>
  <c r="BD146" i="1"/>
  <c r="BE146" i="1"/>
  <c r="BF146" i="1"/>
  <c r="BG146" i="1"/>
  <c r="BH146" i="1"/>
  <c r="BI146" i="1"/>
  <c r="BJ146" i="1"/>
  <c r="BK146" i="1"/>
  <c r="BL146" i="1"/>
  <c r="BM146" i="1"/>
  <c r="BN146" i="1"/>
  <c r="BO146" i="1"/>
  <c r="BP146" i="1"/>
  <c r="BQ146" i="1"/>
  <c r="BR146" i="1"/>
  <c r="BS146" i="1"/>
  <c r="BT146" i="1"/>
  <c r="BU146" i="1"/>
  <c r="BV146" i="1"/>
  <c r="BW146" i="1"/>
  <c r="BX146" i="1"/>
  <c r="BY146" i="1"/>
  <c r="BZ146" i="1"/>
  <c r="CA146" i="1"/>
  <c r="CB146" i="1"/>
  <c r="CC146" i="1"/>
  <c r="CD146" i="1"/>
  <c r="CE146" i="1"/>
  <c r="CF146" i="1"/>
  <c r="CG146" i="1"/>
  <c r="CH146" i="1"/>
  <c r="CI146" i="1"/>
  <c r="CJ146" i="1"/>
  <c r="CK146" i="1"/>
  <c r="CL146" i="1"/>
  <c r="CM146" i="1"/>
  <c r="CN146" i="1"/>
  <c r="CO146" i="1"/>
  <c r="CP146" i="1"/>
  <c r="CQ146" i="1"/>
  <c r="CR146" i="1"/>
  <c r="CS146" i="1"/>
  <c r="CT146" i="1"/>
  <c r="CU146" i="1"/>
  <c r="CV146" i="1"/>
  <c r="CW146" i="1"/>
  <c r="CX146" i="1"/>
  <c r="CY146" i="1"/>
  <c r="CZ146" i="1"/>
  <c r="DA146" i="1"/>
  <c r="DB146" i="1"/>
  <c r="DC146" i="1"/>
  <c r="DD146" i="1"/>
  <c r="DE146" i="1"/>
  <c r="DF146" i="1"/>
  <c r="DG146" i="1"/>
  <c r="DH146" i="1"/>
  <c r="DI146" i="1"/>
  <c r="DJ146" i="1"/>
  <c r="DK146" i="1"/>
  <c r="DL146" i="1"/>
  <c r="DM146" i="1"/>
  <c r="DN146" i="1"/>
  <c r="DO146" i="1"/>
  <c r="J214" i="1"/>
  <c r="K214" i="1"/>
  <c r="K218" i="1" s="1"/>
  <c r="L214" i="1"/>
  <c r="L218" i="1" s="1"/>
  <c r="L146" i="1" s="1"/>
  <c r="M214" i="1"/>
  <c r="M218" i="1" s="1"/>
  <c r="N214" i="1"/>
  <c r="N218" i="1" s="1"/>
  <c r="O214" i="1"/>
  <c r="O218" i="1" s="1"/>
  <c r="P214" i="1"/>
  <c r="P218" i="1" s="1"/>
  <c r="Q214" i="1"/>
  <c r="Q218" i="1" s="1"/>
  <c r="R214" i="1"/>
  <c r="R218" i="1" s="1"/>
  <c r="S214" i="1"/>
  <c r="S218" i="1" s="1"/>
  <c r="T214" i="1"/>
  <c r="T218" i="1" s="1"/>
  <c r="U214" i="1"/>
  <c r="U218" i="1" s="1"/>
  <c r="V214" i="1"/>
  <c r="V218" i="1" s="1"/>
  <c r="W214" i="1"/>
  <c r="W218" i="1" s="1"/>
  <c r="X214" i="1"/>
  <c r="X218" i="1" s="1"/>
  <c r="Y214" i="1"/>
  <c r="Y218" i="1" s="1"/>
  <c r="Z214" i="1"/>
  <c r="Z218" i="1" s="1"/>
  <c r="AA214" i="1"/>
  <c r="AA218" i="1" s="1"/>
  <c r="AB214" i="1"/>
  <c r="AB218" i="1" s="1"/>
  <c r="AC214" i="1"/>
  <c r="AC218" i="1" s="1"/>
  <c r="AD214" i="1"/>
  <c r="AD218" i="1" s="1"/>
  <c r="AE214" i="1"/>
  <c r="AE218" i="1" s="1"/>
  <c r="AF214" i="1"/>
  <c r="AF218" i="1" s="1"/>
  <c r="AG214" i="1"/>
  <c r="AG218" i="1" s="1"/>
  <c r="AH214" i="1"/>
  <c r="AH218" i="1" s="1"/>
  <c r="AI214" i="1"/>
  <c r="AI218" i="1" s="1"/>
  <c r="AJ214" i="1"/>
  <c r="AJ218" i="1" s="1"/>
  <c r="H214" i="1" l="1"/>
  <c r="J218" i="1"/>
  <c r="AD129" i="1"/>
  <c r="AD146" i="1"/>
  <c r="V129" i="1"/>
  <c r="V146" i="1"/>
  <c r="N129" i="1"/>
  <c r="N146" i="1"/>
  <c r="AH129" i="1"/>
  <c r="AH146" i="1"/>
  <c r="T129" i="1"/>
  <c r="T146" i="1"/>
  <c r="S146" i="1"/>
  <c r="S129" i="1"/>
  <c r="AE129" i="1"/>
  <c r="AE146" i="1"/>
  <c r="W129" i="1"/>
  <c r="W146" i="1"/>
  <c r="O129" i="1"/>
  <c r="O146" i="1"/>
  <c r="AC129" i="1"/>
  <c r="AC146" i="1"/>
  <c r="U129" i="1"/>
  <c r="U146" i="1"/>
  <c r="M129" i="1"/>
  <c r="M146" i="1"/>
  <c r="AJ129" i="1"/>
  <c r="AJ146" i="1"/>
  <c r="K146" i="1"/>
  <c r="K129" i="1"/>
  <c r="AI146" i="1"/>
  <c r="AI129" i="1"/>
  <c r="R129" i="1"/>
  <c r="R146" i="1"/>
  <c r="AB129" i="1"/>
  <c r="AB146" i="1"/>
  <c r="AA146" i="1"/>
  <c r="AA129" i="1"/>
  <c r="Z129" i="1"/>
  <c r="Z146" i="1"/>
  <c r="L129" i="1"/>
  <c r="AG129" i="1"/>
  <c r="AG146" i="1"/>
  <c r="Y129" i="1"/>
  <c r="Y146" i="1"/>
  <c r="Q129" i="1"/>
  <c r="Q146" i="1"/>
  <c r="AF129" i="1"/>
  <c r="AF146" i="1"/>
  <c r="X129" i="1"/>
  <c r="X146" i="1"/>
  <c r="P129" i="1"/>
  <c r="P146" i="1"/>
  <c r="J129" i="1" l="1"/>
  <c r="H218" i="1"/>
  <c r="H129" i="1" s="1"/>
  <c r="J146" i="1"/>
  <c r="F60" i="28" s="1"/>
  <c r="H146" i="1" l="1"/>
  <c r="E14" i="13"/>
  <c r="H147" i="14" l="1"/>
  <c r="H53" i="3" l="1"/>
  <c r="M198" i="25"/>
  <c r="N198" i="25"/>
  <c r="O198" i="25"/>
  <c r="DV129" i="1" l="1"/>
  <c r="DW129" i="1"/>
  <c r="DR129" i="1"/>
  <c r="DQ129" i="1"/>
  <c r="DT129" i="1"/>
  <c r="DU129" i="1"/>
  <c r="DX129" i="1" l="1"/>
  <c r="DY129" i="1"/>
  <c r="K24" i="33" l="1"/>
  <c r="L24" i="33"/>
  <c r="M24" i="33"/>
  <c r="N24" i="33"/>
  <c r="O24" i="33"/>
  <c r="P24" i="33"/>
  <c r="Q24" i="33"/>
  <c r="Q25" i="33" s="1"/>
  <c r="R24" i="33"/>
  <c r="S24" i="33"/>
  <c r="T24" i="33"/>
  <c r="U24" i="33"/>
  <c r="U29" i="33" s="1"/>
  <c r="H24" i="33" l="1"/>
  <c r="H25" i="33" s="1"/>
  <c r="U25" i="33"/>
  <c r="U30" i="33"/>
  <c r="T25" i="33"/>
  <c r="S25" i="33"/>
  <c r="R25" i="33"/>
  <c r="H22" i="33"/>
  <c r="P25" i="33"/>
  <c r="K25" i="33"/>
  <c r="L25" i="33"/>
  <c r="O25" i="33"/>
  <c r="N25" i="33"/>
  <c r="M25" i="33"/>
  <c r="J25" i="33" l="1"/>
  <c r="J132" i="33" l="1"/>
  <c r="K132" i="33"/>
  <c r="L132" i="33"/>
  <c r="M132" i="33"/>
  <c r="N132" i="33"/>
  <c r="O132" i="33"/>
  <c r="P132" i="33"/>
  <c r="Q132" i="33"/>
  <c r="R132" i="33"/>
  <c r="S132" i="33"/>
  <c r="T132" i="33"/>
  <c r="U132" i="33"/>
  <c r="V132" i="33"/>
  <c r="W132" i="33"/>
  <c r="J134" i="14"/>
  <c r="K134" i="14"/>
  <c r="L134" i="14"/>
  <c r="M134" i="14"/>
  <c r="N134" i="14"/>
  <c r="O134" i="14"/>
  <c r="P134" i="14"/>
  <c r="Q134" i="14"/>
  <c r="R134" i="14"/>
  <c r="S134" i="14"/>
  <c r="T134" i="14"/>
  <c r="U134" i="14"/>
  <c r="V134" i="14"/>
  <c r="W134" i="14"/>
  <c r="H132" i="33" l="1"/>
  <c r="H134" i="14"/>
  <c r="M313" i="4" l="1"/>
  <c r="M301" i="4"/>
  <c r="P180" i="1" l="1"/>
  <c r="F43" i="27"/>
  <c r="AI46" i="27" s="1"/>
  <c r="AI49" i="27" s="1"/>
  <c r="J180" i="1"/>
  <c r="DA180" i="1"/>
  <c r="CP180" i="1"/>
  <c r="CO180" i="1"/>
  <c r="CD180" i="1"/>
  <c r="DM180" i="1"/>
  <c r="BR180" i="1"/>
  <c r="BF180" i="1"/>
  <c r="DZ180" i="1"/>
  <c r="AH180" i="1"/>
  <c r="AG180" i="1"/>
  <c r="DB180" i="1"/>
  <c r="AT180" i="1"/>
  <c r="DY180" i="1"/>
  <c r="DN180" i="1"/>
  <c r="V180" i="1"/>
  <c r="BQ180" i="1"/>
  <c r="AS180" i="1"/>
  <c r="DL180" i="1"/>
  <c r="AR180" i="1"/>
  <c r="DW180" i="1"/>
  <c r="CM180" i="1"/>
  <c r="CA180" i="1"/>
  <c r="BO180" i="1"/>
  <c r="BC180" i="1"/>
  <c r="AQ180" i="1"/>
  <c r="AE180" i="1"/>
  <c r="S180" i="1"/>
  <c r="DX180" i="1"/>
  <c r="CN180" i="1"/>
  <c r="BP180" i="1"/>
  <c r="AF180" i="1"/>
  <c r="F252" i="1"/>
  <c r="CY180" i="1"/>
  <c r="EH180" i="1"/>
  <c r="DV180" i="1"/>
  <c r="DJ180" i="1"/>
  <c r="CX180" i="1"/>
  <c r="CL180" i="1"/>
  <c r="BZ180" i="1"/>
  <c r="BN180" i="1"/>
  <c r="BB180" i="1"/>
  <c r="AP180" i="1"/>
  <c r="AD180" i="1"/>
  <c r="R180" i="1"/>
  <c r="CC180" i="1"/>
  <c r="BE180" i="1"/>
  <c r="U180" i="1"/>
  <c r="F96" i="19"/>
  <c r="AT99" i="19" s="1"/>
  <c r="AT102" i="19" s="1"/>
  <c r="F61" i="26"/>
  <c r="CZ180" i="1"/>
  <c r="CB180" i="1"/>
  <c r="BD180" i="1"/>
  <c r="T180" i="1"/>
  <c r="DK180" i="1"/>
  <c r="EG180" i="1"/>
  <c r="DU180" i="1"/>
  <c r="DI180" i="1"/>
  <c r="CW180" i="1"/>
  <c r="CK180" i="1"/>
  <c r="BY180" i="1"/>
  <c r="BM180" i="1"/>
  <c r="BA180" i="1"/>
  <c r="AO180" i="1"/>
  <c r="AC180" i="1"/>
  <c r="Q180" i="1"/>
  <c r="EF180" i="1"/>
  <c r="DT180" i="1"/>
  <c r="DH180" i="1"/>
  <c r="CV180" i="1"/>
  <c r="CJ180" i="1"/>
  <c r="BX180" i="1"/>
  <c r="BL180" i="1"/>
  <c r="AZ180" i="1"/>
  <c r="AN180" i="1"/>
  <c r="AB180" i="1"/>
  <c r="O180" i="1"/>
  <c r="EE180" i="1"/>
  <c r="DS180" i="1"/>
  <c r="DG180" i="1"/>
  <c r="CU180" i="1"/>
  <c r="CI180" i="1"/>
  <c r="BW180" i="1"/>
  <c r="BK180" i="1"/>
  <c r="AY180" i="1"/>
  <c r="AM180" i="1"/>
  <c r="AA180" i="1"/>
  <c r="N180" i="1"/>
  <c r="ED180" i="1"/>
  <c r="DR180" i="1"/>
  <c r="DF180" i="1"/>
  <c r="CT180" i="1"/>
  <c r="CH180" i="1"/>
  <c r="BV180" i="1"/>
  <c r="BJ180" i="1"/>
  <c r="AX180" i="1"/>
  <c r="AL180" i="1"/>
  <c r="Z180" i="1"/>
  <c r="M180" i="1"/>
  <c r="DE180" i="1"/>
  <c r="CS180" i="1"/>
  <c r="CG180" i="1"/>
  <c r="BU180" i="1"/>
  <c r="BI180" i="1"/>
  <c r="AW180" i="1"/>
  <c r="AK180" i="1"/>
  <c r="Y180" i="1"/>
  <c r="L180" i="1"/>
  <c r="DQ180" i="1"/>
  <c r="DP180" i="1"/>
  <c r="CR180" i="1"/>
  <c r="CF180" i="1"/>
  <c r="BT180" i="1"/>
  <c r="BH180" i="1"/>
  <c r="AV180" i="1"/>
  <c r="AJ180" i="1"/>
  <c r="X180" i="1"/>
  <c r="K180" i="1"/>
  <c r="EC180" i="1"/>
  <c r="EB180" i="1"/>
  <c r="DD180" i="1"/>
  <c r="EA180" i="1"/>
  <c r="DO180" i="1"/>
  <c r="DC180" i="1"/>
  <c r="CQ180" i="1"/>
  <c r="CE180" i="1"/>
  <c r="BS180" i="1"/>
  <c r="BG180" i="1"/>
  <c r="AU180" i="1"/>
  <c r="AI180" i="1"/>
  <c r="W180" i="1"/>
  <c r="CM99" i="19" l="1"/>
  <c r="CM102" i="19" s="1"/>
  <c r="DA99" i="19"/>
  <c r="DA102" i="19" s="1"/>
  <c r="DK254" i="1"/>
  <c r="DL254" i="1"/>
  <c r="DM254" i="1"/>
  <c r="DN254" i="1"/>
  <c r="DO254" i="1"/>
  <c r="DP254" i="1"/>
  <c r="DQ254" i="1"/>
  <c r="DR254" i="1"/>
  <c r="DS254" i="1"/>
  <c r="DT254" i="1"/>
  <c r="DU254" i="1"/>
  <c r="DV254" i="1"/>
  <c r="DW254" i="1"/>
  <c r="DX254" i="1"/>
  <c r="DY254" i="1"/>
  <c r="DZ254" i="1"/>
  <c r="EA254" i="1"/>
  <c r="EB254" i="1"/>
  <c r="EC254" i="1"/>
  <c r="ED254" i="1"/>
  <c r="EE254" i="1"/>
  <c r="EF254" i="1"/>
  <c r="EG254" i="1"/>
  <c r="EH254" i="1"/>
  <c r="W27" i="6"/>
  <c r="U27" i="6"/>
  <c r="U33" i="6" s="1"/>
  <c r="V27" i="6"/>
  <c r="CA99" i="19"/>
  <c r="CA102" i="19" s="1"/>
  <c r="AY99" i="19"/>
  <c r="AY102" i="19" s="1"/>
  <c r="CN99" i="19"/>
  <c r="CN102" i="19" s="1"/>
  <c r="DX99" i="19"/>
  <c r="DX102" i="19" s="1"/>
  <c r="CY99" i="19"/>
  <c r="CY102" i="19" s="1"/>
  <c r="CN46" i="27"/>
  <c r="CN49" i="27" s="1"/>
  <c r="AK46" i="27"/>
  <c r="AK49" i="27" s="1"/>
  <c r="AX46" i="27"/>
  <c r="AX49" i="27" s="1"/>
  <c r="AD46" i="27"/>
  <c r="AD49" i="27" s="1"/>
  <c r="EC46" i="27"/>
  <c r="EC49" i="27" s="1"/>
  <c r="EA46" i="27"/>
  <c r="EA49" i="27" s="1"/>
  <c r="V46" i="27"/>
  <c r="V45" i="6" s="1"/>
  <c r="CB46" i="27"/>
  <c r="CB49" i="27" s="1"/>
  <c r="CK46" i="27"/>
  <c r="CK49" i="27" s="1"/>
  <c r="EG46" i="27"/>
  <c r="EG49" i="27" s="1"/>
  <c r="X46" i="27"/>
  <c r="X49" i="27" s="1"/>
  <c r="BW46" i="27"/>
  <c r="BW49" i="27" s="1"/>
  <c r="DW46" i="27"/>
  <c r="DW49" i="27" s="1"/>
  <c r="Q46" i="27"/>
  <c r="Q45" i="6" s="1"/>
  <c r="DS46" i="27"/>
  <c r="DS49" i="27" s="1"/>
  <c r="BD46" i="27"/>
  <c r="BD49" i="27" s="1"/>
  <c r="BU46" i="27"/>
  <c r="BU49" i="27" s="1"/>
  <c r="BB46" i="27"/>
  <c r="BB49" i="27" s="1"/>
  <c r="AE46" i="27"/>
  <c r="AE49" i="27" s="1"/>
  <c r="CY46" i="27"/>
  <c r="CY49" i="27" s="1"/>
  <c r="L46" i="27"/>
  <c r="L45" i="6" s="1"/>
  <c r="BM46" i="27"/>
  <c r="BM49" i="27" s="1"/>
  <c r="BE46" i="27"/>
  <c r="BE49" i="27" s="1"/>
  <c r="CO46" i="27"/>
  <c r="CO49" i="27" s="1"/>
  <c r="DL46" i="27"/>
  <c r="DL49" i="27" s="1"/>
  <c r="AG46" i="27"/>
  <c r="AG49" i="27" s="1"/>
  <c r="CG46" i="27"/>
  <c r="CG49" i="27" s="1"/>
  <c r="AL46" i="27"/>
  <c r="AL49" i="27" s="1"/>
  <c r="DO46" i="27"/>
  <c r="DO49" i="27" s="1"/>
  <c r="BQ46" i="27"/>
  <c r="BQ49" i="27" s="1"/>
  <c r="CD46" i="27"/>
  <c r="CD49" i="27" s="1"/>
  <c r="CR46" i="27"/>
  <c r="CR49" i="27" s="1"/>
  <c r="DT46" i="27"/>
  <c r="DT49" i="27" s="1"/>
  <c r="CQ46" i="27"/>
  <c r="CQ49" i="27" s="1"/>
  <c r="CH46" i="27"/>
  <c r="CH49" i="27" s="1"/>
  <c r="DJ46" i="27"/>
  <c r="DJ49" i="27" s="1"/>
  <c r="AC46" i="27"/>
  <c r="AC49" i="27" s="1"/>
  <c r="EE46" i="27"/>
  <c r="EE49" i="27" s="1"/>
  <c r="AU46" i="27"/>
  <c r="AU49" i="27" s="1"/>
  <c r="EF46" i="27"/>
  <c r="EF49" i="27" s="1"/>
  <c r="BN46" i="27"/>
  <c r="BN49" i="27" s="1"/>
  <c r="DY46" i="27"/>
  <c r="DY49" i="27" s="1"/>
  <c r="AY46" i="27"/>
  <c r="AY49" i="27" s="1"/>
  <c r="CT46" i="27"/>
  <c r="CT49" i="27" s="1"/>
  <c r="S46" i="27"/>
  <c r="S45" i="6" s="1"/>
  <c r="DH46" i="27"/>
  <c r="DH49" i="27" s="1"/>
  <c r="DA46" i="27"/>
  <c r="DA49" i="27" s="1"/>
  <c r="BT46" i="27"/>
  <c r="BT49" i="27" s="1"/>
  <c r="T46" i="27"/>
  <c r="T45" i="6" s="1"/>
  <c r="AM46" i="27"/>
  <c r="AM49" i="27" s="1"/>
  <c r="AF46" i="27"/>
  <c r="AF49" i="27" s="1"/>
  <c r="BL46" i="27"/>
  <c r="BL49" i="27" s="1"/>
  <c r="AP46" i="27"/>
  <c r="AP49" i="27" s="1"/>
  <c r="W46" i="27"/>
  <c r="W45" i="6" s="1"/>
  <c r="DG46" i="27"/>
  <c r="DG49" i="27" s="1"/>
  <c r="DX46" i="27"/>
  <c r="DX49" i="27" s="1"/>
  <c r="BG46" i="27"/>
  <c r="BG49" i="27" s="1"/>
  <c r="AT46" i="27"/>
  <c r="AT49" i="27" s="1"/>
  <c r="BC46" i="27"/>
  <c r="BC49" i="27" s="1"/>
  <c r="AR46" i="27"/>
  <c r="AR49" i="27" s="1"/>
  <c r="DZ46" i="27"/>
  <c r="DZ49" i="27" s="1"/>
  <c r="U46" i="27"/>
  <c r="U45" i="6" s="1"/>
  <c r="CI46" i="27"/>
  <c r="CI49" i="27" s="1"/>
  <c r="AS46" i="27"/>
  <c r="AS49" i="27" s="1"/>
  <c r="BF46" i="27"/>
  <c r="BF49" i="27" s="1"/>
  <c r="AN46" i="27"/>
  <c r="AN49" i="27" s="1"/>
  <c r="BP46" i="27"/>
  <c r="BP49" i="27" s="1"/>
  <c r="BJ46" i="27"/>
  <c r="BJ49" i="27" s="1"/>
  <c r="AW46" i="27"/>
  <c r="AW49" i="27" s="1"/>
  <c r="DK46" i="27"/>
  <c r="DK49" i="27" s="1"/>
  <c r="AZ46" i="27"/>
  <c r="AZ49" i="27" s="1"/>
  <c r="DF46" i="27"/>
  <c r="DF49" i="27" s="1"/>
  <c r="AB46" i="27"/>
  <c r="AB49" i="27" s="1"/>
  <c r="DP46" i="27"/>
  <c r="DP49" i="27" s="1"/>
  <c r="CX46" i="27"/>
  <c r="CX49" i="27" s="1"/>
  <c r="CA46" i="27"/>
  <c r="CA49" i="27" s="1"/>
  <c r="EH46" i="27"/>
  <c r="EH49" i="27" s="1"/>
  <c r="DD46" i="27"/>
  <c r="DD49" i="27" s="1"/>
  <c r="BS46" i="27"/>
  <c r="BS49" i="27" s="1"/>
  <c r="CV46" i="27"/>
  <c r="CV49" i="27" s="1"/>
  <c r="BK46" i="27"/>
  <c r="BK49" i="27" s="1"/>
  <c r="CC46" i="27"/>
  <c r="CC49" i="27" s="1"/>
  <c r="M46" i="27"/>
  <c r="AV46" i="27"/>
  <c r="AV49" i="27" s="1"/>
  <c r="DI46" i="27"/>
  <c r="DI49" i="27" s="1"/>
  <c r="N46" i="27"/>
  <c r="CU46" i="27"/>
  <c r="CU49" i="27" s="1"/>
  <c r="CF46" i="27"/>
  <c r="CF49" i="27" s="1"/>
  <c r="CJ46" i="27"/>
  <c r="CJ49" i="27" s="1"/>
  <c r="BY46" i="27"/>
  <c r="BY49" i="27" s="1"/>
  <c r="CP46" i="27"/>
  <c r="CP49" i="27" s="1"/>
  <c r="DQ46" i="27"/>
  <c r="DQ49" i="27" s="1"/>
  <c r="AH46" i="27"/>
  <c r="AH49" i="27" s="1"/>
  <c r="BZ46" i="27"/>
  <c r="BZ49" i="27" s="1"/>
  <c r="EB46" i="27"/>
  <c r="EB49" i="27" s="1"/>
  <c r="BV46" i="27"/>
  <c r="BV49" i="27" s="1"/>
  <c r="AO46" i="27"/>
  <c r="AO49" i="27" s="1"/>
  <c r="CS46" i="27"/>
  <c r="CS49" i="27" s="1"/>
  <c r="BX46" i="27"/>
  <c r="BX49" i="27" s="1"/>
  <c r="CL46" i="27"/>
  <c r="CL49" i="27" s="1"/>
  <c r="DC46" i="27"/>
  <c r="DC49" i="27" s="1"/>
  <c r="ED46" i="27"/>
  <c r="ED49" i="27" s="1"/>
  <c r="Z46" i="27"/>
  <c r="Z49" i="27" s="1"/>
  <c r="BA46" i="27"/>
  <c r="BA49" i="27" s="1"/>
  <c r="DB46" i="27"/>
  <c r="DB49" i="27" s="1"/>
  <c r="Y46" i="27"/>
  <c r="Y49" i="27" s="1"/>
  <c r="R46" i="27"/>
  <c r="R45" i="6" s="1"/>
  <c r="CW46" i="27"/>
  <c r="CW49" i="27" s="1"/>
  <c r="CZ46" i="27"/>
  <c r="CZ49" i="27" s="1"/>
  <c r="P46" i="27"/>
  <c r="P45" i="6" s="1"/>
  <c r="O46" i="27"/>
  <c r="O49" i="27" s="1"/>
  <c r="AQ46" i="27"/>
  <c r="AQ49" i="27" s="1"/>
  <c r="CE46" i="27"/>
  <c r="CE49" i="27" s="1"/>
  <c r="CM46" i="27"/>
  <c r="CM49" i="27" s="1"/>
  <c r="AJ46" i="27"/>
  <c r="AJ49" i="27" s="1"/>
  <c r="DE46" i="27"/>
  <c r="DE49" i="27" s="1"/>
  <c r="AA46" i="27"/>
  <c r="AA49" i="27" s="1"/>
  <c r="AH99" i="19"/>
  <c r="AH102" i="19" s="1"/>
  <c r="EB99" i="19"/>
  <c r="EB102" i="19" s="1"/>
  <c r="O99" i="19"/>
  <c r="O102" i="19" s="1"/>
  <c r="DM99" i="19"/>
  <c r="DM102" i="19" s="1"/>
  <c r="BV99" i="19"/>
  <c r="BV102" i="19" s="1"/>
  <c r="N99" i="19"/>
  <c r="N102" i="19" s="1"/>
  <c r="DT99" i="19"/>
  <c r="DT102" i="19" s="1"/>
  <c r="Q99" i="19"/>
  <c r="Q102" i="19" s="1"/>
  <c r="DL99" i="19"/>
  <c r="DL102" i="19" s="1"/>
  <c r="Z99" i="19"/>
  <c r="Z102" i="19" s="1"/>
  <c r="EF99" i="19"/>
  <c r="EF102" i="19" s="1"/>
  <c r="AC99" i="19"/>
  <c r="AC102" i="19" s="1"/>
  <c r="DY99" i="19"/>
  <c r="DY102" i="19" s="1"/>
  <c r="CQ99" i="19"/>
  <c r="CQ102" i="19" s="1"/>
  <c r="AO99" i="19"/>
  <c r="AO102" i="19" s="1"/>
  <c r="M99" i="19"/>
  <c r="M102" i="19" s="1"/>
  <c r="DE99" i="19"/>
  <c r="DE102" i="19" s="1"/>
  <c r="J99" i="19"/>
  <c r="J102" i="19" s="1"/>
  <c r="AM99" i="19"/>
  <c r="AM102" i="19" s="1"/>
  <c r="EH99" i="19"/>
  <c r="EH102" i="19" s="1"/>
  <c r="R99" i="19"/>
  <c r="R102" i="19" s="1"/>
  <c r="N27" i="6"/>
  <c r="J115" i="34" s="1"/>
  <c r="ED99" i="19"/>
  <c r="ED102" i="19" s="1"/>
  <c r="L99" i="19"/>
  <c r="L102" i="19" s="1"/>
  <c r="Y99" i="19"/>
  <c r="Y102" i="19" s="1"/>
  <c r="BP99" i="19"/>
  <c r="BP102" i="19" s="1"/>
  <c r="BR99" i="19"/>
  <c r="BR102" i="19" s="1"/>
  <c r="DJ99" i="19"/>
  <c r="DJ102" i="19" s="1"/>
  <c r="BD99" i="19"/>
  <c r="BD102" i="19" s="1"/>
  <c r="DK99" i="19"/>
  <c r="DK102" i="19" s="1"/>
  <c r="K99" i="19"/>
  <c r="K102" i="19" s="1"/>
  <c r="X99" i="19"/>
  <c r="X102" i="19" s="1"/>
  <c r="AL99" i="19"/>
  <c r="AL102" i="19" s="1"/>
  <c r="P99" i="19"/>
  <c r="P102" i="19" s="1"/>
  <c r="BA99" i="19"/>
  <c r="BA102" i="19" s="1"/>
  <c r="EE99" i="19"/>
  <c r="EE102" i="19" s="1"/>
  <c r="BF99" i="19"/>
  <c r="BF102" i="19" s="1"/>
  <c r="BJ99" i="19"/>
  <c r="BJ102" i="19" s="1"/>
  <c r="AP99" i="19"/>
  <c r="AP102" i="19" s="1"/>
  <c r="BI99" i="19"/>
  <c r="BI102" i="19" s="1"/>
  <c r="DC99" i="19"/>
  <c r="DC102" i="19" s="1"/>
  <c r="CH99" i="19"/>
  <c r="CH102" i="19" s="1"/>
  <c r="AJ99" i="19"/>
  <c r="AJ102" i="19" s="1"/>
  <c r="BM99" i="19"/>
  <c r="BM102" i="19" s="1"/>
  <c r="BZ99" i="19"/>
  <c r="BZ102" i="19" s="1"/>
  <c r="BK99" i="19"/>
  <c r="BK102" i="19" s="1"/>
  <c r="CS99" i="19"/>
  <c r="CS102" i="19" s="1"/>
  <c r="AA99" i="19"/>
  <c r="AA102" i="19" s="1"/>
  <c r="CI99" i="19"/>
  <c r="CI102" i="19" s="1"/>
  <c r="DW99" i="19"/>
  <c r="DW102" i="19" s="1"/>
  <c r="AX99" i="19"/>
  <c r="AX102" i="19" s="1"/>
  <c r="T99" i="19"/>
  <c r="T102" i="19" s="1"/>
  <c r="U99" i="19"/>
  <c r="U102" i="19" s="1"/>
  <c r="AV99" i="19"/>
  <c r="AV102" i="19" s="1"/>
  <c r="AN99" i="19"/>
  <c r="AN102" i="19" s="1"/>
  <c r="BY99" i="19"/>
  <c r="BY102" i="19" s="1"/>
  <c r="CT99" i="19"/>
  <c r="CT102" i="19" s="1"/>
  <c r="CZ99" i="19"/>
  <c r="CZ102" i="19" s="1"/>
  <c r="CG99" i="19"/>
  <c r="CG102" i="19" s="1"/>
  <c r="EA99" i="19"/>
  <c r="EA102" i="19" s="1"/>
  <c r="BS99" i="19"/>
  <c r="BS102" i="19" s="1"/>
  <c r="DQ99" i="19"/>
  <c r="DQ102" i="19" s="1"/>
  <c r="AB99" i="19"/>
  <c r="AB102" i="19" s="1"/>
  <c r="CE99" i="19"/>
  <c r="CE102" i="19" s="1"/>
  <c r="AG99" i="19"/>
  <c r="AG102" i="19" s="1"/>
  <c r="BH99" i="19"/>
  <c r="BH102" i="19" s="1"/>
  <c r="AZ99" i="19"/>
  <c r="AZ102" i="19" s="1"/>
  <c r="CK99" i="19"/>
  <c r="CK102" i="19" s="1"/>
  <c r="DO99" i="19"/>
  <c r="DO102" i="19" s="1"/>
  <c r="DS99" i="19"/>
  <c r="DS102" i="19" s="1"/>
  <c r="DB99" i="19"/>
  <c r="DB102" i="19" s="1"/>
  <c r="V99" i="19"/>
  <c r="V102" i="19" s="1"/>
  <c r="DF99" i="19"/>
  <c r="DF102" i="19" s="1"/>
  <c r="DN99" i="19"/>
  <c r="DN102" i="19" s="1"/>
  <c r="K46" i="27"/>
  <c r="BH46" i="27"/>
  <c r="BH49" i="27" s="1"/>
  <c r="BI46" i="27"/>
  <c r="BI49" i="27" s="1"/>
  <c r="BO46" i="27"/>
  <c r="BO49" i="27" s="1"/>
  <c r="BR46" i="27"/>
  <c r="BR49" i="27" s="1"/>
  <c r="DM46" i="27"/>
  <c r="DM49" i="27" s="1"/>
  <c r="J46" i="27"/>
  <c r="DN46" i="27"/>
  <c r="DN49" i="27" s="1"/>
  <c r="DR46" i="27"/>
  <c r="DR49" i="27" s="1"/>
  <c r="DV46" i="27"/>
  <c r="DV49" i="27" s="1"/>
  <c r="DU46" i="27"/>
  <c r="DU49" i="27" s="1"/>
  <c r="AS99" i="19"/>
  <c r="AS102" i="19" s="1"/>
  <c r="CW99" i="19"/>
  <c r="CW102" i="19" s="1"/>
  <c r="AI99" i="19"/>
  <c r="AI102" i="19" s="1"/>
  <c r="DV99" i="19"/>
  <c r="DV102" i="19" s="1"/>
  <c r="BN99" i="19"/>
  <c r="BN102" i="19" s="1"/>
  <c r="AF99" i="19"/>
  <c r="AF102" i="19" s="1"/>
  <c r="S99" i="19"/>
  <c r="S102" i="19" s="1"/>
  <c r="DZ99" i="19"/>
  <c r="DZ102" i="19" s="1"/>
  <c r="CP99" i="19"/>
  <c r="CP102" i="19" s="1"/>
  <c r="BT99" i="19"/>
  <c r="BT102" i="19" s="1"/>
  <c r="BL99" i="19"/>
  <c r="BL102" i="19" s="1"/>
  <c r="AE99" i="19"/>
  <c r="AE102" i="19" s="1"/>
  <c r="BE99" i="19"/>
  <c r="BE102" i="19" s="1"/>
  <c r="CF99" i="19"/>
  <c r="CF102" i="19" s="1"/>
  <c r="BX99" i="19"/>
  <c r="BX102" i="19" s="1"/>
  <c r="DI99" i="19"/>
  <c r="DI102" i="19" s="1"/>
  <c r="BG99" i="19"/>
  <c r="BG102" i="19" s="1"/>
  <c r="CU99" i="19"/>
  <c r="CU102" i="19" s="1"/>
  <c r="BW99" i="19"/>
  <c r="BW102" i="19" s="1"/>
  <c r="AU99" i="19"/>
  <c r="AU102" i="19" s="1"/>
  <c r="CJ99" i="19"/>
  <c r="CJ102" i="19" s="1"/>
  <c r="DU99" i="19"/>
  <c r="DU102" i="19" s="1"/>
  <c r="CB99" i="19"/>
  <c r="CB102" i="19" s="1"/>
  <c r="EC99" i="19"/>
  <c r="EC102" i="19" s="1"/>
  <c r="DG99" i="19"/>
  <c r="DG102" i="19" s="1"/>
  <c r="AW99" i="19"/>
  <c r="AW102" i="19" s="1"/>
  <c r="AQ99" i="19"/>
  <c r="AQ102" i="19" s="1"/>
  <c r="BQ99" i="19"/>
  <c r="BQ102" i="19" s="1"/>
  <c r="CR99" i="19"/>
  <c r="CR102" i="19" s="1"/>
  <c r="BC99" i="19"/>
  <c r="BC102" i="19" s="1"/>
  <c r="CC99" i="19"/>
  <c r="CC102" i="19" s="1"/>
  <c r="DD99" i="19"/>
  <c r="DD102" i="19" s="1"/>
  <c r="CV99" i="19"/>
  <c r="CV102" i="19" s="1"/>
  <c r="EG99" i="19"/>
  <c r="EG102" i="19" s="1"/>
  <c r="AD99" i="19"/>
  <c r="AD102" i="19" s="1"/>
  <c r="AK99" i="19"/>
  <c r="AK102" i="19" s="1"/>
  <c r="W99" i="19"/>
  <c r="W102" i="19" s="1"/>
  <c r="AR99" i="19"/>
  <c r="AR102" i="19" s="1"/>
  <c r="CL99" i="19"/>
  <c r="CL102" i="19" s="1"/>
  <c r="BO99" i="19"/>
  <c r="BO102" i="19" s="1"/>
  <c r="CO99" i="19"/>
  <c r="CO102" i="19" s="1"/>
  <c r="DP99" i="19"/>
  <c r="DP102" i="19" s="1"/>
  <c r="DH99" i="19"/>
  <c r="DH102" i="19" s="1"/>
  <c r="BB99" i="19"/>
  <c r="BB102" i="19" s="1"/>
  <c r="BU99" i="19"/>
  <c r="BU102" i="19" s="1"/>
  <c r="CX99" i="19"/>
  <c r="CX102" i="19" s="1"/>
  <c r="CD99" i="19"/>
  <c r="CD102" i="19" s="1"/>
  <c r="DR99" i="19"/>
  <c r="DR102" i="19" s="1"/>
  <c r="ED247" i="1" l="1"/>
  <c r="V31" i="6"/>
  <c r="V53" i="6" s="1"/>
  <c r="V54" i="6" s="1"/>
  <c r="V68" i="6" s="1"/>
  <c r="V33" i="6"/>
  <c r="U31" i="6"/>
  <c r="U53" i="6" s="1"/>
  <c r="U54" i="6" s="1"/>
  <c r="U68" i="6" s="1"/>
  <c r="W31" i="6"/>
  <c r="W53" i="6" s="1"/>
  <c r="W54" i="6" s="1"/>
  <c r="W68" i="6" s="1"/>
  <c r="W33" i="6"/>
  <c r="DY247" i="1"/>
  <c r="EE247" i="1"/>
  <c r="EF247" i="1"/>
  <c r="DZ247" i="1"/>
  <c r="EB247" i="1"/>
  <c r="EC247" i="1"/>
  <c r="DX247" i="1"/>
  <c r="DW247" i="1"/>
  <c r="DU247" i="1"/>
  <c r="DV247" i="1"/>
  <c r="EG247" i="1"/>
  <c r="EH247" i="1"/>
  <c r="EA247" i="1"/>
  <c r="T49" i="27"/>
  <c r="ED255" i="1"/>
  <c r="DZ255" i="1"/>
  <c r="EG255" i="1"/>
  <c r="EA255" i="1"/>
  <c r="DX255" i="1"/>
  <c r="V49" i="27"/>
  <c r="EE255" i="1"/>
  <c r="EC255" i="1"/>
  <c r="EB255" i="1"/>
  <c r="Q49" i="27"/>
  <c r="EF255" i="1"/>
  <c r="DY255" i="1"/>
  <c r="W49" i="27"/>
  <c r="DW255" i="1"/>
  <c r="EH255" i="1"/>
  <c r="S49" i="27"/>
  <c r="L49" i="27"/>
  <c r="DV255" i="1"/>
  <c r="U49" i="27"/>
  <c r="R49" i="27"/>
  <c r="O45" i="6"/>
  <c r="N45" i="6"/>
  <c r="N49" i="27"/>
  <c r="P49" i="27"/>
  <c r="M45" i="6"/>
  <c r="M49" i="27"/>
  <c r="K45" i="6"/>
  <c r="K49" i="27"/>
  <c r="H99" i="19"/>
  <c r="H102" i="19" s="1"/>
  <c r="H46" i="27"/>
  <c r="H45" i="6" s="1"/>
  <c r="J45" i="6"/>
  <c r="J49" i="27"/>
  <c r="H49" i="27" l="1"/>
  <c r="L240" i="25"/>
  <c r="M240" i="25"/>
  <c r="N240" i="25"/>
  <c r="O240" i="25"/>
  <c r="F240" i="25" l="1"/>
  <c r="Q27" i="6" s="1"/>
  <c r="M115" i="34" s="1"/>
  <c r="H305" i="4"/>
  <c r="N305" i="4"/>
  <c r="H306" i="4"/>
  <c r="N306" i="4"/>
  <c r="K27" i="6" l="1"/>
  <c r="G115" i="34" s="1"/>
  <c r="O27" i="6"/>
  <c r="K115" i="34" s="1"/>
  <c r="P27" i="6"/>
  <c r="L115" i="34" s="1"/>
  <c r="T27" i="6"/>
  <c r="T33" i="6" s="1"/>
  <c r="L27" i="6"/>
  <c r="H115" i="34" s="1"/>
  <c r="M27" i="6"/>
  <c r="I115" i="34" s="1"/>
  <c r="S27" i="6"/>
  <c r="J27" i="6"/>
  <c r="F115" i="34" s="1"/>
  <c r="R27" i="6"/>
  <c r="N115" i="34" s="1"/>
  <c r="O115" i="34" l="1"/>
  <c r="S33" i="6"/>
  <c r="T31" i="6"/>
  <c r="T53" i="6" s="1"/>
  <c r="T54" i="6" s="1"/>
  <c r="T68" i="6" s="1"/>
  <c r="DT247" i="1" l="1"/>
  <c r="DU255" i="1" l="1"/>
  <c r="DQ247" i="1"/>
  <c r="DR247" i="1"/>
  <c r="DT255" i="1"/>
  <c r="DS247" i="1" l="1"/>
  <c r="DR255" i="1"/>
  <c r="DS255" i="1"/>
  <c r="J189" i="4" l="1"/>
  <c r="J198" i="4" s="1"/>
  <c r="J199" i="4" l="1"/>
  <c r="J203" i="4" s="1"/>
  <c r="J204" i="4" s="1"/>
  <c r="K186" i="4"/>
  <c r="K189" i="4" s="1"/>
  <c r="K198" i="4" s="1"/>
  <c r="K199" i="4" l="1"/>
  <c r="K203" i="4" s="1"/>
  <c r="K204" i="4" s="1"/>
  <c r="K205" i="4" s="1"/>
  <c r="L186" i="4"/>
  <c r="L189" i="4" s="1"/>
  <c r="L198" i="4" s="1"/>
  <c r="L199" i="4" l="1"/>
  <c r="L203" i="4" s="1"/>
  <c r="L204" i="4" s="1"/>
  <c r="L205" i="4" s="1"/>
  <c r="K211" i="4"/>
  <c r="K212" i="4" s="1"/>
  <c r="K217" i="4" s="1"/>
  <c r="K254" i="4" s="1"/>
  <c r="M186" i="4"/>
  <c r="M189" i="4" s="1"/>
  <c r="M198" i="4" s="1"/>
  <c r="J211" i="4"/>
  <c r="J212" i="4" s="1"/>
  <c r="M199" i="4" l="1"/>
  <c r="M203" i="4" s="1"/>
  <c r="M204" i="4" s="1"/>
  <c r="M205" i="4" s="1"/>
  <c r="J205" i="4"/>
  <c r="N186" i="4"/>
  <c r="N189" i="4" s="1"/>
  <c r="N198" i="4" s="1"/>
  <c r="J217" i="4"/>
  <c r="J254" i="4" s="1"/>
  <c r="L211" i="4"/>
  <c r="L212" i="4" s="1"/>
  <c r="L217" i="4" s="1"/>
  <c r="L254" i="4" s="1"/>
  <c r="K216" i="4"/>
  <c r="K240" i="4" s="1"/>
  <c r="N199" i="4" l="1"/>
  <c r="N203" i="4" s="1"/>
  <c r="N204" i="4" s="1"/>
  <c r="N205" i="4" s="1"/>
  <c r="J239" i="4"/>
  <c r="W57" i="33"/>
  <c r="W59" i="14"/>
  <c r="W156" i="14" s="1"/>
  <c r="V59" i="14"/>
  <c r="V156" i="14" s="1"/>
  <c r="V57" i="33"/>
  <c r="K239" i="4"/>
  <c r="O186" i="4"/>
  <c r="O189" i="4" s="1"/>
  <c r="O198" i="4" s="1"/>
  <c r="J216" i="4"/>
  <c r="L216" i="4"/>
  <c r="L240" i="4" s="1"/>
  <c r="O199" i="4" l="1"/>
  <c r="O203" i="4" s="1"/>
  <c r="O204" i="4" s="1"/>
  <c r="J240" i="4"/>
  <c r="V56" i="33"/>
  <c r="W56" i="33"/>
  <c r="V58" i="14"/>
  <c r="V169" i="14" s="1"/>
  <c r="W58" i="14"/>
  <c r="W169" i="14" s="1"/>
  <c r="V154" i="33"/>
  <c r="V63" i="6"/>
  <c r="W154" i="33"/>
  <c r="W63" i="6"/>
  <c r="V75" i="33"/>
  <c r="V168" i="33" s="1"/>
  <c r="W75" i="33"/>
  <c r="W168" i="33" s="1"/>
  <c r="V77" i="14"/>
  <c r="V170" i="14" s="1"/>
  <c r="W77" i="14"/>
  <c r="W170" i="14" s="1"/>
  <c r="J218" i="4"/>
  <c r="L239" i="4"/>
  <c r="M211" i="4"/>
  <c r="M212" i="4" s="1"/>
  <c r="P186" i="4"/>
  <c r="P189" i="4" s="1"/>
  <c r="P198" i="4" s="1"/>
  <c r="N211" i="4"/>
  <c r="N212" i="4" s="1"/>
  <c r="N217" i="4" s="1"/>
  <c r="N254" i="4" s="1"/>
  <c r="P199" i="4" l="1"/>
  <c r="P203" i="4" s="1"/>
  <c r="P204" i="4" s="1"/>
  <c r="P205" i="4" s="1"/>
  <c r="O205" i="4"/>
  <c r="W167" i="33"/>
  <c r="W62" i="6"/>
  <c r="V167" i="33"/>
  <c r="V62" i="6"/>
  <c r="N216" i="4"/>
  <c r="N240" i="4" s="1"/>
  <c r="Q186" i="4"/>
  <c r="Q189" i="4" s="1"/>
  <c r="Q198" i="4" s="1"/>
  <c r="O211" i="4"/>
  <c r="O212" i="4" s="1"/>
  <c r="K215" i="4"/>
  <c r="J223" i="4"/>
  <c r="J224" i="4" s="1"/>
  <c r="M217" i="4"/>
  <c r="M254" i="4" s="1"/>
  <c r="J256" i="4" l="1"/>
  <c r="Q199" i="4"/>
  <c r="Q203" i="4" s="1"/>
  <c r="Q204" i="4" s="1"/>
  <c r="Q205" i="4" s="1"/>
  <c r="O239" i="4"/>
  <c r="W33" i="33"/>
  <c r="V58" i="33"/>
  <c r="V60" i="14"/>
  <c r="V158" i="14" s="1"/>
  <c r="W60" i="14"/>
  <c r="W158" i="14" s="1"/>
  <c r="V33" i="33"/>
  <c r="W58" i="33"/>
  <c r="V35" i="14"/>
  <c r="W35" i="14"/>
  <c r="N239" i="4"/>
  <c r="K218" i="4"/>
  <c r="K222" i="4"/>
  <c r="R186" i="4"/>
  <c r="R189" i="4" s="1"/>
  <c r="R198" i="4" s="1"/>
  <c r="P211" i="4"/>
  <c r="P212" i="4" s="1"/>
  <c r="P217" i="4" s="1"/>
  <c r="P254" i="4" s="1"/>
  <c r="M216" i="4"/>
  <c r="M240" i="4" s="1"/>
  <c r="M239" i="4"/>
  <c r="R199" i="4" l="1"/>
  <c r="R203" i="4" s="1"/>
  <c r="R204" i="4" s="1"/>
  <c r="R205" i="4" s="1"/>
  <c r="W76" i="3"/>
  <c r="W22" i="6"/>
  <c r="V76" i="3"/>
  <c r="V22" i="6"/>
  <c r="W156" i="33"/>
  <c r="W64" i="6"/>
  <c r="V156" i="33"/>
  <c r="V64" i="6"/>
  <c r="L215" i="4"/>
  <c r="K223" i="4"/>
  <c r="K224" i="4" s="1"/>
  <c r="O217" i="4"/>
  <c r="O254" i="4" s="1"/>
  <c r="P216" i="4"/>
  <c r="P240" i="4" s="1"/>
  <c r="S186" i="4"/>
  <c r="S189" i="4" s="1"/>
  <c r="S198" i="4" s="1"/>
  <c r="K256" i="4" l="1"/>
  <c r="J35" i="14"/>
  <c r="S199" i="4"/>
  <c r="S203" i="4" s="1"/>
  <c r="S204" i="4" s="1"/>
  <c r="S205" i="4" s="1"/>
  <c r="P239" i="4"/>
  <c r="O216" i="4"/>
  <c r="O240" i="4" s="1"/>
  <c r="Q211" i="4"/>
  <c r="Q212" i="4" s="1"/>
  <c r="T186" i="4"/>
  <c r="T189" i="4" s="1"/>
  <c r="T198" i="4" s="1"/>
  <c r="R211" i="4"/>
  <c r="L222" i="4"/>
  <c r="L218" i="4"/>
  <c r="T199" i="4" l="1"/>
  <c r="T203" i="4" s="1"/>
  <c r="T204" i="4" s="1"/>
  <c r="T205" i="4" s="1"/>
  <c r="R239" i="4"/>
  <c r="R212" i="4"/>
  <c r="R217" i="4" s="1"/>
  <c r="R254" i="4" s="1"/>
  <c r="M215" i="4"/>
  <c r="L223" i="4"/>
  <c r="L224" i="4" s="1"/>
  <c r="L256" i="4" s="1"/>
  <c r="U186" i="4"/>
  <c r="U189" i="4" s="1"/>
  <c r="U198" i="4" s="1"/>
  <c r="S211" i="4"/>
  <c r="S212" i="4" s="1"/>
  <c r="S217" i="4" s="1"/>
  <c r="S254" i="4" s="1"/>
  <c r="Q217" i="4"/>
  <c r="Q254" i="4" s="1"/>
  <c r="U199" i="4" l="1"/>
  <c r="U203" i="4" s="1"/>
  <c r="U204" i="4" s="1"/>
  <c r="U205" i="4" s="1"/>
  <c r="R216" i="4"/>
  <c r="R240" i="4" s="1"/>
  <c r="S216" i="4"/>
  <c r="S240" i="4" s="1"/>
  <c r="Q216" i="4"/>
  <c r="Q240" i="4" s="1"/>
  <c r="Q239" i="4"/>
  <c r="V186" i="4"/>
  <c r="V189" i="4" s="1"/>
  <c r="V198" i="4" s="1"/>
  <c r="T211" i="4"/>
  <c r="T212" i="4" s="1"/>
  <c r="T217" i="4" s="1"/>
  <c r="T254" i="4" s="1"/>
  <c r="M222" i="4"/>
  <c r="M218" i="4"/>
  <c r="J59" i="14"/>
  <c r="J57" i="33"/>
  <c r="J63" i="6" s="1"/>
  <c r="V199" i="4" l="1"/>
  <c r="V203" i="4" s="1"/>
  <c r="V204" i="4" s="1"/>
  <c r="V205" i="4" s="1"/>
  <c r="S239" i="4"/>
  <c r="N215" i="4"/>
  <c r="M223" i="4"/>
  <c r="M224" i="4" s="1"/>
  <c r="M256" i="4" s="1"/>
  <c r="U211" i="4"/>
  <c r="U212" i="4" s="1"/>
  <c r="U217" i="4" s="1"/>
  <c r="U254" i="4" s="1"/>
  <c r="J75" i="33"/>
  <c r="W186" i="4"/>
  <c r="W189" i="4" s="1"/>
  <c r="W198" i="4" s="1"/>
  <c r="J56" i="33"/>
  <c r="J106" i="33" s="1"/>
  <c r="J58" i="14"/>
  <c r="F44" i="34"/>
  <c r="J156" i="14"/>
  <c r="J309" i="4"/>
  <c r="J154" i="33"/>
  <c r="T216" i="4"/>
  <c r="T240" i="4" s="1"/>
  <c r="W199" i="4" l="1"/>
  <c r="W203" i="4" s="1"/>
  <c r="W204" i="4" s="1"/>
  <c r="W205" i="4" s="1"/>
  <c r="J62" i="6"/>
  <c r="T239" i="4"/>
  <c r="J119" i="33"/>
  <c r="J168" i="33"/>
  <c r="V211" i="4"/>
  <c r="V212" i="4" s="1"/>
  <c r="V217" i="4" s="1"/>
  <c r="V254" i="4" s="1"/>
  <c r="F43" i="34"/>
  <c r="J108" i="14"/>
  <c r="J169" i="14"/>
  <c r="J294" i="4"/>
  <c r="U216" i="4"/>
  <c r="U240" i="4" s="1"/>
  <c r="J167" i="33"/>
  <c r="X186" i="4"/>
  <c r="X189" i="4" s="1"/>
  <c r="X198" i="4" s="1"/>
  <c r="N218" i="4"/>
  <c r="N222" i="4"/>
  <c r="X199" i="4" l="1"/>
  <c r="X203" i="4" s="1"/>
  <c r="X204" i="4" s="1"/>
  <c r="X205" i="4" s="1"/>
  <c r="W211" i="4"/>
  <c r="W212" i="4" s="1"/>
  <c r="W217" i="4" s="1"/>
  <c r="W254" i="4" s="1"/>
  <c r="O215" i="4"/>
  <c r="N223" i="4"/>
  <c r="N224" i="4" s="1"/>
  <c r="N256" i="4" s="1"/>
  <c r="V216" i="4"/>
  <c r="V240" i="4" s="1"/>
  <c r="F98" i="34"/>
  <c r="Y186" i="4"/>
  <c r="Y189" i="4" s="1"/>
  <c r="Y198" i="4" s="1"/>
  <c r="Y199" i="4" l="1"/>
  <c r="Y203" i="4" s="1"/>
  <c r="Y204" i="4" s="1"/>
  <c r="Y205" i="4" s="1"/>
  <c r="U239" i="4"/>
  <c r="Z186" i="4"/>
  <c r="Z189" i="4" s="1"/>
  <c r="Z198" i="4" s="1"/>
  <c r="O222" i="4"/>
  <c r="O218" i="4"/>
  <c r="X211" i="4"/>
  <c r="X212" i="4" s="1"/>
  <c r="X217" i="4" s="1"/>
  <c r="X254" i="4" s="1"/>
  <c r="W216" i="4"/>
  <c r="W240" i="4" s="1"/>
  <c r="Z199" i="4" l="1"/>
  <c r="Z203" i="4" s="1"/>
  <c r="Z204" i="4" s="1"/>
  <c r="Z205" i="4" s="1"/>
  <c r="V239" i="4"/>
  <c r="O223" i="4"/>
  <c r="O224" i="4" s="1"/>
  <c r="O256" i="4" s="1"/>
  <c r="P215" i="4"/>
  <c r="P222" i="4" s="1"/>
  <c r="AA186" i="4"/>
  <c r="AA189" i="4" s="1"/>
  <c r="AA198" i="4" s="1"/>
  <c r="X216" i="4"/>
  <c r="X240" i="4" s="1"/>
  <c r="Y211" i="4"/>
  <c r="Y212" i="4" s="1"/>
  <c r="Y217" i="4" s="1"/>
  <c r="Y254" i="4" s="1"/>
  <c r="AA199" i="4" l="1"/>
  <c r="AA203" i="4" s="1"/>
  <c r="AA204" i="4" s="1"/>
  <c r="AA205" i="4" s="1"/>
  <c r="W239" i="4"/>
  <c r="AB186" i="4"/>
  <c r="AB189" i="4" s="1"/>
  <c r="AB198" i="4" s="1"/>
  <c r="P218" i="4"/>
  <c r="Z211" i="4"/>
  <c r="Z212" i="4" s="1"/>
  <c r="Z217" i="4" s="1"/>
  <c r="Z254" i="4" s="1"/>
  <c r="Y216" i="4"/>
  <c r="Y240" i="4" s="1"/>
  <c r="AB199" i="4" l="1"/>
  <c r="AB203" i="4" s="1"/>
  <c r="AB204" i="4" s="1"/>
  <c r="AB205" i="4" s="1"/>
  <c r="X239" i="4"/>
  <c r="Z216" i="4"/>
  <c r="Z240" i="4" s="1"/>
  <c r="Q215" i="4"/>
  <c r="P223" i="4"/>
  <c r="P224" i="4" s="1"/>
  <c r="P256" i="4" s="1"/>
  <c r="AA211" i="4"/>
  <c r="AA212" i="4" s="1"/>
  <c r="AA217" i="4" s="1"/>
  <c r="AA254" i="4" s="1"/>
  <c r="AC186" i="4"/>
  <c r="AC189" i="4" s="1"/>
  <c r="AC198" i="4" s="1"/>
  <c r="AC199" i="4" l="1"/>
  <c r="AC203" i="4" s="1"/>
  <c r="AC204" i="4" s="1"/>
  <c r="AC205" i="4" s="1"/>
  <c r="Y239" i="4"/>
  <c r="Q222" i="4"/>
  <c r="Q218" i="4"/>
  <c r="AB211" i="4"/>
  <c r="AB212" i="4" s="1"/>
  <c r="AB217" i="4" s="1"/>
  <c r="AB254" i="4" s="1"/>
  <c r="AD186" i="4"/>
  <c r="AD189" i="4" s="1"/>
  <c r="AD198" i="4" s="1"/>
  <c r="AA216" i="4"/>
  <c r="AA240" i="4" s="1"/>
  <c r="AD199" i="4" l="1"/>
  <c r="AD203" i="4" s="1"/>
  <c r="AD204" i="4" s="1"/>
  <c r="AD205" i="4" s="1"/>
  <c r="Z239" i="4"/>
  <c r="AE186" i="4"/>
  <c r="AE189" i="4" s="1"/>
  <c r="AE198" i="4" s="1"/>
  <c r="AC211" i="4"/>
  <c r="AC212" i="4" s="1"/>
  <c r="AC217" i="4" s="1"/>
  <c r="AC254" i="4" s="1"/>
  <c r="R215" i="4"/>
  <c r="Q223" i="4"/>
  <c r="Q224" i="4" s="1"/>
  <c r="Q256" i="4" s="1"/>
  <c r="AB216" i="4"/>
  <c r="AB240" i="4" s="1"/>
  <c r="AE199" i="4" l="1"/>
  <c r="AE203" i="4" s="1"/>
  <c r="AE204" i="4" s="1"/>
  <c r="AE205" i="4" s="1"/>
  <c r="AA239" i="4"/>
  <c r="AB239" i="4"/>
  <c r="R218" i="4"/>
  <c r="R222" i="4"/>
  <c r="AC216" i="4"/>
  <c r="AC240" i="4" s="1"/>
  <c r="AF186" i="4"/>
  <c r="AF189" i="4" s="1"/>
  <c r="AF198" i="4" s="1"/>
  <c r="AD211" i="4"/>
  <c r="AD212" i="4" s="1"/>
  <c r="AD217" i="4" s="1"/>
  <c r="AD254" i="4" s="1"/>
  <c r="AF199" i="4" l="1"/>
  <c r="AF203" i="4" s="1"/>
  <c r="AF204" i="4" s="1"/>
  <c r="AF205" i="4" s="1"/>
  <c r="AE211" i="4"/>
  <c r="AE212" i="4" s="1"/>
  <c r="AE217" i="4" s="1"/>
  <c r="AE254" i="4" s="1"/>
  <c r="AD216" i="4"/>
  <c r="AD240" i="4" s="1"/>
  <c r="AG186" i="4"/>
  <c r="AG189" i="4" s="1"/>
  <c r="AG198" i="4" s="1"/>
  <c r="S215" i="4"/>
  <c r="R223" i="4"/>
  <c r="R224" i="4" s="1"/>
  <c r="R256" i="4" s="1"/>
  <c r="AG199" i="4" l="1"/>
  <c r="AG203" i="4" s="1"/>
  <c r="AG204" i="4" s="1"/>
  <c r="AG205" i="4" s="1"/>
  <c r="AC239" i="4"/>
  <c r="S218" i="4"/>
  <c r="S222" i="4"/>
  <c r="AF211" i="4"/>
  <c r="AF212" i="4" s="1"/>
  <c r="AF217" i="4" s="1"/>
  <c r="AF254" i="4" s="1"/>
  <c r="AH186" i="4"/>
  <c r="AH189" i="4" s="1"/>
  <c r="AH198" i="4" s="1"/>
  <c r="AE216" i="4"/>
  <c r="AE240" i="4" s="1"/>
  <c r="AH199" i="4" l="1"/>
  <c r="AH203" i="4" s="1"/>
  <c r="AH204" i="4" s="1"/>
  <c r="AH205" i="4" s="1"/>
  <c r="AD239" i="4"/>
  <c r="AG211" i="4"/>
  <c r="AG212" i="4" s="1"/>
  <c r="AG217" i="4" s="1"/>
  <c r="AG254" i="4" s="1"/>
  <c r="AF216" i="4"/>
  <c r="AF240" i="4" s="1"/>
  <c r="AI186" i="4"/>
  <c r="AI189" i="4" s="1"/>
  <c r="AI198" i="4" s="1"/>
  <c r="S223" i="4"/>
  <c r="S224" i="4" s="1"/>
  <c r="S256" i="4" s="1"/>
  <c r="T215" i="4"/>
  <c r="AI199" i="4" l="1"/>
  <c r="AI203" i="4" s="1"/>
  <c r="AI204" i="4" s="1"/>
  <c r="AI205" i="4" s="1"/>
  <c r="AE239" i="4"/>
  <c r="AH211" i="4"/>
  <c r="AH212" i="4" s="1"/>
  <c r="AH217" i="4" s="1"/>
  <c r="AH254" i="4" s="1"/>
  <c r="AG216" i="4"/>
  <c r="AG240" i="4" s="1"/>
  <c r="AF239" i="4"/>
  <c r="T218" i="4"/>
  <c r="T222" i="4"/>
  <c r="AJ186" i="4"/>
  <c r="AJ189" i="4" s="1"/>
  <c r="AJ198" i="4" s="1"/>
  <c r="AJ199" i="4" l="1"/>
  <c r="AJ203" i="4" s="1"/>
  <c r="AJ204" i="4" s="1"/>
  <c r="AJ205" i="4" s="1"/>
  <c r="AK186" i="4"/>
  <c r="AK189" i="4" s="1"/>
  <c r="AK198" i="4" s="1"/>
  <c r="AI211" i="4"/>
  <c r="AI212" i="4" s="1"/>
  <c r="AI217" i="4" s="1"/>
  <c r="AI254" i="4" s="1"/>
  <c r="AH216" i="4"/>
  <c r="AH240" i="4" s="1"/>
  <c r="U215" i="4"/>
  <c r="T223" i="4"/>
  <c r="T224" i="4" s="1"/>
  <c r="T256" i="4" s="1"/>
  <c r="AK199" i="4" l="1"/>
  <c r="AK203" i="4" s="1"/>
  <c r="AK204" i="4" s="1"/>
  <c r="AK205" i="4" s="1"/>
  <c r="AG239" i="4"/>
  <c r="U218" i="4"/>
  <c r="U222" i="4"/>
  <c r="AI216" i="4"/>
  <c r="AI240" i="4" s="1"/>
  <c r="AJ211" i="4"/>
  <c r="AJ212" i="4" s="1"/>
  <c r="AJ217" i="4" s="1"/>
  <c r="AJ254" i="4" s="1"/>
  <c r="AL186" i="4"/>
  <c r="AL189" i="4" s="1"/>
  <c r="AL198" i="4" s="1"/>
  <c r="AL199" i="4" l="1"/>
  <c r="AL203" i="4" s="1"/>
  <c r="AL204" i="4" s="1"/>
  <c r="AL205" i="4" s="1"/>
  <c r="AH239" i="4"/>
  <c r="L309" i="4"/>
  <c r="AK211" i="4"/>
  <c r="AK212" i="4" s="1"/>
  <c r="AK217" i="4" s="1"/>
  <c r="AK254" i="4" s="1"/>
  <c r="AM186" i="4"/>
  <c r="AM189" i="4" s="1"/>
  <c r="AM198" i="4" s="1"/>
  <c r="U223" i="4"/>
  <c r="U224" i="4" s="1"/>
  <c r="U256" i="4" s="1"/>
  <c r="V215" i="4"/>
  <c r="AJ216" i="4"/>
  <c r="AJ240" i="4" s="1"/>
  <c r="AM199" i="4" l="1"/>
  <c r="AM203" i="4" s="1"/>
  <c r="AM204" i="4" s="1"/>
  <c r="AM205" i="4" s="1"/>
  <c r="AI239" i="4"/>
  <c r="AN186" i="4"/>
  <c r="AN189" i="4" s="1"/>
  <c r="AN198" i="4" s="1"/>
  <c r="V218" i="4"/>
  <c r="V222" i="4"/>
  <c r="L294" i="4"/>
  <c r="AL211" i="4"/>
  <c r="AL212" i="4" s="1"/>
  <c r="AL217" i="4" s="1"/>
  <c r="AL254" i="4" s="1"/>
  <c r="AK216" i="4"/>
  <c r="AK240" i="4" s="1"/>
  <c r="AN199" i="4" l="1"/>
  <c r="AN203" i="4" s="1"/>
  <c r="AN204" i="4" s="1"/>
  <c r="AN205" i="4" s="1"/>
  <c r="AJ239" i="4"/>
  <c r="W215" i="4"/>
  <c r="V223" i="4"/>
  <c r="V224" i="4" s="1"/>
  <c r="V256" i="4" s="1"/>
  <c r="AM211" i="4"/>
  <c r="AM212" i="4" s="1"/>
  <c r="AM217" i="4" s="1"/>
  <c r="AM254" i="4" s="1"/>
  <c r="AO186" i="4"/>
  <c r="AO189" i="4" s="1"/>
  <c r="AO198" i="4" s="1"/>
  <c r="AL216" i="4"/>
  <c r="AL240" i="4" s="1"/>
  <c r="AO199" i="4" l="1"/>
  <c r="AO203" i="4" s="1"/>
  <c r="AO204" i="4" s="1"/>
  <c r="AO205" i="4" s="1"/>
  <c r="L295" i="4"/>
  <c r="AK239" i="4"/>
  <c r="AP186" i="4"/>
  <c r="AP189" i="4" s="1"/>
  <c r="AP198" i="4" s="1"/>
  <c r="AN211" i="4"/>
  <c r="AN212" i="4" s="1"/>
  <c r="AN217" i="4" s="1"/>
  <c r="AN254" i="4" s="1"/>
  <c r="W218" i="4"/>
  <c r="W222" i="4"/>
  <c r="AM216" i="4"/>
  <c r="AM240" i="4" s="1"/>
  <c r="AP199" i="4" l="1"/>
  <c r="AP203" i="4" s="1"/>
  <c r="AP204" i="4" s="1"/>
  <c r="AP205" i="4" s="1"/>
  <c r="AL239" i="4"/>
  <c r="AN216" i="4"/>
  <c r="AN240" i="4" s="1"/>
  <c r="AQ186" i="4"/>
  <c r="AQ189" i="4" s="1"/>
  <c r="AQ198" i="4" s="1"/>
  <c r="AO211" i="4"/>
  <c r="AO212" i="4" s="1"/>
  <c r="AO217" i="4" s="1"/>
  <c r="AO254" i="4" s="1"/>
  <c r="X215" i="4"/>
  <c r="W223" i="4"/>
  <c r="W224" i="4" s="1"/>
  <c r="W256" i="4" s="1"/>
  <c r="AQ199" i="4" l="1"/>
  <c r="AQ203" i="4" s="1"/>
  <c r="AQ204" i="4" s="1"/>
  <c r="AQ205" i="4" s="1"/>
  <c r="AM239" i="4"/>
  <c r="AO216" i="4"/>
  <c r="AO240" i="4" s="1"/>
  <c r="AP211" i="4"/>
  <c r="AP212" i="4" s="1"/>
  <c r="AP217" i="4" s="1"/>
  <c r="AP254" i="4" s="1"/>
  <c r="X222" i="4"/>
  <c r="X218" i="4"/>
  <c r="AR186" i="4"/>
  <c r="AR189" i="4" s="1"/>
  <c r="AR198" i="4" s="1"/>
  <c r="AN239" i="4"/>
  <c r="AR199" i="4" l="1"/>
  <c r="AR203" i="4" s="1"/>
  <c r="AR204" i="4" s="1"/>
  <c r="AR205" i="4" s="1"/>
  <c r="AP216" i="4"/>
  <c r="AP240" i="4" s="1"/>
  <c r="AQ211" i="4"/>
  <c r="AQ212" i="4" s="1"/>
  <c r="AQ217" i="4" s="1"/>
  <c r="AQ254" i="4" s="1"/>
  <c r="Y215" i="4"/>
  <c r="X223" i="4"/>
  <c r="X224" i="4" s="1"/>
  <c r="X256" i="4" s="1"/>
  <c r="AS186" i="4"/>
  <c r="AS189" i="4" s="1"/>
  <c r="AS198" i="4" s="1"/>
  <c r="AS199" i="4" l="1"/>
  <c r="AS203" i="4" s="1"/>
  <c r="AS204" i="4" s="1"/>
  <c r="AS205" i="4" s="1"/>
  <c r="AO239" i="4"/>
  <c r="AT186" i="4"/>
  <c r="AT189" i="4" s="1"/>
  <c r="AT198" i="4" s="1"/>
  <c r="Y218" i="4"/>
  <c r="Y222" i="4"/>
  <c r="AR211" i="4"/>
  <c r="AR212" i="4" s="1"/>
  <c r="AR217" i="4" s="1"/>
  <c r="AR254" i="4" s="1"/>
  <c r="AQ216" i="4"/>
  <c r="AQ240" i="4" s="1"/>
  <c r="AP239" i="4"/>
  <c r="AT199" i="4" l="1"/>
  <c r="AT203" i="4" s="1"/>
  <c r="AT204" i="4" s="1"/>
  <c r="AT205" i="4" s="1"/>
  <c r="AR216" i="4"/>
  <c r="AR240" i="4" s="1"/>
  <c r="Z215" i="4"/>
  <c r="Y223" i="4"/>
  <c r="Y224" i="4" s="1"/>
  <c r="Y256" i="4" s="1"/>
  <c r="AU186" i="4"/>
  <c r="AU189" i="4" s="1"/>
  <c r="AU198" i="4" s="1"/>
  <c r="AS211" i="4"/>
  <c r="AS212" i="4" s="1"/>
  <c r="AS217" i="4" s="1"/>
  <c r="AS254" i="4" s="1"/>
  <c r="AU199" i="4" l="1"/>
  <c r="AU203" i="4" s="1"/>
  <c r="AU204" i="4" s="1"/>
  <c r="AU205" i="4" s="1"/>
  <c r="AQ239" i="4"/>
  <c r="AS216" i="4"/>
  <c r="AS240" i="4" s="1"/>
  <c r="AV186" i="4"/>
  <c r="AV189" i="4" s="1"/>
  <c r="AV198" i="4" s="1"/>
  <c r="AT211" i="4"/>
  <c r="AT212" i="4" s="1"/>
  <c r="AT217" i="4" s="1"/>
  <c r="AT254" i="4" s="1"/>
  <c r="Z222" i="4"/>
  <c r="Z218" i="4"/>
  <c r="AR239" i="4"/>
  <c r="AV199" i="4" l="1"/>
  <c r="AV203" i="4" s="1"/>
  <c r="AV204" i="4" s="1"/>
  <c r="AV205" i="4" s="1"/>
  <c r="AA215" i="4"/>
  <c r="Z223" i="4"/>
  <c r="Z224" i="4" s="1"/>
  <c r="Z256" i="4" s="1"/>
  <c r="AT216" i="4"/>
  <c r="AT240" i="4" s="1"/>
  <c r="AW186" i="4"/>
  <c r="AW189" i="4" s="1"/>
  <c r="AW198" i="4" s="1"/>
  <c r="AU211" i="4"/>
  <c r="AU212" i="4" s="1"/>
  <c r="AU217" i="4" s="1"/>
  <c r="AU254" i="4" s="1"/>
  <c r="AW199" i="4" l="1"/>
  <c r="AW203" i="4" s="1"/>
  <c r="AW204" i="4" s="1"/>
  <c r="AW205" i="4" s="1"/>
  <c r="AS239" i="4"/>
  <c r="AX186" i="4"/>
  <c r="AX189" i="4" s="1"/>
  <c r="AX198" i="4" s="1"/>
  <c r="AU216" i="4"/>
  <c r="AU240" i="4" s="1"/>
  <c r="AV211" i="4"/>
  <c r="AV212" i="4" s="1"/>
  <c r="AV217" i="4" s="1"/>
  <c r="AV254" i="4" s="1"/>
  <c r="AT239" i="4"/>
  <c r="AA218" i="4"/>
  <c r="AA222" i="4"/>
  <c r="AX199" i="4" l="1"/>
  <c r="AX203" i="4" s="1"/>
  <c r="AX204" i="4" s="1"/>
  <c r="AX205" i="4" s="1"/>
  <c r="AV216" i="4"/>
  <c r="AV240" i="4" s="1"/>
  <c r="AA223" i="4"/>
  <c r="AA224" i="4" s="1"/>
  <c r="AA256" i="4" s="1"/>
  <c r="AB215" i="4"/>
  <c r="AY186" i="4"/>
  <c r="AY189" i="4" s="1"/>
  <c r="AY198" i="4" s="1"/>
  <c r="AW211" i="4"/>
  <c r="AW212" i="4" s="1"/>
  <c r="AW217" i="4" s="1"/>
  <c r="AW254" i="4" s="1"/>
  <c r="AY199" i="4" l="1"/>
  <c r="AY203" i="4" s="1"/>
  <c r="AY204" i="4" s="1"/>
  <c r="AY205" i="4" s="1"/>
  <c r="AU239" i="4"/>
  <c r="AZ186" i="4"/>
  <c r="AZ189" i="4" s="1"/>
  <c r="AZ198" i="4" s="1"/>
  <c r="AB222" i="4"/>
  <c r="AB218" i="4"/>
  <c r="AX211" i="4"/>
  <c r="AX212" i="4" s="1"/>
  <c r="AX217" i="4" s="1"/>
  <c r="AX254" i="4" s="1"/>
  <c r="AW216" i="4"/>
  <c r="AW240" i="4" s="1"/>
  <c r="AZ199" i="4" l="1"/>
  <c r="AZ203" i="4" s="1"/>
  <c r="AZ204" i="4" s="1"/>
  <c r="AZ205" i="4" s="1"/>
  <c r="AV239" i="4"/>
  <c r="AX216" i="4"/>
  <c r="AX240" i="4" s="1"/>
  <c r="AY211" i="4"/>
  <c r="AY212" i="4" s="1"/>
  <c r="AY217" i="4" s="1"/>
  <c r="AY254" i="4" s="1"/>
  <c r="AW239" i="4"/>
  <c r="AC215" i="4"/>
  <c r="AB223" i="4"/>
  <c r="AB224" i="4" s="1"/>
  <c r="AB256" i="4" s="1"/>
  <c r="BA186" i="4"/>
  <c r="BA189" i="4" s="1"/>
  <c r="BA198" i="4" s="1"/>
  <c r="BA199" i="4" l="1"/>
  <c r="BA203" i="4" s="1"/>
  <c r="BA204" i="4" s="1"/>
  <c r="BA205" i="4" s="1"/>
  <c r="AC218" i="4"/>
  <c r="AC222" i="4"/>
  <c r="AY216" i="4"/>
  <c r="AY240" i="4" s="1"/>
  <c r="BB186" i="4"/>
  <c r="BB189" i="4" s="1"/>
  <c r="BB198" i="4" s="1"/>
  <c r="AZ211" i="4"/>
  <c r="AZ212" i="4" s="1"/>
  <c r="AZ217" i="4" s="1"/>
  <c r="AZ254" i="4" s="1"/>
  <c r="BB199" i="4" l="1"/>
  <c r="BB203" i="4" s="1"/>
  <c r="BB204" i="4" s="1"/>
  <c r="BB205" i="4" s="1"/>
  <c r="AX239" i="4"/>
  <c r="BC186" i="4"/>
  <c r="BC189" i="4" s="1"/>
  <c r="BC198" i="4" s="1"/>
  <c r="BA211" i="4"/>
  <c r="BA212" i="4" s="1"/>
  <c r="BA217" i="4" s="1"/>
  <c r="BA254" i="4" s="1"/>
  <c r="AZ216" i="4"/>
  <c r="AZ240" i="4" s="1"/>
  <c r="AD215" i="4"/>
  <c r="AC223" i="4"/>
  <c r="AC224" i="4" s="1"/>
  <c r="AC256" i="4" s="1"/>
  <c r="BC199" i="4" l="1"/>
  <c r="BC203" i="4" s="1"/>
  <c r="BC204" i="4" s="1"/>
  <c r="BC205" i="4" s="1"/>
  <c r="AY239" i="4"/>
  <c r="AD222" i="4"/>
  <c r="AD218" i="4"/>
  <c r="BA216" i="4"/>
  <c r="BA240" i="4" s="1"/>
  <c r="BD186" i="4"/>
  <c r="BD189" i="4" s="1"/>
  <c r="BD198" i="4" s="1"/>
  <c r="BB211" i="4"/>
  <c r="BB212" i="4" s="1"/>
  <c r="BB217" i="4" s="1"/>
  <c r="BB254" i="4" s="1"/>
  <c r="BD199" i="4" l="1"/>
  <c r="BD203" i="4" s="1"/>
  <c r="BD204" i="4" s="1"/>
  <c r="BD205" i="4" s="1"/>
  <c r="AZ239" i="4"/>
  <c r="BB216" i="4"/>
  <c r="BB240" i="4" s="1"/>
  <c r="BE186" i="4"/>
  <c r="BE189" i="4" s="1"/>
  <c r="BE198" i="4" s="1"/>
  <c r="BC211" i="4"/>
  <c r="BC212" i="4" s="1"/>
  <c r="BC217" i="4" s="1"/>
  <c r="BC254" i="4" s="1"/>
  <c r="BA239" i="4"/>
  <c r="AE215" i="4"/>
  <c r="AD223" i="4"/>
  <c r="AD224" i="4" s="1"/>
  <c r="AD256" i="4" s="1"/>
  <c r="BE199" i="4" l="1"/>
  <c r="BE203" i="4" s="1"/>
  <c r="BE204" i="4" s="1"/>
  <c r="BE205" i="4" s="1"/>
  <c r="AE218" i="4"/>
  <c r="AE222" i="4"/>
  <c r="BC216" i="4"/>
  <c r="BC240" i="4" s="1"/>
  <c r="BF186" i="4"/>
  <c r="BF189" i="4" s="1"/>
  <c r="BF198" i="4" s="1"/>
  <c r="BD211" i="4"/>
  <c r="BD212" i="4" s="1"/>
  <c r="BD217" i="4" s="1"/>
  <c r="BD254" i="4" s="1"/>
  <c r="BF199" i="4" l="1"/>
  <c r="BF203" i="4" s="1"/>
  <c r="BF204" i="4" s="1"/>
  <c r="BF205" i="4" s="1"/>
  <c r="BB239" i="4"/>
  <c r="BD216" i="4"/>
  <c r="BD240" i="4" s="1"/>
  <c r="BC239" i="4"/>
  <c r="BE211" i="4"/>
  <c r="BE212" i="4" s="1"/>
  <c r="BE217" i="4" s="1"/>
  <c r="BE254" i="4" s="1"/>
  <c r="BG186" i="4"/>
  <c r="BG189" i="4" s="1"/>
  <c r="BG198" i="4" s="1"/>
  <c r="AF215" i="4"/>
  <c r="AE223" i="4"/>
  <c r="AE224" i="4" s="1"/>
  <c r="AE256" i="4" s="1"/>
  <c r="BG199" i="4" l="1"/>
  <c r="BG203" i="4" s="1"/>
  <c r="BG204" i="4" s="1"/>
  <c r="BG205" i="4" s="1"/>
  <c r="BF211" i="4"/>
  <c r="BF212" i="4" s="1"/>
  <c r="BF217" i="4" s="1"/>
  <c r="BF254" i="4" s="1"/>
  <c r="BH186" i="4"/>
  <c r="BH189" i="4" s="1"/>
  <c r="BH198" i="4" s="1"/>
  <c r="BE216" i="4"/>
  <c r="BE240" i="4" s="1"/>
  <c r="AF218" i="4"/>
  <c r="AF222" i="4"/>
  <c r="BD239" i="4"/>
  <c r="BH199" i="4" l="1"/>
  <c r="BH203" i="4" s="1"/>
  <c r="BH204" i="4" s="1"/>
  <c r="BH205" i="4" s="1"/>
  <c r="BG211" i="4"/>
  <c r="BG212" i="4" s="1"/>
  <c r="BG217" i="4" s="1"/>
  <c r="BG254" i="4" s="1"/>
  <c r="AF223" i="4"/>
  <c r="AF224" i="4" s="1"/>
  <c r="AF256" i="4" s="1"/>
  <c r="AG215" i="4"/>
  <c r="BF216" i="4"/>
  <c r="BF240" i="4" s="1"/>
  <c r="BE239" i="4"/>
  <c r="BI186" i="4"/>
  <c r="BI189" i="4" s="1"/>
  <c r="BI198" i="4" s="1"/>
  <c r="BI199" i="4" l="1"/>
  <c r="BI203" i="4" s="1"/>
  <c r="BI204" i="4" s="1"/>
  <c r="BI205" i="4" s="1"/>
  <c r="BH211" i="4"/>
  <c r="BH212" i="4" s="1"/>
  <c r="BH217" i="4" s="1"/>
  <c r="BH254" i="4" s="1"/>
  <c r="AG222" i="4"/>
  <c r="AG218" i="4"/>
  <c r="BG216" i="4"/>
  <c r="BG240" i="4" s="1"/>
  <c r="BJ186" i="4"/>
  <c r="BJ189" i="4" s="1"/>
  <c r="BJ198" i="4" s="1"/>
  <c r="BJ199" i="4" l="1"/>
  <c r="BJ203" i="4" s="1"/>
  <c r="BJ204" i="4" s="1"/>
  <c r="BJ205" i="4" s="1"/>
  <c r="BF239" i="4"/>
  <c r="BG239" i="4"/>
  <c r="BI211" i="4"/>
  <c r="BI212" i="4" s="1"/>
  <c r="BI217" i="4" s="1"/>
  <c r="BI254" i="4" s="1"/>
  <c r="BK186" i="4"/>
  <c r="BK189" i="4" s="1"/>
  <c r="BK198" i="4" s="1"/>
  <c r="AH215" i="4"/>
  <c r="AG223" i="4"/>
  <c r="AG224" i="4" s="1"/>
  <c r="AG256" i="4" s="1"/>
  <c r="BH216" i="4"/>
  <c r="BH240" i="4" s="1"/>
  <c r="BK199" i="4" l="1"/>
  <c r="BK203" i="4" s="1"/>
  <c r="BK204" i="4" s="1"/>
  <c r="BK205" i="4" s="1"/>
  <c r="AH218" i="4"/>
  <c r="AH222" i="4"/>
  <c r="BL186" i="4"/>
  <c r="BL189" i="4" s="1"/>
  <c r="BL198" i="4" s="1"/>
  <c r="BJ211" i="4"/>
  <c r="BJ212" i="4" s="1"/>
  <c r="BJ217" i="4" s="1"/>
  <c r="BJ254" i="4" s="1"/>
  <c r="BI216" i="4"/>
  <c r="BI240" i="4" s="1"/>
  <c r="BL199" i="4" l="1"/>
  <c r="BL203" i="4" s="1"/>
  <c r="BL204" i="4" s="1"/>
  <c r="BL205" i="4" s="1"/>
  <c r="BH239" i="4"/>
  <c r="BM186" i="4"/>
  <c r="BM189" i="4" s="1"/>
  <c r="BM198" i="4" s="1"/>
  <c r="AH223" i="4"/>
  <c r="AH224" i="4" s="1"/>
  <c r="AH256" i="4" s="1"/>
  <c r="AI215" i="4"/>
  <c r="BK211" i="4"/>
  <c r="BK212" i="4" s="1"/>
  <c r="BK217" i="4" s="1"/>
  <c r="BK254" i="4" s="1"/>
  <c r="BJ216" i="4"/>
  <c r="BJ240" i="4" s="1"/>
  <c r="BM199" i="4" l="1"/>
  <c r="BM203" i="4" s="1"/>
  <c r="BM204" i="4" s="1"/>
  <c r="BM205" i="4" s="1"/>
  <c r="BI239" i="4"/>
  <c r="BK216" i="4"/>
  <c r="BK240" i="4" s="1"/>
  <c r="AI218" i="4"/>
  <c r="AI222" i="4"/>
  <c r="BN186" i="4"/>
  <c r="BN189" i="4" s="1"/>
  <c r="BN198" i="4" s="1"/>
  <c r="BL211" i="4"/>
  <c r="BL212" i="4" s="1"/>
  <c r="BL217" i="4" s="1"/>
  <c r="BL254" i="4" s="1"/>
  <c r="BN199" i="4" l="1"/>
  <c r="BN203" i="4" s="1"/>
  <c r="BN204" i="4" s="1"/>
  <c r="BN205" i="4" s="1"/>
  <c r="BJ239" i="4"/>
  <c r="BO186" i="4"/>
  <c r="BO189" i="4" s="1"/>
  <c r="BO198" i="4" s="1"/>
  <c r="BL216" i="4"/>
  <c r="BL240" i="4" s="1"/>
  <c r="AJ215" i="4"/>
  <c r="AI223" i="4"/>
  <c r="AI224" i="4" s="1"/>
  <c r="AI256" i="4" s="1"/>
  <c r="BM211" i="4"/>
  <c r="BM212" i="4" s="1"/>
  <c r="BM217" i="4" s="1"/>
  <c r="BM254" i="4" s="1"/>
  <c r="BO199" i="4" l="1"/>
  <c r="BO203" i="4" s="1"/>
  <c r="BO204" i="4" s="1"/>
  <c r="BO205" i="4" s="1"/>
  <c r="BK239" i="4"/>
  <c r="AJ222" i="4"/>
  <c r="AJ218" i="4"/>
  <c r="BM216" i="4"/>
  <c r="BM240" i="4" s="1"/>
  <c r="BP186" i="4"/>
  <c r="BP189" i="4" s="1"/>
  <c r="BP198" i="4" s="1"/>
  <c r="BN211" i="4"/>
  <c r="BN212" i="4" s="1"/>
  <c r="BN217" i="4" s="1"/>
  <c r="BN254" i="4" s="1"/>
  <c r="BP199" i="4" l="1"/>
  <c r="BP203" i="4" s="1"/>
  <c r="BP204" i="4" s="1"/>
  <c r="BP205" i="4" s="1"/>
  <c r="BL239" i="4"/>
  <c r="BM239" i="4"/>
  <c r="AK215" i="4"/>
  <c r="AJ223" i="4"/>
  <c r="AJ224" i="4" s="1"/>
  <c r="BO211" i="4"/>
  <c r="BO212" i="4" s="1"/>
  <c r="BO217" i="4" s="1"/>
  <c r="BO254" i="4" s="1"/>
  <c r="BN216" i="4"/>
  <c r="BN240" i="4" s="1"/>
  <c r="BQ186" i="4"/>
  <c r="BQ189" i="4" s="1"/>
  <c r="BQ198" i="4" s="1"/>
  <c r="BQ199" i="4" l="1"/>
  <c r="BQ203" i="4" s="1"/>
  <c r="BQ204" i="4" s="1"/>
  <c r="BQ205" i="4" s="1"/>
  <c r="AJ256" i="4"/>
  <c r="BP211" i="4"/>
  <c r="BP212" i="4" s="1"/>
  <c r="BP217" i="4" s="1"/>
  <c r="BP254" i="4" s="1"/>
  <c r="BO216" i="4"/>
  <c r="BO240" i="4" s="1"/>
  <c r="BR186" i="4"/>
  <c r="BR189" i="4" s="1"/>
  <c r="BR198" i="4" s="1"/>
  <c r="BN239" i="4"/>
  <c r="AK218" i="4"/>
  <c r="AK222" i="4"/>
  <c r="BR199" i="4" l="1"/>
  <c r="BR203" i="4" s="1"/>
  <c r="BR204" i="4" s="1"/>
  <c r="BR205" i="4" s="1"/>
  <c r="L311" i="4"/>
  <c r="AL215" i="4"/>
  <c r="AK223" i="4"/>
  <c r="AK224" i="4" s="1"/>
  <c r="AK256" i="4" s="1"/>
  <c r="BS186" i="4"/>
  <c r="BS189" i="4" s="1"/>
  <c r="BS198" i="4" s="1"/>
  <c r="BQ211" i="4"/>
  <c r="BQ212" i="4" s="1"/>
  <c r="BQ217" i="4" s="1"/>
  <c r="BQ254" i="4" s="1"/>
  <c r="BP216" i="4"/>
  <c r="BP240" i="4" s="1"/>
  <c r="BS199" i="4" l="1"/>
  <c r="BS203" i="4" s="1"/>
  <c r="BS204" i="4" s="1"/>
  <c r="BS205" i="4" s="1"/>
  <c r="BO239" i="4"/>
  <c r="BP239" i="4"/>
  <c r="BT186" i="4"/>
  <c r="BT189" i="4" s="1"/>
  <c r="BT198" i="4" s="1"/>
  <c r="BQ216" i="4"/>
  <c r="BQ240" i="4" s="1"/>
  <c r="BR211" i="4"/>
  <c r="BR212" i="4" s="1"/>
  <c r="BR217" i="4" s="1"/>
  <c r="BR254" i="4" s="1"/>
  <c r="AL218" i="4"/>
  <c r="AL222" i="4"/>
  <c r="BT199" i="4" l="1"/>
  <c r="BT203" i="4" s="1"/>
  <c r="BT204" i="4" s="1"/>
  <c r="BT205" i="4" s="1"/>
  <c r="BR216" i="4"/>
  <c r="BR240" i="4" s="1"/>
  <c r="AM215" i="4"/>
  <c r="AM218" i="4" s="1"/>
  <c r="AL223" i="4"/>
  <c r="AL224" i="4" s="1"/>
  <c r="AL256" i="4" s="1"/>
  <c r="BU186" i="4"/>
  <c r="BU189" i="4" s="1"/>
  <c r="BU198" i="4" s="1"/>
  <c r="BS211" i="4"/>
  <c r="BS212" i="4" s="1"/>
  <c r="BS217" i="4" s="1"/>
  <c r="BS254" i="4" s="1"/>
  <c r="BU199" i="4" l="1"/>
  <c r="BU203" i="4" s="1"/>
  <c r="BU204" i="4" s="1"/>
  <c r="BU205" i="4" s="1"/>
  <c r="BQ239" i="4"/>
  <c r="BV186" i="4"/>
  <c r="BV189" i="4" s="1"/>
  <c r="BV198" i="4" s="1"/>
  <c r="AM222" i="4"/>
  <c r="BR239" i="4"/>
  <c r="BS216" i="4"/>
  <c r="BS240" i="4" s="1"/>
  <c r="BT211" i="4"/>
  <c r="BT212" i="4" s="1"/>
  <c r="BT217" i="4" s="1"/>
  <c r="BT254" i="4" s="1"/>
  <c r="BV199" i="4" l="1"/>
  <c r="BV203" i="4" s="1"/>
  <c r="BV204" i="4" s="1"/>
  <c r="BV205" i="4" s="1"/>
  <c r="BT216" i="4"/>
  <c r="BT240" i="4" s="1"/>
  <c r="AM223" i="4"/>
  <c r="AM224" i="4" s="1"/>
  <c r="AM256" i="4" s="1"/>
  <c r="AN215" i="4"/>
  <c r="BW186" i="4"/>
  <c r="BW189" i="4" s="1"/>
  <c r="BW198" i="4" s="1"/>
  <c r="BU211" i="4"/>
  <c r="BU212" i="4" s="1"/>
  <c r="BU217" i="4" s="1"/>
  <c r="BU254" i="4" s="1"/>
  <c r="BW199" i="4" l="1"/>
  <c r="BW203" i="4" s="1"/>
  <c r="BW204" i="4" s="1"/>
  <c r="BW205" i="4" s="1"/>
  <c r="BS239" i="4"/>
  <c r="BU216" i="4"/>
  <c r="BU240" i="4" s="1"/>
  <c r="BX186" i="4"/>
  <c r="BX189" i="4" s="1"/>
  <c r="BX198" i="4" s="1"/>
  <c r="BV211" i="4"/>
  <c r="BV212" i="4" s="1"/>
  <c r="BV217" i="4" s="1"/>
  <c r="BV254" i="4" s="1"/>
  <c r="AN218" i="4"/>
  <c r="AN222" i="4"/>
  <c r="BX199" i="4" l="1"/>
  <c r="BX203" i="4" s="1"/>
  <c r="BX204" i="4" s="1"/>
  <c r="BX205" i="4" s="1"/>
  <c r="BT239" i="4"/>
  <c r="AO215" i="4"/>
  <c r="AN223" i="4"/>
  <c r="AN224" i="4" s="1"/>
  <c r="AN256" i="4" s="1"/>
  <c r="BV216" i="4"/>
  <c r="BV240" i="4" s="1"/>
  <c r="BW211" i="4"/>
  <c r="BW212" i="4" s="1"/>
  <c r="BW217" i="4" s="1"/>
  <c r="BW254" i="4" s="1"/>
  <c r="BY186" i="4"/>
  <c r="BY189" i="4" s="1"/>
  <c r="BY198" i="4" s="1"/>
  <c r="BU239" i="4"/>
  <c r="BY199" i="4" l="1"/>
  <c r="BY203" i="4" s="1"/>
  <c r="BY204" i="4" s="1"/>
  <c r="BY205" i="4" s="1"/>
  <c r="BX211" i="4"/>
  <c r="BX212" i="4" s="1"/>
  <c r="BX217" i="4" s="1"/>
  <c r="BX254" i="4" s="1"/>
  <c r="BZ186" i="4"/>
  <c r="BZ189" i="4" s="1"/>
  <c r="BZ198" i="4" s="1"/>
  <c r="BW216" i="4"/>
  <c r="BW240" i="4" s="1"/>
  <c r="AO222" i="4"/>
  <c r="AO218" i="4"/>
  <c r="BZ199" i="4" l="1"/>
  <c r="BZ203" i="4" s="1"/>
  <c r="BZ204" i="4" s="1"/>
  <c r="BZ205" i="4" s="1"/>
  <c r="BV239" i="4"/>
  <c r="AP215" i="4"/>
  <c r="AO223" i="4"/>
  <c r="AO224" i="4" s="1"/>
  <c r="AO256" i="4" s="1"/>
  <c r="CA186" i="4"/>
  <c r="CA189" i="4" s="1"/>
  <c r="CA198" i="4" s="1"/>
  <c r="BY211" i="4"/>
  <c r="BY212" i="4" s="1"/>
  <c r="BY217" i="4" s="1"/>
  <c r="BY254" i="4" s="1"/>
  <c r="BX216" i="4"/>
  <c r="BX240" i="4" s="1"/>
  <c r="CA199" i="4" l="1"/>
  <c r="CA203" i="4" s="1"/>
  <c r="CA204" i="4" s="1"/>
  <c r="CA205" i="4" s="1"/>
  <c r="BW239" i="4"/>
  <c r="CB186" i="4"/>
  <c r="CB189" i="4" s="1"/>
  <c r="CB198" i="4" s="1"/>
  <c r="BY216" i="4"/>
  <c r="BY240" i="4" s="1"/>
  <c r="BZ211" i="4"/>
  <c r="BZ212" i="4" s="1"/>
  <c r="BZ217" i="4" s="1"/>
  <c r="BZ254" i="4" s="1"/>
  <c r="AP218" i="4"/>
  <c r="AP222" i="4"/>
  <c r="CB199" i="4" l="1"/>
  <c r="CB203" i="4" s="1"/>
  <c r="CB204" i="4" s="1"/>
  <c r="CB205" i="4" s="1"/>
  <c r="BX239" i="4"/>
  <c r="AQ215" i="4"/>
  <c r="AP223" i="4"/>
  <c r="AP224" i="4" s="1"/>
  <c r="AP256" i="4" s="1"/>
  <c r="BZ216" i="4"/>
  <c r="BZ240" i="4" s="1"/>
  <c r="CC186" i="4"/>
  <c r="CC189" i="4" s="1"/>
  <c r="CC198" i="4" s="1"/>
  <c r="CA211" i="4"/>
  <c r="CA212" i="4" s="1"/>
  <c r="CA217" i="4" s="1"/>
  <c r="CA254" i="4" s="1"/>
  <c r="CC199" i="4" l="1"/>
  <c r="CC203" i="4" s="1"/>
  <c r="CC204" i="4" s="1"/>
  <c r="CC205" i="4" s="1"/>
  <c r="BY239" i="4"/>
  <c r="CA216" i="4"/>
  <c r="CA240" i="4" s="1"/>
  <c r="CD186" i="4"/>
  <c r="CD189" i="4" s="1"/>
  <c r="CD198" i="4" s="1"/>
  <c r="CB211" i="4"/>
  <c r="CB212" i="4" s="1"/>
  <c r="CB217" i="4" s="1"/>
  <c r="CB254" i="4" s="1"/>
  <c r="AQ222" i="4"/>
  <c r="AQ218" i="4"/>
  <c r="CD199" i="4" l="1"/>
  <c r="CD203" i="4" s="1"/>
  <c r="CD204" i="4" s="1"/>
  <c r="CD205" i="4" s="1"/>
  <c r="BZ239" i="4"/>
  <c r="AR215" i="4"/>
  <c r="AQ223" i="4"/>
  <c r="AQ224" i="4" s="1"/>
  <c r="AQ256" i="4" s="1"/>
  <c r="CC211" i="4"/>
  <c r="CC212" i="4" s="1"/>
  <c r="CC217" i="4" s="1"/>
  <c r="CC254" i="4" s="1"/>
  <c r="CE186" i="4"/>
  <c r="CE189" i="4" s="1"/>
  <c r="CE198" i="4" s="1"/>
  <c r="CB216" i="4"/>
  <c r="CB240" i="4" s="1"/>
  <c r="CA239" i="4"/>
  <c r="CE199" i="4" l="1"/>
  <c r="CE203" i="4" s="1"/>
  <c r="CE204" i="4" s="1"/>
  <c r="CE205" i="4" s="1"/>
  <c r="CD211" i="4"/>
  <c r="CD212" i="4" s="1"/>
  <c r="CD217" i="4" s="1"/>
  <c r="CD254" i="4" s="1"/>
  <c r="CF186" i="4"/>
  <c r="CF189" i="4" s="1"/>
  <c r="CF198" i="4" s="1"/>
  <c r="CC216" i="4"/>
  <c r="CC240" i="4" s="1"/>
  <c r="AR218" i="4"/>
  <c r="AR222" i="4"/>
  <c r="CF199" i="4" l="1"/>
  <c r="CF203" i="4" s="1"/>
  <c r="CF204" i="4" s="1"/>
  <c r="CF205" i="4" s="1"/>
  <c r="CB239" i="4"/>
  <c r="CG186" i="4"/>
  <c r="CG189" i="4" s="1"/>
  <c r="CG198" i="4" s="1"/>
  <c r="CE211" i="4"/>
  <c r="CE212" i="4" s="1"/>
  <c r="CE217" i="4" s="1"/>
  <c r="CE254" i="4" s="1"/>
  <c r="AS215" i="4"/>
  <c r="AR223" i="4"/>
  <c r="AR224" i="4" s="1"/>
  <c r="AR256" i="4" s="1"/>
  <c r="CD216" i="4"/>
  <c r="CD240" i="4" s="1"/>
  <c r="CG199" i="4" l="1"/>
  <c r="CG203" i="4" s="1"/>
  <c r="CG204" i="4" s="1"/>
  <c r="CG205" i="4" s="1"/>
  <c r="CC239" i="4"/>
  <c r="AS218" i="4"/>
  <c r="AS222" i="4"/>
  <c r="CF211" i="4"/>
  <c r="CF212" i="4" s="1"/>
  <c r="CF217" i="4" s="1"/>
  <c r="CF254" i="4" s="1"/>
  <c r="CH186" i="4"/>
  <c r="CH189" i="4" s="1"/>
  <c r="CH198" i="4" s="1"/>
  <c r="CE216" i="4"/>
  <c r="CE240" i="4" s="1"/>
  <c r="CH199" i="4" l="1"/>
  <c r="CH203" i="4" s="1"/>
  <c r="CH204" i="4" s="1"/>
  <c r="CH205" i="4" s="1"/>
  <c r="CD239" i="4"/>
  <c r="CF216" i="4"/>
  <c r="CF240" i="4" s="1"/>
  <c r="AS223" i="4"/>
  <c r="AS224" i="4" s="1"/>
  <c r="AS256" i="4" s="1"/>
  <c r="AT215" i="4"/>
  <c r="CI186" i="4"/>
  <c r="CI189" i="4" s="1"/>
  <c r="CI198" i="4" s="1"/>
  <c r="CG211" i="4"/>
  <c r="CG212" i="4" s="1"/>
  <c r="CG217" i="4" s="1"/>
  <c r="CG254" i="4" s="1"/>
  <c r="CI199" i="4" l="1"/>
  <c r="CI203" i="4" s="1"/>
  <c r="CI204" i="4" s="1"/>
  <c r="CI205" i="4" s="1"/>
  <c r="CE239" i="4"/>
  <c r="CJ186" i="4"/>
  <c r="CJ189" i="4" s="1"/>
  <c r="CJ198" i="4" s="1"/>
  <c r="AT222" i="4"/>
  <c r="AT218" i="4"/>
  <c r="CH211" i="4"/>
  <c r="CH212" i="4" s="1"/>
  <c r="CH217" i="4" s="1"/>
  <c r="CH254" i="4" s="1"/>
  <c r="CG216" i="4"/>
  <c r="CG240" i="4" s="1"/>
  <c r="CJ199" i="4" l="1"/>
  <c r="CJ203" i="4" s="1"/>
  <c r="CJ204" i="4" s="1"/>
  <c r="CJ205" i="4" s="1"/>
  <c r="CF239" i="4"/>
  <c r="AU215" i="4"/>
  <c r="AT223" i="4"/>
  <c r="AT224" i="4" s="1"/>
  <c r="AT256" i="4" s="1"/>
  <c r="CI211" i="4"/>
  <c r="CI212" i="4" s="1"/>
  <c r="CI217" i="4" s="1"/>
  <c r="CI254" i="4" s="1"/>
  <c r="CK186" i="4"/>
  <c r="CK189" i="4" s="1"/>
  <c r="CK198" i="4" s="1"/>
  <c r="CH216" i="4"/>
  <c r="CH240" i="4" s="1"/>
  <c r="CK199" i="4" l="1"/>
  <c r="CK203" i="4" s="1"/>
  <c r="CK204" i="4" s="1"/>
  <c r="CK205" i="4" s="1"/>
  <c r="CG239" i="4"/>
  <c r="CL186" i="4"/>
  <c r="CL189" i="4" s="1"/>
  <c r="CL198" i="4" s="1"/>
  <c r="CJ211" i="4"/>
  <c r="CJ212" i="4" s="1"/>
  <c r="CJ217" i="4" s="1"/>
  <c r="CJ254" i="4" s="1"/>
  <c r="CI216" i="4"/>
  <c r="CI240" i="4" s="1"/>
  <c r="AU218" i="4"/>
  <c r="AU222" i="4"/>
  <c r="CL199" i="4" l="1"/>
  <c r="CL203" i="4" s="1"/>
  <c r="CL204" i="4" s="1"/>
  <c r="CL205" i="4" s="1"/>
  <c r="CH239" i="4"/>
  <c r="AU223" i="4"/>
  <c r="AU224" i="4" s="1"/>
  <c r="AU256" i="4" s="1"/>
  <c r="AV215" i="4"/>
  <c r="CK211" i="4"/>
  <c r="CK212" i="4" s="1"/>
  <c r="CK217" i="4" s="1"/>
  <c r="CK254" i="4" s="1"/>
  <c r="CJ216" i="4"/>
  <c r="CJ240" i="4" s="1"/>
  <c r="CM186" i="4"/>
  <c r="CM189" i="4" s="1"/>
  <c r="CM198" i="4" s="1"/>
  <c r="CM199" i="4" l="1"/>
  <c r="CM203" i="4" s="1"/>
  <c r="CM204" i="4" s="1"/>
  <c r="CM205" i="4" s="1"/>
  <c r="CI239" i="4"/>
  <c r="CN186" i="4"/>
  <c r="CN189" i="4" s="1"/>
  <c r="CN198" i="4" s="1"/>
  <c r="CL211" i="4"/>
  <c r="CL212" i="4" s="1"/>
  <c r="CL217" i="4" s="1"/>
  <c r="CL254" i="4" s="1"/>
  <c r="AV222" i="4"/>
  <c r="AV218" i="4"/>
  <c r="CK216" i="4"/>
  <c r="CK240" i="4" s="1"/>
  <c r="CN199" i="4" l="1"/>
  <c r="CN203" i="4" s="1"/>
  <c r="CN204" i="4" s="1"/>
  <c r="CN205" i="4" s="1"/>
  <c r="CJ239" i="4"/>
  <c r="CL216" i="4"/>
  <c r="CL240" i="4" s="1"/>
  <c r="CO186" i="4"/>
  <c r="CO189" i="4" s="1"/>
  <c r="CO198" i="4" s="1"/>
  <c r="CM211" i="4"/>
  <c r="CM212" i="4" s="1"/>
  <c r="CM217" i="4" s="1"/>
  <c r="CM254" i="4" s="1"/>
  <c r="AW215" i="4"/>
  <c r="AV223" i="4"/>
  <c r="AV224" i="4" s="1"/>
  <c r="AV256" i="4" s="1"/>
  <c r="CO199" i="4" l="1"/>
  <c r="CO203" i="4" s="1"/>
  <c r="CO204" i="4" s="1"/>
  <c r="CO205" i="4" s="1"/>
  <c r="CK239" i="4"/>
  <c r="CM216" i="4"/>
  <c r="CM240" i="4" s="1"/>
  <c r="CP186" i="4"/>
  <c r="CP189" i="4" s="1"/>
  <c r="CP198" i="4" s="1"/>
  <c r="AW222" i="4"/>
  <c r="AW218" i="4"/>
  <c r="CN211" i="4"/>
  <c r="CN212" i="4" s="1"/>
  <c r="CN217" i="4" s="1"/>
  <c r="CN254" i="4" s="1"/>
  <c r="CP199" i="4" l="1"/>
  <c r="CP203" i="4" s="1"/>
  <c r="CP204" i="4" s="1"/>
  <c r="CP205" i="4" s="1"/>
  <c r="CL239" i="4"/>
  <c r="CN216" i="4"/>
  <c r="CN240" i="4" s="1"/>
  <c r="CO211" i="4"/>
  <c r="CO212" i="4" s="1"/>
  <c r="CO217" i="4" s="1"/>
  <c r="CO254" i="4" s="1"/>
  <c r="AX215" i="4"/>
  <c r="AW223" i="4"/>
  <c r="AW224" i="4" s="1"/>
  <c r="AW256" i="4" s="1"/>
  <c r="CQ186" i="4"/>
  <c r="CQ189" i="4" s="1"/>
  <c r="CQ198" i="4" s="1"/>
  <c r="CQ199" i="4" l="1"/>
  <c r="CQ203" i="4" s="1"/>
  <c r="CQ204" i="4" s="1"/>
  <c r="CQ205" i="4" s="1"/>
  <c r="CM239" i="4"/>
  <c r="CR186" i="4"/>
  <c r="CR189" i="4" s="1"/>
  <c r="CR198" i="4" s="1"/>
  <c r="CP211" i="4"/>
  <c r="CP212" i="4" s="1"/>
  <c r="CP217" i="4" s="1"/>
  <c r="CP254" i="4" s="1"/>
  <c r="AX218" i="4"/>
  <c r="AX222" i="4"/>
  <c r="CO216" i="4"/>
  <c r="CO240" i="4" s="1"/>
  <c r="CN239" i="4"/>
  <c r="CR199" i="4" l="1"/>
  <c r="CR203" i="4" s="1"/>
  <c r="CR204" i="4" s="1"/>
  <c r="CR205" i="4" s="1"/>
  <c r="CP216" i="4"/>
  <c r="CP240" i="4" s="1"/>
  <c r="AY215" i="4"/>
  <c r="AX223" i="4"/>
  <c r="AX224" i="4" s="1"/>
  <c r="AX256" i="4" s="1"/>
  <c r="CS186" i="4"/>
  <c r="CS189" i="4" s="1"/>
  <c r="CS198" i="4" s="1"/>
  <c r="CQ211" i="4"/>
  <c r="CQ212" i="4" s="1"/>
  <c r="CQ217" i="4" s="1"/>
  <c r="CQ254" i="4" s="1"/>
  <c r="CS199" i="4" l="1"/>
  <c r="CS203" i="4" s="1"/>
  <c r="CS204" i="4" s="1"/>
  <c r="CS205" i="4" s="1"/>
  <c r="CO239" i="4"/>
  <c r="AY218" i="4"/>
  <c r="AY222" i="4"/>
  <c r="CQ216" i="4"/>
  <c r="CQ240" i="4" s="1"/>
  <c r="CT186" i="4"/>
  <c r="CT189" i="4" s="1"/>
  <c r="CT198" i="4" s="1"/>
  <c r="CR211" i="4"/>
  <c r="CR212" i="4" s="1"/>
  <c r="CR217" i="4" s="1"/>
  <c r="CR254" i="4" s="1"/>
  <c r="CT199" i="4" l="1"/>
  <c r="CT203" i="4" s="1"/>
  <c r="CT204" i="4" s="1"/>
  <c r="CT205" i="4" s="1"/>
  <c r="CP239" i="4"/>
  <c r="CR216" i="4"/>
  <c r="CR240" i="4" s="1"/>
  <c r="CU186" i="4"/>
  <c r="CU189" i="4" s="1"/>
  <c r="CU198" i="4" s="1"/>
  <c r="CS211" i="4"/>
  <c r="CS212" i="4" s="1"/>
  <c r="CS217" i="4" s="1"/>
  <c r="CS254" i="4" s="1"/>
  <c r="AY223" i="4"/>
  <c r="AY224" i="4" s="1"/>
  <c r="AY256" i="4" s="1"/>
  <c r="AZ215" i="4"/>
  <c r="CU199" i="4" l="1"/>
  <c r="CU203" i="4" s="1"/>
  <c r="CU204" i="4" s="1"/>
  <c r="CU205" i="4" s="1"/>
  <c r="CQ239" i="4"/>
  <c r="CS216" i="4"/>
  <c r="CS240" i="4" s="1"/>
  <c r="CV186" i="4"/>
  <c r="CV189" i="4" s="1"/>
  <c r="CV198" i="4" s="1"/>
  <c r="CT211" i="4"/>
  <c r="CT212" i="4" s="1"/>
  <c r="CT217" i="4" s="1"/>
  <c r="CT254" i="4" s="1"/>
  <c r="AZ222" i="4"/>
  <c r="AZ218" i="4"/>
  <c r="CR239" i="4"/>
  <c r="CV199" i="4" l="1"/>
  <c r="CV203" i="4" s="1"/>
  <c r="CV204" i="4" s="1"/>
  <c r="CV205" i="4" s="1"/>
  <c r="BA215" i="4"/>
  <c r="AZ223" i="4"/>
  <c r="AZ224" i="4" s="1"/>
  <c r="AZ256" i="4" s="1"/>
  <c r="CW186" i="4"/>
  <c r="CW189" i="4" s="1"/>
  <c r="CW198" i="4" s="1"/>
  <c r="CT216" i="4"/>
  <c r="CT240" i="4" s="1"/>
  <c r="CU211" i="4"/>
  <c r="CU212" i="4" s="1"/>
  <c r="CU217" i="4" s="1"/>
  <c r="CU254" i="4" s="1"/>
  <c r="CW199" i="4" l="1"/>
  <c r="CW203" i="4" s="1"/>
  <c r="CW204" i="4" s="1"/>
  <c r="CW205" i="4" s="1"/>
  <c r="CS239" i="4"/>
  <c r="CX186" i="4"/>
  <c r="CX189" i="4" s="1"/>
  <c r="CX198" i="4" s="1"/>
  <c r="BA218" i="4"/>
  <c r="BA222" i="4"/>
  <c r="CV211" i="4"/>
  <c r="CV212" i="4" s="1"/>
  <c r="CV217" i="4" s="1"/>
  <c r="CV254" i="4" s="1"/>
  <c r="CU216" i="4"/>
  <c r="CU240" i="4" s="1"/>
  <c r="CX199" i="4" l="1"/>
  <c r="CX203" i="4" s="1"/>
  <c r="CX204" i="4" s="1"/>
  <c r="CX205" i="4" s="1"/>
  <c r="CT239" i="4"/>
  <c r="CV216" i="4"/>
  <c r="CV240" i="4" s="1"/>
  <c r="BB215" i="4"/>
  <c r="BA223" i="4"/>
  <c r="BA224" i="4" s="1"/>
  <c r="BA256" i="4" s="1"/>
  <c r="CY186" i="4"/>
  <c r="CY189" i="4" s="1"/>
  <c r="CY198" i="4" s="1"/>
  <c r="CW211" i="4"/>
  <c r="CW212" i="4" s="1"/>
  <c r="CW217" i="4" s="1"/>
  <c r="CW254" i="4" s="1"/>
  <c r="CY199" i="4" l="1"/>
  <c r="CY203" i="4" s="1"/>
  <c r="CY204" i="4" s="1"/>
  <c r="CY205" i="4" s="1"/>
  <c r="CU239" i="4"/>
  <c r="CZ186" i="4"/>
  <c r="CZ189" i="4" s="1"/>
  <c r="CZ198" i="4" s="1"/>
  <c r="BB222" i="4"/>
  <c r="BB218" i="4"/>
  <c r="CW216" i="4"/>
  <c r="CW240" i="4" s="1"/>
  <c r="CX211" i="4"/>
  <c r="CX212" i="4" s="1"/>
  <c r="CX217" i="4" s="1"/>
  <c r="CX254" i="4" s="1"/>
  <c r="CZ199" i="4" l="1"/>
  <c r="CZ203" i="4" s="1"/>
  <c r="CZ204" i="4" s="1"/>
  <c r="CZ205" i="4" s="1"/>
  <c r="CV239" i="4"/>
  <c r="CX216" i="4"/>
  <c r="CX240" i="4" s="1"/>
  <c r="BC215" i="4"/>
  <c r="BB223" i="4"/>
  <c r="BB224" i="4" s="1"/>
  <c r="BB256" i="4" s="1"/>
  <c r="DA186" i="4"/>
  <c r="DA189" i="4" s="1"/>
  <c r="DA198" i="4" s="1"/>
  <c r="CY211" i="4"/>
  <c r="CY212" i="4" s="1"/>
  <c r="CY217" i="4" s="1"/>
  <c r="CY254" i="4" s="1"/>
  <c r="DA199" i="4" l="1"/>
  <c r="DA203" i="4" s="1"/>
  <c r="DA204" i="4" s="1"/>
  <c r="DA205" i="4" s="1"/>
  <c r="CW239" i="4"/>
  <c r="CY216" i="4"/>
  <c r="CY240" i="4" s="1"/>
  <c r="DB186" i="4"/>
  <c r="DB189" i="4" s="1"/>
  <c r="DB198" i="4" s="1"/>
  <c r="CZ211" i="4"/>
  <c r="CZ212" i="4" s="1"/>
  <c r="CZ217" i="4" s="1"/>
  <c r="CZ254" i="4" s="1"/>
  <c r="BC218" i="4"/>
  <c r="BC222" i="4"/>
  <c r="DB199" i="4" l="1"/>
  <c r="DB203" i="4" s="1"/>
  <c r="DB204" i="4" s="1"/>
  <c r="DB205" i="4" s="1"/>
  <c r="CX239" i="4"/>
  <c r="BD215" i="4"/>
  <c r="BC223" i="4"/>
  <c r="BC224" i="4" s="1"/>
  <c r="BC256" i="4" s="1"/>
  <c r="CZ216" i="4"/>
  <c r="CZ240" i="4" s="1"/>
  <c r="DC186" i="4"/>
  <c r="DC189" i="4" s="1"/>
  <c r="DC198" i="4" s="1"/>
  <c r="DA211" i="4"/>
  <c r="DA212" i="4" s="1"/>
  <c r="DA217" i="4" s="1"/>
  <c r="DA254" i="4" s="1"/>
  <c r="DC199" i="4" l="1"/>
  <c r="DC203" i="4" s="1"/>
  <c r="DC204" i="4" s="1"/>
  <c r="DC205" i="4" s="1"/>
  <c r="CY239" i="4"/>
  <c r="DA216" i="4"/>
  <c r="DA240" i="4" s="1"/>
  <c r="DD186" i="4"/>
  <c r="DD189" i="4" s="1"/>
  <c r="DD198" i="4" s="1"/>
  <c r="DB211" i="4"/>
  <c r="DB212" i="4" s="1"/>
  <c r="DB217" i="4" s="1"/>
  <c r="DB254" i="4" s="1"/>
  <c r="BD218" i="4"/>
  <c r="BD222" i="4"/>
  <c r="DD199" i="4" l="1"/>
  <c r="DD203" i="4" s="1"/>
  <c r="DD204" i="4" s="1"/>
  <c r="DD205" i="4" s="1"/>
  <c r="CZ239" i="4"/>
  <c r="DB216" i="4"/>
  <c r="DB240" i="4" s="1"/>
  <c r="DE186" i="4"/>
  <c r="DE189" i="4" s="1"/>
  <c r="DE198" i="4" s="1"/>
  <c r="DC211" i="4"/>
  <c r="DC212" i="4" s="1"/>
  <c r="DC217" i="4" s="1"/>
  <c r="DC254" i="4" s="1"/>
  <c r="BE215" i="4"/>
  <c r="BD223" i="4"/>
  <c r="BD224" i="4" s="1"/>
  <c r="BD256" i="4" s="1"/>
  <c r="DE199" i="4" l="1"/>
  <c r="DE203" i="4" s="1"/>
  <c r="DE204" i="4" s="1"/>
  <c r="DE205" i="4" s="1"/>
  <c r="DA239" i="4"/>
  <c r="BE218" i="4"/>
  <c r="BE222" i="4"/>
  <c r="DC216" i="4"/>
  <c r="DC240" i="4" s="1"/>
  <c r="DF186" i="4"/>
  <c r="DF189" i="4" s="1"/>
  <c r="DF198" i="4" s="1"/>
  <c r="DD211" i="4"/>
  <c r="DD212" i="4" s="1"/>
  <c r="DD217" i="4" s="1"/>
  <c r="DD254" i="4" s="1"/>
  <c r="DF199" i="4" l="1"/>
  <c r="DF203" i="4" s="1"/>
  <c r="DF204" i="4" s="1"/>
  <c r="DF205" i="4" s="1"/>
  <c r="DB239" i="4"/>
  <c r="BF215" i="4"/>
  <c r="BE223" i="4"/>
  <c r="BE224" i="4" s="1"/>
  <c r="BE256" i="4" s="1"/>
  <c r="DE211" i="4"/>
  <c r="DE212" i="4" s="1"/>
  <c r="DE217" i="4" s="1"/>
  <c r="DE254" i="4" s="1"/>
  <c r="DD216" i="4"/>
  <c r="DD240" i="4" s="1"/>
  <c r="DG186" i="4"/>
  <c r="DG189" i="4" s="1"/>
  <c r="DG198" i="4" s="1"/>
  <c r="DG199" i="4" l="1"/>
  <c r="DG203" i="4" s="1"/>
  <c r="DG204" i="4" s="1"/>
  <c r="DG205" i="4" s="1"/>
  <c r="DC239" i="4"/>
  <c r="DH186" i="4"/>
  <c r="DH189" i="4" s="1"/>
  <c r="DH198" i="4" s="1"/>
  <c r="DF211" i="4"/>
  <c r="DF212" i="4" s="1"/>
  <c r="DF217" i="4" s="1"/>
  <c r="DF254" i="4" s="1"/>
  <c r="DE216" i="4"/>
  <c r="DE240" i="4" s="1"/>
  <c r="BF218" i="4"/>
  <c r="BF222" i="4"/>
  <c r="DH199" i="4" l="1"/>
  <c r="DH203" i="4" s="1"/>
  <c r="DH204" i="4" s="1"/>
  <c r="DH205" i="4" s="1"/>
  <c r="DD239" i="4"/>
  <c r="DG211" i="4"/>
  <c r="DG212" i="4" s="1"/>
  <c r="DG217" i="4" s="1"/>
  <c r="DG254" i="4" s="1"/>
  <c r="DI186" i="4"/>
  <c r="DI189" i="4" s="1"/>
  <c r="DI198" i="4" s="1"/>
  <c r="DF216" i="4"/>
  <c r="DF240" i="4" s="1"/>
  <c r="BF223" i="4"/>
  <c r="BF224" i="4" s="1"/>
  <c r="BF256" i="4" s="1"/>
  <c r="BG215" i="4"/>
  <c r="DI199" i="4" l="1"/>
  <c r="DI203" i="4" s="1"/>
  <c r="DI204" i="4" s="1"/>
  <c r="DI205" i="4" s="1"/>
  <c r="DE239" i="4"/>
  <c r="BG222" i="4"/>
  <c r="BG218" i="4"/>
  <c r="DJ186" i="4"/>
  <c r="DJ189" i="4" s="1"/>
  <c r="DJ198" i="4" s="1"/>
  <c r="DH211" i="4"/>
  <c r="DH212" i="4" s="1"/>
  <c r="DH217" i="4" s="1"/>
  <c r="DH254" i="4" s="1"/>
  <c r="DG216" i="4"/>
  <c r="DG240" i="4" s="1"/>
  <c r="DJ199" i="4" l="1"/>
  <c r="DJ203" i="4" s="1"/>
  <c r="DJ204" i="4" s="1"/>
  <c r="DJ205" i="4" s="1"/>
  <c r="DF239" i="4"/>
  <c r="BH215" i="4"/>
  <c r="BG223" i="4"/>
  <c r="BG224" i="4" s="1"/>
  <c r="BG256" i="4" s="1"/>
  <c r="DK186" i="4"/>
  <c r="DK189" i="4" s="1"/>
  <c r="DK198" i="4" s="1"/>
  <c r="DH216" i="4"/>
  <c r="DH240" i="4" s="1"/>
  <c r="DI211" i="4"/>
  <c r="DI212" i="4" s="1"/>
  <c r="DI217" i="4" s="1"/>
  <c r="DI254" i="4" s="1"/>
  <c r="DK199" i="4" l="1"/>
  <c r="DK203" i="4" s="1"/>
  <c r="DK204" i="4" s="1"/>
  <c r="DK205" i="4" s="1"/>
  <c r="DG239" i="4"/>
  <c r="DJ211" i="4"/>
  <c r="DJ212" i="4" s="1"/>
  <c r="DJ217" i="4" s="1"/>
  <c r="DJ254" i="4" s="1"/>
  <c r="DL186" i="4"/>
  <c r="DL189" i="4" s="1"/>
  <c r="DL198" i="4" s="1"/>
  <c r="DI216" i="4"/>
  <c r="DI240" i="4" s="1"/>
  <c r="BH222" i="4"/>
  <c r="BH218" i="4"/>
  <c r="DL199" i="4" l="1"/>
  <c r="DL203" i="4" s="1"/>
  <c r="DL204" i="4" s="1"/>
  <c r="DL205" i="4" s="1"/>
  <c r="DH239" i="4"/>
  <c r="DK211" i="4"/>
  <c r="DK212" i="4" s="1"/>
  <c r="DK217" i="4" s="1"/>
  <c r="DK254" i="4" s="1"/>
  <c r="DJ216" i="4"/>
  <c r="DJ240" i="4" s="1"/>
  <c r="DM186" i="4"/>
  <c r="DM189" i="4" s="1"/>
  <c r="DM198" i="4" s="1"/>
  <c r="BI215" i="4"/>
  <c r="BH223" i="4"/>
  <c r="BH224" i="4" s="1"/>
  <c r="BH256" i="4" s="1"/>
  <c r="DM199" i="4" l="1"/>
  <c r="DM203" i="4" s="1"/>
  <c r="DM204" i="4" s="1"/>
  <c r="DM205" i="4" s="1"/>
  <c r="DI239" i="4"/>
  <c r="BI218" i="4"/>
  <c r="BI222" i="4"/>
  <c r="DN186" i="4"/>
  <c r="DN189" i="4" s="1"/>
  <c r="DN198" i="4" s="1"/>
  <c r="DL211" i="4"/>
  <c r="DL212" i="4" s="1"/>
  <c r="DL217" i="4" s="1"/>
  <c r="DL254" i="4" s="1"/>
  <c r="DK216" i="4"/>
  <c r="DK240" i="4" s="1"/>
  <c r="DN199" i="4" l="1"/>
  <c r="DN203" i="4" s="1"/>
  <c r="DN204" i="4" s="1"/>
  <c r="DN205" i="4" s="1"/>
  <c r="DJ239" i="4"/>
  <c r="R75" i="33"/>
  <c r="R168" i="33" s="1"/>
  <c r="R77" i="14"/>
  <c r="DL216" i="4"/>
  <c r="DL240" i="4" s="1"/>
  <c r="DO186" i="4"/>
  <c r="DO189" i="4" s="1"/>
  <c r="DO198" i="4" s="1"/>
  <c r="DM211" i="4"/>
  <c r="DM212" i="4" s="1"/>
  <c r="DM217" i="4" s="1"/>
  <c r="DM254" i="4" s="1"/>
  <c r="BI223" i="4"/>
  <c r="BI224" i="4" s="1"/>
  <c r="BI256" i="4" s="1"/>
  <c r="BJ215" i="4"/>
  <c r="DO199" i="4" l="1"/>
  <c r="DO203" i="4" s="1"/>
  <c r="DO204" i="4" s="1"/>
  <c r="DO205" i="4" s="1"/>
  <c r="DK239" i="4"/>
  <c r="N60" i="34"/>
  <c r="R170" i="14"/>
  <c r="DM216" i="4"/>
  <c r="DM240" i="4" s="1"/>
  <c r="DP186" i="4"/>
  <c r="DP189" i="4" s="1"/>
  <c r="DP198" i="4" s="1"/>
  <c r="DN211" i="4"/>
  <c r="DN212" i="4" s="1"/>
  <c r="DN217" i="4" s="1"/>
  <c r="DN254" i="4" s="1"/>
  <c r="BJ218" i="4"/>
  <c r="BJ222" i="4"/>
  <c r="DP199" i="4" l="1"/>
  <c r="DP203" i="4" s="1"/>
  <c r="DP204" i="4" s="1"/>
  <c r="DP205" i="4" s="1"/>
  <c r="DL239" i="4"/>
  <c r="DQ186" i="4"/>
  <c r="DQ189" i="4" s="1"/>
  <c r="DQ198" i="4" s="1"/>
  <c r="DO211" i="4"/>
  <c r="DO212" i="4" s="1"/>
  <c r="DO217" i="4" s="1"/>
  <c r="DO254" i="4" s="1"/>
  <c r="DN216" i="4"/>
  <c r="DN240" i="4" s="1"/>
  <c r="DM239" i="4"/>
  <c r="BK215" i="4"/>
  <c r="BJ223" i="4"/>
  <c r="BJ224" i="4" s="1"/>
  <c r="BJ256" i="4" s="1"/>
  <c r="DQ199" i="4" l="1"/>
  <c r="DQ203" i="4" s="1"/>
  <c r="DQ204" i="4" s="1"/>
  <c r="DQ205" i="4" s="1"/>
  <c r="BK218" i="4"/>
  <c r="BK222" i="4"/>
  <c r="DO216" i="4"/>
  <c r="DO240" i="4" s="1"/>
  <c r="DR186" i="4"/>
  <c r="DR189" i="4" s="1"/>
  <c r="DR198" i="4" s="1"/>
  <c r="DP211" i="4"/>
  <c r="DP212" i="4" s="1"/>
  <c r="DP217" i="4" s="1"/>
  <c r="DP254" i="4" s="1"/>
  <c r="DR199" i="4" l="1"/>
  <c r="DR203" i="4" s="1"/>
  <c r="DR204" i="4" s="1"/>
  <c r="DR205" i="4" s="1"/>
  <c r="DN239" i="4"/>
  <c r="DQ211" i="4"/>
  <c r="DQ212" i="4" s="1"/>
  <c r="DQ217" i="4" s="1"/>
  <c r="DQ254" i="4" s="1"/>
  <c r="DP216" i="4"/>
  <c r="DP240" i="4" s="1"/>
  <c r="DS186" i="4"/>
  <c r="DS189" i="4" s="1"/>
  <c r="DS198" i="4" s="1"/>
  <c r="BK223" i="4"/>
  <c r="BK224" i="4" s="1"/>
  <c r="BK256" i="4" s="1"/>
  <c r="BL215" i="4"/>
  <c r="DS199" i="4" l="1"/>
  <c r="DS203" i="4" s="1"/>
  <c r="DS204" i="4" s="1"/>
  <c r="DS205" i="4" s="1"/>
  <c r="DO239" i="4"/>
  <c r="DR211" i="4"/>
  <c r="DR212" i="4" s="1"/>
  <c r="DR217" i="4" s="1"/>
  <c r="DR254" i="4" s="1"/>
  <c r="DT186" i="4"/>
  <c r="DT189" i="4" s="1"/>
  <c r="DT198" i="4" s="1"/>
  <c r="DP239" i="4"/>
  <c r="BL218" i="4"/>
  <c r="BL222" i="4"/>
  <c r="DQ216" i="4"/>
  <c r="DQ240" i="4" s="1"/>
  <c r="DT199" i="4" l="1"/>
  <c r="DT203" i="4" s="1"/>
  <c r="DT204" i="4" s="1"/>
  <c r="DT205" i="4" s="1"/>
  <c r="DQ239" i="4"/>
  <c r="DS211" i="4"/>
  <c r="DS212" i="4" s="1"/>
  <c r="DS217" i="4" s="1"/>
  <c r="DS254" i="4" s="1"/>
  <c r="BM215" i="4"/>
  <c r="BL223" i="4"/>
  <c r="BL224" i="4" s="1"/>
  <c r="BL256" i="4" s="1"/>
  <c r="DU186" i="4"/>
  <c r="DU189" i="4" s="1"/>
  <c r="DU198" i="4" s="1"/>
  <c r="DR216" i="4"/>
  <c r="DR240" i="4" s="1"/>
  <c r="DU199" i="4" l="1"/>
  <c r="DU203" i="4" s="1"/>
  <c r="DU204" i="4" s="1"/>
  <c r="DU205" i="4" s="1"/>
  <c r="DV186" i="4"/>
  <c r="DV189" i="4" s="1"/>
  <c r="DV198" i="4" s="1"/>
  <c r="DT211" i="4"/>
  <c r="DT212" i="4" s="1"/>
  <c r="DT217" i="4" s="1"/>
  <c r="DT254" i="4" s="1"/>
  <c r="BM222" i="4"/>
  <c r="BM218" i="4"/>
  <c r="DS216" i="4"/>
  <c r="DS240" i="4" s="1"/>
  <c r="DR239" i="4"/>
  <c r="DV199" i="4" l="1"/>
  <c r="DV203" i="4" s="1"/>
  <c r="DV204" i="4" s="1"/>
  <c r="DV205" i="4" s="1"/>
  <c r="BN215" i="4"/>
  <c r="BM223" i="4"/>
  <c r="BM224" i="4" s="1"/>
  <c r="BM256" i="4" s="1"/>
  <c r="DT216" i="4"/>
  <c r="DT240" i="4" s="1"/>
  <c r="DU211" i="4"/>
  <c r="DU212" i="4" s="1"/>
  <c r="DU217" i="4" s="1"/>
  <c r="DU254" i="4" s="1"/>
  <c r="DW186" i="4"/>
  <c r="DW189" i="4" s="1"/>
  <c r="DW198" i="4" s="1"/>
  <c r="DW199" i="4" l="1"/>
  <c r="DW203" i="4" s="1"/>
  <c r="DW204" i="4" s="1"/>
  <c r="DW205" i="4" s="1"/>
  <c r="DS239" i="4"/>
  <c r="DU216" i="4"/>
  <c r="DU240" i="4" s="1"/>
  <c r="BN218" i="4"/>
  <c r="BN222" i="4"/>
  <c r="DV211" i="4"/>
  <c r="DV212" i="4" s="1"/>
  <c r="DV217" i="4" s="1"/>
  <c r="DV254" i="4" s="1"/>
  <c r="DX186" i="4"/>
  <c r="DX189" i="4" s="1"/>
  <c r="DX198" i="4" s="1"/>
  <c r="DX199" i="4" l="1"/>
  <c r="DX203" i="4" s="1"/>
  <c r="DX204" i="4" s="1"/>
  <c r="DX205" i="4" s="1"/>
  <c r="DT239" i="4"/>
  <c r="DY186" i="4"/>
  <c r="DY189" i="4" s="1"/>
  <c r="DY198" i="4" s="1"/>
  <c r="DV216" i="4"/>
  <c r="DV240" i="4" s="1"/>
  <c r="BO215" i="4"/>
  <c r="BN223" i="4"/>
  <c r="BN224" i="4" s="1"/>
  <c r="BN256" i="4" s="1"/>
  <c r="DW211" i="4"/>
  <c r="DW212" i="4" s="1"/>
  <c r="DW217" i="4" s="1"/>
  <c r="DW254" i="4" s="1"/>
  <c r="DY199" i="4" l="1"/>
  <c r="DY203" i="4" s="1"/>
  <c r="DY204" i="4" s="1"/>
  <c r="DY205" i="4" s="1"/>
  <c r="DU239" i="4"/>
  <c r="DW216" i="4"/>
  <c r="DW240" i="4" s="1"/>
  <c r="DX211" i="4"/>
  <c r="DX212" i="4" s="1"/>
  <c r="DX217" i="4" s="1"/>
  <c r="DX254" i="4" s="1"/>
  <c r="BO222" i="4"/>
  <c r="BO218" i="4"/>
  <c r="DV239" i="4"/>
  <c r="DZ186" i="4"/>
  <c r="DZ189" i="4" s="1"/>
  <c r="DZ198" i="4" s="1"/>
  <c r="DZ199" i="4" l="1"/>
  <c r="DZ203" i="4" s="1"/>
  <c r="DZ204" i="4" s="1"/>
  <c r="DZ205" i="4" s="1"/>
  <c r="EA186" i="4"/>
  <c r="EA189" i="4" s="1"/>
  <c r="EA198" i="4" s="1"/>
  <c r="BP215" i="4"/>
  <c r="BO223" i="4"/>
  <c r="BO224" i="4" s="1"/>
  <c r="BO256" i="4" s="1"/>
  <c r="DY211" i="4"/>
  <c r="DY212" i="4" s="1"/>
  <c r="DY217" i="4" s="1"/>
  <c r="DY254" i="4" s="1"/>
  <c r="DX216" i="4"/>
  <c r="DX240" i="4" s="1"/>
  <c r="EA199" i="4" l="1"/>
  <c r="EA203" i="4" s="1"/>
  <c r="EA204" i="4" s="1"/>
  <c r="EA205" i="4" s="1"/>
  <c r="DW239" i="4"/>
  <c r="DY216" i="4"/>
  <c r="DY240" i="4" s="1"/>
  <c r="BP218" i="4"/>
  <c r="BP222" i="4"/>
  <c r="EB186" i="4"/>
  <c r="EB189" i="4" s="1"/>
  <c r="EB198" i="4" s="1"/>
  <c r="DZ211" i="4"/>
  <c r="DZ212" i="4" s="1"/>
  <c r="DZ217" i="4" s="1"/>
  <c r="DZ254" i="4" s="1"/>
  <c r="EB199" i="4" l="1"/>
  <c r="EB203" i="4" s="1"/>
  <c r="EB204" i="4" s="1"/>
  <c r="EB205" i="4" s="1"/>
  <c r="DX239" i="4"/>
  <c r="DZ216" i="4"/>
  <c r="DZ240" i="4" s="1"/>
  <c r="EC186" i="4"/>
  <c r="EC189" i="4" s="1"/>
  <c r="EC198" i="4" s="1"/>
  <c r="DY239" i="4"/>
  <c r="BQ215" i="4"/>
  <c r="BP223" i="4"/>
  <c r="BP224" i="4" s="1"/>
  <c r="BP256" i="4" s="1"/>
  <c r="EA211" i="4"/>
  <c r="EA212" i="4" s="1"/>
  <c r="EA217" i="4" s="1"/>
  <c r="EA254" i="4" s="1"/>
  <c r="EC199" i="4" l="1"/>
  <c r="EC203" i="4" s="1"/>
  <c r="EC204" i="4" s="1"/>
  <c r="EC205" i="4" s="1"/>
  <c r="EA216" i="4"/>
  <c r="EA240" i="4" s="1"/>
  <c r="BQ222" i="4"/>
  <c r="BQ218" i="4"/>
  <c r="ED186" i="4"/>
  <c r="ED189" i="4" s="1"/>
  <c r="ED198" i="4" s="1"/>
  <c r="EB211" i="4"/>
  <c r="EB212" i="4" s="1"/>
  <c r="EB217" i="4" s="1"/>
  <c r="EB254" i="4" s="1"/>
  <c r="DZ239" i="4"/>
  <c r="ED199" i="4" l="1"/>
  <c r="ED203" i="4" s="1"/>
  <c r="ED204" i="4" s="1"/>
  <c r="ED205" i="4" s="1"/>
  <c r="BR215" i="4"/>
  <c r="BQ223" i="4"/>
  <c r="BQ224" i="4" s="1"/>
  <c r="BQ256" i="4" s="1"/>
  <c r="EE186" i="4"/>
  <c r="EE189" i="4" s="1"/>
  <c r="EE198" i="4" s="1"/>
  <c r="EB216" i="4"/>
  <c r="EB240" i="4" s="1"/>
  <c r="EC211" i="4"/>
  <c r="EC212" i="4" s="1"/>
  <c r="EC217" i="4" s="1"/>
  <c r="EC254" i="4" s="1"/>
  <c r="EE199" i="4" l="1"/>
  <c r="EE203" i="4" s="1"/>
  <c r="EE204" i="4" s="1"/>
  <c r="EE205" i="4" s="1"/>
  <c r="EA239" i="4"/>
  <c r="ED211" i="4"/>
  <c r="ED212" i="4" s="1"/>
  <c r="ED217" i="4" s="1"/>
  <c r="ED254" i="4" s="1"/>
  <c r="EF186" i="4"/>
  <c r="EF189" i="4" s="1"/>
  <c r="EF198" i="4" s="1"/>
  <c r="EC216" i="4"/>
  <c r="EC240" i="4" s="1"/>
  <c r="EB239" i="4"/>
  <c r="BR218" i="4"/>
  <c r="BR222" i="4"/>
  <c r="EF199" i="4" l="1"/>
  <c r="EF203" i="4" s="1"/>
  <c r="EF204" i="4" s="1"/>
  <c r="EF205" i="4" s="1"/>
  <c r="EE211" i="4"/>
  <c r="EE212" i="4" s="1"/>
  <c r="EE217" i="4" s="1"/>
  <c r="EE254" i="4" s="1"/>
  <c r="EG186" i="4"/>
  <c r="EG189" i="4" s="1"/>
  <c r="EG198" i="4" s="1"/>
  <c r="BS215" i="4"/>
  <c r="BR223" i="4"/>
  <c r="BR224" i="4" s="1"/>
  <c r="BR256" i="4" s="1"/>
  <c r="ED216" i="4"/>
  <c r="ED240" i="4" s="1"/>
  <c r="EG199" i="4" l="1"/>
  <c r="EG203" i="4" s="1"/>
  <c r="EG204" i="4" s="1"/>
  <c r="EG205" i="4" s="1"/>
  <c r="EC239" i="4"/>
  <c r="BS218" i="4"/>
  <c r="BS222" i="4"/>
  <c r="EH186" i="4"/>
  <c r="EH189" i="4" s="1"/>
  <c r="EH198" i="4" s="1"/>
  <c r="EF211" i="4"/>
  <c r="EF212" i="4" s="1"/>
  <c r="EF217" i="4" s="1"/>
  <c r="EF254" i="4" s="1"/>
  <c r="EE216" i="4"/>
  <c r="EE240" i="4" s="1"/>
  <c r="EH199" i="4" l="1"/>
  <c r="EH203" i="4" s="1"/>
  <c r="EH204" i="4" s="1"/>
  <c r="EH205" i="4" s="1"/>
  <c r="J77" i="14" s="1"/>
  <c r="ED239" i="4"/>
  <c r="EF216" i="4"/>
  <c r="EF240" i="4" s="1"/>
  <c r="EG211" i="4"/>
  <c r="EG212" i="4" s="1"/>
  <c r="EG217" i="4" s="1"/>
  <c r="BS223" i="4"/>
  <c r="BS224" i="4" s="1"/>
  <c r="BS256" i="4" s="1"/>
  <c r="BT215" i="4"/>
  <c r="F215" i="25" l="1"/>
  <c r="F317" i="25"/>
  <c r="G317" i="25" s="1"/>
  <c r="J121" i="14"/>
  <c r="F92" i="34" s="1"/>
  <c r="F60" i="34"/>
  <c r="J170" i="14"/>
  <c r="J295" i="4"/>
  <c r="H205" i="4"/>
  <c r="U75" i="33"/>
  <c r="U168" i="33" s="1"/>
  <c r="U77" i="14"/>
  <c r="U170" i="14" s="1"/>
  <c r="EG254" i="4"/>
  <c r="EE239" i="4"/>
  <c r="EG216" i="4"/>
  <c r="EH211" i="4"/>
  <c r="EH212" i="4" s="1"/>
  <c r="H204" i="4"/>
  <c r="BT222" i="4"/>
  <c r="BT218" i="4"/>
  <c r="EG240" i="4" l="1"/>
  <c r="EF239" i="4"/>
  <c r="BU215" i="4"/>
  <c r="BT223" i="4"/>
  <c r="BT224" i="4" s="1"/>
  <c r="BT256" i="4" s="1"/>
  <c r="H203" i="4"/>
  <c r="H211" i="4"/>
  <c r="EH217" i="4"/>
  <c r="H212" i="4"/>
  <c r="EH254" i="4" l="1"/>
  <c r="H254" i="4" s="1"/>
  <c r="U59" i="14"/>
  <c r="U156" i="14" s="1"/>
  <c r="U57" i="33"/>
  <c r="EG239" i="4"/>
  <c r="H217" i="4"/>
  <c r="K57" i="33"/>
  <c r="K63" i="6" s="1"/>
  <c r="K59" i="14"/>
  <c r="L57" i="33"/>
  <c r="L63" i="6" s="1"/>
  <c r="L59" i="14"/>
  <c r="M59" i="14"/>
  <c r="M57" i="33"/>
  <c r="N57" i="33"/>
  <c r="N59" i="14"/>
  <c r="O59" i="14"/>
  <c r="O57" i="33"/>
  <c r="P57" i="33"/>
  <c r="P59" i="14"/>
  <c r="Q59" i="14"/>
  <c r="Q57" i="33"/>
  <c r="R59" i="14"/>
  <c r="R57" i="33"/>
  <c r="S59" i="14"/>
  <c r="S57" i="33"/>
  <c r="T57" i="33"/>
  <c r="T59" i="14"/>
  <c r="K75" i="33"/>
  <c r="K77" i="14"/>
  <c r="L75" i="33"/>
  <c r="L168" i="33" s="1"/>
  <c r="L77" i="14"/>
  <c r="M77" i="14"/>
  <c r="M75" i="33"/>
  <c r="M168" i="33" s="1"/>
  <c r="N75" i="33"/>
  <c r="N168" i="33" s="1"/>
  <c r="N77" i="14"/>
  <c r="O75" i="33"/>
  <c r="O168" i="33" s="1"/>
  <c r="O77" i="14"/>
  <c r="P75" i="33"/>
  <c r="P168" i="33" s="1"/>
  <c r="P77" i="14"/>
  <c r="Q75" i="33"/>
  <c r="Q168" i="33" s="1"/>
  <c r="Q77" i="14"/>
  <c r="S75" i="33"/>
  <c r="S168" i="33" s="1"/>
  <c r="S77" i="14"/>
  <c r="T77" i="14"/>
  <c r="T75" i="33"/>
  <c r="T168" i="33" s="1"/>
  <c r="EH216" i="4"/>
  <c r="BU222" i="4"/>
  <c r="BU218" i="4"/>
  <c r="S119" i="33" l="1"/>
  <c r="U154" i="33"/>
  <c r="U63" i="6"/>
  <c r="EH240" i="4"/>
  <c r="H240" i="4" s="1"/>
  <c r="U56" i="33"/>
  <c r="U58" i="14"/>
  <c r="U169" i="14" s="1"/>
  <c r="EH239" i="4"/>
  <c r="T119" i="33"/>
  <c r="T121" i="14"/>
  <c r="P92" i="34" s="1"/>
  <c r="O154" i="33"/>
  <c r="O63" i="6"/>
  <c r="T154" i="33"/>
  <c r="T63" i="6"/>
  <c r="N154" i="33"/>
  <c r="N63" i="6"/>
  <c r="S154" i="33"/>
  <c r="S63" i="6"/>
  <c r="M154" i="33"/>
  <c r="M63" i="6"/>
  <c r="R154" i="33"/>
  <c r="R63" i="6"/>
  <c r="L154" i="33"/>
  <c r="Q154" i="33"/>
  <c r="Q63" i="6"/>
  <c r="P154" i="33"/>
  <c r="P63" i="6"/>
  <c r="P44" i="34"/>
  <c r="T156" i="14"/>
  <c r="J44" i="34"/>
  <c r="N156" i="14"/>
  <c r="H216" i="4"/>
  <c r="K56" i="33"/>
  <c r="K58" i="14"/>
  <c r="L56" i="33"/>
  <c r="L58" i="14"/>
  <c r="M56" i="33"/>
  <c r="M58" i="14"/>
  <c r="N56" i="33"/>
  <c r="N58" i="14"/>
  <c r="O58" i="14"/>
  <c r="O56" i="33"/>
  <c r="P58" i="14"/>
  <c r="P56" i="33"/>
  <c r="Q56" i="33"/>
  <c r="Q58" i="14"/>
  <c r="R58" i="14"/>
  <c r="R56" i="33"/>
  <c r="S58" i="14"/>
  <c r="S56" i="33"/>
  <c r="T58" i="14"/>
  <c r="T56" i="33"/>
  <c r="K44" i="34"/>
  <c r="O156" i="14"/>
  <c r="BV215" i="4"/>
  <c r="BU223" i="4"/>
  <c r="BU224" i="4" s="1"/>
  <c r="BU256" i="4" s="1"/>
  <c r="K60" i="34"/>
  <c r="O170" i="14"/>
  <c r="L60" i="34"/>
  <c r="P170" i="14"/>
  <c r="J60" i="34"/>
  <c r="N170" i="14"/>
  <c r="O44" i="34"/>
  <c r="S156" i="14"/>
  <c r="I44" i="34"/>
  <c r="M156" i="14"/>
  <c r="H44" i="34"/>
  <c r="L156" i="14"/>
  <c r="I60" i="34"/>
  <c r="M170" i="14"/>
  <c r="N44" i="34"/>
  <c r="R156" i="14"/>
  <c r="H60" i="34"/>
  <c r="L170" i="14"/>
  <c r="G44" i="34"/>
  <c r="K156" i="14"/>
  <c r="K309" i="4"/>
  <c r="H59" i="14"/>
  <c r="O60" i="34"/>
  <c r="S170" i="14"/>
  <c r="M44" i="34"/>
  <c r="Q156" i="14"/>
  <c r="K154" i="33"/>
  <c r="H57" i="33"/>
  <c r="H154" i="33" s="1"/>
  <c r="M60" i="34"/>
  <c r="Q170" i="14"/>
  <c r="G60" i="34"/>
  <c r="K170" i="14"/>
  <c r="K295" i="4"/>
  <c r="H77" i="14"/>
  <c r="H170" i="14" s="1"/>
  <c r="P121" i="14"/>
  <c r="L92" i="34" s="1"/>
  <c r="Q121" i="14"/>
  <c r="M92" i="34" s="1"/>
  <c r="R121" i="14"/>
  <c r="N92" i="34" s="1"/>
  <c r="S121" i="14"/>
  <c r="O92" i="34" s="1"/>
  <c r="L121" i="14"/>
  <c r="H92" i="34" s="1"/>
  <c r="K121" i="14"/>
  <c r="G92" i="34" s="1"/>
  <c r="M121" i="14"/>
  <c r="I92" i="34" s="1"/>
  <c r="N121" i="14"/>
  <c r="J92" i="34" s="1"/>
  <c r="O121" i="14"/>
  <c r="K92" i="34" s="1"/>
  <c r="L44" i="34"/>
  <c r="P156" i="14"/>
  <c r="P60" i="34"/>
  <c r="T170" i="14"/>
  <c r="K168" i="33"/>
  <c r="R119" i="33"/>
  <c r="H75" i="33"/>
  <c r="H168" i="33" s="1"/>
  <c r="N119" i="33"/>
  <c r="O119" i="33"/>
  <c r="L119" i="33"/>
  <c r="K119" i="33"/>
  <c r="M119" i="33"/>
  <c r="P119" i="33"/>
  <c r="Q119" i="33"/>
  <c r="U167" i="33" l="1"/>
  <c r="U62" i="6"/>
  <c r="H239" i="4"/>
  <c r="M106" i="33"/>
  <c r="T108" i="14"/>
  <c r="K62" i="6"/>
  <c r="T106" i="33"/>
  <c r="O167" i="33"/>
  <c r="O62" i="6"/>
  <c r="T167" i="33"/>
  <c r="T62" i="6"/>
  <c r="N167" i="33"/>
  <c r="N62" i="6"/>
  <c r="S167" i="33"/>
  <c r="S62" i="6"/>
  <c r="M167" i="33"/>
  <c r="M62" i="6"/>
  <c r="R167" i="33"/>
  <c r="R62" i="6"/>
  <c r="L167" i="33"/>
  <c r="L62" i="6"/>
  <c r="H63" i="6"/>
  <c r="Q167" i="33"/>
  <c r="Q62" i="6"/>
  <c r="P167" i="33"/>
  <c r="P62" i="6"/>
  <c r="K167" i="33"/>
  <c r="K106" i="33"/>
  <c r="S106" i="33"/>
  <c r="L106" i="33"/>
  <c r="N106" i="33"/>
  <c r="P106" i="33"/>
  <c r="R106" i="33"/>
  <c r="O106" i="33"/>
  <c r="H56" i="33"/>
  <c r="H167" i="33" s="1"/>
  <c r="Q106" i="33"/>
  <c r="N295" i="4"/>
  <c r="H295" i="4"/>
  <c r="H156" i="14"/>
  <c r="L43" i="34"/>
  <c r="P169" i="14"/>
  <c r="BV218" i="4"/>
  <c r="BV222" i="4"/>
  <c r="N309" i="4"/>
  <c r="H309" i="4"/>
  <c r="K43" i="34"/>
  <c r="O169" i="14"/>
  <c r="J43" i="34"/>
  <c r="N169" i="14"/>
  <c r="P43" i="34"/>
  <c r="T169" i="14"/>
  <c r="M43" i="34"/>
  <c r="Q169" i="14"/>
  <c r="I43" i="34"/>
  <c r="M169" i="14"/>
  <c r="O43" i="34"/>
  <c r="S169" i="14"/>
  <c r="G43" i="34"/>
  <c r="K169" i="14"/>
  <c r="K294" i="4"/>
  <c r="P108" i="14"/>
  <c r="K108" i="14"/>
  <c r="O108" i="14"/>
  <c r="S108" i="14"/>
  <c r="M108" i="14"/>
  <c r="Q108" i="14"/>
  <c r="N108" i="14"/>
  <c r="R108" i="14"/>
  <c r="H58" i="14"/>
  <c r="L108" i="14"/>
  <c r="H43" i="34"/>
  <c r="L169" i="14"/>
  <c r="N43" i="34"/>
  <c r="R169" i="14"/>
  <c r="P98" i="34" l="1"/>
  <c r="H62" i="6"/>
  <c r="M98" i="34"/>
  <c r="I98" i="34"/>
  <c r="BW215" i="4"/>
  <c r="BV223" i="4"/>
  <c r="BV224" i="4" s="1"/>
  <c r="BV256" i="4" s="1"/>
  <c r="O98" i="34"/>
  <c r="K98" i="34"/>
  <c r="J98" i="34"/>
  <c r="L98" i="34"/>
  <c r="G98" i="34"/>
  <c r="H98" i="34"/>
  <c r="H294" i="4"/>
  <c r="N294" i="4"/>
  <c r="H169" i="14"/>
  <c r="N98" i="34"/>
  <c r="BW218" i="4" l="1"/>
  <c r="BW222" i="4"/>
  <c r="BW223" i="4" l="1"/>
  <c r="BW224" i="4" s="1"/>
  <c r="BW256" i="4" s="1"/>
  <c r="BX215" i="4"/>
  <c r="BX218" i="4" l="1"/>
  <c r="BX222" i="4"/>
  <c r="BY215" i="4" l="1"/>
  <c r="BX223" i="4"/>
  <c r="BX224" i="4" s="1"/>
  <c r="BX256" i="4" s="1"/>
  <c r="BY218" i="4" l="1"/>
  <c r="BY222" i="4"/>
  <c r="BZ215" i="4" l="1"/>
  <c r="BY223" i="4"/>
  <c r="BY224" i="4" s="1"/>
  <c r="BY256" i="4" s="1"/>
  <c r="BZ218" i="4" l="1"/>
  <c r="BZ222" i="4"/>
  <c r="CA215" i="4" l="1"/>
  <c r="BZ223" i="4"/>
  <c r="BZ224" i="4" s="1"/>
  <c r="BZ256" i="4" s="1"/>
  <c r="CA218" i="4" l="1"/>
  <c r="CA222" i="4"/>
  <c r="CB215" i="4" l="1"/>
  <c r="CA223" i="4"/>
  <c r="CA224" i="4" s="1"/>
  <c r="CA256" i="4" s="1"/>
  <c r="CB218" i="4" l="1"/>
  <c r="CB222" i="4"/>
  <c r="CC215" i="4" l="1"/>
  <c r="CB223" i="4"/>
  <c r="CB224" i="4" s="1"/>
  <c r="CB256" i="4" s="1"/>
  <c r="CC218" i="4" l="1"/>
  <c r="CC222" i="4"/>
  <c r="CD215" i="4" l="1"/>
  <c r="CC223" i="4"/>
  <c r="CC224" i="4" s="1"/>
  <c r="CC256" i="4" s="1"/>
  <c r="CD222" i="4" l="1"/>
  <c r="CD218" i="4"/>
  <c r="CE215" i="4" l="1"/>
  <c r="CD223" i="4"/>
  <c r="CD224" i="4" s="1"/>
  <c r="CD256" i="4" s="1"/>
  <c r="CE218" i="4" l="1"/>
  <c r="CE222" i="4"/>
  <c r="CF215" i="4" l="1"/>
  <c r="CE223" i="4"/>
  <c r="CE224" i="4" s="1"/>
  <c r="CE256" i="4" s="1"/>
  <c r="CF222" i="4" l="1"/>
  <c r="CF218" i="4"/>
  <c r="CG215" i="4" l="1"/>
  <c r="CF223" i="4"/>
  <c r="CF224" i="4" s="1"/>
  <c r="CF256" i="4" s="1"/>
  <c r="CG218" i="4" l="1"/>
  <c r="CG222" i="4"/>
  <c r="CH215" i="4" l="1"/>
  <c r="CG223" i="4"/>
  <c r="CG224" i="4" s="1"/>
  <c r="CG256" i="4" s="1"/>
  <c r="CH222" i="4" l="1"/>
  <c r="CH218" i="4"/>
  <c r="CI215" i="4" l="1"/>
  <c r="CH223" i="4"/>
  <c r="CH224" i="4" s="1"/>
  <c r="CH256" i="4" s="1"/>
  <c r="CI222" i="4" l="1"/>
  <c r="CI218" i="4"/>
  <c r="CJ215" i="4" l="1"/>
  <c r="CI223" i="4"/>
  <c r="CI224" i="4" s="1"/>
  <c r="CI256" i="4" s="1"/>
  <c r="CJ222" i="4" l="1"/>
  <c r="CJ218" i="4"/>
  <c r="CK215" i="4" l="1"/>
  <c r="CJ223" i="4"/>
  <c r="CJ224" i="4" s="1"/>
  <c r="CJ256" i="4" s="1"/>
  <c r="CK218" i="4" l="1"/>
  <c r="CK222" i="4"/>
  <c r="CL215" i="4" l="1"/>
  <c r="CK223" i="4"/>
  <c r="CK224" i="4" s="1"/>
  <c r="CK256" i="4" s="1"/>
  <c r="CL218" i="4" l="1"/>
  <c r="CL222" i="4"/>
  <c r="CM215" i="4" l="1"/>
  <c r="CL223" i="4"/>
  <c r="CL224" i="4" s="1"/>
  <c r="CL256" i="4" s="1"/>
  <c r="CM222" i="4" l="1"/>
  <c r="CM218" i="4"/>
  <c r="CN215" i="4" l="1"/>
  <c r="CM223" i="4"/>
  <c r="CM224" i="4" s="1"/>
  <c r="CM256" i="4" s="1"/>
  <c r="CN218" i="4" l="1"/>
  <c r="CN222" i="4"/>
  <c r="CO215" i="4" l="1"/>
  <c r="CN223" i="4"/>
  <c r="CN224" i="4" s="1"/>
  <c r="CN256" i="4" s="1"/>
  <c r="CO218" i="4" l="1"/>
  <c r="CO222" i="4"/>
  <c r="CP215" i="4" l="1"/>
  <c r="CO223" i="4"/>
  <c r="CO224" i="4" s="1"/>
  <c r="CO256" i="4" s="1"/>
  <c r="CP222" i="4" l="1"/>
  <c r="CP218" i="4"/>
  <c r="CQ215" i="4" l="1"/>
  <c r="CP223" i="4"/>
  <c r="CP224" i="4" s="1"/>
  <c r="CP256" i="4" s="1"/>
  <c r="CQ222" i="4" l="1"/>
  <c r="CQ218" i="4"/>
  <c r="CR215" i="4" l="1"/>
  <c r="CQ223" i="4"/>
  <c r="CQ224" i="4" s="1"/>
  <c r="CQ256" i="4" s="1"/>
  <c r="CR222" i="4" l="1"/>
  <c r="CR218" i="4"/>
  <c r="CS215" i="4" l="1"/>
  <c r="CR223" i="4"/>
  <c r="CR224" i="4" s="1"/>
  <c r="CR256" i="4" s="1"/>
  <c r="CS218" i="4" l="1"/>
  <c r="CS222" i="4"/>
  <c r="CT215" i="4" l="1"/>
  <c r="CS223" i="4"/>
  <c r="CS224" i="4" s="1"/>
  <c r="CS256" i="4" s="1"/>
  <c r="CT218" i="4" l="1"/>
  <c r="CT222" i="4"/>
  <c r="CU215" i="4" l="1"/>
  <c r="CT223" i="4"/>
  <c r="CT224" i="4" s="1"/>
  <c r="CT256" i="4" s="1"/>
  <c r="CU218" i="4" l="1"/>
  <c r="CU222" i="4"/>
  <c r="CV215" i="4" l="1"/>
  <c r="CU223" i="4"/>
  <c r="CU224" i="4" s="1"/>
  <c r="CU256" i="4" s="1"/>
  <c r="CV218" i="4" l="1"/>
  <c r="CV222" i="4"/>
  <c r="CW215" i="4" l="1"/>
  <c r="CV223" i="4"/>
  <c r="CV224" i="4" s="1"/>
  <c r="CV256" i="4" s="1"/>
  <c r="CW218" i="4" l="1"/>
  <c r="CW222" i="4"/>
  <c r="CX215" i="4" l="1"/>
  <c r="CW223" i="4"/>
  <c r="CW224" i="4" s="1"/>
  <c r="CW256" i="4" s="1"/>
  <c r="CX218" i="4" l="1"/>
  <c r="CX222" i="4"/>
  <c r="CY215" i="4" l="1"/>
  <c r="CX223" i="4"/>
  <c r="CX224" i="4" s="1"/>
  <c r="CX256" i="4" s="1"/>
  <c r="CY218" i="4" l="1"/>
  <c r="CY222" i="4"/>
  <c r="CZ215" i="4" l="1"/>
  <c r="CY223" i="4"/>
  <c r="CY224" i="4" s="1"/>
  <c r="CY256" i="4" s="1"/>
  <c r="CZ218" i="4" l="1"/>
  <c r="CZ222" i="4"/>
  <c r="DA215" i="4" l="1"/>
  <c r="CZ223" i="4"/>
  <c r="CZ224" i="4" s="1"/>
  <c r="CZ256" i="4" s="1"/>
  <c r="DA222" i="4" l="1"/>
  <c r="DA218" i="4"/>
  <c r="DB215" i="4" l="1"/>
  <c r="DA223" i="4"/>
  <c r="DA224" i="4" s="1"/>
  <c r="DA256" i="4" s="1"/>
  <c r="DB218" i="4" l="1"/>
  <c r="DB222" i="4"/>
  <c r="DC215" i="4" l="1"/>
  <c r="DB223" i="4"/>
  <c r="DB224" i="4" s="1"/>
  <c r="DB256" i="4" s="1"/>
  <c r="DC222" i="4" l="1"/>
  <c r="DC218" i="4"/>
  <c r="DD215" i="4" l="1"/>
  <c r="DC223" i="4"/>
  <c r="DC224" i="4" s="1"/>
  <c r="DC256" i="4" s="1"/>
  <c r="DD222" i="4" l="1"/>
  <c r="DD218" i="4"/>
  <c r="DE215" i="4" l="1"/>
  <c r="DD223" i="4"/>
  <c r="DD224" i="4" s="1"/>
  <c r="DD256" i="4" s="1"/>
  <c r="DE222" i="4" l="1"/>
  <c r="DE218" i="4"/>
  <c r="DF215" i="4" l="1"/>
  <c r="DE223" i="4"/>
  <c r="DE224" i="4" s="1"/>
  <c r="DE256" i="4" s="1"/>
  <c r="DF222" i="4" l="1"/>
  <c r="DF218" i="4"/>
  <c r="DG215" i="4" l="1"/>
  <c r="DF223" i="4"/>
  <c r="DF224" i="4" s="1"/>
  <c r="DF256" i="4" s="1"/>
  <c r="DG222" i="4" l="1"/>
  <c r="DG218" i="4"/>
  <c r="DH215" i="4" l="1"/>
  <c r="DG223" i="4"/>
  <c r="DG224" i="4" s="1"/>
  <c r="DG256" i="4" s="1"/>
  <c r="DH222" i="4" l="1"/>
  <c r="DH218" i="4"/>
  <c r="DI215" i="4" l="1"/>
  <c r="DH223" i="4"/>
  <c r="DH224" i="4" s="1"/>
  <c r="DH256" i="4" s="1"/>
  <c r="DI222" i="4" l="1"/>
  <c r="DI218" i="4"/>
  <c r="DI223" i="4" l="1"/>
  <c r="DI224" i="4" s="1"/>
  <c r="DI256" i="4" s="1"/>
  <c r="DJ215" i="4"/>
  <c r="DJ218" i="4" l="1"/>
  <c r="DJ222" i="4"/>
  <c r="DK215" i="4" l="1"/>
  <c r="DJ223" i="4"/>
  <c r="DJ224" i="4" s="1"/>
  <c r="DJ256" i="4" s="1"/>
  <c r="DK218" i="4" l="1"/>
  <c r="DK222" i="4"/>
  <c r="DL215" i="4" l="1"/>
  <c r="DK223" i="4"/>
  <c r="DK224" i="4" s="1"/>
  <c r="DK256" i="4" s="1"/>
  <c r="DL218" i="4" l="1"/>
  <c r="DL222" i="4"/>
  <c r="DM215" i="4" l="1"/>
  <c r="DL223" i="4"/>
  <c r="DL224" i="4" s="1"/>
  <c r="DL256" i="4" s="1"/>
  <c r="DM218" i="4" l="1"/>
  <c r="DM222" i="4"/>
  <c r="DN215" i="4" l="1"/>
  <c r="DM223" i="4"/>
  <c r="DM224" i="4" s="1"/>
  <c r="DM256" i="4" s="1"/>
  <c r="DN222" i="4" l="1"/>
  <c r="DN218" i="4"/>
  <c r="DO215" i="4" l="1"/>
  <c r="DN223" i="4"/>
  <c r="DN224" i="4" s="1"/>
  <c r="DN256" i="4" s="1"/>
  <c r="DO218" i="4" l="1"/>
  <c r="DO222" i="4"/>
  <c r="DP215" i="4" l="1"/>
  <c r="DO223" i="4"/>
  <c r="DO224" i="4" s="1"/>
  <c r="DO256" i="4" s="1"/>
  <c r="DP222" i="4" l="1"/>
  <c r="DP218" i="4"/>
  <c r="DQ215" i="4" l="1"/>
  <c r="DP223" i="4"/>
  <c r="DP224" i="4" s="1"/>
  <c r="DP256" i="4" s="1"/>
  <c r="DQ218" i="4" l="1"/>
  <c r="DQ222" i="4"/>
  <c r="DR215" i="4" l="1"/>
  <c r="DQ223" i="4"/>
  <c r="DQ224" i="4" s="1"/>
  <c r="DQ256" i="4" s="1"/>
  <c r="DR222" i="4" l="1"/>
  <c r="DR218" i="4"/>
  <c r="DS215" i="4" l="1"/>
  <c r="DR223" i="4"/>
  <c r="DR224" i="4" s="1"/>
  <c r="DR256" i="4" s="1"/>
  <c r="DS222" i="4" l="1"/>
  <c r="DS218" i="4"/>
  <c r="DT215" i="4" l="1"/>
  <c r="DS223" i="4"/>
  <c r="DS224" i="4" s="1"/>
  <c r="DS256" i="4" s="1"/>
  <c r="DT222" i="4" l="1"/>
  <c r="DT218" i="4"/>
  <c r="DU215" i="4" l="1"/>
  <c r="DT223" i="4"/>
  <c r="DT224" i="4" s="1"/>
  <c r="DT256" i="4" s="1"/>
  <c r="DU222" i="4" l="1"/>
  <c r="DU218" i="4"/>
  <c r="DV215" i="4" l="1"/>
  <c r="DU223" i="4"/>
  <c r="DU224" i="4" s="1"/>
  <c r="DU256" i="4" s="1"/>
  <c r="DV222" i="4" l="1"/>
  <c r="DV218" i="4"/>
  <c r="DW215" i="4" l="1"/>
  <c r="DV223" i="4"/>
  <c r="DV224" i="4" s="1"/>
  <c r="DV256" i="4" s="1"/>
  <c r="J60" i="14" l="1"/>
  <c r="J58" i="33"/>
  <c r="J64" i="6" s="1"/>
  <c r="J33" i="33"/>
  <c r="J22" i="6"/>
  <c r="K35" i="14"/>
  <c r="K22" i="6" s="1"/>
  <c r="G113" i="34" s="1"/>
  <c r="K60" i="14"/>
  <c r="K58" i="33"/>
  <c r="K33" i="33"/>
  <c r="L35" i="14"/>
  <c r="L22" i="6" s="1"/>
  <c r="H113" i="34" s="1"/>
  <c r="L60" i="14"/>
  <c r="L58" i="33"/>
  <c r="L33" i="33"/>
  <c r="M58" i="33"/>
  <c r="M35" i="14"/>
  <c r="M22" i="6" s="1"/>
  <c r="I113" i="34" s="1"/>
  <c r="M60" i="14"/>
  <c r="M33" i="33"/>
  <c r="N58" i="33"/>
  <c r="N35" i="14"/>
  <c r="N22" i="6" s="1"/>
  <c r="J113" i="34" s="1"/>
  <c r="N60" i="14"/>
  <c r="N33" i="33"/>
  <c r="O35" i="14"/>
  <c r="O22" i="6" s="1"/>
  <c r="K113" i="34" s="1"/>
  <c r="O33" i="33"/>
  <c r="O58" i="33"/>
  <c r="O60" i="14"/>
  <c r="P60" i="14"/>
  <c r="P58" i="33"/>
  <c r="P33" i="33"/>
  <c r="P35" i="14"/>
  <c r="P22" i="6" s="1"/>
  <c r="L113" i="34" s="1"/>
  <c r="Q33" i="33"/>
  <c r="Q58" i="33"/>
  <c r="Q35" i="14"/>
  <c r="Q22" i="6" s="1"/>
  <c r="M113" i="34" s="1"/>
  <c r="Q60" i="14"/>
  <c r="R60" i="14"/>
  <c r="R35" i="14"/>
  <c r="R22" i="6" s="1"/>
  <c r="N113" i="34" s="1"/>
  <c r="R58" i="33"/>
  <c r="R33" i="33"/>
  <c r="S60" i="14"/>
  <c r="S58" i="33"/>
  <c r="S35" i="14"/>
  <c r="S22" i="6" s="1"/>
  <c r="O113" i="34" s="1"/>
  <c r="S33" i="33"/>
  <c r="DW222" i="4"/>
  <c r="DW218" i="4"/>
  <c r="Q156" i="33" l="1"/>
  <c r="Q64" i="6"/>
  <c r="K156" i="33"/>
  <c r="K64" i="6"/>
  <c r="N156" i="33"/>
  <c r="N64" i="6"/>
  <c r="P156" i="33"/>
  <c r="P64" i="6"/>
  <c r="M156" i="33"/>
  <c r="M64" i="6"/>
  <c r="S156" i="33"/>
  <c r="S64" i="6"/>
  <c r="R156" i="33"/>
  <c r="R64" i="6"/>
  <c r="O156" i="33"/>
  <c r="O64" i="6"/>
  <c r="L156" i="33"/>
  <c r="L64" i="6"/>
  <c r="F113" i="34"/>
  <c r="L76" i="3"/>
  <c r="H25" i="34"/>
  <c r="Q76" i="3"/>
  <c r="M25" i="34"/>
  <c r="M45" i="34"/>
  <c r="Q158" i="14"/>
  <c r="G45" i="34"/>
  <c r="K158" i="14"/>
  <c r="K311" i="4"/>
  <c r="N45" i="34"/>
  <c r="R158" i="14"/>
  <c r="J45" i="34"/>
  <c r="N158" i="14"/>
  <c r="DX215" i="4"/>
  <c r="DW223" i="4"/>
  <c r="DW224" i="4" s="1"/>
  <c r="N76" i="3"/>
  <c r="J25" i="34"/>
  <c r="K76" i="3"/>
  <c r="G25" i="34"/>
  <c r="R76" i="3"/>
  <c r="N25" i="34"/>
  <c r="P76" i="3"/>
  <c r="L25" i="34"/>
  <c r="J76" i="3"/>
  <c r="F25" i="34"/>
  <c r="H45" i="34"/>
  <c r="L158" i="14"/>
  <c r="S76" i="3"/>
  <c r="O25" i="34"/>
  <c r="I45" i="34"/>
  <c r="M158" i="14"/>
  <c r="M76" i="3"/>
  <c r="I25" i="34"/>
  <c r="J156" i="33"/>
  <c r="L45" i="34"/>
  <c r="P158" i="14"/>
  <c r="O76" i="3"/>
  <c r="K25" i="34"/>
  <c r="K45" i="34"/>
  <c r="O158" i="14"/>
  <c r="F45" i="34"/>
  <c r="J158" i="14"/>
  <c r="J311" i="4"/>
  <c r="O45" i="34"/>
  <c r="S158" i="14"/>
  <c r="DW256" i="4" l="1"/>
  <c r="DX218" i="4"/>
  <c r="DX222" i="4"/>
  <c r="H311" i="4"/>
  <c r="N311" i="4"/>
  <c r="DY215" i="4" l="1"/>
  <c r="DX223" i="4"/>
  <c r="DX224" i="4" s="1"/>
  <c r="DX256" i="4" l="1"/>
  <c r="DY218" i="4"/>
  <c r="DY222" i="4"/>
  <c r="DZ215" i="4" l="1"/>
  <c r="DY223" i="4"/>
  <c r="DY224" i="4" s="1"/>
  <c r="DY256" i="4" l="1"/>
  <c r="DZ218" i="4"/>
  <c r="DZ222" i="4"/>
  <c r="EA215" i="4" l="1"/>
  <c r="DZ223" i="4"/>
  <c r="DZ224" i="4" s="1"/>
  <c r="DZ256" i="4" l="1"/>
  <c r="EA222" i="4"/>
  <c r="EA218" i="4"/>
  <c r="EB215" i="4" l="1"/>
  <c r="EA223" i="4"/>
  <c r="EA224" i="4" s="1"/>
  <c r="EA256" i="4" l="1"/>
  <c r="EB222" i="4"/>
  <c r="EB218" i="4"/>
  <c r="EC215" i="4" l="1"/>
  <c r="EB223" i="4"/>
  <c r="EB224" i="4" s="1"/>
  <c r="EB256" i="4" s="1"/>
  <c r="EC222" i="4" l="1"/>
  <c r="EC218" i="4"/>
  <c r="ED215" i="4" l="1"/>
  <c r="EC223" i="4"/>
  <c r="EC224" i="4" s="1"/>
  <c r="EC256" i="4" s="1"/>
  <c r="ED222" i="4" l="1"/>
  <c r="ED218" i="4"/>
  <c r="EE215" i="4" l="1"/>
  <c r="ED223" i="4"/>
  <c r="ED224" i="4" s="1"/>
  <c r="ED256" i="4" s="1"/>
  <c r="EE222" i="4" l="1"/>
  <c r="EE218" i="4"/>
  <c r="EF215" i="4" l="1"/>
  <c r="EE223" i="4"/>
  <c r="EE224" i="4" s="1"/>
  <c r="EE256" i="4" s="1"/>
  <c r="EF218" i="4" l="1"/>
  <c r="EF222" i="4"/>
  <c r="EG215" i="4" l="1"/>
  <c r="EF223" i="4"/>
  <c r="EF224" i="4" s="1"/>
  <c r="EF256" i="4" s="1"/>
  <c r="EG218" i="4" l="1"/>
  <c r="EG222" i="4"/>
  <c r="EH215" i="4" l="1"/>
  <c r="EG223" i="4"/>
  <c r="EG224" i="4" s="1"/>
  <c r="EG256" i="4" l="1"/>
  <c r="EH218" i="4"/>
  <c r="EH223" i="4" s="1"/>
  <c r="EH222" i="4"/>
  <c r="EH224" i="4" s="1"/>
  <c r="U35" i="14" s="1"/>
  <c r="F197" i="25"/>
  <c r="F273" i="4" s="1"/>
  <c r="F198" i="25"/>
  <c r="U33" i="33" l="1"/>
  <c r="U60" i="14"/>
  <c r="U158" i="14" s="1"/>
  <c r="U58" i="33"/>
  <c r="U64" i="6" s="1"/>
  <c r="U22" i="6"/>
  <c r="U76" i="3"/>
  <c r="EH256" i="4"/>
  <c r="H256" i="4" s="1"/>
  <c r="T58" i="33"/>
  <c r="T60" i="14"/>
  <c r="H224" i="4"/>
  <c r="T35" i="14"/>
  <c r="T33" i="33"/>
  <c r="H33" i="33" l="1"/>
  <c r="U156" i="33"/>
  <c r="T22" i="6"/>
  <c r="H22" i="6" s="1"/>
  <c r="P25" i="34"/>
  <c r="T76" i="3"/>
  <c r="H35" i="14"/>
  <c r="H76" i="3" s="1"/>
  <c r="T158" i="14"/>
  <c r="P45" i="34"/>
  <c r="H60" i="14"/>
  <c r="H158" i="14" s="1"/>
  <c r="T156" i="33"/>
  <c r="T64" i="6"/>
  <c r="H58" i="33"/>
  <c r="H156" i="33" s="1"/>
  <c r="H58" i="6" l="1"/>
  <c r="H60" i="6" l="1"/>
  <c r="H64" i="6"/>
  <c r="F120" i="34" l="1"/>
  <c r="V77" i="33" l="1"/>
  <c r="W77" i="33"/>
  <c r="W79" i="14"/>
  <c r="W174" i="14" s="1"/>
  <c r="V79" i="14"/>
  <c r="V174" i="14" s="1"/>
  <c r="V77" i="3"/>
  <c r="W77" i="3"/>
  <c r="V80" i="33"/>
  <c r="V82" i="14"/>
  <c r="V157" i="14" s="1"/>
  <c r="W82" i="14"/>
  <c r="W157" i="14" s="1"/>
  <c r="W80" i="33"/>
  <c r="V34" i="14"/>
  <c r="W34" i="14"/>
  <c r="V32" i="33"/>
  <c r="W32" i="33"/>
  <c r="W205" i="33"/>
  <c r="W34" i="33"/>
  <c r="V207" i="14"/>
  <c r="W207" i="14"/>
  <c r="W36" i="14"/>
  <c r="V36" i="14"/>
  <c r="V34" i="33"/>
  <c r="V205" i="33"/>
  <c r="W164" i="14" l="1"/>
  <c r="W75" i="3"/>
  <c r="V75" i="3"/>
  <c r="V23" i="3"/>
  <c r="W23" i="3"/>
  <c r="V35" i="3"/>
  <c r="V12" i="3"/>
  <c r="W12" i="3"/>
  <c r="W35" i="3"/>
  <c r="V44" i="3"/>
  <c r="W44" i="3"/>
  <c r="W24" i="14"/>
  <c r="V24" i="14"/>
  <c r="W65" i="14"/>
  <c r="V63" i="33"/>
  <c r="V65" i="14"/>
  <c r="W63" i="33"/>
  <c r="W83" i="14"/>
  <c r="W160" i="14" s="1"/>
  <c r="V81" i="33"/>
  <c r="U81" i="33"/>
  <c r="U83" i="14"/>
  <c r="U160" i="14" s="1"/>
  <c r="W81" i="33"/>
  <c r="V83" i="14"/>
  <c r="V160" i="14" s="1"/>
  <c r="W172" i="33"/>
  <c r="W162" i="33"/>
  <c r="V172" i="33"/>
  <c r="V162" i="33"/>
  <c r="W155" i="33"/>
  <c r="V164" i="14"/>
  <c r="V155" i="33"/>
  <c r="V26" i="14" l="1"/>
  <c r="V28" i="14" s="1"/>
  <c r="W26" i="14"/>
  <c r="W28" i="14" s="1"/>
  <c r="V152" i="14"/>
  <c r="V66" i="14"/>
  <c r="V64" i="33"/>
  <c r="V150" i="33"/>
  <c r="V65" i="6"/>
  <c r="U158" i="33"/>
  <c r="W152" i="14"/>
  <c r="W66" i="14"/>
  <c r="V158" i="33"/>
  <c r="U103" i="14"/>
  <c r="W101" i="33"/>
  <c r="W103" i="14"/>
  <c r="V101" i="33"/>
  <c r="V103" i="14"/>
  <c r="W158" i="33"/>
  <c r="W65" i="6"/>
  <c r="W150" i="33"/>
  <c r="W64" i="33"/>
  <c r="W29" i="14" l="1"/>
  <c r="W31" i="14"/>
  <c r="W32" i="14" s="1"/>
  <c r="V31" i="14"/>
  <c r="V32" i="14" s="1"/>
  <c r="V29" i="14"/>
  <c r="V163" i="33"/>
  <c r="W163" i="33"/>
  <c r="W165" i="14"/>
  <c r="V165" i="14"/>
  <c r="V168" i="14"/>
  <c r="W168" i="14"/>
  <c r="W171" i="14"/>
  <c r="W167" i="14"/>
  <c r="V171" i="14"/>
  <c r="V167" i="14"/>
  <c r="N236" i="1"/>
  <c r="O236" i="1"/>
  <c r="BH236" i="1"/>
  <c r="CF236" i="1"/>
  <c r="DD236" i="1"/>
  <c r="EB236" i="1"/>
  <c r="AS236" i="1"/>
  <c r="CP236" i="1"/>
  <c r="Q236" i="1"/>
  <c r="AE236" i="1"/>
  <c r="CO236" i="1"/>
  <c r="CZ236" i="1"/>
  <c r="DL236" i="1"/>
  <c r="BO236" i="1"/>
  <c r="DI236" i="1"/>
  <c r="BY236" i="1"/>
  <c r="AK236" i="1"/>
  <c r="L236" i="1"/>
  <c r="BI236" i="1"/>
  <c r="CG236" i="1"/>
  <c r="DE236" i="1"/>
  <c r="EC236" i="1"/>
  <c r="DN236" i="1"/>
  <c r="DK236" i="1"/>
  <c r="AR236" i="1"/>
  <c r="AF236" i="1"/>
  <c r="DW236" i="1"/>
  <c r="AL236" i="1"/>
  <c r="BJ236" i="1"/>
  <c r="CH236" i="1"/>
  <c r="DF236" i="1"/>
  <c r="ED236" i="1"/>
  <c r="DY236" i="1"/>
  <c r="AC236" i="1"/>
  <c r="AQ236" i="1"/>
  <c r="CA236" i="1"/>
  <c r="BC236" i="1"/>
  <c r="BP236" i="1"/>
  <c r="Y236" i="1"/>
  <c r="AM236" i="1"/>
  <c r="BK236" i="1"/>
  <c r="CI236" i="1"/>
  <c r="DG236" i="1"/>
  <c r="EE236" i="1"/>
  <c r="J236" i="1"/>
  <c r="BA236" i="1"/>
  <c r="DX236" i="1"/>
  <c r="CB236" i="1"/>
  <c r="V236" i="1"/>
  <c r="BM236" i="1"/>
  <c r="BD236" i="1"/>
  <c r="CM236" i="1"/>
  <c r="CY236" i="1"/>
  <c r="X236" i="1"/>
  <c r="U236" i="1"/>
  <c r="AH236" i="1"/>
  <c r="CK236" i="1"/>
  <c r="AO236" i="1"/>
  <c r="AV236" i="1"/>
  <c r="BT236" i="1"/>
  <c r="CR236" i="1"/>
  <c r="DP236" i="1"/>
  <c r="AG236" i="1"/>
  <c r="BF236" i="1"/>
  <c r="T236" i="1"/>
  <c r="AW236" i="1"/>
  <c r="BU236" i="1"/>
  <c r="CS236" i="1"/>
  <c r="DQ236" i="1"/>
  <c r="BE236" i="1"/>
  <c r="BR236" i="1"/>
  <c r="M236" i="1"/>
  <c r="AX236" i="1"/>
  <c r="BV236" i="1"/>
  <c r="CT236" i="1"/>
  <c r="DR236" i="1"/>
  <c r="BQ236" i="1"/>
  <c r="DB236" i="1"/>
  <c r="AA236" i="1"/>
  <c r="AY236" i="1"/>
  <c r="BW236" i="1"/>
  <c r="CU236" i="1"/>
  <c r="DS236" i="1"/>
  <c r="CC236" i="1"/>
  <c r="DZ236" i="1"/>
  <c r="CW236" i="1"/>
  <c r="CN236" i="1"/>
  <c r="Z236" i="1"/>
  <c r="DA236" i="1"/>
  <c r="AT236" i="1"/>
  <c r="DU236" i="1"/>
  <c r="AJ236" i="1"/>
  <c r="DM236" i="1"/>
  <c r="CD236" i="1"/>
  <c r="EG236" i="1"/>
  <c r="S236" i="1"/>
  <c r="V169" i="33"/>
  <c r="V165" i="33"/>
  <c r="W165" i="33"/>
  <c r="W169" i="33"/>
  <c r="V164" i="33" l="1"/>
  <c r="W166" i="14"/>
  <c r="W175" i="14" s="1"/>
  <c r="V166" i="14"/>
  <c r="V175" i="14" s="1"/>
  <c r="W164" i="33"/>
  <c r="W166" i="33"/>
  <c r="V166" i="33"/>
  <c r="V55" i="14"/>
  <c r="V154" i="14" s="1"/>
  <c r="V53" i="33"/>
  <c r="W55" i="14"/>
  <c r="W154" i="14" s="1"/>
  <c r="W53" i="33"/>
  <c r="V173" i="33" l="1"/>
  <c r="W173" i="33"/>
  <c r="V152" i="33"/>
  <c r="V61" i="6"/>
  <c r="W152" i="33"/>
  <c r="W61" i="6"/>
  <c r="W153" i="33" l="1"/>
  <c r="W155" i="14"/>
  <c r="W32" i="6"/>
  <c r="V155" i="14"/>
  <c r="V32" i="6"/>
  <c r="V153" i="33"/>
  <c r="U114" i="33" l="1"/>
  <c r="U122" i="33" s="1"/>
  <c r="W114" i="33"/>
  <c r="W122" i="33" s="1"/>
  <c r="V114" i="33"/>
  <c r="V122" i="33" s="1"/>
  <c r="W20" i="8" l="1"/>
  <c r="W30" i="8"/>
  <c r="W116" i="14"/>
  <c r="W124" i="14" s="1"/>
  <c r="V20" i="8"/>
  <c r="V30" i="8"/>
  <c r="V116" i="14"/>
  <c r="V124" i="14" s="1"/>
  <c r="U30" i="8"/>
  <c r="U116" i="14"/>
  <c r="U124" i="14" s="1"/>
  <c r="U20" i="8"/>
  <c r="EA129" i="1" l="1"/>
  <c r="DX131" i="1"/>
  <c r="DY131" i="1"/>
  <c r="DZ131" i="1"/>
  <c r="EA131" i="1"/>
  <c r="EB131" i="1"/>
  <c r="EC131" i="1"/>
  <c r="EG231" i="1"/>
  <c r="EG235" i="1" s="1"/>
  <c r="EH231" i="1"/>
  <c r="EH235" i="1" s="1"/>
  <c r="EG243" i="1"/>
  <c r="EH243" i="1"/>
  <c r="DK247" i="1"/>
  <c r="DL247" i="1"/>
  <c r="DM247" i="1"/>
  <c r="DN247" i="1"/>
  <c r="DO255" i="1" l="1"/>
  <c r="DM255" i="1"/>
  <c r="DO247" i="1"/>
  <c r="DL255" i="1"/>
  <c r="DP247" i="1"/>
  <c r="DP255" i="1"/>
  <c r="DQ255" i="1"/>
  <c r="DN255" i="1"/>
  <c r="T83" i="14" l="1"/>
  <c r="T81" i="33"/>
  <c r="T158" i="33" s="1"/>
  <c r="J247" i="1"/>
  <c r="K247" i="1"/>
  <c r="L247" i="1"/>
  <c r="M247" i="1"/>
  <c r="N247" i="1"/>
  <c r="O247" i="1"/>
  <c r="P247" i="1"/>
  <c r="Q247" i="1"/>
  <c r="R247" i="1"/>
  <c r="S247" i="1"/>
  <c r="T247" i="1"/>
  <c r="U247" i="1"/>
  <c r="V247" i="1"/>
  <c r="W247" i="1"/>
  <c r="X247" i="1"/>
  <c r="Y247" i="1"/>
  <c r="Z247" i="1"/>
  <c r="AA247" i="1"/>
  <c r="AB247" i="1"/>
  <c r="AC247" i="1"/>
  <c r="AD247" i="1"/>
  <c r="AE247" i="1"/>
  <c r="AF247" i="1"/>
  <c r="AG247" i="1"/>
  <c r="AH247" i="1"/>
  <c r="AI247" i="1"/>
  <c r="AJ247" i="1"/>
  <c r="AK247" i="1"/>
  <c r="J248" i="1"/>
  <c r="J249" i="1" s="1"/>
  <c r="K246" i="1" s="1"/>
  <c r="J255" i="1"/>
  <c r="K255" i="1"/>
  <c r="L255" i="1"/>
  <c r="M255" i="1"/>
  <c r="N255" i="1"/>
  <c r="O255" i="1"/>
  <c r="P255" i="1"/>
  <c r="Q255" i="1"/>
  <c r="R255" i="1"/>
  <c r="S255" i="1"/>
  <c r="T255" i="1"/>
  <c r="U255" i="1"/>
  <c r="V255" i="1"/>
  <c r="W255" i="1"/>
  <c r="X255" i="1"/>
  <c r="Y255" i="1"/>
  <c r="Z255" i="1"/>
  <c r="AA255" i="1"/>
  <c r="AB255" i="1"/>
  <c r="AC255" i="1"/>
  <c r="AD255" i="1"/>
  <c r="AE255" i="1"/>
  <c r="AF255" i="1"/>
  <c r="AG255" i="1"/>
  <c r="AH255" i="1"/>
  <c r="AI255" i="1"/>
  <c r="AJ255" i="1"/>
  <c r="AK255" i="1"/>
  <c r="T160" i="14" l="1"/>
  <c r="P65" i="34"/>
  <c r="K248" i="1"/>
  <c r="K245" i="4" s="1"/>
  <c r="J81" i="33"/>
  <c r="J83" i="14"/>
  <c r="K81" i="33"/>
  <c r="K83" i="14"/>
  <c r="J245" i="4"/>
  <c r="J264" i="4" s="1"/>
  <c r="K264" i="4" l="1"/>
  <c r="G65" i="34"/>
  <c r="K160" i="14"/>
  <c r="K316" i="4"/>
  <c r="F65" i="34"/>
  <c r="J160" i="14"/>
  <c r="J316" i="4"/>
  <c r="K158" i="33"/>
  <c r="J158" i="33"/>
  <c r="K249" i="1"/>
  <c r="L246" i="1" l="1"/>
  <c r="J100" i="33"/>
  <c r="L248" i="1"/>
  <c r="L245" i="4" l="1"/>
  <c r="L249" i="1"/>
  <c r="M246" i="1" s="1"/>
  <c r="M248" i="1" l="1"/>
  <c r="L264" i="4"/>
  <c r="M245" i="4" l="1"/>
  <c r="M249" i="1"/>
  <c r="N246" i="1" s="1"/>
  <c r="N248" i="1" l="1"/>
  <c r="M264" i="4"/>
  <c r="N245" i="4" l="1"/>
  <c r="N249" i="1"/>
  <c r="O246" i="1" s="1"/>
  <c r="O248" i="1" l="1"/>
  <c r="N264" i="4"/>
  <c r="O245" i="4" l="1"/>
  <c r="O249" i="1"/>
  <c r="P246" i="1" s="1"/>
  <c r="P248" i="1" l="1"/>
  <c r="P245" i="4" s="1"/>
  <c r="P264" i="4" l="1"/>
  <c r="P249" i="1"/>
  <c r="Q246" i="1" s="1"/>
  <c r="Q248" i="1" l="1"/>
  <c r="Q245" i="4" s="1"/>
  <c r="Q264" i="4" l="1"/>
  <c r="Q249" i="1"/>
  <c r="R246" i="1" s="1"/>
  <c r="R248" i="1" l="1"/>
  <c r="R245" i="4" s="1"/>
  <c r="R264" i="4" l="1"/>
  <c r="R249" i="1"/>
  <c r="J102" i="14" l="1"/>
  <c r="F78" i="34" s="1"/>
  <c r="S246" i="1"/>
  <c r="S248" i="1" l="1"/>
  <c r="S245" i="4" l="1"/>
  <c r="S249" i="1"/>
  <c r="T246" i="1" s="1"/>
  <c r="T248" i="1" l="1"/>
  <c r="S264" i="4"/>
  <c r="T245" i="4" l="1"/>
  <c r="T249" i="1"/>
  <c r="U246" i="1" s="1"/>
  <c r="U248" i="1" l="1"/>
  <c r="U249" i="1" s="1"/>
  <c r="V246" i="1" s="1"/>
  <c r="T264" i="4"/>
  <c r="V248" i="1" l="1"/>
  <c r="V245" i="4" s="1"/>
  <c r="U245" i="4"/>
  <c r="V249" i="1" l="1"/>
  <c r="W246" i="1" s="1"/>
  <c r="W248" i="1" s="1"/>
  <c r="W249" i="1" s="1"/>
  <c r="U264" i="4"/>
  <c r="V264" i="4"/>
  <c r="X246" i="1" l="1"/>
  <c r="K102" i="14"/>
  <c r="K100" i="33"/>
  <c r="X248" i="1"/>
  <c r="X245" i="4" s="1"/>
  <c r="W245" i="4"/>
  <c r="W264" i="4" l="1"/>
  <c r="X264" i="4"/>
  <c r="X249" i="1"/>
  <c r="Y246" i="1" s="1"/>
  <c r="Y248" i="1" l="1"/>
  <c r="Y245" i="4" l="1"/>
  <c r="Y249" i="1"/>
  <c r="Z246" i="1" s="1"/>
  <c r="Z248" i="1" l="1"/>
  <c r="Z245" i="4" s="1"/>
  <c r="Y264" i="4"/>
  <c r="Z264" i="4" l="1"/>
  <c r="Z249" i="1"/>
  <c r="AA246" i="1" s="1"/>
  <c r="AA248" i="1" l="1"/>
  <c r="AA245" i="4" s="1"/>
  <c r="AA264" i="4" l="1"/>
  <c r="AA249" i="1"/>
  <c r="AB246" i="1" s="1"/>
  <c r="AB248" i="1" l="1"/>
  <c r="AB245" i="4" s="1"/>
  <c r="AB264" i="4" l="1"/>
  <c r="AB249" i="1"/>
  <c r="AC246" i="1" s="1"/>
  <c r="AC248" i="1" l="1"/>
  <c r="AC245" i="4" s="1"/>
  <c r="AC264" i="4" l="1"/>
  <c r="AC249" i="1"/>
  <c r="AD246" i="1" s="1"/>
  <c r="AD248" i="1" l="1"/>
  <c r="AD245" i="4" s="1"/>
  <c r="AD264" i="4" l="1"/>
  <c r="AD249" i="1"/>
  <c r="G78" i="34" l="1"/>
  <c r="AE246" i="1"/>
  <c r="AE248" i="1" l="1"/>
  <c r="AE245" i="4" l="1"/>
  <c r="AE249" i="1"/>
  <c r="AF246" i="1" s="1"/>
  <c r="AE264" i="4" l="1"/>
  <c r="AF248" i="1"/>
  <c r="AF249" i="1" s="1"/>
  <c r="AG246" i="1" s="1"/>
  <c r="AG248" i="1" l="1"/>
  <c r="AG245" i="4" s="1"/>
  <c r="AF245" i="4"/>
  <c r="AG249" i="1" l="1"/>
  <c r="AH246" i="1" s="1"/>
  <c r="AH248" i="1" s="1"/>
  <c r="AH249" i="1" s="1"/>
  <c r="AI246" i="1" s="1"/>
  <c r="AF264" i="4"/>
  <c r="AG264" i="4"/>
  <c r="AI248" i="1" l="1"/>
  <c r="AI245" i="4" s="1"/>
  <c r="AH245" i="4"/>
  <c r="AI249" i="1" l="1"/>
  <c r="AH264" i="4"/>
  <c r="AI264" i="4"/>
  <c r="AJ246" i="1" l="1"/>
  <c r="AJ248" i="1" s="1"/>
  <c r="L100" i="33"/>
  <c r="L102" i="14"/>
  <c r="AJ245" i="4"/>
  <c r="AJ249" i="1"/>
  <c r="AK246" i="1" s="1"/>
  <c r="AK248" i="1" l="1"/>
  <c r="AJ264" i="4"/>
  <c r="L300" i="4"/>
  <c r="AK245" i="4" l="1"/>
  <c r="AK249" i="1"/>
  <c r="AL246" i="1" s="1"/>
  <c r="AK264" i="4" l="1"/>
  <c r="J77" i="33"/>
  <c r="K77" i="33"/>
  <c r="J79" i="14"/>
  <c r="J174" i="14" s="1"/>
  <c r="K79" i="14"/>
  <c r="K174" i="14" s="1"/>
  <c r="K172" i="33" l="1"/>
  <c r="K300" i="4"/>
  <c r="J300" i="4"/>
  <c r="J172" i="33"/>
  <c r="G62" i="34"/>
  <c r="F62" i="34"/>
  <c r="N300" i="4" l="1"/>
  <c r="H300" i="4"/>
  <c r="F211" i="25"/>
  <c r="R257" i="4" l="1"/>
  <c r="AD257" i="4"/>
  <c r="AP257" i="4"/>
  <c r="BB257" i="4"/>
  <c r="BN257" i="4"/>
  <c r="BZ257" i="4"/>
  <c r="CL257" i="4"/>
  <c r="CX257" i="4"/>
  <c r="DJ257" i="4"/>
  <c r="DV257" i="4"/>
  <c r="EH257" i="4"/>
  <c r="R236" i="1"/>
  <c r="AD236" i="1"/>
  <c r="AP236" i="1"/>
  <c r="BB236" i="1"/>
  <c r="BN236" i="1"/>
  <c r="BZ236" i="1"/>
  <c r="CL236" i="1"/>
  <c r="CX236" i="1"/>
  <c r="DJ236" i="1"/>
  <c r="DV236" i="1"/>
  <c r="EH236" i="1"/>
  <c r="AL247" i="1" l="1"/>
  <c r="AL248" i="1"/>
  <c r="AL255" i="1"/>
  <c r="AL245" i="4" l="1"/>
  <c r="AL264" i="4"/>
  <c r="AL249" i="1"/>
  <c r="AM246" i="1" s="1"/>
  <c r="AJ284" i="4"/>
  <c r="H284" i="4" s="1"/>
  <c r="H74" i="26"/>
  <c r="AM247" i="1"/>
  <c r="AM255" i="1"/>
  <c r="AM248" i="1" l="1"/>
  <c r="AM249" i="1" s="1"/>
  <c r="AN246" i="1" s="1"/>
  <c r="L81" i="33"/>
  <c r="L83" i="14"/>
  <c r="L77" i="33"/>
  <c r="L79" i="14"/>
  <c r="AM245" i="4"/>
  <c r="AM264" i="4" l="1"/>
  <c r="L172" i="33"/>
  <c r="H65" i="34"/>
  <c r="L160" i="14"/>
  <c r="L316" i="4"/>
  <c r="L158" i="33"/>
  <c r="H62" i="34"/>
  <c r="L174" i="14"/>
  <c r="N316" i="4" l="1"/>
  <c r="H316" i="4"/>
  <c r="H78" i="34"/>
  <c r="DP40" i="13" l="1"/>
  <c r="G77" i="13"/>
  <c r="H77" i="13"/>
  <c r="DP179" i="13"/>
  <c r="DP15" i="13" s="1"/>
  <c r="H15" i="13" s="1"/>
  <c r="F40" i="13" l="1"/>
  <c r="F13" i="20" s="1"/>
  <c r="H179" i="13"/>
  <c r="J9" i="13" a="1"/>
  <c r="K9" i="13" l="1"/>
  <c r="K13" i="13" s="1"/>
  <c r="Q9" i="13"/>
  <c r="Q13" i="13" s="1"/>
  <c r="W9" i="13"/>
  <c r="W13" i="13" s="1"/>
  <c r="AC9" i="13"/>
  <c r="AC13" i="13" s="1"/>
  <c r="AI9" i="13"/>
  <c r="AI13" i="13" s="1"/>
  <c r="AP9" i="13"/>
  <c r="AP13" i="13" s="1"/>
  <c r="AV9" i="13"/>
  <c r="AV13" i="13" s="1"/>
  <c r="BB9" i="13"/>
  <c r="BB13" i="13" s="1"/>
  <c r="BH9" i="13"/>
  <c r="BH13" i="13" s="1"/>
  <c r="BN9" i="13"/>
  <c r="BN13" i="13" s="1"/>
  <c r="BT9" i="13"/>
  <c r="BT13" i="13" s="1"/>
  <c r="BZ9" i="13"/>
  <c r="BZ13" i="13" s="1"/>
  <c r="CF9" i="13"/>
  <c r="CF13" i="13" s="1"/>
  <c r="CL9" i="13"/>
  <c r="CL13" i="13" s="1"/>
  <c r="CR9" i="13"/>
  <c r="CR13" i="13" s="1"/>
  <c r="CX9" i="13"/>
  <c r="CX13" i="13" s="1"/>
  <c r="DD9" i="13"/>
  <c r="DD13" i="13" s="1"/>
  <c r="DN9" i="13"/>
  <c r="DN13" i="13" s="1"/>
  <c r="DT9" i="13"/>
  <c r="DT13" i="13" s="1"/>
  <c r="DZ9" i="13"/>
  <c r="DZ13" i="13" s="1"/>
  <c r="EF9" i="13"/>
  <c r="EF13" i="13" s="1"/>
  <c r="AT9" i="13"/>
  <c r="AT13" i="13" s="1"/>
  <c r="BX9" i="13"/>
  <c r="BX13" i="13" s="1"/>
  <c r="DH9" i="13"/>
  <c r="DH13" i="13" s="1"/>
  <c r="O9" i="13"/>
  <c r="O13" i="13" s="1"/>
  <c r="ED9" i="13"/>
  <c r="ED13" i="13" s="1"/>
  <c r="DI9" i="13"/>
  <c r="DI13" i="13" s="1"/>
  <c r="L9" i="13"/>
  <c r="L13" i="13" s="1"/>
  <c r="R9" i="13"/>
  <c r="R13" i="13" s="1"/>
  <c r="X9" i="13"/>
  <c r="X13" i="13" s="1"/>
  <c r="AD9" i="13"/>
  <c r="AD13" i="13" s="1"/>
  <c r="AJ9" i="13"/>
  <c r="AJ13" i="13" s="1"/>
  <c r="AQ9" i="13"/>
  <c r="AQ13" i="13" s="1"/>
  <c r="AW9" i="13"/>
  <c r="AW13" i="13" s="1"/>
  <c r="BC9" i="13"/>
  <c r="BC13" i="13" s="1"/>
  <c r="BI9" i="13"/>
  <c r="BI13" i="13" s="1"/>
  <c r="BO9" i="13"/>
  <c r="BO13" i="13" s="1"/>
  <c r="BU9" i="13"/>
  <c r="BU13" i="13" s="1"/>
  <c r="CA9" i="13"/>
  <c r="CA13" i="13" s="1"/>
  <c r="CG9" i="13"/>
  <c r="CG13" i="13" s="1"/>
  <c r="CM9" i="13"/>
  <c r="CM13" i="13" s="1"/>
  <c r="CS9" i="13"/>
  <c r="CS13" i="13" s="1"/>
  <c r="CY9" i="13"/>
  <c r="CY13" i="13" s="1"/>
  <c r="DE9" i="13"/>
  <c r="DE13" i="13" s="1"/>
  <c r="DO9" i="13"/>
  <c r="DO13" i="13" s="1"/>
  <c r="DU9" i="13"/>
  <c r="DU13" i="13" s="1"/>
  <c r="EA9" i="13"/>
  <c r="EA13" i="13" s="1"/>
  <c r="EG9" i="13"/>
  <c r="EG13" i="13" s="1"/>
  <c r="N9" i="13"/>
  <c r="N13" i="13" s="1"/>
  <c r="Z9" i="13"/>
  <c r="Z13" i="13" s="1"/>
  <c r="AM9" i="13"/>
  <c r="AM13" i="13" s="1"/>
  <c r="AY9" i="13"/>
  <c r="AY13" i="13" s="1"/>
  <c r="BK9" i="13"/>
  <c r="BK13" i="13" s="1"/>
  <c r="BW9" i="13"/>
  <c r="BW13" i="13" s="1"/>
  <c r="CI9" i="13"/>
  <c r="CI13" i="13" s="1"/>
  <c r="CU9" i="13"/>
  <c r="CU13" i="13" s="1"/>
  <c r="DG9" i="13"/>
  <c r="DG13" i="13" s="1"/>
  <c r="DW9" i="13"/>
  <c r="DW13" i="13" s="1"/>
  <c r="AA9" i="13"/>
  <c r="AA13" i="13" s="1"/>
  <c r="BF9" i="13"/>
  <c r="BF13" i="13" s="1"/>
  <c r="BR9" i="13"/>
  <c r="BR13" i="13" s="1"/>
  <c r="CJ9" i="13"/>
  <c r="CJ13" i="13" s="1"/>
  <c r="DB9" i="13"/>
  <c r="DB13" i="13" s="1"/>
  <c r="DX9" i="13"/>
  <c r="DX13" i="13" s="1"/>
  <c r="DK9" i="13"/>
  <c r="DK13" i="13" s="1"/>
  <c r="T9" i="13"/>
  <c r="T13" i="13" s="1"/>
  <c r="AF9" i="13"/>
  <c r="AF13" i="13" s="1"/>
  <c r="AS9" i="13"/>
  <c r="AS13" i="13" s="1"/>
  <c r="BE9" i="13"/>
  <c r="BE13" i="13" s="1"/>
  <c r="BQ9" i="13"/>
  <c r="BQ13" i="13" s="1"/>
  <c r="CC9" i="13"/>
  <c r="CC13" i="13" s="1"/>
  <c r="CO9" i="13"/>
  <c r="CO13" i="13" s="1"/>
  <c r="DA9" i="13"/>
  <c r="DA13" i="13" s="1"/>
  <c r="DQ9" i="13"/>
  <c r="DQ13" i="13" s="1"/>
  <c r="EC9" i="13"/>
  <c r="EC13" i="13" s="1"/>
  <c r="DJ9" i="13"/>
  <c r="DJ13" i="13" s="1"/>
  <c r="M9" i="13"/>
  <c r="M13" i="13" s="1"/>
  <c r="S9" i="13"/>
  <c r="S13" i="13" s="1"/>
  <c r="Y9" i="13"/>
  <c r="Y13" i="13" s="1"/>
  <c r="AE9" i="13"/>
  <c r="AE13" i="13" s="1"/>
  <c r="AL9" i="13"/>
  <c r="AL13" i="13" s="1"/>
  <c r="AR9" i="13"/>
  <c r="AR13" i="13" s="1"/>
  <c r="AX9" i="13"/>
  <c r="AX13" i="13" s="1"/>
  <c r="BD9" i="13"/>
  <c r="BD13" i="13" s="1"/>
  <c r="BJ9" i="13"/>
  <c r="BJ13" i="13" s="1"/>
  <c r="BP9" i="13"/>
  <c r="BP13" i="13" s="1"/>
  <c r="BV9" i="13"/>
  <c r="BV13" i="13" s="1"/>
  <c r="CB9" i="13"/>
  <c r="CB13" i="13" s="1"/>
  <c r="CH9" i="13"/>
  <c r="CH13" i="13" s="1"/>
  <c r="CN9" i="13"/>
  <c r="CN13" i="13" s="1"/>
  <c r="CT9" i="13"/>
  <c r="CT13" i="13" s="1"/>
  <c r="CZ9" i="13"/>
  <c r="CZ13" i="13" s="1"/>
  <c r="DF9" i="13"/>
  <c r="DF13" i="13" s="1"/>
  <c r="DP9" i="13"/>
  <c r="DP13" i="13" s="1"/>
  <c r="DV9" i="13"/>
  <c r="DV13" i="13" s="1"/>
  <c r="EB9" i="13"/>
  <c r="EB13" i="13" s="1"/>
  <c r="EH9" i="13"/>
  <c r="EH13" i="13" s="1"/>
  <c r="U9" i="13"/>
  <c r="U13" i="13" s="1"/>
  <c r="AG9" i="13"/>
  <c r="AG13" i="13" s="1"/>
  <c r="AN9" i="13"/>
  <c r="AN13" i="13" s="1"/>
  <c r="AZ9" i="13"/>
  <c r="AZ13" i="13" s="1"/>
  <c r="BL9" i="13"/>
  <c r="BL13" i="13" s="1"/>
  <c r="CD9" i="13"/>
  <c r="CD13" i="13" s="1"/>
  <c r="CP9" i="13"/>
  <c r="CP13" i="13" s="1"/>
  <c r="DR9" i="13"/>
  <c r="DR13" i="13" s="1"/>
  <c r="J9" i="13"/>
  <c r="P9" i="13"/>
  <c r="P13" i="13" s="1"/>
  <c r="V9" i="13"/>
  <c r="V13" i="13" s="1"/>
  <c r="AB9" i="13"/>
  <c r="AB13" i="13" s="1"/>
  <c r="AH9" i="13"/>
  <c r="AH13" i="13" s="1"/>
  <c r="AO9" i="13"/>
  <c r="AO13" i="13" s="1"/>
  <c r="AU9" i="13"/>
  <c r="AU13" i="13" s="1"/>
  <c r="BA9" i="13"/>
  <c r="BA13" i="13" s="1"/>
  <c r="BG9" i="13"/>
  <c r="BG13" i="13" s="1"/>
  <c r="BM9" i="13"/>
  <c r="BM13" i="13" s="1"/>
  <c r="BS9" i="13"/>
  <c r="BS13" i="13" s="1"/>
  <c r="BY9" i="13"/>
  <c r="BY13" i="13" s="1"/>
  <c r="CE9" i="13"/>
  <c r="CE13" i="13" s="1"/>
  <c r="CK9" i="13"/>
  <c r="CK13" i="13" s="1"/>
  <c r="CQ9" i="13"/>
  <c r="CQ13" i="13" s="1"/>
  <c r="CW9" i="13"/>
  <c r="CW13" i="13" s="1"/>
  <c r="DC9" i="13"/>
  <c r="DC13" i="13" s="1"/>
  <c r="DM9" i="13"/>
  <c r="DM13" i="13" s="1"/>
  <c r="DS9" i="13"/>
  <c r="DS13" i="13" s="1"/>
  <c r="DY9" i="13"/>
  <c r="DY13" i="13" s="1"/>
  <c r="EE9" i="13"/>
  <c r="EE13" i="13" s="1"/>
  <c r="DL9" i="13"/>
  <c r="DL13" i="13" s="1"/>
  <c r="CV9" i="13"/>
  <c r="CV13" i="13" s="1"/>
  <c r="AK9" i="13"/>
  <c r="AK13" i="13" s="1"/>
  <c r="U9" i="14" l="1"/>
  <c r="L9" i="14"/>
  <c r="H7" i="34" s="1"/>
  <c r="P9" i="14"/>
  <c r="L7" i="34" s="1"/>
  <c r="O9" i="14"/>
  <c r="K7" i="34" s="1"/>
  <c r="T9" i="14"/>
  <c r="P7" i="34" s="1"/>
  <c r="Q9" i="14"/>
  <c r="M7" i="34" s="1"/>
  <c r="J13" i="13"/>
  <c r="H9" i="13"/>
  <c r="N9" i="14"/>
  <c r="J7" i="34" s="1"/>
  <c r="M9" i="14"/>
  <c r="I7" i="34" s="1"/>
  <c r="K9" i="14"/>
  <c r="S9" i="14"/>
  <c r="O7" i="34" s="1"/>
  <c r="R9" i="14"/>
  <c r="N7" i="34" s="1"/>
  <c r="J16" i="13" l="1"/>
  <c r="K12" i="13" s="1"/>
  <c r="J9" i="14"/>
  <c r="H13" i="13"/>
  <c r="G7" i="34"/>
  <c r="F7" i="34" l="1"/>
  <c r="H9" i="14"/>
  <c r="K20" i="13"/>
  <c r="K21" i="13" s="1"/>
  <c r="K14" i="13" s="1"/>
  <c r="K16" i="13" s="1"/>
  <c r="L12" i="13" s="1"/>
  <c r="L20" i="13" l="1"/>
  <c r="L21" i="13" s="1"/>
  <c r="L14" i="13" s="1"/>
  <c r="L16" i="13" s="1"/>
  <c r="M12" i="13" s="1"/>
  <c r="M20" i="13" l="1"/>
  <c r="M21" i="13" s="1"/>
  <c r="M14" i="13" s="1"/>
  <c r="M16" i="13" s="1"/>
  <c r="N12" i="13" s="1"/>
  <c r="N20" i="13" l="1"/>
  <c r="N21" i="13" s="1"/>
  <c r="N14" i="13" s="1"/>
  <c r="N16" i="13" s="1"/>
  <c r="O12" i="13" s="1"/>
  <c r="O20" i="13" l="1"/>
  <c r="O21" i="13" s="1"/>
  <c r="O14" i="13" s="1"/>
  <c r="O16" i="13" s="1"/>
  <c r="P12" i="13" s="1"/>
  <c r="P20" i="13" l="1"/>
  <c r="P21" i="13" s="1"/>
  <c r="P14" i="13" s="1"/>
  <c r="P16" i="13" s="1"/>
  <c r="J12" i="14" l="1"/>
  <c r="F10" i="34" s="1"/>
  <c r="F11" i="34" s="1"/>
  <c r="J100" i="14"/>
  <c r="F77" i="34" s="1"/>
  <c r="Q12" i="13"/>
  <c r="J13" i="14" l="1"/>
  <c r="Q20" i="13"/>
  <c r="Q21" i="13" s="1"/>
  <c r="Q14" i="13" s="1"/>
  <c r="Q16" i="13" l="1"/>
  <c r="R12" i="13" s="1"/>
  <c r="R20" i="13" l="1"/>
  <c r="R21" i="13" s="1"/>
  <c r="R14" i="13" s="1"/>
  <c r="R16" i="13" l="1"/>
  <c r="S12" i="13" s="1"/>
  <c r="S20" i="13" l="1"/>
  <c r="S21" i="13" s="1"/>
  <c r="S14" i="13" s="1"/>
  <c r="S16" i="13" s="1"/>
  <c r="T12" i="13" s="1"/>
  <c r="T20" i="13" l="1"/>
  <c r="T21" i="13" s="1"/>
  <c r="T14" i="13" s="1"/>
  <c r="T16" i="13" s="1"/>
  <c r="U12" i="13" s="1"/>
  <c r="U20" i="13" l="1"/>
  <c r="U21" i="13" s="1"/>
  <c r="U14" i="13" s="1"/>
  <c r="U16" i="13" s="1"/>
  <c r="V12" i="13" s="1"/>
  <c r="V20" i="13" l="1"/>
  <c r="V21" i="13" s="1"/>
  <c r="V14" i="13" s="1"/>
  <c r="V16" i="13" s="1"/>
  <c r="W12" i="13" s="1"/>
  <c r="W20" i="13" l="1"/>
  <c r="W21" i="13" s="1"/>
  <c r="W14" i="13" s="1"/>
  <c r="W16" i="13" s="1"/>
  <c r="X12" i="13" s="1"/>
  <c r="X20" i="13" l="1"/>
  <c r="X21" i="13" s="1"/>
  <c r="X14" i="13" s="1"/>
  <c r="X16" i="13" s="1"/>
  <c r="Y12" i="13" s="1"/>
  <c r="Y20" i="13" l="1"/>
  <c r="Y21" i="13" s="1"/>
  <c r="Y14" i="13" s="1"/>
  <c r="Y16" i="13" s="1"/>
  <c r="Z12" i="13" s="1"/>
  <c r="Z20" i="13" l="1"/>
  <c r="Z21" i="13" s="1"/>
  <c r="Z14" i="13" s="1"/>
  <c r="Z16" i="13" s="1"/>
  <c r="AA12" i="13" s="1"/>
  <c r="AA20" i="13" l="1"/>
  <c r="AA21" i="13" s="1"/>
  <c r="AA14" i="13" s="1"/>
  <c r="AA16" i="13" s="1"/>
  <c r="AB12" i="13" s="1"/>
  <c r="AB20" i="13" l="1"/>
  <c r="AB21" i="13" s="1"/>
  <c r="AB14" i="13" s="1"/>
  <c r="AB16" i="13" s="1"/>
  <c r="K100" i="14" s="1"/>
  <c r="AC12" i="13" l="1"/>
  <c r="G77" i="34"/>
  <c r="AC20" i="13" l="1"/>
  <c r="AC21" i="13" s="1"/>
  <c r="AC14" i="13" s="1"/>
  <c r="AC16" i="13" s="1"/>
  <c r="AD12" i="13" s="1"/>
  <c r="AD20" i="13" l="1"/>
  <c r="AD21" i="13" s="1"/>
  <c r="AD14" i="13" s="1"/>
  <c r="AD16" i="13" s="1"/>
  <c r="AE12" i="13" s="1"/>
  <c r="AE20" i="13" l="1"/>
  <c r="AE21" i="13" s="1"/>
  <c r="AE14" i="13" s="1"/>
  <c r="AE16" i="13" l="1"/>
  <c r="AF12" i="13" s="1"/>
  <c r="AF20" i="13" l="1"/>
  <c r="AF21" i="13" s="1"/>
  <c r="AF14" i="13" s="1"/>
  <c r="AF16" i="13" s="1"/>
  <c r="AG12" i="13" s="1"/>
  <c r="AG20" i="13" l="1"/>
  <c r="AG21" i="13" s="1"/>
  <c r="AG14" i="13" s="1"/>
  <c r="AG16" i="13" s="1"/>
  <c r="AH12" i="13" s="1"/>
  <c r="AH20" i="13" l="1"/>
  <c r="AH21" i="13" s="1"/>
  <c r="AH14" i="13" s="1"/>
  <c r="AH16" i="13" s="1"/>
  <c r="AI12" i="13" s="1"/>
  <c r="AI20" i="13" l="1"/>
  <c r="AI21" i="13" s="1"/>
  <c r="AI14" i="13" s="1"/>
  <c r="AI16" i="13" s="1"/>
  <c r="AJ12" i="13" s="1"/>
  <c r="AJ20" i="13" l="1"/>
  <c r="AJ21" i="13" s="1"/>
  <c r="AJ14" i="13" s="1"/>
  <c r="AJ16" i="13" s="1"/>
  <c r="AK12" i="13" s="1"/>
  <c r="AK20" i="13" l="1"/>
  <c r="AK21" i="13" s="1"/>
  <c r="AK14" i="13" s="1"/>
  <c r="AK16" i="13" s="1"/>
  <c r="AL12" i="13" s="1"/>
  <c r="AL20" i="13" l="1"/>
  <c r="AL21" i="13" s="1"/>
  <c r="AL14" i="13" s="1"/>
  <c r="AL16" i="13" s="1"/>
  <c r="AM12" i="13" s="1"/>
  <c r="AM20" i="13" l="1"/>
  <c r="AM21" i="13" s="1"/>
  <c r="AM14" i="13" s="1"/>
  <c r="AM16" i="13" s="1"/>
  <c r="AN12" i="13" s="1"/>
  <c r="AN20" i="13" l="1"/>
  <c r="AN21" i="13" s="1"/>
  <c r="AN14" i="13" s="1"/>
  <c r="AN16" i="13" s="1"/>
  <c r="L100" i="14" s="1"/>
  <c r="H77" i="34" l="1"/>
  <c r="AO12" i="13"/>
  <c r="AO20" i="13" l="1"/>
  <c r="AO21" i="13" s="1"/>
  <c r="AO14" i="13" s="1"/>
  <c r="AO16" i="13" s="1"/>
  <c r="AP12" i="13" s="1"/>
  <c r="AP20" i="13" l="1"/>
  <c r="AP21" i="13" s="1"/>
  <c r="AP14" i="13" s="1"/>
  <c r="AP16" i="13" s="1"/>
  <c r="AQ12" i="13" s="1"/>
  <c r="AQ20" i="13" l="1"/>
  <c r="AQ21" i="13" s="1"/>
  <c r="AQ14" i="13" s="1"/>
  <c r="AQ16" i="13" s="1"/>
  <c r="AR12" i="13" s="1"/>
  <c r="AR20" i="13" l="1"/>
  <c r="AR21" i="13" s="1"/>
  <c r="AR14" i="13" s="1"/>
  <c r="AR16" i="13" s="1"/>
  <c r="AS12" i="13" s="1"/>
  <c r="AS20" i="13" s="1"/>
  <c r="AS21" i="13" s="1"/>
  <c r="AS14" i="13" s="1"/>
  <c r="AS16" i="13" s="1"/>
  <c r="AT12" i="13" s="1"/>
  <c r="AT20" i="13" s="1"/>
  <c r="AT21" i="13" s="1"/>
  <c r="AT14" i="13" s="1"/>
  <c r="AT16" i="13" s="1"/>
  <c r="AU12" i="13" s="1"/>
  <c r="AU20" i="13" s="1"/>
  <c r="AU21" i="13" s="1"/>
  <c r="AU14" i="13" s="1"/>
  <c r="AU16" i="13" s="1"/>
  <c r="AV12" i="13" s="1"/>
  <c r="AV20" i="13" s="1"/>
  <c r="AV21" i="13" s="1"/>
  <c r="AV14" i="13" s="1"/>
  <c r="AV16" i="13" s="1"/>
  <c r="AW12" i="13" s="1"/>
  <c r="AW20" i="13" s="1"/>
  <c r="AW21" i="13" s="1"/>
  <c r="AW14" i="13" s="1"/>
  <c r="AW16" i="13" s="1"/>
  <c r="AX12" i="13" s="1"/>
  <c r="AX20" i="13" l="1"/>
  <c r="AX21" i="13" s="1"/>
  <c r="AX14" i="13" s="1"/>
  <c r="AX16" i="13" s="1"/>
  <c r="AY12" i="13" s="1"/>
  <c r="AY20" i="13" l="1"/>
  <c r="AY21" i="13" s="1"/>
  <c r="AY14" i="13" s="1"/>
  <c r="AY16" i="13" s="1"/>
  <c r="AZ12" i="13" s="1"/>
  <c r="AZ20" i="13" l="1"/>
  <c r="AZ21" i="13" s="1"/>
  <c r="AZ14" i="13" s="1"/>
  <c r="AZ16" i="13" s="1"/>
  <c r="M100" i="14" s="1"/>
  <c r="BA12" i="13" l="1"/>
  <c r="I77" i="34"/>
  <c r="BA20" i="13" l="1"/>
  <c r="BA21" i="13" s="1"/>
  <c r="BA14" i="13" s="1"/>
  <c r="BA16" i="13" s="1"/>
  <c r="BB12" i="13" s="1"/>
  <c r="BB20" i="13" l="1"/>
  <c r="BB21" i="13" s="1"/>
  <c r="BB14" i="13" s="1"/>
  <c r="BB16" i="13" s="1"/>
  <c r="BC12" i="13" s="1"/>
  <c r="BC20" i="13" l="1"/>
  <c r="BC21" i="13" s="1"/>
  <c r="BC14" i="13" s="1"/>
  <c r="BC16" i="13" s="1"/>
  <c r="BD12" i="13" s="1"/>
  <c r="BD20" i="13" l="1"/>
  <c r="BD21" i="13" s="1"/>
  <c r="BD14" i="13" s="1"/>
  <c r="BD16" i="13" s="1"/>
  <c r="BE12" i="13" s="1"/>
  <c r="BE20" i="13" s="1"/>
  <c r="BE21" i="13" s="1"/>
  <c r="BE14" i="13" s="1"/>
  <c r="BE16" i="13" s="1"/>
  <c r="BF12" i="13" s="1"/>
  <c r="BF20" i="13" s="1"/>
  <c r="BF21" i="13" s="1"/>
  <c r="BF14" i="13" s="1"/>
  <c r="BF16" i="13" s="1"/>
  <c r="BG12" i="13" s="1"/>
  <c r="BG20" i="13" s="1"/>
  <c r="BG21" i="13" s="1"/>
  <c r="BG14" i="13" s="1"/>
  <c r="BG16" i="13" s="1"/>
  <c r="BH12" i="13" s="1"/>
  <c r="BH20" i="13" s="1"/>
  <c r="BH21" i="13" s="1"/>
  <c r="BH14" i="13" s="1"/>
  <c r="BH16" i="13" s="1"/>
  <c r="BI12" i="13" s="1"/>
  <c r="BI20" i="13" s="1"/>
  <c r="BI21" i="13" s="1"/>
  <c r="BI14" i="13" s="1"/>
  <c r="BI16" i="13" s="1"/>
  <c r="BJ12" i="13" s="1"/>
  <c r="BJ20" i="13" l="1"/>
  <c r="BJ21" i="13" s="1"/>
  <c r="BJ14" i="13" s="1"/>
  <c r="BJ16" i="13" s="1"/>
  <c r="BK12" i="13" s="1"/>
  <c r="BK20" i="13" l="1"/>
  <c r="BK21" i="13" s="1"/>
  <c r="BK14" i="13" s="1"/>
  <c r="BK16" i="13" s="1"/>
  <c r="BL12" i="13" s="1"/>
  <c r="BL20" i="13" l="1"/>
  <c r="BL21" i="13" s="1"/>
  <c r="BL14" i="13" s="1"/>
  <c r="BL16" i="13" s="1"/>
  <c r="N100" i="14" s="1"/>
  <c r="J77" i="34" l="1"/>
  <c r="BM12" i="13"/>
  <c r="BM20" i="13" l="1"/>
  <c r="BM21" i="13" s="1"/>
  <c r="BM14" i="13" s="1"/>
  <c r="BM16" i="13" s="1"/>
  <c r="BN12" i="13" s="1"/>
  <c r="BN20" i="13" s="1"/>
  <c r="BN21" i="13" s="1"/>
  <c r="BN14" i="13" s="1"/>
  <c r="BN16" i="13" s="1"/>
  <c r="BO12" i="13" s="1"/>
  <c r="BO20" i="13" l="1"/>
  <c r="BO21" i="13" s="1"/>
  <c r="BO14" i="13" s="1"/>
  <c r="BO16" i="13" s="1"/>
  <c r="BP12" i="13" s="1"/>
  <c r="BP20" i="13" l="1"/>
  <c r="BP21" i="13" s="1"/>
  <c r="BP14" i="13" s="1"/>
  <c r="BP16" i="13" s="1"/>
  <c r="BQ12" i="13" s="1"/>
  <c r="BQ20" i="13" s="1"/>
  <c r="BQ21" i="13" s="1"/>
  <c r="BQ14" i="13" s="1"/>
  <c r="BQ16" i="13" s="1"/>
  <c r="BR12" i="13" s="1"/>
  <c r="BR20" i="13" s="1"/>
  <c r="BR21" i="13" s="1"/>
  <c r="BR14" i="13" s="1"/>
  <c r="BR16" i="13" s="1"/>
  <c r="BS12" i="13" s="1"/>
  <c r="BS20" i="13" l="1"/>
  <c r="BS21" i="13" s="1"/>
  <c r="BS14" i="13" s="1"/>
  <c r="BS16" i="13" s="1"/>
  <c r="BT12" i="13" s="1"/>
  <c r="BT20" i="13" l="1"/>
  <c r="BT21" i="13" s="1"/>
  <c r="BT14" i="13" s="1"/>
  <c r="BT16" i="13" s="1"/>
  <c r="BU12" i="13" s="1"/>
  <c r="BU20" i="13" l="1"/>
  <c r="BU21" i="13" s="1"/>
  <c r="BU14" i="13" s="1"/>
  <c r="BU16" i="13" s="1"/>
  <c r="BV12" i="13" s="1"/>
  <c r="BV20" i="13" l="1"/>
  <c r="BV21" i="13" s="1"/>
  <c r="BV14" i="13" s="1"/>
  <c r="BV16" i="13" s="1"/>
  <c r="BW12" i="13" s="1"/>
  <c r="BW20" i="13" l="1"/>
  <c r="BW21" i="13" s="1"/>
  <c r="BW14" i="13" s="1"/>
  <c r="BW16" i="13" s="1"/>
  <c r="BX12" i="13" s="1"/>
  <c r="BX20" i="13" l="1"/>
  <c r="BX21" i="13" s="1"/>
  <c r="BX14" i="13" s="1"/>
  <c r="BX16" i="13" s="1"/>
  <c r="O100" i="14" s="1"/>
  <c r="K77" i="34" l="1"/>
  <c r="BY12" i="13"/>
  <c r="BY20" i="13" l="1"/>
  <c r="BY21" i="13" s="1"/>
  <c r="BY14" i="13" s="1"/>
  <c r="BY16" i="13" s="1"/>
  <c r="BZ12" i="13" s="1"/>
  <c r="BZ20" i="13" l="1"/>
  <c r="BZ21" i="13" s="1"/>
  <c r="BZ14" i="13" s="1"/>
  <c r="BZ16" i="13" s="1"/>
  <c r="CA12" i="13" s="1"/>
  <c r="CA20" i="13" l="1"/>
  <c r="CA21" i="13" s="1"/>
  <c r="CA14" i="13" s="1"/>
  <c r="CA16" i="13" s="1"/>
  <c r="CB12" i="13" s="1"/>
  <c r="CB20" i="13" l="1"/>
  <c r="CB21" i="13" s="1"/>
  <c r="CB14" i="13" s="1"/>
  <c r="CB16" i="13" s="1"/>
  <c r="CC12" i="13" s="1"/>
  <c r="CC20" i="13" s="1"/>
  <c r="CC21" i="13" s="1"/>
  <c r="CC14" i="13" s="1"/>
  <c r="CC16" i="13" s="1"/>
  <c r="CD12" i="13" s="1"/>
  <c r="CD20" i="13" s="1"/>
  <c r="CD21" i="13" s="1"/>
  <c r="CD14" i="13" s="1"/>
  <c r="CD16" i="13" s="1"/>
  <c r="CE12" i="13" s="1"/>
  <c r="CE20" i="13" s="1"/>
  <c r="CE21" i="13" s="1"/>
  <c r="CE14" i="13" s="1"/>
  <c r="CE16" i="13" s="1"/>
  <c r="CF12" i="13" s="1"/>
  <c r="CF20" i="13" l="1"/>
  <c r="CF21" i="13" s="1"/>
  <c r="CF14" i="13" s="1"/>
  <c r="CF16" i="13" s="1"/>
  <c r="CG12" i="13" s="1"/>
  <c r="CG20" i="13" l="1"/>
  <c r="CG21" i="13" s="1"/>
  <c r="CG14" i="13" s="1"/>
  <c r="CG16" i="13" s="1"/>
  <c r="CH12" i="13" s="1"/>
  <c r="CH20" i="13" l="1"/>
  <c r="CH21" i="13" s="1"/>
  <c r="CH14" i="13" s="1"/>
  <c r="CH16" i="13" s="1"/>
  <c r="CI12" i="13" s="1"/>
  <c r="CI20" i="13" l="1"/>
  <c r="CI21" i="13" s="1"/>
  <c r="CI14" i="13" s="1"/>
  <c r="CI16" i="13" s="1"/>
  <c r="CJ12" i="13" s="1"/>
  <c r="CJ20" i="13" l="1"/>
  <c r="CJ21" i="13" s="1"/>
  <c r="CJ14" i="13" s="1"/>
  <c r="CJ16" i="13" s="1"/>
  <c r="P100" i="14" s="1"/>
  <c r="CK12" i="13" l="1"/>
  <c r="CK20" i="13" l="1"/>
  <c r="CK21" i="13" s="1"/>
  <c r="CK14" i="13" s="1"/>
  <c r="CK16" i="13" s="1"/>
  <c r="CL12" i="13" s="1"/>
  <c r="L77" i="34"/>
  <c r="CL20" i="13" l="1"/>
  <c r="CL21" i="13" s="1"/>
  <c r="CL14" i="13" s="1"/>
  <c r="CL16" i="13" s="1"/>
  <c r="CM12" i="13" s="1"/>
  <c r="CM20" i="13" l="1"/>
  <c r="CM21" i="13" s="1"/>
  <c r="CM14" i="13" s="1"/>
  <c r="CM16" i="13" l="1"/>
  <c r="CN12" i="13" s="1"/>
  <c r="CN20" i="13" l="1"/>
  <c r="CN21" i="13" s="1"/>
  <c r="CN14" i="13" s="1"/>
  <c r="CN16" i="13" l="1"/>
  <c r="CO12" i="13" s="1"/>
  <c r="CO20" i="13" l="1"/>
  <c r="CO21" i="13" s="1"/>
  <c r="CO14" i="13" s="1"/>
  <c r="CO16" i="13" s="1"/>
  <c r="CP12" i="13" s="1"/>
  <c r="CP20" i="13" l="1"/>
  <c r="CP21" i="13" s="1"/>
  <c r="CP14" i="13" s="1"/>
  <c r="CP16" i="13" s="1"/>
  <c r="CQ12" i="13" s="1"/>
  <c r="CQ20" i="13" l="1"/>
  <c r="CQ21" i="13" s="1"/>
  <c r="CQ14" i="13" s="1"/>
  <c r="CQ16" i="13" s="1"/>
  <c r="CR12" i="13" s="1"/>
  <c r="CR20" i="13" l="1"/>
  <c r="CR21" i="13" s="1"/>
  <c r="CR14" i="13" s="1"/>
  <c r="CR16" i="13" s="1"/>
  <c r="CS12" i="13" s="1"/>
  <c r="CS20" i="13" l="1"/>
  <c r="CS21" i="13" s="1"/>
  <c r="CS14" i="13" s="1"/>
  <c r="CS16" i="13" s="1"/>
  <c r="CT12" i="13" s="1"/>
  <c r="CT20" i="13" l="1"/>
  <c r="CT21" i="13" s="1"/>
  <c r="CT14" i="13" s="1"/>
  <c r="CT16" i="13" s="1"/>
  <c r="CU12" i="13" s="1"/>
  <c r="CU20" i="13" l="1"/>
  <c r="CU21" i="13" s="1"/>
  <c r="CU14" i="13" s="1"/>
  <c r="CU16" i="13" s="1"/>
  <c r="CV12" i="13" s="1"/>
  <c r="CV20" i="13" l="1"/>
  <c r="CV21" i="13" s="1"/>
  <c r="CV14" i="13" s="1"/>
  <c r="CV16" i="13" s="1"/>
  <c r="Q100" i="14" s="1"/>
  <c r="CW12" i="13" l="1"/>
  <c r="CW20" i="13" l="1"/>
  <c r="CW21" i="13" s="1"/>
  <c r="CW14" i="13" s="1"/>
  <c r="CW16" i="13" s="1"/>
  <c r="CX12" i="13" s="1"/>
  <c r="M77" i="34"/>
  <c r="CX20" i="13" l="1"/>
  <c r="CX21" i="13" s="1"/>
  <c r="CX14" i="13" s="1"/>
  <c r="CX16" i="13" s="1"/>
  <c r="CY12" i="13" s="1"/>
  <c r="CY20" i="13" l="1"/>
  <c r="CY21" i="13" s="1"/>
  <c r="CY14" i="13" s="1"/>
  <c r="CY16" i="13" s="1"/>
  <c r="CZ12" i="13" s="1"/>
  <c r="CZ20" i="13" l="1"/>
  <c r="CZ21" i="13" s="1"/>
  <c r="CZ14" i="13" s="1"/>
  <c r="CZ16" i="13" s="1"/>
  <c r="DA12" i="13" s="1"/>
  <c r="DA20" i="13" l="1"/>
  <c r="DA21" i="13" s="1"/>
  <c r="DA14" i="13" s="1"/>
  <c r="DA16" i="13" l="1"/>
  <c r="DB12" i="13" s="1"/>
  <c r="DB20" i="13" l="1"/>
  <c r="DB21" i="13" s="1"/>
  <c r="DB14" i="13" s="1"/>
  <c r="DB16" i="13" s="1"/>
  <c r="DC12" i="13" s="1"/>
  <c r="DC20" i="13" l="1"/>
  <c r="DC21" i="13" s="1"/>
  <c r="DC14" i="13" s="1"/>
  <c r="DC16" i="13" s="1"/>
  <c r="DD12" i="13" s="1"/>
  <c r="DD20" i="13" l="1"/>
  <c r="DD21" i="13" s="1"/>
  <c r="DD14" i="13" s="1"/>
  <c r="DD16" i="13" s="1"/>
  <c r="DE12" i="13" s="1"/>
  <c r="DE20" i="13" l="1"/>
  <c r="DE21" i="13" s="1"/>
  <c r="DE14" i="13" s="1"/>
  <c r="DE16" i="13" s="1"/>
  <c r="DF12" i="13" s="1"/>
  <c r="DF20" i="13" l="1"/>
  <c r="DF21" i="13" s="1"/>
  <c r="DF14" i="13" s="1"/>
  <c r="DF16" i="13" s="1"/>
  <c r="DG12" i="13" s="1"/>
  <c r="DG20" i="13" l="1"/>
  <c r="DG21" i="13" s="1"/>
  <c r="DG14" i="13" s="1"/>
  <c r="DG16" i="13" s="1"/>
  <c r="DH12" i="13" s="1"/>
  <c r="DH20" i="13" l="1"/>
  <c r="DH21" i="13" s="1"/>
  <c r="DH14" i="13" s="1"/>
  <c r="DH16" i="13" s="1"/>
  <c r="R100" i="14" s="1"/>
  <c r="DI12" i="13" l="1"/>
  <c r="DI20" i="13" l="1"/>
  <c r="DI21" i="13" s="1"/>
  <c r="DI14" i="13" s="1"/>
  <c r="DI16" i="13" s="1"/>
  <c r="DJ12" i="13" s="1"/>
  <c r="N77" i="34"/>
  <c r="DJ20" i="13" l="1"/>
  <c r="DJ21" i="13" s="1"/>
  <c r="DJ14" i="13" s="1"/>
  <c r="DJ16" i="13" s="1"/>
  <c r="DK12" i="13" s="1"/>
  <c r="DK20" i="13" l="1"/>
  <c r="DK21" i="13" s="1"/>
  <c r="DK14" i="13" s="1"/>
  <c r="DK16" i="13" l="1"/>
  <c r="DL12" i="13" s="1"/>
  <c r="DL20" i="13" l="1"/>
  <c r="DL21" i="13" s="1"/>
  <c r="DL14" i="13" s="1"/>
  <c r="DL16" i="13" s="1"/>
  <c r="DM12" i="13" s="1"/>
  <c r="DM20" i="13" l="1"/>
  <c r="DM21" i="13" s="1"/>
  <c r="DM14" i="13" s="1"/>
  <c r="DM16" i="13" s="1"/>
  <c r="DN12" i="13" s="1"/>
  <c r="DN20" i="13" l="1"/>
  <c r="DN21" i="13" s="1"/>
  <c r="DN14" i="13" s="1"/>
  <c r="DN16" i="13" s="1"/>
  <c r="DO12" i="13" s="1"/>
  <c r="DO20" i="13" l="1"/>
  <c r="DO21" i="13" s="1"/>
  <c r="DO14" i="13" s="1"/>
  <c r="DO16" i="13" s="1"/>
  <c r="DP12" i="13" s="1"/>
  <c r="DP20" i="13" l="1"/>
  <c r="DP21" i="13" s="1"/>
  <c r="DP14" i="13" s="1"/>
  <c r="DP16" i="13" s="1"/>
  <c r="DQ12" i="13" s="1"/>
  <c r="DQ20" i="13" l="1"/>
  <c r="DQ21" i="13" s="1"/>
  <c r="DQ14" i="13" s="1"/>
  <c r="DQ16" i="13" s="1"/>
  <c r="DR12" i="13" s="1"/>
  <c r="DR20" i="13" l="1"/>
  <c r="DR21" i="13" s="1"/>
  <c r="DR14" i="13" s="1"/>
  <c r="DR16" i="13" s="1"/>
  <c r="DS12" i="13" s="1"/>
  <c r="DS20" i="13" l="1"/>
  <c r="DS21" i="13" s="1"/>
  <c r="DS14" i="13" s="1"/>
  <c r="DS16" i="13" s="1"/>
  <c r="DT12" i="13" s="1"/>
  <c r="DT20" i="13" l="1"/>
  <c r="DT21" i="13" s="1"/>
  <c r="DT14" i="13" s="1"/>
  <c r="DT16" i="13" s="1"/>
  <c r="S100" i="14" s="1"/>
  <c r="DU12" i="13" l="1"/>
  <c r="DU20" i="13" l="1"/>
  <c r="DU21" i="13" s="1"/>
  <c r="DU14" i="13" s="1"/>
  <c r="DU16" i="13" s="1"/>
  <c r="DV12" i="13" s="1"/>
  <c r="O77" i="34"/>
  <c r="DV20" i="13" l="1"/>
  <c r="DV21" i="13" s="1"/>
  <c r="DV14" i="13" s="1"/>
  <c r="DV16" i="13" s="1"/>
  <c r="DW12" i="13" s="1"/>
  <c r="DW20" i="13" l="1"/>
  <c r="DW21" i="13" s="1"/>
  <c r="DW14" i="13" s="1"/>
  <c r="DW16" i="13" l="1"/>
  <c r="DX12" i="13" s="1"/>
  <c r="DX20" i="13" l="1"/>
  <c r="DX21" i="13" s="1"/>
  <c r="DX14" i="13" s="1"/>
  <c r="DX16" i="13" l="1"/>
  <c r="DY12" i="13" s="1"/>
  <c r="DY20" i="13" l="1"/>
  <c r="DY21" i="13" s="1"/>
  <c r="DY14" i="13" s="1"/>
  <c r="DY16" i="13" s="1"/>
  <c r="DZ12" i="13" s="1"/>
  <c r="DZ20" i="13" l="1"/>
  <c r="DZ21" i="13" s="1"/>
  <c r="DZ14" i="13" s="1"/>
  <c r="DZ16" i="13" s="1"/>
  <c r="EA12" i="13" s="1"/>
  <c r="EA20" i="13" l="1"/>
  <c r="EA21" i="13" s="1"/>
  <c r="EA14" i="13" s="1"/>
  <c r="EA16" i="13" s="1"/>
  <c r="EB12" i="13" s="1"/>
  <c r="EB20" i="13" l="1"/>
  <c r="EB21" i="13" s="1"/>
  <c r="EB14" i="13" s="1"/>
  <c r="EB16" i="13" s="1"/>
  <c r="EC12" i="13" s="1"/>
  <c r="EC20" i="13" l="1"/>
  <c r="EC21" i="13" s="1"/>
  <c r="EC14" i="13" s="1"/>
  <c r="EC16" i="13" s="1"/>
  <c r="ED12" i="13" s="1"/>
  <c r="ED20" i="13" l="1"/>
  <c r="ED21" i="13" s="1"/>
  <c r="ED14" i="13" s="1"/>
  <c r="ED16" i="13" s="1"/>
  <c r="EE12" i="13" s="1"/>
  <c r="EE20" i="13" l="1"/>
  <c r="EE21" i="13" s="1"/>
  <c r="EE14" i="13" s="1"/>
  <c r="EE16" i="13" s="1"/>
  <c r="EF12" i="13" s="1"/>
  <c r="EF20" i="13" l="1"/>
  <c r="EF21" i="13" s="1"/>
  <c r="EF14" i="13" s="1"/>
  <c r="EF16" i="13" s="1"/>
  <c r="T100" i="14" s="1"/>
  <c r="EG12" i="13" l="1"/>
  <c r="EG20" i="13" l="1"/>
  <c r="EG21" i="13" s="1"/>
  <c r="EG14" i="13" s="1"/>
  <c r="EG16" i="13" s="1"/>
  <c r="EH12" i="13" s="1"/>
  <c r="P77" i="34"/>
  <c r="EH20" i="13" l="1"/>
  <c r="EH21" i="13" s="1"/>
  <c r="EH14" i="13" l="1"/>
  <c r="H21" i="13"/>
  <c r="H14" i="13" s="1"/>
  <c r="K12" i="14" l="1"/>
  <c r="L12" i="14"/>
  <c r="M12" i="14"/>
  <c r="N12" i="14"/>
  <c r="O12" i="14"/>
  <c r="P12" i="14"/>
  <c r="Q12" i="14"/>
  <c r="R12" i="14"/>
  <c r="S12" i="14"/>
  <c r="T12" i="14"/>
  <c r="EH16" i="13"/>
  <c r="U12" i="14"/>
  <c r="U13" i="14" s="1"/>
  <c r="H10" i="34" l="1"/>
  <c r="H11" i="34" s="1"/>
  <c r="L13" i="14"/>
  <c r="G10" i="34"/>
  <c r="G11" i="34" s="1"/>
  <c r="K13" i="14"/>
  <c r="M10" i="34"/>
  <c r="M11" i="34" s="1"/>
  <c r="Q13" i="14"/>
  <c r="O10" i="34"/>
  <c r="O11" i="34" s="1"/>
  <c r="S13" i="14"/>
  <c r="K10" i="34"/>
  <c r="K11" i="34" s="1"/>
  <c r="O13" i="14"/>
  <c r="N10" i="34"/>
  <c r="N11" i="34" s="1"/>
  <c r="R13" i="14"/>
  <c r="J10" i="34"/>
  <c r="J11" i="34" s="1"/>
  <c r="N13" i="14"/>
  <c r="P10" i="34"/>
  <c r="P11" i="34" s="1"/>
  <c r="T13" i="14"/>
  <c r="L10" i="34"/>
  <c r="L11" i="34" s="1"/>
  <c r="P13" i="14"/>
  <c r="I10" i="34"/>
  <c r="I11" i="34" s="1"/>
  <c r="M13" i="14"/>
  <c r="H12" i="14"/>
  <c r="H13" i="14" l="1"/>
  <c r="U101" i="33" l="1"/>
  <c r="G82" i="34" l="1"/>
  <c r="DW131" i="1" l="1"/>
  <c r="DJ254" i="1"/>
  <c r="DW398" i="1"/>
  <c r="DJ247" i="1" l="1"/>
  <c r="DK255" i="1"/>
  <c r="S31" i="6"/>
  <c r="O118" i="34" s="1"/>
  <c r="O120" i="34"/>
  <c r="DV131" i="1"/>
  <c r="DI254" i="1"/>
  <c r="DV398" i="1"/>
  <c r="DJ255" i="1" l="1"/>
  <c r="S53" i="6"/>
  <c r="S54" i="6" s="1"/>
  <c r="S68" i="6" s="1"/>
  <c r="DI247" i="1"/>
  <c r="DU131" i="1" l="1"/>
  <c r="EB231" i="1"/>
  <c r="EB235" i="1" s="1"/>
  <c r="EC231" i="1"/>
  <c r="EC235" i="1" s="1"/>
  <c r="ED231" i="1"/>
  <c r="ED235" i="1" s="1"/>
  <c r="EE231" i="1"/>
  <c r="EE235" i="1" s="1"/>
  <c r="EF231" i="1"/>
  <c r="EF235" i="1" s="1"/>
  <c r="EB243" i="1"/>
  <c r="EC243" i="1"/>
  <c r="ED243" i="1"/>
  <c r="EE243" i="1"/>
  <c r="EF243" i="1"/>
  <c r="DH254" i="1"/>
  <c r="DU398" i="1"/>
  <c r="DH247" i="1" l="1"/>
  <c r="U77" i="3"/>
  <c r="U205" i="33"/>
  <c r="U207" i="14"/>
  <c r="U34" i="33"/>
  <c r="U36" i="14"/>
  <c r="DI255" i="1"/>
  <c r="DS131" i="1" l="1"/>
  <c r="DT131" i="1"/>
  <c r="DF254" i="1"/>
  <c r="DG254" i="1"/>
  <c r="DS398" i="1"/>
  <c r="DT398" i="1"/>
  <c r="DH255" i="1" l="1"/>
  <c r="DG255" i="1"/>
  <c r="DG247" i="1"/>
  <c r="DF247" i="1"/>
  <c r="DD254" i="1" l="1"/>
  <c r="DE254" i="1"/>
  <c r="DD247" i="1" l="1"/>
  <c r="DE255" i="1"/>
  <c r="DF255" i="1"/>
  <c r="DE247" i="1"/>
  <c r="S81" i="33" l="1"/>
  <c r="S158" i="33" s="1"/>
  <c r="S83" i="14"/>
  <c r="O65" i="34" l="1"/>
  <c r="S160" i="14"/>
  <c r="J14" i="3" l="1"/>
  <c r="J71" i="3" s="1"/>
  <c r="J37" i="3"/>
  <c r="J38" i="3" s="1"/>
  <c r="P257" i="4"/>
  <c r="AB257" i="4"/>
  <c r="AN257" i="4"/>
  <c r="AZ257" i="4"/>
  <c r="BL257" i="4"/>
  <c r="BX257" i="4"/>
  <c r="CJ257" i="4"/>
  <c r="CV257" i="4"/>
  <c r="DH257" i="4"/>
  <c r="DT257" i="4"/>
  <c r="EF257" i="4"/>
  <c r="J31" i="6"/>
  <c r="P236" i="1"/>
  <c r="AB236" i="1"/>
  <c r="AN236" i="1"/>
  <c r="AZ236" i="1"/>
  <c r="BL236" i="1"/>
  <c r="BX236" i="1"/>
  <c r="CJ236" i="1"/>
  <c r="CV236" i="1"/>
  <c r="DH236" i="1"/>
  <c r="DT236" i="1"/>
  <c r="EF236" i="1"/>
  <c r="F118" i="34" l="1"/>
  <c r="J53" i="6"/>
  <c r="J73" i="3"/>
  <c r="J27" i="33"/>
  <c r="J83" i="3"/>
  <c r="J15" i="3"/>
  <c r="J54" i="6" l="1"/>
  <c r="J68" i="6" s="1"/>
  <c r="J29" i="33"/>
  <c r="J108" i="3"/>
  <c r="J30" i="33" l="1"/>
  <c r="H59" i="6" l="1"/>
  <c r="DC254" i="1" l="1"/>
  <c r="DC247" i="1" s="1"/>
  <c r="DD255" i="1" l="1"/>
  <c r="I111" i="34" l="1"/>
  <c r="J111" i="34"/>
  <c r="K111" i="34"/>
  <c r="L111" i="34"/>
  <c r="M111" i="34"/>
  <c r="N111" i="34"/>
  <c r="O111" i="34"/>
  <c r="F111" i="34"/>
  <c r="G111" i="34"/>
  <c r="H111" i="34"/>
  <c r="J32" i="13" l="1"/>
  <c r="K32" i="13"/>
  <c r="K265" i="1"/>
  <c r="L265" i="1"/>
  <c r="J24" i="14" l="1"/>
  <c r="J12" i="3"/>
  <c r="J44" i="3"/>
  <c r="J23" i="3"/>
  <c r="J35" i="3"/>
  <c r="K266" i="1"/>
  <c r="L266" i="1"/>
  <c r="F20" i="34"/>
  <c r="J26" i="14"/>
  <c r="J45" i="3" l="1"/>
  <c r="J36" i="3"/>
  <c r="J13" i="3"/>
  <c r="J24" i="3"/>
  <c r="F21" i="34"/>
  <c r="J28" i="14"/>
  <c r="J31" i="14" l="1"/>
  <c r="J29" i="14"/>
  <c r="F22" i="34"/>
  <c r="K11" i="3"/>
  <c r="J16" i="3"/>
  <c r="J98" i="33" s="1"/>
  <c r="J39" i="3"/>
  <c r="K34" i="3"/>
  <c r="J35" i="8" l="1"/>
  <c r="J32" i="14"/>
  <c r="F23" i="34"/>
  <c r="J43" i="8" l="1"/>
  <c r="J38" i="8"/>
  <c r="DB254" i="1" l="1"/>
  <c r="DC255" i="1" s="1"/>
  <c r="DB247" i="1" l="1"/>
  <c r="AL68" i="26"/>
  <c r="AL69" i="26" s="1"/>
  <c r="G120" i="34"/>
  <c r="H120" i="34"/>
  <c r="K79" i="26"/>
  <c r="L79" i="26"/>
  <c r="F269" i="1" a="1"/>
  <c r="F269" i="1"/>
  <c r="J269" i="1"/>
  <c r="K269" i="1"/>
  <c r="K398" i="1" s="1"/>
  <c r="L269" i="1"/>
  <c r="L398" i="1" s="1"/>
  <c r="F270" i="1"/>
  <c r="K270" i="1"/>
  <c r="L270" i="1"/>
  <c r="M270" i="1"/>
  <c r="N270" i="1"/>
  <c r="O270" i="1"/>
  <c r="F271" i="1"/>
  <c r="L271" i="1"/>
  <c r="M271" i="1"/>
  <c r="M269" i="1" l="1"/>
  <c r="J398" i="1"/>
  <c r="P270" i="1"/>
  <c r="N271" i="1"/>
  <c r="O271" i="1" l="1"/>
  <c r="N269" i="1"/>
  <c r="R270" i="1"/>
  <c r="Q270" i="1"/>
  <c r="P271" i="1" l="1"/>
  <c r="T270" i="1"/>
  <c r="U270" i="1" s="1"/>
  <c r="O269" i="1"/>
  <c r="S270" i="1"/>
  <c r="P269" i="1" l="1"/>
  <c r="Q271" i="1"/>
  <c r="R271" i="1"/>
  <c r="V270" i="1"/>
  <c r="W270" i="1"/>
  <c r="S269" i="1" l="1"/>
  <c r="Q269" i="1"/>
  <c r="T269" i="1"/>
  <c r="X270" i="1"/>
  <c r="Y270" i="1"/>
  <c r="R269" i="1"/>
  <c r="S271" i="1"/>
  <c r="AA270" i="1" l="1"/>
  <c r="AB270" i="1" s="1"/>
  <c r="U269" i="1"/>
  <c r="T271" i="1"/>
  <c r="Z270" i="1"/>
  <c r="U271" i="1"/>
  <c r="V271" i="1"/>
  <c r="AC270" i="1" l="1"/>
  <c r="AD270" i="1" s="1"/>
  <c r="W271" i="1"/>
  <c r="V269" i="1"/>
  <c r="AE270" i="1"/>
  <c r="AF270" i="1" s="1"/>
  <c r="AG270" i="1" s="1"/>
  <c r="AH270" i="1" s="1"/>
  <c r="AI270" i="1" s="1"/>
  <c r="AJ270" i="1" s="1"/>
  <c r="AK270" i="1" s="1"/>
  <c r="AL270" i="1" s="1"/>
  <c r="AM270" i="1" s="1"/>
  <c r="AN270" i="1" s="1"/>
  <c r="AO270" i="1" s="1"/>
  <c r="AP270" i="1" s="1"/>
  <c r="AQ270" i="1" s="1"/>
  <c r="AR270" i="1" s="1"/>
  <c r="AS270" i="1" s="1"/>
  <c r="AT270" i="1" s="1"/>
  <c r="AU270" i="1" s="1"/>
  <c r="AV270" i="1" s="1"/>
  <c r="AW270" i="1" s="1"/>
  <c r="AX270" i="1" s="1"/>
  <c r="AY270" i="1" s="1"/>
  <c r="AZ270" i="1" s="1"/>
  <c r="BA270" i="1" s="1"/>
  <c r="BB270" i="1" s="1"/>
  <c r="BC270" i="1" s="1"/>
  <c r="BD270" i="1" s="1"/>
  <c r="BE270" i="1" s="1"/>
  <c r="BF270" i="1" s="1"/>
  <c r="BG270" i="1" s="1"/>
  <c r="BH270" i="1" s="1"/>
  <c r="BI270" i="1" s="1"/>
  <c r="BJ270" i="1" s="1"/>
  <c r="BK270" i="1" s="1"/>
  <c r="BL270" i="1" s="1"/>
  <c r="BM270" i="1" s="1"/>
  <c r="BN270" i="1" s="1"/>
  <c r="BO270" i="1" s="1"/>
  <c r="BP270" i="1" s="1"/>
  <c r="BQ270" i="1" s="1"/>
  <c r="BR270" i="1" s="1"/>
  <c r="BS270" i="1" s="1"/>
  <c r="BT270" i="1" s="1"/>
  <c r="BU270" i="1" s="1"/>
  <c r="BV270" i="1" s="1"/>
  <c r="BW270" i="1" s="1"/>
  <c r="BX270" i="1" s="1"/>
  <c r="BY270" i="1" s="1"/>
  <c r="BZ270" i="1" s="1"/>
  <c r="CA270" i="1" s="1"/>
  <c r="CB270" i="1" s="1"/>
  <c r="CC270" i="1" s="1"/>
  <c r="CD270" i="1" s="1"/>
  <c r="CE270" i="1" s="1"/>
  <c r="CF270" i="1" s="1"/>
  <c r="CG270" i="1" s="1"/>
  <c r="CH270" i="1" s="1"/>
  <c r="CI270" i="1" s="1"/>
  <c r="CJ270" i="1" s="1"/>
  <c r="CK270" i="1" s="1"/>
  <c r="CL270" i="1" s="1"/>
  <c r="CM270" i="1" s="1"/>
  <c r="CN270" i="1" s="1"/>
  <c r="CO270" i="1" s="1"/>
  <c r="CP270" i="1" s="1"/>
  <c r="CQ270" i="1" s="1"/>
  <c r="CR270" i="1" s="1"/>
  <c r="CS270" i="1" l="1"/>
  <c r="CT270" i="1" s="1"/>
  <c r="CU270" i="1" s="1"/>
  <c r="CV270" i="1" s="1"/>
  <c r="CW270" i="1" s="1"/>
  <c r="CX270" i="1" s="1"/>
  <c r="CY270" i="1" s="1"/>
  <c r="CZ270" i="1" s="1"/>
  <c r="DA270" i="1" s="1"/>
  <c r="DB270" i="1" s="1"/>
  <c r="DC270" i="1" s="1"/>
  <c r="DD270" i="1" s="1"/>
  <c r="DE270" i="1" s="1"/>
  <c r="DF270" i="1" s="1"/>
  <c r="DG270" i="1" s="1"/>
  <c r="DH270" i="1" s="1"/>
  <c r="DI270" i="1" s="1"/>
  <c r="DJ270" i="1" s="1"/>
  <c r="DK270" i="1" s="1"/>
  <c r="DL270" i="1" s="1"/>
  <c r="W269" i="1"/>
  <c r="X271" i="1"/>
  <c r="H270" i="1" l="1"/>
  <c r="DM270" i="1"/>
  <c r="DN270" i="1" s="1"/>
  <c r="DO270" i="1" s="1"/>
  <c r="DP270" i="1" s="1"/>
  <c r="DQ270" i="1" s="1"/>
  <c r="DR270" i="1" s="1"/>
  <c r="DS270" i="1" s="1"/>
  <c r="DT270" i="1" s="1"/>
  <c r="DU270" i="1" s="1"/>
  <c r="DV270" i="1" s="1"/>
  <c r="DW270" i="1" s="1"/>
  <c r="DX270" i="1" s="1"/>
  <c r="DY270" i="1" s="1"/>
  <c r="DZ270" i="1" s="1"/>
  <c r="EA270" i="1" s="1"/>
  <c r="EB270" i="1" s="1"/>
  <c r="EC270" i="1" s="1"/>
  <c r="ED270" i="1" s="1"/>
  <c r="EE270" i="1" s="1"/>
  <c r="EF270" i="1" s="1"/>
  <c r="EG270" i="1" s="1"/>
  <c r="EH270" i="1" s="1"/>
  <c r="X269" i="1"/>
  <c r="Y271" i="1"/>
  <c r="Z271" i="1" s="1"/>
  <c r="AA271" i="1" s="1"/>
  <c r="AB271" i="1" s="1"/>
  <c r="AC271" i="1" s="1"/>
  <c r="AD271" i="1" s="1"/>
  <c r="AE271" i="1" s="1"/>
  <c r="AF271" i="1" s="1"/>
  <c r="AG271" i="1" s="1"/>
  <c r="AH271" i="1" s="1"/>
  <c r="AI271" i="1" s="1"/>
  <c r="AJ271" i="1" s="1"/>
  <c r="AK271" i="1" s="1"/>
  <c r="AL271" i="1" s="1"/>
  <c r="AM271" i="1" s="1"/>
  <c r="AN271" i="1" s="1"/>
  <c r="AO271" i="1" s="1"/>
  <c r="AP271" i="1" s="1"/>
  <c r="AQ271" i="1" s="1"/>
  <c r="AR271" i="1" s="1"/>
  <c r="AS271" i="1" s="1"/>
  <c r="AT271" i="1" s="1"/>
  <c r="AU271" i="1" s="1"/>
  <c r="AV271" i="1" s="1"/>
  <c r="AW271" i="1" s="1"/>
  <c r="AX271" i="1" s="1"/>
  <c r="AY271" i="1" s="1"/>
  <c r="AZ271" i="1" s="1"/>
  <c r="BA271" i="1" s="1"/>
  <c r="BB271" i="1" s="1"/>
  <c r="BC271" i="1" s="1"/>
  <c r="BD271" i="1" s="1"/>
  <c r="BE271" i="1" s="1"/>
  <c r="BF271" i="1" s="1"/>
  <c r="BG271" i="1" s="1"/>
  <c r="BH271" i="1" s="1"/>
  <c r="BI271" i="1" s="1"/>
  <c r="BJ271" i="1" s="1"/>
  <c r="BK271" i="1" s="1"/>
  <c r="BL271" i="1" s="1"/>
  <c r="BM271" i="1" s="1"/>
  <c r="BN271" i="1" s="1"/>
  <c r="BO271" i="1" s="1"/>
  <c r="BP271" i="1" s="1"/>
  <c r="BQ271" i="1" s="1"/>
  <c r="BR271" i="1" s="1"/>
  <c r="BS271" i="1" s="1"/>
  <c r="BT271" i="1" s="1"/>
  <c r="BU271" i="1" s="1"/>
  <c r="BV271" i="1" s="1"/>
  <c r="BW271" i="1" s="1"/>
  <c r="BX271" i="1" s="1"/>
  <c r="BY271" i="1" s="1"/>
  <c r="BZ271" i="1" s="1"/>
  <c r="CA271" i="1" s="1"/>
  <c r="CB271" i="1" s="1"/>
  <c r="CC271" i="1" s="1"/>
  <c r="CD271" i="1" s="1"/>
  <c r="CE271" i="1" s="1"/>
  <c r="CF271" i="1" s="1"/>
  <c r="CG271" i="1" s="1"/>
  <c r="CH271" i="1" s="1"/>
  <c r="CI271" i="1" s="1"/>
  <c r="CJ271" i="1" s="1"/>
  <c r="CK271" i="1" s="1"/>
  <c r="CL271" i="1" s="1"/>
  <c r="CM271" i="1" s="1"/>
  <c r="CN271" i="1" s="1"/>
  <c r="CO271" i="1" s="1"/>
  <c r="CP271" i="1" s="1"/>
  <c r="CQ271" i="1" s="1"/>
  <c r="CR271" i="1" s="1"/>
  <c r="CS271" i="1" s="1"/>
  <c r="CT271" i="1" s="1"/>
  <c r="CU271" i="1" s="1"/>
  <c r="CV271" i="1" s="1"/>
  <c r="CW271" i="1" s="1"/>
  <c r="CX271" i="1" s="1"/>
  <c r="CY271" i="1" s="1"/>
  <c r="CZ271" i="1" s="1"/>
  <c r="DA271" i="1" s="1"/>
  <c r="DB271" i="1" s="1"/>
  <c r="DC271" i="1" s="1"/>
  <c r="DD271" i="1" s="1"/>
  <c r="DE271" i="1" s="1"/>
  <c r="DF271" i="1" s="1"/>
  <c r="DG271" i="1" s="1"/>
  <c r="DH271" i="1" s="1"/>
  <c r="DI271" i="1" s="1"/>
  <c r="DJ271" i="1" s="1"/>
  <c r="DK271" i="1" s="1"/>
  <c r="DL271" i="1" s="1"/>
  <c r="H271" i="1" l="1"/>
  <c r="DM271" i="1"/>
  <c r="DN271" i="1" s="1"/>
  <c r="DO271" i="1" s="1"/>
  <c r="DP271" i="1" s="1"/>
  <c r="DQ271" i="1" s="1"/>
  <c r="DR271" i="1" s="1"/>
  <c r="DS271" i="1" s="1"/>
  <c r="DT271" i="1" s="1"/>
  <c r="DU271" i="1" s="1"/>
  <c r="DV271" i="1" s="1"/>
  <c r="DW271" i="1" s="1"/>
  <c r="DX271" i="1" s="1"/>
  <c r="DY271" i="1" s="1"/>
  <c r="DZ271" i="1" s="1"/>
  <c r="EA271" i="1" s="1"/>
  <c r="EB271" i="1" s="1"/>
  <c r="EC271" i="1" s="1"/>
  <c r="ED271" i="1" s="1"/>
  <c r="EE271" i="1" s="1"/>
  <c r="EF271" i="1" s="1"/>
  <c r="EG271" i="1" s="1"/>
  <c r="EH271" i="1" s="1"/>
  <c r="Y269" i="1"/>
  <c r="Z269" i="1" l="1"/>
  <c r="AA269" i="1" l="1"/>
  <c r="AB269" i="1" l="1"/>
  <c r="AC269" i="1" l="1"/>
  <c r="AD269" i="1" l="1"/>
  <c r="AE269" i="1" l="1"/>
  <c r="AF269" i="1" l="1"/>
  <c r="AG269" i="1" l="1"/>
  <c r="AH269" i="1" l="1"/>
  <c r="AI269" i="1" l="1"/>
  <c r="AJ269" i="1" l="1"/>
  <c r="AK269" i="1" l="1"/>
  <c r="AL269" i="1" l="1"/>
  <c r="AM269" i="1" l="1"/>
  <c r="AN269" i="1" l="1"/>
  <c r="AO269" i="1" l="1"/>
  <c r="AP269" i="1" l="1"/>
  <c r="AQ269" i="1" l="1"/>
  <c r="AR269" i="1" l="1"/>
  <c r="AS269" i="1" l="1"/>
  <c r="AT269" i="1" l="1"/>
  <c r="AU269" i="1" l="1"/>
  <c r="AV269" i="1" l="1"/>
  <c r="AW269" i="1" l="1"/>
  <c r="AX269" i="1" l="1"/>
  <c r="AY269" i="1" l="1"/>
  <c r="AZ269" i="1" l="1"/>
  <c r="BA269" i="1" l="1"/>
  <c r="BB269" i="1" l="1"/>
  <c r="BC269" i="1" l="1"/>
  <c r="BD269" i="1" l="1"/>
  <c r="BE269" i="1" l="1"/>
  <c r="BF269" i="1" l="1"/>
  <c r="BG269" i="1" l="1"/>
  <c r="BH269" i="1" l="1"/>
  <c r="BI269" i="1" l="1"/>
  <c r="BJ269" i="1" l="1"/>
  <c r="BK269" i="1" l="1"/>
  <c r="BL269" i="1" l="1"/>
  <c r="BM269" i="1" l="1"/>
  <c r="BN269" i="1" l="1"/>
  <c r="BO269" i="1" l="1"/>
  <c r="BP269" i="1" l="1"/>
  <c r="BQ269" i="1" l="1"/>
  <c r="BR269" i="1" l="1"/>
  <c r="BS269" i="1" l="1"/>
  <c r="BT269" i="1" l="1"/>
  <c r="BU269" i="1" l="1"/>
  <c r="BV269" i="1" l="1"/>
  <c r="BW269" i="1" l="1"/>
  <c r="BX269" i="1" l="1"/>
  <c r="BY269" i="1" l="1"/>
  <c r="BZ269" i="1" l="1"/>
  <c r="CA269" i="1" l="1"/>
  <c r="CB269" i="1" l="1"/>
  <c r="CC269" i="1" l="1"/>
  <c r="CD269" i="1" l="1"/>
  <c r="CE269" i="1" l="1"/>
  <c r="CF269" i="1" l="1"/>
  <c r="CG269" i="1" l="1"/>
  <c r="CH269" i="1" l="1"/>
  <c r="CI269" i="1" l="1"/>
  <c r="CJ269" i="1" l="1"/>
  <c r="CK269" i="1" l="1"/>
  <c r="CL269" i="1" l="1"/>
  <c r="CM269" i="1" l="1"/>
  <c r="CN269" i="1" l="1"/>
  <c r="CO269" i="1" l="1"/>
  <c r="CP269" i="1" l="1"/>
  <c r="CQ269" i="1" l="1"/>
  <c r="CR269" i="1" l="1"/>
  <c r="CS269" i="1" l="1"/>
  <c r="CT269" i="1" l="1"/>
  <c r="CU269" i="1" l="1"/>
  <c r="CV269" i="1" l="1"/>
  <c r="CW269" i="1" l="1"/>
  <c r="CX269" i="1" l="1"/>
  <c r="CY269" i="1" l="1"/>
  <c r="CZ269" i="1" l="1"/>
  <c r="DA269" i="1" l="1"/>
  <c r="DB269" i="1" l="1"/>
  <c r="DC269" i="1" l="1"/>
  <c r="DD269" i="1" l="1"/>
  <c r="DE269" i="1" l="1"/>
  <c r="DF269" i="1" l="1"/>
  <c r="DG269" i="1" l="1"/>
  <c r="DH269" i="1" l="1"/>
  <c r="DI269" i="1" l="1"/>
  <c r="DJ269" i="1" l="1"/>
  <c r="DK269" i="1" l="1"/>
  <c r="DL269" i="1" l="1"/>
  <c r="H269" i="1" l="1"/>
  <c r="DM269" i="1"/>
  <c r="DN269" i="1" l="1"/>
  <c r="DO269" i="1" l="1"/>
  <c r="DP269" i="1" l="1"/>
  <c r="DQ269" i="1" l="1"/>
  <c r="DR269" i="1" l="1"/>
  <c r="DS269" i="1" l="1"/>
  <c r="DT269" i="1" s="1"/>
  <c r="DU269" i="1" s="1"/>
  <c r="DV269" i="1" s="1"/>
  <c r="DW269" i="1" s="1"/>
  <c r="DX269" i="1" s="1"/>
  <c r="DY269" i="1" s="1"/>
  <c r="DZ269" i="1" s="1"/>
  <c r="EA269" i="1" s="1"/>
  <c r="EB269" i="1" s="1"/>
  <c r="EC269" i="1" s="1"/>
  <c r="ED269" i="1" s="1"/>
  <c r="EE269" i="1" s="1"/>
  <c r="EF269" i="1" s="1"/>
  <c r="EG269" i="1" s="1"/>
  <c r="EH269" i="1" s="1"/>
  <c r="F58" i="28"/>
  <c r="F59" i="28"/>
  <c r="F61" i="28"/>
  <c r="F66" i="28"/>
  <c r="F67" i="28"/>
  <c r="F68" i="28"/>
  <c r="F70" i="28"/>
  <c r="F71" i="28"/>
  <c r="F72" i="28"/>
  <c r="G3" i="20"/>
  <c r="F10" i="20"/>
  <c r="F14" i="20"/>
  <c r="F15" i="20"/>
  <c r="G3" i="3"/>
  <c r="F10" i="3"/>
  <c r="L11" i="3"/>
  <c r="M11" i="3"/>
  <c r="N11" i="3"/>
  <c r="O11" i="3"/>
  <c r="P11" i="3"/>
  <c r="Q11" i="3"/>
  <c r="R11" i="3"/>
  <c r="S11" i="3"/>
  <c r="T11" i="3"/>
  <c r="U11" i="3"/>
  <c r="H12" i="3"/>
  <c r="K12" i="3"/>
  <c r="L12" i="3"/>
  <c r="M12" i="3"/>
  <c r="N12" i="3"/>
  <c r="O12" i="3"/>
  <c r="P12" i="3"/>
  <c r="Q12" i="3"/>
  <c r="R12" i="3"/>
  <c r="S12" i="3"/>
  <c r="T12" i="3"/>
  <c r="U12" i="3"/>
  <c r="K13" i="3"/>
  <c r="L13" i="3"/>
  <c r="M13" i="3"/>
  <c r="N13" i="3"/>
  <c r="O13" i="3"/>
  <c r="P13" i="3"/>
  <c r="Q13" i="3"/>
  <c r="R13" i="3"/>
  <c r="S13" i="3"/>
  <c r="T13" i="3"/>
  <c r="H14" i="3"/>
  <c r="K14" i="3"/>
  <c r="L14" i="3"/>
  <c r="M14" i="3"/>
  <c r="N14" i="3"/>
  <c r="O14" i="3"/>
  <c r="P14" i="3"/>
  <c r="Q14" i="3"/>
  <c r="R14" i="3"/>
  <c r="S14" i="3"/>
  <c r="T14" i="3"/>
  <c r="K15" i="3"/>
  <c r="L15" i="3"/>
  <c r="M15" i="3"/>
  <c r="N15" i="3"/>
  <c r="O15" i="3"/>
  <c r="P15" i="3"/>
  <c r="Q15" i="3"/>
  <c r="R15" i="3"/>
  <c r="S15" i="3"/>
  <c r="T15" i="3"/>
  <c r="K16" i="3"/>
  <c r="L16" i="3"/>
  <c r="M16" i="3"/>
  <c r="N16" i="3"/>
  <c r="O16" i="3"/>
  <c r="P16" i="3"/>
  <c r="Q16" i="3"/>
  <c r="R16" i="3"/>
  <c r="S16" i="3"/>
  <c r="T16" i="3"/>
  <c r="F19" i="3"/>
  <c r="K22" i="3"/>
  <c r="L22" i="3"/>
  <c r="M22" i="3"/>
  <c r="N22" i="3"/>
  <c r="O22" i="3"/>
  <c r="P22" i="3"/>
  <c r="Q22" i="3"/>
  <c r="R22" i="3"/>
  <c r="S22" i="3"/>
  <c r="T22" i="3"/>
  <c r="U22" i="3"/>
  <c r="V22" i="3"/>
  <c r="W22" i="3"/>
  <c r="H23" i="3"/>
  <c r="K23" i="3"/>
  <c r="L23" i="3"/>
  <c r="M23" i="3"/>
  <c r="N23" i="3"/>
  <c r="O23" i="3"/>
  <c r="P23" i="3"/>
  <c r="Q23" i="3"/>
  <c r="R23" i="3"/>
  <c r="S23" i="3"/>
  <c r="T23" i="3"/>
  <c r="U23" i="3"/>
  <c r="K24" i="3"/>
  <c r="L24" i="3"/>
  <c r="M24" i="3"/>
  <c r="N24" i="3"/>
  <c r="O24" i="3"/>
  <c r="P24" i="3"/>
  <c r="Q24" i="3"/>
  <c r="R24" i="3"/>
  <c r="S24" i="3"/>
  <c r="T24" i="3"/>
  <c r="H25" i="3"/>
  <c r="J25" i="3"/>
  <c r="K25" i="3"/>
  <c r="L25" i="3"/>
  <c r="M25" i="3"/>
  <c r="N25" i="3"/>
  <c r="O25" i="3"/>
  <c r="P25" i="3"/>
  <c r="Q25" i="3"/>
  <c r="R25" i="3"/>
  <c r="S25" i="3"/>
  <c r="T25" i="3"/>
  <c r="U25" i="3"/>
  <c r="V25" i="3"/>
  <c r="W25" i="3"/>
  <c r="J26" i="3"/>
  <c r="K26" i="3"/>
  <c r="L26" i="3"/>
  <c r="M26" i="3"/>
  <c r="N26" i="3"/>
  <c r="O26" i="3"/>
  <c r="P26" i="3"/>
  <c r="Q26" i="3"/>
  <c r="R26" i="3"/>
  <c r="S26" i="3"/>
  <c r="T26" i="3"/>
  <c r="J27" i="3"/>
  <c r="K27" i="3"/>
  <c r="L27" i="3"/>
  <c r="M27" i="3"/>
  <c r="N27" i="3"/>
  <c r="O27" i="3"/>
  <c r="P27" i="3"/>
  <c r="Q27" i="3"/>
  <c r="R27" i="3"/>
  <c r="S27" i="3"/>
  <c r="T27" i="3"/>
  <c r="U27" i="3"/>
  <c r="V27" i="3"/>
  <c r="W27" i="3"/>
  <c r="F33" i="3"/>
  <c r="L34" i="3"/>
  <c r="M34" i="3"/>
  <c r="N34" i="3"/>
  <c r="O34" i="3"/>
  <c r="P34" i="3"/>
  <c r="Q34" i="3"/>
  <c r="R34" i="3"/>
  <c r="S34" i="3"/>
  <c r="T34" i="3"/>
  <c r="U34" i="3"/>
  <c r="H35" i="3"/>
  <c r="K35" i="3"/>
  <c r="L35" i="3"/>
  <c r="M35" i="3"/>
  <c r="N35" i="3"/>
  <c r="O35" i="3"/>
  <c r="P35" i="3"/>
  <c r="Q35" i="3"/>
  <c r="R35" i="3"/>
  <c r="S35" i="3"/>
  <c r="T35" i="3"/>
  <c r="U35" i="3"/>
  <c r="K36" i="3"/>
  <c r="L36" i="3"/>
  <c r="M36" i="3"/>
  <c r="N36" i="3"/>
  <c r="O36" i="3"/>
  <c r="P36" i="3"/>
  <c r="Q36" i="3"/>
  <c r="R36" i="3"/>
  <c r="S36" i="3"/>
  <c r="T36" i="3"/>
  <c r="H37" i="3"/>
  <c r="K37" i="3"/>
  <c r="L37" i="3"/>
  <c r="M37" i="3"/>
  <c r="N37" i="3"/>
  <c r="O37" i="3"/>
  <c r="P37" i="3"/>
  <c r="Q37" i="3"/>
  <c r="R37" i="3"/>
  <c r="S37" i="3"/>
  <c r="T37" i="3"/>
  <c r="K38" i="3"/>
  <c r="L38" i="3"/>
  <c r="M38" i="3"/>
  <c r="N38" i="3"/>
  <c r="O38" i="3"/>
  <c r="P38" i="3"/>
  <c r="Q38" i="3"/>
  <c r="R38" i="3"/>
  <c r="S38" i="3"/>
  <c r="T38" i="3"/>
  <c r="K39" i="3"/>
  <c r="L39" i="3"/>
  <c r="M39" i="3"/>
  <c r="N39" i="3"/>
  <c r="O39" i="3"/>
  <c r="P39" i="3"/>
  <c r="Q39" i="3"/>
  <c r="R39" i="3"/>
  <c r="S39" i="3"/>
  <c r="T39" i="3"/>
  <c r="F42" i="3"/>
  <c r="K43" i="3"/>
  <c r="L43" i="3"/>
  <c r="M43" i="3"/>
  <c r="N43" i="3"/>
  <c r="O43" i="3"/>
  <c r="P43" i="3"/>
  <c r="Q43" i="3"/>
  <c r="R43" i="3"/>
  <c r="S43" i="3"/>
  <c r="T43" i="3"/>
  <c r="U43" i="3"/>
  <c r="V43" i="3"/>
  <c r="W43" i="3"/>
  <c r="H44" i="3"/>
  <c r="K44" i="3"/>
  <c r="L44" i="3"/>
  <c r="M44" i="3"/>
  <c r="N44" i="3"/>
  <c r="O44" i="3"/>
  <c r="P44" i="3"/>
  <c r="Q44" i="3"/>
  <c r="R44" i="3"/>
  <c r="S44" i="3"/>
  <c r="T44" i="3"/>
  <c r="U44" i="3"/>
  <c r="K45" i="3"/>
  <c r="L45" i="3"/>
  <c r="M45" i="3"/>
  <c r="N45" i="3"/>
  <c r="O45" i="3"/>
  <c r="P45" i="3"/>
  <c r="Q45" i="3"/>
  <c r="R45" i="3"/>
  <c r="S45" i="3"/>
  <c r="T45" i="3"/>
  <c r="H46" i="3"/>
  <c r="J46" i="3"/>
  <c r="K46" i="3"/>
  <c r="L46" i="3"/>
  <c r="M46" i="3"/>
  <c r="N46" i="3"/>
  <c r="O46" i="3"/>
  <c r="P46" i="3"/>
  <c r="Q46" i="3"/>
  <c r="R46" i="3"/>
  <c r="S46" i="3"/>
  <c r="T46" i="3"/>
  <c r="U46" i="3"/>
  <c r="V46" i="3"/>
  <c r="W46" i="3"/>
  <c r="J47" i="3"/>
  <c r="K47" i="3"/>
  <c r="L47" i="3"/>
  <c r="M47" i="3"/>
  <c r="N47" i="3"/>
  <c r="O47" i="3"/>
  <c r="P47" i="3"/>
  <c r="Q47" i="3"/>
  <c r="R47" i="3"/>
  <c r="S47" i="3"/>
  <c r="T47" i="3"/>
  <c r="J48" i="3"/>
  <c r="K48" i="3"/>
  <c r="L48" i="3"/>
  <c r="M48" i="3"/>
  <c r="N48" i="3"/>
  <c r="O48" i="3"/>
  <c r="P48" i="3"/>
  <c r="Q48" i="3"/>
  <c r="R48" i="3"/>
  <c r="S48" i="3"/>
  <c r="T48" i="3"/>
  <c r="U48" i="3"/>
  <c r="V48" i="3"/>
  <c r="W48" i="3"/>
  <c r="H71" i="3"/>
  <c r="K71" i="3"/>
  <c r="L71" i="3"/>
  <c r="M71" i="3"/>
  <c r="N71" i="3"/>
  <c r="O71" i="3"/>
  <c r="P71" i="3"/>
  <c r="Q71" i="3"/>
  <c r="R71" i="3"/>
  <c r="S71" i="3"/>
  <c r="T71" i="3"/>
  <c r="H73" i="3"/>
  <c r="K73" i="3"/>
  <c r="L73" i="3"/>
  <c r="M73" i="3"/>
  <c r="N73" i="3"/>
  <c r="O73" i="3"/>
  <c r="P73" i="3"/>
  <c r="Q73" i="3"/>
  <c r="R73" i="3"/>
  <c r="S73" i="3"/>
  <c r="T73" i="3"/>
  <c r="H75" i="3"/>
  <c r="J75" i="3"/>
  <c r="K75" i="3"/>
  <c r="L75" i="3"/>
  <c r="M75" i="3"/>
  <c r="N75" i="3"/>
  <c r="O75" i="3"/>
  <c r="P75" i="3"/>
  <c r="Q75" i="3"/>
  <c r="R75" i="3"/>
  <c r="S75" i="3"/>
  <c r="T75" i="3"/>
  <c r="U75" i="3"/>
  <c r="H77" i="3"/>
  <c r="J77" i="3"/>
  <c r="K77" i="3"/>
  <c r="L77" i="3"/>
  <c r="M77" i="3"/>
  <c r="N77" i="3"/>
  <c r="O77" i="3"/>
  <c r="P77" i="3"/>
  <c r="Q77" i="3"/>
  <c r="R77" i="3"/>
  <c r="S77" i="3"/>
  <c r="T77" i="3"/>
  <c r="H78" i="3"/>
  <c r="J78" i="3"/>
  <c r="K78" i="3"/>
  <c r="L78" i="3"/>
  <c r="M78" i="3"/>
  <c r="N78" i="3"/>
  <c r="O78" i="3"/>
  <c r="P78" i="3"/>
  <c r="Q78" i="3"/>
  <c r="R78" i="3"/>
  <c r="S78" i="3"/>
  <c r="T78" i="3"/>
  <c r="U78" i="3"/>
  <c r="V78" i="3"/>
  <c r="W78" i="3"/>
  <c r="H80" i="3"/>
  <c r="J80" i="3"/>
  <c r="K80" i="3"/>
  <c r="L80" i="3"/>
  <c r="M80" i="3"/>
  <c r="N80" i="3"/>
  <c r="O80" i="3"/>
  <c r="P80" i="3"/>
  <c r="Q80" i="3"/>
  <c r="R80" i="3"/>
  <c r="S80" i="3"/>
  <c r="T80" i="3"/>
  <c r="U80" i="3"/>
  <c r="V80" i="3"/>
  <c r="W80" i="3"/>
  <c r="H82" i="3"/>
  <c r="J82" i="3"/>
  <c r="K82" i="3"/>
  <c r="L82" i="3"/>
  <c r="M82" i="3"/>
  <c r="N82" i="3"/>
  <c r="O82" i="3"/>
  <c r="P82" i="3"/>
  <c r="Q82" i="3"/>
  <c r="R82" i="3"/>
  <c r="S82" i="3"/>
  <c r="T82" i="3"/>
  <c r="U82" i="3"/>
  <c r="V82" i="3"/>
  <c r="W82" i="3"/>
  <c r="H83" i="3"/>
  <c r="K83" i="3"/>
  <c r="L83" i="3"/>
  <c r="M83" i="3"/>
  <c r="N83" i="3"/>
  <c r="O83" i="3"/>
  <c r="P83" i="3"/>
  <c r="Q83" i="3"/>
  <c r="R83" i="3"/>
  <c r="S83" i="3"/>
  <c r="T83" i="3"/>
  <c r="H84" i="3"/>
  <c r="J84" i="3"/>
  <c r="K84" i="3"/>
  <c r="L84" i="3"/>
  <c r="M84" i="3"/>
  <c r="N84" i="3"/>
  <c r="O84" i="3"/>
  <c r="P84" i="3"/>
  <c r="Q84" i="3"/>
  <c r="R84" i="3"/>
  <c r="S84" i="3"/>
  <c r="T84" i="3"/>
  <c r="U84" i="3"/>
  <c r="V84" i="3"/>
  <c r="W84" i="3"/>
  <c r="H85" i="3"/>
  <c r="J85" i="3"/>
  <c r="K85" i="3"/>
  <c r="L85" i="3"/>
  <c r="M85" i="3"/>
  <c r="N85" i="3"/>
  <c r="O85" i="3"/>
  <c r="P85" i="3"/>
  <c r="Q85" i="3"/>
  <c r="R85" i="3"/>
  <c r="S85" i="3"/>
  <c r="T85" i="3"/>
  <c r="H86" i="3"/>
  <c r="K86" i="3"/>
  <c r="L86" i="3"/>
  <c r="M86" i="3"/>
  <c r="N86" i="3"/>
  <c r="O86" i="3"/>
  <c r="P86" i="3"/>
  <c r="Q86" i="3"/>
  <c r="R86" i="3"/>
  <c r="S86" i="3"/>
  <c r="T86" i="3"/>
  <c r="U86" i="3"/>
  <c r="V86" i="3"/>
  <c r="W86" i="3"/>
  <c r="H87" i="3"/>
  <c r="J87" i="3"/>
  <c r="K87" i="3"/>
  <c r="L87" i="3"/>
  <c r="M87" i="3"/>
  <c r="N87" i="3"/>
  <c r="O87" i="3"/>
  <c r="P87" i="3"/>
  <c r="Q87" i="3"/>
  <c r="R87" i="3"/>
  <c r="S87" i="3"/>
  <c r="T87" i="3"/>
  <c r="U87" i="3"/>
  <c r="V87" i="3"/>
  <c r="W87" i="3"/>
  <c r="H88" i="3"/>
  <c r="J88" i="3"/>
  <c r="K88" i="3"/>
  <c r="L88" i="3"/>
  <c r="M88" i="3"/>
  <c r="N88" i="3"/>
  <c r="O88" i="3"/>
  <c r="P88" i="3"/>
  <c r="Q88" i="3"/>
  <c r="R88" i="3"/>
  <c r="S88" i="3"/>
  <c r="T88" i="3"/>
  <c r="U88" i="3"/>
  <c r="V88" i="3"/>
  <c r="W88" i="3"/>
  <c r="H89" i="3"/>
  <c r="J89" i="3"/>
  <c r="K89" i="3"/>
  <c r="L89" i="3"/>
  <c r="M89" i="3"/>
  <c r="N89" i="3"/>
  <c r="O89" i="3"/>
  <c r="P89" i="3"/>
  <c r="Q89" i="3"/>
  <c r="R89" i="3"/>
  <c r="S89" i="3"/>
  <c r="T89" i="3"/>
  <c r="U89" i="3"/>
  <c r="V89" i="3"/>
  <c r="W89" i="3"/>
  <c r="H92" i="3"/>
  <c r="J92" i="3"/>
  <c r="K92" i="3"/>
  <c r="L92" i="3"/>
  <c r="M92" i="3"/>
  <c r="N92" i="3"/>
  <c r="O92" i="3"/>
  <c r="P92" i="3"/>
  <c r="Q92" i="3"/>
  <c r="R92" i="3"/>
  <c r="S92" i="3"/>
  <c r="T92" i="3"/>
  <c r="U92" i="3"/>
  <c r="V92" i="3"/>
  <c r="W92" i="3"/>
  <c r="H93" i="3"/>
  <c r="J93" i="3"/>
  <c r="K93" i="3"/>
  <c r="L93" i="3"/>
  <c r="M93" i="3"/>
  <c r="N93" i="3"/>
  <c r="O93" i="3"/>
  <c r="P93" i="3"/>
  <c r="Q93" i="3"/>
  <c r="R93" i="3"/>
  <c r="S93" i="3"/>
  <c r="T93" i="3"/>
  <c r="U93" i="3"/>
  <c r="V93" i="3"/>
  <c r="W93" i="3"/>
  <c r="H96" i="3"/>
  <c r="J96" i="3"/>
  <c r="K96" i="3"/>
  <c r="L96" i="3"/>
  <c r="M96" i="3"/>
  <c r="N96" i="3"/>
  <c r="O96" i="3"/>
  <c r="P96" i="3"/>
  <c r="Q96" i="3"/>
  <c r="R96" i="3"/>
  <c r="S96" i="3"/>
  <c r="T96" i="3"/>
  <c r="U96" i="3"/>
  <c r="V96" i="3"/>
  <c r="W96" i="3"/>
  <c r="H97" i="3"/>
  <c r="J97" i="3"/>
  <c r="K97" i="3"/>
  <c r="L97" i="3"/>
  <c r="M97" i="3"/>
  <c r="N97" i="3"/>
  <c r="O97" i="3"/>
  <c r="P97" i="3"/>
  <c r="Q97" i="3"/>
  <c r="R97" i="3"/>
  <c r="S97" i="3"/>
  <c r="T97" i="3"/>
  <c r="U97" i="3"/>
  <c r="V97" i="3"/>
  <c r="W97" i="3"/>
  <c r="H99" i="3"/>
  <c r="J99" i="3"/>
  <c r="K99" i="3"/>
  <c r="L99" i="3"/>
  <c r="M99" i="3"/>
  <c r="N99" i="3"/>
  <c r="O99" i="3"/>
  <c r="P99" i="3"/>
  <c r="Q99" i="3"/>
  <c r="R99" i="3"/>
  <c r="S99" i="3"/>
  <c r="T99" i="3"/>
  <c r="U99" i="3"/>
  <c r="V99" i="3"/>
  <c r="W99" i="3"/>
  <c r="H100" i="3"/>
  <c r="J100" i="3"/>
  <c r="K100" i="3"/>
  <c r="L100" i="3"/>
  <c r="M100" i="3"/>
  <c r="N100" i="3"/>
  <c r="O100" i="3"/>
  <c r="P100" i="3"/>
  <c r="Q100" i="3"/>
  <c r="R100" i="3"/>
  <c r="S100" i="3"/>
  <c r="T100" i="3"/>
  <c r="U100" i="3"/>
  <c r="V100" i="3"/>
  <c r="W100" i="3"/>
  <c r="H101" i="3"/>
  <c r="J101" i="3"/>
  <c r="K101" i="3"/>
  <c r="L101" i="3"/>
  <c r="M101" i="3"/>
  <c r="N101" i="3"/>
  <c r="O101" i="3"/>
  <c r="P101" i="3"/>
  <c r="Q101" i="3"/>
  <c r="R101" i="3"/>
  <c r="S101" i="3"/>
  <c r="T101" i="3"/>
  <c r="U101" i="3"/>
  <c r="V101" i="3"/>
  <c r="W101" i="3"/>
  <c r="H102" i="3"/>
  <c r="J102" i="3"/>
  <c r="K102" i="3"/>
  <c r="L102" i="3"/>
  <c r="M102" i="3"/>
  <c r="N102" i="3"/>
  <c r="O102" i="3"/>
  <c r="P102" i="3"/>
  <c r="Q102" i="3"/>
  <c r="R102" i="3"/>
  <c r="S102" i="3"/>
  <c r="T102" i="3"/>
  <c r="U102" i="3"/>
  <c r="V102" i="3"/>
  <c r="W102" i="3"/>
  <c r="H103" i="3"/>
  <c r="J103" i="3"/>
  <c r="K103" i="3"/>
  <c r="L103" i="3"/>
  <c r="M103" i="3"/>
  <c r="N103" i="3"/>
  <c r="O103" i="3"/>
  <c r="P103" i="3"/>
  <c r="Q103" i="3"/>
  <c r="R103" i="3"/>
  <c r="S103" i="3"/>
  <c r="T103" i="3"/>
  <c r="U103" i="3"/>
  <c r="V103" i="3"/>
  <c r="W103" i="3"/>
  <c r="H104" i="3"/>
  <c r="J104" i="3"/>
  <c r="K104" i="3"/>
  <c r="L104" i="3"/>
  <c r="M104" i="3"/>
  <c r="N104" i="3"/>
  <c r="O104" i="3"/>
  <c r="P104" i="3"/>
  <c r="Q104" i="3"/>
  <c r="R104" i="3"/>
  <c r="S104" i="3"/>
  <c r="T104" i="3"/>
  <c r="U104" i="3"/>
  <c r="V104" i="3"/>
  <c r="W104" i="3"/>
  <c r="H108" i="3"/>
  <c r="K108" i="3"/>
  <c r="L108" i="3"/>
  <c r="M108" i="3"/>
  <c r="N108" i="3"/>
  <c r="O108" i="3"/>
  <c r="P108" i="3"/>
  <c r="Q108" i="3"/>
  <c r="R108" i="3"/>
  <c r="S108" i="3"/>
  <c r="T108" i="3"/>
  <c r="H109" i="3"/>
  <c r="J109" i="3"/>
  <c r="K109" i="3"/>
  <c r="L109" i="3"/>
  <c r="M109" i="3"/>
  <c r="N109" i="3"/>
  <c r="O109" i="3"/>
  <c r="P109" i="3"/>
  <c r="Q109" i="3"/>
  <c r="R109" i="3"/>
  <c r="S109" i="3"/>
  <c r="T109" i="3"/>
  <c r="U109" i="3"/>
  <c r="V109" i="3"/>
  <c r="W109" i="3"/>
  <c r="H110" i="3"/>
  <c r="J110" i="3"/>
  <c r="K110" i="3"/>
  <c r="L110" i="3"/>
  <c r="M110" i="3"/>
  <c r="N110" i="3"/>
  <c r="O110" i="3"/>
  <c r="P110" i="3"/>
  <c r="Q110" i="3"/>
  <c r="R110" i="3"/>
  <c r="S110" i="3"/>
  <c r="T110" i="3"/>
  <c r="U110" i="3"/>
  <c r="V110" i="3"/>
  <c r="W110" i="3"/>
  <c r="H111" i="3"/>
  <c r="J111" i="3"/>
  <c r="K111" i="3"/>
  <c r="L111" i="3"/>
  <c r="M111" i="3"/>
  <c r="N111" i="3"/>
  <c r="O111" i="3"/>
  <c r="P111" i="3"/>
  <c r="Q111" i="3"/>
  <c r="R111" i="3"/>
  <c r="S111" i="3"/>
  <c r="T111" i="3"/>
  <c r="U111" i="3"/>
  <c r="V111" i="3"/>
  <c r="W111" i="3"/>
  <c r="H116" i="3"/>
  <c r="J116" i="3"/>
  <c r="K116" i="3"/>
  <c r="L116" i="3"/>
  <c r="M116" i="3"/>
  <c r="N116" i="3"/>
  <c r="O116" i="3"/>
  <c r="P116" i="3"/>
  <c r="Q116" i="3"/>
  <c r="R116" i="3"/>
  <c r="S116" i="3"/>
  <c r="T116" i="3"/>
  <c r="U116" i="3"/>
  <c r="V116" i="3"/>
  <c r="W116" i="3"/>
  <c r="H117" i="3"/>
  <c r="J117" i="3"/>
  <c r="K117" i="3"/>
  <c r="L117" i="3"/>
  <c r="M117" i="3"/>
  <c r="N117" i="3"/>
  <c r="O117" i="3"/>
  <c r="P117" i="3"/>
  <c r="Q117" i="3"/>
  <c r="R117" i="3"/>
  <c r="S117" i="3"/>
  <c r="T117" i="3"/>
  <c r="H118" i="3"/>
  <c r="J118" i="3"/>
  <c r="K118" i="3"/>
  <c r="L118" i="3"/>
  <c r="M118" i="3"/>
  <c r="N118" i="3"/>
  <c r="O118" i="3"/>
  <c r="P118" i="3"/>
  <c r="Q118" i="3"/>
  <c r="R118" i="3"/>
  <c r="S118" i="3"/>
  <c r="T118" i="3"/>
  <c r="U118" i="3"/>
  <c r="V118" i="3"/>
  <c r="W118" i="3"/>
  <c r="H119" i="3"/>
  <c r="J119" i="3"/>
  <c r="K119" i="3"/>
  <c r="L119" i="3"/>
  <c r="M119" i="3"/>
  <c r="N119" i="3"/>
  <c r="O119" i="3"/>
  <c r="P119" i="3"/>
  <c r="Q119" i="3"/>
  <c r="R119" i="3"/>
  <c r="S119" i="3"/>
  <c r="T119" i="3"/>
  <c r="U119" i="3"/>
  <c r="V119" i="3"/>
  <c r="W119" i="3"/>
  <c r="G3" i="33"/>
  <c r="H27" i="33"/>
  <c r="K27" i="33"/>
  <c r="L27" i="33"/>
  <c r="M27" i="33"/>
  <c r="N27" i="33"/>
  <c r="O27" i="33"/>
  <c r="P27" i="33"/>
  <c r="Q27" i="33"/>
  <c r="R27" i="33"/>
  <c r="S27" i="33"/>
  <c r="T27" i="33"/>
  <c r="H29" i="33"/>
  <c r="K29" i="33"/>
  <c r="L29" i="33"/>
  <c r="M29" i="33"/>
  <c r="N29" i="33"/>
  <c r="O29" i="33"/>
  <c r="P29" i="33"/>
  <c r="Q29" i="33"/>
  <c r="R29" i="33"/>
  <c r="S29" i="33"/>
  <c r="T29" i="33"/>
  <c r="H30" i="33"/>
  <c r="K30" i="33"/>
  <c r="L30" i="33"/>
  <c r="M30" i="33"/>
  <c r="N30" i="33"/>
  <c r="O30" i="33"/>
  <c r="P30" i="33"/>
  <c r="Q30" i="33"/>
  <c r="R30" i="33"/>
  <c r="S30" i="33"/>
  <c r="T30" i="33"/>
  <c r="H32" i="33"/>
  <c r="J32" i="33"/>
  <c r="K32" i="33"/>
  <c r="L32" i="33"/>
  <c r="M32" i="33"/>
  <c r="N32" i="33"/>
  <c r="O32" i="33"/>
  <c r="P32" i="33"/>
  <c r="Q32" i="33"/>
  <c r="R32" i="33"/>
  <c r="S32" i="33"/>
  <c r="T32" i="33"/>
  <c r="U32" i="33"/>
  <c r="H34" i="33"/>
  <c r="J34" i="33"/>
  <c r="K34" i="33"/>
  <c r="L34" i="33"/>
  <c r="M34" i="33"/>
  <c r="N34" i="33"/>
  <c r="O34" i="33"/>
  <c r="P34" i="33"/>
  <c r="Q34" i="33"/>
  <c r="R34" i="33"/>
  <c r="S34" i="33"/>
  <c r="T34" i="33"/>
  <c r="H35" i="33"/>
  <c r="J35" i="33"/>
  <c r="K35" i="33"/>
  <c r="L35" i="33"/>
  <c r="M35" i="33"/>
  <c r="N35" i="33"/>
  <c r="O35" i="33"/>
  <c r="P35" i="33"/>
  <c r="Q35" i="33"/>
  <c r="R35" i="33"/>
  <c r="S35" i="33"/>
  <c r="T35" i="33"/>
  <c r="U35" i="33"/>
  <c r="V35" i="33"/>
  <c r="W35" i="33"/>
  <c r="H36" i="33"/>
  <c r="J36" i="33"/>
  <c r="K36" i="33"/>
  <c r="L36" i="33"/>
  <c r="M36" i="33"/>
  <c r="N36" i="33"/>
  <c r="O36" i="33"/>
  <c r="P36" i="33"/>
  <c r="Q36" i="33"/>
  <c r="R36" i="33"/>
  <c r="S36" i="33"/>
  <c r="T36" i="33"/>
  <c r="U36" i="33"/>
  <c r="V36" i="33"/>
  <c r="W36" i="33"/>
  <c r="H37" i="33"/>
  <c r="J37" i="33"/>
  <c r="K37" i="33"/>
  <c r="L37" i="33"/>
  <c r="M37" i="33"/>
  <c r="N37" i="33"/>
  <c r="O37" i="33"/>
  <c r="P37" i="33"/>
  <c r="Q37" i="33"/>
  <c r="R37" i="33"/>
  <c r="S37" i="33"/>
  <c r="T37" i="33"/>
  <c r="U37" i="33"/>
  <c r="V37" i="33"/>
  <c r="W37" i="33"/>
  <c r="H39" i="33"/>
  <c r="J39" i="33"/>
  <c r="K39" i="33"/>
  <c r="L39" i="33"/>
  <c r="M39" i="33"/>
  <c r="N39" i="33"/>
  <c r="O39" i="33"/>
  <c r="P39" i="33"/>
  <c r="Q39" i="33"/>
  <c r="R39" i="33"/>
  <c r="S39" i="33"/>
  <c r="T39" i="33"/>
  <c r="U39" i="33"/>
  <c r="V39" i="33"/>
  <c r="W39" i="33"/>
  <c r="H41" i="33"/>
  <c r="J41" i="33"/>
  <c r="K41" i="33"/>
  <c r="L41" i="33"/>
  <c r="M41" i="33"/>
  <c r="N41" i="33"/>
  <c r="O41" i="33"/>
  <c r="P41" i="33"/>
  <c r="Q41" i="33"/>
  <c r="R41" i="33"/>
  <c r="S41" i="33"/>
  <c r="T41" i="33"/>
  <c r="U41" i="33"/>
  <c r="V41" i="33"/>
  <c r="W41" i="33"/>
  <c r="H42" i="33"/>
  <c r="J42" i="33"/>
  <c r="K42" i="33"/>
  <c r="L42" i="33"/>
  <c r="M42" i="33"/>
  <c r="N42" i="33"/>
  <c r="O42" i="33"/>
  <c r="P42" i="33"/>
  <c r="Q42" i="33"/>
  <c r="R42" i="33"/>
  <c r="S42" i="33"/>
  <c r="T42" i="33"/>
  <c r="U42" i="33"/>
  <c r="V42" i="33"/>
  <c r="W42" i="33"/>
  <c r="H50" i="33"/>
  <c r="J50" i="33"/>
  <c r="K50" i="33"/>
  <c r="L50" i="33"/>
  <c r="M50" i="33"/>
  <c r="N50" i="33"/>
  <c r="O50" i="33"/>
  <c r="P50" i="33"/>
  <c r="Q50" i="33"/>
  <c r="R50" i="33"/>
  <c r="S50" i="33"/>
  <c r="T50" i="33"/>
  <c r="U50" i="33"/>
  <c r="H53" i="33"/>
  <c r="J53" i="33"/>
  <c r="K53" i="33"/>
  <c r="L53" i="33"/>
  <c r="M53" i="33"/>
  <c r="N53" i="33"/>
  <c r="O53" i="33"/>
  <c r="P53" i="33"/>
  <c r="Q53" i="33"/>
  <c r="R53" i="33"/>
  <c r="S53" i="33"/>
  <c r="T53" i="33"/>
  <c r="U53" i="33"/>
  <c r="H59" i="33"/>
  <c r="J59" i="33"/>
  <c r="K59" i="33"/>
  <c r="L59" i="33"/>
  <c r="M59" i="33"/>
  <c r="N59" i="33"/>
  <c r="O59" i="33"/>
  <c r="P59" i="33"/>
  <c r="Q59" i="33"/>
  <c r="R59" i="33"/>
  <c r="S59" i="33"/>
  <c r="T59" i="33"/>
  <c r="U59" i="33"/>
  <c r="V59" i="33"/>
  <c r="W59" i="33"/>
  <c r="H60" i="33"/>
  <c r="J60" i="33"/>
  <c r="K60" i="33"/>
  <c r="L60" i="33"/>
  <c r="M60" i="33"/>
  <c r="N60" i="33"/>
  <c r="O60" i="33"/>
  <c r="P60" i="33"/>
  <c r="Q60" i="33"/>
  <c r="R60" i="33"/>
  <c r="S60" i="33"/>
  <c r="T60" i="33"/>
  <c r="U60" i="33"/>
  <c r="V60" i="33"/>
  <c r="W60" i="33"/>
  <c r="H63" i="33"/>
  <c r="J63" i="33"/>
  <c r="K63" i="33"/>
  <c r="L63" i="33"/>
  <c r="M63" i="33"/>
  <c r="N63" i="33"/>
  <c r="O63" i="33"/>
  <c r="P63" i="33"/>
  <c r="Q63" i="33"/>
  <c r="R63" i="33"/>
  <c r="S63" i="33"/>
  <c r="T63" i="33"/>
  <c r="U63" i="33"/>
  <c r="H64" i="33"/>
  <c r="J64" i="33"/>
  <c r="K64" i="33"/>
  <c r="L64" i="33"/>
  <c r="M64" i="33"/>
  <c r="N64" i="33"/>
  <c r="O64" i="33"/>
  <c r="P64" i="33"/>
  <c r="Q64" i="33"/>
  <c r="R64" i="33"/>
  <c r="S64" i="33"/>
  <c r="T64" i="33"/>
  <c r="U64" i="33"/>
  <c r="H67" i="33"/>
  <c r="J67" i="33"/>
  <c r="K67" i="33"/>
  <c r="L67" i="33"/>
  <c r="M67" i="33"/>
  <c r="N67" i="33"/>
  <c r="O67" i="33"/>
  <c r="P67" i="33"/>
  <c r="Q67" i="33"/>
  <c r="R67" i="33"/>
  <c r="S67" i="33"/>
  <c r="T67" i="33"/>
  <c r="U67" i="33"/>
  <c r="H68" i="33"/>
  <c r="J68" i="33"/>
  <c r="K68" i="33"/>
  <c r="L68" i="33"/>
  <c r="M68" i="33"/>
  <c r="N68" i="33"/>
  <c r="O68" i="33"/>
  <c r="P68" i="33"/>
  <c r="Q68" i="33"/>
  <c r="R68" i="33"/>
  <c r="S68" i="33"/>
  <c r="T68" i="33"/>
  <c r="U68" i="33"/>
  <c r="H69" i="33"/>
  <c r="J69" i="33"/>
  <c r="K69" i="33"/>
  <c r="L69" i="33"/>
  <c r="M69" i="33"/>
  <c r="N69" i="33"/>
  <c r="O69" i="33"/>
  <c r="P69" i="33"/>
  <c r="Q69" i="33"/>
  <c r="R69" i="33"/>
  <c r="S69" i="33"/>
  <c r="T69" i="33"/>
  <c r="U69" i="33"/>
  <c r="H70" i="33"/>
  <c r="J70" i="33"/>
  <c r="K70" i="33"/>
  <c r="L70" i="33"/>
  <c r="M70" i="33"/>
  <c r="N70" i="33"/>
  <c r="O70" i="33"/>
  <c r="P70" i="33"/>
  <c r="Q70" i="33"/>
  <c r="R70" i="33"/>
  <c r="S70" i="33"/>
  <c r="T70" i="33"/>
  <c r="U70" i="33"/>
  <c r="H71" i="33"/>
  <c r="J71" i="33"/>
  <c r="K71" i="33"/>
  <c r="L71" i="33"/>
  <c r="M71" i="33"/>
  <c r="N71" i="33"/>
  <c r="O71" i="33"/>
  <c r="P71" i="33"/>
  <c r="Q71" i="33"/>
  <c r="R71" i="33"/>
  <c r="S71" i="33"/>
  <c r="T71" i="33"/>
  <c r="U71" i="33"/>
  <c r="H72" i="33"/>
  <c r="J72" i="33"/>
  <c r="K72" i="33"/>
  <c r="L72" i="33"/>
  <c r="M72" i="33"/>
  <c r="N72" i="33"/>
  <c r="O72" i="33"/>
  <c r="P72" i="33"/>
  <c r="Q72" i="33"/>
  <c r="R72" i="33"/>
  <c r="S72" i="33"/>
  <c r="T72" i="33"/>
  <c r="U72" i="33"/>
  <c r="H73" i="33"/>
  <c r="J73" i="33"/>
  <c r="K73" i="33"/>
  <c r="L73" i="33"/>
  <c r="M73" i="33"/>
  <c r="N73" i="33"/>
  <c r="O73" i="33"/>
  <c r="P73" i="33"/>
  <c r="Q73" i="33"/>
  <c r="R73" i="33"/>
  <c r="S73" i="33"/>
  <c r="T73" i="33"/>
  <c r="U73" i="33"/>
  <c r="H74" i="33"/>
  <c r="J74" i="33"/>
  <c r="K74" i="33"/>
  <c r="L74" i="33"/>
  <c r="M74" i="33"/>
  <c r="N74" i="33"/>
  <c r="O74" i="33"/>
  <c r="P74" i="33"/>
  <c r="Q74" i="33"/>
  <c r="R74" i="33"/>
  <c r="S74" i="33"/>
  <c r="T74" i="33"/>
  <c r="U74" i="33"/>
  <c r="H76" i="33"/>
  <c r="J76" i="33"/>
  <c r="K76" i="33"/>
  <c r="L76" i="33"/>
  <c r="M76" i="33"/>
  <c r="N76" i="33"/>
  <c r="O76" i="33"/>
  <c r="P76" i="33"/>
  <c r="Q76" i="33"/>
  <c r="R76" i="33"/>
  <c r="S76" i="33"/>
  <c r="T76" i="33"/>
  <c r="U76" i="33"/>
  <c r="V76" i="33"/>
  <c r="W76" i="33"/>
  <c r="H77" i="33"/>
  <c r="M77" i="33"/>
  <c r="N77" i="33"/>
  <c r="O77" i="33"/>
  <c r="P77" i="33"/>
  <c r="Q77" i="33"/>
  <c r="R77" i="33"/>
  <c r="S77" i="33"/>
  <c r="T77" i="33"/>
  <c r="U77" i="33"/>
  <c r="H78" i="33"/>
  <c r="J78" i="33"/>
  <c r="K78" i="33"/>
  <c r="L78" i="33"/>
  <c r="M78" i="33"/>
  <c r="N78" i="33"/>
  <c r="O78" i="33"/>
  <c r="P78" i="33"/>
  <c r="Q78" i="33"/>
  <c r="R78" i="33"/>
  <c r="S78" i="33"/>
  <c r="T78" i="33"/>
  <c r="U78" i="33"/>
  <c r="H80" i="33"/>
  <c r="J80" i="33"/>
  <c r="K80" i="33"/>
  <c r="L80" i="33"/>
  <c r="M80" i="33"/>
  <c r="N80" i="33"/>
  <c r="O80" i="33"/>
  <c r="P80" i="33"/>
  <c r="Q80" i="33"/>
  <c r="R80" i="33"/>
  <c r="S80" i="33"/>
  <c r="T80" i="33"/>
  <c r="U80" i="33"/>
  <c r="H81" i="33"/>
  <c r="M81" i="33"/>
  <c r="N81" i="33"/>
  <c r="O81" i="33"/>
  <c r="P81" i="33"/>
  <c r="Q81" i="33"/>
  <c r="R81" i="33"/>
  <c r="H82" i="33"/>
  <c r="J82" i="33"/>
  <c r="K82" i="33"/>
  <c r="L82" i="33"/>
  <c r="M82" i="33"/>
  <c r="N82" i="33"/>
  <c r="O82" i="33"/>
  <c r="P82" i="33"/>
  <c r="Q82" i="33"/>
  <c r="R82" i="33"/>
  <c r="S82" i="33"/>
  <c r="T82" i="33"/>
  <c r="U82" i="33"/>
  <c r="V82" i="33"/>
  <c r="W82" i="33"/>
  <c r="K84" i="33"/>
  <c r="L84" i="33"/>
  <c r="M84" i="33"/>
  <c r="N84" i="33"/>
  <c r="O84" i="33"/>
  <c r="P84" i="33"/>
  <c r="Q84" i="33"/>
  <c r="R84" i="33"/>
  <c r="S84" i="33"/>
  <c r="T84" i="33"/>
  <c r="H85" i="33"/>
  <c r="J85" i="33"/>
  <c r="K85" i="33"/>
  <c r="L85" i="33"/>
  <c r="M85" i="33"/>
  <c r="N85" i="33"/>
  <c r="O85" i="33"/>
  <c r="P85" i="33"/>
  <c r="Q85" i="33"/>
  <c r="R85" i="33"/>
  <c r="S85" i="33"/>
  <c r="T85" i="33"/>
  <c r="U85" i="33"/>
  <c r="V85" i="33"/>
  <c r="W85" i="33"/>
  <c r="H86" i="33"/>
  <c r="J86" i="33"/>
  <c r="K86" i="33"/>
  <c r="L86" i="33"/>
  <c r="M86" i="33"/>
  <c r="N86" i="33"/>
  <c r="O86" i="33"/>
  <c r="P86" i="33"/>
  <c r="Q86" i="33"/>
  <c r="R86" i="33"/>
  <c r="S86" i="33"/>
  <c r="T86" i="33"/>
  <c r="U86" i="33"/>
  <c r="V86" i="33"/>
  <c r="W86" i="33"/>
  <c r="J92" i="33"/>
  <c r="K92" i="33"/>
  <c r="L92" i="33"/>
  <c r="M92" i="33"/>
  <c r="N92" i="33"/>
  <c r="O92" i="33"/>
  <c r="P92" i="33"/>
  <c r="Q92" i="33"/>
  <c r="R92" i="33"/>
  <c r="S92" i="33"/>
  <c r="T92" i="33"/>
  <c r="J94" i="33"/>
  <c r="K94" i="33"/>
  <c r="L94" i="33"/>
  <c r="M94" i="33"/>
  <c r="N94" i="33"/>
  <c r="O94" i="33"/>
  <c r="P94" i="33"/>
  <c r="Q94" i="33"/>
  <c r="R94" i="33"/>
  <c r="S94" i="33"/>
  <c r="T94" i="33"/>
  <c r="U94" i="33"/>
  <c r="V94" i="33"/>
  <c r="W94" i="33"/>
  <c r="J95" i="33"/>
  <c r="K95" i="33"/>
  <c r="L95" i="33"/>
  <c r="M95" i="33"/>
  <c r="N95" i="33"/>
  <c r="O95" i="33"/>
  <c r="P95" i="33"/>
  <c r="Q95" i="33"/>
  <c r="R95" i="33"/>
  <c r="S95" i="33"/>
  <c r="T95" i="33"/>
  <c r="J96" i="33"/>
  <c r="K96" i="33"/>
  <c r="L96" i="33"/>
  <c r="M96" i="33"/>
  <c r="N96" i="33"/>
  <c r="O96" i="33"/>
  <c r="P96" i="33"/>
  <c r="Q96" i="33"/>
  <c r="R96" i="33"/>
  <c r="S96" i="33"/>
  <c r="T96" i="33"/>
  <c r="U96" i="33"/>
  <c r="V96" i="33"/>
  <c r="W96" i="33"/>
  <c r="K98" i="33"/>
  <c r="L98" i="33"/>
  <c r="M98" i="33"/>
  <c r="N98" i="33"/>
  <c r="O98" i="33"/>
  <c r="P98" i="33"/>
  <c r="Q98" i="33"/>
  <c r="R98" i="33"/>
  <c r="S98" i="33"/>
  <c r="T98" i="33"/>
  <c r="J99" i="33"/>
  <c r="K99" i="33"/>
  <c r="L99" i="33"/>
  <c r="M99" i="33"/>
  <c r="N99" i="33"/>
  <c r="O99" i="33"/>
  <c r="P99" i="33"/>
  <c r="Q99" i="33"/>
  <c r="R99" i="33"/>
  <c r="S99" i="33"/>
  <c r="T99" i="33"/>
  <c r="M100" i="33"/>
  <c r="N100" i="33"/>
  <c r="O100" i="33"/>
  <c r="P100" i="33"/>
  <c r="Q100" i="33"/>
  <c r="R100" i="33"/>
  <c r="S100" i="33"/>
  <c r="T100" i="33"/>
  <c r="J101" i="33"/>
  <c r="K101" i="33"/>
  <c r="L101" i="33"/>
  <c r="M101" i="33"/>
  <c r="N101" i="33"/>
  <c r="O101" i="33"/>
  <c r="P101" i="33"/>
  <c r="Q101" i="33"/>
  <c r="R101" i="33"/>
  <c r="S101" i="33"/>
  <c r="T101" i="33"/>
  <c r="J103" i="33"/>
  <c r="K103" i="33"/>
  <c r="L103" i="33"/>
  <c r="M103" i="33"/>
  <c r="N103" i="33"/>
  <c r="O103" i="33"/>
  <c r="P103" i="33"/>
  <c r="Q103" i="33"/>
  <c r="R103" i="33"/>
  <c r="S103" i="33"/>
  <c r="T103" i="33"/>
  <c r="U103" i="33"/>
  <c r="V103" i="33"/>
  <c r="W103" i="33"/>
  <c r="J107" i="33"/>
  <c r="K107" i="33"/>
  <c r="L107" i="33"/>
  <c r="M107" i="33"/>
  <c r="N107" i="33"/>
  <c r="O107" i="33"/>
  <c r="P107" i="33"/>
  <c r="Q107" i="33"/>
  <c r="R107" i="33"/>
  <c r="S107" i="33"/>
  <c r="T107" i="33"/>
  <c r="J108" i="33"/>
  <c r="K108" i="33"/>
  <c r="L108" i="33"/>
  <c r="M108" i="33"/>
  <c r="N108" i="33"/>
  <c r="O108" i="33"/>
  <c r="P108" i="33"/>
  <c r="Q108" i="33"/>
  <c r="R108" i="33"/>
  <c r="S108" i="33"/>
  <c r="T108" i="33"/>
  <c r="J109" i="33"/>
  <c r="K109" i="33"/>
  <c r="L109" i="33"/>
  <c r="M109" i="33"/>
  <c r="N109" i="33"/>
  <c r="O109" i="33"/>
  <c r="P109" i="33"/>
  <c r="Q109" i="33"/>
  <c r="R109" i="33"/>
  <c r="S109" i="33"/>
  <c r="T109" i="33"/>
  <c r="J111" i="33"/>
  <c r="K111" i="33"/>
  <c r="L111" i="33"/>
  <c r="M111" i="33"/>
  <c r="N111" i="33"/>
  <c r="O111" i="33"/>
  <c r="P111" i="33"/>
  <c r="Q111" i="33"/>
  <c r="R111" i="33"/>
  <c r="S111" i="33"/>
  <c r="T111" i="33"/>
  <c r="J113" i="33"/>
  <c r="K113" i="33"/>
  <c r="L113" i="33"/>
  <c r="M113" i="33"/>
  <c r="N113" i="33"/>
  <c r="O113" i="33"/>
  <c r="P113" i="33"/>
  <c r="Q113" i="33"/>
  <c r="R113" i="33"/>
  <c r="S113" i="33"/>
  <c r="T113" i="33"/>
  <c r="J114" i="33"/>
  <c r="K114" i="33"/>
  <c r="L114" i="33"/>
  <c r="M114" i="33"/>
  <c r="N114" i="33"/>
  <c r="O114" i="33"/>
  <c r="P114" i="33"/>
  <c r="Q114" i="33"/>
  <c r="R114" i="33"/>
  <c r="S114" i="33"/>
  <c r="T114" i="33"/>
  <c r="J116" i="33"/>
  <c r="K116" i="33"/>
  <c r="L116" i="33"/>
  <c r="M116" i="33"/>
  <c r="N116" i="33"/>
  <c r="O116" i="33"/>
  <c r="P116" i="33"/>
  <c r="Q116" i="33"/>
  <c r="R116" i="33"/>
  <c r="S116" i="33"/>
  <c r="T116" i="33"/>
  <c r="J117" i="33"/>
  <c r="K117" i="33"/>
  <c r="L117" i="33"/>
  <c r="M117" i="33"/>
  <c r="N117" i="33"/>
  <c r="O117" i="33"/>
  <c r="P117" i="33"/>
  <c r="Q117" i="33"/>
  <c r="R117" i="33"/>
  <c r="S117" i="33"/>
  <c r="T117" i="33"/>
  <c r="J118" i="33"/>
  <c r="K118" i="33"/>
  <c r="L118" i="33"/>
  <c r="M118" i="33"/>
  <c r="N118" i="33"/>
  <c r="O118" i="33"/>
  <c r="P118" i="33"/>
  <c r="Q118" i="33"/>
  <c r="R118" i="33"/>
  <c r="S118" i="33"/>
  <c r="T118" i="33"/>
  <c r="J120" i="33"/>
  <c r="K120" i="33"/>
  <c r="L120" i="33"/>
  <c r="M120" i="33"/>
  <c r="N120" i="33"/>
  <c r="O120" i="33"/>
  <c r="P120" i="33"/>
  <c r="Q120" i="33"/>
  <c r="R120" i="33"/>
  <c r="S120" i="33"/>
  <c r="T120" i="33"/>
  <c r="J122" i="33"/>
  <c r="K122" i="33"/>
  <c r="L122" i="33"/>
  <c r="M122" i="33"/>
  <c r="N122" i="33"/>
  <c r="O122" i="33"/>
  <c r="P122" i="33"/>
  <c r="Q122" i="33"/>
  <c r="R122" i="33"/>
  <c r="S122" i="33"/>
  <c r="T122" i="33"/>
  <c r="J123" i="33"/>
  <c r="K123" i="33"/>
  <c r="L123" i="33"/>
  <c r="M123" i="33"/>
  <c r="N123" i="33"/>
  <c r="O123" i="33"/>
  <c r="P123" i="33"/>
  <c r="Q123" i="33"/>
  <c r="R123" i="33"/>
  <c r="S123" i="33"/>
  <c r="T123" i="33"/>
  <c r="U123" i="33"/>
  <c r="V123" i="33"/>
  <c r="W123" i="33"/>
  <c r="F124" i="33"/>
  <c r="J124" i="33"/>
  <c r="K124" i="33"/>
  <c r="L124" i="33"/>
  <c r="M124" i="33"/>
  <c r="N124" i="33"/>
  <c r="O124" i="33"/>
  <c r="P124" i="33"/>
  <c r="Q124" i="33"/>
  <c r="R124" i="33"/>
  <c r="S124" i="33"/>
  <c r="T124" i="33"/>
  <c r="U124" i="33"/>
  <c r="V124" i="33"/>
  <c r="W124" i="33"/>
  <c r="H133" i="33"/>
  <c r="J133" i="33"/>
  <c r="K133" i="33"/>
  <c r="L133" i="33"/>
  <c r="M133" i="33"/>
  <c r="N133" i="33"/>
  <c r="O133" i="33"/>
  <c r="P133" i="33"/>
  <c r="Q133" i="33"/>
  <c r="R133" i="33"/>
  <c r="S133" i="33"/>
  <c r="T133" i="33"/>
  <c r="U133" i="33"/>
  <c r="V133" i="33"/>
  <c r="W133" i="33"/>
  <c r="H134" i="33"/>
  <c r="J134" i="33"/>
  <c r="K134" i="33"/>
  <c r="L134" i="33"/>
  <c r="M134" i="33"/>
  <c r="N134" i="33"/>
  <c r="O134" i="33"/>
  <c r="P134" i="33"/>
  <c r="Q134" i="33"/>
  <c r="R134" i="33"/>
  <c r="S134" i="33"/>
  <c r="T134" i="33"/>
  <c r="U134" i="33"/>
  <c r="V134" i="33"/>
  <c r="W134" i="33"/>
  <c r="H135" i="33"/>
  <c r="J135" i="33"/>
  <c r="K135" i="33"/>
  <c r="L135" i="33"/>
  <c r="M135" i="33"/>
  <c r="N135" i="33"/>
  <c r="O135" i="33"/>
  <c r="P135" i="33"/>
  <c r="Q135" i="33"/>
  <c r="R135" i="33"/>
  <c r="S135" i="33"/>
  <c r="T135" i="33"/>
  <c r="U135" i="33"/>
  <c r="V135" i="33"/>
  <c r="W135" i="33"/>
  <c r="H136" i="33"/>
  <c r="J136" i="33"/>
  <c r="K136" i="33"/>
  <c r="L136" i="33"/>
  <c r="M136" i="33"/>
  <c r="N136" i="33"/>
  <c r="O136" i="33"/>
  <c r="P136" i="33"/>
  <c r="Q136" i="33"/>
  <c r="R136" i="33"/>
  <c r="S136" i="33"/>
  <c r="T136" i="33"/>
  <c r="U136" i="33"/>
  <c r="V136" i="33"/>
  <c r="W136" i="33"/>
  <c r="H139" i="33"/>
  <c r="J139" i="33"/>
  <c r="K139" i="33"/>
  <c r="L139" i="33"/>
  <c r="M139" i="33"/>
  <c r="N139" i="33"/>
  <c r="O139" i="33"/>
  <c r="P139" i="33"/>
  <c r="Q139" i="33"/>
  <c r="R139" i="33"/>
  <c r="S139" i="33"/>
  <c r="T139" i="33"/>
  <c r="U139" i="33"/>
  <c r="V139" i="33"/>
  <c r="W139" i="33"/>
  <c r="H142" i="33"/>
  <c r="J142" i="33"/>
  <c r="K142" i="33"/>
  <c r="L142" i="33"/>
  <c r="M142" i="33"/>
  <c r="N142" i="33"/>
  <c r="O142" i="33"/>
  <c r="P142" i="33"/>
  <c r="Q142" i="33"/>
  <c r="R142" i="33"/>
  <c r="S142" i="33"/>
  <c r="T142" i="33"/>
  <c r="U142" i="33"/>
  <c r="V142" i="33"/>
  <c r="W142" i="33"/>
  <c r="J143" i="33"/>
  <c r="K143" i="33"/>
  <c r="L143" i="33"/>
  <c r="M143" i="33"/>
  <c r="N143" i="33"/>
  <c r="O143" i="33"/>
  <c r="P143" i="33"/>
  <c r="Q143" i="33"/>
  <c r="R143" i="33"/>
  <c r="S143" i="33"/>
  <c r="T143" i="33"/>
  <c r="H150" i="33"/>
  <c r="J150" i="33"/>
  <c r="K150" i="33"/>
  <c r="L150" i="33"/>
  <c r="M150" i="33"/>
  <c r="N150" i="33"/>
  <c r="O150" i="33"/>
  <c r="P150" i="33"/>
  <c r="Q150" i="33"/>
  <c r="R150" i="33"/>
  <c r="S150" i="33"/>
  <c r="T150" i="33"/>
  <c r="U150" i="33"/>
  <c r="H152" i="33"/>
  <c r="J152" i="33"/>
  <c r="K152" i="33"/>
  <c r="L152" i="33"/>
  <c r="M152" i="33"/>
  <c r="N152" i="33"/>
  <c r="O152" i="33"/>
  <c r="P152" i="33"/>
  <c r="Q152" i="33"/>
  <c r="R152" i="33"/>
  <c r="S152" i="33"/>
  <c r="T152" i="33"/>
  <c r="U152" i="33"/>
  <c r="H153" i="33"/>
  <c r="J153" i="33"/>
  <c r="K153" i="33"/>
  <c r="L153" i="33"/>
  <c r="M153" i="33"/>
  <c r="N153" i="33"/>
  <c r="O153" i="33"/>
  <c r="P153" i="33"/>
  <c r="Q153" i="33"/>
  <c r="R153" i="33"/>
  <c r="S153" i="33"/>
  <c r="T153" i="33"/>
  <c r="U153" i="33"/>
  <c r="H155" i="33"/>
  <c r="J155" i="33"/>
  <c r="K155" i="33"/>
  <c r="L155" i="33"/>
  <c r="M155" i="33"/>
  <c r="N155" i="33"/>
  <c r="O155" i="33"/>
  <c r="P155" i="33"/>
  <c r="Q155" i="33"/>
  <c r="R155" i="33"/>
  <c r="S155" i="33"/>
  <c r="T155" i="33"/>
  <c r="U155" i="33"/>
  <c r="H157" i="33"/>
  <c r="J157" i="33"/>
  <c r="K157" i="33"/>
  <c r="L157" i="33"/>
  <c r="M157" i="33"/>
  <c r="N157" i="33"/>
  <c r="O157" i="33"/>
  <c r="P157" i="33"/>
  <c r="Q157" i="33"/>
  <c r="R157" i="33"/>
  <c r="S157" i="33"/>
  <c r="T157" i="33"/>
  <c r="U157" i="33"/>
  <c r="V157" i="33"/>
  <c r="W157" i="33"/>
  <c r="H158" i="33"/>
  <c r="M158" i="33"/>
  <c r="N158" i="33"/>
  <c r="O158" i="33"/>
  <c r="P158" i="33"/>
  <c r="Q158" i="33"/>
  <c r="R158" i="33"/>
  <c r="H159" i="33"/>
  <c r="J159" i="33"/>
  <c r="K159" i="33"/>
  <c r="L159" i="33"/>
  <c r="M159" i="33"/>
  <c r="N159" i="33"/>
  <c r="O159" i="33"/>
  <c r="P159" i="33"/>
  <c r="Q159" i="33"/>
  <c r="R159" i="33"/>
  <c r="S159" i="33"/>
  <c r="T159" i="33"/>
  <c r="U159" i="33"/>
  <c r="V159" i="33"/>
  <c r="W159" i="33"/>
  <c r="H162" i="33"/>
  <c r="J162" i="33"/>
  <c r="K162" i="33"/>
  <c r="L162" i="33"/>
  <c r="M162" i="33"/>
  <c r="N162" i="33"/>
  <c r="O162" i="33"/>
  <c r="P162" i="33"/>
  <c r="Q162" i="33"/>
  <c r="R162" i="33"/>
  <c r="S162" i="33"/>
  <c r="T162" i="33"/>
  <c r="U162" i="33"/>
  <c r="H163" i="33"/>
  <c r="J163" i="33"/>
  <c r="K163" i="33"/>
  <c r="L163" i="33"/>
  <c r="M163" i="33"/>
  <c r="N163" i="33"/>
  <c r="O163" i="33"/>
  <c r="P163" i="33"/>
  <c r="Q163" i="33"/>
  <c r="R163" i="33"/>
  <c r="S163" i="33"/>
  <c r="T163" i="33"/>
  <c r="U163" i="33"/>
  <c r="H164" i="33"/>
  <c r="J164" i="33"/>
  <c r="K164" i="33"/>
  <c r="L164" i="33"/>
  <c r="M164" i="33"/>
  <c r="N164" i="33"/>
  <c r="O164" i="33"/>
  <c r="P164" i="33"/>
  <c r="Q164" i="33"/>
  <c r="R164" i="33"/>
  <c r="S164" i="33"/>
  <c r="T164" i="33"/>
  <c r="U164" i="33"/>
  <c r="H165" i="33"/>
  <c r="J165" i="33"/>
  <c r="K165" i="33"/>
  <c r="L165" i="33"/>
  <c r="M165" i="33"/>
  <c r="N165" i="33"/>
  <c r="O165" i="33"/>
  <c r="P165" i="33"/>
  <c r="Q165" i="33"/>
  <c r="R165" i="33"/>
  <c r="S165" i="33"/>
  <c r="T165" i="33"/>
  <c r="U165" i="33"/>
  <c r="H166" i="33"/>
  <c r="J166" i="33"/>
  <c r="K166" i="33"/>
  <c r="L166" i="33"/>
  <c r="M166" i="33"/>
  <c r="N166" i="33"/>
  <c r="O166" i="33"/>
  <c r="P166" i="33"/>
  <c r="Q166" i="33"/>
  <c r="R166" i="33"/>
  <c r="S166" i="33"/>
  <c r="T166" i="33"/>
  <c r="U166" i="33"/>
  <c r="H169" i="33"/>
  <c r="J169" i="33"/>
  <c r="K169" i="33"/>
  <c r="L169" i="33"/>
  <c r="M169" i="33"/>
  <c r="N169" i="33"/>
  <c r="O169" i="33"/>
  <c r="P169" i="33"/>
  <c r="Q169" i="33"/>
  <c r="R169" i="33"/>
  <c r="S169" i="33"/>
  <c r="T169" i="33"/>
  <c r="U169" i="33"/>
  <c r="H172" i="33"/>
  <c r="M172" i="33"/>
  <c r="N172" i="33"/>
  <c r="O172" i="33"/>
  <c r="P172" i="33"/>
  <c r="Q172" i="33"/>
  <c r="R172" i="33"/>
  <c r="S172" i="33"/>
  <c r="T172" i="33"/>
  <c r="U172" i="33"/>
  <c r="H173" i="33"/>
  <c r="J173" i="33"/>
  <c r="K173" i="33"/>
  <c r="L173" i="33"/>
  <c r="M173" i="33"/>
  <c r="N173" i="33"/>
  <c r="O173" i="33"/>
  <c r="P173" i="33"/>
  <c r="Q173" i="33"/>
  <c r="R173" i="33"/>
  <c r="S173" i="33"/>
  <c r="T173" i="33"/>
  <c r="U173" i="33"/>
  <c r="K175" i="33"/>
  <c r="L175" i="33"/>
  <c r="M175" i="33"/>
  <c r="N175" i="33"/>
  <c r="O175" i="33"/>
  <c r="P175" i="33"/>
  <c r="Q175" i="33"/>
  <c r="R175" i="33"/>
  <c r="S175" i="33"/>
  <c r="T175" i="33"/>
  <c r="H177" i="33"/>
  <c r="J177" i="33"/>
  <c r="K177" i="33"/>
  <c r="L177" i="33"/>
  <c r="M177" i="33"/>
  <c r="N177" i="33"/>
  <c r="O177" i="33"/>
  <c r="P177" i="33"/>
  <c r="Q177" i="33"/>
  <c r="R177" i="33"/>
  <c r="S177" i="33"/>
  <c r="T177" i="33"/>
  <c r="U177" i="33"/>
  <c r="V177" i="33"/>
  <c r="W177" i="33"/>
  <c r="K184" i="33"/>
  <c r="L184" i="33"/>
  <c r="M184" i="33"/>
  <c r="N184" i="33"/>
  <c r="O184" i="33"/>
  <c r="P184" i="33"/>
  <c r="Q184" i="33"/>
  <c r="R184" i="33"/>
  <c r="S184" i="33"/>
  <c r="T184" i="33"/>
  <c r="U184" i="33"/>
  <c r="V184" i="33"/>
  <c r="W184" i="33"/>
  <c r="H185" i="33"/>
  <c r="J185" i="33"/>
  <c r="K185" i="33"/>
  <c r="L185" i="33"/>
  <c r="M185" i="33"/>
  <c r="N185" i="33"/>
  <c r="O185" i="33"/>
  <c r="P185" i="33"/>
  <c r="Q185" i="33"/>
  <c r="R185" i="33"/>
  <c r="S185" i="33"/>
  <c r="T185" i="33"/>
  <c r="U185" i="33"/>
  <c r="V185" i="33"/>
  <c r="W185" i="33"/>
  <c r="J187" i="33"/>
  <c r="K187" i="33"/>
  <c r="L187" i="33"/>
  <c r="M187" i="33"/>
  <c r="N187" i="33"/>
  <c r="O187" i="33"/>
  <c r="P187" i="33"/>
  <c r="Q187" i="33"/>
  <c r="R187" i="33"/>
  <c r="S187" i="33"/>
  <c r="T187" i="33"/>
  <c r="U187" i="33"/>
  <c r="V187" i="33"/>
  <c r="W187" i="33"/>
  <c r="K190" i="33"/>
  <c r="L190" i="33"/>
  <c r="M190" i="33"/>
  <c r="N190" i="33"/>
  <c r="O190" i="33"/>
  <c r="P190" i="33"/>
  <c r="Q190" i="33"/>
  <c r="R190" i="33"/>
  <c r="S190" i="33"/>
  <c r="T190" i="33"/>
  <c r="U190" i="33"/>
  <c r="V190" i="33"/>
  <c r="W190" i="33"/>
  <c r="H191" i="33"/>
  <c r="J191" i="33"/>
  <c r="K191" i="33"/>
  <c r="L191" i="33"/>
  <c r="M191" i="33"/>
  <c r="N191" i="33"/>
  <c r="O191" i="33"/>
  <c r="P191" i="33"/>
  <c r="Q191" i="33"/>
  <c r="R191" i="33"/>
  <c r="S191" i="33"/>
  <c r="T191" i="33"/>
  <c r="U191" i="33"/>
  <c r="V191" i="33"/>
  <c r="W191" i="33"/>
  <c r="H192" i="33"/>
  <c r="J192" i="33"/>
  <c r="K192" i="33"/>
  <c r="L192" i="33"/>
  <c r="M192" i="33"/>
  <c r="N192" i="33"/>
  <c r="O192" i="33"/>
  <c r="P192" i="33"/>
  <c r="Q192" i="33"/>
  <c r="R192" i="33"/>
  <c r="S192" i="33"/>
  <c r="T192" i="33"/>
  <c r="U192" i="33"/>
  <c r="V192" i="33"/>
  <c r="W192" i="33"/>
  <c r="J193" i="33"/>
  <c r="K193" i="33"/>
  <c r="L193" i="33"/>
  <c r="M193" i="33"/>
  <c r="N193" i="33"/>
  <c r="O193" i="33"/>
  <c r="P193" i="33"/>
  <c r="Q193" i="33"/>
  <c r="R193" i="33"/>
  <c r="S193" i="33"/>
  <c r="T193" i="33"/>
  <c r="U193" i="33"/>
  <c r="V193" i="33"/>
  <c r="W193" i="33"/>
  <c r="K198" i="33"/>
  <c r="L198" i="33"/>
  <c r="M198" i="33"/>
  <c r="N198" i="33"/>
  <c r="O198" i="33"/>
  <c r="P198" i="33"/>
  <c r="Q198" i="33"/>
  <c r="R198" i="33"/>
  <c r="S198" i="33"/>
  <c r="T198" i="33"/>
  <c r="U198" i="33"/>
  <c r="V198" i="33"/>
  <c r="W198" i="33"/>
  <c r="H199" i="33"/>
  <c r="J199" i="33"/>
  <c r="K199" i="33"/>
  <c r="L199" i="33"/>
  <c r="M199" i="33"/>
  <c r="N199" i="33"/>
  <c r="O199" i="33"/>
  <c r="P199" i="33"/>
  <c r="Q199" i="33"/>
  <c r="R199" i="33"/>
  <c r="S199" i="33"/>
  <c r="T199" i="33"/>
  <c r="U199" i="33"/>
  <c r="J201" i="33"/>
  <c r="K201" i="33"/>
  <c r="L201" i="33"/>
  <c r="M201" i="33"/>
  <c r="N201" i="33"/>
  <c r="O201" i="33"/>
  <c r="P201" i="33"/>
  <c r="Q201" i="33"/>
  <c r="R201" i="33"/>
  <c r="S201" i="33"/>
  <c r="T201" i="33"/>
  <c r="U201" i="33"/>
  <c r="V201" i="33"/>
  <c r="W201" i="33"/>
  <c r="K204" i="33"/>
  <c r="L204" i="33"/>
  <c r="M204" i="33"/>
  <c r="N204" i="33"/>
  <c r="O204" i="33"/>
  <c r="P204" i="33"/>
  <c r="Q204" i="33"/>
  <c r="R204" i="33"/>
  <c r="S204" i="33"/>
  <c r="T204" i="33"/>
  <c r="U204" i="33"/>
  <c r="V204" i="33"/>
  <c r="W204" i="33"/>
  <c r="H205" i="33"/>
  <c r="J205" i="33"/>
  <c r="K205" i="33"/>
  <c r="L205" i="33"/>
  <c r="M205" i="33"/>
  <c r="N205" i="33"/>
  <c r="O205" i="33"/>
  <c r="P205" i="33"/>
  <c r="Q205" i="33"/>
  <c r="R205" i="33"/>
  <c r="S205" i="33"/>
  <c r="T205" i="33"/>
  <c r="H206" i="33"/>
  <c r="J206" i="33"/>
  <c r="K206" i="33"/>
  <c r="L206" i="33"/>
  <c r="M206" i="33"/>
  <c r="N206" i="33"/>
  <c r="O206" i="33"/>
  <c r="P206" i="33"/>
  <c r="Q206" i="33"/>
  <c r="R206" i="33"/>
  <c r="S206" i="33"/>
  <c r="T206" i="33"/>
  <c r="U206" i="33"/>
  <c r="V206" i="33"/>
  <c r="W206" i="33"/>
  <c r="J207" i="33"/>
  <c r="K207" i="33"/>
  <c r="L207" i="33"/>
  <c r="M207" i="33"/>
  <c r="N207" i="33"/>
  <c r="O207" i="33"/>
  <c r="P207" i="33"/>
  <c r="Q207" i="33"/>
  <c r="R207" i="33"/>
  <c r="S207" i="33"/>
  <c r="T207" i="33"/>
  <c r="U207" i="33"/>
  <c r="V207" i="33"/>
  <c r="W207" i="33"/>
  <c r="H215" i="33"/>
  <c r="J215" i="33"/>
  <c r="K215" i="33"/>
  <c r="L215" i="33"/>
  <c r="M215" i="33"/>
  <c r="N215" i="33"/>
  <c r="O215" i="33"/>
  <c r="P215" i="33"/>
  <c r="Q215" i="33"/>
  <c r="R215" i="33"/>
  <c r="S215" i="33"/>
  <c r="T215" i="33"/>
  <c r="U215" i="33"/>
  <c r="V215" i="33"/>
  <c r="W215" i="33"/>
  <c r="H216" i="33"/>
  <c r="K216" i="33"/>
  <c r="L216" i="33"/>
  <c r="M216" i="33"/>
  <c r="N216" i="33"/>
  <c r="O216" i="33"/>
  <c r="P216" i="33"/>
  <c r="Q216" i="33"/>
  <c r="R216" i="33"/>
  <c r="S216" i="33"/>
  <c r="T216" i="33"/>
  <c r="U216" i="33"/>
  <c r="V216" i="33"/>
  <c r="W216" i="33"/>
  <c r="H217" i="33"/>
  <c r="J217" i="33"/>
  <c r="K217" i="33"/>
  <c r="L217" i="33"/>
  <c r="M217" i="33"/>
  <c r="N217" i="33"/>
  <c r="O217" i="33"/>
  <c r="P217" i="33"/>
  <c r="Q217" i="33"/>
  <c r="R217" i="33"/>
  <c r="S217" i="33"/>
  <c r="T217" i="33"/>
  <c r="U217" i="33"/>
  <c r="V217" i="33"/>
  <c r="W217" i="33"/>
  <c r="H218" i="33"/>
  <c r="J218" i="33"/>
  <c r="K218" i="33"/>
  <c r="L218" i="33"/>
  <c r="M218" i="33"/>
  <c r="N218" i="33"/>
  <c r="O218" i="33"/>
  <c r="P218" i="33"/>
  <c r="Q218" i="33"/>
  <c r="R218" i="33"/>
  <c r="S218" i="33"/>
  <c r="T218" i="33"/>
  <c r="U218" i="33"/>
  <c r="V218" i="33"/>
  <c r="W218" i="33"/>
  <c r="H219" i="33"/>
  <c r="J219" i="33"/>
  <c r="K219" i="33"/>
  <c r="L219" i="33"/>
  <c r="M219" i="33"/>
  <c r="N219" i="33"/>
  <c r="O219" i="33"/>
  <c r="P219" i="33"/>
  <c r="Q219" i="33"/>
  <c r="R219" i="33"/>
  <c r="S219" i="33"/>
  <c r="T219" i="33"/>
  <c r="U219" i="33"/>
  <c r="V219" i="33"/>
  <c r="W219" i="33"/>
  <c r="G3" i="21"/>
  <c r="H9" i="21"/>
  <c r="J9" i="21"/>
  <c r="K9" i="21"/>
  <c r="L9" i="21"/>
  <c r="M9" i="21"/>
  <c r="N9" i="21"/>
  <c r="O9" i="21"/>
  <c r="P9" i="21"/>
  <c r="Q9" i="21"/>
  <c r="R9" i="21"/>
  <c r="S9" i="21"/>
  <c r="T9" i="21"/>
  <c r="U9" i="21"/>
  <c r="V9" i="21"/>
  <c r="W9" i="21"/>
  <c r="X9" i="21"/>
  <c r="Y9" i="21"/>
  <c r="Z9" i="21"/>
  <c r="AA9" i="21"/>
  <c r="AB9" i="21"/>
  <c r="AC9" i="21"/>
  <c r="AD9" i="21"/>
  <c r="AE9" i="21"/>
  <c r="AF9" i="21"/>
  <c r="AG9" i="21"/>
  <c r="AH9" i="21"/>
  <c r="AI9" i="21"/>
  <c r="AJ9" i="21"/>
  <c r="AK9" i="21"/>
  <c r="AL9" i="21"/>
  <c r="AM9" i="21"/>
  <c r="AN9" i="21"/>
  <c r="AO9" i="21"/>
  <c r="AP9" i="21"/>
  <c r="AQ9" i="21"/>
  <c r="AR9" i="21"/>
  <c r="AS9" i="21"/>
  <c r="AT9" i="21"/>
  <c r="AU9" i="21"/>
  <c r="AV9" i="21"/>
  <c r="AW9" i="21"/>
  <c r="AX9" i="21"/>
  <c r="AY9" i="21"/>
  <c r="AZ9" i="21"/>
  <c r="BA9" i="21"/>
  <c r="BB9" i="21"/>
  <c r="BC9" i="21"/>
  <c r="BD9" i="21"/>
  <c r="BE9" i="21"/>
  <c r="BF9" i="21"/>
  <c r="BG9" i="21"/>
  <c r="BH9" i="21"/>
  <c r="BI9" i="21"/>
  <c r="BJ9" i="21"/>
  <c r="BK9" i="21"/>
  <c r="BL9" i="21"/>
  <c r="BM9" i="21"/>
  <c r="BN9" i="21"/>
  <c r="BO9" i="21"/>
  <c r="BP9" i="21"/>
  <c r="BQ9" i="21"/>
  <c r="BR9" i="21"/>
  <c r="BS9" i="21"/>
  <c r="BT9" i="21"/>
  <c r="BU9" i="21"/>
  <c r="BV9" i="21"/>
  <c r="BW9" i="21"/>
  <c r="BX9" i="21"/>
  <c r="BY9" i="21"/>
  <c r="BZ9" i="21"/>
  <c r="CA9" i="21"/>
  <c r="CB9" i="21"/>
  <c r="CC9" i="21"/>
  <c r="CD9" i="21"/>
  <c r="CE9" i="21"/>
  <c r="CF9" i="21"/>
  <c r="CG9" i="21"/>
  <c r="CH9" i="21"/>
  <c r="CI9" i="21"/>
  <c r="CJ9" i="21"/>
  <c r="CK9" i="21"/>
  <c r="CL9" i="21"/>
  <c r="CM9" i="21"/>
  <c r="CN9" i="21"/>
  <c r="CO9" i="21"/>
  <c r="CP9" i="21"/>
  <c r="CQ9" i="21"/>
  <c r="CR9" i="21"/>
  <c r="CS9" i="21"/>
  <c r="CT9" i="21"/>
  <c r="CU9" i="21"/>
  <c r="CV9" i="21"/>
  <c r="CW9" i="21"/>
  <c r="CX9" i="21"/>
  <c r="CY9" i="21"/>
  <c r="CZ9" i="21"/>
  <c r="DA9" i="21"/>
  <c r="DB9" i="21"/>
  <c r="DC9" i="21"/>
  <c r="DD9" i="21"/>
  <c r="DE9" i="21"/>
  <c r="DF9" i="21"/>
  <c r="DG9" i="21"/>
  <c r="DH9" i="21"/>
  <c r="DI9" i="21"/>
  <c r="DJ9" i="21"/>
  <c r="DK9" i="21"/>
  <c r="DL9" i="21"/>
  <c r="DM9" i="21"/>
  <c r="DN9" i="21"/>
  <c r="DO9" i="21"/>
  <c r="DP9" i="21"/>
  <c r="DQ9" i="21"/>
  <c r="DR9" i="21"/>
  <c r="DS9" i="21"/>
  <c r="DT9" i="21"/>
  <c r="DU9" i="21"/>
  <c r="DV9" i="21"/>
  <c r="DW9" i="21"/>
  <c r="DX9" i="21"/>
  <c r="DY9" i="21"/>
  <c r="DZ9" i="21"/>
  <c r="EA9" i="21"/>
  <c r="EB9" i="21"/>
  <c r="EC9" i="21"/>
  <c r="ED9" i="21"/>
  <c r="EE9" i="21"/>
  <c r="EF9" i="21"/>
  <c r="EG9" i="21"/>
  <c r="EH9" i="21"/>
  <c r="H12" i="21"/>
  <c r="J12" i="21"/>
  <c r="K12" i="21"/>
  <c r="L12" i="21"/>
  <c r="M12" i="21"/>
  <c r="N12" i="21"/>
  <c r="O12" i="21"/>
  <c r="P12" i="21"/>
  <c r="Q12" i="21"/>
  <c r="R12" i="21"/>
  <c r="S12" i="21"/>
  <c r="T12" i="21"/>
  <c r="U12" i="21"/>
  <c r="V12" i="21"/>
  <c r="W12" i="21"/>
  <c r="X12" i="21"/>
  <c r="Y12" i="21"/>
  <c r="Z12" i="21"/>
  <c r="AA12" i="21"/>
  <c r="AB12" i="21"/>
  <c r="AC12" i="21"/>
  <c r="AD12" i="21"/>
  <c r="AE12" i="21"/>
  <c r="AF12" i="21"/>
  <c r="AG12" i="21"/>
  <c r="AH12" i="21"/>
  <c r="AI12" i="21"/>
  <c r="AJ12" i="21"/>
  <c r="AK12" i="21"/>
  <c r="AL12" i="21"/>
  <c r="AM12" i="21"/>
  <c r="AN12" i="21"/>
  <c r="AO12" i="21"/>
  <c r="AP12" i="21"/>
  <c r="AQ12" i="21"/>
  <c r="AR12" i="21"/>
  <c r="AS12" i="21"/>
  <c r="AT12" i="21"/>
  <c r="AU12" i="21"/>
  <c r="AV12" i="21"/>
  <c r="AW12" i="21"/>
  <c r="AX12" i="21"/>
  <c r="AY12" i="21"/>
  <c r="AZ12" i="21"/>
  <c r="BA12" i="21"/>
  <c r="BB12" i="21"/>
  <c r="BC12" i="21"/>
  <c r="BD12" i="21"/>
  <c r="BE12" i="21"/>
  <c r="BF12" i="21"/>
  <c r="BG12" i="21"/>
  <c r="BH12" i="21"/>
  <c r="BI12" i="21"/>
  <c r="BJ12" i="21"/>
  <c r="BK12" i="21"/>
  <c r="BL12" i="21"/>
  <c r="BM12" i="21"/>
  <c r="BN12" i="21"/>
  <c r="BO12" i="21"/>
  <c r="BP12" i="21"/>
  <c r="BQ12" i="21"/>
  <c r="BR12" i="21"/>
  <c r="BS12" i="21"/>
  <c r="BT12" i="21"/>
  <c r="BU12" i="21"/>
  <c r="BV12" i="21"/>
  <c r="BW12" i="21"/>
  <c r="BX12" i="21"/>
  <c r="BY12" i="21"/>
  <c r="BZ12" i="21"/>
  <c r="CA12" i="21"/>
  <c r="CB12" i="21"/>
  <c r="CC12" i="21"/>
  <c r="CD12" i="21"/>
  <c r="CE12" i="21"/>
  <c r="CF12" i="21"/>
  <c r="CG12" i="21"/>
  <c r="CH12" i="21"/>
  <c r="CI12" i="21"/>
  <c r="CJ12" i="21"/>
  <c r="CK12" i="21"/>
  <c r="CL12" i="21"/>
  <c r="CM12" i="21"/>
  <c r="CN12" i="21"/>
  <c r="CO12" i="21"/>
  <c r="CP12" i="21"/>
  <c r="CQ12" i="21"/>
  <c r="CR12" i="21"/>
  <c r="CS12" i="21"/>
  <c r="CT12" i="21"/>
  <c r="CU12" i="21"/>
  <c r="CV12" i="21"/>
  <c r="CW12" i="21"/>
  <c r="CX12" i="21"/>
  <c r="CY12" i="21"/>
  <c r="CZ12" i="21"/>
  <c r="DA12" i="21"/>
  <c r="DB12" i="21"/>
  <c r="DC12" i="21"/>
  <c r="DD12" i="21"/>
  <c r="DE12" i="21"/>
  <c r="DF12" i="21"/>
  <c r="DG12" i="21"/>
  <c r="DH12" i="21"/>
  <c r="DI12" i="21"/>
  <c r="DJ12" i="21"/>
  <c r="DK12" i="21"/>
  <c r="DL12" i="21"/>
  <c r="DM12" i="21"/>
  <c r="DN12" i="21"/>
  <c r="DO12" i="21"/>
  <c r="DP12" i="21"/>
  <c r="DQ12" i="21"/>
  <c r="DR12" i="21"/>
  <c r="DS12" i="21"/>
  <c r="DT12" i="21"/>
  <c r="DU12" i="21"/>
  <c r="DV12" i="21"/>
  <c r="DW12" i="21"/>
  <c r="DX12" i="21"/>
  <c r="DY12" i="21"/>
  <c r="DZ12" i="21"/>
  <c r="EA12" i="21"/>
  <c r="EB12" i="21"/>
  <c r="EC12" i="21"/>
  <c r="ED12" i="21"/>
  <c r="EE12" i="21"/>
  <c r="EF12" i="21"/>
  <c r="EG12" i="21"/>
  <c r="EH12" i="21"/>
  <c r="K15" i="21"/>
  <c r="L15" i="21"/>
  <c r="M15" i="21"/>
  <c r="N15" i="21"/>
  <c r="O15" i="21"/>
  <c r="P15" i="21"/>
  <c r="Q15" i="21"/>
  <c r="R15" i="21"/>
  <c r="S15" i="21"/>
  <c r="T15" i="21"/>
  <c r="U15" i="21"/>
  <c r="V15" i="21"/>
  <c r="W15" i="21"/>
  <c r="X15" i="21"/>
  <c r="Y15" i="21"/>
  <c r="Z15" i="21"/>
  <c r="AA15" i="21"/>
  <c r="AB15" i="21"/>
  <c r="AC15" i="21"/>
  <c r="AD15" i="21"/>
  <c r="AE15" i="21"/>
  <c r="AF15" i="21"/>
  <c r="AG15" i="21"/>
  <c r="AH15" i="21"/>
  <c r="AI15" i="21"/>
  <c r="AJ15" i="21"/>
  <c r="AK15" i="21"/>
  <c r="AL15" i="21"/>
  <c r="AM15" i="21"/>
  <c r="AN15" i="21"/>
  <c r="AO15" i="21"/>
  <c r="AP15" i="21"/>
  <c r="AQ15" i="21"/>
  <c r="AR15" i="21"/>
  <c r="AS15" i="21"/>
  <c r="AT15" i="21"/>
  <c r="AU15" i="21"/>
  <c r="AV15" i="21"/>
  <c r="AW15" i="21"/>
  <c r="AX15" i="21"/>
  <c r="AY15" i="21"/>
  <c r="AZ15" i="21"/>
  <c r="BA15" i="21"/>
  <c r="BB15" i="21"/>
  <c r="BC15" i="21"/>
  <c r="BD15" i="21"/>
  <c r="BE15" i="21"/>
  <c r="BF15" i="21"/>
  <c r="BG15" i="21"/>
  <c r="BH15" i="21"/>
  <c r="BI15" i="21"/>
  <c r="BJ15" i="21"/>
  <c r="BK15" i="21"/>
  <c r="BL15" i="21"/>
  <c r="BM15" i="21"/>
  <c r="BN15" i="21"/>
  <c r="BO15" i="21"/>
  <c r="BP15" i="21"/>
  <c r="BQ15" i="21"/>
  <c r="BR15" i="21"/>
  <c r="BS15" i="21"/>
  <c r="BT15" i="21"/>
  <c r="BU15" i="21"/>
  <c r="BV15" i="21"/>
  <c r="BW15" i="21"/>
  <c r="BX15" i="21"/>
  <c r="BY15" i="21"/>
  <c r="BZ15" i="21"/>
  <c r="CA15" i="21"/>
  <c r="CB15" i="21"/>
  <c r="CC15" i="21"/>
  <c r="CD15" i="21"/>
  <c r="CE15" i="21"/>
  <c r="CF15" i="21"/>
  <c r="CG15" i="21"/>
  <c r="CH15" i="21"/>
  <c r="CI15" i="21"/>
  <c r="CJ15" i="21"/>
  <c r="CK15" i="21"/>
  <c r="CL15" i="21"/>
  <c r="CM15" i="21"/>
  <c r="CN15" i="21"/>
  <c r="CO15" i="21"/>
  <c r="CP15" i="21"/>
  <c r="CQ15" i="21"/>
  <c r="CR15" i="21"/>
  <c r="CS15" i="21"/>
  <c r="CT15" i="21"/>
  <c r="CU15" i="21"/>
  <c r="CV15" i="21"/>
  <c r="CW15" i="21"/>
  <c r="CX15" i="21"/>
  <c r="CY15" i="21"/>
  <c r="CZ15" i="21"/>
  <c r="DA15" i="21"/>
  <c r="DB15" i="21"/>
  <c r="DC15" i="21"/>
  <c r="DD15" i="21"/>
  <c r="DE15" i="21"/>
  <c r="DF15" i="21"/>
  <c r="DG15" i="21"/>
  <c r="DH15" i="21"/>
  <c r="DI15" i="21"/>
  <c r="DJ15" i="21"/>
  <c r="DK15" i="21"/>
  <c r="DL15" i="21"/>
  <c r="DM15" i="21"/>
  <c r="DN15" i="21"/>
  <c r="DO15" i="21"/>
  <c r="DP15" i="21"/>
  <c r="DQ15" i="21"/>
  <c r="DR15" i="21"/>
  <c r="DS15" i="21"/>
  <c r="DT15" i="21"/>
  <c r="DU15" i="21"/>
  <c r="DV15" i="21"/>
  <c r="DW15" i="21"/>
  <c r="DX15" i="21"/>
  <c r="DY15" i="21"/>
  <c r="DZ15" i="21"/>
  <c r="EA15" i="21"/>
  <c r="EB15" i="21"/>
  <c r="EC15" i="21"/>
  <c r="ED15" i="21"/>
  <c r="EE15" i="21"/>
  <c r="EF15" i="21"/>
  <c r="EG15" i="21"/>
  <c r="EH15" i="21"/>
  <c r="H16" i="21"/>
  <c r="J16" i="21"/>
  <c r="K16" i="21"/>
  <c r="L16" i="21"/>
  <c r="M16" i="21"/>
  <c r="N16" i="21"/>
  <c r="O16" i="21"/>
  <c r="P16" i="21"/>
  <c r="Q16" i="21"/>
  <c r="R16" i="21"/>
  <c r="S16" i="21"/>
  <c r="T16" i="21"/>
  <c r="U16" i="21"/>
  <c r="V16" i="21"/>
  <c r="W16" i="21"/>
  <c r="X16" i="21"/>
  <c r="Y16" i="21"/>
  <c r="Z16" i="21"/>
  <c r="AA16" i="21"/>
  <c r="AB16" i="21"/>
  <c r="AC16" i="21"/>
  <c r="AD16" i="21"/>
  <c r="AE16" i="21"/>
  <c r="AF16" i="21"/>
  <c r="AG16" i="21"/>
  <c r="AH16" i="21"/>
  <c r="AI16" i="21"/>
  <c r="AJ16" i="21"/>
  <c r="AK16" i="21"/>
  <c r="AL16" i="21"/>
  <c r="AM16" i="21"/>
  <c r="AN16" i="21"/>
  <c r="AO16" i="21"/>
  <c r="AP16" i="21"/>
  <c r="AQ16" i="21"/>
  <c r="AR16" i="21"/>
  <c r="AS16" i="21"/>
  <c r="AT16" i="21"/>
  <c r="AU16" i="21"/>
  <c r="AV16" i="21"/>
  <c r="AW16" i="21"/>
  <c r="AX16" i="21"/>
  <c r="AY16" i="21"/>
  <c r="AZ16" i="21"/>
  <c r="BA16" i="21"/>
  <c r="BB16" i="21"/>
  <c r="BC16" i="21"/>
  <c r="BD16" i="21"/>
  <c r="BE16" i="21"/>
  <c r="BF16" i="21"/>
  <c r="BG16" i="21"/>
  <c r="BH16" i="21"/>
  <c r="BI16" i="21"/>
  <c r="BJ16" i="21"/>
  <c r="BK16" i="21"/>
  <c r="BL16" i="21"/>
  <c r="BM16" i="21"/>
  <c r="BN16" i="21"/>
  <c r="BO16" i="21"/>
  <c r="BP16" i="21"/>
  <c r="BQ16" i="21"/>
  <c r="BR16" i="21"/>
  <c r="BS16" i="21"/>
  <c r="BT16" i="21"/>
  <c r="BU16" i="21"/>
  <c r="BV16" i="21"/>
  <c r="BW16" i="21"/>
  <c r="BX16" i="21"/>
  <c r="BY16" i="21"/>
  <c r="BZ16" i="21"/>
  <c r="CA16" i="21"/>
  <c r="CB16" i="21"/>
  <c r="CC16" i="21"/>
  <c r="CD16" i="21"/>
  <c r="CE16" i="21"/>
  <c r="CF16" i="21"/>
  <c r="CG16" i="21"/>
  <c r="CH16" i="21"/>
  <c r="CI16" i="21"/>
  <c r="CJ16" i="21"/>
  <c r="CK16" i="21"/>
  <c r="CL16" i="21"/>
  <c r="CM16" i="21"/>
  <c r="CN16" i="21"/>
  <c r="CO16" i="21"/>
  <c r="CP16" i="21"/>
  <c r="CQ16" i="21"/>
  <c r="CR16" i="21"/>
  <c r="CS16" i="21"/>
  <c r="CT16" i="21"/>
  <c r="CU16" i="21"/>
  <c r="CV16" i="21"/>
  <c r="CW16" i="21"/>
  <c r="CX16" i="21"/>
  <c r="CY16" i="21"/>
  <c r="CZ16" i="21"/>
  <c r="DA16" i="21"/>
  <c r="DB16" i="21"/>
  <c r="DC16" i="21"/>
  <c r="DD16" i="21"/>
  <c r="DE16" i="21"/>
  <c r="DF16" i="21"/>
  <c r="DG16" i="21"/>
  <c r="DH16" i="21"/>
  <c r="DI16" i="21"/>
  <c r="DJ16" i="21"/>
  <c r="DK16" i="21"/>
  <c r="DL16" i="21"/>
  <c r="DM16" i="21"/>
  <c r="DN16" i="21"/>
  <c r="DO16" i="21"/>
  <c r="DP16" i="21"/>
  <c r="DQ16" i="21"/>
  <c r="DR16" i="21"/>
  <c r="DS16" i="21"/>
  <c r="DT16" i="21"/>
  <c r="DU16" i="21"/>
  <c r="DV16" i="21"/>
  <c r="DW16" i="21"/>
  <c r="DX16" i="21"/>
  <c r="DY16" i="21"/>
  <c r="DZ16" i="21"/>
  <c r="EA16" i="21"/>
  <c r="EB16" i="21"/>
  <c r="EC16" i="21"/>
  <c r="ED16" i="21"/>
  <c r="EE16" i="21"/>
  <c r="EF16" i="21"/>
  <c r="EG16" i="21"/>
  <c r="EH16" i="21"/>
  <c r="H17" i="21"/>
  <c r="J17" i="21"/>
  <c r="K17" i="21"/>
  <c r="L17" i="21"/>
  <c r="M17" i="21"/>
  <c r="N17" i="21"/>
  <c r="O17" i="21"/>
  <c r="P17" i="21"/>
  <c r="Q17" i="21"/>
  <c r="R17" i="21"/>
  <c r="S17" i="21"/>
  <c r="T17" i="21"/>
  <c r="U17" i="21"/>
  <c r="V17" i="21"/>
  <c r="W17" i="21"/>
  <c r="X17" i="21"/>
  <c r="Y17" i="21"/>
  <c r="Z17" i="21"/>
  <c r="AA17" i="21"/>
  <c r="AB17" i="21"/>
  <c r="AC17" i="21"/>
  <c r="AD17" i="21"/>
  <c r="AE17" i="21"/>
  <c r="AF17" i="21"/>
  <c r="AG17" i="21"/>
  <c r="AH17" i="21"/>
  <c r="AI17" i="21"/>
  <c r="AJ17" i="21"/>
  <c r="AK17" i="21"/>
  <c r="AL17" i="21"/>
  <c r="AM17" i="21"/>
  <c r="AN17" i="21"/>
  <c r="AO17" i="21"/>
  <c r="AP17" i="21"/>
  <c r="AQ17" i="21"/>
  <c r="AR17" i="21"/>
  <c r="AS17" i="21"/>
  <c r="AT17" i="21"/>
  <c r="AU17" i="21"/>
  <c r="AV17" i="21"/>
  <c r="AW17" i="21"/>
  <c r="AX17" i="21"/>
  <c r="AY17" i="21"/>
  <c r="AZ17" i="21"/>
  <c r="BA17" i="21"/>
  <c r="BB17" i="21"/>
  <c r="BC17" i="21"/>
  <c r="BD17" i="21"/>
  <c r="BE17" i="21"/>
  <c r="BF17" i="21"/>
  <c r="BG17" i="21"/>
  <c r="BH17" i="21"/>
  <c r="BI17" i="21"/>
  <c r="BJ17" i="21"/>
  <c r="BK17" i="21"/>
  <c r="BL17" i="21"/>
  <c r="BM17" i="21"/>
  <c r="BN17" i="21"/>
  <c r="BO17" i="21"/>
  <c r="BP17" i="21"/>
  <c r="BQ17" i="21"/>
  <c r="BR17" i="21"/>
  <c r="BS17" i="21"/>
  <c r="BT17" i="21"/>
  <c r="BU17" i="21"/>
  <c r="BV17" i="21"/>
  <c r="BW17" i="21"/>
  <c r="BX17" i="21"/>
  <c r="BY17" i="21"/>
  <c r="BZ17" i="21"/>
  <c r="CA17" i="21"/>
  <c r="CB17" i="21"/>
  <c r="CC17" i="21"/>
  <c r="CD17" i="21"/>
  <c r="CE17" i="21"/>
  <c r="CF17" i="21"/>
  <c r="CG17" i="21"/>
  <c r="CH17" i="21"/>
  <c r="CI17" i="21"/>
  <c r="CJ17" i="21"/>
  <c r="CK17" i="21"/>
  <c r="CL17" i="21"/>
  <c r="CM17" i="21"/>
  <c r="CN17" i="21"/>
  <c r="CO17" i="21"/>
  <c r="CP17" i="21"/>
  <c r="CQ17" i="21"/>
  <c r="CR17" i="21"/>
  <c r="CS17" i="21"/>
  <c r="CT17" i="21"/>
  <c r="CU17" i="21"/>
  <c r="CV17" i="21"/>
  <c r="CW17" i="21"/>
  <c r="CX17" i="21"/>
  <c r="CY17" i="21"/>
  <c r="CZ17" i="21"/>
  <c r="DA17" i="21"/>
  <c r="DB17" i="21"/>
  <c r="DC17" i="21"/>
  <c r="DD17" i="21"/>
  <c r="DE17" i="21"/>
  <c r="DF17" i="21"/>
  <c r="DG17" i="21"/>
  <c r="DH17" i="21"/>
  <c r="DI17" i="21"/>
  <c r="DJ17" i="21"/>
  <c r="DK17" i="21"/>
  <c r="DL17" i="21"/>
  <c r="DM17" i="21"/>
  <c r="DN17" i="21"/>
  <c r="DO17" i="21"/>
  <c r="DP17" i="21"/>
  <c r="DQ17" i="21"/>
  <c r="DR17" i="21"/>
  <c r="DS17" i="21"/>
  <c r="DT17" i="21"/>
  <c r="DU17" i="21"/>
  <c r="DV17" i="21"/>
  <c r="DW17" i="21"/>
  <c r="DX17" i="21"/>
  <c r="DY17" i="21"/>
  <c r="DZ17" i="21"/>
  <c r="EA17" i="21"/>
  <c r="EB17" i="21"/>
  <c r="EC17" i="21"/>
  <c r="ED17" i="21"/>
  <c r="EE17" i="21"/>
  <c r="EF17" i="21"/>
  <c r="EG17" i="21"/>
  <c r="EH17" i="21"/>
  <c r="K21" i="21"/>
  <c r="L21" i="21"/>
  <c r="M21" i="21"/>
  <c r="N21" i="21"/>
  <c r="O21" i="21"/>
  <c r="P21" i="21"/>
  <c r="Q21" i="21"/>
  <c r="R21" i="21"/>
  <c r="S21" i="21"/>
  <c r="T21" i="21"/>
  <c r="U21" i="21"/>
  <c r="V21" i="21"/>
  <c r="W21" i="21"/>
  <c r="X21" i="21"/>
  <c r="Y21" i="21"/>
  <c r="Z21" i="21"/>
  <c r="AA21" i="21"/>
  <c r="AB21" i="21"/>
  <c r="AC21" i="21"/>
  <c r="AD21" i="21"/>
  <c r="AE21" i="21"/>
  <c r="AF21" i="21"/>
  <c r="AG21" i="21"/>
  <c r="AH21" i="21"/>
  <c r="AI21" i="21"/>
  <c r="AJ21" i="21"/>
  <c r="AK21" i="21"/>
  <c r="AL21" i="21"/>
  <c r="AM21" i="21"/>
  <c r="AN21" i="21"/>
  <c r="AO21" i="21"/>
  <c r="AP21" i="21"/>
  <c r="AQ21" i="21"/>
  <c r="AR21" i="21"/>
  <c r="AS21" i="21"/>
  <c r="AT21" i="21"/>
  <c r="AU21" i="21"/>
  <c r="AV21" i="21"/>
  <c r="AW21" i="21"/>
  <c r="AX21" i="21"/>
  <c r="AY21" i="21"/>
  <c r="AZ21" i="21"/>
  <c r="BA21" i="21"/>
  <c r="BB21" i="21"/>
  <c r="BC21" i="21"/>
  <c r="BD21" i="21"/>
  <c r="BE21" i="21"/>
  <c r="BF21" i="21"/>
  <c r="BG21" i="21"/>
  <c r="BH21" i="21"/>
  <c r="BI21" i="21"/>
  <c r="BJ21" i="21"/>
  <c r="BK21" i="21"/>
  <c r="BL21" i="21"/>
  <c r="BM21" i="21"/>
  <c r="BN21" i="21"/>
  <c r="BO21" i="21"/>
  <c r="BP21" i="21"/>
  <c r="BQ21" i="21"/>
  <c r="BR21" i="21"/>
  <c r="BS21" i="21"/>
  <c r="BT21" i="21"/>
  <c r="BU21" i="21"/>
  <c r="BV21" i="21"/>
  <c r="BW21" i="21"/>
  <c r="BX21" i="21"/>
  <c r="BY21" i="21"/>
  <c r="BZ21" i="21"/>
  <c r="CA21" i="21"/>
  <c r="CB21" i="21"/>
  <c r="CC21" i="21"/>
  <c r="CD21" i="21"/>
  <c r="CE21" i="21"/>
  <c r="CF21" i="21"/>
  <c r="CG21" i="21"/>
  <c r="CH21" i="21"/>
  <c r="CI21" i="21"/>
  <c r="CJ21" i="21"/>
  <c r="CK21" i="21"/>
  <c r="CL21" i="21"/>
  <c r="CM21" i="21"/>
  <c r="CN21" i="21"/>
  <c r="CO21" i="21"/>
  <c r="CP21" i="21"/>
  <c r="CQ21" i="21"/>
  <c r="CR21" i="21"/>
  <c r="CS21" i="21"/>
  <c r="CT21" i="21"/>
  <c r="CU21" i="21"/>
  <c r="CV21" i="21"/>
  <c r="CW21" i="21"/>
  <c r="CX21" i="21"/>
  <c r="CY21" i="21"/>
  <c r="CZ21" i="21"/>
  <c r="DA21" i="21"/>
  <c r="DB21" i="21"/>
  <c r="DC21" i="21"/>
  <c r="DD21" i="21"/>
  <c r="DE21" i="21"/>
  <c r="DF21" i="21"/>
  <c r="DG21" i="21"/>
  <c r="DH21" i="21"/>
  <c r="DI21" i="21"/>
  <c r="DJ21" i="21"/>
  <c r="DK21" i="21"/>
  <c r="DL21" i="21"/>
  <c r="DM21" i="21"/>
  <c r="DN21" i="21"/>
  <c r="DO21" i="21"/>
  <c r="DP21" i="21"/>
  <c r="DQ21" i="21"/>
  <c r="DR21" i="21"/>
  <c r="DS21" i="21"/>
  <c r="DT21" i="21"/>
  <c r="DU21" i="21"/>
  <c r="DV21" i="21"/>
  <c r="DW21" i="21"/>
  <c r="DX21" i="21"/>
  <c r="DY21" i="21"/>
  <c r="DZ21" i="21"/>
  <c r="EA21" i="21"/>
  <c r="EB21" i="21"/>
  <c r="EC21" i="21"/>
  <c r="ED21" i="21"/>
  <c r="EE21" i="21"/>
  <c r="EF21" i="21"/>
  <c r="EG21" i="21"/>
  <c r="EH21" i="21"/>
  <c r="H22" i="21"/>
  <c r="J22" i="21"/>
  <c r="K22" i="21"/>
  <c r="L22" i="21"/>
  <c r="M22" i="21"/>
  <c r="N22" i="21"/>
  <c r="O22" i="21"/>
  <c r="P22" i="21"/>
  <c r="Q22" i="21"/>
  <c r="R22" i="21"/>
  <c r="S22" i="21"/>
  <c r="T22" i="21"/>
  <c r="U22" i="21"/>
  <c r="V22" i="21"/>
  <c r="W22" i="21"/>
  <c r="X22" i="21"/>
  <c r="Y22" i="21"/>
  <c r="Z22" i="21"/>
  <c r="AA22" i="21"/>
  <c r="AB22" i="21"/>
  <c r="AC22" i="21"/>
  <c r="AD22" i="21"/>
  <c r="AE22" i="21"/>
  <c r="AF22" i="21"/>
  <c r="AG22" i="21"/>
  <c r="AH22" i="21"/>
  <c r="AI22" i="21"/>
  <c r="AJ22" i="21"/>
  <c r="AK22" i="21"/>
  <c r="AL22" i="21"/>
  <c r="AM22" i="21"/>
  <c r="AN22" i="21"/>
  <c r="AO22" i="21"/>
  <c r="AP22" i="21"/>
  <c r="AQ22" i="21"/>
  <c r="AR22" i="21"/>
  <c r="AS22" i="21"/>
  <c r="AT22" i="21"/>
  <c r="AU22" i="21"/>
  <c r="AV22" i="21"/>
  <c r="AW22" i="21"/>
  <c r="AX22" i="21"/>
  <c r="AY22" i="21"/>
  <c r="AZ22" i="21"/>
  <c r="BA22" i="21"/>
  <c r="BB22" i="21"/>
  <c r="BC22" i="21"/>
  <c r="BD22" i="21"/>
  <c r="BE22" i="21"/>
  <c r="BF22" i="21"/>
  <c r="BG22" i="21"/>
  <c r="BH22" i="21"/>
  <c r="BI22" i="21"/>
  <c r="BJ22" i="21"/>
  <c r="BK22" i="21"/>
  <c r="BL22" i="21"/>
  <c r="BM22" i="21"/>
  <c r="BN22" i="21"/>
  <c r="BO22" i="21"/>
  <c r="BP22" i="21"/>
  <c r="BQ22" i="21"/>
  <c r="BR22" i="21"/>
  <c r="BS22" i="21"/>
  <c r="BT22" i="21"/>
  <c r="BU22" i="21"/>
  <c r="BV22" i="21"/>
  <c r="BW22" i="21"/>
  <c r="BX22" i="21"/>
  <c r="BY22" i="21"/>
  <c r="BZ22" i="21"/>
  <c r="CA22" i="21"/>
  <c r="CB22" i="21"/>
  <c r="CC22" i="21"/>
  <c r="CD22" i="21"/>
  <c r="CE22" i="21"/>
  <c r="CF22" i="21"/>
  <c r="CG22" i="21"/>
  <c r="CH22" i="21"/>
  <c r="CI22" i="21"/>
  <c r="CJ22" i="21"/>
  <c r="CK22" i="21"/>
  <c r="CL22" i="21"/>
  <c r="CM22" i="21"/>
  <c r="CN22" i="21"/>
  <c r="CO22" i="21"/>
  <c r="CP22" i="21"/>
  <c r="CQ22" i="21"/>
  <c r="CR22" i="21"/>
  <c r="CS22" i="21"/>
  <c r="CT22" i="21"/>
  <c r="CU22" i="21"/>
  <c r="CV22" i="21"/>
  <c r="CW22" i="21"/>
  <c r="CX22" i="21"/>
  <c r="CY22" i="21"/>
  <c r="CZ22" i="21"/>
  <c r="DA22" i="21"/>
  <c r="DB22" i="21"/>
  <c r="DC22" i="21"/>
  <c r="DD22" i="21"/>
  <c r="DE22" i="21"/>
  <c r="DF22" i="21"/>
  <c r="DG22" i="21"/>
  <c r="DH22" i="21"/>
  <c r="DI22" i="21"/>
  <c r="DJ22" i="21"/>
  <c r="DK22" i="21"/>
  <c r="DL22" i="21"/>
  <c r="DM22" i="21"/>
  <c r="DN22" i="21"/>
  <c r="DO22" i="21"/>
  <c r="DP22" i="21"/>
  <c r="DQ22" i="21"/>
  <c r="DR22" i="21"/>
  <c r="DS22" i="21"/>
  <c r="DT22" i="21"/>
  <c r="DU22" i="21"/>
  <c r="DV22" i="21"/>
  <c r="DW22" i="21"/>
  <c r="DX22" i="21"/>
  <c r="DY22" i="21"/>
  <c r="DZ22" i="21"/>
  <c r="EA22" i="21"/>
  <c r="EB22" i="21"/>
  <c r="EC22" i="21"/>
  <c r="ED22" i="21"/>
  <c r="EE22" i="21"/>
  <c r="EF22" i="21"/>
  <c r="EG22" i="21"/>
  <c r="EH22" i="21"/>
  <c r="H23" i="21"/>
  <c r="J23" i="21"/>
  <c r="K23" i="21"/>
  <c r="L23" i="21"/>
  <c r="M23" i="21"/>
  <c r="N23" i="21"/>
  <c r="O23" i="21"/>
  <c r="P23" i="21"/>
  <c r="Q23" i="21"/>
  <c r="R23" i="21"/>
  <c r="S23" i="21"/>
  <c r="T23" i="21"/>
  <c r="U23" i="21"/>
  <c r="V23" i="21"/>
  <c r="W23" i="21"/>
  <c r="X23" i="21"/>
  <c r="Y23" i="21"/>
  <c r="Z23" i="21"/>
  <c r="AA23" i="21"/>
  <c r="AB23" i="21"/>
  <c r="AC23" i="21"/>
  <c r="AD23" i="21"/>
  <c r="AE23" i="21"/>
  <c r="AF23" i="21"/>
  <c r="AG23" i="21"/>
  <c r="AH23" i="21"/>
  <c r="AI23" i="21"/>
  <c r="AJ23" i="21"/>
  <c r="AK23" i="21"/>
  <c r="AL23" i="21"/>
  <c r="AM23" i="21"/>
  <c r="AN23" i="21"/>
  <c r="AO23" i="21"/>
  <c r="AP23" i="21"/>
  <c r="AQ23" i="21"/>
  <c r="AR23" i="21"/>
  <c r="AS23" i="21"/>
  <c r="AT23" i="21"/>
  <c r="AU23" i="21"/>
  <c r="AV23" i="21"/>
  <c r="AW23" i="21"/>
  <c r="AX23" i="21"/>
  <c r="AY23" i="21"/>
  <c r="AZ23" i="21"/>
  <c r="BA23" i="21"/>
  <c r="BB23" i="21"/>
  <c r="BC23" i="21"/>
  <c r="BD23" i="21"/>
  <c r="BE23" i="21"/>
  <c r="BF23" i="21"/>
  <c r="BG23" i="21"/>
  <c r="BH23" i="21"/>
  <c r="BI23" i="21"/>
  <c r="BJ23" i="21"/>
  <c r="BK23" i="21"/>
  <c r="BL23" i="21"/>
  <c r="BM23" i="21"/>
  <c r="BN23" i="21"/>
  <c r="BO23" i="21"/>
  <c r="BP23" i="21"/>
  <c r="BQ23" i="21"/>
  <c r="BR23" i="21"/>
  <c r="BS23" i="21"/>
  <c r="BT23" i="21"/>
  <c r="BU23" i="21"/>
  <c r="BV23" i="21"/>
  <c r="BW23" i="21"/>
  <c r="BX23" i="21"/>
  <c r="BY23" i="21"/>
  <c r="BZ23" i="21"/>
  <c r="CA23" i="21"/>
  <c r="CB23" i="21"/>
  <c r="CC23" i="21"/>
  <c r="CD23" i="21"/>
  <c r="CE23" i="21"/>
  <c r="CF23" i="21"/>
  <c r="CG23" i="21"/>
  <c r="CH23" i="21"/>
  <c r="CI23" i="21"/>
  <c r="CJ23" i="21"/>
  <c r="CK23" i="21"/>
  <c r="CL23" i="21"/>
  <c r="CM23" i="21"/>
  <c r="CN23" i="21"/>
  <c r="CO23" i="21"/>
  <c r="CP23" i="21"/>
  <c r="CQ23" i="21"/>
  <c r="CR23" i="21"/>
  <c r="CS23" i="21"/>
  <c r="CT23" i="21"/>
  <c r="CU23" i="21"/>
  <c r="CV23" i="21"/>
  <c r="CW23" i="21"/>
  <c r="CX23" i="21"/>
  <c r="CY23" i="21"/>
  <c r="CZ23" i="21"/>
  <c r="DA23" i="21"/>
  <c r="DB23" i="21"/>
  <c r="DC23" i="21"/>
  <c r="DD23" i="21"/>
  <c r="DE23" i="21"/>
  <c r="DF23" i="21"/>
  <c r="DG23" i="21"/>
  <c r="DH23" i="21"/>
  <c r="DI23" i="21"/>
  <c r="DJ23" i="21"/>
  <c r="DK23" i="21"/>
  <c r="DL23" i="21"/>
  <c r="DM23" i="21"/>
  <c r="DN23" i="21"/>
  <c r="DO23" i="21"/>
  <c r="DP23" i="21"/>
  <c r="DQ23" i="21"/>
  <c r="DR23" i="21"/>
  <c r="DS23" i="21"/>
  <c r="DT23" i="21"/>
  <c r="DU23" i="21"/>
  <c r="DV23" i="21"/>
  <c r="DW23" i="21"/>
  <c r="DX23" i="21"/>
  <c r="DY23" i="21"/>
  <c r="DZ23" i="21"/>
  <c r="EA23" i="21"/>
  <c r="EB23" i="21"/>
  <c r="EC23" i="21"/>
  <c r="ED23" i="21"/>
  <c r="EE23" i="21"/>
  <c r="EF23" i="21"/>
  <c r="EG23" i="21"/>
  <c r="EH23" i="21"/>
  <c r="J24" i="21"/>
  <c r="K24" i="21"/>
  <c r="L24" i="21"/>
  <c r="M24" i="21"/>
  <c r="N24" i="21"/>
  <c r="O24" i="21"/>
  <c r="P24" i="21"/>
  <c r="Q24" i="21"/>
  <c r="R24" i="21"/>
  <c r="S24" i="21"/>
  <c r="T24" i="21"/>
  <c r="U24" i="21"/>
  <c r="V24" i="21"/>
  <c r="W24" i="21"/>
  <c r="X24" i="21"/>
  <c r="Y24" i="21"/>
  <c r="Z24" i="21"/>
  <c r="AA24" i="21"/>
  <c r="AB24" i="21"/>
  <c r="AC24" i="21"/>
  <c r="AD24" i="21"/>
  <c r="AE24" i="21"/>
  <c r="AF24" i="21"/>
  <c r="AG24" i="21"/>
  <c r="AH24" i="21"/>
  <c r="AI24" i="21"/>
  <c r="AJ24" i="21"/>
  <c r="AK24" i="21"/>
  <c r="AL24" i="21"/>
  <c r="AM24" i="21"/>
  <c r="AN24" i="21"/>
  <c r="AO24" i="21"/>
  <c r="AP24" i="21"/>
  <c r="AQ24" i="21"/>
  <c r="AR24" i="21"/>
  <c r="AS24" i="21"/>
  <c r="AT24" i="21"/>
  <c r="AU24" i="21"/>
  <c r="AV24" i="21"/>
  <c r="AW24" i="21"/>
  <c r="AX24" i="21"/>
  <c r="AY24" i="21"/>
  <c r="AZ24" i="21"/>
  <c r="BA24" i="21"/>
  <c r="BB24" i="21"/>
  <c r="BC24" i="21"/>
  <c r="BD24" i="21"/>
  <c r="BE24" i="21"/>
  <c r="BF24" i="21"/>
  <c r="BG24" i="21"/>
  <c r="BH24" i="21"/>
  <c r="BI24" i="21"/>
  <c r="BJ24" i="21"/>
  <c r="BK24" i="21"/>
  <c r="BL24" i="21"/>
  <c r="BM24" i="21"/>
  <c r="BN24" i="21"/>
  <c r="BO24" i="21"/>
  <c r="BP24" i="21"/>
  <c r="BQ24" i="21"/>
  <c r="BR24" i="21"/>
  <c r="BS24" i="21"/>
  <c r="BT24" i="21"/>
  <c r="BU24" i="21"/>
  <c r="BV24" i="21"/>
  <c r="BW24" i="21"/>
  <c r="BX24" i="21"/>
  <c r="BY24" i="21"/>
  <c r="BZ24" i="21"/>
  <c r="CA24" i="21"/>
  <c r="CB24" i="21"/>
  <c r="CC24" i="21"/>
  <c r="CD24" i="21"/>
  <c r="CE24" i="21"/>
  <c r="CF24" i="21"/>
  <c r="CG24" i="21"/>
  <c r="CH24" i="21"/>
  <c r="CI24" i="21"/>
  <c r="CJ24" i="21"/>
  <c r="CK24" i="21"/>
  <c r="CL24" i="21"/>
  <c r="CM24" i="21"/>
  <c r="CN24" i="21"/>
  <c r="CO24" i="21"/>
  <c r="CP24" i="21"/>
  <c r="CQ24" i="21"/>
  <c r="CR24" i="21"/>
  <c r="CS24" i="21"/>
  <c r="CT24" i="21"/>
  <c r="CU24" i="21"/>
  <c r="CV24" i="21"/>
  <c r="CW24" i="21"/>
  <c r="CX24" i="21"/>
  <c r="CY24" i="21"/>
  <c r="CZ24" i="21"/>
  <c r="DA24" i="21"/>
  <c r="DB24" i="21"/>
  <c r="DC24" i="21"/>
  <c r="DD24" i="21"/>
  <c r="DE24" i="21"/>
  <c r="DF24" i="21"/>
  <c r="DG24" i="21"/>
  <c r="DH24" i="21"/>
  <c r="DI24" i="21"/>
  <c r="DJ24" i="21"/>
  <c r="DK24" i="21"/>
  <c r="DL24" i="21"/>
  <c r="DM24" i="21"/>
  <c r="DN24" i="21"/>
  <c r="DO24" i="21"/>
  <c r="DP24" i="21"/>
  <c r="DQ24" i="21"/>
  <c r="DR24" i="21"/>
  <c r="DS24" i="21"/>
  <c r="DT24" i="21"/>
  <c r="DU24" i="21"/>
  <c r="DV24" i="21"/>
  <c r="DW24" i="21"/>
  <c r="DX24" i="21"/>
  <c r="DY24" i="21"/>
  <c r="DZ24" i="21"/>
  <c r="EA24" i="21"/>
  <c r="EB24" i="21"/>
  <c r="EC24" i="21"/>
  <c r="ED24" i="21"/>
  <c r="EE24" i="21"/>
  <c r="EF24" i="21"/>
  <c r="EG24" i="21"/>
  <c r="EH24" i="21"/>
  <c r="H27" i="21"/>
  <c r="J27" i="21"/>
  <c r="K27" i="21"/>
  <c r="L27" i="21"/>
  <c r="M27" i="21"/>
  <c r="N27" i="21"/>
  <c r="O27" i="21"/>
  <c r="P27" i="21"/>
  <c r="Q27" i="21"/>
  <c r="R27" i="21"/>
  <c r="S27" i="21"/>
  <c r="T27" i="21"/>
  <c r="U27" i="21"/>
  <c r="V27" i="21"/>
  <c r="W27" i="21"/>
  <c r="X27" i="21"/>
  <c r="Y27" i="21"/>
  <c r="Z27" i="21"/>
  <c r="AA27" i="21"/>
  <c r="AB27" i="21"/>
  <c r="AC27" i="21"/>
  <c r="AD27" i="21"/>
  <c r="AE27" i="21"/>
  <c r="AF27" i="21"/>
  <c r="AG27" i="21"/>
  <c r="AH27" i="21"/>
  <c r="AI27" i="21"/>
  <c r="AJ27" i="21"/>
  <c r="AK27" i="21"/>
  <c r="AL27" i="21"/>
  <c r="AM27" i="21"/>
  <c r="AN27" i="21"/>
  <c r="AO27" i="21"/>
  <c r="AP27" i="21"/>
  <c r="AQ27" i="21"/>
  <c r="AR27" i="21"/>
  <c r="AS27" i="21"/>
  <c r="AT27" i="21"/>
  <c r="AU27" i="21"/>
  <c r="AV27" i="21"/>
  <c r="AW27" i="21"/>
  <c r="AX27" i="21"/>
  <c r="AY27" i="21"/>
  <c r="AZ27" i="21"/>
  <c r="BA27" i="21"/>
  <c r="BB27" i="21"/>
  <c r="BC27" i="21"/>
  <c r="BD27" i="21"/>
  <c r="BE27" i="21"/>
  <c r="BF27" i="21"/>
  <c r="BG27" i="21"/>
  <c r="BH27" i="21"/>
  <c r="BI27" i="21"/>
  <c r="BJ27" i="21"/>
  <c r="BK27" i="21"/>
  <c r="BL27" i="21"/>
  <c r="BM27" i="21"/>
  <c r="BN27" i="21"/>
  <c r="BO27" i="21"/>
  <c r="BP27" i="21"/>
  <c r="BQ27" i="21"/>
  <c r="BR27" i="21"/>
  <c r="BS27" i="21"/>
  <c r="BT27" i="21"/>
  <c r="BU27" i="21"/>
  <c r="BV27" i="21"/>
  <c r="BW27" i="21"/>
  <c r="BX27" i="21"/>
  <c r="BY27" i="21"/>
  <c r="BZ27" i="21"/>
  <c r="CA27" i="21"/>
  <c r="CB27" i="21"/>
  <c r="CC27" i="21"/>
  <c r="CD27" i="21"/>
  <c r="CE27" i="21"/>
  <c r="CF27" i="21"/>
  <c r="CG27" i="21"/>
  <c r="CH27" i="21"/>
  <c r="CI27" i="21"/>
  <c r="CJ27" i="21"/>
  <c r="CK27" i="21"/>
  <c r="CL27" i="21"/>
  <c r="CM27" i="21"/>
  <c r="CN27" i="21"/>
  <c r="CO27" i="21"/>
  <c r="CP27" i="21"/>
  <c r="CQ27" i="21"/>
  <c r="CR27" i="21"/>
  <c r="CS27" i="21"/>
  <c r="CT27" i="21"/>
  <c r="CU27" i="21"/>
  <c r="CV27" i="21"/>
  <c r="CW27" i="21"/>
  <c r="CX27" i="21"/>
  <c r="CY27" i="21"/>
  <c r="CZ27" i="21"/>
  <c r="DA27" i="21"/>
  <c r="DB27" i="21"/>
  <c r="DC27" i="21"/>
  <c r="DD27" i="21"/>
  <c r="DE27" i="21"/>
  <c r="DF27" i="21"/>
  <c r="DG27" i="21"/>
  <c r="DH27" i="21"/>
  <c r="DI27" i="21"/>
  <c r="DJ27" i="21"/>
  <c r="DK27" i="21"/>
  <c r="DL27" i="21"/>
  <c r="DM27" i="21"/>
  <c r="DN27" i="21"/>
  <c r="DO27" i="21"/>
  <c r="DP27" i="21"/>
  <c r="DQ27" i="21"/>
  <c r="DR27" i="21"/>
  <c r="DS27" i="21"/>
  <c r="DT27" i="21"/>
  <c r="DU27" i="21"/>
  <c r="DV27" i="21"/>
  <c r="DW27" i="21"/>
  <c r="DX27" i="21"/>
  <c r="DY27" i="21"/>
  <c r="DZ27" i="21"/>
  <c r="EA27" i="21"/>
  <c r="EB27" i="21"/>
  <c r="EC27" i="21"/>
  <c r="ED27" i="21"/>
  <c r="EE27" i="21"/>
  <c r="EF27" i="21"/>
  <c r="EG27" i="21"/>
  <c r="EH27" i="21"/>
  <c r="H28" i="21"/>
  <c r="J28" i="21"/>
  <c r="K28" i="21"/>
  <c r="L28" i="21"/>
  <c r="M28" i="21"/>
  <c r="N28" i="21"/>
  <c r="O28" i="21"/>
  <c r="P28" i="21"/>
  <c r="Q28" i="21"/>
  <c r="R28" i="21"/>
  <c r="S28" i="21"/>
  <c r="T28" i="21"/>
  <c r="U28" i="21"/>
  <c r="V28" i="21"/>
  <c r="W28" i="21"/>
  <c r="X28" i="21"/>
  <c r="Y28" i="21"/>
  <c r="Z28" i="21"/>
  <c r="AA28" i="21"/>
  <c r="AB28" i="21"/>
  <c r="AC28" i="21"/>
  <c r="AD28" i="21"/>
  <c r="AE28" i="21"/>
  <c r="AF28" i="21"/>
  <c r="AG28" i="21"/>
  <c r="AH28" i="21"/>
  <c r="AI28" i="21"/>
  <c r="AJ28" i="21"/>
  <c r="AK28" i="21"/>
  <c r="AL28" i="21"/>
  <c r="AM28" i="21"/>
  <c r="AN28" i="21"/>
  <c r="AO28" i="21"/>
  <c r="AP28" i="21"/>
  <c r="AQ28" i="21"/>
  <c r="AR28" i="21"/>
  <c r="AS28" i="21"/>
  <c r="AT28" i="21"/>
  <c r="AU28" i="21"/>
  <c r="AV28" i="21"/>
  <c r="AW28" i="21"/>
  <c r="AX28" i="21"/>
  <c r="AY28" i="21"/>
  <c r="AZ28" i="21"/>
  <c r="BA28" i="21"/>
  <c r="BB28" i="21"/>
  <c r="BC28" i="21"/>
  <c r="BD28" i="21"/>
  <c r="BE28" i="21"/>
  <c r="BF28" i="21"/>
  <c r="BG28" i="21"/>
  <c r="BH28" i="21"/>
  <c r="BI28" i="21"/>
  <c r="BJ28" i="21"/>
  <c r="BK28" i="21"/>
  <c r="BL28" i="21"/>
  <c r="BM28" i="21"/>
  <c r="BN28" i="21"/>
  <c r="BO28" i="21"/>
  <c r="BP28" i="21"/>
  <c r="BQ28" i="21"/>
  <c r="BR28" i="21"/>
  <c r="BS28" i="21"/>
  <c r="BT28" i="21"/>
  <c r="BU28" i="21"/>
  <c r="BV28" i="21"/>
  <c r="BW28" i="21"/>
  <c r="BX28" i="21"/>
  <c r="BY28" i="21"/>
  <c r="BZ28" i="21"/>
  <c r="CA28" i="21"/>
  <c r="CB28" i="21"/>
  <c r="CC28" i="21"/>
  <c r="CD28" i="21"/>
  <c r="CE28" i="21"/>
  <c r="CF28" i="21"/>
  <c r="CG28" i="21"/>
  <c r="CH28" i="21"/>
  <c r="CI28" i="21"/>
  <c r="CJ28" i="21"/>
  <c r="CK28" i="21"/>
  <c r="CL28" i="21"/>
  <c r="CM28" i="21"/>
  <c r="CN28" i="21"/>
  <c r="CO28" i="21"/>
  <c r="CP28" i="21"/>
  <c r="CQ28" i="21"/>
  <c r="CR28" i="21"/>
  <c r="CS28" i="21"/>
  <c r="CT28" i="21"/>
  <c r="CU28" i="21"/>
  <c r="CV28" i="21"/>
  <c r="CW28" i="21"/>
  <c r="CX28" i="21"/>
  <c r="CY28" i="21"/>
  <c r="CZ28" i="21"/>
  <c r="DA28" i="21"/>
  <c r="DB28" i="21"/>
  <c r="DC28" i="21"/>
  <c r="DD28" i="21"/>
  <c r="DE28" i="21"/>
  <c r="DF28" i="21"/>
  <c r="DG28" i="21"/>
  <c r="DH28" i="21"/>
  <c r="DI28" i="21"/>
  <c r="DJ28" i="21"/>
  <c r="DK28" i="21"/>
  <c r="DL28" i="21"/>
  <c r="DM28" i="21"/>
  <c r="DN28" i="21"/>
  <c r="DO28" i="21"/>
  <c r="DP28" i="21"/>
  <c r="DQ28" i="21"/>
  <c r="DR28" i="21"/>
  <c r="DS28" i="21"/>
  <c r="DT28" i="21"/>
  <c r="DU28" i="21"/>
  <c r="DV28" i="21"/>
  <c r="DW28" i="21"/>
  <c r="DX28" i="21"/>
  <c r="DY28" i="21"/>
  <c r="DZ28" i="21"/>
  <c r="EA28" i="21"/>
  <c r="EB28" i="21"/>
  <c r="EC28" i="21"/>
  <c r="ED28" i="21"/>
  <c r="EE28" i="21"/>
  <c r="EF28" i="21"/>
  <c r="EG28" i="21"/>
  <c r="EH28" i="21"/>
  <c r="H29" i="21"/>
  <c r="J29" i="21"/>
  <c r="K29" i="21"/>
  <c r="L29" i="21"/>
  <c r="M29" i="21"/>
  <c r="N29" i="21"/>
  <c r="O29" i="21"/>
  <c r="P29" i="21"/>
  <c r="Q29" i="21"/>
  <c r="R29" i="21"/>
  <c r="S29" i="21"/>
  <c r="T29" i="21"/>
  <c r="U29" i="21"/>
  <c r="V29" i="21"/>
  <c r="W29" i="21"/>
  <c r="X29" i="21"/>
  <c r="Y29" i="21"/>
  <c r="Z29" i="21"/>
  <c r="AA29" i="21"/>
  <c r="AB29" i="21"/>
  <c r="AC29" i="21"/>
  <c r="AD29" i="21"/>
  <c r="AE29" i="21"/>
  <c r="AF29" i="21"/>
  <c r="AG29" i="21"/>
  <c r="AH29" i="21"/>
  <c r="AI29" i="21"/>
  <c r="AJ29" i="21"/>
  <c r="AK29" i="21"/>
  <c r="AL29" i="21"/>
  <c r="AM29" i="21"/>
  <c r="AN29" i="21"/>
  <c r="AO29" i="21"/>
  <c r="AP29" i="21"/>
  <c r="AQ29" i="21"/>
  <c r="AR29" i="21"/>
  <c r="AS29" i="21"/>
  <c r="AT29" i="21"/>
  <c r="AU29" i="21"/>
  <c r="AV29" i="21"/>
  <c r="AW29" i="21"/>
  <c r="AX29" i="21"/>
  <c r="AY29" i="21"/>
  <c r="AZ29" i="21"/>
  <c r="BA29" i="21"/>
  <c r="BB29" i="21"/>
  <c r="BC29" i="21"/>
  <c r="BD29" i="21"/>
  <c r="BE29" i="21"/>
  <c r="BF29" i="21"/>
  <c r="BG29" i="21"/>
  <c r="BH29" i="21"/>
  <c r="BI29" i="21"/>
  <c r="BJ29" i="21"/>
  <c r="BK29" i="21"/>
  <c r="BL29" i="21"/>
  <c r="BM29" i="21"/>
  <c r="BN29" i="21"/>
  <c r="BO29" i="21"/>
  <c r="BP29" i="21"/>
  <c r="BQ29" i="21"/>
  <c r="BR29" i="21"/>
  <c r="BS29" i="21"/>
  <c r="BT29" i="21"/>
  <c r="BU29" i="21"/>
  <c r="BV29" i="21"/>
  <c r="BW29" i="21"/>
  <c r="BX29" i="21"/>
  <c r="BY29" i="21"/>
  <c r="BZ29" i="21"/>
  <c r="CA29" i="21"/>
  <c r="CB29" i="21"/>
  <c r="CC29" i="21"/>
  <c r="CD29" i="21"/>
  <c r="CE29" i="21"/>
  <c r="CF29" i="21"/>
  <c r="CG29" i="21"/>
  <c r="CH29" i="21"/>
  <c r="CI29" i="21"/>
  <c r="CJ29" i="21"/>
  <c r="CK29" i="21"/>
  <c r="CL29" i="21"/>
  <c r="CM29" i="21"/>
  <c r="CN29" i="21"/>
  <c r="CO29" i="21"/>
  <c r="CP29" i="21"/>
  <c r="CQ29" i="21"/>
  <c r="CR29" i="21"/>
  <c r="CS29" i="21"/>
  <c r="CT29" i="21"/>
  <c r="CU29" i="21"/>
  <c r="CV29" i="21"/>
  <c r="CW29" i="21"/>
  <c r="CX29" i="21"/>
  <c r="CY29" i="21"/>
  <c r="CZ29" i="21"/>
  <c r="DA29" i="21"/>
  <c r="DB29" i="21"/>
  <c r="DC29" i="21"/>
  <c r="DD29" i="21"/>
  <c r="DE29" i="21"/>
  <c r="DF29" i="21"/>
  <c r="DG29" i="21"/>
  <c r="DH29" i="21"/>
  <c r="DI29" i="21"/>
  <c r="DJ29" i="21"/>
  <c r="DK29" i="21"/>
  <c r="DL29" i="21"/>
  <c r="DM29" i="21"/>
  <c r="DN29" i="21"/>
  <c r="DO29" i="21"/>
  <c r="DP29" i="21"/>
  <c r="DQ29" i="21"/>
  <c r="DR29" i="21"/>
  <c r="DS29" i="21"/>
  <c r="DT29" i="21"/>
  <c r="DU29" i="21"/>
  <c r="DV29" i="21"/>
  <c r="DW29" i="21"/>
  <c r="DX29" i="21"/>
  <c r="DY29" i="21"/>
  <c r="DZ29" i="21"/>
  <c r="EA29" i="21"/>
  <c r="EB29" i="21"/>
  <c r="EC29" i="21"/>
  <c r="ED29" i="21"/>
  <c r="EE29" i="21"/>
  <c r="EF29" i="21"/>
  <c r="EG29" i="21"/>
  <c r="EH29" i="21"/>
  <c r="G20" i="34"/>
  <c r="H20" i="34"/>
  <c r="I20" i="34"/>
  <c r="J20" i="34"/>
  <c r="K20" i="34"/>
  <c r="L20" i="34"/>
  <c r="M20" i="34"/>
  <c r="N20" i="34"/>
  <c r="O20" i="34"/>
  <c r="P20" i="34"/>
  <c r="G21" i="34"/>
  <c r="H21" i="34"/>
  <c r="I21" i="34"/>
  <c r="J21" i="34"/>
  <c r="K21" i="34"/>
  <c r="L21" i="34"/>
  <c r="M21" i="34"/>
  <c r="N21" i="34"/>
  <c r="O21" i="34"/>
  <c r="P21" i="34"/>
  <c r="G22" i="34"/>
  <c r="H22" i="34"/>
  <c r="I22" i="34"/>
  <c r="J22" i="34"/>
  <c r="K22" i="34"/>
  <c r="L22" i="34"/>
  <c r="M22" i="34"/>
  <c r="N22" i="34"/>
  <c r="O22" i="34"/>
  <c r="P22" i="34"/>
  <c r="G23" i="34"/>
  <c r="H23" i="34"/>
  <c r="I23" i="34"/>
  <c r="J23" i="34"/>
  <c r="K23" i="34"/>
  <c r="L23" i="34"/>
  <c r="M23" i="34"/>
  <c r="N23" i="34"/>
  <c r="O23" i="34"/>
  <c r="P23" i="34"/>
  <c r="F24" i="34"/>
  <c r="G24" i="34"/>
  <c r="H24" i="34"/>
  <c r="I24" i="34"/>
  <c r="J24" i="34"/>
  <c r="K24" i="34"/>
  <c r="L24" i="34"/>
  <c r="M24" i="34"/>
  <c r="N24" i="34"/>
  <c r="O24" i="34"/>
  <c r="P24" i="34"/>
  <c r="F26" i="34"/>
  <c r="G26" i="34"/>
  <c r="H26" i="34"/>
  <c r="I26" i="34"/>
  <c r="J26" i="34"/>
  <c r="K26" i="34"/>
  <c r="L26" i="34"/>
  <c r="M26" i="34"/>
  <c r="N26" i="34"/>
  <c r="O26" i="34"/>
  <c r="P26" i="34"/>
  <c r="F27" i="34"/>
  <c r="G27" i="34"/>
  <c r="H27" i="34"/>
  <c r="I27" i="34"/>
  <c r="J27" i="34"/>
  <c r="K27" i="34"/>
  <c r="L27" i="34"/>
  <c r="M27" i="34"/>
  <c r="N27" i="34"/>
  <c r="O27" i="34"/>
  <c r="P27" i="34"/>
  <c r="F28" i="34"/>
  <c r="G28" i="34"/>
  <c r="H28" i="34"/>
  <c r="I28" i="34"/>
  <c r="J28" i="34"/>
  <c r="K28" i="34"/>
  <c r="L28" i="34"/>
  <c r="M28" i="34"/>
  <c r="N28" i="34"/>
  <c r="O28" i="34"/>
  <c r="P28" i="34"/>
  <c r="F29" i="34"/>
  <c r="G29" i="34"/>
  <c r="H29" i="34"/>
  <c r="I29" i="34"/>
  <c r="J29" i="34"/>
  <c r="K29" i="34"/>
  <c r="L29" i="34"/>
  <c r="M29" i="34"/>
  <c r="N29" i="34"/>
  <c r="O29" i="34"/>
  <c r="P29" i="34"/>
  <c r="F30" i="34"/>
  <c r="G30" i="34"/>
  <c r="H30" i="34"/>
  <c r="I30" i="34"/>
  <c r="J30" i="34"/>
  <c r="K30" i="34"/>
  <c r="L30" i="34"/>
  <c r="M30" i="34"/>
  <c r="N30" i="34"/>
  <c r="O30" i="34"/>
  <c r="P30" i="34"/>
  <c r="F40" i="34"/>
  <c r="G40" i="34"/>
  <c r="H40" i="34"/>
  <c r="I40" i="34"/>
  <c r="J40" i="34"/>
  <c r="K40" i="34"/>
  <c r="L40" i="34"/>
  <c r="M40" i="34"/>
  <c r="N40" i="34"/>
  <c r="O40" i="34"/>
  <c r="P40" i="34"/>
  <c r="F42" i="34"/>
  <c r="G42" i="34"/>
  <c r="H42" i="34"/>
  <c r="I42" i="34"/>
  <c r="J42" i="34"/>
  <c r="K42" i="34"/>
  <c r="L42" i="34"/>
  <c r="M42" i="34"/>
  <c r="N42" i="34"/>
  <c r="O42" i="34"/>
  <c r="P42" i="34"/>
  <c r="F46" i="34"/>
  <c r="G46" i="34"/>
  <c r="H46" i="34"/>
  <c r="I46" i="34"/>
  <c r="J46" i="34"/>
  <c r="K46" i="34"/>
  <c r="L46" i="34"/>
  <c r="M46" i="34"/>
  <c r="N46" i="34"/>
  <c r="O46" i="34"/>
  <c r="P46" i="34"/>
  <c r="F47" i="34"/>
  <c r="G47" i="34"/>
  <c r="H47" i="34"/>
  <c r="I47" i="34"/>
  <c r="J47" i="34"/>
  <c r="K47" i="34"/>
  <c r="L47" i="34"/>
  <c r="M47" i="34"/>
  <c r="N47" i="34"/>
  <c r="O47" i="34"/>
  <c r="P47" i="34"/>
  <c r="F50" i="34"/>
  <c r="G50" i="34"/>
  <c r="H50" i="34"/>
  <c r="I50" i="34"/>
  <c r="J50" i="34"/>
  <c r="K50" i="34"/>
  <c r="L50" i="34"/>
  <c r="M50" i="34"/>
  <c r="N50" i="34"/>
  <c r="O50" i="34"/>
  <c r="P50" i="34"/>
  <c r="F51" i="34"/>
  <c r="G51" i="34"/>
  <c r="H51" i="34"/>
  <c r="I51" i="34"/>
  <c r="J51" i="34"/>
  <c r="K51" i="34"/>
  <c r="L51" i="34"/>
  <c r="M51" i="34"/>
  <c r="N51" i="34"/>
  <c r="O51" i="34"/>
  <c r="P51" i="34"/>
  <c r="F54" i="34"/>
  <c r="G54" i="34"/>
  <c r="H54" i="34"/>
  <c r="I54" i="34"/>
  <c r="J54" i="34"/>
  <c r="K54" i="34"/>
  <c r="L54" i="34"/>
  <c r="M54" i="34"/>
  <c r="N54" i="34"/>
  <c r="O54" i="34"/>
  <c r="P54" i="34"/>
  <c r="F55" i="34"/>
  <c r="G55" i="34"/>
  <c r="H55" i="34"/>
  <c r="I55" i="34"/>
  <c r="J55" i="34"/>
  <c r="K55" i="34"/>
  <c r="L55" i="34"/>
  <c r="M55" i="34"/>
  <c r="N55" i="34"/>
  <c r="O55" i="34"/>
  <c r="P55" i="34"/>
  <c r="F56" i="34"/>
  <c r="G56" i="34"/>
  <c r="H56" i="34"/>
  <c r="I56" i="34"/>
  <c r="J56" i="34"/>
  <c r="K56" i="34"/>
  <c r="L56" i="34"/>
  <c r="M56" i="34"/>
  <c r="N56" i="34"/>
  <c r="O56" i="34"/>
  <c r="P56" i="34"/>
  <c r="F57" i="34"/>
  <c r="G57" i="34"/>
  <c r="H57" i="34"/>
  <c r="I57" i="34"/>
  <c r="J57" i="34"/>
  <c r="K57" i="34"/>
  <c r="L57" i="34"/>
  <c r="M57" i="34"/>
  <c r="N57" i="34"/>
  <c r="O57" i="34"/>
  <c r="P57" i="34"/>
  <c r="F58" i="34"/>
  <c r="G58" i="34"/>
  <c r="H58" i="34"/>
  <c r="I58" i="34"/>
  <c r="J58" i="34"/>
  <c r="K58" i="34"/>
  <c r="L58" i="34"/>
  <c r="M58" i="34"/>
  <c r="N58" i="34"/>
  <c r="O58" i="34"/>
  <c r="P58" i="34"/>
  <c r="F59" i="34"/>
  <c r="G59" i="34"/>
  <c r="H59" i="34"/>
  <c r="I59" i="34"/>
  <c r="J59" i="34"/>
  <c r="K59" i="34"/>
  <c r="L59" i="34"/>
  <c r="M59" i="34"/>
  <c r="N59" i="34"/>
  <c r="O59" i="34"/>
  <c r="P59" i="34"/>
  <c r="F61" i="34"/>
  <c r="G61" i="34"/>
  <c r="H61" i="34"/>
  <c r="I61" i="34"/>
  <c r="J61" i="34"/>
  <c r="K61" i="34"/>
  <c r="L61" i="34"/>
  <c r="M61" i="34"/>
  <c r="N61" i="34"/>
  <c r="O61" i="34"/>
  <c r="P61" i="34"/>
  <c r="I62" i="34"/>
  <c r="J62" i="34"/>
  <c r="K62" i="34"/>
  <c r="L62" i="34"/>
  <c r="M62" i="34"/>
  <c r="N62" i="34"/>
  <c r="O62" i="34"/>
  <c r="P62" i="34"/>
  <c r="F63" i="34"/>
  <c r="G63" i="34"/>
  <c r="H63" i="34"/>
  <c r="I63" i="34"/>
  <c r="J63" i="34"/>
  <c r="K63" i="34"/>
  <c r="L63" i="34"/>
  <c r="M63" i="34"/>
  <c r="N63" i="34"/>
  <c r="O63" i="34"/>
  <c r="P63" i="34"/>
  <c r="F64" i="34"/>
  <c r="G64" i="34"/>
  <c r="H64" i="34"/>
  <c r="I64" i="34"/>
  <c r="J64" i="34"/>
  <c r="K64" i="34"/>
  <c r="L64" i="34"/>
  <c r="M64" i="34"/>
  <c r="N64" i="34"/>
  <c r="O64" i="34"/>
  <c r="P64" i="34"/>
  <c r="I65" i="34"/>
  <c r="J65" i="34"/>
  <c r="K65" i="34"/>
  <c r="L65" i="34"/>
  <c r="M65" i="34"/>
  <c r="N65" i="34"/>
  <c r="F66" i="34"/>
  <c r="G66" i="34"/>
  <c r="H66" i="34"/>
  <c r="I66" i="34"/>
  <c r="J66" i="34"/>
  <c r="K66" i="34"/>
  <c r="L66" i="34"/>
  <c r="M66" i="34"/>
  <c r="N66" i="34"/>
  <c r="O66" i="34"/>
  <c r="P66" i="34"/>
  <c r="G68" i="34"/>
  <c r="H68" i="34"/>
  <c r="I68" i="34"/>
  <c r="J68" i="34"/>
  <c r="K68" i="34"/>
  <c r="L68" i="34"/>
  <c r="M68" i="34"/>
  <c r="N68" i="34"/>
  <c r="O68" i="34"/>
  <c r="P68" i="34"/>
  <c r="F69" i="34"/>
  <c r="G69" i="34"/>
  <c r="H69" i="34"/>
  <c r="I69" i="34"/>
  <c r="J69" i="34"/>
  <c r="K69" i="34"/>
  <c r="L69" i="34"/>
  <c r="M69" i="34"/>
  <c r="N69" i="34"/>
  <c r="O69" i="34"/>
  <c r="P69" i="34"/>
  <c r="F70" i="34"/>
  <c r="G70" i="34"/>
  <c r="H70" i="34"/>
  <c r="I70" i="34"/>
  <c r="J70" i="34"/>
  <c r="K70" i="34"/>
  <c r="L70" i="34"/>
  <c r="M70" i="34"/>
  <c r="N70" i="34"/>
  <c r="O70" i="34"/>
  <c r="P70" i="34"/>
  <c r="I78" i="34"/>
  <c r="J78" i="34"/>
  <c r="K78" i="34"/>
  <c r="L78" i="34"/>
  <c r="M78" i="34"/>
  <c r="N78" i="34"/>
  <c r="O78" i="34"/>
  <c r="P78" i="34"/>
  <c r="F79" i="34"/>
  <c r="G79" i="34"/>
  <c r="H79" i="34"/>
  <c r="I79" i="34"/>
  <c r="J79" i="34"/>
  <c r="K79" i="34"/>
  <c r="L79" i="34"/>
  <c r="M79" i="34"/>
  <c r="N79" i="34"/>
  <c r="O79" i="34"/>
  <c r="P79" i="34"/>
  <c r="F81" i="34"/>
  <c r="G81" i="34"/>
  <c r="H81" i="34"/>
  <c r="I81" i="34"/>
  <c r="J81" i="34"/>
  <c r="K81" i="34"/>
  <c r="L81" i="34"/>
  <c r="M81" i="34"/>
  <c r="N81" i="34"/>
  <c r="O81" i="34"/>
  <c r="P81" i="34"/>
  <c r="F83" i="34"/>
  <c r="G83" i="34"/>
  <c r="H83" i="34"/>
  <c r="I83" i="34"/>
  <c r="J83" i="34"/>
  <c r="K83" i="34"/>
  <c r="L83" i="34"/>
  <c r="M83" i="34"/>
  <c r="N83" i="34"/>
  <c r="O83" i="34"/>
  <c r="P83" i="34"/>
  <c r="F84" i="34"/>
  <c r="G84" i="34"/>
  <c r="H84" i="34"/>
  <c r="I84" i="34"/>
  <c r="J84" i="34"/>
  <c r="K84" i="34"/>
  <c r="L84" i="34"/>
  <c r="M84" i="34"/>
  <c r="N84" i="34"/>
  <c r="O84" i="34"/>
  <c r="P84" i="34"/>
  <c r="F85" i="34"/>
  <c r="G85" i="34"/>
  <c r="H85" i="34"/>
  <c r="I85" i="34"/>
  <c r="J85" i="34"/>
  <c r="K85" i="34"/>
  <c r="L85" i="34"/>
  <c r="M85" i="34"/>
  <c r="N85" i="34"/>
  <c r="O85" i="34"/>
  <c r="P85" i="34"/>
  <c r="F86" i="34"/>
  <c r="G86" i="34"/>
  <c r="H86" i="34"/>
  <c r="I86" i="34"/>
  <c r="J86" i="34"/>
  <c r="K86" i="34"/>
  <c r="L86" i="34"/>
  <c r="M86" i="34"/>
  <c r="N86" i="34"/>
  <c r="O86" i="34"/>
  <c r="P86" i="34"/>
  <c r="F89" i="34"/>
  <c r="G89" i="34"/>
  <c r="H89" i="34"/>
  <c r="I89" i="34"/>
  <c r="J89" i="34"/>
  <c r="K89" i="34"/>
  <c r="L89" i="34"/>
  <c r="M89" i="34"/>
  <c r="N89" i="34"/>
  <c r="O89" i="34"/>
  <c r="P89" i="34"/>
  <c r="F90" i="34"/>
  <c r="G90" i="34"/>
  <c r="H90" i="34"/>
  <c r="I90" i="34"/>
  <c r="J90" i="34"/>
  <c r="K90" i="34"/>
  <c r="L90" i="34"/>
  <c r="M90" i="34"/>
  <c r="N90" i="34"/>
  <c r="O90" i="34"/>
  <c r="P90" i="34"/>
  <c r="F91" i="34"/>
  <c r="G91" i="34"/>
  <c r="H91" i="34"/>
  <c r="I91" i="34"/>
  <c r="J91" i="34"/>
  <c r="K91" i="34"/>
  <c r="L91" i="34"/>
  <c r="M91" i="34"/>
  <c r="N91" i="34"/>
  <c r="O91" i="34"/>
  <c r="P91" i="34"/>
  <c r="F93" i="34"/>
  <c r="G93" i="34"/>
  <c r="H93" i="34"/>
  <c r="I93" i="34"/>
  <c r="J93" i="34"/>
  <c r="K93" i="34"/>
  <c r="L93" i="34"/>
  <c r="M93" i="34"/>
  <c r="N93" i="34"/>
  <c r="O93" i="34"/>
  <c r="P93" i="34"/>
  <c r="F95" i="34"/>
  <c r="G95" i="34"/>
  <c r="H95" i="34"/>
  <c r="I95" i="34"/>
  <c r="J95" i="34"/>
  <c r="K95" i="34"/>
  <c r="L95" i="34"/>
  <c r="M95" i="34"/>
  <c r="N95" i="34"/>
  <c r="O95" i="34"/>
  <c r="P95" i="34"/>
  <c r="F96" i="34"/>
  <c r="G96" i="34"/>
  <c r="H96" i="34"/>
  <c r="I96" i="34"/>
  <c r="J96" i="34"/>
  <c r="K96" i="34"/>
  <c r="L96" i="34"/>
  <c r="M96" i="34"/>
  <c r="N96" i="34"/>
  <c r="O96" i="34"/>
  <c r="P96" i="34"/>
  <c r="F99" i="34"/>
  <c r="G99" i="34"/>
  <c r="H99" i="34"/>
  <c r="I99" i="34"/>
  <c r="J99" i="34"/>
  <c r="K99" i="34"/>
  <c r="L99" i="34"/>
  <c r="M99" i="34"/>
  <c r="N99" i="34"/>
  <c r="O99" i="34"/>
  <c r="P99" i="34"/>
  <c r="F100" i="34"/>
  <c r="G100" i="34"/>
  <c r="H100" i="34"/>
  <c r="I100" i="34"/>
  <c r="J100" i="34"/>
  <c r="K100" i="34"/>
  <c r="L100" i="34"/>
  <c r="M100" i="34"/>
  <c r="N100" i="34"/>
  <c r="O100" i="34"/>
  <c r="P100" i="34"/>
  <c r="F101" i="34"/>
  <c r="G101" i="34"/>
  <c r="H101" i="34"/>
  <c r="I101" i="34"/>
  <c r="J101" i="34"/>
  <c r="K101" i="34"/>
  <c r="L101" i="34"/>
  <c r="M101" i="34"/>
  <c r="N101" i="34"/>
  <c r="O101" i="34"/>
  <c r="P101" i="34"/>
  <c r="F103" i="34"/>
  <c r="G103" i="34"/>
  <c r="H103" i="34"/>
  <c r="I103" i="34"/>
  <c r="J103" i="34"/>
  <c r="K103" i="34"/>
  <c r="L103" i="34"/>
  <c r="M103" i="34"/>
  <c r="N103" i="34"/>
  <c r="O103" i="34"/>
  <c r="P103" i="34"/>
  <c r="F104" i="34"/>
  <c r="G104" i="34"/>
  <c r="H104" i="34"/>
  <c r="I104" i="34"/>
  <c r="J104" i="34"/>
  <c r="K104" i="34"/>
  <c r="L104" i="34"/>
  <c r="M104" i="34"/>
  <c r="N104" i="34"/>
  <c r="O104" i="34"/>
  <c r="P104" i="34"/>
  <c r="F105" i="34"/>
  <c r="G105" i="34"/>
  <c r="H105" i="34"/>
  <c r="I105" i="34"/>
  <c r="J105" i="34"/>
  <c r="K105" i="34"/>
  <c r="L105" i="34"/>
  <c r="M105" i="34"/>
  <c r="N105" i="34"/>
  <c r="O105" i="34"/>
  <c r="P105" i="34"/>
  <c r="F112" i="34"/>
  <c r="G112" i="34"/>
  <c r="H112" i="34"/>
  <c r="I112" i="34"/>
  <c r="J112" i="34"/>
  <c r="K112" i="34"/>
  <c r="L112" i="34"/>
  <c r="M112" i="34"/>
  <c r="N112" i="34"/>
  <c r="O112" i="34"/>
  <c r="F114" i="34"/>
  <c r="G114" i="34"/>
  <c r="H114" i="34"/>
  <c r="I114" i="34"/>
  <c r="J114" i="34"/>
  <c r="K114" i="34"/>
  <c r="L114" i="34"/>
  <c r="M114" i="34"/>
  <c r="N114" i="34"/>
  <c r="O114" i="34"/>
  <c r="F117" i="34"/>
  <c r="G117" i="34"/>
  <c r="H117" i="34"/>
  <c r="I117" i="34"/>
  <c r="J117" i="34"/>
  <c r="K117" i="34"/>
  <c r="L117" i="34"/>
  <c r="M117" i="34"/>
  <c r="N117" i="34"/>
  <c r="O117" i="34"/>
  <c r="G118" i="34"/>
  <c r="H118" i="34"/>
  <c r="I118" i="34"/>
  <c r="J118" i="34"/>
  <c r="K118" i="34"/>
  <c r="L118" i="34"/>
  <c r="M118" i="34"/>
  <c r="N118" i="34"/>
  <c r="F119" i="34"/>
  <c r="G119" i="34"/>
  <c r="H119" i="34"/>
  <c r="I119" i="34"/>
  <c r="J119" i="34"/>
  <c r="K119" i="34"/>
  <c r="L119" i="34"/>
  <c r="M119" i="34"/>
  <c r="N119" i="34"/>
  <c r="O119" i="34"/>
  <c r="I120" i="34"/>
  <c r="J120" i="34"/>
  <c r="K120" i="34"/>
  <c r="L120" i="34"/>
  <c r="M120" i="34"/>
  <c r="N120" i="34"/>
  <c r="F122" i="34"/>
  <c r="F123" i="34"/>
  <c r="F129" i="34"/>
  <c r="G129" i="34"/>
  <c r="H129" i="34"/>
  <c r="I129" i="34"/>
  <c r="J129" i="34"/>
  <c r="F130" i="34"/>
  <c r="G130" i="34"/>
  <c r="H130" i="34"/>
  <c r="I130" i="34"/>
  <c r="J130" i="34"/>
  <c r="F131" i="34"/>
  <c r="G131" i="34"/>
  <c r="H131" i="34"/>
  <c r="I131" i="34"/>
  <c r="J131" i="34"/>
  <c r="F132" i="34"/>
  <c r="G132" i="34"/>
  <c r="H132" i="34"/>
  <c r="I132" i="34"/>
  <c r="J132" i="34"/>
  <c r="F133" i="34"/>
  <c r="G133" i="34"/>
  <c r="H133" i="34"/>
  <c r="I133" i="34"/>
  <c r="J133" i="34"/>
  <c r="F134" i="34"/>
  <c r="G134" i="34"/>
  <c r="H134" i="34"/>
  <c r="I134" i="34"/>
  <c r="J134" i="34"/>
  <c r="F135" i="34"/>
  <c r="G135" i="34"/>
  <c r="H135" i="34"/>
  <c r="I135" i="34"/>
  <c r="J135" i="34"/>
  <c r="F136" i="34"/>
  <c r="G136" i="34"/>
  <c r="H136" i="34"/>
  <c r="I136" i="34"/>
  <c r="J136" i="34"/>
  <c r="G3" i="14"/>
  <c r="H24" i="14"/>
  <c r="K24" i="14"/>
  <c r="L24" i="14"/>
  <c r="M24" i="14"/>
  <c r="N24" i="14"/>
  <c r="O24" i="14"/>
  <c r="P24" i="14"/>
  <c r="Q24" i="14"/>
  <c r="R24" i="14"/>
  <c r="S24" i="14"/>
  <c r="T24" i="14"/>
  <c r="U24" i="14"/>
  <c r="H26" i="14"/>
  <c r="K26" i="14"/>
  <c r="L26" i="14"/>
  <c r="M26" i="14"/>
  <c r="N26" i="14"/>
  <c r="O26" i="14"/>
  <c r="P26" i="14"/>
  <c r="Q26" i="14"/>
  <c r="R26" i="14"/>
  <c r="S26" i="14"/>
  <c r="T26" i="14"/>
  <c r="U26" i="14"/>
  <c r="H28" i="14"/>
  <c r="K28" i="14"/>
  <c r="L28" i="14"/>
  <c r="M28" i="14"/>
  <c r="N28" i="14"/>
  <c r="O28" i="14"/>
  <c r="P28" i="14"/>
  <c r="Q28" i="14"/>
  <c r="R28" i="14"/>
  <c r="S28" i="14"/>
  <c r="T28" i="14"/>
  <c r="U28" i="14"/>
  <c r="H29" i="14"/>
  <c r="K29" i="14"/>
  <c r="L29" i="14"/>
  <c r="M29" i="14"/>
  <c r="N29" i="14"/>
  <c r="O29" i="14"/>
  <c r="P29" i="14"/>
  <c r="Q29" i="14"/>
  <c r="R29" i="14"/>
  <c r="S29" i="14"/>
  <c r="T29" i="14"/>
  <c r="U29" i="14"/>
  <c r="H31" i="14"/>
  <c r="K31" i="14"/>
  <c r="L31" i="14"/>
  <c r="M31" i="14"/>
  <c r="N31" i="14"/>
  <c r="O31" i="14"/>
  <c r="P31" i="14"/>
  <c r="Q31" i="14"/>
  <c r="R31" i="14"/>
  <c r="S31" i="14"/>
  <c r="T31" i="14"/>
  <c r="U31" i="14"/>
  <c r="H32" i="14"/>
  <c r="K32" i="14"/>
  <c r="L32" i="14"/>
  <c r="M32" i="14"/>
  <c r="N32" i="14"/>
  <c r="O32" i="14"/>
  <c r="P32" i="14"/>
  <c r="Q32" i="14"/>
  <c r="R32" i="14"/>
  <c r="S32" i="14"/>
  <c r="T32" i="14"/>
  <c r="U32" i="14"/>
  <c r="H34" i="14"/>
  <c r="J34" i="14"/>
  <c r="K34" i="14"/>
  <c r="L34" i="14"/>
  <c r="M34" i="14"/>
  <c r="N34" i="14"/>
  <c r="O34" i="14"/>
  <c r="P34" i="14"/>
  <c r="Q34" i="14"/>
  <c r="R34" i="14"/>
  <c r="S34" i="14"/>
  <c r="T34" i="14"/>
  <c r="U34" i="14"/>
  <c r="H36" i="14"/>
  <c r="J36" i="14"/>
  <c r="K36" i="14"/>
  <c r="L36" i="14"/>
  <c r="M36" i="14"/>
  <c r="N36" i="14"/>
  <c r="O36" i="14"/>
  <c r="P36" i="14"/>
  <c r="Q36" i="14"/>
  <c r="R36" i="14"/>
  <c r="S36" i="14"/>
  <c r="T36" i="14"/>
  <c r="H37" i="14"/>
  <c r="J37" i="14"/>
  <c r="K37" i="14"/>
  <c r="L37" i="14"/>
  <c r="M37" i="14"/>
  <c r="N37" i="14"/>
  <c r="O37" i="14"/>
  <c r="P37" i="14"/>
  <c r="Q37" i="14"/>
  <c r="R37" i="14"/>
  <c r="S37" i="14"/>
  <c r="T37" i="14"/>
  <c r="U37" i="14"/>
  <c r="V37" i="14"/>
  <c r="W37" i="14"/>
  <c r="H38" i="14"/>
  <c r="J38" i="14"/>
  <c r="K38" i="14"/>
  <c r="L38" i="14"/>
  <c r="M38" i="14"/>
  <c r="N38" i="14"/>
  <c r="O38" i="14"/>
  <c r="P38" i="14"/>
  <c r="Q38" i="14"/>
  <c r="R38" i="14"/>
  <c r="S38" i="14"/>
  <c r="T38" i="14"/>
  <c r="U38" i="14"/>
  <c r="V38" i="14"/>
  <c r="W38" i="14"/>
  <c r="H39" i="14"/>
  <c r="J39" i="14"/>
  <c r="K39" i="14"/>
  <c r="L39" i="14"/>
  <c r="M39" i="14"/>
  <c r="N39" i="14"/>
  <c r="O39" i="14"/>
  <c r="P39" i="14"/>
  <c r="Q39" i="14"/>
  <c r="R39" i="14"/>
  <c r="S39" i="14"/>
  <c r="T39" i="14"/>
  <c r="U39" i="14"/>
  <c r="V39" i="14"/>
  <c r="W39" i="14"/>
  <c r="H41" i="14"/>
  <c r="J41" i="14"/>
  <c r="K41" i="14"/>
  <c r="L41" i="14"/>
  <c r="M41" i="14"/>
  <c r="N41" i="14"/>
  <c r="O41" i="14"/>
  <c r="P41" i="14"/>
  <c r="Q41" i="14"/>
  <c r="R41" i="14"/>
  <c r="S41" i="14"/>
  <c r="T41" i="14"/>
  <c r="U41" i="14"/>
  <c r="V41" i="14"/>
  <c r="W41" i="14"/>
  <c r="H43" i="14"/>
  <c r="J43" i="14"/>
  <c r="K43" i="14"/>
  <c r="L43" i="14"/>
  <c r="M43" i="14"/>
  <c r="N43" i="14"/>
  <c r="O43" i="14"/>
  <c r="P43" i="14"/>
  <c r="Q43" i="14"/>
  <c r="R43" i="14"/>
  <c r="S43" i="14"/>
  <c r="T43" i="14"/>
  <c r="U43" i="14"/>
  <c r="V43" i="14"/>
  <c r="W43" i="14"/>
  <c r="H44" i="14"/>
  <c r="J44" i="14"/>
  <c r="K44" i="14"/>
  <c r="L44" i="14"/>
  <c r="M44" i="14"/>
  <c r="N44" i="14"/>
  <c r="O44" i="14"/>
  <c r="P44" i="14"/>
  <c r="Q44" i="14"/>
  <c r="R44" i="14"/>
  <c r="S44" i="14"/>
  <c r="T44" i="14"/>
  <c r="U44" i="14"/>
  <c r="V44" i="14"/>
  <c r="W44" i="14"/>
  <c r="H52" i="14"/>
  <c r="J52" i="14"/>
  <c r="K52" i="14"/>
  <c r="L52" i="14"/>
  <c r="M52" i="14"/>
  <c r="N52" i="14"/>
  <c r="O52" i="14"/>
  <c r="P52" i="14"/>
  <c r="Q52" i="14"/>
  <c r="R52" i="14"/>
  <c r="S52" i="14"/>
  <c r="T52" i="14"/>
  <c r="U52" i="14"/>
  <c r="H55" i="14"/>
  <c r="J55" i="14"/>
  <c r="K55" i="14"/>
  <c r="L55" i="14"/>
  <c r="M55" i="14"/>
  <c r="N55" i="14"/>
  <c r="O55" i="14"/>
  <c r="P55" i="14"/>
  <c r="Q55" i="14"/>
  <c r="R55" i="14"/>
  <c r="S55" i="14"/>
  <c r="T55" i="14"/>
  <c r="U55" i="14"/>
  <c r="H61" i="14"/>
  <c r="J61" i="14"/>
  <c r="K61" i="14"/>
  <c r="L61" i="14"/>
  <c r="M61" i="14"/>
  <c r="N61" i="14"/>
  <c r="O61" i="14"/>
  <c r="P61" i="14"/>
  <c r="Q61" i="14"/>
  <c r="R61" i="14"/>
  <c r="S61" i="14"/>
  <c r="T61" i="14"/>
  <c r="U61" i="14"/>
  <c r="V61" i="14"/>
  <c r="W61" i="14"/>
  <c r="H62" i="14"/>
  <c r="J62" i="14"/>
  <c r="K62" i="14"/>
  <c r="L62" i="14"/>
  <c r="M62" i="14"/>
  <c r="N62" i="14"/>
  <c r="O62" i="14"/>
  <c r="P62" i="14"/>
  <c r="Q62" i="14"/>
  <c r="R62" i="14"/>
  <c r="S62" i="14"/>
  <c r="T62" i="14"/>
  <c r="U62" i="14"/>
  <c r="V62" i="14"/>
  <c r="W62" i="14"/>
  <c r="H65" i="14"/>
  <c r="J65" i="14"/>
  <c r="K65" i="14"/>
  <c r="L65" i="14"/>
  <c r="M65" i="14"/>
  <c r="N65" i="14"/>
  <c r="O65" i="14"/>
  <c r="P65" i="14"/>
  <c r="Q65" i="14"/>
  <c r="R65" i="14"/>
  <c r="S65" i="14"/>
  <c r="T65" i="14"/>
  <c r="U65" i="14"/>
  <c r="H66" i="14"/>
  <c r="J66" i="14"/>
  <c r="K66" i="14"/>
  <c r="L66" i="14"/>
  <c r="M66" i="14"/>
  <c r="N66" i="14"/>
  <c r="O66" i="14"/>
  <c r="P66" i="14"/>
  <c r="Q66" i="14"/>
  <c r="R66" i="14"/>
  <c r="S66" i="14"/>
  <c r="T66" i="14"/>
  <c r="U66" i="14"/>
  <c r="H69" i="14"/>
  <c r="J69" i="14"/>
  <c r="K69" i="14"/>
  <c r="L69" i="14"/>
  <c r="M69" i="14"/>
  <c r="N69" i="14"/>
  <c r="O69" i="14"/>
  <c r="P69" i="14"/>
  <c r="Q69" i="14"/>
  <c r="R69" i="14"/>
  <c r="S69" i="14"/>
  <c r="T69" i="14"/>
  <c r="U69" i="14"/>
  <c r="H70" i="14"/>
  <c r="J70" i="14"/>
  <c r="K70" i="14"/>
  <c r="L70" i="14"/>
  <c r="M70" i="14"/>
  <c r="N70" i="14"/>
  <c r="O70" i="14"/>
  <c r="P70" i="14"/>
  <c r="Q70" i="14"/>
  <c r="R70" i="14"/>
  <c r="S70" i="14"/>
  <c r="T70" i="14"/>
  <c r="U70" i="14"/>
  <c r="H71" i="14"/>
  <c r="J71" i="14"/>
  <c r="K71" i="14"/>
  <c r="L71" i="14"/>
  <c r="M71" i="14"/>
  <c r="N71" i="14"/>
  <c r="O71" i="14"/>
  <c r="P71" i="14"/>
  <c r="Q71" i="14"/>
  <c r="R71" i="14"/>
  <c r="S71" i="14"/>
  <c r="T71" i="14"/>
  <c r="U71" i="14"/>
  <c r="H72" i="14"/>
  <c r="J72" i="14"/>
  <c r="K72" i="14"/>
  <c r="L72" i="14"/>
  <c r="M72" i="14"/>
  <c r="N72" i="14"/>
  <c r="O72" i="14"/>
  <c r="P72" i="14"/>
  <c r="Q72" i="14"/>
  <c r="R72" i="14"/>
  <c r="S72" i="14"/>
  <c r="T72" i="14"/>
  <c r="U72" i="14"/>
  <c r="H73" i="14"/>
  <c r="J73" i="14"/>
  <c r="K73" i="14"/>
  <c r="L73" i="14"/>
  <c r="M73" i="14"/>
  <c r="N73" i="14"/>
  <c r="O73" i="14"/>
  <c r="P73" i="14"/>
  <c r="Q73" i="14"/>
  <c r="R73" i="14"/>
  <c r="S73" i="14"/>
  <c r="T73" i="14"/>
  <c r="U73" i="14"/>
  <c r="H74" i="14"/>
  <c r="J74" i="14"/>
  <c r="K74" i="14"/>
  <c r="L74" i="14"/>
  <c r="M74" i="14"/>
  <c r="N74" i="14"/>
  <c r="O74" i="14"/>
  <c r="P74" i="14"/>
  <c r="Q74" i="14"/>
  <c r="R74" i="14"/>
  <c r="S74" i="14"/>
  <c r="T74" i="14"/>
  <c r="U74" i="14"/>
  <c r="H75" i="14"/>
  <c r="J75" i="14"/>
  <c r="K75" i="14"/>
  <c r="L75" i="14"/>
  <c r="M75" i="14"/>
  <c r="N75" i="14"/>
  <c r="O75" i="14"/>
  <c r="P75" i="14"/>
  <c r="Q75" i="14"/>
  <c r="R75" i="14"/>
  <c r="S75" i="14"/>
  <c r="T75" i="14"/>
  <c r="U75" i="14"/>
  <c r="H76" i="14"/>
  <c r="J76" i="14"/>
  <c r="K76" i="14"/>
  <c r="L76" i="14"/>
  <c r="M76" i="14"/>
  <c r="N76" i="14"/>
  <c r="O76" i="14"/>
  <c r="P76" i="14"/>
  <c r="Q76" i="14"/>
  <c r="R76" i="14"/>
  <c r="S76" i="14"/>
  <c r="T76" i="14"/>
  <c r="U76" i="14"/>
  <c r="H78" i="14"/>
  <c r="J78" i="14"/>
  <c r="K78" i="14"/>
  <c r="L78" i="14"/>
  <c r="M78" i="14"/>
  <c r="N78" i="14"/>
  <c r="O78" i="14"/>
  <c r="P78" i="14"/>
  <c r="Q78" i="14"/>
  <c r="R78" i="14"/>
  <c r="S78" i="14"/>
  <c r="T78" i="14"/>
  <c r="U78" i="14"/>
  <c r="V78" i="14"/>
  <c r="W78" i="14"/>
  <c r="H79" i="14"/>
  <c r="M79" i="14"/>
  <c r="N79" i="14"/>
  <c r="O79" i="14"/>
  <c r="P79" i="14"/>
  <c r="Q79" i="14"/>
  <c r="R79" i="14"/>
  <c r="S79" i="14"/>
  <c r="T79" i="14"/>
  <c r="U79" i="14"/>
  <c r="H80" i="14"/>
  <c r="J80" i="14"/>
  <c r="K80" i="14"/>
  <c r="L80" i="14"/>
  <c r="M80" i="14"/>
  <c r="N80" i="14"/>
  <c r="O80" i="14"/>
  <c r="P80" i="14"/>
  <c r="Q80" i="14"/>
  <c r="R80" i="14"/>
  <c r="S80" i="14"/>
  <c r="T80" i="14"/>
  <c r="U80" i="14"/>
  <c r="H82" i="14"/>
  <c r="J82" i="14"/>
  <c r="K82" i="14"/>
  <c r="L82" i="14"/>
  <c r="M82" i="14"/>
  <c r="N82" i="14"/>
  <c r="O82" i="14"/>
  <c r="P82" i="14"/>
  <c r="Q82" i="14"/>
  <c r="R82" i="14"/>
  <c r="S82" i="14"/>
  <c r="T82" i="14"/>
  <c r="U82" i="14"/>
  <c r="H83" i="14"/>
  <c r="M83" i="14"/>
  <c r="N83" i="14"/>
  <c r="O83" i="14"/>
  <c r="P83" i="14"/>
  <c r="Q83" i="14"/>
  <c r="R83" i="14"/>
  <c r="H84" i="14"/>
  <c r="J84" i="14"/>
  <c r="K84" i="14"/>
  <c r="L84" i="14"/>
  <c r="M84" i="14"/>
  <c r="N84" i="14"/>
  <c r="O84" i="14"/>
  <c r="P84" i="14"/>
  <c r="Q84" i="14"/>
  <c r="R84" i="14"/>
  <c r="S84" i="14"/>
  <c r="T84" i="14"/>
  <c r="U84" i="14"/>
  <c r="V84" i="14"/>
  <c r="W84" i="14"/>
  <c r="K86" i="14"/>
  <c r="L86" i="14"/>
  <c r="M86" i="14"/>
  <c r="N86" i="14"/>
  <c r="O86" i="14"/>
  <c r="P86" i="14"/>
  <c r="Q86" i="14"/>
  <c r="R86" i="14"/>
  <c r="S86" i="14"/>
  <c r="T86" i="14"/>
  <c r="H87" i="14"/>
  <c r="J87" i="14"/>
  <c r="K87" i="14"/>
  <c r="L87" i="14"/>
  <c r="M87" i="14"/>
  <c r="N87" i="14"/>
  <c r="O87" i="14"/>
  <c r="P87" i="14"/>
  <c r="Q87" i="14"/>
  <c r="R87" i="14"/>
  <c r="S87" i="14"/>
  <c r="T87" i="14"/>
  <c r="U87" i="14"/>
  <c r="V87" i="14"/>
  <c r="W87" i="14"/>
  <c r="H88" i="14"/>
  <c r="J88" i="14"/>
  <c r="K88" i="14"/>
  <c r="L88" i="14"/>
  <c r="M88" i="14"/>
  <c r="N88" i="14"/>
  <c r="O88" i="14"/>
  <c r="P88" i="14"/>
  <c r="Q88" i="14"/>
  <c r="R88" i="14"/>
  <c r="S88" i="14"/>
  <c r="T88" i="14"/>
  <c r="U88" i="14"/>
  <c r="V88" i="14"/>
  <c r="W88" i="14"/>
  <c r="J94" i="14"/>
  <c r="K94" i="14"/>
  <c r="L94" i="14"/>
  <c r="M94" i="14"/>
  <c r="N94" i="14"/>
  <c r="O94" i="14"/>
  <c r="P94" i="14"/>
  <c r="Q94" i="14"/>
  <c r="R94" i="14"/>
  <c r="S94" i="14"/>
  <c r="T94" i="14"/>
  <c r="J96" i="14"/>
  <c r="K96" i="14"/>
  <c r="L96" i="14"/>
  <c r="M96" i="14"/>
  <c r="N96" i="14"/>
  <c r="O96" i="14"/>
  <c r="P96" i="14"/>
  <c r="Q96" i="14"/>
  <c r="R96" i="14"/>
  <c r="S96" i="14"/>
  <c r="T96" i="14"/>
  <c r="U96" i="14"/>
  <c r="V96" i="14"/>
  <c r="W96" i="14"/>
  <c r="J97" i="14"/>
  <c r="K97" i="14"/>
  <c r="L97" i="14"/>
  <c r="M97" i="14"/>
  <c r="N97" i="14"/>
  <c r="O97" i="14"/>
  <c r="P97" i="14"/>
  <c r="Q97" i="14"/>
  <c r="R97" i="14"/>
  <c r="S97" i="14"/>
  <c r="T97" i="14"/>
  <c r="J98" i="14"/>
  <c r="K98" i="14"/>
  <c r="L98" i="14"/>
  <c r="M98" i="14"/>
  <c r="N98" i="14"/>
  <c r="O98" i="14"/>
  <c r="P98" i="14"/>
  <c r="Q98" i="14"/>
  <c r="R98" i="14"/>
  <c r="S98" i="14"/>
  <c r="T98" i="14"/>
  <c r="U98" i="14"/>
  <c r="V98" i="14"/>
  <c r="W98" i="14"/>
  <c r="J101" i="14"/>
  <c r="K101" i="14"/>
  <c r="L101" i="14"/>
  <c r="M101" i="14"/>
  <c r="N101" i="14"/>
  <c r="O101" i="14"/>
  <c r="P101" i="14"/>
  <c r="Q101" i="14"/>
  <c r="R101" i="14"/>
  <c r="S101" i="14"/>
  <c r="T101" i="14"/>
  <c r="M102" i="14"/>
  <c r="N102" i="14"/>
  <c r="O102" i="14"/>
  <c r="P102" i="14"/>
  <c r="Q102" i="14"/>
  <c r="R102" i="14"/>
  <c r="S102" i="14"/>
  <c r="T102" i="14"/>
  <c r="J103" i="14"/>
  <c r="K103" i="14"/>
  <c r="L103" i="14"/>
  <c r="M103" i="14"/>
  <c r="N103" i="14"/>
  <c r="O103" i="14"/>
  <c r="P103" i="14"/>
  <c r="Q103" i="14"/>
  <c r="R103" i="14"/>
  <c r="S103" i="14"/>
  <c r="T103" i="14"/>
  <c r="J105" i="14"/>
  <c r="K105" i="14"/>
  <c r="L105" i="14"/>
  <c r="M105" i="14"/>
  <c r="N105" i="14"/>
  <c r="O105" i="14"/>
  <c r="P105" i="14"/>
  <c r="Q105" i="14"/>
  <c r="R105" i="14"/>
  <c r="S105" i="14"/>
  <c r="T105" i="14"/>
  <c r="U105" i="14"/>
  <c r="V105" i="14"/>
  <c r="W105" i="14"/>
  <c r="J109" i="14"/>
  <c r="K109" i="14"/>
  <c r="L109" i="14"/>
  <c r="M109" i="14"/>
  <c r="N109" i="14"/>
  <c r="O109" i="14"/>
  <c r="P109" i="14"/>
  <c r="Q109" i="14"/>
  <c r="R109" i="14"/>
  <c r="S109" i="14"/>
  <c r="T109" i="14"/>
  <c r="J110" i="14"/>
  <c r="K110" i="14"/>
  <c r="L110" i="14"/>
  <c r="M110" i="14"/>
  <c r="N110" i="14"/>
  <c r="O110" i="14"/>
  <c r="P110" i="14"/>
  <c r="Q110" i="14"/>
  <c r="R110" i="14"/>
  <c r="S110" i="14"/>
  <c r="T110" i="14"/>
  <c r="J111" i="14"/>
  <c r="K111" i="14"/>
  <c r="L111" i="14"/>
  <c r="M111" i="14"/>
  <c r="N111" i="14"/>
  <c r="O111" i="14"/>
  <c r="P111" i="14"/>
  <c r="Q111" i="14"/>
  <c r="R111" i="14"/>
  <c r="S111" i="14"/>
  <c r="T111" i="14"/>
  <c r="J113" i="14"/>
  <c r="K113" i="14"/>
  <c r="L113" i="14"/>
  <c r="M113" i="14"/>
  <c r="N113" i="14"/>
  <c r="O113" i="14"/>
  <c r="P113" i="14"/>
  <c r="Q113" i="14"/>
  <c r="R113" i="14"/>
  <c r="S113" i="14"/>
  <c r="T113" i="14"/>
  <c r="J115" i="14"/>
  <c r="K115" i="14"/>
  <c r="L115" i="14"/>
  <c r="M115" i="14"/>
  <c r="N115" i="14"/>
  <c r="O115" i="14"/>
  <c r="P115" i="14"/>
  <c r="Q115" i="14"/>
  <c r="R115" i="14"/>
  <c r="S115" i="14"/>
  <c r="T115" i="14"/>
  <c r="J116" i="14"/>
  <c r="K116" i="14"/>
  <c r="L116" i="14"/>
  <c r="M116" i="14"/>
  <c r="N116" i="14"/>
  <c r="O116" i="14"/>
  <c r="P116" i="14"/>
  <c r="Q116" i="14"/>
  <c r="R116" i="14"/>
  <c r="S116" i="14"/>
  <c r="T116" i="14"/>
  <c r="J118" i="14"/>
  <c r="K118" i="14"/>
  <c r="L118" i="14"/>
  <c r="M118" i="14"/>
  <c r="N118" i="14"/>
  <c r="O118" i="14"/>
  <c r="P118" i="14"/>
  <c r="Q118" i="14"/>
  <c r="R118" i="14"/>
  <c r="S118" i="14"/>
  <c r="T118" i="14"/>
  <c r="J119" i="14"/>
  <c r="K119" i="14"/>
  <c r="L119" i="14"/>
  <c r="M119" i="14"/>
  <c r="N119" i="14"/>
  <c r="O119" i="14"/>
  <c r="P119" i="14"/>
  <c r="Q119" i="14"/>
  <c r="R119" i="14"/>
  <c r="S119" i="14"/>
  <c r="T119" i="14"/>
  <c r="J120" i="14"/>
  <c r="K120" i="14"/>
  <c r="L120" i="14"/>
  <c r="M120" i="14"/>
  <c r="N120" i="14"/>
  <c r="O120" i="14"/>
  <c r="P120" i="14"/>
  <c r="Q120" i="14"/>
  <c r="R120" i="14"/>
  <c r="S120" i="14"/>
  <c r="T120" i="14"/>
  <c r="J122" i="14"/>
  <c r="K122" i="14"/>
  <c r="L122" i="14"/>
  <c r="M122" i="14"/>
  <c r="N122" i="14"/>
  <c r="O122" i="14"/>
  <c r="P122" i="14"/>
  <c r="Q122" i="14"/>
  <c r="R122" i="14"/>
  <c r="S122" i="14"/>
  <c r="T122" i="14"/>
  <c r="J124" i="14"/>
  <c r="K124" i="14"/>
  <c r="L124" i="14"/>
  <c r="M124" i="14"/>
  <c r="N124" i="14"/>
  <c r="O124" i="14"/>
  <c r="P124" i="14"/>
  <c r="Q124" i="14"/>
  <c r="R124" i="14"/>
  <c r="S124" i="14"/>
  <c r="T124" i="14"/>
  <c r="J125" i="14"/>
  <c r="K125" i="14"/>
  <c r="L125" i="14"/>
  <c r="M125" i="14"/>
  <c r="N125" i="14"/>
  <c r="O125" i="14"/>
  <c r="P125" i="14"/>
  <c r="Q125" i="14"/>
  <c r="R125" i="14"/>
  <c r="S125" i="14"/>
  <c r="T125" i="14"/>
  <c r="U125" i="14"/>
  <c r="V125" i="14"/>
  <c r="W125" i="14"/>
  <c r="F126" i="14"/>
  <c r="J126" i="14"/>
  <c r="K126" i="14"/>
  <c r="L126" i="14"/>
  <c r="M126" i="14"/>
  <c r="N126" i="14"/>
  <c r="O126" i="14"/>
  <c r="P126" i="14"/>
  <c r="Q126" i="14"/>
  <c r="R126" i="14"/>
  <c r="S126" i="14"/>
  <c r="T126" i="14"/>
  <c r="U126" i="14"/>
  <c r="V126" i="14"/>
  <c r="W126" i="14"/>
  <c r="H136" i="14"/>
  <c r="J136" i="14"/>
  <c r="K136" i="14"/>
  <c r="L136" i="14"/>
  <c r="M136" i="14"/>
  <c r="N136" i="14"/>
  <c r="O136" i="14"/>
  <c r="P136" i="14"/>
  <c r="Q136" i="14"/>
  <c r="R136" i="14"/>
  <c r="S136" i="14"/>
  <c r="T136" i="14"/>
  <c r="U136" i="14"/>
  <c r="V136" i="14"/>
  <c r="W136" i="14"/>
  <c r="H137" i="14"/>
  <c r="J137" i="14"/>
  <c r="K137" i="14"/>
  <c r="L137" i="14"/>
  <c r="M137" i="14"/>
  <c r="N137" i="14"/>
  <c r="O137" i="14"/>
  <c r="P137" i="14"/>
  <c r="Q137" i="14"/>
  <c r="R137" i="14"/>
  <c r="S137" i="14"/>
  <c r="T137" i="14"/>
  <c r="U137" i="14"/>
  <c r="V137" i="14"/>
  <c r="W137" i="14"/>
  <c r="H138" i="14"/>
  <c r="J138" i="14"/>
  <c r="K138" i="14"/>
  <c r="L138" i="14"/>
  <c r="M138" i="14"/>
  <c r="N138" i="14"/>
  <c r="O138" i="14"/>
  <c r="P138" i="14"/>
  <c r="Q138" i="14"/>
  <c r="R138" i="14"/>
  <c r="S138" i="14"/>
  <c r="T138" i="14"/>
  <c r="U138" i="14"/>
  <c r="V138" i="14"/>
  <c r="W138" i="14"/>
  <c r="H141" i="14"/>
  <c r="J141" i="14"/>
  <c r="K141" i="14"/>
  <c r="L141" i="14"/>
  <c r="M141" i="14"/>
  <c r="N141" i="14"/>
  <c r="O141" i="14"/>
  <c r="P141" i="14"/>
  <c r="Q141" i="14"/>
  <c r="R141" i="14"/>
  <c r="S141" i="14"/>
  <c r="T141" i="14"/>
  <c r="U141" i="14"/>
  <c r="V141" i="14"/>
  <c r="W141" i="14"/>
  <c r="H144" i="14"/>
  <c r="J144" i="14"/>
  <c r="K144" i="14"/>
  <c r="L144" i="14"/>
  <c r="M144" i="14"/>
  <c r="N144" i="14"/>
  <c r="O144" i="14"/>
  <c r="P144" i="14"/>
  <c r="Q144" i="14"/>
  <c r="R144" i="14"/>
  <c r="S144" i="14"/>
  <c r="T144" i="14"/>
  <c r="U144" i="14"/>
  <c r="V144" i="14"/>
  <c r="W144" i="14"/>
  <c r="J145" i="14"/>
  <c r="K145" i="14"/>
  <c r="L145" i="14"/>
  <c r="M145" i="14"/>
  <c r="N145" i="14"/>
  <c r="O145" i="14"/>
  <c r="P145" i="14"/>
  <c r="Q145" i="14"/>
  <c r="R145" i="14"/>
  <c r="S145" i="14"/>
  <c r="T145" i="14"/>
  <c r="H152" i="14"/>
  <c r="J152" i="14"/>
  <c r="K152" i="14"/>
  <c r="L152" i="14"/>
  <c r="M152" i="14"/>
  <c r="N152" i="14"/>
  <c r="O152" i="14"/>
  <c r="P152" i="14"/>
  <c r="Q152" i="14"/>
  <c r="R152" i="14"/>
  <c r="S152" i="14"/>
  <c r="T152" i="14"/>
  <c r="U152" i="14"/>
  <c r="H154" i="14"/>
  <c r="J154" i="14"/>
  <c r="K154" i="14"/>
  <c r="L154" i="14"/>
  <c r="M154" i="14"/>
  <c r="N154" i="14"/>
  <c r="O154" i="14"/>
  <c r="P154" i="14"/>
  <c r="Q154" i="14"/>
  <c r="R154" i="14"/>
  <c r="S154" i="14"/>
  <c r="T154" i="14"/>
  <c r="U154" i="14"/>
  <c r="H155" i="14"/>
  <c r="J155" i="14"/>
  <c r="K155" i="14"/>
  <c r="L155" i="14"/>
  <c r="M155" i="14"/>
  <c r="N155" i="14"/>
  <c r="O155" i="14"/>
  <c r="P155" i="14"/>
  <c r="Q155" i="14"/>
  <c r="R155" i="14"/>
  <c r="S155" i="14"/>
  <c r="T155" i="14"/>
  <c r="U155" i="14"/>
  <c r="H157" i="14"/>
  <c r="J157" i="14"/>
  <c r="K157" i="14"/>
  <c r="L157" i="14"/>
  <c r="M157" i="14"/>
  <c r="N157" i="14"/>
  <c r="O157" i="14"/>
  <c r="P157" i="14"/>
  <c r="Q157" i="14"/>
  <c r="R157" i="14"/>
  <c r="S157" i="14"/>
  <c r="T157" i="14"/>
  <c r="U157" i="14"/>
  <c r="H159" i="14"/>
  <c r="J159" i="14"/>
  <c r="K159" i="14"/>
  <c r="L159" i="14"/>
  <c r="M159" i="14"/>
  <c r="N159" i="14"/>
  <c r="O159" i="14"/>
  <c r="P159" i="14"/>
  <c r="Q159" i="14"/>
  <c r="R159" i="14"/>
  <c r="S159" i="14"/>
  <c r="T159" i="14"/>
  <c r="U159" i="14"/>
  <c r="V159" i="14"/>
  <c r="W159" i="14"/>
  <c r="H160" i="14"/>
  <c r="M160" i="14"/>
  <c r="N160" i="14"/>
  <c r="O160" i="14"/>
  <c r="P160" i="14"/>
  <c r="Q160" i="14"/>
  <c r="R160" i="14"/>
  <c r="H161" i="14"/>
  <c r="J161" i="14"/>
  <c r="K161" i="14"/>
  <c r="L161" i="14"/>
  <c r="M161" i="14"/>
  <c r="N161" i="14"/>
  <c r="O161" i="14"/>
  <c r="P161" i="14"/>
  <c r="Q161" i="14"/>
  <c r="R161" i="14"/>
  <c r="S161" i="14"/>
  <c r="T161" i="14"/>
  <c r="U161" i="14"/>
  <c r="V161" i="14"/>
  <c r="W161" i="14"/>
  <c r="H164" i="14"/>
  <c r="J164" i="14"/>
  <c r="K164" i="14"/>
  <c r="L164" i="14"/>
  <c r="M164" i="14"/>
  <c r="N164" i="14"/>
  <c r="O164" i="14"/>
  <c r="P164" i="14"/>
  <c r="Q164" i="14"/>
  <c r="R164" i="14"/>
  <c r="S164" i="14"/>
  <c r="T164" i="14"/>
  <c r="U164" i="14"/>
  <c r="H165" i="14"/>
  <c r="J165" i="14"/>
  <c r="K165" i="14"/>
  <c r="L165" i="14"/>
  <c r="M165" i="14"/>
  <c r="N165" i="14"/>
  <c r="O165" i="14"/>
  <c r="P165" i="14"/>
  <c r="Q165" i="14"/>
  <c r="R165" i="14"/>
  <c r="S165" i="14"/>
  <c r="T165" i="14"/>
  <c r="U165" i="14"/>
  <c r="H166" i="14"/>
  <c r="J166" i="14"/>
  <c r="K166" i="14"/>
  <c r="L166" i="14"/>
  <c r="M166" i="14"/>
  <c r="N166" i="14"/>
  <c r="O166" i="14"/>
  <c r="P166" i="14"/>
  <c r="Q166" i="14"/>
  <c r="R166" i="14"/>
  <c r="S166" i="14"/>
  <c r="T166" i="14"/>
  <c r="U166" i="14"/>
  <c r="H167" i="14"/>
  <c r="J167" i="14"/>
  <c r="K167" i="14"/>
  <c r="L167" i="14"/>
  <c r="M167" i="14"/>
  <c r="N167" i="14"/>
  <c r="O167" i="14"/>
  <c r="P167" i="14"/>
  <c r="Q167" i="14"/>
  <c r="R167" i="14"/>
  <c r="S167" i="14"/>
  <c r="T167" i="14"/>
  <c r="U167" i="14"/>
  <c r="H168" i="14"/>
  <c r="J168" i="14"/>
  <c r="K168" i="14"/>
  <c r="L168" i="14"/>
  <c r="M168" i="14"/>
  <c r="N168" i="14"/>
  <c r="O168" i="14"/>
  <c r="P168" i="14"/>
  <c r="Q168" i="14"/>
  <c r="R168" i="14"/>
  <c r="S168" i="14"/>
  <c r="T168" i="14"/>
  <c r="U168" i="14"/>
  <c r="H171" i="14"/>
  <c r="J171" i="14"/>
  <c r="K171" i="14"/>
  <c r="L171" i="14"/>
  <c r="M171" i="14"/>
  <c r="N171" i="14"/>
  <c r="O171" i="14"/>
  <c r="P171" i="14"/>
  <c r="Q171" i="14"/>
  <c r="R171" i="14"/>
  <c r="S171" i="14"/>
  <c r="T171" i="14"/>
  <c r="U171" i="14"/>
  <c r="H174" i="14"/>
  <c r="M174" i="14"/>
  <c r="N174" i="14"/>
  <c r="O174" i="14"/>
  <c r="P174" i="14"/>
  <c r="Q174" i="14"/>
  <c r="R174" i="14"/>
  <c r="S174" i="14"/>
  <c r="T174" i="14"/>
  <c r="U174" i="14"/>
  <c r="H175" i="14"/>
  <c r="J175" i="14"/>
  <c r="K175" i="14"/>
  <c r="L175" i="14"/>
  <c r="M175" i="14"/>
  <c r="N175" i="14"/>
  <c r="O175" i="14"/>
  <c r="P175" i="14"/>
  <c r="Q175" i="14"/>
  <c r="R175" i="14"/>
  <c r="S175" i="14"/>
  <c r="T175" i="14"/>
  <c r="U175" i="14"/>
  <c r="K177" i="14"/>
  <c r="L177" i="14"/>
  <c r="M177" i="14"/>
  <c r="N177" i="14"/>
  <c r="O177" i="14"/>
  <c r="P177" i="14"/>
  <c r="Q177" i="14"/>
  <c r="R177" i="14"/>
  <c r="S177" i="14"/>
  <c r="T177" i="14"/>
  <c r="H179" i="14"/>
  <c r="J179" i="14"/>
  <c r="K179" i="14"/>
  <c r="L179" i="14"/>
  <c r="M179" i="14"/>
  <c r="N179" i="14"/>
  <c r="O179" i="14"/>
  <c r="P179" i="14"/>
  <c r="Q179" i="14"/>
  <c r="R179" i="14"/>
  <c r="S179" i="14"/>
  <c r="T179" i="14"/>
  <c r="U179" i="14"/>
  <c r="V179" i="14"/>
  <c r="W179" i="14"/>
  <c r="K186" i="14"/>
  <c r="L186" i="14"/>
  <c r="M186" i="14"/>
  <c r="N186" i="14"/>
  <c r="O186" i="14"/>
  <c r="P186" i="14"/>
  <c r="Q186" i="14"/>
  <c r="R186" i="14"/>
  <c r="S186" i="14"/>
  <c r="T186" i="14"/>
  <c r="U186" i="14"/>
  <c r="V186" i="14"/>
  <c r="W186" i="14"/>
  <c r="H187" i="14"/>
  <c r="J187" i="14"/>
  <c r="K187" i="14"/>
  <c r="L187" i="14"/>
  <c r="M187" i="14"/>
  <c r="N187" i="14"/>
  <c r="O187" i="14"/>
  <c r="P187" i="14"/>
  <c r="Q187" i="14"/>
  <c r="R187" i="14"/>
  <c r="S187" i="14"/>
  <c r="T187" i="14"/>
  <c r="U187" i="14"/>
  <c r="V187" i="14"/>
  <c r="W187" i="14"/>
  <c r="J189" i="14"/>
  <c r="K189" i="14"/>
  <c r="L189" i="14"/>
  <c r="M189" i="14"/>
  <c r="N189" i="14"/>
  <c r="O189" i="14"/>
  <c r="P189" i="14"/>
  <c r="Q189" i="14"/>
  <c r="R189" i="14"/>
  <c r="S189" i="14"/>
  <c r="T189" i="14"/>
  <c r="U189" i="14"/>
  <c r="V189" i="14"/>
  <c r="W189" i="14"/>
  <c r="K192" i="14"/>
  <c r="L192" i="14"/>
  <c r="M192" i="14"/>
  <c r="N192" i="14"/>
  <c r="O192" i="14"/>
  <c r="P192" i="14"/>
  <c r="Q192" i="14"/>
  <c r="R192" i="14"/>
  <c r="S192" i="14"/>
  <c r="T192" i="14"/>
  <c r="U192" i="14"/>
  <c r="V192" i="14"/>
  <c r="W192" i="14"/>
  <c r="H193" i="14"/>
  <c r="J193" i="14"/>
  <c r="K193" i="14"/>
  <c r="L193" i="14"/>
  <c r="M193" i="14"/>
  <c r="N193" i="14"/>
  <c r="O193" i="14"/>
  <c r="P193" i="14"/>
  <c r="Q193" i="14"/>
  <c r="R193" i="14"/>
  <c r="S193" i="14"/>
  <c r="T193" i="14"/>
  <c r="U193" i="14"/>
  <c r="V193" i="14"/>
  <c r="W193" i="14"/>
  <c r="J195" i="14"/>
  <c r="K195" i="14"/>
  <c r="L195" i="14"/>
  <c r="M195" i="14"/>
  <c r="N195" i="14"/>
  <c r="O195" i="14"/>
  <c r="P195" i="14"/>
  <c r="Q195" i="14"/>
  <c r="R195" i="14"/>
  <c r="S195" i="14"/>
  <c r="T195" i="14"/>
  <c r="U195" i="14"/>
  <c r="V195" i="14"/>
  <c r="W195" i="14"/>
  <c r="K200" i="14"/>
  <c r="L200" i="14"/>
  <c r="M200" i="14"/>
  <c r="N200" i="14"/>
  <c r="O200" i="14"/>
  <c r="P200" i="14"/>
  <c r="Q200" i="14"/>
  <c r="R200" i="14"/>
  <c r="S200" i="14"/>
  <c r="T200" i="14"/>
  <c r="U200" i="14"/>
  <c r="V200" i="14"/>
  <c r="W200" i="14"/>
  <c r="H201" i="14"/>
  <c r="J201" i="14"/>
  <c r="K201" i="14"/>
  <c r="L201" i="14"/>
  <c r="M201" i="14"/>
  <c r="N201" i="14"/>
  <c r="O201" i="14"/>
  <c r="P201" i="14"/>
  <c r="Q201" i="14"/>
  <c r="R201" i="14"/>
  <c r="S201" i="14"/>
  <c r="T201" i="14"/>
  <c r="U201" i="14"/>
  <c r="J203" i="14"/>
  <c r="K203" i="14"/>
  <c r="L203" i="14"/>
  <c r="M203" i="14"/>
  <c r="N203" i="14"/>
  <c r="O203" i="14"/>
  <c r="P203" i="14"/>
  <c r="Q203" i="14"/>
  <c r="R203" i="14"/>
  <c r="S203" i="14"/>
  <c r="T203" i="14"/>
  <c r="U203" i="14"/>
  <c r="V203" i="14"/>
  <c r="W203" i="14"/>
  <c r="K206" i="14"/>
  <c r="L206" i="14"/>
  <c r="M206" i="14"/>
  <c r="N206" i="14"/>
  <c r="O206" i="14"/>
  <c r="P206" i="14"/>
  <c r="Q206" i="14"/>
  <c r="R206" i="14"/>
  <c r="S206" i="14"/>
  <c r="T206" i="14"/>
  <c r="U206" i="14"/>
  <c r="V206" i="14"/>
  <c r="W206" i="14"/>
  <c r="H207" i="14"/>
  <c r="J207" i="14"/>
  <c r="K207" i="14"/>
  <c r="L207" i="14"/>
  <c r="M207" i="14"/>
  <c r="N207" i="14"/>
  <c r="O207" i="14"/>
  <c r="P207" i="14"/>
  <c r="Q207" i="14"/>
  <c r="R207" i="14"/>
  <c r="S207" i="14"/>
  <c r="T207" i="14"/>
  <c r="H208" i="14"/>
  <c r="J208" i="14"/>
  <c r="K208" i="14"/>
  <c r="L208" i="14"/>
  <c r="M208" i="14"/>
  <c r="N208" i="14"/>
  <c r="O208" i="14"/>
  <c r="P208" i="14"/>
  <c r="Q208" i="14"/>
  <c r="R208" i="14"/>
  <c r="S208" i="14"/>
  <c r="T208" i="14"/>
  <c r="U208" i="14"/>
  <c r="V208" i="14"/>
  <c r="W208" i="14"/>
  <c r="J209" i="14"/>
  <c r="K209" i="14"/>
  <c r="L209" i="14"/>
  <c r="M209" i="14"/>
  <c r="N209" i="14"/>
  <c r="O209" i="14"/>
  <c r="P209" i="14"/>
  <c r="Q209" i="14"/>
  <c r="R209" i="14"/>
  <c r="S209" i="14"/>
  <c r="T209" i="14"/>
  <c r="U209" i="14"/>
  <c r="V209" i="14"/>
  <c r="W209" i="14"/>
  <c r="H217" i="14"/>
  <c r="J217" i="14"/>
  <c r="K217" i="14"/>
  <c r="L217" i="14"/>
  <c r="M217" i="14"/>
  <c r="N217" i="14"/>
  <c r="O217" i="14"/>
  <c r="P217" i="14"/>
  <c r="Q217" i="14"/>
  <c r="R217" i="14"/>
  <c r="S217" i="14"/>
  <c r="T217" i="14"/>
  <c r="U217" i="14"/>
  <c r="V217" i="14"/>
  <c r="W217" i="14"/>
  <c r="H218" i="14"/>
  <c r="K218" i="14"/>
  <c r="L218" i="14"/>
  <c r="M218" i="14"/>
  <c r="N218" i="14"/>
  <c r="O218" i="14"/>
  <c r="P218" i="14"/>
  <c r="Q218" i="14"/>
  <c r="R218" i="14"/>
  <c r="S218" i="14"/>
  <c r="T218" i="14"/>
  <c r="U218" i="14"/>
  <c r="V218" i="14"/>
  <c r="W218" i="14"/>
  <c r="H219" i="14"/>
  <c r="J219" i="14"/>
  <c r="K219" i="14"/>
  <c r="L219" i="14"/>
  <c r="M219" i="14"/>
  <c r="N219" i="14"/>
  <c r="O219" i="14"/>
  <c r="P219" i="14"/>
  <c r="Q219" i="14"/>
  <c r="R219" i="14"/>
  <c r="S219" i="14"/>
  <c r="T219" i="14"/>
  <c r="U219" i="14"/>
  <c r="V219" i="14"/>
  <c r="W219" i="14"/>
  <c r="H220" i="14"/>
  <c r="J220" i="14"/>
  <c r="K220" i="14"/>
  <c r="L220" i="14"/>
  <c r="M220" i="14"/>
  <c r="N220" i="14"/>
  <c r="O220" i="14"/>
  <c r="P220" i="14"/>
  <c r="Q220" i="14"/>
  <c r="R220" i="14"/>
  <c r="S220" i="14"/>
  <c r="T220" i="14"/>
  <c r="U220" i="14"/>
  <c r="V220" i="14"/>
  <c r="W220" i="14"/>
  <c r="H221" i="14"/>
  <c r="J221" i="14"/>
  <c r="K221" i="14"/>
  <c r="L221" i="14"/>
  <c r="M221" i="14"/>
  <c r="N221" i="14"/>
  <c r="O221" i="14"/>
  <c r="P221" i="14"/>
  <c r="Q221" i="14"/>
  <c r="R221" i="14"/>
  <c r="S221" i="14"/>
  <c r="T221" i="14"/>
  <c r="U221" i="14"/>
  <c r="V221" i="14"/>
  <c r="W221" i="14"/>
  <c r="G3" i="13"/>
  <c r="H32" i="13"/>
  <c r="L32" i="13"/>
  <c r="M32" i="13"/>
  <c r="N32" i="13"/>
  <c r="O32" i="13"/>
  <c r="P32" i="13"/>
  <c r="Q32" i="13"/>
  <c r="R32" i="13"/>
  <c r="S32" i="13"/>
  <c r="T32" i="13"/>
  <c r="U32" i="13"/>
  <c r="V32" i="13"/>
  <c r="W32" i="13"/>
  <c r="X32" i="13"/>
  <c r="Y32" i="13"/>
  <c r="Z32" i="13"/>
  <c r="AA32" i="13"/>
  <c r="AB32" i="13"/>
  <c r="AC32" i="13"/>
  <c r="AD32" i="13"/>
  <c r="AE32" i="13"/>
  <c r="AF32" i="13"/>
  <c r="AG32" i="13"/>
  <c r="AH32" i="13"/>
  <c r="AI32" i="13"/>
  <c r="AJ32" i="13"/>
  <c r="AK32" i="13"/>
  <c r="AL32" i="13"/>
  <c r="AM32" i="13"/>
  <c r="AN32" i="13"/>
  <c r="AO32" i="13"/>
  <c r="AP32" i="13"/>
  <c r="AQ32" i="13"/>
  <c r="AR32" i="13"/>
  <c r="AS32" i="13"/>
  <c r="AT32" i="13"/>
  <c r="AU32" i="13"/>
  <c r="AV32" i="13"/>
  <c r="AW32" i="13"/>
  <c r="AX32" i="13"/>
  <c r="AY32" i="13"/>
  <c r="AZ32" i="13"/>
  <c r="BA32" i="13"/>
  <c r="BB32" i="13"/>
  <c r="BC32" i="13"/>
  <c r="BD32" i="13"/>
  <c r="BE32" i="13"/>
  <c r="BF32" i="13"/>
  <c r="BG32" i="13"/>
  <c r="BH32" i="13"/>
  <c r="BI32" i="13"/>
  <c r="BJ32" i="13"/>
  <c r="BK32" i="13"/>
  <c r="BL32" i="13"/>
  <c r="BM32" i="13"/>
  <c r="BN32" i="13"/>
  <c r="BO32" i="13"/>
  <c r="BP32" i="13"/>
  <c r="BQ32" i="13"/>
  <c r="BR32" i="13"/>
  <c r="BS32" i="13"/>
  <c r="BT32" i="13"/>
  <c r="BU32" i="13"/>
  <c r="BV32" i="13"/>
  <c r="BW32" i="13"/>
  <c r="BX32" i="13"/>
  <c r="BY32" i="13"/>
  <c r="BZ32" i="13"/>
  <c r="CA32" i="13"/>
  <c r="CB32" i="13"/>
  <c r="CC32" i="13"/>
  <c r="CD32" i="13"/>
  <c r="CE32" i="13"/>
  <c r="CF32" i="13"/>
  <c r="CG32" i="13"/>
  <c r="CH32" i="13"/>
  <c r="CI32" i="13"/>
  <c r="CJ32" i="13"/>
  <c r="CK32" i="13"/>
  <c r="CL32" i="13"/>
  <c r="CM32" i="13"/>
  <c r="CN32" i="13"/>
  <c r="CO32" i="13"/>
  <c r="CP32" i="13"/>
  <c r="CQ32" i="13"/>
  <c r="CR32" i="13"/>
  <c r="CS32" i="13"/>
  <c r="CT32" i="13"/>
  <c r="CU32" i="13"/>
  <c r="CV32" i="13"/>
  <c r="CW32" i="13"/>
  <c r="CX32" i="13"/>
  <c r="CY32" i="13"/>
  <c r="CZ32" i="13"/>
  <c r="DA32" i="13"/>
  <c r="DB32" i="13"/>
  <c r="DC32" i="13"/>
  <c r="DD32" i="13"/>
  <c r="DE32" i="13"/>
  <c r="DF32" i="13"/>
  <c r="DG32" i="13"/>
  <c r="DH32" i="13"/>
  <c r="DI32" i="13"/>
  <c r="DJ32" i="13"/>
  <c r="DK32" i="13"/>
  <c r="DL32" i="13"/>
  <c r="DM32" i="13"/>
  <c r="DN32" i="13"/>
  <c r="DO32" i="13"/>
  <c r="DP32" i="13"/>
  <c r="DQ32" i="13"/>
  <c r="DR32" i="13"/>
  <c r="DS32" i="13"/>
  <c r="DT32" i="13"/>
  <c r="DU32" i="13"/>
  <c r="DV32" i="13"/>
  <c r="DW32" i="13"/>
  <c r="DX32" i="13"/>
  <c r="DY32" i="13"/>
  <c r="DZ32" i="13"/>
  <c r="EA32" i="13"/>
  <c r="EB32" i="13"/>
  <c r="EC32" i="13"/>
  <c r="ED32" i="13"/>
  <c r="EE32" i="13"/>
  <c r="EF32" i="13"/>
  <c r="EG32" i="13"/>
  <c r="EH32" i="13"/>
  <c r="G3" i="4"/>
  <c r="F17" i="4"/>
  <c r="F19" i="4"/>
  <c r="H231" i="4"/>
  <c r="J231" i="4"/>
  <c r="K231" i="4"/>
  <c r="L231" i="4"/>
  <c r="M231" i="4"/>
  <c r="N231" i="4"/>
  <c r="O231" i="4"/>
  <c r="P231" i="4"/>
  <c r="Q231" i="4"/>
  <c r="R231" i="4"/>
  <c r="S231" i="4"/>
  <c r="T231" i="4"/>
  <c r="U231" i="4"/>
  <c r="V231" i="4"/>
  <c r="W231" i="4"/>
  <c r="X231" i="4"/>
  <c r="Y231" i="4"/>
  <c r="Z231" i="4"/>
  <c r="AA231" i="4"/>
  <c r="AB231" i="4"/>
  <c r="AC231" i="4"/>
  <c r="AD231" i="4"/>
  <c r="AE231" i="4"/>
  <c r="AF231" i="4"/>
  <c r="AG231" i="4"/>
  <c r="AH231" i="4"/>
  <c r="AI231" i="4"/>
  <c r="AJ231" i="4"/>
  <c r="AK231" i="4"/>
  <c r="AL231" i="4"/>
  <c r="AM231" i="4"/>
  <c r="AN231" i="4"/>
  <c r="AO231" i="4"/>
  <c r="AP231" i="4"/>
  <c r="AQ231" i="4"/>
  <c r="AR231" i="4"/>
  <c r="AS231" i="4"/>
  <c r="AT231" i="4"/>
  <c r="AU231" i="4"/>
  <c r="AV231" i="4"/>
  <c r="AW231" i="4"/>
  <c r="AX231" i="4"/>
  <c r="AY231" i="4"/>
  <c r="AZ231" i="4"/>
  <c r="BA231" i="4"/>
  <c r="BB231" i="4"/>
  <c r="BC231" i="4"/>
  <c r="BD231" i="4"/>
  <c r="BE231" i="4"/>
  <c r="BF231" i="4"/>
  <c r="BG231" i="4"/>
  <c r="BH231" i="4"/>
  <c r="BI231" i="4"/>
  <c r="BJ231" i="4"/>
  <c r="BK231" i="4"/>
  <c r="BL231" i="4"/>
  <c r="BM231" i="4"/>
  <c r="BN231" i="4"/>
  <c r="BO231" i="4"/>
  <c r="BP231" i="4"/>
  <c r="BQ231" i="4"/>
  <c r="BR231" i="4"/>
  <c r="BS231" i="4"/>
  <c r="BT231" i="4"/>
  <c r="BU231" i="4"/>
  <c r="BV231" i="4"/>
  <c r="BW231" i="4"/>
  <c r="BX231" i="4"/>
  <c r="BY231" i="4"/>
  <c r="BZ231" i="4"/>
  <c r="CA231" i="4"/>
  <c r="CB231" i="4"/>
  <c r="CC231" i="4"/>
  <c r="CD231" i="4"/>
  <c r="CE231" i="4"/>
  <c r="CF231" i="4"/>
  <c r="CG231" i="4"/>
  <c r="CH231" i="4"/>
  <c r="CI231" i="4"/>
  <c r="CJ231" i="4"/>
  <c r="CK231" i="4"/>
  <c r="CL231" i="4"/>
  <c r="CM231" i="4"/>
  <c r="CN231" i="4"/>
  <c r="CO231" i="4"/>
  <c r="CP231" i="4"/>
  <c r="CQ231" i="4"/>
  <c r="CR231" i="4"/>
  <c r="CS231" i="4"/>
  <c r="CT231" i="4"/>
  <c r="CU231" i="4"/>
  <c r="CV231" i="4"/>
  <c r="CW231" i="4"/>
  <c r="CX231" i="4"/>
  <c r="CY231" i="4"/>
  <c r="CZ231" i="4"/>
  <c r="DA231" i="4"/>
  <c r="DB231" i="4"/>
  <c r="DC231" i="4"/>
  <c r="DD231" i="4"/>
  <c r="DE231" i="4"/>
  <c r="DF231" i="4"/>
  <c r="DG231" i="4"/>
  <c r="DH231" i="4"/>
  <c r="DI231" i="4"/>
  <c r="DJ231" i="4"/>
  <c r="DK231" i="4"/>
  <c r="DL231" i="4"/>
  <c r="DM231" i="4"/>
  <c r="DN231" i="4"/>
  <c r="DO231" i="4"/>
  <c r="DP231" i="4"/>
  <c r="DQ231" i="4"/>
  <c r="DR231" i="4"/>
  <c r="DS231" i="4"/>
  <c r="DT231" i="4"/>
  <c r="DU231" i="4"/>
  <c r="DV231" i="4"/>
  <c r="DW231" i="4"/>
  <c r="DX231" i="4"/>
  <c r="DY231" i="4"/>
  <c r="DZ231" i="4"/>
  <c r="EA231" i="4"/>
  <c r="EB231" i="4"/>
  <c r="EC231" i="4"/>
  <c r="ED231" i="4"/>
  <c r="EE231" i="4"/>
  <c r="EF231" i="4"/>
  <c r="EG231" i="4"/>
  <c r="EH231" i="4"/>
  <c r="H232" i="4"/>
  <c r="J232" i="4"/>
  <c r="K232" i="4"/>
  <c r="L232" i="4"/>
  <c r="M232" i="4"/>
  <c r="N232" i="4"/>
  <c r="O232" i="4"/>
  <c r="P232" i="4"/>
  <c r="Q232" i="4"/>
  <c r="R232" i="4"/>
  <c r="S232" i="4"/>
  <c r="T232" i="4"/>
  <c r="U232" i="4"/>
  <c r="V232" i="4"/>
  <c r="W232" i="4"/>
  <c r="X232" i="4"/>
  <c r="Y232" i="4"/>
  <c r="Z232" i="4"/>
  <c r="AA232" i="4"/>
  <c r="AB232" i="4"/>
  <c r="AC232" i="4"/>
  <c r="AD232" i="4"/>
  <c r="AE232" i="4"/>
  <c r="AF232" i="4"/>
  <c r="AG232" i="4"/>
  <c r="AH232" i="4"/>
  <c r="AI232" i="4"/>
  <c r="AJ232" i="4"/>
  <c r="AK232" i="4"/>
  <c r="AL232" i="4"/>
  <c r="AM232" i="4"/>
  <c r="AN232" i="4"/>
  <c r="AO232" i="4"/>
  <c r="AP232" i="4"/>
  <c r="AQ232" i="4"/>
  <c r="AR232" i="4"/>
  <c r="AS232" i="4"/>
  <c r="AT232" i="4"/>
  <c r="AU232" i="4"/>
  <c r="AV232" i="4"/>
  <c r="AW232" i="4"/>
  <c r="AX232" i="4"/>
  <c r="AY232" i="4"/>
  <c r="AZ232" i="4"/>
  <c r="BA232" i="4"/>
  <c r="BB232" i="4"/>
  <c r="BC232" i="4"/>
  <c r="BD232" i="4"/>
  <c r="BE232" i="4"/>
  <c r="BF232" i="4"/>
  <c r="BG232" i="4"/>
  <c r="BH232" i="4"/>
  <c r="BI232" i="4"/>
  <c r="BJ232" i="4"/>
  <c r="BK232" i="4"/>
  <c r="BL232" i="4"/>
  <c r="BM232" i="4"/>
  <c r="BN232" i="4"/>
  <c r="BO232" i="4"/>
  <c r="BP232" i="4"/>
  <c r="BQ232" i="4"/>
  <c r="BR232" i="4"/>
  <c r="BS232" i="4"/>
  <c r="BT232" i="4"/>
  <c r="BU232" i="4"/>
  <c r="BV232" i="4"/>
  <c r="BW232" i="4"/>
  <c r="BX232" i="4"/>
  <c r="BY232" i="4"/>
  <c r="BZ232" i="4"/>
  <c r="CA232" i="4"/>
  <c r="CB232" i="4"/>
  <c r="CC232" i="4"/>
  <c r="CD232" i="4"/>
  <c r="CE232" i="4"/>
  <c r="CF232" i="4"/>
  <c r="CG232" i="4"/>
  <c r="CH232" i="4"/>
  <c r="CI232" i="4"/>
  <c r="CJ232" i="4"/>
  <c r="CK232" i="4"/>
  <c r="CL232" i="4"/>
  <c r="CM232" i="4"/>
  <c r="CN232" i="4"/>
  <c r="CO232" i="4"/>
  <c r="CP232" i="4"/>
  <c r="CQ232" i="4"/>
  <c r="CR232" i="4"/>
  <c r="CS232" i="4"/>
  <c r="CT232" i="4"/>
  <c r="CU232" i="4"/>
  <c r="CV232" i="4"/>
  <c r="CW232" i="4"/>
  <c r="CX232" i="4"/>
  <c r="CY232" i="4"/>
  <c r="CZ232" i="4"/>
  <c r="DA232" i="4"/>
  <c r="DB232" i="4"/>
  <c r="DC232" i="4"/>
  <c r="DD232" i="4"/>
  <c r="DE232" i="4"/>
  <c r="DF232" i="4"/>
  <c r="DG232" i="4"/>
  <c r="DH232" i="4"/>
  <c r="DI232" i="4"/>
  <c r="DJ232" i="4"/>
  <c r="DK232" i="4"/>
  <c r="DL232" i="4"/>
  <c r="DM232" i="4"/>
  <c r="DN232" i="4"/>
  <c r="DO232" i="4"/>
  <c r="DP232" i="4"/>
  <c r="DQ232" i="4"/>
  <c r="DR232" i="4"/>
  <c r="DS232" i="4"/>
  <c r="DT232" i="4"/>
  <c r="DU232" i="4"/>
  <c r="DV232" i="4"/>
  <c r="DW232" i="4"/>
  <c r="DX232" i="4"/>
  <c r="DY232" i="4"/>
  <c r="DZ232" i="4"/>
  <c r="EA232" i="4"/>
  <c r="EB232" i="4"/>
  <c r="EC232" i="4"/>
  <c r="ED232" i="4"/>
  <c r="EE232" i="4"/>
  <c r="EF232" i="4"/>
  <c r="EG232" i="4"/>
  <c r="EH232" i="4"/>
  <c r="H233" i="4"/>
  <c r="J233" i="4"/>
  <c r="K233" i="4"/>
  <c r="L233" i="4"/>
  <c r="M233" i="4"/>
  <c r="N233" i="4"/>
  <c r="O233" i="4"/>
  <c r="P233" i="4"/>
  <c r="Q233" i="4"/>
  <c r="R233" i="4"/>
  <c r="S233" i="4"/>
  <c r="T233" i="4"/>
  <c r="U233" i="4"/>
  <c r="V233" i="4"/>
  <c r="W233" i="4"/>
  <c r="X233" i="4"/>
  <c r="Y233" i="4"/>
  <c r="Z233" i="4"/>
  <c r="AA233" i="4"/>
  <c r="AB233" i="4"/>
  <c r="AC233" i="4"/>
  <c r="AD233" i="4"/>
  <c r="AE233" i="4"/>
  <c r="AF233" i="4"/>
  <c r="AG233" i="4"/>
  <c r="AH233" i="4"/>
  <c r="AI233" i="4"/>
  <c r="AJ233" i="4"/>
  <c r="AK233" i="4"/>
  <c r="AL233" i="4"/>
  <c r="AM233" i="4"/>
  <c r="AN233" i="4"/>
  <c r="AO233" i="4"/>
  <c r="AP233" i="4"/>
  <c r="AQ233" i="4"/>
  <c r="AR233" i="4"/>
  <c r="AS233" i="4"/>
  <c r="AT233" i="4"/>
  <c r="AU233" i="4"/>
  <c r="AV233" i="4"/>
  <c r="AW233" i="4"/>
  <c r="AX233" i="4"/>
  <c r="AY233" i="4"/>
  <c r="AZ233" i="4"/>
  <c r="BA233" i="4"/>
  <c r="BB233" i="4"/>
  <c r="BC233" i="4"/>
  <c r="BD233" i="4"/>
  <c r="BE233" i="4"/>
  <c r="BF233" i="4"/>
  <c r="BG233" i="4"/>
  <c r="BH233" i="4"/>
  <c r="BI233" i="4"/>
  <c r="BJ233" i="4"/>
  <c r="BK233" i="4"/>
  <c r="BL233" i="4"/>
  <c r="BM233" i="4"/>
  <c r="BN233" i="4"/>
  <c r="BO233" i="4"/>
  <c r="BP233" i="4"/>
  <c r="BQ233" i="4"/>
  <c r="BR233" i="4"/>
  <c r="BS233" i="4"/>
  <c r="BT233" i="4"/>
  <c r="BU233" i="4"/>
  <c r="BV233" i="4"/>
  <c r="BW233" i="4"/>
  <c r="BX233" i="4"/>
  <c r="BY233" i="4"/>
  <c r="BZ233" i="4"/>
  <c r="CA233" i="4"/>
  <c r="CB233" i="4"/>
  <c r="CC233" i="4"/>
  <c r="CD233" i="4"/>
  <c r="CE233" i="4"/>
  <c r="CF233" i="4"/>
  <c r="CG233" i="4"/>
  <c r="CH233" i="4"/>
  <c r="CI233" i="4"/>
  <c r="CJ233" i="4"/>
  <c r="CK233" i="4"/>
  <c r="CL233" i="4"/>
  <c r="CM233" i="4"/>
  <c r="CN233" i="4"/>
  <c r="CO233" i="4"/>
  <c r="CP233" i="4"/>
  <c r="CQ233" i="4"/>
  <c r="CR233" i="4"/>
  <c r="CS233" i="4"/>
  <c r="CT233" i="4"/>
  <c r="CU233" i="4"/>
  <c r="CV233" i="4"/>
  <c r="CW233" i="4"/>
  <c r="CX233" i="4"/>
  <c r="CY233" i="4"/>
  <c r="CZ233" i="4"/>
  <c r="DA233" i="4"/>
  <c r="DB233" i="4"/>
  <c r="DC233" i="4"/>
  <c r="DD233" i="4"/>
  <c r="DE233" i="4"/>
  <c r="DF233" i="4"/>
  <c r="DG233" i="4"/>
  <c r="DH233" i="4"/>
  <c r="DI233" i="4"/>
  <c r="DJ233" i="4"/>
  <c r="DK233" i="4"/>
  <c r="DL233" i="4"/>
  <c r="DM233" i="4"/>
  <c r="DN233" i="4"/>
  <c r="DO233" i="4"/>
  <c r="DP233" i="4"/>
  <c r="DQ233" i="4"/>
  <c r="DR233" i="4"/>
  <c r="DS233" i="4"/>
  <c r="DT233" i="4"/>
  <c r="DU233" i="4"/>
  <c r="DV233" i="4"/>
  <c r="DW233" i="4"/>
  <c r="DX233" i="4"/>
  <c r="DY233" i="4"/>
  <c r="DZ233" i="4"/>
  <c r="EA233" i="4"/>
  <c r="EB233" i="4"/>
  <c r="EC233" i="4"/>
  <c r="ED233" i="4"/>
  <c r="EE233" i="4"/>
  <c r="EF233" i="4"/>
  <c r="EG233" i="4"/>
  <c r="EH233" i="4"/>
  <c r="H234" i="4"/>
  <c r="J234" i="4"/>
  <c r="K234" i="4"/>
  <c r="L234" i="4"/>
  <c r="M234" i="4"/>
  <c r="N234" i="4"/>
  <c r="O234" i="4"/>
  <c r="P234" i="4"/>
  <c r="Q234" i="4"/>
  <c r="R234" i="4"/>
  <c r="S234" i="4"/>
  <c r="T234" i="4"/>
  <c r="U234" i="4"/>
  <c r="V234" i="4"/>
  <c r="W234" i="4"/>
  <c r="X234" i="4"/>
  <c r="Y234" i="4"/>
  <c r="Z234" i="4"/>
  <c r="AA234" i="4"/>
  <c r="AB234" i="4"/>
  <c r="AC234" i="4"/>
  <c r="AD234" i="4"/>
  <c r="AE234" i="4"/>
  <c r="AF234" i="4"/>
  <c r="AG234" i="4"/>
  <c r="AH234" i="4"/>
  <c r="AI234" i="4"/>
  <c r="AJ234" i="4"/>
  <c r="AK234" i="4"/>
  <c r="AL234" i="4"/>
  <c r="AM234" i="4"/>
  <c r="AN234" i="4"/>
  <c r="AO234" i="4"/>
  <c r="AP234" i="4"/>
  <c r="AQ234" i="4"/>
  <c r="AR234" i="4"/>
  <c r="AS234" i="4"/>
  <c r="AT234" i="4"/>
  <c r="AU234" i="4"/>
  <c r="AV234" i="4"/>
  <c r="AW234" i="4"/>
  <c r="AX234" i="4"/>
  <c r="AY234" i="4"/>
  <c r="AZ234" i="4"/>
  <c r="BA234" i="4"/>
  <c r="BB234" i="4"/>
  <c r="BC234" i="4"/>
  <c r="BD234" i="4"/>
  <c r="BE234" i="4"/>
  <c r="BF234" i="4"/>
  <c r="BG234" i="4"/>
  <c r="BH234" i="4"/>
  <c r="BI234" i="4"/>
  <c r="BJ234" i="4"/>
  <c r="BK234" i="4"/>
  <c r="BL234" i="4"/>
  <c r="BM234" i="4"/>
  <c r="BN234" i="4"/>
  <c r="BO234" i="4"/>
  <c r="BP234" i="4"/>
  <c r="BQ234" i="4"/>
  <c r="BR234" i="4"/>
  <c r="BS234" i="4"/>
  <c r="BT234" i="4"/>
  <c r="BU234" i="4"/>
  <c r="BV234" i="4"/>
  <c r="BW234" i="4"/>
  <c r="BX234" i="4"/>
  <c r="BY234" i="4"/>
  <c r="BZ234" i="4"/>
  <c r="CA234" i="4"/>
  <c r="CB234" i="4"/>
  <c r="CC234" i="4"/>
  <c r="CD234" i="4"/>
  <c r="CE234" i="4"/>
  <c r="CF234" i="4"/>
  <c r="CG234" i="4"/>
  <c r="CH234" i="4"/>
  <c r="CI234" i="4"/>
  <c r="CJ234" i="4"/>
  <c r="CK234" i="4"/>
  <c r="CL234" i="4"/>
  <c r="CM234" i="4"/>
  <c r="CN234" i="4"/>
  <c r="CO234" i="4"/>
  <c r="CP234" i="4"/>
  <c r="CQ234" i="4"/>
  <c r="CR234" i="4"/>
  <c r="CS234" i="4"/>
  <c r="CT234" i="4"/>
  <c r="CU234" i="4"/>
  <c r="CV234" i="4"/>
  <c r="CW234" i="4"/>
  <c r="CX234" i="4"/>
  <c r="CY234" i="4"/>
  <c r="CZ234" i="4"/>
  <c r="DA234" i="4"/>
  <c r="DB234" i="4"/>
  <c r="DC234" i="4"/>
  <c r="DD234" i="4"/>
  <c r="DE234" i="4"/>
  <c r="DF234" i="4"/>
  <c r="DG234" i="4"/>
  <c r="DH234" i="4"/>
  <c r="DI234" i="4"/>
  <c r="DJ234" i="4"/>
  <c r="DK234" i="4"/>
  <c r="DL234" i="4"/>
  <c r="DM234" i="4"/>
  <c r="DN234" i="4"/>
  <c r="DO234" i="4"/>
  <c r="DP234" i="4"/>
  <c r="DQ234" i="4"/>
  <c r="DR234" i="4"/>
  <c r="DS234" i="4"/>
  <c r="DT234" i="4"/>
  <c r="DU234" i="4"/>
  <c r="DV234" i="4"/>
  <c r="DW234" i="4"/>
  <c r="DX234" i="4"/>
  <c r="DY234" i="4"/>
  <c r="DZ234" i="4"/>
  <c r="EA234" i="4"/>
  <c r="EB234" i="4"/>
  <c r="EC234" i="4"/>
  <c r="ED234" i="4"/>
  <c r="EE234" i="4"/>
  <c r="EF234" i="4"/>
  <c r="EG234" i="4"/>
  <c r="EH234" i="4"/>
  <c r="H235" i="4"/>
  <c r="J235" i="4"/>
  <c r="K235" i="4"/>
  <c r="L235" i="4"/>
  <c r="M235" i="4"/>
  <c r="N235" i="4"/>
  <c r="O235" i="4"/>
  <c r="P235" i="4"/>
  <c r="Q235" i="4"/>
  <c r="R235" i="4"/>
  <c r="S235" i="4"/>
  <c r="T235" i="4"/>
  <c r="U235" i="4"/>
  <c r="V235" i="4"/>
  <c r="W235" i="4"/>
  <c r="X235" i="4"/>
  <c r="Y235" i="4"/>
  <c r="Z235" i="4"/>
  <c r="AA235" i="4"/>
  <c r="AB235" i="4"/>
  <c r="AC235" i="4"/>
  <c r="AD235" i="4"/>
  <c r="AE235" i="4"/>
  <c r="AF235" i="4"/>
  <c r="AG235" i="4"/>
  <c r="AH235" i="4"/>
  <c r="AI235" i="4"/>
  <c r="AJ235" i="4"/>
  <c r="AK235" i="4"/>
  <c r="AL235" i="4"/>
  <c r="AM235" i="4"/>
  <c r="AN235" i="4"/>
  <c r="AO235" i="4"/>
  <c r="AP235" i="4"/>
  <c r="AQ235" i="4"/>
  <c r="AR235" i="4"/>
  <c r="AS235" i="4"/>
  <c r="AT235" i="4"/>
  <c r="AU235" i="4"/>
  <c r="AV235" i="4"/>
  <c r="AW235" i="4"/>
  <c r="AX235" i="4"/>
  <c r="AY235" i="4"/>
  <c r="AZ235" i="4"/>
  <c r="BA235" i="4"/>
  <c r="BB235" i="4"/>
  <c r="BC235" i="4"/>
  <c r="BD235" i="4"/>
  <c r="BE235" i="4"/>
  <c r="BF235" i="4"/>
  <c r="BG235" i="4"/>
  <c r="BH235" i="4"/>
  <c r="BI235" i="4"/>
  <c r="BJ235" i="4"/>
  <c r="BK235" i="4"/>
  <c r="BL235" i="4"/>
  <c r="BM235" i="4"/>
  <c r="BN235" i="4"/>
  <c r="BO235" i="4"/>
  <c r="BP235" i="4"/>
  <c r="BQ235" i="4"/>
  <c r="BR235" i="4"/>
  <c r="BS235" i="4"/>
  <c r="BT235" i="4"/>
  <c r="BU235" i="4"/>
  <c r="BV235" i="4"/>
  <c r="BW235" i="4"/>
  <c r="BX235" i="4"/>
  <c r="BY235" i="4"/>
  <c r="BZ235" i="4"/>
  <c r="CA235" i="4"/>
  <c r="CB235" i="4"/>
  <c r="CC235" i="4"/>
  <c r="CD235" i="4"/>
  <c r="CE235" i="4"/>
  <c r="CF235" i="4"/>
  <c r="CG235" i="4"/>
  <c r="CH235" i="4"/>
  <c r="CI235" i="4"/>
  <c r="CJ235" i="4"/>
  <c r="CK235" i="4"/>
  <c r="CL235" i="4"/>
  <c r="CM235" i="4"/>
  <c r="CN235" i="4"/>
  <c r="CO235" i="4"/>
  <c r="CP235" i="4"/>
  <c r="CQ235" i="4"/>
  <c r="CR235" i="4"/>
  <c r="CS235" i="4"/>
  <c r="CT235" i="4"/>
  <c r="CU235" i="4"/>
  <c r="CV235" i="4"/>
  <c r="CW235" i="4"/>
  <c r="CX235" i="4"/>
  <c r="CY235" i="4"/>
  <c r="CZ235" i="4"/>
  <c r="DA235" i="4"/>
  <c r="DB235" i="4"/>
  <c r="DC235" i="4"/>
  <c r="DD235" i="4"/>
  <c r="DE235" i="4"/>
  <c r="DF235" i="4"/>
  <c r="DG235" i="4"/>
  <c r="DH235" i="4"/>
  <c r="DI235" i="4"/>
  <c r="DJ235" i="4"/>
  <c r="DK235" i="4"/>
  <c r="DL235" i="4"/>
  <c r="DM235" i="4"/>
  <c r="DN235" i="4"/>
  <c r="DO235" i="4"/>
  <c r="DP235" i="4"/>
  <c r="DQ235" i="4"/>
  <c r="DR235" i="4"/>
  <c r="DS235" i="4"/>
  <c r="DT235" i="4"/>
  <c r="DU235" i="4"/>
  <c r="DV235" i="4"/>
  <c r="DW235" i="4"/>
  <c r="DX235" i="4"/>
  <c r="DY235" i="4"/>
  <c r="DZ235" i="4"/>
  <c r="EA235" i="4"/>
  <c r="EB235" i="4"/>
  <c r="EC235" i="4"/>
  <c r="ED235" i="4"/>
  <c r="EE235" i="4"/>
  <c r="EF235" i="4"/>
  <c r="EG235" i="4"/>
  <c r="EH235" i="4"/>
  <c r="H236" i="4"/>
  <c r="J236" i="4"/>
  <c r="K236" i="4"/>
  <c r="L236" i="4"/>
  <c r="M236" i="4"/>
  <c r="N236" i="4"/>
  <c r="O236" i="4"/>
  <c r="P236" i="4"/>
  <c r="Q236" i="4"/>
  <c r="R236" i="4"/>
  <c r="S236" i="4"/>
  <c r="T236" i="4"/>
  <c r="U236" i="4"/>
  <c r="V236" i="4"/>
  <c r="W236" i="4"/>
  <c r="X236" i="4"/>
  <c r="Y236" i="4"/>
  <c r="Z236" i="4"/>
  <c r="AA236" i="4"/>
  <c r="AB236" i="4"/>
  <c r="AC236" i="4"/>
  <c r="AD236" i="4"/>
  <c r="AE236" i="4"/>
  <c r="AF236" i="4"/>
  <c r="AG236" i="4"/>
  <c r="AH236" i="4"/>
  <c r="AI236" i="4"/>
  <c r="AJ236" i="4"/>
  <c r="AK236" i="4"/>
  <c r="AL236" i="4"/>
  <c r="AM236" i="4"/>
  <c r="AN236" i="4"/>
  <c r="AO236" i="4"/>
  <c r="AP236" i="4"/>
  <c r="AQ236" i="4"/>
  <c r="AR236" i="4"/>
  <c r="AS236" i="4"/>
  <c r="AT236" i="4"/>
  <c r="AU236" i="4"/>
  <c r="AV236" i="4"/>
  <c r="AW236" i="4"/>
  <c r="AX236" i="4"/>
  <c r="AY236" i="4"/>
  <c r="AZ236" i="4"/>
  <c r="BA236" i="4"/>
  <c r="BB236" i="4"/>
  <c r="BC236" i="4"/>
  <c r="BD236" i="4"/>
  <c r="BE236" i="4"/>
  <c r="BF236" i="4"/>
  <c r="BG236" i="4"/>
  <c r="BH236" i="4"/>
  <c r="BI236" i="4"/>
  <c r="BJ236" i="4"/>
  <c r="BK236" i="4"/>
  <c r="BL236" i="4"/>
  <c r="BM236" i="4"/>
  <c r="BN236" i="4"/>
  <c r="BO236" i="4"/>
  <c r="BP236" i="4"/>
  <c r="BQ236" i="4"/>
  <c r="BR236" i="4"/>
  <c r="BS236" i="4"/>
  <c r="BT236" i="4"/>
  <c r="BU236" i="4"/>
  <c r="BV236" i="4"/>
  <c r="BW236" i="4"/>
  <c r="BX236" i="4"/>
  <c r="BY236" i="4"/>
  <c r="BZ236" i="4"/>
  <c r="CA236" i="4"/>
  <c r="CB236" i="4"/>
  <c r="CC236" i="4"/>
  <c r="CD236" i="4"/>
  <c r="CE236" i="4"/>
  <c r="CF236" i="4"/>
  <c r="CG236" i="4"/>
  <c r="CH236" i="4"/>
  <c r="CI236" i="4"/>
  <c r="CJ236" i="4"/>
  <c r="CK236" i="4"/>
  <c r="CL236" i="4"/>
  <c r="CM236" i="4"/>
  <c r="CN236" i="4"/>
  <c r="CO236" i="4"/>
  <c r="CP236" i="4"/>
  <c r="CQ236" i="4"/>
  <c r="CR236" i="4"/>
  <c r="CS236" i="4"/>
  <c r="CT236" i="4"/>
  <c r="CU236" i="4"/>
  <c r="CV236" i="4"/>
  <c r="CW236" i="4"/>
  <c r="CX236" i="4"/>
  <c r="CY236" i="4"/>
  <c r="CZ236" i="4"/>
  <c r="DA236" i="4"/>
  <c r="DB236" i="4"/>
  <c r="DC236" i="4"/>
  <c r="DD236" i="4"/>
  <c r="DE236" i="4"/>
  <c r="DF236" i="4"/>
  <c r="DG236" i="4"/>
  <c r="DH236" i="4"/>
  <c r="DI236" i="4"/>
  <c r="DJ236" i="4"/>
  <c r="DK236" i="4"/>
  <c r="DL236" i="4"/>
  <c r="DM236" i="4"/>
  <c r="DN236" i="4"/>
  <c r="DO236" i="4"/>
  <c r="DP236" i="4"/>
  <c r="DQ236" i="4"/>
  <c r="DR236" i="4"/>
  <c r="DS236" i="4"/>
  <c r="DT236" i="4"/>
  <c r="DU236" i="4"/>
  <c r="DV236" i="4"/>
  <c r="DW236" i="4"/>
  <c r="DX236" i="4"/>
  <c r="DY236" i="4"/>
  <c r="DZ236" i="4"/>
  <c r="EA236" i="4"/>
  <c r="EB236" i="4"/>
  <c r="EC236" i="4"/>
  <c r="ED236" i="4"/>
  <c r="EE236" i="4"/>
  <c r="EF236" i="4"/>
  <c r="EG236" i="4"/>
  <c r="EH236" i="4"/>
  <c r="H237" i="4"/>
  <c r="J237" i="4"/>
  <c r="K237" i="4"/>
  <c r="L237" i="4"/>
  <c r="M237" i="4"/>
  <c r="N237" i="4"/>
  <c r="O237" i="4"/>
  <c r="P237" i="4"/>
  <c r="Q237" i="4"/>
  <c r="R237" i="4"/>
  <c r="S237" i="4"/>
  <c r="T237" i="4"/>
  <c r="U237" i="4"/>
  <c r="V237" i="4"/>
  <c r="W237" i="4"/>
  <c r="X237" i="4"/>
  <c r="Y237" i="4"/>
  <c r="Z237" i="4"/>
  <c r="AA237" i="4"/>
  <c r="AB237" i="4"/>
  <c r="AC237" i="4"/>
  <c r="AD237" i="4"/>
  <c r="AE237" i="4"/>
  <c r="AF237" i="4"/>
  <c r="AG237" i="4"/>
  <c r="AH237" i="4"/>
  <c r="AI237" i="4"/>
  <c r="AJ237" i="4"/>
  <c r="AK237" i="4"/>
  <c r="AL237" i="4"/>
  <c r="AM237" i="4"/>
  <c r="AN237" i="4"/>
  <c r="AO237" i="4"/>
  <c r="AP237" i="4"/>
  <c r="AQ237" i="4"/>
  <c r="AR237" i="4"/>
  <c r="AS237" i="4"/>
  <c r="AT237" i="4"/>
  <c r="AU237" i="4"/>
  <c r="AV237" i="4"/>
  <c r="AW237" i="4"/>
  <c r="AX237" i="4"/>
  <c r="AY237" i="4"/>
  <c r="AZ237" i="4"/>
  <c r="BA237" i="4"/>
  <c r="BB237" i="4"/>
  <c r="BC237" i="4"/>
  <c r="BD237" i="4"/>
  <c r="BE237" i="4"/>
  <c r="BF237" i="4"/>
  <c r="BG237" i="4"/>
  <c r="BH237" i="4"/>
  <c r="BI237" i="4"/>
  <c r="BJ237" i="4"/>
  <c r="BK237" i="4"/>
  <c r="BL237" i="4"/>
  <c r="BM237" i="4"/>
  <c r="BN237" i="4"/>
  <c r="BO237" i="4"/>
  <c r="BP237" i="4"/>
  <c r="BQ237" i="4"/>
  <c r="BR237" i="4"/>
  <c r="BS237" i="4"/>
  <c r="BT237" i="4"/>
  <c r="BU237" i="4"/>
  <c r="BV237" i="4"/>
  <c r="BW237" i="4"/>
  <c r="BX237" i="4"/>
  <c r="BY237" i="4"/>
  <c r="BZ237" i="4"/>
  <c r="CA237" i="4"/>
  <c r="CB237" i="4"/>
  <c r="CC237" i="4"/>
  <c r="CD237" i="4"/>
  <c r="CE237" i="4"/>
  <c r="CF237" i="4"/>
  <c r="CG237" i="4"/>
  <c r="CH237" i="4"/>
  <c r="CI237" i="4"/>
  <c r="CJ237" i="4"/>
  <c r="CK237" i="4"/>
  <c r="CL237" i="4"/>
  <c r="CM237" i="4"/>
  <c r="CN237" i="4"/>
  <c r="CO237" i="4"/>
  <c r="CP237" i="4"/>
  <c r="CQ237" i="4"/>
  <c r="CR237" i="4"/>
  <c r="CS237" i="4"/>
  <c r="CT237" i="4"/>
  <c r="CU237" i="4"/>
  <c r="CV237" i="4"/>
  <c r="CW237" i="4"/>
  <c r="CX237" i="4"/>
  <c r="CY237" i="4"/>
  <c r="CZ237" i="4"/>
  <c r="DA237" i="4"/>
  <c r="DB237" i="4"/>
  <c r="DC237" i="4"/>
  <c r="DD237" i="4"/>
  <c r="DE237" i="4"/>
  <c r="DF237" i="4"/>
  <c r="DG237" i="4"/>
  <c r="DH237" i="4"/>
  <c r="DI237" i="4"/>
  <c r="DJ237" i="4"/>
  <c r="DK237" i="4"/>
  <c r="DL237" i="4"/>
  <c r="DM237" i="4"/>
  <c r="DN237" i="4"/>
  <c r="DO237" i="4"/>
  <c r="DP237" i="4"/>
  <c r="DQ237" i="4"/>
  <c r="DR237" i="4"/>
  <c r="DS237" i="4"/>
  <c r="DT237" i="4"/>
  <c r="DU237" i="4"/>
  <c r="DV237" i="4"/>
  <c r="DW237" i="4"/>
  <c r="DX237" i="4"/>
  <c r="DY237" i="4"/>
  <c r="DZ237" i="4"/>
  <c r="EA237" i="4"/>
  <c r="EB237" i="4"/>
  <c r="EC237" i="4"/>
  <c r="ED237" i="4"/>
  <c r="EE237" i="4"/>
  <c r="EF237" i="4"/>
  <c r="EG237" i="4"/>
  <c r="EH237" i="4"/>
  <c r="H238" i="4"/>
  <c r="J238" i="4"/>
  <c r="K238" i="4"/>
  <c r="L238" i="4"/>
  <c r="M238" i="4"/>
  <c r="N238" i="4"/>
  <c r="O238" i="4"/>
  <c r="P238" i="4"/>
  <c r="Q238" i="4"/>
  <c r="R238" i="4"/>
  <c r="S238" i="4"/>
  <c r="T238" i="4"/>
  <c r="U238" i="4"/>
  <c r="V238" i="4"/>
  <c r="W238" i="4"/>
  <c r="X238" i="4"/>
  <c r="Y238" i="4"/>
  <c r="Z238" i="4"/>
  <c r="AA238" i="4"/>
  <c r="AB238" i="4"/>
  <c r="AC238" i="4"/>
  <c r="AD238" i="4"/>
  <c r="AE238" i="4"/>
  <c r="AF238" i="4"/>
  <c r="AG238" i="4"/>
  <c r="AH238" i="4"/>
  <c r="AI238" i="4"/>
  <c r="AJ238" i="4"/>
  <c r="AK238" i="4"/>
  <c r="AL238" i="4"/>
  <c r="AM238" i="4"/>
  <c r="AN238" i="4"/>
  <c r="AO238" i="4"/>
  <c r="AP238" i="4"/>
  <c r="AQ238" i="4"/>
  <c r="AR238" i="4"/>
  <c r="AS238" i="4"/>
  <c r="AT238" i="4"/>
  <c r="AU238" i="4"/>
  <c r="AV238" i="4"/>
  <c r="AW238" i="4"/>
  <c r="AX238" i="4"/>
  <c r="AY238" i="4"/>
  <c r="AZ238" i="4"/>
  <c r="BA238" i="4"/>
  <c r="BB238" i="4"/>
  <c r="BC238" i="4"/>
  <c r="BD238" i="4"/>
  <c r="BE238" i="4"/>
  <c r="BF238" i="4"/>
  <c r="BG238" i="4"/>
  <c r="BH238" i="4"/>
  <c r="BI238" i="4"/>
  <c r="BJ238" i="4"/>
  <c r="BK238" i="4"/>
  <c r="BL238" i="4"/>
  <c r="BM238" i="4"/>
  <c r="BN238" i="4"/>
  <c r="BO238" i="4"/>
  <c r="BP238" i="4"/>
  <c r="BQ238" i="4"/>
  <c r="BR238" i="4"/>
  <c r="BS238" i="4"/>
  <c r="BT238" i="4"/>
  <c r="BU238" i="4"/>
  <c r="BV238" i="4"/>
  <c r="BW238" i="4"/>
  <c r="BX238" i="4"/>
  <c r="BY238" i="4"/>
  <c r="BZ238" i="4"/>
  <c r="CA238" i="4"/>
  <c r="CB238" i="4"/>
  <c r="CC238" i="4"/>
  <c r="CD238" i="4"/>
  <c r="CE238" i="4"/>
  <c r="CF238" i="4"/>
  <c r="CG238" i="4"/>
  <c r="CH238" i="4"/>
  <c r="CI238" i="4"/>
  <c r="CJ238" i="4"/>
  <c r="CK238" i="4"/>
  <c r="CL238" i="4"/>
  <c r="CM238" i="4"/>
  <c r="CN238" i="4"/>
  <c r="CO238" i="4"/>
  <c r="CP238" i="4"/>
  <c r="CQ238" i="4"/>
  <c r="CR238" i="4"/>
  <c r="CS238" i="4"/>
  <c r="CT238" i="4"/>
  <c r="CU238" i="4"/>
  <c r="CV238" i="4"/>
  <c r="CW238" i="4"/>
  <c r="CX238" i="4"/>
  <c r="CY238" i="4"/>
  <c r="CZ238" i="4"/>
  <c r="DA238" i="4"/>
  <c r="DB238" i="4"/>
  <c r="DC238" i="4"/>
  <c r="DD238" i="4"/>
  <c r="DE238" i="4"/>
  <c r="DF238" i="4"/>
  <c r="DG238" i="4"/>
  <c r="DH238" i="4"/>
  <c r="DI238" i="4"/>
  <c r="DJ238" i="4"/>
  <c r="DK238" i="4"/>
  <c r="DL238" i="4"/>
  <c r="DM238" i="4"/>
  <c r="DN238" i="4"/>
  <c r="DO238" i="4"/>
  <c r="DP238" i="4"/>
  <c r="DQ238" i="4"/>
  <c r="DR238" i="4"/>
  <c r="DS238" i="4"/>
  <c r="DT238" i="4"/>
  <c r="DU238" i="4"/>
  <c r="DV238" i="4"/>
  <c r="DW238" i="4"/>
  <c r="DX238" i="4"/>
  <c r="DY238" i="4"/>
  <c r="DZ238" i="4"/>
  <c r="EA238" i="4"/>
  <c r="EB238" i="4"/>
  <c r="EC238" i="4"/>
  <c r="ED238" i="4"/>
  <c r="EE238" i="4"/>
  <c r="EF238" i="4"/>
  <c r="EG238" i="4"/>
  <c r="EH238" i="4"/>
  <c r="H242" i="4"/>
  <c r="J242" i="4"/>
  <c r="K242" i="4"/>
  <c r="L242" i="4"/>
  <c r="M242" i="4"/>
  <c r="N242" i="4"/>
  <c r="O242" i="4"/>
  <c r="P242" i="4"/>
  <c r="Q242" i="4"/>
  <c r="R242" i="4"/>
  <c r="S242" i="4"/>
  <c r="T242" i="4"/>
  <c r="U242" i="4"/>
  <c r="V242" i="4"/>
  <c r="W242" i="4"/>
  <c r="X242" i="4"/>
  <c r="Y242" i="4"/>
  <c r="Z242" i="4"/>
  <c r="AA242" i="4"/>
  <c r="AB242" i="4"/>
  <c r="AC242" i="4"/>
  <c r="AD242" i="4"/>
  <c r="AE242" i="4"/>
  <c r="AF242" i="4"/>
  <c r="AG242" i="4"/>
  <c r="AH242" i="4"/>
  <c r="AI242" i="4"/>
  <c r="AJ242" i="4"/>
  <c r="AK242" i="4"/>
  <c r="AL242" i="4"/>
  <c r="AM242" i="4"/>
  <c r="AN242" i="4"/>
  <c r="AO242" i="4"/>
  <c r="AP242" i="4"/>
  <c r="AQ242" i="4"/>
  <c r="AR242" i="4"/>
  <c r="AS242" i="4"/>
  <c r="AT242" i="4"/>
  <c r="AU242" i="4"/>
  <c r="AV242" i="4"/>
  <c r="AW242" i="4"/>
  <c r="AX242" i="4"/>
  <c r="AY242" i="4"/>
  <c r="AZ242" i="4"/>
  <c r="BA242" i="4"/>
  <c r="BB242" i="4"/>
  <c r="BC242" i="4"/>
  <c r="BD242" i="4"/>
  <c r="BE242" i="4"/>
  <c r="BF242" i="4"/>
  <c r="BG242" i="4"/>
  <c r="BH242" i="4"/>
  <c r="BI242" i="4"/>
  <c r="BJ242" i="4"/>
  <c r="BK242" i="4"/>
  <c r="BL242" i="4"/>
  <c r="BM242" i="4"/>
  <c r="BN242" i="4"/>
  <c r="BO242" i="4"/>
  <c r="BP242" i="4"/>
  <c r="BQ242" i="4"/>
  <c r="BR242" i="4"/>
  <c r="BS242" i="4"/>
  <c r="BT242" i="4"/>
  <c r="BU242" i="4"/>
  <c r="BV242" i="4"/>
  <c r="BW242" i="4"/>
  <c r="BX242" i="4"/>
  <c r="BY242" i="4"/>
  <c r="BZ242" i="4"/>
  <c r="CA242" i="4"/>
  <c r="CB242" i="4"/>
  <c r="CC242" i="4"/>
  <c r="CD242" i="4"/>
  <c r="CE242" i="4"/>
  <c r="CF242" i="4"/>
  <c r="CG242" i="4"/>
  <c r="CH242" i="4"/>
  <c r="CI242" i="4"/>
  <c r="CJ242" i="4"/>
  <c r="CK242" i="4"/>
  <c r="CL242" i="4"/>
  <c r="CM242" i="4"/>
  <c r="CN242" i="4"/>
  <c r="CO242" i="4"/>
  <c r="CP242" i="4"/>
  <c r="CQ242" i="4"/>
  <c r="CR242" i="4"/>
  <c r="CS242" i="4"/>
  <c r="CT242" i="4"/>
  <c r="CU242" i="4"/>
  <c r="CV242" i="4"/>
  <c r="CW242" i="4"/>
  <c r="CX242" i="4"/>
  <c r="CY242" i="4"/>
  <c r="CZ242" i="4"/>
  <c r="DA242" i="4"/>
  <c r="DB242" i="4"/>
  <c r="DC242" i="4"/>
  <c r="DD242" i="4"/>
  <c r="DE242" i="4"/>
  <c r="DF242" i="4"/>
  <c r="DG242" i="4"/>
  <c r="DH242" i="4"/>
  <c r="DI242" i="4"/>
  <c r="DJ242" i="4"/>
  <c r="DK242" i="4"/>
  <c r="DL242" i="4"/>
  <c r="DM242" i="4"/>
  <c r="DN242" i="4"/>
  <c r="DO242" i="4"/>
  <c r="DP242" i="4"/>
  <c r="DQ242" i="4"/>
  <c r="DR242" i="4"/>
  <c r="DS242" i="4"/>
  <c r="DT242" i="4"/>
  <c r="DU242" i="4"/>
  <c r="DV242" i="4"/>
  <c r="DW242" i="4"/>
  <c r="DX242" i="4"/>
  <c r="DY242" i="4"/>
  <c r="DZ242" i="4"/>
  <c r="EA242" i="4"/>
  <c r="EB242" i="4"/>
  <c r="EC242" i="4"/>
  <c r="ED242" i="4"/>
  <c r="EE242" i="4"/>
  <c r="EF242" i="4"/>
  <c r="EG242" i="4"/>
  <c r="EH242" i="4"/>
  <c r="H245" i="4"/>
  <c r="AN245" i="4"/>
  <c r="AO245" i="4"/>
  <c r="AP245" i="4"/>
  <c r="AQ245" i="4"/>
  <c r="AR245" i="4"/>
  <c r="AS245" i="4"/>
  <c r="AT245" i="4"/>
  <c r="AU245" i="4"/>
  <c r="AV245" i="4"/>
  <c r="AW245" i="4"/>
  <c r="AX245" i="4"/>
  <c r="AY245" i="4"/>
  <c r="AZ245" i="4"/>
  <c r="BA245" i="4"/>
  <c r="BB245" i="4"/>
  <c r="BC245" i="4"/>
  <c r="BD245" i="4"/>
  <c r="BE245" i="4"/>
  <c r="BF245" i="4"/>
  <c r="BG245" i="4"/>
  <c r="BH245" i="4"/>
  <c r="BI245" i="4"/>
  <c r="BJ245" i="4"/>
  <c r="BK245" i="4"/>
  <c r="BL245" i="4"/>
  <c r="BM245" i="4"/>
  <c r="BN245" i="4"/>
  <c r="BO245" i="4"/>
  <c r="BP245" i="4"/>
  <c r="BQ245" i="4"/>
  <c r="BR245" i="4"/>
  <c r="BS245" i="4"/>
  <c r="BT245" i="4"/>
  <c r="BU245" i="4"/>
  <c r="BV245" i="4"/>
  <c r="BW245" i="4"/>
  <c r="BX245" i="4"/>
  <c r="BY245" i="4"/>
  <c r="BZ245" i="4"/>
  <c r="CA245" i="4"/>
  <c r="CB245" i="4"/>
  <c r="CC245" i="4"/>
  <c r="CD245" i="4"/>
  <c r="CE245" i="4"/>
  <c r="CF245" i="4"/>
  <c r="CG245" i="4"/>
  <c r="CH245" i="4"/>
  <c r="CI245" i="4"/>
  <c r="CJ245" i="4"/>
  <c r="CK245" i="4"/>
  <c r="CL245" i="4"/>
  <c r="CM245" i="4"/>
  <c r="CN245" i="4"/>
  <c r="CO245" i="4"/>
  <c r="CP245" i="4"/>
  <c r="CQ245" i="4"/>
  <c r="CR245" i="4"/>
  <c r="CS245" i="4"/>
  <c r="CT245" i="4"/>
  <c r="CU245" i="4"/>
  <c r="CV245" i="4"/>
  <c r="CW245" i="4"/>
  <c r="CX245" i="4"/>
  <c r="CY245" i="4"/>
  <c r="CZ245" i="4"/>
  <c r="DA245" i="4"/>
  <c r="DB245" i="4"/>
  <c r="DC245" i="4"/>
  <c r="DD245" i="4"/>
  <c r="DE245" i="4"/>
  <c r="DF245" i="4"/>
  <c r="DG245" i="4"/>
  <c r="DH245" i="4"/>
  <c r="DI245" i="4"/>
  <c r="DJ245" i="4"/>
  <c r="DK245" i="4"/>
  <c r="DL245" i="4"/>
  <c r="DM245" i="4"/>
  <c r="DN245" i="4"/>
  <c r="DO245" i="4"/>
  <c r="DP245" i="4"/>
  <c r="DQ245" i="4"/>
  <c r="DR245" i="4"/>
  <c r="DS245" i="4"/>
  <c r="DT245" i="4"/>
  <c r="DU245" i="4"/>
  <c r="DV245" i="4"/>
  <c r="DW245" i="4"/>
  <c r="DX245" i="4"/>
  <c r="DY245" i="4"/>
  <c r="DZ245" i="4"/>
  <c r="EA245" i="4"/>
  <c r="EB245" i="4"/>
  <c r="EC245" i="4"/>
  <c r="ED245" i="4"/>
  <c r="EE245" i="4"/>
  <c r="EF245" i="4"/>
  <c r="EG245" i="4"/>
  <c r="EH245" i="4"/>
  <c r="H246" i="4"/>
  <c r="J246" i="4"/>
  <c r="K246" i="4"/>
  <c r="L246" i="4"/>
  <c r="M246" i="4"/>
  <c r="N246" i="4"/>
  <c r="O246" i="4"/>
  <c r="P246" i="4"/>
  <c r="Q246" i="4"/>
  <c r="R246" i="4"/>
  <c r="S246" i="4"/>
  <c r="T246" i="4"/>
  <c r="U246" i="4"/>
  <c r="V246" i="4"/>
  <c r="W246" i="4"/>
  <c r="X246" i="4"/>
  <c r="Y246" i="4"/>
  <c r="Z246" i="4"/>
  <c r="AA246" i="4"/>
  <c r="AB246" i="4"/>
  <c r="AC246" i="4"/>
  <c r="AD246" i="4"/>
  <c r="AE246" i="4"/>
  <c r="AF246" i="4"/>
  <c r="AG246" i="4"/>
  <c r="AH246" i="4"/>
  <c r="AI246" i="4"/>
  <c r="AJ246" i="4"/>
  <c r="AK246" i="4"/>
  <c r="AL246" i="4"/>
  <c r="AM246" i="4"/>
  <c r="AN246" i="4"/>
  <c r="AO246" i="4"/>
  <c r="AP246" i="4"/>
  <c r="AQ246" i="4"/>
  <c r="AR246" i="4"/>
  <c r="AS246" i="4"/>
  <c r="AT246" i="4"/>
  <c r="AU246" i="4"/>
  <c r="AV246" i="4"/>
  <c r="AW246" i="4"/>
  <c r="AX246" i="4"/>
  <c r="AY246" i="4"/>
  <c r="AZ246" i="4"/>
  <c r="BA246" i="4"/>
  <c r="BB246" i="4"/>
  <c r="BC246" i="4"/>
  <c r="BD246" i="4"/>
  <c r="BE246" i="4"/>
  <c r="BF246" i="4"/>
  <c r="BG246" i="4"/>
  <c r="BH246" i="4"/>
  <c r="BI246" i="4"/>
  <c r="BJ246" i="4"/>
  <c r="BK246" i="4"/>
  <c r="BL246" i="4"/>
  <c r="BM246" i="4"/>
  <c r="BN246" i="4"/>
  <c r="BO246" i="4"/>
  <c r="BP246" i="4"/>
  <c r="BQ246" i="4"/>
  <c r="BR246" i="4"/>
  <c r="BS246" i="4"/>
  <c r="BT246" i="4"/>
  <c r="BU246" i="4"/>
  <c r="BV246" i="4"/>
  <c r="BW246" i="4"/>
  <c r="BX246" i="4"/>
  <c r="BY246" i="4"/>
  <c r="BZ246" i="4"/>
  <c r="CA246" i="4"/>
  <c r="CB246" i="4"/>
  <c r="CC246" i="4"/>
  <c r="CD246" i="4"/>
  <c r="CE246" i="4"/>
  <c r="CF246" i="4"/>
  <c r="CG246" i="4"/>
  <c r="CH246" i="4"/>
  <c r="CI246" i="4"/>
  <c r="CJ246" i="4"/>
  <c r="CK246" i="4"/>
  <c r="CL246" i="4"/>
  <c r="CM246" i="4"/>
  <c r="CN246" i="4"/>
  <c r="CO246" i="4"/>
  <c r="CP246" i="4"/>
  <c r="CQ246" i="4"/>
  <c r="CR246" i="4"/>
  <c r="CS246" i="4"/>
  <c r="CT246" i="4"/>
  <c r="CU246" i="4"/>
  <c r="CV246" i="4"/>
  <c r="CW246" i="4"/>
  <c r="CX246" i="4"/>
  <c r="CY246" i="4"/>
  <c r="CZ246" i="4"/>
  <c r="DA246" i="4"/>
  <c r="DB246" i="4"/>
  <c r="DC246" i="4"/>
  <c r="DD246" i="4"/>
  <c r="DE246" i="4"/>
  <c r="DF246" i="4"/>
  <c r="DG246" i="4"/>
  <c r="DH246" i="4"/>
  <c r="DI246" i="4"/>
  <c r="DJ246" i="4"/>
  <c r="DK246" i="4"/>
  <c r="DL246" i="4"/>
  <c r="DM246" i="4"/>
  <c r="DN246" i="4"/>
  <c r="DO246" i="4"/>
  <c r="DP246" i="4"/>
  <c r="DQ246" i="4"/>
  <c r="DR246" i="4"/>
  <c r="DS246" i="4"/>
  <c r="DT246" i="4"/>
  <c r="DU246" i="4"/>
  <c r="DV246" i="4"/>
  <c r="DW246" i="4"/>
  <c r="DX246" i="4"/>
  <c r="DY246" i="4"/>
  <c r="DZ246" i="4"/>
  <c r="EA246" i="4"/>
  <c r="EB246" i="4"/>
  <c r="EC246" i="4"/>
  <c r="ED246" i="4"/>
  <c r="EE246" i="4"/>
  <c r="EF246" i="4"/>
  <c r="EG246" i="4"/>
  <c r="EH246" i="4"/>
  <c r="H249" i="4"/>
  <c r="J249" i="4"/>
  <c r="K249" i="4"/>
  <c r="L249" i="4"/>
  <c r="M249" i="4"/>
  <c r="N249" i="4"/>
  <c r="O249" i="4"/>
  <c r="P249" i="4"/>
  <c r="Q249" i="4"/>
  <c r="R249" i="4"/>
  <c r="S249" i="4"/>
  <c r="T249" i="4"/>
  <c r="U249" i="4"/>
  <c r="V249" i="4"/>
  <c r="W249" i="4"/>
  <c r="X249" i="4"/>
  <c r="Y249" i="4"/>
  <c r="Z249" i="4"/>
  <c r="AA249" i="4"/>
  <c r="AB249" i="4"/>
  <c r="AC249" i="4"/>
  <c r="AD249" i="4"/>
  <c r="AE249" i="4"/>
  <c r="AF249" i="4"/>
  <c r="AG249" i="4"/>
  <c r="AH249" i="4"/>
  <c r="AI249" i="4"/>
  <c r="AJ249" i="4"/>
  <c r="AK249" i="4"/>
  <c r="AL249" i="4"/>
  <c r="AM249" i="4"/>
  <c r="AN249" i="4"/>
  <c r="AO249" i="4"/>
  <c r="AP249" i="4"/>
  <c r="AQ249" i="4"/>
  <c r="AR249" i="4"/>
  <c r="AS249" i="4"/>
  <c r="AT249" i="4"/>
  <c r="AU249" i="4"/>
  <c r="AV249" i="4"/>
  <c r="AW249" i="4"/>
  <c r="AX249" i="4"/>
  <c r="AY249" i="4"/>
  <c r="AZ249" i="4"/>
  <c r="BA249" i="4"/>
  <c r="BB249" i="4"/>
  <c r="BC249" i="4"/>
  <c r="BD249" i="4"/>
  <c r="BE249" i="4"/>
  <c r="BF249" i="4"/>
  <c r="BG249" i="4"/>
  <c r="BH249" i="4"/>
  <c r="BI249" i="4"/>
  <c r="BJ249" i="4"/>
  <c r="BK249" i="4"/>
  <c r="BL249" i="4"/>
  <c r="BM249" i="4"/>
  <c r="BN249" i="4"/>
  <c r="BO249" i="4"/>
  <c r="BP249" i="4"/>
  <c r="BQ249" i="4"/>
  <c r="BR249" i="4"/>
  <c r="BS249" i="4"/>
  <c r="BT249" i="4"/>
  <c r="BU249" i="4"/>
  <c r="BV249" i="4"/>
  <c r="BW249" i="4"/>
  <c r="BX249" i="4"/>
  <c r="BY249" i="4"/>
  <c r="BZ249" i="4"/>
  <c r="CA249" i="4"/>
  <c r="CB249" i="4"/>
  <c r="CC249" i="4"/>
  <c r="CD249" i="4"/>
  <c r="CE249" i="4"/>
  <c r="CF249" i="4"/>
  <c r="CG249" i="4"/>
  <c r="CH249" i="4"/>
  <c r="CI249" i="4"/>
  <c r="CJ249" i="4"/>
  <c r="CK249" i="4"/>
  <c r="CL249" i="4"/>
  <c r="CM249" i="4"/>
  <c r="CN249" i="4"/>
  <c r="CO249" i="4"/>
  <c r="CP249" i="4"/>
  <c r="CQ249" i="4"/>
  <c r="CR249" i="4"/>
  <c r="CS249" i="4"/>
  <c r="CT249" i="4"/>
  <c r="CU249" i="4"/>
  <c r="CV249" i="4"/>
  <c r="CW249" i="4"/>
  <c r="CX249" i="4"/>
  <c r="CY249" i="4"/>
  <c r="CZ249" i="4"/>
  <c r="DA249" i="4"/>
  <c r="DB249" i="4"/>
  <c r="DC249" i="4"/>
  <c r="DD249" i="4"/>
  <c r="DE249" i="4"/>
  <c r="DF249" i="4"/>
  <c r="DG249" i="4"/>
  <c r="DH249" i="4"/>
  <c r="DI249" i="4"/>
  <c r="DJ249" i="4"/>
  <c r="DK249" i="4"/>
  <c r="DL249" i="4"/>
  <c r="DM249" i="4"/>
  <c r="DN249" i="4"/>
  <c r="DO249" i="4"/>
  <c r="DP249" i="4"/>
  <c r="DQ249" i="4"/>
  <c r="DR249" i="4"/>
  <c r="DS249" i="4"/>
  <c r="DT249" i="4"/>
  <c r="DU249" i="4"/>
  <c r="DV249" i="4"/>
  <c r="DW249" i="4"/>
  <c r="DX249" i="4"/>
  <c r="DY249" i="4"/>
  <c r="DZ249" i="4"/>
  <c r="EA249" i="4"/>
  <c r="EB249" i="4"/>
  <c r="EC249" i="4"/>
  <c r="ED249" i="4"/>
  <c r="EE249" i="4"/>
  <c r="EF249" i="4"/>
  <c r="EG249" i="4"/>
  <c r="EH249" i="4"/>
  <c r="H252" i="4"/>
  <c r="J252" i="4"/>
  <c r="K252" i="4"/>
  <c r="L252" i="4"/>
  <c r="M252" i="4"/>
  <c r="N252" i="4"/>
  <c r="O252" i="4"/>
  <c r="P252" i="4"/>
  <c r="Q252" i="4"/>
  <c r="R252" i="4"/>
  <c r="S252" i="4"/>
  <c r="T252" i="4"/>
  <c r="U252" i="4"/>
  <c r="V252" i="4"/>
  <c r="W252" i="4"/>
  <c r="X252" i="4"/>
  <c r="Y252" i="4"/>
  <c r="Z252" i="4"/>
  <c r="AA252" i="4"/>
  <c r="AB252" i="4"/>
  <c r="AC252" i="4"/>
  <c r="AD252" i="4"/>
  <c r="AE252" i="4"/>
  <c r="AF252" i="4"/>
  <c r="AG252" i="4"/>
  <c r="AH252" i="4"/>
  <c r="AI252" i="4"/>
  <c r="AJ252" i="4"/>
  <c r="AK252" i="4"/>
  <c r="AL252" i="4"/>
  <c r="AM252" i="4"/>
  <c r="AN252" i="4"/>
  <c r="AO252" i="4"/>
  <c r="AP252" i="4"/>
  <c r="AQ252" i="4"/>
  <c r="AR252" i="4"/>
  <c r="AS252" i="4"/>
  <c r="AT252" i="4"/>
  <c r="AU252" i="4"/>
  <c r="AV252" i="4"/>
  <c r="AW252" i="4"/>
  <c r="AX252" i="4"/>
  <c r="AY252" i="4"/>
  <c r="AZ252" i="4"/>
  <c r="BA252" i="4"/>
  <c r="BB252" i="4"/>
  <c r="BC252" i="4"/>
  <c r="BD252" i="4"/>
  <c r="BE252" i="4"/>
  <c r="BF252" i="4"/>
  <c r="BG252" i="4"/>
  <c r="BH252" i="4"/>
  <c r="BI252" i="4"/>
  <c r="BJ252" i="4"/>
  <c r="BK252" i="4"/>
  <c r="BL252" i="4"/>
  <c r="BM252" i="4"/>
  <c r="BN252" i="4"/>
  <c r="BO252" i="4"/>
  <c r="BP252" i="4"/>
  <c r="BQ252" i="4"/>
  <c r="BR252" i="4"/>
  <c r="BS252" i="4"/>
  <c r="BT252" i="4"/>
  <c r="BU252" i="4"/>
  <c r="BV252" i="4"/>
  <c r="BW252" i="4"/>
  <c r="BX252" i="4"/>
  <c r="BY252" i="4"/>
  <c r="BZ252" i="4"/>
  <c r="CA252" i="4"/>
  <c r="CB252" i="4"/>
  <c r="CC252" i="4"/>
  <c r="CD252" i="4"/>
  <c r="CE252" i="4"/>
  <c r="CF252" i="4"/>
  <c r="CG252" i="4"/>
  <c r="CH252" i="4"/>
  <c r="CI252" i="4"/>
  <c r="CJ252" i="4"/>
  <c r="CK252" i="4"/>
  <c r="CL252" i="4"/>
  <c r="CM252" i="4"/>
  <c r="CN252" i="4"/>
  <c r="CO252" i="4"/>
  <c r="CP252" i="4"/>
  <c r="CQ252" i="4"/>
  <c r="CR252" i="4"/>
  <c r="CS252" i="4"/>
  <c r="CT252" i="4"/>
  <c r="CU252" i="4"/>
  <c r="CV252" i="4"/>
  <c r="CW252" i="4"/>
  <c r="CX252" i="4"/>
  <c r="CY252" i="4"/>
  <c r="CZ252" i="4"/>
  <c r="DA252" i="4"/>
  <c r="DB252" i="4"/>
  <c r="DC252" i="4"/>
  <c r="DD252" i="4"/>
  <c r="DE252" i="4"/>
  <c r="DF252" i="4"/>
  <c r="DG252" i="4"/>
  <c r="DH252" i="4"/>
  <c r="DI252" i="4"/>
  <c r="DJ252" i="4"/>
  <c r="DK252" i="4"/>
  <c r="DL252" i="4"/>
  <c r="DM252" i="4"/>
  <c r="DN252" i="4"/>
  <c r="DO252" i="4"/>
  <c r="DP252" i="4"/>
  <c r="DQ252" i="4"/>
  <c r="DR252" i="4"/>
  <c r="DS252" i="4"/>
  <c r="DT252" i="4"/>
  <c r="DU252" i="4"/>
  <c r="DV252" i="4"/>
  <c r="DW252" i="4"/>
  <c r="DX252" i="4"/>
  <c r="DY252" i="4"/>
  <c r="DZ252" i="4"/>
  <c r="EA252" i="4"/>
  <c r="EB252" i="4"/>
  <c r="EC252" i="4"/>
  <c r="ED252" i="4"/>
  <c r="EE252" i="4"/>
  <c r="EF252" i="4"/>
  <c r="EG252" i="4"/>
  <c r="EH252" i="4"/>
  <c r="H253" i="4"/>
  <c r="J253" i="4"/>
  <c r="K253" i="4"/>
  <c r="L253" i="4"/>
  <c r="M253" i="4"/>
  <c r="N253" i="4"/>
  <c r="O253" i="4"/>
  <c r="P253" i="4"/>
  <c r="Q253" i="4"/>
  <c r="R253" i="4"/>
  <c r="S253" i="4"/>
  <c r="T253" i="4"/>
  <c r="U253" i="4"/>
  <c r="V253" i="4"/>
  <c r="W253" i="4"/>
  <c r="X253" i="4"/>
  <c r="Y253" i="4"/>
  <c r="Z253" i="4"/>
  <c r="AA253" i="4"/>
  <c r="AB253" i="4"/>
  <c r="AC253" i="4"/>
  <c r="AD253" i="4"/>
  <c r="AE253" i="4"/>
  <c r="AF253" i="4"/>
  <c r="AG253" i="4"/>
  <c r="AH253" i="4"/>
  <c r="AI253" i="4"/>
  <c r="AJ253" i="4"/>
  <c r="AK253" i="4"/>
  <c r="AL253" i="4"/>
  <c r="AM253" i="4"/>
  <c r="AN253" i="4"/>
  <c r="AO253" i="4"/>
  <c r="AP253" i="4"/>
  <c r="AQ253" i="4"/>
  <c r="AR253" i="4"/>
  <c r="AS253" i="4"/>
  <c r="AT253" i="4"/>
  <c r="AU253" i="4"/>
  <c r="AV253" i="4"/>
  <c r="AW253" i="4"/>
  <c r="AX253" i="4"/>
  <c r="AY253" i="4"/>
  <c r="AZ253" i="4"/>
  <c r="BA253" i="4"/>
  <c r="BB253" i="4"/>
  <c r="BC253" i="4"/>
  <c r="BD253" i="4"/>
  <c r="BE253" i="4"/>
  <c r="BF253" i="4"/>
  <c r="BG253" i="4"/>
  <c r="BH253" i="4"/>
  <c r="BI253" i="4"/>
  <c r="BJ253" i="4"/>
  <c r="BK253" i="4"/>
  <c r="BL253" i="4"/>
  <c r="BM253" i="4"/>
  <c r="BN253" i="4"/>
  <c r="BO253" i="4"/>
  <c r="BP253" i="4"/>
  <c r="BQ253" i="4"/>
  <c r="BR253" i="4"/>
  <c r="BS253" i="4"/>
  <c r="BT253" i="4"/>
  <c r="BU253" i="4"/>
  <c r="BV253" i="4"/>
  <c r="BW253" i="4"/>
  <c r="BX253" i="4"/>
  <c r="BY253" i="4"/>
  <c r="BZ253" i="4"/>
  <c r="CA253" i="4"/>
  <c r="CB253" i="4"/>
  <c r="CC253" i="4"/>
  <c r="CD253" i="4"/>
  <c r="CE253" i="4"/>
  <c r="CF253" i="4"/>
  <c r="CG253" i="4"/>
  <c r="CH253" i="4"/>
  <c r="CI253" i="4"/>
  <c r="CJ253" i="4"/>
  <c r="CK253" i="4"/>
  <c r="CL253" i="4"/>
  <c r="CM253" i="4"/>
  <c r="CN253" i="4"/>
  <c r="CO253" i="4"/>
  <c r="CP253" i="4"/>
  <c r="CQ253" i="4"/>
  <c r="CR253" i="4"/>
  <c r="CS253" i="4"/>
  <c r="CT253" i="4"/>
  <c r="CU253" i="4"/>
  <c r="CV253" i="4"/>
  <c r="CW253" i="4"/>
  <c r="CX253" i="4"/>
  <c r="CY253" i="4"/>
  <c r="CZ253" i="4"/>
  <c r="DA253" i="4"/>
  <c r="DB253" i="4"/>
  <c r="DC253" i="4"/>
  <c r="DD253" i="4"/>
  <c r="DE253" i="4"/>
  <c r="DF253" i="4"/>
  <c r="DG253" i="4"/>
  <c r="DH253" i="4"/>
  <c r="DI253" i="4"/>
  <c r="DJ253" i="4"/>
  <c r="DK253" i="4"/>
  <c r="DL253" i="4"/>
  <c r="DM253" i="4"/>
  <c r="DN253" i="4"/>
  <c r="DO253" i="4"/>
  <c r="DP253" i="4"/>
  <c r="DQ253" i="4"/>
  <c r="DR253" i="4"/>
  <c r="DS253" i="4"/>
  <c r="DT253" i="4"/>
  <c r="DU253" i="4"/>
  <c r="DV253" i="4"/>
  <c r="DW253" i="4"/>
  <c r="DX253" i="4"/>
  <c r="DY253" i="4"/>
  <c r="DZ253" i="4"/>
  <c r="EA253" i="4"/>
  <c r="EB253" i="4"/>
  <c r="EC253" i="4"/>
  <c r="ED253" i="4"/>
  <c r="EE253" i="4"/>
  <c r="EF253" i="4"/>
  <c r="EG253" i="4"/>
  <c r="EH253" i="4"/>
  <c r="H255" i="4"/>
  <c r="J255" i="4"/>
  <c r="K255" i="4"/>
  <c r="L255" i="4"/>
  <c r="M255" i="4"/>
  <c r="N255" i="4"/>
  <c r="O255" i="4"/>
  <c r="P255" i="4"/>
  <c r="Q255" i="4"/>
  <c r="R255" i="4"/>
  <c r="S255" i="4"/>
  <c r="T255" i="4"/>
  <c r="U255" i="4"/>
  <c r="V255" i="4"/>
  <c r="W255" i="4"/>
  <c r="X255" i="4"/>
  <c r="Y255" i="4"/>
  <c r="Z255" i="4"/>
  <c r="AA255" i="4"/>
  <c r="AB255" i="4"/>
  <c r="AC255" i="4"/>
  <c r="AD255" i="4"/>
  <c r="AE255" i="4"/>
  <c r="AF255" i="4"/>
  <c r="AG255" i="4"/>
  <c r="AH255" i="4"/>
  <c r="AI255" i="4"/>
  <c r="AJ255" i="4"/>
  <c r="AK255" i="4"/>
  <c r="AL255" i="4"/>
  <c r="AM255" i="4"/>
  <c r="AN255" i="4"/>
  <c r="AO255" i="4"/>
  <c r="AP255" i="4"/>
  <c r="AQ255" i="4"/>
  <c r="AR255" i="4"/>
  <c r="AS255" i="4"/>
  <c r="AT255" i="4"/>
  <c r="AU255" i="4"/>
  <c r="AV255" i="4"/>
  <c r="AW255" i="4"/>
  <c r="AX255" i="4"/>
  <c r="AY255" i="4"/>
  <c r="AZ255" i="4"/>
  <c r="BA255" i="4"/>
  <c r="BB255" i="4"/>
  <c r="BC255" i="4"/>
  <c r="BD255" i="4"/>
  <c r="BE255" i="4"/>
  <c r="BF255" i="4"/>
  <c r="BG255" i="4"/>
  <c r="BH255" i="4"/>
  <c r="BI255" i="4"/>
  <c r="BJ255" i="4"/>
  <c r="BK255" i="4"/>
  <c r="BL255" i="4"/>
  <c r="BM255" i="4"/>
  <c r="BN255" i="4"/>
  <c r="BO255" i="4"/>
  <c r="BP255" i="4"/>
  <c r="BQ255" i="4"/>
  <c r="BR255" i="4"/>
  <c r="BS255" i="4"/>
  <c r="BT255" i="4"/>
  <c r="BU255" i="4"/>
  <c r="BV255" i="4"/>
  <c r="BW255" i="4"/>
  <c r="BX255" i="4"/>
  <c r="BY255" i="4"/>
  <c r="BZ255" i="4"/>
  <c r="CA255" i="4"/>
  <c r="CB255" i="4"/>
  <c r="CC255" i="4"/>
  <c r="CD255" i="4"/>
  <c r="CE255" i="4"/>
  <c r="CF255" i="4"/>
  <c r="CG255" i="4"/>
  <c r="CH255" i="4"/>
  <c r="CI255" i="4"/>
  <c r="CJ255" i="4"/>
  <c r="CK255" i="4"/>
  <c r="CL255" i="4"/>
  <c r="CM255" i="4"/>
  <c r="CN255" i="4"/>
  <c r="CO255" i="4"/>
  <c r="CP255" i="4"/>
  <c r="CQ255" i="4"/>
  <c r="CR255" i="4"/>
  <c r="CS255" i="4"/>
  <c r="CT255" i="4"/>
  <c r="CU255" i="4"/>
  <c r="CV255" i="4"/>
  <c r="CW255" i="4"/>
  <c r="CX255" i="4"/>
  <c r="CY255" i="4"/>
  <c r="CZ255" i="4"/>
  <c r="DA255" i="4"/>
  <c r="DB255" i="4"/>
  <c r="DC255" i="4"/>
  <c r="DD255" i="4"/>
  <c r="DE255" i="4"/>
  <c r="DF255" i="4"/>
  <c r="DG255" i="4"/>
  <c r="DH255" i="4"/>
  <c r="DI255" i="4"/>
  <c r="DJ255" i="4"/>
  <c r="DK255" i="4"/>
  <c r="DL255" i="4"/>
  <c r="DM255" i="4"/>
  <c r="DN255" i="4"/>
  <c r="DO255" i="4"/>
  <c r="DP255" i="4"/>
  <c r="DQ255" i="4"/>
  <c r="DR255" i="4"/>
  <c r="DS255" i="4"/>
  <c r="DT255" i="4"/>
  <c r="DU255" i="4"/>
  <c r="DV255" i="4"/>
  <c r="DW255" i="4"/>
  <c r="DX255" i="4"/>
  <c r="DY255" i="4"/>
  <c r="DZ255" i="4"/>
  <c r="EA255" i="4"/>
  <c r="EB255" i="4"/>
  <c r="EC255" i="4"/>
  <c r="ED255" i="4"/>
  <c r="EE255" i="4"/>
  <c r="EF255" i="4"/>
  <c r="EG255" i="4"/>
  <c r="EH255" i="4"/>
  <c r="H257" i="4"/>
  <c r="K257" i="4"/>
  <c r="W257" i="4"/>
  <c r="AI257" i="4"/>
  <c r="AU257" i="4"/>
  <c r="BG257" i="4"/>
  <c r="BS257" i="4"/>
  <c r="CE257" i="4"/>
  <c r="CQ257" i="4"/>
  <c r="DC257" i="4"/>
  <c r="DO257" i="4"/>
  <c r="EA257" i="4"/>
  <c r="H259" i="4"/>
  <c r="J259" i="4"/>
  <c r="K259" i="4"/>
  <c r="L259" i="4"/>
  <c r="M259" i="4"/>
  <c r="N259" i="4"/>
  <c r="O259" i="4"/>
  <c r="P259" i="4"/>
  <c r="Q259" i="4"/>
  <c r="R259" i="4"/>
  <c r="S259" i="4"/>
  <c r="T259" i="4"/>
  <c r="U259" i="4"/>
  <c r="V259" i="4"/>
  <c r="W259" i="4"/>
  <c r="X259" i="4"/>
  <c r="Y259" i="4"/>
  <c r="Z259" i="4"/>
  <c r="AA259" i="4"/>
  <c r="AB259" i="4"/>
  <c r="AC259" i="4"/>
  <c r="AD259" i="4"/>
  <c r="AE259" i="4"/>
  <c r="AF259" i="4"/>
  <c r="AG259" i="4"/>
  <c r="AH259" i="4"/>
  <c r="AI259" i="4"/>
  <c r="AJ259" i="4"/>
  <c r="AK259" i="4"/>
  <c r="AL259" i="4"/>
  <c r="AM259" i="4"/>
  <c r="AN259" i="4"/>
  <c r="AO259" i="4"/>
  <c r="AP259" i="4"/>
  <c r="AQ259" i="4"/>
  <c r="AR259" i="4"/>
  <c r="AS259" i="4"/>
  <c r="AT259" i="4"/>
  <c r="AU259" i="4"/>
  <c r="AV259" i="4"/>
  <c r="AW259" i="4"/>
  <c r="AX259" i="4"/>
  <c r="AY259" i="4"/>
  <c r="AZ259" i="4"/>
  <c r="BA259" i="4"/>
  <c r="BB259" i="4"/>
  <c r="BC259" i="4"/>
  <c r="BD259" i="4"/>
  <c r="BE259" i="4"/>
  <c r="BF259" i="4"/>
  <c r="BG259" i="4"/>
  <c r="BH259" i="4"/>
  <c r="BI259" i="4"/>
  <c r="BJ259" i="4"/>
  <c r="BK259" i="4"/>
  <c r="BL259" i="4"/>
  <c r="BM259" i="4"/>
  <c r="BN259" i="4"/>
  <c r="BO259" i="4"/>
  <c r="BP259" i="4"/>
  <c r="BQ259" i="4"/>
  <c r="BR259" i="4"/>
  <c r="BS259" i="4"/>
  <c r="BT259" i="4"/>
  <c r="BU259" i="4"/>
  <c r="BV259" i="4"/>
  <c r="BW259" i="4"/>
  <c r="BX259" i="4"/>
  <c r="BY259" i="4"/>
  <c r="BZ259" i="4"/>
  <c r="CA259" i="4"/>
  <c r="CB259" i="4"/>
  <c r="CC259" i="4"/>
  <c r="CD259" i="4"/>
  <c r="CE259" i="4"/>
  <c r="CF259" i="4"/>
  <c r="CG259" i="4"/>
  <c r="CH259" i="4"/>
  <c r="CI259" i="4"/>
  <c r="CJ259" i="4"/>
  <c r="CK259" i="4"/>
  <c r="CL259" i="4"/>
  <c r="CM259" i="4"/>
  <c r="CN259" i="4"/>
  <c r="CO259" i="4"/>
  <c r="CP259" i="4"/>
  <c r="CQ259" i="4"/>
  <c r="CR259" i="4"/>
  <c r="CS259" i="4"/>
  <c r="CT259" i="4"/>
  <c r="CU259" i="4"/>
  <c r="CV259" i="4"/>
  <c r="CW259" i="4"/>
  <c r="CX259" i="4"/>
  <c r="CY259" i="4"/>
  <c r="CZ259" i="4"/>
  <c r="DA259" i="4"/>
  <c r="DB259" i="4"/>
  <c r="DC259" i="4"/>
  <c r="DD259" i="4"/>
  <c r="DE259" i="4"/>
  <c r="DF259" i="4"/>
  <c r="DG259" i="4"/>
  <c r="DH259" i="4"/>
  <c r="DI259" i="4"/>
  <c r="DJ259" i="4"/>
  <c r="DK259" i="4"/>
  <c r="DL259" i="4"/>
  <c r="DM259" i="4"/>
  <c r="DN259" i="4"/>
  <c r="DO259" i="4"/>
  <c r="DP259" i="4"/>
  <c r="DQ259" i="4"/>
  <c r="DR259" i="4"/>
  <c r="DS259" i="4"/>
  <c r="DT259" i="4"/>
  <c r="DU259" i="4"/>
  <c r="DV259" i="4"/>
  <c r="DW259" i="4"/>
  <c r="DX259" i="4"/>
  <c r="DY259" i="4"/>
  <c r="DZ259" i="4"/>
  <c r="EA259" i="4"/>
  <c r="EB259" i="4"/>
  <c r="EC259" i="4"/>
  <c r="ED259" i="4"/>
  <c r="EE259" i="4"/>
  <c r="EF259" i="4"/>
  <c r="EG259" i="4"/>
  <c r="EH259" i="4"/>
  <c r="H261" i="4"/>
  <c r="J261" i="4"/>
  <c r="K261" i="4"/>
  <c r="L261" i="4"/>
  <c r="M261" i="4"/>
  <c r="N261" i="4"/>
  <c r="O261" i="4"/>
  <c r="P261" i="4"/>
  <c r="Q261" i="4"/>
  <c r="R261" i="4"/>
  <c r="S261" i="4"/>
  <c r="T261" i="4"/>
  <c r="U261" i="4"/>
  <c r="V261" i="4"/>
  <c r="W261" i="4"/>
  <c r="X261" i="4"/>
  <c r="Y261" i="4"/>
  <c r="Z261" i="4"/>
  <c r="AA261" i="4"/>
  <c r="AB261" i="4"/>
  <c r="AC261" i="4"/>
  <c r="AD261" i="4"/>
  <c r="AE261" i="4"/>
  <c r="AF261" i="4"/>
  <c r="AG261" i="4"/>
  <c r="AH261" i="4"/>
  <c r="AI261" i="4"/>
  <c r="AJ261" i="4"/>
  <c r="AK261" i="4"/>
  <c r="AL261" i="4"/>
  <c r="AM261" i="4"/>
  <c r="AN261" i="4"/>
  <c r="AO261" i="4"/>
  <c r="AP261" i="4"/>
  <c r="AQ261" i="4"/>
  <c r="AR261" i="4"/>
  <c r="AS261" i="4"/>
  <c r="AT261" i="4"/>
  <c r="AU261" i="4"/>
  <c r="AV261" i="4"/>
  <c r="AW261" i="4"/>
  <c r="AX261" i="4"/>
  <c r="AY261" i="4"/>
  <c r="AZ261" i="4"/>
  <c r="BA261" i="4"/>
  <c r="BB261" i="4"/>
  <c r="BC261" i="4"/>
  <c r="BD261" i="4"/>
  <c r="BE261" i="4"/>
  <c r="BF261" i="4"/>
  <c r="BG261" i="4"/>
  <c r="BH261" i="4"/>
  <c r="BI261" i="4"/>
  <c r="BJ261" i="4"/>
  <c r="BK261" i="4"/>
  <c r="BL261" i="4"/>
  <c r="BM261" i="4"/>
  <c r="BN261" i="4"/>
  <c r="BO261" i="4"/>
  <c r="BP261" i="4"/>
  <c r="BQ261" i="4"/>
  <c r="BR261" i="4"/>
  <c r="BS261" i="4"/>
  <c r="BT261" i="4"/>
  <c r="BU261" i="4"/>
  <c r="BV261" i="4"/>
  <c r="BW261" i="4"/>
  <c r="BX261" i="4"/>
  <c r="BY261" i="4"/>
  <c r="BZ261" i="4"/>
  <c r="CA261" i="4"/>
  <c r="CB261" i="4"/>
  <c r="CC261" i="4"/>
  <c r="CD261" i="4"/>
  <c r="CE261" i="4"/>
  <c r="CF261" i="4"/>
  <c r="CG261" i="4"/>
  <c r="CH261" i="4"/>
  <c r="CI261" i="4"/>
  <c r="CJ261" i="4"/>
  <c r="CK261" i="4"/>
  <c r="CL261" i="4"/>
  <c r="CM261" i="4"/>
  <c r="CN261" i="4"/>
  <c r="CO261" i="4"/>
  <c r="CP261" i="4"/>
  <c r="CQ261" i="4"/>
  <c r="CR261" i="4"/>
  <c r="CS261" i="4"/>
  <c r="CT261" i="4"/>
  <c r="CU261" i="4"/>
  <c r="CV261" i="4"/>
  <c r="CW261" i="4"/>
  <c r="CX261" i="4"/>
  <c r="CY261" i="4"/>
  <c r="CZ261" i="4"/>
  <c r="DA261" i="4"/>
  <c r="DB261" i="4"/>
  <c r="DC261" i="4"/>
  <c r="DD261" i="4"/>
  <c r="DE261" i="4"/>
  <c r="DF261" i="4"/>
  <c r="DG261" i="4"/>
  <c r="DH261" i="4"/>
  <c r="DI261" i="4"/>
  <c r="DJ261" i="4"/>
  <c r="DK261" i="4"/>
  <c r="DL261" i="4"/>
  <c r="DM261" i="4"/>
  <c r="DN261" i="4"/>
  <c r="DO261" i="4"/>
  <c r="DP261" i="4"/>
  <c r="DQ261" i="4"/>
  <c r="DR261" i="4"/>
  <c r="DS261" i="4"/>
  <c r="DT261" i="4"/>
  <c r="DU261" i="4"/>
  <c r="DV261" i="4"/>
  <c r="DW261" i="4"/>
  <c r="DX261" i="4"/>
  <c r="DY261" i="4"/>
  <c r="DZ261" i="4"/>
  <c r="EA261" i="4"/>
  <c r="EB261" i="4"/>
  <c r="EC261" i="4"/>
  <c r="ED261" i="4"/>
  <c r="EE261" i="4"/>
  <c r="EF261" i="4"/>
  <c r="EG261" i="4"/>
  <c r="EH261" i="4"/>
  <c r="J263" i="4"/>
  <c r="K263" i="4"/>
  <c r="L263" i="4"/>
  <c r="M263" i="4"/>
  <c r="N263" i="4"/>
  <c r="O263" i="4"/>
  <c r="P263" i="4"/>
  <c r="Q263" i="4"/>
  <c r="R263" i="4"/>
  <c r="S263" i="4"/>
  <c r="T263" i="4"/>
  <c r="U263" i="4"/>
  <c r="V263" i="4"/>
  <c r="W263" i="4"/>
  <c r="X263" i="4"/>
  <c r="Y263" i="4"/>
  <c r="Z263" i="4"/>
  <c r="AA263" i="4"/>
  <c r="AB263" i="4"/>
  <c r="AC263" i="4"/>
  <c r="AD263" i="4"/>
  <c r="AE263" i="4"/>
  <c r="AF263" i="4"/>
  <c r="AG263" i="4"/>
  <c r="AH263" i="4"/>
  <c r="AI263" i="4"/>
  <c r="AJ263" i="4"/>
  <c r="AK263" i="4"/>
  <c r="AL263" i="4"/>
  <c r="AM263" i="4"/>
  <c r="AN263" i="4"/>
  <c r="AO263" i="4"/>
  <c r="AP263" i="4"/>
  <c r="AQ263" i="4"/>
  <c r="AR263" i="4"/>
  <c r="AS263" i="4"/>
  <c r="AT263" i="4"/>
  <c r="AU263" i="4"/>
  <c r="AV263" i="4"/>
  <c r="AW263" i="4"/>
  <c r="AX263" i="4"/>
  <c r="AY263" i="4"/>
  <c r="AZ263" i="4"/>
  <c r="BA263" i="4"/>
  <c r="BB263" i="4"/>
  <c r="BC263" i="4"/>
  <c r="BD263" i="4"/>
  <c r="BE263" i="4"/>
  <c r="BF263" i="4"/>
  <c r="BG263" i="4"/>
  <c r="BH263" i="4"/>
  <c r="BI263" i="4"/>
  <c r="BJ263" i="4"/>
  <c r="BK263" i="4"/>
  <c r="BL263" i="4"/>
  <c r="BM263" i="4"/>
  <c r="BN263" i="4"/>
  <c r="BO263" i="4"/>
  <c r="BP263" i="4"/>
  <c r="BQ263" i="4"/>
  <c r="BR263" i="4"/>
  <c r="BS263" i="4"/>
  <c r="BT263" i="4"/>
  <c r="BU263" i="4"/>
  <c r="BV263" i="4"/>
  <c r="BW263" i="4"/>
  <c r="BX263" i="4"/>
  <c r="BY263" i="4"/>
  <c r="BZ263" i="4"/>
  <c r="CA263" i="4"/>
  <c r="CB263" i="4"/>
  <c r="CC263" i="4"/>
  <c r="CD263" i="4"/>
  <c r="CE263" i="4"/>
  <c r="CF263" i="4"/>
  <c r="CG263" i="4"/>
  <c r="CH263" i="4"/>
  <c r="CI263" i="4"/>
  <c r="CJ263" i="4"/>
  <c r="CK263" i="4"/>
  <c r="CL263" i="4"/>
  <c r="CM263" i="4"/>
  <c r="CN263" i="4"/>
  <c r="CO263" i="4"/>
  <c r="CP263" i="4"/>
  <c r="CQ263" i="4"/>
  <c r="CR263" i="4"/>
  <c r="CS263" i="4"/>
  <c r="CT263" i="4"/>
  <c r="CU263" i="4"/>
  <c r="CV263" i="4"/>
  <c r="CW263" i="4"/>
  <c r="CX263" i="4"/>
  <c r="CY263" i="4"/>
  <c r="CZ263" i="4"/>
  <c r="DA263" i="4"/>
  <c r="DB263" i="4"/>
  <c r="DC263" i="4"/>
  <c r="DD263" i="4"/>
  <c r="DE263" i="4"/>
  <c r="DF263" i="4"/>
  <c r="DG263" i="4"/>
  <c r="DH263" i="4"/>
  <c r="DI263" i="4"/>
  <c r="DJ263" i="4"/>
  <c r="DK263" i="4"/>
  <c r="DL263" i="4"/>
  <c r="DM263" i="4"/>
  <c r="DN263" i="4"/>
  <c r="DO263" i="4"/>
  <c r="DP263" i="4"/>
  <c r="DQ263" i="4"/>
  <c r="DR263" i="4"/>
  <c r="DS263" i="4"/>
  <c r="DT263" i="4"/>
  <c r="DU263" i="4"/>
  <c r="DV263" i="4"/>
  <c r="DW263" i="4"/>
  <c r="DX263" i="4"/>
  <c r="DY263" i="4"/>
  <c r="DZ263" i="4"/>
  <c r="EA263" i="4"/>
  <c r="EB263" i="4"/>
  <c r="EC263" i="4"/>
  <c r="ED263" i="4"/>
  <c r="EE263" i="4"/>
  <c r="EF263" i="4"/>
  <c r="EG263" i="4"/>
  <c r="EH263" i="4"/>
  <c r="AN264" i="4"/>
  <c r="AO264" i="4"/>
  <c r="AP264" i="4"/>
  <c r="AQ264" i="4"/>
  <c r="AR264" i="4"/>
  <c r="AS264" i="4"/>
  <c r="AT264" i="4"/>
  <c r="AU264" i="4"/>
  <c r="AV264" i="4"/>
  <c r="AW264" i="4"/>
  <c r="AX264" i="4"/>
  <c r="AY264" i="4"/>
  <c r="AZ264" i="4"/>
  <c r="BA264" i="4"/>
  <c r="BB264" i="4"/>
  <c r="BC264" i="4"/>
  <c r="BD264" i="4"/>
  <c r="BE264" i="4"/>
  <c r="BF264" i="4"/>
  <c r="BG264" i="4"/>
  <c r="BH264" i="4"/>
  <c r="BI264" i="4"/>
  <c r="BJ264" i="4"/>
  <c r="BK264" i="4"/>
  <c r="BL264" i="4"/>
  <c r="BM264" i="4"/>
  <c r="BN264" i="4"/>
  <c r="BO264" i="4"/>
  <c r="BP264" i="4"/>
  <c r="BQ264" i="4"/>
  <c r="BR264" i="4"/>
  <c r="BS264" i="4"/>
  <c r="BT264" i="4"/>
  <c r="BU264" i="4"/>
  <c r="BV264" i="4"/>
  <c r="BW264" i="4"/>
  <c r="BX264" i="4"/>
  <c r="BY264" i="4"/>
  <c r="BZ264" i="4"/>
  <c r="CA264" i="4"/>
  <c r="CB264" i="4"/>
  <c r="CC264" i="4"/>
  <c r="CD264" i="4"/>
  <c r="CE264" i="4"/>
  <c r="CF264" i="4"/>
  <c r="CG264" i="4"/>
  <c r="CH264" i="4"/>
  <c r="CI264" i="4"/>
  <c r="CJ264" i="4"/>
  <c r="CK264" i="4"/>
  <c r="CL264" i="4"/>
  <c r="CM264" i="4"/>
  <c r="CN264" i="4"/>
  <c r="CO264" i="4"/>
  <c r="CP264" i="4"/>
  <c r="CQ264" i="4"/>
  <c r="CR264" i="4"/>
  <c r="CS264" i="4"/>
  <c r="CT264" i="4"/>
  <c r="CU264" i="4"/>
  <c r="CV264" i="4"/>
  <c r="CW264" i="4"/>
  <c r="CX264" i="4"/>
  <c r="CY264" i="4"/>
  <c r="CZ264" i="4"/>
  <c r="DA264" i="4"/>
  <c r="DB264" i="4"/>
  <c r="DC264" i="4"/>
  <c r="DD264" i="4"/>
  <c r="DE264" i="4"/>
  <c r="DF264" i="4"/>
  <c r="DG264" i="4"/>
  <c r="DH264" i="4"/>
  <c r="DI264" i="4"/>
  <c r="DJ264" i="4"/>
  <c r="DK264" i="4"/>
  <c r="DL264" i="4"/>
  <c r="DM264" i="4"/>
  <c r="DN264" i="4"/>
  <c r="DO264" i="4"/>
  <c r="DP264" i="4"/>
  <c r="DQ264" i="4"/>
  <c r="DR264" i="4"/>
  <c r="DS264" i="4"/>
  <c r="DT264" i="4"/>
  <c r="DU264" i="4"/>
  <c r="DV264" i="4"/>
  <c r="DW264" i="4"/>
  <c r="DX264" i="4"/>
  <c r="DY264" i="4"/>
  <c r="DZ264" i="4"/>
  <c r="EA264" i="4"/>
  <c r="EB264" i="4"/>
  <c r="EC264" i="4"/>
  <c r="ED264" i="4"/>
  <c r="EE264" i="4"/>
  <c r="EF264" i="4"/>
  <c r="EG264" i="4"/>
  <c r="EH264" i="4"/>
  <c r="J265" i="4"/>
  <c r="K265" i="4"/>
  <c r="L265" i="4"/>
  <c r="M265" i="4"/>
  <c r="N265" i="4"/>
  <c r="O265" i="4"/>
  <c r="P265" i="4"/>
  <c r="Q265" i="4"/>
  <c r="R265" i="4"/>
  <c r="S265" i="4"/>
  <c r="T265" i="4"/>
  <c r="U265" i="4"/>
  <c r="V265" i="4"/>
  <c r="W265" i="4"/>
  <c r="X265" i="4"/>
  <c r="Y265" i="4"/>
  <c r="Z265" i="4"/>
  <c r="AA265" i="4"/>
  <c r="AB265" i="4"/>
  <c r="AC265" i="4"/>
  <c r="AD265" i="4"/>
  <c r="AE265" i="4"/>
  <c r="AF265" i="4"/>
  <c r="AG265" i="4"/>
  <c r="AH265" i="4"/>
  <c r="AI265" i="4"/>
  <c r="AJ265" i="4"/>
  <c r="AK265" i="4"/>
  <c r="AL265" i="4"/>
  <c r="AM265" i="4"/>
  <c r="AN265" i="4"/>
  <c r="AO265" i="4"/>
  <c r="AP265" i="4"/>
  <c r="AQ265" i="4"/>
  <c r="AR265" i="4"/>
  <c r="AS265" i="4"/>
  <c r="AT265" i="4"/>
  <c r="AU265" i="4"/>
  <c r="AV265" i="4"/>
  <c r="AW265" i="4"/>
  <c r="AX265" i="4"/>
  <c r="AY265" i="4"/>
  <c r="AZ265" i="4"/>
  <c r="BA265" i="4"/>
  <c r="BB265" i="4"/>
  <c r="BC265" i="4"/>
  <c r="BD265" i="4"/>
  <c r="BE265" i="4"/>
  <c r="BF265" i="4"/>
  <c r="BG265" i="4"/>
  <c r="BH265" i="4"/>
  <c r="BI265" i="4"/>
  <c r="BJ265" i="4"/>
  <c r="BK265" i="4"/>
  <c r="BL265" i="4"/>
  <c r="BM265" i="4"/>
  <c r="BN265" i="4"/>
  <c r="BO265" i="4"/>
  <c r="BP265" i="4"/>
  <c r="BQ265" i="4"/>
  <c r="BR265" i="4"/>
  <c r="BS265" i="4"/>
  <c r="BT265" i="4"/>
  <c r="BU265" i="4"/>
  <c r="BV265" i="4"/>
  <c r="BW265" i="4"/>
  <c r="BX265" i="4"/>
  <c r="BY265" i="4"/>
  <c r="BZ265" i="4"/>
  <c r="CA265" i="4"/>
  <c r="CB265" i="4"/>
  <c r="CC265" i="4"/>
  <c r="CD265" i="4"/>
  <c r="CE265" i="4"/>
  <c r="CF265" i="4"/>
  <c r="CG265" i="4"/>
  <c r="CH265" i="4"/>
  <c r="CI265" i="4"/>
  <c r="CJ265" i="4"/>
  <c r="CK265" i="4"/>
  <c r="CL265" i="4"/>
  <c r="CM265" i="4"/>
  <c r="CN265" i="4"/>
  <c r="CO265" i="4"/>
  <c r="CP265" i="4"/>
  <c r="CQ265" i="4"/>
  <c r="CR265" i="4"/>
  <c r="CS265" i="4"/>
  <c r="CT265" i="4"/>
  <c r="CU265" i="4"/>
  <c r="CV265" i="4"/>
  <c r="CW265" i="4"/>
  <c r="CX265" i="4"/>
  <c r="CY265" i="4"/>
  <c r="CZ265" i="4"/>
  <c r="DA265" i="4"/>
  <c r="DB265" i="4"/>
  <c r="DC265" i="4"/>
  <c r="DD265" i="4"/>
  <c r="DE265" i="4"/>
  <c r="DF265" i="4"/>
  <c r="DG265" i="4"/>
  <c r="DH265" i="4"/>
  <c r="DI265" i="4"/>
  <c r="DJ265" i="4"/>
  <c r="DK265" i="4"/>
  <c r="DL265" i="4"/>
  <c r="DM265" i="4"/>
  <c r="DN265" i="4"/>
  <c r="DO265" i="4"/>
  <c r="DP265" i="4"/>
  <c r="DQ265" i="4"/>
  <c r="DR265" i="4"/>
  <c r="DS265" i="4"/>
  <c r="DT265" i="4"/>
  <c r="DU265" i="4"/>
  <c r="DV265" i="4"/>
  <c r="DW265" i="4"/>
  <c r="DX265" i="4"/>
  <c r="DY265" i="4"/>
  <c r="DZ265" i="4"/>
  <c r="EA265" i="4"/>
  <c r="EB265" i="4"/>
  <c r="EC265" i="4"/>
  <c r="ED265" i="4"/>
  <c r="EE265" i="4"/>
  <c r="EF265" i="4"/>
  <c r="EG265" i="4"/>
  <c r="EH265" i="4"/>
  <c r="G266" i="4"/>
  <c r="J266" i="4"/>
  <c r="K266" i="4"/>
  <c r="L266" i="4"/>
  <c r="M266" i="4"/>
  <c r="N266" i="4"/>
  <c r="O266" i="4"/>
  <c r="P266" i="4"/>
  <c r="Q266" i="4"/>
  <c r="R266" i="4"/>
  <c r="S266" i="4"/>
  <c r="T266" i="4"/>
  <c r="U266" i="4"/>
  <c r="V266" i="4"/>
  <c r="W266" i="4"/>
  <c r="X266" i="4"/>
  <c r="Y266" i="4"/>
  <c r="Z266" i="4"/>
  <c r="AA266" i="4"/>
  <c r="AB266" i="4"/>
  <c r="AC266" i="4"/>
  <c r="AD266" i="4"/>
  <c r="AE266" i="4"/>
  <c r="AF266" i="4"/>
  <c r="AG266" i="4"/>
  <c r="AH266" i="4"/>
  <c r="AI266" i="4"/>
  <c r="AJ266" i="4"/>
  <c r="AK266" i="4"/>
  <c r="AL266" i="4"/>
  <c r="AM266" i="4"/>
  <c r="AN266" i="4"/>
  <c r="AO266" i="4"/>
  <c r="AP266" i="4"/>
  <c r="AQ266" i="4"/>
  <c r="AR266" i="4"/>
  <c r="AS266" i="4"/>
  <c r="AT266" i="4"/>
  <c r="AU266" i="4"/>
  <c r="AV266" i="4"/>
  <c r="AW266" i="4"/>
  <c r="AX266" i="4"/>
  <c r="AY266" i="4"/>
  <c r="AZ266" i="4"/>
  <c r="BA266" i="4"/>
  <c r="BB266" i="4"/>
  <c r="BC266" i="4"/>
  <c r="BD266" i="4"/>
  <c r="BE266" i="4"/>
  <c r="BF266" i="4"/>
  <c r="BG266" i="4"/>
  <c r="BH266" i="4"/>
  <c r="BI266" i="4"/>
  <c r="BJ266" i="4"/>
  <c r="BK266" i="4"/>
  <c r="BL266" i="4"/>
  <c r="BM266" i="4"/>
  <c r="BN266" i="4"/>
  <c r="BO266" i="4"/>
  <c r="BP266" i="4"/>
  <c r="BQ266" i="4"/>
  <c r="BR266" i="4"/>
  <c r="BS266" i="4"/>
  <c r="BT266" i="4"/>
  <c r="BU266" i="4"/>
  <c r="BV266" i="4"/>
  <c r="BW266" i="4"/>
  <c r="BX266" i="4"/>
  <c r="BY266" i="4"/>
  <c r="BZ266" i="4"/>
  <c r="CA266" i="4"/>
  <c r="CB266" i="4"/>
  <c r="CC266" i="4"/>
  <c r="CD266" i="4"/>
  <c r="CE266" i="4"/>
  <c r="CF266" i="4"/>
  <c r="CG266" i="4"/>
  <c r="CH266" i="4"/>
  <c r="CI266" i="4"/>
  <c r="CJ266" i="4"/>
  <c r="CK266" i="4"/>
  <c r="CL266" i="4"/>
  <c r="CM266" i="4"/>
  <c r="CN266" i="4"/>
  <c r="CO266" i="4"/>
  <c r="CP266" i="4"/>
  <c r="CQ266" i="4"/>
  <c r="CR266" i="4"/>
  <c r="CS266" i="4"/>
  <c r="CT266" i="4"/>
  <c r="CU266" i="4"/>
  <c r="CV266" i="4"/>
  <c r="CW266" i="4"/>
  <c r="CX266" i="4"/>
  <c r="CY266" i="4"/>
  <c r="CZ266" i="4"/>
  <c r="DA266" i="4"/>
  <c r="DB266" i="4"/>
  <c r="DC266" i="4"/>
  <c r="DD266" i="4"/>
  <c r="DE266" i="4"/>
  <c r="DF266" i="4"/>
  <c r="DG266" i="4"/>
  <c r="DH266" i="4"/>
  <c r="DI266" i="4"/>
  <c r="DJ266" i="4"/>
  <c r="DK266" i="4"/>
  <c r="DL266" i="4"/>
  <c r="DM266" i="4"/>
  <c r="DN266" i="4"/>
  <c r="DO266" i="4"/>
  <c r="DP266" i="4"/>
  <c r="DQ266" i="4"/>
  <c r="DR266" i="4"/>
  <c r="DS266" i="4"/>
  <c r="DT266" i="4"/>
  <c r="DU266" i="4"/>
  <c r="DV266" i="4"/>
  <c r="DW266" i="4"/>
  <c r="DX266" i="4"/>
  <c r="DY266" i="4"/>
  <c r="DZ266" i="4"/>
  <c r="EA266" i="4"/>
  <c r="EB266" i="4"/>
  <c r="EC266" i="4"/>
  <c r="ED266" i="4"/>
  <c r="EE266" i="4"/>
  <c r="EF266" i="4"/>
  <c r="EG266" i="4"/>
  <c r="EH266" i="4"/>
  <c r="F274" i="4"/>
  <c r="F275" i="4"/>
  <c r="J276" i="4"/>
  <c r="K276" i="4"/>
  <c r="L276" i="4"/>
  <c r="M276" i="4"/>
  <c r="N276" i="4"/>
  <c r="O276" i="4"/>
  <c r="P276" i="4"/>
  <c r="Q276" i="4"/>
  <c r="R276" i="4"/>
  <c r="S276" i="4"/>
  <c r="T276" i="4"/>
  <c r="U276" i="4"/>
  <c r="V276" i="4"/>
  <c r="W276" i="4"/>
  <c r="X276" i="4"/>
  <c r="Y276" i="4"/>
  <c r="Z276" i="4"/>
  <c r="AA276" i="4"/>
  <c r="AB276" i="4"/>
  <c r="AC276" i="4"/>
  <c r="AD276" i="4"/>
  <c r="AE276" i="4"/>
  <c r="AF276" i="4"/>
  <c r="AG276" i="4"/>
  <c r="AH276" i="4"/>
  <c r="AI276" i="4"/>
  <c r="AJ276" i="4"/>
  <c r="AK276" i="4"/>
  <c r="AL276" i="4"/>
  <c r="AM276" i="4"/>
  <c r="AN276" i="4"/>
  <c r="AO276" i="4"/>
  <c r="AP276" i="4"/>
  <c r="AQ276" i="4"/>
  <c r="AR276" i="4"/>
  <c r="AS276" i="4"/>
  <c r="AT276" i="4"/>
  <c r="AU276" i="4"/>
  <c r="AV276" i="4"/>
  <c r="AW276" i="4"/>
  <c r="AX276" i="4"/>
  <c r="AY276" i="4"/>
  <c r="AZ276" i="4"/>
  <c r="BA276" i="4"/>
  <c r="BB276" i="4"/>
  <c r="BC276" i="4"/>
  <c r="BD276" i="4"/>
  <c r="BE276" i="4"/>
  <c r="BF276" i="4"/>
  <c r="BG276" i="4"/>
  <c r="BH276" i="4"/>
  <c r="BI276" i="4"/>
  <c r="BJ276" i="4"/>
  <c r="BK276" i="4"/>
  <c r="BL276" i="4"/>
  <c r="BM276" i="4"/>
  <c r="BN276" i="4"/>
  <c r="BO276" i="4"/>
  <c r="BP276" i="4"/>
  <c r="BQ276" i="4"/>
  <c r="BR276" i="4"/>
  <c r="BS276" i="4"/>
  <c r="BT276" i="4"/>
  <c r="BU276" i="4"/>
  <c r="BV276" i="4"/>
  <c r="BW276" i="4"/>
  <c r="BX276" i="4"/>
  <c r="BY276" i="4"/>
  <c r="BZ276" i="4"/>
  <c r="CA276" i="4"/>
  <c r="CB276" i="4"/>
  <c r="CC276" i="4"/>
  <c r="CD276" i="4"/>
  <c r="CE276" i="4"/>
  <c r="CF276" i="4"/>
  <c r="CG276" i="4"/>
  <c r="CH276" i="4"/>
  <c r="CI276" i="4"/>
  <c r="CJ276" i="4"/>
  <c r="CK276" i="4"/>
  <c r="CL276" i="4"/>
  <c r="CM276" i="4"/>
  <c r="CN276" i="4"/>
  <c r="CO276" i="4"/>
  <c r="CP276" i="4"/>
  <c r="CQ276" i="4"/>
  <c r="CR276" i="4"/>
  <c r="CS276" i="4"/>
  <c r="CT276" i="4"/>
  <c r="CU276" i="4"/>
  <c r="CV276" i="4"/>
  <c r="CW276" i="4"/>
  <c r="CX276" i="4"/>
  <c r="CY276" i="4"/>
  <c r="CZ276" i="4"/>
  <c r="DA276" i="4"/>
  <c r="DB276" i="4"/>
  <c r="DC276" i="4"/>
  <c r="DD276" i="4"/>
  <c r="DE276" i="4"/>
  <c r="DF276" i="4"/>
  <c r="DG276" i="4"/>
  <c r="DH276" i="4"/>
  <c r="DI276" i="4"/>
  <c r="DJ276" i="4"/>
  <c r="DK276" i="4"/>
  <c r="DL276" i="4"/>
  <c r="DM276" i="4"/>
  <c r="DN276" i="4"/>
  <c r="DO276" i="4"/>
  <c r="DP276" i="4"/>
  <c r="DQ276" i="4"/>
  <c r="DR276" i="4"/>
  <c r="DS276" i="4"/>
  <c r="DT276" i="4"/>
  <c r="DU276" i="4"/>
  <c r="DV276" i="4"/>
  <c r="DW276" i="4"/>
  <c r="DX276" i="4"/>
  <c r="DY276" i="4"/>
  <c r="DZ276" i="4"/>
  <c r="EA276" i="4"/>
  <c r="EB276" i="4"/>
  <c r="EC276" i="4"/>
  <c r="ED276" i="4"/>
  <c r="EE276" i="4"/>
  <c r="EF276" i="4"/>
  <c r="EG276" i="4"/>
  <c r="EH276" i="4"/>
  <c r="H277" i="4"/>
  <c r="J277" i="4"/>
  <c r="K277" i="4"/>
  <c r="L277" i="4"/>
  <c r="M277" i="4"/>
  <c r="N277" i="4"/>
  <c r="O277" i="4"/>
  <c r="P277" i="4"/>
  <c r="Q277" i="4"/>
  <c r="R277" i="4"/>
  <c r="S277" i="4"/>
  <c r="T277" i="4"/>
  <c r="U277" i="4"/>
  <c r="V277" i="4"/>
  <c r="W277" i="4"/>
  <c r="X277" i="4"/>
  <c r="Y277" i="4"/>
  <c r="Z277" i="4"/>
  <c r="AA277" i="4"/>
  <c r="AB277" i="4"/>
  <c r="AC277" i="4"/>
  <c r="AD277" i="4"/>
  <c r="AE277" i="4"/>
  <c r="AF277" i="4"/>
  <c r="AG277" i="4"/>
  <c r="AH277" i="4"/>
  <c r="AI277" i="4"/>
  <c r="AJ277" i="4"/>
  <c r="AK277" i="4"/>
  <c r="AL277" i="4"/>
  <c r="AM277" i="4"/>
  <c r="AN277" i="4"/>
  <c r="AO277" i="4"/>
  <c r="AP277" i="4"/>
  <c r="AQ277" i="4"/>
  <c r="AR277" i="4"/>
  <c r="AS277" i="4"/>
  <c r="AT277" i="4"/>
  <c r="AU277" i="4"/>
  <c r="AV277" i="4"/>
  <c r="AW277" i="4"/>
  <c r="AX277" i="4"/>
  <c r="AY277" i="4"/>
  <c r="AZ277" i="4"/>
  <c r="BA277" i="4"/>
  <c r="BB277" i="4"/>
  <c r="BC277" i="4"/>
  <c r="BD277" i="4"/>
  <c r="BE277" i="4"/>
  <c r="BF277" i="4"/>
  <c r="BG277" i="4"/>
  <c r="BH277" i="4"/>
  <c r="BI277" i="4"/>
  <c r="BJ277" i="4"/>
  <c r="BK277" i="4"/>
  <c r="BL277" i="4"/>
  <c r="BM277" i="4"/>
  <c r="BN277" i="4"/>
  <c r="BO277" i="4"/>
  <c r="BP277" i="4"/>
  <c r="BQ277" i="4"/>
  <c r="BR277" i="4"/>
  <c r="BS277" i="4"/>
  <c r="BT277" i="4"/>
  <c r="BU277" i="4"/>
  <c r="BV277" i="4"/>
  <c r="BW277" i="4"/>
  <c r="BX277" i="4"/>
  <c r="BY277" i="4"/>
  <c r="BZ277" i="4"/>
  <c r="CA277" i="4"/>
  <c r="CB277" i="4"/>
  <c r="CC277" i="4"/>
  <c r="CD277" i="4"/>
  <c r="CE277" i="4"/>
  <c r="CF277" i="4"/>
  <c r="CG277" i="4"/>
  <c r="CH277" i="4"/>
  <c r="CI277" i="4"/>
  <c r="CJ277" i="4"/>
  <c r="CK277" i="4"/>
  <c r="CL277" i="4"/>
  <c r="CM277" i="4"/>
  <c r="CN277" i="4"/>
  <c r="CO277" i="4"/>
  <c r="CP277" i="4"/>
  <c r="CQ277" i="4"/>
  <c r="CR277" i="4"/>
  <c r="CS277" i="4"/>
  <c r="CT277" i="4"/>
  <c r="CU277" i="4"/>
  <c r="CV277" i="4"/>
  <c r="CW277" i="4"/>
  <c r="CX277" i="4"/>
  <c r="CY277" i="4"/>
  <c r="CZ277" i="4"/>
  <c r="DA277" i="4"/>
  <c r="DB277" i="4"/>
  <c r="DC277" i="4"/>
  <c r="DD277" i="4"/>
  <c r="DE277" i="4"/>
  <c r="DF277" i="4"/>
  <c r="DG277" i="4"/>
  <c r="DH277" i="4"/>
  <c r="DI277" i="4"/>
  <c r="DJ277" i="4"/>
  <c r="DK277" i="4"/>
  <c r="DL277" i="4"/>
  <c r="DM277" i="4"/>
  <c r="DN277" i="4"/>
  <c r="DO277" i="4"/>
  <c r="DP277" i="4"/>
  <c r="DQ277" i="4"/>
  <c r="DR277" i="4"/>
  <c r="DS277" i="4"/>
  <c r="DT277" i="4"/>
  <c r="DU277" i="4"/>
  <c r="DV277" i="4"/>
  <c r="DW277" i="4"/>
  <c r="DX277" i="4"/>
  <c r="DY277" i="4"/>
  <c r="DZ277" i="4"/>
  <c r="EA277" i="4"/>
  <c r="EB277" i="4"/>
  <c r="EC277" i="4"/>
  <c r="ED277" i="4"/>
  <c r="EE277" i="4"/>
  <c r="EF277" i="4"/>
  <c r="EG277" i="4"/>
  <c r="EH277" i="4"/>
  <c r="H278" i="4"/>
  <c r="J278" i="4"/>
  <c r="K278" i="4"/>
  <c r="L278" i="4"/>
  <c r="M278" i="4"/>
  <c r="N278" i="4"/>
  <c r="O278" i="4"/>
  <c r="P278" i="4"/>
  <c r="Q278" i="4"/>
  <c r="R278" i="4"/>
  <c r="S278" i="4"/>
  <c r="T278" i="4"/>
  <c r="U278" i="4"/>
  <c r="V278" i="4"/>
  <c r="W278" i="4"/>
  <c r="X278" i="4"/>
  <c r="Y278" i="4"/>
  <c r="Z278" i="4"/>
  <c r="AA278" i="4"/>
  <c r="AB278" i="4"/>
  <c r="AC278" i="4"/>
  <c r="AD278" i="4"/>
  <c r="AE278" i="4"/>
  <c r="AF278" i="4"/>
  <c r="AG278" i="4"/>
  <c r="AH278" i="4"/>
  <c r="AI278" i="4"/>
  <c r="AJ278" i="4"/>
  <c r="AK278" i="4"/>
  <c r="AL278" i="4"/>
  <c r="AM278" i="4"/>
  <c r="AN278" i="4"/>
  <c r="AO278" i="4"/>
  <c r="AP278" i="4"/>
  <c r="AQ278" i="4"/>
  <c r="AR278" i="4"/>
  <c r="AS278" i="4"/>
  <c r="AT278" i="4"/>
  <c r="AU278" i="4"/>
  <c r="AV278" i="4"/>
  <c r="AW278" i="4"/>
  <c r="AX278" i="4"/>
  <c r="AY278" i="4"/>
  <c r="AZ278" i="4"/>
  <c r="BA278" i="4"/>
  <c r="BB278" i="4"/>
  <c r="BC278" i="4"/>
  <c r="BD278" i="4"/>
  <c r="BE278" i="4"/>
  <c r="BF278" i="4"/>
  <c r="BG278" i="4"/>
  <c r="BH278" i="4"/>
  <c r="BI278" i="4"/>
  <c r="BJ278" i="4"/>
  <c r="BK278" i="4"/>
  <c r="BL278" i="4"/>
  <c r="BM278" i="4"/>
  <c r="BN278" i="4"/>
  <c r="BO278" i="4"/>
  <c r="BP278" i="4"/>
  <c r="BQ278" i="4"/>
  <c r="BR278" i="4"/>
  <c r="BS278" i="4"/>
  <c r="BT278" i="4"/>
  <c r="BU278" i="4"/>
  <c r="BV278" i="4"/>
  <c r="BW278" i="4"/>
  <c r="BX278" i="4"/>
  <c r="BY278" i="4"/>
  <c r="BZ278" i="4"/>
  <c r="CA278" i="4"/>
  <c r="CB278" i="4"/>
  <c r="CC278" i="4"/>
  <c r="CD278" i="4"/>
  <c r="CE278" i="4"/>
  <c r="CF278" i="4"/>
  <c r="CG278" i="4"/>
  <c r="CH278" i="4"/>
  <c r="CI278" i="4"/>
  <c r="CJ278" i="4"/>
  <c r="CK278" i="4"/>
  <c r="CL278" i="4"/>
  <c r="CM278" i="4"/>
  <c r="CN278" i="4"/>
  <c r="CO278" i="4"/>
  <c r="CP278" i="4"/>
  <c r="CQ278" i="4"/>
  <c r="CR278" i="4"/>
  <c r="CS278" i="4"/>
  <c r="CT278" i="4"/>
  <c r="CU278" i="4"/>
  <c r="CV278" i="4"/>
  <c r="CW278" i="4"/>
  <c r="CX278" i="4"/>
  <c r="CY278" i="4"/>
  <c r="CZ278" i="4"/>
  <c r="DA278" i="4"/>
  <c r="DB278" i="4"/>
  <c r="DC278" i="4"/>
  <c r="DD278" i="4"/>
  <c r="DE278" i="4"/>
  <c r="DF278" i="4"/>
  <c r="DG278" i="4"/>
  <c r="DH278" i="4"/>
  <c r="DI278" i="4"/>
  <c r="DJ278" i="4"/>
  <c r="DK278" i="4"/>
  <c r="DL278" i="4"/>
  <c r="DM278" i="4"/>
  <c r="DN278" i="4"/>
  <c r="DO278" i="4"/>
  <c r="DP278" i="4"/>
  <c r="DQ278" i="4"/>
  <c r="DR278" i="4"/>
  <c r="DS278" i="4"/>
  <c r="DT278" i="4"/>
  <c r="DU278" i="4"/>
  <c r="DV278" i="4"/>
  <c r="DW278" i="4"/>
  <c r="DX278" i="4"/>
  <c r="DY278" i="4"/>
  <c r="DZ278" i="4"/>
  <c r="EA278" i="4"/>
  <c r="EB278" i="4"/>
  <c r="EC278" i="4"/>
  <c r="ED278" i="4"/>
  <c r="EE278" i="4"/>
  <c r="EF278" i="4"/>
  <c r="EG278" i="4"/>
  <c r="EH278" i="4"/>
  <c r="H279" i="4"/>
  <c r="J279" i="4"/>
  <c r="K279" i="4"/>
  <c r="L279" i="4"/>
  <c r="M279" i="4"/>
  <c r="N279" i="4"/>
  <c r="O279" i="4"/>
  <c r="P279" i="4"/>
  <c r="Q279" i="4"/>
  <c r="R279" i="4"/>
  <c r="S279" i="4"/>
  <c r="T279" i="4"/>
  <c r="U279" i="4"/>
  <c r="V279" i="4"/>
  <c r="W279" i="4"/>
  <c r="X279" i="4"/>
  <c r="Y279" i="4"/>
  <c r="Z279" i="4"/>
  <c r="AA279" i="4"/>
  <c r="AB279" i="4"/>
  <c r="AC279" i="4"/>
  <c r="AD279" i="4"/>
  <c r="AE279" i="4"/>
  <c r="AF279" i="4"/>
  <c r="AG279" i="4"/>
  <c r="AH279" i="4"/>
  <c r="AI279" i="4"/>
  <c r="AJ279" i="4"/>
  <c r="AK279" i="4"/>
  <c r="AL279" i="4"/>
  <c r="AM279" i="4"/>
  <c r="AN279" i="4"/>
  <c r="AO279" i="4"/>
  <c r="AP279" i="4"/>
  <c r="AQ279" i="4"/>
  <c r="AR279" i="4"/>
  <c r="AS279" i="4"/>
  <c r="AT279" i="4"/>
  <c r="AU279" i="4"/>
  <c r="AV279" i="4"/>
  <c r="AW279" i="4"/>
  <c r="AX279" i="4"/>
  <c r="AY279" i="4"/>
  <c r="AZ279" i="4"/>
  <c r="BA279" i="4"/>
  <c r="BB279" i="4"/>
  <c r="BC279" i="4"/>
  <c r="BD279" i="4"/>
  <c r="BE279" i="4"/>
  <c r="BF279" i="4"/>
  <c r="BG279" i="4"/>
  <c r="BH279" i="4"/>
  <c r="BI279" i="4"/>
  <c r="BJ279" i="4"/>
  <c r="BK279" i="4"/>
  <c r="BL279" i="4"/>
  <c r="BM279" i="4"/>
  <c r="BN279" i="4"/>
  <c r="BO279" i="4"/>
  <c r="BP279" i="4"/>
  <c r="BQ279" i="4"/>
  <c r="BR279" i="4"/>
  <c r="BS279" i="4"/>
  <c r="BT279" i="4"/>
  <c r="BU279" i="4"/>
  <c r="BV279" i="4"/>
  <c r="BW279" i="4"/>
  <c r="BX279" i="4"/>
  <c r="BY279" i="4"/>
  <c r="BZ279" i="4"/>
  <c r="CA279" i="4"/>
  <c r="CB279" i="4"/>
  <c r="CC279" i="4"/>
  <c r="CD279" i="4"/>
  <c r="CE279" i="4"/>
  <c r="CF279" i="4"/>
  <c r="CG279" i="4"/>
  <c r="CH279" i="4"/>
  <c r="CI279" i="4"/>
  <c r="CJ279" i="4"/>
  <c r="CK279" i="4"/>
  <c r="CL279" i="4"/>
  <c r="CM279" i="4"/>
  <c r="CN279" i="4"/>
  <c r="CO279" i="4"/>
  <c r="CP279" i="4"/>
  <c r="CQ279" i="4"/>
  <c r="CR279" i="4"/>
  <c r="CS279" i="4"/>
  <c r="CT279" i="4"/>
  <c r="CU279" i="4"/>
  <c r="CV279" i="4"/>
  <c r="CW279" i="4"/>
  <c r="CX279" i="4"/>
  <c r="CY279" i="4"/>
  <c r="CZ279" i="4"/>
  <c r="DA279" i="4"/>
  <c r="DB279" i="4"/>
  <c r="DC279" i="4"/>
  <c r="DD279" i="4"/>
  <c r="DE279" i="4"/>
  <c r="DF279" i="4"/>
  <c r="DG279" i="4"/>
  <c r="DH279" i="4"/>
  <c r="DI279" i="4"/>
  <c r="DJ279" i="4"/>
  <c r="DK279" i="4"/>
  <c r="DL279" i="4"/>
  <c r="DM279" i="4"/>
  <c r="DN279" i="4"/>
  <c r="DO279" i="4"/>
  <c r="DP279" i="4"/>
  <c r="DQ279" i="4"/>
  <c r="DR279" i="4"/>
  <c r="DS279" i="4"/>
  <c r="DT279" i="4"/>
  <c r="DU279" i="4"/>
  <c r="DV279" i="4"/>
  <c r="DW279" i="4"/>
  <c r="DX279" i="4"/>
  <c r="DY279" i="4"/>
  <c r="DZ279" i="4"/>
  <c r="EA279" i="4"/>
  <c r="EB279" i="4"/>
  <c r="EC279" i="4"/>
  <c r="ED279" i="4"/>
  <c r="EE279" i="4"/>
  <c r="EF279" i="4"/>
  <c r="EG279" i="4"/>
  <c r="EH279" i="4"/>
  <c r="H280" i="4"/>
  <c r="J280" i="4"/>
  <c r="K280" i="4"/>
  <c r="L280" i="4"/>
  <c r="M280" i="4"/>
  <c r="N280" i="4"/>
  <c r="O280" i="4"/>
  <c r="P280" i="4"/>
  <c r="Q280" i="4"/>
  <c r="R280" i="4"/>
  <c r="S280" i="4"/>
  <c r="T280" i="4"/>
  <c r="U280" i="4"/>
  <c r="V280" i="4"/>
  <c r="W280" i="4"/>
  <c r="X280" i="4"/>
  <c r="Y280" i="4"/>
  <c r="Z280" i="4"/>
  <c r="AA280" i="4"/>
  <c r="AB280" i="4"/>
  <c r="AC280" i="4"/>
  <c r="AD280" i="4"/>
  <c r="AE280" i="4"/>
  <c r="AF280" i="4"/>
  <c r="AG280" i="4"/>
  <c r="AH280" i="4"/>
  <c r="AI280" i="4"/>
  <c r="AJ280" i="4"/>
  <c r="AK280" i="4"/>
  <c r="AL280" i="4"/>
  <c r="AM280" i="4"/>
  <c r="AN280" i="4"/>
  <c r="AO280" i="4"/>
  <c r="AP280" i="4"/>
  <c r="AQ280" i="4"/>
  <c r="AR280" i="4"/>
  <c r="AS280" i="4"/>
  <c r="AT280" i="4"/>
  <c r="AU280" i="4"/>
  <c r="AV280" i="4"/>
  <c r="AW280" i="4"/>
  <c r="AX280" i="4"/>
  <c r="AY280" i="4"/>
  <c r="AZ280" i="4"/>
  <c r="BA280" i="4"/>
  <c r="BB280" i="4"/>
  <c r="BC280" i="4"/>
  <c r="BD280" i="4"/>
  <c r="BE280" i="4"/>
  <c r="BF280" i="4"/>
  <c r="BG280" i="4"/>
  <c r="BH280" i="4"/>
  <c r="BI280" i="4"/>
  <c r="BJ280" i="4"/>
  <c r="BK280" i="4"/>
  <c r="BL280" i="4"/>
  <c r="BM280" i="4"/>
  <c r="BN280" i="4"/>
  <c r="BO280" i="4"/>
  <c r="BP280" i="4"/>
  <c r="BQ280" i="4"/>
  <c r="BR280" i="4"/>
  <c r="BS280" i="4"/>
  <c r="BT280" i="4"/>
  <c r="BU280" i="4"/>
  <c r="BV280" i="4"/>
  <c r="BW280" i="4"/>
  <c r="BX280" i="4"/>
  <c r="BY280" i="4"/>
  <c r="BZ280" i="4"/>
  <c r="CA280" i="4"/>
  <c r="CB280" i="4"/>
  <c r="CC280" i="4"/>
  <c r="CD280" i="4"/>
  <c r="CE280" i="4"/>
  <c r="CF280" i="4"/>
  <c r="CG280" i="4"/>
  <c r="CH280" i="4"/>
  <c r="CI280" i="4"/>
  <c r="CJ280" i="4"/>
  <c r="CK280" i="4"/>
  <c r="CL280" i="4"/>
  <c r="CM280" i="4"/>
  <c r="CN280" i="4"/>
  <c r="CO280" i="4"/>
  <c r="CP280" i="4"/>
  <c r="CQ280" i="4"/>
  <c r="CR280" i="4"/>
  <c r="CS280" i="4"/>
  <c r="CT280" i="4"/>
  <c r="CU280" i="4"/>
  <c r="CV280" i="4"/>
  <c r="CW280" i="4"/>
  <c r="CX280" i="4"/>
  <c r="CY280" i="4"/>
  <c r="CZ280" i="4"/>
  <c r="DA280" i="4"/>
  <c r="DB280" i="4"/>
  <c r="DC280" i="4"/>
  <c r="DD280" i="4"/>
  <c r="DE280" i="4"/>
  <c r="DF280" i="4"/>
  <c r="DG280" i="4"/>
  <c r="DH280" i="4"/>
  <c r="DI280" i="4"/>
  <c r="DJ280" i="4"/>
  <c r="DK280" i="4"/>
  <c r="DL280" i="4"/>
  <c r="DM280" i="4"/>
  <c r="DN280" i="4"/>
  <c r="DO280" i="4"/>
  <c r="DP280" i="4"/>
  <c r="DQ280" i="4"/>
  <c r="DR280" i="4"/>
  <c r="DS280" i="4"/>
  <c r="DT280" i="4"/>
  <c r="DU280" i="4"/>
  <c r="DV280" i="4"/>
  <c r="DW280" i="4"/>
  <c r="DX280" i="4"/>
  <c r="DY280" i="4"/>
  <c r="DZ280" i="4"/>
  <c r="EA280" i="4"/>
  <c r="EB280" i="4"/>
  <c r="EC280" i="4"/>
  <c r="ED280" i="4"/>
  <c r="EE280" i="4"/>
  <c r="EF280" i="4"/>
  <c r="EG280" i="4"/>
  <c r="EH280" i="4"/>
  <c r="J283" i="4"/>
  <c r="K283" i="4"/>
  <c r="L283" i="4"/>
  <c r="M283" i="4"/>
  <c r="N283" i="4"/>
  <c r="O283" i="4"/>
  <c r="P283" i="4"/>
  <c r="Q283" i="4"/>
  <c r="R283" i="4"/>
  <c r="S283" i="4"/>
  <c r="T283" i="4"/>
  <c r="U283" i="4"/>
  <c r="V283" i="4"/>
  <c r="W283" i="4"/>
  <c r="X283" i="4"/>
  <c r="Y283" i="4"/>
  <c r="Z283" i="4"/>
  <c r="AA283" i="4"/>
  <c r="AB283" i="4"/>
  <c r="AC283" i="4"/>
  <c r="AD283" i="4"/>
  <c r="AE283" i="4"/>
  <c r="AF283" i="4"/>
  <c r="AG283" i="4"/>
  <c r="AH283" i="4"/>
  <c r="AI283" i="4"/>
  <c r="AJ283" i="4"/>
  <c r="AK283" i="4"/>
  <c r="AL283" i="4"/>
  <c r="AM283" i="4"/>
  <c r="AN283" i="4"/>
  <c r="AO283" i="4"/>
  <c r="AP283" i="4"/>
  <c r="AQ283" i="4"/>
  <c r="AR283" i="4"/>
  <c r="AS283" i="4"/>
  <c r="AT283" i="4"/>
  <c r="AU283" i="4"/>
  <c r="AV283" i="4"/>
  <c r="AW283" i="4"/>
  <c r="AX283" i="4"/>
  <c r="AY283" i="4"/>
  <c r="AZ283" i="4"/>
  <c r="BA283" i="4"/>
  <c r="BB283" i="4"/>
  <c r="BC283" i="4"/>
  <c r="BD283" i="4"/>
  <c r="BE283" i="4"/>
  <c r="BF283" i="4"/>
  <c r="BG283" i="4"/>
  <c r="BH283" i="4"/>
  <c r="BI283" i="4"/>
  <c r="BJ283" i="4"/>
  <c r="BK283" i="4"/>
  <c r="BL283" i="4"/>
  <c r="BM283" i="4"/>
  <c r="BN283" i="4"/>
  <c r="BO283" i="4"/>
  <c r="BP283" i="4"/>
  <c r="BQ283" i="4"/>
  <c r="BR283" i="4"/>
  <c r="BS283" i="4"/>
  <c r="BT283" i="4"/>
  <c r="BU283" i="4"/>
  <c r="BV283" i="4"/>
  <c r="BW283" i="4"/>
  <c r="BX283" i="4"/>
  <c r="BY283" i="4"/>
  <c r="BZ283" i="4"/>
  <c r="CA283" i="4"/>
  <c r="CB283" i="4"/>
  <c r="CC283" i="4"/>
  <c r="CD283" i="4"/>
  <c r="CE283" i="4"/>
  <c r="CF283" i="4"/>
  <c r="CG283" i="4"/>
  <c r="CH283" i="4"/>
  <c r="CI283" i="4"/>
  <c r="CJ283" i="4"/>
  <c r="CK283" i="4"/>
  <c r="CL283" i="4"/>
  <c r="CM283" i="4"/>
  <c r="CN283" i="4"/>
  <c r="CO283" i="4"/>
  <c r="CP283" i="4"/>
  <c r="CQ283" i="4"/>
  <c r="CR283" i="4"/>
  <c r="CS283" i="4"/>
  <c r="CT283" i="4"/>
  <c r="CU283" i="4"/>
  <c r="CV283" i="4"/>
  <c r="CW283" i="4"/>
  <c r="CX283" i="4"/>
  <c r="CY283" i="4"/>
  <c r="CZ283" i="4"/>
  <c r="DA283" i="4"/>
  <c r="DB283" i="4"/>
  <c r="DC283" i="4"/>
  <c r="DD283" i="4"/>
  <c r="DE283" i="4"/>
  <c r="DF283" i="4"/>
  <c r="DG283" i="4"/>
  <c r="DH283" i="4"/>
  <c r="DI283" i="4"/>
  <c r="DJ283" i="4"/>
  <c r="DK283" i="4"/>
  <c r="DL283" i="4"/>
  <c r="DM283" i="4"/>
  <c r="DN283" i="4"/>
  <c r="DO283" i="4"/>
  <c r="DP283" i="4"/>
  <c r="DQ283" i="4"/>
  <c r="DR283" i="4"/>
  <c r="DS283" i="4"/>
  <c r="DT283" i="4"/>
  <c r="DU283" i="4"/>
  <c r="DV283" i="4"/>
  <c r="DW283" i="4"/>
  <c r="DX283" i="4"/>
  <c r="DY283" i="4"/>
  <c r="DZ283" i="4"/>
  <c r="EA283" i="4"/>
  <c r="EB283" i="4"/>
  <c r="EC283" i="4"/>
  <c r="ED283" i="4"/>
  <c r="EE283" i="4"/>
  <c r="EF283" i="4"/>
  <c r="EG283" i="4"/>
  <c r="EH283" i="4"/>
  <c r="H288" i="4"/>
  <c r="J288" i="4"/>
  <c r="K288" i="4"/>
  <c r="L288" i="4"/>
  <c r="N288" i="4"/>
  <c r="H289" i="4"/>
  <c r="J289" i="4"/>
  <c r="K289" i="4"/>
  <c r="L289" i="4"/>
  <c r="N289" i="4"/>
  <c r="H290" i="4"/>
  <c r="J290" i="4"/>
  <c r="K290" i="4"/>
  <c r="L290" i="4"/>
  <c r="N290" i="4"/>
  <c r="H291" i="4"/>
  <c r="J291" i="4"/>
  <c r="K291" i="4"/>
  <c r="L291" i="4"/>
  <c r="N291" i="4"/>
  <c r="H292" i="4"/>
  <c r="J292" i="4"/>
  <c r="K292" i="4"/>
  <c r="L292" i="4"/>
  <c r="N292" i="4"/>
  <c r="H293" i="4"/>
  <c r="J293" i="4"/>
  <c r="K293" i="4"/>
  <c r="L293" i="4"/>
  <c r="N293" i="4"/>
  <c r="H296" i="4"/>
  <c r="J296" i="4"/>
  <c r="K296" i="4"/>
  <c r="L296" i="4"/>
  <c r="N296" i="4"/>
  <c r="H297" i="4"/>
  <c r="J297" i="4"/>
  <c r="K297" i="4"/>
  <c r="L297" i="4"/>
  <c r="N297" i="4"/>
  <c r="H301" i="4"/>
  <c r="J301" i="4"/>
  <c r="K301" i="4"/>
  <c r="L301" i="4"/>
  <c r="N301" i="4"/>
  <c r="H304" i="4"/>
  <c r="J304" i="4"/>
  <c r="K304" i="4"/>
  <c r="L304" i="4"/>
  <c r="N304" i="4"/>
  <c r="H307" i="4"/>
  <c r="J307" i="4"/>
  <c r="K307" i="4"/>
  <c r="L307" i="4"/>
  <c r="N307" i="4"/>
  <c r="H308" i="4"/>
  <c r="J308" i="4"/>
  <c r="K308" i="4"/>
  <c r="L308" i="4"/>
  <c r="N308" i="4"/>
  <c r="H310" i="4"/>
  <c r="J310" i="4"/>
  <c r="K310" i="4"/>
  <c r="L310" i="4"/>
  <c r="N310" i="4"/>
  <c r="H312" i="4"/>
  <c r="J312" i="4"/>
  <c r="K312" i="4"/>
  <c r="L312" i="4"/>
  <c r="N312" i="4"/>
  <c r="H313" i="4"/>
  <c r="J313" i="4"/>
  <c r="K313" i="4"/>
  <c r="L313" i="4"/>
  <c r="N313" i="4"/>
  <c r="H315" i="4"/>
  <c r="J315" i="4"/>
  <c r="K315" i="4"/>
  <c r="L315" i="4"/>
  <c r="N315" i="4"/>
  <c r="H317" i="4"/>
  <c r="J317" i="4"/>
  <c r="K317" i="4"/>
  <c r="L317" i="4"/>
  <c r="N317" i="4"/>
  <c r="H319" i="4"/>
  <c r="J319" i="4"/>
  <c r="K319" i="4"/>
  <c r="L319" i="4"/>
  <c r="N319" i="4"/>
  <c r="H320" i="4"/>
  <c r="J320" i="4"/>
  <c r="K320" i="4"/>
  <c r="L320" i="4"/>
  <c r="N320" i="4"/>
  <c r="F2" i="25"/>
  <c r="F200" i="25"/>
  <c r="K200" i="25"/>
  <c r="L200" i="25"/>
  <c r="M200" i="25"/>
  <c r="N200" i="25"/>
  <c r="O200" i="25"/>
  <c r="F201" i="25"/>
  <c r="K201" i="25"/>
  <c r="L201" i="25"/>
  <c r="M201" i="25"/>
  <c r="N201" i="25"/>
  <c r="O201" i="25"/>
  <c r="F202" i="25"/>
  <c r="K202" i="25"/>
  <c r="L202" i="25"/>
  <c r="M202" i="25"/>
  <c r="N202" i="25"/>
  <c r="O202" i="25"/>
  <c r="F203" i="25"/>
  <c r="K203" i="25"/>
  <c r="L203" i="25"/>
  <c r="M203" i="25"/>
  <c r="N203" i="25"/>
  <c r="O203" i="25"/>
  <c r="F205" i="25"/>
  <c r="K205" i="25"/>
  <c r="L205" i="25"/>
  <c r="M205" i="25"/>
  <c r="N205" i="25"/>
  <c r="O205" i="25"/>
  <c r="F206" i="25"/>
  <c r="K206" i="25"/>
  <c r="L206" i="25"/>
  <c r="M206" i="25"/>
  <c r="N206" i="25"/>
  <c r="O206" i="25"/>
  <c r="F207" i="25"/>
  <c r="K207" i="25"/>
  <c r="L207" i="25"/>
  <c r="M207" i="25"/>
  <c r="N207" i="25"/>
  <c r="O207" i="25"/>
  <c r="F214" i="25"/>
  <c r="F216" i="25"/>
  <c r="F220" i="25"/>
  <c r="K220" i="25"/>
  <c r="L220" i="25"/>
  <c r="M220" i="25"/>
  <c r="N220" i="25"/>
  <c r="O220" i="25"/>
  <c r="F222" i="25"/>
  <c r="K222" i="25"/>
  <c r="L222" i="25"/>
  <c r="M222" i="25"/>
  <c r="N222" i="25"/>
  <c r="O222" i="25"/>
  <c r="F224" i="25"/>
  <c r="K224" i="25"/>
  <c r="L224" i="25"/>
  <c r="M224" i="25"/>
  <c r="N224" i="25"/>
  <c r="O224" i="25"/>
  <c r="F226" i="25"/>
  <c r="K226" i="25"/>
  <c r="L226" i="25"/>
  <c r="M226" i="25"/>
  <c r="N226" i="25"/>
  <c r="O226" i="25"/>
  <c r="F232" i="25"/>
  <c r="K232" i="25"/>
  <c r="L232" i="25"/>
  <c r="M232" i="25"/>
  <c r="N232" i="25"/>
  <c r="O232" i="25"/>
  <c r="F235" i="25"/>
  <c r="K235" i="25"/>
  <c r="L235" i="25"/>
  <c r="M235" i="25"/>
  <c r="N235" i="25"/>
  <c r="O235" i="25"/>
  <c r="F237" i="25"/>
  <c r="K237" i="25"/>
  <c r="L237" i="25"/>
  <c r="M237" i="25"/>
  <c r="N237" i="25"/>
  <c r="O237" i="25"/>
  <c r="F238" i="25"/>
  <c r="K238" i="25"/>
  <c r="L238" i="25"/>
  <c r="M238" i="25"/>
  <c r="N238" i="25"/>
  <c r="O238" i="25"/>
  <c r="F313" i="25"/>
  <c r="F314" i="25"/>
  <c r="F319" i="25"/>
  <c r="G3" i="6"/>
  <c r="H21" i="6"/>
  <c r="J21" i="6"/>
  <c r="K21" i="6"/>
  <c r="L21" i="6"/>
  <c r="M21" i="6"/>
  <c r="N21" i="6"/>
  <c r="O21" i="6"/>
  <c r="P21" i="6"/>
  <c r="Q21" i="6"/>
  <c r="R21" i="6"/>
  <c r="S21" i="6"/>
  <c r="T21" i="6"/>
  <c r="U21" i="6"/>
  <c r="V21" i="6"/>
  <c r="W21" i="6"/>
  <c r="H23" i="6"/>
  <c r="J23" i="6"/>
  <c r="K23" i="6"/>
  <c r="L23" i="6"/>
  <c r="M23" i="6"/>
  <c r="N23" i="6"/>
  <c r="O23" i="6"/>
  <c r="P23" i="6"/>
  <c r="Q23" i="6"/>
  <c r="R23" i="6"/>
  <c r="S23" i="6"/>
  <c r="T23" i="6"/>
  <c r="U23" i="6"/>
  <c r="V23" i="6"/>
  <c r="W23" i="6"/>
  <c r="H25" i="6"/>
  <c r="J25" i="6"/>
  <c r="K25" i="6"/>
  <c r="L25" i="6"/>
  <c r="M25" i="6"/>
  <c r="N25" i="6"/>
  <c r="O25" i="6"/>
  <c r="P25" i="6"/>
  <c r="Q25" i="6"/>
  <c r="R25" i="6"/>
  <c r="S25" i="6"/>
  <c r="T25" i="6"/>
  <c r="U25" i="6"/>
  <c r="V25" i="6"/>
  <c r="W25" i="6"/>
  <c r="H30" i="6"/>
  <c r="J30" i="6"/>
  <c r="K30" i="6"/>
  <c r="L30" i="6"/>
  <c r="M30" i="6"/>
  <c r="N30" i="6"/>
  <c r="O30" i="6"/>
  <c r="P30" i="6"/>
  <c r="Q30" i="6"/>
  <c r="R30" i="6"/>
  <c r="S30" i="6"/>
  <c r="T30" i="6"/>
  <c r="U30" i="6"/>
  <c r="H31" i="6"/>
  <c r="K31" i="6"/>
  <c r="L31" i="6"/>
  <c r="M31" i="6"/>
  <c r="N31" i="6"/>
  <c r="O31" i="6"/>
  <c r="P31" i="6"/>
  <c r="Q31" i="6"/>
  <c r="R31" i="6"/>
  <c r="H32" i="6"/>
  <c r="J32" i="6"/>
  <c r="K32" i="6"/>
  <c r="L32" i="6"/>
  <c r="M32" i="6"/>
  <c r="N32" i="6"/>
  <c r="O32" i="6"/>
  <c r="P32" i="6"/>
  <c r="Q32" i="6"/>
  <c r="R32" i="6"/>
  <c r="S32" i="6"/>
  <c r="T32" i="6"/>
  <c r="U32" i="6"/>
  <c r="M33" i="6"/>
  <c r="N33" i="6"/>
  <c r="O33" i="6"/>
  <c r="P33" i="6"/>
  <c r="Q33" i="6"/>
  <c r="R33" i="6"/>
  <c r="F34" i="6"/>
  <c r="F35" i="6"/>
  <c r="H42" i="6"/>
  <c r="J42" i="6"/>
  <c r="K42" i="6"/>
  <c r="L42" i="6"/>
  <c r="M42" i="6"/>
  <c r="N42" i="6"/>
  <c r="O42" i="6"/>
  <c r="P42" i="6"/>
  <c r="Q42" i="6"/>
  <c r="R42" i="6"/>
  <c r="S42" i="6"/>
  <c r="T42" i="6"/>
  <c r="U42" i="6"/>
  <c r="V42" i="6"/>
  <c r="W42" i="6"/>
  <c r="H43" i="6"/>
  <c r="J43" i="6"/>
  <c r="K43" i="6"/>
  <c r="L43" i="6"/>
  <c r="M43" i="6"/>
  <c r="N43" i="6"/>
  <c r="O43" i="6"/>
  <c r="P43" i="6"/>
  <c r="Q43" i="6"/>
  <c r="R43" i="6"/>
  <c r="S43" i="6"/>
  <c r="T43" i="6"/>
  <c r="U43" i="6"/>
  <c r="V43" i="6"/>
  <c r="W43" i="6"/>
  <c r="J44" i="6"/>
  <c r="K44" i="6"/>
  <c r="L44" i="6"/>
  <c r="M44" i="6"/>
  <c r="N44" i="6"/>
  <c r="O44" i="6"/>
  <c r="P44" i="6"/>
  <c r="Q44" i="6"/>
  <c r="R44" i="6"/>
  <c r="S44" i="6"/>
  <c r="T44" i="6"/>
  <c r="U44" i="6"/>
  <c r="V44" i="6"/>
  <c r="W44" i="6"/>
  <c r="H46" i="6"/>
  <c r="J46" i="6"/>
  <c r="K46" i="6"/>
  <c r="L46" i="6"/>
  <c r="M46" i="6"/>
  <c r="N46" i="6"/>
  <c r="O46" i="6"/>
  <c r="P46" i="6"/>
  <c r="Q46" i="6"/>
  <c r="R46" i="6"/>
  <c r="S46" i="6"/>
  <c r="T46" i="6"/>
  <c r="U46" i="6"/>
  <c r="V46" i="6"/>
  <c r="W46" i="6"/>
  <c r="H53" i="6"/>
  <c r="K53" i="6"/>
  <c r="L53" i="6"/>
  <c r="M53" i="6"/>
  <c r="N53" i="6"/>
  <c r="O53" i="6"/>
  <c r="P53" i="6"/>
  <c r="Q53" i="6"/>
  <c r="R53" i="6"/>
  <c r="H54" i="6"/>
  <c r="K54" i="6"/>
  <c r="L54" i="6"/>
  <c r="M54" i="6"/>
  <c r="N54" i="6"/>
  <c r="O54" i="6"/>
  <c r="P54" i="6"/>
  <c r="Q54" i="6"/>
  <c r="R54" i="6"/>
  <c r="H61" i="6"/>
  <c r="J61" i="6"/>
  <c r="K61" i="6"/>
  <c r="L61" i="6"/>
  <c r="M61" i="6"/>
  <c r="N61" i="6"/>
  <c r="O61" i="6"/>
  <c r="P61" i="6"/>
  <c r="Q61" i="6"/>
  <c r="R61" i="6"/>
  <c r="S61" i="6"/>
  <c r="T61" i="6"/>
  <c r="U61" i="6"/>
  <c r="H65" i="6"/>
  <c r="J65" i="6"/>
  <c r="K65" i="6"/>
  <c r="L65" i="6"/>
  <c r="M65" i="6"/>
  <c r="N65" i="6"/>
  <c r="O65" i="6"/>
  <c r="P65" i="6"/>
  <c r="Q65" i="6"/>
  <c r="R65" i="6"/>
  <c r="S65" i="6"/>
  <c r="T65" i="6"/>
  <c r="U65" i="6"/>
  <c r="H67" i="6"/>
  <c r="J67" i="6"/>
  <c r="K67" i="6"/>
  <c r="L67" i="6"/>
  <c r="M67" i="6"/>
  <c r="N67" i="6"/>
  <c r="O67" i="6"/>
  <c r="P67" i="6"/>
  <c r="Q67" i="6"/>
  <c r="R67" i="6"/>
  <c r="S67" i="6"/>
  <c r="T67" i="6"/>
  <c r="U67" i="6"/>
  <c r="V67" i="6"/>
  <c r="W67" i="6"/>
  <c r="H68" i="6"/>
  <c r="K68" i="6"/>
  <c r="L68" i="6"/>
  <c r="M68" i="6"/>
  <c r="N68" i="6"/>
  <c r="O68" i="6"/>
  <c r="P68" i="6"/>
  <c r="Q68" i="6"/>
  <c r="R68" i="6"/>
  <c r="H69" i="6"/>
  <c r="J69" i="6"/>
  <c r="K69" i="6"/>
  <c r="L69" i="6"/>
  <c r="M69" i="6"/>
  <c r="N69" i="6"/>
  <c r="O69" i="6"/>
  <c r="P69" i="6"/>
  <c r="Q69" i="6"/>
  <c r="R69" i="6"/>
  <c r="S69" i="6"/>
  <c r="T69" i="6"/>
  <c r="U69" i="6"/>
  <c r="V69" i="6"/>
  <c r="W69" i="6"/>
  <c r="H71" i="6"/>
  <c r="J71" i="6"/>
  <c r="K71" i="6"/>
  <c r="L71" i="6"/>
  <c r="M71" i="6"/>
  <c r="N71" i="6"/>
  <c r="O71" i="6"/>
  <c r="P71" i="6"/>
  <c r="Q71" i="6"/>
  <c r="R71" i="6"/>
  <c r="S71" i="6"/>
  <c r="T71" i="6"/>
  <c r="U71" i="6"/>
  <c r="V71" i="6"/>
  <c r="W71" i="6"/>
  <c r="F72" i="6"/>
  <c r="G3" i="1"/>
  <c r="F97" i="1"/>
  <c r="H128" i="1"/>
  <c r="J128" i="1"/>
  <c r="K128" i="1"/>
  <c r="L128" i="1"/>
  <c r="M128" i="1"/>
  <c r="N128" i="1"/>
  <c r="O128" i="1"/>
  <c r="P128" i="1"/>
  <c r="Q128" i="1"/>
  <c r="R128" i="1"/>
  <c r="S128" i="1"/>
  <c r="T128" i="1"/>
  <c r="U128" i="1"/>
  <c r="V128" i="1"/>
  <c r="W128" i="1"/>
  <c r="X128" i="1"/>
  <c r="Y128" i="1"/>
  <c r="Z128" i="1"/>
  <c r="AA128" i="1"/>
  <c r="AB128" i="1"/>
  <c r="AC128" i="1"/>
  <c r="AD128" i="1"/>
  <c r="AE128" i="1"/>
  <c r="AF128" i="1"/>
  <c r="AG128" i="1"/>
  <c r="AH128" i="1"/>
  <c r="AI128" i="1"/>
  <c r="AJ128" i="1"/>
  <c r="AK128" i="1"/>
  <c r="AL128" i="1"/>
  <c r="AM128" i="1"/>
  <c r="AN128" i="1"/>
  <c r="AO128" i="1"/>
  <c r="AP128" i="1"/>
  <c r="AQ128" i="1"/>
  <c r="AR128" i="1"/>
  <c r="AS128" i="1"/>
  <c r="AT128" i="1"/>
  <c r="AU128" i="1"/>
  <c r="AV128" i="1"/>
  <c r="AW128" i="1"/>
  <c r="AX128" i="1"/>
  <c r="AY128" i="1"/>
  <c r="AZ128" i="1"/>
  <c r="BA128" i="1"/>
  <c r="BB128" i="1"/>
  <c r="BC128" i="1"/>
  <c r="BD128" i="1"/>
  <c r="BE128" i="1"/>
  <c r="BF128" i="1"/>
  <c r="BG128" i="1"/>
  <c r="BH128" i="1"/>
  <c r="BI128" i="1"/>
  <c r="BJ128" i="1"/>
  <c r="BK128" i="1"/>
  <c r="BL128" i="1"/>
  <c r="BM128" i="1"/>
  <c r="BN128" i="1"/>
  <c r="BO128" i="1"/>
  <c r="BP128" i="1"/>
  <c r="BQ128" i="1"/>
  <c r="BR128" i="1"/>
  <c r="BS128" i="1"/>
  <c r="BT128" i="1"/>
  <c r="BU128" i="1"/>
  <c r="BV128" i="1"/>
  <c r="BW128" i="1"/>
  <c r="BX128" i="1"/>
  <c r="BY128" i="1"/>
  <c r="BZ128" i="1"/>
  <c r="CA128" i="1"/>
  <c r="CB128" i="1"/>
  <c r="CC128" i="1"/>
  <c r="CD128" i="1"/>
  <c r="CE128" i="1"/>
  <c r="CF128" i="1"/>
  <c r="CG128" i="1"/>
  <c r="CH128" i="1"/>
  <c r="CI128" i="1"/>
  <c r="CJ128" i="1"/>
  <c r="CK128" i="1"/>
  <c r="CL128" i="1"/>
  <c r="CM128" i="1"/>
  <c r="CN128" i="1"/>
  <c r="CO128" i="1"/>
  <c r="CP128" i="1"/>
  <c r="CQ128" i="1"/>
  <c r="CR128" i="1"/>
  <c r="CS128" i="1"/>
  <c r="CT128" i="1"/>
  <c r="CU128" i="1"/>
  <c r="CV128" i="1"/>
  <c r="CW128" i="1"/>
  <c r="CX128" i="1"/>
  <c r="CY128" i="1"/>
  <c r="CZ128" i="1"/>
  <c r="DA128" i="1"/>
  <c r="DB128" i="1"/>
  <c r="DC128" i="1"/>
  <c r="DD128" i="1"/>
  <c r="DE128" i="1"/>
  <c r="DF128" i="1"/>
  <c r="DG128" i="1"/>
  <c r="DH128" i="1"/>
  <c r="DI128" i="1"/>
  <c r="DJ128" i="1"/>
  <c r="DK128" i="1"/>
  <c r="DL128" i="1"/>
  <c r="DM128" i="1"/>
  <c r="DN128" i="1"/>
  <c r="DO128" i="1"/>
  <c r="DP128" i="1"/>
  <c r="DQ128" i="1"/>
  <c r="DR128" i="1"/>
  <c r="DS128" i="1"/>
  <c r="DT128" i="1"/>
  <c r="DU128" i="1"/>
  <c r="DV128" i="1"/>
  <c r="DW128" i="1"/>
  <c r="DX128" i="1"/>
  <c r="DY128" i="1"/>
  <c r="DZ128" i="1"/>
  <c r="EA128" i="1"/>
  <c r="EB128" i="1"/>
  <c r="EC128" i="1"/>
  <c r="ED128" i="1"/>
  <c r="EE128" i="1"/>
  <c r="EF128" i="1"/>
  <c r="EG128" i="1"/>
  <c r="EH128" i="1"/>
  <c r="H130" i="1"/>
  <c r="J130" i="1"/>
  <c r="K130" i="1"/>
  <c r="L130" i="1"/>
  <c r="M130" i="1"/>
  <c r="N130" i="1"/>
  <c r="O130" i="1"/>
  <c r="P130" i="1"/>
  <c r="Q130" i="1"/>
  <c r="R130" i="1"/>
  <c r="S130" i="1"/>
  <c r="T130" i="1"/>
  <c r="U130" i="1"/>
  <c r="V130" i="1"/>
  <c r="W130" i="1"/>
  <c r="X130" i="1"/>
  <c r="Y130" i="1"/>
  <c r="Z130" i="1"/>
  <c r="AA130" i="1"/>
  <c r="AB130" i="1"/>
  <c r="AC130" i="1"/>
  <c r="AD130" i="1"/>
  <c r="AE130" i="1"/>
  <c r="AF130" i="1"/>
  <c r="AG130" i="1"/>
  <c r="AH130" i="1"/>
  <c r="AI130" i="1"/>
  <c r="AJ130" i="1"/>
  <c r="AK130" i="1"/>
  <c r="AL130" i="1"/>
  <c r="AM130" i="1"/>
  <c r="AN130" i="1"/>
  <c r="AO130" i="1"/>
  <c r="AP130" i="1"/>
  <c r="AQ130" i="1"/>
  <c r="AR130" i="1"/>
  <c r="AS130" i="1"/>
  <c r="AT130" i="1"/>
  <c r="AU130" i="1"/>
  <c r="AV130" i="1"/>
  <c r="AW130" i="1"/>
  <c r="AX130" i="1"/>
  <c r="AY130" i="1"/>
  <c r="AZ130" i="1"/>
  <c r="BA130" i="1"/>
  <c r="BB130" i="1"/>
  <c r="BC130" i="1"/>
  <c r="BD130" i="1"/>
  <c r="BE130" i="1"/>
  <c r="BF130" i="1"/>
  <c r="BG130" i="1"/>
  <c r="BH130" i="1"/>
  <c r="BI130" i="1"/>
  <c r="BJ130" i="1"/>
  <c r="BK130" i="1"/>
  <c r="BL130" i="1"/>
  <c r="BM130" i="1"/>
  <c r="BN130" i="1"/>
  <c r="BO130" i="1"/>
  <c r="BP130" i="1"/>
  <c r="BQ130" i="1"/>
  <c r="BR130" i="1"/>
  <c r="BS130" i="1"/>
  <c r="BT130" i="1"/>
  <c r="BU130" i="1"/>
  <c r="BV130" i="1"/>
  <c r="BW130" i="1"/>
  <c r="BX130" i="1"/>
  <c r="BY130" i="1"/>
  <c r="BZ130" i="1"/>
  <c r="CA130" i="1"/>
  <c r="CB130" i="1"/>
  <c r="CC130" i="1"/>
  <c r="CD130" i="1"/>
  <c r="CE130" i="1"/>
  <c r="CF130" i="1"/>
  <c r="CG130" i="1"/>
  <c r="CH130" i="1"/>
  <c r="CI130" i="1"/>
  <c r="CJ130" i="1"/>
  <c r="CK130" i="1"/>
  <c r="CL130" i="1"/>
  <c r="CM130" i="1"/>
  <c r="CN130" i="1"/>
  <c r="CO130" i="1"/>
  <c r="CP130" i="1"/>
  <c r="CQ130" i="1"/>
  <c r="CR130" i="1"/>
  <c r="CS130" i="1"/>
  <c r="CT130" i="1"/>
  <c r="CU130" i="1"/>
  <c r="CV130" i="1"/>
  <c r="CW130" i="1"/>
  <c r="CX130" i="1"/>
  <c r="CY130" i="1"/>
  <c r="CZ130" i="1"/>
  <c r="DA130" i="1"/>
  <c r="DB130" i="1"/>
  <c r="DC130" i="1"/>
  <c r="DD130" i="1"/>
  <c r="DE130" i="1"/>
  <c r="DF130" i="1"/>
  <c r="DG130" i="1"/>
  <c r="DH130" i="1"/>
  <c r="DI130" i="1"/>
  <c r="DJ130" i="1"/>
  <c r="DK130" i="1"/>
  <c r="DL130" i="1"/>
  <c r="DM130" i="1"/>
  <c r="DN130" i="1"/>
  <c r="DO130" i="1"/>
  <c r="DP130" i="1"/>
  <c r="DQ130" i="1"/>
  <c r="DR130" i="1"/>
  <c r="DS130" i="1"/>
  <c r="DT130" i="1"/>
  <c r="DU130" i="1"/>
  <c r="DV130" i="1"/>
  <c r="DW130" i="1"/>
  <c r="DX130" i="1"/>
  <c r="DY130" i="1"/>
  <c r="DZ130" i="1"/>
  <c r="EA130" i="1"/>
  <c r="EB130" i="1"/>
  <c r="EC130" i="1"/>
  <c r="ED130" i="1"/>
  <c r="EE130" i="1"/>
  <c r="EF130" i="1"/>
  <c r="EG130" i="1"/>
  <c r="EH130" i="1"/>
  <c r="J131" i="1"/>
  <c r="K131" i="1"/>
  <c r="L131" i="1"/>
  <c r="M131" i="1"/>
  <c r="N131" i="1"/>
  <c r="O131" i="1"/>
  <c r="P131" i="1"/>
  <c r="Q131" i="1"/>
  <c r="R131" i="1"/>
  <c r="S131" i="1"/>
  <c r="T131" i="1"/>
  <c r="U131" i="1"/>
  <c r="V131" i="1"/>
  <c r="W131" i="1"/>
  <c r="X131" i="1"/>
  <c r="Y131" i="1"/>
  <c r="Z131" i="1"/>
  <c r="AA131" i="1"/>
  <c r="AB131" i="1"/>
  <c r="AC131" i="1"/>
  <c r="AD131" i="1"/>
  <c r="AE131" i="1"/>
  <c r="AF131" i="1"/>
  <c r="AG131" i="1"/>
  <c r="AH131" i="1"/>
  <c r="AI131" i="1"/>
  <c r="AJ131" i="1"/>
  <c r="AK131" i="1"/>
  <c r="AL131" i="1"/>
  <c r="AM131" i="1"/>
  <c r="AN131" i="1"/>
  <c r="AO131" i="1"/>
  <c r="AP131" i="1"/>
  <c r="AQ131" i="1"/>
  <c r="AR131" i="1"/>
  <c r="AS131" i="1"/>
  <c r="AT131" i="1"/>
  <c r="AU131" i="1"/>
  <c r="AV131" i="1"/>
  <c r="AW131" i="1"/>
  <c r="AX131" i="1"/>
  <c r="AY131" i="1"/>
  <c r="AZ131" i="1"/>
  <c r="BA131" i="1"/>
  <c r="BB131" i="1"/>
  <c r="BC131" i="1"/>
  <c r="BD131" i="1"/>
  <c r="BE131" i="1"/>
  <c r="BF131" i="1"/>
  <c r="BG131" i="1"/>
  <c r="BH131" i="1"/>
  <c r="BI131" i="1"/>
  <c r="BJ131" i="1"/>
  <c r="BK131" i="1"/>
  <c r="BL131" i="1"/>
  <c r="BM131" i="1"/>
  <c r="BN131" i="1"/>
  <c r="BO131" i="1"/>
  <c r="BP131" i="1"/>
  <c r="BQ131" i="1"/>
  <c r="BR131" i="1"/>
  <c r="BS131" i="1"/>
  <c r="BT131" i="1"/>
  <c r="BU131" i="1"/>
  <c r="BV131" i="1"/>
  <c r="BW131" i="1"/>
  <c r="BX131" i="1"/>
  <c r="BY131" i="1"/>
  <c r="BZ131" i="1"/>
  <c r="CA131" i="1"/>
  <c r="CB131" i="1"/>
  <c r="CC131" i="1"/>
  <c r="CD131" i="1"/>
  <c r="CE131" i="1"/>
  <c r="CF131" i="1"/>
  <c r="CG131" i="1"/>
  <c r="CH131" i="1"/>
  <c r="CI131" i="1"/>
  <c r="CJ131" i="1"/>
  <c r="CK131" i="1"/>
  <c r="CL131" i="1"/>
  <c r="CM131" i="1"/>
  <c r="CN131" i="1"/>
  <c r="CO131" i="1"/>
  <c r="CP131" i="1"/>
  <c r="CQ131" i="1"/>
  <c r="CR131" i="1"/>
  <c r="CS131" i="1"/>
  <c r="CT131" i="1"/>
  <c r="CU131" i="1"/>
  <c r="CV131" i="1"/>
  <c r="CW131" i="1"/>
  <c r="CX131" i="1"/>
  <c r="CY131" i="1"/>
  <c r="CZ131" i="1"/>
  <c r="DA131" i="1"/>
  <c r="DB131" i="1"/>
  <c r="DC131" i="1"/>
  <c r="DD131" i="1"/>
  <c r="DE131" i="1"/>
  <c r="DF131" i="1"/>
  <c r="DG131" i="1"/>
  <c r="DH131" i="1"/>
  <c r="DI131" i="1"/>
  <c r="DJ131" i="1"/>
  <c r="DK131" i="1"/>
  <c r="DL131" i="1"/>
  <c r="DM131" i="1"/>
  <c r="DN131" i="1"/>
  <c r="DO131" i="1"/>
  <c r="DP131" i="1"/>
  <c r="DQ131" i="1"/>
  <c r="DR131" i="1"/>
  <c r="H134" i="1"/>
  <c r="J134" i="1"/>
  <c r="K134" i="1"/>
  <c r="L134" i="1"/>
  <c r="M134" i="1"/>
  <c r="N134" i="1"/>
  <c r="O134" i="1"/>
  <c r="P134" i="1"/>
  <c r="Q134" i="1"/>
  <c r="R134" i="1"/>
  <c r="S134" i="1"/>
  <c r="T134" i="1"/>
  <c r="U134" i="1"/>
  <c r="V134" i="1"/>
  <c r="W134" i="1"/>
  <c r="X134" i="1"/>
  <c r="Y134" i="1"/>
  <c r="Z134" i="1"/>
  <c r="AA134" i="1"/>
  <c r="AB134" i="1"/>
  <c r="AC134" i="1"/>
  <c r="AD134" i="1"/>
  <c r="AE134" i="1"/>
  <c r="AF134" i="1"/>
  <c r="AG134" i="1"/>
  <c r="AH134" i="1"/>
  <c r="AI134" i="1"/>
  <c r="AJ134" i="1"/>
  <c r="AK134" i="1"/>
  <c r="AL134" i="1"/>
  <c r="AM134" i="1"/>
  <c r="AN134" i="1"/>
  <c r="AO134" i="1"/>
  <c r="AP134" i="1"/>
  <c r="AQ134" i="1"/>
  <c r="AR134" i="1"/>
  <c r="AS134" i="1"/>
  <c r="AT134" i="1"/>
  <c r="AU134" i="1"/>
  <c r="AV134" i="1"/>
  <c r="AW134" i="1"/>
  <c r="AX134" i="1"/>
  <c r="AY134" i="1"/>
  <c r="AZ134" i="1"/>
  <c r="BA134" i="1"/>
  <c r="BB134" i="1"/>
  <c r="BC134" i="1"/>
  <c r="BD134" i="1"/>
  <c r="BE134" i="1"/>
  <c r="BF134" i="1"/>
  <c r="BG134" i="1"/>
  <c r="BH134" i="1"/>
  <c r="BI134" i="1"/>
  <c r="BJ134" i="1"/>
  <c r="BK134" i="1"/>
  <c r="BL134" i="1"/>
  <c r="BM134" i="1"/>
  <c r="BN134" i="1"/>
  <c r="BO134" i="1"/>
  <c r="BP134" i="1"/>
  <c r="BQ134" i="1"/>
  <c r="BR134" i="1"/>
  <c r="BS134" i="1"/>
  <c r="BT134" i="1"/>
  <c r="BU134" i="1"/>
  <c r="BV134" i="1"/>
  <c r="BW134" i="1"/>
  <c r="BX134" i="1"/>
  <c r="BY134" i="1"/>
  <c r="BZ134" i="1"/>
  <c r="CA134" i="1"/>
  <c r="CB134" i="1"/>
  <c r="CC134" i="1"/>
  <c r="CD134" i="1"/>
  <c r="CE134" i="1"/>
  <c r="CF134" i="1"/>
  <c r="CG134" i="1"/>
  <c r="CH134" i="1"/>
  <c r="CI134" i="1"/>
  <c r="CJ134" i="1"/>
  <c r="CK134" i="1"/>
  <c r="CL134" i="1"/>
  <c r="CM134" i="1"/>
  <c r="CN134" i="1"/>
  <c r="CO134" i="1"/>
  <c r="CP134" i="1"/>
  <c r="CQ134" i="1"/>
  <c r="CR134" i="1"/>
  <c r="CS134" i="1"/>
  <c r="CT134" i="1"/>
  <c r="CU134" i="1"/>
  <c r="CV134" i="1"/>
  <c r="CW134" i="1"/>
  <c r="CX134" i="1"/>
  <c r="CY134" i="1"/>
  <c r="CZ134" i="1"/>
  <c r="DA134" i="1"/>
  <c r="DB134" i="1"/>
  <c r="DC134" i="1"/>
  <c r="DD134" i="1"/>
  <c r="DE134" i="1"/>
  <c r="DF134" i="1"/>
  <c r="DG134" i="1"/>
  <c r="DH134" i="1"/>
  <c r="DI134" i="1"/>
  <c r="DJ134" i="1"/>
  <c r="DK134" i="1"/>
  <c r="DL134" i="1"/>
  <c r="DM134" i="1"/>
  <c r="DN134" i="1"/>
  <c r="DO134" i="1"/>
  <c r="DP134" i="1"/>
  <c r="DQ134" i="1"/>
  <c r="DR134" i="1"/>
  <c r="DS134" i="1"/>
  <c r="DT134" i="1"/>
  <c r="DU134" i="1"/>
  <c r="DV134" i="1"/>
  <c r="DW134" i="1"/>
  <c r="DX134" i="1"/>
  <c r="DY134" i="1"/>
  <c r="DZ134" i="1"/>
  <c r="EA134" i="1"/>
  <c r="EB134" i="1"/>
  <c r="EC134" i="1"/>
  <c r="ED134" i="1"/>
  <c r="EE134" i="1"/>
  <c r="EF134" i="1"/>
  <c r="EG134" i="1"/>
  <c r="EH134" i="1"/>
  <c r="H138" i="1"/>
  <c r="J138" i="1"/>
  <c r="K138" i="1"/>
  <c r="L138" i="1"/>
  <c r="M138" i="1"/>
  <c r="N138" i="1"/>
  <c r="O138" i="1"/>
  <c r="P138" i="1"/>
  <c r="Q138" i="1"/>
  <c r="R138" i="1"/>
  <c r="S138" i="1"/>
  <c r="T138" i="1"/>
  <c r="U138" i="1"/>
  <c r="V138" i="1"/>
  <c r="W138" i="1"/>
  <c r="X138" i="1"/>
  <c r="Y138" i="1"/>
  <c r="Z138" i="1"/>
  <c r="AA138" i="1"/>
  <c r="AB138" i="1"/>
  <c r="AC138" i="1"/>
  <c r="AD138" i="1"/>
  <c r="AE138" i="1"/>
  <c r="AF138" i="1"/>
  <c r="AG138" i="1"/>
  <c r="AH138" i="1"/>
  <c r="AI138" i="1"/>
  <c r="AJ138" i="1"/>
  <c r="AK138" i="1"/>
  <c r="AL138" i="1"/>
  <c r="AM138" i="1"/>
  <c r="AN138" i="1"/>
  <c r="AO138" i="1"/>
  <c r="AP138" i="1"/>
  <c r="AQ138" i="1"/>
  <c r="AR138" i="1"/>
  <c r="AS138" i="1"/>
  <c r="AT138" i="1"/>
  <c r="AU138" i="1"/>
  <c r="AV138" i="1"/>
  <c r="AW138" i="1"/>
  <c r="AX138" i="1"/>
  <c r="AY138" i="1"/>
  <c r="AZ138" i="1"/>
  <c r="BA138" i="1"/>
  <c r="BB138" i="1"/>
  <c r="BC138" i="1"/>
  <c r="BD138" i="1"/>
  <c r="BE138" i="1"/>
  <c r="BF138" i="1"/>
  <c r="BG138" i="1"/>
  <c r="BH138" i="1"/>
  <c r="BI138" i="1"/>
  <c r="BJ138" i="1"/>
  <c r="BK138" i="1"/>
  <c r="BL138" i="1"/>
  <c r="BM138" i="1"/>
  <c r="BN138" i="1"/>
  <c r="BO138" i="1"/>
  <c r="BP138" i="1"/>
  <c r="BQ138" i="1"/>
  <c r="BR138" i="1"/>
  <c r="BS138" i="1"/>
  <c r="BT138" i="1"/>
  <c r="BU138" i="1"/>
  <c r="BV138" i="1"/>
  <c r="BW138" i="1"/>
  <c r="BX138" i="1"/>
  <c r="BY138" i="1"/>
  <c r="BZ138" i="1"/>
  <c r="CA138" i="1"/>
  <c r="CB138" i="1"/>
  <c r="CC138" i="1"/>
  <c r="CD138" i="1"/>
  <c r="CE138" i="1"/>
  <c r="CF138" i="1"/>
  <c r="CG138" i="1"/>
  <c r="CH138" i="1"/>
  <c r="CI138" i="1"/>
  <c r="CJ138" i="1"/>
  <c r="CK138" i="1"/>
  <c r="CL138" i="1"/>
  <c r="CM138" i="1"/>
  <c r="CN138" i="1"/>
  <c r="CO138" i="1"/>
  <c r="CP138" i="1"/>
  <c r="CQ138" i="1"/>
  <c r="CR138" i="1"/>
  <c r="CS138" i="1"/>
  <c r="CT138" i="1"/>
  <c r="CU138" i="1"/>
  <c r="CV138" i="1"/>
  <c r="CW138" i="1"/>
  <c r="CX138" i="1"/>
  <c r="CY138" i="1"/>
  <c r="CZ138" i="1"/>
  <c r="DA138" i="1"/>
  <c r="DB138" i="1"/>
  <c r="DC138" i="1"/>
  <c r="DD138" i="1"/>
  <c r="DE138" i="1"/>
  <c r="DF138" i="1"/>
  <c r="DG138" i="1"/>
  <c r="DH138" i="1"/>
  <c r="DI138" i="1"/>
  <c r="DJ138" i="1"/>
  <c r="DK138" i="1"/>
  <c r="DL138" i="1"/>
  <c r="DM138" i="1"/>
  <c r="DN138" i="1"/>
  <c r="DO138" i="1"/>
  <c r="DP138" i="1"/>
  <c r="DQ138" i="1"/>
  <c r="DR138" i="1"/>
  <c r="DS138" i="1"/>
  <c r="DT138" i="1"/>
  <c r="DU138" i="1"/>
  <c r="DV138" i="1"/>
  <c r="DW138" i="1"/>
  <c r="DX138" i="1"/>
  <c r="DY138" i="1"/>
  <c r="DZ138" i="1"/>
  <c r="EA138" i="1"/>
  <c r="EB138" i="1"/>
  <c r="EC138" i="1"/>
  <c r="ED138" i="1"/>
  <c r="EE138" i="1"/>
  <c r="EF138" i="1"/>
  <c r="EG138" i="1"/>
  <c r="EH138" i="1"/>
  <c r="J139" i="1"/>
  <c r="K139" i="1"/>
  <c r="L139" i="1"/>
  <c r="M139" i="1"/>
  <c r="N139" i="1"/>
  <c r="O139" i="1"/>
  <c r="P139" i="1"/>
  <c r="Q139" i="1"/>
  <c r="R139" i="1"/>
  <c r="S139" i="1"/>
  <c r="T139" i="1"/>
  <c r="U139" i="1"/>
  <c r="V139" i="1"/>
  <c r="W139" i="1"/>
  <c r="X139" i="1"/>
  <c r="Y139" i="1"/>
  <c r="Z139" i="1"/>
  <c r="AA139" i="1"/>
  <c r="AB139" i="1"/>
  <c r="AC139" i="1"/>
  <c r="AD139" i="1"/>
  <c r="AE139" i="1"/>
  <c r="AF139" i="1"/>
  <c r="AG139" i="1"/>
  <c r="AH139" i="1"/>
  <c r="AI139" i="1"/>
  <c r="AJ139" i="1"/>
  <c r="AK139" i="1"/>
  <c r="AL139" i="1"/>
  <c r="AM139" i="1"/>
  <c r="AN139" i="1"/>
  <c r="AO139" i="1"/>
  <c r="AP139" i="1"/>
  <c r="AQ139" i="1"/>
  <c r="AR139" i="1"/>
  <c r="AS139" i="1"/>
  <c r="AT139" i="1"/>
  <c r="AU139" i="1"/>
  <c r="AV139" i="1"/>
  <c r="AW139" i="1"/>
  <c r="AX139" i="1"/>
  <c r="AY139" i="1"/>
  <c r="AZ139" i="1"/>
  <c r="BA139" i="1"/>
  <c r="BB139" i="1"/>
  <c r="BC139" i="1"/>
  <c r="BD139" i="1"/>
  <c r="BE139" i="1"/>
  <c r="BF139" i="1"/>
  <c r="BG139" i="1"/>
  <c r="BH139" i="1"/>
  <c r="BI139" i="1"/>
  <c r="BJ139" i="1"/>
  <c r="BK139" i="1"/>
  <c r="BL139" i="1"/>
  <c r="BM139" i="1"/>
  <c r="BN139" i="1"/>
  <c r="BO139" i="1"/>
  <c r="BP139" i="1"/>
  <c r="BQ139" i="1"/>
  <c r="BR139" i="1"/>
  <c r="BS139" i="1"/>
  <c r="BT139" i="1"/>
  <c r="BU139" i="1"/>
  <c r="BV139" i="1"/>
  <c r="BW139" i="1"/>
  <c r="BX139" i="1"/>
  <c r="BY139" i="1"/>
  <c r="BZ139" i="1"/>
  <c r="CA139" i="1"/>
  <c r="CB139" i="1"/>
  <c r="CC139" i="1"/>
  <c r="CD139" i="1"/>
  <c r="CE139" i="1"/>
  <c r="CF139" i="1"/>
  <c r="CG139" i="1"/>
  <c r="CH139" i="1"/>
  <c r="CI139" i="1"/>
  <c r="CJ139" i="1"/>
  <c r="CK139" i="1"/>
  <c r="CL139" i="1"/>
  <c r="CM139" i="1"/>
  <c r="CN139" i="1"/>
  <c r="CO139" i="1"/>
  <c r="CP139" i="1"/>
  <c r="CQ139" i="1"/>
  <c r="CR139" i="1"/>
  <c r="CS139" i="1"/>
  <c r="CT139" i="1"/>
  <c r="CU139" i="1"/>
  <c r="CV139" i="1"/>
  <c r="CW139" i="1"/>
  <c r="CX139" i="1"/>
  <c r="CY139" i="1"/>
  <c r="CZ139" i="1"/>
  <c r="DA139" i="1"/>
  <c r="DB139" i="1"/>
  <c r="DC139" i="1"/>
  <c r="DD139" i="1"/>
  <c r="DE139" i="1"/>
  <c r="DF139" i="1"/>
  <c r="DG139" i="1"/>
  <c r="DH139" i="1"/>
  <c r="DI139" i="1"/>
  <c r="DJ139" i="1"/>
  <c r="DK139" i="1"/>
  <c r="DL139" i="1"/>
  <c r="DM139" i="1"/>
  <c r="DN139" i="1"/>
  <c r="DO139" i="1"/>
  <c r="DP139" i="1"/>
  <c r="DQ139" i="1"/>
  <c r="DR139" i="1"/>
  <c r="DS139" i="1"/>
  <c r="DT139" i="1"/>
  <c r="DU139" i="1"/>
  <c r="DV139" i="1"/>
  <c r="DW139" i="1"/>
  <c r="DX139" i="1"/>
  <c r="DY139" i="1"/>
  <c r="DZ139" i="1"/>
  <c r="EA139" i="1"/>
  <c r="EB139" i="1"/>
  <c r="EC139" i="1"/>
  <c r="ED139" i="1"/>
  <c r="EE139" i="1"/>
  <c r="EF139" i="1"/>
  <c r="EG139" i="1"/>
  <c r="EH139" i="1"/>
  <c r="H142" i="1"/>
  <c r="J142" i="1"/>
  <c r="K142" i="1"/>
  <c r="L142" i="1"/>
  <c r="M142" i="1"/>
  <c r="N142" i="1"/>
  <c r="O142" i="1"/>
  <c r="P142" i="1"/>
  <c r="Q142" i="1"/>
  <c r="R142" i="1"/>
  <c r="S142" i="1"/>
  <c r="T142" i="1"/>
  <c r="U142" i="1"/>
  <c r="V142" i="1"/>
  <c r="W142" i="1"/>
  <c r="X142" i="1"/>
  <c r="Y142" i="1"/>
  <c r="Z142" i="1"/>
  <c r="AA142" i="1"/>
  <c r="AB142" i="1"/>
  <c r="AC142" i="1"/>
  <c r="AD142" i="1"/>
  <c r="AE142" i="1"/>
  <c r="AF142" i="1"/>
  <c r="AG142" i="1"/>
  <c r="AH142" i="1"/>
  <c r="AI142" i="1"/>
  <c r="AJ142" i="1"/>
  <c r="AK142" i="1"/>
  <c r="AL142" i="1"/>
  <c r="AM142" i="1"/>
  <c r="AN142" i="1"/>
  <c r="AO142" i="1"/>
  <c r="AP142" i="1"/>
  <c r="AQ142" i="1"/>
  <c r="AR142" i="1"/>
  <c r="AS142" i="1"/>
  <c r="AT142" i="1"/>
  <c r="AU142" i="1"/>
  <c r="AV142" i="1"/>
  <c r="AW142" i="1"/>
  <c r="AX142" i="1"/>
  <c r="AY142" i="1"/>
  <c r="AZ142" i="1"/>
  <c r="BA142" i="1"/>
  <c r="BB142" i="1"/>
  <c r="BC142" i="1"/>
  <c r="BD142" i="1"/>
  <c r="BE142" i="1"/>
  <c r="BF142" i="1"/>
  <c r="BG142" i="1"/>
  <c r="BH142" i="1"/>
  <c r="BI142" i="1"/>
  <c r="BJ142" i="1"/>
  <c r="BK142" i="1"/>
  <c r="BL142" i="1"/>
  <c r="BM142" i="1"/>
  <c r="BN142" i="1"/>
  <c r="BO142" i="1"/>
  <c r="BP142" i="1"/>
  <c r="BQ142" i="1"/>
  <c r="BR142" i="1"/>
  <c r="BS142" i="1"/>
  <c r="BT142" i="1"/>
  <c r="BU142" i="1"/>
  <c r="BV142" i="1"/>
  <c r="BW142" i="1"/>
  <c r="BX142" i="1"/>
  <c r="BY142" i="1"/>
  <c r="BZ142" i="1"/>
  <c r="CA142" i="1"/>
  <c r="CB142" i="1"/>
  <c r="CC142" i="1"/>
  <c r="CD142" i="1"/>
  <c r="CE142" i="1"/>
  <c r="CF142" i="1"/>
  <c r="CG142" i="1"/>
  <c r="CH142" i="1"/>
  <c r="CI142" i="1"/>
  <c r="CJ142" i="1"/>
  <c r="CK142" i="1"/>
  <c r="CL142" i="1"/>
  <c r="CM142" i="1"/>
  <c r="CN142" i="1"/>
  <c r="CO142" i="1"/>
  <c r="CP142" i="1"/>
  <c r="CQ142" i="1"/>
  <c r="CR142" i="1"/>
  <c r="CS142" i="1"/>
  <c r="CT142" i="1"/>
  <c r="CU142" i="1"/>
  <c r="CV142" i="1"/>
  <c r="CW142" i="1"/>
  <c r="CX142" i="1"/>
  <c r="CY142" i="1"/>
  <c r="CZ142" i="1"/>
  <c r="DA142" i="1"/>
  <c r="DB142" i="1"/>
  <c r="DC142" i="1"/>
  <c r="DD142" i="1"/>
  <c r="DE142" i="1"/>
  <c r="DF142" i="1"/>
  <c r="DG142" i="1"/>
  <c r="DH142" i="1"/>
  <c r="DI142" i="1"/>
  <c r="DJ142" i="1"/>
  <c r="DK142" i="1"/>
  <c r="DL142" i="1"/>
  <c r="DM142" i="1"/>
  <c r="DN142" i="1"/>
  <c r="DO142" i="1"/>
  <c r="DP142" i="1"/>
  <c r="DQ142" i="1"/>
  <c r="DR142" i="1"/>
  <c r="DS142" i="1"/>
  <c r="DT142" i="1"/>
  <c r="DU142" i="1"/>
  <c r="DV142" i="1"/>
  <c r="DW142" i="1"/>
  <c r="DX142" i="1"/>
  <c r="DY142" i="1"/>
  <c r="DZ142" i="1"/>
  <c r="EA142" i="1"/>
  <c r="EB142" i="1"/>
  <c r="EC142" i="1"/>
  <c r="ED142" i="1"/>
  <c r="EE142" i="1"/>
  <c r="EF142" i="1"/>
  <c r="EG142" i="1"/>
  <c r="EH142" i="1"/>
  <c r="H144" i="1"/>
  <c r="J144" i="1"/>
  <c r="K144" i="1"/>
  <c r="L144" i="1"/>
  <c r="M144" i="1"/>
  <c r="N144" i="1"/>
  <c r="O144" i="1"/>
  <c r="P144" i="1"/>
  <c r="Q144" i="1"/>
  <c r="R144" i="1"/>
  <c r="S144" i="1"/>
  <c r="T144" i="1"/>
  <c r="U144" i="1"/>
  <c r="V144" i="1"/>
  <c r="W144" i="1"/>
  <c r="X144" i="1"/>
  <c r="Y144" i="1"/>
  <c r="Z144" i="1"/>
  <c r="AA144" i="1"/>
  <c r="AB144" i="1"/>
  <c r="AC144" i="1"/>
  <c r="AD144" i="1"/>
  <c r="AE144" i="1"/>
  <c r="AF144" i="1"/>
  <c r="AG144" i="1"/>
  <c r="AH144" i="1"/>
  <c r="AI144" i="1"/>
  <c r="AJ144" i="1"/>
  <c r="AK144" i="1"/>
  <c r="AL144" i="1"/>
  <c r="AM144" i="1"/>
  <c r="AN144" i="1"/>
  <c r="AO144" i="1"/>
  <c r="AP144" i="1"/>
  <c r="AQ144" i="1"/>
  <c r="AR144" i="1"/>
  <c r="AS144" i="1"/>
  <c r="AT144" i="1"/>
  <c r="AU144" i="1"/>
  <c r="AV144" i="1"/>
  <c r="AW144" i="1"/>
  <c r="AX144" i="1"/>
  <c r="AY144" i="1"/>
  <c r="AZ144" i="1"/>
  <c r="BA144" i="1"/>
  <c r="BB144" i="1"/>
  <c r="BC144" i="1"/>
  <c r="BD144" i="1"/>
  <c r="BE144" i="1"/>
  <c r="BF144" i="1"/>
  <c r="BG144" i="1"/>
  <c r="BH144" i="1"/>
  <c r="BI144" i="1"/>
  <c r="BJ144" i="1"/>
  <c r="BK144" i="1"/>
  <c r="BL144" i="1"/>
  <c r="BM144" i="1"/>
  <c r="BN144" i="1"/>
  <c r="BO144" i="1"/>
  <c r="BP144" i="1"/>
  <c r="BQ144" i="1"/>
  <c r="BR144" i="1"/>
  <c r="BS144" i="1"/>
  <c r="BT144" i="1"/>
  <c r="BU144" i="1"/>
  <c r="BV144" i="1"/>
  <c r="BW144" i="1"/>
  <c r="BX144" i="1"/>
  <c r="BY144" i="1"/>
  <c r="BZ144" i="1"/>
  <c r="CA144" i="1"/>
  <c r="CB144" i="1"/>
  <c r="CC144" i="1"/>
  <c r="CD144" i="1"/>
  <c r="CE144" i="1"/>
  <c r="CF144" i="1"/>
  <c r="CG144" i="1"/>
  <c r="CH144" i="1"/>
  <c r="CI144" i="1"/>
  <c r="CJ144" i="1"/>
  <c r="CK144" i="1"/>
  <c r="CL144" i="1"/>
  <c r="CM144" i="1"/>
  <c r="CN144" i="1"/>
  <c r="CO144" i="1"/>
  <c r="CP144" i="1"/>
  <c r="CQ144" i="1"/>
  <c r="CR144" i="1"/>
  <c r="CS144" i="1"/>
  <c r="CT144" i="1"/>
  <c r="CU144" i="1"/>
  <c r="CV144" i="1"/>
  <c r="CW144" i="1"/>
  <c r="CX144" i="1"/>
  <c r="CY144" i="1"/>
  <c r="CZ144" i="1"/>
  <c r="DA144" i="1"/>
  <c r="DB144" i="1"/>
  <c r="DC144" i="1"/>
  <c r="DD144" i="1"/>
  <c r="DE144" i="1"/>
  <c r="DF144" i="1"/>
  <c r="DG144" i="1"/>
  <c r="DH144" i="1"/>
  <c r="DI144" i="1"/>
  <c r="DJ144" i="1"/>
  <c r="DK144" i="1"/>
  <c r="DL144" i="1"/>
  <c r="DM144" i="1"/>
  <c r="DN144" i="1"/>
  <c r="DO144" i="1"/>
  <c r="DP144" i="1"/>
  <c r="DQ144" i="1"/>
  <c r="DR144" i="1"/>
  <c r="DS144" i="1"/>
  <c r="DT144" i="1"/>
  <c r="DU144" i="1"/>
  <c r="DV144" i="1"/>
  <c r="DW144" i="1"/>
  <c r="DX144" i="1"/>
  <c r="DY144" i="1"/>
  <c r="DZ144" i="1"/>
  <c r="EA144" i="1"/>
  <c r="EB144" i="1"/>
  <c r="EC144" i="1"/>
  <c r="ED144" i="1"/>
  <c r="EE144" i="1"/>
  <c r="EF144" i="1"/>
  <c r="EG144" i="1"/>
  <c r="EH144" i="1"/>
  <c r="H145" i="1"/>
  <c r="J145" i="1"/>
  <c r="K145" i="1"/>
  <c r="L145" i="1"/>
  <c r="M145" i="1"/>
  <c r="N145" i="1"/>
  <c r="O145" i="1"/>
  <c r="P145" i="1"/>
  <c r="Q145" i="1"/>
  <c r="R145" i="1"/>
  <c r="S145" i="1"/>
  <c r="T145" i="1"/>
  <c r="U145" i="1"/>
  <c r="V145" i="1"/>
  <c r="W145" i="1"/>
  <c r="X145" i="1"/>
  <c r="Y145" i="1"/>
  <c r="Z145" i="1"/>
  <c r="AA145" i="1"/>
  <c r="AB145" i="1"/>
  <c r="AC145" i="1"/>
  <c r="AD145" i="1"/>
  <c r="AE145" i="1"/>
  <c r="AF145" i="1"/>
  <c r="AG145" i="1"/>
  <c r="AH145" i="1"/>
  <c r="AI145" i="1"/>
  <c r="AJ145" i="1"/>
  <c r="AK145" i="1"/>
  <c r="AL145" i="1"/>
  <c r="AM145" i="1"/>
  <c r="AN145" i="1"/>
  <c r="AO145" i="1"/>
  <c r="AP145" i="1"/>
  <c r="AQ145" i="1"/>
  <c r="AR145" i="1"/>
  <c r="AS145" i="1"/>
  <c r="AT145" i="1"/>
  <c r="AU145" i="1"/>
  <c r="AV145" i="1"/>
  <c r="AW145" i="1"/>
  <c r="AX145" i="1"/>
  <c r="AY145" i="1"/>
  <c r="AZ145" i="1"/>
  <c r="BA145" i="1"/>
  <c r="BB145" i="1"/>
  <c r="BC145" i="1"/>
  <c r="BD145" i="1"/>
  <c r="BE145" i="1"/>
  <c r="BF145" i="1"/>
  <c r="BG145" i="1"/>
  <c r="BH145" i="1"/>
  <c r="BI145" i="1"/>
  <c r="BJ145" i="1"/>
  <c r="BK145" i="1"/>
  <c r="BL145" i="1"/>
  <c r="BM145" i="1"/>
  <c r="BN145" i="1"/>
  <c r="BO145" i="1"/>
  <c r="BP145" i="1"/>
  <c r="BQ145" i="1"/>
  <c r="BR145" i="1"/>
  <c r="BS145" i="1"/>
  <c r="BT145" i="1"/>
  <c r="BU145" i="1"/>
  <c r="BV145" i="1"/>
  <c r="BW145" i="1"/>
  <c r="BX145" i="1"/>
  <c r="BY145" i="1"/>
  <c r="BZ145" i="1"/>
  <c r="CA145" i="1"/>
  <c r="CB145" i="1"/>
  <c r="CC145" i="1"/>
  <c r="CD145" i="1"/>
  <c r="CE145" i="1"/>
  <c r="CF145" i="1"/>
  <c r="CG145" i="1"/>
  <c r="CH145" i="1"/>
  <c r="CI145" i="1"/>
  <c r="CJ145" i="1"/>
  <c r="CK145" i="1"/>
  <c r="CL145" i="1"/>
  <c r="CM145" i="1"/>
  <c r="CN145" i="1"/>
  <c r="CO145" i="1"/>
  <c r="CP145" i="1"/>
  <c r="CQ145" i="1"/>
  <c r="CR145" i="1"/>
  <c r="CS145" i="1"/>
  <c r="CT145" i="1"/>
  <c r="CU145" i="1"/>
  <c r="CV145" i="1"/>
  <c r="CW145" i="1"/>
  <c r="CX145" i="1"/>
  <c r="CY145" i="1"/>
  <c r="CZ145" i="1"/>
  <c r="DA145" i="1"/>
  <c r="DB145" i="1"/>
  <c r="DC145" i="1"/>
  <c r="DD145" i="1"/>
  <c r="DE145" i="1"/>
  <c r="DF145" i="1"/>
  <c r="DG145" i="1"/>
  <c r="DH145" i="1"/>
  <c r="DI145" i="1"/>
  <c r="DJ145" i="1"/>
  <c r="DK145" i="1"/>
  <c r="DL145" i="1"/>
  <c r="DM145" i="1"/>
  <c r="DN145" i="1"/>
  <c r="DO145" i="1"/>
  <c r="DP145" i="1"/>
  <c r="DQ145" i="1"/>
  <c r="DR145" i="1"/>
  <c r="DS145" i="1"/>
  <c r="DT145" i="1"/>
  <c r="DU145" i="1"/>
  <c r="DV145" i="1"/>
  <c r="DW145" i="1"/>
  <c r="DX145" i="1"/>
  <c r="DY145" i="1"/>
  <c r="DZ145" i="1"/>
  <c r="EA145" i="1"/>
  <c r="EB145" i="1"/>
  <c r="EC145" i="1"/>
  <c r="ED145" i="1"/>
  <c r="EE145" i="1"/>
  <c r="EF145" i="1"/>
  <c r="EG145" i="1"/>
  <c r="EH145" i="1"/>
  <c r="H148" i="1"/>
  <c r="J148" i="1"/>
  <c r="K148" i="1"/>
  <c r="L148" i="1"/>
  <c r="M148" i="1"/>
  <c r="N148" i="1"/>
  <c r="O148" i="1"/>
  <c r="P148" i="1"/>
  <c r="Q148" i="1"/>
  <c r="R148" i="1"/>
  <c r="S148" i="1"/>
  <c r="T148" i="1"/>
  <c r="U148" i="1"/>
  <c r="V148" i="1"/>
  <c r="W148" i="1"/>
  <c r="X148" i="1"/>
  <c r="Y148" i="1"/>
  <c r="Z148" i="1"/>
  <c r="AA148" i="1"/>
  <c r="AB148" i="1"/>
  <c r="AC148" i="1"/>
  <c r="AD148" i="1"/>
  <c r="AE148" i="1"/>
  <c r="AF148" i="1"/>
  <c r="AG148" i="1"/>
  <c r="AH148" i="1"/>
  <c r="AI148" i="1"/>
  <c r="AJ148" i="1"/>
  <c r="AK148" i="1"/>
  <c r="AL148" i="1"/>
  <c r="AM148" i="1"/>
  <c r="AN148" i="1"/>
  <c r="AO148" i="1"/>
  <c r="AP148" i="1"/>
  <c r="AQ148" i="1"/>
  <c r="AR148" i="1"/>
  <c r="AS148" i="1"/>
  <c r="AT148" i="1"/>
  <c r="AU148" i="1"/>
  <c r="AV148" i="1"/>
  <c r="AW148" i="1"/>
  <c r="AX148" i="1"/>
  <c r="AY148" i="1"/>
  <c r="AZ148" i="1"/>
  <c r="BA148" i="1"/>
  <c r="BB148" i="1"/>
  <c r="BC148" i="1"/>
  <c r="BD148" i="1"/>
  <c r="BE148" i="1"/>
  <c r="BF148" i="1"/>
  <c r="BG148" i="1"/>
  <c r="BH148" i="1"/>
  <c r="BI148" i="1"/>
  <c r="BJ148" i="1"/>
  <c r="BK148" i="1"/>
  <c r="BL148" i="1"/>
  <c r="BM148" i="1"/>
  <c r="BN148" i="1"/>
  <c r="BO148" i="1"/>
  <c r="BP148" i="1"/>
  <c r="BQ148" i="1"/>
  <c r="BR148" i="1"/>
  <c r="BS148" i="1"/>
  <c r="BT148" i="1"/>
  <c r="BU148" i="1"/>
  <c r="BV148" i="1"/>
  <c r="BW148" i="1"/>
  <c r="BX148" i="1"/>
  <c r="BY148" i="1"/>
  <c r="BZ148" i="1"/>
  <c r="CA148" i="1"/>
  <c r="CB148" i="1"/>
  <c r="CC148" i="1"/>
  <c r="CD148" i="1"/>
  <c r="CE148" i="1"/>
  <c r="CF148" i="1"/>
  <c r="CG148" i="1"/>
  <c r="CH148" i="1"/>
  <c r="CI148" i="1"/>
  <c r="CJ148" i="1"/>
  <c r="CK148" i="1"/>
  <c r="CL148" i="1"/>
  <c r="CM148" i="1"/>
  <c r="CN148" i="1"/>
  <c r="CO148" i="1"/>
  <c r="CP148" i="1"/>
  <c r="CQ148" i="1"/>
  <c r="CR148" i="1"/>
  <c r="CS148" i="1"/>
  <c r="CT148" i="1"/>
  <c r="CU148" i="1"/>
  <c r="CV148" i="1"/>
  <c r="CW148" i="1"/>
  <c r="CX148" i="1"/>
  <c r="CY148" i="1"/>
  <c r="CZ148" i="1"/>
  <c r="DA148" i="1"/>
  <c r="DB148" i="1"/>
  <c r="DC148" i="1"/>
  <c r="DD148" i="1"/>
  <c r="DE148" i="1"/>
  <c r="DF148" i="1"/>
  <c r="DG148" i="1"/>
  <c r="DH148" i="1"/>
  <c r="DI148" i="1"/>
  <c r="DJ148" i="1"/>
  <c r="DK148" i="1"/>
  <c r="DL148" i="1"/>
  <c r="DM148" i="1"/>
  <c r="DN148" i="1"/>
  <c r="DO148" i="1"/>
  <c r="DP148" i="1"/>
  <c r="DQ148" i="1"/>
  <c r="DR148" i="1"/>
  <c r="DS148" i="1"/>
  <c r="DT148" i="1"/>
  <c r="DU148" i="1"/>
  <c r="DV148" i="1"/>
  <c r="DW148" i="1"/>
  <c r="DX148" i="1"/>
  <c r="DY148" i="1"/>
  <c r="DZ148" i="1"/>
  <c r="EA148" i="1"/>
  <c r="EB148" i="1"/>
  <c r="EC148" i="1"/>
  <c r="ED148" i="1"/>
  <c r="EE148" i="1"/>
  <c r="EF148" i="1"/>
  <c r="EG148" i="1"/>
  <c r="EH148" i="1"/>
  <c r="J149" i="1"/>
  <c r="K149" i="1"/>
  <c r="L149" i="1"/>
  <c r="M149" i="1"/>
  <c r="N149" i="1"/>
  <c r="O149" i="1"/>
  <c r="P149" i="1"/>
  <c r="Q149" i="1"/>
  <c r="R149" i="1"/>
  <c r="S149" i="1"/>
  <c r="T149" i="1"/>
  <c r="U149" i="1"/>
  <c r="V149" i="1"/>
  <c r="W149" i="1"/>
  <c r="X149" i="1"/>
  <c r="Y149" i="1"/>
  <c r="Z149" i="1"/>
  <c r="AA149" i="1"/>
  <c r="AB149" i="1"/>
  <c r="AC149" i="1"/>
  <c r="AD149" i="1"/>
  <c r="AE149" i="1"/>
  <c r="AF149" i="1"/>
  <c r="AG149" i="1"/>
  <c r="AH149" i="1"/>
  <c r="AI149" i="1"/>
  <c r="AJ149" i="1"/>
  <c r="AK149" i="1"/>
  <c r="AL149" i="1"/>
  <c r="AM149" i="1"/>
  <c r="AN149" i="1"/>
  <c r="AO149" i="1"/>
  <c r="AP149" i="1"/>
  <c r="AQ149" i="1"/>
  <c r="AR149" i="1"/>
  <c r="AS149" i="1"/>
  <c r="AT149" i="1"/>
  <c r="AU149" i="1"/>
  <c r="AV149" i="1"/>
  <c r="AW149" i="1"/>
  <c r="AX149" i="1"/>
  <c r="AY149" i="1"/>
  <c r="AZ149" i="1"/>
  <c r="BA149" i="1"/>
  <c r="BB149" i="1"/>
  <c r="BC149" i="1"/>
  <c r="BD149" i="1"/>
  <c r="BE149" i="1"/>
  <c r="BF149" i="1"/>
  <c r="BG149" i="1"/>
  <c r="BH149" i="1"/>
  <c r="BI149" i="1"/>
  <c r="BJ149" i="1"/>
  <c r="BK149" i="1"/>
  <c r="BL149" i="1"/>
  <c r="BM149" i="1"/>
  <c r="BN149" i="1"/>
  <c r="BO149" i="1"/>
  <c r="BP149" i="1"/>
  <c r="BQ149" i="1"/>
  <c r="BR149" i="1"/>
  <c r="BS149" i="1"/>
  <c r="BT149" i="1"/>
  <c r="BU149" i="1"/>
  <c r="BV149" i="1"/>
  <c r="BW149" i="1"/>
  <c r="BX149" i="1"/>
  <c r="BY149" i="1"/>
  <c r="BZ149" i="1"/>
  <c r="CA149" i="1"/>
  <c r="CB149" i="1"/>
  <c r="CC149" i="1"/>
  <c r="CD149" i="1"/>
  <c r="CE149" i="1"/>
  <c r="CF149" i="1"/>
  <c r="CG149" i="1"/>
  <c r="CH149" i="1"/>
  <c r="CI149" i="1"/>
  <c r="CJ149" i="1"/>
  <c r="CK149" i="1"/>
  <c r="CL149" i="1"/>
  <c r="CM149" i="1"/>
  <c r="CN149" i="1"/>
  <c r="CO149" i="1"/>
  <c r="CP149" i="1"/>
  <c r="CQ149" i="1"/>
  <c r="CR149" i="1"/>
  <c r="CS149" i="1"/>
  <c r="CT149" i="1"/>
  <c r="CU149" i="1"/>
  <c r="CV149" i="1"/>
  <c r="CW149" i="1"/>
  <c r="CX149" i="1"/>
  <c r="CY149" i="1"/>
  <c r="CZ149" i="1"/>
  <c r="DA149" i="1"/>
  <c r="DB149" i="1"/>
  <c r="DC149" i="1"/>
  <c r="DD149" i="1"/>
  <c r="DE149" i="1"/>
  <c r="DF149" i="1"/>
  <c r="DG149" i="1"/>
  <c r="DH149" i="1"/>
  <c r="DI149" i="1"/>
  <c r="DJ149" i="1"/>
  <c r="DK149" i="1"/>
  <c r="DL149" i="1"/>
  <c r="DM149" i="1"/>
  <c r="DN149" i="1"/>
  <c r="DO149" i="1"/>
  <c r="DP149" i="1"/>
  <c r="DQ149" i="1"/>
  <c r="DR149" i="1"/>
  <c r="DS149" i="1"/>
  <c r="DT149" i="1"/>
  <c r="DU149" i="1"/>
  <c r="DV149" i="1"/>
  <c r="DW149" i="1"/>
  <c r="DX149" i="1"/>
  <c r="DY149" i="1"/>
  <c r="DZ149" i="1"/>
  <c r="EA149" i="1"/>
  <c r="EB149" i="1"/>
  <c r="EC149" i="1"/>
  <c r="ED149" i="1"/>
  <c r="EE149" i="1"/>
  <c r="EF149" i="1"/>
  <c r="EG149" i="1"/>
  <c r="EH149" i="1"/>
  <c r="F162" i="1"/>
  <c r="H163" i="1"/>
  <c r="J163" i="1"/>
  <c r="K163" i="1"/>
  <c r="L163" i="1"/>
  <c r="M163" i="1"/>
  <c r="N163" i="1"/>
  <c r="O163" i="1"/>
  <c r="P163" i="1"/>
  <c r="Q163" i="1"/>
  <c r="R163" i="1"/>
  <c r="S163" i="1"/>
  <c r="T163" i="1"/>
  <c r="U163" i="1"/>
  <c r="V163" i="1"/>
  <c r="W163" i="1"/>
  <c r="X163" i="1"/>
  <c r="Y163" i="1"/>
  <c r="Z163" i="1"/>
  <c r="AA163" i="1"/>
  <c r="AB163" i="1"/>
  <c r="AC163" i="1"/>
  <c r="AD163" i="1"/>
  <c r="AE163" i="1"/>
  <c r="AF163" i="1"/>
  <c r="AG163" i="1"/>
  <c r="AH163" i="1"/>
  <c r="AI163" i="1"/>
  <c r="AJ163" i="1"/>
  <c r="AK163" i="1"/>
  <c r="AL163" i="1"/>
  <c r="AM163" i="1"/>
  <c r="AN163" i="1"/>
  <c r="AO163" i="1"/>
  <c r="AP163" i="1"/>
  <c r="AQ163" i="1"/>
  <c r="AR163" i="1"/>
  <c r="AS163" i="1"/>
  <c r="AT163" i="1"/>
  <c r="AU163" i="1"/>
  <c r="AV163" i="1"/>
  <c r="AW163" i="1"/>
  <c r="AX163" i="1"/>
  <c r="AY163" i="1"/>
  <c r="AZ163" i="1"/>
  <c r="BA163" i="1"/>
  <c r="BB163" i="1"/>
  <c r="BC163" i="1"/>
  <c r="BD163" i="1"/>
  <c r="BE163" i="1"/>
  <c r="BF163" i="1"/>
  <c r="BG163" i="1"/>
  <c r="BH163" i="1"/>
  <c r="BI163" i="1"/>
  <c r="BJ163" i="1"/>
  <c r="BK163" i="1"/>
  <c r="BL163" i="1"/>
  <c r="BM163" i="1"/>
  <c r="BN163" i="1"/>
  <c r="BO163" i="1"/>
  <c r="BP163" i="1"/>
  <c r="BQ163" i="1"/>
  <c r="BR163" i="1"/>
  <c r="BS163" i="1"/>
  <c r="BT163" i="1"/>
  <c r="BU163" i="1"/>
  <c r="BV163" i="1"/>
  <c r="BW163" i="1"/>
  <c r="BX163" i="1"/>
  <c r="BY163" i="1"/>
  <c r="BZ163" i="1"/>
  <c r="CA163" i="1"/>
  <c r="CB163" i="1"/>
  <c r="CC163" i="1"/>
  <c r="CD163" i="1"/>
  <c r="CE163" i="1"/>
  <c r="CF163" i="1"/>
  <c r="CG163" i="1"/>
  <c r="CH163" i="1"/>
  <c r="CI163" i="1"/>
  <c r="CJ163" i="1"/>
  <c r="CK163" i="1"/>
  <c r="CL163" i="1"/>
  <c r="CM163" i="1"/>
  <c r="CN163" i="1"/>
  <c r="CO163" i="1"/>
  <c r="CP163" i="1"/>
  <c r="CQ163" i="1"/>
  <c r="CR163" i="1"/>
  <c r="CS163" i="1"/>
  <c r="CT163" i="1"/>
  <c r="CU163" i="1"/>
  <c r="CV163" i="1"/>
  <c r="CW163" i="1"/>
  <c r="CX163" i="1"/>
  <c r="CY163" i="1"/>
  <c r="CZ163" i="1"/>
  <c r="DA163" i="1"/>
  <c r="DB163" i="1"/>
  <c r="DC163" i="1"/>
  <c r="DD163" i="1"/>
  <c r="DE163" i="1"/>
  <c r="DF163" i="1"/>
  <c r="DG163" i="1"/>
  <c r="DH163" i="1"/>
  <c r="DI163" i="1"/>
  <c r="DJ163" i="1"/>
  <c r="DK163" i="1"/>
  <c r="DL163" i="1"/>
  <c r="DM163" i="1"/>
  <c r="DN163" i="1"/>
  <c r="DO163" i="1"/>
  <c r="DP163" i="1"/>
  <c r="DQ163" i="1"/>
  <c r="DR163" i="1"/>
  <c r="DS163" i="1"/>
  <c r="DT163" i="1"/>
  <c r="DU163" i="1"/>
  <c r="DV163" i="1"/>
  <c r="DW163" i="1"/>
  <c r="DX163" i="1"/>
  <c r="DY163" i="1"/>
  <c r="DZ163" i="1"/>
  <c r="EA163" i="1"/>
  <c r="EB163" i="1"/>
  <c r="EC163" i="1"/>
  <c r="ED163" i="1"/>
  <c r="EE163" i="1"/>
  <c r="EF163" i="1"/>
  <c r="EG163" i="1"/>
  <c r="EH163" i="1"/>
  <c r="H164" i="1"/>
  <c r="J164" i="1"/>
  <c r="K164" i="1"/>
  <c r="L164" i="1"/>
  <c r="M164" i="1"/>
  <c r="N164" i="1"/>
  <c r="O164" i="1"/>
  <c r="P164" i="1"/>
  <c r="Q164" i="1"/>
  <c r="R164" i="1"/>
  <c r="S164" i="1"/>
  <c r="T164" i="1"/>
  <c r="U164" i="1"/>
  <c r="V164" i="1"/>
  <c r="W164" i="1"/>
  <c r="X164" i="1"/>
  <c r="Y164" i="1"/>
  <c r="Z164" i="1"/>
  <c r="AA164" i="1"/>
  <c r="AB164" i="1"/>
  <c r="AC164" i="1"/>
  <c r="AD164" i="1"/>
  <c r="AE164" i="1"/>
  <c r="AF164" i="1"/>
  <c r="AG164" i="1"/>
  <c r="AH164" i="1"/>
  <c r="AI164" i="1"/>
  <c r="AJ164" i="1"/>
  <c r="AK164" i="1"/>
  <c r="AL164" i="1"/>
  <c r="AM164" i="1"/>
  <c r="AN164" i="1"/>
  <c r="AO164" i="1"/>
  <c r="AP164" i="1"/>
  <c r="AQ164" i="1"/>
  <c r="AR164" i="1"/>
  <c r="AS164" i="1"/>
  <c r="AT164" i="1"/>
  <c r="AU164" i="1"/>
  <c r="AV164" i="1"/>
  <c r="AW164" i="1"/>
  <c r="AX164" i="1"/>
  <c r="AY164" i="1"/>
  <c r="AZ164" i="1"/>
  <c r="BA164" i="1"/>
  <c r="BB164" i="1"/>
  <c r="BC164" i="1"/>
  <c r="BD164" i="1"/>
  <c r="BE164" i="1"/>
  <c r="BF164" i="1"/>
  <c r="BG164" i="1"/>
  <c r="BH164" i="1"/>
  <c r="BI164" i="1"/>
  <c r="BJ164" i="1"/>
  <c r="BK164" i="1"/>
  <c r="BL164" i="1"/>
  <c r="BM164" i="1"/>
  <c r="BN164" i="1"/>
  <c r="BO164" i="1"/>
  <c r="BP164" i="1"/>
  <c r="BQ164" i="1"/>
  <c r="BR164" i="1"/>
  <c r="BS164" i="1"/>
  <c r="BT164" i="1"/>
  <c r="BU164" i="1"/>
  <c r="BV164" i="1"/>
  <c r="BW164" i="1"/>
  <c r="BX164" i="1"/>
  <c r="BY164" i="1"/>
  <c r="BZ164" i="1"/>
  <c r="CA164" i="1"/>
  <c r="CB164" i="1"/>
  <c r="CC164" i="1"/>
  <c r="CD164" i="1"/>
  <c r="CE164" i="1"/>
  <c r="CF164" i="1"/>
  <c r="CG164" i="1"/>
  <c r="CH164" i="1"/>
  <c r="CI164" i="1"/>
  <c r="CJ164" i="1"/>
  <c r="CK164" i="1"/>
  <c r="CL164" i="1"/>
  <c r="CM164" i="1"/>
  <c r="CN164" i="1"/>
  <c r="CO164" i="1"/>
  <c r="CP164" i="1"/>
  <c r="CQ164" i="1"/>
  <c r="CR164" i="1"/>
  <c r="CS164" i="1"/>
  <c r="CT164" i="1"/>
  <c r="CU164" i="1"/>
  <c r="CV164" i="1"/>
  <c r="CW164" i="1"/>
  <c r="CX164" i="1"/>
  <c r="CY164" i="1"/>
  <c r="CZ164" i="1"/>
  <c r="DA164" i="1"/>
  <c r="DB164" i="1"/>
  <c r="DC164" i="1"/>
  <c r="DD164" i="1"/>
  <c r="DE164" i="1"/>
  <c r="DF164" i="1"/>
  <c r="DG164" i="1"/>
  <c r="DH164" i="1"/>
  <c r="DI164" i="1"/>
  <c r="DJ164" i="1"/>
  <c r="DK164" i="1"/>
  <c r="DL164" i="1"/>
  <c r="DM164" i="1"/>
  <c r="DN164" i="1"/>
  <c r="DO164" i="1"/>
  <c r="DP164" i="1"/>
  <c r="DQ164" i="1"/>
  <c r="DR164" i="1"/>
  <c r="DS164" i="1"/>
  <c r="DT164" i="1"/>
  <c r="DU164" i="1"/>
  <c r="DV164" i="1"/>
  <c r="DW164" i="1"/>
  <c r="DX164" i="1"/>
  <c r="DY164" i="1"/>
  <c r="DZ164" i="1"/>
  <c r="EA164" i="1"/>
  <c r="EB164" i="1"/>
  <c r="EC164" i="1"/>
  <c r="ED164" i="1"/>
  <c r="EE164" i="1"/>
  <c r="EF164" i="1"/>
  <c r="EG164" i="1"/>
  <c r="EH164" i="1"/>
  <c r="H166" i="1"/>
  <c r="J166" i="1"/>
  <c r="K166" i="1"/>
  <c r="L166" i="1"/>
  <c r="M166" i="1"/>
  <c r="N166" i="1"/>
  <c r="O166" i="1"/>
  <c r="P166" i="1"/>
  <c r="Q166" i="1"/>
  <c r="R166" i="1"/>
  <c r="S166" i="1"/>
  <c r="T166" i="1"/>
  <c r="U166" i="1"/>
  <c r="V166" i="1"/>
  <c r="W166" i="1"/>
  <c r="X166" i="1"/>
  <c r="Y166" i="1"/>
  <c r="Z166" i="1"/>
  <c r="AA166" i="1"/>
  <c r="AB166" i="1"/>
  <c r="AC166" i="1"/>
  <c r="AD166" i="1"/>
  <c r="AE166" i="1"/>
  <c r="AF166" i="1"/>
  <c r="AG166" i="1"/>
  <c r="AH166" i="1"/>
  <c r="AI166" i="1"/>
  <c r="AJ166" i="1"/>
  <c r="AK166" i="1"/>
  <c r="AL166" i="1"/>
  <c r="AM166" i="1"/>
  <c r="AN166" i="1"/>
  <c r="AO166" i="1"/>
  <c r="AP166" i="1"/>
  <c r="AQ166" i="1"/>
  <c r="AR166" i="1"/>
  <c r="AS166" i="1"/>
  <c r="AT166" i="1"/>
  <c r="AU166" i="1"/>
  <c r="AV166" i="1"/>
  <c r="AW166" i="1"/>
  <c r="AX166" i="1"/>
  <c r="AY166" i="1"/>
  <c r="AZ166" i="1"/>
  <c r="BA166" i="1"/>
  <c r="BB166" i="1"/>
  <c r="BC166" i="1"/>
  <c r="BD166" i="1"/>
  <c r="BE166" i="1"/>
  <c r="BF166" i="1"/>
  <c r="BG166" i="1"/>
  <c r="BH166" i="1"/>
  <c r="BI166" i="1"/>
  <c r="BJ166" i="1"/>
  <c r="BK166" i="1"/>
  <c r="BL166" i="1"/>
  <c r="BM166" i="1"/>
  <c r="BN166" i="1"/>
  <c r="BO166" i="1"/>
  <c r="BP166" i="1"/>
  <c r="BQ166" i="1"/>
  <c r="BR166" i="1"/>
  <c r="BS166" i="1"/>
  <c r="BT166" i="1"/>
  <c r="BU166" i="1"/>
  <c r="BV166" i="1"/>
  <c r="BW166" i="1"/>
  <c r="BX166" i="1"/>
  <c r="BY166" i="1"/>
  <c r="BZ166" i="1"/>
  <c r="CA166" i="1"/>
  <c r="CB166" i="1"/>
  <c r="CC166" i="1"/>
  <c r="CD166" i="1"/>
  <c r="CE166" i="1"/>
  <c r="CF166" i="1"/>
  <c r="CG166" i="1"/>
  <c r="CH166" i="1"/>
  <c r="CI166" i="1"/>
  <c r="CJ166" i="1"/>
  <c r="CK166" i="1"/>
  <c r="CL166" i="1"/>
  <c r="CM166" i="1"/>
  <c r="CN166" i="1"/>
  <c r="CO166" i="1"/>
  <c r="CP166" i="1"/>
  <c r="CQ166" i="1"/>
  <c r="CR166" i="1"/>
  <c r="CS166" i="1"/>
  <c r="CT166" i="1"/>
  <c r="CU166" i="1"/>
  <c r="CV166" i="1"/>
  <c r="CW166" i="1"/>
  <c r="CX166" i="1"/>
  <c r="CY166" i="1"/>
  <c r="CZ166" i="1"/>
  <c r="DA166" i="1"/>
  <c r="DB166" i="1"/>
  <c r="DC166" i="1"/>
  <c r="DD166" i="1"/>
  <c r="DE166" i="1"/>
  <c r="DF166" i="1"/>
  <c r="DG166" i="1"/>
  <c r="DH166" i="1"/>
  <c r="DI166" i="1"/>
  <c r="DJ166" i="1"/>
  <c r="DK166" i="1"/>
  <c r="DL166" i="1"/>
  <c r="DM166" i="1"/>
  <c r="DN166" i="1"/>
  <c r="DO166" i="1"/>
  <c r="DP166" i="1"/>
  <c r="DQ166" i="1"/>
  <c r="DR166" i="1"/>
  <c r="DS166" i="1"/>
  <c r="DT166" i="1"/>
  <c r="DU166" i="1"/>
  <c r="DV166" i="1"/>
  <c r="DW166" i="1"/>
  <c r="DX166" i="1"/>
  <c r="DY166" i="1"/>
  <c r="DZ166" i="1"/>
  <c r="EA166" i="1"/>
  <c r="EB166" i="1"/>
  <c r="EC166" i="1"/>
  <c r="ED166" i="1"/>
  <c r="EE166" i="1"/>
  <c r="EF166" i="1"/>
  <c r="EG166" i="1"/>
  <c r="EH166" i="1"/>
  <c r="H167" i="1"/>
  <c r="J167" i="1"/>
  <c r="K167" i="1"/>
  <c r="L167" i="1"/>
  <c r="M167" i="1"/>
  <c r="N167" i="1"/>
  <c r="O167" i="1"/>
  <c r="P167" i="1"/>
  <c r="Q167" i="1"/>
  <c r="R167" i="1"/>
  <c r="S167" i="1"/>
  <c r="T167" i="1"/>
  <c r="U167" i="1"/>
  <c r="V167" i="1"/>
  <c r="W167" i="1"/>
  <c r="X167" i="1"/>
  <c r="Y167" i="1"/>
  <c r="Z167" i="1"/>
  <c r="AA167" i="1"/>
  <c r="AB167" i="1"/>
  <c r="AC167" i="1"/>
  <c r="AD167" i="1"/>
  <c r="AE167" i="1"/>
  <c r="AF167" i="1"/>
  <c r="AG167" i="1"/>
  <c r="AH167" i="1"/>
  <c r="AI167" i="1"/>
  <c r="AJ167" i="1"/>
  <c r="AK167" i="1"/>
  <c r="AL167" i="1"/>
  <c r="AM167" i="1"/>
  <c r="AN167" i="1"/>
  <c r="AO167" i="1"/>
  <c r="AP167" i="1"/>
  <c r="AQ167" i="1"/>
  <c r="AR167" i="1"/>
  <c r="AS167" i="1"/>
  <c r="AT167" i="1"/>
  <c r="AU167" i="1"/>
  <c r="AV167" i="1"/>
  <c r="AW167" i="1"/>
  <c r="AX167" i="1"/>
  <c r="AY167" i="1"/>
  <c r="AZ167" i="1"/>
  <c r="BA167" i="1"/>
  <c r="BB167" i="1"/>
  <c r="BC167" i="1"/>
  <c r="BD167" i="1"/>
  <c r="BE167" i="1"/>
  <c r="BF167" i="1"/>
  <c r="BG167" i="1"/>
  <c r="BH167" i="1"/>
  <c r="BI167" i="1"/>
  <c r="BJ167" i="1"/>
  <c r="BK167" i="1"/>
  <c r="BL167" i="1"/>
  <c r="BM167" i="1"/>
  <c r="BN167" i="1"/>
  <c r="BO167" i="1"/>
  <c r="BP167" i="1"/>
  <c r="BQ167" i="1"/>
  <c r="BR167" i="1"/>
  <c r="BS167" i="1"/>
  <c r="BT167" i="1"/>
  <c r="BU167" i="1"/>
  <c r="BV167" i="1"/>
  <c r="BW167" i="1"/>
  <c r="BX167" i="1"/>
  <c r="BY167" i="1"/>
  <c r="BZ167" i="1"/>
  <c r="CA167" i="1"/>
  <c r="CB167" i="1"/>
  <c r="CC167" i="1"/>
  <c r="CD167" i="1"/>
  <c r="CE167" i="1"/>
  <c r="CF167" i="1"/>
  <c r="CG167" i="1"/>
  <c r="CH167" i="1"/>
  <c r="CI167" i="1"/>
  <c r="CJ167" i="1"/>
  <c r="CK167" i="1"/>
  <c r="CL167" i="1"/>
  <c r="CM167" i="1"/>
  <c r="CN167" i="1"/>
  <c r="CO167" i="1"/>
  <c r="CP167" i="1"/>
  <c r="CQ167" i="1"/>
  <c r="CR167" i="1"/>
  <c r="CS167" i="1"/>
  <c r="CT167" i="1"/>
  <c r="CU167" i="1"/>
  <c r="CV167" i="1"/>
  <c r="CW167" i="1"/>
  <c r="CX167" i="1"/>
  <c r="CY167" i="1"/>
  <c r="CZ167" i="1"/>
  <c r="DA167" i="1"/>
  <c r="DB167" i="1"/>
  <c r="DC167" i="1"/>
  <c r="DD167" i="1"/>
  <c r="DE167" i="1"/>
  <c r="DF167" i="1"/>
  <c r="DG167" i="1"/>
  <c r="DH167" i="1"/>
  <c r="DI167" i="1"/>
  <c r="DJ167" i="1"/>
  <c r="DK167" i="1"/>
  <c r="DL167" i="1"/>
  <c r="DM167" i="1"/>
  <c r="DN167" i="1"/>
  <c r="DO167" i="1"/>
  <c r="DP167" i="1"/>
  <c r="DQ167" i="1"/>
  <c r="DR167" i="1"/>
  <c r="DS167" i="1"/>
  <c r="DT167" i="1"/>
  <c r="DU167" i="1"/>
  <c r="DV167" i="1"/>
  <c r="DW167" i="1"/>
  <c r="DX167" i="1"/>
  <c r="DY167" i="1"/>
  <c r="DZ167" i="1"/>
  <c r="EA167" i="1"/>
  <c r="EB167" i="1"/>
  <c r="EC167" i="1"/>
  <c r="ED167" i="1"/>
  <c r="EE167" i="1"/>
  <c r="EF167" i="1"/>
  <c r="EG167" i="1"/>
  <c r="EH167" i="1"/>
  <c r="H168" i="1"/>
  <c r="J168" i="1"/>
  <c r="K168" i="1"/>
  <c r="L168" i="1"/>
  <c r="M168" i="1"/>
  <c r="N168" i="1"/>
  <c r="O168" i="1"/>
  <c r="P168" i="1"/>
  <c r="Q168" i="1"/>
  <c r="R168" i="1"/>
  <c r="S168" i="1"/>
  <c r="T168" i="1"/>
  <c r="U168" i="1"/>
  <c r="V168" i="1"/>
  <c r="W168" i="1"/>
  <c r="X168" i="1"/>
  <c r="Y168" i="1"/>
  <c r="Z168" i="1"/>
  <c r="AA168" i="1"/>
  <c r="AB168" i="1"/>
  <c r="AC168" i="1"/>
  <c r="AD168" i="1"/>
  <c r="AE168" i="1"/>
  <c r="AF168" i="1"/>
  <c r="AG168" i="1"/>
  <c r="AH168" i="1"/>
  <c r="AI168" i="1"/>
  <c r="AJ168" i="1"/>
  <c r="AK168" i="1"/>
  <c r="AL168" i="1"/>
  <c r="AM168" i="1"/>
  <c r="AN168" i="1"/>
  <c r="AO168" i="1"/>
  <c r="AP168" i="1"/>
  <c r="AQ168" i="1"/>
  <c r="AR168" i="1"/>
  <c r="AS168" i="1"/>
  <c r="AT168" i="1"/>
  <c r="AU168" i="1"/>
  <c r="AV168" i="1"/>
  <c r="AW168" i="1"/>
  <c r="AX168" i="1"/>
  <c r="AY168" i="1"/>
  <c r="AZ168" i="1"/>
  <c r="BA168" i="1"/>
  <c r="BB168" i="1"/>
  <c r="BC168" i="1"/>
  <c r="BD168" i="1"/>
  <c r="BE168" i="1"/>
  <c r="BF168" i="1"/>
  <c r="BG168" i="1"/>
  <c r="BH168" i="1"/>
  <c r="BI168" i="1"/>
  <c r="BJ168" i="1"/>
  <c r="BK168" i="1"/>
  <c r="BL168" i="1"/>
  <c r="BM168" i="1"/>
  <c r="BN168" i="1"/>
  <c r="BO168" i="1"/>
  <c r="BP168" i="1"/>
  <c r="BQ168" i="1"/>
  <c r="BR168" i="1"/>
  <c r="BS168" i="1"/>
  <c r="BT168" i="1"/>
  <c r="BU168" i="1"/>
  <c r="BV168" i="1"/>
  <c r="BW168" i="1"/>
  <c r="BX168" i="1"/>
  <c r="BY168" i="1"/>
  <c r="BZ168" i="1"/>
  <c r="CA168" i="1"/>
  <c r="CB168" i="1"/>
  <c r="CC168" i="1"/>
  <c r="CD168" i="1"/>
  <c r="CE168" i="1"/>
  <c r="CF168" i="1"/>
  <c r="CG168" i="1"/>
  <c r="CH168" i="1"/>
  <c r="CI168" i="1"/>
  <c r="CJ168" i="1"/>
  <c r="CK168" i="1"/>
  <c r="CL168" i="1"/>
  <c r="CM168" i="1"/>
  <c r="CN168" i="1"/>
  <c r="CO168" i="1"/>
  <c r="CP168" i="1"/>
  <c r="CQ168" i="1"/>
  <c r="CR168" i="1"/>
  <c r="CS168" i="1"/>
  <c r="CT168" i="1"/>
  <c r="CU168" i="1"/>
  <c r="CV168" i="1"/>
  <c r="CW168" i="1"/>
  <c r="CX168" i="1"/>
  <c r="CY168" i="1"/>
  <c r="CZ168" i="1"/>
  <c r="DA168" i="1"/>
  <c r="DB168" i="1"/>
  <c r="DC168" i="1"/>
  <c r="DD168" i="1"/>
  <c r="DE168" i="1"/>
  <c r="DF168" i="1"/>
  <c r="DG168" i="1"/>
  <c r="DH168" i="1"/>
  <c r="DI168" i="1"/>
  <c r="DJ168" i="1"/>
  <c r="DK168" i="1"/>
  <c r="DL168" i="1"/>
  <c r="DM168" i="1"/>
  <c r="DN168" i="1"/>
  <c r="DO168" i="1"/>
  <c r="DP168" i="1"/>
  <c r="DQ168" i="1"/>
  <c r="DR168" i="1"/>
  <c r="DS168" i="1"/>
  <c r="DT168" i="1"/>
  <c r="DU168" i="1"/>
  <c r="DV168" i="1"/>
  <c r="DW168" i="1"/>
  <c r="DX168" i="1"/>
  <c r="DY168" i="1"/>
  <c r="DZ168" i="1"/>
  <c r="EA168" i="1"/>
  <c r="EB168" i="1"/>
  <c r="EC168" i="1"/>
  <c r="ED168" i="1"/>
  <c r="EE168" i="1"/>
  <c r="EF168" i="1"/>
  <c r="EG168" i="1"/>
  <c r="EH168" i="1"/>
  <c r="H169" i="1"/>
  <c r="J169" i="1"/>
  <c r="K169" i="1"/>
  <c r="L169" i="1"/>
  <c r="M169" i="1"/>
  <c r="N169" i="1"/>
  <c r="O169" i="1"/>
  <c r="P169" i="1"/>
  <c r="Q169" i="1"/>
  <c r="R169" i="1"/>
  <c r="S169" i="1"/>
  <c r="T169" i="1"/>
  <c r="U169" i="1"/>
  <c r="V169" i="1"/>
  <c r="W169" i="1"/>
  <c r="X169" i="1"/>
  <c r="Y169" i="1"/>
  <c r="Z169" i="1"/>
  <c r="AA169" i="1"/>
  <c r="AB169" i="1"/>
  <c r="AC169" i="1"/>
  <c r="AD169" i="1"/>
  <c r="AE169" i="1"/>
  <c r="AF169" i="1"/>
  <c r="AG169" i="1"/>
  <c r="AH169" i="1"/>
  <c r="AI169" i="1"/>
  <c r="AJ169" i="1"/>
  <c r="AK169" i="1"/>
  <c r="AL169" i="1"/>
  <c r="AM169" i="1"/>
  <c r="AN169" i="1"/>
  <c r="AO169" i="1"/>
  <c r="AP169" i="1"/>
  <c r="AQ169" i="1"/>
  <c r="AR169" i="1"/>
  <c r="AS169" i="1"/>
  <c r="AT169" i="1"/>
  <c r="AU169" i="1"/>
  <c r="AV169" i="1"/>
  <c r="AW169" i="1"/>
  <c r="AX169" i="1"/>
  <c r="AY169" i="1"/>
  <c r="AZ169" i="1"/>
  <c r="BA169" i="1"/>
  <c r="BB169" i="1"/>
  <c r="BC169" i="1"/>
  <c r="BD169" i="1"/>
  <c r="BE169" i="1"/>
  <c r="BF169" i="1"/>
  <c r="BG169" i="1"/>
  <c r="BH169" i="1"/>
  <c r="BI169" i="1"/>
  <c r="BJ169" i="1"/>
  <c r="BK169" i="1"/>
  <c r="BL169" i="1"/>
  <c r="BM169" i="1"/>
  <c r="BN169" i="1"/>
  <c r="BO169" i="1"/>
  <c r="BP169" i="1"/>
  <c r="BQ169" i="1"/>
  <c r="BR169" i="1"/>
  <c r="BS169" i="1"/>
  <c r="BT169" i="1"/>
  <c r="BU169" i="1"/>
  <c r="BV169" i="1"/>
  <c r="BW169" i="1"/>
  <c r="BX169" i="1"/>
  <c r="BY169" i="1"/>
  <c r="BZ169" i="1"/>
  <c r="CA169" i="1"/>
  <c r="CB169" i="1"/>
  <c r="CC169" i="1"/>
  <c r="CD169" i="1"/>
  <c r="CE169" i="1"/>
  <c r="CF169" i="1"/>
  <c r="CG169" i="1"/>
  <c r="CH169" i="1"/>
  <c r="CI169" i="1"/>
  <c r="CJ169" i="1"/>
  <c r="CK169" i="1"/>
  <c r="CL169" i="1"/>
  <c r="CM169" i="1"/>
  <c r="CN169" i="1"/>
  <c r="CO169" i="1"/>
  <c r="CP169" i="1"/>
  <c r="CQ169" i="1"/>
  <c r="CR169" i="1"/>
  <c r="CS169" i="1"/>
  <c r="CT169" i="1"/>
  <c r="CU169" i="1"/>
  <c r="CV169" i="1"/>
  <c r="CW169" i="1"/>
  <c r="CX169" i="1"/>
  <c r="CY169" i="1"/>
  <c r="CZ169" i="1"/>
  <c r="DA169" i="1"/>
  <c r="DB169" i="1"/>
  <c r="DC169" i="1"/>
  <c r="DD169" i="1"/>
  <c r="DE169" i="1"/>
  <c r="DF169" i="1"/>
  <c r="DG169" i="1"/>
  <c r="DH169" i="1"/>
  <c r="DI169" i="1"/>
  <c r="DJ169" i="1"/>
  <c r="DK169" i="1"/>
  <c r="DL169" i="1"/>
  <c r="DM169" i="1"/>
  <c r="DN169" i="1"/>
  <c r="DO169" i="1"/>
  <c r="DP169" i="1"/>
  <c r="DQ169" i="1"/>
  <c r="DR169" i="1"/>
  <c r="DS169" i="1"/>
  <c r="DT169" i="1"/>
  <c r="DU169" i="1"/>
  <c r="DV169" i="1"/>
  <c r="DW169" i="1"/>
  <c r="DX169" i="1"/>
  <c r="DY169" i="1"/>
  <c r="DZ169" i="1"/>
  <c r="EA169" i="1"/>
  <c r="EB169" i="1"/>
  <c r="EC169" i="1"/>
  <c r="ED169" i="1"/>
  <c r="EE169" i="1"/>
  <c r="EF169" i="1"/>
  <c r="EG169" i="1"/>
  <c r="EH169" i="1"/>
  <c r="H170" i="1"/>
  <c r="J170" i="1"/>
  <c r="K170" i="1"/>
  <c r="L170" i="1"/>
  <c r="M170" i="1"/>
  <c r="N170" i="1"/>
  <c r="O170" i="1"/>
  <c r="P170" i="1"/>
  <c r="Q170" i="1"/>
  <c r="R170" i="1"/>
  <c r="S170" i="1"/>
  <c r="T170" i="1"/>
  <c r="U170" i="1"/>
  <c r="V170" i="1"/>
  <c r="W170" i="1"/>
  <c r="X170" i="1"/>
  <c r="Y170" i="1"/>
  <c r="Z170" i="1"/>
  <c r="AA170" i="1"/>
  <c r="AB170" i="1"/>
  <c r="AC170" i="1"/>
  <c r="AD170" i="1"/>
  <c r="AE170" i="1"/>
  <c r="AF170" i="1"/>
  <c r="AG170" i="1"/>
  <c r="AH170" i="1"/>
  <c r="AI170" i="1"/>
  <c r="AJ170" i="1"/>
  <c r="AK170" i="1"/>
  <c r="AL170" i="1"/>
  <c r="AM170" i="1"/>
  <c r="AN170" i="1"/>
  <c r="AO170" i="1"/>
  <c r="AP170" i="1"/>
  <c r="AQ170" i="1"/>
  <c r="AR170" i="1"/>
  <c r="AS170" i="1"/>
  <c r="AT170" i="1"/>
  <c r="AU170" i="1"/>
  <c r="AV170" i="1"/>
  <c r="AW170" i="1"/>
  <c r="AX170" i="1"/>
  <c r="AY170" i="1"/>
  <c r="AZ170" i="1"/>
  <c r="BA170" i="1"/>
  <c r="BB170" i="1"/>
  <c r="BC170" i="1"/>
  <c r="BD170" i="1"/>
  <c r="BE170" i="1"/>
  <c r="BF170" i="1"/>
  <c r="BG170" i="1"/>
  <c r="BH170" i="1"/>
  <c r="BI170" i="1"/>
  <c r="BJ170" i="1"/>
  <c r="BK170" i="1"/>
  <c r="BL170" i="1"/>
  <c r="BM170" i="1"/>
  <c r="BN170" i="1"/>
  <c r="BO170" i="1"/>
  <c r="BP170" i="1"/>
  <c r="BQ170" i="1"/>
  <c r="BR170" i="1"/>
  <c r="BS170" i="1"/>
  <c r="BT170" i="1"/>
  <c r="BU170" i="1"/>
  <c r="BV170" i="1"/>
  <c r="BW170" i="1"/>
  <c r="BX170" i="1"/>
  <c r="BY170" i="1"/>
  <c r="BZ170" i="1"/>
  <c r="CA170" i="1"/>
  <c r="CB170" i="1"/>
  <c r="CC170" i="1"/>
  <c r="CD170" i="1"/>
  <c r="CE170" i="1"/>
  <c r="CF170" i="1"/>
  <c r="CG170" i="1"/>
  <c r="CH170" i="1"/>
  <c r="CI170" i="1"/>
  <c r="CJ170" i="1"/>
  <c r="CK170" i="1"/>
  <c r="CL170" i="1"/>
  <c r="CM170" i="1"/>
  <c r="CN170" i="1"/>
  <c r="CO170" i="1"/>
  <c r="CP170" i="1"/>
  <c r="CQ170" i="1"/>
  <c r="CR170" i="1"/>
  <c r="CS170" i="1"/>
  <c r="CT170" i="1"/>
  <c r="CU170" i="1"/>
  <c r="CV170" i="1"/>
  <c r="CW170" i="1"/>
  <c r="CX170" i="1"/>
  <c r="CY170" i="1"/>
  <c r="CZ170" i="1"/>
  <c r="DA170" i="1"/>
  <c r="DB170" i="1"/>
  <c r="DC170" i="1"/>
  <c r="DD170" i="1"/>
  <c r="DE170" i="1"/>
  <c r="DF170" i="1"/>
  <c r="DG170" i="1"/>
  <c r="DH170" i="1"/>
  <c r="DI170" i="1"/>
  <c r="DJ170" i="1"/>
  <c r="DK170" i="1"/>
  <c r="DL170" i="1"/>
  <c r="DM170" i="1"/>
  <c r="DN170" i="1"/>
  <c r="DO170" i="1"/>
  <c r="DP170" i="1"/>
  <c r="DQ170" i="1"/>
  <c r="DR170" i="1"/>
  <c r="DS170" i="1"/>
  <c r="DT170" i="1"/>
  <c r="DU170" i="1"/>
  <c r="DV170" i="1"/>
  <c r="DW170" i="1"/>
  <c r="DX170" i="1"/>
  <c r="DY170" i="1"/>
  <c r="DZ170" i="1"/>
  <c r="EA170" i="1"/>
  <c r="EB170" i="1"/>
  <c r="EC170" i="1"/>
  <c r="ED170" i="1"/>
  <c r="EE170" i="1"/>
  <c r="EF170" i="1"/>
  <c r="EG170" i="1"/>
  <c r="EH170" i="1"/>
  <c r="H171" i="1"/>
  <c r="J171" i="1"/>
  <c r="K171" i="1"/>
  <c r="L171" i="1"/>
  <c r="M171" i="1"/>
  <c r="N171" i="1"/>
  <c r="O171" i="1"/>
  <c r="P171" i="1"/>
  <c r="Q171" i="1"/>
  <c r="R171" i="1"/>
  <c r="S171" i="1"/>
  <c r="T171" i="1"/>
  <c r="U171" i="1"/>
  <c r="V171" i="1"/>
  <c r="W171" i="1"/>
  <c r="X171" i="1"/>
  <c r="Y171" i="1"/>
  <c r="Z171" i="1"/>
  <c r="AA171" i="1"/>
  <c r="AB171" i="1"/>
  <c r="AC171" i="1"/>
  <c r="AD171" i="1"/>
  <c r="AE171" i="1"/>
  <c r="AF171" i="1"/>
  <c r="AG171" i="1"/>
  <c r="AH171" i="1"/>
  <c r="AI171" i="1"/>
  <c r="AJ171" i="1"/>
  <c r="AK171" i="1"/>
  <c r="AL171" i="1"/>
  <c r="AM171" i="1"/>
  <c r="AN171" i="1"/>
  <c r="AO171" i="1"/>
  <c r="AP171" i="1"/>
  <c r="AQ171" i="1"/>
  <c r="AR171" i="1"/>
  <c r="AS171" i="1"/>
  <c r="AT171" i="1"/>
  <c r="AU171" i="1"/>
  <c r="AV171" i="1"/>
  <c r="AW171" i="1"/>
  <c r="AX171" i="1"/>
  <c r="AY171" i="1"/>
  <c r="AZ171" i="1"/>
  <c r="BA171" i="1"/>
  <c r="BB171" i="1"/>
  <c r="BC171" i="1"/>
  <c r="BD171" i="1"/>
  <c r="BE171" i="1"/>
  <c r="BF171" i="1"/>
  <c r="BG171" i="1"/>
  <c r="BH171" i="1"/>
  <c r="BI171" i="1"/>
  <c r="BJ171" i="1"/>
  <c r="BK171" i="1"/>
  <c r="BL171" i="1"/>
  <c r="BM171" i="1"/>
  <c r="BN171" i="1"/>
  <c r="BO171" i="1"/>
  <c r="BP171" i="1"/>
  <c r="BQ171" i="1"/>
  <c r="BR171" i="1"/>
  <c r="BS171" i="1"/>
  <c r="BT171" i="1"/>
  <c r="BU171" i="1"/>
  <c r="BV171" i="1"/>
  <c r="BW171" i="1"/>
  <c r="BX171" i="1"/>
  <c r="BY171" i="1"/>
  <c r="BZ171" i="1"/>
  <c r="CA171" i="1"/>
  <c r="CB171" i="1"/>
  <c r="CC171" i="1"/>
  <c r="CD171" i="1"/>
  <c r="CE171" i="1"/>
  <c r="CF171" i="1"/>
  <c r="CG171" i="1"/>
  <c r="CH171" i="1"/>
  <c r="CI171" i="1"/>
  <c r="CJ171" i="1"/>
  <c r="CK171" i="1"/>
  <c r="CL171" i="1"/>
  <c r="CM171" i="1"/>
  <c r="CN171" i="1"/>
  <c r="CO171" i="1"/>
  <c r="CP171" i="1"/>
  <c r="CQ171" i="1"/>
  <c r="CR171" i="1"/>
  <c r="CS171" i="1"/>
  <c r="CT171" i="1"/>
  <c r="CU171" i="1"/>
  <c r="CV171" i="1"/>
  <c r="CW171" i="1"/>
  <c r="CX171" i="1"/>
  <c r="CY171" i="1"/>
  <c r="CZ171" i="1"/>
  <c r="DA171" i="1"/>
  <c r="DB171" i="1"/>
  <c r="DC171" i="1"/>
  <c r="DD171" i="1"/>
  <c r="DE171" i="1"/>
  <c r="DF171" i="1"/>
  <c r="DG171" i="1"/>
  <c r="DH171" i="1"/>
  <c r="DI171" i="1"/>
  <c r="DJ171" i="1"/>
  <c r="DK171" i="1"/>
  <c r="DL171" i="1"/>
  <c r="DM171" i="1"/>
  <c r="DN171" i="1"/>
  <c r="DO171" i="1"/>
  <c r="DP171" i="1"/>
  <c r="DQ171" i="1"/>
  <c r="DR171" i="1"/>
  <c r="DS171" i="1"/>
  <c r="DT171" i="1"/>
  <c r="DU171" i="1"/>
  <c r="DV171" i="1"/>
  <c r="DW171" i="1"/>
  <c r="DX171" i="1"/>
  <c r="DY171" i="1"/>
  <c r="DZ171" i="1"/>
  <c r="EA171" i="1"/>
  <c r="EB171" i="1"/>
  <c r="EC171" i="1"/>
  <c r="ED171" i="1"/>
  <c r="EE171" i="1"/>
  <c r="EF171" i="1"/>
  <c r="EG171" i="1"/>
  <c r="EH171" i="1"/>
  <c r="H172" i="1"/>
  <c r="J172" i="1"/>
  <c r="K172" i="1"/>
  <c r="L172" i="1"/>
  <c r="M172" i="1"/>
  <c r="N172" i="1"/>
  <c r="O172" i="1"/>
  <c r="P172" i="1"/>
  <c r="Q172" i="1"/>
  <c r="R172" i="1"/>
  <c r="S172" i="1"/>
  <c r="T172" i="1"/>
  <c r="U172" i="1"/>
  <c r="V172" i="1"/>
  <c r="W172" i="1"/>
  <c r="X172" i="1"/>
  <c r="Y172" i="1"/>
  <c r="Z172" i="1"/>
  <c r="AA172" i="1"/>
  <c r="AB172" i="1"/>
  <c r="AC172" i="1"/>
  <c r="AD172" i="1"/>
  <c r="AE172" i="1"/>
  <c r="AF172" i="1"/>
  <c r="AG172" i="1"/>
  <c r="AH172" i="1"/>
  <c r="AI172" i="1"/>
  <c r="AJ172" i="1"/>
  <c r="AK172" i="1"/>
  <c r="AL172" i="1"/>
  <c r="AM172" i="1"/>
  <c r="AN172" i="1"/>
  <c r="AO172" i="1"/>
  <c r="AP172" i="1"/>
  <c r="AQ172" i="1"/>
  <c r="AR172" i="1"/>
  <c r="AS172" i="1"/>
  <c r="AT172" i="1"/>
  <c r="AU172" i="1"/>
  <c r="AV172" i="1"/>
  <c r="AW172" i="1"/>
  <c r="AX172" i="1"/>
  <c r="AY172" i="1"/>
  <c r="AZ172" i="1"/>
  <c r="BA172" i="1"/>
  <c r="BB172" i="1"/>
  <c r="BC172" i="1"/>
  <c r="BD172" i="1"/>
  <c r="BE172" i="1"/>
  <c r="BF172" i="1"/>
  <c r="BG172" i="1"/>
  <c r="BH172" i="1"/>
  <c r="BI172" i="1"/>
  <c r="BJ172" i="1"/>
  <c r="BK172" i="1"/>
  <c r="BL172" i="1"/>
  <c r="BM172" i="1"/>
  <c r="BN172" i="1"/>
  <c r="BO172" i="1"/>
  <c r="BP172" i="1"/>
  <c r="BQ172" i="1"/>
  <c r="BR172" i="1"/>
  <c r="BS172" i="1"/>
  <c r="BT172" i="1"/>
  <c r="BU172" i="1"/>
  <c r="BV172" i="1"/>
  <c r="BW172" i="1"/>
  <c r="BX172" i="1"/>
  <c r="BY172" i="1"/>
  <c r="BZ172" i="1"/>
  <c r="CA172" i="1"/>
  <c r="CB172" i="1"/>
  <c r="CC172" i="1"/>
  <c r="CD172" i="1"/>
  <c r="CE172" i="1"/>
  <c r="CF172" i="1"/>
  <c r="CG172" i="1"/>
  <c r="CH172" i="1"/>
  <c r="CI172" i="1"/>
  <c r="CJ172" i="1"/>
  <c r="CK172" i="1"/>
  <c r="CL172" i="1"/>
  <c r="CM172" i="1"/>
  <c r="CN172" i="1"/>
  <c r="CO172" i="1"/>
  <c r="CP172" i="1"/>
  <c r="CQ172" i="1"/>
  <c r="CR172" i="1"/>
  <c r="CS172" i="1"/>
  <c r="CT172" i="1"/>
  <c r="CU172" i="1"/>
  <c r="CV172" i="1"/>
  <c r="CW172" i="1"/>
  <c r="CX172" i="1"/>
  <c r="CY172" i="1"/>
  <c r="CZ172" i="1"/>
  <c r="DA172" i="1"/>
  <c r="DB172" i="1"/>
  <c r="DC172" i="1"/>
  <c r="DD172" i="1"/>
  <c r="DE172" i="1"/>
  <c r="DF172" i="1"/>
  <c r="DG172" i="1"/>
  <c r="DH172" i="1"/>
  <c r="DI172" i="1"/>
  <c r="DJ172" i="1"/>
  <c r="DK172" i="1"/>
  <c r="DL172" i="1"/>
  <c r="DM172" i="1"/>
  <c r="DN172" i="1"/>
  <c r="DO172" i="1"/>
  <c r="DP172" i="1"/>
  <c r="DQ172" i="1"/>
  <c r="DR172" i="1"/>
  <c r="DS172" i="1"/>
  <c r="DT172" i="1"/>
  <c r="DU172" i="1"/>
  <c r="DV172" i="1"/>
  <c r="DW172" i="1"/>
  <c r="DX172" i="1"/>
  <c r="DY172" i="1"/>
  <c r="DZ172" i="1"/>
  <c r="EA172" i="1"/>
  <c r="EB172" i="1"/>
  <c r="EC172" i="1"/>
  <c r="ED172" i="1"/>
  <c r="EE172" i="1"/>
  <c r="EF172" i="1"/>
  <c r="EG172" i="1"/>
  <c r="EH172" i="1"/>
  <c r="H173" i="1"/>
  <c r="J173" i="1"/>
  <c r="K173" i="1"/>
  <c r="L173" i="1"/>
  <c r="M173" i="1"/>
  <c r="N173" i="1"/>
  <c r="O173" i="1"/>
  <c r="P173" i="1"/>
  <c r="Q173" i="1"/>
  <c r="R173" i="1"/>
  <c r="S173" i="1"/>
  <c r="T173" i="1"/>
  <c r="U173" i="1"/>
  <c r="V173" i="1"/>
  <c r="W173" i="1"/>
  <c r="X173" i="1"/>
  <c r="Y173" i="1"/>
  <c r="Z173" i="1"/>
  <c r="AA173" i="1"/>
  <c r="AB173" i="1"/>
  <c r="AC173" i="1"/>
  <c r="AD173" i="1"/>
  <c r="AE173" i="1"/>
  <c r="AF173" i="1"/>
  <c r="AG173" i="1"/>
  <c r="AH173" i="1"/>
  <c r="AI173" i="1"/>
  <c r="AJ173" i="1"/>
  <c r="AK173" i="1"/>
  <c r="AL173" i="1"/>
  <c r="AM173" i="1"/>
  <c r="AN173" i="1"/>
  <c r="AO173" i="1"/>
  <c r="AP173" i="1"/>
  <c r="AQ173" i="1"/>
  <c r="AR173" i="1"/>
  <c r="AS173" i="1"/>
  <c r="AT173" i="1"/>
  <c r="AU173" i="1"/>
  <c r="AV173" i="1"/>
  <c r="AW173" i="1"/>
  <c r="AX173" i="1"/>
  <c r="AY173" i="1"/>
  <c r="AZ173" i="1"/>
  <c r="BA173" i="1"/>
  <c r="BB173" i="1"/>
  <c r="BC173" i="1"/>
  <c r="BD173" i="1"/>
  <c r="BE173" i="1"/>
  <c r="BF173" i="1"/>
  <c r="BG173" i="1"/>
  <c r="BH173" i="1"/>
  <c r="BI173" i="1"/>
  <c r="BJ173" i="1"/>
  <c r="BK173" i="1"/>
  <c r="BL173" i="1"/>
  <c r="BM173" i="1"/>
  <c r="BN173" i="1"/>
  <c r="BO173" i="1"/>
  <c r="BP173" i="1"/>
  <c r="BQ173" i="1"/>
  <c r="BR173" i="1"/>
  <c r="BS173" i="1"/>
  <c r="BT173" i="1"/>
  <c r="BU173" i="1"/>
  <c r="BV173" i="1"/>
  <c r="BW173" i="1"/>
  <c r="BX173" i="1"/>
  <c r="BY173" i="1"/>
  <c r="BZ173" i="1"/>
  <c r="CA173" i="1"/>
  <c r="CB173" i="1"/>
  <c r="CC173" i="1"/>
  <c r="CD173" i="1"/>
  <c r="CE173" i="1"/>
  <c r="CF173" i="1"/>
  <c r="CG173" i="1"/>
  <c r="CH173" i="1"/>
  <c r="CI173" i="1"/>
  <c r="CJ173" i="1"/>
  <c r="CK173" i="1"/>
  <c r="CL173" i="1"/>
  <c r="CM173" i="1"/>
  <c r="CN173" i="1"/>
  <c r="CO173" i="1"/>
  <c r="CP173" i="1"/>
  <c r="CQ173" i="1"/>
  <c r="CR173" i="1"/>
  <c r="CS173" i="1"/>
  <c r="CT173" i="1"/>
  <c r="CU173" i="1"/>
  <c r="CV173" i="1"/>
  <c r="CW173" i="1"/>
  <c r="CX173" i="1"/>
  <c r="CY173" i="1"/>
  <c r="CZ173" i="1"/>
  <c r="DA173" i="1"/>
  <c r="DB173" i="1"/>
  <c r="DC173" i="1"/>
  <c r="DD173" i="1"/>
  <c r="DE173" i="1"/>
  <c r="DF173" i="1"/>
  <c r="DG173" i="1"/>
  <c r="DH173" i="1"/>
  <c r="DI173" i="1"/>
  <c r="DJ173" i="1"/>
  <c r="DK173" i="1"/>
  <c r="DL173" i="1"/>
  <c r="DM173" i="1"/>
  <c r="DN173" i="1"/>
  <c r="DO173" i="1"/>
  <c r="DP173" i="1"/>
  <c r="DQ173" i="1"/>
  <c r="DR173" i="1"/>
  <c r="DS173" i="1"/>
  <c r="DT173" i="1"/>
  <c r="DU173" i="1"/>
  <c r="DV173" i="1"/>
  <c r="DW173" i="1"/>
  <c r="DX173" i="1"/>
  <c r="DY173" i="1"/>
  <c r="DZ173" i="1"/>
  <c r="EA173" i="1"/>
  <c r="EB173" i="1"/>
  <c r="EC173" i="1"/>
  <c r="ED173" i="1"/>
  <c r="EE173" i="1"/>
  <c r="EF173" i="1"/>
  <c r="EG173" i="1"/>
  <c r="EH173" i="1"/>
  <c r="H174" i="1"/>
  <c r="J174" i="1"/>
  <c r="K174" i="1"/>
  <c r="L174" i="1"/>
  <c r="M174" i="1"/>
  <c r="N174" i="1"/>
  <c r="O174" i="1"/>
  <c r="P174" i="1"/>
  <c r="Q174" i="1"/>
  <c r="R174" i="1"/>
  <c r="S174" i="1"/>
  <c r="T174" i="1"/>
  <c r="U174" i="1"/>
  <c r="V174" i="1"/>
  <c r="W174" i="1"/>
  <c r="X174" i="1"/>
  <c r="Y174" i="1"/>
  <c r="Z174" i="1"/>
  <c r="AA174" i="1"/>
  <c r="AB174" i="1"/>
  <c r="AC174" i="1"/>
  <c r="AD174" i="1"/>
  <c r="AE174" i="1"/>
  <c r="AF174" i="1"/>
  <c r="AG174" i="1"/>
  <c r="AH174" i="1"/>
  <c r="AI174" i="1"/>
  <c r="AJ174" i="1"/>
  <c r="AK174" i="1"/>
  <c r="AL174" i="1"/>
  <c r="AM174" i="1"/>
  <c r="AN174" i="1"/>
  <c r="AO174" i="1"/>
  <c r="AP174" i="1"/>
  <c r="AQ174" i="1"/>
  <c r="AR174" i="1"/>
  <c r="AS174" i="1"/>
  <c r="AT174" i="1"/>
  <c r="AU174" i="1"/>
  <c r="AV174" i="1"/>
  <c r="AW174" i="1"/>
  <c r="AX174" i="1"/>
  <c r="AY174" i="1"/>
  <c r="AZ174" i="1"/>
  <c r="BA174" i="1"/>
  <c r="BB174" i="1"/>
  <c r="BC174" i="1"/>
  <c r="BD174" i="1"/>
  <c r="BE174" i="1"/>
  <c r="BF174" i="1"/>
  <c r="BG174" i="1"/>
  <c r="BH174" i="1"/>
  <c r="BI174" i="1"/>
  <c r="BJ174" i="1"/>
  <c r="BK174" i="1"/>
  <c r="BL174" i="1"/>
  <c r="BM174" i="1"/>
  <c r="BN174" i="1"/>
  <c r="BO174" i="1"/>
  <c r="BP174" i="1"/>
  <c r="BQ174" i="1"/>
  <c r="BR174" i="1"/>
  <c r="BS174" i="1"/>
  <c r="BT174" i="1"/>
  <c r="BU174" i="1"/>
  <c r="BV174" i="1"/>
  <c r="BW174" i="1"/>
  <c r="BX174" i="1"/>
  <c r="BY174" i="1"/>
  <c r="BZ174" i="1"/>
  <c r="CA174" i="1"/>
  <c r="CB174" i="1"/>
  <c r="CC174" i="1"/>
  <c r="CD174" i="1"/>
  <c r="CE174" i="1"/>
  <c r="CF174" i="1"/>
  <c r="CG174" i="1"/>
  <c r="CH174" i="1"/>
  <c r="CI174" i="1"/>
  <c r="CJ174" i="1"/>
  <c r="CK174" i="1"/>
  <c r="CL174" i="1"/>
  <c r="CM174" i="1"/>
  <c r="CN174" i="1"/>
  <c r="CO174" i="1"/>
  <c r="CP174" i="1"/>
  <c r="CQ174" i="1"/>
  <c r="CR174" i="1"/>
  <c r="CS174" i="1"/>
  <c r="CT174" i="1"/>
  <c r="CU174" i="1"/>
  <c r="CV174" i="1"/>
  <c r="CW174" i="1"/>
  <c r="CX174" i="1"/>
  <c r="CY174" i="1"/>
  <c r="CZ174" i="1"/>
  <c r="DA174" i="1"/>
  <c r="DB174" i="1"/>
  <c r="DC174" i="1"/>
  <c r="DD174" i="1"/>
  <c r="DE174" i="1"/>
  <c r="DF174" i="1"/>
  <c r="DG174" i="1"/>
  <c r="DH174" i="1"/>
  <c r="DI174" i="1"/>
  <c r="DJ174" i="1"/>
  <c r="DK174" i="1"/>
  <c r="DL174" i="1"/>
  <c r="DM174" i="1"/>
  <c r="DN174" i="1"/>
  <c r="DO174" i="1"/>
  <c r="DP174" i="1"/>
  <c r="DQ174" i="1"/>
  <c r="DR174" i="1"/>
  <c r="DS174" i="1"/>
  <c r="DT174" i="1"/>
  <c r="DU174" i="1"/>
  <c r="DV174" i="1"/>
  <c r="DW174" i="1"/>
  <c r="DX174" i="1"/>
  <c r="DY174" i="1"/>
  <c r="DZ174" i="1"/>
  <c r="EA174" i="1"/>
  <c r="EB174" i="1"/>
  <c r="EC174" i="1"/>
  <c r="ED174" i="1"/>
  <c r="EE174" i="1"/>
  <c r="EF174" i="1"/>
  <c r="EG174" i="1"/>
  <c r="EH174" i="1"/>
  <c r="H176" i="1"/>
  <c r="J176" i="1"/>
  <c r="K176" i="1"/>
  <c r="L176" i="1"/>
  <c r="M176" i="1"/>
  <c r="N176" i="1"/>
  <c r="O176" i="1"/>
  <c r="P176" i="1"/>
  <c r="Q176" i="1"/>
  <c r="R176" i="1"/>
  <c r="S176" i="1"/>
  <c r="T176" i="1"/>
  <c r="U176" i="1"/>
  <c r="V176" i="1"/>
  <c r="W176" i="1"/>
  <c r="X176" i="1"/>
  <c r="Y176" i="1"/>
  <c r="Z176" i="1"/>
  <c r="AA176" i="1"/>
  <c r="AB176" i="1"/>
  <c r="AC176" i="1"/>
  <c r="AD176" i="1"/>
  <c r="AE176" i="1"/>
  <c r="AF176" i="1"/>
  <c r="AG176" i="1"/>
  <c r="AH176" i="1"/>
  <c r="AI176" i="1"/>
  <c r="AJ176" i="1"/>
  <c r="AK176" i="1"/>
  <c r="AL176" i="1"/>
  <c r="AM176" i="1"/>
  <c r="AN176" i="1"/>
  <c r="AO176" i="1"/>
  <c r="AP176" i="1"/>
  <c r="AQ176" i="1"/>
  <c r="AR176" i="1"/>
  <c r="AS176" i="1"/>
  <c r="AT176" i="1"/>
  <c r="AU176" i="1"/>
  <c r="AV176" i="1"/>
  <c r="AW176" i="1"/>
  <c r="AX176" i="1"/>
  <c r="AY176" i="1"/>
  <c r="AZ176" i="1"/>
  <c r="BA176" i="1"/>
  <c r="BB176" i="1"/>
  <c r="BC176" i="1"/>
  <c r="BD176" i="1"/>
  <c r="BE176" i="1"/>
  <c r="BF176" i="1"/>
  <c r="BG176" i="1"/>
  <c r="BH176" i="1"/>
  <c r="BI176" i="1"/>
  <c r="BJ176" i="1"/>
  <c r="BK176" i="1"/>
  <c r="BL176" i="1"/>
  <c r="BM176" i="1"/>
  <c r="BN176" i="1"/>
  <c r="BO176" i="1"/>
  <c r="BP176" i="1"/>
  <c r="BQ176" i="1"/>
  <c r="BR176" i="1"/>
  <c r="BS176" i="1"/>
  <c r="BT176" i="1"/>
  <c r="BU176" i="1"/>
  <c r="BV176" i="1"/>
  <c r="BW176" i="1"/>
  <c r="BX176" i="1"/>
  <c r="BY176" i="1"/>
  <c r="BZ176" i="1"/>
  <c r="CA176" i="1"/>
  <c r="CB176" i="1"/>
  <c r="CC176" i="1"/>
  <c r="CD176" i="1"/>
  <c r="CE176" i="1"/>
  <c r="CF176" i="1"/>
  <c r="CG176" i="1"/>
  <c r="CH176" i="1"/>
  <c r="CI176" i="1"/>
  <c r="CJ176" i="1"/>
  <c r="CK176" i="1"/>
  <c r="CL176" i="1"/>
  <c r="CM176" i="1"/>
  <c r="CN176" i="1"/>
  <c r="CO176" i="1"/>
  <c r="CP176" i="1"/>
  <c r="CQ176" i="1"/>
  <c r="CR176" i="1"/>
  <c r="CS176" i="1"/>
  <c r="CT176" i="1"/>
  <c r="CU176" i="1"/>
  <c r="CV176" i="1"/>
  <c r="CW176" i="1"/>
  <c r="CX176" i="1"/>
  <c r="CY176" i="1"/>
  <c r="CZ176" i="1"/>
  <c r="DA176" i="1"/>
  <c r="DB176" i="1"/>
  <c r="DC176" i="1"/>
  <c r="DD176" i="1"/>
  <c r="DE176" i="1"/>
  <c r="DF176" i="1"/>
  <c r="DG176" i="1"/>
  <c r="DH176" i="1"/>
  <c r="DI176" i="1"/>
  <c r="DJ176" i="1"/>
  <c r="DK176" i="1"/>
  <c r="DL176" i="1"/>
  <c r="DM176" i="1"/>
  <c r="DN176" i="1"/>
  <c r="DO176" i="1"/>
  <c r="DP176" i="1"/>
  <c r="DQ176" i="1"/>
  <c r="DR176" i="1"/>
  <c r="DS176" i="1"/>
  <c r="DT176" i="1"/>
  <c r="DU176" i="1"/>
  <c r="DV176" i="1"/>
  <c r="DW176" i="1"/>
  <c r="DX176" i="1"/>
  <c r="DY176" i="1"/>
  <c r="DZ176" i="1"/>
  <c r="EA176" i="1"/>
  <c r="EB176" i="1"/>
  <c r="EC176" i="1"/>
  <c r="ED176" i="1"/>
  <c r="EE176" i="1"/>
  <c r="EF176" i="1"/>
  <c r="EG176" i="1"/>
  <c r="EH176" i="1"/>
  <c r="J181" i="1"/>
  <c r="K181" i="1"/>
  <c r="L181" i="1"/>
  <c r="M181" i="1"/>
  <c r="N181" i="1"/>
  <c r="O181" i="1"/>
  <c r="P181" i="1"/>
  <c r="Q181" i="1"/>
  <c r="R181" i="1"/>
  <c r="S181" i="1"/>
  <c r="T181" i="1"/>
  <c r="U181" i="1"/>
  <c r="V181" i="1"/>
  <c r="W181" i="1"/>
  <c r="X181" i="1"/>
  <c r="Y181" i="1"/>
  <c r="Z181" i="1"/>
  <c r="AA181" i="1"/>
  <c r="AB181" i="1"/>
  <c r="AC181" i="1"/>
  <c r="AD181" i="1"/>
  <c r="AE181" i="1"/>
  <c r="AF181" i="1"/>
  <c r="AG181" i="1"/>
  <c r="AH181" i="1"/>
  <c r="AI181" i="1"/>
  <c r="AJ181" i="1"/>
  <c r="AK181" i="1"/>
  <c r="AL181" i="1"/>
  <c r="AM181" i="1"/>
  <c r="AN181" i="1"/>
  <c r="AO181" i="1"/>
  <c r="AP181" i="1"/>
  <c r="AQ181" i="1"/>
  <c r="AR181" i="1"/>
  <c r="AS181" i="1"/>
  <c r="AT181" i="1"/>
  <c r="AU181" i="1"/>
  <c r="AV181" i="1"/>
  <c r="AW181" i="1"/>
  <c r="AX181" i="1"/>
  <c r="AY181" i="1"/>
  <c r="AZ181" i="1"/>
  <c r="BA181" i="1"/>
  <c r="BB181" i="1"/>
  <c r="BC181" i="1"/>
  <c r="BD181" i="1"/>
  <c r="BE181" i="1"/>
  <c r="BF181" i="1"/>
  <c r="BG181" i="1"/>
  <c r="BH181" i="1"/>
  <c r="BI181" i="1"/>
  <c r="BJ181" i="1"/>
  <c r="BK181" i="1"/>
  <c r="BL181" i="1"/>
  <c r="BM181" i="1"/>
  <c r="BN181" i="1"/>
  <c r="BO181" i="1"/>
  <c r="BP181" i="1"/>
  <c r="BQ181" i="1"/>
  <c r="BR181" i="1"/>
  <c r="BS181" i="1"/>
  <c r="BT181" i="1"/>
  <c r="BU181" i="1"/>
  <c r="BV181" i="1"/>
  <c r="BW181" i="1"/>
  <c r="BX181" i="1"/>
  <c r="BY181" i="1"/>
  <c r="BZ181" i="1"/>
  <c r="CA181" i="1"/>
  <c r="CB181" i="1"/>
  <c r="CC181" i="1"/>
  <c r="CD181" i="1"/>
  <c r="CE181" i="1"/>
  <c r="CF181" i="1"/>
  <c r="CG181" i="1"/>
  <c r="CH181" i="1"/>
  <c r="CI181" i="1"/>
  <c r="CJ181" i="1"/>
  <c r="CK181" i="1"/>
  <c r="CL181" i="1"/>
  <c r="CM181" i="1"/>
  <c r="CN181" i="1"/>
  <c r="CO181" i="1"/>
  <c r="CP181" i="1"/>
  <c r="CQ181" i="1"/>
  <c r="CR181" i="1"/>
  <c r="CS181" i="1"/>
  <c r="CT181" i="1"/>
  <c r="CU181" i="1"/>
  <c r="CV181" i="1"/>
  <c r="CW181" i="1"/>
  <c r="CX181" i="1"/>
  <c r="CY181" i="1"/>
  <c r="CZ181" i="1"/>
  <c r="DA181" i="1"/>
  <c r="DB181" i="1"/>
  <c r="DC181" i="1"/>
  <c r="DD181" i="1"/>
  <c r="DE181" i="1"/>
  <c r="DF181" i="1"/>
  <c r="DG181" i="1"/>
  <c r="DH181" i="1"/>
  <c r="DI181" i="1"/>
  <c r="DJ181" i="1"/>
  <c r="DK181" i="1"/>
  <c r="DL181" i="1"/>
  <c r="DM181" i="1"/>
  <c r="DN181" i="1"/>
  <c r="DO181" i="1"/>
  <c r="DP181" i="1"/>
  <c r="DQ181" i="1"/>
  <c r="DR181" i="1"/>
  <c r="DS181" i="1"/>
  <c r="DT181" i="1"/>
  <c r="DU181" i="1"/>
  <c r="DV181" i="1"/>
  <c r="DW181" i="1"/>
  <c r="DX181" i="1"/>
  <c r="DY181" i="1"/>
  <c r="DZ181" i="1"/>
  <c r="EA181" i="1"/>
  <c r="EB181" i="1"/>
  <c r="EC181" i="1"/>
  <c r="ED181" i="1"/>
  <c r="EE181" i="1"/>
  <c r="EF181" i="1"/>
  <c r="EG181" i="1"/>
  <c r="EH181" i="1"/>
  <c r="F182" i="1"/>
  <c r="J182" i="1"/>
  <c r="K182" i="1"/>
  <c r="L182" i="1"/>
  <c r="M182" i="1"/>
  <c r="N182" i="1"/>
  <c r="O182" i="1"/>
  <c r="P182" i="1"/>
  <c r="Q182" i="1"/>
  <c r="R182" i="1"/>
  <c r="S182" i="1"/>
  <c r="T182" i="1"/>
  <c r="U182" i="1"/>
  <c r="V182" i="1"/>
  <c r="W182" i="1"/>
  <c r="X182" i="1"/>
  <c r="Y182" i="1"/>
  <c r="Z182" i="1"/>
  <c r="AA182" i="1"/>
  <c r="AB182" i="1"/>
  <c r="AC182" i="1"/>
  <c r="AD182" i="1"/>
  <c r="AE182" i="1"/>
  <c r="AF182" i="1"/>
  <c r="AG182" i="1"/>
  <c r="AH182" i="1"/>
  <c r="AI182" i="1"/>
  <c r="AJ182" i="1"/>
  <c r="AK182" i="1"/>
  <c r="AL182" i="1"/>
  <c r="AM182" i="1"/>
  <c r="AN182" i="1"/>
  <c r="AO182" i="1"/>
  <c r="AP182" i="1"/>
  <c r="AQ182" i="1"/>
  <c r="AR182" i="1"/>
  <c r="AS182" i="1"/>
  <c r="AT182" i="1"/>
  <c r="AU182" i="1"/>
  <c r="AV182" i="1"/>
  <c r="AW182" i="1"/>
  <c r="AX182" i="1"/>
  <c r="AY182" i="1"/>
  <c r="AZ182" i="1"/>
  <c r="BA182" i="1"/>
  <c r="BB182" i="1"/>
  <c r="BC182" i="1"/>
  <c r="BD182" i="1"/>
  <c r="BE182" i="1"/>
  <c r="BF182" i="1"/>
  <c r="BG182" i="1"/>
  <c r="BH182" i="1"/>
  <c r="BI182" i="1"/>
  <c r="BJ182" i="1"/>
  <c r="BK182" i="1"/>
  <c r="BL182" i="1"/>
  <c r="BM182" i="1"/>
  <c r="BN182" i="1"/>
  <c r="BO182" i="1"/>
  <c r="BP182" i="1"/>
  <c r="BQ182" i="1"/>
  <c r="BR182" i="1"/>
  <c r="BS182" i="1"/>
  <c r="BT182" i="1"/>
  <c r="BU182" i="1"/>
  <c r="BV182" i="1"/>
  <c r="BW182" i="1"/>
  <c r="BX182" i="1"/>
  <c r="BY182" i="1"/>
  <c r="BZ182" i="1"/>
  <c r="CA182" i="1"/>
  <c r="CB182" i="1"/>
  <c r="CC182" i="1"/>
  <c r="CD182" i="1"/>
  <c r="CE182" i="1"/>
  <c r="CF182" i="1"/>
  <c r="CG182" i="1"/>
  <c r="CH182" i="1"/>
  <c r="CI182" i="1"/>
  <c r="CJ182" i="1"/>
  <c r="CK182" i="1"/>
  <c r="CL182" i="1"/>
  <c r="CM182" i="1"/>
  <c r="CN182" i="1"/>
  <c r="CO182" i="1"/>
  <c r="CP182" i="1"/>
  <c r="CQ182" i="1"/>
  <c r="CR182" i="1"/>
  <c r="CS182" i="1"/>
  <c r="CT182" i="1"/>
  <c r="CU182" i="1"/>
  <c r="CV182" i="1"/>
  <c r="CW182" i="1"/>
  <c r="CX182" i="1"/>
  <c r="CY182" i="1"/>
  <c r="CZ182" i="1"/>
  <c r="DA182" i="1"/>
  <c r="DB182" i="1"/>
  <c r="DC182" i="1"/>
  <c r="DD182" i="1"/>
  <c r="DE182" i="1"/>
  <c r="DF182" i="1"/>
  <c r="DG182" i="1"/>
  <c r="DH182" i="1"/>
  <c r="DI182" i="1"/>
  <c r="DJ182" i="1"/>
  <c r="DK182" i="1"/>
  <c r="DL182" i="1"/>
  <c r="DM182" i="1"/>
  <c r="DN182" i="1"/>
  <c r="DO182" i="1"/>
  <c r="DP182" i="1"/>
  <c r="DQ182" i="1"/>
  <c r="DR182" i="1"/>
  <c r="DS182" i="1"/>
  <c r="DT182" i="1"/>
  <c r="DU182" i="1"/>
  <c r="DV182" i="1"/>
  <c r="DW182" i="1"/>
  <c r="DX182" i="1"/>
  <c r="DY182" i="1"/>
  <c r="DZ182" i="1"/>
  <c r="EA182" i="1"/>
  <c r="EB182" i="1"/>
  <c r="EC182" i="1"/>
  <c r="ED182" i="1"/>
  <c r="EE182" i="1"/>
  <c r="EF182" i="1"/>
  <c r="EG182" i="1"/>
  <c r="EH182" i="1"/>
  <c r="K185" i="1"/>
  <c r="L185" i="1"/>
  <c r="M185" i="1"/>
  <c r="N185" i="1"/>
  <c r="O185" i="1"/>
  <c r="P185" i="1"/>
  <c r="Q185" i="1"/>
  <c r="R185" i="1"/>
  <c r="S185" i="1"/>
  <c r="T185" i="1"/>
  <c r="U185" i="1"/>
  <c r="V185" i="1"/>
  <c r="W185" i="1"/>
  <c r="X185" i="1"/>
  <c r="Y185" i="1"/>
  <c r="Z185" i="1"/>
  <c r="AA185" i="1"/>
  <c r="AB185" i="1"/>
  <c r="AC185" i="1"/>
  <c r="AD185" i="1"/>
  <c r="AE185" i="1"/>
  <c r="AF185" i="1"/>
  <c r="AG185" i="1"/>
  <c r="AH185" i="1"/>
  <c r="AI185" i="1"/>
  <c r="AJ185" i="1"/>
  <c r="AK185" i="1"/>
  <c r="AL185" i="1"/>
  <c r="AM185" i="1"/>
  <c r="AN185" i="1"/>
  <c r="AO185" i="1"/>
  <c r="AP185" i="1"/>
  <c r="AQ185" i="1"/>
  <c r="AR185" i="1"/>
  <c r="AS185" i="1"/>
  <c r="AT185" i="1"/>
  <c r="AU185" i="1"/>
  <c r="AV185" i="1"/>
  <c r="AW185" i="1"/>
  <c r="AX185" i="1"/>
  <c r="AY185" i="1"/>
  <c r="AZ185" i="1"/>
  <c r="BA185" i="1"/>
  <c r="BB185" i="1"/>
  <c r="BC185" i="1"/>
  <c r="BD185" i="1"/>
  <c r="BE185" i="1"/>
  <c r="BF185" i="1"/>
  <c r="BG185" i="1"/>
  <c r="BH185" i="1"/>
  <c r="BI185" i="1"/>
  <c r="BJ185" i="1"/>
  <c r="BK185" i="1"/>
  <c r="BL185" i="1"/>
  <c r="BM185" i="1"/>
  <c r="BN185" i="1"/>
  <c r="BO185" i="1"/>
  <c r="BP185" i="1"/>
  <c r="BQ185" i="1"/>
  <c r="BR185" i="1"/>
  <c r="BS185" i="1"/>
  <c r="BT185" i="1"/>
  <c r="BU185" i="1"/>
  <c r="BV185" i="1"/>
  <c r="BW185" i="1"/>
  <c r="BX185" i="1"/>
  <c r="BY185" i="1"/>
  <c r="BZ185" i="1"/>
  <c r="CA185" i="1"/>
  <c r="CB185" i="1"/>
  <c r="CC185" i="1"/>
  <c r="CD185" i="1"/>
  <c r="CE185" i="1"/>
  <c r="CF185" i="1"/>
  <c r="CG185" i="1"/>
  <c r="CH185" i="1"/>
  <c r="CI185" i="1"/>
  <c r="CJ185" i="1"/>
  <c r="CK185" i="1"/>
  <c r="CL185" i="1"/>
  <c r="CM185" i="1"/>
  <c r="CN185" i="1"/>
  <c r="CO185" i="1"/>
  <c r="CP185" i="1"/>
  <c r="CQ185" i="1"/>
  <c r="CR185" i="1"/>
  <c r="CS185" i="1"/>
  <c r="CT185" i="1"/>
  <c r="CU185" i="1"/>
  <c r="CV185" i="1"/>
  <c r="CW185" i="1"/>
  <c r="CX185" i="1"/>
  <c r="CY185" i="1"/>
  <c r="CZ185" i="1"/>
  <c r="DA185" i="1"/>
  <c r="DB185" i="1"/>
  <c r="DC185" i="1"/>
  <c r="DD185" i="1"/>
  <c r="DE185" i="1"/>
  <c r="DF185" i="1"/>
  <c r="DG185" i="1"/>
  <c r="DH185" i="1"/>
  <c r="DI185" i="1"/>
  <c r="DJ185" i="1"/>
  <c r="DK185" i="1"/>
  <c r="DL185" i="1"/>
  <c r="DM185" i="1"/>
  <c r="DN185" i="1"/>
  <c r="DO185" i="1"/>
  <c r="DP185" i="1"/>
  <c r="DQ185" i="1"/>
  <c r="DR185" i="1"/>
  <c r="DS185" i="1"/>
  <c r="DT185" i="1"/>
  <c r="DU185" i="1"/>
  <c r="DV185" i="1"/>
  <c r="DW185" i="1"/>
  <c r="DX185" i="1"/>
  <c r="DY185" i="1"/>
  <c r="DZ185" i="1"/>
  <c r="EA185" i="1"/>
  <c r="EB185" i="1"/>
  <c r="EC185" i="1"/>
  <c r="ED185" i="1"/>
  <c r="EE185" i="1"/>
  <c r="EF185" i="1"/>
  <c r="EG185" i="1"/>
  <c r="EH185" i="1"/>
  <c r="H186" i="1"/>
  <c r="J186" i="1"/>
  <c r="K186" i="1"/>
  <c r="L186" i="1"/>
  <c r="M186" i="1"/>
  <c r="N186" i="1"/>
  <c r="O186" i="1"/>
  <c r="P186" i="1"/>
  <c r="Q186" i="1"/>
  <c r="R186" i="1"/>
  <c r="S186" i="1"/>
  <c r="T186" i="1"/>
  <c r="U186" i="1"/>
  <c r="V186" i="1"/>
  <c r="W186" i="1"/>
  <c r="X186" i="1"/>
  <c r="Y186" i="1"/>
  <c r="Z186" i="1"/>
  <c r="AA186" i="1"/>
  <c r="AB186" i="1"/>
  <c r="AC186" i="1"/>
  <c r="AD186" i="1"/>
  <c r="AE186" i="1"/>
  <c r="AF186" i="1"/>
  <c r="AG186" i="1"/>
  <c r="AH186" i="1"/>
  <c r="AI186" i="1"/>
  <c r="AJ186" i="1"/>
  <c r="AK186" i="1"/>
  <c r="AL186" i="1"/>
  <c r="AM186" i="1"/>
  <c r="AN186" i="1"/>
  <c r="AO186" i="1"/>
  <c r="AP186" i="1"/>
  <c r="AQ186" i="1"/>
  <c r="AR186" i="1"/>
  <c r="AS186" i="1"/>
  <c r="AT186" i="1"/>
  <c r="AU186" i="1"/>
  <c r="AV186" i="1"/>
  <c r="AW186" i="1"/>
  <c r="AX186" i="1"/>
  <c r="AY186" i="1"/>
  <c r="AZ186" i="1"/>
  <c r="BA186" i="1"/>
  <c r="BB186" i="1"/>
  <c r="BC186" i="1"/>
  <c r="BD186" i="1"/>
  <c r="BE186" i="1"/>
  <c r="BF186" i="1"/>
  <c r="BG186" i="1"/>
  <c r="BH186" i="1"/>
  <c r="BI186" i="1"/>
  <c r="BJ186" i="1"/>
  <c r="BK186" i="1"/>
  <c r="BL186" i="1"/>
  <c r="BM186" i="1"/>
  <c r="BN186" i="1"/>
  <c r="BO186" i="1"/>
  <c r="BP186" i="1"/>
  <c r="BQ186" i="1"/>
  <c r="BR186" i="1"/>
  <c r="BS186" i="1"/>
  <c r="BT186" i="1"/>
  <c r="BU186" i="1"/>
  <c r="BV186" i="1"/>
  <c r="BW186" i="1"/>
  <c r="BX186" i="1"/>
  <c r="BY186" i="1"/>
  <c r="BZ186" i="1"/>
  <c r="CA186" i="1"/>
  <c r="CB186" i="1"/>
  <c r="CC186" i="1"/>
  <c r="CD186" i="1"/>
  <c r="CE186" i="1"/>
  <c r="CF186" i="1"/>
  <c r="CG186" i="1"/>
  <c r="CH186" i="1"/>
  <c r="CI186" i="1"/>
  <c r="CJ186" i="1"/>
  <c r="CK186" i="1"/>
  <c r="CL186" i="1"/>
  <c r="CM186" i="1"/>
  <c r="CN186" i="1"/>
  <c r="CO186" i="1"/>
  <c r="CP186" i="1"/>
  <c r="CQ186" i="1"/>
  <c r="CR186" i="1"/>
  <c r="CS186" i="1"/>
  <c r="CT186" i="1"/>
  <c r="CU186" i="1"/>
  <c r="CV186" i="1"/>
  <c r="CW186" i="1"/>
  <c r="CX186" i="1"/>
  <c r="CY186" i="1"/>
  <c r="CZ186" i="1"/>
  <c r="DA186" i="1"/>
  <c r="DB186" i="1"/>
  <c r="DC186" i="1"/>
  <c r="DD186" i="1"/>
  <c r="DE186" i="1"/>
  <c r="DF186" i="1"/>
  <c r="DG186" i="1"/>
  <c r="DH186" i="1"/>
  <c r="DI186" i="1"/>
  <c r="DJ186" i="1"/>
  <c r="DK186" i="1"/>
  <c r="DL186" i="1"/>
  <c r="DM186" i="1"/>
  <c r="DN186" i="1"/>
  <c r="DO186" i="1"/>
  <c r="DP186" i="1"/>
  <c r="DQ186" i="1"/>
  <c r="DR186" i="1"/>
  <c r="DS186" i="1"/>
  <c r="DT186" i="1"/>
  <c r="DU186" i="1"/>
  <c r="DV186" i="1"/>
  <c r="DW186" i="1"/>
  <c r="DX186" i="1"/>
  <c r="DY186" i="1"/>
  <c r="DZ186" i="1"/>
  <c r="EA186" i="1"/>
  <c r="EB186" i="1"/>
  <c r="EC186" i="1"/>
  <c r="ED186" i="1"/>
  <c r="EE186" i="1"/>
  <c r="EF186" i="1"/>
  <c r="EG186" i="1"/>
  <c r="EH186" i="1"/>
  <c r="H187" i="1"/>
  <c r="J187" i="1"/>
  <c r="K187" i="1"/>
  <c r="L187" i="1"/>
  <c r="M187" i="1"/>
  <c r="N187" i="1"/>
  <c r="O187" i="1"/>
  <c r="P187" i="1"/>
  <c r="Q187" i="1"/>
  <c r="R187" i="1"/>
  <c r="S187" i="1"/>
  <c r="T187" i="1"/>
  <c r="U187" i="1"/>
  <c r="V187" i="1"/>
  <c r="W187" i="1"/>
  <c r="X187" i="1"/>
  <c r="Y187" i="1"/>
  <c r="Z187" i="1"/>
  <c r="AA187" i="1"/>
  <c r="AB187" i="1"/>
  <c r="AC187" i="1"/>
  <c r="AD187" i="1"/>
  <c r="AE187" i="1"/>
  <c r="AF187" i="1"/>
  <c r="AG187" i="1"/>
  <c r="AH187" i="1"/>
  <c r="AI187" i="1"/>
  <c r="AJ187" i="1"/>
  <c r="AK187" i="1"/>
  <c r="AL187" i="1"/>
  <c r="AM187" i="1"/>
  <c r="AN187" i="1"/>
  <c r="AO187" i="1"/>
  <c r="AP187" i="1"/>
  <c r="AQ187" i="1"/>
  <c r="AR187" i="1"/>
  <c r="AS187" i="1"/>
  <c r="AT187" i="1"/>
  <c r="AU187" i="1"/>
  <c r="AV187" i="1"/>
  <c r="AW187" i="1"/>
  <c r="AX187" i="1"/>
  <c r="AY187" i="1"/>
  <c r="AZ187" i="1"/>
  <c r="BA187" i="1"/>
  <c r="BB187" i="1"/>
  <c r="BC187" i="1"/>
  <c r="BD187" i="1"/>
  <c r="BE187" i="1"/>
  <c r="BF187" i="1"/>
  <c r="BG187" i="1"/>
  <c r="BH187" i="1"/>
  <c r="BI187" i="1"/>
  <c r="BJ187" i="1"/>
  <c r="BK187" i="1"/>
  <c r="BL187" i="1"/>
  <c r="BM187" i="1"/>
  <c r="BN187" i="1"/>
  <c r="BO187" i="1"/>
  <c r="BP187" i="1"/>
  <c r="BQ187" i="1"/>
  <c r="BR187" i="1"/>
  <c r="BS187" i="1"/>
  <c r="BT187" i="1"/>
  <c r="BU187" i="1"/>
  <c r="BV187" i="1"/>
  <c r="BW187" i="1"/>
  <c r="BX187" i="1"/>
  <c r="BY187" i="1"/>
  <c r="BZ187" i="1"/>
  <c r="CA187" i="1"/>
  <c r="CB187" i="1"/>
  <c r="CC187" i="1"/>
  <c r="CD187" i="1"/>
  <c r="CE187" i="1"/>
  <c r="CF187" i="1"/>
  <c r="CG187" i="1"/>
  <c r="CH187" i="1"/>
  <c r="CI187" i="1"/>
  <c r="CJ187" i="1"/>
  <c r="CK187" i="1"/>
  <c r="CL187" i="1"/>
  <c r="CM187" i="1"/>
  <c r="CN187" i="1"/>
  <c r="CO187" i="1"/>
  <c r="CP187" i="1"/>
  <c r="CQ187" i="1"/>
  <c r="CR187" i="1"/>
  <c r="CS187" i="1"/>
  <c r="CT187" i="1"/>
  <c r="CU187" i="1"/>
  <c r="CV187" i="1"/>
  <c r="CW187" i="1"/>
  <c r="CX187" i="1"/>
  <c r="CY187" i="1"/>
  <c r="CZ187" i="1"/>
  <c r="DA187" i="1"/>
  <c r="DB187" i="1"/>
  <c r="DC187" i="1"/>
  <c r="DD187" i="1"/>
  <c r="DE187" i="1"/>
  <c r="DF187" i="1"/>
  <c r="DG187" i="1"/>
  <c r="DH187" i="1"/>
  <c r="DI187" i="1"/>
  <c r="DJ187" i="1"/>
  <c r="DK187" i="1"/>
  <c r="DL187" i="1"/>
  <c r="DM187" i="1"/>
  <c r="DN187" i="1"/>
  <c r="DO187" i="1"/>
  <c r="DP187" i="1"/>
  <c r="DQ187" i="1"/>
  <c r="DR187" i="1"/>
  <c r="DS187" i="1"/>
  <c r="DT187" i="1"/>
  <c r="DU187" i="1"/>
  <c r="DV187" i="1"/>
  <c r="DW187" i="1"/>
  <c r="DX187" i="1"/>
  <c r="DY187" i="1"/>
  <c r="DZ187" i="1"/>
  <c r="EA187" i="1"/>
  <c r="EB187" i="1"/>
  <c r="EC187" i="1"/>
  <c r="ED187" i="1"/>
  <c r="EE187" i="1"/>
  <c r="EF187" i="1"/>
  <c r="EG187" i="1"/>
  <c r="EH187" i="1"/>
  <c r="J188" i="1"/>
  <c r="K188" i="1"/>
  <c r="L188" i="1"/>
  <c r="M188" i="1"/>
  <c r="N188" i="1"/>
  <c r="O188" i="1"/>
  <c r="P188" i="1"/>
  <c r="Q188" i="1"/>
  <c r="R188" i="1"/>
  <c r="S188" i="1"/>
  <c r="T188" i="1"/>
  <c r="U188" i="1"/>
  <c r="V188" i="1"/>
  <c r="W188" i="1"/>
  <c r="X188" i="1"/>
  <c r="Y188" i="1"/>
  <c r="Z188" i="1"/>
  <c r="AA188" i="1"/>
  <c r="AB188" i="1"/>
  <c r="AC188" i="1"/>
  <c r="AD188" i="1"/>
  <c r="AE188" i="1"/>
  <c r="AF188" i="1"/>
  <c r="AG188" i="1"/>
  <c r="AH188" i="1"/>
  <c r="AI188" i="1"/>
  <c r="AJ188" i="1"/>
  <c r="AK188" i="1"/>
  <c r="AL188" i="1"/>
  <c r="AM188" i="1"/>
  <c r="AN188" i="1"/>
  <c r="AO188" i="1"/>
  <c r="AP188" i="1"/>
  <c r="AQ188" i="1"/>
  <c r="AR188" i="1"/>
  <c r="AS188" i="1"/>
  <c r="AT188" i="1"/>
  <c r="AU188" i="1"/>
  <c r="AV188" i="1"/>
  <c r="AW188" i="1"/>
  <c r="AX188" i="1"/>
  <c r="AY188" i="1"/>
  <c r="AZ188" i="1"/>
  <c r="BA188" i="1"/>
  <c r="BB188" i="1"/>
  <c r="BC188" i="1"/>
  <c r="BD188" i="1"/>
  <c r="BE188" i="1"/>
  <c r="BF188" i="1"/>
  <c r="BG188" i="1"/>
  <c r="BH188" i="1"/>
  <c r="BI188" i="1"/>
  <c r="BJ188" i="1"/>
  <c r="BK188" i="1"/>
  <c r="BL188" i="1"/>
  <c r="BM188" i="1"/>
  <c r="BN188" i="1"/>
  <c r="BO188" i="1"/>
  <c r="BP188" i="1"/>
  <c r="BQ188" i="1"/>
  <c r="BR188" i="1"/>
  <c r="BS188" i="1"/>
  <c r="BT188" i="1"/>
  <c r="BU188" i="1"/>
  <c r="BV188" i="1"/>
  <c r="BW188" i="1"/>
  <c r="BX188" i="1"/>
  <c r="BY188" i="1"/>
  <c r="BZ188" i="1"/>
  <c r="CA188" i="1"/>
  <c r="CB188" i="1"/>
  <c r="CC188" i="1"/>
  <c r="CD188" i="1"/>
  <c r="CE188" i="1"/>
  <c r="CF188" i="1"/>
  <c r="CG188" i="1"/>
  <c r="CH188" i="1"/>
  <c r="CI188" i="1"/>
  <c r="CJ188" i="1"/>
  <c r="CK188" i="1"/>
  <c r="CL188" i="1"/>
  <c r="CM188" i="1"/>
  <c r="CN188" i="1"/>
  <c r="CO188" i="1"/>
  <c r="CP188" i="1"/>
  <c r="CQ188" i="1"/>
  <c r="CR188" i="1"/>
  <c r="CS188" i="1"/>
  <c r="CT188" i="1"/>
  <c r="CU188" i="1"/>
  <c r="CV188" i="1"/>
  <c r="CW188" i="1"/>
  <c r="CX188" i="1"/>
  <c r="CY188" i="1"/>
  <c r="CZ188" i="1"/>
  <c r="DA188" i="1"/>
  <c r="DB188" i="1"/>
  <c r="DC188" i="1"/>
  <c r="DD188" i="1"/>
  <c r="DE188" i="1"/>
  <c r="DF188" i="1"/>
  <c r="DG188" i="1"/>
  <c r="DH188" i="1"/>
  <c r="DI188" i="1"/>
  <c r="DJ188" i="1"/>
  <c r="DK188" i="1"/>
  <c r="DL188" i="1"/>
  <c r="DM188" i="1"/>
  <c r="DN188" i="1"/>
  <c r="DO188" i="1"/>
  <c r="DP188" i="1"/>
  <c r="DQ188" i="1"/>
  <c r="DR188" i="1"/>
  <c r="DS188" i="1"/>
  <c r="DT188" i="1"/>
  <c r="DU188" i="1"/>
  <c r="DV188" i="1"/>
  <c r="DW188" i="1"/>
  <c r="DX188" i="1"/>
  <c r="DY188" i="1"/>
  <c r="DZ188" i="1"/>
  <c r="EA188" i="1"/>
  <c r="EB188" i="1"/>
  <c r="EC188" i="1"/>
  <c r="ED188" i="1"/>
  <c r="EE188" i="1"/>
  <c r="EF188" i="1"/>
  <c r="EG188" i="1"/>
  <c r="EH188" i="1"/>
  <c r="K191" i="1"/>
  <c r="L191" i="1"/>
  <c r="M191" i="1"/>
  <c r="N191" i="1"/>
  <c r="O191" i="1"/>
  <c r="P191" i="1"/>
  <c r="Q191" i="1"/>
  <c r="R191" i="1"/>
  <c r="S191" i="1"/>
  <c r="T191" i="1"/>
  <c r="U191" i="1"/>
  <c r="V191" i="1"/>
  <c r="W191" i="1"/>
  <c r="X191" i="1"/>
  <c r="Y191" i="1"/>
  <c r="Z191" i="1"/>
  <c r="AA191" i="1"/>
  <c r="AB191" i="1"/>
  <c r="AC191" i="1"/>
  <c r="AD191" i="1"/>
  <c r="AE191" i="1"/>
  <c r="AF191" i="1"/>
  <c r="AG191" i="1"/>
  <c r="AH191" i="1"/>
  <c r="AI191" i="1"/>
  <c r="AJ191" i="1"/>
  <c r="AK191" i="1"/>
  <c r="AL191" i="1"/>
  <c r="AM191" i="1"/>
  <c r="AN191" i="1"/>
  <c r="AO191" i="1"/>
  <c r="AP191" i="1"/>
  <c r="AQ191" i="1"/>
  <c r="AR191" i="1"/>
  <c r="AS191" i="1"/>
  <c r="AT191" i="1"/>
  <c r="AU191" i="1"/>
  <c r="AV191" i="1"/>
  <c r="AW191" i="1"/>
  <c r="AX191" i="1"/>
  <c r="AY191" i="1"/>
  <c r="AZ191" i="1"/>
  <c r="BA191" i="1"/>
  <c r="BB191" i="1"/>
  <c r="BC191" i="1"/>
  <c r="BD191" i="1"/>
  <c r="BE191" i="1"/>
  <c r="BF191" i="1"/>
  <c r="BG191" i="1"/>
  <c r="BH191" i="1"/>
  <c r="BI191" i="1"/>
  <c r="BJ191" i="1"/>
  <c r="BK191" i="1"/>
  <c r="BL191" i="1"/>
  <c r="BM191" i="1"/>
  <c r="BN191" i="1"/>
  <c r="BO191" i="1"/>
  <c r="BP191" i="1"/>
  <c r="BQ191" i="1"/>
  <c r="BR191" i="1"/>
  <c r="BS191" i="1"/>
  <c r="BT191" i="1"/>
  <c r="BU191" i="1"/>
  <c r="BV191" i="1"/>
  <c r="BW191" i="1"/>
  <c r="BX191" i="1"/>
  <c r="BY191" i="1"/>
  <c r="BZ191" i="1"/>
  <c r="CA191" i="1"/>
  <c r="CB191" i="1"/>
  <c r="CC191" i="1"/>
  <c r="CD191" i="1"/>
  <c r="CE191" i="1"/>
  <c r="CF191" i="1"/>
  <c r="CG191" i="1"/>
  <c r="CH191" i="1"/>
  <c r="CI191" i="1"/>
  <c r="CJ191" i="1"/>
  <c r="CK191" i="1"/>
  <c r="CL191" i="1"/>
  <c r="CM191" i="1"/>
  <c r="CN191" i="1"/>
  <c r="CO191" i="1"/>
  <c r="CP191" i="1"/>
  <c r="CQ191" i="1"/>
  <c r="CR191" i="1"/>
  <c r="CS191" i="1"/>
  <c r="CT191" i="1"/>
  <c r="CU191" i="1"/>
  <c r="CV191" i="1"/>
  <c r="CW191" i="1"/>
  <c r="CX191" i="1"/>
  <c r="CY191" i="1"/>
  <c r="CZ191" i="1"/>
  <c r="DA191" i="1"/>
  <c r="DB191" i="1"/>
  <c r="DC191" i="1"/>
  <c r="DD191" i="1"/>
  <c r="DE191" i="1"/>
  <c r="DF191" i="1"/>
  <c r="DG191" i="1"/>
  <c r="DH191" i="1"/>
  <c r="DI191" i="1"/>
  <c r="DJ191" i="1"/>
  <c r="DK191" i="1"/>
  <c r="DL191" i="1"/>
  <c r="DM191" i="1"/>
  <c r="DN191" i="1"/>
  <c r="DO191" i="1"/>
  <c r="DP191" i="1"/>
  <c r="DQ191" i="1"/>
  <c r="DR191" i="1"/>
  <c r="DS191" i="1"/>
  <c r="DT191" i="1"/>
  <c r="DU191" i="1"/>
  <c r="DV191" i="1"/>
  <c r="DW191" i="1"/>
  <c r="DX191" i="1"/>
  <c r="DY191" i="1"/>
  <c r="DZ191" i="1"/>
  <c r="EA191" i="1"/>
  <c r="EB191" i="1"/>
  <c r="EC191" i="1"/>
  <c r="ED191" i="1"/>
  <c r="EE191" i="1"/>
  <c r="EF191" i="1"/>
  <c r="EG191" i="1"/>
  <c r="EH191" i="1"/>
  <c r="H192" i="1"/>
  <c r="J192" i="1"/>
  <c r="K192" i="1"/>
  <c r="L192" i="1"/>
  <c r="M192" i="1"/>
  <c r="N192" i="1"/>
  <c r="O192" i="1"/>
  <c r="P192" i="1"/>
  <c r="Q192" i="1"/>
  <c r="R192" i="1"/>
  <c r="S192" i="1"/>
  <c r="T192" i="1"/>
  <c r="U192" i="1"/>
  <c r="V192" i="1"/>
  <c r="W192" i="1"/>
  <c r="X192" i="1"/>
  <c r="Y192" i="1"/>
  <c r="Z192" i="1"/>
  <c r="AA192" i="1"/>
  <c r="AB192" i="1"/>
  <c r="AC192" i="1"/>
  <c r="AD192" i="1"/>
  <c r="AE192" i="1"/>
  <c r="AF192" i="1"/>
  <c r="AG192" i="1"/>
  <c r="AH192" i="1"/>
  <c r="AI192" i="1"/>
  <c r="AJ192" i="1"/>
  <c r="AK192" i="1"/>
  <c r="AL192" i="1"/>
  <c r="AM192" i="1"/>
  <c r="AN192" i="1"/>
  <c r="AO192" i="1"/>
  <c r="AP192" i="1"/>
  <c r="AQ192" i="1"/>
  <c r="AR192" i="1"/>
  <c r="AS192" i="1"/>
  <c r="AT192" i="1"/>
  <c r="AU192" i="1"/>
  <c r="AV192" i="1"/>
  <c r="AW192" i="1"/>
  <c r="AX192" i="1"/>
  <c r="AY192" i="1"/>
  <c r="AZ192" i="1"/>
  <c r="BA192" i="1"/>
  <c r="BB192" i="1"/>
  <c r="BC192" i="1"/>
  <c r="BD192" i="1"/>
  <c r="BE192" i="1"/>
  <c r="BF192" i="1"/>
  <c r="BG192" i="1"/>
  <c r="BH192" i="1"/>
  <c r="BI192" i="1"/>
  <c r="BJ192" i="1"/>
  <c r="BK192" i="1"/>
  <c r="BL192" i="1"/>
  <c r="BM192" i="1"/>
  <c r="BN192" i="1"/>
  <c r="BO192" i="1"/>
  <c r="BP192" i="1"/>
  <c r="BQ192" i="1"/>
  <c r="BR192" i="1"/>
  <c r="BS192" i="1"/>
  <c r="BT192" i="1"/>
  <c r="BU192" i="1"/>
  <c r="BV192" i="1"/>
  <c r="BW192" i="1"/>
  <c r="BX192" i="1"/>
  <c r="BY192" i="1"/>
  <c r="BZ192" i="1"/>
  <c r="CA192" i="1"/>
  <c r="CB192" i="1"/>
  <c r="CC192" i="1"/>
  <c r="CD192" i="1"/>
  <c r="CE192" i="1"/>
  <c r="CF192" i="1"/>
  <c r="CG192" i="1"/>
  <c r="CH192" i="1"/>
  <c r="CI192" i="1"/>
  <c r="CJ192" i="1"/>
  <c r="CK192" i="1"/>
  <c r="CL192" i="1"/>
  <c r="CM192" i="1"/>
  <c r="CN192" i="1"/>
  <c r="CO192" i="1"/>
  <c r="CP192" i="1"/>
  <c r="CQ192" i="1"/>
  <c r="CR192" i="1"/>
  <c r="CS192" i="1"/>
  <c r="CT192" i="1"/>
  <c r="CU192" i="1"/>
  <c r="CV192" i="1"/>
  <c r="CW192" i="1"/>
  <c r="CX192" i="1"/>
  <c r="CY192" i="1"/>
  <c r="CZ192" i="1"/>
  <c r="DA192" i="1"/>
  <c r="DB192" i="1"/>
  <c r="DC192" i="1"/>
  <c r="DD192" i="1"/>
  <c r="DE192" i="1"/>
  <c r="DF192" i="1"/>
  <c r="DG192" i="1"/>
  <c r="DH192" i="1"/>
  <c r="DI192" i="1"/>
  <c r="DJ192" i="1"/>
  <c r="DK192" i="1"/>
  <c r="DL192" i="1"/>
  <c r="DM192" i="1"/>
  <c r="DN192" i="1"/>
  <c r="DO192" i="1"/>
  <c r="DP192" i="1"/>
  <c r="DQ192" i="1"/>
  <c r="DR192" i="1"/>
  <c r="DS192" i="1"/>
  <c r="DT192" i="1"/>
  <c r="DU192" i="1"/>
  <c r="DV192" i="1"/>
  <c r="DW192" i="1"/>
  <c r="DX192" i="1"/>
  <c r="DY192" i="1"/>
  <c r="DZ192" i="1"/>
  <c r="EA192" i="1"/>
  <c r="EB192" i="1"/>
  <c r="EC192" i="1"/>
  <c r="ED192" i="1"/>
  <c r="EE192" i="1"/>
  <c r="EF192" i="1"/>
  <c r="EG192" i="1"/>
  <c r="EH192" i="1"/>
  <c r="H193" i="1"/>
  <c r="J193" i="1"/>
  <c r="K193" i="1"/>
  <c r="L193" i="1"/>
  <c r="M193" i="1"/>
  <c r="N193" i="1"/>
  <c r="O193" i="1"/>
  <c r="P193" i="1"/>
  <c r="Q193" i="1"/>
  <c r="R193" i="1"/>
  <c r="S193" i="1"/>
  <c r="T193" i="1"/>
  <c r="U193" i="1"/>
  <c r="V193" i="1"/>
  <c r="W193" i="1"/>
  <c r="X193" i="1"/>
  <c r="Y193" i="1"/>
  <c r="Z193" i="1"/>
  <c r="AA193" i="1"/>
  <c r="AB193" i="1"/>
  <c r="AC193" i="1"/>
  <c r="AD193" i="1"/>
  <c r="AE193" i="1"/>
  <c r="AF193" i="1"/>
  <c r="AG193" i="1"/>
  <c r="AH193" i="1"/>
  <c r="AI193" i="1"/>
  <c r="AJ193" i="1"/>
  <c r="AK193" i="1"/>
  <c r="AL193" i="1"/>
  <c r="AM193" i="1"/>
  <c r="AN193" i="1"/>
  <c r="AO193" i="1"/>
  <c r="AP193" i="1"/>
  <c r="AQ193" i="1"/>
  <c r="AR193" i="1"/>
  <c r="AS193" i="1"/>
  <c r="AT193" i="1"/>
  <c r="AU193" i="1"/>
  <c r="AV193" i="1"/>
  <c r="AW193" i="1"/>
  <c r="AX193" i="1"/>
  <c r="AY193" i="1"/>
  <c r="AZ193" i="1"/>
  <c r="BA193" i="1"/>
  <c r="BB193" i="1"/>
  <c r="BC193" i="1"/>
  <c r="BD193" i="1"/>
  <c r="BE193" i="1"/>
  <c r="BF193" i="1"/>
  <c r="BG193" i="1"/>
  <c r="BH193" i="1"/>
  <c r="BI193" i="1"/>
  <c r="BJ193" i="1"/>
  <c r="BK193" i="1"/>
  <c r="BL193" i="1"/>
  <c r="BM193" i="1"/>
  <c r="BN193" i="1"/>
  <c r="BO193" i="1"/>
  <c r="BP193" i="1"/>
  <c r="BQ193" i="1"/>
  <c r="BR193" i="1"/>
  <c r="BS193" i="1"/>
  <c r="BT193" i="1"/>
  <c r="BU193" i="1"/>
  <c r="BV193" i="1"/>
  <c r="BW193" i="1"/>
  <c r="BX193" i="1"/>
  <c r="BY193" i="1"/>
  <c r="BZ193" i="1"/>
  <c r="CA193" i="1"/>
  <c r="CB193" i="1"/>
  <c r="CC193" i="1"/>
  <c r="CD193" i="1"/>
  <c r="CE193" i="1"/>
  <c r="CF193" i="1"/>
  <c r="CG193" i="1"/>
  <c r="CH193" i="1"/>
  <c r="CI193" i="1"/>
  <c r="CJ193" i="1"/>
  <c r="CK193" i="1"/>
  <c r="CL193" i="1"/>
  <c r="CM193" i="1"/>
  <c r="CN193" i="1"/>
  <c r="CO193" i="1"/>
  <c r="CP193" i="1"/>
  <c r="CQ193" i="1"/>
  <c r="CR193" i="1"/>
  <c r="CS193" i="1"/>
  <c r="CT193" i="1"/>
  <c r="CU193" i="1"/>
  <c r="CV193" i="1"/>
  <c r="CW193" i="1"/>
  <c r="CX193" i="1"/>
  <c r="CY193" i="1"/>
  <c r="CZ193" i="1"/>
  <c r="DA193" i="1"/>
  <c r="DB193" i="1"/>
  <c r="DC193" i="1"/>
  <c r="DD193" i="1"/>
  <c r="DE193" i="1"/>
  <c r="DF193" i="1"/>
  <c r="DG193" i="1"/>
  <c r="DH193" i="1"/>
  <c r="DI193" i="1"/>
  <c r="DJ193" i="1"/>
  <c r="DK193" i="1"/>
  <c r="DL193" i="1"/>
  <c r="DM193" i="1"/>
  <c r="DN193" i="1"/>
  <c r="DO193" i="1"/>
  <c r="DP193" i="1"/>
  <c r="DQ193" i="1"/>
  <c r="DR193" i="1"/>
  <c r="DS193" i="1"/>
  <c r="DT193" i="1"/>
  <c r="DU193" i="1"/>
  <c r="DV193" i="1"/>
  <c r="DW193" i="1"/>
  <c r="DX193" i="1"/>
  <c r="DY193" i="1"/>
  <c r="DZ193" i="1"/>
  <c r="EA193" i="1"/>
  <c r="EB193" i="1"/>
  <c r="EC193" i="1"/>
  <c r="ED193" i="1"/>
  <c r="EE193" i="1"/>
  <c r="EF193" i="1"/>
  <c r="EG193" i="1"/>
  <c r="EH193" i="1"/>
  <c r="J194" i="1"/>
  <c r="K194" i="1"/>
  <c r="L194" i="1"/>
  <c r="M194" i="1"/>
  <c r="N194" i="1"/>
  <c r="O194" i="1"/>
  <c r="P194" i="1"/>
  <c r="Q194" i="1"/>
  <c r="R194" i="1"/>
  <c r="S194" i="1"/>
  <c r="T194" i="1"/>
  <c r="U194" i="1"/>
  <c r="V194" i="1"/>
  <c r="W194" i="1"/>
  <c r="X194" i="1"/>
  <c r="Y194" i="1"/>
  <c r="Z194" i="1"/>
  <c r="AA194" i="1"/>
  <c r="AB194" i="1"/>
  <c r="AC194" i="1"/>
  <c r="AD194" i="1"/>
  <c r="AE194" i="1"/>
  <c r="AF194" i="1"/>
  <c r="AG194" i="1"/>
  <c r="AH194" i="1"/>
  <c r="AI194" i="1"/>
  <c r="AJ194" i="1"/>
  <c r="AK194" i="1"/>
  <c r="AL194" i="1"/>
  <c r="AM194" i="1"/>
  <c r="AN194" i="1"/>
  <c r="AO194" i="1"/>
  <c r="AP194" i="1"/>
  <c r="AQ194" i="1"/>
  <c r="AR194" i="1"/>
  <c r="AS194" i="1"/>
  <c r="AT194" i="1"/>
  <c r="AU194" i="1"/>
  <c r="AV194" i="1"/>
  <c r="AW194" i="1"/>
  <c r="AX194" i="1"/>
  <c r="AY194" i="1"/>
  <c r="AZ194" i="1"/>
  <c r="BA194" i="1"/>
  <c r="BB194" i="1"/>
  <c r="BC194" i="1"/>
  <c r="BD194" i="1"/>
  <c r="BE194" i="1"/>
  <c r="BF194" i="1"/>
  <c r="BG194" i="1"/>
  <c r="BH194" i="1"/>
  <c r="BI194" i="1"/>
  <c r="BJ194" i="1"/>
  <c r="BK194" i="1"/>
  <c r="BL194" i="1"/>
  <c r="BM194" i="1"/>
  <c r="BN194" i="1"/>
  <c r="BO194" i="1"/>
  <c r="BP194" i="1"/>
  <c r="BQ194" i="1"/>
  <c r="BR194" i="1"/>
  <c r="BS194" i="1"/>
  <c r="BT194" i="1"/>
  <c r="BU194" i="1"/>
  <c r="BV194" i="1"/>
  <c r="BW194" i="1"/>
  <c r="BX194" i="1"/>
  <c r="BY194" i="1"/>
  <c r="BZ194" i="1"/>
  <c r="CA194" i="1"/>
  <c r="CB194" i="1"/>
  <c r="CC194" i="1"/>
  <c r="CD194" i="1"/>
  <c r="CE194" i="1"/>
  <c r="CF194" i="1"/>
  <c r="CG194" i="1"/>
  <c r="CH194" i="1"/>
  <c r="CI194" i="1"/>
  <c r="CJ194" i="1"/>
  <c r="CK194" i="1"/>
  <c r="CL194" i="1"/>
  <c r="CM194" i="1"/>
  <c r="CN194" i="1"/>
  <c r="CO194" i="1"/>
  <c r="CP194" i="1"/>
  <c r="CQ194" i="1"/>
  <c r="CR194" i="1"/>
  <c r="CS194" i="1"/>
  <c r="CT194" i="1"/>
  <c r="CU194" i="1"/>
  <c r="CV194" i="1"/>
  <c r="CW194" i="1"/>
  <c r="CX194" i="1"/>
  <c r="CY194" i="1"/>
  <c r="CZ194" i="1"/>
  <c r="DA194" i="1"/>
  <c r="DB194" i="1"/>
  <c r="DC194" i="1"/>
  <c r="DD194" i="1"/>
  <c r="DE194" i="1"/>
  <c r="DF194" i="1"/>
  <c r="DG194" i="1"/>
  <c r="DH194" i="1"/>
  <c r="DI194" i="1"/>
  <c r="DJ194" i="1"/>
  <c r="DK194" i="1"/>
  <c r="DL194" i="1"/>
  <c r="DM194" i="1"/>
  <c r="DN194" i="1"/>
  <c r="DO194" i="1"/>
  <c r="DP194" i="1"/>
  <c r="DQ194" i="1"/>
  <c r="DR194" i="1"/>
  <c r="DS194" i="1"/>
  <c r="DT194" i="1"/>
  <c r="DU194" i="1"/>
  <c r="DV194" i="1"/>
  <c r="DW194" i="1"/>
  <c r="DX194" i="1"/>
  <c r="DY194" i="1"/>
  <c r="DZ194" i="1"/>
  <c r="EA194" i="1"/>
  <c r="EB194" i="1"/>
  <c r="EC194" i="1"/>
  <c r="ED194" i="1"/>
  <c r="EE194" i="1"/>
  <c r="EF194" i="1"/>
  <c r="EG194" i="1"/>
  <c r="EH194" i="1"/>
  <c r="K199" i="1"/>
  <c r="L199" i="1"/>
  <c r="M199" i="1"/>
  <c r="N199" i="1"/>
  <c r="O199" i="1"/>
  <c r="P199" i="1"/>
  <c r="Q199" i="1"/>
  <c r="R199" i="1"/>
  <c r="S199" i="1"/>
  <c r="T199" i="1"/>
  <c r="U199" i="1"/>
  <c r="V199" i="1"/>
  <c r="W199" i="1"/>
  <c r="X199" i="1"/>
  <c r="Y199" i="1"/>
  <c r="Z199" i="1"/>
  <c r="AA199" i="1"/>
  <c r="AB199" i="1"/>
  <c r="AC199" i="1"/>
  <c r="AD199" i="1"/>
  <c r="AE199" i="1"/>
  <c r="AF199" i="1"/>
  <c r="AG199" i="1"/>
  <c r="AH199" i="1"/>
  <c r="AI199" i="1"/>
  <c r="AJ199" i="1"/>
  <c r="AK199" i="1"/>
  <c r="AL199" i="1"/>
  <c r="AM199" i="1"/>
  <c r="AN199" i="1"/>
  <c r="AO199" i="1"/>
  <c r="AP199" i="1"/>
  <c r="AQ199" i="1"/>
  <c r="AR199" i="1"/>
  <c r="AS199" i="1"/>
  <c r="AT199" i="1"/>
  <c r="AU199" i="1"/>
  <c r="AV199" i="1"/>
  <c r="AW199" i="1"/>
  <c r="AX199" i="1"/>
  <c r="AY199" i="1"/>
  <c r="AZ199" i="1"/>
  <c r="BA199" i="1"/>
  <c r="BB199" i="1"/>
  <c r="BC199" i="1"/>
  <c r="BD199" i="1"/>
  <c r="BE199" i="1"/>
  <c r="BF199" i="1"/>
  <c r="BG199" i="1"/>
  <c r="BH199" i="1"/>
  <c r="BI199" i="1"/>
  <c r="BJ199" i="1"/>
  <c r="BK199" i="1"/>
  <c r="BL199" i="1"/>
  <c r="BM199" i="1"/>
  <c r="BN199" i="1"/>
  <c r="BO199" i="1"/>
  <c r="BP199" i="1"/>
  <c r="BQ199" i="1"/>
  <c r="BR199" i="1"/>
  <c r="BS199" i="1"/>
  <c r="BT199" i="1"/>
  <c r="BU199" i="1"/>
  <c r="BV199" i="1"/>
  <c r="BW199" i="1"/>
  <c r="BX199" i="1"/>
  <c r="BY199" i="1"/>
  <c r="BZ199" i="1"/>
  <c r="CA199" i="1"/>
  <c r="CB199" i="1"/>
  <c r="CC199" i="1"/>
  <c r="CD199" i="1"/>
  <c r="CE199" i="1"/>
  <c r="CF199" i="1"/>
  <c r="CG199" i="1"/>
  <c r="CH199" i="1"/>
  <c r="CI199" i="1"/>
  <c r="CJ199" i="1"/>
  <c r="CK199" i="1"/>
  <c r="CL199" i="1"/>
  <c r="CM199" i="1"/>
  <c r="CN199" i="1"/>
  <c r="CO199" i="1"/>
  <c r="CP199" i="1"/>
  <c r="CQ199" i="1"/>
  <c r="CR199" i="1"/>
  <c r="CS199" i="1"/>
  <c r="CT199" i="1"/>
  <c r="CU199" i="1"/>
  <c r="CV199" i="1"/>
  <c r="CW199" i="1"/>
  <c r="CX199" i="1"/>
  <c r="CY199" i="1"/>
  <c r="CZ199" i="1"/>
  <c r="DA199" i="1"/>
  <c r="DB199" i="1"/>
  <c r="DC199" i="1"/>
  <c r="DD199" i="1"/>
  <c r="DE199" i="1"/>
  <c r="DF199" i="1"/>
  <c r="DG199" i="1"/>
  <c r="DH199" i="1"/>
  <c r="DI199" i="1"/>
  <c r="DJ199" i="1"/>
  <c r="DK199" i="1"/>
  <c r="DL199" i="1"/>
  <c r="DM199" i="1"/>
  <c r="DN199" i="1"/>
  <c r="DO199" i="1"/>
  <c r="DP199" i="1"/>
  <c r="DQ199" i="1"/>
  <c r="DR199" i="1"/>
  <c r="DS199" i="1"/>
  <c r="DT199" i="1"/>
  <c r="DU199" i="1"/>
  <c r="DV199" i="1"/>
  <c r="DW199" i="1"/>
  <c r="DX199" i="1"/>
  <c r="DY199" i="1"/>
  <c r="DZ199" i="1"/>
  <c r="EA199" i="1"/>
  <c r="EB199" i="1"/>
  <c r="EC199" i="1"/>
  <c r="ED199" i="1"/>
  <c r="EE199" i="1"/>
  <c r="EF199" i="1"/>
  <c r="EG199" i="1"/>
  <c r="EH199" i="1"/>
  <c r="J200" i="1"/>
  <c r="K200" i="1"/>
  <c r="L200" i="1"/>
  <c r="M200" i="1"/>
  <c r="N200" i="1"/>
  <c r="O200" i="1"/>
  <c r="P200" i="1"/>
  <c r="Q200" i="1"/>
  <c r="R200" i="1"/>
  <c r="S200" i="1"/>
  <c r="T200" i="1"/>
  <c r="U200" i="1"/>
  <c r="V200" i="1"/>
  <c r="W200" i="1"/>
  <c r="X200" i="1"/>
  <c r="Y200" i="1"/>
  <c r="Z200" i="1"/>
  <c r="AA200" i="1"/>
  <c r="AB200" i="1"/>
  <c r="AC200" i="1"/>
  <c r="AD200" i="1"/>
  <c r="AE200" i="1"/>
  <c r="AF200" i="1"/>
  <c r="AG200" i="1"/>
  <c r="AH200" i="1"/>
  <c r="AI200" i="1"/>
  <c r="AJ200" i="1"/>
  <c r="AK200" i="1"/>
  <c r="AL200" i="1"/>
  <c r="AM200" i="1"/>
  <c r="AN200" i="1"/>
  <c r="AO200" i="1"/>
  <c r="AP200" i="1"/>
  <c r="AQ200" i="1"/>
  <c r="AR200" i="1"/>
  <c r="AS200" i="1"/>
  <c r="AT200" i="1"/>
  <c r="AU200" i="1"/>
  <c r="AV200" i="1"/>
  <c r="AW200" i="1"/>
  <c r="AX200" i="1"/>
  <c r="AY200" i="1"/>
  <c r="AZ200" i="1"/>
  <c r="BA200" i="1"/>
  <c r="BB200" i="1"/>
  <c r="BC200" i="1"/>
  <c r="BD200" i="1"/>
  <c r="BE200" i="1"/>
  <c r="BF200" i="1"/>
  <c r="BG200" i="1"/>
  <c r="BH200" i="1"/>
  <c r="BI200" i="1"/>
  <c r="BJ200" i="1"/>
  <c r="BK200" i="1"/>
  <c r="BL200" i="1"/>
  <c r="BM200" i="1"/>
  <c r="BN200" i="1"/>
  <c r="BO200" i="1"/>
  <c r="BP200" i="1"/>
  <c r="BQ200" i="1"/>
  <c r="BR200" i="1"/>
  <c r="BS200" i="1"/>
  <c r="BT200" i="1"/>
  <c r="BU200" i="1"/>
  <c r="BV200" i="1"/>
  <c r="BW200" i="1"/>
  <c r="BX200" i="1"/>
  <c r="BY200" i="1"/>
  <c r="BZ200" i="1"/>
  <c r="CA200" i="1"/>
  <c r="CB200" i="1"/>
  <c r="CC200" i="1"/>
  <c r="CD200" i="1"/>
  <c r="CE200" i="1"/>
  <c r="CF200" i="1"/>
  <c r="CG200" i="1"/>
  <c r="CH200" i="1"/>
  <c r="CI200" i="1"/>
  <c r="CJ200" i="1"/>
  <c r="CK200" i="1"/>
  <c r="CL200" i="1"/>
  <c r="CM200" i="1"/>
  <c r="CN200" i="1"/>
  <c r="CO200" i="1"/>
  <c r="CP200" i="1"/>
  <c r="CQ200" i="1"/>
  <c r="CR200" i="1"/>
  <c r="CS200" i="1"/>
  <c r="CT200" i="1"/>
  <c r="CU200" i="1"/>
  <c r="CV200" i="1"/>
  <c r="CW200" i="1"/>
  <c r="CX200" i="1"/>
  <c r="CY200" i="1"/>
  <c r="CZ200" i="1"/>
  <c r="DA200" i="1"/>
  <c r="DB200" i="1"/>
  <c r="DC200" i="1"/>
  <c r="DD200" i="1"/>
  <c r="DE200" i="1"/>
  <c r="DF200" i="1"/>
  <c r="DG200" i="1"/>
  <c r="DH200" i="1"/>
  <c r="DI200" i="1"/>
  <c r="DJ200" i="1"/>
  <c r="DK200" i="1"/>
  <c r="DL200" i="1"/>
  <c r="DM200" i="1"/>
  <c r="DN200" i="1"/>
  <c r="DO200" i="1"/>
  <c r="DP200" i="1"/>
  <c r="DQ200" i="1"/>
  <c r="DR200" i="1"/>
  <c r="DS200" i="1"/>
  <c r="DT200" i="1"/>
  <c r="DU200" i="1"/>
  <c r="DV200" i="1"/>
  <c r="DW200" i="1"/>
  <c r="DX200" i="1"/>
  <c r="DY200" i="1"/>
  <c r="DZ200" i="1"/>
  <c r="EA200" i="1"/>
  <c r="EB200" i="1"/>
  <c r="EC200" i="1"/>
  <c r="ED200" i="1"/>
  <c r="EE200" i="1"/>
  <c r="EF200" i="1"/>
  <c r="EG200" i="1"/>
  <c r="EH200" i="1"/>
  <c r="H201" i="1"/>
  <c r="J201" i="1"/>
  <c r="K201" i="1"/>
  <c r="L201" i="1"/>
  <c r="M201" i="1"/>
  <c r="N201" i="1"/>
  <c r="O201" i="1"/>
  <c r="P201" i="1"/>
  <c r="Q201" i="1"/>
  <c r="R201" i="1"/>
  <c r="S201" i="1"/>
  <c r="T201" i="1"/>
  <c r="U201" i="1"/>
  <c r="V201" i="1"/>
  <c r="W201" i="1"/>
  <c r="X201" i="1"/>
  <c r="Y201" i="1"/>
  <c r="Z201" i="1"/>
  <c r="AA201" i="1"/>
  <c r="AB201" i="1"/>
  <c r="AC201" i="1"/>
  <c r="AD201" i="1"/>
  <c r="AE201" i="1"/>
  <c r="AF201" i="1"/>
  <c r="AG201" i="1"/>
  <c r="AH201" i="1"/>
  <c r="AI201" i="1"/>
  <c r="AJ201" i="1"/>
  <c r="AK201" i="1"/>
  <c r="AL201" i="1"/>
  <c r="AM201" i="1"/>
  <c r="AN201" i="1"/>
  <c r="AO201" i="1"/>
  <c r="AP201" i="1"/>
  <c r="AQ201" i="1"/>
  <c r="AR201" i="1"/>
  <c r="AS201" i="1"/>
  <c r="AT201" i="1"/>
  <c r="AU201" i="1"/>
  <c r="AV201" i="1"/>
  <c r="AW201" i="1"/>
  <c r="AX201" i="1"/>
  <c r="AY201" i="1"/>
  <c r="AZ201" i="1"/>
  <c r="BA201" i="1"/>
  <c r="BB201" i="1"/>
  <c r="BC201" i="1"/>
  <c r="BD201" i="1"/>
  <c r="BE201" i="1"/>
  <c r="BF201" i="1"/>
  <c r="BG201" i="1"/>
  <c r="BH201" i="1"/>
  <c r="BI201" i="1"/>
  <c r="BJ201" i="1"/>
  <c r="BK201" i="1"/>
  <c r="BL201" i="1"/>
  <c r="BM201" i="1"/>
  <c r="BN201" i="1"/>
  <c r="BO201" i="1"/>
  <c r="BP201" i="1"/>
  <c r="BQ201" i="1"/>
  <c r="BR201" i="1"/>
  <c r="BS201" i="1"/>
  <c r="BT201" i="1"/>
  <c r="BU201" i="1"/>
  <c r="BV201" i="1"/>
  <c r="BW201" i="1"/>
  <c r="BX201" i="1"/>
  <c r="BY201" i="1"/>
  <c r="BZ201" i="1"/>
  <c r="CA201" i="1"/>
  <c r="CB201" i="1"/>
  <c r="CC201" i="1"/>
  <c r="CD201" i="1"/>
  <c r="CE201" i="1"/>
  <c r="CF201" i="1"/>
  <c r="CG201" i="1"/>
  <c r="CH201" i="1"/>
  <c r="CI201" i="1"/>
  <c r="CJ201" i="1"/>
  <c r="CK201" i="1"/>
  <c r="CL201" i="1"/>
  <c r="CM201" i="1"/>
  <c r="CN201" i="1"/>
  <c r="CO201" i="1"/>
  <c r="CP201" i="1"/>
  <c r="CQ201" i="1"/>
  <c r="CR201" i="1"/>
  <c r="CS201" i="1"/>
  <c r="CT201" i="1"/>
  <c r="CU201" i="1"/>
  <c r="CV201" i="1"/>
  <c r="CW201" i="1"/>
  <c r="CX201" i="1"/>
  <c r="CY201" i="1"/>
  <c r="CZ201" i="1"/>
  <c r="DA201" i="1"/>
  <c r="DB201" i="1"/>
  <c r="DC201" i="1"/>
  <c r="DD201" i="1"/>
  <c r="DE201" i="1"/>
  <c r="DF201" i="1"/>
  <c r="DG201" i="1"/>
  <c r="DH201" i="1"/>
  <c r="DI201" i="1"/>
  <c r="DJ201" i="1"/>
  <c r="DK201" i="1"/>
  <c r="DL201" i="1"/>
  <c r="DM201" i="1"/>
  <c r="DN201" i="1"/>
  <c r="DO201" i="1"/>
  <c r="DP201" i="1"/>
  <c r="DQ201" i="1"/>
  <c r="DR201" i="1"/>
  <c r="K206" i="1"/>
  <c r="L206" i="1"/>
  <c r="M206" i="1"/>
  <c r="N206" i="1"/>
  <c r="O206" i="1"/>
  <c r="P206" i="1"/>
  <c r="Q206" i="1"/>
  <c r="R206" i="1"/>
  <c r="S206" i="1"/>
  <c r="T206" i="1"/>
  <c r="U206" i="1"/>
  <c r="V206" i="1"/>
  <c r="W206" i="1"/>
  <c r="X206" i="1"/>
  <c r="Y206" i="1"/>
  <c r="Z206" i="1"/>
  <c r="AA206" i="1"/>
  <c r="AB206" i="1"/>
  <c r="AC206" i="1"/>
  <c r="AD206" i="1"/>
  <c r="AE206" i="1"/>
  <c r="AF206" i="1"/>
  <c r="AG206" i="1"/>
  <c r="AH206" i="1"/>
  <c r="AI206" i="1"/>
  <c r="AJ206" i="1"/>
  <c r="AK206" i="1"/>
  <c r="AL206" i="1"/>
  <c r="AM206" i="1"/>
  <c r="AN206" i="1"/>
  <c r="AO206" i="1"/>
  <c r="AP206" i="1"/>
  <c r="AQ206" i="1"/>
  <c r="AR206" i="1"/>
  <c r="AS206" i="1"/>
  <c r="AT206" i="1"/>
  <c r="AU206" i="1"/>
  <c r="AV206" i="1"/>
  <c r="AW206" i="1"/>
  <c r="AX206" i="1"/>
  <c r="AY206" i="1"/>
  <c r="AZ206" i="1"/>
  <c r="BA206" i="1"/>
  <c r="BB206" i="1"/>
  <c r="BC206" i="1"/>
  <c r="BD206" i="1"/>
  <c r="BE206" i="1"/>
  <c r="BF206" i="1"/>
  <c r="BG206" i="1"/>
  <c r="BH206" i="1"/>
  <c r="BI206" i="1"/>
  <c r="BJ206" i="1"/>
  <c r="BK206" i="1"/>
  <c r="BL206" i="1"/>
  <c r="BM206" i="1"/>
  <c r="BN206" i="1"/>
  <c r="BO206" i="1"/>
  <c r="BP206" i="1"/>
  <c r="BQ206" i="1"/>
  <c r="BR206" i="1"/>
  <c r="BS206" i="1"/>
  <c r="BT206" i="1"/>
  <c r="BU206" i="1"/>
  <c r="BV206" i="1"/>
  <c r="BW206" i="1"/>
  <c r="BX206" i="1"/>
  <c r="BY206" i="1"/>
  <c r="BZ206" i="1"/>
  <c r="CA206" i="1"/>
  <c r="CB206" i="1"/>
  <c r="CC206" i="1"/>
  <c r="CD206" i="1"/>
  <c r="CE206" i="1"/>
  <c r="CF206" i="1"/>
  <c r="CG206" i="1"/>
  <c r="CH206" i="1"/>
  <c r="CI206" i="1"/>
  <c r="CJ206" i="1"/>
  <c r="CK206" i="1"/>
  <c r="CL206" i="1"/>
  <c r="CM206" i="1"/>
  <c r="CN206" i="1"/>
  <c r="CO206" i="1"/>
  <c r="CP206" i="1"/>
  <c r="CQ206" i="1"/>
  <c r="CR206" i="1"/>
  <c r="CS206" i="1"/>
  <c r="CT206" i="1"/>
  <c r="CU206" i="1"/>
  <c r="CV206" i="1"/>
  <c r="CW206" i="1"/>
  <c r="CX206" i="1"/>
  <c r="CY206" i="1"/>
  <c r="CZ206" i="1"/>
  <c r="DA206" i="1"/>
  <c r="DB206" i="1"/>
  <c r="DC206" i="1"/>
  <c r="DD206" i="1"/>
  <c r="DE206" i="1"/>
  <c r="DF206" i="1"/>
  <c r="DG206" i="1"/>
  <c r="DH206" i="1"/>
  <c r="DI206" i="1"/>
  <c r="DJ206" i="1"/>
  <c r="DK206" i="1"/>
  <c r="DL206" i="1"/>
  <c r="DM206" i="1"/>
  <c r="DN206" i="1"/>
  <c r="DO206" i="1"/>
  <c r="DP206" i="1"/>
  <c r="DQ206" i="1"/>
  <c r="DR206" i="1"/>
  <c r="DS206" i="1"/>
  <c r="DT206" i="1"/>
  <c r="DU206" i="1"/>
  <c r="DV206" i="1"/>
  <c r="DW206" i="1"/>
  <c r="DX206" i="1"/>
  <c r="DY206" i="1"/>
  <c r="DZ206" i="1"/>
  <c r="EA206" i="1"/>
  <c r="EB206" i="1"/>
  <c r="EC206" i="1"/>
  <c r="ED206" i="1"/>
  <c r="EE206" i="1"/>
  <c r="EF206" i="1"/>
  <c r="EG206" i="1"/>
  <c r="EH206" i="1"/>
  <c r="J207" i="1"/>
  <c r="K207" i="1"/>
  <c r="L207" i="1"/>
  <c r="M207" i="1"/>
  <c r="N207" i="1"/>
  <c r="O207" i="1"/>
  <c r="P207" i="1"/>
  <c r="Q207" i="1"/>
  <c r="R207" i="1"/>
  <c r="S207" i="1"/>
  <c r="T207" i="1"/>
  <c r="U207" i="1"/>
  <c r="V207" i="1"/>
  <c r="W207" i="1"/>
  <c r="X207" i="1"/>
  <c r="Y207" i="1"/>
  <c r="Z207" i="1"/>
  <c r="AA207" i="1"/>
  <c r="AB207" i="1"/>
  <c r="AC207" i="1"/>
  <c r="AD207" i="1"/>
  <c r="AE207" i="1"/>
  <c r="AF207" i="1"/>
  <c r="AG207" i="1"/>
  <c r="AH207" i="1"/>
  <c r="AI207" i="1"/>
  <c r="AJ207" i="1"/>
  <c r="AK207" i="1"/>
  <c r="AL207" i="1"/>
  <c r="AM207" i="1"/>
  <c r="AN207" i="1"/>
  <c r="AO207" i="1"/>
  <c r="AP207" i="1"/>
  <c r="AQ207" i="1"/>
  <c r="AR207" i="1"/>
  <c r="AS207" i="1"/>
  <c r="AT207" i="1"/>
  <c r="AU207" i="1"/>
  <c r="AV207" i="1"/>
  <c r="AW207" i="1"/>
  <c r="AX207" i="1"/>
  <c r="AY207" i="1"/>
  <c r="AZ207" i="1"/>
  <c r="BA207" i="1"/>
  <c r="BB207" i="1"/>
  <c r="BC207" i="1"/>
  <c r="BD207" i="1"/>
  <c r="BE207" i="1"/>
  <c r="BF207" i="1"/>
  <c r="BG207" i="1"/>
  <c r="BH207" i="1"/>
  <c r="BI207" i="1"/>
  <c r="BJ207" i="1"/>
  <c r="BK207" i="1"/>
  <c r="BL207" i="1"/>
  <c r="BM207" i="1"/>
  <c r="BN207" i="1"/>
  <c r="BO207" i="1"/>
  <c r="BP207" i="1"/>
  <c r="BQ207" i="1"/>
  <c r="BR207" i="1"/>
  <c r="BS207" i="1"/>
  <c r="BT207" i="1"/>
  <c r="BU207" i="1"/>
  <c r="BV207" i="1"/>
  <c r="BW207" i="1"/>
  <c r="BX207" i="1"/>
  <c r="BY207" i="1"/>
  <c r="BZ207" i="1"/>
  <c r="CA207" i="1"/>
  <c r="CB207" i="1"/>
  <c r="CC207" i="1"/>
  <c r="CD207" i="1"/>
  <c r="CE207" i="1"/>
  <c r="CF207" i="1"/>
  <c r="CG207" i="1"/>
  <c r="CH207" i="1"/>
  <c r="CI207" i="1"/>
  <c r="CJ207" i="1"/>
  <c r="CK207" i="1"/>
  <c r="CL207" i="1"/>
  <c r="CM207" i="1"/>
  <c r="CN207" i="1"/>
  <c r="CO207" i="1"/>
  <c r="CP207" i="1"/>
  <c r="CQ207" i="1"/>
  <c r="CR207" i="1"/>
  <c r="CS207" i="1"/>
  <c r="CT207" i="1"/>
  <c r="CU207" i="1"/>
  <c r="CV207" i="1"/>
  <c r="CW207" i="1"/>
  <c r="CX207" i="1"/>
  <c r="CY207" i="1"/>
  <c r="CZ207" i="1"/>
  <c r="DA207" i="1"/>
  <c r="DB207" i="1"/>
  <c r="DC207" i="1"/>
  <c r="DD207" i="1"/>
  <c r="DE207" i="1"/>
  <c r="DF207" i="1"/>
  <c r="DG207" i="1"/>
  <c r="DH207" i="1"/>
  <c r="DI207" i="1"/>
  <c r="DJ207" i="1"/>
  <c r="DK207" i="1"/>
  <c r="DL207" i="1"/>
  <c r="DM207" i="1"/>
  <c r="DN207" i="1"/>
  <c r="DO207" i="1"/>
  <c r="DP207" i="1"/>
  <c r="DQ207" i="1"/>
  <c r="DR207" i="1"/>
  <c r="DS207" i="1"/>
  <c r="DT207" i="1"/>
  <c r="DU207" i="1"/>
  <c r="DV207" i="1"/>
  <c r="DW207" i="1"/>
  <c r="DX207" i="1"/>
  <c r="DY207" i="1"/>
  <c r="DZ207" i="1"/>
  <c r="EA207" i="1"/>
  <c r="EB207" i="1"/>
  <c r="EC207" i="1"/>
  <c r="ED207" i="1"/>
  <c r="EE207" i="1"/>
  <c r="EF207" i="1"/>
  <c r="EG207" i="1"/>
  <c r="EH207" i="1"/>
  <c r="H208" i="1"/>
  <c r="J208" i="1"/>
  <c r="K208" i="1"/>
  <c r="L208" i="1"/>
  <c r="M208" i="1"/>
  <c r="N208" i="1"/>
  <c r="O208" i="1"/>
  <c r="P208" i="1"/>
  <c r="Q208" i="1"/>
  <c r="R208" i="1"/>
  <c r="S208" i="1"/>
  <c r="T208" i="1"/>
  <c r="U208" i="1"/>
  <c r="V208" i="1"/>
  <c r="W208" i="1"/>
  <c r="X208" i="1"/>
  <c r="Y208" i="1"/>
  <c r="Z208" i="1"/>
  <c r="AA208" i="1"/>
  <c r="AB208" i="1"/>
  <c r="AC208" i="1"/>
  <c r="AD208" i="1"/>
  <c r="AE208" i="1"/>
  <c r="AF208" i="1"/>
  <c r="AG208" i="1"/>
  <c r="AH208" i="1"/>
  <c r="AI208" i="1"/>
  <c r="AJ208" i="1"/>
  <c r="AK208" i="1"/>
  <c r="AL208" i="1"/>
  <c r="AM208" i="1"/>
  <c r="AN208" i="1"/>
  <c r="AO208" i="1"/>
  <c r="AP208" i="1"/>
  <c r="AQ208" i="1"/>
  <c r="AR208" i="1"/>
  <c r="AS208" i="1"/>
  <c r="AT208" i="1"/>
  <c r="AU208" i="1"/>
  <c r="AV208" i="1"/>
  <c r="AW208" i="1"/>
  <c r="AX208" i="1"/>
  <c r="AY208" i="1"/>
  <c r="AZ208" i="1"/>
  <c r="BA208" i="1"/>
  <c r="BB208" i="1"/>
  <c r="BC208" i="1"/>
  <c r="BD208" i="1"/>
  <c r="BE208" i="1"/>
  <c r="BF208" i="1"/>
  <c r="BG208" i="1"/>
  <c r="BH208" i="1"/>
  <c r="BI208" i="1"/>
  <c r="BJ208" i="1"/>
  <c r="BK208" i="1"/>
  <c r="BL208" i="1"/>
  <c r="BM208" i="1"/>
  <c r="BN208" i="1"/>
  <c r="BO208" i="1"/>
  <c r="BP208" i="1"/>
  <c r="BQ208" i="1"/>
  <c r="BR208" i="1"/>
  <c r="BS208" i="1"/>
  <c r="BT208" i="1"/>
  <c r="BU208" i="1"/>
  <c r="BV208" i="1"/>
  <c r="BW208" i="1"/>
  <c r="BX208" i="1"/>
  <c r="BY208" i="1"/>
  <c r="BZ208" i="1"/>
  <c r="CA208" i="1"/>
  <c r="CB208" i="1"/>
  <c r="CC208" i="1"/>
  <c r="CD208" i="1"/>
  <c r="CE208" i="1"/>
  <c r="CF208" i="1"/>
  <c r="CG208" i="1"/>
  <c r="CH208" i="1"/>
  <c r="CI208" i="1"/>
  <c r="CJ208" i="1"/>
  <c r="CK208" i="1"/>
  <c r="CL208" i="1"/>
  <c r="CM208" i="1"/>
  <c r="CN208" i="1"/>
  <c r="CO208" i="1"/>
  <c r="CP208" i="1"/>
  <c r="CQ208" i="1"/>
  <c r="CR208" i="1"/>
  <c r="CS208" i="1"/>
  <c r="CT208" i="1"/>
  <c r="CU208" i="1"/>
  <c r="CV208" i="1"/>
  <c r="CW208" i="1"/>
  <c r="CX208" i="1"/>
  <c r="CY208" i="1"/>
  <c r="CZ208" i="1"/>
  <c r="DA208" i="1"/>
  <c r="DB208" i="1"/>
  <c r="DC208" i="1"/>
  <c r="DD208" i="1"/>
  <c r="DE208" i="1"/>
  <c r="DF208" i="1"/>
  <c r="DG208" i="1"/>
  <c r="DH208" i="1"/>
  <c r="DI208" i="1"/>
  <c r="DJ208" i="1"/>
  <c r="DK208" i="1"/>
  <c r="DL208" i="1"/>
  <c r="DM208" i="1"/>
  <c r="DN208" i="1"/>
  <c r="DO208" i="1"/>
  <c r="DP208" i="1"/>
  <c r="DQ208" i="1"/>
  <c r="DR208" i="1"/>
  <c r="DS208" i="1"/>
  <c r="DT208" i="1"/>
  <c r="DU208" i="1"/>
  <c r="DV208" i="1"/>
  <c r="DW208" i="1"/>
  <c r="DX208" i="1"/>
  <c r="DY208" i="1"/>
  <c r="DZ208" i="1"/>
  <c r="EA208" i="1"/>
  <c r="EB208" i="1"/>
  <c r="EC208" i="1"/>
  <c r="ED208" i="1"/>
  <c r="EE208" i="1"/>
  <c r="EF208" i="1"/>
  <c r="EG208" i="1"/>
  <c r="EH208" i="1"/>
  <c r="H213" i="1"/>
  <c r="J213" i="1"/>
  <c r="K213" i="1"/>
  <c r="L213" i="1"/>
  <c r="M213" i="1"/>
  <c r="N213" i="1"/>
  <c r="O213" i="1"/>
  <c r="P213" i="1"/>
  <c r="Q213" i="1"/>
  <c r="R213" i="1"/>
  <c r="S213" i="1"/>
  <c r="T213" i="1"/>
  <c r="U213" i="1"/>
  <c r="V213" i="1"/>
  <c r="W213" i="1"/>
  <c r="X213" i="1"/>
  <c r="Y213" i="1"/>
  <c r="Z213" i="1"/>
  <c r="AA213" i="1"/>
  <c r="AB213" i="1"/>
  <c r="AC213" i="1"/>
  <c r="AD213" i="1"/>
  <c r="AE213" i="1"/>
  <c r="AF213" i="1"/>
  <c r="AG213" i="1"/>
  <c r="AH213" i="1"/>
  <c r="AI213" i="1"/>
  <c r="AJ213" i="1"/>
  <c r="AK213" i="1"/>
  <c r="AL213" i="1"/>
  <c r="AM213" i="1"/>
  <c r="AN213" i="1"/>
  <c r="AO213" i="1"/>
  <c r="AP213" i="1"/>
  <c r="AQ213" i="1"/>
  <c r="AR213" i="1"/>
  <c r="AS213" i="1"/>
  <c r="AT213" i="1"/>
  <c r="AU213" i="1"/>
  <c r="AV213" i="1"/>
  <c r="AW213" i="1"/>
  <c r="AX213" i="1"/>
  <c r="AY213" i="1"/>
  <c r="AZ213" i="1"/>
  <c r="BA213" i="1"/>
  <c r="BB213" i="1"/>
  <c r="BC213" i="1"/>
  <c r="BD213" i="1"/>
  <c r="BE213" i="1"/>
  <c r="BF213" i="1"/>
  <c r="BG213" i="1"/>
  <c r="BH213" i="1"/>
  <c r="BI213" i="1"/>
  <c r="BJ213" i="1"/>
  <c r="BK213" i="1"/>
  <c r="BL213" i="1"/>
  <c r="BM213" i="1"/>
  <c r="BN213" i="1"/>
  <c r="BO213" i="1"/>
  <c r="BP213" i="1"/>
  <c r="BQ213" i="1"/>
  <c r="BR213" i="1"/>
  <c r="BS213" i="1"/>
  <c r="BT213" i="1"/>
  <c r="BU213" i="1"/>
  <c r="BV213" i="1"/>
  <c r="BW213" i="1"/>
  <c r="BX213" i="1"/>
  <c r="BY213" i="1"/>
  <c r="BZ213" i="1"/>
  <c r="CA213" i="1"/>
  <c r="CB213" i="1"/>
  <c r="CC213" i="1"/>
  <c r="CD213" i="1"/>
  <c r="CE213" i="1"/>
  <c r="CF213" i="1"/>
  <c r="CG213" i="1"/>
  <c r="CH213" i="1"/>
  <c r="CI213" i="1"/>
  <c r="CJ213" i="1"/>
  <c r="CK213" i="1"/>
  <c r="CL213" i="1"/>
  <c r="CM213" i="1"/>
  <c r="CN213" i="1"/>
  <c r="CO213" i="1"/>
  <c r="CP213" i="1"/>
  <c r="CQ213" i="1"/>
  <c r="CR213" i="1"/>
  <c r="CS213" i="1"/>
  <c r="CT213" i="1"/>
  <c r="CU213" i="1"/>
  <c r="CV213" i="1"/>
  <c r="CW213" i="1"/>
  <c r="CX213" i="1"/>
  <c r="CY213" i="1"/>
  <c r="CZ213" i="1"/>
  <c r="DA213" i="1"/>
  <c r="DB213" i="1"/>
  <c r="DC213" i="1"/>
  <c r="DD213" i="1"/>
  <c r="DE213" i="1"/>
  <c r="DF213" i="1"/>
  <c r="DG213" i="1"/>
  <c r="DH213" i="1"/>
  <c r="DI213" i="1"/>
  <c r="DJ213" i="1"/>
  <c r="DK213" i="1"/>
  <c r="DL213" i="1"/>
  <c r="DM213" i="1"/>
  <c r="DN213" i="1"/>
  <c r="DO213" i="1"/>
  <c r="DP213" i="1"/>
  <c r="DQ213" i="1"/>
  <c r="DR213" i="1"/>
  <c r="DS213" i="1"/>
  <c r="DT213" i="1"/>
  <c r="DU213" i="1"/>
  <c r="DV213" i="1"/>
  <c r="DW213" i="1"/>
  <c r="DX213" i="1"/>
  <c r="DY213" i="1"/>
  <c r="DZ213" i="1"/>
  <c r="EA213" i="1"/>
  <c r="EB213" i="1"/>
  <c r="EC213" i="1"/>
  <c r="ED213" i="1"/>
  <c r="EE213" i="1"/>
  <c r="EF213" i="1"/>
  <c r="EG213" i="1"/>
  <c r="EH213" i="1"/>
  <c r="H217" i="1"/>
  <c r="J217" i="1"/>
  <c r="K217" i="1"/>
  <c r="L217" i="1"/>
  <c r="M217" i="1"/>
  <c r="N217" i="1"/>
  <c r="O217" i="1"/>
  <c r="P217" i="1"/>
  <c r="Q217" i="1"/>
  <c r="R217" i="1"/>
  <c r="S217" i="1"/>
  <c r="T217" i="1"/>
  <c r="U217" i="1"/>
  <c r="V217" i="1"/>
  <c r="W217" i="1"/>
  <c r="X217" i="1"/>
  <c r="Y217" i="1"/>
  <c r="Z217" i="1"/>
  <c r="AA217" i="1"/>
  <c r="AB217" i="1"/>
  <c r="AC217" i="1"/>
  <c r="AD217" i="1"/>
  <c r="AE217" i="1"/>
  <c r="AF217" i="1"/>
  <c r="AG217" i="1"/>
  <c r="AH217" i="1"/>
  <c r="AI217" i="1"/>
  <c r="AJ217" i="1"/>
  <c r="AK217" i="1"/>
  <c r="AL217" i="1"/>
  <c r="AM217" i="1"/>
  <c r="AN217" i="1"/>
  <c r="AO217" i="1"/>
  <c r="AP217" i="1"/>
  <c r="AQ217" i="1"/>
  <c r="AR217" i="1"/>
  <c r="AS217" i="1"/>
  <c r="AT217" i="1"/>
  <c r="AU217" i="1"/>
  <c r="AV217" i="1"/>
  <c r="AW217" i="1"/>
  <c r="AX217" i="1"/>
  <c r="AY217" i="1"/>
  <c r="AZ217" i="1"/>
  <c r="BA217" i="1"/>
  <c r="BB217" i="1"/>
  <c r="BC217" i="1"/>
  <c r="BD217" i="1"/>
  <c r="BE217" i="1"/>
  <c r="BF217" i="1"/>
  <c r="BG217" i="1"/>
  <c r="BH217" i="1"/>
  <c r="BI217" i="1"/>
  <c r="BJ217" i="1"/>
  <c r="BK217" i="1"/>
  <c r="BL217" i="1"/>
  <c r="BM217" i="1"/>
  <c r="BN217" i="1"/>
  <c r="BO217" i="1"/>
  <c r="BP217" i="1"/>
  <c r="BQ217" i="1"/>
  <c r="BR217" i="1"/>
  <c r="BS217" i="1"/>
  <c r="BT217" i="1"/>
  <c r="BU217" i="1"/>
  <c r="BV217" i="1"/>
  <c r="BW217" i="1"/>
  <c r="BX217" i="1"/>
  <c r="BY217" i="1"/>
  <c r="BZ217" i="1"/>
  <c r="CA217" i="1"/>
  <c r="CB217" i="1"/>
  <c r="CC217" i="1"/>
  <c r="CD217" i="1"/>
  <c r="CE217" i="1"/>
  <c r="CF217" i="1"/>
  <c r="CG217" i="1"/>
  <c r="CH217" i="1"/>
  <c r="CI217" i="1"/>
  <c r="CJ217" i="1"/>
  <c r="CK217" i="1"/>
  <c r="CL217" i="1"/>
  <c r="CM217" i="1"/>
  <c r="CN217" i="1"/>
  <c r="CO217" i="1"/>
  <c r="CP217" i="1"/>
  <c r="CQ217" i="1"/>
  <c r="CR217" i="1"/>
  <c r="CS217" i="1"/>
  <c r="CT217" i="1"/>
  <c r="CU217" i="1"/>
  <c r="CV217" i="1"/>
  <c r="CW217" i="1"/>
  <c r="CX217" i="1"/>
  <c r="CY217" i="1"/>
  <c r="CZ217" i="1"/>
  <c r="DA217" i="1"/>
  <c r="DB217" i="1"/>
  <c r="DC217" i="1"/>
  <c r="DD217" i="1"/>
  <c r="DE217" i="1"/>
  <c r="DF217" i="1"/>
  <c r="DG217" i="1"/>
  <c r="DH217" i="1"/>
  <c r="DI217" i="1"/>
  <c r="DJ217" i="1"/>
  <c r="DK217" i="1"/>
  <c r="DL217" i="1"/>
  <c r="DM217" i="1"/>
  <c r="DN217" i="1"/>
  <c r="DO217" i="1"/>
  <c r="DP217" i="1"/>
  <c r="DQ217" i="1"/>
  <c r="DR217" i="1"/>
  <c r="DS217" i="1"/>
  <c r="DT217" i="1"/>
  <c r="DU217" i="1"/>
  <c r="DV217" i="1"/>
  <c r="DW217" i="1"/>
  <c r="DX217" i="1"/>
  <c r="DY217" i="1"/>
  <c r="DZ217" i="1"/>
  <c r="EA217" i="1"/>
  <c r="EB217" i="1"/>
  <c r="EC217" i="1"/>
  <c r="ED217" i="1"/>
  <c r="EE217" i="1"/>
  <c r="EF217" i="1"/>
  <c r="EG217" i="1"/>
  <c r="EH217" i="1"/>
  <c r="H219" i="1"/>
  <c r="J219" i="1"/>
  <c r="K219" i="1"/>
  <c r="L219" i="1"/>
  <c r="M219" i="1"/>
  <c r="N219" i="1"/>
  <c r="O219" i="1"/>
  <c r="P219" i="1"/>
  <c r="Q219" i="1"/>
  <c r="R219" i="1"/>
  <c r="S219" i="1"/>
  <c r="T219" i="1"/>
  <c r="U219" i="1"/>
  <c r="V219" i="1"/>
  <c r="W219" i="1"/>
  <c r="X219" i="1"/>
  <c r="Y219" i="1"/>
  <c r="Z219" i="1"/>
  <c r="AA219" i="1"/>
  <c r="AB219" i="1"/>
  <c r="AC219" i="1"/>
  <c r="AD219" i="1"/>
  <c r="AE219" i="1"/>
  <c r="AF219" i="1"/>
  <c r="AG219" i="1"/>
  <c r="AH219" i="1"/>
  <c r="AI219" i="1"/>
  <c r="AJ219" i="1"/>
  <c r="AK219" i="1"/>
  <c r="AL219" i="1"/>
  <c r="AM219" i="1"/>
  <c r="AN219" i="1"/>
  <c r="AO219" i="1"/>
  <c r="AP219" i="1"/>
  <c r="AQ219" i="1"/>
  <c r="AR219" i="1"/>
  <c r="AS219" i="1"/>
  <c r="AT219" i="1"/>
  <c r="AU219" i="1"/>
  <c r="AV219" i="1"/>
  <c r="AW219" i="1"/>
  <c r="AX219" i="1"/>
  <c r="AY219" i="1"/>
  <c r="AZ219" i="1"/>
  <c r="BA219" i="1"/>
  <c r="BB219" i="1"/>
  <c r="BC219" i="1"/>
  <c r="BD219" i="1"/>
  <c r="BE219" i="1"/>
  <c r="BF219" i="1"/>
  <c r="BG219" i="1"/>
  <c r="BH219" i="1"/>
  <c r="BI219" i="1"/>
  <c r="BJ219" i="1"/>
  <c r="BK219" i="1"/>
  <c r="BL219" i="1"/>
  <c r="BM219" i="1"/>
  <c r="BN219" i="1"/>
  <c r="BO219" i="1"/>
  <c r="BP219" i="1"/>
  <c r="BQ219" i="1"/>
  <c r="BR219" i="1"/>
  <c r="BS219" i="1"/>
  <c r="BT219" i="1"/>
  <c r="BU219" i="1"/>
  <c r="BV219" i="1"/>
  <c r="BW219" i="1"/>
  <c r="BX219" i="1"/>
  <c r="BY219" i="1"/>
  <c r="BZ219" i="1"/>
  <c r="CA219" i="1"/>
  <c r="CB219" i="1"/>
  <c r="CC219" i="1"/>
  <c r="CD219" i="1"/>
  <c r="CE219" i="1"/>
  <c r="CF219" i="1"/>
  <c r="CG219" i="1"/>
  <c r="CH219" i="1"/>
  <c r="CI219" i="1"/>
  <c r="CJ219" i="1"/>
  <c r="CK219" i="1"/>
  <c r="CL219" i="1"/>
  <c r="CM219" i="1"/>
  <c r="CN219" i="1"/>
  <c r="CO219" i="1"/>
  <c r="CP219" i="1"/>
  <c r="CQ219" i="1"/>
  <c r="CR219" i="1"/>
  <c r="CS219" i="1"/>
  <c r="CT219" i="1"/>
  <c r="CU219" i="1"/>
  <c r="CV219" i="1"/>
  <c r="CW219" i="1"/>
  <c r="CX219" i="1"/>
  <c r="CY219" i="1"/>
  <c r="CZ219" i="1"/>
  <c r="DA219" i="1"/>
  <c r="DB219" i="1"/>
  <c r="DC219" i="1"/>
  <c r="DD219" i="1"/>
  <c r="DE219" i="1"/>
  <c r="DF219" i="1"/>
  <c r="DG219" i="1"/>
  <c r="DH219" i="1"/>
  <c r="DI219" i="1"/>
  <c r="DJ219" i="1"/>
  <c r="DK219" i="1"/>
  <c r="DL219" i="1"/>
  <c r="DM219" i="1"/>
  <c r="DN219" i="1"/>
  <c r="DO219" i="1"/>
  <c r="DP219" i="1"/>
  <c r="DQ219" i="1"/>
  <c r="DR219" i="1"/>
  <c r="DS219" i="1"/>
  <c r="DT219" i="1"/>
  <c r="DU219" i="1"/>
  <c r="DV219" i="1"/>
  <c r="DW219" i="1"/>
  <c r="DX219" i="1"/>
  <c r="DY219" i="1"/>
  <c r="DZ219" i="1"/>
  <c r="EA219" i="1"/>
  <c r="EB219" i="1"/>
  <c r="EC219" i="1"/>
  <c r="ED219" i="1"/>
  <c r="EE219" i="1"/>
  <c r="EF219" i="1"/>
  <c r="EG219" i="1"/>
  <c r="EH219" i="1"/>
  <c r="K222" i="1"/>
  <c r="L222" i="1"/>
  <c r="M222" i="1"/>
  <c r="N222" i="1"/>
  <c r="O222" i="1"/>
  <c r="P222" i="1"/>
  <c r="Q222" i="1"/>
  <c r="R222" i="1"/>
  <c r="S222" i="1"/>
  <c r="T222" i="1"/>
  <c r="U222" i="1"/>
  <c r="V222" i="1"/>
  <c r="W222" i="1"/>
  <c r="X222" i="1"/>
  <c r="Y222" i="1"/>
  <c r="Z222" i="1"/>
  <c r="AA222" i="1"/>
  <c r="AB222" i="1"/>
  <c r="AC222" i="1"/>
  <c r="AD222" i="1"/>
  <c r="AE222" i="1"/>
  <c r="AF222" i="1"/>
  <c r="AG222" i="1"/>
  <c r="AH222" i="1"/>
  <c r="AI222" i="1"/>
  <c r="AJ222" i="1"/>
  <c r="AK222" i="1"/>
  <c r="AL222" i="1"/>
  <c r="AM222" i="1"/>
  <c r="AN222" i="1"/>
  <c r="AO222" i="1"/>
  <c r="AP222" i="1"/>
  <c r="AQ222" i="1"/>
  <c r="AR222" i="1"/>
  <c r="AS222" i="1"/>
  <c r="AT222" i="1"/>
  <c r="AU222" i="1"/>
  <c r="AV222" i="1"/>
  <c r="AW222" i="1"/>
  <c r="AX222" i="1"/>
  <c r="AY222" i="1"/>
  <c r="AZ222" i="1"/>
  <c r="BA222" i="1"/>
  <c r="BB222" i="1"/>
  <c r="BC222" i="1"/>
  <c r="BD222" i="1"/>
  <c r="BE222" i="1"/>
  <c r="BF222" i="1"/>
  <c r="BG222" i="1"/>
  <c r="BH222" i="1"/>
  <c r="BI222" i="1"/>
  <c r="BJ222" i="1"/>
  <c r="BK222" i="1"/>
  <c r="BL222" i="1"/>
  <c r="BM222" i="1"/>
  <c r="BN222" i="1"/>
  <c r="BO222" i="1"/>
  <c r="BP222" i="1"/>
  <c r="BQ222" i="1"/>
  <c r="BR222" i="1"/>
  <c r="BS222" i="1"/>
  <c r="BT222" i="1"/>
  <c r="BU222" i="1"/>
  <c r="BV222" i="1"/>
  <c r="BW222" i="1"/>
  <c r="BX222" i="1"/>
  <c r="BY222" i="1"/>
  <c r="BZ222" i="1"/>
  <c r="CA222" i="1"/>
  <c r="CB222" i="1"/>
  <c r="CC222" i="1"/>
  <c r="CD222" i="1"/>
  <c r="CE222" i="1"/>
  <c r="CF222" i="1"/>
  <c r="CG222" i="1"/>
  <c r="CH222" i="1"/>
  <c r="CI222" i="1"/>
  <c r="CJ222" i="1"/>
  <c r="CK222" i="1"/>
  <c r="CL222" i="1"/>
  <c r="CM222" i="1"/>
  <c r="CN222" i="1"/>
  <c r="CO222" i="1"/>
  <c r="CP222" i="1"/>
  <c r="CQ222" i="1"/>
  <c r="CR222" i="1"/>
  <c r="CS222" i="1"/>
  <c r="CT222" i="1"/>
  <c r="CU222" i="1"/>
  <c r="CV222" i="1"/>
  <c r="CW222" i="1"/>
  <c r="CX222" i="1"/>
  <c r="CY222" i="1"/>
  <c r="CZ222" i="1"/>
  <c r="DA222" i="1"/>
  <c r="DB222" i="1"/>
  <c r="DC222" i="1"/>
  <c r="DD222" i="1"/>
  <c r="DE222" i="1"/>
  <c r="DF222" i="1"/>
  <c r="DG222" i="1"/>
  <c r="DH222" i="1"/>
  <c r="DI222" i="1"/>
  <c r="DJ222" i="1"/>
  <c r="DK222" i="1"/>
  <c r="DL222" i="1"/>
  <c r="DM222" i="1"/>
  <c r="DN222" i="1"/>
  <c r="DO222" i="1"/>
  <c r="DP222" i="1"/>
  <c r="DQ222" i="1"/>
  <c r="DR222" i="1"/>
  <c r="DS222" i="1"/>
  <c r="DT222" i="1"/>
  <c r="DU222" i="1"/>
  <c r="DV222" i="1"/>
  <c r="DW222" i="1"/>
  <c r="DX222" i="1"/>
  <c r="DY222" i="1"/>
  <c r="DZ222" i="1"/>
  <c r="EA222" i="1"/>
  <c r="EB222" i="1"/>
  <c r="EC222" i="1"/>
  <c r="ED222" i="1"/>
  <c r="EE222" i="1"/>
  <c r="EF222" i="1"/>
  <c r="EG222" i="1"/>
  <c r="EH222" i="1"/>
  <c r="H223" i="1"/>
  <c r="J223" i="1"/>
  <c r="K223" i="1"/>
  <c r="L223" i="1"/>
  <c r="M223" i="1"/>
  <c r="N223" i="1"/>
  <c r="O223" i="1"/>
  <c r="P223" i="1"/>
  <c r="Q223" i="1"/>
  <c r="R223" i="1"/>
  <c r="S223" i="1"/>
  <c r="T223" i="1"/>
  <c r="U223" i="1"/>
  <c r="V223" i="1"/>
  <c r="W223" i="1"/>
  <c r="X223" i="1"/>
  <c r="Y223" i="1"/>
  <c r="Z223" i="1"/>
  <c r="AA223" i="1"/>
  <c r="AB223" i="1"/>
  <c r="AC223" i="1"/>
  <c r="AD223" i="1"/>
  <c r="AE223" i="1"/>
  <c r="AF223" i="1"/>
  <c r="AG223" i="1"/>
  <c r="AH223" i="1"/>
  <c r="AI223" i="1"/>
  <c r="AJ223" i="1"/>
  <c r="AK223" i="1"/>
  <c r="AL223" i="1"/>
  <c r="AM223" i="1"/>
  <c r="AN223" i="1"/>
  <c r="AO223" i="1"/>
  <c r="AP223" i="1"/>
  <c r="AQ223" i="1"/>
  <c r="AR223" i="1"/>
  <c r="AS223" i="1"/>
  <c r="AT223" i="1"/>
  <c r="AU223" i="1"/>
  <c r="AV223" i="1"/>
  <c r="AW223" i="1"/>
  <c r="AX223" i="1"/>
  <c r="AY223" i="1"/>
  <c r="AZ223" i="1"/>
  <c r="BA223" i="1"/>
  <c r="BB223" i="1"/>
  <c r="BC223" i="1"/>
  <c r="BD223" i="1"/>
  <c r="BE223" i="1"/>
  <c r="BF223" i="1"/>
  <c r="BG223" i="1"/>
  <c r="BH223" i="1"/>
  <c r="BI223" i="1"/>
  <c r="BJ223" i="1"/>
  <c r="BK223" i="1"/>
  <c r="BL223" i="1"/>
  <c r="BM223" i="1"/>
  <c r="BN223" i="1"/>
  <c r="BO223" i="1"/>
  <c r="BP223" i="1"/>
  <c r="BQ223" i="1"/>
  <c r="BR223" i="1"/>
  <c r="BS223" i="1"/>
  <c r="BT223" i="1"/>
  <c r="BU223" i="1"/>
  <c r="BV223" i="1"/>
  <c r="BW223" i="1"/>
  <c r="BX223" i="1"/>
  <c r="BY223" i="1"/>
  <c r="BZ223" i="1"/>
  <c r="CA223" i="1"/>
  <c r="CB223" i="1"/>
  <c r="CC223" i="1"/>
  <c r="CD223" i="1"/>
  <c r="CE223" i="1"/>
  <c r="CF223" i="1"/>
  <c r="CG223" i="1"/>
  <c r="CH223" i="1"/>
  <c r="CI223" i="1"/>
  <c r="CJ223" i="1"/>
  <c r="CK223" i="1"/>
  <c r="CL223" i="1"/>
  <c r="CM223" i="1"/>
  <c r="CN223" i="1"/>
  <c r="CO223" i="1"/>
  <c r="CP223" i="1"/>
  <c r="CQ223" i="1"/>
  <c r="CR223" i="1"/>
  <c r="CS223" i="1"/>
  <c r="CT223" i="1"/>
  <c r="CU223" i="1"/>
  <c r="CV223" i="1"/>
  <c r="CW223" i="1"/>
  <c r="CX223" i="1"/>
  <c r="CY223" i="1"/>
  <c r="CZ223" i="1"/>
  <c r="DA223" i="1"/>
  <c r="DB223" i="1"/>
  <c r="DC223" i="1"/>
  <c r="DD223" i="1"/>
  <c r="DE223" i="1"/>
  <c r="DF223" i="1"/>
  <c r="DG223" i="1"/>
  <c r="DH223" i="1"/>
  <c r="DI223" i="1"/>
  <c r="DJ223" i="1"/>
  <c r="DK223" i="1"/>
  <c r="DL223" i="1"/>
  <c r="DM223" i="1"/>
  <c r="DN223" i="1"/>
  <c r="DO223" i="1"/>
  <c r="DP223" i="1"/>
  <c r="DQ223" i="1"/>
  <c r="DR223" i="1"/>
  <c r="DS223" i="1"/>
  <c r="DT223" i="1"/>
  <c r="DU223" i="1"/>
  <c r="DV223" i="1"/>
  <c r="DW223" i="1"/>
  <c r="DX223" i="1"/>
  <c r="DY223" i="1"/>
  <c r="DZ223" i="1"/>
  <c r="EA223" i="1"/>
  <c r="EB223" i="1"/>
  <c r="EC223" i="1"/>
  <c r="ED223" i="1"/>
  <c r="EE223" i="1"/>
  <c r="EF223" i="1"/>
  <c r="EG223" i="1"/>
  <c r="EH223" i="1"/>
  <c r="J225" i="1"/>
  <c r="K225" i="1"/>
  <c r="L225" i="1"/>
  <c r="M225" i="1"/>
  <c r="N225" i="1"/>
  <c r="O225" i="1"/>
  <c r="P225" i="1"/>
  <c r="Q225" i="1"/>
  <c r="R225" i="1"/>
  <c r="S225" i="1"/>
  <c r="T225" i="1"/>
  <c r="U225" i="1"/>
  <c r="V225" i="1"/>
  <c r="W225" i="1"/>
  <c r="X225" i="1"/>
  <c r="Y225" i="1"/>
  <c r="Z225" i="1"/>
  <c r="AA225" i="1"/>
  <c r="AB225" i="1"/>
  <c r="AC225" i="1"/>
  <c r="AD225" i="1"/>
  <c r="AE225" i="1"/>
  <c r="AF225" i="1"/>
  <c r="AG225" i="1"/>
  <c r="AH225" i="1"/>
  <c r="AI225" i="1"/>
  <c r="AJ225" i="1"/>
  <c r="AK225" i="1"/>
  <c r="AL225" i="1"/>
  <c r="AM225" i="1"/>
  <c r="AN225" i="1"/>
  <c r="AO225" i="1"/>
  <c r="AP225" i="1"/>
  <c r="AQ225" i="1"/>
  <c r="AR225" i="1"/>
  <c r="AS225" i="1"/>
  <c r="AT225" i="1"/>
  <c r="AU225" i="1"/>
  <c r="AV225" i="1"/>
  <c r="AW225" i="1"/>
  <c r="AX225" i="1"/>
  <c r="AY225" i="1"/>
  <c r="AZ225" i="1"/>
  <c r="BA225" i="1"/>
  <c r="BB225" i="1"/>
  <c r="BC225" i="1"/>
  <c r="BD225" i="1"/>
  <c r="BE225" i="1"/>
  <c r="BF225" i="1"/>
  <c r="BG225" i="1"/>
  <c r="BH225" i="1"/>
  <c r="BI225" i="1"/>
  <c r="BJ225" i="1"/>
  <c r="BK225" i="1"/>
  <c r="BL225" i="1"/>
  <c r="BM225" i="1"/>
  <c r="BN225" i="1"/>
  <c r="BO225" i="1"/>
  <c r="BP225" i="1"/>
  <c r="BQ225" i="1"/>
  <c r="BR225" i="1"/>
  <c r="BS225" i="1"/>
  <c r="BT225" i="1"/>
  <c r="BU225" i="1"/>
  <c r="BV225" i="1"/>
  <c r="BW225" i="1"/>
  <c r="BX225" i="1"/>
  <c r="BY225" i="1"/>
  <c r="BZ225" i="1"/>
  <c r="CA225" i="1"/>
  <c r="CB225" i="1"/>
  <c r="CC225" i="1"/>
  <c r="CD225" i="1"/>
  <c r="CE225" i="1"/>
  <c r="CF225" i="1"/>
  <c r="CG225" i="1"/>
  <c r="CH225" i="1"/>
  <c r="CI225" i="1"/>
  <c r="CJ225" i="1"/>
  <c r="CK225" i="1"/>
  <c r="CL225" i="1"/>
  <c r="CM225" i="1"/>
  <c r="CN225" i="1"/>
  <c r="CO225" i="1"/>
  <c r="CP225" i="1"/>
  <c r="CQ225" i="1"/>
  <c r="CR225" i="1"/>
  <c r="CS225" i="1"/>
  <c r="CT225" i="1"/>
  <c r="CU225" i="1"/>
  <c r="CV225" i="1"/>
  <c r="CW225" i="1"/>
  <c r="CX225" i="1"/>
  <c r="CY225" i="1"/>
  <c r="CZ225" i="1"/>
  <c r="DA225" i="1"/>
  <c r="DB225" i="1"/>
  <c r="DC225" i="1"/>
  <c r="DD225" i="1"/>
  <c r="DE225" i="1"/>
  <c r="DF225" i="1"/>
  <c r="DG225" i="1"/>
  <c r="DH225" i="1"/>
  <c r="DI225" i="1"/>
  <c r="DJ225" i="1"/>
  <c r="DK225" i="1"/>
  <c r="DL225" i="1"/>
  <c r="DM225" i="1"/>
  <c r="DN225" i="1"/>
  <c r="DO225" i="1"/>
  <c r="DP225" i="1"/>
  <c r="DQ225" i="1"/>
  <c r="DR225" i="1"/>
  <c r="DS225" i="1"/>
  <c r="DT225" i="1"/>
  <c r="DU225" i="1"/>
  <c r="DV225" i="1"/>
  <c r="DW225" i="1"/>
  <c r="DX225" i="1"/>
  <c r="DY225" i="1"/>
  <c r="DZ225" i="1"/>
  <c r="EA225" i="1"/>
  <c r="EB225" i="1"/>
  <c r="EC225" i="1"/>
  <c r="ED225" i="1"/>
  <c r="EE225" i="1"/>
  <c r="EF225" i="1"/>
  <c r="EG225" i="1"/>
  <c r="EH225" i="1"/>
  <c r="K229" i="1"/>
  <c r="L229" i="1"/>
  <c r="M229" i="1"/>
  <c r="N229" i="1"/>
  <c r="O229" i="1"/>
  <c r="P229" i="1"/>
  <c r="Q229" i="1"/>
  <c r="R229" i="1"/>
  <c r="S229" i="1"/>
  <c r="T229" i="1"/>
  <c r="U229" i="1"/>
  <c r="V229" i="1"/>
  <c r="W229" i="1"/>
  <c r="X229" i="1"/>
  <c r="Y229" i="1"/>
  <c r="Z229" i="1"/>
  <c r="AA229" i="1"/>
  <c r="AB229" i="1"/>
  <c r="AC229" i="1"/>
  <c r="AD229" i="1"/>
  <c r="AE229" i="1"/>
  <c r="AF229" i="1"/>
  <c r="AG229" i="1"/>
  <c r="AH229" i="1"/>
  <c r="AI229" i="1"/>
  <c r="AJ229" i="1"/>
  <c r="AK229" i="1"/>
  <c r="AL229" i="1"/>
  <c r="AM229" i="1"/>
  <c r="AN229" i="1"/>
  <c r="AO229" i="1"/>
  <c r="AP229" i="1"/>
  <c r="AQ229" i="1"/>
  <c r="AR229" i="1"/>
  <c r="AS229" i="1"/>
  <c r="AT229" i="1"/>
  <c r="AU229" i="1"/>
  <c r="AV229" i="1"/>
  <c r="AW229" i="1"/>
  <c r="AX229" i="1"/>
  <c r="AY229" i="1"/>
  <c r="AZ229" i="1"/>
  <c r="BA229" i="1"/>
  <c r="BB229" i="1"/>
  <c r="BC229" i="1"/>
  <c r="BD229" i="1"/>
  <c r="BE229" i="1"/>
  <c r="BF229" i="1"/>
  <c r="BG229" i="1"/>
  <c r="BH229" i="1"/>
  <c r="BI229" i="1"/>
  <c r="BJ229" i="1"/>
  <c r="BK229" i="1"/>
  <c r="BL229" i="1"/>
  <c r="BM229" i="1"/>
  <c r="BN229" i="1"/>
  <c r="BO229" i="1"/>
  <c r="BP229" i="1"/>
  <c r="BQ229" i="1"/>
  <c r="BR229" i="1"/>
  <c r="BS229" i="1"/>
  <c r="BT229" i="1"/>
  <c r="BU229" i="1"/>
  <c r="BV229" i="1"/>
  <c r="BW229" i="1"/>
  <c r="BX229" i="1"/>
  <c r="BY229" i="1"/>
  <c r="BZ229" i="1"/>
  <c r="CA229" i="1"/>
  <c r="CB229" i="1"/>
  <c r="CC229" i="1"/>
  <c r="CD229" i="1"/>
  <c r="CE229" i="1"/>
  <c r="CF229" i="1"/>
  <c r="CG229" i="1"/>
  <c r="CH229" i="1"/>
  <c r="CI229" i="1"/>
  <c r="CJ229" i="1"/>
  <c r="CK229" i="1"/>
  <c r="CL229" i="1"/>
  <c r="CM229" i="1"/>
  <c r="CN229" i="1"/>
  <c r="CO229" i="1"/>
  <c r="CP229" i="1"/>
  <c r="CQ229" i="1"/>
  <c r="CR229" i="1"/>
  <c r="CS229" i="1"/>
  <c r="CT229" i="1"/>
  <c r="CU229" i="1"/>
  <c r="CV229" i="1"/>
  <c r="CW229" i="1"/>
  <c r="CX229" i="1"/>
  <c r="CY229" i="1"/>
  <c r="CZ229" i="1"/>
  <c r="DA229" i="1"/>
  <c r="DB229" i="1"/>
  <c r="DC229" i="1"/>
  <c r="DD229" i="1"/>
  <c r="DE229" i="1"/>
  <c r="DF229" i="1"/>
  <c r="DG229" i="1"/>
  <c r="DH229" i="1"/>
  <c r="DI229" i="1"/>
  <c r="DJ229" i="1"/>
  <c r="DK229" i="1"/>
  <c r="DL229" i="1"/>
  <c r="DM229" i="1"/>
  <c r="DN229" i="1"/>
  <c r="DO229" i="1"/>
  <c r="DP229" i="1"/>
  <c r="DQ229" i="1"/>
  <c r="DR229" i="1"/>
  <c r="DS229" i="1"/>
  <c r="DT229" i="1"/>
  <c r="DU229" i="1"/>
  <c r="DV229" i="1"/>
  <c r="DW229" i="1"/>
  <c r="DX229" i="1"/>
  <c r="DY229" i="1"/>
  <c r="DZ229" i="1"/>
  <c r="EA229" i="1"/>
  <c r="EB229" i="1"/>
  <c r="EC229" i="1"/>
  <c r="ED229" i="1"/>
  <c r="EE229" i="1"/>
  <c r="EF229" i="1"/>
  <c r="EG229" i="1"/>
  <c r="EH229" i="1"/>
  <c r="J230" i="1"/>
  <c r="K230" i="1"/>
  <c r="M230" i="1"/>
  <c r="N230" i="1"/>
  <c r="O230" i="1"/>
  <c r="P230" i="1"/>
  <c r="Q230" i="1"/>
  <c r="R230" i="1"/>
  <c r="S230" i="1"/>
  <c r="T230" i="1"/>
  <c r="U230" i="1"/>
  <c r="V230" i="1"/>
  <c r="W230" i="1"/>
  <c r="X230" i="1"/>
  <c r="Y230" i="1"/>
  <c r="Z230" i="1"/>
  <c r="AA230" i="1"/>
  <c r="AB230" i="1"/>
  <c r="AC230" i="1"/>
  <c r="AD230" i="1"/>
  <c r="AE230" i="1"/>
  <c r="AF230" i="1"/>
  <c r="AG230" i="1"/>
  <c r="AH230" i="1"/>
  <c r="AI230" i="1"/>
  <c r="AJ230" i="1"/>
  <c r="AK230" i="1"/>
  <c r="AL230" i="1"/>
  <c r="AM230" i="1"/>
  <c r="AN230" i="1"/>
  <c r="AO230" i="1"/>
  <c r="AP230" i="1"/>
  <c r="AQ230" i="1"/>
  <c r="AR230" i="1"/>
  <c r="AS230" i="1"/>
  <c r="AT230" i="1"/>
  <c r="AU230" i="1"/>
  <c r="AV230" i="1"/>
  <c r="AW230" i="1"/>
  <c r="AX230" i="1"/>
  <c r="AY230" i="1"/>
  <c r="AZ230" i="1"/>
  <c r="BA230" i="1"/>
  <c r="BB230" i="1"/>
  <c r="BC230" i="1"/>
  <c r="BD230" i="1"/>
  <c r="BE230" i="1"/>
  <c r="BF230" i="1"/>
  <c r="BG230" i="1"/>
  <c r="BH230" i="1"/>
  <c r="BI230" i="1"/>
  <c r="BJ230" i="1"/>
  <c r="BK230" i="1"/>
  <c r="BL230" i="1"/>
  <c r="BM230" i="1"/>
  <c r="BN230" i="1"/>
  <c r="BO230" i="1"/>
  <c r="BP230" i="1"/>
  <c r="BQ230" i="1"/>
  <c r="BR230" i="1"/>
  <c r="BS230" i="1"/>
  <c r="BT230" i="1"/>
  <c r="BU230" i="1"/>
  <c r="BV230" i="1"/>
  <c r="BW230" i="1"/>
  <c r="BX230" i="1"/>
  <c r="BY230" i="1"/>
  <c r="BZ230" i="1"/>
  <c r="CA230" i="1"/>
  <c r="CB230" i="1"/>
  <c r="CC230" i="1"/>
  <c r="CD230" i="1"/>
  <c r="CE230" i="1"/>
  <c r="CF230" i="1"/>
  <c r="CG230" i="1"/>
  <c r="CH230" i="1"/>
  <c r="CI230" i="1"/>
  <c r="CJ230" i="1"/>
  <c r="CK230" i="1"/>
  <c r="CL230" i="1"/>
  <c r="CM230" i="1"/>
  <c r="CN230" i="1"/>
  <c r="CO230" i="1"/>
  <c r="CP230" i="1"/>
  <c r="CQ230" i="1"/>
  <c r="CR230" i="1"/>
  <c r="CS230" i="1"/>
  <c r="CT230" i="1"/>
  <c r="CU230" i="1"/>
  <c r="CV230" i="1"/>
  <c r="CW230" i="1"/>
  <c r="CX230" i="1"/>
  <c r="CY230" i="1"/>
  <c r="CZ230" i="1"/>
  <c r="DA230" i="1"/>
  <c r="DB230" i="1"/>
  <c r="DC230" i="1"/>
  <c r="DD230" i="1"/>
  <c r="DE230" i="1"/>
  <c r="DF230" i="1"/>
  <c r="DG230" i="1"/>
  <c r="DH230" i="1"/>
  <c r="DI230" i="1"/>
  <c r="DJ230" i="1"/>
  <c r="DK230" i="1"/>
  <c r="DL230" i="1"/>
  <c r="DM230" i="1"/>
  <c r="DN230" i="1"/>
  <c r="DO230" i="1"/>
  <c r="DP230" i="1"/>
  <c r="DQ230" i="1"/>
  <c r="DR230" i="1"/>
  <c r="DS230" i="1"/>
  <c r="DT230" i="1"/>
  <c r="DU230" i="1"/>
  <c r="DV230" i="1"/>
  <c r="DW230" i="1"/>
  <c r="DX230" i="1"/>
  <c r="DY230" i="1"/>
  <c r="DZ230" i="1"/>
  <c r="EA230" i="1"/>
  <c r="EB230" i="1"/>
  <c r="EC230" i="1"/>
  <c r="ED230" i="1"/>
  <c r="EE230" i="1"/>
  <c r="EF230" i="1"/>
  <c r="EG230" i="1"/>
  <c r="EH230" i="1"/>
  <c r="H231" i="1"/>
  <c r="J231" i="1"/>
  <c r="K231" i="1"/>
  <c r="L231" i="1"/>
  <c r="M231" i="1"/>
  <c r="N231" i="1"/>
  <c r="O231" i="1"/>
  <c r="P231" i="1"/>
  <c r="Q231" i="1"/>
  <c r="R231" i="1"/>
  <c r="S231" i="1"/>
  <c r="T231" i="1"/>
  <c r="U231" i="1"/>
  <c r="V231" i="1"/>
  <c r="W231" i="1"/>
  <c r="X231" i="1"/>
  <c r="Y231" i="1"/>
  <c r="Z231" i="1"/>
  <c r="AA231" i="1"/>
  <c r="AB231" i="1"/>
  <c r="AC231" i="1"/>
  <c r="AD231" i="1"/>
  <c r="AE231" i="1"/>
  <c r="AF231" i="1"/>
  <c r="AG231" i="1"/>
  <c r="AH231" i="1"/>
  <c r="AI231" i="1"/>
  <c r="AJ231" i="1"/>
  <c r="AK231" i="1"/>
  <c r="AL231" i="1"/>
  <c r="AM231" i="1"/>
  <c r="AN231" i="1"/>
  <c r="AO231" i="1"/>
  <c r="AP231" i="1"/>
  <c r="AQ231" i="1"/>
  <c r="AR231" i="1"/>
  <c r="AS231" i="1"/>
  <c r="AT231" i="1"/>
  <c r="AU231" i="1"/>
  <c r="AV231" i="1"/>
  <c r="AW231" i="1"/>
  <c r="AX231" i="1"/>
  <c r="AY231" i="1"/>
  <c r="AZ231" i="1"/>
  <c r="BA231" i="1"/>
  <c r="BB231" i="1"/>
  <c r="BC231" i="1"/>
  <c r="BD231" i="1"/>
  <c r="BE231" i="1"/>
  <c r="BF231" i="1"/>
  <c r="BG231" i="1"/>
  <c r="BH231" i="1"/>
  <c r="BI231" i="1"/>
  <c r="BJ231" i="1"/>
  <c r="BK231" i="1"/>
  <c r="BL231" i="1"/>
  <c r="BM231" i="1"/>
  <c r="BN231" i="1"/>
  <c r="BO231" i="1"/>
  <c r="BP231" i="1"/>
  <c r="BQ231" i="1"/>
  <c r="BR231" i="1"/>
  <c r="BS231" i="1"/>
  <c r="BT231" i="1"/>
  <c r="BU231" i="1"/>
  <c r="BV231" i="1"/>
  <c r="BW231" i="1"/>
  <c r="BX231" i="1"/>
  <c r="BY231" i="1"/>
  <c r="BZ231" i="1"/>
  <c r="CA231" i="1"/>
  <c r="CB231" i="1"/>
  <c r="CC231" i="1"/>
  <c r="CD231" i="1"/>
  <c r="CE231" i="1"/>
  <c r="CF231" i="1"/>
  <c r="CG231" i="1"/>
  <c r="CH231" i="1"/>
  <c r="CI231" i="1"/>
  <c r="CJ231" i="1"/>
  <c r="CK231" i="1"/>
  <c r="CL231" i="1"/>
  <c r="CM231" i="1"/>
  <c r="CN231" i="1"/>
  <c r="CO231" i="1"/>
  <c r="CP231" i="1"/>
  <c r="CQ231" i="1"/>
  <c r="CR231" i="1"/>
  <c r="CS231" i="1"/>
  <c r="CT231" i="1"/>
  <c r="CU231" i="1"/>
  <c r="CV231" i="1"/>
  <c r="CW231" i="1"/>
  <c r="CX231" i="1"/>
  <c r="CY231" i="1"/>
  <c r="CZ231" i="1"/>
  <c r="DA231" i="1"/>
  <c r="DB231" i="1"/>
  <c r="DC231" i="1"/>
  <c r="DD231" i="1"/>
  <c r="DE231" i="1"/>
  <c r="DF231" i="1"/>
  <c r="DG231" i="1"/>
  <c r="DH231" i="1"/>
  <c r="DI231" i="1"/>
  <c r="DJ231" i="1"/>
  <c r="DK231" i="1"/>
  <c r="DL231" i="1"/>
  <c r="DM231" i="1"/>
  <c r="DN231" i="1"/>
  <c r="DO231" i="1"/>
  <c r="DP231" i="1"/>
  <c r="DQ231" i="1"/>
  <c r="DR231" i="1"/>
  <c r="DS231" i="1"/>
  <c r="DT231" i="1"/>
  <c r="DU231" i="1"/>
  <c r="DV231" i="1"/>
  <c r="DW231" i="1"/>
  <c r="DX231" i="1"/>
  <c r="DY231" i="1"/>
  <c r="DZ231" i="1"/>
  <c r="EA231" i="1"/>
  <c r="K234" i="1"/>
  <c r="L234" i="1"/>
  <c r="M234" i="1"/>
  <c r="N234" i="1"/>
  <c r="O234" i="1"/>
  <c r="P234" i="1"/>
  <c r="Q234" i="1"/>
  <c r="R234" i="1"/>
  <c r="S234" i="1"/>
  <c r="T234" i="1"/>
  <c r="U234" i="1"/>
  <c r="V234" i="1"/>
  <c r="W234" i="1"/>
  <c r="X234" i="1"/>
  <c r="Y234" i="1"/>
  <c r="Z234" i="1"/>
  <c r="AA234" i="1"/>
  <c r="AB234" i="1"/>
  <c r="AC234" i="1"/>
  <c r="AD234" i="1"/>
  <c r="AE234" i="1"/>
  <c r="AF234" i="1"/>
  <c r="AG234" i="1"/>
  <c r="AH234" i="1"/>
  <c r="AI234" i="1"/>
  <c r="AJ234" i="1"/>
  <c r="AK234" i="1"/>
  <c r="AL234" i="1"/>
  <c r="AM234" i="1"/>
  <c r="AN234" i="1"/>
  <c r="AO234" i="1"/>
  <c r="AP234" i="1"/>
  <c r="AQ234" i="1"/>
  <c r="AR234" i="1"/>
  <c r="AS234" i="1"/>
  <c r="AT234" i="1"/>
  <c r="AU234" i="1"/>
  <c r="AV234" i="1"/>
  <c r="AW234" i="1"/>
  <c r="AX234" i="1"/>
  <c r="AY234" i="1"/>
  <c r="AZ234" i="1"/>
  <c r="BA234" i="1"/>
  <c r="BB234" i="1"/>
  <c r="BC234" i="1"/>
  <c r="BD234" i="1"/>
  <c r="BE234" i="1"/>
  <c r="BF234" i="1"/>
  <c r="BG234" i="1"/>
  <c r="BH234" i="1"/>
  <c r="BI234" i="1"/>
  <c r="BJ234" i="1"/>
  <c r="BK234" i="1"/>
  <c r="BL234" i="1"/>
  <c r="BM234" i="1"/>
  <c r="BN234" i="1"/>
  <c r="BO234" i="1"/>
  <c r="BP234" i="1"/>
  <c r="BQ234" i="1"/>
  <c r="BR234" i="1"/>
  <c r="BS234" i="1"/>
  <c r="BT234" i="1"/>
  <c r="BU234" i="1"/>
  <c r="BV234" i="1"/>
  <c r="BW234" i="1"/>
  <c r="BX234" i="1"/>
  <c r="BY234" i="1"/>
  <c r="BZ234" i="1"/>
  <c r="CA234" i="1"/>
  <c r="CB234" i="1"/>
  <c r="CC234" i="1"/>
  <c r="CD234" i="1"/>
  <c r="CE234" i="1"/>
  <c r="CF234" i="1"/>
  <c r="CG234" i="1"/>
  <c r="CH234" i="1"/>
  <c r="CI234" i="1"/>
  <c r="CJ234" i="1"/>
  <c r="CK234" i="1"/>
  <c r="CL234" i="1"/>
  <c r="CM234" i="1"/>
  <c r="CN234" i="1"/>
  <c r="CO234" i="1"/>
  <c r="CP234" i="1"/>
  <c r="CQ234" i="1"/>
  <c r="CR234" i="1"/>
  <c r="CS234" i="1"/>
  <c r="CT234" i="1"/>
  <c r="CU234" i="1"/>
  <c r="CV234" i="1"/>
  <c r="CW234" i="1"/>
  <c r="CX234" i="1"/>
  <c r="CY234" i="1"/>
  <c r="CZ234" i="1"/>
  <c r="DA234" i="1"/>
  <c r="DB234" i="1"/>
  <c r="DC234" i="1"/>
  <c r="DD234" i="1"/>
  <c r="DE234" i="1"/>
  <c r="DF234" i="1"/>
  <c r="DG234" i="1"/>
  <c r="DH234" i="1"/>
  <c r="DI234" i="1"/>
  <c r="DJ234" i="1"/>
  <c r="DK234" i="1"/>
  <c r="DL234" i="1"/>
  <c r="DM234" i="1"/>
  <c r="DN234" i="1"/>
  <c r="DO234" i="1"/>
  <c r="DP234" i="1"/>
  <c r="DQ234" i="1"/>
  <c r="DR234" i="1"/>
  <c r="DS234" i="1"/>
  <c r="DT234" i="1"/>
  <c r="DU234" i="1"/>
  <c r="DV234" i="1"/>
  <c r="DW234" i="1"/>
  <c r="DX234" i="1"/>
  <c r="DY234" i="1"/>
  <c r="DZ234" i="1"/>
  <c r="EA234" i="1"/>
  <c r="EB234" i="1"/>
  <c r="EC234" i="1"/>
  <c r="ED234" i="1"/>
  <c r="EE234" i="1"/>
  <c r="EF234" i="1"/>
  <c r="EG234" i="1"/>
  <c r="EH234" i="1"/>
  <c r="H235" i="1"/>
  <c r="J235" i="1"/>
  <c r="K235" i="1"/>
  <c r="L235" i="1"/>
  <c r="M235" i="1"/>
  <c r="N235" i="1"/>
  <c r="O235" i="1"/>
  <c r="P235" i="1"/>
  <c r="Q235" i="1"/>
  <c r="R235" i="1"/>
  <c r="S235" i="1"/>
  <c r="T235" i="1"/>
  <c r="U235" i="1"/>
  <c r="V235" i="1"/>
  <c r="W235" i="1"/>
  <c r="X235" i="1"/>
  <c r="Y235" i="1"/>
  <c r="Z235" i="1"/>
  <c r="AA235" i="1"/>
  <c r="AB235" i="1"/>
  <c r="AC235" i="1"/>
  <c r="AD235" i="1"/>
  <c r="AE235" i="1"/>
  <c r="AF235" i="1"/>
  <c r="AG235" i="1"/>
  <c r="AH235" i="1"/>
  <c r="AI235" i="1"/>
  <c r="AJ235" i="1"/>
  <c r="AK235" i="1"/>
  <c r="AL235" i="1"/>
  <c r="AM235" i="1"/>
  <c r="AN235" i="1"/>
  <c r="AO235" i="1"/>
  <c r="AP235" i="1"/>
  <c r="AQ235" i="1"/>
  <c r="AR235" i="1"/>
  <c r="AS235" i="1"/>
  <c r="AT235" i="1"/>
  <c r="AU235" i="1"/>
  <c r="AV235" i="1"/>
  <c r="AW235" i="1"/>
  <c r="AX235" i="1"/>
  <c r="AY235" i="1"/>
  <c r="AZ235" i="1"/>
  <c r="BA235" i="1"/>
  <c r="BB235" i="1"/>
  <c r="BC235" i="1"/>
  <c r="BD235" i="1"/>
  <c r="BE235" i="1"/>
  <c r="BF235" i="1"/>
  <c r="BG235" i="1"/>
  <c r="BH235" i="1"/>
  <c r="BI235" i="1"/>
  <c r="BJ235" i="1"/>
  <c r="BK235" i="1"/>
  <c r="BL235" i="1"/>
  <c r="BM235" i="1"/>
  <c r="BN235" i="1"/>
  <c r="BO235" i="1"/>
  <c r="BP235" i="1"/>
  <c r="BQ235" i="1"/>
  <c r="BR235" i="1"/>
  <c r="BS235" i="1"/>
  <c r="BT235" i="1"/>
  <c r="BU235" i="1"/>
  <c r="BV235" i="1"/>
  <c r="BW235" i="1"/>
  <c r="BX235" i="1"/>
  <c r="BY235" i="1"/>
  <c r="BZ235" i="1"/>
  <c r="CA235" i="1"/>
  <c r="CB235" i="1"/>
  <c r="CC235" i="1"/>
  <c r="CD235" i="1"/>
  <c r="CE235" i="1"/>
  <c r="CF235" i="1"/>
  <c r="CG235" i="1"/>
  <c r="CH235" i="1"/>
  <c r="CI235" i="1"/>
  <c r="CJ235" i="1"/>
  <c r="CK235" i="1"/>
  <c r="CL235" i="1"/>
  <c r="CM235" i="1"/>
  <c r="CN235" i="1"/>
  <c r="CO235" i="1"/>
  <c r="CP235" i="1"/>
  <c r="CQ235" i="1"/>
  <c r="CR235" i="1"/>
  <c r="CS235" i="1"/>
  <c r="CT235" i="1"/>
  <c r="CU235" i="1"/>
  <c r="CV235" i="1"/>
  <c r="CW235" i="1"/>
  <c r="CX235" i="1"/>
  <c r="CY235" i="1"/>
  <c r="CZ235" i="1"/>
  <c r="DA235" i="1"/>
  <c r="DB235" i="1"/>
  <c r="DC235" i="1"/>
  <c r="DD235" i="1"/>
  <c r="DE235" i="1"/>
  <c r="DF235" i="1"/>
  <c r="DG235" i="1"/>
  <c r="DH235" i="1"/>
  <c r="DI235" i="1"/>
  <c r="DJ235" i="1"/>
  <c r="DK235" i="1"/>
  <c r="DL235" i="1"/>
  <c r="DM235" i="1"/>
  <c r="DN235" i="1"/>
  <c r="DO235" i="1"/>
  <c r="DP235" i="1"/>
  <c r="DQ235" i="1"/>
  <c r="DR235" i="1"/>
  <c r="DS235" i="1"/>
  <c r="DT235" i="1"/>
  <c r="DU235" i="1"/>
  <c r="DV235" i="1"/>
  <c r="DW235" i="1"/>
  <c r="DX235" i="1"/>
  <c r="DY235" i="1"/>
  <c r="DZ235" i="1"/>
  <c r="EA235" i="1"/>
  <c r="H236" i="1"/>
  <c r="K236" i="1"/>
  <c r="W236" i="1"/>
  <c r="AI236" i="1"/>
  <c r="AU236" i="1"/>
  <c r="BG236" i="1"/>
  <c r="BS236" i="1"/>
  <c r="CE236" i="1"/>
  <c r="CQ236" i="1"/>
  <c r="DC236" i="1"/>
  <c r="DO236" i="1"/>
  <c r="EA236" i="1"/>
  <c r="J237" i="1"/>
  <c r="K237" i="1"/>
  <c r="L237" i="1"/>
  <c r="M237" i="1"/>
  <c r="N237" i="1"/>
  <c r="O237" i="1"/>
  <c r="P237" i="1"/>
  <c r="Q237" i="1"/>
  <c r="R237" i="1"/>
  <c r="S237" i="1"/>
  <c r="T237" i="1"/>
  <c r="U237" i="1"/>
  <c r="V237" i="1"/>
  <c r="W237" i="1"/>
  <c r="X237" i="1"/>
  <c r="Y237" i="1"/>
  <c r="Z237" i="1"/>
  <c r="AA237" i="1"/>
  <c r="AB237" i="1"/>
  <c r="AC237" i="1"/>
  <c r="AD237" i="1"/>
  <c r="AE237" i="1"/>
  <c r="AF237" i="1"/>
  <c r="AG237" i="1"/>
  <c r="AH237" i="1"/>
  <c r="AI237" i="1"/>
  <c r="AJ237" i="1"/>
  <c r="AK237" i="1"/>
  <c r="AL237" i="1"/>
  <c r="AM237" i="1"/>
  <c r="AN237" i="1"/>
  <c r="AO237" i="1"/>
  <c r="AP237" i="1"/>
  <c r="AQ237" i="1"/>
  <c r="AR237" i="1"/>
  <c r="AS237" i="1"/>
  <c r="AT237" i="1"/>
  <c r="AU237" i="1"/>
  <c r="AV237" i="1"/>
  <c r="AW237" i="1"/>
  <c r="AX237" i="1"/>
  <c r="AY237" i="1"/>
  <c r="AZ237" i="1"/>
  <c r="BA237" i="1"/>
  <c r="BB237" i="1"/>
  <c r="BC237" i="1"/>
  <c r="BD237" i="1"/>
  <c r="BE237" i="1"/>
  <c r="BF237" i="1"/>
  <c r="BG237" i="1"/>
  <c r="BH237" i="1"/>
  <c r="BI237" i="1"/>
  <c r="BJ237" i="1"/>
  <c r="BK237" i="1"/>
  <c r="BL237" i="1"/>
  <c r="BM237" i="1"/>
  <c r="BN237" i="1"/>
  <c r="BO237" i="1"/>
  <c r="BP237" i="1"/>
  <c r="BQ237" i="1"/>
  <c r="BR237" i="1"/>
  <c r="BS237" i="1"/>
  <c r="BT237" i="1"/>
  <c r="BU237" i="1"/>
  <c r="BV237" i="1"/>
  <c r="BW237" i="1"/>
  <c r="BX237" i="1"/>
  <c r="BY237" i="1"/>
  <c r="BZ237" i="1"/>
  <c r="CA237" i="1"/>
  <c r="CB237" i="1"/>
  <c r="CC237" i="1"/>
  <c r="CD237" i="1"/>
  <c r="CE237" i="1"/>
  <c r="CF237" i="1"/>
  <c r="CG237" i="1"/>
  <c r="CH237" i="1"/>
  <c r="CI237" i="1"/>
  <c r="CJ237" i="1"/>
  <c r="CK237" i="1"/>
  <c r="CL237" i="1"/>
  <c r="CM237" i="1"/>
  <c r="CN237" i="1"/>
  <c r="CO237" i="1"/>
  <c r="CP237" i="1"/>
  <c r="CQ237" i="1"/>
  <c r="CR237" i="1"/>
  <c r="CS237" i="1"/>
  <c r="CT237" i="1"/>
  <c r="CU237" i="1"/>
  <c r="CV237" i="1"/>
  <c r="CW237" i="1"/>
  <c r="CX237" i="1"/>
  <c r="CY237" i="1"/>
  <c r="CZ237" i="1"/>
  <c r="DA237" i="1"/>
  <c r="DB237" i="1"/>
  <c r="DC237" i="1"/>
  <c r="DD237" i="1"/>
  <c r="DE237" i="1"/>
  <c r="DF237" i="1"/>
  <c r="DG237" i="1"/>
  <c r="DH237" i="1"/>
  <c r="DI237" i="1"/>
  <c r="DJ237" i="1"/>
  <c r="DK237" i="1"/>
  <c r="DL237" i="1"/>
  <c r="DM237" i="1"/>
  <c r="DN237" i="1"/>
  <c r="DO237" i="1"/>
  <c r="DP237" i="1"/>
  <c r="DQ237" i="1"/>
  <c r="DR237" i="1"/>
  <c r="DS237" i="1"/>
  <c r="DT237" i="1"/>
  <c r="DU237" i="1"/>
  <c r="DV237" i="1"/>
  <c r="DW237" i="1"/>
  <c r="DX237" i="1"/>
  <c r="DY237" i="1"/>
  <c r="DZ237" i="1"/>
  <c r="EA237" i="1"/>
  <c r="EB237" i="1"/>
  <c r="EC237" i="1"/>
  <c r="ED237" i="1"/>
  <c r="EE237" i="1"/>
  <c r="EF237" i="1"/>
  <c r="EG237" i="1"/>
  <c r="EH237" i="1"/>
  <c r="K241" i="1"/>
  <c r="L241" i="1"/>
  <c r="M241" i="1"/>
  <c r="N241" i="1"/>
  <c r="O241" i="1"/>
  <c r="P241" i="1"/>
  <c r="Q241" i="1"/>
  <c r="R241" i="1"/>
  <c r="S241" i="1"/>
  <c r="T241" i="1"/>
  <c r="U241" i="1"/>
  <c r="V241" i="1"/>
  <c r="W241" i="1"/>
  <c r="X241" i="1"/>
  <c r="Y241" i="1"/>
  <c r="Z241" i="1"/>
  <c r="AA241" i="1"/>
  <c r="AB241" i="1"/>
  <c r="AC241" i="1"/>
  <c r="AD241" i="1"/>
  <c r="AE241" i="1"/>
  <c r="AF241" i="1"/>
  <c r="AG241" i="1"/>
  <c r="AH241" i="1"/>
  <c r="AI241" i="1"/>
  <c r="AJ241" i="1"/>
  <c r="AK241" i="1"/>
  <c r="AL241" i="1"/>
  <c r="AM241" i="1"/>
  <c r="AN241" i="1"/>
  <c r="AO241" i="1"/>
  <c r="AP241" i="1"/>
  <c r="AQ241" i="1"/>
  <c r="AR241" i="1"/>
  <c r="AS241" i="1"/>
  <c r="AT241" i="1"/>
  <c r="AU241" i="1"/>
  <c r="AV241" i="1"/>
  <c r="AW241" i="1"/>
  <c r="AX241" i="1"/>
  <c r="AY241" i="1"/>
  <c r="AZ241" i="1"/>
  <c r="BA241" i="1"/>
  <c r="BB241" i="1"/>
  <c r="BC241" i="1"/>
  <c r="BD241" i="1"/>
  <c r="BE241" i="1"/>
  <c r="BF241" i="1"/>
  <c r="BG241" i="1"/>
  <c r="BH241" i="1"/>
  <c r="BI241" i="1"/>
  <c r="BJ241" i="1"/>
  <c r="BK241" i="1"/>
  <c r="BL241" i="1"/>
  <c r="BM241" i="1"/>
  <c r="BN241" i="1"/>
  <c r="BO241" i="1"/>
  <c r="BP241" i="1"/>
  <c r="BQ241" i="1"/>
  <c r="BR241" i="1"/>
  <c r="BS241" i="1"/>
  <c r="BT241" i="1"/>
  <c r="BU241" i="1"/>
  <c r="BV241" i="1"/>
  <c r="BW241" i="1"/>
  <c r="BX241" i="1"/>
  <c r="BY241" i="1"/>
  <c r="BZ241" i="1"/>
  <c r="CA241" i="1"/>
  <c r="CB241" i="1"/>
  <c r="CC241" i="1"/>
  <c r="CD241" i="1"/>
  <c r="CE241" i="1"/>
  <c r="CF241" i="1"/>
  <c r="CG241" i="1"/>
  <c r="CH241" i="1"/>
  <c r="CI241" i="1"/>
  <c r="CJ241" i="1"/>
  <c r="CK241" i="1"/>
  <c r="CL241" i="1"/>
  <c r="CM241" i="1"/>
  <c r="CN241" i="1"/>
  <c r="CO241" i="1"/>
  <c r="CP241" i="1"/>
  <c r="CQ241" i="1"/>
  <c r="CR241" i="1"/>
  <c r="CS241" i="1"/>
  <c r="CT241" i="1"/>
  <c r="CU241" i="1"/>
  <c r="CV241" i="1"/>
  <c r="CW241" i="1"/>
  <c r="CX241" i="1"/>
  <c r="CY241" i="1"/>
  <c r="CZ241" i="1"/>
  <c r="DA241" i="1"/>
  <c r="DB241" i="1"/>
  <c r="DC241" i="1"/>
  <c r="DD241" i="1"/>
  <c r="DE241" i="1"/>
  <c r="DF241" i="1"/>
  <c r="DG241" i="1"/>
  <c r="DH241" i="1"/>
  <c r="DI241" i="1"/>
  <c r="DJ241" i="1"/>
  <c r="DK241" i="1"/>
  <c r="DL241" i="1"/>
  <c r="DM241" i="1"/>
  <c r="DN241" i="1"/>
  <c r="DO241" i="1"/>
  <c r="DP241" i="1"/>
  <c r="DQ241" i="1"/>
  <c r="DR241" i="1"/>
  <c r="DS241" i="1"/>
  <c r="DT241" i="1"/>
  <c r="DU241" i="1"/>
  <c r="DV241" i="1"/>
  <c r="DW241" i="1"/>
  <c r="DX241" i="1"/>
  <c r="DY241" i="1"/>
  <c r="DZ241" i="1"/>
  <c r="EA241" i="1"/>
  <c r="EB241" i="1"/>
  <c r="EC241" i="1"/>
  <c r="ED241" i="1"/>
  <c r="EE241" i="1"/>
  <c r="EF241" i="1"/>
  <c r="EG241" i="1"/>
  <c r="EH241" i="1"/>
  <c r="J242" i="1"/>
  <c r="K242" i="1"/>
  <c r="L242" i="1"/>
  <c r="M242" i="1"/>
  <c r="N242" i="1"/>
  <c r="O242" i="1"/>
  <c r="P242" i="1"/>
  <c r="Q242" i="1"/>
  <c r="R242" i="1"/>
  <c r="S242" i="1"/>
  <c r="T242" i="1"/>
  <c r="U242" i="1"/>
  <c r="V242" i="1"/>
  <c r="W242" i="1"/>
  <c r="X242" i="1"/>
  <c r="Y242" i="1"/>
  <c r="Z242" i="1"/>
  <c r="AA242" i="1"/>
  <c r="AB242" i="1"/>
  <c r="AC242" i="1"/>
  <c r="AD242" i="1"/>
  <c r="AE242" i="1"/>
  <c r="AF242" i="1"/>
  <c r="AG242" i="1"/>
  <c r="AH242" i="1"/>
  <c r="AI242" i="1"/>
  <c r="AJ242" i="1"/>
  <c r="AK242" i="1"/>
  <c r="AL242" i="1"/>
  <c r="AM242" i="1"/>
  <c r="AN242" i="1"/>
  <c r="AO242" i="1"/>
  <c r="AP242" i="1"/>
  <c r="AQ242" i="1"/>
  <c r="AR242" i="1"/>
  <c r="AS242" i="1"/>
  <c r="AT242" i="1"/>
  <c r="AU242" i="1"/>
  <c r="AV242" i="1"/>
  <c r="AW242" i="1"/>
  <c r="AX242" i="1"/>
  <c r="AY242" i="1"/>
  <c r="AZ242" i="1"/>
  <c r="BA242" i="1"/>
  <c r="BB242" i="1"/>
  <c r="BC242" i="1"/>
  <c r="BD242" i="1"/>
  <c r="BE242" i="1"/>
  <c r="BF242" i="1"/>
  <c r="BG242" i="1"/>
  <c r="BH242" i="1"/>
  <c r="BI242" i="1"/>
  <c r="BJ242" i="1"/>
  <c r="BK242" i="1"/>
  <c r="BL242" i="1"/>
  <c r="BM242" i="1"/>
  <c r="BN242" i="1"/>
  <c r="BO242" i="1"/>
  <c r="BP242" i="1"/>
  <c r="BQ242" i="1"/>
  <c r="BR242" i="1"/>
  <c r="BS242" i="1"/>
  <c r="BT242" i="1"/>
  <c r="BU242" i="1"/>
  <c r="BV242" i="1"/>
  <c r="BW242" i="1"/>
  <c r="BX242" i="1"/>
  <c r="BY242" i="1"/>
  <c r="BZ242" i="1"/>
  <c r="CA242" i="1"/>
  <c r="CB242" i="1"/>
  <c r="CC242" i="1"/>
  <c r="CD242" i="1"/>
  <c r="CE242" i="1"/>
  <c r="CF242" i="1"/>
  <c r="CG242" i="1"/>
  <c r="CH242" i="1"/>
  <c r="CI242" i="1"/>
  <c r="CJ242" i="1"/>
  <c r="CK242" i="1"/>
  <c r="CL242" i="1"/>
  <c r="CM242" i="1"/>
  <c r="CN242" i="1"/>
  <c r="CO242" i="1"/>
  <c r="CP242" i="1"/>
  <c r="CQ242" i="1"/>
  <c r="CR242" i="1"/>
  <c r="CS242" i="1"/>
  <c r="CT242" i="1"/>
  <c r="CU242" i="1"/>
  <c r="CV242" i="1"/>
  <c r="CW242" i="1"/>
  <c r="CX242" i="1"/>
  <c r="CY242" i="1"/>
  <c r="CZ242" i="1"/>
  <c r="DA242" i="1"/>
  <c r="DB242" i="1"/>
  <c r="DC242" i="1"/>
  <c r="DD242" i="1"/>
  <c r="DE242" i="1"/>
  <c r="DF242" i="1"/>
  <c r="DG242" i="1"/>
  <c r="DH242" i="1"/>
  <c r="DI242" i="1"/>
  <c r="DJ242" i="1"/>
  <c r="DK242" i="1"/>
  <c r="DL242" i="1"/>
  <c r="DM242" i="1"/>
  <c r="DN242" i="1"/>
  <c r="DO242" i="1"/>
  <c r="DP242" i="1"/>
  <c r="DQ242" i="1"/>
  <c r="DR242" i="1"/>
  <c r="DS242" i="1"/>
  <c r="DT242" i="1"/>
  <c r="DU242" i="1"/>
  <c r="DV242" i="1"/>
  <c r="DW242" i="1"/>
  <c r="DX242" i="1"/>
  <c r="DY242" i="1"/>
  <c r="DZ242" i="1"/>
  <c r="EA242" i="1"/>
  <c r="EB242" i="1"/>
  <c r="EC242" i="1"/>
  <c r="ED242" i="1"/>
  <c r="EE242" i="1"/>
  <c r="EF242" i="1"/>
  <c r="EG242" i="1"/>
  <c r="EH242" i="1"/>
  <c r="H243" i="1"/>
  <c r="J243" i="1"/>
  <c r="K243" i="1"/>
  <c r="L243" i="1"/>
  <c r="M243" i="1"/>
  <c r="N243" i="1"/>
  <c r="O243" i="1"/>
  <c r="P243" i="1"/>
  <c r="Q243" i="1"/>
  <c r="R243" i="1"/>
  <c r="S243" i="1"/>
  <c r="T243" i="1"/>
  <c r="U243" i="1"/>
  <c r="V243" i="1"/>
  <c r="W243" i="1"/>
  <c r="X243" i="1"/>
  <c r="Y243" i="1"/>
  <c r="Z243" i="1"/>
  <c r="AA243" i="1"/>
  <c r="AB243" i="1"/>
  <c r="AC243" i="1"/>
  <c r="AD243" i="1"/>
  <c r="AE243" i="1"/>
  <c r="AF243" i="1"/>
  <c r="AG243" i="1"/>
  <c r="AH243" i="1"/>
  <c r="AI243" i="1"/>
  <c r="AJ243" i="1"/>
  <c r="AK243" i="1"/>
  <c r="AL243" i="1"/>
  <c r="AM243" i="1"/>
  <c r="AN243" i="1"/>
  <c r="AO243" i="1"/>
  <c r="AP243" i="1"/>
  <c r="AQ243" i="1"/>
  <c r="AR243" i="1"/>
  <c r="AS243" i="1"/>
  <c r="AT243" i="1"/>
  <c r="AU243" i="1"/>
  <c r="AV243" i="1"/>
  <c r="AW243" i="1"/>
  <c r="AX243" i="1"/>
  <c r="AY243" i="1"/>
  <c r="AZ243" i="1"/>
  <c r="BA243" i="1"/>
  <c r="BB243" i="1"/>
  <c r="BC243" i="1"/>
  <c r="BD243" i="1"/>
  <c r="BE243" i="1"/>
  <c r="BF243" i="1"/>
  <c r="BG243" i="1"/>
  <c r="BH243" i="1"/>
  <c r="BI243" i="1"/>
  <c r="BJ243" i="1"/>
  <c r="BK243" i="1"/>
  <c r="BL243" i="1"/>
  <c r="BM243" i="1"/>
  <c r="BN243" i="1"/>
  <c r="BO243" i="1"/>
  <c r="BP243" i="1"/>
  <c r="BQ243" i="1"/>
  <c r="BR243" i="1"/>
  <c r="BS243" i="1"/>
  <c r="BT243" i="1"/>
  <c r="BU243" i="1"/>
  <c r="BV243" i="1"/>
  <c r="BW243" i="1"/>
  <c r="BX243" i="1"/>
  <c r="BY243" i="1"/>
  <c r="BZ243" i="1"/>
  <c r="CA243" i="1"/>
  <c r="CB243" i="1"/>
  <c r="CC243" i="1"/>
  <c r="CD243" i="1"/>
  <c r="CE243" i="1"/>
  <c r="CF243" i="1"/>
  <c r="CG243" i="1"/>
  <c r="CH243" i="1"/>
  <c r="CI243" i="1"/>
  <c r="CJ243" i="1"/>
  <c r="CK243" i="1"/>
  <c r="CL243" i="1"/>
  <c r="CM243" i="1"/>
  <c r="CN243" i="1"/>
  <c r="CO243" i="1"/>
  <c r="CP243" i="1"/>
  <c r="CQ243" i="1"/>
  <c r="CR243" i="1"/>
  <c r="CS243" i="1"/>
  <c r="CT243" i="1"/>
  <c r="CU243" i="1"/>
  <c r="CV243" i="1"/>
  <c r="CW243" i="1"/>
  <c r="CX243" i="1"/>
  <c r="CY243" i="1"/>
  <c r="CZ243" i="1"/>
  <c r="DA243" i="1"/>
  <c r="DB243" i="1"/>
  <c r="DC243" i="1"/>
  <c r="DD243" i="1"/>
  <c r="DE243" i="1"/>
  <c r="DF243" i="1"/>
  <c r="DG243" i="1"/>
  <c r="DH243" i="1"/>
  <c r="DI243" i="1"/>
  <c r="DJ243" i="1"/>
  <c r="DK243" i="1"/>
  <c r="DL243" i="1"/>
  <c r="DM243" i="1"/>
  <c r="DN243" i="1"/>
  <c r="DO243" i="1"/>
  <c r="DP243" i="1"/>
  <c r="DQ243" i="1"/>
  <c r="DR243" i="1"/>
  <c r="DS243" i="1"/>
  <c r="DT243" i="1"/>
  <c r="DU243" i="1"/>
  <c r="DV243" i="1"/>
  <c r="DW243" i="1"/>
  <c r="DX243" i="1"/>
  <c r="DY243" i="1"/>
  <c r="DZ243" i="1"/>
  <c r="EA243" i="1"/>
  <c r="AO246" i="1"/>
  <c r="AP246" i="1"/>
  <c r="AQ246" i="1"/>
  <c r="AR246" i="1"/>
  <c r="AS246" i="1"/>
  <c r="AT246" i="1"/>
  <c r="AU246" i="1"/>
  <c r="AV246" i="1"/>
  <c r="AW246" i="1"/>
  <c r="AX246" i="1"/>
  <c r="AY246" i="1"/>
  <c r="AZ246" i="1"/>
  <c r="BA246" i="1"/>
  <c r="BB246" i="1"/>
  <c r="BC246" i="1"/>
  <c r="BD246" i="1"/>
  <c r="BE246" i="1"/>
  <c r="BF246" i="1"/>
  <c r="BG246" i="1"/>
  <c r="BH246" i="1"/>
  <c r="BI246" i="1"/>
  <c r="BJ246" i="1"/>
  <c r="BK246" i="1"/>
  <c r="BL246" i="1"/>
  <c r="BM246" i="1"/>
  <c r="BN246" i="1"/>
  <c r="BO246" i="1"/>
  <c r="BP246" i="1"/>
  <c r="BQ246" i="1"/>
  <c r="BR246" i="1"/>
  <c r="BS246" i="1"/>
  <c r="BT246" i="1"/>
  <c r="BU246" i="1"/>
  <c r="BV246" i="1"/>
  <c r="BW246" i="1"/>
  <c r="BX246" i="1"/>
  <c r="BY246" i="1"/>
  <c r="BZ246" i="1"/>
  <c r="CA246" i="1"/>
  <c r="CB246" i="1"/>
  <c r="CC246" i="1"/>
  <c r="CD246" i="1"/>
  <c r="CE246" i="1"/>
  <c r="CF246" i="1"/>
  <c r="CG246" i="1"/>
  <c r="CH246" i="1"/>
  <c r="CI246" i="1"/>
  <c r="CJ246" i="1"/>
  <c r="CK246" i="1"/>
  <c r="CL246" i="1"/>
  <c r="CM246" i="1"/>
  <c r="CN246" i="1"/>
  <c r="CO246" i="1"/>
  <c r="CP246" i="1"/>
  <c r="CQ246" i="1"/>
  <c r="CR246" i="1"/>
  <c r="CS246" i="1"/>
  <c r="CT246" i="1"/>
  <c r="CU246" i="1"/>
  <c r="CV246" i="1"/>
  <c r="CW246" i="1"/>
  <c r="CX246" i="1"/>
  <c r="CY246" i="1"/>
  <c r="CZ246" i="1"/>
  <c r="DA246" i="1"/>
  <c r="DB246" i="1"/>
  <c r="DC246" i="1"/>
  <c r="DD246" i="1"/>
  <c r="DE246" i="1"/>
  <c r="DF246" i="1"/>
  <c r="DG246" i="1"/>
  <c r="DH246" i="1"/>
  <c r="DI246" i="1"/>
  <c r="DJ246" i="1"/>
  <c r="DK246" i="1"/>
  <c r="DL246" i="1"/>
  <c r="DM246" i="1"/>
  <c r="DN246" i="1"/>
  <c r="DO246" i="1"/>
  <c r="DP246" i="1"/>
  <c r="DQ246" i="1"/>
  <c r="DR246" i="1"/>
  <c r="DS246" i="1"/>
  <c r="DT246" i="1"/>
  <c r="DU246" i="1"/>
  <c r="DV246" i="1"/>
  <c r="DW246" i="1"/>
  <c r="DX246" i="1"/>
  <c r="DY246" i="1"/>
  <c r="DZ246" i="1"/>
  <c r="EA246" i="1"/>
  <c r="EB246" i="1"/>
  <c r="EC246" i="1"/>
  <c r="ED246" i="1"/>
  <c r="EE246" i="1"/>
  <c r="EF246" i="1"/>
  <c r="EG246" i="1"/>
  <c r="EH246" i="1"/>
  <c r="H247" i="1"/>
  <c r="AN247" i="1"/>
  <c r="AO247" i="1"/>
  <c r="AP247" i="1"/>
  <c r="AQ247" i="1"/>
  <c r="AR247" i="1"/>
  <c r="AS247" i="1"/>
  <c r="AT247" i="1"/>
  <c r="AU247" i="1"/>
  <c r="AV247" i="1"/>
  <c r="AW247" i="1"/>
  <c r="AX247" i="1"/>
  <c r="AY247" i="1"/>
  <c r="AZ247" i="1"/>
  <c r="BA247" i="1"/>
  <c r="BB247" i="1"/>
  <c r="BC247" i="1"/>
  <c r="BD247" i="1"/>
  <c r="BE247" i="1"/>
  <c r="BF247" i="1"/>
  <c r="BG247" i="1"/>
  <c r="BH247" i="1"/>
  <c r="BI247" i="1"/>
  <c r="BJ247" i="1"/>
  <c r="BK247" i="1"/>
  <c r="BL247" i="1"/>
  <c r="BM247" i="1"/>
  <c r="BN247" i="1"/>
  <c r="BO247" i="1"/>
  <c r="BP247" i="1"/>
  <c r="BQ247" i="1"/>
  <c r="BR247" i="1"/>
  <c r="BS247" i="1"/>
  <c r="BT247" i="1"/>
  <c r="BU247" i="1"/>
  <c r="BV247" i="1"/>
  <c r="BW247" i="1"/>
  <c r="BX247" i="1"/>
  <c r="BY247" i="1"/>
  <c r="BZ247" i="1"/>
  <c r="CA247" i="1"/>
  <c r="CB247" i="1"/>
  <c r="CC247" i="1"/>
  <c r="CD247" i="1"/>
  <c r="CE247" i="1"/>
  <c r="CF247" i="1"/>
  <c r="CG247" i="1"/>
  <c r="CH247" i="1"/>
  <c r="CI247" i="1"/>
  <c r="CJ247" i="1"/>
  <c r="CK247" i="1"/>
  <c r="CL247" i="1"/>
  <c r="CM247" i="1"/>
  <c r="CN247" i="1"/>
  <c r="CO247" i="1"/>
  <c r="CP247" i="1"/>
  <c r="CQ247" i="1"/>
  <c r="CR247" i="1"/>
  <c r="CS247" i="1"/>
  <c r="CT247" i="1"/>
  <c r="CU247" i="1"/>
  <c r="CV247" i="1"/>
  <c r="CW247" i="1"/>
  <c r="CX247" i="1"/>
  <c r="CY247" i="1"/>
  <c r="CZ247" i="1"/>
  <c r="DA247" i="1"/>
  <c r="H248" i="1"/>
  <c r="AN248" i="1"/>
  <c r="AO248" i="1"/>
  <c r="AP248" i="1"/>
  <c r="AQ248" i="1"/>
  <c r="AR248" i="1"/>
  <c r="AS248" i="1"/>
  <c r="AT248" i="1"/>
  <c r="AU248" i="1"/>
  <c r="AV248" i="1"/>
  <c r="AW248" i="1"/>
  <c r="AX248" i="1"/>
  <c r="AY248" i="1"/>
  <c r="AZ248" i="1"/>
  <c r="BA248" i="1"/>
  <c r="BB248" i="1"/>
  <c r="BC248" i="1"/>
  <c r="BD248" i="1"/>
  <c r="BE248" i="1"/>
  <c r="BF248" i="1"/>
  <c r="BG248" i="1"/>
  <c r="BH248" i="1"/>
  <c r="BI248" i="1"/>
  <c r="BJ248" i="1"/>
  <c r="BK248" i="1"/>
  <c r="BL248" i="1"/>
  <c r="BM248" i="1"/>
  <c r="BN248" i="1"/>
  <c r="BO248" i="1"/>
  <c r="BP248" i="1"/>
  <c r="BQ248" i="1"/>
  <c r="BR248" i="1"/>
  <c r="BS248" i="1"/>
  <c r="BT248" i="1"/>
  <c r="BU248" i="1"/>
  <c r="BV248" i="1"/>
  <c r="BW248" i="1"/>
  <c r="BX248" i="1"/>
  <c r="BY248" i="1"/>
  <c r="BZ248" i="1"/>
  <c r="CA248" i="1"/>
  <c r="CB248" i="1"/>
  <c r="CC248" i="1"/>
  <c r="CD248" i="1"/>
  <c r="CE248" i="1"/>
  <c r="CF248" i="1"/>
  <c r="CG248" i="1"/>
  <c r="CH248" i="1"/>
  <c r="CI248" i="1"/>
  <c r="CJ248" i="1"/>
  <c r="CK248" i="1"/>
  <c r="CL248" i="1"/>
  <c r="CM248" i="1"/>
  <c r="CN248" i="1"/>
  <c r="CO248" i="1"/>
  <c r="CP248" i="1"/>
  <c r="CQ248" i="1"/>
  <c r="CR248" i="1"/>
  <c r="CS248" i="1"/>
  <c r="CT248" i="1"/>
  <c r="CU248" i="1"/>
  <c r="CV248" i="1"/>
  <c r="CW248" i="1"/>
  <c r="CX248" i="1"/>
  <c r="CY248" i="1"/>
  <c r="CZ248" i="1"/>
  <c r="DA248" i="1"/>
  <c r="DB248" i="1"/>
  <c r="DC248" i="1"/>
  <c r="DD248" i="1"/>
  <c r="DE248" i="1"/>
  <c r="DF248" i="1"/>
  <c r="DG248" i="1"/>
  <c r="DH248" i="1"/>
  <c r="DI248" i="1"/>
  <c r="DJ248" i="1"/>
  <c r="DK248" i="1"/>
  <c r="DL248" i="1"/>
  <c r="DM248" i="1"/>
  <c r="DN248" i="1"/>
  <c r="DO248" i="1"/>
  <c r="DP248" i="1"/>
  <c r="DQ248" i="1"/>
  <c r="DR248" i="1"/>
  <c r="DS248" i="1"/>
  <c r="DT248" i="1"/>
  <c r="DU248" i="1"/>
  <c r="DV248" i="1"/>
  <c r="DW248" i="1"/>
  <c r="DX248" i="1"/>
  <c r="DY248" i="1"/>
  <c r="DZ248" i="1"/>
  <c r="EA248" i="1"/>
  <c r="EB248" i="1"/>
  <c r="EC248" i="1"/>
  <c r="ED248" i="1"/>
  <c r="EE248" i="1"/>
  <c r="EF248" i="1"/>
  <c r="EG248" i="1"/>
  <c r="EH248" i="1"/>
  <c r="AN249" i="1"/>
  <c r="AO249" i="1"/>
  <c r="AP249" i="1"/>
  <c r="AQ249" i="1"/>
  <c r="AR249" i="1"/>
  <c r="AS249" i="1"/>
  <c r="AT249" i="1"/>
  <c r="AU249" i="1"/>
  <c r="AV249" i="1"/>
  <c r="AW249" i="1"/>
  <c r="AX249" i="1"/>
  <c r="AY249" i="1"/>
  <c r="AZ249" i="1"/>
  <c r="BA249" i="1"/>
  <c r="BB249" i="1"/>
  <c r="BC249" i="1"/>
  <c r="BD249" i="1"/>
  <c r="BE249" i="1"/>
  <c r="BF249" i="1"/>
  <c r="BG249" i="1"/>
  <c r="BH249" i="1"/>
  <c r="BI249" i="1"/>
  <c r="BJ249" i="1"/>
  <c r="BK249" i="1"/>
  <c r="BL249" i="1"/>
  <c r="BM249" i="1"/>
  <c r="BN249" i="1"/>
  <c r="BO249" i="1"/>
  <c r="BP249" i="1"/>
  <c r="BQ249" i="1"/>
  <c r="BR249" i="1"/>
  <c r="BS249" i="1"/>
  <c r="BT249" i="1"/>
  <c r="BU249" i="1"/>
  <c r="BV249" i="1"/>
  <c r="BW249" i="1"/>
  <c r="BX249" i="1"/>
  <c r="BY249" i="1"/>
  <c r="BZ249" i="1"/>
  <c r="CA249" i="1"/>
  <c r="CB249" i="1"/>
  <c r="CC249" i="1"/>
  <c r="CD249" i="1"/>
  <c r="CE249" i="1"/>
  <c r="CF249" i="1"/>
  <c r="CG249" i="1"/>
  <c r="CH249" i="1"/>
  <c r="CI249" i="1"/>
  <c r="CJ249" i="1"/>
  <c r="CK249" i="1"/>
  <c r="CL249" i="1"/>
  <c r="CM249" i="1"/>
  <c r="CN249" i="1"/>
  <c r="CO249" i="1"/>
  <c r="CP249" i="1"/>
  <c r="CQ249" i="1"/>
  <c r="CR249" i="1"/>
  <c r="CS249" i="1"/>
  <c r="CT249" i="1"/>
  <c r="CU249" i="1"/>
  <c r="CV249" i="1"/>
  <c r="CW249" i="1"/>
  <c r="CX249" i="1"/>
  <c r="CY249" i="1"/>
  <c r="CZ249" i="1"/>
  <c r="DA249" i="1"/>
  <c r="DB249" i="1"/>
  <c r="DC249" i="1"/>
  <c r="DD249" i="1"/>
  <c r="DE249" i="1"/>
  <c r="DF249" i="1"/>
  <c r="DG249" i="1"/>
  <c r="DH249" i="1"/>
  <c r="DI249" i="1"/>
  <c r="DJ249" i="1"/>
  <c r="DK249" i="1"/>
  <c r="DL249" i="1"/>
  <c r="DM249" i="1"/>
  <c r="DN249" i="1"/>
  <c r="DO249" i="1"/>
  <c r="DP249" i="1"/>
  <c r="DQ249" i="1"/>
  <c r="DR249" i="1"/>
  <c r="DS249" i="1"/>
  <c r="DT249" i="1"/>
  <c r="DU249" i="1"/>
  <c r="DV249" i="1"/>
  <c r="DW249" i="1"/>
  <c r="DX249" i="1"/>
  <c r="DY249" i="1"/>
  <c r="DZ249" i="1"/>
  <c r="EA249" i="1"/>
  <c r="EB249" i="1"/>
  <c r="EC249" i="1"/>
  <c r="ED249" i="1"/>
  <c r="EE249" i="1"/>
  <c r="EF249" i="1"/>
  <c r="EG249" i="1"/>
  <c r="EH249" i="1"/>
  <c r="H254" i="1"/>
  <c r="AN254" i="1"/>
  <c r="AO254" i="1"/>
  <c r="AP254" i="1"/>
  <c r="AQ254" i="1"/>
  <c r="AR254" i="1"/>
  <c r="AS254" i="1"/>
  <c r="AT254" i="1"/>
  <c r="AU254" i="1"/>
  <c r="AV254" i="1"/>
  <c r="AW254" i="1"/>
  <c r="AX254" i="1"/>
  <c r="AY254" i="1"/>
  <c r="AZ254" i="1"/>
  <c r="BA254" i="1"/>
  <c r="BB254" i="1"/>
  <c r="BC254" i="1"/>
  <c r="BD254" i="1"/>
  <c r="BE254" i="1"/>
  <c r="BF254" i="1"/>
  <c r="BG254" i="1"/>
  <c r="BH254" i="1"/>
  <c r="BI254" i="1"/>
  <c r="BJ254" i="1"/>
  <c r="BK254" i="1"/>
  <c r="BL254" i="1"/>
  <c r="BM254" i="1"/>
  <c r="BN254" i="1"/>
  <c r="BO254" i="1"/>
  <c r="BP254" i="1"/>
  <c r="BQ254" i="1"/>
  <c r="BR254" i="1"/>
  <c r="BS254" i="1"/>
  <c r="BT254" i="1"/>
  <c r="BU254" i="1"/>
  <c r="BV254" i="1"/>
  <c r="BW254" i="1"/>
  <c r="BX254" i="1"/>
  <c r="BY254" i="1"/>
  <c r="BZ254" i="1"/>
  <c r="CA254" i="1"/>
  <c r="CB254" i="1"/>
  <c r="CC254" i="1"/>
  <c r="CD254" i="1"/>
  <c r="CE254" i="1"/>
  <c r="CF254" i="1"/>
  <c r="CG254" i="1"/>
  <c r="CH254" i="1"/>
  <c r="CI254" i="1"/>
  <c r="CJ254" i="1"/>
  <c r="CK254" i="1"/>
  <c r="CL254" i="1"/>
  <c r="CM254" i="1"/>
  <c r="CN254" i="1"/>
  <c r="CO254" i="1"/>
  <c r="CP254" i="1"/>
  <c r="CQ254" i="1"/>
  <c r="CR254" i="1"/>
  <c r="CS254" i="1"/>
  <c r="CT254" i="1"/>
  <c r="CU254" i="1"/>
  <c r="CV254" i="1"/>
  <c r="CW254" i="1"/>
  <c r="CX254" i="1"/>
  <c r="CY254" i="1"/>
  <c r="CZ254" i="1"/>
  <c r="DA254" i="1"/>
  <c r="AN255" i="1"/>
  <c r="AO255" i="1"/>
  <c r="AP255" i="1"/>
  <c r="AQ255" i="1"/>
  <c r="AR255" i="1"/>
  <c r="AS255" i="1"/>
  <c r="AT255" i="1"/>
  <c r="AU255" i="1"/>
  <c r="AV255" i="1"/>
  <c r="AW255" i="1"/>
  <c r="AX255" i="1"/>
  <c r="AY255" i="1"/>
  <c r="AZ255" i="1"/>
  <c r="BA255" i="1"/>
  <c r="BB255" i="1"/>
  <c r="BC255" i="1"/>
  <c r="BD255" i="1"/>
  <c r="BE255" i="1"/>
  <c r="BF255" i="1"/>
  <c r="BG255" i="1"/>
  <c r="BH255" i="1"/>
  <c r="BI255" i="1"/>
  <c r="BJ255" i="1"/>
  <c r="BK255" i="1"/>
  <c r="BL255" i="1"/>
  <c r="BM255" i="1"/>
  <c r="BN255" i="1"/>
  <c r="BO255" i="1"/>
  <c r="BP255" i="1"/>
  <c r="BQ255" i="1"/>
  <c r="BR255" i="1"/>
  <c r="BS255" i="1"/>
  <c r="BT255" i="1"/>
  <c r="BU255" i="1"/>
  <c r="BV255" i="1"/>
  <c r="BW255" i="1"/>
  <c r="BX255" i="1"/>
  <c r="BY255" i="1"/>
  <c r="BZ255" i="1"/>
  <c r="CA255" i="1"/>
  <c r="CB255" i="1"/>
  <c r="CC255" i="1"/>
  <c r="CD255" i="1"/>
  <c r="CE255" i="1"/>
  <c r="CF255" i="1"/>
  <c r="CG255" i="1"/>
  <c r="CH255" i="1"/>
  <c r="CI255" i="1"/>
  <c r="CJ255" i="1"/>
  <c r="CK255" i="1"/>
  <c r="CL255" i="1"/>
  <c r="CM255" i="1"/>
  <c r="CN255" i="1"/>
  <c r="CO255" i="1"/>
  <c r="CP255" i="1"/>
  <c r="CQ255" i="1"/>
  <c r="CR255" i="1"/>
  <c r="CS255" i="1"/>
  <c r="CT255" i="1"/>
  <c r="CU255" i="1"/>
  <c r="CV255" i="1"/>
  <c r="CW255" i="1"/>
  <c r="CX255" i="1"/>
  <c r="CY255" i="1"/>
  <c r="CZ255" i="1"/>
  <c r="DA255" i="1"/>
  <c r="DB255" i="1"/>
  <c r="H257" i="1"/>
  <c r="J257" i="1"/>
  <c r="K257" i="1"/>
  <c r="L257" i="1"/>
  <c r="M257" i="1"/>
  <c r="N257" i="1"/>
  <c r="O257" i="1"/>
  <c r="P257" i="1"/>
  <c r="Q257" i="1"/>
  <c r="R257" i="1"/>
  <c r="S257" i="1"/>
  <c r="T257" i="1"/>
  <c r="U257" i="1"/>
  <c r="V257" i="1"/>
  <c r="W257" i="1"/>
  <c r="X257" i="1"/>
  <c r="Y257" i="1"/>
  <c r="Z257" i="1"/>
  <c r="AA257" i="1"/>
  <c r="AB257" i="1"/>
  <c r="AC257" i="1"/>
  <c r="AD257" i="1"/>
  <c r="AE257" i="1"/>
  <c r="AF257" i="1"/>
  <c r="AG257" i="1"/>
  <c r="AH257" i="1"/>
  <c r="AI257" i="1"/>
  <c r="AJ257" i="1"/>
  <c r="AK257" i="1"/>
  <c r="AL257" i="1"/>
  <c r="AM257" i="1"/>
  <c r="AN257" i="1"/>
  <c r="AO257" i="1"/>
  <c r="AP257" i="1"/>
  <c r="AQ257" i="1"/>
  <c r="AR257" i="1"/>
  <c r="AS257" i="1"/>
  <c r="AT257" i="1"/>
  <c r="AU257" i="1"/>
  <c r="AV257" i="1"/>
  <c r="AW257" i="1"/>
  <c r="AX257" i="1"/>
  <c r="AY257" i="1"/>
  <c r="AZ257" i="1"/>
  <c r="BA257" i="1"/>
  <c r="BB257" i="1"/>
  <c r="BC257" i="1"/>
  <c r="BD257" i="1"/>
  <c r="BE257" i="1"/>
  <c r="BF257" i="1"/>
  <c r="BG257" i="1"/>
  <c r="BH257" i="1"/>
  <c r="BI257" i="1"/>
  <c r="BJ257" i="1"/>
  <c r="BK257" i="1"/>
  <c r="BL257" i="1"/>
  <c r="BM257" i="1"/>
  <c r="BN257" i="1"/>
  <c r="BO257" i="1"/>
  <c r="BP257" i="1"/>
  <c r="BQ257" i="1"/>
  <c r="BR257" i="1"/>
  <c r="BS257" i="1"/>
  <c r="BT257" i="1"/>
  <c r="BU257" i="1"/>
  <c r="BV257" i="1"/>
  <c r="BW257" i="1"/>
  <c r="BX257" i="1"/>
  <c r="BY257" i="1"/>
  <c r="BZ257" i="1"/>
  <c r="CA257" i="1"/>
  <c r="CB257" i="1"/>
  <c r="CC257" i="1"/>
  <c r="CD257" i="1"/>
  <c r="CE257" i="1"/>
  <c r="CF257" i="1"/>
  <c r="CG257" i="1"/>
  <c r="CH257" i="1"/>
  <c r="CI257" i="1"/>
  <c r="CJ257" i="1"/>
  <c r="CK257" i="1"/>
  <c r="CL257" i="1"/>
  <c r="CM257" i="1"/>
  <c r="CN257" i="1"/>
  <c r="CO257" i="1"/>
  <c r="CP257" i="1"/>
  <c r="CQ257" i="1"/>
  <c r="CR257" i="1"/>
  <c r="CS257" i="1"/>
  <c r="CT257" i="1"/>
  <c r="CU257" i="1"/>
  <c r="CV257" i="1"/>
  <c r="CW257" i="1"/>
  <c r="CX257" i="1"/>
  <c r="CY257" i="1"/>
  <c r="CZ257" i="1"/>
  <c r="DA257" i="1"/>
  <c r="DB257" i="1"/>
  <c r="DC257" i="1"/>
  <c r="DD257" i="1"/>
  <c r="DE257" i="1"/>
  <c r="DF257" i="1"/>
  <c r="DG257" i="1"/>
  <c r="DH257" i="1"/>
  <c r="DI257" i="1"/>
  <c r="DJ257" i="1"/>
  <c r="DK257" i="1"/>
  <c r="DL257" i="1"/>
  <c r="DM257" i="1"/>
  <c r="DN257" i="1"/>
  <c r="DO257" i="1"/>
  <c r="DP257" i="1"/>
  <c r="DQ257" i="1"/>
  <c r="DR257" i="1"/>
  <c r="DS257" i="1"/>
  <c r="DT257" i="1"/>
  <c r="DU257" i="1"/>
  <c r="DV257" i="1"/>
  <c r="DW257" i="1"/>
  <c r="DX257" i="1"/>
  <c r="DY257" i="1"/>
  <c r="DZ257" i="1"/>
  <c r="EA257" i="1"/>
  <c r="EB257" i="1"/>
  <c r="EC257" i="1"/>
  <c r="ED257" i="1"/>
  <c r="EE257" i="1"/>
  <c r="EF257" i="1"/>
  <c r="EG257" i="1"/>
  <c r="EH257" i="1"/>
  <c r="H265" i="1"/>
  <c r="M265" i="1"/>
  <c r="N265" i="1"/>
  <c r="O265" i="1"/>
  <c r="P265" i="1"/>
  <c r="Q265" i="1"/>
  <c r="R265" i="1"/>
  <c r="S265" i="1"/>
  <c r="T265" i="1"/>
  <c r="U265" i="1"/>
  <c r="V265" i="1"/>
  <c r="W265" i="1"/>
  <c r="X265" i="1"/>
  <c r="Y265" i="1"/>
  <c r="Z265" i="1"/>
  <c r="AA265" i="1"/>
  <c r="AB265" i="1"/>
  <c r="AC265" i="1"/>
  <c r="AD265" i="1"/>
  <c r="AE265" i="1"/>
  <c r="AF265" i="1"/>
  <c r="AG265" i="1"/>
  <c r="AH265" i="1"/>
  <c r="AI265" i="1"/>
  <c r="AJ265" i="1"/>
  <c r="AK265" i="1"/>
  <c r="AL265" i="1"/>
  <c r="AM265" i="1"/>
  <c r="AN265" i="1"/>
  <c r="AO265" i="1"/>
  <c r="AP265" i="1"/>
  <c r="AQ265" i="1"/>
  <c r="AR265" i="1"/>
  <c r="AS265" i="1"/>
  <c r="AT265" i="1"/>
  <c r="AU265" i="1"/>
  <c r="AV265" i="1"/>
  <c r="AW265" i="1"/>
  <c r="AX265" i="1"/>
  <c r="AY265" i="1"/>
  <c r="AZ265" i="1"/>
  <c r="BA265" i="1"/>
  <c r="BB265" i="1"/>
  <c r="BC265" i="1"/>
  <c r="BD265" i="1"/>
  <c r="BE265" i="1"/>
  <c r="BF265" i="1"/>
  <c r="BG265" i="1"/>
  <c r="BH265" i="1"/>
  <c r="BI265" i="1"/>
  <c r="BJ265" i="1"/>
  <c r="BK265" i="1"/>
  <c r="BL265" i="1"/>
  <c r="BM265" i="1"/>
  <c r="BN265" i="1"/>
  <c r="BO265" i="1"/>
  <c r="BP265" i="1"/>
  <c r="BQ265" i="1"/>
  <c r="BR265" i="1"/>
  <c r="BS265" i="1"/>
  <c r="BT265" i="1"/>
  <c r="BU265" i="1"/>
  <c r="BV265" i="1"/>
  <c r="BW265" i="1"/>
  <c r="BX265" i="1"/>
  <c r="BY265" i="1"/>
  <c r="BZ265" i="1"/>
  <c r="CA265" i="1"/>
  <c r="CB265" i="1"/>
  <c r="CC265" i="1"/>
  <c r="CD265" i="1"/>
  <c r="CE265" i="1"/>
  <c r="CF265" i="1"/>
  <c r="CG265" i="1"/>
  <c r="CH265" i="1"/>
  <c r="CI265" i="1"/>
  <c r="CJ265" i="1"/>
  <c r="CK265" i="1"/>
  <c r="CL265" i="1"/>
  <c r="CM265" i="1"/>
  <c r="CN265" i="1"/>
  <c r="CO265" i="1"/>
  <c r="CP265" i="1"/>
  <c r="CQ265" i="1"/>
  <c r="CR265" i="1"/>
  <c r="CS265" i="1"/>
  <c r="CT265" i="1"/>
  <c r="CU265" i="1"/>
  <c r="CV265" i="1"/>
  <c r="CW265" i="1"/>
  <c r="CX265" i="1"/>
  <c r="CY265" i="1"/>
  <c r="CZ265" i="1"/>
  <c r="DA265" i="1"/>
  <c r="DB265" i="1"/>
  <c r="DC265" i="1"/>
  <c r="DD265" i="1"/>
  <c r="DE265" i="1"/>
  <c r="DF265" i="1"/>
  <c r="DG265" i="1"/>
  <c r="DH265" i="1"/>
  <c r="DI265" i="1"/>
  <c r="DJ265" i="1"/>
  <c r="DK265" i="1"/>
  <c r="DL265" i="1"/>
  <c r="DM265" i="1"/>
  <c r="DN265" i="1"/>
  <c r="DO265" i="1"/>
  <c r="DP265" i="1"/>
  <c r="DQ265" i="1"/>
  <c r="DR265" i="1"/>
  <c r="DS265" i="1"/>
  <c r="DT265" i="1"/>
  <c r="DU265" i="1"/>
  <c r="DV265" i="1"/>
  <c r="DW265" i="1"/>
  <c r="DX265" i="1"/>
  <c r="DY265" i="1"/>
  <c r="DZ265" i="1"/>
  <c r="EA265" i="1"/>
  <c r="EB265" i="1"/>
  <c r="EC265" i="1"/>
  <c r="ED265" i="1"/>
  <c r="EE265" i="1"/>
  <c r="EF265" i="1"/>
  <c r="EG265" i="1"/>
  <c r="EH265" i="1"/>
  <c r="M266" i="1"/>
  <c r="N266" i="1"/>
  <c r="O266" i="1"/>
  <c r="P266" i="1"/>
  <c r="Q266" i="1"/>
  <c r="R266" i="1"/>
  <c r="S266" i="1"/>
  <c r="T266" i="1"/>
  <c r="U266" i="1"/>
  <c r="V266" i="1"/>
  <c r="W266" i="1"/>
  <c r="X266" i="1"/>
  <c r="Y266" i="1"/>
  <c r="Z266" i="1"/>
  <c r="AA266" i="1"/>
  <c r="AB266" i="1"/>
  <c r="AC266" i="1"/>
  <c r="AD266" i="1"/>
  <c r="AE266" i="1"/>
  <c r="AF266" i="1"/>
  <c r="AG266" i="1"/>
  <c r="AH266" i="1"/>
  <c r="AI266" i="1"/>
  <c r="AJ266" i="1"/>
  <c r="AK266" i="1"/>
  <c r="AL266" i="1"/>
  <c r="AM266" i="1"/>
  <c r="AN266" i="1"/>
  <c r="AO266" i="1"/>
  <c r="AP266" i="1"/>
  <c r="AQ266" i="1"/>
  <c r="AR266" i="1"/>
  <c r="AS266" i="1"/>
  <c r="AT266" i="1"/>
  <c r="AU266" i="1"/>
  <c r="AV266" i="1"/>
  <c r="AW266" i="1"/>
  <c r="AX266" i="1"/>
  <c r="AY266" i="1"/>
  <c r="AZ266" i="1"/>
  <c r="BA266" i="1"/>
  <c r="BB266" i="1"/>
  <c r="BC266" i="1"/>
  <c r="BD266" i="1"/>
  <c r="BE266" i="1"/>
  <c r="BF266" i="1"/>
  <c r="BG266" i="1"/>
  <c r="BH266" i="1"/>
  <c r="BI266" i="1"/>
  <c r="BJ266" i="1"/>
  <c r="BK266" i="1"/>
  <c r="BL266" i="1"/>
  <c r="BM266" i="1"/>
  <c r="BN266" i="1"/>
  <c r="BO266" i="1"/>
  <c r="BP266" i="1"/>
  <c r="BQ266" i="1"/>
  <c r="BR266" i="1"/>
  <c r="BS266" i="1"/>
  <c r="BT266" i="1"/>
  <c r="BU266" i="1"/>
  <c r="BV266" i="1"/>
  <c r="BW266" i="1"/>
  <c r="BX266" i="1"/>
  <c r="BY266" i="1"/>
  <c r="BZ266" i="1"/>
  <c r="CA266" i="1"/>
  <c r="CB266" i="1"/>
  <c r="CC266" i="1"/>
  <c r="CD266" i="1"/>
  <c r="CE266" i="1"/>
  <c r="CF266" i="1"/>
  <c r="CG266" i="1"/>
  <c r="CH266" i="1"/>
  <c r="CI266" i="1"/>
  <c r="CJ266" i="1"/>
  <c r="CK266" i="1"/>
  <c r="CL266" i="1"/>
  <c r="CM266" i="1"/>
  <c r="CN266" i="1"/>
  <c r="CO266" i="1"/>
  <c r="CP266" i="1"/>
  <c r="CQ266" i="1"/>
  <c r="CR266" i="1"/>
  <c r="CS266" i="1"/>
  <c r="CT266" i="1"/>
  <c r="CU266" i="1"/>
  <c r="CV266" i="1"/>
  <c r="CW266" i="1"/>
  <c r="CX266" i="1"/>
  <c r="CY266" i="1"/>
  <c r="CZ266" i="1"/>
  <c r="DA266" i="1"/>
  <c r="DB266" i="1"/>
  <c r="DC266" i="1"/>
  <c r="DD266" i="1"/>
  <c r="DE266" i="1"/>
  <c r="DF266" i="1"/>
  <c r="DG266" i="1"/>
  <c r="DH266" i="1"/>
  <c r="DI266" i="1"/>
  <c r="DJ266" i="1"/>
  <c r="DK266" i="1"/>
  <c r="DL266" i="1"/>
  <c r="DM266" i="1"/>
  <c r="DN266" i="1"/>
  <c r="DO266" i="1"/>
  <c r="DP266" i="1"/>
  <c r="DQ266" i="1"/>
  <c r="DR266" i="1"/>
  <c r="DS266" i="1"/>
  <c r="DT266" i="1"/>
  <c r="DU266" i="1"/>
  <c r="DV266" i="1"/>
  <c r="DW266" i="1"/>
  <c r="DX266" i="1"/>
  <c r="DY266" i="1"/>
  <c r="DZ266" i="1"/>
  <c r="EA266" i="1"/>
  <c r="EB266" i="1"/>
  <c r="EC266" i="1"/>
  <c r="ED266" i="1"/>
  <c r="EE266" i="1"/>
  <c r="EF266" i="1"/>
  <c r="EG266" i="1"/>
  <c r="EH266" i="1"/>
  <c r="F272" i="1"/>
  <c r="H272" i="1"/>
  <c r="M272" i="1"/>
  <c r="N272" i="1"/>
  <c r="O272" i="1"/>
  <c r="P272" i="1"/>
  <c r="Q272" i="1"/>
  <c r="R272" i="1"/>
  <c r="S272" i="1"/>
  <c r="T272" i="1"/>
  <c r="U272" i="1"/>
  <c r="V272" i="1"/>
  <c r="W272" i="1"/>
  <c r="X272" i="1"/>
  <c r="Y272" i="1"/>
  <c r="Z272" i="1"/>
  <c r="AA272" i="1"/>
  <c r="AB272" i="1"/>
  <c r="AC272" i="1"/>
  <c r="AD272" i="1"/>
  <c r="AE272" i="1"/>
  <c r="AF272" i="1"/>
  <c r="AG272" i="1"/>
  <c r="AH272" i="1"/>
  <c r="AI272" i="1"/>
  <c r="AJ272" i="1"/>
  <c r="AK272" i="1"/>
  <c r="AL272" i="1"/>
  <c r="AM272" i="1"/>
  <c r="AN272" i="1"/>
  <c r="AO272" i="1"/>
  <c r="AP272" i="1"/>
  <c r="AQ272" i="1"/>
  <c r="AR272" i="1"/>
  <c r="AS272" i="1"/>
  <c r="AT272" i="1"/>
  <c r="AU272" i="1"/>
  <c r="AV272" i="1"/>
  <c r="AW272" i="1"/>
  <c r="AX272" i="1"/>
  <c r="AY272" i="1"/>
  <c r="AZ272" i="1"/>
  <c r="BA272" i="1"/>
  <c r="BB272" i="1"/>
  <c r="BC272" i="1"/>
  <c r="BD272" i="1"/>
  <c r="BE272" i="1"/>
  <c r="BF272" i="1"/>
  <c r="BG272" i="1"/>
  <c r="BH272" i="1"/>
  <c r="BI272" i="1"/>
  <c r="BJ272" i="1"/>
  <c r="BK272" i="1"/>
  <c r="BL272" i="1"/>
  <c r="BM272" i="1"/>
  <c r="BN272" i="1"/>
  <c r="BO272" i="1"/>
  <c r="BP272" i="1"/>
  <c r="BQ272" i="1"/>
  <c r="BR272" i="1"/>
  <c r="BS272" i="1"/>
  <c r="BT272" i="1"/>
  <c r="BU272" i="1"/>
  <c r="BV272" i="1"/>
  <c r="BW272" i="1"/>
  <c r="BX272" i="1"/>
  <c r="BY272" i="1"/>
  <c r="BZ272" i="1"/>
  <c r="CA272" i="1"/>
  <c r="CB272" i="1"/>
  <c r="CC272" i="1"/>
  <c r="CD272" i="1"/>
  <c r="CE272" i="1"/>
  <c r="CF272" i="1"/>
  <c r="CG272" i="1"/>
  <c r="CH272" i="1"/>
  <c r="CI272" i="1"/>
  <c r="CJ272" i="1"/>
  <c r="CK272" i="1"/>
  <c r="CL272" i="1"/>
  <c r="CM272" i="1"/>
  <c r="CN272" i="1"/>
  <c r="CO272" i="1"/>
  <c r="CP272" i="1"/>
  <c r="CQ272" i="1"/>
  <c r="CR272" i="1"/>
  <c r="CS272" i="1"/>
  <c r="CT272" i="1"/>
  <c r="CU272" i="1"/>
  <c r="CV272" i="1"/>
  <c r="CW272" i="1"/>
  <c r="CX272" i="1"/>
  <c r="CY272" i="1"/>
  <c r="CZ272" i="1"/>
  <c r="DA272" i="1"/>
  <c r="DB272" i="1"/>
  <c r="DC272" i="1"/>
  <c r="DD272" i="1"/>
  <c r="DE272" i="1"/>
  <c r="DF272" i="1"/>
  <c r="DG272" i="1"/>
  <c r="DH272" i="1"/>
  <c r="DI272" i="1"/>
  <c r="DJ272" i="1"/>
  <c r="DK272" i="1"/>
  <c r="DL272" i="1"/>
  <c r="DM272" i="1"/>
  <c r="DN272" i="1"/>
  <c r="DO272" i="1"/>
  <c r="DP272" i="1"/>
  <c r="DQ272" i="1"/>
  <c r="DR272" i="1"/>
  <c r="DS272" i="1"/>
  <c r="DT272" i="1"/>
  <c r="DU272" i="1"/>
  <c r="DV272" i="1"/>
  <c r="DW272" i="1"/>
  <c r="DX272" i="1"/>
  <c r="DY272" i="1"/>
  <c r="DZ272" i="1"/>
  <c r="EA272" i="1"/>
  <c r="EB272" i="1"/>
  <c r="EC272" i="1"/>
  <c r="ED272" i="1"/>
  <c r="EE272" i="1"/>
  <c r="EF272" i="1"/>
  <c r="EG272" i="1"/>
  <c r="EH272" i="1"/>
  <c r="F273" i="1"/>
  <c r="H273" i="1"/>
  <c r="N273" i="1"/>
  <c r="O273" i="1"/>
  <c r="P273" i="1"/>
  <c r="Q273" i="1"/>
  <c r="R273" i="1"/>
  <c r="S273" i="1"/>
  <c r="T273" i="1"/>
  <c r="U273" i="1"/>
  <c r="V273" i="1"/>
  <c r="W273" i="1"/>
  <c r="X273" i="1"/>
  <c r="Y273" i="1"/>
  <c r="Z273" i="1"/>
  <c r="AA273" i="1"/>
  <c r="AB273" i="1"/>
  <c r="AC273" i="1"/>
  <c r="AD273" i="1"/>
  <c r="AE273" i="1"/>
  <c r="AF273" i="1"/>
  <c r="AG273" i="1"/>
  <c r="AH273" i="1"/>
  <c r="AI273" i="1"/>
  <c r="AJ273" i="1"/>
  <c r="AK273" i="1"/>
  <c r="AL273" i="1"/>
  <c r="AM273" i="1"/>
  <c r="AN273" i="1"/>
  <c r="AO273" i="1"/>
  <c r="AP273" i="1"/>
  <c r="AQ273" i="1"/>
  <c r="AR273" i="1"/>
  <c r="AS273" i="1"/>
  <c r="AT273" i="1"/>
  <c r="AU273" i="1"/>
  <c r="AV273" i="1"/>
  <c r="AW273" i="1"/>
  <c r="AX273" i="1"/>
  <c r="AY273" i="1"/>
  <c r="AZ273" i="1"/>
  <c r="BA273" i="1"/>
  <c r="BB273" i="1"/>
  <c r="BC273" i="1"/>
  <c r="BD273" i="1"/>
  <c r="BE273" i="1"/>
  <c r="BF273" i="1"/>
  <c r="BG273" i="1"/>
  <c r="BH273" i="1"/>
  <c r="BI273" i="1"/>
  <c r="BJ273" i="1"/>
  <c r="BK273" i="1"/>
  <c r="BL273" i="1"/>
  <c r="BM273" i="1"/>
  <c r="BN273" i="1"/>
  <c r="BO273" i="1"/>
  <c r="BP273" i="1"/>
  <c r="BQ273" i="1"/>
  <c r="BR273" i="1"/>
  <c r="BS273" i="1"/>
  <c r="BT273" i="1"/>
  <c r="BU273" i="1"/>
  <c r="BV273" i="1"/>
  <c r="BW273" i="1"/>
  <c r="BX273" i="1"/>
  <c r="BY273" i="1"/>
  <c r="BZ273" i="1"/>
  <c r="CA273" i="1"/>
  <c r="CB273" i="1"/>
  <c r="CC273" i="1"/>
  <c r="CD273" i="1"/>
  <c r="CE273" i="1"/>
  <c r="CF273" i="1"/>
  <c r="CG273" i="1"/>
  <c r="CH273" i="1"/>
  <c r="CI273" i="1"/>
  <c r="CJ273" i="1"/>
  <c r="CK273" i="1"/>
  <c r="CL273" i="1"/>
  <c r="CM273" i="1"/>
  <c r="CN273" i="1"/>
  <c r="CO273" i="1"/>
  <c r="CP273" i="1"/>
  <c r="CQ273" i="1"/>
  <c r="CR273" i="1"/>
  <c r="CS273" i="1"/>
  <c r="CT273" i="1"/>
  <c r="CU273" i="1"/>
  <c r="CV273" i="1"/>
  <c r="CW273" i="1"/>
  <c r="CX273" i="1"/>
  <c r="CY273" i="1"/>
  <c r="CZ273" i="1"/>
  <c r="DA273" i="1"/>
  <c r="DB273" i="1"/>
  <c r="DC273" i="1"/>
  <c r="DD273" i="1"/>
  <c r="DE273" i="1"/>
  <c r="DF273" i="1"/>
  <c r="DG273" i="1"/>
  <c r="DH273" i="1"/>
  <c r="DI273" i="1"/>
  <c r="DJ273" i="1"/>
  <c r="DK273" i="1"/>
  <c r="DL273" i="1"/>
  <c r="DM273" i="1"/>
  <c r="DN273" i="1"/>
  <c r="DO273" i="1"/>
  <c r="DP273" i="1"/>
  <c r="DQ273" i="1"/>
  <c r="DR273" i="1"/>
  <c r="DS273" i="1"/>
  <c r="DT273" i="1"/>
  <c r="DU273" i="1"/>
  <c r="DV273" i="1"/>
  <c r="DW273" i="1"/>
  <c r="DX273" i="1"/>
  <c r="DY273" i="1"/>
  <c r="DZ273" i="1"/>
  <c r="EA273" i="1"/>
  <c r="EB273" i="1"/>
  <c r="EC273" i="1"/>
  <c r="ED273" i="1"/>
  <c r="EE273" i="1"/>
  <c r="EF273" i="1"/>
  <c r="EG273" i="1"/>
  <c r="EH273" i="1"/>
  <c r="F274" i="1"/>
  <c r="H274" i="1"/>
  <c r="O274" i="1"/>
  <c r="P274" i="1"/>
  <c r="Q274" i="1"/>
  <c r="R274" i="1"/>
  <c r="S274" i="1"/>
  <c r="T274" i="1"/>
  <c r="U274" i="1"/>
  <c r="V274" i="1"/>
  <c r="W274" i="1"/>
  <c r="X274" i="1"/>
  <c r="Y274" i="1"/>
  <c r="Z274" i="1"/>
  <c r="AA274" i="1"/>
  <c r="AB274" i="1"/>
  <c r="AC274" i="1"/>
  <c r="AD274" i="1"/>
  <c r="AE274" i="1"/>
  <c r="AF274" i="1"/>
  <c r="AG274" i="1"/>
  <c r="AH274" i="1"/>
  <c r="AI274" i="1"/>
  <c r="AJ274" i="1"/>
  <c r="AK274" i="1"/>
  <c r="AL274" i="1"/>
  <c r="AM274" i="1"/>
  <c r="AN274" i="1"/>
  <c r="AO274" i="1"/>
  <c r="AP274" i="1"/>
  <c r="AQ274" i="1"/>
  <c r="AR274" i="1"/>
  <c r="AS274" i="1"/>
  <c r="AT274" i="1"/>
  <c r="AU274" i="1"/>
  <c r="AV274" i="1"/>
  <c r="AW274" i="1"/>
  <c r="AX274" i="1"/>
  <c r="AY274" i="1"/>
  <c r="AZ274" i="1"/>
  <c r="BA274" i="1"/>
  <c r="BB274" i="1"/>
  <c r="BC274" i="1"/>
  <c r="BD274" i="1"/>
  <c r="BE274" i="1"/>
  <c r="BF274" i="1"/>
  <c r="BG274" i="1"/>
  <c r="BH274" i="1"/>
  <c r="BI274" i="1"/>
  <c r="BJ274" i="1"/>
  <c r="BK274" i="1"/>
  <c r="BL274" i="1"/>
  <c r="BM274" i="1"/>
  <c r="BN274" i="1"/>
  <c r="BO274" i="1"/>
  <c r="BP274" i="1"/>
  <c r="BQ274" i="1"/>
  <c r="BR274" i="1"/>
  <c r="BS274" i="1"/>
  <c r="BT274" i="1"/>
  <c r="BU274" i="1"/>
  <c r="BV274" i="1"/>
  <c r="BW274" i="1"/>
  <c r="BX274" i="1"/>
  <c r="BY274" i="1"/>
  <c r="BZ274" i="1"/>
  <c r="CA274" i="1"/>
  <c r="CB274" i="1"/>
  <c r="CC274" i="1"/>
  <c r="CD274" i="1"/>
  <c r="CE274" i="1"/>
  <c r="CF274" i="1"/>
  <c r="CG274" i="1"/>
  <c r="CH274" i="1"/>
  <c r="CI274" i="1"/>
  <c r="CJ274" i="1"/>
  <c r="CK274" i="1"/>
  <c r="CL274" i="1"/>
  <c r="CM274" i="1"/>
  <c r="CN274" i="1"/>
  <c r="CO274" i="1"/>
  <c r="CP274" i="1"/>
  <c r="CQ274" i="1"/>
  <c r="CR274" i="1"/>
  <c r="CS274" i="1"/>
  <c r="CT274" i="1"/>
  <c r="CU274" i="1"/>
  <c r="CV274" i="1"/>
  <c r="CW274" i="1"/>
  <c r="CX274" i="1"/>
  <c r="CY274" i="1"/>
  <c r="CZ274" i="1"/>
  <c r="DA274" i="1"/>
  <c r="DB274" i="1"/>
  <c r="DC274" i="1"/>
  <c r="DD274" i="1"/>
  <c r="DE274" i="1"/>
  <c r="DF274" i="1"/>
  <c r="DG274" i="1"/>
  <c r="DH274" i="1"/>
  <c r="DI274" i="1"/>
  <c r="DJ274" i="1"/>
  <c r="DK274" i="1"/>
  <c r="DL274" i="1"/>
  <c r="DM274" i="1"/>
  <c r="DN274" i="1"/>
  <c r="DO274" i="1"/>
  <c r="DP274" i="1"/>
  <c r="DQ274" i="1"/>
  <c r="DR274" i="1"/>
  <c r="DS274" i="1"/>
  <c r="DT274" i="1"/>
  <c r="DU274" i="1"/>
  <c r="DV274" i="1"/>
  <c r="DW274" i="1"/>
  <c r="DX274" i="1"/>
  <c r="DY274" i="1"/>
  <c r="DZ274" i="1"/>
  <c r="EA274" i="1"/>
  <c r="EB274" i="1"/>
  <c r="EC274" i="1"/>
  <c r="ED274" i="1"/>
  <c r="EE274" i="1"/>
  <c r="EF274" i="1"/>
  <c r="EG274" i="1"/>
  <c r="EH274" i="1"/>
  <c r="F275" i="1"/>
  <c r="H275" i="1"/>
  <c r="P275" i="1"/>
  <c r="Q275" i="1"/>
  <c r="R275" i="1"/>
  <c r="S275" i="1"/>
  <c r="T275" i="1"/>
  <c r="U275" i="1"/>
  <c r="V275" i="1"/>
  <c r="W275" i="1"/>
  <c r="X275" i="1"/>
  <c r="Y275" i="1"/>
  <c r="Z275" i="1"/>
  <c r="AA275" i="1"/>
  <c r="AB275" i="1"/>
  <c r="AC275" i="1"/>
  <c r="AD275" i="1"/>
  <c r="AE275" i="1"/>
  <c r="AF275" i="1"/>
  <c r="AG275" i="1"/>
  <c r="AH275" i="1"/>
  <c r="AI275" i="1"/>
  <c r="AJ275" i="1"/>
  <c r="AK275" i="1"/>
  <c r="AL275" i="1"/>
  <c r="AM275" i="1"/>
  <c r="AN275" i="1"/>
  <c r="AO275" i="1"/>
  <c r="AP275" i="1"/>
  <c r="AQ275" i="1"/>
  <c r="AR275" i="1"/>
  <c r="AS275" i="1"/>
  <c r="AT275" i="1"/>
  <c r="AU275" i="1"/>
  <c r="AV275" i="1"/>
  <c r="AW275" i="1"/>
  <c r="AX275" i="1"/>
  <c r="AY275" i="1"/>
  <c r="AZ275" i="1"/>
  <c r="BA275" i="1"/>
  <c r="BB275" i="1"/>
  <c r="BC275" i="1"/>
  <c r="BD275" i="1"/>
  <c r="BE275" i="1"/>
  <c r="BF275" i="1"/>
  <c r="BG275" i="1"/>
  <c r="BH275" i="1"/>
  <c r="BI275" i="1"/>
  <c r="BJ275" i="1"/>
  <c r="BK275" i="1"/>
  <c r="BL275" i="1"/>
  <c r="BM275" i="1"/>
  <c r="BN275" i="1"/>
  <c r="BO275" i="1"/>
  <c r="BP275" i="1"/>
  <c r="BQ275" i="1"/>
  <c r="BR275" i="1"/>
  <c r="BS275" i="1"/>
  <c r="BT275" i="1"/>
  <c r="BU275" i="1"/>
  <c r="BV275" i="1"/>
  <c r="BW275" i="1"/>
  <c r="BX275" i="1"/>
  <c r="BY275" i="1"/>
  <c r="BZ275" i="1"/>
  <c r="CA275" i="1"/>
  <c r="CB275" i="1"/>
  <c r="CC275" i="1"/>
  <c r="CD275" i="1"/>
  <c r="CE275" i="1"/>
  <c r="CF275" i="1"/>
  <c r="CG275" i="1"/>
  <c r="CH275" i="1"/>
  <c r="CI275" i="1"/>
  <c r="CJ275" i="1"/>
  <c r="CK275" i="1"/>
  <c r="CL275" i="1"/>
  <c r="CM275" i="1"/>
  <c r="CN275" i="1"/>
  <c r="CO275" i="1"/>
  <c r="CP275" i="1"/>
  <c r="CQ275" i="1"/>
  <c r="CR275" i="1"/>
  <c r="CS275" i="1"/>
  <c r="CT275" i="1"/>
  <c r="CU275" i="1"/>
  <c r="CV275" i="1"/>
  <c r="CW275" i="1"/>
  <c r="CX275" i="1"/>
  <c r="CY275" i="1"/>
  <c r="CZ275" i="1"/>
  <c r="DA275" i="1"/>
  <c r="DB275" i="1"/>
  <c r="DC275" i="1"/>
  <c r="DD275" i="1"/>
  <c r="DE275" i="1"/>
  <c r="DF275" i="1"/>
  <c r="DG275" i="1"/>
  <c r="DH275" i="1"/>
  <c r="DI275" i="1"/>
  <c r="DJ275" i="1"/>
  <c r="DK275" i="1"/>
  <c r="DL275" i="1"/>
  <c r="DM275" i="1"/>
  <c r="DN275" i="1"/>
  <c r="DO275" i="1"/>
  <c r="DP275" i="1"/>
  <c r="DQ275" i="1"/>
  <c r="DR275" i="1"/>
  <c r="DS275" i="1"/>
  <c r="DT275" i="1"/>
  <c r="DU275" i="1"/>
  <c r="DV275" i="1"/>
  <c r="DW275" i="1"/>
  <c r="DX275" i="1"/>
  <c r="DY275" i="1"/>
  <c r="DZ275" i="1"/>
  <c r="EA275" i="1"/>
  <c r="EB275" i="1"/>
  <c r="EC275" i="1"/>
  <c r="ED275" i="1"/>
  <c r="EE275" i="1"/>
  <c r="EF275" i="1"/>
  <c r="EG275" i="1"/>
  <c r="EH275" i="1"/>
  <c r="F276" i="1"/>
  <c r="H276" i="1"/>
  <c r="Q276" i="1"/>
  <c r="R276" i="1"/>
  <c r="S276" i="1"/>
  <c r="T276" i="1"/>
  <c r="U276" i="1"/>
  <c r="V276" i="1"/>
  <c r="W276" i="1"/>
  <c r="X276" i="1"/>
  <c r="Y276" i="1"/>
  <c r="Z276" i="1"/>
  <c r="AA276" i="1"/>
  <c r="AB276" i="1"/>
  <c r="AC276" i="1"/>
  <c r="AD276" i="1"/>
  <c r="AE276" i="1"/>
  <c r="AF276" i="1"/>
  <c r="AG276" i="1"/>
  <c r="AH276" i="1"/>
  <c r="AI276" i="1"/>
  <c r="AJ276" i="1"/>
  <c r="AK276" i="1"/>
  <c r="AL276" i="1"/>
  <c r="AM276" i="1"/>
  <c r="AN276" i="1"/>
  <c r="AO276" i="1"/>
  <c r="AP276" i="1"/>
  <c r="AQ276" i="1"/>
  <c r="AR276" i="1"/>
  <c r="AS276" i="1"/>
  <c r="AT276" i="1"/>
  <c r="AU276" i="1"/>
  <c r="AV276" i="1"/>
  <c r="AW276" i="1"/>
  <c r="AX276" i="1"/>
  <c r="AY276" i="1"/>
  <c r="AZ276" i="1"/>
  <c r="BA276" i="1"/>
  <c r="BB276" i="1"/>
  <c r="BC276" i="1"/>
  <c r="BD276" i="1"/>
  <c r="BE276" i="1"/>
  <c r="BF276" i="1"/>
  <c r="BG276" i="1"/>
  <c r="BH276" i="1"/>
  <c r="BI276" i="1"/>
  <c r="BJ276" i="1"/>
  <c r="BK276" i="1"/>
  <c r="BL276" i="1"/>
  <c r="BM276" i="1"/>
  <c r="BN276" i="1"/>
  <c r="BO276" i="1"/>
  <c r="BP276" i="1"/>
  <c r="BQ276" i="1"/>
  <c r="BR276" i="1"/>
  <c r="BS276" i="1"/>
  <c r="BT276" i="1"/>
  <c r="BU276" i="1"/>
  <c r="BV276" i="1"/>
  <c r="BW276" i="1"/>
  <c r="BX276" i="1"/>
  <c r="BY276" i="1"/>
  <c r="BZ276" i="1"/>
  <c r="CA276" i="1"/>
  <c r="CB276" i="1"/>
  <c r="CC276" i="1"/>
  <c r="CD276" i="1"/>
  <c r="CE276" i="1"/>
  <c r="CF276" i="1"/>
  <c r="CG276" i="1"/>
  <c r="CH276" i="1"/>
  <c r="CI276" i="1"/>
  <c r="CJ276" i="1"/>
  <c r="CK276" i="1"/>
  <c r="CL276" i="1"/>
  <c r="CM276" i="1"/>
  <c r="CN276" i="1"/>
  <c r="CO276" i="1"/>
  <c r="CP276" i="1"/>
  <c r="CQ276" i="1"/>
  <c r="CR276" i="1"/>
  <c r="CS276" i="1"/>
  <c r="CT276" i="1"/>
  <c r="CU276" i="1"/>
  <c r="CV276" i="1"/>
  <c r="CW276" i="1"/>
  <c r="CX276" i="1"/>
  <c r="CY276" i="1"/>
  <c r="CZ276" i="1"/>
  <c r="DA276" i="1"/>
  <c r="DB276" i="1"/>
  <c r="DC276" i="1"/>
  <c r="DD276" i="1"/>
  <c r="DE276" i="1"/>
  <c r="DF276" i="1"/>
  <c r="DG276" i="1"/>
  <c r="DH276" i="1"/>
  <c r="DI276" i="1"/>
  <c r="DJ276" i="1"/>
  <c r="DK276" i="1"/>
  <c r="DL276" i="1"/>
  <c r="DM276" i="1"/>
  <c r="DN276" i="1"/>
  <c r="DO276" i="1"/>
  <c r="DP276" i="1"/>
  <c r="DQ276" i="1"/>
  <c r="DR276" i="1"/>
  <c r="DS276" i="1"/>
  <c r="DT276" i="1"/>
  <c r="DU276" i="1"/>
  <c r="DV276" i="1"/>
  <c r="DW276" i="1"/>
  <c r="DX276" i="1"/>
  <c r="DY276" i="1"/>
  <c r="DZ276" i="1"/>
  <c r="EA276" i="1"/>
  <c r="EB276" i="1"/>
  <c r="EC276" i="1"/>
  <c r="ED276" i="1"/>
  <c r="EE276" i="1"/>
  <c r="EF276" i="1"/>
  <c r="EG276" i="1"/>
  <c r="EH276" i="1"/>
  <c r="F277" i="1"/>
  <c r="H277" i="1"/>
  <c r="R277" i="1"/>
  <c r="S277" i="1"/>
  <c r="T277" i="1"/>
  <c r="U277" i="1"/>
  <c r="V277" i="1"/>
  <c r="W277" i="1"/>
  <c r="X277" i="1"/>
  <c r="Y277" i="1"/>
  <c r="Z277" i="1"/>
  <c r="AA277" i="1"/>
  <c r="AB277" i="1"/>
  <c r="AC277" i="1"/>
  <c r="AD277" i="1"/>
  <c r="AE277" i="1"/>
  <c r="AF277" i="1"/>
  <c r="AG277" i="1"/>
  <c r="AH277" i="1"/>
  <c r="AI277" i="1"/>
  <c r="AJ277" i="1"/>
  <c r="AK277" i="1"/>
  <c r="AL277" i="1"/>
  <c r="AM277" i="1"/>
  <c r="AN277" i="1"/>
  <c r="AO277" i="1"/>
  <c r="AP277" i="1"/>
  <c r="AQ277" i="1"/>
  <c r="AR277" i="1"/>
  <c r="AS277" i="1"/>
  <c r="AT277" i="1"/>
  <c r="AU277" i="1"/>
  <c r="AV277" i="1"/>
  <c r="AW277" i="1"/>
  <c r="AX277" i="1"/>
  <c r="AY277" i="1"/>
  <c r="AZ277" i="1"/>
  <c r="BA277" i="1"/>
  <c r="BB277" i="1"/>
  <c r="BC277" i="1"/>
  <c r="BD277" i="1"/>
  <c r="BE277" i="1"/>
  <c r="BF277" i="1"/>
  <c r="BG277" i="1"/>
  <c r="BH277" i="1"/>
  <c r="BI277" i="1"/>
  <c r="BJ277" i="1"/>
  <c r="BK277" i="1"/>
  <c r="BL277" i="1"/>
  <c r="BM277" i="1"/>
  <c r="BN277" i="1"/>
  <c r="BO277" i="1"/>
  <c r="BP277" i="1"/>
  <c r="BQ277" i="1"/>
  <c r="BR277" i="1"/>
  <c r="BS277" i="1"/>
  <c r="BT277" i="1"/>
  <c r="BU277" i="1"/>
  <c r="BV277" i="1"/>
  <c r="BW277" i="1"/>
  <c r="BX277" i="1"/>
  <c r="BY277" i="1"/>
  <c r="BZ277" i="1"/>
  <c r="CA277" i="1"/>
  <c r="CB277" i="1"/>
  <c r="CC277" i="1"/>
  <c r="CD277" i="1"/>
  <c r="CE277" i="1"/>
  <c r="CF277" i="1"/>
  <c r="CG277" i="1"/>
  <c r="CH277" i="1"/>
  <c r="CI277" i="1"/>
  <c r="CJ277" i="1"/>
  <c r="CK277" i="1"/>
  <c r="CL277" i="1"/>
  <c r="CM277" i="1"/>
  <c r="CN277" i="1"/>
  <c r="CO277" i="1"/>
  <c r="CP277" i="1"/>
  <c r="CQ277" i="1"/>
  <c r="CR277" i="1"/>
  <c r="CS277" i="1"/>
  <c r="CT277" i="1"/>
  <c r="CU277" i="1"/>
  <c r="CV277" i="1"/>
  <c r="CW277" i="1"/>
  <c r="CX277" i="1"/>
  <c r="CY277" i="1"/>
  <c r="CZ277" i="1"/>
  <c r="DA277" i="1"/>
  <c r="DB277" i="1"/>
  <c r="DC277" i="1"/>
  <c r="DD277" i="1"/>
  <c r="DE277" i="1"/>
  <c r="DF277" i="1"/>
  <c r="DG277" i="1"/>
  <c r="DH277" i="1"/>
  <c r="DI277" i="1"/>
  <c r="DJ277" i="1"/>
  <c r="DK277" i="1"/>
  <c r="DL277" i="1"/>
  <c r="DM277" i="1"/>
  <c r="DN277" i="1"/>
  <c r="DO277" i="1"/>
  <c r="DP277" i="1"/>
  <c r="DQ277" i="1"/>
  <c r="DR277" i="1"/>
  <c r="DS277" i="1"/>
  <c r="DT277" i="1"/>
  <c r="DU277" i="1"/>
  <c r="DV277" i="1"/>
  <c r="DW277" i="1"/>
  <c r="DX277" i="1"/>
  <c r="DY277" i="1"/>
  <c r="DZ277" i="1"/>
  <c r="EA277" i="1"/>
  <c r="EB277" i="1"/>
  <c r="EC277" i="1"/>
  <c r="ED277" i="1"/>
  <c r="EE277" i="1"/>
  <c r="EF277" i="1"/>
  <c r="EG277" i="1"/>
  <c r="EH277" i="1"/>
  <c r="F278" i="1"/>
  <c r="H278" i="1"/>
  <c r="S278" i="1"/>
  <c r="T278" i="1"/>
  <c r="U278" i="1"/>
  <c r="V278" i="1"/>
  <c r="W278" i="1"/>
  <c r="X278" i="1"/>
  <c r="Y278" i="1"/>
  <c r="Z278" i="1"/>
  <c r="AA278" i="1"/>
  <c r="AB278" i="1"/>
  <c r="AC278" i="1"/>
  <c r="AD278" i="1"/>
  <c r="AE278" i="1"/>
  <c r="AF278" i="1"/>
  <c r="AG278" i="1"/>
  <c r="AH278" i="1"/>
  <c r="AI278" i="1"/>
  <c r="AJ278" i="1"/>
  <c r="AK278" i="1"/>
  <c r="AL278" i="1"/>
  <c r="AM278" i="1"/>
  <c r="AN278" i="1"/>
  <c r="AO278" i="1"/>
  <c r="AP278" i="1"/>
  <c r="AQ278" i="1"/>
  <c r="AR278" i="1"/>
  <c r="AS278" i="1"/>
  <c r="AT278" i="1"/>
  <c r="AU278" i="1"/>
  <c r="AV278" i="1"/>
  <c r="AW278" i="1"/>
  <c r="AX278" i="1"/>
  <c r="AY278" i="1"/>
  <c r="AZ278" i="1"/>
  <c r="BA278" i="1"/>
  <c r="BB278" i="1"/>
  <c r="BC278" i="1"/>
  <c r="BD278" i="1"/>
  <c r="BE278" i="1"/>
  <c r="BF278" i="1"/>
  <c r="BG278" i="1"/>
  <c r="BH278" i="1"/>
  <c r="BI278" i="1"/>
  <c r="BJ278" i="1"/>
  <c r="BK278" i="1"/>
  <c r="BL278" i="1"/>
  <c r="BM278" i="1"/>
  <c r="BN278" i="1"/>
  <c r="BO278" i="1"/>
  <c r="BP278" i="1"/>
  <c r="BQ278" i="1"/>
  <c r="BR278" i="1"/>
  <c r="BS278" i="1"/>
  <c r="BT278" i="1"/>
  <c r="BU278" i="1"/>
  <c r="BV278" i="1"/>
  <c r="BW278" i="1"/>
  <c r="BX278" i="1"/>
  <c r="BY278" i="1"/>
  <c r="BZ278" i="1"/>
  <c r="CA278" i="1"/>
  <c r="CB278" i="1"/>
  <c r="CC278" i="1"/>
  <c r="CD278" i="1"/>
  <c r="CE278" i="1"/>
  <c r="CF278" i="1"/>
  <c r="CG278" i="1"/>
  <c r="CH278" i="1"/>
  <c r="CI278" i="1"/>
  <c r="CJ278" i="1"/>
  <c r="CK278" i="1"/>
  <c r="CL278" i="1"/>
  <c r="CM278" i="1"/>
  <c r="CN278" i="1"/>
  <c r="CO278" i="1"/>
  <c r="CP278" i="1"/>
  <c r="CQ278" i="1"/>
  <c r="CR278" i="1"/>
  <c r="CS278" i="1"/>
  <c r="CT278" i="1"/>
  <c r="CU278" i="1"/>
  <c r="CV278" i="1"/>
  <c r="CW278" i="1"/>
  <c r="CX278" i="1"/>
  <c r="CY278" i="1"/>
  <c r="CZ278" i="1"/>
  <c r="DA278" i="1"/>
  <c r="DB278" i="1"/>
  <c r="DC278" i="1"/>
  <c r="DD278" i="1"/>
  <c r="DE278" i="1"/>
  <c r="DF278" i="1"/>
  <c r="DG278" i="1"/>
  <c r="DH278" i="1"/>
  <c r="DI278" i="1"/>
  <c r="DJ278" i="1"/>
  <c r="DK278" i="1"/>
  <c r="DL278" i="1"/>
  <c r="DM278" i="1"/>
  <c r="DN278" i="1"/>
  <c r="DO278" i="1"/>
  <c r="DP278" i="1"/>
  <c r="DQ278" i="1"/>
  <c r="DR278" i="1"/>
  <c r="DS278" i="1"/>
  <c r="DT278" i="1"/>
  <c r="DU278" i="1"/>
  <c r="DV278" i="1"/>
  <c r="DW278" i="1"/>
  <c r="DX278" i="1"/>
  <c r="DY278" i="1"/>
  <c r="DZ278" i="1"/>
  <c r="EA278" i="1"/>
  <c r="EB278" i="1"/>
  <c r="EC278" i="1"/>
  <c r="ED278" i="1"/>
  <c r="EE278" i="1"/>
  <c r="EF278" i="1"/>
  <c r="EG278" i="1"/>
  <c r="EH278" i="1"/>
  <c r="F279" i="1"/>
  <c r="H279" i="1"/>
  <c r="T279" i="1"/>
  <c r="U279" i="1"/>
  <c r="V279" i="1"/>
  <c r="W279" i="1"/>
  <c r="X279" i="1"/>
  <c r="Y279" i="1"/>
  <c r="Z279" i="1"/>
  <c r="AA279" i="1"/>
  <c r="AB279" i="1"/>
  <c r="AC279" i="1"/>
  <c r="AD279" i="1"/>
  <c r="AE279" i="1"/>
  <c r="AF279" i="1"/>
  <c r="AG279" i="1"/>
  <c r="AH279" i="1"/>
  <c r="AI279" i="1"/>
  <c r="AJ279" i="1"/>
  <c r="AK279" i="1"/>
  <c r="AL279" i="1"/>
  <c r="AM279" i="1"/>
  <c r="AN279" i="1"/>
  <c r="AO279" i="1"/>
  <c r="AP279" i="1"/>
  <c r="AQ279" i="1"/>
  <c r="AR279" i="1"/>
  <c r="AS279" i="1"/>
  <c r="AT279" i="1"/>
  <c r="AU279" i="1"/>
  <c r="AV279" i="1"/>
  <c r="AW279" i="1"/>
  <c r="AX279" i="1"/>
  <c r="AY279" i="1"/>
  <c r="AZ279" i="1"/>
  <c r="BA279" i="1"/>
  <c r="BB279" i="1"/>
  <c r="BC279" i="1"/>
  <c r="BD279" i="1"/>
  <c r="BE279" i="1"/>
  <c r="BF279" i="1"/>
  <c r="BG279" i="1"/>
  <c r="BH279" i="1"/>
  <c r="BI279" i="1"/>
  <c r="BJ279" i="1"/>
  <c r="BK279" i="1"/>
  <c r="BL279" i="1"/>
  <c r="BM279" i="1"/>
  <c r="BN279" i="1"/>
  <c r="BO279" i="1"/>
  <c r="BP279" i="1"/>
  <c r="BQ279" i="1"/>
  <c r="BR279" i="1"/>
  <c r="BS279" i="1"/>
  <c r="BT279" i="1"/>
  <c r="BU279" i="1"/>
  <c r="BV279" i="1"/>
  <c r="BW279" i="1"/>
  <c r="BX279" i="1"/>
  <c r="BY279" i="1"/>
  <c r="BZ279" i="1"/>
  <c r="CA279" i="1"/>
  <c r="CB279" i="1"/>
  <c r="CC279" i="1"/>
  <c r="CD279" i="1"/>
  <c r="CE279" i="1"/>
  <c r="CF279" i="1"/>
  <c r="CG279" i="1"/>
  <c r="CH279" i="1"/>
  <c r="CI279" i="1"/>
  <c r="CJ279" i="1"/>
  <c r="CK279" i="1"/>
  <c r="CL279" i="1"/>
  <c r="CM279" i="1"/>
  <c r="CN279" i="1"/>
  <c r="CO279" i="1"/>
  <c r="CP279" i="1"/>
  <c r="CQ279" i="1"/>
  <c r="CR279" i="1"/>
  <c r="CS279" i="1"/>
  <c r="CT279" i="1"/>
  <c r="CU279" i="1"/>
  <c r="CV279" i="1"/>
  <c r="CW279" i="1"/>
  <c r="CX279" i="1"/>
  <c r="CY279" i="1"/>
  <c r="CZ279" i="1"/>
  <c r="DA279" i="1"/>
  <c r="DB279" i="1"/>
  <c r="DC279" i="1"/>
  <c r="DD279" i="1"/>
  <c r="DE279" i="1"/>
  <c r="DF279" i="1"/>
  <c r="DG279" i="1"/>
  <c r="DH279" i="1"/>
  <c r="DI279" i="1"/>
  <c r="DJ279" i="1"/>
  <c r="DK279" i="1"/>
  <c r="DL279" i="1"/>
  <c r="DM279" i="1"/>
  <c r="DN279" i="1"/>
  <c r="DO279" i="1"/>
  <c r="DP279" i="1"/>
  <c r="DQ279" i="1"/>
  <c r="DR279" i="1"/>
  <c r="DS279" i="1"/>
  <c r="DT279" i="1"/>
  <c r="DU279" i="1"/>
  <c r="DV279" i="1"/>
  <c r="DW279" i="1"/>
  <c r="DX279" i="1"/>
  <c r="DY279" i="1"/>
  <c r="DZ279" i="1"/>
  <c r="EA279" i="1"/>
  <c r="EB279" i="1"/>
  <c r="EC279" i="1"/>
  <c r="ED279" i="1"/>
  <c r="EE279" i="1"/>
  <c r="EF279" i="1"/>
  <c r="EG279" i="1"/>
  <c r="EH279" i="1"/>
  <c r="F280" i="1"/>
  <c r="H280" i="1"/>
  <c r="U280" i="1"/>
  <c r="V280" i="1"/>
  <c r="W280" i="1"/>
  <c r="X280" i="1"/>
  <c r="Y280" i="1"/>
  <c r="Z280" i="1"/>
  <c r="AA280" i="1"/>
  <c r="AB280" i="1"/>
  <c r="AC280" i="1"/>
  <c r="AD280" i="1"/>
  <c r="AE280" i="1"/>
  <c r="AF280" i="1"/>
  <c r="AG280" i="1"/>
  <c r="AH280" i="1"/>
  <c r="AI280" i="1"/>
  <c r="AJ280" i="1"/>
  <c r="AK280" i="1"/>
  <c r="AL280" i="1"/>
  <c r="AM280" i="1"/>
  <c r="AN280" i="1"/>
  <c r="AO280" i="1"/>
  <c r="AP280" i="1"/>
  <c r="AQ280" i="1"/>
  <c r="AR280" i="1"/>
  <c r="AS280" i="1"/>
  <c r="AT280" i="1"/>
  <c r="AU280" i="1"/>
  <c r="AV280" i="1"/>
  <c r="AW280" i="1"/>
  <c r="AX280" i="1"/>
  <c r="AY280" i="1"/>
  <c r="AZ280" i="1"/>
  <c r="BA280" i="1"/>
  <c r="BB280" i="1"/>
  <c r="BC280" i="1"/>
  <c r="BD280" i="1"/>
  <c r="BE280" i="1"/>
  <c r="BF280" i="1"/>
  <c r="BG280" i="1"/>
  <c r="BH280" i="1"/>
  <c r="BI280" i="1"/>
  <c r="BJ280" i="1"/>
  <c r="BK280" i="1"/>
  <c r="BL280" i="1"/>
  <c r="BM280" i="1"/>
  <c r="BN280" i="1"/>
  <c r="BO280" i="1"/>
  <c r="BP280" i="1"/>
  <c r="BQ280" i="1"/>
  <c r="BR280" i="1"/>
  <c r="BS280" i="1"/>
  <c r="BT280" i="1"/>
  <c r="BU280" i="1"/>
  <c r="BV280" i="1"/>
  <c r="BW280" i="1"/>
  <c r="BX280" i="1"/>
  <c r="BY280" i="1"/>
  <c r="BZ280" i="1"/>
  <c r="CA280" i="1"/>
  <c r="CB280" i="1"/>
  <c r="CC280" i="1"/>
  <c r="CD280" i="1"/>
  <c r="CE280" i="1"/>
  <c r="CF280" i="1"/>
  <c r="CG280" i="1"/>
  <c r="CH280" i="1"/>
  <c r="CI280" i="1"/>
  <c r="CJ280" i="1"/>
  <c r="CK280" i="1"/>
  <c r="CL280" i="1"/>
  <c r="CM280" i="1"/>
  <c r="CN280" i="1"/>
  <c r="CO280" i="1"/>
  <c r="CP280" i="1"/>
  <c r="CQ280" i="1"/>
  <c r="CR280" i="1"/>
  <c r="CS280" i="1"/>
  <c r="CT280" i="1"/>
  <c r="CU280" i="1"/>
  <c r="CV280" i="1"/>
  <c r="CW280" i="1"/>
  <c r="CX280" i="1"/>
  <c r="CY280" i="1"/>
  <c r="CZ280" i="1"/>
  <c r="DA280" i="1"/>
  <c r="DB280" i="1"/>
  <c r="DC280" i="1"/>
  <c r="DD280" i="1"/>
  <c r="DE280" i="1"/>
  <c r="DF280" i="1"/>
  <c r="DG280" i="1"/>
  <c r="DH280" i="1"/>
  <c r="DI280" i="1"/>
  <c r="DJ280" i="1"/>
  <c r="DK280" i="1"/>
  <c r="DL280" i="1"/>
  <c r="DM280" i="1"/>
  <c r="DN280" i="1"/>
  <c r="DO280" i="1"/>
  <c r="DP280" i="1"/>
  <c r="DQ280" i="1"/>
  <c r="DR280" i="1"/>
  <c r="DS280" i="1"/>
  <c r="DT280" i="1"/>
  <c r="DU280" i="1"/>
  <c r="DV280" i="1"/>
  <c r="DW280" i="1"/>
  <c r="DX280" i="1"/>
  <c r="DY280" i="1"/>
  <c r="DZ280" i="1"/>
  <c r="EA280" i="1"/>
  <c r="EB280" i="1"/>
  <c r="EC280" i="1"/>
  <c r="ED280" i="1"/>
  <c r="EE280" i="1"/>
  <c r="EF280" i="1"/>
  <c r="EG280" i="1"/>
  <c r="EH280" i="1"/>
  <c r="F281" i="1"/>
  <c r="H281" i="1"/>
  <c r="V281" i="1"/>
  <c r="W281" i="1"/>
  <c r="X281" i="1"/>
  <c r="Y281" i="1"/>
  <c r="Z281" i="1"/>
  <c r="AA281" i="1"/>
  <c r="AB281" i="1"/>
  <c r="AC281" i="1"/>
  <c r="AD281" i="1"/>
  <c r="AE281" i="1"/>
  <c r="AF281" i="1"/>
  <c r="AG281" i="1"/>
  <c r="AH281" i="1"/>
  <c r="AI281" i="1"/>
  <c r="AJ281" i="1"/>
  <c r="AK281" i="1"/>
  <c r="AL281" i="1"/>
  <c r="AM281" i="1"/>
  <c r="AN281" i="1"/>
  <c r="AO281" i="1"/>
  <c r="AP281" i="1"/>
  <c r="AQ281" i="1"/>
  <c r="AR281" i="1"/>
  <c r="AS281" i="1"/>
  <c r="AT281" i="1"/>
  <c r="AU281" i="1"/>
  <c r="AV281" i="1"/>
  <c r="AW281" i="1"/>
  <c r="AX281" i="1"/>
  <c r="AY281" i="1"/>
  <c r="AZ281" i="1"/>
  <c r="BA281" i="1"/>
  <c r="BB281" i="1"/>
  <c r="BC281" i="1"/>
  <c r="BD281" i="1"/>
  <c r="BE281" i="1"/>
  <c r="BF281" i="1"/>
  <c r="BG281" i="1"/>
  <c r="BH281" i="1"/>
  <c r="BI281" i="1"/>
  <c r="BJ281" i="1"/>
  <c r="BK281" i="1"/>
  <c r="BL281" i="1"/>
  <c r="BM281" i="1"/>
  <c r="BN281" i="1"/>
  <c r="BO281" i="1"/>
  <c r="BP281" i="1"/>
  <c r="BQ281" i="1"/>
  <c r="BR281" i="1"/>
  <c r="BS281" i="1"/>
  <c r="BT281" i="1"/>
  <c r="BU281" i="1"/>
  <c r="BV281" i="1"/>
  <c r="BW281" i="1"/>
  <c r="BX281" i="1"/>
  <c r="BY281" i="1"/>
  <c r="BZ281" i="1"/>
  <c r="CA281" i="1"/>
  <c r="CB281" i="1"/>
  <c r="CC281" i="1"/>
  <c r="CD281" i="1"/>
  <c r="CE281" i="1"/>
  <c r="CF281" i="1"/>
  <c r="CG281" i="1"/>
  <c r="CH281" i="1"/>
  <c r="CI281" i="1"/>
  <c r="CJ281" i="1"/>
  <c r="CK281" i="1"/>
  <c r="CL281" i="1"/>
  <c r="CM281" i="1"/>
  <c r="CN281" i="1"/>
  <c r="CO281" i="1"/>
  <c r="CP281" i="1"/>
  <c r="CQ281" i="1"/>
  <c r="CR281" i="1"/>
  <c r="CS281" i="1"/>
  <c r="CT281" i="1"/>
  <c r="CU281" i="1"/>
  <c r="CV281" i="1"/>
  <c r="CW281" i="1"/>
  <c r="CX281" i="1"/>
  <c r="CY281" i="1"/>
  <c r="CZ281" i="1"/>
  <c r="DA281" i="1"/>
  <c r="DB281" i="1"/>
  <c r="DC281" i="1"/>
  <c r="DD281" i="1"/>
  <c r="DE281" i="1"/>
  <c r="DF281" i="1"/>
  <c r="DG281" i="1"/>
  <c r="DH281" i="1"/>
  <c r="DI281" i="1"/>
  <c r="DJ281" i="1"/>
  <c r="DK281" i="1"/>
  <c r="DL281" i="1"/>
  <c r="DM281" i="1"/>
  <c r="DN281" i="1"/>
  <c r="DO281" i="1"/>
  <c r="DP281" i="1"/>
  <c r="DQ281" i="1"/>
  <c r="DR281" i="1"/>
  <c r="DS281" i="1"/>
  <c r="DT281" i="1"/>
  <c r="DU281" i="1"/>
  <c r="DV281" i="1"/>
  <c r="DW281" i="1"/>
  <c r="DX281" i="1"/>
  <c r="DY281" i="1"/>
  <c r="DZ281" i="1"/>
  <c r="EA281" i="1"/>
  <c r="EB281" i="1"/>
  <c r="EC281" i="1"/>
  <c r="ED281" i="1"/>
  <c r="EE281" i="1"/>
  <c r="EF281" i="1"/>
  <c r="EG281" i="1"/>
  <c r="EH281" i="1"/>
  <c r="F282" i="1"/>
  <c r="H282" i="1"/>
  <c r="W282" i="1"/>
  <c r="X282" i="1"/>
  <c r="Y282" i="1"/>
  <c r="Z282" i="1"/>
  <c r="AA282" i="1"/>
  <c r="AB282" i="1"/>
  <c r="AC282" i="1"/>
  <c r="AD282" i="1"/>
  <c r="AE282" i="1"/>
  <c r="AF282" i="1"/>
  <c r="AG282" i="1"/>
  <c r="AH282" i="1"/>
  <c r="AI282" i="1"/>
  <c r="AJ282" i="1"/>
  <c r="AK282" i="1"/>
  <c r="AL282" i="1"/>
  <c r="AM282" i="1"/>
  <c r="AN282" i="1"/>
  <c r="AO282" i="1"/>
  <c r="AP282" i="1"/>
  <c r="AQ282" i="1"/>
  <c r="AR282" i="1"/>
  <c r="AS282" i="1"/>
  <c r="AT282" i="1"/>
  <c r="AU282" i="1"/>
  <c r="AV282" i="1"/>
  <c r="AW282" i="1"/>
  <c r="AX282" i="1"/>
  <c r="AY282" i="1"/>
  <c r="AZ282" i="1"/>
  <c r="BA282" i="1"/>
  <c r="BB282" i="1"/>
  <c r="BC282" i="1"/>
  <c r="BD282" i="1"/>
  <c r="BE282" i="1"/>
  <c r="BF282" i="1"/>
  <c r="BG282" i="1"/>
  <c r="BH282" i="1"/>
  <c r="BI282" i="1"/>
  <c r="BJ282" i="1"/>
  <c r="BK282" i="1"/>
  <c r="BL282" i="1"/>
  <c r="BM282" i="1"/>
  <c r="BN282" i="1"/>
  <c r="BO282" i="1"/>
  <c r="BP282" i="1"/>
  <c r="BQ282" i="1"/>
  <c r="BR282" i="1"/>
  <c r="BS282" i="1"/>
  <c r="BT282" i="1"/>
  <c r="BU282" i="1"/>
  <c r="BV282" i="1"/>
  <c r="BW282" i="1"/>
  <c r="BX282" i="1"/>
  <c r="BY282" i="1"/>
  <c r="BZ282" i="1"/>
  <c r="CA282" i="1"/>
  <c r="CB282" i="1"/>
  <c r="CC282" i="1"/>
  <c r="CD282" i="1"/>
  <c r="CE282" i="1"/>
  <c r="CF282" i="1"/>
  <c r="CG282" i="1"/>
  <c r="CH282" i="1"/>
  <c r="CI282" i="1"/>
  <c r="CJ282" i="1"/>
  <c r="CK282" i="1"/>
  <c r="CL282" i="1"/>
  <c r="CM282" i="1"/>
  <c r="CN282" i="1"/>
  <c r="CO282" i="1"/>
  <c r="CP282" i="1"/>
  <c r="CQ282" i="1"/>
  <c r="CR282" i="1"/>
  <c r="CS282" i="1"/>
  <c r="CT282" i="1"/>
  <c r="CU282" i="1"/>
  <c r="CV282" i="1"/>
  <c r="CW282" i="1"/>
  <c r="CX282" i="1"/>
  <c r="CY282" i="1"/>
  <c r="CZ282" i="1"/>
  <c r="DA282" i="1"/>
  <c r="DB282" i="1"/>
  <c r="DC282" i="1"/>
  <c r="DD282" i="1"/>
  <c r="DE282" i="1"/>
  <c r="DF282" i="1"/>
  <c r="DG282" i="1"/>
  <c r="DH282" i="1"/>
  <c r="DI282" i="1"/>
  <c r="DJ282" i="1"/>
  <c r="DK282" i="1"/>
  <c r="DL282" i="1"/>
  <c r="DM282" i="1"/>
  <c r="DN282" i="1"/>
  <c r="DO282" i="1"/>
  <c r="DP282" i="1"/>
  <c r="DQ282" i="1"/>
  <c r="DR282" i="1"/>
  <c r="DS282" i="1"/>
  <c r="DT282" i="1"/>
  <c r="DU282" i="1"/>
  <c r="DV282" i="1"/>
  <c r="DW282" i="1"/>
  <c r="DX282" i="1"/>
  <c r="DY282" i="1"/>
  <c r="DZ282" i="1"/>
  <c r="EA282" i="1"/>
  <c r="EB282" i="1"/>
  <c r="EC282" i="1"/>
  <c r="ED282" i="1"/>
  <c r="EE282" i="1"/>
  <c r="EF282" i="1"/>
  <c r="EG282" i="1"/>
  <c r="EH282" i="1"/>
  <c r="F283" i="1"/>
  <c r="H283" i="1"/>
  <c r="X283" i="1"/>
  <c r="Y283" i="1"/>
  <c r="Z283" i="1"/>
  <c r="AA283" i="1"/>
  <c r="AB283" i="1"/>
  <c r="AC283" i="1"/>
  <c r="AD283" i="1"/>
  <c r="AE283" i="1"/>
  <c r="AF283" i="1"/>
  <c r="AG283" i="1"/>
  <c r="AH283" i="1"/>
  <c r="AI283" i="1"/>
  <c r="AJ283" i="1"/>
  <c r="AK283" i="1"/>
  <c r="AL283" i="1"/>
  <c r="AM283" i="1"/>
  <c r="AN283" i="1"/>
  <c r="AO283" i="1"/>
  <c r="AP283" i="1"/>
  <c r="AQ283" i="1"/>
  <c r="AR283" i="1"/>
  <c r="AS283" i="1"/>
  <c r="AT283" i="1"/>
  <c r="AU283" i="1"/>
  <c r="AV283" i="1"/>
  <c r="AW283" i="1"/>
  <c r="AX283" i="1"/>
  <c r="AY283" i="1"/>
  <c r="AZ283" i="1"/>
  <c r="BA283" i="1"/>
  <c r="BB283" i="1"/>
  <c r="BC283" i="1"/>
  <c r="BD283" i="1"/>
  <c r="BE283" i="1"/>
  <c r="BF283" i="1"/>
  <c r="BG283" i="1"/>
  <c r="BH283" i="1"/>
  <c r="BI283" i="1"/>
  <c r="BJ283" i="1"/>
  <c r="BK283" i="1"/>
  <c r="BL283" i="1"/>
  <c r="BM283" i="1"/>
  <c r="BN283" i="1"/>
  <c r="BO283" i="1"/>
  <c r="BP283" i="1"/>
  <c r="BQ283" i="1"/>
  <c r="BR283" i="1"/>
  <c r="BS283" i="1"/>
  <c r="BT283" i="1"/>
  <c r="BU283" i="1"/>
  <c r="BV283" i="1"/>
  <c r="BW283" i="1"/>
  <c r="BX283" i="1"/>
  <c r="BY283" i="1"/>
  <c r="BZ283" i="1"/>
  <c r="CA283" i="1"/>
  <c r="CB283" i="1"/>
  <c r="CC283" i="1"/>
  <c r="CD283" i="1"/>
  <c r="CE283" i="1"/>
  <c r="CF283" i="1"/>
  <c r="CG283" i="1"/>
  <c r="CH283" i="1"/>
  <c r="CI283" i="1"/>
  <c r="CJ283" i="1"/>
  <c r="CK283" i="1"/>
  <c r="CL283" i="1"/>
  <c r="CM283" i="1"/>
  <c r="CN283" i="1"/>
  <c r="CO283" i="1"/>
  <c r="CP283" i="1"/>
  <c r="CQ283" i="1"/>
  <c r="CR283" i="1"/>
  <c r="CS283" i="1"/>
  <c r="CT283" i="1"/>
  <c r="CU283" i="1"/>
  <c r="CV283" i="1"/>
  <c r="CW283" i="1"/>
  <c r="CX283" i="1"/>
  <c r="CY283" i="1"/>
  <c r="CZ283" i="1"/>
  <c r="DA283" i="1"/>
  <c r="DB283" i="1"/>
  <c r="DC283" i="1"/>
  <c r="DD283" i="1"/>
  <c r="DE283" i="1"/>
  <c r="DF283" i="1"/>
  <c r="DG283" i="1"/>
  <c r="DH283" i="1"/>
  <c r="DI283" i="1"/>
  <c r="DJ283" i="1"/>
  <c r="DK283" i="1"/>
  <c r="DL283" i="1"/>
  <c r="DM283" i="1"/>
  <c r="DN283" i="1"/>
  <c r="DO283" i="1"/>
  <c r="DP283" i="1"/>
  <c r="DQ283" i="1"/>
  <c r="DR283" i="1"/>
  <c r="DS283" i="1"/>
  <c r="DT283" i="1"/>
  <c r="DU283" i="1"/>
  <c r="DV283" i="1"/>
  <c r="DW283" i="1"/>
  <c r="DX283" i="1"/>
  <c r="DY283" i="1"/>
  <c r="DZ283" i="1"/>
  <c r="EA283" i="1"/>
  <c r="EB283" i="1"/>
  <c r="EC283" i="1"/>
  <c r="ED283" i="1"/>
  <c r="EE283" i="1"/>
  <c r="EF283" i="1"/>
  <c r="EG283" i="1"/>
  <c r="EH283" i="1"/>
  <c r="F284" i="1"/>
  <c r="H284" i="1"/>
  <c r="Y284" i="1"/>
  <c r="Z284" i="1"/>
  <c r="AA284" i="1"/>
  <c r="AB284" i="1"/>
  <c r="AC284" i="1"/>
  <c r="AD284" i="1"/>
  <c r="AE284" i="1"/>
  <c r="AF284" i="1"/>
  <c r="AG284" i="1"/>
  <c r="AH284" i="1"/>
  <c r="AI284" i="1"/>
  <c r="AJ284" i="1"/>
  <c r="AK284" i="1"/>
  <c r="AL284" i="1"/>
  <c r="AM284" i="1"/>
  <c r="AN284" i="1"/>
  <c r="AO284" i="1"/>
  <c r="AP284" i="1"/>
  <c r="AQ284" i="1"/>
  <c r="AR284" i="1"/>
  <c r="AS284" i="1"/>
  <c r="AT284" i="1"/>
  <c r="AU284" i="1"/>
  <c r="AV284" i="1"/>
  <c r="AW284" i="1"/>
  <c r="AX284" i="1"/>
  <c r="AY284" i="1"/>
  <c r="AZ284" i="1"/>
  <c r="BA284" i="1"/>
  <c r="BB284" i="1"/>
  <c r="BC284" i="1"/>
  <c r="BD284" i="1"/>
  <c r="BE284" i="1"/>
  <c r="BF284" i="1"/>
  <c r="BG284" i="1"/>
  <c r="BH284" i="1"/>
  <c r="BI284" i="1"/>
  <c r="BJ284" i="1"/>
  <c r="BK284" i="1"/>
  <c r="BL284" i="1"/>
  <c r="BM284" i="1"/>
  <c r="BN284" i="1"/>
  <c r="BO284" i="1"/>
  <c r="BP284" i="1"/>
  <c r="BQ284" i="1"/>
  <c r="BR284" i="1"/>
  <c r="BS284" i="1"/>
  <c r="BT284" i="1"/>
  <c r="BU284" i="1"/>
  <c r="BV284" i="1"/>
  <c r="BW284" i="1"/>
  <c r="BX284" i="1"/>
  <c r="BY284" i="1"/>
  <c r="BZ284" i="1"/>
  <c r="CA284" i="1"/>
  <c r="CB284" i="1"/>
  <c r="CC284" i="1"/>
  <c r="CD284" i="1"/>
  <c r="CE284" i="1"/>
  <c r="CF284" i="1"/>
  <c r="CG284" i="1"/>
  <c r="CH284" i="1"/>
  <c r="CI284" i="1"/>
  <c r="CJ284" i="1"/>
  <c r="CK284" i="1"/>
  <c r="CL284" i="1"/>
  <c r="CM284" i="1"/>
  <c r="CN284" i="1"/>
  <c r="CO284" i="1"/>
  <c r="CP284" i="1"/>
  <c r="CQ284" i="1"/>
  <c r="CR284" i="1"/>
  <c r="CS284" i="1"/>
  <c r="CT284" i="1"/>
  <c r="CU284" i="1"/>
  <c r="CV284" i="1"/>
  <c r="CW284" i="1"/>
  <c r="CX284" i="1"/>
  <c r="CY284" i="1"/>
  <c r="CZ284" i="1"/>
  <c r="DA284" i="1"/>
  <c r="DB284" i="1"/>
  <c r="DC284" i="1"/>
  <c r="DD284" i="1"/>
  <c r="DE284" i="1"/>
  <c r="DF284" i="1"/>
  <c r="DG284" i="1"/>
  <c r="DH284" i="1"/>
  <c r="DI284" i="1"/>
  <c r="DJ284" i="1"/>
  <c r="DK284" i="1"/>
  <c r="DL284" i="1"/>
  <c r="DM284" i="1"/>
  <c r="DN284" i="1"/>
  <c r="DO284" i="1"/>
  <c r="DP284" i="1"/>
  <c r="DQ284" i="1"/>
  <c r="DR284" i="1"/>
  <c r="DS284" i="1"/>
  <c r="DT284" i="1"/>
  <c r="DU284" i="1"/>
  <c r="DV284" i="1"/>
  <c r="DW284" i="1"/>
  <c r="DX284" i="1"/>
  <c r="DY284" i="1"/>
  <c r="DZ284" i="1"/>
  <c r="EA284" i="1"/>
  <c r="EB284" i="1"/>
  <c r="EC284" i="1"/>
  <c r="ED284" i="1"/>
  <c r="EE284" i="1"/>
  <c r="EF284" i="1"/>
  <c r="EG284" i="1"/>
  <c r="EH284" i="1"/>
  <c r="F285" i="1"/>
  <c r="H285" i="1"/>
  <c r="Z285" i="1"/>
  <c r="AA285" i="1"/>
  <c r="AB285" i="1"/>
  <c r="AC285" i="1"/>
  <c r="AD285" i="1"/>
  <c r="AE285" i="1"/>
  <c r="AF285" i="1"/>
  <c r="AG285" i="1"/>
  <c r="AH285" i="1"/>
  <c r="AI285" i="1"/>
  <c r="AJ285" i="1"/>
  <c r="AK285" i="1"/>
  <c r="AL285" i="1"/>
  <c r="AM285" i="1"/>
  <c r="AN285" i="1"/>
  <c r="AO285" i="1"/>
  <c r="AP285" i="1"/>
  <c r="AQ285" i="1"/>
  <c r="AR285" i="1"/>
  <c r="AS285" i="1"/>
  <c r="AT285" i="1"/>
  <c r="AU285" i="1"/>
  <c r="AV285" i="1"/>
  <c r="AW285" i="1"/>
  <c r="AX285" i="1"/>
  <c r="AY285" i="1"/>
  <c r="AZ285" i="1"/>
  <c r="BA285" i="1"/>
  <c r="BB285" i="1"/>
  <c r="BC285" i="1"/>
  <c r="BD285" i="1"/>
  <c r="BE285" i="1"/>
  <c r="BF285" i="1"/>
  <c r="BG285" i="1"/>
  <c r="BH285" i="1"/>
  <c r="BI285" i="1"/>
  <c r="BJ285" i="1"/>
  <c r="BK285" i="1"/>
  <c r="BL285" i="1"/>
  <c r="BM285" i="1"/>
  <c r="BN285" i="1"/>
  <c r="BO285" i="1"/>
  <c r="BP285" i="1"/>
  <c r="BQ285" i="1"/>
  <c r="BR285" i="1"/>
  <c r="BS285" i="1"/>
  <c r="BT285" i="1"/>
  <c r="BU285" i="1"/>
  <c r="BV285" i="1"/>
  <c r="BW285" i="1"/>
  <c r="BX285" i="1"/>
  <c r="BY285" i="1"/>
  <c r="BZ285" i="1"/>
  <c r="CA285" i="1"/>
  <c r="CB285" i="1"/>
  <c r="CC285" i="1"/>
  <c r="CD285" i="1"/>
  <c r="CE285" i="1"/>
  <c r="CF285" i="1"/>
  <c r="CG285" i="1"/>
  <c r="CH285" i="1"/>
  <c r="CI285" i="1"/>
  <c r="CJ285" i="1"/>
  <c r="CK285" i="1"/>
  <c r="CL285" i="1"/>
  <c r="CM285" i="1"/>
  <c r="CN285" i="1"/>
  <c r="CO285" i="1"/>
  <c r="CP285" i="1"/>
  <c r="CQ285" i="1"/>
  <c r="CR285" i="1"/>
  <c r="CS285" i="1"/>
  <c r="CT285" i="1"/>
  <c r="CU285" i="1"/>
  <c r="CV285" i="1"/>
  <c r="CW285" i="1"/>
  <c r="CX285" i="1"/>
  <c r="CY285" i="1"/>
  <c r="CZ285" i="1"/>
  <c r="DA285" i="1"/>
  <c r="DB285" i="1"/>
  <c r="DC285" i="1"/>
  <c r="DD285" i="1"/>
  <c r="DE285" i="1"/>
  <c r="DF285" i="1"/>
  <c r="DG285" i="1"/>
  <c r="DH285" i="1"/>
  <c r="DI285" i="1"/>
  <c r="DJ285" i="1"/>
  <c r="DK285" i="1"/>
  <c r="DL285" i="1"/>
  <c r="DM285" i="1"/>
  <c r="DN285" i="1"/>
  <c r="DO285" i="1"/>
  <c r="DP285" i="1"/>
  <c r="DQ285" i="1"/>
  <c r="DR285" i="1"/>
  <c r="DS285" i="1"/>
  <c r="DT285" i="1"/>
  <c r="DU285" i="1"/>
  <c r="DV285" i="1"/>
  <c r="DW285" i="1"/>
  <c r="DX285" i="1"/>
  <c r="DY285" i="1"/>
  <c r="DZ285" i="1"/>
  <c r="EA285" i="1"/>
  <c r="EB285" i="1"/>
  <c r="EC285" i="1"/>
  <c r="ED285" i="1"/>
  <c r="EE285" i="1"/>
  <c r="EF285" i="1"/>
  <c r="EG285" i="1"/>
  <c r="EH285" i="1"/>
  <c r="F286" i="1"/>
  <c r="H286" i="1"/>
  <c r="AA286" i="1"/>
  <c r="AB286" i="1"/>
  <c r="AC286" i="1"/>
  <c r="AD286" i="1"/>
  <c r="AE286" i="1"/>
  <c r="AF286" i="1"/>
  <c r="AG286" i="1"/>
  <c r="AH286" i="1"/>
  <c r="AI286" i="1"/>
  <c r="AJ286" i="1"/>
  <c r="AK286" i="1"/>
  <c r="AL286" i="1"/>
  <c r="AM286" i="1"/>
  <c r="AN286" i="1"/>
  <c r="AO286" i="1"/>
  <c r="AP286" i="1"/>
  <c r="AQ286" i="1"/>
  <c r="AR286" i="1"/>
  <c r="AS286" i="1"/>
  <c r="AT286" i="1"/>
  <c r="AU286" i="1"/>
  <c r="AV286" i="1"/>
  <c r="AW286" i="1"/>
  <c r="AX286" i="1"/>
  <c r="AY286" i="1"/>
  <c r="AZ286" i="1"/>
  <c r="BA286" i="1"/>
  <c r="BB286" i="1"/>
  <c r="BC286" i="1"/>
  <c r="BD286" i="1"/>
  <c r="BE286" i="1"/>
  <c r="BF286" i="1"/>
  <c r="BG286" i="1"/>
  <c r="BH286" i="1"/>
  <c r="BI286" i="1"/>
  <c r="BJ286" i="1"/>
  <c r="BK286" i="1"/>
  <c r="BL286" i="1"/>
  <c r="BM286" i="1"/>
  <c r="BN286" i="1"/>
  <c r="BO286" i="1"/>
  <c r="BP286" i="1"/>
  <c r="BQ286" i="1"/>
  <c r="BR286" i="1"/>
  <c r="BS286" i="1"/>
  <c r="BT286" i="1"/>
  <c r="BU286" i="1"/>
  <c r="BV286" i="1"/>
  <c r="BW286" i="1"/>
  <c r="BX286" i="1"/>
  <c r="BY286" i="1"/>
  <c r="BZ286" i="1"/>
  <c r="CA286" i="1"/>
  <c r="CB286" i="1"/>
  <c r="CC286" i="1"/>
  <c r="CD286" i="1"/>
  <c r="CE286" i="1"/>
  <c r="CF286" i="1"/>
  <c r="CG286" i="1"/>
  <c r="CH286" i="1"/>
  <c r="CI286" i="1"/>
  <c r="CJ286" i="1"/>
  <c r="CK286" i="1"/>
  <c r="CL286" i="1"/>
  <c r="CM286" i="1"/>
  <c r="CN286" i="1"/>
  <c r="CO286" i="1"/>
  <c r="CP286" i="1"/>
  <c r="CQ286" i="1"/>
  <c r="CR286" i="1"/>
  <c r="CS286" i="1"/>
  <c r="CT286" i="1"/>
  <c r="CU286" i="1"/>
  <c r="CV286" i="1"/>
  <c r="CW286" i="1"/>
  <c r="CX286" i="1"/>
  <c r="CY286" i="1"/>
  <c r="CZ286" i="1"/>
  <c r="DA286" i="1"/>
  <c r="DB286" i="1"/>
  <c r="DC286" i="1"/>
  <c r="DD286" i="1"/>
  <c r="DE286" i="1"/>
  <c r="DF286" i="1"/>
  <c r="DG286" i="1"/>
  <c r="DH286" i="1"/>
  <c r="DI286" i="1"/>
  <c r="DJ286" i="1"/>
  <c r="DK286" i="1"/>
  <c r="DL286" i="1"/>
  <c r="DM286" i="1"/>
  <c r="DN286" i="1"/>
  <c r="DO286" i="1"/>
  <c r="DP286" i="1"/>
  <c r="DQ286" i="1"/>
  <c r="DR286" i="1"/>
  <c r="DS286" i="1"/>
  <c r="DT286" i="1"/>
  <c r="DU286" i="1"/>
  <c r="DV286" i="1"/>
  <c r="DW286" i="1"/>
  <c r="DX286" i="1"/>
  <c r="DY286" i="1"/>
  <c r="DZ286" i="1"/>
  <c r="EA286" i="1"/>
  <c r="EB286" i="1"/>
  <c r="EC286" i="1"/>
  <c r="ED286" i="1"/>
  <c r="EE286" i="1"/>
  <c r="EF286" i="1"/>
  <c r="EG286" i="1"/>
  <c r="EH286" i="1"/>
  <c r="F287" i="1"/>
  <c r="H287" i="1"/>
  <c r="AB287" i="1"/>
  <c r="AC287" i="1"/>
  <c r="AD287" i="1"/>
  <c r="AE287" i="1"/>
  <c r="AF287" i="1"/>
  <c r="AG287" i="1"/>
  <c r="AH287" i="1"/>
  <c r="AI287" i="1"/>
  <c r="AJ287" i="1"/>
  <c r="AK287" i="1"/>
  <c r="AL287" i="1"/>
  <c r="AM287" i="1"/>
  <c r="AN287" i="1"/>
  <c r="AO287" i="1"/>
  <c r="AP287" i="1"/>
  <c r="AQ287" i="1"/>
  <c r="AR287" i="1"/>
  <c r="AS287" i="1"/>
  <c r="AT287" i="1"/>
  <c r="AU287" i="1"/>
  <c r="AV287" i="1"/>
  <c r="AW287" i="1"/>
  <c r="AX287" i="1"/>
  <c r="AY287" i="1"/>
  <c r="AZ287" i="1"/>
  <c r="BA287" i="1"/>
  <c r="BB287" i="1"/>
  <c r="BC287" i="1"/>
  <c r="BD287" i="1"/>
  <c r="BE287" i="1"/>
  <c r="BF287" i="1"/>
  <c r="BG287" i="1"/>
  <c r="BH287" i="1"/>
  <c r="BI287" i="1"/>
  <c r="BJ287" i="1"/>
  <c r="BK287" i="1"/>
  <c r="BL287" i="1"/>
  <c r="BM287" i="1"/>
  <c r="BN287" i="1"/>
  <c r="BO287" i="1"/>
  <c r="BP287" i="1"/>
  <c r="BQ287" i="1"/>
  <c r="BR287" i="1"/>
  <c r="BS287" i="1"/>
  <c r="BT287" i="1"/>
  <c r="BU287" i="1"/>
  <c r="BV287" i="1"/>
  <c r="BW287" i="1"/>
  <c r="BX287" i="1"/>
  <c r="BY287" i="1"/>
  <c r="BZ287" i="1"/>
  <c r="CA287" i="1"/>
  <c r="CB287" i="1"/>
  <c r="CC287" i="1"/>
  <c r="CD287" i="1"/>
  <c r="CE287" i="1"/>
  <c r="CF287" i="1"/>
  <c r="CG287" i="1"/>
  <c r="CH287" i="1"/>
  <c r="CI287" i="1"/>
  <c r="CJ287" i="1"/>
  <c r="CK287" i="1"/>
  <c r="CL287" i="1"/>
  <c r="CM287" i="1"/>
  <c r="CN287" i="1"/>
  <c r="CO287" i="1"/>
  <c r="CP287" i="1"/>
  <c r="CQ287" i="1"/>
  <c r="CR287" i="1"/>
  <c r="CS287" i="1"/>
  <c r="CT287" i="1"/>
  <c r="CU287" i="1"/>
  <c r="CV287" i="1"/>
  <c r="CW287" i="1"/>
  <c r="CX287" i="1"/>
  <c r="CY287" i="1"/>
  <c r="CZ287" i="1"/>
  <c r="DA287" i="1"/>
  <c r="DB287" i="1"/>
  <c r="DC287" i="1"/>
  <c r="DD287" i="1"/>
  <c r="DE287" i="1"/>
  <c r="DF287" i="1"/>
  <c r="DG287" i="1"/>
  <c r="DH287" i="1"/>
  <c r="DI287" i="1"/>
  <c r="DJ287" i="1"/>
  <c r="DK287" i="1"/>
  <c r="DL287" i="1"/>
  <c r="DM287" i="1"/>
  <c r="DN287" i="1"/>
  <c r="DO287" i="1"/>
  <c r="DP287" i="1"/>
  <c r="DQ287" i="1"/>
  <c r="DR287" i="1"/>
  <c r="DS287" i="1"/>
  <c r="DT287" i="1"/>
  <c r="DU287" i="1"/>
  <c r="DV287" i="1"/>
  <c r="DW287" i="1"/>
  <c r="DX287" i="1"/>
  <c r="DY287" i="1"/>
  <c r="DZ287" i="1"/>
  <c r="EA287" i="1"/>
  <c r="EB287" i="1"/>
  <c r="EC287" i="1"/>
  <c r="ED287" i="1"/>
  <c r="EE287" i="1"/>
  <c r="EF287" i="1"/>
  <c r="EG287" i="1"/>
  <c r="EH287" i="1"/>
  <c r="F288" i="1"/>
  <c r="H288" i="1"/>
  <c r="AC288" i="1"/>
  <c r="AD288" i="1"/>
  <c r="AE288" i="1"/>
  <c r="AF288" i="1"/>
  <c r="AG288" i="1"/>
  <c r="AH288" i="1"/>
  <c r="AI288" i="1"/>
  <c r="AJ288" i="1"/>
  <c r="AK288" i="1"/>
  <c r="AL288" i="1"/>
  <c r="AM288" i="1"/>
  <c r="AN288" i="1"/>
  <c r="AO288" i="1"/>
  <c r="AP288" i="1"/>
  <c r="AQ288" i="1"/>
  <c r="AR288" i="1"/>
  <c r="AS288" i="1"/>
  <c r="AT288" i="1"/>
  <c r="AU288" i="1"/>
  <c r="AV288" i="1"/>
  <c r="AW288" i="1"/>
  <c r="AX288" i="1"/>
  <c r="AY288" i="1"/>
  <c r="AZ288" i="1"/>
  <c r="BA288" i="1"/>
  <c r="BB288" i="1"/>
  <c r="BC288" i="1"/>
  <c r="BD288" i="1"/>
  <c r="BE288" i="1"/>
  <c r="BF288" i="1"/>
  <c r="BG288" i="1"/>
  <c r="BH288" i="1"/>
  <c r="BI288" i="1"/>
  <c r="BJ288" i="1"/>
  <c r="BK288" i="1"/>
  <c r="BL288" i="1"/>
  <c r="BM288" i="1"/>
  <c r="BN288" i="1"/>
  <c r="BO288" i="1"/>
  <c r="BP288" i="1"/>
  <c r="BQ288" i="1"/>
  <c r="BR288" i="1"/>
  <c r="BS288" i="1"/>
  <c r="BT288" i="1"/>
  <c r="BU288" i="1"/>
  <c r="BV288" i="1"/>
  <c r="BW288" i="1"/>
  <c r="BX288" i="1"/>
  <c r="BY288" i="1"/>
  <c r="BZ288" i="1"/>
  <c r="CA288" i="1"/>
  <c r="CB288" i="1"/>
  <c r="CC288" i="1"/>
  <c r="CD288" i="1"/>
  <c r="CE288" i="1"/>
  <c r="CF288" i="1"/>
  <c r="CG288" i="1"/>
  <c r="CH288" i="1"/>
  <c r="CI288" i="1"/>
  <c r="CJ288" i="1"/>
  <c r="CK288" i="1"/>
  <c r="CL288" i="1"/>
  <c r="CM288" i="1"/>
  <c r="CN288" i="1"/>
  <c r="CO288" i="1"/>
  <c r="CP288" i="1"/>
  <c r="CQ288" i="1"/>
  <c r="CR288" i="1"/>
  <c r="CS288" i="1"/>
  <c r="CT288" i="1"/>
  <c r="CU288" i="1"/>
  <c r="CV288" i="1"/>
  <c r="CW288" i="1"/>
  <c r="CX288" i="1"/>
  <c r="CY288" i="1"/>
  <c r="CZ288" i="1"/>
  <c r="DA288" i="1"/>
  <c r="DB288" i="1"/>
  <c r="DC288" i="1"/>
  <c r="DD288" i="1"/>
  <c r="DE288" i="1"/>
  <c r="DF288" i="1"/>
  <c r="DG288" i="1"/>
  <c r="DH288" i="1"/>
  <c r="DI288" i="1"/>
  <c r="DJ288" i="1"/>
  <c r="DK288" i="1"/>
  <c r="DL288" i="1"/>
  <c r="DM288" i="1"/>
  <c r="DN288" i="1"/>
  <c r="DO288" i="1"/>
  <c r="DP288" i="1"/>
  <c r="DQ288" i="1"/>
  <c r="DR288" i="1"/>
  <c r="DS288" i="1"/>
  <c r="DT288" i="1"/>
  <c r="DU288" i="1"/>
  <c r="DV288" i="1"/>
  <c r="DW288" i="1"/>
  <c r="DX288" i="1"/>
  <c r="DY288" i="1"/>
  <c r="DZ288" i="1"/>
  <c r="EA288" i="1"/>
  <c r="EB288" i="1"/>
  <c r="EC288" i="1"/>
  <c r="ED288" i="1"/>
  <c r="EE288" i="1"/>
  <c r="EF288" i="1"/>
  <c r="EG288" i="1"/>
  <c r="EH288" i="1"/>
  <c r="F289" i="1"/>
  <c r="H289" i="1"/>
  <c r="AD289" i="1"/>
  <c r="AE289" i="1"/>
  <c r="AF289" i="1"/>
  <c r="AG289" i="1"/>
  <c r="AH289" i="1"/>
  <c r="AI289" i="1"/>
  <c r="AJ289" i="1"/>
  <c r="AK289" i="1"/>
  <c r="AL289" i="1"/>
  <c r="AM289" i="1"/>
  <c r="AN289" i="1"/>
  <c r="AO289" i="1"/>
  <c r="AP289" i="1"/>
  <c r="AQ289" i="1"/>
  <c r="AR289" i="1"/>
  <c r="AS289" i="1"/>
  <c r="AT289" i="1"/>
  <c r="AU289" i="1"/>
  <c r="AV289" i="1"/>
  <c r="AW289" i="1"/>
  <c r="AX289" i="1"/>
  <c r="AY289" i="1"/>
  <c r="AZ289" i="1"/>
  <c r="BA289" i="1"/>
  <c r="BB289" i="1"/>
  <c r="BC289" i="1"/>
  <c r="BD289" i="1"/>
  <c r="BE289" i="1"/>
  <c r="BF289" i="1"/>
  <c r="BG289" i="1"/>
  <c r="BH289" i="1"/>
  <c r="BI289" i="1"/>
  <c r="BJ289" i="1"/>
  <c r="BK289" i="1"/>
  <c r="BL289" i="1"/>
  <c r="BM289" i="1"/>
  <c r="BN289" i="1"/>
  <c r="BO289" i="1"/>
  <c r="BP289" i="1"/>
  <c r="BQ289" i="1"/>
  <c r="BR289" i="1"/>
  <c r="BS289" i="1"/>
  <c r="BT289" i="1"/>
  <c r="BU289" i="1"/>
  <c r="BV289" i="1"/>
  <c r="BW289" i="1"/>
  <c r="BX289" i="1"/>
  <c r="BY289" i="1"/>
  <c r="BZ289" i="1"/>
  <c r="CA289" i="1"/>
  <c r="CB289" i="1"/>
  <c r="CC289" i="1"/>
  <c r="CD289" i="1"/>
  <c r="CE289" i="1"/>
  <c r="CF289" i="1"/>
  <c r="CG289" i="1"/>
  <c r="CH289" i="1"/>
  <c r="CI289" i="1"/>
  <c r="CJ289" i="1"/>
  <c r="CK289" i="1"/>
  <c r="CL289" i="1"/>
  <c r="CM289" i="1"/>
  <c r="CN289" i="1"/>
  <c r="CO289" i="1"/>
  <c r="CP289" i="1"/>
  <c r="CQ289" i="1"/>
  <c r="CR289" i="1"/>
  <c r="CS289" i="1"/>
  <c r="CT289" i="1"/>
  <c r="CU289" i="1"/>
  <c r="CV289" i="1"/>
  <c r="CW289" i="1"/>
  <c r="CX289" i="1"/>
  <c r="CY289" i="1"/>
  <c r="CZ289" i="1"/>
  <c r="DA289" i="1"/>
  <c r="DB289" i="1"/>
  <c r="DC289" i="1"/>
  <c r="DD289" i="1"/>
  <c r="DE289" i="1"/>
  <c r="DF289" i="1"/>
  <c r="DG289" i="1"/>
  <c r="DH289" i="1"/>
  <c r="DI289" i="1"/>
  <c r="DJ289" i="1"/>
  <c r="DK289" i="1"/>
  <c r="DL289" i="1"/>
  <c r="DM289" i="1"/>
  <c r="DN289" i="1"/>
  <c r="DO289" i="1"/>
  <c r="DP289" i="1"/>
  <c r="DQ289" i="1"/>
  <c r="DR289" i="1"/>
  <c r="DS289" i="1"/>
  <c r="DT289" i="1"/>
  <c r="DU289" i="1"/>
  <c r="DV289" i="1"/>
  <c r="DW289" i="1"/>
  <c r="DX289" i="1"/>
  <c r="DY289" i="1"/>
  <c r="DZ289" i="1"/>
  <c r="EA289" i="1"/>
  <c r="EB289" i="1"/>
  <c r="EC289" i="1"/>
  <c r="ED289" i="1"/>
  <c r="EE289" i="1"/>
  <c r="EF289" i="1"/>
  <c r="EG289" i="1"/>
  <c r="EH289" i="1"/>
  <c r="F290" i="1"/>
  <c r="H290" i="1"/>
  <c r="AE290" i="1"/>
  <c r="AF290" i="1"/>
  <c r="AG290" i="1"/>
  <c r="AH290" i="1"/>
  <c r="AI290" i="1"/>
  <c r="AJ290" i="1"/>
  <c r="AK290" i="1"/>
  <c r="AL290" i="1"/>
  <c r="AM290" i="1"/>
  <c r="AN290" i="1"/>
  <c r="AO290" i="1"/>
  <c r="AP290" i="1"/>
  <c r="AQ290" i="1"/>
  <c r="AR290" i="1"/>
  <c r="AS290" i="1"/>
  <c r="AT290" i="1"/>
  <c r="AU290" i="1"/>
  <c r="AV290" i="1"/>
  <c r="AW290" i="1"/>
  <c r="AX290" i="1"/>
  <c r="AY290" i="1"/>
  <c r="AZ290" i="1"/>
  <c r="BA290" i="1"/>
  <c r="BB290" i="1"/>
  <c r="BC290" i="1"/>
  <c r="BD290" i="1"/>
  <c r="BE290" i="1"/>
  <c r="BF290" i="1"/>
  <c r="BG290" i="1"/>
  <c r="BH290" i="1"/>
  <c r="BI290" i="1"/>
  <c r="BJ290" i="1"/>
  <c r="BK290" i="1"/>
  <c r="BL290" i="1"/>
  <c r="BM290" i="1"/>
  <c r="BN290" i="1"/>
  <c r="BO290" i="1"/>
  <c r="BP290" i="1"/>
  <c r="BQ290" i="1"/>
  <c r="BR290" i="1"/>
  <c r="BS290" i="1"/>
  <c r="BT290" i="1"/>
  <c r="BU290" i="1"/>
  <c r="BV290" i="1"/>
  <c r="BW290" i="1"/>
  <c r="BX290" i="1"/>
  <c r="BY290" i="1"/>
  <c r="BZ290" i="1"/>
  <c r="CA290" i="1"/>
  <c r="CB290" i="1"/>
  <c r="CC290" i="1"/>
  <c r="CD290" i="1"/>
  <c r="CE290" i="1"/>
  <c r="CF290" i="1"/>
  <c r="CG290" i="1"/>
  <c r="CH290" i="1"/>
  <c r="CI290" i="1"/>
  <c r="CJ290" i="1"/>
  <c r="CK290" i="1"/>
  <c r="CL290" i="1"/>
  <c r="CM290" i="1"/>
  <c r="CN290" i="1"/>
  <c r="CO290" i="1"/>
  <c r="CP290" i="1"/>
  <c r="CQ290" i="1"/>
  <c r="CR290" i="1"/>
  <c r="CS290" i="1"/>
  <c r="CT290" i="1"/>
  <c r="CU290" i="1"/>
  <c r="CV290" i="1"/>
  <c r="CW290" i="1"/>
  <c r="CX290" i="1"/>
  <c r="CY290" i="1"/>
  <c r="CZ290" i="1"/>
  <c r="DA290" i="1"/>
  <c r="DB290" i="1"/>
  <c r="DC290" i="1"/>
  <c r="DD290" i="1"/>
  <c r="DE290" i="1"/>
  <c r="DF290" i="1"/>
  <c r="DG290" i="1"/>
  <c r="DH290" i="1"/>
  <c r="DI290" i="1"/>
  <c r="DJ290" i="1"/>
  <c r="DK290" i="1"/>
  <c r="DL290" i="1"/>
  <c r="DM290" i="1"/>
  <c r="DN290" i="1"/>
  <c r="DO290" i="1"/>
  <c r="DP290" i="1"/>
  <c r="DQ290" i="1"/>
  <c r="DR290" i="1"/>
  <c r="DS290" i="1"/>
  <c r="DT290" i="1"/>
  <c r="DU290" i="1"/>
  <c r="DV290" i="1"/>
  <c r="DW290" i="1"/>
  <c r="DX290" i="1"/>
  <c r="DY290" i="1"/>
  <c r="DZ290" i="1"/>
  <c r="EA290" i="1"/>
  <c r="EB290" i="1"/>
  <c r="EC290" i="1"/>
  <c r="ED290" i="1"/>
  <c r="EE290" i="1"/>
  <c r="EF290" i="1"/>
  <c r="EG290" i="1"/>
  <c r="EH290" i="1"/>
  <c r="F291" i="1"/>
  <c r="H291" i="1"/>
  <c r="AF291" i="1"/>
  <c r="AG291" i="1"/>
  <c r="AH291" i="1"/>
  <c r="AI291" i="1"/>
  <c r="AJ291" i="1"/>
  <c r="AK291" i="1"/>
  <c r="AL291" i="1"/>
  <c r="AM291" i="1"/>
  <c r="AN291" i="1"/>
  <c r="AO291" i="1"/>
  <c r="AP291" i="1"/>
  <c r="AQ291" i="1"/>
  <c r="AR291" i="1"/>
  <c r="AS291" i="1"/>
  <c r="AT291" i="1"/>
  <c r="AU291" i="1"/>
  <c r="AV291" i="1"/>
  <c r="AW291" i="1"/>
  <c r="AX291" i="1"/>
  <c r="AY291" i="1"/>
  <c r="AZ291" i="1"/>
  <c r="BA291" i="1"/>
  <c r="BB291" i="1"/>
  <c r="BC291" i="1"/>
  <c r="BD291" i="1"/>
  <c r="BE291" i="1"/>
  <c r="BF291" i="1"/>
  <c r="BG291" i="1"/>
  <c r="BH291" i="1"/>
  <c r="BI291" i="1"/>
  <c r="BJ291" i="1"/>
  <c r="BK291" i="1"/>
  <c r="BL291" i="1"/>
  <c r="BM291" i="1"/>
  <c r="BN291" i="1"/>
  <c r="BO291" i="1"/>
  <c r="BP291" i="1"/>
  <c r="BQ291" i="1"/>
  <c r="BR291" i="1"/>
  <c r="BS291" i="1"/>
  <c r="BT291" i="1"/>
  <c r="BU291" i="1"/>
  <c r="BV291" i="1"/>
  <c r="BW291" i="1"/>
  <c r="BX291" i="1"/>
  <c r="BY291" i="1"/>
  <c r="BZ291" i="1"/>
  <c r="CA291" i="1"/>
  <c r="CB291" i="1"/>
  <c r="CC291" i="1"/>
  <c r="CD291" i="1"/>
  <c r="CE291" i="1"/>
  <c r="CF291" i="1"/>
  <c r="CG291" i="1"/>
  <c r="CH291" i="1"/>
  <c r="CI291" i="1"/>
  <c r="CJ291" i="1"/>
  <c r="CK291" i="1"/>
  <c r="CL291" i="1"/>
  <c r="CM291" i="1"/>
  <c r="CN291" i="1"/>
  <c r="CO291" i="1"/>
  <c r="CP291" i="1"/>
  <c r="CQ291" i="1"/>
  <c r="CR291" i="1"/>
  <c r="CS291" i="1"/>
  <c r="CT291" i="1"/>
  <c r="CU291" i="1"/>
  <c r="CV291" i="1"/>
  <c r="CW291" i="1"/>
  <c r="CX291" i="1"/>
  <c r="CY291" i="1"/>
  <c r="CZ291" i="1"/>
  <c r="DA291" i="1"/>
  <c r="DB291" i="1"/>
  <c r="DC291" i="1"/>
  <c r="DD291" i="1"/>
  <c r="DE291" i="1"/>
  <c r="DF291" i="1"/>
  <c r="DG291" i="1"/>
  <c r="DH291" i="1"/>
  <c r="DI291" i="1"/>
  <c r="DJ291" i="1"/>
  <c r="DK291" i="1"/>
  <c r="DL291" i="1"/>
  <c r="DM291" i="1"/>
  <c r="DN291" i="1"/>
  <c r="DO291" i="1"/>
  <c r="DP291" i="1"/>
  <c r="DQ291" i="1"/>
  <c r="DR291" i="1"/>
  <c r="DS291" i="1"/>
  <c r="DT291" i="1"/>
  <c r="DU291" i="1"/>
  <c r="DV291" i="1"/>
  <c r="DW291" i="1"/>
  <c r="DX291" i="1"/>
  <c r="DY291" i="1"/>
  <c r="DZ291" i="1"/>
  <c r="EA291" i="1"/>
  <c r="EB291" i="1"/>
  <c r="EC291" i="1"/>
  <c r="ED291" i="1"/>
  <c r="EE291" i="1"/>
  <c r="EF291" i="1"/>
  <c r="EG291" i="1"/>
  <c r="EH291" i="1"/>
  <c r="F292" i="1"/>
  <c r="H292" i="1"/>
  <c r="AG292" i="1"/>
  <c r="AH292" i="1"/>
  <c r="AI292" i="1"/>
  <c r="AJ292" i="1"/>
  <c r="AK292" i="1"/>
  <c r="AL292" i="1"/>
  <c r="AM292" i="1"/>
  <c r="AN292" i="1"/>
  <c r="AO292" i="1"/>
  <c r="AP292" i="1"/>
  <c r="AQ292" i="1"/>
  <c r="AR292" i="1"/>
  <c r="AS292" i="1"/>
  <c r="AT292" i="1"/>
  <c r="AU292" i="1"/>
  <c r="AV292" i="1"/>
  <c r="AW292" i="1"/>
  <c r="AX292" i="1"/>
  <c r="AY292" i="1"/>
  <c r="AZ292" i="1"/>
  <c r="BA292" i="1"/>
  <c r="BB292" i="1"/>
  <c r="BC292" i="1"/>
  <c r="BD292" i="1"/>
  <c r="BE292" i="1"/>
  <c r="BF292" i="1"/>
  <c r="BG292" i="1"/>
  <c r="BH292" i="1"/>
  <c r="BI292" i="1"/>
  <c r="BJ292" i="1"/>
  <c r="BK292" i="1"/>
  <c r="BL292" i="1"/>
  <c r="BM292" i="1"/>
  <c r="BN292" i="1"/>
  <c r="BO292" i="1"/>
  <c r="BP292" i="1"/>
  <c r="BQ292" i="1"/>
  <c r="BR292" i="1"/>
  <c r="BS292" i="1"/>
  <c r="BT292" i="1"/>
  <c r="BU292" i="1"/>
  <c r="BV292" i="1"/>
  <c r="BW292" i="1"/>
  <c r="BX292" i="1"/>
  <c r="BY292" i="1"/>
  <c r="BZ292" i="1"/>
  <c r="CA292" i="1"/>
  <c r="CB292" i="1"/>
  <c r="CC292" i="1"/>
  <c r="CD292" i="1"/>
  <c r="CE292" i="1"/>
  <c r="CF292" i="1"/>
  <c r="CG292" i="1"/>
  <c r="CH292" i="1"/>
  <c r="CI292" i="1"/>
  <c r="CJ292" i="1"/>
  <c r="CK292" i="1"/>
  <c r="CL292" i="1"/>
  <c r="CM292" i="1"/>
  <c r="CN292" i="1"/>
  <c r="CO292" i="1"/>
  <c r="CP292" i="1"/>
  <c r="CQ292" i="1"/>
  <c r="CR292" i="1"/>
  <c r="CS292" i="1"/>
  <c r="CT292" i="1"/>
  <c r="CU292" i="1"/>
  <c r="CV292" i="1"/>
  <c r="CW292" i="1"/>
  <c r="CX292" i="1"/>
  <c r="CY292" i="1"/>
  <c r="CZ292" i="1"/>
  <c r="DA292" i="1"/>
  <c r="DB292" i="1"/>
  <c r="DC292" i="1"/>
  <c r="DD292" i="1"/>
  <c r="DE292" i="1"/>
  <c r="DF292" i="1"/>
  <c r="DG292" i="1"/>
  <c r="DH292" i="1"/>
  <c r="DI292" i="1"/>
  <c r="DJ292" i="1"/>
  <c r="DK292" i="1"/>
  <c r="DL292" i="1"/>
  <c r="DM292" i="1"/>
  <c r="DN292" i="1"/>
  <c r="DO292" i="1"/>
  <c r="DP292" i="1"/>
  <c r="DQ292" i="1"/>
  <c r="DR292" i="1"/>
  <c r="DS292" i="1"/>
  <c r="DT292" i="1"/>
  <c r="DU292" i="1"/>
  <c r="DV292" i="1"/>
  <c r="DW292" i="1"/>
  <c r="DX292" i="1"/>
  <c r="DY292" i="1"/>
  <c r="DZ292" i="1"/>
  <c r="EA292" i="1"/>
  <c r="EB292" i="1"/>
  <c r="EC292" i="1"/>
  <c r="ED292" i="1"/>
  <c r="EE292" i="1"/>
  <c r="EF292" i="1"/>
  <c r="EG292" i="1"/>
  <c r="EH292" i="1"/>
  <c r="F293" i="1"/>
  <c r="H293" i="1"/>
  <c r="AH293" i="1"/>
  <c r="AI293" i="1"/>
  <c r="AJ293" i="1"/>
  <c r="AK293" i="1"/>
  <c r="AL293" i="1"/>
  <c r="AM293" i="1"/>
  <c r="AN293" i="1"/>
  <c r="AO293" i="1"/>
  <c r="AP293" i="1"/>
  <c r="AQ293" i="1"/>
  <c r="AR293" i="1"/>
  <c r="AS293" i="1"/>
  <c r="AT293" i="1"/>
  <c r="AU293" i="1"/>
  <c r="AV293" i="1"/>
  <c r="AW293" i="1"/>
  <c r="AX293" i="1"/>
  <c r="AY293" i="1"/>
  <c r="AZ293" i="1"/>
  <c r="BA293" i="1"/>
  <c r="BB293" i="1"/>
  <c r="BC293" i="1"/>
  <c r="BD293" i="1"/>
  <c r="BE293" i="1"/>
  <c r="BF293" i="1"/>
  <c r="BG293" i="1"/>
  <c r="BH293" i="1"/>
  <c r="BI293" i="1"/>
  <c r="BJ293" i="1"/>
  <c r="BK293" i="1"/>
  <c r="BL293" i="1"/>
  <c r="BM293" i="1"/>
  <c r="BN293" i="1"/>
  <c r="BO293" i="1"/>
  <c r="BP293" i="1"/>
  <c r="BQ293" i="1"/>
  <c r="BR293" i="1"/>
  <c r="BS293" i="1"/>
  <c r="BT293" i="1"/>
  <c r="BU293" i="1"/>
  <c r="BV293" i="1"/>
  <c r="BW293" i="1"/>
  <c r="BX293" i="1"/>
  <c r="BY293" i="1"/>
  <c r="BZ293" i="1"/>
  <c r="CA293" i="1"/>
  <c r="CB293" i="1"/>
  <c r="CC293" i="1"/>
  <c r="CD293" i="1"/>
  <c r="CE293" i="1"/>
  <c r="CF293" i="1"/>
  <c r="CG293" i="1"/>
  <c r="CH293" i="1"/>
  <c r="CI293" i="1"/>
  <c r="CJ293" i="1"/>
  <c r="CK293" i="1"/>
  <c r="CL293" i="1"/>
  <c r="CM293" i="1"/>
  <c r="CN293" i="1"/>
  <c r="CO293" i="1"/>
  <c r="CP293" i="1"/>
  <c r="CQ293" i="1"/>
  <c r="CR293" i="1"/>
  <c r="CS293" i="1"/>
  <c r="CT293" i="1"/>
  <c r="CU293" i="1"/>
  <c r="CV293" i="1"/>
  <c r="CW293" i="1"/>
  <c r="CX293" i="1"/>
  <c r="CY293" i="1"/>
  <c r="CZ293" i="1"/>
  <c r="DA293" i="1"/>
  <c r="DB293" i="1"/>
  <c r="DC293" i="1"/>
  <c r="DD293" i="1"/>
  <c r="DE293" i="1"/>
  <c r="DF293" i="1"/>
  <c r="DG293" i="1"/>
  <c r="DH293" i="1"/>
  <c r="DI293" i="1"/>
  <c r="DJ293" i="1"/>
  <c r="DK293" i="1"/>
  <c r="DL293" i="1"/>
  <c r="DM293" i="1"/>
  <c r="DN293" i="1"/>
  <c r="DO293" i="1"/>
  <c r="DP293" i="1"/>
  <c r="DQ293" i="1"/>
  <c r="DR293" i="1"/>
  <c r="DS293" i="1"/>
  <c r="DT293" i="1"/>
  <c r="DU293" i="1"/>
  <c r="DV293" i="1"/>
  <c r="DW293" i="1"/>
  <c r="DX293" i="1"/>
  <c r="DY293" i="1"/>
  <c r="DZ293" i="1"/>
  <c r="EA293" i="1"/>
  <c r="EB293" i="1"/>
  <c r="EC293" i="1"/>
  <c r="ED293" i="1"/>
  <c r="EE293" i="1"/>
  <c r="EF293" i="1"/>
  <c r="EG293" i="1"/>
  <c r="EH293" i="1"/>
  <c r="F294" i="1"/>
  <c r="H294" i="1"/>
  <c r="AI294" i="1"/>
  <c r="AJ294" i="1"/>
  <c r="AK294" i="1"/>
  <c r="AL294" i="1"/>
  <c r="AM294" i="1"/>
  <c r="AN294" i="1"/>
  <c r="AO294" i="1"/>
  <c r="AP294" i="1"/>
  <c r="AQ294" i="1"/>
  <c r="AR294" i="1"/>
  <c r="AS294" i="1"/>
  <c r="AT294" i="1"/>
  <c r="AU294" i="1"/>
  <c r="AV294" i="1"/>
  <c r="AW294" i="1"/>
  <c r="AX294" i="1"/>
  <c r="AY294" i="1"/>
  <c r="AZ294" i="1"/>
  <c r="BA294" i="1"/>
  <c r="BB294" i="1"/>
  <c r="BC294" i="1"/>
  <c r="BD294" i="1"/>
  <c r="BE294" i="1"/>
  <c r="BF294" i="1"/>
  <c r="BG294" i="1"/>
  <c r="BH294" i="1"/>
  <c r="BI294" i="1"/>
  <c r="BJ294" i="1"/>
  <c r="BK294" i="1"/>
  <c r="BL294" i="1"/>
  <c r="BM294" i="1"/>
  <c r="BN294" i="1"/>
  <c r="BO294" i="1"/>
  <c r="BP294" i="1"/>
  <c r="BQ294" i="1"/>
  <c r="BR294" i="1"/>
  <c r="BS294" i="1"/>
  <c r="BT294" i="1"/>
  <c r="BU294" i="1"/>
  <c r="BV294" i="1"/>
  <c r="BW294" i="1"/>
  <c r="BX294" i="1"/>
  <c r="BY294" i="1"/>
  <c r="BZ294" i="1"/>
  <c r="CA294" i="1"/>
  <c r="CB294" i="1"/>
  <c r="CC294" i="1"/>
  <c r="CD294" i="1"/>
  <c r="CE294" i="1"/>
  <c r="CF294" i="1"/>
  <c r="CG294" i="1"/>
  <c r="CH294" i="1"/>
  <c r="CI294" i="1"/>
  <c r="CJ294" i="1"/>
  <c r="CK294" i="1"/>
  <c r="CL294" i="1"/>
  <c r="CM294" i="1"/>
  <c r="CN294" i="1"/>
  <c r="CO294" i="1"/>
  <c r="CP294" i="1"/>
  <c r="CQ294" i="1"/>
  <c r="CR294" i="1"/>
  <c r="CS294" i="1"/>
  <c r="CT294" i="1"/>
  <c r="CU294" i="1"/>
  <c r="CV294" i="1"/>
  <c r="CW294" i="1"/>
  <c r="CX294" i="1"/>
  <c r="CY294" i="1"/>
  <c r="CZ294" i="1"/>
  <c r="DA294" i="1"/>
  <c r="DB294" i="1"/>
  <c r="DC294" i="1"/>
  <c r="DD294" i="1"/>
  <c r="DE294" i="1"/>
  <c r="DF294" i="1"/>
  <c r="DG294" i="1"/>
  <c r="DH294" i="1"/>
  <c r="DI294" i="1"/>
  <c r="DJ294" i="1"/>
  <c r="DK294" i="1"/>
  <c r="DL294" i="1"/>
  <c r="DM294" i="1"/>
  <c r="DN294" i="1"/>
  <c r="DO294" i="1"/>
  <c r="DP294" i="1"/>
  <c r="DQ294" i="1"/>
  <c r="DR294" i="1"/>
  <c r="DS294" i="1"/>
  <c r="DT294" i="1"/>
  <c r="DU294" i="1"/>
  <c r="DV294" i="1"/>
  <c r="DW294" i="1"/>
  <c r="DX294" i="1"/>
  <c r="DY294" i="1"/>
  <c r="DZ294" i="1"/>
  <c r="EA294" i="1"/>
  <c r="EB294" i="1"/>
  <c r="EC294" i="1"/>
  <c r="ED294" i="1"/>
  <c r="EE294" i="1"/>
  <c r="EF294" i="1"/>
  <c r="EG294" i="1"/>
  <c r="EH294" i="1"/>
  <c r="F295" i="1"/>
  <c r="H295" i="1"/>
  <c r="AJ295" i="1"/>
  <c r="AK295" i="1"/>
  <c r="AL295" i="1"/>
  <c r="AM295" i="1"/>
  <c r="AN295" i="1"/>
  <c r="AO295" i="1"/>
  <c r="AP295" i="1"/>
  <c r="AQ295" i="1"/>
  <c r="AR295" i="1"/>
  <c r="AS295" i="1"/>
  <c r="AT295" i="1"/>
  <c r="AU295" i="1"/>
  <c r="AV295" i="1"/>
  <c r="AW295" i="1"/>
  <c r="AX295" i="1"/>
  <c r="AY295" i="1"/>
  <c r="AZ295" i="1"/>
  <c r="BA295" i="1"/>
  <c r="BB295" i="1"/>
  <c r="BC295" i="1"/>
  <c r="BD295" i="1"/>
  <c r="BE295" i="1"/>
  <c r="BF295" i="1"/>
  <c r="BG295" i="1"/>
  <c r="BH295" i="1"/>
  <c r="BI295" i="1"/>
  <c r="BJ295" i="1"/>
  <c r="BK295" i="1"/>
  <c r="BL295" i="1"/>
  <c r="BM295" i="1"/>
  <c r="BN295" i="1"/>
  <c r="BO295" i="1"/>
  <c r="BP295" i="1"/>
  <c r="BQ295" i="1"/>
  <c r="BR295" i="1"/>
  <c r="BS295" i="1"/>
  <c r="BT295" i="1"/>
  <c r="BU295" i="1"/>
  <c r="BV295" i="1"/>
  <c r="BW295" i="1"/>
  <c r="BX295" i="1"/>
  <c r="BY295" i="1"/>
  <c r="BZ295" i="1"/>
  <c r="CA295" i="1"/>
  <c r="CB295" i="1"/>
  <c r="CC295" i="1"/>
  <c r="CD295" i="1"/>
  <c r="CE295" i="1"/>
  <c r="CF295" i="1"/>
  <c r="CG295" i="1"/>
  <c r="CH295" i="1"/>
  <c r="CI295" i="1"/>
  <c r="CJ295" i="1"/>
  <c r="CK295" i="1"/>
  <c r="CL295" i="1"/>
  <c r="CM295" i="1"/>
  <c r="CN295" i="1"/>
  <c r="CO295" i="1"/>
  <c r="CP295" i="1"/>
  <c r="CQ295" i="1"/>
  <c r="CR295" i="1"/>
  <c r="CS295" i="1"/>
  <c r="CT295" i="1"/>
  <c r="CU295" i="1"/>
  <c r="CV295" i="1"/>
  <c r="CW295" i="1"/>
  <c r="CX295" i="1"/>
  <c r="CY295" i="1"/>
  <c r="CZ295" i="1"/>
  <c r="DA295" i="1"/>
  <c r="DB295" i="1"/>
  <c r="DC295" i="1"/>
  <c r="DD295" i="1"/>
  <c r="DE295" i="1"/>
  <c r="DF295" i="1"/>
  <c r="DG295" i="1"/>
  <c r="DH295" i="1"/>
  <c r="DI295" i="1"/>
  <c r="DJ295" i="1"/>
  <c r="DK295" i="1"/>
  <c r="DL295" i="1"/>
  <c r="DM295" i="1"/>
  <c r="DN295" i="1"/>
  <c r="DO295" i="1"/>
  <c r="DP295" i="1"/>
  <c r="DQ295" i="1"/>
  <c r="DR295" i="1"/>
  <c r="DS295" i="1"/>
  <c r="DT295" i="1"/>
  <c r="DU295" i="1"/>
  <c r="DV295" i="1"/>
  <c r="DW295" i="1"/>
  <c r="DX295" i="1"/>
  <c r="DY295" i="1"/>
  <c r="DZ295" i="1"/>
  <c r="EA295" i="1"/>
  <c r="EB295" i="1"/>
  <c r="EC295" i="1"/>
  <c r="ED295" i="1"/>
  <c r="EE295" i="1"/>
  <c r="EF295" i="1"/>
  <c r="EG295" i="1"/>
  <c r="EH295" i="1"/>
  <c r="F296" i="1"/>
  <c r="H296" i="1"/>
  <c r="AK296" i="1"/>
  <c r="AL296" i="1"/>
  <c r="AM296" i="1"/>
  <c r="AN296" i="1"/>
  <c r="AO296" i="1"/>
  <c r="AP296" i="1"/>
  <c r="AQ296" i="1"/>
  <c r="AR296" i="1"/>
  <c r="AS296" i="1"/>
  <c r="AT296" i="1"/>
  <c r="AU296" i="1"/>
  <c r="AV296" i="1"/>
  <c r="AW296" i="1"/>
  <c r="AX296" i="1"/>
  <c r="AY296" i="1"/>
  <c r="AZ296" i="1"/>
  <c r="BA296" i="1"/>
  <c r="BB296" i="1"/>
  <c r="BC296" i="1"/>
  <c r="BD296" i="1"/>
  <c r="BE296" i="1"/>
  <c r="BF296" i="1"/>
  <c r="BG296" i="1"/>
  <c r="BH296" i="1"/>
  <c r="BI296" i="1"/>
  <c r="BJ296" i="1"/>
  <c r="BK296" i="1"/>
  <c r="BL296" i="1"/>
  <c r="BM296" i="1"/>
  <c r="BN296" i="1"/>
  <c r="BO296" i="1"/>
  <c r="BP296" i="1"/>
  <c r="BQ296" i="1"/>
  <c r="BR296" i="1"/>
  <c r="BS296" i="1"/>
  <c r="BT296" i="1"/>
  <c r="BU296" i="1"/>
  <c r="BV296" i="1"/>
  <c r="BW296" i="1"/>
  <c r="BX296" i="1"/>
  <c r="BY296" i="1"/>
  <c r="BZ296" i="1"/>
  <c r="CA296" i="1"/>
  <c r="CB296" i="1"/>
  <c r="CC296" i="1"/>
  <c r="CD296" i="1"/>
  <c r="CE296" i="1"/>
  <c r="CF296" i="1"/>
  <c r="CG296" i="1"/>
  <c r="CH296" i="1"/>
  <c r="CI296" i="1"/>
  <c r="CJ296" i="1"/>
  <c r="CK296" i="1"/>
  <c r="CL296" i="1"/>
  <c r="CM296" i="1"/>
  <c r="CN296" i="1"/>
  <c r="CO296" i="1"/>
  <c r="CP296" i="1"/>
  <c r="CQ296" i="1"/>
  <c r="CR296" i="1"/>
  <c r="CS296" i="1"/>
  <c r="CT296" i="1"/>
  <c r="CU296" i="1"/>
  <c r="CV296" i="1"/>
  <c r="CW296" i="1"/>
  <c r="CX296" i="1"/>
  <c r="CY296" i="1"/>
  <c r="CZ296" i="1"/>
  <c r="DA296" i="1"/>
  <c r="DB296" i="1"/>
  <c r="DC296" i="1"/>
  <c r="DD296" i="1"/>
  <c r="DE296" i="1"/>
  <c r="DF296" i="1"/>
  <c r="DG296" i="1"/>
  <c r="DH296" i="1"/>
  <c r="DI296" i="1"/>
  <c r="DJ296" i="1"/>
  <c r="DK296" i="1"/>
  <c r="DL296" i="1"/>
  <c r="DM296" i="1"/>
  <c r="DN296" i="1"/>
  <c r="DO296" i="1"/>
  <c r="DP296" i="1"/>
  <c r="DQ296" i="1"/>
  <c r="DR296" i="1"/>
  <c r="DS296" i="1"/>
  <c r="DT296" i="1"/>
  <c r="DU296" i="1"/>
  <c r="DV296" i="1"/>
  <c r="DW296" i="1"/>
  <c r="DX296" i="1"/>
  <c r="DY296" i="1"/>
  <c r="DZ296" i="1"/>
  <c r="EA296" i="1"/>
  <c r="EB296" i="1"/>
  <c r="EC296" i="1"/>
  <c r="ED296" i="1"/>
  <c r="EE296" i="1"/>
  <c r="EF296" i="1"/>
  <c r="EG296" i="1"/>
  <c r="EH296" i="1"/>
  <c r="F297" i="1"/>
  <c r="H297" i="1"/>
  <c r="AL297" i="1"/>
  <c r="AM297" i="1"/>
  <c r="AN297" i="1"/>
  <c r="AO297" i="1"/>
  <c r="AP297" i="1"/>
  <c r="AQ297" i="1"/>
  <c r="AR297" i="1"/>
  <c r="AS297" i="1"/>
  <c r="AT297" i="1"/>
  <c r="AU297" i="1"/>
  <c r="AV297" i="1"/>
  <c r="AW297" i="1"/>
  <c r="AX297" i="1"/>
  <c r="AY297" i="1"/>
  <c r="AZ297" i="1"/>
  <c r="BA297" i="1"/>
  <c r="BB297" i="1"/>
  <c r="BC297" i="1"/>
  <c r="BD297" i="1"/>
  <c r="BE297" i="1"/>
  <c r="BF297" i="1"/>
  <c r="BG297" i="1"/>
  <c r="BH297" i="1"/>
  <c r="BI297" i="1"/>
  <c r="BJ297" i="1"/>
  <c r="BK297" i="1"/>
  <c r="BL297" i="1"/>
  <c r="BM297" i="1"/>
  <c r="BN297" i="1"/>
  <c r="BO297" i="1"/>
  <c r="BP297" i="1"/>
  <c r="BQ297" i="1"/>
  <c r="BR297" i="1"/>
  <c r="BS297" i="1"/>
  <c r="BT297" i="1"/>
  <c r="BU297" i="1"/>
  <c r="BV297" i="1"/>
  <c r="BW297" i="1"/>
  <c r="BX297" i="1"/>
  <c r="BY297" i="1"/>
  <c r="BZ297" i="1"/>
  <c r="CA297" i="1"/>
  <c r="CB297" i="1"/>
  <c r="CC297" i="1"/>
  <c r="CD297" i="1"/>
  <c r="CE297" i="1"/>
  <c r="CF297" i="1"/>
  <c r="CG297" i="1"/>
  <c r="CH297" i="1"/>
  <c r="CI297" i="1"/>
  <c r="CJ297" i="1"/>
  <c r="CK297" i="1"/>
  <c r="CL297" i="1"/>
  <c r="CM297" i="1"/>
  <c r="CN297" i="1"/>
  <c r="CO297" i="1"/>
  <c r="CP297" i="1"/>
  <c r="CQ297" i="1"/>
  <c r="CR297" i="1"/>
  <c r="CS297" i="1"/>
  <c r="CT297" i="1"/>
  <c r="CU297" i="1"/>
  <c r="CV297" i="1"/>
  <c r="CW297" i="1"/>
  <c r="CX297" i="1"/>
  <c r="CY297" i="1"/>
  <c r="CZ297" i="1"/>
  <c r="DA297" i="1"/>
  <c r="DB297" i="1"/>
  <c r="DC297" i="1"/>
  <c r="DD297" i="1"/>
  <c r="DE297" i="1"/>
  <c r="DF297" i="1"/>
  <c r="DG297" i="1"/>
  <c r="DH297" i="1"/>
  <c r="DI297" i="1"/>
  <c r="DJ297" i="1"/>
  <c r="DK297" i="1"/>
  <c r="DL297" i="1"/>
  <c r="DM297" i="1"/>
  <c r="DN297" i="1"/>
  <c r="DO297" i="1"/>
  <c r="DP297" i="1"/>
  <c r="DQ297" i="1"/>
  <c r="DR297" i="1"/>
  <c r="DS297" i="1"/>
  <c r="DT297" i="1"/>
  <c r="DU297" i="1"/>
  <c r="DV297" i="1"/>
  <c r="DW297" i="1"/>
  <c r="DX297" i="1"/>
  <c r="DY297" i="1"/>
  <c r="DZ297" i="1"/>
  <c r="EA297" i="1"/>
  <c r="EB297" i="1"/>
  <c r="EC297" i="1"/>
  <c r="ED297" i="1"/>
  <c r="EE297" i="1"/>
  <c r="EF297" i="1"/>
  <c r="EG297" i="1"/>
  <c r="EH297" i="1"/>
  <c r="F298" i="1"/>
  <c r="H298" i="1"/>
  <c r="AM298" i="1"/>
  <c r="AN298" i="1"/>
  <c r="AO298" i="1"/>
  <c r="AP298" i="1"/>
  <c r="AQ298" i="1"/>
  <c r="AR298" i="1"/>
  <c r="AS298" i="1"/>
  <c r="AT298" i="1"/>
  <c r="AU298" i="1"/>
  <c r="AV298" i="1"/>
  <c r="AW298" i="1"/>
  <c r="AX298" i="1"/>
  <c r="AY298" i="1"/>
  <c r="AZ298" i="1"/>
  <c r="BA298" i="1"/>
  <c r="BB298" i="1"/>
  <c r="BC298" i="1"/>
  <c r="BD298" i="1"/>
  <c r="BE298" i="1"/>
  <c r="BF298" i="1"/>
  <c r="BG298" i="1"/>
  <c r="BH298" i="1"/>
  <c r="BI298" i="1"/>
  <c r="BJ298" i="1"/>
  <c r="BK298" i="1"/>
  <c r="BL298" i="1"/>
  <c r="BM298" i="1"/>
  <c r="BN298" i="1"/>
  <c r="BO298" i="1"/>
  <c r="BP298" i="1"/>
  <c r="BQ298" i="1"/>
  <c r="BR298" i="1"/>
  <c r="BS298" i="1"/>
  <c r="BT298" i="1"/>
  <c r="BU298" i="1"/>
  <c r="BV298" i="1"/>
  <c r="BW298" i="1"/>
  <c r="BX298" i="1"/>
  <c r="BY298" i="1"/>
  <c r="BZ298" i="1"/>
  <c r="CA298" i="1"/>
  <c r="CB298" i="1"/>
  <c r="CC298" i="1"/>
  <c r="CD298" i="1"/>
  <c r="CE298" i="1"/>
  <c r="CF298" i="1"/>
  <c r="CG298" i="1"/>
  <c r="CH298" i="1"/>
  <c r="CI298" i="1"/>
  <c r="CJ298" i="1"/>
  <c r="CK298" i="1"/>
  <c r="CL298" i="1"/>
  <c r="CM298" i="1"/>
  <c r="CN298" i="1"/>
  <c r="CO298" i="1"/>
  <c r="CP298" i="1"/>
  <c r="CQ298" i="1"/>
  <c r="CR298" i="1"/>
  <c r="CS298" i="1"/>
  <c r="CT298" i="1"/>
  <c r="CU298" i="1"/>
  <c r="CV298" i="1"/>
  <c r="CW298" i="1"/>
  <c r="CX298" i="1"/>
  <c r="CY298" i="1"/>
  <c r="CZ298" i="1"/>
  <c r="DA298" i="1"/>
  <c r="DB298" i="1"/>
  <c r="DC298" i="1"/>
  <c r="DD298" i="1"/>
  <c r="DE298" i="1"/>
  <c r="DF298" i="1"/>
  <c r="DG298" i="1"/>
  <c r="DH298" i="1"/>
  <c r="DI298" i="1"/>
  <c r="DJ298" i="1"/>
  <c r="DK298" i="1"/>
  <c r="DL298" i="1"/>
  <c r="DM298" i="1"/>
  <c r="DN298" i="1"/>
  <c r="DO298" i="1"/>
  <c r="DP298" i="1"/>
  <c r="DQ298" i="1"/>
  <c r="DR298" i="1"/>
  <c r="DS298" i="1"/>
  <c r="DT298" i="1"/>
  <c r="DU298" i="1"/>
  <c r="DV298" i="1"/>
  <c r="DW298" i="1"/>
  <c r="DX298" i="1"/>
  <c r="DY298" i="1"/>
  <c r="DZ298" i="1"/>
  <c r="EA298" i="1"/>
  <c r="EB298" i="1"/>
  <c r="EC298" i="1"/>
  <c r="ED298" i="1"/>
  <c r="EE298" i="1"/>
  <c r="EF298" i="1"/>
  <c r="EG298" i="1"/>
  <c r="EH298" i="1"/>
  <c r="F299" i="1"/>
  <c r="H299" i="1"/>
  <c r="AN299" i="1"/>
  <c r="AO299" i="1"/>
  <c r="AP299" i="1"/>
  <c r="AQ299" i="1"/>
  <c r="AR299" i="1"/>
  <c r="AS299" i="1"/>
  <c r="AT299" i="1"/>
  <c r="AU299" i="1"/>
  <c r="AV299" i="1"/>
  <c r="AW299" i="1"/>
  <c r="AX299" i="1"/>
  <c r="AY299" i="1"/>
  <c r="AZ299" i="1"/>
  <c r="BA299" i="1"/>
  <c r="BB299" i="1"/>
  <c r="BC299" i="1"/>
  <c r="BD299" i="1"/>
  <c r="BE299" i="1"/>
  <c r="BF299" i="1"/>
  <c r="BG299" i="1"/>
  <c r="BH299" i="1"/>
  <c r="BI299" i="1"/>
  <c r="BJ299" i="1"/>
  <c r="BK299" i="1"/>
  <c r="BL299" i="1"/>
  <c r="BM299" i="1"/>
  <c r="BN299" i="1"/>
  <c r="BO299" i="1"/>
  <c r="BP299" i="1"/>
  <c r="BQ299" i="1"/>
  <c r="BR299" i="1"/>
  <c r="BS299" i="1"/>
  <c r="BT299" i="1"/>
  <c r="BU299" i="1"/>
  <c r="BV299" i="1"/>
  <c r="BW299" i="1"/>
  <c r="BX299" i="1"/>
  <c r="BY299" i="1"/>
  <c r="BZ299" i="1"/>
  <c r="CA299" i="1"/>
  <c r="CB299" i="1"/>
  <c r="CC299" i="1"/>
  <c r="CD299" i="1"/>
  <c r="CE299" i="1"/>
  <c r="CF299" i="1"/>
  <c r="CG299" i="1"/>
  <c r="CH299" i="1"/>
  <c r="CI299" i="1"/>
  <c r="CJ299" i="1"/>
  <c r="CK299" i="1"/>
  <c r="CL299" i="1"/>
  <c r="CM299" i="1"/>
  <c r="CN299" i="1"/>
  <c r="CO299" i="1"/>
  <c r="CP299" i="1"/>
  <c r="CQ299" i="1"/>
  <c r="CR299" i="1"/>
  <c r="CS299" i="1"/>
  <c r="CT299" i="1"/>
  <c r="CU299" i="1"/>
  <c r="CV299" i="1"/>
  <c r="CW299" i="1"/>
  <c r="CX299" i="1"/>
  <c r="CY299" i="1"/>
  <c r="CZ299" i="1"/>
  <c r="DA299" i="1"/>
  <c r="DB299" i="1"/>
  <c r="DC299" i="1"/>
  <c r="DD299" i="1"/>
  <c r="DE299" i="1"/>
  <c r="DF299" i="1"/>
  <c r="DG299" i="1"/>
  <c r="DH299" i="1"/>
  <c r="DI299" i="1"/>
  <c r="DJ299" i="1"/>
  <c r="DK299" i="1"/>
  <c r="DL299" i="1"/>
  <c r="DM299" i="1"/>
  <c r="DN299" i="1"/>
  <c r="DO299" i="1"/>
  <c r="DP299" i="1"/>
  <c r="DQ299" i="1"/>
  <c r="DR299" i="1"/>
  <c r="DS299" i="1"/>
  <c r="DT299" i="1"/>
  <c r="DU299" i="1"/>
  <c r="DV299" i="1"/>
  <c r="DW299" i="1"/>
  <c r="DX299" i="1"/>
  <c r="DY299" i="1"/>
  <c r="DZ299" i="1"/>
  <c r="EA299" i="1"/>
  <c r="EB299" i="1"/>
  <c r="EC299" i="1"/>
  <c r="ED299" i="1"/>
  <c r="EE299" i="1"/>
  <c r="EF299" i="1"/>
  <c r="EG299" i="1"/>
  <c r="EH299" i="1"/>
  <c r="F300" i="1"/>
  <c r="H300" i="1"/>
  <c r="AO300" i="1"/>
  <c r="AP300" i="1"/>
  <c r="AQ300" i="1"/>
  <c r="AR300" i="1"/>
  <c r="AS300" i="1"/>
  <c r="AT300" i="1"/>
  <c r="AU300" i="1"/>
  <c r="AV300" i="1"/>
  <c r="AW300" i="1"/>
  <c r="AX300" i="1"/>
  <c r="AY300" i="1"/>
  <c r="AZ300" i="1"/>
  <c r="BA300" i="1"/>
  <c r="BB300" i="1"/>
  <c r="BC300" i="1"/>
  <c r="BD300" i="1"/>
  <c r="BE300" i="1"/>
  <c r="BF300" i="1"/>
  <c r="BG300" i="1"/>
  <c r="BH300" i="1"/>
  <c r="BI300" i="1"/>
  <c r="BJ300" i="1"/>
  <c r="BK300" i="1"/>
  <c r="BL300" i="1"/>
  <c r="BM300" i="1"/>
  <c r="BN300" i="1"/>
  <c r="BO300" i="1"/>
  <c r="BP300" i="1"/>
  <c r="BQ300" i="1"/>
  <c r="BR300" i="1"/>
  <c r="BS300" i="1"/>
  <c r="BT300" i="1"/>
  <c r="BU300" i="1"/>
  <c r="BV300" i="1"/>
  <c r="BW300" i="1"/>
  <c r="BX300" i="1"/>
  <c r="BY300" i="1"/>
  <c r="BZ300" i="1"/>
  <c r="CA300" i="1"/>
  <c r="CB300" i="1"/>
  <c r="CC300" i="1"/>
  <c r="CD300" i="1"/>
  <c r="CE300" i="1"/>
  <c r="CF300" i="1"/>
  <c r="CG300" i="1"/>
  <c r="CH300" i="1"/>
  <c r="CI300" i="1"/>
  <c r="CJ300" i="1"/>
  <c r="CK300" i="1"/>
  <c r="CL300" i="1"/>
  <c r="CM300" i="1"/>
  <c r="CN300" i="1"/>
  <c r="CO300" i="1"/>
  <c r="CP300" i="1"/>
  <c r="CQ300" i="1"/>
  <c r="CR300" i="1"/>
  <c r="CS300" i="1"/>
  <c r="CT300" i="1"/>
  <c r="CU300" i="1"/>
  <c r="CV300" i="1"/>
  <c r="CW300" i="1"/>
  <c r="CX300" i="1"/>
  <c r="CY300" i="1"/>
  <c r="CZ300" i="1"/>
  <c r="DA300" i="1"/>
  <c r="DB300" i="1"/>
  <c r="DC300" i="1"/>
  <c r="DD300" i="1"/>
  <c r="DE300" i="1"/>
  <c r="DF300" i="1"/>
  <c r="DG300" i="1"/>
  <c r="DH300" i="1"/>
  <c r="DI300" i="1"/>
  <c r="DJ300" i="1"/>
  <c r="DK300" i="1"/>
  <c r="DL300" i="1"/>
  <c r="DM300" i="1"/>
  <c r="DN300" i="1"/>
  <c r="DO300" i="1"/>
  <c r="DP300" i="1"/>
  <c r="DQ300" i="1"/>
  <c r="DR300" i="1"/>
  <c r="DS300" i="1"/>
  <c r="DT300" i="1"/>
  <c r="DU300" i="1"/>
  <c r="DV300" i="1"/>
  <c r="DW300" i="1"/>
  <c r="DX300" i="1"/>
  <c r="DY300" i="1"/>
  <c r="DZ300" i="1"/>
  <c r="EA300" i="1"/>
  <c r="EB300" i="1"/>
  <c r="EC300" i="1"/>
  <c r="ED300" i="1"/>
  <c r="EE300" i="1"/>
  <c r="EF300" i="1"/>
  <c r="EG300" i="1"/>
  <c r="EH300" i="1"/>
  <c r="F301" i="1"/>
  <c r="H301" i="1"/>
  <c r="AP301" i="1"/>
  <c r="AQ301" i="1"/>
  <c r="AR301" i="1"/>
  <c r="AS301" i="1"/>
  <c r="AT301" i="1"/>
  <c r="AU301" i="1"/>
  <c r="AV301" i="1"/>
  <c r="AW301" i="1"/>
  <c r="AX301" i="1"/>
  <c r="AY301" i="1"/>
  <c r="AZ301" i="1"/>
  <c r="BA301" i="1"/>
  <c r="BB301" i="1"/>
  <c r="BC301" i="1"/>
  <c r="BD301" i="1"/>
  <c r="BE301" i="1"/>
  <c r="BF301" i="1"/>
  <c r="BG301" i="1"/>
  <c r="BH301" i="1"/>
  <c r="BI301" i="1"/>
  <c r="BJ301" i="1"/>
  <c r="BK301" i="1"/>
  <c r="BL301" i="1"/>
  <c r="BM301" i="1"/>
  <c r="BN301" i="1"/>
  <c r="BO301" i="1"/>
  <c r="BP301" i="1"/>
  <c r="BQ301" i="1"/>
  <c r="BR301" i="1"/>
  <c r="BS301" i="1"/>
  <c r="BT301" i="1"/>
  <c r="BU301" i="1"/>
  <c r="BV301" i="1"/>
  <c r="BW301" i="1"/>
  <c r="BX301" i="1"/>
  <c r="BY301" i="1"/>
  <c r="BZ301" i="1"/>
  <c r="CA301" i="1"/>
  <c r="CB301" i="1"/>
  <c r="CC301" i="1"/>
  <c r="CD301" i="1"/>
  <c r="CE301" i="1"/>
  <c r="CF301" i="1"/>
  <c r="CG301" i="1"/>
  <c r="CH301" i="1"/>
  <c r="CI301" i="1"/>
  <c r="CJ301" i="1"/>
  <c r="CK301" i="1"/>
  <c r="CL301" i="1"/>
  <c r="CM301" i="1"/>
  <c r="CN301" i="1"/>
  <c r="CO301" i="1"/>
  <c r="CP301" i="1"/>
  <c r="CQ301" i="1"/>
  <c r="CR301" i="1"/>
  <c r="CS301" i="1"/>
  <c r="CT301" i="1"/>
  <c r="CU301" i="1"/>
  <c r="CV301" i="1"/>
  <c r="CW301" i="1"/>
  <c r="CX301" i="1"/>
  <c r="CY301" i="1"/>
  <c r="CZ301" i="1"/>
  <c r="DA301" i="1"/>
  <c r="DB301" i="1"/>
  <c r="DC301" i="1"/>
  <c r="DD301" i="1"/>
  <c r="DE301" i="1"/>
  <c r="DF301" i="1"/>
  <c r="DG301" i="1"/>
  <c r="DH301" i="1"/>
  <c r="DI301" i="1"/>
  <c r="DJ301" i="1"/>
  <c r="DK301" i="1"/>
  <c r="DL301" i="1"/>
  <c r="DM301" i="1"/>
  <c r="DN301" i="1"/>
  <c r="DO301" i="1"/>
  <c r="DP301" i="1"/>
  <c r="DQ301" i="1"/>
  <c r="DR301" i="1"/>
  <c r="DS301" i="1"/>
  <c r="DT301" i="1"/>
  <c r="DU301" i="1"/>
  <c r="DV301" i="1"/>
  <c r="DW301" i="1"/>
  <c r="DX301" i="1"/>
  <c r="DY301" i="1"/>
  <c r="DZ301" i="1"/>
  <c r="EA301" i="1"/>
  <c r="EB301" i="1"/>
  <c r="EC301" i="1"/>
  <c r="ED301" i="1"/>
  <c r="EE301" i="1"/>
  <c r="EF301" i="1"/>
  <c r="EG301" i="1"/>
  <c r="EH301" i="1"/>
  <c r="F302" i="1"/>
  <c r="H302" i="1"/>
  <c r="AQ302" i="1"/>
  <c r="AR302" i="1"/>
  <c r="AS302" i="1"/>
  <c r="AT302" i="1"/>
  <c r="AU302" i="1"/>
  <c r="AV302" i="1"/>
  <c r="AW302" i="1"/>
  <c r="AX302" i="1"/>
  <c r="AY302" i="1"/>
  <c r="AZ302" i="1"/>
  <c r="BA302" i="1"/>
  <c r="BB302" i="1"/>
  <c r="BC302" i="1"/>
  <c r="BD302" i="1"/>
  <c r="BE302" i="1"/>
  <c r="BF302" i="1"/>
  <c r="BG302" i="1"/>
  <c r="BH302" i="1"/>
  <c r="BI302" i="1"/>
  <c r="BJ302" i="1"/>
  <c r="BK302" i="1"/>
  <c r="BL302" i="1"/>
  <c r="BM302" i="1"/>
  <c r="BN302" i="1"/>
  <c r="BO302" i="1"/>
  <c r="BP302" i="1"/>
  <c r="BQ302" i="1"/>
  <c r="BR302" i="1"/>
  <c r="BS302" i="1"/>
  <c r="BT302" i="1"/>
  <c r="BU302" i="1"/>
  <c r="BV302" i="1"/>
  <c r="BW302" i="1"/>
  <c r="BX302" i="1"/>
  <c r="BY302" i="1"/>
  <c r="BZ302" i="1"/>
  <c r="CA302" i="1"/>
  <c r="CB302" i="1"/>
  <c r="CC302" i="1"/>
  <c r="CD302" i="1"/>
  <c r="CE302" i="1"/>
  <c r="CF302" i="1"/>
  <c r="CG302" i="1"/>
  <c r="CH302" i="1"/>
  <c r="CI302" i="1"/>
  <c r="CJ302" i="1"/>
  <c r="CK302" i="1"/>
  <c r="CL302" i="1"/>
  <c r="CM302" i="1"/>
  <c r="CN302" i="1"/>
  <c r="CO302" i="1"/>
  <c r="CP302" i="1"/>
  <c r="CQ302" i="1"/>
  <c r="CR302" i="1"/>
  <c r="CS302" i="1"/>
  <c r="CT302" i="1"/>
  <c r="CU302" i="1"/>
  <c r="CV302" i="1"/>
  <c r="CW302" i="1"/>
  <c r="CX302" i="1"/>
  <c r="CY302" i="1"/>
  <c r="CZ302" i="1"/>
  <c r="DA302" i="1"/>
  <c r="DB302" i="1"/>
  <c r="DC302" i="1"/>
  <c r="DD302" i="1"/>
  <c r="DE302" i="1"/>
  <c r="DF302" i="1"/>
  <c r="DG302" i="1"/>
  <c r="DH302" i="1"/>
  <c r="DI302" i="1"/>
  <c r="DJ302" i="1"/>
  <c r="DK302" i="1"/>
  <c r="DL302" i="1"/>
  <c r="DM302" i="1"/>
  <c r="DN302" i="1"/>
  <c r="DO302" i="1"/>
  <c r="DP302" i="1"/>
  <c r="DQ302" i="1"/>
  <c r="DR302" i="1"/>
  <c r="DS302" i="1"/>
  <c r="DT302" i="1"/>
  <c r="DU302" i="1"/>
  <c r="DV302" i="1"/>
  <c r="DW302" i="1"/>
  <c r="DX302" i="1"/>
  <c r="DY302" i="1"/>
  <c r="DZ302" i="1"/>
  <c r="EA302" i="1"/>
  <c r="EB302" i="1"/>
  <c r="EC302" i="1"/>
  <c r="ED302" i="1"/>
  <c r="EE302" i="1"/>
  <c r="EF302" i="1"/>
  <c r="EG302" i="1"/>
  <c r="EH302" i="1"/>
  <c r="F303" i="1"/>
  <c r="H303" i="1"/>
  <c r="AR303" i="1"/>
  <c r="AS303" i="1"/>
  <c r="AT303" i="1"/>
  <c r="AU303" i="1"/>
  <c r="AV303" i="1"/>
  <c r="AW303" i="1"/>
  <c r="AX303" i="1"/>
  <c r="AY303" i="1"/>
  <c r="AZ303" i="1"/>
  <c r="BA303" i="1"/>
  <c r="BB303" i="1"/>
  <c r="BC303" i="1"/>
  <c r="BD303" i="1"/>
  <c r="BE303" i="1"/>
  <c r="BF303" i="1"/>
  <c r="BG303" i="1"/>
  <c r="BH303" i="1"/>
  <c r="BI303" i="1"/>
  <c r="BJ303" i="1"/>
  <c r="BK303" i="1"/>
  <c r="BL303" i="1"/>
  <c r="BM303" i="1"/>
  <c r="BN303" i="1"/>
  <c r="BO303" i="1"/>
  <c r="BP303" i="1"/>
  <c r="BQ303" i="1"/>
  <c r="BR303" i="1"/>
  <c r="BS303" i="1"/>
  <c r="BT303" i="1"/>
  <c r="BU303" i="1"/>
  <c r="BV303" i="1"/>
  <c r="BW303" i="1"/>
  <c r="BX303" i="1"/>
  <c r="BY303" i="1"/>
  <c r="BZ303" i="1"/>
  <c r="CA303" i="1"/>
  <c r="CB303" i="1"/>
  <c r="CC303" i="1"/>
  <c r="CD303" i="1"/>
  <c r="CE303" i="1"/>
  <c r="CF303" i="1"/>
  <c r="CG303" i="1"/>
  <c r="CH303" i="1"/>
  <c r="CI303" i="1"/>
  <c r="CJ303" i="1"/>
  <c r="CK303" i="1"/>
  <c r="CL303" i="1"/>
  <c r="CM303" i="1"/>
  <c r="CN303" i="1"/>
  <c r="CO303" i="1"/>
  <c r="CP303" i="1"/>
  <c r="CQ303" i="1"/>
  <c r="CR303" i="1"/>
  <c r="CS303" i="1"/>
  <c r="CT303" i="1"/>
  <c r="CU303" i="1"/>
  <c r="CV303" i="1"/>
  <c r="CW303" i="1"/>
  <c r="CX303" i="1"/>
  <c r="CY303" i="1"/>
  <c r="CZ303" i="1"/>
  <c r="DA303" i="1"/>
  <c r="DB303" i="1"/>
  <c r="DC303" i="1"/>
  <c r="DD303" i="1"/>
  <c r="DE303" i="1"/>
  <c r="DF303" i="1"/>
  <c r="DG303" i="1"/>
  <c r="DH303" i="1"/>
  <c r="DI303" i="1"/>
  <c r="DJ303" i="1"/>
  <c r="DK303" i="1"/>
  <c r="DL303" i="1"/>
  <c r="DM303" i="1"/>
  <c r="DN303" i="1"/>
  <c r="DO303" i="1"/>
  <c r="DP303" i="1"/>
  <c r="DQ303" i="1"/>
  <c r="DR303" i="1"/>
  <c r="DS303" i="1"/>
  <c r="DT303" i="1"/>
  <c r="DU303" i="1"/>
  <c r="DV303" i="1"/>
  <c r="DW303" i="1"/>
  <c r="DX303" i="1"/>
  <c r="DY303" i="1"/>
  <c r="DZ303" i="1"/>
  <c r="EA303" i="1"/>
  <c r="EB303" i="1"/>
  <c r="EC303" i="1"/>
  <c r="ED303" i="1"/>
  <c r="EE303" i="1"/>
  <c r="EF303" i="1"/>
  <c r="EG303" i="1"/>
  <c r="EH303" i="1"/>
  <c r="F304" i="1"/>
  <c r="H304" i="1"/>
  <c r="AS304" i="1"/>
  <c r="AT304" i="1"/>
  <c r="AU304" i="1"/>
  <c r="AV304" i="1"/>
  <c r="AW304" i="1"/>
  <c r="AX304" i="1"/>
  <c r="AY304" i="1"/>
  <c r="AZ304" i="1"/>
  <c r="BA304" i="1"/>
  <c r="BB304" i="1"/>
  <c r="BC304" i="1"/>
  <c r="BD304" i="1"/>
  <c r="BE304" i="1"/>
  <c r="BF304" i="1"/>
  <c r="BG304" i="1"/>
  <c r="BH304" i="1"/>
  <c r="BI304" i="1"/>
  <c r="BJ304" i="1"/>
  <c r="BK304" i="1"/>
  <c r="BL304" i="1"/>
  <c r="BM304" i="1"/>
  <c r="BN304" i="1"/>
  <c r="BO304" i="1"/>
  <c r="BP304" i="1"/>
  <c r="BQ304" i="1"/>
  <c r="BR304" i="1"/>
  <c r="BS304" i="1"/>
  <c r="BT304" i="1"/>
  <c r="BU304" i="1"/>
  <c r="BV304" i="1"/>
  <c r="BW304" i="1"/>
  <c r="BX304" i="1"/>
  <c r="BY304" i="1"/>
  <c r="BZ304" i="1"/>
  <c r="CA304" i="1"/>
  <c r="CB304" i="1"/>
  <c r="CC304" i="1"/>
  <c r="CD304" i="1"/>
  <c r="CE304" i="1"/>
  <c r="CF304" i="1"/>
  <c r="CG304" i="1"/>
  <c r="CH304" i="1"/>
  <c r="CI304" i="1"/>
  <c r="CJ304" i="1"/>
  <c r="CK304" i="1"/>
  <c r="CL304" i="1"/>
  <c r="CM304" i="1"/>
  <c r="CN304" i="1"/>
  <c r="CO304" i="1"/>
  <c r="CP304" i="1"/>
  <c r="CQ304" i="1"/>
  <c r="CR304" i="1"/>
  <c r="CS304" i="1"/>
  <c r="CT304" i="1"/>
  <c r="CU304" i="1"/>
  <c r="CV304" i="1"/>
  <c r="CW304" i="1"/>
  <c r="CX304" i="1"/>
  <c r="CY304" i="1"/>
  <c r="CZ304" i="1"/>
  <c r="DA304" i="1"/>
  <c r="DB304" i="1"/>
  <c r="DC304" i="1"/>
  <c r="DD304" i="1"/>
  <c r="DE304" i="1"/>
  <c r="DF304" i="1"/>
  <c r="DG304" i="1"/>
  <c r="DH304" i="1"/>
  <c r="DI304" i="1"/>
  <c r="DJ304" i="1"/>
  <c r="DK304" i="1"/>
  <c r="DL304" i="1"/>
  <c r="DM304" i="1"/>
  <c r="DN304" i="1"/>
  <c r="DO304" i="1"/>
  <c r="DP304" i="1"/>
  <c r="DQ304" i="1"/>
  <c r="DR304" i="1"/>
  <c r="DS304" i="1"/>
  <c r="DT304" i="1"/>
  <c r="DU304" i="1"/>
  <c r="DV304" i="1"/>
  <c r="DW304" i="1"/>
  <c r="DX304" i="1"/>
  <c r="DY304" i="1"/>
  <c r="DZ304" i="1"/>
  <c r="EA304" i="1"/>
  <c r="EB304" i="1"/>
  <c r="EC304" i="1"/>
  <c r="ED304" i="1"/>
  <c r="EE304" i="1"/>
  <c r="EF304" i="1"/>
  <c r="EG304" i="1"/>
  <c r="EH304" i="1"/>
  <c r="F305" i="1"/>
  <c r="H305" i="1"/>
  <c r="AT305" i="1"/>
  <c r="AU305" i="1"/>
  <c r="AV305" i="1"/>
  <c r="AW305" i="1"/>
  <c r="AX305" i="1"/>
  <c r="AY305" i="1"/>
  <c r="AZ305" i="1"/>
  <c r="BA305" i="1"/>
  <c r="BB305" i="1"/>
  <c r="BC305" i="1"/>
  <c r="BD305" i="1"/>
  <c r="BE305" i="1"/>
  <c r="BF305" i="1"/>
  <c r="BG305" i="1"/>
  <c r="BH305" i="1"/>
  <c r="BI305" i="1"/>
  <c r="BJ305" i="1"/>
  <c r="BK305" i="1"/>
  <c r="BL305" i="1"/>
  <c r="BM305" i="1"/>
  <c r="BN305" i="1"/>
  <c r="BO305" i="1"/>
  <c r="BP305" i="1"/>
  <c r="BQ305" i="1"/>
  <c r="BR305" i="1"/>
  <c r="BS305" i="1"/>
  <c r="BT305" i="1"/>
  <c r="BU305" i="1"/>
  <c r="BV305" i="1"/>
  <c r="BW305" i="1"/>
  <c r="BX305" i="1"/>
  <c r="BY305" i="1"/>
  <c r="BZ305" i="1"/>
  <c r="CA305" i="1"/>
  <c r="CB305" i="1"/>
  <c r="CC305" i="1"/>
  <c r="CD305" i="1"/>
  <c r="CE305" i="1"/>
  <c r="CF305" i="1"/>
  <c r="CG305" i="1"/>
  <c r="CH305" i="1"/>
  <c r="CI305" i="1"/>
  <c r="CJ305" i="1"/>
  <c r="CK305" i="1"/>
  <c r="CL305" i="1"/>
  <c r="CM305" i="1"/>
  <c r="CN305" i="1"/>
  <c r="CO305" i="1"/>
  <c r="CP305" i="1"/>
  <c r="CQ305" i="1"/>
  <c r="CR305" i="1"/>
  <c r="CS305" i="1"/>
  <c r="CT305" i="1"/>
  <c r="CU305" i="1"/>
  <c r="CV305" i="1"/>
  <c r="CW305" i="1"/>
  <c r="CX305" i="1"/>
  <c r="CY305" i="1"/>
  <c r="CZ305" i="1"/>
  <c r="DA305" i="1"/>
  <c r="DB305" i="1"/>
  <c r="DC305" i="1"/>
  <c r="DD305" i="1"/>
  <c r="DE305" i="1"/>
  <c r="DF305" i="1"/>
  <c r="DG305" i="1"/>
  <c r="DH305" i="1"/>
  <c r="DI305" i="1"/>
  <c r="DJ305" i="1"/>
  <c r="DK305" i="1"/>
  <c r="DL305" i="1"/>
  <c r="DM305" i="1"/>
  <c r="DN305" i="1"/>
  <c r="DO305" i="1"/>
  <c r="DP305" i="1"/>
  <c r="DQ305" i="1"/>
  <c r="DR305" i="1"/>
  <c r="DS305" i="1"/>
  <c r="DT305" i="1"/>
  <c r="DU305" i="1"/>
  <c r="DV305" i="1"/>
  <c r="DW305" i="1"/>
  <c r="DX305" i="1"/>
  <c r="DY305" i="1"/>
  <c r="DZ305" i="1"/>
  <c r="EA305" i="1"/>
  <c r="EB305" i="1"/>
  <c r="EC305" i="1"/>
  <c r="ED305" i="1"/>
  <c r="EE305" i="1"/>
  <c r="EF305" i="1"/>
  <c r="EG305" i="1"/>
  <c r="EH305" i="1"/>
  <c r="F306" i="1"/>
  <c r="H306" i="1"/>
  <c r="AU306" i="1"/>
  <c r="AV306" i="1"/>
  <c r="AW306" i="1"/>
  <c r="AX306" i="1"/>
  <c r="AY306" i="1"/>
  <c r="AZ306" i="1"/>
  <c r="BA306" i="1"/>
  <c r="BB306" i="1"/>
  <c r="BC306" i="1"/>
  <c r="BD306" i="1"/>
  <c r="BE306" i="1"/>
  <c r="BF306" i="1"/>
  <c r="BG306" i="1"/>
  <c r="BH306" i="1"/>
  <c r="BI306" i="1"/>
  <c r="BJ306" i="1"/>
  <c r="BK306" i="1"/>
  <c r="BL306" i="1"/>
  <c r="BM306" i="1"/>
  <c r="BN306" i="1"/>
  <c r="BO306" i="1"/>
  <c r="BP306" i="1"/>
  <c r="BQ306" i="1"/>
  <c r="BR306" i="1"/>
  <c r="BS306" i="1"/>
  <c r="BT306" i="1"/>
  <c r="BU306" i="1"/>
  <c r="BV306" i="1"/>
  <c r="BW306" i="1"/>
  <c r="BX306" i="1"/>
  <c r="BY306" i="1"/>
  <c r="BZ306" i="1"/>
  <c r="CA306" i="1"/>
  <c r="CB306" i="1"/>
  <c r="CC306" i="1"/>
  <c r="CD306" i="1"/>
  <c r="CE306" i="1"/>
  <c r="CF306" i="1"/>
  <c r="CG306" i="1"/>
  <c r="CH306" i="1"/>
  <c r="CI306" i="1"/>
  <c r="CJ306" i="1"/>
  <c r="CK306" i="1"/>
  <c r="CL306" i="1"/>
  <c r="CM306" i="1"/>
  <c r="CN306" i="1"/>
  <c r="CO306" i="1"/>
  <c r="CP306" i="1"/>
  <c r="CQ306" i="1"/>
  <c r="CR306" i="1"/>
  <c r="CS306" i="1"/>
  <c r="CT306" i="1"/>
  <c r="CU306" i="1"/>
  <c r="CV306" i="1"/>
  <c r="CW306" i="1"/>
  <c r="CX306" i="1"/>
  <c r="CY306" i="1"/>
  <c r="CZ306" i="1"/>
  <c r="DA306" i="1"/>
  <c r="DB306" i="1"/>
  <c r="DC306" i="1"/>
  <c r="DD306" i="1"/>
  <c r="DE306" i="1"/>
  <c r="DF306" i="1"/>
  <c r="DG306" i="1"/>
  <c r="DH306" i="1"/>
  <c r="DI306" i="1"/>
  <c r="DJ306" i="1"/>
  <c r="DK306" i="1"/>
  <c r="DL306" i="1"/>
  <c r="DM306" i="1"/>
  <c r="DN306" i="1"/>
  <c r="DO306" i="1"/>
  <c r="DP306" i="1"/>
  <c r="DQ306" i="1"/>
  <c r="DR306" i="1"/>
  <c r="DS306" i="1"/>
  <c r="DT306" i="1"/>
  <c r="DU306" i="1"/>
  <c r="DV306" i="1"/>
  <c r="DW306" i="1"/>
  <c r="DX306" i="1"/>
  <c r="DY306" i="1"/>
  <c r="DZ306" i="1"/>
  <c r="EA306" i="1"/>
  <c r="EB306" i="1"/>
  <c r="EC306" i="1"/>
  <c r="ED306" i="1"/>
  <c r="EE306" i="1"/>
  <c r="EF306" i="1"/>
  <c r="EG306" i="1"/>
  <c r="EH306" i="1"/>
  <c r="F307" i="1"/>
  <c r="H307" i="1"/>
  <c r="AV307" i="1"/>
  <c r="AW307" i="1"/>
  <c r="AX307" i="1"/>
  <c r="AY307" i="1"/>
  <c r="AZ307" i="1"/>
  <c r="BA307" i="1"/>
  <c r="BB307" i="1"/>
  <c r="BC307" i="1"/>
  <c r="BD307" i="1"/>
  <c r="BE307" i="1"/>
  <c r="BF307" i="1"/>
  <c r="BG307" i="1"/>
  <c r="BH307" i="1"/>
  <c r="BI307" i="1"/>
  <c r="BJ307" i="1"/>
  <c r="BK307" i="1"/>
  <c r="BL307" i="1"/>
  <c r="BM307" i="1"/>
  <c r="BN307" i="1"/>
  <c r="BO307" i="1"/>
  <c r="BP307" i="1"/>
  <c r="BQ307" i="1"/>
  <c r="BR307" i="1"/>
  <c r="BS307" i="1"/>
  <c r="BT307" i="1"/>
  <c r="BU307" i="1"/>
  <c r="BV307" i="1"/>
  <c r="BW307" i="1"/>
  <c r="BX307" i="1"/>
  <c r="BY307" i="1"/>
  <c r="BZ307" i="1"/>
  <c r="CA307" i="1"/>
  <c r="CB307" i="1"/>
  <c r="CC307" i="1"/>
  <c r="CD307" i="1"/>
  <c r="CE307" i="1"/>
  <c r="CF307" i="1"/>
  <c r="CG307" i="1"/>
  <c r="CH307" i="1"/>
  <c r="CI307" i="1"/>
  <c r="CJ307" i="1"/>
  <c r="CK307" i="1"/>
  <c r="CL307" i="1"/>
  <c r="CM307" i="1"/>
  <c r="CN307" i="1"/>
  <c r="CO307" i="1"/>
  <c r="CP307" i="1"/>
  <c r="CQ307" i="1"/>
  <c r="CR307" i="1"/>
  <c r="CS307" i="1"/>
  <c r="CT307" i="1"/>
  <c r="CU307" i="1"/>
  <c r="CV307" i="1"/>
  <c r="CW307" i="1"/>
  <c r="CX307" i="1"/>
  <c r="CY307" i="1"/>
  <c r="CZ307" i="1"/>
  <c r="DA307" i="1"/>
  <c r="DB307" i="1"/>
  <c r="DC307" i="1"/>
  <c r="DD307" i="1"/>
  <c r="DE307" i="1"/>
  <c r="DF307" i="1"/>
  <c r="DG307" i="1"/>
  <c r="DH307" i="1"/>
  <c r="DI307" i="1"/>
  <c r="DJ307" i="1"/>
  <c r="DK307" i="1"/>
  <c r="DL307" i="1"/>
  <c r="DM307" i="1"/>
  <c r="DN307" i="1"/>
  <c r="DO307" i="1"/>
  <c r="DP307" i="1"/>
  <c r="DQ307" i="1"/>
  <c r="DR307" i="1"/>
  <c r="DS307" i="1"/>
  <c r="DT307" i="1"/>
  <c r="DU307" i="1"/>
  <c r="DV307" i="1"/>
  <c r="DW307" i="1"/>
  <c r="DX307" i="1"/>
  <c r="DY307" i="1"/>
  <c r="DZ307" i="1"/>
  <c r="EA307" i="1"/>
  <c r="EB307" i="1"/>
  <c r="EC307" i="1"/>
  <c r="ED307" i="1"/>
  <c r="EE307" i="1"/>
  <c r="EF307" i="1"/>
  <c r="EG307" i="1"/>
  <c r="EH307" i="1"/>
  <c r="F308" i="1"/>
  <c r="H308" i="1"/>
  <c r="AW308" i="1"/>
  <c r="AX308" i="1"/>
  <c r="AY308" i="1"/>
  <c r="AZ308" i="1"/>
  <c r="BA308" i="1"/>
  <c r="BB308" i="1"/>
  <c r="BC308" i="1"/>
  <c r="BD308" i="1"/>
  <c r="BE308" i="1"/>
  <c r="BF308" i="1"/>
  <c r="BG308" i="1"/>
  <c r="BH308" i="1"/>
  <c r="BI308" i="1"/>
  <c r="BJ308" i="1"/>
  <c r="BK308" i="1"/>
  <c r="BL308" i="1"/>
  <c r="BM308" i="1"/>
  <c r="BN308" i="1"/>
  <c r="BO308" i="1"/>
  <c r="BP308" i="1"/>
  <c r="BQ308" i="1"/>
  <c r="BR308" i="1"/>
  <c r="BS308" i="1"/>
  <c r="BT308" i="1"/>
  <c r="BU308" i="1"/>
  <c r="BV308" i="1"/>
  <c r="BW308" i="1"/>
  <c r="BX308" i="1"/>
  <c r="BY308" i="1"/>
  <c r="BZ308" i="1"/>
  <c r="CA308" i="1"/>
  <c r="CB308" i="1"/>
  <c r="CC308" i="1"/>
  <c r="CD308" i="1"/>
  <c r="CE308" i="1"/>
  <c r="CF308" i="1"/>
  <c r="CG308" i="1"/>
  <c r="CH308" i="1"/>
  <c r="CI308" i="1"/>
  <c r="CJ308" i="1"/>
  <c r="CK308" i="1"/>
  <c r="CL308" i="1"/>
  <c r="CM308" i="1"/>
  <c r="CN308" i="1"/>
  <c r="CO308" i="1"/>
  <c r="CP308" i="1"/>
  <c r="CQ308" i="1"/>
  <c r="CR308" i="1"/>
  <c r="CS308" i="1"/>
  <c r="CT308" i="1"/>
  <c r="CU308" i="1"/>
  <c r="CV308" i="1"/>
  <c r="CW308" i="1"/>
  <c r="CX308" i="1"/>
  <c r="CY308" i="1"/>
  <c r="CZ308" i="1"/>
  <c r="DA308" i="1"/>
  <c r="DB308" i="1"/>
  <c r="DC308" i="1"/>
  <c r="DD308" i="1"/>
  <c r="DE308" i="1"/>
  <c r="DF308" i="1"/>
  <c r="DG308" i="1"/>
  <c r="DH308" i="1"/>
  <c r="DI308" i="1"/>
  <c r="DJ308" i="1"/>
  <c r="DK308" i="1"/>
  <c r="DL308" i="1"/>
  <c r="DM308" i="1"/>
  <c r="DN308" i="1"/>
  <c r="DO308" i="1"/>
  <c r="DP308" i="1"/>
  <c r="DQ308" i="1"/>
  <c r="DR308" i="1"/>
  <c r="DS308" i="1"/>
  <c r="DT308" i="1"/>
  <c r="DU308" i="1"/>
  <c r="DV308" i="1"/>
  <c r="DW308" i="1"/>
  <c r="DX308" i="1"/>
  <c r="DY308" i="1"/>
  <c r="DZ308" i="1"/>
  <c r="EA308" i="1"/>
  <c r="EB308" i="1"/>
  <c r="EC308" i="1"/>
  <c r="ED308" i="1"/>
  <c r="EE308" i="1"/>
  <c r="EF308" i="1"/>
  <c r="EG308" i="1"/>
  <c r="EH308" i="1"/>
  <c r="F309" i="1"/>
  <c r="H309" i="1"/>
  <c r="AX309" i="1"/>
  <c r="AY309" i="1"/>
  <c r="AZ309" i="1"/>
  <c r="BA309" i="1"/>
  <c r="BB309" i="1"/>
  <c r="BC309" i="1"/>
  <c r="BD309" i="1"/>
  <c r="BE309" i="1"/>
  <c r="BF309" i="1"/>
  <c r="BG309" i="1"/>
  <c r="BH309" i="1"/>
  <c r="BI309" i="1"/>
  <c r="BJ309" i="1"/>
  <c r="BK309" i="1"/>
  <c r="BL309" i="1"/>
  <c r="BM309" i="1"/>
  <c r="BN309" i="1"/>
  <c r="BO309" i="1"/>
  <c r="BP309" i="1"/>
  <c r="BQ309" i="1"/>
  <c r="BR309" i="1"/>
  <c r="BS309" i="1"/>
  <c r="BT309" i="1"/>
  <c r="BU309" i="1"/>
  <c r="BV309" i="1"/>
  <c r="BW309" i="1"/>
  <c r="BX309" i="1"/>
  <c r="BY309" i="1"/>
  <c r="BZ309" i="1"/>
  <c r="CA309" i="1"/>
  <c r="CB309" i="1"/>
  <c r="CC309" i="1"/>
  <c r="CD309" i="1"/>
  <c r="CE309" i="1"/>
  <c r="CF309" i="1"/>
  <c r="CG309" i="1"/>
  <c r="CH309" i="1"/>
  <c r="CI309" i="1"/>
  <c r="CJ309" i="1"/>
  <c r="CK309" i="1"/>
  <c r="CL309" i="1"/>
  <c r="CM309" i="1"/>
  <c r="CN309" i="1"/>
  <c r="CO309" i="1"/>
  <c r="CP309" i="1"/>
  <c r="CQ309" i="1"/>
  <c r="CR309" i="1"/>
  <c r="CS309" i="1"/>
  <c r="CT309" i="1"/>
  <c r="CU309" i="1"/>
  <c r="CV309" i="1"/>
  <c r="CW309" i="1"/>
  <c r="CX309" i="1"/>
  <c r="CY309" i="1"/>
  <c r="CZ309" i="1"/>
  <c r="DA309" i="1"/>
  <c r="DB309" i="1"/>
  <c r="DC309" i="1"/>
  <c r="DD309" i="1"/>
  <c r="DE309" i="1"/>
  <c r="DF309" i="1"/>
  <c r="DG309" i="1"/>
  <c r="DH309" i="1"/>
  <c r="DI309" i="1"/>
  <c r="DJ309" i="1"/>
  <c r="DK309" i="1"/>
  <c r="DL309" i="1"/>
  <c r="DM309" i="1"/>
  <c r="DN309" i="1"/>
  <c r="DO309" i="1"/>
  <c r="DP309" i="1"/>
  <c r="DQ309" i="1"/>
  <c r="DR309" i="1"/>
  <c r="DS309" i="1"/>
  <c r="DT309" i="1"/>
  <c r="DU309" i="1"/>
  <c r="DV309" i="1"/>
  <c r="DW309" i="1"/>
  <c r="DX309" i="1"/>
  <c r="DY309" i="1"/>
  <c r="DZ309" i="1"/>
  <c r="EA309" i="1"/>
  <c r="EB309" i="1"/>
  <c r="EC309" i="1"/>
  <c r="ED309" i="1"/>
  <c r="EE309" i="1"/>
  <c r="EF309" i="1"/>
  <c r="EG309" i="1"/>
  <c r="EH309" i="1"/>
  <c r="F310" i="1"/>
  <c r="H310" i="1"/>
  <c r="AY310" i="1"/>
  <c r="AZ310" i="1"/>
  <c r="BA310" i="1"/>
  <c r="BB310" i="1"/>
  <c r="BC310" i="1"/>
  <c r="BD310" i="1"/>
  <c r="BE310" i="1"/>
  <c r="BF310" i="1"/>
  <c r="BG310" i="1"/>
  <c r="BH310" i="1"/>
  <c r="BI310" i="1"/>
  <c r="BJ310" i="1"/>
  <c r="BK310" i="1"/>
  <c r="BL310" i="1"/>
  <c r="BM310" i="1"/>
  <c r="BN310" i="1"/>
  <c r="BO310" i="1"/>
  <c r="BP310" i="1"/>
  <c r="BQ310" i="1"/>
  <c r="BR310" i="1"/>
  <c r="BS310" i="1"/>
  <c r="BT310" i="1"/>
  <c r="BU310" i="1"/>
  <c r="BV310" i="1"/>
  <c r="BW310" i="1"/>
  <c r="BX310" i="1"/>
  <c r="BY310" i="1"/>
  <c r="BZ310" i="1"/>
  <c r="CA310" i="1"/>
  <c r="CB310" i="1"/>
  <c r="CC310" i="1"/>
  <c r="CD310" i="1"/>
  <c r="CE310" i="1"/>
  <c r="CF310" i="1"/>
  <c r="CG310" i="1"/>
  <c r="CH310" i="1"/>
  <c r="CI310" i="1"/>
  <c r="CJ310" i="1"/>
  <c r="CK310" i="1"/>
  <c r="CL310" i="1"/>
  <c r="CM310" i="1"/>
  <c r="CN310" i="1"/>
  <c r="CO310" i="1"/>
  <c r="CP310" i="1"/>
  <c r="CQ310" i="1"/>
  <c r="CR310" i="1"/>
  <c r="CS310" i="1"/>
  <c r="CT310" i="1"/>
  <c r="CU310" i="1"/>
  <c r="CV310" i="1"/>
  <c r="CW310" i="1"/>
  <c r="CX310" i="1"/>
  <c r="CY310" i="1"/>
  <c r="CZ310" i="1"/>
  <c r="DA310" i="1"/>
  <c r="DB310" i="1"/>
  <c r="DC310" i="1"/>
  <c r="DD310" i="1"/>
  <c r="DE310" i="1"/>
  <c r="DF310" i="1"/>
  <c r="DG310" i="1"/>
  <c r="DH310" i="1"/>
  <c r="DI310" i="1"/>
  <c r="DJ310" i="1"/>
  <c r="DK310" i="1"/>
  <c r="DL310" i="1"/>
  <c r="DM310" i="1"/>
  <c r="DN310" i="1"/>
  <c r="DO310" i="1"/>
  <c r="DP310" i="1"/>
  <c r="DQ310" i="1"/>
  <c r="DR310" i="1"/>
  <c r="DS310" i="1"/>
  <c r="DT310" i="1"/>
  <c r="DU310" i="1"/>
  <c r="DV310" i="1"/>
  <c r="DW310" i="1"/>
  <c r="DX310" i="1"/>
  <c r="DY310" i="1"/>
  <c r="DZ310" i="1"/>
  <c r="EA310" i="1"/>
  <c r="EB310" i="1"/>
  <c r="EC310" i="1"/>
  <c r="ED310" i="1"/>
  <c r="EE310" i="1"/>
  <c r="EF310" i="1"/>
  <c r="EG310" i="1"/>
  <c r="EH310" i="1"/>
  <c r="F311" i="1"/>
  <c r="H311" i="1"/>
  <c r="AZ311" i="1"/>
  <c r="BA311" i="1"/>
  <c r="BB311" i="1"/>
  <c r="BC311" i="1"/>
  <c r="BD311" i="1"/>
  <c r="BE311" i="1"/>
  <c r="BF311" i="1"/>
  <c r="BG311" i="1"/>
  <c r="BH311" i="1"/>
  <c r="BI311" i="1"/>
  <c r="BJ311" i="1"/>
  <c r="BK311" i="1"/>
  <c r="BL311" i="1"/>
  <c r="BM311" i="1"/>
  <c r="BN311" i="1"/>
  <c r="BO311" i="1"/>
  <c r="BP311" i="1"/>
  <c r="BQ311" i="1"/>
  <c r="BR311" i="1"/>
  <c r="BS311" i="1"/>
  <c r="BT311" i="1"/>
  <c r="BU311" i="1"/>
  <c r="BV311" i="1"/>
  <c r="BW311" i="1"/>
  <c r="BX311" i="1"/>
  <c r="BY311" i="1"/>
  <c r="BZ311" i="1"/>
  <c r="CA311" i="1"/>
  <c r="CB311" i="1"/>
  <c r="CC311" i="1"/>
  <c r="CD311" i="1"/>
  <c r="CE311" i="1"/>
  <c r="CF311" i="1"/>
  <c r="CG311" i="1"/>
  <c r="CH311" i="1"/>
  <c r="CI311" i="1"/>
  <c r="CJ311" i="1"/>
  <c r="CK311" i="1"/>
  <c r="CL311" i="1"/>
  <c r="CM311" i="1"/>
  <c r="CN311" i="1"/>
  <c r="CO311" i="1"/>
  <c r="CP311" i="1"/>
  <c r="CQ311" i="1"/>
  <c r="CR311" i="1"/>
  <c r="CS311" i="1"/>
  <c r="CT311" i="1"/>
  <c r="CU311" i="1"/>
  <c r="CV311" i="1"/>
  <c r="CW311" i="1"/>
  <c r="CX311" i="1"/>
  <c r="CY311" i="1"/>
  <c r="CZ311" i="1"/>
  <c r="DA311" i="1"/>
  <c r="DB311" i="1"/>
  <c r="DC311" i="1"/>
  <c r="DD311" i="1"/>
  <c r="DE311" i="1"/>
  <c r="DF311" i="1"/>
  <c r="DG311" i="1"/>
  <c r="DH311" i="1"/>
  <c r="DI311" i="1"/>
  <c r="DJ311" i="1"/>
  <c r="DK311" i="1"/>
  <c r="DL311" i="1"/>
  <c r="DM311" i="1"/>
  <c r="DN311" i="1"/>
  <c r="DO311" i="1"/>
  <c r="DP311" i="1"/>
  <c r="DQ311" i="1"/>
  <c r="DR311" i="1"/>
  <c r="DS311" i="1"/>
  <c r="DT311" i="1"/>
  <c r="DU311" i="1"/>
  <c r="DV311" i="1"/>
  <c r="DW311" i="1"/>
  <c r="DX311" i="1"/>
  <c r="DY311" i="1"/>
  <c r="DZ311" i="1"/>
  <c r="EA311" i="1"/>
  <c r="EB311" i="1"/>
  <c r="EC311" i="1"/>
  <c r="ED311" i="1"/>
  <c r="EE311" i="1"/>
  <c r="EF311" i="1"/>
  <c r="EG311" i="1"/>
  <c r="EH311" i="1"/>
  <c r="F312" i="1"/>
  <c r="H312" i="1"/>
  <c r="BA312" i="1"/>
  <c r="BB312" i="1"/>
  <c r="BC312" i="1"/>
  <c r="BD312" i="1"/>
  <c r="BE312" i="1"/>
  <c r="BF312" i="1"/>
  <c r="BG312" i="1"/>
  <c r="BH312" i="1"/>
  <c r="BI312" i="1"/>
  <c r="BJ312" i="1"/>
  <c r="BK312" i="1"/>
  <c r="BL312" i="1"/>
  <c r="BM312" i="1"/>
  <c r="BN312" i="1"/>
  <c r="BO312" i="1"/>
  <c r="BP312" i="1"/>
  <c r="BQ312" i="1"/>
  <c r="BR312" i="1"/>
  <c r="BS312" i="1"/>
  <c r="BT312" i="1"/>
  <c r="BU312" i="1"/>
  <c r="BV312" i="1"/>
  <c r="BW312" i="1"/>
  <c r="BX312" i="1"/>
  <c r="BY312" i="1"/>
  <c r="BZ312" i="1"/>
  <c r="CA312" i="1"/>
  <c r="CB312" i="1"/>
  <c r="CC312" i="1"/>
  <c r="CD312" i="1"/>
  <c r="CE312" i="1"/>
  <c r="CF312" i="1"/>
  <c r="CG312" i="1"/>
  <c r="CH312" i="1"/>
  <c r="CI312" i="1"/>
  <c r="CJ312" i="1"/>
  <c r="CK312" i="1"/>
  <c r="CL312" i="1"/>
  <c r="CM312" i="1"/>
  <c r="CN312" i="1"/>
  <c r="CO312" i="1"/>
  <c r="CP312" i="1"/>
  <c r="CQ312" i="1"/>
  <c r="CR312" i="1"/>
  <c r="CS312" i="1"/>
  <c r="CT312" i="1"/>
  <c r="CU312" i="1"/>
  <c r="CV312" i="1"/>
  <c r="CW312" i="1"/>
  <c r="CX312" i="1"/>
  <c r="CY312" i="1"/>
  <c r="CZ312" i="1"/>
  <c r="DA312" i="1"/>
  <c r="DB312" i="1"/>
  <c r="DC312" i="1"/>
  <c r="DD312" i="1"/>
  <c r="DE312" i="1"/>
  <c r="DF312" i="1"/>
  <c r="DG312" i="1"/>
  <c r="DH312" i="1"/>
  <c r="DI312" i="1"/>
  <c r="DJ312" i="1"/>
  <c r="DK312" i="1"/>
  <c r="DL312" i="1"/>
  <c r="DM312" i="1"/>
  <c r="DN312" i="1"/>
  <c r="DO312" i="1"/>
  <c r="DP312" i="1"/>
  <c r="DQ312" i="1"/>
  <c r="DR312" i="1"/>
  <c r="DS312" i="1"/>
  <c r="DT312" i="1"/>
  <c r="DU312" i="1"/>
  <c r="DV312" i="1"/>
  <c r="DW312" i="1"/>
  <c r="DX312" i="1"/>
  <c r="DY312" i="1"/>
  <c r="DZ312" i="1"/>
  <c r="EA312" i="1"/>
  <c r="EB312" i="1"/>
  <c r="EC312" i="1"/>
  <c r="ED312" i="1"/>
  <c r="EE312" i="1"/>
  <c r="EF312" i="1"/>
  <c r="EG312" i="1"/>
  <c r="EH312" i="1"/>
  <c r="F313" i="1"/>
  <c r="H313" i="1"/>
  <c r="BB313" i="1"/>
  <c r="BC313" i="1"/>
  <c r="BD313" i="1"/>
  <c r="BE313" i="1"/>
  <c r="BF313" i="1"/>
  <c r="BG313" i="1"/>
  <c r="BH313" i="1"/>
  <c r="BI313" i="1"/>
  <c r="BJ313" i="1"/>
  <c r="BK313" i="1"/>
  <c r="BL313" i="1"/>
  <c r="BM313" i="1"/>
  <c r="BN313" i="1"/>
  <c r="BO313" i="1"/>
  <c r="BP313" i="1"/>
  <c r="BQ313" i="1"/>
  <c r="BR313" i="1"/>
  <c r="BS313" i="1"/>
  <c r="BT313" i="1"/>
  <c r="BU313" i="1"/>
  <c r="BV313" i="1"/>
  <c r="BW313" i="1"/>
  <c r="BX313" i="1"/>
  <c r="BY313" i="1"/>
  <c r="BZ313" i="1"/>
  <c r="CA313" i="1"/>
  <c r="CB313" i="1"/>
  <c r="CC313" i="1"/>
  <c r="CD313" i="1"/>
  <c r="CE313" i="1"/>
  <c r="CF313" i="1"/>
  <c r="CG313" i="1"/>
  <c r="CH313" i="1"/>
  <c r="CI313" i="1"/>
  <c r="CJ313" i="1"/>
  <c r="CK313" i="1"/>
  <c r="CL313" i="1"/>
  <c r="CM313" i="1"/>
  <c r="CN313" i="1"/>
  <c r="CO313" i="1"/>
  <c r="CP313" i="1"/>
  <c r="CQ313" i="1"/>
  <c r="CR313" i="1"/>
  <c r="CS313" i="1"/>
  <c r="CT313" i="1"/>
  <c r="CU313" i="1"/>
  <c r="CV313" i="1"/>
  <c r="CW313" i="1"/>
  <c r="CX313" i="1"/>
  <c r="CY313" i="1"/>
  <c r="CZ313" i="1"/>
  <c r="DA313" i="1"/>
  <c r="DB313" i="1"/>
  <c r="DC313" i="1"/>
  <c r="DD313" i="1"/>
  <c r="DE313" i="1"/>
  <c r="DF313" i="1"/>
  <c r="DG313" i="1"/>
  <c r="DH313" i="1"/>
  <c r="DI313" i="1"/>
  <c r="DJ313" i="1"/>
  <c r="DK313" i="1"/>
  <c r="DL313" i="1"/>
  <c r="DM313" i="1"/>
  <c r="DN313" i="1"/>
  <c r="DO313" i="1"/>
  <c r="DP313" i="1"/>
  <c r="DQ313" i="1"/>
  <c r="DR313" i="1"/>
  <c r="DS313" i="1"/>
  <c r="DT313" i="1"/>
  <c r="DU313" i="1"/>
  <c r="DV313" i="1"/>
  <c r="DW313" i="1"/>
  <c r="DX313" i="1"/>
  <c r="DY313" i="1"/>
  <c r="DZ313" i="1"/>
  <c r="EA313" i="1"/>
  <c r="EB313" i="1"/>
  <c r="EC313" i="1"/>
  <c r="ED313" i="1"/>
  <c r="EE313" i="1"/>
  <c r="EF313" i="1"/>
  <c r="EG313" i="1"/>
  <c r="EH313" i="1"/>
  <c r="F314" i="1"/>
  <c r="H314" i="1"/>
  <c r="BC314" i="1"/>
  <c r="BD314" i="1"/>
  <c r="BE314" i="1"/>
  <c r="BF314" i="1"/>
  <c r="BG314" i="1"/>
  <c r="BH314" i="1"/>
  <c r="BI314" i="1"/>
  <c r="BJ314" i="1"/>
  <c r="BK314" i="1"/>
  <c r="BL314" i="1"/>
  <c r="BM314" i="1"/>
  <c r="BN314" i="1"/>
  <c r="BO314" i="1"/>
  <c r="BP314" i="1"/>
  <c r="BQ314" i="1"/>
  <c r="BR314" i="1"/>
  <c r="BS314" i="1"/>
  <c r="BT314" i="1"/>
  <c r="BU314" i="1"/>
  <c r="BV314" i="1"/>
  <c r="BW314" i="1"/>
  <c r="BX314" i="1"/>
  <c r="BY314" i="1"/>
  <c r="BZ314" i="1"/>
  <c r="CA314" i="1"/>
  <c r="CB314" i="1"/>
  <c r="CC314" i="1"/>
  <c r="CD314" i="1"/>
  <c r="CE314" i="1"/>
  <c r="CF314" i="1"/>
  <c r="CG314" i="1"/>
  <c r="CH314" i="1"/>
  <c r="CI314" i="1"/>
  <c r="CJ314" i="1"/>
  <c r="CK314" i="1"/>
  <c r="CL314" i="1"/>
  <c r="CM314" i="1"/>
  <c r="CN314" i="1"/>
  <c r="CO314" i="1"/>
  <c r="CP314" i="1"/>
  <c r="CQ314" i="1"/>
  <c r="CR314" i="1"/>
  <c r="CS314" i="1"/>
  <c r="CT314" i="1"/>
  <c r="CU314" i="1"/>
  <c r="CV314" i="1"/>
  <c r="CW314" i="1"/>
  <c r="CX314" i="1"/>
  <c r="CY314" i="1"/>
  <c r="CZ314" i="1"/>
  <c r="DA314" i="1"/>
  <c r="DB314" i="1"/>
  <c r="DC314" i="1"/>
  <c r="DD314" i="1"/>
  <c r="DE314" i="1"/>
  <c r="DF314" i="1"/>
  <c r="DG314" i="1"/>
  <c r="DH314" i="1"/>
  <c r="DI314" i="1"/>
  <c r="DJ314" i="1"/>
  <c r="DK314" i="1"/>
  <c r="DL314" i="1"/>
  <c r="DM314" i="1"/>
  <c r="DN314" i="1"/>
  <c r="DO314" i="1"/>
  <c r="DP314" i="1"/>
  <c r="DQ314" i="1"/>
  <c r="DR314" i="1"/>
  <c r="DS314" i="1"/>
  <c r="DT314" i="1"/>
  <c r="DU314" i="1"/>
  <c r="DV314" i="1"/>
  <c r="DW314" i="1"/>
  <c r="DX314" i="1"/>
  <c r="DY314" i="1"/>
  <c r="DZ314" i="1"/>
  <c r="EA314" i="1"/>
  <c r="EB314" i="1"/>
  <c r="EC314" i="1"/>
  <c r="ED314" i="1"/>
  <c r="EE314" i="1"/>
  <c r="EF314" i="1"/>
  <c r="EG314" i="1"/>
  <c r="EH314" i="1"/>
  <c r="F315" i="1"/>
  <c r="H315" i="1"/>
  <c r="BD315" i="1"/>
  <c r="BE315" i="1"/>
  <c r="BF315" i="1"/>
  <c r="BG315" i="1"/>
  <c r="BH315" i="1"/>
  <c r="BI315" i="1"/>
  <c r="BJ315" i="1"/>
  <c r="BK315" i="1"/>
  <c r="BL315" i="1"/>
  <c r="BM315" i="1"/>
  <c r="BN315" i="1"/>
  <c r="BO315" i="1"/>
  <c r="BP315" i="1"/>
  <c r="BQ315" i="1"/>
  <c r="BR315" i="1"/>
  <c r="BS315" i="1"/>
  <c r="BT315" i="1"/>
  <c r="BU315" i="1"/>
  <c r="BV315" i="1"/>
  <c r="BW315" i="1"/>
  <c r="BX315" i="1"/>
  <c r="BY315" i="1"/>
  <c r="BZ315" i="1"/>
  <c r="CA315" i="1"/>
  <c r="CB315" i="1"/>
  <c r="CC315" i="1"/>
  <c r="CD315" i="1"/>
  <c r="CE315" i="1"/>
  <c r="CF315" i="1"/>
  <c r="CG315" i="1"/>
  <c r="CH315" i="1"/>
  <c r="CI315" i="1"/>
  <c r="CJ315" i="1"/>
  <c r="CK315" i="1"/>
  <c r="CL315" i="1"/>
  <c r="CM315" i="1"/>
  <c r="CN315" i="1"/>
  <c r="CO315" i="1"/>
  <c r="CP315" i="1"/>
  <c r="CQ315" i="1"/>
  <c r="CR315" i="1"/>
  <c r="CS315" i="1"/>
  <c r="CT315" i="1"/>
  <c r="CU315" i="1"/>
  <c r="CV315" i="1"/>
  <c r="CW315" i="1"/>
  <c r="CX315" i="1"/>
  <c r="CY315" i="1"/>
  <c r="CZ315" i="1"/>
  <c r="DA315" i="1"/>
  <c r="DB315" i="1"/>
  <c r="DC315" i="1"/>
  <c r="DD315" i="1"/>
  <c r="DE315" i="1"/>
  <c r="DF315" i="1"/>
  <c r="DG315" i="1"/>
  <c r="DH315" i="1"/>
  <c r="DI315" i="1"/>
  <c r="DJ315" i="1"/>
  <c r="DK315" i="1"/>
  <c r="DL315" i="1"/>
  <c r="DM315" i="1"/>
  <c r="DN315" i="1"/>
  <c r="DO315" i="1"/>
  <c r="DP315" i="1"/>
  <c r="DQ315" i="1"/>
  <c r="DR315" i="1"/>
  <c r="DS315" i="1"/>
  <c r="DT315" i="1"/>
  <c r="DU315" i="1"/>
  <c r="DV315" i="1"/>
  <c r="DW315" i="1"/>
  <c r="DX315" i="1"/>
  <c r="DY315" i="1"/>
  <c r="DZ315" i="1"/>
  <c r="EA315" i="1"/>
  <c r="EB315" i="1"/>
  <c r="EC315" i="1"/>
  <c r="ED315" i="1"/>
  <c r="EE315" i="1"/>
  <c r="EF315" i="1"/>
  <c r="EG315" i="1"/>
  <c r="EH315" i="1"/>
  <c r="F316" i="1"/>
  <c r="H316" i="1"/>
  <c r="BE316" i="1"/>
  <c r="BF316" i="1"/>
  <c r="BG316" i="1"/>
  <c r="BH316" i="1"/>
  <c r="BI316" i="1"/>
  <c r="BJ316" i="1"/>
  <c r="BK316" i="1"/>
  <c r="BL316" i="1"/>
  <c r="BM316" i="1"/>
  <c r="BN316" i="1"/>
  <c r="BO316" i="1"/>
  <c r="BP316" i="1"/>
  <c r="BQ316" i="1"/>
  <c r="BR316" i="1"/>
  <c r="BS316" i="1"/>
  <c r="BT316" i="1"/>
  <c r="BU316" i="1"/>
  <c r="BV316" i="1"/>
  <c r="BW316" i="1"/>
  <c r="BX316" i="1"/>
  <c r="BY316" i="1"/>
  <c r="BZ316" i="1"/>
  <c r="CA316" i="1"/>
  <c r="CB316" i="1"/>
  <c r="CC316" i="1"/>
  <c r="CD316" i="1"/>
  <c r="CE316" i="1"/>
  <c r="CF316" i="1"/>
  <c r="CG316" i="1"/>
  <c r="CH316" i="1"/>
  <c r="CI316" i="1"/>
  <c r="CJ316" i="1"/>
  <c r="CK316" i="1"/>
  <c r="CL316" i="1"/>
  <c r="CM316" i="1"/>
  <c r="CN316" i="1"/>
  <c r="CO316" i="1"/>
  <c r="CP316" i="1"/>
  <c r="CQ316" i="1"/>
  <c r="CR316" i="1"/>
  <c r="CS316" i="1"/>
  <c r="CT316" i="1"/>
  <c r="CU316" i="1"/>
  <c r="CV316" i="1"/>
  <c r="CW316" i="1"/>
  <c r="CX316" i="1"/>
  <c r="CY316" i="1"/>
  <c r="CZ316" i="1"/>
  <c r="DA316" i="1"/>
  <c r="DB316" i="1"/>
  <c r="DC316" i="1"/>
  <c r="DD316" i="1"/>
  <c r="DE316" i="1"/>
  <c r="DF316" i="1"/>
  <c r="DG316" i="1"/>
  <c r="DH316" i="1"/>
  <c r="DI316" i="1"/>
  <c r="DJ316" i="1"/>
  <c r="DK316" i="1"/>
  <c r="DL316" i="1"/>
  <c r="DM316" i="1"/>
  <c r="DN316" i="1"/>
  <c r="DO316" i="1"/>
  <c r="DP316" i="1"/>
  <c r="DQ316" i="1"/>
  <c r="DR316" i="1"/>
  <c r="DS316" i="1"/>
  <c r="DT316" i="1"/>
  <c r="DU316" i="1"/>
  <c r="DV316" i="1"/>
  <c r="DW316" i="1"/>
  <c r="DX316" i="1"/>
  <c r="DY316" i="1"/>
  <c r="DZ316" i="1"/>
  <c r="EA316" i="1"/>
  <c r="EB316" i="1"/>
  <c r="EC316" i="1"/>
  <c r="ED316" i="1"/>
  <c r="EE316" i="1"/>
  <c r="EF316" i="1"/>
  <c r="EG316" i="1"/>
  <c r="EH316" i="1"/>
  <c r="F317" i="1"/>
  <c r="H317" i="1"/>
  <c r="BF317" i="1"/>
  <c r="BG317" i="1"/>
  <c r="BH317" i="1"/>
  <c r="BI317" i="1"/>
  <c r="BJ317" i="1"/>
  <c r="BK317" i="1"/>
  <c r="BL317" i="1"/>
  <c r="BM317" i="1"/>
  <c r="BN317" i="1"/>
  <c r="BO317" i="1"/>
  <c r="BP317" i="1"/>
  <c r="BQ317" i="1"/>
  <c r="BR317" i="1"/>
  <c r="BS317" i="1"/>
  <c r="BT317" i="1"/>
  <c r="BU317" i="1"/>
  <c r="BV317" i="1"/>
  <c r="BW317" i="1"/>
  <c r="BX317" i="1"/>
  <c r="BY317" i="1"/>
  <c r="BZ317" i="1"/>
  <c r="CA317" i="1"/>
  <c r="CB317" i="1"/>
  <c r="CC317" i="1"/>
  <c r="CD317" i="1"/>
  <c r="CE317" i="1"/>
  <c r="CF317" i="1"/>
  <c r="CG317" i="1"/>
  <c r="CH317" i="1"/>
  <c r="CI317" i="1"/>
  <c r="CJ317" i="1"/>
  <c r="CK317" i="1"/>
  <c r="CL317" i="1"/>
  <c r="CM317" i="1"/>
  <c r="CN317" i="1"/>
  <c r="CO317" i="1"/>
  <c r="CP317" i="1"/>
  <c r="CQ317" i="1"/>
  <c r="CR317" i="1"/>
  <c r="CS317" i="1"/>
  <c r="CT317" i="1"/>
  <c r="CU317" i="1"/>
  <c r="CV317" i="1"/>
  <c r="CW317" i="1"/>
  <c r="CX317" i="1"/>
  <c r="CY317" i="1"/>
  <c r="CZ317" i="1"/>
  <c r="DA317" i="1"/>
  <c r="DB317" i="1"/>
  <c r="DC317" i="1"/>
  <c r="DD317" i="1"/>
  <c r="DE317" i="1"/>
  <c r="DF317" i="1"/>
  <c r="DG317" i="1"/>
  <c r="DH317" i="1"/>
  <c r="DI317" i="1"/>
  <c r="DJ317" i="1"/>
  <c r="DK317" i="1"/>
  <c r="DL317" i="1"/>
  <c r="DM317" i="1"/>
  <c r="DN317" i="1"/>
  <c r="DO317" i="1"/>
  <c r="DP317" i="1"/>
  <c r="DQ317" i="1"/>
  <c r="DR317" i="1"/>
  <c r="DS317" i="1"/>
  <c r="DT317" i="1"/>
  <c r="DU317" i="1"/>
  <c r="DV317" i="1"/>
  <c r="DW317" i="1"/>
  <c r="DX317" i="1"/>
  <c r="DY317" i="1"/>
  <c r="DZ317" i="1"/>
  <c r="EA317" i="1"/>
  <c r="EB317" i="1"/>
  <c r="EC317" i="1"/>
  <c r="ED317" i="1"/>
  <c r="EE317" i="1"/>
  <c r="EF317" i="1"/>
  <c r="EG317" i="1"/>
  <c r="EH317" i="1"/>
  <c r="F318" i="1"/>
  <c r="H318" i="1"/>
  <c r="BG318" i="1"/>
  <c r="BH318" i="1"/>
  <c r="BI318" i="1"/>
  <c r="BJ318" i="1"/>
  <c r="BK318" i="1"/>
  <c r="BL318" i="1"/>
  <c r="BM318" i="1"/>
  <c r="BN318" i="1"/>
  <c r="BO318" i="1"/>
  <c r="BP318" i="1"/>
  <c r="BQ318" i="1"/>
  <c r="BR318" i="1"/>
  <c r="BS318" i="1"/>
  <c r="BT318" i="1"/>
  <c r="BU318" i="1"/>
  <c r="BV318" i="1"/>
  <c r="BW318" i="1"/>
  <c r="BX318" i="1"/>
  <c r="BY318" i="1"/>
  <c r="BZ318" i="1"/>
  <c r="CA318" i="1"/>
  <c r="CB318" i="1"/>
  <c r="CC318" i="1"/>
  <c r="CD318" i="1"/>
  <c r="CE318" i="1"/>
  <c r="CF318" i="1"/>
  <c r="CG318" i="1"/>
  <c r="CH318" i="1"/>
  <c r="CI318" i="1"/>
  <c r="CJ318" i="1"/>
  <c r="CK318" i="1"/>
  <c r="CL318" i="1"/>
  <c r="CM318" i="1"/>
  <c r="CN318" i="1"/>
  <c r="CO318" i="1"/>
  <c r="CP318" i="1"/>
  <c r="CQ318" i="1"/>
  <c r="CR318" i="1"/>
  <c r="CS318" i="1"/>
  <c r="CT318" i="1"/>
  <c r="CU318" i="1"/>
  <c r="CV318" i="1"/>
  <c r="CW318" i="1"/>
  <c r="CX318" i="1"/>
  <c r="CY318" i="1"/>
  <c r="CZ318" i="1"/>
  <c r="DA318" i="1"/>
  <c r="DB318" i="1"/>
  <c r="DC318" i="1"/>
  <c r="DD318" i="1"/>
  <c r="DE318" i="1"/>
  <c r="DF318" i="1"/>
  <c r="DG318" i="1"/>
  <c r="DH318" i="1"/>
  <c r="DI318" i="1"/>
  <c r="DJ318" i="1"/>
  <c r="DK318" i="1"/>
  <c r="DL318" i="1"/>
  <c r="DM318" i="1"/>
  <c r="DN318" i="1"/>
  <c r="DO318" i="1"/>
  <c r="DP318" i="1"/>
  <c r="DQ318" i="1"/>
  <c r="DR318" i="1"/>
  <c r="DS318" i="1"/>
  <c r="DT318" i="1"/>
  <c r="DU318" i="1"/>
  <c r="DV318" i="1"/>
  <c r="DW318" i="1"/>
  <c r="DX318" i="1"/>
  <c r="DY318" i="1"/>
  <c r="DZ318" i="1"/>
  <c r="EA318" i="1"/>
  <c r="EB318" i="1"/>
  <c r="EC318" i="1"/>
  <c r="ED318" i="1"/>
  <c r="EE318" i="1"/>
  <c r="EF318" i="1"/>
  <c r="EG318" i="1"/>
  <c r="EH318" i="1"/>
  <c r="F319" i="1"/>
  <c r="H319" i="1"/>
  <c r="BH319" i="1"/>
  <c r="BI319" i="1"/>
  <c r="BJ319" i="1"/>
  <c r="BK319" i="1"/>
  <c r="BL319" i="1"/>
  <c r="BM319" i="1"/>
  <c r="BN319" i="1"/>
  <c r="BO319" i="1"/>
  <c r="BP319" i="1"/>
  <c r="BQ319" i="1"/>
  <c r="BR319" i="1"/>
  <c r="BS319" i="1"/>
  <c r="BT319" i="1"/>
  <c r="BU319" i="1"/>
  <c r="BV319" i="1"/>
  <c r="BW319" i="1"/>
  <c r="BX319" i="1"/>
  <c r="BY319" i="1"/>
  <c r="BZ319" i="1"/>
  <c r="CA319" i="1"/>
  <c r="CB319" i="1"/>
  <c r="CC319" i="1"/>
  <c r="CD319" i="1"/>
  <c r="CE319" i="1"/>
  <c r="CF319" i="1"/>
  <c r="CG319" i="1"/>
  <c r="CH319" i="1"/>
  <c r="CI319" i="1"/>
  <c r="CJ319" i="1"/>
  <c r="CK319" i="1"/>
  <c r="CL319" i="1"/>
  <c r="CM319" i="1"/>
  <c r="CN319" i="1"/>
  <c r="CO319" i="1"/>
  <c r="CP319" i="1"/>
  <c r="CQ319" i="1"/>
  <c r="CR319" i="1"/>
  <c r="CS319" i="1"/>
  <c r="CT319" i="1"/>
  <c r="CU319" i="1"/>
  <c r="CV319" i="1"/>
  <c r="CW319" i="1"/>
  <c r="CX319" i="1"/>
  <c r="CY319" i="1"/>
  <c r="CZ319" i="1"/>
  <c r="DA319" i="1"/>
  <c r="DB319" i="1"/>
  <c r="DC319" i="1"/>
  <c r="DD319" i="1"/>
  <c r="DE319" i="1"/>
  <c r="DF319" i="1"/>
  <c r="DG319" i="1"/>
  <c r="DH319" i="1"/>
  <c r="DI319" i="1"/>
  <c r="DJ319" i="1"/>
  <c r="DK319" i="1"/>
  <c r="DL319" i="1"/>
  <c r="DM319" i="1"/>
  <c r="DN319" i="1"/>
  <c r="DO319" i="1"/>
  <c r="DP319" i="1"/>
  <c r="DQ319" i="1"/>
  <c r="DR319" i="1"/>
  <c r="DS319" i="1"/>
  <c r="DT319" i="1"/>
  <c r="DU319" i="1"/>
  <c r="DV319" i="1"/>
  <c r="DW319" i="1"/>
  <c r="DX319" i="1"/>
  <c r="DY319" i="1"/>
  <c r="DZ319" i="1"/>
  <c r="EA319" i="1"/>
  <c r="EB319" i="1"/>
  <c r="EC319" i="1"/>
  <c r="ED319" i="1"/>
  <c r="EE319" i="1"/>
  <c r="EF319" i="1"/>
  <c r="EG319" i="1"/>
  <c r="EH319" i="1"/>
  <c r="F320" i="1"/>
  <c r="H320" i="1"/>
  <c r="BI320" i="1"/>
  <c r="BJ320" i="1"/>
  <c r="BK320" i="1"/>
  <c r="BL320" i="1"/>
  <c r="BM320" i="1"/>
  <c r="BN320" i="1"/>
  <c r="BO320" i="1"/>
  <c r="BP320" i="1"/>
  <c r="BQ320" i="1"/>
  <c r="BR320" i="1"/>
  <c r="BS320" i="1"/>
  <c r="BT320" i="1"/>
  <c r="BU320" i="1"/>
  <c r="BV320" i="1"/>
  <c r="BW320" i="1"/>
  <c r="BX320" i="1"/>
  <c r="BY320" i="1"/>
  <c r="BZ320" i="1"/>
  <c r="CA320" i="1"/>
  <c r="CB320" i="1"/>
  <c r="CC320" i="1"/>
  <c r="CD320" i="1"/>
  <c r="CE320" i="1"/>
  <c r="CF320" i="1"/>
  <c r="CG320" i="1"/>
  <c r="CH320" i="1"/>
  <c r="CI320" i="1"/>
  <c r="CJ320" i="1"/>
  <c r="CK320" i="1"/>
  <c r="CL320" i="1"/>
  <c r="CM320" i="1"/>
  <c r="CN320" i="1"/>
  <c r="CO320" i="1"/>
  <c r="CP320" i="1"/>
  <c r="CQ320" i="1"/>
  <c r="CR320" i="1"/>
  <c r="CS320" i="1"/>
  <c r="CT320" i="1"/>
  <c r="CU320" i="1"/>
  <c r="CV320" i="1"/>
  <c r="CW320" i="1"/>
  <c r="CX320" i="1"/>
  <c r="CY320" i="1"/>
  <c r="CZ320" i="1"/>
  <c r="DA320" i="1"/>
  <c r="DB320" i="1"/>
  <c r="DC320" i="1"/>
  <c r="DD320" i="1"/>
  <c r="DE320" i="1"/>
  <c r="DF320" i="1"/>
  <c r="DG320" i="1"/>
  <c r="DH320" i="1"/>
  <c r="DI320" i="1"/>
  <c r="DJ320" i="1"/>
  <c r="DK320" i="1"/>
  <c r="DL320" i="1"/>
  <c r="DM320" i="1"/>
  <c r="DN320" i="1"/>
  <c r="DO320" i="1"/>
  <c r="DP320" i="1"/>
  <c r="DQ320" i="1"/>
  <c r="DR320" i="1"/>
  <c r="DS320" i="1"/>
  <c r="DT320" i="1"/>
  <c r="DU320" i="1"/>
  <c r="DV320" i="1"/>
  <c r="DW320" i="1"/>
  <c r="DX320" i="1"/>
  <c r="DY320" i="1"/>
  <c r="DZ320" i="1"/>
  <c r="EA320" i="1"/>
  <c r="EB320" i="1"/>
  <c r="EC320" i="1"/>
  <c r="ED320" i="1"/>
  <c r="EE320" i="1"/>
  <c r="EF320" i="1"/>
  <c r="EG320" i="1"/>
  <c r="EH320" i="1"/>
  <c r="F321" i="1"/>
  <c r="H321" i="1"/>
  <c r="BJ321" i="1"/>
  <c r="BK321" i="1"/>
  <c r="BL321" i="1"/>
  <c r="BM321" i="1"/>
  <c r="BN321" i="1"/>
  <c r="BO321" i="1"/>
  <c r="BP321" i="1"/>
  <c r="BQ321" i="1"/>
  <c r="BR321" i="1"/>
  <c r="BS321" i="1"/>
  <c r="BT321" i="1"/>
  <c r="BU321" i="1"/>
  <c r="BV321" i="1"/>
  <c r="BW321" i="1"/>
  <c r="BX321" i="1"/>
  <c r="BY321" i="1"/>
  <c r="BZ321" i="1"/>
  <c r="CA321" i="1"/>
  <c r="CB321" i="1"/>
  <c r="CC321" i="1"/>
  <c r="CD321" i="1"/>
  <c r="CE321" i="1"/>
  <c r="CF321" i="1"/>
  <c r="CG321" i="1"/>
  <c r="CH321" i="1"/>
  <c r="CI321" i="1"/>
  <c r="CJ321" i="1"/>
  <c r="CK321" i="1"/>
  <c r="CL321" i="1"/>
  <c r="CM321" i="1"/>
  <c r="CN321" i="1"/>
  <c r="CO321" i="1"/>
  <c r="CP321" i="1"/>
  <c r="CQ321" i="1"/>
  <c r="CR321" i="1"/>
  <c r="CS321" i="1"/>
  <c r="CT321" i="1"/>
  <c r="CU321" i="1"/>
  <c r="CV321" i="1"/>
  <c r="CW321" i="1"/>
  <c r="CX321" i="1"/>
  <c r="CY321" i="1"/>
  <c r="CZ321" i="1"/>
  <c r="DA321" i="1"/>
  <c r="DB321" i="1"/>
  <c r="DC321" i="1"/>
  <c r="DD321" i="1"/>
  <c r="DE321" i="1"/>
  <c r="DF321" i="1"/>
  <c r="DG321" i="1"/>
  <c r="DH321" i="1"/>
  <c r="DI321" i="1"/>
  <c r="DJ321" i="1"/>
  <c r="DK321" i="1"/>
  <c r="DL321" i="1"/>
  <c r="DM321" i="1"/>
  <c r="DN321" i="1"/>
  <c r="DO321" i="1"/>
  <c r="DP321" i="1"/>
  <c r="DQ321" i="1"/>
  <c r="DR321" i="1"/>
  <c r="DS321" i="1"/>
  <c r="DT321" i="1"/>
  <c r="DU321" i="1"/>
  <c r="DV321" i="1"/>
  <c r="DW321" i="1"/>
  <c r="DX321" i="1"/>
  <c r="DY321" i="1"/>
  <c r="DZ321" i="1"/>
  <c r="EA321" i="1"/>
  <c r="EB321" i="1"/>
  <c r="EC321" i="1"/>
  <c r="ED321" i="1"/>
  <c r="EE321" i="1"/>
  <c r="EF321" i="1"/>
  <c r="EG321" i="1"/>
  <c r="EH321" i="1"/>
  <c r="F322" i="1"/>
  <c r="H322" i="1"/>
  <c r="BK322" i="1"/>
  <c r="BL322" i="1"/>
  <c r="BM322" i="1"/>
  <c r="BN322" i="1"/>
  <c r="BO322" i="1"/>
  <c r="BP322" i="1"/>
  <c r="BQ322" i="1"/>
  <c r="BR322" i="1"/>
  <c r="BS322" i="1"/>
  <c r="BT322" i="1"/>
  <c r="BU322" i="1"/>
  <c r="BV322" i="1"/>
  <c r="BW322" i="1"/>
  <c r="BX322" i="1"/>
  <c r="BY322" i="1"/>
  <c r="BZ322" i="1"/>
  <c r="CA322" i="1"/>
  <c r="CB322" i="1"/>
  <c r="CC322" i="1"/>
  <c r="CD322" i="1"/>
  <c r="CE322" i="1"/>
  <c r="CF322" i="1"/>
  <c r="CG322" i="1"/>
  <c r="CH322" i="1"/>
  <c r="CI322" i="1"/>
  <c r="CJ322" i="1"/>
  <c r="CK322" i="1"/>
  <c r="CL322" i="1"/>
  <c r="CM322" i="1"/>
  <c r="CN322" i="1"/>
  <c r="CO322" i="1"/>
  <c r="CP322" i="1"/>
  <c r="CQ322" i="1"/>
  <c r="CR322" i="1"/>
  <c r="CS322" i="1"/>
  <c r="CT322" i="1"/>
  <c r="CU322" i="1"/>
  <c r="CV322" i="1"/>
  <c r="CW322" i="1"/>
  <c r="CX322" i="1"/>
  <c r="CY322" i="1"/>
  <c r="CZ322" i="1"/>
  <c r="DA322" i="1"/>
  <c r="DB322" i="1"/>
  <c r="DC322" i="1"/>
  <c r="DD322" i="1"/>
  <c r="DE322" i="1"/>
  <c r="DF322" i="1"/>
  <c r="DG322" i="1"/>
  <c r="DH322" i="1"/>
  <c r="DI322" i="1"/>
  <c r="DJ322" i="1"/>
  <c r="DK322" i="1"/>
  <c r="DL322" i="1"/>
  <c r="DM322" i="1"/>
  <c r="DN322" i="1"/>
  <c r="DO322" i="1"/>
  <c r="DP322" i="1"/>
  <c r="DQ322" i="1"/>
  <c r="DR322" i="1"/>
  <c r="DS322" i="1"/>
  <c r="DT322" i="1"/>
  <c r="DU322" i="1"/>
  <c r="DV322" i="1"/>
  <c r="DW322" i="1"/>
  <c r="DX322" i="1"/>
  <c r="DY322" i="1"/>
  <c r="DZ322" i="1"/>
  <c r="EA322" i="1"/>
  <c r="EB322" i="1"/>
  <c r="EC322" i="1"/>
  <c r="ED322" i="1"/>
  <c r="EE322" i="1"/>
  <c r="EF322" i="1"/>
  <c r="EG322" i="1"/>
  <c r="EH322" i="1"/>
  <c r="F323" i="1"/>
  <c r="H323" i="1"/>
  <c r="BL323" i="1"/>
  <c r="BM323" i="1"/>
  <c r="BN323" i="1"/>
  <c r="BO323" i="1"/>
  <c r="BP323" i="1"/>
  <c r="BQ323" i="1"/>
  <c r="BR323" i="1"/>
  <c r="BS323" i="1"/>
  <c r="BT323" i="1"/>
  <c r="BU323" i="1"/>
  <c r="BV323" i="1"/>
  <c r="BW323" i="1"/>
  <c r="BX323" i="1"/>
  <c r="BY323" i="1"/>
  <c r="BZ323" i="1"/>
  <c r="CA323" i="1"/>
  <c r="CB323" i="1"/>
  <c r="CC323" i="1"/>
  <c r="CD323" i="1"/>
  <c r="CE323" i="1"/>
  <c r="CF323" i="1"/>
  <c r="CG323" i="1"/>
  <c r="CH323" i="1"/>
  <c r="CI323" i="1"/>
  <c r="CJ323" i="1"/>
  <c r="CK323" i="1"/>
  <c r="CL323" i="1"/>
  <c r="CM323" i="1"/>
  <c r="CN323" i="1"/>
  <c r="CO323" i="1"/>
  <c r="CP323" i="1"/>
  <c r="CQ323" i="1"/>
  <c r="CR323" i="1"/>
  <c r="CS323" i="1"/>
  <c r="CT323" i="1"/>
  <c r="CU323" i="1"/>
  <c r="CV323" i="1"/>
  <c r="CW323" i="1"/>
  <c r="CX323" i="1"/>
  <c r="CY323" i="1"/>
  <c r="CZ323" i="1"/>
  <c r="DA323" i="1"/>
  <c r="DB323" i="1"/>
  <c r="DC323" i="1"/>
  <c r="DD323" i="1"/>
  <c r="DE323" i="1"/>
  <c r="DF323" i="1"/>
  <c r="DG323" i="1"/>
  <c r="DH323" i="1"/>
  <c r="DI323" i="1"/>
  <c r="DJ323" i="1"/>
  <c r="DK323" i="1"/>
  <c r="DL323" i="1"/>
  <c r="DM323" i="1"/>
  <c r="DN323" i="1"/>
  <c r="DO323" i="1"/>
  <c r="DP323" i="1"/>
  <c r="DQ323" i="1"/>
  <c r="DR323" i="1"/>
  <c r="DS323" i="1"/>
  <c r="DT323" i="1"/>
  <c r="DU323" i="1"/>
  <c r="DV323" i="1"/>
  <c r="DW323" i="1"/>
  <c r="DX323" i="1"/>
  <c r="DY323" i="1"/>
  <c r="DZ323" i="1"/>
  <c r="EA323" i="1"/>
  <c r="EB323" i="1"/>
  <c r="EC323" i="1"/>
  <c r="ED323" i="1"/>
  <c r="EE323" i="1"/>
  <c r="EF323" i="1"/>
  <c r="EG323" i="1"/>
  <c r="EH323" i="1"/>
  <c r="F324" i="1"/>
  <c r="H324" i="1"/>
  <c r="BM324" i="1"/>
  <c r="BN324" i="1"/>
  <c r="BO324" i="1"/>
  <c r="BP324" i="1"/>
  <c r="BQ324" i="1"/>
  <c r="BR324" i="1"/>
  <c r="BS324" i="1"/>
  <c r="BT324" i="1"/>
  <c r="BU324" i="1"/>
  <c r="BV324" i="1"/>
  <c r="BW324" i="1"/>
  <c r="BX324" i="1"/>
  <c r="BY324" i="1"/>
  <c r="BZ324" i="1"/>
  <c r="CA324" i="1"/>
  <c r="CB324" i="1"/>
  <c r="CC324" i="1"/>
  <c r="CD324" i="1"/>
  <c r="CE324" i="1"/>
  <c r="CF324" i="1"/>
  <c r="CG324" i="1"/>
  <c r="CH324" i="1"/>
  <c r="CI324" i="1"/>
  <c r="CJ324" i="1"/>
  <c r="CK324" i="1"/>
  <c r="CL324" i="1"/>
  <c r="CM324" i="1"/>
  <c r="CN324" i="1"/>
  <c r="CO324" i="1"/>
  <c r="CP324" i="1"/>
  <c r="CQ324" i="1"/>
  <c r="CR324" i="1"/>
  <c r="CS324" i="1"/>
  <c r="CT324" i="1"/>
  <c r="CU324" i="1"/>
  <c r="CV324" i="1"/>
  <c r="CW324" i="1"/>
  <c r="CX324" i="1"/>
  <c r="CY324" i="1"/>
  <c r="CZ324" i="1"/>
  <c r="DA324" i="1"/>
  <c r="DB324" i="1"/>
  <c r="DC324" i="1"/>
  <c r="DD324" i="1"/>
  <c r="DE324" i="1"/>
  <c r="DF324" i="1"/>
  <c r="DG324" i="1"/>
  <c r="DH324" i="1"/>
  <c r="DI324" i="1"/>
  <c r="DJ324" i="1"/>
  <c r="DK324" i="1"/>
  <c r="DL324" i="1"/>
  <c r="DM324" i="1"/>
  <c r="DN324" i="1"/>
  <c r="DO324" i="1"/>
  <c r="DP324" i="1"/>
  <c r="DQ324" i="1"/>
  <c r="DR324" i="1"/>
  <c r="DS324" i="1"/>
  <c r="DT324" i="1"/>
  <c r="DU324" i="1"/>
  <c r="DV324" i="1"/>
  <c r="DW324" i="1"/>
  <c r="DX324" i="1"/>
  <c r="DY324" i="1"/>
  <c r="DZ324" i="1"/>
  <c r="EA324" i="1"/>
  <c r="EB324" i="1"/>
  <c r="EC324" i="1"/>
  <c r="ED324" i="1"/>
  <c r="EE324" i="1"/>
  <c r="EF324" i="1"/>
  <c r="EG324" i="1"/>
  <c r="EH324" i="1"/>
  <c r="F325" i="1"/>
  <c r="H325" i="1"/>
  <c r="BN325" i="1"/>
  <c r="BO325" i="1"/>
  <c r="BP325" i="1"/>
  <c r="BQ325" i="1"/>
  <c r="BR325" i="1"/>
  <c r="BS325" i="1"/>
  <c r="BT325" i="1"/>
  <c r="BU325" i="1"/>
  <c r="BV325" i="1"/>
  <c r="BW325" i="1"/>
  <c r="BX325" i="1"/>
  <c r="BY325" i="1"/>
  <c r="BZ325" i="1"/>
  <c r="CA325" i="1"/>
  <c r="CB325" i="1"/>
  <c r="CC325" i="1"/>
  <c r="CD325" i="1"/>
  <c r="CE325" i="1"/>
  <c r="CF325" i="1"/>
  <c r="CG325" i="1"/>
  <c r="CH325" i="1"/>
  <c r="CI325" i="1"/>
  <c r="CJ325" i="1"/>
  <c r="CK325" i="1"/>
  <c r="CL325" i="1"/>
  <c r="CM325" i="1"/>
  <c r="CN325" i="1"/>
  <c r="CO325" i="1"/>
  <c r="CP325" i="1"/>
  <c r="CQ325" i="1"/>
  <c r="CR325" i="1"/>
  <c r="CS325" i="1"/>
  <c r="CT325" i="1"/>
  <c r="CU325" i="1"/>
  <c r="CV325" i="1"/>
  <c r="CW325" i="1"/>
  <c r="CX325" i="1"/>
  <c r="CY325" i="1"/>
  <c r="CZ325" i="1"/>
  <c r="DA325" i="1"/>
  <c r="DB325" i="1"/>
  <c r="DC325" i="1"/>
  <c r="DD325" i="1"/>
  <c r="DE325" i="1"/>
  <c r="DF325" i="1"/>
  <c r="DG325" i="1"/>
  <c r="DH325" i="1"/>
  <c r="DI325" i="1"/>
  <c r="DJ325" i="1"/>
  <c r="DK325" i="1"/>
  <c r="DL325" i="1"/>
  <c r="DM325" i="1"/>
  <c r="DN325" i="1"/>
  <c r="DO325" i="1"/>
  <c r="DP325" i="1"/>
  <c r="DQ325" i="1"/>
  <c r="DR325" i="1"/>
  <c r="DS325" i="1"/>
  <c r="DT325" i="1"/>
  <c r="DU325" i="1"/>
  <c r="DV325" i="1"/>
  <c r="DW325" i="1"/>
  <c r="DX325" i="1"/>
  <c r="DY325" i="1"/>
  <c r="DZ325" i="1"/>
  <c r="EA325" i="1"/>
  <c r="EB325" i="1"/>
  <c r="EC325" i="1"/>
  <c r="ED325" i="1"/>
  <c r="EE325" i="1"/>
  <c r="EF325" i="1"/>
  <c r="EG325" i="1"/>
  <c r="EH325" i="1"/>
  <c r="F326" i="1"/>
  <c r="H326" i="1"/>
  <c r="BO326" i="1"/>
  <c r="BP326" i="1"/>
  <c r="BQ326" i="1"/>
  <c r="BR326" i="1"/>
  <c r="BS326" i="1"/>
  <c r="BT326" i="1"/>
  <c r="BU326" i="1"/>
  <c r="BV326" i="1"/>
  <c r="BW326" i="1"/>
  <c r="BX326" i="1"/>
  <c r="BY326" i="1"/>
  <c r="BZ326" i="1"/>
  <c r="CA326" i="1"/>
  <c r="CB326" i="1"/>
  <c r="CC326" i="1"/>
  <c r="CD326" i="1"/>
  <c r="CE326" i="1"/>
  <c r="CF326" i="1"/>
  <c r="CG326" i="1"/>
  <c r="CH326" i="1"/>
  <c r="CI326" i="1"/>
  <c r="CJ326" i="1"/>
  <c r="CK326" i="1"/>
  <c r="CL326" i="1"/>
  <c r="CM326" i="1"/>
  <c r="CN326" i="1"/>
  <c r="CO326" i="1"/>
  <c r="CP326" i="1"/>
  <c r="CQ326" i="1"/>
  <c r="CR326" i="1"/>
  <c r="CS326" i="1"/>
  <c r="CT326" i="1"/>
  <c r="CU326" i="1"/>
  <c r="CV326" i="1"/>
  <c r="CW326" i="1"/>
  <c r="CX326" i="1"/>
  <c r="CY326" i="1"/>
  <c r="CZ326" i="1"/>
  <c r="DA326" i="1"/>
  <c r="DB326" i="1"/>
  <c r="DC326" i="1"/>
  <c r="DD326" i="1"/>
  <c r="DE326" i="1"/>
  <c r="DF326" i="1"/>
  <c r="DG326" i="1"/>
  <c r="DH326" i="1"/>
  <c r="DI326" i="1"/>
  <c r="DJ326" i="1"/>
  <c r="DK326" i="1"/>
  <c r="DL326" i="1"/>
  <c r="DM326" i="1"/>
  <c r="DN326" i="1"/>
  <c r="DO326" i="1"/>
  <c r="DP326" i="1"/>
  <c r="DQ326" i="1"/>
  <c r="DR326" i="1"/>
  <c r="DS326" i="1"/>
  <c r="DT326" i="1"/>
  <c r="DU326" i="1"/>
  <c r="DV326" i="1"/>
  <c r="DW326" i="1"/>
  <c r="DX326" i="1"/>
  <c r="DY326" i="1"/>
  <c r="DZ326" i="1"/>
  <c r="EA326" i="1"/>
  <c r="EB326" i="1"/>
  <c r="EC326" i="1"/>
  <c r="ED326" i="1"/>
  <c r="EE326" i="1"/>
  <c r="EF326" i="1"/>
  <c r="EG326" i="1"/>
  <c r="EH326" i="1"/>
  <c r="F327" i="1"/>
  <c r="H327" i="1"/>
  <c r="BP327" i="1"/>
  <c r="BQ327" i="1"/>
  <c r="BR327" i="1"/>
  <c r="BS327" i="1"/>
  <c r="BT327" i="1"/>
  <c r="BU327" i="1"/>
  <c r="BV327" i="1"/>
  <c r="BW327" i="1"/>
  <c r="BX327" i="1"/>
  <c r="BY327" i="1"/>
  <c r="BZ327" i="1"/>
  <c r="CA327" i="1"/>
  <c r="CB327" i="1"/>
  <c r="CC327" i="1"/>
  <c r="CD327" i="1"/>
  <c r="CE327" i="1"/>
  <c r="CF327" i="1"/>
  <c r="CG327" i="1"/>
  <c r="CH327" i="1"/>
  <c r="CI327" i="1"/>
  <c r="CJ327" i="1"/>
  <c r="CK327" i="1"/>
  <c r="CL327" i="1"/>
  <c r="CM327" i="1"/>
  <c r="CN327" i="1"/>
  <c r="CO327" i="1"/>
  <c r="CP327" i="1"/>
  <c r="CQ327" i="1"/>
  <c r="CR327" i="1"/>
  <c r="CS327" i="1"/>
  <c r="CT327" i="1"/>
  <c r="CU327" i="1"/>
  <c r="CV327" i="1"/>
  <c r="CW327" i="1"/>
  <c r="CX327" i="1"/>
  <c r="CY327" i="1"/>
  <c r="CZ327" i="1"/>
  <c r="DA327" i="1"/>
  <c r="DB327" i="1"/>
  <c r="DC327" i="1"/>
  <c r="DD327" i="1"/>
  <c r="DE327" i="1"/>
  <c r="DF327" i="1"/>
  <c r="DG327" i="1"/>
  <c r="DH327" i="1"/>
  <c r="DI327" i="1"/>
  <c r="DJ327" i="1"/>
  <c r="DK327" i="1"/>
  <c r="DL327" i="1"/>
  <c r="DM327" i="1"/>
  <c r="DN327" i="1"/>
  <c r="DO327" i="1"/>
  <c r="DP327" i="1"/>
  <c r="DQ327" i="1"/>
  <c r="DR327" i="1"/>
  <c r="DS327" i="1"/>
  <c r="DT327" i="1"/>
  <c r="DU327" i="1"/>
  <c r="DV327" i="1"/>
  <c r="DW327" i="1"/>
  <c r="DX327" i="1"/>
  <c r="DY327" i="1"/>
  <c r="DZ327" i="1"/>
  <c r="EA327" i="1"/>
  <c r="EB327" i="1"/>
  <c r="EC327" i="1"/>
  <c r="ED327" i="1"/>
  <c r="EE327" i="1"/>
  <c r="EF327" i="1"/>
  <c r="EG327" i="1"/>
  <c r="EH327" i="1"/>
  <c r="F328" i="1"/>
  <c r="H328" i="1"/>
  <c r="BQ328" i="1"/>
  <c r="BR328" i="1"/>
  <c r="BS328" i="1"/>
  <c r="BT328" i="1"/>
  <c r="BU328" i="1"/>
  <c r="BV328" i="1"/>
  <c r="BW328" i="1"/>
  <c r="BX328" i="1"/>
  <c r="BY328" i="1"/>
  <c r="BZ328" i="1"/>
  <c r="CA328" i="1"/>
  <c r="CB328" i="1"/>
  <c r="CC328" i="1"/>
  <c r="CD328" i="1"/>
  <c r="CE328" i="1"/>
  <c r="CF328" i="1"/>
  <c r="CG328" i="1"/>
  <c r="CH328" i="1"/>
  <c r="CI328" i="1"/>
  <c r="CJ328" i="1"/>
  <c r="CK328" i="1"/>
  <c r="CL328" i="1"/>
  <c r="CM328" i="1"/>
  <c r="CN328" i="1"/>
  <c r="CO328" i="1"/>
  <c r="CP328" i="1"/>
  <c r="CQ328" i="1"/>
  <c r="CR328" i="1"/>
  <c r="CS328" i="1"/>
  <c r="CT328" i="1"/>
  <c r="CU328" i="1"/>
  <c r="CV328" i="1"/>
  <c r="CW328" i="1"/>
  <c r="CX328" i="1"/>
  <c r="CY328" i="1"/>
  <c r="CZ328" i="1"/>
  <c r="DA328" i="1"/>
  <c r="DB328" i="1"/>
  <c r="DC328" i="1"/>
  <c r="DD328" i="1"/>
  <c r="DE328" i="1"/>
  <c r="DF328" i="1"/>
  <c r="DG328" i="1"/>
  <c r="DH328" i="1"/>
  <c r="DI328" i="1"/>
  <c r="DJ328" i="1"/>
  <c r="DK328" i="1"/>
  <c r="DL328" i="1"/>
  <c r="DM328" i="1"/>
  <c r="DN328" i="1"/>
  <c r="DO328" i="1"/>
  <c r="DP328" i="1"/>
  <c r="DQ328" i="1"/>
  <c r="DR328" i="1"/>
  <c r="DS328" i="1"/>
  <c r="DT328" i="1"/>
  <c r="DU328" i="1"/>
  <c r="DV328" i="1"/>
  <c r="DW328" i="1"/>
  <c r="DX328" i="1"/>
  <c r="DY328" i="1"/>
  <c r="DZ328" i="1"/>
  <c r="EA328" i="1"/>
  <c r="EB328" i="1"/>
  <c r="EC328" i="1"/>
  <c r="ED328" i="1"/>
  <c r="EE328" i="1"/>
  <c r="EF328" i="1"/>
  <c r="EG328" i="1"/>
  <c r="EH328" i="1"/>
  <c r="F329" i="1"/>
  <c r="H329" i="1"/>
  <c r="BR329" i="1"/>
  <c r="BS329" i="1"/>
  <c r="BT329" i="1"/>
  <c r="BU329" i="1"/>
  <c r="BV329" i="1"/>
  <c r="BW329" i="1"/>
  <c r="BX329" i="1"/>
  <c r="BY329" i="1"/>
  <c r="BZ329" i="1"/>
  <c r="CA329" i="1"/>
  <c r="CB329" i="1"/>
  <c r="CC329" i="1"/>
  <c r="CD329" i="1"/>
  <c r="CE329" i="1"/>
  <c r="CF329" i="1"/>
  <c r="CG329" i="1"/>
  <c r="CH329" i="1"/>
  <c r="CI329" i="1"/>
  <c r="CJ329" i="1"/>
  <c r="CK329" i="1"/>
  <c r="CL329" i="1"/>
  <c r="CM329" i="1"/>
  <c r="CN329" i="1"/>
  <c r="CO329" i="1"/>
  <c r="CP329" i="1"/>
  <c r="CQ329" i="1"/>
  <c r="CR329" i="1"/>
  <c r="CS329" i="1"/>
  <c r="CT329" i="1"/>
  <c r="CU329" i="1"/>
  <c r="CV329" i="1"/>
  <c r="CW329" i="1"/>
  <c r="CX329" i="1"/>
  <c r="CY329" i="1"/>
  <c r="CZ329" i="1"/>
  <c r="DA329" i="1"/>
  <c r="DB329" i="1"/>
  <c r="DC329" i="1"/>
  <c r="DD329" i="1"/>
  <c r="DE329" i="1"/>
  <c r="DF329" i="1"/>
  <c r="DG329" i="1"/>
  <c r="DH329" i="1"/>
  <c r="DI329" i="1"/>
  <c r="DJ329" i="1"/>
  <c r="DK329" i="1"/>
  <c r="DL329" i="1"/>
  <c r="DM329" i="1"/>
  <c r="DN329" i="1"/>
  <c r="DO329" i="1"/>
  <c r="DP329" i="1"/>
  <c r="DQ329" i="1"/>
  <c r="DR329" i="1"/>
  <c r="DS329" i="1"/>
  <c r="DT329" i="1"/>
  <c r="DU329" i="1"/>
  <c r="DV329" i="1"/>
  <c r="DW329" i="1"/>
  <c r="DX329" i="1"/>
  <c r="DY329" i="1"/>
  <c r="DZ329" i="1"/>
  <c r="EA329" i="1"/>
  <c r="EB329" i="1"/>
  <c r="EC329" i="1"/>
  <c r="ED329" i="1"/>
  <c r="EE329" i="1"/>
  <c r="EF329" i="1"/>
  <c r="EG329" i="1"/>
  <c r="EH329" i="1"/>
  <c r="F330" i="1"/>
  <c r="H330" i="1"/>
  <c r="BS330" i="1"/>
  <c r="BT330" i="1"/>
  <c r="BU330" i="1"/>
  <c r="BV330" i="1"/>
  <c r="BW330" i="1"/>
  <c r="BX330" i="1"/>
  <c r="BY330" i="1"/>
  <c r="BZ330" i="1"/>
  <c r="CA330" i="1"/>
  <c r="CB330" i="1"/>
  <c r="CC330" i="1"/>
  <c r="CD330" i="1"/>
  <c r="CE330" i="1"/>
  <c r="CF330" i="1"/>
  <c r="CG330" i="1"/>
  <c r="CH330" i="1"/>
  <c r="CI330" i="1"/>
  <c r="CJ330" i="1"/>
  <c r="CK330" i="1"/>
  <c r="CL330" i="1"/>
  <c r="CM330" i="1"/>
  <c r="CN330" i="1"/>
  <c r="CO330" i="1"/>
  <c r="CP330" i="1"/>
  <c r="CQ330" i="1"/>
  <c r="CR330" i="1"/>
  <c r="CS330" i="1"/>
  <c r="CT330" i="1"/>
  <c r="CU330" i="1"/>
  <c r="CV330" i="1"/>
  <c r="CW330" i="1"/>
  <c r="CX330" i="1"/>
  <c r="CY330" i="1"/>
  <c r="CZ330" i="1"/>
  <c r="DA330" i="1"/>
  <c r="DB330" i="1"/>
  <c r="DC330" i="1"/>
  <c r="DD330" i="1"/>
  <c r="DE330" i="1"/>
  <c r="DF330" i="1"/>
  <c r="DG330" i="1"/>
  <c r="DH330" i="1"/>
  <c r="DI330" i="1"/>
  <c r="DJ330" i="1"/>
  <c r="DK330" i="1"/>
  <c r="DL330" i="1"/>
  <c r="DM330" i="1"/>
  <c r="DN330" i="1"/>
  <c r="DO330" i="1"/>
  <c r="DP330" i="1"/>
  <c r="DQ330" i="1"/>
  <c r="DR330" i="1"/>
  <c r="DS330" i="1"/>
  <c r="DT330" i="1"/>
  <c r="DU330" i="1"/>
  <c r="DV330" i="1"/>
  <c r="DW330" i="1"/>
  <c r="DX330" i="1"/>
  <c r="DY330" i="1"/>
  <c r="DZ330" i="1"/>
  <c r="EA330" i="1"/>
  <c r="EB330" i="1"/>
  <c r="EC330" i="1"/>
  <c r="ED330" i="1"/>
  <c r="EE330" i="1"/>
  <c r="EF330" i="1"/>
  <c r="EG330" i="1"/>
  <c r="EH330" i="1"/>
  <c r="F331" i="1"/>
  <c r="H331" i="1"/>
  <c r="BT331" i="1"/>
  <c r="BU331" i="1"/>
  <c r="BV331" i="1"/>
  <c r="BW331" i="1"/>
  <c r="BX331" i="1"/>
  <c r="BY331" i="1"/>
  <c r="BZ331" i="1"/>
  <c r="CA331" i="1"/>
  <c r="CB331" i="1"/>
  <c r="CC331" i="1"/>
  <c r="CD331" i="1"/>
  <c r="CE331" i="1"/>
  <c r="CF331" i="1"/>
  <c r="CG331" i="1"/>
  <c r="CH331" i="1"/>
  <c r="CI331" i="1"/>
  <c r="CJ331" i="1"/>
  <c r="CK331" i="1"/>
  <c r="CL331" i="1"/>
  <c r="CM331" i="1"/>
  <c r="CN331" i="1"/>
  <c r="CO331" i="1"/>
  <c r="CP331" i="1"/>
  <c r="CQ331" i="1"/>
  <c r="CR331" i="1"/>
  <c r="CS331" i="1"/>
  <c r="CT331" i="1"/>
  <c r="CU331" i="1"/>
  <c r="CV331" i="1"/>
  <c r="CW331" i="1"/>
  <c r="CX331" i="1"/>
  <c r="CY331" i="1"/>
  <c r="CZ331" i="1"/>
  <c r="DA331" i="1"/>
  <c r="DB331" i="1"/>
  <c r="DC331" i="1"/>
  <c r="DD331" i="1"/>
  <c r="DE331" i="1"/>
  <c r="DF331" i="1"/>
  <c r="DG331" i="1"/>
  <c r="DH331" i="1"/>
  <c r="DI331" i="1"/>
  <c r="DJ331" i="1"/>
  <c r="DK331" i="1"/>
  <c r="DL331" i="1"/>
  <c r="DM331" i="1"/>
  <c r="DN331" i="1"/>
  <c r="DO331" i="1"/>
  <c r="DP331" i="1"/>
  <c r="DQ331" i="1"/>
  <c r="DR331" i="1"/>
  <c r="DS331" i="1"/>
  <c r="DT331" i="1"/>
  <c r="DU331" i="1"/>
  <c r="DV331" i="1"/>
  <c r="DW331" i="1"/>
  <c r="DX331" i="1"/>
  <c r="DY331" i="1"/>
  <c r="DZ331" i="1"/>
  <c r="EA331" i="1"/>
  <c r="EB331" i="1"/>
  <c r="EC331" i="1"/>
  <c r="ED331" i="1"/>
  <c r="EE331" i="1"/>
  <c r="EF331" i="1"/>
  <c r="EG331" i="1"/>
  <c r="EH331" i="1"/>
  <c r="F332" i="1"/>
  <c r="H332" i="1"/>
  <c r="BU332" i="1"/>
  <c r="BV332" i="1"/>
  <c r="BW332" i="1"/>
  <c r="BX332" i="1"/>
  <c r="BY332" i="1"/>
  <c r="BZ332" i="1"/>
  <c r="CA332" i="1"/>
  <c r="CB332" i="1"/>
  <c r="CC332" i="1"/>
  <c r="CD332" i="1"/>
  <c r="CE332" i="1"/>
  <c r="CF332" i="1"/>
  <c r="CG332" i="1"/>
  <c r="CH332" i="1"/>
  <c r="CI332" i="1"/>
  <c r="CJ332" i="1"/>
  <c r="CK332" i="1"/>
  <c r="CL332" i="1"/>
  <c r="CM332" i="1"/>
  <c r="CN332" i="1"/>
  <c r="CO332" i="1"/>
  <c r="CP332" i="1"/>
  <c r="CQ332" i="1"/>
  <c r="CR332" i="1"/>
  <c r="CS332" i="1"/>
  <c r="CT332" i="1"/>
  <c r="CU332" i="1"/>
  <c r="CV332" i="1"/>
  <c r="CW332" i="1"/>
  <c r="CX332" i="1"/>
  <c r="CY332" i="1"/>
  <c r="CZ332" i="1"/>
  <c r="DA332" i="1"/>
  <c r="DB332" i="1"/>
  <c r="DC332" i="1"/>
  <c r="DD332" i="1"/>
  <c r="DE332" i="1"/>
  <c r="DF332" i="1"/>
  <c r="DG332" i="1"/>
  <c r="DH332" i="1"/>
  <c r="DI332" i="1"/>
  <c r="DJ332" i="1"/>
  <c r="DK332" i="1"/>
  <c r="DL332" i="1"/>
  <c r="DM332" i="1"/>
  <c r="DN332" i="1"/>
  <c r="DO332" i="1"/>
  <c r="DP332" i="1"/>
  <c r="DQ332" i="1"/>
  <c r="DR332" i="1"/>
  <c r="DS332" i="1"/>
  <c r="DT332" i="1"/>
  <c r="DU332" i="1"/>
  <c r="DV332" i="1"/>
  <c r="DW332" i="1"/>
  <c r="DX332" i="1"/>
  <c r="DY332" i="1"/>
  <c r="DZ332" i="1"/>
  <c r="EA332" i="1"/>
  <c r="EB332" i="1"/>
  <c r="EC332" i="1"/>
  <c r="ED332" i="1"/>
  <c r="EE332" i="1"/>
  <c r="EF332" i="1"/>
  <c r="EG332" i="1"/>
  <c r="EH332" i="1"/>
  <c r="F333" i="1"/>
  <c r="H333" i="1"/>
  <c r="BV333" i="1"/>
  <c r="BW333" i="1"/>
  <c r="BX333" i="1"/>
  <c r="BY333" i="1"/>
  <c r="BZ333" i="1"/>
  <c r="CA333" i="1"/>
  <c r="CB333" i="1"/>
  <c r="CC333" i="1"/>
  <c r="CD333" i="1"/>
  <c r="CE333" i="1"/>
  <c r="CF333" i="1"/>
  <c r="CG333" i="1"/>
  <c r="CH333" i="1"/>
  <c r="CI333" i="1"/>
  <c r="CJ333" i="1"/>
  <c r="CK333" i="1"/>
  <c r="CL333" i="1"/>
  <c r="CM333" i="1"/>
  <c r="CN333" i="1"/>
  <c r="CO333" i="1"/>
  <c r="CP333" i="1"/>
  <c r="CQ333" i="1"/>
  <c r="CR333" i="1"/>
  <c r="CS333" i="1"/>
  <c r="CT333" i="1"/>
  <c r="CU333" i="1"/>
  <c r="CV333" i="1"/>
  <c r="CW333" i="1"/>
  <c r="CX333" i="1"/>
  <c r="CY333" i="1"/>
  <c r="CZ333" i="1"/>
  <c r="DA333" i="1"/>
  <c r="DB333" i="1"/>
  <c r="DC333" i="1"/>
  <c r="DD333" i="1"/>
  <c r="DE333" i="1"/>
  <c r="DF333" i="1"/>
  <c r="DG333" i="1"/>
  <c r="DH333" i="1"/>
  <c r="DI333" i="1"/>
  <c r="DJ333" i="1"/>
  <c r="DK333" i="1"/>
  <c r="DL333" i="1"/>
  <c r="DM333" i="1"/>
  <c r="DN333" i="1"/>
  <c r="DO333" i="1"/>
  <c r="DP333" i="1"/>
  <c r="DQ333" i="1"/>
  <c r="DR333" i="1"/>
  <c r="DS333" i="1"/>
  <c r="DT333" i="1"/>
  <c r="DU333" i="1"/>
  <c r="DV333" i="1"/>
  <c r="DW333" i="1"/>
  <c r="DX333" i="1"/>
  <c r="DY333" i="1"/>
  <c r="DZ333" i="1"/>
  <c r="EA333" i="1"/>
  <c r="EB333" i="1"/>
  <c r="EC333" i="1"/>
  <c r="ED333" i="1"/>
  <c r="EE333" i="1"/>
  <c r="EF333" i="1"/>
  <c r="EG333" i="1"/>
  <c r="EH333" i="1"/>
  <c r="F334" i="1"/>
  <c r="H334" i="1"/>
  <c r="BW334" i="1"/>
  <c r="BX334" i="1"/>
  <c r="BY334" i="1"/>
  <c r="BZ334" i="1"/>
  <c r="CA334" i="1"/>
  <c r="CB334" i="1"/>
  <c r="CC334" i="1"/>
  <c r="CD334" i="1"/>
  <c r="CE334" i="1"/>
  <c r="CF334" i="1"/>
  <c r="CG334" i="1"/>
  <c r="CH334" i="1"/>
  <c r="CI334" i="1"/>
  <c r="CJ334" i="1"/>
  <c r="CK334" i="1"/>
  <c r="CL334" i="1"/>
  <c r="CM334" i="1"/>
  <c r="CN334" i="1"/>
  <c r="CO334" i="1"/>
  <c r="CP334" i="1"/>
  <c r="CQ334" i="1"/>
  <c r="CR334" i="1"/>
  <c r="CS334" i="1"/>
  <c r="CT334" i="1"/>
  <c r="CU334" i="1"/>
  <c r="CV334" i="1"/>
  <c r="CW334" i="1"/>
  <c r="CX334" i="1"/>
  <c r="CY334" i="1"/>
  <c r="CZ334" i="1"/>
  <c r="DA334" i="1"/>
  <c r="DB334" i="1"/>
  <c r="DC334" i="1"/>
  <c r="DD334" i="1"/>
  <c r="DE334" i="1"/>
  <c r="DF334" i="1"/>
  <c r="DG334" i="1"/>
  <c r="DH334" i="1"/>
  <c r="DI334" i="1"/>
  <c r="DJ334" i="1"/>
  <c r="DK334" i="1"/>
  <c r="DL334" i="1"/>
  <c r="DM334" i="1"/>
  <c r="DN334" i="1"/>
  <c r="DO334" i="1"/>
  <c r="DP334" i="1"/>
  <c r="DQ334" i="1"/>
  <c r="DR334" i="1"/>
  <c r="DS334" i="1"/>
  <c r="DT334" i="1"/>
  <c r="DU334" i="1"/>
  <c r="DV334" i="1"/>
  <c r="DW334" i="1"/>
  <c r="DX334" i="1"/>
  <c r="DY334" i="1"/>
  <c r="DZ334" i="1"/>
  <c r="EA334" i="1"/>
  <c r="EB334" i="1"/>
  <c r="EC334" i="1"/>
  <c r="ED334" i="1"/>
  <c r="EE334" i="1"/>
  <c r="EF334" i="1"/>
  <c r="EG334" i="1"/>
  <c r="EH334" i="1"/>
  <c r="F335" i="1"/>
  <c r="H335" i="1"/>
  <c r="BX335" i="1"/>
  <c r="BY335" i="1"/>
  <c r="BZ335" i="1"/>
  <c r="CA335" i="1"/>
  <c r="CB335" i="1"/>
  <c r="CC335" i="1"/>
  <c r="CD335" i="1"/>
  <c r="CE335" i="1"/>
  <c r="CF335" i="1"/>
  <c r="CG335" i="1"/>
  <c r="CH335" i="1"/>
  <c r="CI335" i="1"/>
  <c r="CJ335" i="1"/>
  <c r="CK335" i="1"/>
  <c r="CL335" i="1"/>
  <c r="CM335" i="1"/>
  <c r="CN335" i="1"/>
  <c r="CO335" i="1"/>
  <c r="CP335" i="1"/>
  <c r="CQ335" i="1"/>
  <c r="CR335" i="1"/>
  <c r="CS335" i="1"/>
  <c r="CT335" i="1"/>
  <c r="CU335" i="1"/>
  <c r="CV335" i="1"/>
  <c r="CW335" i="1"/>
  <c r="CX335" i="1"/>
  <c r="CY335" i="1"/>
  <c r="CZ335" i="1"/>
  <c r="DA335" i="1"/>
  <c r="DB335" i="1"/>
  <c r="DC335" i="1"/>
  <c r="DD335" i="1"/>
  <c r="DE335" i="1"/>
  <c r="DF335" i="1"/>
  <c r="DG335" i="1"/>
  <c r="DH335" i="1"/>
  <c r="DI335" i="1"/>
  <c r="DJ335" i="1"/>
  <c r="DK335" i="1"/>
  <c r="DL335" i="1"/>
  <c r="DM335" i="1"/>
  <c r="DN335" i="1"/>
  <c r="DO335" i="1"/>
  <c r="DP335" i="1"/>
  <c r="DQ335" i="1"/>
  <c r="DR335" i="1"/>
  <c r="DS335" i="1"/>
  <c r="DT335" i="1"/>
  <c r="DU335" i="1"/>
  <c r="DV335" i="1"/>
  <c r="DW335" i="1"/>
  <c r="DX335" i="1"/>
  <c r="DY335" i="1"/>
  <c r="DZ335" i="1"/>
  <c r="EA335" i="1"/>
  <c r="EB335" i="1"/>
  <c r="EC335" i="1"/>
  <c r="ED335" i="1"/>
  <c r="EE335" i="1"/>
  <c r="EF335" i="1"/>
  <c r="EG335" i="1"/>
  <c r="EH335" i="1"/>
  <c r="F336" i="1"/>
  <c r="H336" i="1"/>
  <c r="BY336" i="1"/>
  <c r="BZ336" i="1"/>
  <c r="CA336" i="1"/>
  <c r="CB336" i="1"/>
  <c r="CC336" i="1"/>
  <c r="CD336" i="1"/>
  <c r="CE336" i="1"/>
  <c r="CF336" i="1"/>
  <c r="CG336" i="1"/>
  <c r="CH336" i="1"/>
  <c r="CI336" i="1"/>
  <c r="CJ336" i="1"/>
  <c r="CK336" i="1"/>
  <c r="CL336" i="1"/>
  <c r="CM336" i="1"/>
  <c r="CN336" i="1"/>
  <c r="CO336" i="1"/>
  <c r="CP336" i="1"/>
  <c r="CQ336" i="1"/>
  <c r="CR336" i="1"/>
  <c r="CS336" i="1"/>
  <c r="CT336" i="1"/>
  <c r="CU336" i="1"/>
  <c r="CV336" i="1"/>
  <c r="CW336" i="1"/>
  <c r="CX336" i="1"/>
  <c r="CY336" i="1"/>
  <c r="CZ336" i="1"/>
  <c r="DA336" i="1"/>
  <c r="DB336" i="1"/>
  <c r="DC336" i="1"/>
  <c r="DD336" i="1"/>
  <c r="DE336" i="1"/>
  <c r="DF336" i="1"/>
  <c r="DG336" i="1"/>
  <c r="DH336" i="1"/>
  <c r="DI336" i="1"/>
  <c r="DJ336" i="1"/>
  <c r="DK336" i="1"/>
  <c r="DL336" i="1"/>
  <c r="DM336" i="1"/>
  <c r="DN336" i="1"/>
  <c r="DO336" i="1"/>
  <c r="DP336" i="1"/>
  <c r="DQ336" i="1"/>
  <c r="DR336" i="1"/>
  <c r="DS336" i="1"/>
  <c r="DT336" i="1"/>
  <c r="DU336" i="1"/>
  <c r="DV336" i="1"/>
  <c r="DW336" i="1"/>
  <c r="DX336" i="1"/>
  <c r="DY336" i="1"/>
  <c r="DZ336" i="1"/>
  <c r="EA336" i="1"/>
  <c r="EB336" i="1"/>
  <c r="EC336" i="1"/>
  <c r="ED336" i="1"/>
  <c r="EE336" i="1"/>
  <c r="EF336" i="1"/>
  <c r="EG336" i="1"/>
  <c r="EH336" i="1"/>
  <c r="F337" i="1"/>
  <c r="H337" i="1"/>
  <c r="BZ337" i="1"/>
  <c r="CA337" i="1"/>
  <c r="CB337" i="1"/>
  <c r="CC337" i="1"/>
  <c r="CD337" i="1"/>
  <c r="CE337" i="1"/>
  <c r="CF337" i="1"/>
  <c r="CG337" i="1"/>
  <c r="CH337" i="1"/>
  <c r="CI337" i="1"/>
  <c r="CJ337" i="1"/>
  <c r="CK337" i="1"/>
  <c r="CL337" i="1"/>
  <c r="CM337" i="1"/>
  <c r="CN337" i="1"/>
  <c r="CO337" i="1"/>
  <c r="CP337" i="1"/>
  <c r="CQ337" i="1"/>
  <c r="CR337" i="1"/>
  <c r="CS337" i="1"/>
  <c r="CT337" i="1"/>
  <c r="CU337" i="1"/>
  <c r="CV337" i="1"/>
  <c r="CW337" i="1"/>
  <c r="CX337" i="1"/>
  <c r="CY337" i="1"/>
  <c r="CZ337" i="1"/>
  <c r="DA337" i="1"/>
  <c r="DB337" i="1"/>
  <c r="DC337" i="1"/>
  <c r="DD337" i="1"/>
  <c r="DE337" i="1"/>
  <c r="DF337" i="1"/>
  <c r="DG337" i="1"/>
  <c r="DH337" i="1"/>
  <c r="DI337" i="1"/>
  <c r="DJ337" i="1"/>
  <c r="DK337" i="1"/>
  <c r="DL337" i="1"/>
  <c r="DM337" i="1"/>
  <c r="DN337" i="1"/>
  <c r="DO337" i="1"/>
  <c r="DP337" i="1"/>
  <c r="DQ337" i="1"/>
  <c r="DR337" i="1"/>
  <c r="DS337" i="1"/>
  <c r="DT337" i="1"/>
  <c r="DU337" i="1"/>
  <c r="DV337" i="1"/>
  <c r="DW337" i="1"/>
  <c r="DX337" i="1"/>
  <c r="DY337" i="1"/>
  <c r="DZ337" i="1"/>
  <c r="EA337" i="1"/>
  <c r="EB337" i="1"/>
  <c r="EC337" i="1"/>
  <c r="ED337" i="1"/>
  <c r="EE337" i="1"/>
  <c r="EF337" i="1"/>
  <c r="EG337" i="1"/>
  <c r="EH337" i="1"/>
  <c r="F338" i="1"/>
  <c r="H338" i="1"/>
  <c r="CA338" i="1"/>
  <c r="CB338" i="1"/>
  <c r="CC338" i="1"/>
  <c r="CD338" i="1"/>
  <c r="CE338" i="1"/>
  <c r="CF338" i="1"/>
  <c r="CG338" i="1"/>
  <c r="CH338" i="1"/>
  <c r="CI338" i="1"/>
  <c r="CJ338" i="1"/>
  <c r="CK338" i="1"/>
  <c r="CL338" i="1"/>
  <c r="CM338" i="1"/>
  <c r="CN338" i="1"/>
  <c r="CO338" i="1"/>
  <c r="CP338" i="1"/>
  <c r="CQ338" i="1"/>
  <c r="CR338" i="1"/>
  <c r="CS338" i="1"/>
  <c r="CT338" i="1"/>
  <c r="CU338" i="1"/>
  <c r="CV338" i="1"/>
  <c r="CW338" i="1"/>
  <c r="CX338" i="1"/>
  <c r="CY338" i="1"/>
  <c r="CZ338" i="1"/>
  <c r="DA338" i="1"/>
  <c r="DB338" i="1"/>
  <c r="DC338" i="1"/>
  <c r="DD338" i="1"/>
  <c r="DE338" i="1"/>
  <c r="DF338" i="1"/>
  <c r="DG338" i="1"/>
  <c r="DH338" i="1"/>
  <c r="DI338" i="1"/>
  <c r="DJ338" i="1"/>
  <c r="DK338" i="1"/>
  <c r="DL338" i="1"/>
  <c r="DM338" i="1"/>
  <c r="DN338" i="1"/>
  <c r="DO338" i="1"/>
  <c r="DP338" i="1"/>
  <c r="DQ338" i="1"/>
  <c r="DR338" i="1"/>
  <c r="DS338" i="1"/>
  <c r="DT338" i="1"/>
  <c r="DU338" i="1"/>
  <c r="DV338" i="1"/>
  <c r="DW338" i="1"/>
  <c r="DX338" i="1"/>
  <c r="DY338" i="1"/>
  <c r="DZ338" i="1"/>
  <c r="EA338" i="1"/>
  <c r="EB338" i="1"/>
  <c r="EC338" i="1"/>
  <c r="ED338" i="1"/>
  <c r="EE338" i="1"/>
  <c r="EF338" i="1"/>
  <c r="EG338" i="1"/>
  <c r="EH338" i="1"/>
  <c r="F339" i="1"/>
  <c r="H339" i="1"/>
  <c r="CB339" i="1"/>
  <c r="CC339" i="1"/>
  <c r="CD339" i="1"/>
  <c r="CE339" i="1"/>
  <c r="CF339" i="1"/>
  <c r="CG339" i="1"/>
  <c r="CH339" i="1"/>
  <c r="CI339" i="1"/>
  <c r="CJ339" i="1"/>
  <c r="CK339" i="1"/>
  <c r="CL339" i="1"/>
  <c r="CM339" i="1"/>
  <c r="CN339" i="1"/>
  <c r="CO339" i="1"/>
  <c r="CP339" i="1"/>
  <c r="CQ339" i="1"/>
  <c r="CR339" i="1"/>
  <c r="CS339" i="1"/>
  <c r="CT339" i="1"/>
  <c r="CU339" i="1"/>
  <c r="CV339" i="1"/>
  <c r="CW339" i="1"/>
  <c r="CX339" i="1"/>
  <c r="CY339" i="1"/>
  <c r="CZ339" i="1"/>
  <c r="DA339" i="1"/>
  <c r="DB339" i="1"/>
  <c r="DC339" i="1"/>
  <c r="DD339" i="1"/>
  <c r="DE339" i="1"/>
  <c r="DF339" i="1"/>
  <c r="DG339" i="1"/>
  <c r="DH339" i="1"/>
  <c r="DI339" i="1"/>
  <c r="DJ339" i="1"/>
  <c r="DK339" i="1"/>
  <c r="DL339" i="1"/>
  <c r="DM339" i="1"/>
  <c r="DN339" i="1"/>
  <c r="DO339" i="1"/>
  <c r="DP339" i="1"/>
  <c r="DQ339" i="1"/>
  <c r="DR339" i="1"/>
  <c r="DS339" i="1"/>
  <c r="DT339" i="1"/>
  <c r="DU339" i="1"/>
  <c r="DV339" i="1"/>
  <c r="DW339" i="1"/>
  <c r="DX339" i="1"/>
  <c r="DY339" i="1"/>
  <c r="DZ339" i="1"/>
  <c r="EA339" i="1"/>
  <c r="EB339" i="1"/>
  <c r="EC339" i="1"/>
  <c r="ED339" i="1"/>
  <c r="EE339" i="1"/>
  <c r="EF339" i="1"/>
  <c r="EG339" i="1"/>
  <c r="EH339" i="1"/>
  <c r="F340" i="1"/>
  <c r="H340" i="1"/>
  <c r="CC340" i="1"/>
  <c r="CD340" i="1"/>
  <c r="CE340" i="1"/>
  <c r="CF340" i="1"/>
  <c r="CG340" i="1"/>
  <c r="CH340" i="1"/>
  <c r="CI340" i="1"/>
  <c r="CJ340" i="1"/>
  <c r="CK340" i="1"/>
  <c r="CL340" i="1"/>
  <c r="CM340" i="1"/>
  <c r="CN340" i="1"/>
  <c r="CO340" i="1"/>
  <c r="CP340" i="1"/>
  <c r="CQ340" i="1"/>
  <c r="CR340" i="1"/>
  <c r="CS340" i="1"/>
  <c r="CT340" i="1"/>
  <c r="CU340" i="1"/>
  <c r="CV340" i="1"/>
  <c r="CW340" i="1"/>
  <c r="CX340" i="1"/>
  <c r="CY340" i="1"/>
  <c r="CZ340" i="1"/>
  <c r="DA340" i="1"/>
  <c r="DB340" i="1"/>
  <c r="DC340" i="1"/>
  <c r="DD340" i="1"/>
  <c r="DE340" i="1"/>
  <c r="DF340" i="1"/>
  <c r="DG340" i="1"/>
  <c r="DH340" i="1"/>
  <c r="DI340" i="1"/>
  <c r="DJ340" i="1"/>
  <c r="DK340" i="1"/>
  <c r="DL340" i="1"/>
  <c r="DM340" i="1"/>
  <c r="DN340" i="1"/>
  <c r="DO340" i="1"/>
  <c r="DP340" i="1"/>
  <c r="DQ340" i="1"/>
  <c r="DR340" i="1"/>
  <c r="DS340" i="1"/>
  <c r="DT340" i="1"/>
  <c r="DU340" i="1"/>
  <c r="DV340" i="1"/>
  <c r="DW340" i="1"/>
  <c r="DX340" i="1"/>
  <c r="DY340" i="1"/>
  <c r="DZ340" i="1"/>
  <c r="EA340" i="1"/>
  <c r="EB340" i="1"/>
  <c r="EC340" i="1"/>
  <c r="ED340" i="1"/>
  <c r="EE340" i="1"/>
  <c r="EF340" i="1"/>
  <c r="EG340" i="1"/>
  <c r="EH340" i="1"/>
  <c r="F341" i="1"/>
  <c r="H341" i="1"/>
  <c r="CD341" i="1"/>
  <c r="CE341" i="1"/>
  <c r="CF341" i="1"/>
  <c r="CG341" i="1"/>
  <c r="CH341" i="1"/>
  <c r="CI341" i="1"/>
  <c r="CJ341" i="1"/>
  <c r="CK341" i="1"/>
  <c r="CL341" i="1"/>
  <c r="CM341" i="1"/>
  <c r="CN341" i="1"/>
  <c r="CO341" i="1"/>
  <c r="CP341" i="1"/>
  <c r="CQ341" i="1"/>
  <c r="CR341" i="1"/>
  <c r="CS341" i="1"/>
  <c r="CT341" i="1"/>
  <c r="CU341" i="1"/>
  <c r="CV341" i="1"/>
  <c r="CW341" i="1"/>
  <c r="CX341" i="1"/>
  <c r="CY341" i="1"/>
  <c r="CZ341" i="1"/>
  <c r="DA341" i="1"/>
  <c r="DB341" i="1"/>
  <c r="DC341" i="1"/>
  <c r="DD341" i="1"/>
  <c r="DE341" i="1"/>
  <c r="DF341" i="1"/>
  <c r="DG341" i="1"/>
  <c r="DH341" i="1"/>
  <c r="DI341" i="1"/>
  <c r="DJ341" i="1"/>
  <c r="DK341" i="1"/>
  <c r="DL341" i="1"/>
  <c r="DM341" i="1"/>
  <c r="DN341" i="1"/>
  <c r="DO341" i="1"/>
  <c r="DP341" i="1"/>
  <c r="DQ341" i="1"/>
  <c r="DR341" i="1"/>
  <c r="DS341" i="1"/>
  <c r="DT341" i="1"/>
  <c r="DU341" i="1"/>
  <c r="DV341" i="1"/>
  <c r="DW341" i="1"/>
  <c r="DX341" i="1"/>
  <c r="DY341" i="1"/>
  <c r="DZ341" i="1"/>
  <c r="EA341" i="1"/>
  <c r="EB341" i="1"/>
  <c r="EC341" i="1"/>
  <c r="ED341" i="1"/>
  <c r="EE341" i="1"/>
  <c r="EF341" i="1"/>
  <c r="EG341" i="1"/>
  <c r="EH341" i="1"/>
  <c r="F342" i="1"/>
  <c r="H342" i="1"/>
  <c r="CE342" i="1"/>
  <c r="CF342" i="1"/>
  <c r="CG342" i="1"/>
  <c r="CH342" i="1"/>
  <c r="CI342" i="1"/>
  <c r="CJ342" i="1"/>
  <c r="CK342" i="1"/>
  <c r="CL342" i="1"/>
  <c r="CM342" i="1"/>
  <c r="CN342" i="1"/>
  <c r="CO342" i="1"/>
  <c r="CP342" i="1"/>
  <c r="CQ342" i="1"/>
  <c r="CR342" i="1"/>
  <c r="CS342" i="1"/>
  <c r="CT342" i="1"/>
  <c r="CU342" i="1"/>
  <c r="CV342" i="1"/>
  <c r="CW342" i="1"/>
  <c r="CX342" i="1"/>
  <c r="CY342" i="1"/>
  <c r="CZ342" i="1"/>
  <c r="DA342" i="1"/>
  <c r="DB342" i="1"/>
  <c r="DC342" i="1"/>
  <c r="DD342" i="1"/>
  <c r="DE342" i="1"/>
  <c r="DF342" i="1"/>
  <c r="DG342" i="1"/>
  <c r="DH342" i="1"/>
  <c r="DI342" i="1"/>
  <c r="DJ342" i="1"/>
  <c r="DK342" i="1"/>
  <c r="DL342" i="1"/>
  <c r="DM342" i="1"/>
  <c r="DN342" i="1"/>
  <c r="DO342" i="1"/>
  <c r="DP342" i="1"/>
  <c r="DQ342" i="1"/>
  <c r="DR342" i="1"/>
  <c r="DS342" i="1"/>
  <c r="DT342" i="1"/>
  <c r="DU342" i="1"/>
  <c r="DV342" i="1"/>
  <c r="DW342" i="1"/>
  <c r="DX342" i="1"/>
  <c r="DY342" i="1"/>
  <c r="DZ342" i="1"/>
  <c r="EA342" i="1"/>
  <c r="EB342" i="1"/>
  <c r="EC342" i="1"/>
  <c r="ED342" i="1"/>
  <c r="EE342" i="1"/>
  <c r="EF342" i="1"/>
  <c r="EG342" i="1"/>
  <c r="EH342" i="1"/>
  <c r="F343" i="1"/>
  <c r="H343" i="1"/>
  <c r="CF343" i="1"/>
  <c r="CG343" i="1"/>
  <c r="CH343" i="1"/>
  <c r="CI343" i="1"/>
  <c r="CJ343" i="1"/>
  <c r="CK343" i="1"/>
  <c r="CL343" i="1"/>
  <c r="CM343" i="1"/>
  <c r="CN343" i="1"/>
  <c r="CO343" i="1"/>
  <c r="CP343" i="1"/>
  <c r="CQ343" i="1"/>
  <c r="CR343" i="1"/>
  <c r="CS343" i="1"/>
  <c r="CT343" i="1"/>
  <c r="CU343" i="1"/>
  <c r="CV343" i="1"/>
  <c r="CW343" i="1"/>
  <c r="CX343" i="1"/>
  <c r="CY343" i="1"/>
  <c r="CZ343" i="1"/>
  <c r="DA343" i="1"/>
  <c r="DB343" i="1"/>
  <c r="DC343" i="1"/>
  <c r="DD343" i="1"/>
  <c r="DE343" i="1"/>
  <c r="DF343" i="1"/>
  <c r="DG343" i="1"/>
  <c r="DH343" i="1"/>
  <c r="DI343" i="1"/>
  <c r="DJ343" i="1"/>
  <c r="DK343" i="1"/>
  <c r="DL343" i="1"/>
  <c r="DM343" i="1"/>
  <c r="DN343" i="1"/>
  <c r="DO343" i="1"/>
  <c r="DP343" i="1"/>
  <c r="DQ343" i="1"/>
  <c r="DR343" i="1"/>
  <c r="DS343" i="1"/>
  <c r="DT343" i="1"/>
  <c r="DU343" i="1"/>
  <c r="DV343" i="1"/>
  <c r="DW343" i="1"/>
  <c r="DX343" i="1"/>
  <c r="DY343" i="1"/>
  <c r="DZ343" i="1"/>
  <c r="EA343" i="1"/>
  <c r="EB343" i="1"/>
  <c r="EC343" i="1"/>
  <c r="ED343" i="1"/>
  <c r="EE343" i="1"/>
  <c r="EF343" i="1"/>
  <c r="EG343" i="1"/>
  <c r="EH343" i="1"/>
  <c r="F344" i="1"/>
  <c r="H344" i="1"/>
  <c r="CG344" i="1"/>
  <c r="CH344" i="1"/>
  <c r="CI344" i="1"/>
  <c r="CJ344" i="1"/>
  <c r="CK344" i="1"/>
  <c r="CL344" i="1"/>
  <c r="CM344" i="1"/>
  <c r="CN344" i="1"/>
  <c r="CO344" i="1"/>
  <c r="CP344" i="1"/>
  <c r="CQ344" i="1"/>
  <c r="CR344" i="1"/>
  <c r="CS344" i="1"/>
  <c r="CT344" i="1"/>
  <c r="CU344" i="1"/>
  <c r="CV344" i="1"/>
  <c r="CW344" i="1"/>
  <c r="CX344" i="1"/>
  <c r="CY344" i="1"/>
  <c r="CZ344" i="1"/>
  <c r="DA344" i="1"/>
  <c r="DB344" i="1"/>
  <c r="DC344" i="1"/>
  <c r="DD344" i="1"/>
  <c r="DE344" i="1"/>
  <c r="DF344" i="1"/>
  <c r="DG344" i="1"/>
  <c r="DH344" i="1"/>
  <c r="DI344" i="1"/>
  <c r="DJ344" i="1"/>
  <c r="DK344" i="1"/>
  <c r="DL344" i="1"/>
  <c r="DM344" i="1"/>
  <c r="DN344" i="1"/>
  <c r="DO344" i="1"/>
  <c r="DP344" i="1"/>
  <c r="DQ344" i="1"/>
  <c r="DR344" i="1"/>
  <c r="DS344" i="1"/>
  <c r="DT344" i="1"/>
  <c r="DU344" i="1"/>
  <c r="DV344" i="1"/>
  <c r="DW344" i="1"/>
  <c r="DX344" i="1"/>
  <c r="DY344" i="1"/>
  <c r="DZ344" i="1"/>
  <c r="EA344" i="1"/>
  <c r="EB344" i="1"/>
  <c r="EC344" i="1"/>
  <c r="ED344" i="1"/>
  <c r="EE344" i="1"/>
  <c r="EF344" i="1"/>
  <c r="EG344" i="1"/>
  <c r="EH344" i="1"/>
  <c r="F345" i="1"/>
  <c r="H345" i="1"/>
  <c r="CH345" i="1"/>
  <c r="CI345" i="1"/>
  <c r="CJ345" i="1"/>
  <c r="CK345" i="1"/>
  <c r="CL345" i="1"/>
  <c r="CM345" i="1"/>
  <c r="CN345" i="1"/>
  <c r="CO345" i="1"/>
  <c r="CP345" i="1"/>
  <c r="CQ345" i="1"/>
  <c r="CR345" i="1"/>
  <c r="CS345" i="1"/>
  <c r="CT345" i="1"/>
  <c r="CU345" i="1"/>
  <c r="CV345" i="1"/>
  <c r="CW345" i="1"/>
  <c r="CX345" i="1"/>
  <c r="CY345" i="1"/>
  <c r="CZ345" i="1"/>
  <c r="DA345" i="1"/>
  <c r="DB345" i="1"/>
  <c r="DC345" i="1"/>
  <c r="DD345" i="1"/>
  <c r="DE345" i="1"/>
  <c r="DF345" i="1"/>
  <c r="DG345" i="1"/>
  <c r="DH345" i="1"/>
  <c r="DI345" i="1"/>
  <c r="DJ345" i="1"/>
  <c r="DK345" i="1"/>
  <c r="DL345" i="1"/>
  <c r="DM345" i="1"/>
  <c r="DN345" i="1"/>
  <c r="DO345" i="1"/>
  <c r="DP345" i="1"/>
  <c r="DQ345" i="1"/>
  <c r="DR345" i="1"/>
  <c r="DS345" i="1"/>
  <c r="DT345" i="1"/>
  <c r="DU345" i="1"/>
  <c r="DV345" i="1"/>
  <c r="DW345" i="1"/>
  <c r="DX345" i="1"/>
  <c r="DY345" i="1"/>
  <c r="DZ345" i="1"/>
  <c r="EA345" i="1"/>
  <c r="EB345" i="1"/>
  <c r="EC345" i="1"/>
  <c r="ED345" i="1"/>
  <c r="EE345" i="1"/>
  <c r="EF345" i="1"/>
  <c r="EG345" i="1"/>
  <c r="EH345" i="1"/>
  <c r="F346" i="1"/>
  <c r="H346" i="1"/>
  <c r="CI346" i="1"/>
  <c r="CJ346" i="1"/>
  <c r="CK346" i="1"/>
  <c r="CL346" i="1"/>
  <c r="CM346" i="1"/>
  <c r="CN346" i="1"/>
  <c r="CO346" i="1"/>
  <c r="CP346" i="1"/>
  <c r="CQ346" i="1"/>
  <c r="CR346" i="1"/>
  <c r="CS346" i="1"/>
  <c r="CT346" i="1"/>
  <c r="CU346" i="1"/>
  <c r="CV346" i="1"/>
  <c r="CW346" i="1"/>
  <c r="CX346" i="1"/>
  <c r="CY346" i="1"/>
  <c r="CZ346" i="1"/>
  <c r="DA346" i="1"/>
  <c r="DB346" i="1"/>
  <c r="DC346" i="1"/>
  <c r="DD346" i="1"/>
  <c r="DE346" i="1"/>
  <c r="DF346" i="1"/>
  <c r="DG346" i="1"/>
  <c r="DH346" i="1"/>
  <c r="DI346" i="1"/>
  <c r="DJ346" i="1"/>
  <c r="DK346" i="1"/>
  <c r="DL346" i="1"/>
  <c r="DM346" i="1"/>
  <c r="DN346" i="1"/>
  <c r="DO346" i="1"/>
  <c r="DP346" i="1"/>
  <c r="DQ346" i="1"/>
  <c r="DR346" i="1"/>
  <c r="DS346" i="1"/>
  <c r="DT346" i="1"/>
  <c r="DU346" i="1"/>
  <c r="DV346" i="1"/>
  <c r="DW346" i="1"/>
  <c r="DX346" i="1"/>
  <c r="DY346" i="1"/>
  <c r="DZ346" i="1"/>
  <c r="EA346" i="1"/>
  <c r="EB346" i="1"/>
  <c r="EC346" i="1"/>
  <c r="ED346" i="1"/>
  <c r="EE346" i="1"/>
  <c r="EF346" i="1"/>
  <c r="EG346" i="1"/>
  <c r="EH346" i="1"/>
  <c r="F347" i="1"/>
  <c r="H347" i="1"/>
  <c r="CJ347" i="1"/>
  <c r="CK347" i="1"/>
  <c r="CL347" i="1"/>
  <c r="CM347" i="1"/>
  <c r="CN347" i="1"/>
  <c r="CO347" i="1"/>
  <c r="CP347" i="1"/>
  <c r="CQ347" i="1"/>
  <c r="CR347" i="1"/>
  <c r="CS347" i="1"/>
  <c r="CT347" i="1"/>
  <c r="CU347" i="1"/>
  <c r="CV347" i="1"/>
  <c r="CW347" i="1"/>
  <c r="CX347" i="1"/>
  <c r="CY347" i="1"/>
  <c r="CZ347" i="1"/>
  <c r="DA347" i="1"/>
  <c r="DB347" i="1"/>
  <c r="DC347" i="1"/>
  <c r="DD347" i="1"/>
  <c r="DE347" i="1"/>
  <c r="DF347" i="1"/>
  <c r="DG347" i="1"/>
  <c r="DH347" i="1"/>
  <c r="DI347" i="1"/>
  <c r="DJ347" i="1"/>
  <c r="DK347" i="1"/>
  <c r="DL347" i="1"/>
  <c r="DM347" i="1"/>
  <c r="DN347" i="1"/>
  <c r="DO347" i="1"/>
  <c r="DP347" i="1"/>
  <c r="DQ347" i="1"/>
  <c r="DR347" i="1"/>
  <c r="DS347" i="1"/>
  <c r="DT347" i="1"/>
  <c r="DU347" i="1"/>
  <c r="DV347" i="1"/>
  <c r="DW347" i="1"/>
  <c r="DX347" i="1"/>
  <c r="DY347" i="1"/>
  <c r="DZ347" i="1"/>
  <c r="EA347" i="1"/>
  <c r="EB347" i="1"/>
  <c r="EC347" i="1"/>
  <c r="ED347" i="1"/>
  <c r="EE347" i="1"/>
  <c r="EF347" i="1"/>
  <c r="EG347" i="1"/>
  <c r="EH347" i="1"/>
  <c r="F348" i="1"/>
  <c r="H348" i="1"/>
  <c r="CK348" i="1"/>
  <c r="CL348" i="1"/>
  <c r="CM348" i="1"/>
  <c r="CN348" i="1"/>
  <c r="CO348" i="1"/>
  <c r="CP348" i="1"/>
  <c r="CQ348" i="1"/>
  <c r="CR348" i="1"/>
  <c r="CS348" i="1"/>
  <c r="CT348" i="1"/>
  <c r="CU348" i="1"/>
  <c r="CV348" i="1"/>
  <c r="CW348" i="1"/>
  <c r="CX348" i="1"/>
  <c r="CY348" i="1"/>
  <c r="CZ348" i="1"/>
  <c r="DA348" i="1"/>
  <c r="DB348" i="1"/>
  <c r="DC348" i="1"/>
  <c r="DD348" i="1"/>
  <c r="DE348" i="1"/>
  <c r="DF348" i="1"/>
  <c r="DG348" i="1"/>
  <c r="DH348" i="1"/>
  <c r="DI348" i="1"/>
  <c r="DJ348" i="1"/>
  <c r="DK348" i="1"/>
  <c r="DL348" i="1"/>
  <c r="DM348" i="1"/>
  <c r="DN348" i="1"/>
  <c r="DO348" i="1"/>
  <c r="DP348" i="1"/>
  <c r="DQ348" i="1"/>
  <c r="DR348" i="1"/>
  <c r="DS348" i="1"/>
  <c r="DT348" i="1"/>
  <c r="DU348" i="1"/>
  <c r="DV348" i="1"/>
  <c r="DW348" i="1"/>
  <c r="DX348" i="1"/>
  <c r="DY348" i="1"/>
  <c r="DZ348" i="1"/>
  <c r="EA348" i="1"/>
  <c r="EB348" i="1"/>
  <c r="EC348" i="1"/>
  <c r="ED348" i="1"/>
  <c r="EE348" i="1"/>
  <c r="EF348" i="1"/>
  <c r="EG348" i="1"/>
  <c r="EH348" i="1"/>
  <c r="F349" i="1"/>
  <c r="H349" i="1"/>
  <c r="CL349" i="1"/>
  <c r="CM349" i="1"/>
  <c r="CN349" i="1"/>
  <c r="CO349" i="1"/>
  <c r="CP349" i="1"/>
  <c r="CQ349" i="1"/>
  <c r="CR349" i="1"/>
  <c r="CS349" i="1"/>
  <c r="CT349" i="1"/>
  <c r="CU349" i="1"/>
  <c r="CV349" i="1"/>
  <c r="CW349" i="1"/>
  <c r="CX349" i="1"/>
  <c r="CY349" i="1"/>
  <c r="CZ349" i="1"/>
  <c r="DA349" i="1"/>
  <c r="DB349" i="1"/>
  <c r="DC349" i="1"/>
  <c r="DD349" i="1"/>
  <c r="DE349" i="1"/>
  <c r="DF349" i="1"/>
  <c r="DG349" i="1"/>
  <c r="DH349" i="1"/>
  <c r="DI349" i="1"/>
  <c r="DJ349" i="1"/>
  <c r="DK349" i="1"/>
  <c r="DL349" i="1"/>
  <c r="DM349" i="1"/>
  <c r="DN349" i="1"/>
  <c r="DO349" i="1"/>
  <c r="DP349" i="1"/>
  <c r="DQ349" i="1"/>
  <c r="DR349" i="1"/>
  <c r="DS349" i="1"/>
  <c r="DT349" i="1"/>
  <c r="DU349" i="1"/>
  <c r="DV349" i="1"/>
  <c r="DW349" i="1"/>
  <c r="DX349" i="1"/>
  <c r="DY349" i="1"/>
  <c r="DZ349" i="1"/>
  <c r="EA349" i="1"/>
  <c r="EB349" i="1"/>
  <c r="EC349" i="1"/>
  <c r="ED349" i="1"/>
  <c r="EE349" i="1"/>
  <c r="EF349" i="1"/>
  <c r="EG349" i="1"/>
  <c r="EH349" i="1"/>
  <c r="F350" i="1"/>
  <c r="H350" i="1"/>
  <c r="CM350" i="1"/>
  <c r="CN350" i="1"/>
  <c r="CO350" i="1"/>
  <c r="CP350" i="1"/>
  <c r="CQ350" i="1"/>
  <c r="CR350" i="1"/>
  <c r="CS350" i="1"/>
  <c r="CT350" i="1"/>
  <c r="CU350" i="1"/>
  <c r="CV350" i="1"/>
  <c r="CW350" i="1"/>
  <c r="CX350" i="1"/>
  <c r="CY350" i="1"/>
  <c r="CZ350" i="1"/>
  <c r="DA350" i="1"/>
  <c r="DB350" i="1"/>
  <c r="DC350" i="1"/>
  <c r="DD350" i="1"/>
  <c r="DE350" i="1"/>
  <c r="DF350" i="1"/>
  <c r="DG350" i="1"/>
  <c r="DH350" i="1"/>
  <c r="DI350" i="1"/>
  <c r="DJ350" i="1"/>
  <c r="DK350" i="1"/>
  <c r="DL350" i="1"/>
  <c r="DM350" i="1"/>
  <c r="DN350" i="1"/>
  <c r="DO350" i="1"/>
  <c r="DP350" i="1"/>
  <c r="DQ350" i="1"/>
  <c r="DR350" i="1"/>
  <c r="DS350" i="1"/>
  <c r="DT350" i="1"/>
  <c r="DU350" i="1"/>
  <c r="DV350" i="1"/>
  <c r="DW350" i="1"/>
  <c r="DX350" i="1"/>
  <c r="DY350" i="1"/>
  <c r="DZ350" i="1"/>
  <c r="EA350" i="1"/>
  <c r="EB350" i="1"/>
  <c r="EC350" i="1"/>
  <c r="ED350" i="1"/>
  <c r="EE350" i="1"/>
  <c r="EF350" i="1"/>
  <c r="EG350" i="1"/>
  <c r="EH350" i="1"/>
  <c r="F351" i="1"/>
  <c r="H351" i="1"/>
  <c r="CN351" i="1"/>
  <c r="CO351" i="1"/>
  <c r="CP351" i="1"/>
  <c r="CQ351" i="1"/>
  <c r="CR351" i="1"/>
  <c r="CS351" i="1"/>
  <c r="CT351" i="1"/>
  <c r="CU351" i="1"/>
  <c r="CV351" i="1"/>
  <c r="CW351" i="1"/>
  <c r="CX351" i="1"/>
  <c r="CY351" i="1"/>
  <c r="CZ351" i="1"/>
  <c r="DA351" i="1"/>
  <c r="DB351" i="1"/>
  <c r="DC351" i="1"/>
  <c r="DD351" i="1"/>
  <c r="DE351" i="1"/>
  <c r="DF351" i="1"/>
  <c r="DG351" i="1"/>
  <c r="DH351" i="1"/>
  <c r="DI351" i="1"/>
  <c r="DJ351" i="1"/>
  <c r="DK351" i="1"/>
  <c r="DL351" i="1"/>
  <c r="DM351" i="1"/>
  <c r="DN351" i="1"/>
  <c r="DO351" i="1"/>
  <c r="DP351" i="1"/>
  <c r="DQ351" i="1"/>
  <c r="DR351" i="1"/>
  <c r="DS351" i="1"/>
  <c r="DT351" i="1"/>
  <c r="DU351" i="1"/>
  <c r="DV351" i="1"/>
  <c r="DW351" i="1"/>
  <c r="DX351" i="1"/>
  <c r="DY351" i="1"/>
  <c r="DZ351" i="1"/>
  <c r="EA351" i="1"/>
  <c r="EB351" i="1"/>
  <c r="EC351" i="1"/>
  <c r="ED351" i="1"/>
  <c r="EE351" i="1"/>
  <c r="EF351" i="1"/>
  <c r="EG351" i="1"/>
  <c r="EH351" i="1"/>
  <c r="F352" i="1"/>
  <c r="H352" i="1"/>
  <c r="CO352" i="1"/>
  <c r="CP352" i="1"/>
  <c r="CQ352" i="1"/>
  <c r="CR352" i="1"/>
  <c r="CS352" i="1"/>
  <c r="CT352" i="1"/>
  <c r="CU352" i="1"/>
  <c r="CV352" i="1"/>
  <c r="CW352" i="1"/>
  <c r="CX352" i="1"/>
  <c r="CY352" i="1"/>
  <c r="CZ352" i="1"/>
  <c r="DA352" i="1"/>
  <c r="DB352" i="1"/>
  <c r="DC352" i="1"/>
  <c r="DD352" i="1"/>
  <c r="DE352" i="1"/>
  <c r="DF352" i="1"/>
  <c r="DG352" i="1"/>
  <c r="DH352" i="1"/>
  <c r="DI352" i="1"/>
  <c r="DJ352" i="1"/>
  <c r="DK352" i="1"/>
  <c r="DL352" i="1"/>
  <c r="DM352" i="1"/>
  <c r="DN352" i="1"/>
  <c r="DO352" i="1"/>
  <c r="DP352" i="1"/>
  <c r="DQ352" i="1"/>
  <c r="DR352" i="1"/>
  <c r="DS352" i="1"/>
  <c r="DT352" i="1"/>
  <c r="DU352" i="1"/>
  <c r="DV352" i="1"/>
  <c r="DW352" i="1"/>
  <c r="DX352" i="1"/>
  <c r="DY352" i="1"/>
  <c r="DZ352" i="1"/>
  <c r="EA352" i="1"/>
  <c r="EB352" i="1"/>
  <c r="EC352" i="1"/>
  <c r="ED352" i="1"/>
  <c r="EE352" i="1"/>
  <c r="EF352" i="1"/>
  <c r="EG352" i="1"/>
  <c r="EH352" i="1"/>
  <c r="F353" i="1"/>
  <c r="H353" i="1"/>
  <c r="CP353" i="1"/>
  <c r="CQ353" i="1"/>
  <c r="CR353" i="1"/>
  <c r="CS353" i="1"/>
  <c r="CT353" i="1"/>
  <c r="CU353" i="1"/>
  <c r="CV353" i="1"/>
  <c r="CW353" i="1"/>
  <c r="CX353" i="1"/>
  <c r="CY353" i="1"/>
  <c r="CZ353" i="1"/>
  <c r="DA353" i="1"/>
  <c r="DB353" i="1"/>
  <c r="DC353" i="1"/>
  <c r="DD353" i="1"/>
  <c r="DE353" i="1"/>
  <c r="DF353" i="1"/>
  <c r="DG353" i="1"/>
  <c r="DH353" i="1"/>
  <c r="DI353" i="1"/>
  <c r="DJ353" i="1"/>
  <c r="DK353" i="1"/>
  <c r="DL353" i="1"/>
  <c r="DM353" i="1"/>
  <c r="DN353" i="1"/>
  <c r="DO353" i="1"/>
  <c r="DP353" i="1"/>
  <c r="DQ353" i="1"/>
  <c r="DR353" i="1"/>
  <c r="DS353" i="1"/>
  <c r="DT353" i="1"/>
  <c r="DU353" i="1"/>
  <c r="DV353" i="1"/>
  <c r="DW353" i="1"/>
  <c r="DX353" i="1"/>
  <c r="DY353" i="1"/>
  <c r="DZ353" i="1"/>
  <c r="EA353" i="1"/>
  <c r="EB353" i="1"/>
  <c r="EC353" i="1"/>
  <c r="ED353" i="1"/>
  <c r="EE353" i="1"/>
  <c r="EF353" i="1"/>
  <c r="EG353" i="1"/>
  <c r="EH353" i="1"/>
  <c r="F354" i="1"/>
  <c r="H354" i="1"/>
  <c r="CQ354" i="1"/>
  <c r="CR354" i="1"/>
  <c r="CS354" i="1"/>
  <c r="CT354" i="1"/>
  <c r="CU354" i="1"/>
  <c r="CV354" i="1"/>
  <c r="CW354" i="1"/>
  <c r="CX354" i="1"/>
  <c r="CY354" i="1"/>
  <c r="CZ354" i="1"/>
  <c r="DA354" i="1"/>
  <c r="DB354" i="1"/>
  <c r="DC354" i="1"/>
  <c r="DD354" i="1"/>
  <c r="DE354" i="1"/>
  <c r="DF354" i="1"/>
  <c r="DG354" i="1"/>
  <c r="DH354" i="1"/>
  <c r="DI354" i="1"/>
  <c r="DJ354" i="1"/>
  <c r="DK354" i="1"/>
  <c r="DL354" i="1"/>
  <c r="DM354" i="1"/>
  <c r="DN354" i="1"/>
  <c r="DO354" i="1"/>
  <c r="DP354" i="1"/>
  <c r="DQ354" i="1"/>
  <c r="DR354" i="1"/>
  <c r="DS354" i="1"/>
  <c r="DT354" i="1"/>
  <c r="DU354" i="1"/>
  <c r="DV354" i="1"/>
  <c r="DW354" i="1"/>
  <c r="DX354" i="1"/>
  <c r="DY354" i="1"/>
  <c r="DZ354" i="1"/>
  <c r="EA354" i="1"/>
  <c r="EB354" i="1"/>
  <c r="EC354" i="1"/>
  <c r="ED354" i="1"/>
  <c r="EE354" i="1"/>
  <c r="EF354" i="1"/>
  <c r="EG354" i="1"/>
  <c r="EH354" i="1"/>
  <c r="F355" i="1"/>
  <c r="H355" i="1"/>
  <c r="CR355" i="1"/>
  <c r="CS355" i="1"/>
  <c r="CT355" i="1"/>
  <c r="CU355" i="1"/>
  <c r="CV355" i="1"/>
  <c r="CW355" i="1"/>
  <c r="CX355" i="1"/>
  <c r="CY355" i="1"/>
  <c r="CZ355" i="1"/>
  <c r="DA355" i="1"/>
  <c r="DB355" i="1"/>
  <c r="DC355" i="1"/>
  <c r="DD355" i="1"/>
  <c r="DE355" i="1"/>
  <c r="DF355" i="1"/>
  <c r="DG355" i="1"/>
  <c r="DH355" i="1"/>
  <c r="DI355" i="1"/>
  <c r="DJ355" i="1"/>
  <c r="DK355" i="1"/>
  <c r="DL355" i="1"/>
  <c r="DM355" i="1"/>
  <c r="DN355" i="1"/>
  <c r="DO355" i="1"/>
  <c r="DP355" i="1"/>
  <c r="DQ355" i="1"/>
  <c r="DR355" i="1"/>
  <c r="DS355" i="1"/>
  <c r="DT355" i="1"/>
  <c r="DU355" i="1"/>
  <c r="DV355" i="1"/>
  <c r="DW355" i="1"/>
  <c r="DX355" i="1"/>
  <c r="DY355" i="1"/>
  <c r="DZ355" i="1"/>
  <c r="EA355" i="1"/>
  <c r="EB355" i="1"/>
  <c r="EC355" i="1"/>
  <c r="ED355" i="1"/>
  <c r="EE355" i="1"/>
  <c r="EF355" i="1"/>
  <c r="EG355" i="1"/>
  <c r="EH355" i="1"/>
  <c r="F356" i="1"/>
  <c r="H356" i="1"/>
  <c r="CS356" i="1"/>
  <c r="CT356" i="1"/>
  <c r="CU356" i="1"/>
  <c r="CV356" i="1"/>
  <c r="CW356" i="1"/>
  <c r="CX356" i="1"/>
  <c r="CY356" i="1"/>
  <c r="CZ356" i="1"/>
  <c r="DA356" i="1"/>
  <c r="DB356" i="1"/>
  <c r="DC356" i="1"/>
  <c r="DD356" i="1"/>
  <c r="DE356" i="1"/>
  <c r="DF356" i="1"/>
  <c r="DG356" i="1"/>
  <c r="DH356" i="1"/>
  <c r="DI356" i="1"/>
  <c r="DJ356" i="1"/>
  <c r="DK356" i="1"/>
  <c r="DL356" i="1"/>
  <c r="DM356" i="1"/>
  <c r="DN356" i="1"/>
  <c r="DO356" i="1"/>
  <c r="DP356" i="1"/>
  <c r="DQ356" i="1"/>
  <c r="DR356" i="1"/>
  <c r="DS356" i="1"/>
  <c r="DT356" i="1"/>
  <c r="DU356" i="1"/>
  <c r="DV356" i="1"/>
  <c r="DW356" i="1"/>
  <c r="DX356" i="1"/>
  <c r="DY356" i="1"/>
  <c r="DZ356" i="1"/>
  <c r="EA356" i="1"/>
  <c r="EB356" i="1"/>
  <c r="EC356" i="1"/>
  <c r="ED356" i="1"/>
  <c r="EE356" i="1"/>
  <c r="EF356" i="1"/>
  <c r="EG356" i="1"/>
  <c r="EH356" i="1"/>
  <c r="F357" i="1"/>
  <c r="H357" i="1"/>
  <c r="CT357" i="1"/>
  <c r="CU357" i="1"/>
  <c r="CV357" i="1"/>
  <c r="CW357" i="1"/>
  <c r="CX357" i="1"/>
  <c r="CY357" i="1"/>
  <c r="CZ357" i="1"/>
  <c r="DA357" i="1"/>
  <c r="DB357" i="1"/>
  <c r="DC357" i="1"/>
  <c r="DD357" i="1"/>
  <c r="DE357" i="1"/>
  <c r="DF357" i="1"/>
  <c r="DG357" i="1"/>
  <c r="DH357" i="1"/>
  <c r="DI357" i="1"/>
  <c r="DJ357" i="1"/>
  <c r="DK357" i="1"/>
  <c r="DL357" i="1"/>
  <c r="DM357" i="1"/>
  <c r="DN357" i="1"/>
  <c r="DO357" i="1"/>
  <c r="DP357" i="1"/>
  <c r="DQ357" i="1"/>
  <c r="DR357" i="1"/>
  <c r="DS357" i="1"/>
  <c r="DT357" i="1"/>
  <c r="DU357" i="1"/>
  <c r="DV357" i="1"/>
  <c r="DW357" i="1"/>
  <c r="DX357" i="1"/>
  <c r="DY357" i="1"/>
  <c r="DZ357" i="1"/>
  <c r="EA357" i="1"/>
  <c r="EB357" i="1"/>
  <c r="EC357" i="1"/>
  <c r="ED357" i="1"/>
  <c r="EE357" i="1"/>
  <c r="EF357" i="1"/>
  <c r="EG357" i="1"/>
  <c r="EH357" i="1"/>
  <c r="F358" i="1"/>
  <c r="H358" i="1"/>
  <c r="CU358" i="1"/>
  <c r="CV358" i="1"/>
  <c r="CW358" i="1"/>
  <c r="CX358" i="1"/>
  <c r="CY358" i="1"/>
  <c r="CZ358" i="1"/>
  <c r="DA358" i="1"/>
  <c r="DB358" i="1"/>
  <c r="DC358" i="1"/>
  <c r="DD358" i="1"/>
  <c r="DE358" i="1"/>
  <c r="DF358" i="1"/>
  <c r="DG358" i="1"/>
  <c r="DH358" i="1"/>
  <c r="DI358" i="1"/>
  <c r="DJ358" i="1"/>
  <c r="DK358" i="1"/>
  <c r="DL358" i="1"/>
  <c r="DM358" i="1"/>
  <c r="DN358" i="1"/>
  <c r="DO358" i="1"/>
  <c r="DP358" i="1"/>
  <c r="DQ358" i="1"/>
  <c r="DR358" i="1"/>
  <c r="DS358" i="1"/>
  <c r="DT358" i="1"/>
  <c r="DU358" i="1"/>
  <c r="DV358" i="1"/>
  <c r="DW358" i="1"/>
  <c r="DX358" i="1"/>
  <c r="DY358" i="1"/>
  <c r="DZ358" i="1"/>
  <c r="EA358" i="1"/>
  <c r="EB358" i="1"/>
  <c r="EC358" i="1"/>
  <c r="ED358" i="1"/>
  <c r="EE358" i="1"/>
  <c r="EF358" i="1"/>
  <c r="EG358" i="1"/>
  <c r="EH358" i="1"/>
  <c r="F359" i="1"/>
  <c r="H359" i="1"/>
  <c r="CV359" i="1"/>
  <c r="CW359" i="1"/>
  <c r="CX359" i="1"/>
  <c r="CY359" i="1"/>
  <c r="CZ359" i="1"/>
  <c r="DA359" i="1"/>
  <c r="DB359" i="1"/>
  <c r="DC359" i="1"/>
  <c r="DD359" i="1"/>
  <c r="DE359" i="1"/>
  <c r="DF359" i="1"/>
  <c r="DG359" i="1"/>
  <c r="DH359" i="1"/>
  <c r="DI359" i="1"/>
  <c r="DJ359" i="1"/>
  <c r="DK359" i="1"/>
  <c r="DL359" i="1"/>
  <c r="DM359" i="1"/>
  <c r="DN359" i="1"/>
  <c r="DO359" i="1"/>
  <c r="DP359" i="1"/>
  <c r="DQ359" i="1"/>
  <c r="DR359" i="1"/>
  <c r="DS359" i="1"/>
  <c r="DT359" i="1"/>
  <c r="DU359" i="1"/>
  <c r="DV359" i="1"/>
  <c r="DW359" i="1"/>
  <c r="DX359" i="1"/>
  <c r="DY359" i="1"/>
  <c r="DZ359" i="1"/>
  <c r="EA359" i="1"/>
  <c r="EB359" i="1"/>
  <c r="EC359" i="1"/>
  <c r="ED359" i="1"/>
  <c r="EE359" i="1"/>
  <c r="EF359" i="1"/>
  <c r="EG359" i="1"/>
  <c r="EH359" i="1"/>
  <c r="F360" i="1"/>
  <c r="H360" i="1"/>
  <c r="CW360" i="1"/>
  <c r="CX360" i="1"/>
  <c r="CY360" i="1"/>
  <c r="CZ360" i="1"/>
  <c r="DA360" i="1"/>
  <c r="DB360" i="1"/>
  <c r="DC360" i="1"/>
  <c r="DD360" i="1"/>
  <c r="DE360" i="1"/>
  <c r="DF360" i="1"/>
  <c r="DG360" i="1"/>
  <c r="DH360" i="1"/>
  <c r="DI360" i="1"/>
  <c r="DJ360" i="1"/>
  <c r="DK360" i="1"/>
  <c r="DL360" i="1"/>
  <c r="DM360" i="1"/>
  <c r="DN360" i="1"/>
  <c r="DO360" i="1"/>
  <c r="DP360" i="1"/>
  <c r="DQ360" i="1"/>
  <c r="DR360" i="1"/>
  <c r="DS360" i="1"/>
  <c r="DT360" i="1"/>
  <c r="DU360" i="1"/>
  <c r="DV360" i="1"/>
  <c r="DW360" i="1"/>
  <c r="DX360" i="1"/>
  <c r="DY360" i="1"/>
  <c r="DZ360" i="1"/>
  <c r="EA360" i="1"/>
  <c r="EB360" i="1"/>
  <c r="EC360" i="1"/>
  <c r="ED360" i="1"/>
  <c r="EE360" i="1"/>
  <c r="EF360" i="1"/>
  <c r="EG360" i="1"/>
  <c r="EH360" i="1"/>
  <c r="F361" i="1"/>
  <c r="H361" i="1"/>
  <c r="CX361" i="1"/>
  <c r="CY361" i="1"/>
  <c r="CZ361" i="1"/>
  <c r="DA361" i="1"/>
  <c r="DB361" i="1"/>
  <c r="DC361" i="1"/>
  <c r="DD361" i="1"/>
  <c r="DE361" i="1"/>
  <c r="DF361" i="1"/>
  <c r="DG361" i="1"/>
  <c r="DH361" i="1"/>
  <c r="DI361" i="1"/>
  <c r="DJ361" i="1"/>
  <c r="DK361" i="1"/>
  <c r="DL361" i="1"/>
  <c r="DM361" i="1"/>
  <c r="DN361" i="1"/>
  <c r="DO361" i="1"/>
  <c r="DP361" i="1"/>
  <c r="DQ361" i="1"/>
  <c r="DR361" i="1"/>
  <c r="DS361" i="1"/>
  <c r="DT361" i="1"/>
  <c r="DU361" i="1"/>
  <c r="DV361" i="1"/>
  <c r="DW361" i="1"/>
  <c r="DX361" i="1"/>
  <c r="DY361" i="1"/>
  <c r="DZ361" i="1"/>
  <c r="EA361" i="1"/>
  <c r="EB361" i="1"/>
  <c r="EC361" i="1"/>
  <c r="ED361" i="1"/>
  <c r="EE361" i="1"/>
  <c r="EF361" i="1"/>
  <c r="EG361" i="1"/>
  <c r="EH361" i="1"/>
  <c r="F362" i="1"/>
  <c r="H362" i="1"/>
  <c r="CY362" i="1"/>
  <c r="CZ362" i="1"/>
  <c r="DA362" i="1"/>
  <c r="DB362" i="1"/>
  <c r="DC362" i="1"/>
  <c r="DD362" i="1"/>
  <c r="DE362" i="1"/>
  <c r="DF362" i="1"/>
  <c r="DG362" i="1"/>
  <c r="DH362" i="1"/>
  <c r="DI362" i="1"/>
  <c r="DJ362" i="1"/>
  <c r="DK362" i="1"/>
  <c r="DL362" i="1"/>
  <c r="DM362" i="1"/>
  <c r="DN362" i="1"/>
  <c r="DO362" i="1"/>
  <c r="DP362" i="1"/>
  <c r="DQ362" i="1"/>
  <c r="DR362" i="1"/>
  <c r="DS362" i="1"/>
  <c r="DT362" i="1"/>
  <c r="DU362" i="1"/>
  <c r="DV362" i="1"/>
  <c r="DW362" i="1"/>
  <c r="DX362" i="1"/>
  <c r="DY362" i="1"/>
  <c r="DZ362" i="1"/>
  <c r="EA362" i="1"/>
  <c r="EB362" i="1"/>
  <c r="EC362" i="1"/>
  <c r="ED362" i="1"/>
  <c r="EE362" i="1"/>
  <c r="EF362" i="1"/>
  <c r="EG362" i="1"/>
  <c r="EH362" i="1"/>
  <c r="F363" i="1"/>
  <c r="H363" i="1"/>
  <c r="CZ363" i="1"/>
  <c r="DA363" i="1"/>
  <c r="DB363" i="1"/>
  <c r="DC363" i="1"/>
  <c r="DD363" i="1"/>
  <c r="DE363" i="1"/>
  <c r="DF363" i="1"/>
  <c r="DG363" i="1"/>
  <c r="DH363" i="1"/>
  <c r="DI363" i="1"/>
  <c r="DJ363" i="1"/>
  <c r="DK363" i="1"/>
  <c r="DL363" i="1"/>
  <c r="DM363" i="1"/>
  <c r="DN363" i="1"/>
  <c r="DO363" i="1"/>
  <c r="DP363" i="1"/>
  <c r="DQ363" i="1"/>
  <c r="DR363" i="1"/>
  <c r="DS363" i="1"/>
  <c r="DT363" i="1"/>
  <c r="DU363" i="1"/>
  <c r="DV363" i="1"/>
  <c r="DW363" i="1"/>
  <c r="DX363" i="1"/>
  <c r="DY363" i="1"/>
  <c r="DZ363" i="1"/>
  <c r="EA363" i="1"/>
  <c r="EB363" i="1"/>
  <c r="EC363" i="1"/>
  <c r="ED363" i="1"/>
  <c r="EE363" i="1"/>
  <c r="EF363" i="1"/>
  <c r="EG363" i="1"/>
  <c r="EH363" i="1"/>
  <c r="F364" i="1"/>
  <c r="H364" i="1"/>
  <c r="DA364" i="1"/>
  <c r="DB364" i="1"/>
  <c r="DC364" i="1"/>
  <c r="DD364" i="1"/>
  <c r="DE364" i="1"/>
  <c r="DF364" i="1"/>
  <c r="DG364" i="1"/>
  <c r="DH364" i="1"/>
  <c r="DI364" i="1"/>
  <c r="DJ364" i="1"/>
  <c r="DK364" i="1"/>
  <c r="DL364" i="1"/>
  <c r="DM364" i="1"/>
  <c r="DN364" i="1"/>
  <c r="DO364" i="1"/>
  <c r="DP364" i="1"/>
  <c r="DQ364" i="1"/>
  <c r="DR364" i="1"/>
  <c r="DS364" i="1"/>
  <c r="DT364" i="1"/>
  <c r="DU364" i="1"/>
  <c r="DV364" i="1"/>
  <c r="DW364" i="1"/>
  <c r="DX364" i="1"/>
  <c r="DY364" i="1"/>
  <c r="DZ364" i="1"/>
  <c r="EA364" i="1"/>
  <c r="EB364" i="1"/>
  <c r="EC364" i="1"/>
  <c r="ED364" i="1"/>
  <c r="EE364" i="1"/>
  <c r="EF364" i="1"/>
  <c r="EG364" i="1"/>
  <c r="EH364" i="1"/>
  <c r="F365" i="1"/>
  <c r="H365" i="1"/>
  <c r="DB365" i="1"/>
  <c r="DC365" i="1"/>
  <c r="DD365" i="1"/>
  <c r="DE365" i="1"/>
  <c r="DF365" i="1"/>
  <c r="DG365" i="1"/>
  <c r="DH365" i="1"/>
  <c r="DI365" i="1"/>
  <c r="DJ365" i="1"/>
  <c r="DK365" i="1"/>
  <c r="DL365" i="1"/>
  <c r="DM365" i="1"/>
  <c r="DN365" i="1"/>
  <c r="DO365" i="1"/>
  <c r="DP365" i="1"/>
  <c r="DQ365" i="1"/>
  <c r="DR365" i="1"/>
  <c r="DS365" i="1"/>
  <c r="DT365" i="1"/>
  <c r="DU365" i="1"/>
  <c r="DV365" i="1"/>
  <c r="DW365" i="1"/>
  <c r="DX365" i="1"/>
  <c r="DY365" i="1"/>
  <c r="DZ365" i="1"/>
  <c r="EA365" i="1"/>
  <c r="EB365" i="1"/>
  <c r="EC365" i="1"/>
  <c r="ED365" i="1"/>
  <c r="EE365" i="1"/>
  <c r="EF365" i="1"/>
  <c r="EG365" i="1"/>
  <c r="EH365" i="1"/>
  <c r="F366" i="1"/>
  <c r="H366" i="1"/>
  <c r="DC366" i="1"/>
  <c r="DD366" i="1"/>
  <c r="DE366" i="1"/>
  <c r="DF366" i="1"/>
  <c r="DG366" i="1"/>
  <c r="DH366" i="1"/>
  <c r="DI366" i="1"/>
  <c r="DJ366" i="1"/>
  <c r="DK366" i="1"/>
  <c r="DL366" i="1"/>
  <c r="DM366" i="1"/>
  <c r="DN366" i="1"/>
  <c r="DO366" i="1"/>
  <c r="DP366" i="1"/>
  <c r="DQ366" i="1"/>
  <c r="DR366" i="1"/>
  <c r="DS366" i="1"/>
  <c r="DT366" i="1"/>
  <c r="DU366" i="1"/>
  <c r="DV366" i="1"/>
  <c r="DW366" i="1"/>
  <c r="DX366" i="1"/>
  <c r="DY366" i="1"/>
  <c r="DZ366" i="1"/>
  <c r="EA366" i="1"/>
  <c r="EB366" i="1"/>
  <c r="EC366" i="1"/>
  <c r="ED366" i="1"/>
  <c r="EE366" i="1"/>
  <c r="EF366" i="1"/>
  <c r="EG366" i="1"/>
  <c r="EH366" i="1"/>
  <c r="F367" i="1"/>
  <c r="H367" i="1"/>
  <c r="DD367" i="1"/>
  <c r="DE367" i="1"/>
  <c r="DF367" i="1"/>
  <c r="DG367" i="1"/>
  <c r="DH367" i="1"/>
  <c r="DI367" i="1"/>
  <c r="DJ367" i="1"/>
  <c r="DK367" i="1"/>
  <c r="DL367" i="1"/>
  <c r="DM367" i="1"/>
  <c r="DN367" i="1"/>
  <c r="DO367" i="1"/>
  <c r="DP367" i="1"/>
  <c r="DQ367" i="1"/>
  <c r="DR367" i="1"/>
  <c r="DS367" i="1"/>
  <c r="DT367" i="1"/>
  <c r="DU367" i="1"/>
  <c r="DV367" i="1"/>
  <c r="DW367" i="1"/>
  <c r="DX367" i="1"/>
  <c r="DY367" i="1"/>
  <c r="DZ367" i="1"/>
  <c r="EA367" i="1"/>
  <c r="EB367" i="1"/>
  <c r="EC367" i="1"/>
  <c r="ED367" i="1"/>
  <c r="EE367" i="1"/>
  <c r="EF367" i="1"/>
  <c r="EG367" i="1"/>
  <c r="EH367" i="1"/>
  <c r="F368" i="1"/>
  <c r="H368" i="1"/>
  <c r="DE368" i="1"/>
  <c r="DF368" i="1"/>
  <c r="DG368" i="1"/>
  <c r="DH368" i="1"/>
  <c r="DI368" i="1"/>
  <c r="DJ368" i="1"/>
  <c r="DK368" i="1"/>
  <c r="DL368" i="1"/>
  <c r="DM368" i="1"/>
  <c r="DN368" i="1"/>
  <c r="DO368" i="1"/>
  <c r="DP368" i="1"/>
  <c r="DQ368" i="1"/>
  <c r="DR368" i="1"/>
  <c r="DS368" i="1"/>
  <c r="DT368" i="1"/>
  <c r="DU368" i="1"/>
  <c r="DV368" i="1"/>
  <c r="DW368" i="1"/>
  <c r="DX368" i="1"/>
  <c r="DY368" i="1"/>
  <c r="DZ368" i="1"/>
  <c r="EA368" i="1"/>
  <c r="EB368" i="1"/>
  <c r="EC368" i="1"/>
  <c r="ED368" i="1"/>
  <c r="EE368" i="1"/>
  <c r="EF368" i="1"/>
  <c r="EG368" i="1"/>
  <c r="EH368" i="1"/>
  <c r="F369" i="1"/>
  <c r="H369" i="1"/>
  <c r="DF369" i="1"/>
  <c r="DG369" i="1"/>
  <c r="DH369" i="1"/>
  <c r="DI369" i="1"/>
  <c r="DJ369" i="1"/>
  <c r="DK369" i="1"/>
  <c r="DL369" i="1"/>
  <c r="DM369" i="1"/>
  <c r="DN369" i="1"/>
  <c r="DO369" i="1"/>
  <c r="DP369" i="1"/>
  <c r="DQ369" i="1"/>
  <c r="DR369" i="1"/>
  <c r="DS369" i="1"/>
  <c r="DT369" i="1"/>
  <c r="DU369" i="1"/>
  <c r="DV369" i="1"/>
  <c r="DW369" i="1"/>
  <c r="DX369" i="1"/>
  <c r="DY369" i="1"/>
  <c r="DZ369" i="1"/>
  <c r="EA369" i="1"/>
  <c r="EB369" i="1"/>
  <c r="EC369" i="1"/>
  <c r="ED369" i="1"/>
  <c r="EE369" i="1"/>
  <c r="EF369" i="1"/>
  <c r="EG369" i="1"/>
  <c r="EH369" i="1"/>
  <c r="F370" i="1"/>
  <c r="H370" i="1"/>
  <c r="DG370" i="1"/>
  <c r="DH370" i="1"/>
  <c r="DI370" i="1"/>
  <c r="DJ370" i="1"/>
  <c r="DK370" i="1"/>
  <c r="DL370" i="1"/>
  <c r="DM370" i="1"/>
  <c r="DN370" i="1"/>
  <c r="DO370" i="1"/>
  <c r="DP370" i="1"/>
  <c r="DQ370" i="1"/>
  <c r="DR370" i="1"/>
  <c r="DS370" i="1"/>
  <c r="DT370" i="1"/>
  <c r="DU370" i="1"/>
  <c r="DV370" i="1"/>
  <c r="DW370" i="1"/>
  <c r="DX370" i="1"/>
  <c r="DY370" i="1"/>
  <c r="DZ370" i="1"/>
  <c r="EA370" i="1"/>
  <c r="EB370" i="1"/>
  <c r="EC370" i="1"/>
  <c r="ED370" i="1"/>
  <c r="EE370" i="1"/>
  <c r="EF370" i="1"/>
  <c r="EG370" i="1"/>
  <c r="EH370" i="1"/>
  <c r="F371" i="1"/>
  <c r="H371" i="1"/>
  <c r="DH371" i="1"/>
  <c r="DI371" i="1"/>
  <c r="DJ371" i="1"/>
  <c r="DK371" i="1"/>
  <c r="DL371" i="1"/>
  <c r="DM371" i="1"/>
  <c r="DN371" i="1"/>
  <c r="DO371" i="1"/>
  <c r="DP371" i="1"/>
  <c r="DQ371" i="1"/>
  <c r="DR371" i="1"/>
  <c r="DS371" i="1"/>
  <c r="DT371" i="1"/>
  <c r="DU371" i="1"/>
  <c r="DV371" i="1"/>
  <c r="DW371" i="1"/>
  <c r="DX371" i="1"/>
  <c r="DY371" i="1"/>
  <c r="DZ371" i="1"/>
  <c r="EA371" i="1"/>
  <c r="EB371" i="1"/>
  <c r="EC371" i="1"/>
  <c r="ED371" i="1"/>
  <c r="EE371" i="1"/>
  <c r="EF371" i="1"/>
  <c r="EG371" i="1"/>
  <c r="EH371" i="1"/>
  <c r="F372" i="1"/>
  <c r="H372" i="1"/>
  <c r="DI372" i="1"/>
  <c r="DJ372" i="1"/>
  <c r="DK372" i="1"/>
  <c r="DL372" i="1"/>
  <c r="DM372" i="1"/>
  <c r="DN372" i="1"/>
  <c r="DO372" i="1"/>
  <c r="DP372" i="1"/>
  <c r="DQ372" i="1"/>
  <c r="DR372" i="1"/>
  <c r="DS372" i="1"/>
  <c r="DT372" i="1"/>
  <c r="DU372" i="1"/>
  <c r="DV372" i="1"/>
  <c r="DW372" i="1"/>
  <c r="DX372" i="1"/>
  <c r="DY372" i="1"/>
  <c r="DZ372" i="1"/>
  <c r="EA372" i="1"/>
  <c r="EB372" i="1"/>
  <c r="EC372" i="1"/>
  <c r="ED372" i="1"/>
  <c r="EE372" i="1"/>
  <c r="EF372" i="1"/>
  <c r="EG372" i="1"/>
  <c r="EH372" i="1"/>
  <c r="F373" i="1"/>
  <c r="H373" i="1"/>
  <c r="DJ373" i="1"/>
  <c r="DK373" i="1"/>
  <c r="DL373" i="1"/>
  <c r="DM373" i="1"/>
  <c r="DN373" i="1"/>
  <c r="DO373" i="1"/>
  <c r="DP373" i="1"/>
  <c r="DQ373" i="1"/>
  <c r="DR373" i="1"/>
  <c r="DS373" i="1"/>
  <c r="DT373" i="1"/>
  <c r="DU373" i="1"/>
  <c r="DV373" i="1"/>
  <c r="DW373" i="1"/>
  <c r="DX373" i="1"/>
  <c r="DY373" i="1"/>
  <c r="DZ373" i="1"/>
  <c r="EA373" i="1"/>
  <c r="EB373" i="1"/>
  <c r="EC373" i="1"/>
  <c r="ED373" i="1"/>
  <c r="EE373" i="1"/>
  <c r="EF373" i="1"/>
  <c r="EG373" i="1"/>
  <c r="EH373" i="1"/>
  <c r="F374" i="1"/>
  <c r="H374" i="1"/>
  <c r="DK374" i="1"/>
  <c r="DL374" i="1"/>
  <c r="DM374" i="1"/>
  <c r="DN374" i="1"/>
  <c r="DO374" i="1"/>
  <c r="DP374" i="1"/>
  <c r="DQ374" i="1"/>
  <c r="DR374" i="1"/>
  <c r="DS374" i="1"/>
  <c r="DT374" i="1"/>
  <c r="DU374" i="1"/>
  <c r="DV374" i="1"/>
  <c r="DW374" i="1"/>
  <c r="DX374" i="1"/>
  <c r="DY374" i="1"/>
  <c r="DZ374" i="1"/>
  <c r="EA374" i="1"/>
  <c r="EB374" i="1"/>
  <c r="EC374" i="1"/>
  <c r="ED374" i="1"/>
  <c r="EE374" i="1"/>
  <c r="EF374" i="1"/>
  <c r="EG374" i="1"/>
  <c r="EH374" i="1"/>
  <c r="F375" i="1"/>
  <c r="H375" i="1"/>
  <c r="DL375" i="1"/>
  <c r="DM375" i="1"/>
  <c r="DN375" i="1"/>
  <c r="DO375" i="1"/>
  <c r="DP375" i="1"/>
  <c r="DQ375" i="1"/>
  <c r="DR375" i="1"/>
  <c r="DS375" i="1"/>
  <c r="DT375" i="1"/>
  <c r="DU375" i="1"/>
  <c r="DV375" i="1"/>
  <c r="DW375" i="1"/>
  <c r="DX375" i="1"/>
  <c r="DY375" i="1"/>
  <c r="DZ375" i="1"/>
  <c r="EA375" i="1"/>
  <c r="EB375" i="1"/>
  <c r="EC375" i="1"/>
  <c r="ED375" i="1"/>
  <c r="EE375" i="1"/>
  <c r="EF375" i="1"/>
  <c r="EG375" i="1"/>
  <c r="EH375" i="1"/>
  <c r="F376" i="1"/>
  <c r="H376" i="1"/>
  <c r="DM376" i="1"/>
  <c r="DN376" i="1"/>
  <c r="DO376" i="1"/>
  <c r="DP376" i="1"/>
  <c r="DQ376" i="1"/>
  <c r="DR376" i="1"/>
  <c r="DS376" i="1"/>
  <c r="DT376" i="1"/>
  <c r="DU376" i="1"/>
  <c r="DV376" i="1"/>
  <c r="DW376" i="1"/>
  <c r="DX376" i="1"/>
  <c r="DY376" i="1"/>
  <c r="DZ376" i="1"/>
  <c r="EA376" i="1"/>
  <c r="EB376" i="1"/>
  <c r="EC376" i="1"/>
  <c r="ED376" i="1"/>
  <c r="EE376" i="1"/>
  <c r="EF376" i="1"/>
  <c r="EG376" i="1"/>
  <c r="EH376" i="1"/>
  <c r="F377" i="1"/>
  <c r="H377" i="1"/>
  <c r="DN377" i="1"/>
  <c r="DO377" i="1"/>
  <c r="DP377" i="1"/>
  <c r="DQ377" i="1"/>
  <c r="DR377" i="1"/>
  <c r="DS377" i="1"/>
  <c r="DT377" i="1"/>
  <c r="DU377" i="1"/>
  <c r="DV377" i="1"/>
  <c r="DW377" i="1"/>
  <c r="DX377" i="1"/>
  <c r="DY377" i="1"/>
  <c r="DZ377" i="1"/>
  <c r="EA377" i="1"/>
  <c r="EB377" i="1"/>
  <c r="EC377" i="1"/>
  <c r="ED377" i="1"/>
  <c r="EE377" i="1"/>
  <c r="EF377" i="1"/>
  <c r="EG377" i="1"/>
  <c r="EH377" i="1"/>
  <c r="F378" i="1"/>
  <c r="H378" i="1"/>
  <c r="DO378" i="1"/>
  <c r="DP378" i="1"/>
  <c r="DQ378" i="1"/>
  <c r="DR378" i="1"/>
  <c r="DS378" i="1"/>
  <c r="DT378" i="1"/>
  <c r="DU378" i="1"/>
  <c r="DV378" i="1"/>
  <c r="DW378" i="1"/>
  <c r="DX378" i="1"/>
  <c r="DY378" i="1"/>
  <c r="DZ378" i="1"/>
  <c r="EA378" i="1"/>
  <c r="EB378" i="1"/>
  <c r="EC378" i="1"/>
  <c r="ED378" i="1"/>
  <c r="EE378" i="1"/>
  <c r="EF378" i="1"/>
  <c r="EG378" i="1"/>
  <c r="EH378" i="1"/>
  <c r="F379" i="1"/>
  <c r="H379" i="1"/>
  <c r="DP379" i="1"/>
  <c r="DQ379" i="1"/>
  <c r="DR379" i="1"/>
  <c r="DS379" i="1"/>
  <c r="DT379" i="1"/>
  <c r="DU379" i="1"/>
  <c r="DV379" i="1"/>
  <c r="DW379" i="1"/>
  <c r="DX379" i="1"/>
  <c r="DY379" i="1"/>
  <c r="DZ379" i="1"/>
  <c r="EA379" i="1"/>
  <c r="EB379" i="1"/>
  <c r="EC379" i="1"/>
  <c r="ED379" i="1"/>
  <c r="EE379" i="1"/>
  <c r="EF379" i="1"/>
  <c r="EG379" i="1"/>
  <c r="EH379" i="1"/>
  <c r="F380" i="1"/>
  <c r="H380" i="1"/>
  <c r="DQ380" i="1"/>
  <c r="DR380" i="1"/>
  <c r="DS380" i="1"/>
  <c r="DT380" i="1"/>
  <c r="DU380" i="1"/>
  <c r="DV380" i="1"/>
  <c r="DW380" i="1"/>
  <c r="DX380" i="1"/>
  <c r="DY380" i="1"/>
  <c r="DZ380" i="1"/>
  <c r="EA380" i="1"/>
  <c r="EB380" i="1"/>
  <c r="EC380" i="1"/>
  <c r="ED380" i="1"/>
  <c r="EE380" i="1"/>
  <c r="EF380" i="1"/>
  <c r="EG380" i="1"/>
  <c r="EH380" i="1"/>
  <c r="F381" i="1"/>
  <c r="H381" i="1"/>
  <c r="DR381" i="1"/>
  <c r="DS381" i="1"/>
  <c r="DT381" i="1"/>
  <c r="DU381" i="1"/>
  <c r="DV381" i="1"/>
  <c r="DW381" i="1"/>
  <c r="DX381" i="1"/>
  <c r="DY381" i="1"/>
  <c r="DZ381" i="1"/>
  <c r="EA381" i="1"/>
  <c r="EB381" i="1"/>
  <c r="EC381" i="1"/>
  <c r="ED381" i="1"/>
  <c r="EE381" i="1"/>
  <c r="EF381" i="1"/>
  <c r="EG381" i="1"/>
  <c r="EH381" i="1"/>
  <c r="F382" i="1"/>
  <c r="H382" i="1"/>
  <c r="DS382" i="1"/>
  <c r="DT382" i="1"/>
  <c r="DU382" i="1"/>
  <c r="DV382" i="1"/>
  <c r="DW382" i="1"/>
  <c r="DX382" i="1"/>
  <c r="DY382" i="1"/>
  <c r="DZ382" i="1"/>
  <c r="EA382" i="1"/>
  <c r="EB382" i="1"/>
  <c r="EC382" i="1"/>
  <c r="ED382" i="1"/>
  <c r="EE382" i="1"/>
  <c r="EF382" i="1"/>
  <c r="EG382" i="1"/>
  <c r="EH382" i="1"/>
  <c r="F383" i="1"/>
  <c r="H383" i="1"/>
  <c r="DT383" i="1"/>
  <c r="DU383" i="1"/>
  <c r="DV383" i="1"/>
  <c r="DW383" i="1"/>
  <c r="DX383" i="1"/>
  <c r="DY383" i="1"/>
  <c r="DZ383" i="1"/>
  <c r="EA383" i="1"/>
  <c r="EB383" i="1"/>
  <c r="EC383" i="1"/>
  <c r="ED383" i="1"/>
  <c r="EE383" i="1"/>
  <c r="EF383" i="1"/>
  <c r="EG383" i="1"/>
  <c r="EH383" i="1"/>
  <c r="F384" i="1"/>
  <c r="H384" i="1"/>
  <c r="DU384" i="1"/>
  <c r="DV384" i="1"/>
  <c r="DW384" i="1"/>
  <c r="DX384" i="1"/>
  <c r="DY384" i="1"/>
  <c r="DZ384" i="1"/>
  <c r="EA384" i="1"/>
  <c r="EB384" i="1"/>
  <c r="EC384" i="1"/>
  <c r="ED384" i="1"/>
  <c r="EE384" i="1"/>
  <c r="EF384" i="1"/>
  <c r="EG384" i="1"/>
  <c r="EH384" i="1"/>
  <c r="F385" i="1"/>
  <c r="H385" i="1"/>
  <c r="DV385" i="1"/>
  <c r="DW385" i="1"/>
  <c r="DX385" i="1"/>
  <c r="DY385" i="1"/>
  <c r="DZ385" i="1"/>
  <c r="EA385" i="1"/>
  <c r="EB385" i="1"/>
  <c r="EC385" i="1"/>
  <c r="ED385" i="1"/>
  <c r="EE385" i="1"/>
  <c r="EF385" i="1"/>
  <c r="EG385" i="1"/>
  <c r="EH385" i="1"/>
  <c r="F386" i="1"/>
  <c r="H386" i="1"/>
  <c r="DW386" i="1"/>
  <c r="DX386" i="1"/>
  <c r="DY386" i="1"/>
  <c r="DZ386" i="1"/>
  <c r="EA386" i="1"/>
  <c r="EB386" i="1"/>
  <c r="EC386" i="1"/>
  <c r="ED386" i="1"/>
  <c r="EE386" i="1"/>
  <c r="EF386" i="1"/>
  <c r="EG386" i="1"/>
  <c r="EH386" i="1"/>
  <c r="F387" i="1"/>
  <c r="H387" i="1"/>
  <c r="DX387" i="1"/>
  <c r="DY387" i="1"/>
  <c r="DZ387" i="1"/>
  <c r="EA387" i="1"/>
  <c r="EB387" i="1"/>
  <c r="EC387" i="1"/>
  <c r="ED387" i="1"/>
  <c r="EE387" i="1"/>
  <c r="EF387" i="1"/>
  <c r="EG387" i="1"/>
  <c r="EH387" i="1"/>
  <c r="F388" i="1"/>
  <c r="H388" i="1"/>
  <c r="DY388" i="1"/>
  <c r="DZ388" i="1"/>
  <c r="EA388" i="1"/>
  <c r="EB388" i="1"/>
  <c r="EC388" i="1"/>
  <c r="ED388" i="1"/>
  <c r="EE388" i="1"/>
  <c r="EF388" i="1"/>
  <c r="EG388" i="1"/>
  <c r="EH388" i="1"/>
  <c r="F389" i="1"/>
  <c r="H389" i="1"/>
  <c r="DZ389" i="1"/>
  <c r="EA389" i="1"/>
  <c r="EB389" i="1"/>
  <c r="EC389" i="1"/>
  <c r="ED389" i="1"/>
  <c r="EE389" i="1"/>
  <c r="EF389" i="1"/>
  <c r="EG389" i="1"/>
  <c r="EH389" i="1"/>
  <c r="F390" i="1"/>
  <c r="H390" i="1"/>
  <c r="EA390" i="1"/>
  <c r="EB390" i="1"/>
  <c r="EC390" i="1"/>
  <c r="ED390" i="1"/>
  <c r="EE390" i="1"/>
  <c r="EF390" i="1"/>
  <c r="EG390" i="1"/>
  <c r="EH390" i="1"/>
  <c r="F391" i="1"/>
  <c r="H391" i="1"/>
  <c r="EB391" i="1"/>
  <c r="EC391" i="1"/>
  <c r="ED391" i="1"/>
  <c r="EE391" i="1"/>
  <c r="EF391" i="1"/>
  <c r="EG391" i="1"/>
  <c r="EH391" i="1"/>
  <c r="F392" i="1"/>
  <c r="H392" i="1"/>
  <c r="EC392" i="1"/>
  <c r="ED392" i="1"/>
  <c r="EE392" i="1"/>
  <c r="EF392" i="1"/>
  <c r="EG392" i="1"/>
  <c r="EH392" i="1"/>
  <c r="F393" i="1"/>
  <c r="H393" i="1"/>
  <c r="ED393" i="1"/>
  <c r="EE393" i="1"/>
  <c r="EF393" i="1"/>
  <c r="EG393" i="1"/>
  <c r="EH393" i="1"/>
  <c r="F394" i="1"/>
  <c r="H394" i="1"/>
  <c r="EE394" i="1"/>
  <c r="EF394" i="1"/>
  <c r="EG394" i="1"/>
  <c r="EH394" i="1"/>
  <c r="F395" i="1"/>
  <c r="H395" i="1"/>
  <c r="EF395" i="1"/>
  <c r="EG395" i="1"/>
  <c r="EH395" i="1"/>
  <c r="F396" i="1"/>
  <c r="H396" i="1"/>
  <c r="EG396" i="1"/>
  <c r="EH396" i="1"/>
  <c r="F397" i="1"/>
  <c r="H397" i="1"/>
  <c r="EH397" i="1"/>
  <c r="H398" i="1"/>
  <c r="M398" i="1"/>
  <c r="N398" i="1"/>
  <c r="O398" i="1"/>
  <c r="P398" i="1"/>
  <c r="Q398" i="1"/>
  <c r="R398" i="1"/>
  <c r="S398" i="1"/>
  <c r="T398" i="1"/>
  <c r="U398" i="1"/>
  <c r="V398" i="1"/>
  <c r="W398" i="1"/>
  <c r="X398" i="1"/>
  <c r="Y398" i="1"/>
  <c r="Z398" i="1"/>
  <c r="AA398" i="1"/>
  <c r="AB398" i="1"/>
  <c r="AC398" i="1"/>
  <c r="AD398" i="1"/>
  <c r="AE398" i="1"/>
  <c r="AF398" i="1"/>
  <c r="AG398" i="1"/>
  <c r="AH398" i="1"/>
  <c r="AI398" i="1"/>
  <c r="AJ398" i="1"/>
  <c r="AK398" i="1"/>
  <c r="AL398" i="1"/>
  <c r="AM398" i="1"/>
  <c r="AN398" i="1"/>
  <c r="AO398" i="1"/>
  <c r="AP398" i="1"/>
  <c r="AQ398" i="1"/>
  <c r="AR398" i="1"/>
  <c r="AS398" i="1"/>
  <c r="AT398" i="1"/>
  <c r="AU398" i="1"/>
  <c r="AV398" i="1"/>
  <c r="AW398" i="1"/>
  <c r="AX398" i="1"/>
  <c r="AY398" i="1"/>
  <c r="AZ398" i="1"/>
  <c r="BA398" i="1"/>
  <c r="BB398" i="1"/>
  <c r="BC398" i="1"/>
  <c r="BD398" i="1"/>
  <c r="BE398" i="1"/>
  <c r="BF398" i="1"/>
  <c r="BG398" i="1"/>
  <c r="BH398" i="1"/>
  <c r="BI398" i="1"/>
  <c r="BJ398" i="1"/>
  <c r="BK398" i="1"/>
  <c r="BL398" i="1"/>
  <c r="BM398" i="1"/>
  <c r="BN398" i="1"/>
  <c r="BO398" i="1"/>
  <c r="BP398" i="1"/>
  <c r="BQ398" i="1"/>
  <c r="BR398" i="1"/>
  <c r="BS398" i="1"/>
  <c r="BT398" i="1"/>
  <c r="BU398" i="1"/>
  <c r="BV398" i="1"/>
  <c r="BW398" i="1"/>
  <c r="BX398" i="1"/>
  <c r="BY398" i="1"/>
  <c r="BZ398" i="1"/>
  <c r="CA398" i="1"/>
  <c r="CB398" i="1"/>
  <c r="CC398" i="1"/>
  <c r="CD398" i="1"/>
  <c r="CE398" i="1"/>
  <c r="CF398" i="1"/>
  <c r="CG398" i="1"/>
  <c r="CH398" i="1"/>
  <c r="CI398" i="1"/>
  <c r="CJ398" i="1"/>
  <c r="CK398" i="1"/>
  <c r="CL398" i="1"/>
  <c r="CM398" i="1"/>
  <c r="CN398" i="1"/>
  <c r="CO398" i="1"/>
  <c r="CP398" i="1"/>
  <c r="CQ398" i="1"/>
  <c r="CR398" i="1"/>
  <c r="CS398" i="1"/>
  <c r="CT398" i="1"/>
  <c r="CU398" i="1"/>
  <c r="CV398" i="1"/>
  <c r="CW398" i="1"/>
  <c r="CX398" i="1"/>
  <c r="CY398" i="1"/>
  <c r="CZ398" i="1"/>
  <c r="DA398" i="1"/>
  <c r="DB398" i="1"/>
  <c r="DC398" i="1"/>
  <c r="DD398" i="1"/>
  <c r="DE398" i="1"/>
  <c r="DF398" i="1"/>
  <c r="DG398" i="1"/>
  <c r="DH398" i="1"/>
  <c r="DI398" i="1"/>
  <c r="DJ398" i="1"/>
  <c r="DK398" i="1"/>
  <c r="DL398" i="1"/>
  <c r="DM398" i="1"/>
  <c r="DN398" i="1"/>
  <c r="DO398" i="1"/>
  <c r="DP398" i="1"/>
  <c r="DQ398" i="1"/>
  <c r="DR398" i="1"/>
  <c r="D4" i="35"/>
  <c r="E4" i="35"/>
  <c r="F4" i="35"/>
  <c r="G3" i="26"/>
  <c r="F60" i="26"/>
  <c r="H68" i="26"/>
  <c r="J68" i="26"/>
  <c r="K68" i="26"/>
  <c r="L68" i="26"/>
  <c r="M68" i="26"/>
  <c r="N68" i="26"/>
  <c r="O68" i="26"/>
  <c r="P68" i="26"/>
  <c r="Q68" i="26"/>
  <c r="R68" i="26"/>
  <c r="S68" i="26"/>
  <c r="T68" i="26"/>
  <c r="U68" i="26"/>
  <c r="V68" i="26"/>
  <c r="W68" i="26"/>
  <c r="X68" i="26"/>
  <c r="Y68" i="26"/>
  <c r="Z68" i="26"/>
  <c r="AA68" i="26"/>
  <c r="AB68" i="26"/>
  <c r="AC68" i="26"/>
  <c r="AD68" i="26"/>
  <c r="AE68" i="26"/>
  <c r="AF68" i="26"/>
  <c r="AG68" i="26"/>
  <c r="AH68" i="26"/>
  <c r="AI68" i="26"/>
  <c r="AJ68" i="26"/>
  <c r="AK68" i="26"/>
  <c r="AM68" i="26"/>
  <c r="AN68" i="26"/>
  <c r="AO68" i="26"/>
  <c r="AP68" i="26"/>
  <c r="AQ68" i="26"/>
  <c r="AR68" i="26"/>
  <c r="AS68" i="26"/>
  <c r="AT68" i="26"/>
  <c r="AU68" i="26"/>
  <c r="AV68" i="26"/>
  <c r="AW68" i="26"/>
  <c r="AX68" i="26"/>
  <c r="AY68" i="26"/>
  <c r="AZ68" i="26"/>
  <c r="BA68" i="26"/>
  <c r="BB68" i="26"/>
  <c r="BC68" i="26"/>
  <c r="BD68" i="26"/>
  <c r="BE68" i="26"/>
  <c r="BF68" i="26"/>
  <c r="BG68" i="26"/>
  <c r="BH68" i="26"/>
  <c r="BI68" i="26"/>
  <c r="BJ68" i="26"/>
  <c r="BK68" i="26"/>
  <c r="BL68" i="26"/>
  <c r="BM68" i="26"/>
  <c r="BN68" i="26"/>
  <c r="BO68" i="26"/>
  <c r="BP68" i="26"/>
  <c r="BQ68" i="26"/>
  <c r="BR68" i="26"/>
  <c r="BS68" i="26"/>
  <c r="BT68" i="26"/>
  <c r="BU68" i="26"/>
  <c r="BV68" i="26"/>
  <c r="BW68" i="26"/>
  <c r="BX68" i="26"/>
  <c r="BY68" i="26"/>
  <c r="BZ68" i="26"/>
  <c r="CA68" i="26"/>
  <c r="CB68" i="26"/>
  <c r="CC68" i="26"/>
  <c r="CD68" i="26"/>
  <c r="CE68" i="26"/>
  <c r="CF68" i="26"/>
  <c r="CG68" i="26"/>
  <c r="CH68" i="26"/>
  <c r="CI68" i="26"/>
  <c r="CJ68" i="26"/>
  <c r="CK68" i="26"/>
  <c r="CL68" i="26"/>
  <c r="CM68" i="26"/>
  <c r="CN68" i="26"/>
  <c r="CO68" i="26"/>
  <c r="CP68" i="26"/>
  <c r="CQ68" i="26"/>
  <c r="CR68" i="26"/>
  <c r="CS68" i="26"/>
  <c r="CT68" i="26"/>
  <c r="CU68" i="26"/>
  <c r="CV68" i="26"/>
  <c r="CW68" i="26"/>
  <c r="CX68" i="26"/>
  <c r="CY68" i="26"/>
  <c r="CZ68" i="26"/>
  <c r="DA68" i="26"/>
  <c r="DB68" i="26"/>
  <c r="DC68" i="26"/>
  <c r="DD68" i="26"/>
  <c r="DE68" i="26"/>
  <c r="DF68" i="26"/>
  <c r="DG68" i="26"/>
  <c r="DH68" i="26"/>
  <c r="DI68" i="26"/>
  <c r="DJ68" i="26"/>
  <c r="DK68" i="26"/>
  <c r="DL68" i="26"/>
  <c r="DM68" i="26"/>
  <c r="DN68" i="26"/>
  <c r="DO68" i="26"/>
  <c r="DP68" i="26"/>
  <c r="DQ68" i="26"/>
  <c r="DR68" i="26"/>
  <c r="DS68" i="26"/>
  <c r="DT68" i="26"/>
  <c r="DU68" i="26"/>
  <c r="DV68" i="26"/>
  <c r="DW68" i="26"/>
  <c r="DX68" i="26"/>
  <c r="DY68" i="26"/>
  <c r="DZ68" i="26"/>
  <c r="EA68" i="26"/>
  <c r="EB68" i="26"/>
  <c r="EC68" i="26"/>
  <c r="ED68" i="26"/>
  <c r="EE68" i="26"/>
  <c r="EF68" i="26"/>
  <c r="EG68" i="26"/>
  <c r="EH68" i="26"/>
  <c r="H69" i="26"/>
  <c r="J69" i="26"/>
  <c r="K69" i="26"/>
  <c r="L69" i="26"/>
  <c r="M69" i="26"/>
  <c r="N69" i="26"/>
  <c r="O69" i="26"/>
  <c r="P69" i="26"/>
  <c r="Q69" i="26"/>
  <c r="R69" i="26"/>
  <c r="S69" i="26"/>
  <c r="T69" i="26"/>
  <c r="U69" i="26"/>
  <c r="V69" i="26"/>
  <c r="W69" i="26"/>
  <c r="X69" i="26"/>
  <c r="Y69" i="26"/>
  <c r="Z69" i="26"/>
  <c r="AA69" i="26"/>
  <c r="AB69" i="26"/>
  <c r="AC69" i="26"/>
  <c r="AD69" i="26"/>
  <c r="AE69" i="26"/>
  <c r="AF69" i="26"/>
  <c r="AG69" i="26"/>
  <c r="AH69" i="26"/>
  <c r="AI69" i="26"/>
  <c r="AJ69" i="26"/>
  <c r="AK69" i="26"/>
  <c r="AM69" i="26"/>
  <c r="AN69" i="26"/>
  <c r="AO69" i="26"/>
  <c r="AP69" i="26"/>
  <c r="AQ69" i="26"/>
  <c r="AR69" i="26"/>
  <c r="AS69" i="26"/>
  <c r="AT69" i="26"/>
  <c r="AU69" i="26"/>
  <c r="AV69" i="26"/>
  <c r="AW69" i="26"/>
  <c r="AX69" i="26"/>
  <c r="AY69" i="26"/>
  <c r="AZ69" i="26"/>
  <c r="BA69" i="26"/>
  <c r="BB69" i="26"/>
  <c r="BC69" i="26"/>
  <c r="BD69" i="26"/>
  <c r="BE69" i="26"/>
  <c r="BF69" i="26"/>
  <c r="BG69" i="26"/>
  <c r="BH69" i="26"/>
  <c r="BI69" i="26"/>
  <c r="BJ69" i="26"/>
  <c r="BK69" i="26"/>
  <c r="BL69" i="26"/>
  <c r="BM69" i="26"/>
  <c r="BN69" i="26"/>
  <c r="BO69" i="26"/>
  <c r="BP69" i="26"/>
  <c r="BQ69" i="26"/>
  <c r="BR69" i="26"/>
  <c r="BS69" i="26"/>
  <c r="BT69" i="26"/>
  <c r="BU69" i="26"/>
  <c r="BV69" i="26"/>
  <c r="BW69" i="26"/>
  <c r="BX69" i="26"/>
  <c r="BY69" i="26"/>
  <c r="BZ69" i="26"/>
  <c r="CA69" i="26"/>
  <c r="CB69" i="26"/>
  <c r="CC69" i="26"/>
  <c r="CD69" i="26"/>
  <c r="CE69" i="26"/>
  <c r="CF69" i="26"/>
  <c r="CG69" i="26"/>
  <c r="CH69" i="26"/>
  <c r="CI69" i="26"/>
  <c r="CJ69" i="26"/>
  <c r="CK69" i="26"/>
  <c r="CL69" i="26"/>
  <c r="CM69" i="26"/>
  <c r="CN69" i="26"/>
  <c r="CO69" i="26"/>
  <c r="CP69" i="26"/>
  <c r="CQ69" i="26"/>
  <c r="CR69" i="26"/>
  <c r="CS69" i="26"/>
  <c r="CT69" i="26"/>
  <c r="CU69" i="26"/>
  <c r="CV69" i="26"/>
  <c r="CW69" i="26"/>
  <c r="CX69" i="26"/>
  <c r="CY69" i="26"/>
  <c r="CZ69" i="26"/>
  <c r="DA69" i="26"/>
  <c r="DB69" i="26"/>
  <c r="DC69" i="26"/>
  <c r="DD69" i="26"/>
  <c r="DE69" i="26"/>
  <c r="DF69" i="26"/>
  <c r="DG69" i="26"/>
  <c r="DH69" i="26"/>
  <c r="DI69" i="26"/>
  <c r="DJ69" i="26"/>
  <c r="DK69" i="26"/>
  <c r="DL69" i="26"/>
  <c r="DM69" i="26"/>
  <c r="DN69" i="26"/>
  <c r="DO69" i="26"/>
  <c r="DP69" i="26"/>
  <c r="DQ69" i="26"/>
  <c r="DR69" i="26"/>
  <c r="DS69" i="26"/>
  <c r="DT69" i="26"/>
  <c r="DU69" i="26"/>
  <c r="DV69" i="26"/>
  <c r="DW69" i="26"/>
  <c r="DX69" i="26"/>
  <c r="DY69" i="26"/>
  <c r="DZ69" i="26"/>
  <c r="EA69" i="26"/>
  <c r="EB69" i="26"/>
  <c r="EC69" i="26"/>
  <c r="ED69" i="26"/>
  <c r="EE69" i="26"/>
  <c r="EF69" i="26"/>
  <c r="EG69" i="26"/>
  <c r="EH69" i="26"/>
  <c r="H79" i="26"/>
  <c r="M79" i="26"/>
  <c r="N79" i="26"/>
  <c r="O79" i="26"/>
  <c r="P79" i="26"/>
  <c r="Q79" i="26"/>
  <c r="R79" i="26"/>
  <c r="G3" i="8"/>
  <c r="J20" i="8"/>
  <c r="K20" i="8"/>
  <c r="L20" i="8"/>
  <c r="M20" i="8"/>
  <c r="N20" i="8"/>
  <c r="O20" i="8"/>
  <c r="P20" i="8"/>
  <c r="Q20" i="8"/>
  <c r="R20" i="8"/>
  <c r="S20" i="8"/>
  <c r="T20" i="8"/>
  <c r="H21" i="8"/>
  <c r="M21" i="8"/>
  <c r="N21" i="8"/>
  <c r="O21" i="8"/>
  <c r="P21" i="8"/>
  <c r="Q21" i="8"/>
  <c r="R21" i="8"/>
  <c r="S21" i="8"/>
  <c r="H30" i="8"/>
  <c r="M30" i="8"/>
  <c r="N30" i="8"/>
  <c r="O30" i="8"/>
  <c r="P30" i="8"/>
  <c r="Q30" i="8"/>
  <c r="R30" i="8"/>
  <c r="S30" i="8"/>
  <c r="T30" i="8"/>
  <c r="H31" i="8"/>
  <c r="M31" i="8"/>
  <c r="N31" i="8"/>
  <c r="O31" i="8"/>
  <c r="P31" i="8"/>
  <c r="Q31" i="8"/>
  <c r="R31" i="8"/>
  <c r="S31" i="8"/>
  <c r="K35" i="8"/>
  <c r="L35" i="8"/>
  <c r="K38" i="8"/>
  <c r="L38" i="8"/>
  <c r="J39" i="8"/>
  <c r="K39" i="8"/>
  <c r="L39" i="8"/>
  <c r="J40" i="8"/>
  <c r="K40" i="8"/>
  <c r="L40" i="8"/>
  <c r="K43" i="8"/>
  <c r="L43" i="8"/>
  <c r="J44" i="8"/>
  <c r="K44" i="8"/>
  <c r="L44" i="8"/>
  <c r="J45" i="8"/>
  <c r="K45" i="8"/>
  <c r="L45" i="8"/>
  <c r="G3" i="27"/>
  <c r="F38" i="27"/>
  <c r="H41" i="27"/>
  <c r="J41" i="27"/>
  <c r="K41" i="27"/>
  <c r="L41" i="27"/>
  <c r="M41" i="27"/>
  <c r="N41" i="27"/>
  <c r="O41" i="27"/>
  <c r="P41" i="27"/>
  <c r="Q41" i="27"/>
  <c r="R41" i="27"/>
  <c r="S41" i="27"/>
  <c r="T41" i="27"/>
  <c r="U41" i="27"/>
  <c r="V41" i="27"/>
  <c r="W41" i="27"/>
  <c r="X41" i="27"/>
  <c r="Y41" i="27"/>
  <c r="Z41" i="27"/>
  <c r="AA41" i="27"/>
  <c r="AB41" i="27"/>
  <c r="AC41" i="27"/>
  <c r="AD41" i="27"/>
  <c r="AE41" i="27"/>
  <c r="AF41" i="27"/>
  <c r="AG41" i="27"/>
  <c r="AH41" i="27"/>
  <c r="AI41" i="27"/>
  <c r="AJ41" i="27"/>
  <c r="AK41" i="27"/>
  <c r="AL41" i="27"/>
  <c r="AM41" i="27"/>
  <c r="AN41" i="27"/>
  <c r="AO41" i="27"/>
  <c r="AP41" i="27"/>
  <c r="AQ41" i="27"/>
  <c r="AR41" i="27"/>
  <c r="AS41" i="27"/>
  <c r="AT41" i="27"/>
  <c r="AU41" i="27"/>
  <c r="AV41" i="27"/>
  <c r="AW41" i="27"/>
  <c r="AX41" i="27"/>
  <c r="AY41" i="27"/>
  <c r="AZ41" i="27"/>
  <c r="BA41" i="27"/>
  <c r="BB41" i="27"/>
  <c r="BC41" i="27"/>
  <c r="BD41" i="27"/>
  <c r="BE41" i="27"/>
  <c r="BF41" i="27"/>
  <c r="BG41" i="27"/>
  <c r="BH41" i="27"/>
  <c r="BI41" i="27"/>
  <c r="BJ41" i="27"/>
  <c r="BK41" i="27"/>
  <c r="BL41" i="27"/>
  <c r="BM41" i="27"/>
  <c r="BN41" i="27"/>
  <c r="BO41" i="27"/>
  <c r="BP41" i="27"/>
  <c r="BQ41" i="27"/>
  <c r="BR41" i="27"/>
  <c r="BS41" i="27"/>
  <c r="BT41" i="27"/>
  <c r="BU41" i="27"/>
  <c r="BV41" i="27"/>
  <c r="BW41" i="27"/>
  <c r="BX41" i="27"/>
  <c r="BY41" i="27"/>
  <c r="BZ41" i="27"/>
  <c r="CA41" i="27"/>
  <c r="CB41" i="27"/>
  <c r="CC41" i="27"/>
  <c r="CD41" i="27"/>
  <c r="CE41" i="27"/>
  <c r="CF41" i="27"/>
  <c r="CG41" i="27"/>
  <c r="CH41" i="27"/>
  <c r="CI41" i="27"/>
  <c r="CJ41" i="27"/>
  <c r="CK41" i="27"/>
  <c r="CL41" i="27"/>
  <c r="CM41" i="27"/>
  <c r="CN41" i="27"/>
  <c r="CO41" i="27"/>
  <c r="CP41" i="27"/>
  <c r="CQ41" i="27"/>
  <c r="CR41" i="27"/>
  <c r="CS41" i="27"/>
  <c r="CT41" i="27"/>
  <c r="CU41" i="27"/>
  <c r="CV41" i="27"/>
  <c r="CW41" i="27"/>
  <c r="CX41" i="27"/>
  <c r="CY41" i="27"/>
  <c r="CZ41" i="27"/>
  <c r="DA41" i="27"/>
  <c r="DB41" i="27"/>
  <c r="DC41" i="27"/>
  <c r="DD41" i="27"/>
  <c r="DE41" i="27"/>
  <c r="DF41" i="27"/>
  <c r="DG41" i="27"/>
  <c r="DH41" i="27"/>
  <c r="DI41" i="27"/>
  <c r="DJ41" i="27"/>
  <c r="DK41" i="27"/>
  <c r="DL41" i="27"/>
  <c r="DM41" i="27"/>
  <c r="DN41" i="27"/>
  <c r="DO41" i="27"/>
  <c r="DP41" i="27"/>
  <c r="DQ41" i="27"/>
  <c r="DR41" i="27"/>
  <c r="DS41" i="27"/>
  <c r="DT41" i="27"/>
  <c r="DU41" i="27"/>
  <c r="DV41" i="27"/>
  <c r="DW41" i="27"/>
  <c r="DX41" i="27"/>
  <c r="DY41" i="27"/>
  <c r="DZ41" i="27"/>
  <c r="EA41" i="27"/>
  <c r="EB41" i="27"/>
  <c r="EC41" i="27"/>
  <c r="ED41" i="27"/>
  <c r="EE41" i="27"/>
  <c r="EF41" i="27"/>
  <c r="EG41" i="27"/>
  <c r="EH41" i="27"/>
  <c r="H48" i="27"/>
  <c r="J48" i="27"/>
  <c r="K48" i="27"/>
  <c r="L48" i="27"/>
  <c r="M48" i="27"/>
  <c r="N48" i="27"/>
  <c r="O48" i="27"/>
  <c r="P48" i="27"/>
  <c r="Q48" i="27"/>
  <c r="R48" i="27"/>
  <c r="S48" i="27"/>
  <c r="T48" i="27"/>
  <c r="U48" i="27"/>
  <c r="V48" i="27"/>
  <c r="W48" i="27"/>
  <c r="X48" i="27"/>
  <c r="Y48" i="27"/>
  <c r="Z48" i="27"/>
  <c r="AA48" i="27"/>
  <c r="AB48" i="27"/>
  <c r="AC48" i="27"/>
  <c r="AD48" i="27"/>
  <c r="AE48" i="27"/>
  <c r="AF48" i="27"/>
  <c r="AG48" i="27"/>
  <c r="AH48" i="27"/>
  <c r="AI48" i="27"/>
  <c r="AJ48" i="27"/>
  <c r="AK48" i="27"/>
  <c r="AL48" i="27"/>
  <c r="AM48" i="27"/>
  <c r="AN48" i="27"/>
  <c r="AO48" i="27"/>
  <c r="AP48" i="27"/>
  <c r="AQ48" i="27"/>
  <c r="AR48" i="27"/>
  <c r="AS48" i="27"/>
  <c r="AT48" i="27"/>
  <c r="AU48" i="27"/>
  <c r="AV48" i="27"/>
  <c r="AW48" i="27"/>
  <c r="AX48" i="27"/>
  <c r="AY48" i="27"/>
  <c r="AZ48" i="27"/>
  <c r="BA48" i="27"/>
  <c r="BB48" i="27"/>
  <c r="BC48" i="27"/>
  <c r="BD48" i="27"/>
  <c r="BE48" i="27"/>
  <c r="BF48" i="27"/>
  <c r="BG48" i="27"/>
  <c r="BH48" i="27"/>
  <c r="BI48" i="27"/>
  <c r="BJ48" i="27"/>
  <c r="BK48" i="27"/>
  <c r="BL48" i="27"/>
  <c r="BM48" i="27"/>
  <c r="BN48" i="27"/>
  <c r="BO48" i="27"/>
  <c r="BP48" i="27"/>
  <c r="BQ48" i="27"/>
  <c r="BR48" i="27"/>
  <c r="BS48" i="27"/>
  <c r="BT48" i="27"/>
  <c r="BU48" i="27"/>
  <c r="BV48" i="27"/>
  <c r="BW48" i="27"/>
  <c r="BX48" i="27"/>
  <c r="BY48" i="27"/>
  <c r="BZ48" i="27"/>
  <c r="CA48" i="27"/>
  <c r="CB48" i="27"/>
  <c r="CC48" i="27"/>
  <c r="CD48" i="27"/>
  <c r="CE48" i="27"/>
  <c r="CF48" i="27"/>
  <c r="CG48" i="27"/>
  <c r="CH48" i="27"/>
  <c r="CI48" i="27"/>
  <c r="CJ48" i="27"/>
  <c r="CK48" i="27"/>
  <c r="CL48" i="27"/>
  <c r="CM48" i="27"/>
  <c r="CN48" i="27"/>
  <c r="CO48" i="27"/>
  <c r="CP48" i="27"/>
  <c r="CQ48" i="27"/>
  <c r="CR48" i="27"/>
  <c r="CS48" i="27"/>
  <c r="CT48" i="27"/>
  <c r="CU48" i="27"/>
  <c r="CV48" i="27"/>
  <c r="CW48" i="27"/>
  <c r="CX48" i="27"/>
  <c r="CY48" i="27"/>
  <c r="CZ48" i="27"/>
  <c r="DA48" i="27"/>
  <c r="DB48" i="27"/>
  <c r="DC48" i="27"/>
  <c r="DD48" i="27"/>
  <c r="DE48" i="27"/>
  <c r="DF48" i="27"/>
  <c r="DG48" i="27"/>
  <c r="DH48" i="27"/>
  <c r="DI48" i="27"/>
  <c r="DJ48" i="27"/>
  <c r="DK48" i="27"/>
  <c r="DL48" i="27"/>
  <c r="DM48" i="27"/>
  <c r="DN48" i="27"/>
  <c r="DO48" i="27"/>
  <c r="DP48" i="27"/>
  <c r="DQ48" i="27"/>
  <c r="DR48" i="27"/>
  <c r="DS48" i="27"/>
  <c r="DT48" i="27"/>
  <c r="DU48" i="27"/>
  <c r="DV48" i="27"/>
  <c r="DW48" i="27"/>
  <c r="DX48" i="27"/>
  <c r="DY48" i="27"/>
  <c r="DZ48" i="27"/>
  <c r="EA48" i="27"/>
  <c r="EB48" i="27"/>
  <c r="EC48" i="27"/>
  <c r="ED48" i="27"/>
  <c r="EE48" i="27"/>
  <c r="EF48" i="27"/>
  <c r="EG48" i="27"/>
  <c r="EH48" i="27"/>
  <c r="J50" i="27"/>
  <c r="K50" i="27"/>
  <c r="L50" i="27"/>
  <c r="M50" i="27"/>
  <c r="N50" i="27"/>
  <c r="O50" i="27"/>
  <c r="P50" i="27"/>
  <c r="Q50" i="27"/>
  <c r="R50" i="27"/>
  <c r="S50" i="27"/>
  <c r="T50" i="27"/>
  <c r="U50" i="27"/>
  <c r="V50" i="27"/>
  <c r="W50" i="27"/>
  <c r="X50" i="27"/>
  <c r="Y50" i="27"/>
  <c r="Z50" i="27"/>
  <c r="AA50" i="27"/>
  <c r="AB50" i="27"/>
  <c r="AC50" i="27"/>
  <c r="AD50" i="27"/>
  <c r="AE50" i="27"/>
  <c r="AF50" i="27"/>
  <c r="AG50" i="27"/>
  <c r="AH50" i="27"/>
  <c r="AI50" i="27"/>
  <c r="AJ50" i="27"/>
  <c r="AK50" i="27"/>
  <c r="AL50" i="27"/>
  <c r="AM50" i="27"/>
  <c r="AN50" i="27"/>
  <c r="AO50" i="27"/>
  <c r="AP50" i="27"/>
  <c r="AQ50" i="27"/>
  <c r="AR50" i="27"/>
  <c r="AS50" i="27"/>
  <c r="AT50" i="27"/>
  <c r="AU50" i="27"/>
  <c r="AV50" i="27"/>
  <c r="AW50" i="27"/>
  <c r="AX50" i="27"/>
  <c r="AY50" i="27"/>
  <c r="AZ50" i="27"/>
  <c r="BA50" i="27"/>
  <c r="BB50" i="27"/>
  <c r="BC50" i="27"/>
  <c r="BD50" i="27"/>
  <c r="BE50" i="27"/>
  <c r="BF50" i="27"/>
  <c r="BG50" i="27"/>
  <c r="BH50" i="27"/>
  <c r="BI50" i="27"/>
  <c r="BJ50" i="27"/>
  <c r="BK50" i="27"/>
  <c r="BL50" i="27"/>
  <c r="BM50" i="27"/>
  <c r="BN50" i="27"/>
  <c r="BO50" i="27"/>
  <c r="BP50" i="27"/>
  <c r="BQ50" i="27"/>
  <c r="BR50" i="27"/>
  <c r="BS50" i="27"/>
  <c r="BT50" i="27"/>
  <c r="BU50" i="27"/>
  <c r="BV50" i="27"/>
  <c r="BW50" i="27"/>
  <c r="BX50" i="27"/>
  <c r="BY50" i="27"/>
  <c r="BZ50" i="27"/>
  <c r="CA50" i="27"/>
  <c r="CB50" i="27"/>
  <c r="CC50" i="27"/>
  <c r="CD50" i="27"/>
  <c r="CE50" i="27"/>
  <c r="CF50" i="27"/>
  <c r="CG50" i="27"/>
  <c r="CH50" i="27"/>
  <c r="CI50" i="27"/>
  <c r="CJ50" i="27"/>
  <c r="CK50" i="27"/>
  <c r="CL50" i="27"/>
  <c r="CM50" i="27"/>
  <c r="CN50" i="27"/>
  <c r="CO50" i="27"/>
  <c r="CP50" i="27"/>
  <c r="CQ50" i="27"/>
  <c r="CR50" i="27"/>
  <c r="CS50" i="27"/>
  <c r="CT50" i="27"/>
  <c r="CU50" i="27"/>
  <c r="CV50" i="27"/>
  <c r="CW50" i="27"/>
  <c r="CX50" i="27"/>
  <c r="CY50" i="27"/>
  <c r="CZ50" i="27"/>
  <c r="DA50" i="27"/>
  <c r="DB50" i="27"/>
  <c r="DC50" i="27"/>
  <c r="DD50" i="27"/>
  <c r="DE50" i="27"/>
  <c r="DF50" i="27"/>
  <c r="DG50" i="27"/>
  <c r="DH50" i="27"/>
  <c r="DI50" i="27"/>
  <c r="DJ50" i="27"/>
  <c r="DK50" i="27"/>
  <c r="DL50" i="27"/>
  <c r="DM50" i="27"/>
  <c r="DN50" i="27"/>
  <c r="DO50" i="27"/>
  <c r="DP50" i="27"/>
  <c r="DQ50" i="27"/>
  <c r="DR50" i="27"/>
  <c r="DS50" i="27"/>
  <c r="DT50" i="27"/>
  <c r="DU50" i="27"/>
  <c r="DV50" i="27"/>
  <c r="DW50" i="27"/>
  <c r="DX50" i="27"/>
  <c r="DY50" i="27"/>
  <c r="DZ50" i="27"/>
  <c r="EA50" i="27"/>
  <c r="EB50" i="27"/>
  <c r="EC50" i="27"/>
  <c r="ED50" i="27"/>
  <c r="EE50" i="27"/>
  <c r="EF50" i="27"/>
  <c r="EG50" i="27"/>
  <c r="EH50" i="27"/>
  <c r="G3" i="19"/>
  <c r="F91" i="19"/>
  <c r="H94" i="19"/>
  <c r="J94" i="19"/>
  <c r="K94" i="19"/>
  <c r="L94" i="19"/>
  <c r="M94" i="19"/>
  <c r="N94" i="19"/>
  <c r="O94" i="19"/>
  <c r="P94" i="19"/>
  <c r="Q94" i="19"/>
  <c r="R94" i="19"/>
  <c r="S94" i="19"/>
  <c r="T94" i="19"/>
  <c r="U94" i="19"/>
  <c r="V94" i="19"/>
  <c r="W94" i="19"/>
  <c r="X94" i="19"/>
  <c r="Y94" i="19"/>
  <c r="Z94" i="19"/>
  <c r="AA94" i="19"/>
  <c r="AB94" i="19"/>
  <c r="AC94" i="19"/>
  <c r="AD94" i="19"/>
  <c r="AE94" i="19"/>
  <c r="AF94" i="19"/>
  <c r="AG94" i="19"/>
  <c r="AH94" i="19"/>
  <c r="AI94" i="19"/>
  <c r="AJ94" i="19"/>
  <c r="AK94" i="19"/>
  <c r="AL94" i="19"/>
  <c r="AM94" i="19"/>
  <c r="AN94" i="19"/>
  <c r="AO94" i="19"/>
  <c r="AP94" i="19"/>
  <c r="AQ94" i="19"/>
  <c r="AR94" i="19"/>
  <c r="AS94" i="19"/>
  <c r="AT94" i="19"/>
  <c r="AU94" i="19"/>
  <c r="AV94" i="19"/>
  <c r="AW94" i="19"/>
  <c r="AX94" i="19"/>
  <c r="AY94" i="19"/>
  <c r="AZ94" i="19"/>
  <c r="BA94" i="19"/>
  <c r="BB94" i="19"/>
  <c r="BC94" i="19"/>
  <c r="BD94" i="19"/>
  <c r="BE94" i="19"/>
  <c r="BF94" i="19"/>
  <c r="BG94" i="19"/>
  <c r="BH94" i="19"/>
  <c r="BI94" i="19"/>
  <c r="BJ94" i="19"/>
  <c r="BK94" i="19"/>
  <c r="BL94" i="19"/>
  <c r="BM94" i="19"/>
  <c r="BN94" i="19"/>
  <c r="BO94" i="19"/>
  <c r="BP94" i="19"/>
  <c r="BQ94" i="19"/>
  <c r="BR94" i="19"/>
  <c r="BS94" i="19"/>
  <c r="BT94" i="19"/>
  <c r="BU94" i="19"/>
  <c r="BV94" i="19"/>
  <c r="BW94" i="19"/>
  <c r="BX94" i="19"/>
  <c r="BY94" i="19"/>
  <c r="BZ94" i="19"/>
  <c r="CA94" i="19"/>
  <c r="CB94" i="19"/>
  <c r="CC94" i="19"/>
  <c r="CD94" i="19"/>
  <c r="CE94" i="19"/>
  <c r="CF94" i="19"/>
  <c r="CG94" i="19"/>
  <c r="CH94" i="19"/>
  <c r="CI94" i="19"/>
  <c r="CJ94" i="19"/>
  <c r="CK94" i="19"/>
  <c r="CL94" i="19"/>
  <c r="CM94" i="19"/>
  <c r="CN94" i="19"/>
  <c r="CO94" i="19"/>
  <c r="CP94" i="19"/>
  <c r="CQ94" i="19"/>
  <c r="CR94" i="19"/>
  <c r="CS94" i="19"/>
  <c r="CT94" i="19"/>
  <c r="CU94" i="19"/>
  <c r="CV94" i="19"/>
  <c r="CW94" i="19"/>
  <c r="CX94" i="19"/>
  <c r="CY94" i="19"/>
  <c r="CZ94" i="19"/>
  <c r="DA94" i="19"/>
  <c r="DB94" i="19"/>
  <c r="DC94" i="19"/>
  <c r="DD94" i="19"/>
  <c r="DE94" i="19"/>
  <c r="DF94" i="19"/>
  <c r="DG94" i="19"/>
  <c r="DH94" i="19"/>
  <c r="DI94" i="19"/>
  <c r="DJ94" i="19"/>
  <c r="DK94" i="19"/>
  <c r="DL94" i="19"/>
  <c r="DM94" i="19"/>
  <c r="DN94" i="19"/>
  <c r="DO94" i="19"/>
  <c r="DP94" i="19"/>
  <c r="DQ94" i="19"/>
  <c r="DR94" i="19"/>
  <c r="DS94" i="19"/>
  <c r="DT94" i="19"/>
  <c r="DU94" i="19"/>
  <c r="DV94" i="19"/>
  <c r="DW94" i="19"/>
  <c r="DX94" i="19"/>
  <c r="DY94" i="19"/>
  <c r="DZ94" i="19"/>
  <c r="EA94" i="19"/>
  <c r="EB94" i="19"/>
  <c r="EC94" i="19"/>
  <c r="ED94" i="19"/>
  <c r="EE94" i="19"/>
  <c r="EF94" i="19"/>
  <c r="EG94" i="19"/>
  <c r="EH94" i="19"/>
  <c r="H101" i="19"/>
  <c r="J101" i="19"/>
  <c r="K101" i="19"/>
  <c r="L101" i="19"/>
  <c r="M101" i="19"/>
  <c r="N101" i="19"/>
  <c r="O101" i="19"/>
  <c r="P101" i="19"/>
  <c r="Q101" i="19"/>
  <c r="R101" i="19"/>
  <c r="S101" i="19"/>
  <c r="T101" i="19"/>
  <c r="U101" i="19"/>
  <c r="V101" i="19"/>
  <c r="W101" i="19"/>
  <c r="X101" i="19"/>
  <c r="Y101" i="19"/>
  <c r="Z101" i="19"/>
  <c r="AA101" i="19"/>
  <c r="AB101" i="19"/>
  <c r="AC101" i="19"/>
  <c r="AD101" i="19"/>
  <c r="AE101" i="19"/>
  <c r="AF101" i="19"/>
  <c r="AG101" i="19"/>
  <c r="AH101" i="19"/>
  <c r="AI101" i="19"/>
  <c r="AJ101" i="19"/>
  <c r="AK101" i="19"/>
  <c r="AL101" i="19"/>
  <c r="AM101" i="19"/>
  <c r="AN101" i="19"/>
  <c r="AO101" i="19"/>
  <c r="AP101" i="19"/>
  <c r="AQ101" i="19"/>
  <c r="AR101" i="19"/>
  <c r="AS101" i="19"/>
  <c r="AT101" i="19"/>
  <c r="AU101" i="19"/>
  <c r="AV101" i="19"/>
  <c r="AW101" i="19"/>
  <c r="AX101" i="19"/>
  <c r="AY101" i="19"/>
  <c r="AZ101" i="19"/>
  <c r="BA101" i="19"/>
  <c r="BB101" i="19"/>
  <c r="BC101" i="19"/>
  <c r="BD101" i="19"/>
  <c r="BE101" i="19"/>
  <c r="BF101" i="19"/>
  <c r="BG101" i="19"/>
  <c r="BH101" i="19"/>
  <c r="BI101" i="19"/>
  <c r="BJ101" i="19"/>
  <c r="BK101" i="19"/>
  <c r="BL101" i="19"/>
  <c r="BM101" i="19"/>
  <c r="BN101" i="19"/>
  <c r="BO101" i="19"/>
  <c r="BP101" i="19"/>
  <c r="BQ101" i="19"/>
  <c r="BR101" i="19"/>
  <c r="BS101" i="19"/>
  <c r="BT101" i="19"/>
  <c r="BU101" i="19"/>
  <c r="BV101" i="19"/>
  <c r="BW101" i="19"/>
  <c r="BX101" i="19"/>
  <c r="BY101" i="19"/>
  <c r="BZ101" i="19"/>
  <c r="CA101" i="19"/>
  <c r="CB101" i="19"/>
  <c r="CC101" i="19"/>
  <c r="CD101" i="19"/>
  <c r="CE101" i="19"/>
  <c r="CF101" i="19"/>
  <c r="CG101" i="19"/>
  <c r="CH101" i="19"/>
  <c r="CI101" i="19"/>
  <c r="CJ101" i="19"/>
  <c r="CK101" i="19"/>
  <c r="CL101" i="19"/>
  <c r="CM101" i="19"/>
  <c r="CN101" i="19"/>
  <c r="CO101" i="19"/>
  <c r="CP101" i="19"/>
  <c r="CQ101" i="19"/>
  <c r="CR101" i="19"/>
  <c r="CS101" i="19"/>
  <c r="CT101" i="19"/>
  <c r="CU101" i="19"/>
  <c r="CV101" i="19"/>
  <c r="CW101" i="19"/>
  <c r="CX101" i="19"/>
  <c r="CY101" i="19"/>
  <c r="CZ101" i="19"/>
  <c r="DA101" i="19"/>
  <c r="DB101" i="19"/>
  <c r="DC101" i="19"/>
  <c r="DD101" i="19"/>
  <c r="DE101" i="19"/>
  <c r="DF101" i="19"/>
  <c r="DG101" i="19"/>
  <c r="DH101" i="19"/>
  <c r="DI101" i="19"/>
  <c r="DJ101" i="19"/>
  <c r="DK101" i="19"/>
  <c r="DL101" i="19"/>
  <c r="DM101" i="19"/>
  <c r="DN101" i="19"/>
  <c r="DO101" i="19"/>
  <c r="DP101" i="19"/>
  <c r="DQ101" i="19"/>
  <c r="DR101" i="19"/>
  <c r="DS101" i="19"/>
  <c r="DT101" i="19"/>
  <c r="DU101" i="19"/>
  <c r="DV101" i="19"/>
  <c r="DW101" i="19"/>
  <c r="DX101" i="19"/>
  <c r="DY101" i="19"/>
  <c r="DZ101" i="19"/>
  <c r="EA101" i="19"/>
  <c r="EB101" i="19"/>
  <c r="EC101" i="19"/>
  <c r="ED101" i="19"/>
  <c r="EE101" i="19"/>
  <c r="EF101" i="19"/>
  <c r="EG101" i="19"/>
  <c r="EH101" i="19"/>
  <c r="H103" i="19"/>
  <c r="J103" i="19"/>
  <c r="K103" i="19"/>
  <c r="L103" i="19"/>
  <c r="M103" i="19"/>
  <c r="N103" i="19"/>
  <c r="O103" i="19"/>
  <c r="P103" i="19"/>
  <c r="Q103" i="19"/>
  <c r="R103" i="19"/>
  <c r="S103" i="19"/>
  <c r="T103" i="19"/>
  <c r="U103" i="19"/>
  <c r="V103" i="19"/>
  <c r="W103" i="19"/>
  <c r="X103" i="19"/>
  <c r="Y103" i="19"/>
  <c r="Z103" i="19"/>
  <c r="AA103" i="19"/>
  <c r="AB103" i="19"/>
  <c r="AC103" i="19"/>
  <c r="AD103" i="19"/>
  <c r="AE103" i="19"/>
  <c r="AF103" i="19"/>
  <c r="AG103" i="19"/>
  <c r="AH103" i="19"/>
  <c r="AI103" i="19"/>
  <c r="AJ103" i="19"/>
  <c r="AK103" i="19"/>
  <c r="AL103" i="19"/>
  <c r="AM103" i="19"/>
  <c r="AN103" i="19"/>
  <c r="AO103" i="19"/>
  <c r="AP103" i="19"/>
  <c r="AQ103" i="19"/>
  <c r="AR103" i="19"/>
  <c r="AS103" i="19"/>
  <c r="AT103" i="19"/>
  <c r="AU103" i="19"/>
  <c r="AV103" i="19"/>
  <c r="AW103" i="19"/>
  <c r="AX103" i="19"/>
  <c r="AY103" i="19"/>
  <c r="AZ103" i="19"/>
  <c r="BA103" i="19"/>
  <c r="BB103" i="19"/>
  <c r="BC103" i="19"/>
  <c r="BD103" i="19"/>
  <c r="BE103" i="19"/>
  <c r="BF103" i="19"/>
  <c r="BG103" i="19"/>
  <c r="BH103" i="19"/>
  <c r="BI103" i="19"/>
  <c r="BJ103" i="19"/>
  <c r="BK103" i="19"/>
  <c r="BL103" i="19"/>
  <c r="BM103" i="19"/>
  <c r="BN103" i="19"/>
  <c r="BO103" i="19"/>
  <c r="BP103" i="19"/>
  <c r="BQ103" i="19"/>
  <c r="BR103" i="19"/>
  <c r="BS103" i="19"/>
  <c r="BT103" i="19"/>
  <c r="BU103" i="19"/>
  <c r="BV103" i="19"/>
  <c r="BW103" i="19"/>
  <c r="BX103" i="19"/>
  <c r="BY103" i="19"/>
  <c r="BZ103" i="19"/>
  <c r="CA103" i="19"/>
  <c r="CB103" i="19"/>
  <c r="CC103" i="19"/>
  <c r="CD103" i="19"/>
  <c r="CE103" i="19"/>
  <c r="CF103" i="19"/>
  <c r="CG103" i="19"/>
  <c r="CH103" i="19"/>
  <c r="CI103" i="19"/>
  <c r="CJ103" i="19"/>
  <c r="CK103" i="19"/>
  <c r="CL103" i="19"/>
  <c r="CM103" i="19"/>
  <c r="CN103" i="19"/>
  <c r="CO103" i="19"/>
  <c r="CP103" i="19"/>
  <c r="CQ103" i="19"/>
  <c r="CR103" i="19"/>
  <c r="CS103" i="19"/>
  <c r="CT103" i="19"/>
  <c r="CU103" i="19"/>
  <c r="CV103" i="19"/>
  <c r="CW103" i="19"/>
  <c r="CX103" i="19"/>
  <c r="CY103" i="19"/>
  <c r="CZ103" i="19"/>
  <c r="DA103" i="19"/>
  <c r="DB103" i="19"/>
  <c r="DC103" i="19"/>
  <c r="DD103" i="19"/>
  <c r="DE103" i="19"/>
  <c r="DF103" i="19"/>
  <c r="DG103" i="19"/>
  <c r="DH103" i="19"/>
  <c r="DI103" i="19"/>
  <c r="DJ103" i="19"/>
  <c r="DK103" i="19"/>
  <c r="DL103" i="19"/>
  <c r="DM103" i="19"/>
  <c r="DN103" i="19"/>
  <c r="DO103" i="19"/>
  <c r="DP103" i="19"/>
  <c r="DQ103" i="19"/>
  <c r="DR103" i="19"/>
  <c r="DS103" i="19"/>
  <c r="DT103" i="19"/>
  <c r="DU103" i="19"/>
  <c r="DV103" i="19"/>
  <c r="DW103" i="19"/>
  <c r="DX103" i="19"/>
  <c r="DY103" i="19"/>
  <c r="DZ103" i="19"/>
  <c r="EA103" i="19"/>
  <c r="EB103" i="19"/>
  <c r="EC103" i="19"/>
  <c r="ED103" i="19"/>
  <c r="EE103" i="19"/>
  <c r="EF103" i="19"/>
  <c r="EG103" i="19"/>
  <c r="EH103" i="19"/>
  <c r="H105" i="19"/>
  <c r="J105" i="19"/>
  <c r="K105" i="19"/>
  <c r="L105" i="19"/>
  <c r="M105" i="19"/>
  <c r="N105" i="19"/>
  <c r="O105" i="19"/>
  <c r="P105" i="19"/>
  <c r="Q105" i="19"/>
  <c r="R105" i="19"/>
  <c r="S105" i="19"/>
  <c r="T105" i="19"/>
  <c r="U105" i="19"/>
  <c r="V105" i="19"/>
  <c r="W105" i="19"/>
  <c r="X105" i="19"/>
  <c r="Y105" i="19"/>
  <c r="Z105" i="19"/>
  <c r="AA105" i="19"/>
  <c r="AB105" i="19"/>
  <c r="AC105" i="19"/>
  <c r="AD105" i="19"/>
  <c r="AE105" i="19"/>
  <c r="AF105" i="19"/>
  <c r="AG105" i="19"/>
  <c r="AH105" i="19"/>
  <c r="AI105" i="19"/>
  <c r="AJ105" i="19"/>
  <c r="AK105" i="19"/>
  <c r="AM105" i="19"/>
  <c r="AN105" i="19"/>
  <c r="AO105" i="19"/>
  <c r="AP105" i="19"/>
  <c r="AQ105" i="19"/>
  <c r="AR105" i="19"/>
  <c r="AS105" i="19"/>
  <c r="AT105" i="19"/>
  <c r="AU105" i="19"/>
  <c r="AV105" i="19"/>
  <c r="AW105" i="19"/>
  <c r="AX105" i="19"/>
  <c r="AY105" i="19"/>
  <c r="AZ105" i="19"/>
  <c r="BA105" i="19"/>
  <c r="BB105" i="19"/>
  <c r="BC105" i="19"/>
  <c r="BD105" i="19"/>
  <c r="BE105" i="19"/>
  <c r="BF105" i="19"/>
  <c r="BG105" i="19"/>
  <c r="BH105" i="19"/>
  <c r="BI105" i="19"/>
  <c r="BJ105" i="19"/>
  <c r="BK105" i="19"/>
  <c r="BL105" i="19"/>
  <c r="BM105" i="19"/>
  <c r="BN105" i="19"/>
  <c r="BO105" i="19"/>
  <c r="BP105" i="19"/>
  <c r="BQ105" i="19"/>
  <c r="BR105" i="19"/>
  <c r="BS105" i="19"/>
  <c r="BT105" i="19"/>
  <c r="BU105" i="19"/>
  <c r="BV105" i="19"/>
  <c r="BW105" i="19"/>
  <c r="BX105" i="19"/>
  <c r="BY105" i="19"/>
  <c r="BZ105" i="19"/>
  <c r="CA105" i="19"/>
  <c r="CB105" i="19"/>
  <c r="CC105" i="19"/>
  <c r="CD105" i="19"/>
  <c r="CE105" i="19"/>
  <c r="CF105" i="19"/>
  <c r="CG105" i="19"/>
  <c r="CH105" i="19"/>
  <c r="CI105" i="19"/>
  <c r="CJ105" i="19"/>
  <c r="CK105" i="19"/>
  <c r="CL105" i="19"/>
  <c r="CM105" i="19"/>
  <c r="CN105" i="19"/>
  <c r="CO105" i="19"/>
  <c r="CP105" i="19"/>
  <c r="CQ105" i="19"/>
  <c r="CR105" i="19"/>
  <c r="CS105" i="19"/>
  <c r="CT105" i="19"/>
  <c r="CU105" i="19"/>
  <c r="CV105" i="19"/>
  <c r="CW105" i="19"/>
  <c r="CX105" i="19"/>
  <c r="CY105" i="19"/>
  <c r="CZ105" i="19"/>
  <c r="DA105" i="19"/>
  <c r="DB105" i="19"/>
  <c r="DC105" i="19"/>
  <c r="DD105" i="19"/>
  <c r="DE105" i="19"/>
  <c r="DF105" i="19"/>
  <c r="DG105" i="19"/>
  <c r="DH105" i="19"/>
  <c r="DI105" i="19"/>
  <c r="DJ105" i="19"/>
  <c r="DK105" i="19"/>
  <c r="DL105" i="19"/>
  <c r="DM105" i="19"/>
  <c r="DN105" i="19"/>
  <c r="DO105" i="19"/>
  <c r="DP105" i="19"/>
  <c r="DQ105" i="19"/>
  <c r="DR105" i="19"/>
  <c r="DS105" i="19"/>
  <c r="DT105" i="19"/>
  <c r="DU105" i="19"/>
  <c r="DV105" i="19"/>
  <c r="DW105" i="19"/>
  <c r="DX105" i="19"/>
  <c r="DY105" i="19"/>
  <c r="DZ105" i="19"/>
  <c r="EA105" i="19"/>
  <c r="EB105" i="19"/>
  <c r="EC105" i="19"/>
  <c r="ED105" i="19"/>
  <c r="EE105" i="19"/>
  <c r="EF105" i="19"/>
  <c r="EG105" i="19"/>
  <c r="EH105" i="1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<sst xmlns="http://schemas.openxmlformats.org/spreadsheetml/2006/main" count="2307" uniqueCount="825">
  <si>
    <t>Construction Flag</t>
  </si>
  <si>
    <t>Months</t>
  </si>
  <si>
    <t>Total Implementation Period</t>
  </si>
  <si>
    <t>Months in Year</t>
  </si>
  <si>
    <t>Quarters in a Year</t>
  </si>
  <si>
    <t>Nos.</t>
  </si>
  <si>
    <t>Months in Qtr</t>
  </si>
  <si>
    <t>Construction Month Counter</t>
  </si>
  <si>
    <t>Construction Year</t>
  </si>
  <si>
    <t>Operation Period Flag</t>
  </si>
  <si>
    <t>Operation Period Month Counter</t>
  </si>
  <si>
    <t>Operations Year</t>
  </si>
  <si>
    <t>Implementation Period Flag</t>
  </si>
  <si>
    <t>Implementation Month Counter</t>
  </si>
  <si>
    <t>Total</t>
  </si>
  <si>
    <t>Particulars</t>
  </si>
  <si>
    <t>Unit</t>
  </si>
  <si>
    <t>A</t>
  </si>
  <si>
    <t>AMI Equipment Cost</t>
  </si>
  <si>
    <t>Smart Meter Box</t>
  </si>
  <si>
    <t>B</t>
  </si>
  <si>
    <t>C</t>
  </si>
  <si>
    <t>Advanced Metering Infrastructure (AMI) IT</t>
  </si>
  <si>
    <t>Application Software</t>
  </si>
  <si>
    <t>Head End System software</t>
  </si>
  <si>
    <t>Meter Data Management software (MDM)</t>
  </si>
  <si>
    <t>D</t>
  </si>
  <si>
    <t>Installation Charges</t>
  </si>
  <si>
    <t xml:space="preserve">System Integration Charges </t>
  </si>
  <si>
    <t>GST on Capex (In %)</t>
  </si>
  <si>
    <t>In %</t>
  </si>
  <si>
    <t>No of months of interest on TL and WC funded as part of Project Cost</t>
  </si>
  <si>
    <t>In Months</t>
  </si>
  <si>
    <t>Interest on TL and WC</t>
  </si>
  <si>
    <t>DSRA</t>
  </si>
  <si>
    <t>Financing Charges</t>
  </si>
  <si>
    <t xml:space="preserve">Equity </t>
  </si>
  <si>
    <t>Debt</t>
  </si>
  <si>
    <t>Total Means of Finance</t>
  </si>
  <si>
    <t>Upfront Equity</t>
  </si>
  <si>
    <t>Date of First Disbursement</t>
  </si>
  <si>
    <t xml:space="preserve">Moratorium </t>
  </si>
  <si>
    <t>Moratorium End Date</t>
  </si>
  <si>
    <t>Tail Period</t>
  </si>
  <si>
    <t>Repayment Start Date</t>
  </si>
  <si>
    <t>Repayment Period</t>
  </si>
  <si>
    <t>Repayment End Date (FYE)</t>
  </si>
  <si>
    <t>Month Counter</t>
  </si>
  <si>
    <t>Monthly-Equal</t>
  </si>
  <si>
    <t>Quarterly-Equal</t>
  </si>
  <si>
    <t>DSRA Requirement</t>
  </si>
  <si>
    <t>Duration for computing Peak DSRA for inclusion under Project Cost</t>
  </si>
  <si>
    <t>No of Meter Months for SBD</t>
  </si>
  <si>
    <t>Total number of meter months for billing for SBD</t>
  </si>
  <si>
    <t>Upfront Payment by DISCOM</t>
  </si>
  <si>
    <t>GST on AMISP Service Charge (In %)</t>
  </si>
  <si>
    <t>Revenue Schedule (Post-Installation)</t>
  </si>
  <si>
    <t>First Payment</t>
  </si>
  <si>
    <t>Second Payment</t>
  </si>
  <si>
    <t>Final Payment</t>
  </si>
  <si>
    <t>Note: Maximum delay in payment assumed as 3 months</t>
  </si>
  <si>
    <t>First Payment Milestone (% of meters installed)</t>
  </si>
  <si>
    <t>Min no. of meters for first billing</t>
  </si>
  <si>
    <t xml:space="preserve">GST on Opex </t>
  </si>
  <si>
    <t xml:space="preserve">Escalation/ Discount on Opex </t>
  </si>
  <si>
    <t>ATS Charges on Softwares</t>
  </si>
  <si>
    <t xml:space="preserve">Cloud Hosting Charges </t>
  </si>
  <si>
    <t>GPRS Charges for GPRS Meters</t>
  </si>
  <si>
    <t>Payment Schedule</t>
  </si>
  <si>
    <t>Payment (In %)</t>
  </si>
  <si>
    <t>Payment (In Month)</t>
  </si>
  <si>
    <t>Depreciation</t>
  </si>
  <si>
    <t>SLM</t>
  </si>
  <si>
    <t>WDV</t>
  </si>
  <si>
    <t>Plant &amp; Machinery</t>
  </si>
  <si>
    <t>Maximum Depreciation</t>
  </si>
  <si>
    <t>Income Tax Rate</t>
  </si>
  <si>
    <t>Surcharge</t>
  </si>
  <si>
    <t>Education Cess</t>
  </si>
  <si>
    <t>Corporate Tax Rate</t>
  </si>
  <si>
    <t>MAT rate</t>
  </si>
  <si>
    <t>Margin Money</t>
  </si>
  <si>
    <t>Interest on Working Capital Loan</t>
  </si>
  <si>
    <t>Sponsor Loan</t>
  </si>
  <si>
    <t>Interest on Sponsor Loan</t>
  </si>
  <si>
    <t>Avg. DSCR</t>
  </si>
  <si>
    <t>Min. DSCR</t>
  </si>
  <si>
    <t>Effective Meters Operational</t>
  </si>
  <si>
    <t>Effective Meters Operational and billed</t>
  </si>
  <si>
    <t>Cumulative Operational Meter Months</t>
  </si>
  <si>
    <t>Contract End Date</t>
  </si>
  <si>
    <t>Total Project Cost  (Incl. GST)</t>
  </si>
  <si>
    <t>Cummulative Project Cost</t>
  </si>
  <si>
    <t xml:space="preserve">Upfront Equity </t>
  </si>
  <si>
    <t>Tenor Counter</t>
  </si>
  <si>
    <t>Addition</t>
  </si>
  <si>
    <t>Repayment</t>
  </si>
  <si>
    <t>Interest funded as part of Project Cost</t>
  </si>
  <si>
    <t>TL Interest</t>
  </si>
  <si>
    <t>Incremental DSRA Requirement</t>
  </si>
  <si>
    <t>Addition to DSRA</t>
  </si>
  <si>
    <t>Release of DSRA</t>
  </si>
  <si>
    <t>AMISP Service Charge on Meters Installed</t>
  </si>
  <si>
    <t>Total Revenue (On Cash Basis)</t>
  </si>
  <si>
    <t>Total Opex (On Accounting Basis)</t>
  </si>
  <si>
    <t>GST on Opex</t>
  </si>
  <si>
    <t>Total Opex (Incl. GST)</t>
  </si>
  <si>
    <t>Total Opex (On Cash Basis)</t>
  </si>
  <si>
    <t>Total Opex Payment (On Cash Basis)</t>
  </si>
  <si>
    <t>Total Opex Payment (On Cash Basis) - Incl. GST</t>
  </si>
  <si>
    <t>Operational Months</t>
  </si>
  <si>
    <t>Book Depreciation (SLM) - As per Companies Act</t>
  </si>
  <si>
    <t>Opening</t>
  </si>
  <si>
    <t>Additions</t>
  </si>
  <si>
    <t>Block for Depreciation</t>
  </si>
  <si>
    <t>Accumulated Depreciation</t>
  </si>
  <si>
    <t>Net Block</t>
  </si>
  <si>
    <t>Tax Depreciation (WDV) - As per IT Act</t>
  </si>
  <si>
    <t>Gross Block</t>
  </si>
  <si>
    <t>PBT</t>
  </si>
  <si>
    <t>Add: Book Depreciation</t>
  </si>
  <si>
    <t>Less: IT Depreciation</t>
  </si>
  <si>
    <t>Adjusted PBT</t>
  </si>
  <si>
    <t>Losses Brought Forward</t>
  </si>
  <si>
    <t>PBT After Losses</t>
  </si>
  <si>
    <t>Taxable PBT</t>
  </si>
  <si>
    <t>Losses Carried Forward</t>
  </si>
  <si>
    <t>Corporate Tax</t>
  </si>
  <si>
    <t>MAT Credit</t>
  </si>
  <si>
    <t>Cumulative MAT Credit</t>
  </si>
  <si>
    <t>MAT Credit Benefit</t>
  </si>
  <si>
    <t>Tax Payable</t>
  </si>
  <si>
    <t>Site Mandays Cost</t>
  </si>
  <si>
    <t>GST Credit</t>
  </si>
  <si>
    <t>Closing</t>
  </si>
  <si>
    <t>Receivable</t>
  </si>
  <si>
    <t>GST WC Requirement (GST on Revenue and Opex)</t>
  </si>
  <si>
    <t>Incremental NWC</t>
  </si>
  <si>
    <t>Total Revenue (Without GST)</t>
  </si>
  <si>
    <t>Total Expenses (Without GST)</t>
  </si>
  <si>
    <t>EBIT</t>
  </si>
  <si>
    <t>Interest on Term Loan</t>
  </si>
  <si>
    <t>Interest on Working Capital</t>
  </si>
  <si>
    <t>Tax</t>
  </si>
  <si>
    <t>PAT</t>
  </si>
  <si>
    <t>Cash Inflows</t>
  </si>
  <si>
    <t>Term Loan Drawdown</t>
  </si>
  <si>
    <t>Working Capital Loan</t>
  </si>
  <si>
    <t>AMISP Service Charge on Meters Installed (Cash Basis)</t>
  </si>
  <si>
    <t>GST Received on AMISP Service Charge</t>
  </si>
  <si>
    <t>DSRA Release</t>
  </si>
  <si>
    <t>Total Cash Inflow</t>
  </si>
  <si>
    <t>Cash Outflows</t>
  </si>
  <si>
    <t>OPEX Payment (incl. GST )</t>
  </si>
  <si>
    <t>Net GST Paid on AMISP Service Charge</t>
  </si>
  <si>
    <t>Repayment of Term Loan</t>
  </si>
  <si>
    <t>Interest on WC</t>
  </si>
  <si>
    <t>Income Tax Payment</t>
  </si>
  <si>
    <t>DSRA Top-up out of Project cash flow</t>
  </si>
  <si>
    <t>Total Cash Outflow</t>
  </si>
  <si>
    <t>Opening Cash</t>
  </si>
  <si>
    <t>Closing Cash Balance</t>
  </si>
  <si>
    <t>Share Capital</t>
  </si>
  <si>
    <t>Reserves &amp; Surplus</t>
  </si>
  <si>
    <t>Margin Money for WC (SHL)</t>
  </si>
  <si>
    <t>Long-term Borrowing</t>
  </si>
  <si>
    <t>Short-term Borrowing</t>
  </si>
  <si>
    <t>Trade Payables</t>
  </si>
  <si>
    <t>Cash Balance</t>
  </si>
  <si>
    <t>Check</t>
  </si>
  <si>
    <t>DSCR</t>
  </si>
  <si>
    <t>Interest Expense</t>
  </si>
  <si>
    <t>Counter</t>
  </si>
  <si>
    <t>Debt Service Requirement</t>
  </si>
  <si>
    <t>Debt Repayment</t>
  </si>
  <si>
    <t>Debt Outstanding</t>
  </si>
  <si>
    <t>Discount Rate</t>
  </si>
  <si>
    <t>AMISP Event of Default</t>
  </si>
  <si>
    <t>Utility's Event of Default</t>
  </si>
  <si>
    <t>NPV at Discount Rate</t>
  </si>
  <si>
    <t>Termination Payment for Utility Default</t>
  </si>
  <si>
    <t>Book Depreciation (WDV) - As per Companies Act</t>
  </si>
  <si>
    <t>Tax Depreciation (SLM) - As per IT Act</t>
  </si>
  <si>
    <t>Choose Method for Tax Dep</t>
  </si>
  <si>
    <t>Choose Method for Book Dep</t>
  </si>
  <si>
    <t>Meter Types</t>
  </si>
  <si>
    <t>DT Meter</t>
  </si>
  <si>
    <t>RF</t>
  </si>
  <si>
    <t>Auto-Computed</t>
  </si>
  <si>
    <t>Corporate, Consumer Indexing &amp; Training</t>
  </si>
  <si>
    <t>Corporate Cost</t>
  </si>
  <si>
    <t>Consumer Indexing Charges &amp; Training Cost</t>
  </si>
  <si>
    <t>Network Monitoring &amp; Operation Center (NMOC)</t>
  </si>
  <si>
    <t xml:space="preserve">Any Other </t>
  </si>
  <si>
    <t>Contingencies</t>
  </si>
  <si>
    <t>Internal Accrual as Equty (U/f Payment from DISCOM)</t>
  </si>
  <si>
    <t xml:space="preserve">Debt:Equity Ratio </t>
  </si>
  <si>
    <t>Shareholder Loan as % of Equity</t>
  </si>
  <si>
    <t>Qouted - Avg. Service Charge (PMPM)</t>
  </si>
  <si>
    <t>First Payment Milestone of Cable - Linked with Supply</t>
  </si>
  <si>
    <t>Second Payment Milestone of Cable - Linked with MI Plan</t>
  </si>
  <si>
    <t>Final Payment Milestone of Cable - Linked with Construction End</t>
  </si>
  <si>
    <t>First Payment Milestone of Cable - Linked with MI Plan</t>
  </si>
  <si>
    <t>INR / Meter</t>
  </si>
  <si>
    <t>Average Price, excl GST</t>
  </si>
  <si>
    <t>Site Running+Auditor+Training Cost</t>
  </si>
  <si>
    <t>BG, Insurance Cost &amp; Fin. Compliance Cost</t>
  </si>
  <si>
    <t>Advance payment Milestone 1</t>
  </si>
  <si>
    <t>Advance payment Milestone 2</t>
  </si>
  <si>
    <t>Upfront Payment from DISCOM - Linked with MI Plan (DT)</t>
  </si>
  <si>
    <t>Upfront Payment from DISCOM - Linked with Construction End (Consumer+DT)</t>
  </si>
  <si>
    <t>Reduction post Upfront Payment from DISCOM - for DT Meter</t>
  </si>
  <si>
    <t>Internal Accruals from Upfront Payment</t>
  </si>
  <si>
    <t>Effective Meters Operational for Opex cost</t>
  </si>
  <si>
    <t>Advance Payment</t>
  </si>
  <si>
    <t>Supply &amp; Installation</t>
  </si>
  <si>
    <t>Comissioning</t>
  </si>
  <si>
    <t>During O&amp;M Period</t>
  </si>
  <si>
    <t>GST on Project Cost</t>
  </si>
  <si>
    <t>Consumer Indexing &amp; Training</t>
  </si>
  <si>
    <t>Upfront Fees</t>
  </si>
  <si>
    <t>Accrued Interest</t>
  </si>
  <si>
    <t>Interest Payable</t>
  </si>
  <si>
    <t>Interest Paid</t>
  </si>
  <si>
    <t>Internal Accrual (upfront payment from DISCOM) not utilised as Equity</t>
  </si>
  <si>
    <t>Repayment of WC</t>
  </si>
  <si>
    <t>Net Cash available for Shareholders</t>
  </si>
  <si>
    <t>Interest on Short-term (unsecured) Loan (Cash Shortfall Funding)</t>
  </si>
  <si>
    <t xml:space="preserve">Interest paid on Shareholder Loan </t>
  </si>
  <si>
    <t>Dividend Payment</t>
  </si>
  <si>
    <t>Cash Available for SHL Repayment</t>
  </si>
  <si>
    <t>STL/ Unsecured Loan Repayment (Cash Shortfall Funding)</t>
  </si>
  <si>
    <t>Shareholder Loan Repayment</t>
  </si>
  <si>
    <t>Cash Available for Capital Reduction</t>
  </si>
  <si>
    <t>Capital Reduction</t>
  </si>
  <si>
    <t xml:space="preserve">Minimum Cash </t>
  </si>
  <si>
    <t>Maximum Dividend as a % of Retained Earnings</t>
  </si>
  <si>
    <t>Cash Available for Dividends</t>
  </si>
  <si>
    <t>Opening Reserve / Retained Earnings</t>
  </si>
  <si>
    <t>Dividends Payout</t>
  </si>
  <si>
    <t>Closing Reserve / Retained Earnings</t>
  </si>
  <si>
    <t>Shareholder Loan</t>
  </si>
  <si>
    <t>Required DSCR</t>
  </si>
  <si>
    <t>Cash Available to maintain the required DSCR</t>
  </si>
  <si>
    <t>Repayment % TL</t>
  </si>
  <si>
    <t>Scenario 1</t>
  </si>
  <si>
    <t>Scenario 2</t>
  </si>
  <si>
    <t>Scenario 3</t>
  </si>
  <si>
    <t>Interest on Shareholder loan (Cash Shortfall Funding)</t>
  </si>
  <si>
    <t>Interest on Shareholder Loan (Project Cost)</t>
  </si>
  <si>
    <t>Shareholder's Loan (Project Cost)</t>
  </si>
  <si>
    <t>Shareholder Loan (Cash Shortfall Funding)</t>
  </si>
  <si>
    <t xml:space="preserve">Accrued Interest </t>
  </si>
  <si>
    <t>Interest accrued but not due on Shareholder loan (Cash Shortfall Funding)</t>
  </si>
  <si>
    <t>Interest accrued but not due on Shareholder loan (Project Cost)</t>
  </si>
  <si>
    <t>AMISP Service Charge</t>
  </si>
  <si>
    <t>Termination Payment for AMISP Default</t>
  </si>
  <si>
    <t>Termination Payment (Shortfall)/ Surplus for AMISP's EOD</t>
  </si>
  <si>
    <t>Termination Payment (Shortfall)/ Surplus for Utility's EOD</t>
  </si>
  <si>
    <t>Shareholder loan (Cash Shortfall Funding)</t>
  </si>
  <si>
    <t>Upfront Shareholders Loan</t>
  </si>
  <si>
    <t>Balance Shareholder Loan</t>
  </si>
  <si>
    <t>Interest Rate during construction</t>
  </si>
  <si>
    <t>Interest Rate Post Construction</t>
  </si>
  <si>
    <t>Operation Start/Go-live Date</t>
  </si>
  <si>
    <t>Go Live Date</t>
  </si>
  <si>
    <t>Counter for Go Live Date</t>
  </si>
  <si>
    <t>Amount can be used as internal accruals</t>
  </si>
  <si>
    <t>Margin Money for WC (to be infused by Promoters)</t>
  </si>
  <si>
    <t xml:space="preserve">Surplus Cash available </t>
  </si>
  <si>
    <t>Internal accruals available for Capex (Lower of A &amp; B)</t>
  </si>
  <si>
    <t>Surplus available for Capex (A)</t>
  </si>
  <si>
    <t>Internal Accruals (B)</t>
  </si>
  <si>
    <t>Add: FLR</t>
  </si>
  <si>
    <t>Less: Payment Received</t>
  </si>
  <si>
    <t xml:space="preserve">Opex Revenue </t>
  </si>
  <si>
    <t>Capex Revenue</t>
  </si>
  <si>
    <t>Cost</t>
  </si>
  <si>
    <t>Financial Lease Receivable</t>
  </si>
  <si>
    <t>Discounting Factor</t>
  </si>
  <si>
    <t>Opex Cost</t>
  </si>
  <si>
    <t>Opex Revenue</t>
  </si>
  <si>
    <t>Total Capex Revenue other than upfront payment</t>
  </si>
  <si>
    <t>Monthly Discounting Factor</t>
  </si>
  <si>
    <t>Month</t>
  </si>
  <si>
    <t>NPV of Capex Revenue</t>
  </si>
  <si>
    <t>Capex Revenue (upfront revenue)</t>
  </si>
  <si>
    <t>Interest Income</t>
  </si>
  <si>
    <t>Inventory</t>
  </si>
  <si>
    <t>Financial Model Disclaimer</t>
  </si>
  <si>
    <t>KEY</t>
  </si>
  <si>
    <t>Input sheets</t>
  </si>
  <si>
    <t>Calculation sheets</t>
  </si>
  <si>
    <t>Output sheets</t>
  </si>
  <si>
    <t>Cells</t>
  </si>
  <si>
    <t>Input cell</t>
  </si>
  <si>
    <t>ABBREVIATIONS</t>
  </si>
  <si>
    <t>POS</t>
  </si>
  <si>
    <t>Positive</t>
  </si>
  <si>
    <t>NTBA</t>
  </si>
  <si>
    <t>Non Time Based Assumptions</t>
  </si>
  <si>
    <t>TBA</t>
  </si>
  <si>
    <t>Time Based Assumptions</t>
  </si>
  <si>
    <t>Note: To navigate, press Control [</t>
  </si>
  <si>
    <t>Rollout</t>
  </si>
  <si>
    <t>End of sheet</t>
  </si>
  <si>
    <t>Constant</t>
  </si>
  <si>
    <t>days</t>
  </si>
  <si>
    <t>flag</t>
  </si>
  <si>
    <t>counter</t>
  </si>
  <si>
    <t>date</t>
  </si>
  <si>
    <t>%</t>
  </si>
  <si>
    <t>SMART ENERGY METERS</t>
  </si>
  <si>
    <t>Quarter end flag</t>
  </si>
  <si>
    <t>Quarter counter</t>
  </si>
  <si>
    <t>Quarterly payment</t>
  </si>
  <si>
    <t>CAPEX</t>
  </si>
  <si>
    <t>FUNDING</t>
  </si>
  <si>
    <t>DEPRECIATION COMPUTATION</t>
  </si>
  <si>
    <t>REVENUE - MONTHLY</t>
  </si>
  <si>
    <t xml:space="preserve">Total Revenue incl. GST (On Accounting Basis) </t>
  </si>
  <si>
    <t>Total Revenue excl. GST (On Cash Basis)</t>
  </si>
  <si>
    <t>Total Revenue incl. GST (On Cash Basis)</t>
  </si>
  <si>
    <t>OPEX - MONTHLY</t>
  </si>
  <si>
    <t>WORKING CAPITAL REQUIREMENT</t>
  </si>
  <si>
    <t>Working capital margin required</t>
  </si>
  <si>
    <t>WC borrowing</t>
  </si>
  <si>
    <t>DEPRECIATION</t>
  </si>
  <si>
    <t>Nos</t>
  </si>
  <si>
    <t>months</t>
  </si>
  <si>
    <t>INR Cr</t>
  </si>
  <si>
    <t>Total smart meters installed</t>
  </si>
  <si>
    <t>Total smart energy meters installed</t>
  </si>
  <si>
    <t>Effective meters operational</t>
  </si>
  <si>
    <t>Upfront payments - per meter</t>
  </si>
  <si>
    <t>Cable payments from DISCOM - supply &amp; installments</t>
  </si>
  <si>
    <t xml:space="preserve">Capital phasing </t>
  </si>
  <si>
    <t xml:space="preserve">Project cost  </t>
  </si>
  <si>
    <t>Capex payment schedule</t>
  </si>
  <si>
    <t>Shareholder loan schedule</t>
  </si>
  <si>
    <t>DSRA requirement</t>
  </si>
  <si>
    <t>ratio</t>
  </si>
  <si>
    <t>TAX</t>
  </si>
  <si>
    <t>TERMINATION VALUE</t>
  </si>
  <si>
    <t>INDAS ACCOUNTING</t>
  </si>
  <si>
    <t>FINANCIAL LEASE</t>
  </si>
  <si>
    <t>PROFIT AND LOSS STATEMENT</t>
  </si>
  <si>
    <t>CASH FLOW STATEMENT</t>
  </si>
  <si>
    <t>BALANCE SHEET</t>
  </si>
  <si>
    <t>DIVIDEND COMPUTATION</t>
  </si>
  <si>
    <t>IRR</t>
  </si>
  <si>
    <t>REPAYMENT % TL</t>
  </si>
  <si>
    <t>TAX DEPRECIATION</t>
  </si>
  <si>
    <t>Capex Payment (incl. GST)</t>
  </si>
  <si>
    <t>Opex Payment (incl. GST )</t>
  </si>
  <si>
    <t>Go live date flag</t>
  </si>
  <si>
    <r>
      <t xml:space="preserve">Monthly </t>
    </r>
    <r>
      <rPr>
        <b/>
        <sz val="10"/>
        <color theme="1"/>
        <rFont val="Arial"/>
        <family val="2"/>
      </rPr>
      <t>select "0"</t>
    </r>
    <r>
      <rPr>
        <sz val="10"/>
        <color theme="1"/>
        <rFont val="Arial"/>
        <family val="2"/>
      </rPr>
      <t xml:space="preserve"> and Quarterly </t>
    </r>
    <r>
      <rPr>
        <b/>
        <sz val="10"/>
        <color theme="1"/>
        <rFont val="Arial"/>
        <family val="2"/>
      </rPr>
      <t>select "1"</t>
    </r>
  </si>
  <si>
    <t>Balance sheet check - IndAS Financials</t>
  </si>
  <si>
    <t>check</t>
  </si>
  <si>
    <t>factor</t>
  </si>
  <si>
    <t>Surplus available for Capex</t>
  </si>
  <si>
    <t>MODEL CHECK</t>
  </si>
  <si>
    <t>Model Check</t>
  </si>
  <si>
    <t>End of Sheet</t>
  </si>
  <si>
    <t>IndAS</t>
  </si>
  <si>
    <t>GST</t>
  </si>
  <si>
    <t>GST credit addition</t>
  </si>
  <si>
    <t>GST credit set off</t>
  </si>
  <si>
    <t>GST credit opening balance</t>
  </si>
  <si>
    <t>GST credit balance</t>
  </si>
  <si>
    <t>BS</t>
  </si>
  <si>
    <t>GST paid POS</t>
  </si>
  <si>
    <t>CF</t>
  </si>
  <si>
    <t>Sheets</t>
  </si>
  <si>
    <t>Input sheet</t>
  </si>
  <si>
    <t>Calculation sheet</t>
  </si>
  <si>
    <t>Output sheet</t>
  </si>
  <si>
    <t>Model related documentation sheet</t>
  </si>
  <si>
    <t>Model checks and macro sheets</t>
  </si>
  <si>
    <t>WORK SHEET LINKAGE</t>
  </si>
  <si>
    <t>Sheet name</t>
  </si>
  <si>
    <t>Links</t>
  </si>
  <si>
    <t>Notes</t>
  </si>
  <si>
    <t xml:space="preserve">Non time based inputs </t>
  </si>
  <si>
    <t xml:space="preserve">Time based inputs </t>
  </si>
  <si>
    <t>Calculations related to different periods used in model, flags and factors on a monthly basis</t>
  </si>
  <si>
    <t>Others</t>
  </si>
  <si>
    <t>Check sheet for various model related checks</t>
  </si>
  <si>
    <t>[don't del col]</t>
  </si>
  <si>
    <t>Scenario selection</t>
  </si>
  <si>
    <t>Scenario Description</t>
  </si>
  <si>
    <t>Source</t>
  </si>
  <si>
    <t>[Range start]</t>
  </si>
  <si>
    <t>[Range end]</t>
  </si>
  <si>
    <t>Remarks</t>
  </si>
  <si>
    <t>TIMELINE</t>
  </si>
  <si>
    <t>Timeline setup</t>
  </si>
  <si>
    <t>1st model column start date</t>
  </si>
  <si>
    <t>1st model column financial year</t>
  </si>
  <si>
    <t>year</t>
  </si>
  <si>
    <t>Construction timeline</t>
  </si>
  <si>
    <t xml:space="preserve">Construction start date </t>
  </si>
  <si>
    <t xml:space="preserve">Construction tenure </t>
  </si>
  <si>
    <t>Construction end date</t>
  </si>
  <si>
    <t>Construction start date FY</t>
  </si>
  <si>
    <t>Operation timeline</t>
  </si>
  <si>
    <t>Operation start date</t>
  </si>
  <si>
    <t>Operation tenure</t>
  </si>
  <si>
    <t xml:space="preserve">Operation end date </t>
  </si>
  <si>
    <t>Operation end date FY</t>
  </si>
  <si>
    <t>REVENUE</t>
  </si>
  <si>
    <t xml:space="preserve">Nos </t>
  </si>
  <si>
    <t>% p.a.</t>
  </si>
  <si>
    <t>FINANCING</t>
  </si>
  <si>
    <t>ANALYSIS</t>
  </si>
  <si>
    <t>GENERAL</t>
  </si>
  <si>
    <t>month</t>
  </si>
  <si>
    <t>Months per model period</t>
  </si>
  <si>
    <t>number</t>
  </si>
  <si>
    <t>Financial year end month#</t>
  </si>
  <si>
    <t>Model check tolerance</t>
  </si>
  <si>
    <t>tolerance</t>
  </si>
  <si>
    <t xml:space="preserve">Days in  a year </t>
  </si>
  <si>
    <t xml:space="preserve">Daily Meter Installation </t>
  </si>
  <si>
    <t>Total no of meters</t>
  </si>
  <si>
    <t>Total no of meters - GPRS</t>
  </si>
  <si>
    <t>Total no of meters - RF</t>
  </si>
  <si>
    <t>Days in  a month</t>
  </si>
  <si>
    <t>Smart Meter Energy</t>
  </si>
  <si>
    <t xml:space="preserve">WORKING CAPITAL </t>
  </si>
  <si>
    <t>switch</t>
  </si>
  <si>
    <t>Qty</t>
  </si>
  <si>
    <t xml:space="preserve">Total </t>
  </si>
  <si>
    <t>CAPEX PHASING</t>
  </si>
  <si>
    <t>SMART METER ENERGY PHASING</t>
  </si>
  <si>
    <t xml:space="preserve">Selected Case </t>
  </si>
  <si>
    <t>Select</t>
  </si>
  <si>
    <t>1: Hardcoded , 2 Auto computed</t>
  </si>
  <si>
    <t>Counter to go live</t>
  </si>
  <si>
    <t>Smart Meter</t>
  </si>
  <si>
    <t>Quarter flag</t>
  </si>
  <si>
    <t xml:space="preserve">Capex Base Amount </t>
  </si>
  <si>
    <t xml:space="preserve">Total Capex </t>
  </si>
  <si>
    <t>Financing Charges - Capex</t>
  </si>
  <si>
    <t>Financing Charges - GST</t>
  </si>
  <si>
    <t xml:space="preserve">Total - Financing Charges </t>
  </si>
  <si>
    <t xml:space="preserve">Soft Cost - Capex </t>
  </si>
  <si>
    <t>Soft Cost - GST</t>
  </si>
  <si>
    <t>Total soft cost</t>
  </si>
  <si>
    <t xml:space="preserve">Total capex </t>
  </si>
  <si>
    <t>Total GST</t>
  </si>
  <si>
    <t>Total capex ( Hard Cost)</t>
  </si>
  <si>
    <t xml:space="preserve">Payment Schedule - </t>
  </si>
  <si>
    <t xml:space="preserve">Advance Payments </t>
  </si>
  <si>
    <t xml:space="preserve">During O&amp;M Period </t>
  </si>
  <si>
    <t xml:space="preserve">Depreciation Schedule </t>
  </si>
  <si>
    <t xml:space="preserve">Period </t>
  </si>
  <si>
    <t>Asset additions</t>
  </si>
  <si>
    <t xml:space="preserve">Depreciation Rate </t>
  </si>
  <si>
    <t xml:space="preserve">Total depreciation </t>
  </si>
  <si>
    <t xml:space="preserve">Total Project Cost  </t>
  </si>
  <si>
    <t xml:space="preserve">Sponsor Loan </t>
  </si>
  <si>
    <t>OPEX</t>
  </si>
  <si>
    <t>Conversion to Crores</t>
  </si>
  <si>
    <t>Crores</t>
  </si>
  <si>
    <t>DEBT REPAYMENT</t>
  </si>
  <si>
    <t>INR / meter</t>
  </si>
  <si>
    <t>INR / meter / month</t>
  </si>
  <si>
    <t>0 = monthly, 1 = quarterly</t>
  </si>
  <si>
    <t>INR Cr / month</t>
  </si>
  <si>
    <t>Month  min number of meters installed for 1st Payment</t>
  </si>
  <si>
    <t>Upfront payment ratio</t>
  </si>
  <si>
    <t>Upfront payment - Discom</t>
  </si>
  <si>
    <t xml:space="preserve">INR Cr </t>
  </si>
  <si>
    <t xml:space="preserve">Upfront flag </t>
  </si>
  <si>
    <t>Revenue (On Accounting Basis)</t>
  </si>
  <si>
    <t>First payment</t>
  </si>
  <si>
    <t>GST on revenue</t>
  </si>
  <si>
    <t>Total Revenue excl GST</t>
  </si>
  <si>
    <t xml:space="preserve">Revenue Summary </t>
  </si>
  <si>
    <t>Total Opex ( excl GST )</t>
  </si>
  <si>
    <t xml:space="preserve">option </t>
  </si>
  <si>
    <t xml:space="preserve">Repayment Profile </t>
  </si>
  <si>
    <t xml:space="preserve">Repayment option </t>
  </si>
  <si>
    <t>Calculations related to GST</t>
  </si>
  <si>
    <t xml:space="preserve">Monthly Financials </t>
  </si>
  <si>
    <t xml:space="preserve">Dep &amp; Tax </t>
  </si>
  <si>
    <t>Termination Value</t>
  </si>
  <si>
    <t>Ind AS Monthly</t>
  </si>
  <si>
    <t>Ind AS Financials</t>
  </si>
  <si>
    <t>Ratios</t>
  </si>
  <si>
    <t>MODEL PERIOD</t>
  </si>
  <si>
    <t>Model column_M - total</t>
  </si>
  <si>
    <t>columns</t>
  </si>
  <si>
    <t>Model column counter</t>
  </si>
  <si>
    <t>1st model column flag_M</t>
  </si>
  <si>
    <t>Model period beginning_M</t>
  </si>
  <si>
    <t>Model period ending_M</t>
  </si>
  <si>
    <t>Days in model period_M</t>
  </si>
  <si>
    <t>Financial year ending_M</t>
  </si>
  <si>
    <t>year #</t>
  </si>
  <si>
    <t>Financial year ending period_M</t>
  </si>
  <si>
    <t>1st model column flag_A</t>
  </si>
  <si>
    <t>Model column_A - total</t>
  </si>
  <si>
    <t>Model period beginning_A</t>
  </si>
  <si>
    <t>Model period ending_A</t>
  </si>
  <si>
    <t>Days in model period_A</t>
  </si>
  <si>
    <t>Financial year ending_A</t>
  </si>
  <si>
    <t>Financial year ending period_A</t>
  </si>
  <si>
    <t xml:space="preserve">months </t>
  </si>
  <si>
    <t>Cash from operating activities</t>
  </si>
  <si>
    <t>Cash from investing activities</t>
  </si>
  <si>
    <t>Cash from financing activities</t>
  </si>
  <si>
    <t>Total cash inflow</t>
  </si>
  <si>
    <t>Assets</t>
  </si>
  <si>
    <t>Current assets</t>
  </si>
  <si>
    <t>EBITDA</t>
  </si>
  <si>
    <t>SBD billing flag</t>
  </si>
  <si>
    <t>Upfront equity</t>
  </si>
  <si>
    <t>Debt drawdown schedule</t>
  </si>
  <si>
    <t>Shareholder loan balance BEG</t>
  </si>
  <si>
    <t>Shareholder loan balance</t>
  </si>
  <si>
    <t>Accrued Interest - shareholder loan balance BEG</t>
  </si>
  <si>
    <t>Accrued Interest - shareholder loan balance</t>
  </si>
  <si>
    <t>DSRA balance BEG</t>
  </si>
  <si>
    <t>DSRA balance</t>
  </si>
  <si>
    <t>Debt balance BEG</t>
  </si>
  <si>
    <t>Debt balance</t>
  </si>
  <si>
    <t>Interest on debt</t>
  </si>
  <si>
    <t>WC loan balance BEG</t>
  </si>
  <si>
    <t>WC loan balance</t>
  </si>
  <si>
    <t>Shareholder Loan (Cash Shortfall Funding) balance BEG</t>
  </si>
  <si>
    <t>Shareholder Loan (Cash Shortfall Funding) balance</t>
  </si>
  <si>
    <t>Shareholder's Loan (Project Cost) balance BEG</t>
  </si>
  <si>
    <t>Shareholder's Loan (Project Cost) balance</t>
  </si>
  <si>
    <t>Receivable balance</t>
  </si>
  <si>
    <t>Receivable balance BEG</t>
  </si>
  <si>
    <t>GST WC requirement BEG</t>
  </si>
  <si>
    <t>Trade Creditors balance BEG</t>
  </si>
  <si>
    <t>Trade Creditors balance</t>
  </si>
  <si>
    <t>Change in WC</t>
  </si>
  <si>
    <t>Shareholder Loan drawdown</t>
  </si>
  <si>
    <t xml:space="preserve">Total Cash outflow </t>
  </si>
  <si>
    <t xml:space="preserve">Total cash outflow </t>
  </si>
  <si>
    <t xml:space="preserve">Total Cash Inflow </t>
  </si>
  <si>
    <t>EBITDA margin</t>
  </si>
  <si>
    <t>EBIT margin</t>
  </si>
  <si>
    <t>PBT margin</t>
  </si>
  <si>
    <t>Net Income margin</t>
  </si>
  <si>
    <t>Non Current assets</t>
  </si>
  <si>
    <t>Equity &amp; liabilities</t>
  </si>
  <si>
    <t>Current Liabilities</t>
  </si>
  <si>
    <t>Long term liabilities</t>
  </si>
  <si>
    <t>Shareholders equity</t>
  </si>
  <si>
    <t xml:space="preserve">Net cash flows </t>
  </si>
  <si>
    <t xml:space="preserve">Cash from Investment Activities </t>
  </si>
  <si>
    <t xml:space="preserve">Cash from Operating Activities </t>
  </si>
  <si>
    <t xml:space="preserve">Cash from Financing Activities </t>
  </si>
  <si>
    <t>Debt Service</t>
  </si>
  <si>
    <t>Target DSCR</t>
  </si>
  <si>
    <t xml:space="preserve">First payment date </t>
  </si>
  <si>
    <t>Interest rate post construction per month</t>
  </si>
  <si>
    <t>Interest Rate during construction per month</t>
  </si>
  <si>
    <t>Interest payable - shareholder loan</t>
  </si>
  <si>
    <t>Interest paid - shareholder loan</t>
  </si>
  <si>
    <t>Accrued Interest - shareholder loan</t>
  </si>
  <si>
    <t>Total means of finance</t>
  </si>
  <si>
    <t>Total cash outflow</t>
  </si>
  <si>
    <t xml:space="preserve">Hardcoded data to be inputted </t>
  </si>
  <si>
    <t>Hardcoded/Auto computed option</t>
  </si>
  <si>
    <t>Repayment profile</t>
  </si>
  <si>
    <t>Debt drawdown flag</t>
  </si>
  <si>
    <t>PAYMENT FROM DISCOM (EXCL. SERVICE CHARGES)</t>
  </si>
  <si>
    <t>Receivables balance</t>
  </si>
  <si>
    <t>Trade creditors balance</t>
  </si>
  <si>
    <t>Working capital loan balance</t>
  </si>
  <si>
    <t>Interest on FLR</t>
  </si>
  <si>
    <t>Financial Lease Receivable (FLR) balance BEG</t>
  </si>
  <si>
    <t>Financial Lease Receivable (FLR) balance</t>
  </si>
  <si>
    <t>Advance Phasing from start of meter installation (in months)</t>
  </si>
  <si>
    <t>Working capital repayment</t>
  </si>
  <si>
    <t xml:space="preserve">WC loan </t>
  </si>
  <si>
    <t>WC repayments</t>
  </si>
  <si>
    <t>Upfront flag</t>
  </si>
  <si>
    <t xml:space="preserve">MAT </t>
  </si>
  <si>
    <t xml:space="preserve">CONSTRUCTION PERIOD </t>
  </si>
  <si>
    <t xml:space="preserve">OPERATION PERIOD </t>
  </si>
  <si>
    <t xml:space="preserve">IMPLEMENTATION PERIOD </t>
  </si>
  <si>
    <t>OTHER FLAGS</t>
  </si>
  <si>
    <t xml:space="preserve">Smart Energy meters threshold </t>
  </si>
  <si>
    <t xml:space="preserve">% on total smart meters installed </t>
  </si>
  <si>
    <t>[do not delete row]</t>
  </si>
  <si>
    <t>SHAREHOLDER LOAN</t>
  </si>
  <si>
    <t>0 : No , 1 = Yes</t>
  </si>
  <si>
    <t>Smart meters installed</t>
  </si>
  <si>
    <t>Calculations related to Installed meters, funding , capex phasing etc.</t>
  </si>
  <si>
    <t>Calculations related to revenue and cost.</t>
  </si>
  <si>
    <t xml:space="preserve">Calculation related to depreciation </t>
  </si>
  <si>
    <t>Calculation related to termination value</t>
  </si>
  <si>
    <t xml:space="preserve">Financials based on Ind As </t>
  </si>
  <si>
    <t>Calulation of ratios and further analysis</t>
  </si>
  <si>
    <t>Calculation related to Leases</t>
  </si>
  <si>
    <t>Dep &amp; Tax</t>
  </si>
  <si>
    <t>Time_M</t>
  </si>
  <si>
    <t>Calculations related to different periods used in model, flags and factors on an annual basis</t>
  </si>
  <si>
    <t>Time_A</t>
  </si>
  <si>
    <t>WC Repayment</t>
  </si>
  <si>
    <t>Accounting Check</t>
  </si>
  <si>
    <t xml:space="preserve">1st payment flag for meters </t>
  </si>
  <si>
    <t>1st payment date for meters</t>
  </si>
  <si>
    <t>Cash available for principal repaymemt after Interest Payments to TL lenders</t>
  </si>
  <si>
    <t>Billed Revenue</t>
  </si>
  <si>
    <t>Cash available for debt servicing</t>
  </si>
  <si>
    <t>Cash flow available for debt servicing</t>
  </si>
  <si>
    <t>Repayment start flag_A</t>
  </si>
  <si>
    <t>Repayment end flag_A</t>
  </si>
  <si>
    <t>Repayment period flag_M</t>
  </si>
  <si>
    <t>Repayment start flag_M</t>
  </si>
  <si>
    <t>Repayment end flag_M</t>
  </si>
  <si>
    <t xml:space="preserve">CAPEX </t>
  </si>
  <si>
    <t>Amount</t>
  </si>
  <si>
    <t xml:space="preserve">Unit Rate ( INR ) </t>
  </si>
  <si>
    <t xml:space="preserve">IDC </t>
  </si>
  <si>
    <t xml:space="preserve">Capex </t>
  </si>
  <si>
    <t>Capex Inputs</t>
  </si>
  <si>
    <t>Interest during construction</t>
  </si>
  <si>
    <t>Interest during operation</t>
  </si>
  <si>
    <t xml:space="preserve">Loan Repayment </t>
  </si>
  <si>
    <t>Loan Repayment</t>
  </si>
  <si>
    <t>Sheet:</t>
  </si>
  <si>
    <t>Model:</t>
  </si>
  <si>
    <t>Range:</t>
  </si>
  <si>
    <t>Sheet</t>
  </si>
  <si>
    <t>Reference</t>
  </si>
  <si>
    <t>Link - model</t>
  </si>
  <si>
    <t>Description</t>
  </si>
  <si>
    <t>Comment</t>
  </si>
  <si>
    <t>Impact</t>
  </si>
  <si>
    <t>Status</t>
  </si>
  <si>
    <t>CELLS EXPORTED - cells which are exported to other sheets in the model</t>
  </si>
  <si>
    <t>Pending</t>
  </si>
  <si>
    <t>CELLS USED LOCALLY - cells which are used in other calculations in the current sheet</t>
  </si>
  <si>
    <t>CELLS EXPORTED &amp; USED LOCALLY - cells which are used in other calculations in the current sheet and also exported to other sheets</t>
  </si>
  <si>
    <t>CELLS UNUSED - cells which are not used in any calculation in the model</t>
  </si>
  <si>
    <t>END</t>
  </si>
  <si>
    <t>Timeline for commencement of meter installation</t>
  </si>
  <si>
    <t xml:space="preserve">Capital reduction </t>
  </si>
  <si>
    <t>Dividends payable</t>
  </si>
  <si>
    <t>Shareholder loan</t>
  </si>
  <si>
    <t xml:space="preserve">Share capital </t>
  </si>
  <si>
    <t>Internal accruals</t>
  </si>
  <si>
    <t xml:space="preserve">Internal acrruals </t>
  </si>
  <si>
    <t>Balance Equity</t>
  </si>
  <si>
    <t>Total Equity Requirement</t>
  </si>
  <si>
    <t>For Project Cost</t>
  </si>
  <si>
    <t>For WC Margin Money</t>
  </si>
  <si>
    <t>ADSCR</t>
  </si>
  <si>
    <t>MDSCR</t>
  </si>
  <si>
    <t>Facility</t>
  </si>
  <si>
    <t>Working Capital</t>
  </si>
  <si>
    <t>Amount (Rs Cr)</t>
  </si>
  <si>
    <t>Total Equity</t>
  </si>
  <si>
    <t>Start of Period</t>
  </si>
  <si>
    <t>End of Period</t>
  </si>
  <si>
    <t>Financial Year</t>
  </si>
  <si>
    <t>Operating Revenue</t>
  </si>
  <si>
    <t>ATS Charges on Software</t>
  </si>
  <si>
    <t>Site Running + Auditor + Training Cost</t>
  </si>
  <si>
    <t>EBIDTA</t>
  </si>
  <si>
    <t>Projected P&amp;L Account</t>
  </si>
  <si>
    <t xml:space="preserve">Projected Cash Flow Statement </t>
  </si>
  <si>
    <t>Projected Balance Sheet</t>
  </si>
  <si>
    <t>CFADS (A)</t>
  </si>
  <si>
    <t>Debt Servicing (B)</t>
  </si>
  <si>
    <t>Cash Flow from Operating Activities</t>
  </si>
  <si>
    <t>Opex Payment (incl. GST)</t>
  </si>
  <si>
    <t>Cash Flow from Investing Activities</t>
  </si>
  <si>
    <t>Cash Flow from Financing Activities</t>
  </si>
  <si>
    <t>Cash from Investing Activities</t>
  </si>
  <si>
    <t>Cash from Operating Activities</t>
  </si>
  <si>
    <t>Liabilities</t>
  </si>
  <si>
    <t>Time Difference</t>
  </si>
  <si>
    <t>Book Depreciation</t>
  </si>
  <si>
    <t>DTL/ (DTA)</t>
  </si>
  <si>
    <t>Net Deferred Tax - DTA/ (DTL)</t>
  </si>
  <si>
    <t>Inventory &amp; Contract Assets</t>
  </si>
  <si>
    <t>Timelines for SAT Completion</t>
  </si>
  <si>
    <t>Cost Recognition</t>
  </si>
  <si>
    <t>Asset Recognised</t>
  </si>
  <si>
    <t>Cumulative Asset Recognised</t>
  </si>
  <si>
    <t>INR</t>
  </si>
  <si>
    <t>Installation of Armoured Cables</t>
  </si>
  <si>
    <t>Capex for Armoured Cables</t>
  </si>
  <si>
    <t>GST on Armoured Cables</t>
  </si>
  <si>
    <t>Total cost of Armoured Cables</t>
  </si>
  <si>
    <t>Armoured Cables</t>
  </si>
  <si>
    <t>Armoured Cables Phasing</t>
  </si>
  <si>
    <t>Armoured Cables Cost</t>
  </si>
  <si>
    <t>Capex Cost</t>
  </si>
  <si>
    <t>Installation of Armoured Cables (incl. GST)</t>
  </si>
  <si>
    <t>Revenue</t>
  </si>
  <si>
    <t>Travel Cost</t>
  </si>
  <si>
    <t>O &amp; M/ FMS + PMC Charges + MDM Charges</t>
  </si>
  <si>
    <t xml:space="preserve">Indicative Drawl Schedule </t>
  </si>
  <si>
    <t>Means of Finance</t>
  </si>
  <si>
    <t>Projected</t>
  </si>
  <si>
    <t>Repayment End Date (Month)</t>
  </si>
  <si>
    <t>DEFERRED TAX - Financials</t>
  </si>
  <si>
    <t>DEFERRED TAX - Ind AS Financials</t>
  </si>
  <si>
    <t>Book PBT</t>
  </si>
  <si>
    <t>Tax PBT</t>
  </si>
  <si>
    <t>Debt to Equity</t>
  </si>
  <si>
    <t>Surplus Cash Available</t>
  </si>
  <si>
    <t>Less: DSRA addition</t>
  </si>
  <si>
    <t>Surplus that can be used for Capex</t>
  </si>
  <si>
    <t>31 Mar 26 
(Up to Sep'25)</t>
  </si>
  <si>
    <t>Inventory Balance BEG</t>
  </si>
  <si>
    <t>Billing of Armoured Cable</t>
  </si>
  <si>
    <t>Inventory Balance</t>
  </si>
  <si>
    <t>Recognised as Assets</t>
  </si>
  <si>
    <t>WC Requirement (considering margin of 50% on Inventory)</t>
  </si>
  <si>
    <t>Opex Prior Installation Milestone</t>
  </si>
  <si>
    <t>Opex Post Installation Milestone</t>
  </si>
  <si>
    <t>Opex Prior to Installation Milestone</t>
  </si>
  <si>
    <t>Penalty - SLA</t>
  </si>
  <si>
    <t>% of revenue</t>
  </si>
  <si>
    <t>Inventory of Cables</t>
  </si>
  <si>
    <t>Escalation on IT related expenses</t>
  </si>
  <si>
    <t>Feeder Meters</t>
  </si>
  <si>
    <t>DT Meters</t>
  </si>
  <si>
    <t>Consumer Meters</t>
  </si>
  <si>
    <t>For Consumer Meters</t>
  </si>
  <si>
    <t>For Feeder Meters</t>
  </si>
  <si>
    <t>For DT Meters</t>
  </si>
  <si>
    <t>Installation charges for All meters</t>
  </si>
  <si>
    <t>Consumer Meter</t>
  </si>
  <si>
    <t>Feeder Meter</t>
  </si>
  <si>
    <t>Upfront Payment on Smart Meter - Consumer Meters</t>
  </si>
  <si>
    <t>Upfront Payment on Smart Meter - DT Meters</t>
  </si>
  <si>
    <t>Upfront Payment on Smart Meter - Feeder Meters</t>
  </si>
  <si>
    <t>All meters</t>
  </si>
  <si>
    <t>Upfront Payment from DISCOM - Linked with MI Plan (Consumer)</t>
  </si>
  <si>
    <t>Upfront Payment from DISCOM - Linked with MI Plan (Feeder)</t>
  </si>
  <si>
    <t>Operating Expenses</t>
  </si>
  <si>
    <t>Cash Accruals Available for Debt Servicing (CFADS)</t>
  </si>
  <si>
    <t>GPRS &amp; RF</t>
  </si>
  <si>
    <t>DT Meeters</t>
  </si>
  <si>
    <t xml:space="preserve">Weighted Average Unit Rate ( INR ) </t>
  </si>
  <si>
    <t>Financing Charges*</t>
  </si>
  <si>
    <t>* Financing Charges includes overall fees i.e. Arranger fees, Upfront fees, LLC/LIA/LIE and TEV study fees, etc.</t>
  </si>
  <si>
    <t>Yearly Repayment profile</t>
  </si>
  <si>
    <t>Repayment Percentage</t>
  </si>
  <si>
    <t>Internal Accruals used for Capex</t>
  </si>
  <si>
    <t>Equity Share Capital</t>
  </si>
  <si>
    <t xml:space="preserve">TERMINATION VALUE - During Operations </t>
  </si>
  <si>
    <t>TERMINATION VALUE - During Construction</t>
  </si>
  <si>
    <t>Termination Payment Value</t>
  </si>
  <si>
    <t>Value of assets to be trasferred (WDV)</t>
  </si>
  <si>
    <t xml:space="preserve">Interest on WC </t>
  </si>
  <si>
    <t>DSCR (A/B)</t>
  </si>
  <si>
    <t>Financial Model</t>
  </si>
  <si>
    <t>Interest into tax</t>
  </si>
  <si>
    <t>Tax on interest</t>
  </si>
  <si>
    <t>FCFF</t>
  </si>
  <si>
    <t>Project IRR (Post-Tax)</t>
  </si>
  <si>
    <t>Repayment Monthly-Structured</t>
  </si>
  <si>
    <t>1 : Mntly equal , 2 :  Qtrl Structured, 3 : Qtrl Equal , 4 : Mntly structured</t>
  </si>
  <si>
    <t>Quarterly-Structured</t>
  </si>
  <si>
    <t>Scenario</t>
  </si>
  <si>
    <t>IRR (%)</t>
  </si>
  <si>
    <t>DSCR (min)</t>
  </si>
  <si>
    <t>DSCR (Avg)</t>
  </si>
  <si>
    <t>Details</t>
  </si>
  <si>
    <t>Quantum</t>
  </si>
  <si>
    <t>Base Case</t>
  </si>
  <si>
    <t>Increase in Interest Rate by __</t>
  </si>
  <si>
    <t>Decrease in revenue from Operation by __</t>
  </si>
  <si>
    <t>Increase in Project Cost by __</t>
  </si>
  <si>
    <t>Increase in interest rate by __ &amp; decrease in revenue by __</t>
  </si>
  <si>
    <t>0.50% and 10%</t>
  </si>
  <si>
    <t>Increase in Project Cost (sensitivity)</t>
  </si>
  <si>
    <t xml:space="preserve">Cash Balance </t>
  </si>
  <si>
    <t>Payment from DISCOM (Upfront)</t>
  </si>
  <si>
    <t>Upfront Payment (post COD)</t>
  </si>
  <si>
    <t>Equity Tranche 1</t>
  </si>
  <si>
    <t>Debt Tranche 1</t>
  </si>
  <si>
    <t>Debt Tranche 2</t>
  </si>
  <si>
    <t>Project Cost 1</t>
  </si>
  <si>
    <t>Project Cost 2</t>
  </si>
  <si>
    <t>Upfront Equity - Tranche 1</t>
  </si>
  <si>
    <t>Upfront Shareholders Loan - Tranche 1</t>
  </si>
  <si>
    <t>Balance Equity - Tranche 1</t>
  </si>
  <si>
    <t>Balance Shareholder Loan - Tranche 1</t>
  </si>
  <si>
    <t>Debt - Tranche 1</t>
  </si>
  <si>
    <t>Debt - Tranche 2</t>
  </si>
  <si>
    <t>Shareholder Loan - Tranche 2</t>
  </si>
  <si>
    <t>Repayment Profile - Debt Tranche 2</t>
  </si>
  <si>
    <t>Additional Infusion</t>
  </si>
  <si>
    <t>Armoured Cables as a part of project cost (1: No, 0: Yes)</t>
  </si>
  <si>
    <t>Shareholders Tranche 2</t>
  </si>
  <si>
    <t>Repayment of Shareholder Loan Tranche 2</t>
  </si>
  <si>
    <t>Net Fixed Assets</t>
  </si>
  <si>
    <t>Scenario 4</t>
  </si>
  <si>
    <t>Scenario 5</t>
  </si>
  <si>
    <t>Cash Check</t>
  </si>
  <si>
    <t>Receivables balance - New Software Charges</t>
  </si>
  <si>
    <t>`</t>
  </si>
  <si>
    <t>Financials</t>
  </si>
  <si>
    <t>Financials based on Indian GAAP</t>
  </si>
  <si>
    <t>Payment from DISCOM (Cable)</t>
  </si>
  <si>
    <t>Cable Cost</t>
  </si>
  <si>
    <t>INR/ meter</t>
  </si>
  <si>
    <t>Cables</t>
  </si>
  <si>
    <t>Cable</t>
  </si>
  <si>
    <t>CSR Expenses</t>
  </si>
  <si>
    <t>Upfront Payment for Cables</t>
  </si>
  <si>
    <t>Madhyanchal One Infrastructure Private Limited</t>
  </si>
  <si>
    <t>Negative Cash Check</t>
  </si>
  <si>
    <t>First Payment Milestone of Cable Charges - Payable on COD</t>
  </si>
  <si>
    <t>A. Cable Charges</t>
  </si>
  <si>
    <t xml:space="preserve">B. Cable Invoicing </t>
  </si>
  <si>
    <t>Payment from DISCOM</t>
  </si>
  <si>
    <t>August 2024</t>
  </si>
  <si>
    <r>
      <t xml:space="preserve">
The financial model prepared for Madhyanchal One Infrastructure Private Limited</t>
    </r>
    <r>
      <rPr>
        <sz val="10"/>
        <color rgb="FFFF0000"/>
        <rFont val="Arial"/>
        <family val="2"/>
      </rPr>
      <t xml:space="preserve"> </t>
    </r>
    <r>
      <rPr>
        <sz val="10"/>
        <rFont val="Arial"/>
        <family val="2"/>
      </rPr>
      <t>identified in the relevant Letter of Intent has been provided to the Client and/or third party recipients (“Third Parties”) (collectively, the Recipients”) on the express understanding that:
• The Model contains information and other materials that are strictly private and confidential. The Recipients agree not to disclose the Model and/or the information and other materials contained therein to any person or entity except with the prior express written consent of PwC and the Client or as may be required by law.
• The Recipients acknowledge that all project assumptions, data, revenue forecasts and results contained in the Model, whether express or implied, are provided in good faith and are based on information provided to PwC by the Client and/or on the Client’s behalf. Accordingly, PwC assumes no responsibility and makes no representations with respect to the accuracy or completeness of any information provided by the Client and/or on its behalf.
• The Model was prepared by PwC for the Client solely for the particular purposes of the engagement set out in the relevant Letter of Intent (“the Purpose”). PwC, its partners, directors and employees did not, in preparing the Model, intend and do not intend that any person other than the Client should rely on the Model or its preparation. Any use Third Parties or their employees may make of the Model shall be entirely at their own risk.
• The Recipients agree to use the Model only for the Purpose and the Model must not be regarded as suitable for any other purpose whatsoever. 
• The Model must be considered in its entirety. 
• By retaining and using the Model, the Recipients represent to PwC that they are capable of making their own independent assessment as to the validity of the assumptions, data and results contained in the Model and the economic, financial, regulatory, legal, taxation and accounting implications of those assumptions.
• The Client accepts and undertakes the risk in relation to the supply of the Model (or any part thereof) to Third Parties and undertakes not to hold PwC responsible if (i) such receipt and/or review by Third Parties results in any action at any time against the Client and/or (ii) Third Parties misuse any confidential information obtained from receipt and/or review of the Model or by way of explanation (whether given orally or in writing) from PwC.
• Save to the extent that PwC has responsibility to the Client in terms of the Engagement Letter, the Recipients acknowledge and agree that PwC does not assume any liability or responsibility to the Recipients (or any of them) or to any other person for any loss, damage, cost and/or expense of any kind whatsoever arising as a result of the Recipients’ use or misuse of the Model or for any opinion, advice, recommendations, representation or information, express or implied, contained therein, notwithstanding any negligence, default or lack of care by PwC or that such loss, damage, cost and/or expense was foreseeable.
• Third Parties hereby indemnify and hold PwC, its members, partners, directors, employees, related entities and agents harmless against all actions, proceedings and claims brought or threatened against PwC, its members, partners, directors, employees, related entities and agents by any person and all loss, damage, cost and/or expense (including legal expenses) relating thereto, in any way arising out of or in connection with Third Parties’ receipt and/or use of the Model or information derived from the Model as a consequence of the provision of the Model.
• No independent audit of the Model has been undertaken by an independent third party. It is anticipated that the Model will be enhanced over time.
• All copyright and other proprietary rights and rights of ownership in the Model shall at all times vest in and remain the property of PwC or its licensors (as appropriate).</t>
    </r>
  </si>
  <si>
    <t>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</si>
</sst>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1">
    <numFmt numFmtId="43" formatCode="_ * #,##0.00_ ;_ * \-#,##0.00_ ;_ * &quot;-&quot;??_ ;_ @_ "/>
    <numFmt numFmtId="164" formatCode="_(* #,##0.00_);_(* \(#,##0.00\);_(* &quot;-&quot;??_);_(@_)"/>
    <numFmt numFmtId="165" formatCode="[$-409]d\-mmm\-yy;@"/>
    <numFmt numFmtId="166" formatCode="_ * #,##0_ ;_ * \-#,##0_ ;_ * &quot;-&quot;??_ ;_ @_ "/>
    <numFmt numFmtId="167" formatCode="_(* #,##0_);_(* \(#,##0\);_(* &quot;-&quot;??_);_(@_)"/>
    <numFmt numFmtId="168" formatCode="_(* #,##0_);_(* \(#,##0\);_(* &quot;-&quot;?_);_(@_)"/>
    <numFmt numFmtId="169" formatCode="_(* #,##0.000000_);_(* \(#,##0.000000\);_(* &quot;-&quot;??_);_(@_)"/>
    <numFmt numFmtId="170" formatCode="0.00_)"/>
    <numFmt numFmtId="171" formatCode="_(* #,##0.00000_);_(* \(#,##0.00000\);_(* &quot;-&quot;??_);_(@_)"/>
    <numFmt numFmtId="172" formatCode="_(* #,##0.0000000_);_(* \(#,##0.0000000\);_(* &quot;-&quot;??_);_(@_)"/>
    <numFmt numFmtId="173" formatCode="0.0"/>
    <numFmt numFmtId="174" formatCode="#,##0_);\(#,##0\);&quot;-  &quot;;&quot; &quot;@&quot; &quot;"/>
    <numFmt numFmtId="175" formatCode="_(* #,##0_);_(* \(#,##0\);_(* &quot;-&quot;_);@_)"/>
    <numFmt numFmtId="176" formatCode="#,##0.0000_);\(#,##0.0000\);&quot;-  &quot;;&quot; &quot;@&quot; &quot;"/>
    <numFmt numFmtId="177" formatCode="[$-409]mmmm\-yy;@"/>
    <numFmt numFmtId="178" formatCode="dd\ mmm\ yy_);\(###0\);&quot;-  &quot;;&quot; &quot;@&quot; &quot;"/>
    <numFmt numFmtId="179" formatCode="dd\ mmm\ yyyy_);\(###0\);&quot;-  &quot;;&quot; &quot;@&quot; &quot;"/>
    <numFmt numFmtId="180" formatCode="###0_);\(###0\);&quot;-  &quot;;&quot; &quot;@&quot; &quot;"/>
    <numFmt numFmtId="181" formatCode="#,##0.0_);\(#,##0.0\);&quot;-  &quot;;&quot; &quot;@&quot; &quot;"/>
    <numFmt numFmtId="182" formatCode="0.00%_);\-0.00%_);&quot;-  &quot;;&quot; &quot;@&quot; &quot;"/>
    <numFmt numFmtId="183" formatCode="#,##0_);\(#,##0\);&quot;-  &quot;;&quot; &quot;@"/>
    <numFmt numFmtId="184" formatCode="#,##0.00_);\(#,##0.00\);&quot;-  &quot;;&quot; &quot;@&quot; &quot;"/>
    <numFmt numFmtId="185" formatCode="#,##0.00000_);\(#,##0.00000\);&quot;-  &quot;;&quot; &quot;@&quot; &quot;"/>
    <numFmt numFmtId="186" formatCode="###0.00_);\(###0.00\);&quot;-  &quot;;&quot; &quot;@&quot; &quot;"/>
    <numFmt numFmtId="187" formatCode="#,##0.0_);\(#,##0.0\);&quot;-  &quot;;&quot; &quot;@"/>
    <numFmt numFmtId="188" formatCode="###0.0_);\(###0.0\);&quot;-  &quot;;&quot; &quot;@&quot; &quot;"/>
    <numFmt numFmtId="189" formatCode="_(* #,##0.0_);_(* \(#,##0.0\);_(* &quot;-&quot;??_);_(@_)"/>
    <numFmt numFmtId="190" formatCode="#,##0.000_);\(#,##0.000\);&quot;-  &quot;;&quot; &quot;@&quot; &quot;"/>
    <numFmt numFmtId="191" formatCode="0.0000%_);\-0.0000%_);&quot;-  &quot;;&quot; &quot;@&quot; &quot;"/>
    <numFmt numFmtId="192" formatCode="_(* #,##0.0000_);_(* \(#,##0.0000\);_(* &quot;-&quot;??_);_(@_)"/>
    <numFmt numFmtId="193" formatCode="dd\ mmm\ yy"/>
    <numFmt numFmtId="194" formatCode="#,##0.00000000_);\(#,##0.00000000\);&quot;-  &quot;;&quot; &quot;@&quot; &quot;"/>
    <numFmt numFmtId="195" formatCode="0.0000"/>
    <numFmt numFmtId="196" formatCode="yyyy\-mm\-dd;@"/>
    <numFmt numFmtId="197" formatCode="0.00000%_);\-0.00000%_);&quot;-  &quot;;&quot; &quot;@&quot; &quot;"/>
    <numFmt numFmtId="198" formatCode="#,##0.000000000_);\(#,##0.000000000\);&quot;-  &quot;;&quot; &quot;@&quot; &quot;"/>
    <numFmt numFmtId="199" formatCode="#,##0.000000_);\(#,##0.000000\);&quot;-  &quot;;&quot; &quot;@&quot; &quot;"/>
    <numFmt numFmtId="200" formatCode="0.0000000%_);\-0.0000000%_);&quot;-  &quot;;&quot; &quot;@&quot; &quot;"/>
    <numFmt numFmtId="201" formatCode="_(* #,##0.000_);_(* \(#,##0.000\);_(* &quot;-&quot;??_);_(@_)"/>
    <numFmt numFmtId="202" formatCode="#,##0.0000000_);\(#,##0.0000000\);&quot;-  &quot;;&quot; &quot;@&quot; &quot;"/>
    <numFmt numFmtId="203" formatCode="#,##0.000000000000_);\(#,##0.000000000000\);&quot;-  &quot;;&quot; &quot;@&quot; &quot;"/>
  </numFmts>
  <fonts count="78" x14ac:knownFonts="1">
    <font>
      <sz val="11"/>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1"/>
      <color theme="1"/>
      <name val="Calibri"/>
      <family val="2"/>
      <scheme val="minor"/>
    </font>
    <font>
      <sz val="10"/>
      <name val="Arial"/>
      <family val="2"/>
    </font>
    <font>
      <sz val="11"/>
      <color theme="1"/>
      <name val="Georgia"/>
      <family val="1"/>
    </font>
    <font>
      <b/>
      <sz val="11"/>
      <color theme="1"/>
      <name val="Georgia"/>
      <family val="1"/>
    </font>
    <font>
      <b/>
      <sz val="11"/>
      <color rgb="FF000099"/>
      <name val="Georgia"/>
      <family val="1"/>
    </font>
    <font>
      <b/>
      <sz val="11"/>
      <color theme="1"/>
      <name val="Calibri"/>
      <family val="2"/>
      <scheme val="minor"/>
    </font>
    <font>
      <sz val="22"/>
      <color theme="0"/>
      <name val="Georgia"/>
      <family val="1"/>
    </font>
    <font>
      <b/>
      <sz val="24"/>
      <color theme="0"/>
      <name val="Georgia"/>
      <family val="1"/>
    </font>
    <font>
      <sz val="24"/>
      <color theme="0"/>
      <name val="Georgia"/>
      <family val="1"/>
    </font>
    <font>
      <b/>
      <i/>
      <sz val="24"/>
      <color theme="0"/>
      <name val="Georgia"/>
      <family val="1"/>
    </font>
    <font>
      <sz val="10"/>
      <color rgb="FFFF0000"/>
      <name val="Arial"/>
      <family val="2"/>
    </font>
    <font>
      <b/>
      <sz val="10"/>
      <color theme="1"/>
      <name val="Arial"/>
      <family val="2"/>
    </font>
    <font>
      <sz val="10"/>
      <color theme="0"/>
      <name val="Arial"/>
      <family val="2"/>
    </font>
    <font>
      <sz val="9"/>
      <color theme="1"/>
      <name val="Calibri"/>
      <family val="2"/>
      <scheme val="minor"/>
    </font>
    <font>
      <b/>
      <sz val="18"/>
      <color theme="1"/>
      <name val="Arial"/>
      <family val="2"/>
    </font>
    <font>
      <b/>
      <sz val="16"/>
      <name val="Calibri"/>
      <family val="2"/>
      <scheme val="minor"/>
    </font>
    <font>
      <sz val="10"/>
      <color theme="1"/>
      <name val="Georgia"/>
      <family val="1"/>
    </font>
    <font>
      <b/>
      <sz val="14"/>
      <color theme="1"/>
      <name val="Arial"/>
      <family val="2"/>
    </font>
    <font>
      <u/>
      <sz val="14"/>
      <color theme="1"/>
      <name val="Arial"/>
      <family val="2"/>
    </font>
    <font>
      <sz val="14"/>
      <color theme="1"/>
      <name val="Arial"/>
      <family val="2"/>
    </font>
    <font>
      <sz val="10"/>
      <color rgb="FF000000"/>
      <name val="Arial"/>
      <family val="2"/>
    </font>
    <font>
      <sz val="10"/>
      <color rgb="FF0000FF"/>
      <name val="Arial"/>
      <family val="2"/>
    </font>
    <font>
      <sz val="10"/>
      <color theme="1"/>
      <name val="Calibri"/>
      <family val="2"/>
      <scheme val="minor"/>
    </font>
    <font>
      <u/>
      <sz val="10"/>
      <color theme="1"/>
      <name val="Arial"/>
      <family val="2"/>
    </font>
    <font>
      <b/>
      <sz val="10"/>
      <color rgb="FF000000"/>
      <name val="Arial"/>
      <family val="2"/>
    </font>
    <font>
      <b/>
      <sz val="10"/>
      <name val="Arial"/>
      <family val="2"/>
    </font>
    <font>
      <b/>
      <sz val="10"/>
      <color theme="0"/>
      <name val="Arial"/>
      <family val="2"/>
    </font>
    <font>
      <b/>
      <u/>
      <sz val="10"/>
      <color theme="1"/>
      <name val="Arial"/>
      <family val="2"/>
    </font>
    <font>
      <i/>
      <sz val="10"/>
      <color rgb="FFFF0000"/>
      <name val="Arial"/>
      <family val="2"/>
    </font>
    <font>
      <i/>
      <sz val="10"/>
      <color theme="1"/>
      <name val="Arial"/>
      <family val="2"/>
    </font>
    <font>
      <u/>
      <sz val="10"/>
      <color rgb="FF000000"/>
      <name val="Arial"/>
      <family val="2"/>
    </font>
    <font>
      <i/>
      <sz val="10"/>
      <color rgb="FF000000"/>
      <name val="Arial"/>
      <family val="2"/>
    </font>
    <font>
      <b/>
      <i/>
      <sz val="10"/>
      <color rgb="FF000000"/>
      <name val="Arial"/>
      <family val="2"/>
    </font>
    <font>
      <sz val="11"/>
      <color rgb="FF000000"/>
      <name val="Calibri"/>
      <family val="2"/>
      <scheme val="minor"/>
    </font>
    <font>
      <b/>
      <i/>
      <sz val="10"/>
      <color theme="1"/>
      <name val="Arial"/>
      <family val="2"/>
    </font>
    <font>
      <sz val="10"/>
      <color theme="0" tint="-0.499984740745262"/>
      <name val="Arial"/>
      <family val="2"/>
    </font>
    <font>
      <b/>
      <i/>
      <sz val="10"/>
      <color rgb="FFFF0000"/>
      <name val="Arial"/>
      <family val="2"/>
    </font>
    <font>
      <b/>
      <sz val="20"/>
      <color rgb="FF000000"/>
      <name val="Arial"/>
      <family val="2"/>
    </font>
    <font>
      <u/>
      <sz val="20"/>
      <color rgb="FF000000"/>
      <name val="Arial"/>
      <family val="2"/>
    </font>
    <font>
      <sz val="20"/>
      <color rgb="FF000000"/>
      <name val="Arial"/>
      <family val="2"/>
    </font>
    <font>
      <u/>
      <sz val="12"/>
      <color rgb="FF000000"/>
      <name val="Arial"/>
      <family val="2"/>
    </font>
    <font>
      <sz val="16"/>
      <color rgb="FF000000"/>
      <name val="Arial"/>
      <family val="2"/>
    </font>
    <font>
      <u/>
      <sz val="10"/>
      <color rgb="FF0000FF"/>
      <name val="Arial"/>
      <family val="2"/>
    </font>
    <font>
      <u/>
      <sz val="18"/>
      <color theme="1"/>
      <name val="Arial"/>
      <family val="2"/>
    </font>
    <font>
      <sz val="18"/>
      <color theme="1"/>
      <name val="Arial"/>
      <family val="2"/>
    </font>
    <font>
      <u/>
      <sz val="18"/>
      <color rgb="FF0000FF"/>
      <name val="Arial"/>
      <family val="2"/>
    </font>
    <font>
      <sz val="18"/>
      <color rgb="FF000000"/>
      <name val="Arial"/>
      <family val="2"/>
    </font>
    <font>
      <sz val="18"/>
      <color rgb="FF0000FF"/>
      <name val="Arial"/>
      <family val="2"/>
    </font>
    <font>
      <i/>
      <sz val="18"/>
      <color theme="1"/>
      <name val="Arial"/>
      <family val="2"/>
    </font>
    <font>
      <b/>
      <sz val="18"/>
      <color rgb="FF000000"/>
      <name val="Arial"/>
      <family val="2"/>
    </font>
    <font>
      <u/>
      <sz val="18"/>
      <color rgb="FF000000"/>
      <name val="Arial"/>
      <family val="2"/>
    </font>
    <font>
      <b/>
      <u/>
      <sz val="10"/>
      <color rgb="FF000000"/>
      <name val="Arial"/>
      <family val="2"/>
    </font>
    <font>
      <b/>
      <sz val="8"/>
      <color theme="1"/>
      <name val="Arial"/>
      <family val="2"/>
    </font>
    <font>
      <sz val="11"/>
      <color rgb="FF0000FF"/>
      <name val="Calibri"/>
      <family val="2"/>
      <scheme val="minor"/>
    </font>
    <font>
      <b/>
      <sz val="10"/>
      <color rgb="FFFF0000"/>
      <name val="Arial"/>
      <family val="2"/>
    </font>
    <font>
      <u/>
      <sz val="10"/>
      <color rgb="FFFF0000"/>
      <name val="Arial"/>
      <family val="2"/>
    </font>
    <font>
      <sz val="11"/>
      <color theme="1"/>
      <name val="Arial"/>
      <family val="2"/>
    </font>
    <font>
      <b/>
      <sz val="12"/>
      <color rgb="FF000000"/>
      <name val="Arial"/>
      <family val="2"/>
    </font>
    <font>
      <b/>
      <sz val="11"/>
      <color theme="1"/>
      <name val="Arial"/>
      <family val="2"/>
    </font>
    <font>
      <b/>
      <sz val="11"/>
      <color rgb="FFFFFFFF"/>
      <name val="Georgia"/>
      <family val="1"/>
    </font>
    <font>
      <b/>
      <sz val="11"/>
      <color theme="0"/>
      <name val="Georgia"/>
      <family val="1"/>
    </font>
    <font>
      <b/>
      <sz val="11"/>
      <color rgb="FF000000"/>
      <name val="Georgia"/>
      <family val="1"/>
    </font>
    <font>
      <sz val="11"/>
      <color rgb="FF000000"/>
      <name val="Georgia"/>
      <family val="1"/>
    </font>
    <font>
      <b/>
      <u/>
      <sz val="11"/>
      <color theme="1"/>
      <name val="Georgia"/>
      <family val="1"/>
    </font>
    <font>
      <sz val="10"/>
      <color theme="1"/>
      <name val="Book Antiqua"/>
      <family val="1"/>
    </font>
    <font>
      <sz val="11"/>
      <color indexed="8"/>
      <name val="Calibri"/>
      <family val="2"/>
    </font>
    <font>
      <b/>
      <sz val="20"/>
      <color theme="1"/>
      <name val="Arial"/>
      <family val="2"/>
    </font>
  </fonts>
  <fills count="29">
    <fill>
      <patternFill patternType="none"/>
    </fill>
    <fill>
      <patternFill patternType="gray125"/>
    </fill>
    <fill>
      <patternFill patternType="solid">
        <fgColor rgb="FF002060"/>
        <bgColor indexed="64"/>
      </patternFill>
    </fill>
    <fill>
      <patternFill patternType="solid">
        <fgColor theme="0"/>
        <bgColor indexed="64"/>
      </patternFill>
    </fill>
    <fill>
      <patternFill patternType="solid">
        <fgColor rgb="FFFFFF00"/>
        <bgColor indexed="64"/>
      </patternFill>
    </fill>
    <fill>
      <patternFill patternType="solid">
        <fgColor rgb="FFFFE1C6"/>
        <bgColor indexed="64"/>
      </patternFill>
    </fill>
    <fill>
      <patternFill patternType="solid">
        <fgColor rgb="FFC00000"/>
        <bgColor indexed="64"/>
      </patternFill>
    </fill>
    <fill>
      <patternFill patternType="solid">
        <fgColor theme="1"/>
        <bgColor indexed="64"/>
      </patternFill>
    </fill>
    <fill>
      <patternFill patternType="solid">
        <fgColor rgb="FFD9D9D9"/>
        <bgColor indexed="64"/>
      </patternFill>
    </fill>
    <fill>
      <patternFill patternType="solid">
        <fgColor rgb="FFADE600"/>
        <bgColor indexed="64"/>
      </patternFill>
    </fill>
    <fill>
      <patternFill patternType="solid">
        <fgColor theme="7"/>
        <bgColor indexed="64"/>
      </patternFill>
    </fill>
    <fill>
      <patternFill patternType="solid">
        <fgColor rgb="FFFFC000"/>
        <bgColor indexed="64"/>
      </patternFill>
    </fill>
    <fill>
      <patternFill patternType="solid">
        <fgColor rgb="FFA9D08E"/>
        <bgColor indexed="64"/>
      </patternFill>
    </fill>
    <fill>
      <patternFill patternType="solid">
        <fgColor theme="5" tint="0.59999389629810485"/>
        <bgColor indexed="64"/>
      </patternFill>
    </fill>
    <fill>
      <patternFill patternType="solid">
        <fgColor rgb="FFC0C0C0"/>
        <bgColor indexed="64"/>
      </patternFill>
    </fill>
    <fill>
      <patternFill patternType="solid">
        <fgColor rgb="FF99FF66"/>
        <bgColor indexed="64"/>
      </patternFill>
    </fill>
    <fill>
      <patternFill patternType="solid">
        <fgColor indexed="22"/>
        <bgColor indexed="64"/>
      </patternFill>
    </fill>
    <fill>
      <patternFill patternType="solid">
        <fgColor theme="1" tint="0.499984740745262"/>
        <bgColor indexed="64"/>
      </patternFill>
    </fill>
    <fill>
      <patternFill patternType="solid">
        <fgColor theme="0" tint="-0.249977111117893"/>
        <bgColor indexed="64"/>
      </patternFill>
    </fill>
    <fill>
      <patternFill patternType="solid">
        <fgColor rgb="FFFFFFAF"/>
        <bgColor indexed="64"/>
      </patternFill>
    </fill>
    <fill>
      <patternFill patternType="solid">
        <fgColor theme="1" tint="0.34998626667073579"/>
        <bgColor indexed="64"/>
      </patternFill>
    </fill>
    <fill>
      <patternFill patternType="solid">
        <fgColor rgb="FFFF7C80"/>
        <bgColor indexed="64"/>
      </patternFill>
    </fill>
    <fill>
      <patternFill patternType="solid">
        <fgColor rgb="FF0099FF"/>
        <bgColor indexed="64"/>
      </patternFill>
    </fill>
    <fill>
      <patternFill patternType="solid">
        <fgColor rgb="FFBC8FDD"/>
        <bgColor indexed="64"/>
      </patternFill>
    </fill>
    <fill>
      <patternFill patternType="solid">
        <fgColor rgb="FFDB536A"/>
        <bgColor indexed="64"/>
      </patternFill>
    </fill>
    <fill>
      <patternFill patternType="solid">
        <fgColor rgb="FFFFFFFF"/>
        <bgColor indexed="64"/>
      </patternFill>
    </fill>
    <fill>
      <patternFill patternType="solid">
        <fgColor rgb="FFF2F2F2"/>
        <bgColor indexed="64"/>
      </patternFill>
    </fill>
    <fill>
      <patternFill patternType="solid">
        <fgColor rgb="FFFFE1C6"/>
        <bgColor rgb="FF000000"/>
      </patternFill>
    </fill>
    <fill>
      <patternFill patternType="solid">
        <fgColor theme="9" tint="0.79998168889431442"/>
        <bgColor indexed="64"/>
      </patternFill>
    </fill>
  </fills>
  <borders count="4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hair">
        <color theme="0" tint="-0.34998626667073579"/>
      </left>
      <right style="hair">
        <color theme="0" tint="-0.34998626667073579"/>
      </right>
      <top style="hair">
        <color theme="0" tint="-0.34998626667073579"/>
      </top>
      <bottom style="hair">
        <color theme="0" tint="-0.34998626667073579"/>
      </bottom>
      <diagonal/>
    </border>
    <border>
      <left/>
      <right/>
      <top style="thin">
        <color rgb="FF808080"/>
      </top>
      <bottom/>
      <diagonal/>
    </border>
    <border>
      <left/>
      <right/>
      <top style="thin">
        <color rgb="FF808080"/>
      </top>
      <bottom style="thin">
        <color rgb="FF808080"/>
      </bottom>
      <diagonal/>
    </border>
    <border>
      <left/>
      <right/>
      <top/>
      <bottom style="thin">
        <color rgb="FF808080"/>
      </bottom>
      <diagonal/>
    </border>
    <border>
      <left style="hair">
        <color theme="0" tint="-0.34998626667073579"/>
      </left>
      <right/>
      <top style="hair">
        <color theme="0" tint="-0.34998626667073579"/>
      </top>
      <bottom style="hair">
        <color theme="0" tint="-0.34998626667073579"/>
      </bottom>
      <diagonal/>
    </border>
    <border>
      <left/>
      <right style="hair">
        <color theme="0" tint="-0.34998626667073579"/>
      </right>
      <top style="hair">
        <color theme="0" tint="-0.34998626667073579"/>
      </top>
      <bottom style="hair">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style="thin">
        <color indexed="64"/>
      </left>
      <right style="thin">
        <color indexed="64"/>
      </right>
      <top/>
      <bottom/>
      <diagonal/>
    </border>
    <border>
      <left style="hair">
        <color auto="1"/>
      </left>
      <right style="hair">
        <color auto="1"/>
      </right>
      <top style="hair">
        <color auto="1"/>
      </top>
      <bottom style="hair">
        <color auto="1"/>
      </bottom>
      <diagonal/>
    </border>
    <border>
      <left style="hair">
        <color theme="0" tint="-0.34998626667073579"/>
      </left>
      <right style="hair">
        <color theme="0" tint="-0.34998626667073579"/>
      </right>
      <top/>
      <bottom style="hair">
        <color theme="0" tint="-0.34998626667073579"/>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1" tint="0.34998626667073579"/>
      </left>
      <right/>
      <top style="thin">
        <color theme="1" tint="0.34998626667073579"/>
      </top>
      <bottom style="thin">
        <color theme="1" tint="0.34998626667073579"/>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24994659260841701"/>
      </left>
      <right/>
      <top/>
      <bottom/>
      <diagonal/>
    </border>
    <border>
      <left/>
      <right style="thin">
        <color theme="0" tint="-0.24994659260841701"/>
      </right>
      <top/>
      <bottom/>
      <diagonal/>
    </border>
    <border>
      <left style="hair">
        <color theme="0" tint="-0.24994659260841701"/>
      </left>
      <right style="hair">
        <color theme="0" tint="-0.14996795556505021"/>
      </right>
      <top/>
      <bottom style="hair">
        <color theme="0" tint="-0.14996795556505021"/>
      </bottom>
      <diagonal/>
    </border>
    <border>
      <left style="hair">
        <color theme="0" tint="-0.14996795556505021"/>
      </left>
      <right style="hair">
        <color theme="0" tint="-0.14996795556505021"/>
      </right>
      <top/>
      <bottom style="hair">
        <color theme="0" tint="-0.14996795556505021"/>
      </bottom>
      <diagonal/>
    </border>
    <border>
      <left style="hair">
        <color theme="0" tint="-0.24994659260841701"/>
      </left>
      <right style="hair">
        <color theme="0" tint="-0.24994659260841701"/>
      </right>
      <top style="hair">
        <color theme="0" tint="-0.24994659260841701"/>
      </top>
      <bottom style="hair">
        <color theme="0" tint="-0.24994659260841701"/>
      </bottom>
      <diagonal/>
    </border>
    <border>
      <left style="hair">
        <color theme="0" tint="-0.24994659260841701"/>
      </left>
      <right style="hair">
        <color theme="0" tint="-0.14996795556505021"/>
      </right>
      <top style="hair">
        <color theme="0" tint="-0.14996795556505021"/>
      </top>
      <bottom style="hair">
        <color theme="0" tint="-0.24994659260841701"/>
      </bottom>
      <diagonal/>
    </border>
    <border>
      <left style="hair">
        <color theme="0" tint="-0.14996795556505021"/>
      </left>
      <right style="hair">
        <color theme="0" tint="-0.14996795556505021"/>
      </right>
      <top style="hair">
        <color theme="0" tint="-0.14996795556505021"/>
      </top>
      <bottom style="hair">
        <color theme="0" tint="-0.24994659260841701"/>
      </bottom>
      <diagonal/>
    </border>
    <border>
      <left style="hair">
        <color theme="0" tint="-0.14996795556505021"/>
      </left>
      <right style="hair">
        <color theme="0" tint="-0.24994659260841701"/>
      </right>
      <top style="hair">
        <color theme="0" tint="-0.14996795556505021"/>
      </top>
      <bottom style="hair">
        <color theme="0" tint="-0.24994659260841701"/>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
      <left style="hair">
        <color rgb="FFA6A6A6"/>
      </left>
      <right style="hair">
        <color rgb="FFA6A6A6"/>
      </right>
      <top style="hair">
        <color rgb="FFA6A6A6"/>
      </top>
      <bottom style="hair">
        <color rgb="FFA6A6A6"/>
      </bottom>
      <diagonal/>
    </border>
  </borders>
  <cellStyleXfs count="81">
    <xf numFmtId="174" fontId="0" fillId="0" borderId="0" applyFont="0" applyFill="0" applyBorder="0" applyProtection="0">
      <alignment vertical="top"/>
    </xf>
    <xf numFmtId="164" fontId="11" fillId="0" borderId="0" applyFont="0" applyFill="0" applyBorder="0" applyAlignment="0" applyProtection="0"/>
    <xf numFmtId="182" fontId="11" fillId="0" borderId="0" applyFont="0" applyFill="0" applyBorder="0" applyProtection="0">
      <alignment vertical="top"/>
    </xf>
    <xf numFmtId="0" fontId="12" fillId="0" borderId="0"/>
    <xf numFmtId="174" fontId="24" fillId="0" borderId="0" applyFont="0" applyFill="0" applyBorder="0" applyProtection="0">
      <alignment vertical="top"/>
    </xf>
    <xf numFmtId="0" fontId="10" fillId="0" borderId="0"/>
    <xf numFmtId="176" fontId="24" fillId="0" borderId="0" applyFont="0" applyFill="0" applyBorder="0" applyProtection="0">
      <alignment vertical="top"/>
    </xf>
    <xf numFmtId="178" fontId="24" fillId="0" borderId="0" applyFont="0" applyFill="0" applyBorder="0" applyProtection="0">
      <alignment vertical="top"/>
    </xf>
    <xf numFmtId="174" fontId="10" fillId="0" borderId="0" applyFont="0" applyFill="0" applyBorder="0" applyProtection="0">
      <alignment vertical="top"/>
    </xf>
    <xf numFmtId="174" fontId="11" fillId="0" borderId="0" applyFont="0" applyFill="0" applyBorder="0" applyProtection="0">
      <alignment vertical="top"/>
    </xf>
    <xf numFmtId="174" fontId="12" fillId="0" borderId="0" applyFont="0" applyFill="0" applyBorder="0" applyProtection="0">
      <alignment vertical="top"/>
    </xf>
    <xf numFmtId="174" fontId="10" fillId="0" borderId="0" applyFont="0" applyFill="0" applyBorder="0" applyProtection="0">
      <alignment vertical="top"/>
    </xf>
    <xf numFmtId="174" fontId="7" fillId="0" borderId="0" applyFont="0" applyFill="0" applyBorder="0" applyProtection="0">
      <alignment vertical="top"/>
    </xf>
    <xf numFmtId="179" fontId="7" fillId="0" borderId="0" applyFont="0" applyFill="0" applyBorder="0" applyProtection="0">
      <alignment vertical="top"/>
    </xf>
    <xf numFmtId="178" fontId="11" fillId="0" borderId="0" applyFont="0" applyFill="0" applyBorder="0" applyProtection="0">
      <alignment vertical="top"/>
    </xf>
    <xf numFmtId="174" fontId="7" fillId="0" borderId="0" applyFont="0" applyFill="0" applyBorder="0" applyProtection="0">
      <alignment vertical="top"/>
    </xf>
    <xf numFmtId="180" fontId="24" fillId="0" borderId="0" applyFont="0" applyFill="0" applyBorder="0" applyProtection="0">
      <alignment vertical="top"/>
    </xf>
    <xf numFmtId="174" fontId="11" fillId="0" borderId="0" applyFont="0" applyFill="0" applyBorder="0" applyProtection="0">
      <alignment vertical="top"/>
    </xf>
    <xf numFmtId="164" fontId="7" fillId="0" borderId="0" applyFont="0" applyFill="0" applyBorder="0" applyAlignment="0" applyProtection="0"/>
    <xf numFmtId="176" fontId="11" fillId="0" borderId="0" applyFont="0" applyFill="0" applyBorder="0" applyProtection="0">
      <alignment vertical="top"/>
    </xf>
    <xf numFmtId="179" fontId="11" fillId="0" borderId="0" applyFont="0" applyFill="0" applyBorder="0" applyProtection="0">
      <alignment vertical="top"/>
    </xf>
    <xf numFmtId="180" fontId="11" fillId="0" borderId="0" applyFont="0" applyFill="0" applyBorder="0" applyProtection="0">
      <alignment vertical="top"/>
    </xf>
    <xf numFmtId="178" fontId="7" fillId="0" borderId="0" applyFont="0" applyFill="0" applyBorder="0" applyProtection="0">
      <alignment vertical="top"/>
    </xf>
    <xf numFmtId="174" fontId="11" fillId="0" borderId="0" applyFont="0" applyFill="0" applyBorder="0" applyProtection="0">
      <alignment vertical="top"/>
    </xf>
    <xf numFmtId="174" fontId="11" fillId="0" borderId="0" applyFont="0" applyFill="0" applyBorder="0" applyProtection="0">
      <alignment vertical="top"/>
    </xf>
    <xf numFmtId="182" fontId="11" fillId="0" borderId="0" applyFont="0" applyFill="0" applyBorder="0" applyProtection="0">
      <alignment vertical="top"/>
    </xf>
    <xf numFmtId="0" fontId="7" fillId="0" borderId="0"/>
    <xf numFmtId="174" fontId="7" fillId="0" borderId="0" applyFont="0" applyFill="0" applyBorder="0" applyProtection="0">
      <alignment vertical="top"/>
    </xf>
    <xf numFmtId="182" fontId="7" fillId="0" borderId="0" applyFont="0" applyFill="0" applyBorder="0" applyProtection="0">
      <alignment vertical="top"/>
    </xf>
    <xf numFmtId="174" fontId="7" fillId="0" borderId="0" applyFont="0" applyFill="0" applyBorder="0" applyProtection="0">
      <alignment vertical="top"/>
    </xf>
    <xf numFmtId="180" fontId="11" fillId="0" borderId="0" applyFont="0" applyFill="0" applyBorder="0" applyProtection="0">
      <alignment vertical="top"/>
    </xf>
    <xf numFmtId="174" fontId="11" fillId="0" borderId="0" applyFont="0" applyFill="0" applyBorder="0" applyProtection="0">
      <alignment vertical="top"/>
    </xf>
    <xf numFmtId="0" fontId="11" fillId="0" borderId="0"/>
    <xf numFmtId="0" fontId="11" fillId="0" borderId="0"/>
    <xf numFmtId="174" fontId="12" fillId="0" borderId="0" applyFont="0" applyFill="0" applyBorder="0" applyProtection="0">
      <alignment vertical="top"/>
    </xf>
    <xf numFmtId="174" fontId="11" fillId="0" borderId="0" applyFont="0" applyFill="0" applyBorder="0" applyProtection="0">
      <alignment vertical="top"/>
    </xf>
    <xf numFmtId="43" fontId="11" fillId="0" borderId="0" applyFont="0" applyFill="0" applyBorder="0" applyAlignment="0" applyProtection="0"/>
    <xf numFmtId="0" fontId="1" fillId="0" borderId="0"/>
    <xf numFmtId="174" fontId="1" fillId="0" borderId="0" applyFont="0" applyFill="0" applyBorder="0" applyProtection="0">
      <alignment vertical="top"/>
    </xf>
    <xf numFmtId="174" fontId="1" fillId="0" borderId="0" applyFont="0" applyFill="0" applyBorder="0" applyProtection="0">
      <alignment vertical="top"/>
    </xf>
    <xf numFmtId="174" fontId="1" fillId="0" borderId="0" applyFont="0" applyFill="0" applyBorder="0" applyProtection="0">
      <alignment vertical="top"/>
    </xf>
    <xf numFmtId="179" fontId="1" fillId="0" borderId="0" applyFont="0" applyFill="0" applyBorder="0" applyProtection="0">
      <alignment vertical="top"/>
    </xf>
    <xf numFmtId="174" fontId="1" fillId="0" borderId="0" applyFont="0" applyFill="0" applyBorder="0" applyProtection="0">
      <alignment vertical="top"/>
    </xf>
    <xf numFmtId="43" fontId="1" fillId="0" borderId="0" applyFont="0" applyFill="0" applyBorder="0" applyAlignment="0" applyProtection="0"/>
    <xf numFmtId="178" fontId="1" fillId="0" borderId="0" applyFont="0" applyFill="0" applyBorder="0" applyProtection="0">
      <alignment vertical="top"/>
    </xf>
    <xf numFmtId="0" fontId="1" fillId="0" borderId="0"/>
    <xf numFmtId="174" fontId="1" fillId="0" borderId="0" applyFont="0" applyFill="0" applyBorder="0" applyProtection="0">
      <alignment vertical="top"/>
    </xf>
    <xf numFmtId="182" fontId="1" fillId="0" borderId="0" applyFont="0" applyFill="0" applyBorder="0" applyProtection="0">
      <alignment vertical="top"/>
    </xf>
    <xf numFmtId="174" fontId="1" fillId="0" borderId="0" applyFont="0" applyFill="0" applyBorder="0" applyProtection="0">
      <alignment vertical="top"/>
    </xf>
    <xf numFmtId="43" fontId="1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174" fontId="11" fillId="0" borderId="0" applyFont="0" applyFill="0" applyBorder="0" applyProtection="0">
      <alignment vertical="top"/>
    </xf>
    <xf numFmtId="43" fontId="1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0" fontId="76" fillId="0" borderId="0"/>
    <xf numFmtId="9" fontId="12" fillId="0" borderId="0" applyFont="0" applyFill="0" applyBorder="0" applyAlignment="0" applyProtection="0"/>
    <xf numFmtId="43" fontId="12" fillId="0" borderId="0" applyFont="0" applyFill="0" applyBorder="0" applyAlignment="0" applyProtection="0"/>
    <xf numFmtId="170" fontId="12" fillId="0" borderId="0"/>
    <xf numFmtId="170" fontId="12" fillId="0" borderId="0"/>
    <xf numFmtId="9" fontId="12"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cellStyleXfs>
  <cellXfs count="1170">
    <xf numFmtId="174" fontId="0" fillId="0" borderId="0" xfId="0">
      <alignment vertical="top"/>
    </xf>
    <xf numFmtId="174" fontId="13" fillId="0" borderId="0" xfId="0" applyFont="1">
      <alignment vertical="top"/>
    </xf>
    <xf numFmtId="174" fontId="14" fillId="0" borderId="0" xfId="0" applyFont="1">
      <alignment vertical="top"/>
    </xf>
    <xf numFmtId="174" fontId="15" fillId="0" borderId="1" xfId="0" applyFont="1" applyBorder="1" applyAlignment="1" applyProtection="1">
      <alignment horizontal="left" vertical="center"/>
      <protection locked="0"/>
    </xf>
    <xf numFmtId="174" fontId="17" fillId="2" borderId="0" xfId="0" applyFont="1" applyFill="1" applyBorder="1">
      <alignment vertical="top"/>
    </xf>
    <xf numFmtId="174" fontId="19" fillId="2" borderId="0" xfId="0" applyFont="1" applyFill="1" applyBorder="1">
      <alignment vertical="top"/>
    </xf>
    <xf numFmtId="174" fontId="20" fillId="2" borderId="0" xfId="0" applyFont="1" applyFill="1" applyBorder="1">
      <alignment vertical="top"/>
    </xf>
    <xf numFmtId="174" fontId="20" fillId="2" borderId="0" xfId="0" quotePrefix="1" applyFont="1" applyFill="1" applyBorder="1">
      <alignment vertical="top"/>
    </xf>
    <xf numFmtId="174" fontId="25" fillId="0" borderId="0" xfId="4" applyFont="1">
      <alignment vertical="top"/>
    </xf>
    <xf numFmtId="174" fontId="28" fillId="0" borderId="0" xfId="4" applyFont="1">
      <alignment vertical="top"/>
    </xf>
    <xf numFmtId="177" fontId="29" fillId="0" borderId="0" xfId="4" applyNumberFormat="1" applyFont="1">
      <alignment vertical="top"/>
    </xf>
    <xf numFmtId="174" fontId="30" fillId="0" borderId="0" xfId="4" applyFont="1">
      <alignment vertical="top"/>
    </xf>
    <xf numFmtId="174" fontId="22" fillId="0" borderId="0" xfId="4" applyFont="1">
      <alignment vertical="top"/>
    </xf>
    <xf numFmtId="174" fontId="33" fillId="0" borderId="0" xfId="4" applyFont="1" applyBorder="1">
      <alignment vertical="top"/>
    </xf>
    <xf numFmtId="174" fontId="30" fillId="0" borderId="0" xfId="4" applyFont="1" applyBorder="1">
      <alignment vertical="top"/>
    </xf>
    <xf numFmtId="177" fontId="34" fillId="0" borderId="0" xfId="4" applyNumberFormat="1" applyFont="1">
      <alignment vertical="top"/>
    </xf>
    <xf numFmtId="174" fontId="11" fillId="0" borderId="0" xfId="9">
      <alignment vertical="top"/>
    </xf>
    <xf numFmtId="174" fontId="0" fillId="0" borderId="0" xfId="0" applyFill="1" applyBorder="1">
      <alignment vertical="top"/>
    </xf>
    <xf numFmtId="174" fontId="9" fillId="0" borderId="0" xfId="0" applyFont="1">
      <alignment vertical="top"/>
    </xf>
    <xf numFmtId="174" fontId="9" fillId="0" borderId="0" xfId="0" applyFont="1" applyFill="1" applyBorder="1">
      <alignment vertical="top"/>
    </xf>
    <xf numFmtId="174" fontId="22" fillId="0" borderId="0" xfId="0" applyFont="1" applyBorder="1">
      <alignment vertical="top"/>
    </xf>
    <xf numFmtId="174" fontId="9" fillId="0" borderId="0" xfId="0" applyFont="1" applyBorder="1">
      <alignment vertical="top"/>
    </xf>
    <xf numFmtId="174" fontId="22" fillId="0" borderId="0" xfId="0" applyFont="1">
      <alignment vertical="top"/>
    </xf>
    <xf numFmtId="164" fontId="9" fillId="0" borderId="0" xfId="0" applyNumberFormat="1" applyFont="1">
      <alignment vertical="top"/>
    </xf>
    <xf numFmtId="164" fontId="22" fillId="0" borderId="0" xfId="1" applyFont="1" applyFill="1" applyBorder="1"/>
    <xf numFmtId="174" fontId="9" fillId="0" borderId="0" xfId="0" applyFont="1" applyBorder="1" applyAlignment="1">
      <alignment horizontal="left" vertical="center"/>
    </xf>
    <xf numFmtId="164" fontId="9" fillId="0" borderId="0" xfId="0" applyNumberFormat="1" applyFont="1" applyBorder="1">
      <alignment vertical="top"/>
    </xf>
    <xf numFmtId="169" fontId="9" fillId="0" borderId="0" xfId="0" applyNumberFormat="1" applyFont="1" applyBorder="1">
      <alignment vertical="top"/>
    </xf>
    <xf numFmtId="174" fontId="9" fillId="3" borderId="0" xfId="0" applyFont="1" applyFill="1" applyBorder="1">
      <alignment vertical="top"/>
    </xf>
    <xf numFmtId="165" fontId="9" fillId="0" borderId="0" xfId="0" applyNumberFormat="1" applyFont="1" applyBorder="1">
      <alignment vertical="top"/>
    </xf>
    <xf numFmtId="166" fontId="9" fillId="0" borderId="0" xfId="1" applyNumberFormat="1" applyFont="1" applyBorder="1" applyAlignment="1">
      <alignment vertical="center"/>
    </xf>
    <xf numFmtId="164" fontId="9" fillId="0" borderId="0" xfId="1" applyFont="1" applyBorder="1"/>
    <xf numFmtId="174" fontId="22" fillId="3" borderId="0" xfId="0" applyFont="1" applyFill="1" applyBorder="1">
      <alignment vertical="top"/>
    </xf>
    <xf numFmtId="164" fontId="22" fillId="3" borderId="0" xfId="1" applyFont="1" applyFill="1" applyBorder="1"/>
    <xf numFmtId="164" fontId="22" fillId="3" borderId="0" xfId="0" applyNumberFormat="1" applyFont="1" applyFill="1" applyBorder="1">
      <alignment vertical="top"/>
    </xf>
    <xf numFmtId="174" fontId="39" fillId="3" borderId="0" xfId="0" applyFont="1" applyFill="1" applyBorder="1">
      <alignment vertical="top"/>
    </xf>
    <xf numFmtId="164" fontId="39" fillId="0" borderId="0" xfId="1" applyFont="1" applyBorder="1"/>
    <xf numFmtId="174" fontId="31" fillId="0" borderId="0" xfId="0" applyFont="1" applyFill="1" applyBorder="1">
      <alignment vertical="top"/>
    </xf>
    <xf numFmtId="174" fontId="35" fillId="0" borderId="0" xfId="0" applyFont="1" applyFill="1" applyBorder="1">
      <alignment vertical="top"/>
    </xf>
    <xf numFmtId="174" fontId="9" fillId="8" borderId="0" xfId="0" applyFont="1" applyFill="1" applyBorder="1">
      <alignment vertical="top"/>
    </xf>
    <xf numFmtId="174" fontId="22" fillId="8" borderId="0" xfId="0" applyFont="1" applyFill="1" applyBorder="1">
      <alignment vertical="top"/>
    </xf>
    <xf numFmtId="10" fontId="9" fillId="8" borderId="0" xfId="2" applyNumberFormat="1" applyFont="1" applyFill="1" applyBorder="1">
      <alignment vertical="top"/>
    </xf>
    <xf numFmtId="164" fontId="9" fillId="8" borderId="0" xfId="0" applyNumberFormat="1" applyFont="1" applyFill="1" applyBorder="1">
      <alignment vertical="top"/>
    </xf>
    <xf numFmtId="167" fontId="9" fillId="0" borderId="0" xfId="1" applyNumberFormat="1" applyFont="1" applyBorder="1"/>
    <xf numFmtId="167" fontId="9" fillId="0" borderId="0" xfId="0" applyNumberFormat="1" applyFont="1" applyBorder="1">
      <alignment vertical="top"/>
    </xf>
    <xf numFmtId="15" fontId="9" fillId="0" borderId="0" xfId="0" applyNumberFormat="1" applyFont="1" applyBorder="1">
      <alignment vertical="top"/>
    </xf>
    <xf numFmtId="15" fontId="12" fillId="0" borderId="0" xfId="0" applyNumberFormat="1" applyFont="1" applyBorder="1">
      <alignment vertical="top"/>
    </xf>
    <xf numFmtId="168" fontId="9" fillId="0" borderId="0" xfId="0" applyNumberFormat="1" applyFont="1" applyBorder="1">
      <alignment vertical="top"/>
    </xf>
    <xf numFmtId="10" fontId="9" fillId="0" borderId="0" xfId="0" applyNumberFormat="1" applyFont="1" applyBorder="1">
      <alignment vertical="top"/>
    </xf>
    <xf numFmtId="164" fontId="22" fillId="0" borderId="0" xfId="1" applyFont="1" applyBorder="1"/>
    <xf numFmtId="164" fontId="22" fillId="0" borderId="0" xfId="0" applyNumberFormat="1" applyFont="1" applyBorder="1">
      <alignment vertical="top"/>
    </xf>
    <xf numFmtId="164" fontId="9" fillId="0" borderId="0" xfId="1" applyFont="1" applyFill="1" applyBorder="1"/>
    <xf numFmtId="164" fontId="9" fillId="3" borderId="0" xfId="1" applyFont="1" applyFill="1" applyBorder="1"/>
    <xf numFmtId="164" fontId="9" fillId="0" borderId="0" xfId="0" applyNumberFormat="1" applyFont="1" applyFill="1" applyBorder="1">
      <alignment vertical="top"/>
    </xf>
    <xf numFmtId="43" fontId="9" fillId="0" borderId="0" xfId="0" applyNumberFormat="1" applyFont="1" applyBorder="1">
      <alignment vertical="top"/>
    </xf>
    <xf numFmtId="164" fontId="9" fillId="3" borderId="0" xfId="0" applyNumberFormat="1" applyFont="1" applyFill="1" applyBorder="1">
      <alignment vertical="top"/>
    </xf>
    <xf numFmtId="43" fontId="9" fillId="3" borderId="0" xfId="0" applyNumberFormat="1" applyFont="1" applyFill="1" applyBorder="1">
      <alignment vertical="top"/>
    </xf>
    <xf numFmtId="43" fontId="9" fillId="0" borderId="0" xfId="0" applyNumberFormat="1" applyFont="1" applyFill="1" applyBorder="1">
      <alignment vertical="top"/>
    </xf>
    <xf numFmtId="164" fontId="9" fillId="0" borderId="0" xfId="1" applyNumberFormat="1" applyFont="1" applyFill="1" applyBorder="1"/>
    <xf numFmtId="174" fontId="38" fillId="0" borderId="0" xfId="0" applyFont="1" applyBorder="1">
      <alignment vertical="top"/>
    </xf>
    <xf numFmtId="174" fontId="22" fillId="0" borderId="0" xfId="0" applyFont="1" applyBorder="1" applyAlignment="1">
      <alignment wrapText="1"/>
    </xf>
    <xf numFmtId="174" fontId="0" fillId="0" borderId="0" xfId="0" applyFill="1">
      <alignment vertical="top"/>
    </xf>
    <xf numFmtId="164" fontId="37" fillId="3" borderId="0" xfId="1" applyFont="1" applyFill="1" applyBorder="1"/>
    <xf numFmtId="174" fontId="37" fillId="3" borderId="0" xfId="0" applyFont="1" applyFill="1" applyBorder="1">
      <alignment vertical="top"/>
    </xf>
    <xf numFmtId="174" fontId="23" fillId="3" borderId="0" xfId="0" applyFont="1" applyFill="1" applyBorder="1">
      <alignment vertical="top"/>
    </xf>
    <xf numFmtId="170" fontId="36" fillId="0" borderId="0" xfId="0" applyNumberFormat="1" applyFont="1" applyFill="1" applyBorder="1">
      <alignment vertical="top"/>
    </xf>
    <xf numFmtId="174" fontId="22" fillId="0" borderId="0" xfId="0" applyFont="1" applyFill="1" applyBorder="1">
      <alignment vertical="top"/>
    </xf>
    <xf numFmtId="174" fontId="9" fillId="0" borderId="0" xfId="0" applyFont="1" applyFill="1" applyBorder="1" applyAlignment="1">
      <alignment horizontal="left" vertical="center" wrapText="1"/>
    </xf>
    <xf numFmtId="164" fontId="9" fillId="0" borderId="0" xfId="1" applyFont="1" applyFill="1" applyBorder="1" applyAlignment="1">
      <alignment vertical="center"/>
    </xf>
    <xf numFmtId="173" fontId="31" fillId="0" borderId="0" xfId="0" applyNumberFormat="1" applyFont="1" applyFill="1" applyBorder="1">
      <alignment vertical="top"/>
    </xf>
    <xf numFmtId="174" fontId="9" fillId="0" borderId="0" xfId="0" applyFont="1" applyBorder="1" applyAlignment="1" applyProtection="1">
      <alignment vertical="center"/>
      <protection locked="0"/>
    </xf>
    <xf numFmtId="164" fontId="31" fillId="0" borderId="0" xfId="1" applyFont="1" applyFill="1" applyBorder="1"/>
    <xf numFmtId="164" fontId="31" fillId="0" borderId="0" xfId="0" applyNumberFormat="1" applyFont="1" applyFill="1" applyBorder="1">
      <alignment vertical="top"/>
    </xf>
    <xf numFmtId="10" fontId="31" fillId="0" borderId="0" xfId="2" applyNumberFormat="1" applyFont="1" applyFill="1" applyBorder="1">
      <alignment vertical="top"/>
    </xf>
    <xf numFmtId="10" fontId="31" fillId="0" borderId="0" xfId="0" applyNumberFormat="1" applyFont="1" applyFill="1" applyBorder="1">
      <alignment vertical="top"/>
    </xf>
    <xf numFmtId="43" fontId="31" fillId="0" borderId="0" xfId="0" applyNumberFormat="1" applyFont="1" applyFill="1" applyBorder="1">
      <alignment vertical="top"/>
    </xf>
    <xf numFmtId="1" fontId="31" fillId="0" borderId="0" xfId="1" applyNumberFormat="1" applyFont="1" applyFill="1" applyBorder="1"/>
    <xf numFmtId="167" fontId="31" fillId="0" borderId="0" xfId="1" applyNumberFormat="1" applyFont="1" applyFill="1" applyBorder="1"/>
    <xf numFmtId="164" fontId="9" fillId="0" borderId="0" xfId="1" applyFont="1" applyBorder="1" applyAlignment="1">
      <alignment horizontal="right" vertical="center"/>
    </xf>
    <xf numFmtId="164" fontId="9" fillId="0" borderId="0" xfId="1" applyFont="1" applyBorder="1" applyAlignment="1">
      <alignment vertical="center"/>
    </xf>
    <xf numFmtId="10" fontId="9" fillId="3" borderId="0" xfId="2" applyNumberFormat="1" applyFont="1" applyFill="1" applyBorder="1">
      <alignment vertical="top"/>
    </xf>
    <xf numFmtId="182" fontId="31" fillId="0" borderId="0" xfId="2" applyFont="1" applyFill="1" applyBorder="1">
      <alignment vertical="top"/>
    </xf>
    <xf numFmtId="174" fontId="9" fillId="0" borderId="0" xfId="0" applyFont="1" applyBorder="1" applyAlignment="1" applyProtection="1">
      <alignment horizontal="left" vertical="center" wrapText="1"/>
      <protection locked="0"/>
    </xf>
    <xf numFmtId="171" fontId="9" fillId="0" borderId="0" xfId="0" applyNumberFormat="1" applyFont="1" applyBorder="1">
      <alignment vertical="top"/>
    </xf>
    <xf numFmtId="172" fontId="9" fillId="0" borderId="0" xfId="0" applyNumberFormat="1" applyFont="1" applyBorder="1">
      <alignment vertical="top"/>
    </xf>
    <xf numFmtId="174" fontId="31" fillId="0" borderId="0" xfId="0" applyFont="1" applyFill="1" applyBorder="1" applyAlignment="1">
      <alignment wrapText="1"/>
    </xf>
    <xf numFmtId="182" fontId="31" fillId="0" borderId="0" xfId="2" applyFont="1" applyFill="1" applyBorder="1" applyAlignment="1">
      <alignment wrapText="1"/>
    </xf>
    <xf numFmtId="164" fontId="31" fillId="0" borderId="0" xfId="1" applyFont="1" applyFill="1" applyBorder="1" applyAlignment="1">
      <alignment horizontal="right" vertical="center"/>
    </xf>
    <xf numFmtId="174" fontId="31" fillId="0" borderId="0" xfId="0" applyFont="1" applyFill="1" applyBorder="1" applyAlignment="1">
      <alignment horizontal="left" vertical="center" wrapText="1"/>
    </xf>
    <xf numFmtId="164" fontId="31" fillId="0" borderId="0" xfId="1" applyFont="1" applyFill="1" applyBorder="1" applyAlignment="1">
      <alignment vertical="center"/>
    </xf>
    <xf numFmtId="174" fontId="31" fillId="0" borderId="0" xfId="0" applyFont="1" applyFill="1" applyBorder="1" applyProtection="1">
      <alignment vertical="top"/>
      <protection locked="0"/>
    </xf>
    <xf numFmtId="164" fontId="31" fillId="0" borderId="0" xfId="1" applyFont="1" applyFill="1" applyBorder="1" applyAlignment="1">
      <alignment wrapText="1"/>
    </xf>
    <xf numFmtId="13" fontId="31" fillId="0" borderId="0" xfId="1" applyNumberFormat="1" applyFont="1" applyFill="1" applyBorder="1"/>
    <xf numFmtId="174" fontId="31" fillId="0" borderId="0" xfId="0" applyFont="1" applyFill="1" applyBorder="1" applyAlignment="1">
      <alignment vertical="center"/>
    </xf>
    <xf numFmtId="164" fontId="31" fillId="0" borderId="0" xfId="0" applyNumberFormat="1" applyFont="1" applyFill="1" applyBorder="1" applyAlignment="1">
      <alignment vertical="center"/>
    </xf>
    <xf numFmtId="0" fontId="31" fillId="0" borderId="0" xfId="0" applyNumberFormat="1" applyFont="1" applyFill="1" applyBorder="1">
      <alignment vertical="top"/>
    </xf>
    <xf numFmtId="174" fontId="43" fillId="0" borderId="0" xfId="0" applyFont="1" applyFill="1" applyBorder="1">
      <alignment vertical="top"/>
    </xf>
    <xf numFmtId="174" fontId="25" fillId="0" borderId="0" xfId="0" applyFont="1" applyAlignment="1">
      <alignment vertical="top"/>
    </xf>
    <xf numFmtId="174" fontId="8" fillId="0" borderId="0" xfId="0" applyFont="1" applyBorder="1">
      <alignment vertical="top"/>
    </xf>
    <xf numFmtId="164" fontId="8" fillId="0" borderId="0" xfId="0" applyNumberFormat="1" applyFont="1" applyBorder="1">
      <alignment vertical="top"/>
    </xf>
    <xf numFmtId="174" fontId="8" fillId="0" borderId="0" xfId="0" applyFont="1" applyFill="1" applyBorder="1">
      <alignment vertical="top"/>
    </xf>
    <xf numFmtId="164" fontId="31" fillId="9" borderId="0" xfId="0" applyNumberFormat="1" applyFont="1" applyFill="1" applyBorder="1">
      <alignment vertical="top"/>
    </xf>
    <xf numFmtId="174" fontId="44" fillId="0" borderId="0" xfId="0" applyFont="1" applyFill="1" applyBorder="1">
      <alignment vertical="top"/>
    </xf>
    <xf numFmtId="174" fontId="35" fillId="10" borderId="0" xfId="0" applyFont="1" applyFill="1" applyBorder="1">
      <alignment vertical="top"/>
    </xf>
    <xf numFmtId="174" fontId="31" fillId="10" borderId="0" xfId="0" applyFont="1" applyFill="1" applyBorder="1">
      <alignment vertical="top"/>
    </xf>
    <xf numFmtId="174" fontId="22" fillId="10" borderId="0" xfId="0" applyFont="1" applyFill="1" applyBorder="1">
      <alignment vertical="top"/>
    </xf>
    <xf numFmtId="174" fontId="9" fillId="10" borderId="0" xfId="0" applyFont="1" applyFill="1" applyBorder="1">
      <alignment vertical="top"/>
    </xf>
    <xf numFmtId="174" fontId="37" fillId="10" borderId="0" xfId="0" applyFont="1" applyFill="1" applyBorder="1">
      <alignment vertical="top"/>
    </xf>
    <xf numFmtId="174" fontId="8" fillId="0" borderId="0" xfId="0" applyFont="1" applyBorder="1" applyAlignment="1">
      <alignment horizontal="left" vertical="top"/>
    </xf>
    <xf numFmtId="174" fontId="31" fillId="3" borderId="0" xfId="0" applyFont="1" applyFill="1" applyBorder="1">
      <alignment vertical="top"/>
    </xf>
    <xf numFmtId="174" fontId="0" fillId="10" borderId="0" xfId="0" applyFill="1">
      <alignment vertical="top"/>
    </xf>
    <xf numFmtId="15" fontId="8" fillId="0" borderId="0" xfId="0" applyNumberFormat="1" applyFont="1" applyBorder="1">
      <alignment vertical="top"/>
    </xf>
    <xf numFmtId="174" fontId="34" fillId="0" borderId="0" xfId="0" applyFont="1" applyBorder="1">
      <alignment vertical="top"/>
    </xf>
    <xf numFmtId="174" fontId="22" fillId="10" borderId="0" xfId="0" applyFont="1" applyFill="1">
      <alignment vertical="top"/>
    </xf>
    <xf numFmtId="174" fontId="8" fillId="10" borderId="0" xfId="0" applyFont="1" applyFill="1">
      <alignment vertical="top"/>
    </xf>
    <xf numFmtId="174" fontId="16" fillId="10" borderId="0" xfId="0" applyFont="1" applyFill="1">
      <alignment vertical="top"/>
    </xf>
    <xf numFmtId="174" fontId="35" fillId="10" borderId="0" xfId="0" applyFont="1" applyFill="1" applyBorder="1" applyAlignment="1">
      <alignment vertical="center" wrapText="1"/>
    </xf>
    <xf numFmtId="174" fontId="31" fillId="10" borderId="0" xfId="0" applyFont="1" applyFill="1" applyBorder="1" applyAlignment="1">
      <alignment vertical="center" wrapText="1"/>
    </xf>
    <xf numFmtId="174" fontId="35" fillId="0" borderId="0" xfId="0" applyFont="1" applyFill="1" applyBorder="1" applyProtection="1">
      <alignment vertical="top"/>
      <protection locked="0"/>
    </xf>
    <xf numFmtId="174" fontId="41" fillId="0" borderId="0" xfId="0" applyFont="1" applyFill="1" applyBorder="1">
      <alignment vertical="top"/>
    </xf>
    <xf numFmtId="174" fontId="35" fillId="10" borderId="0" xfId="0" applyFont="1" applyFill="1" applyBorder="1" applyAlignment="1"/>
    <xf numFmtId="174" fontId="31" fillId="10" borderId="0" xfId="0" applyFont="1" applyFill="1" applyBorder="1" applyAlignment="1">
      <alignment wrapText="1"/>
    </xf>
    <xf numFmtId="174" fontId="41" fillId="10" borderId="0" xfId="0" applyFont="1" applyFill="1" applyBorder="1" applyAlignment="1">
      <alignment vertical="center" wrapText="1"/>
    </xf>
    <xf numFmtId="15" fontId="8" fillId="0" borderId="0" xfId="0" applyNumberFormat="1" applyFont="1" applyFill="1" applyBorder="1">
      <alignment vertical="top"/>
    </xf>
    <xf numFmtId="10" fontId="9" fillId="5" borderId="0" xfId="2" applyNumberFormat="1" applyFont="1" applyFill="1" applyBorder="1">
      <alignment vertical="top"/>
    </xf>
    <xf numFmtId="174" fontId="7" fillId="0" borderId="0" xfId="0" applyFont="1" applyBorder="1">
      <alignment vertical="top"/>
    </xf>
    <xf numFmtId="174" fontId="7" fillId="0" borderId="0" xfId="0" applyFont="1" applyBorder="1" applyAlignment="1">
      <alignment horizontal="center" vertical="center"/>
    </xf>
    <xf numFmtId="174" fontId="7" fillId="0" borderId="0" xfId="0" applyFont="1" applyBorder="1" applyAlignment="1">
      <alignment horizontal="left" vertical="center"/>
    </xf>
    <xf numFmtId="174" fontId="7" fillId="0" borderId="0" xfId="0" applyFont="1" applyFill="1" applyBorder="1">
      <alignment vertical="top"/>
    </xf>
    <xf numFmtId="164" fontId="7" fillId="0" borderId="0" xfId="1" applyFont="1" applyBorder="1"/>
    <xf numFmtId="164" fontId="7" fillId="0" borderId="0" xfId="0" applyNumberFormat="1" applyFont="1" applyBorder="1">
      <alignment vertical="top"/>
    </xf>
    <xf numFmtId="164" fontId="7" fillId="3" borderId="0" xfId="1" applyFont="1" applyFill="1" applyBorder="1"/>
    <xf numFmtId="164" fontId="7" fillId="0" borderId="0" xfId="0" applyNumberFormat="1" applyFont="1" applyFill="1" applyBorder="1">
      <alignment vertical="top"/>
    </xf>
    <xf numFmtId="174" fontId="7" fillId="0" borderId="0" xfId="0" applyFont="1" applyBorder="1" applyAlignment="1">
      <alignment horizontal="center"/>
    </xf>
    <xf numFmtId="174" fontId="7" fillId="0" borderId="16" xfId="0" applyFont="1" applyBorder="1" applyAlignment="1">
      <alignment horizontal="left" vertical="center"/>
    </xf>
    <xf numFmtId="174" fontId="7" fillId="0" borderId="16" xfId="0" applyFont="1" applyFill="1" applyBorder="1">
      <alignment vertical="top"/>
    </xf>
    <xf numFmtId="164" fontId="7" fillId="0" borderId="16" xfId="1" applyFont="1" applyBorder="1"/>
    <xf numFmtId="164" fontId="7" fillId="0" borderId="16" xfId="0" applyNumberFormat="1" applyFont="1" applyBorder="1">
      <alignment vertical="top"/>
    </xf>
    <xf numFmtId="164" fontId="7" fillId="3" borderId="16" xfId="1" applyFont="1" applyFill="1" applyBorder="1"/>
    <xf numFmtId="164" fontId="7" fillId="0" borderId="16" xfId="0" applyNumberFormat="1" applyFont="1" applyFill="1" applyBorder="1">
      <alignment vertical="top"/>
    </xf>
    <xf numFmtId="174" fontId="9" fillId="0" borderId="15" xfId="0" applyFont="1" applyBorder="1">
      <alignment vertical="top"/>
    </xf>
    <xf numFmtId="174" fontId="8" fillId="0" borderId="16" xfId="0" applyFont="1" applyBorder="1">
      <alignment vertical="top"/>
    </xf>
    <xf numFmtId="174" fontId="8" fillId="0" borderId="16" xfId="0" applyFont="1" applyFill="1" applyBorder="1">
      <alignment vertical="top"/>
    </xf>
    <xf numFmtId="174" fontId="9" fillId="0" borderId="16" xfId="0" applyFont="1" applyBorder="1">
      <alignment vertical="top"/>
    </xf>
    <xf numFmtId="174" fontId="7" fillId="3" borderId="16" xfId="0" applyFont="1" applyFill="1" applyBorder="1">
      <alignment vertical="top"/>
    </xf>
    <xf numFmtId="164" fontId="7" fillId="0" borderId="0" xfId="1" applyFont="1" applyFill="1" applyBorder="1"/>
    <xf numFmtId="174" fontId="31" fillId="0" borderId="0" xfId="0" applyFont="1" applyBorder="1">
      <alignment vertical="top"/>
    </xf>
    <xf numFmtId="174" fontId="31" fillId="0" borderId="16" xfId="0" applyFont="1" applyFill="1" applyBorder="1">
      <alignment vertical="top"/>
    </xf>
    <xf numFmtId="164" fontId="31" fillId="0" borderId="16" xfId="1" applyFont="1" applyFill="1" applyBorder="1"/>
    <xf numFmtId="43" fontId="31" fillId="0" borderId="16" xfId="0" applyNumberFormat="1" applyFont="1" applyFill="1" applyBorder="1">
      <alignment vertical="top"/>
    </xf>
    <xf numFmtId="164" fontId="9" fillId="0" borderId="15" xfId="1" applyFont="1" applyBorder="1"/>
    <xf numFmtId="164" fontId="9" fillId="0" borderId="15" xfId="0" applyNumberFormat="1" applyFont="1" applyBorder="1">
      <alignment vertical="top"/>
    </xf>
    <xf numFmtId="174" fontId="9" fillId="0" borderId="17" xfId="0" applyFont="1" applyBorder="1">
      <alignment vertical="top"/>
    </xf>
    <xf numFmtId="164" fontId="9" fillId="0" borderId="17" xfId="1" applyFont="1" applyBorder="1"/>
    <xf numFmtId="174" fontId="9" fillId="0" borderId="15" xfId="0" applyFont="1" applyFill="1" applyBorder="1">
      <alignment vertical="top"/>
    </xf>
    <xf numFmtId="164" fontId="9" fillId="3" borderId="15" xfId="0" applyNumberFormat="1" applyFont="1" applyFill="1" applyBorder="1">
      <alignment vertical="top"/>
    </xf>
    <xf numFmtId="174" fontId="9" fillId="0" borderId="17" xfId="0" applyFont="1" applyFill="1" applyBorder="1">
      <alignment vertical="top"/>
    </xf>
    <xf numFmtId="174" fontId="9" fillId="0" borderId="0" xfId="0" applyFont="1" applyFill="1">
      <alignment vertical="top"/>
    </xf>
    <xf numFmtId="174" fontId="8" fillId="0" borderId="17" xfId="0" applyFont="1" applyBorder="1">
      <alignment vertical="top"/>
    </xf>
    <xf numFmtId="174" fontId="22" fillId="0" borderId="17" xfId="0" applyFont="1" applyBorder="1">
      <alignment vertical="top"/>
    </xf>
    <xf numFmtId="174" fontId="22" fillId="8" borderId="17" xfId="0" applyFont="1" applyFill="1" applyBorder="1">
      <alignment vertical="top"/>
    </xf>
    <xf numFmtId="164" fontId="22" fillId="0" borderId="17" xfId="0" applyNumberFormat="1" applyFont="1" applyBorder="1">
      <alignment vertical="top"/>
    </xf>
    <xf numFmtId="43" fontId="9" fillId="0" borderId="17" xfId="0" applyNumberFormat="1" applyFont="1" applyBorder="1">
      <alignment vertical="top"/>
    </xf>
    <xf numFmtId="164" fontId="22" fillId="3" borderId="15" xfId="1" applyFont="1" applyFill="1" applyBorder="1"/>
    <xf numFmtId="174" fontId="22" fillId="0" borderId="15" xfId="0" applyFont="1" applyFill="1" applyBorder="1">
      <alignment vertical="top"/>
    </xf>
    <xf numFmtId="164" fontId="22" fillId="3" borderId="17" xfId="1" applyFont="1" applyFill="1" applyBorder="1"/>
    <xf numFmtId="164" fontId="9" fillId="3" borderId="17" xfId="0" applyNumberFormat="1" applyFont="1" applyFill="1" applyBorder="1">
      <alignment vertical="top"/>
    </xf>
    <xf numFmtId="174" fontId="7" fillId="0" borderId="0" xfId="0" applyFont="1" applyBorder="1" applyProtection="1">
      <alignment vertical="top"/>
      <protection locked="0"/>
    </xf>
    <xf numFmtId="167" fontId="7" fillId="0" borderId="0" xfId="0" applyNumberFormat="1" applyFont="1" applyBorder="1">
      <alignment vertical="top"/>
    </xf>
    <xf numFmtId="174" fontId="34" fillId="0" borderId="0" xfId="0" applyFont="1" applyBorder="1" applyAlignment="1"/>
    <xf numFmtId="174" fontId="41" fillId="0" borderId="0" xfId="0" applyFont="1" applyBorder="1">
      <alignment vertical="top"/>
    </xf>
    <xf numFmtId="174" fontId="25" fillId="0" borderId="0" xfId="12" applyFont="1">
      <alignment vertical="top"/>
    </xf>
    <xf numFmtId="174" fontId="7" fillId="0" borderId="0" xfId="12">
      <alignment vertical="top"/>
    </xf>
    <xf numFmtId="174" fontId="7" fillId="0" borderId="0" xfId="12" applyFill="1" applyBorder="1">
      <alignment vertical="top"/>
    </xf>
    <xf numFmtId="179" fontId="0" fillId="0" borderId="0" xfId="13" applyFont="1" applyFill="1" applyBorder="1">
      <alignment vertical="top"/>
    </xf>
    <xf numFmtId="174" fontId="31" fillId="0" borderId="0" xfId="14" applyNumberFormat="1" applyFont="1">
      <alignment vertical="top"/>
    </xf>
    <xf numFmtId="180" fontId="0" fillId="0" borderId="0" xfId="16" applyFont="1" applyFill="1" applyBorder="1">
      <alignment vertical="top"/>
    </xf>
    <xf numFmtId="181" fontId="35" fillId="0" borderId="0" xfId="7" applyNumberFormat="1" applyFont="1">
      <alignment vertical="top"/>
    </xf>
    <xf numFmtId="174" fontId="35" fillId="11" borderId="0" xfId="17" applyFont="1" applyFill="1">
      <alignment vertical="top"/>
    </xf>
    <xf numFmtId="174" fontId="31" fillId="11" borderId="0" xfId="17" applyFont="1" applyFill="1">
      <alignment vertical="top"/>
    </xf>
    <xf numFmtId="174" fontId="31" fillId="0" borderId="0" xfId="17" applyFont="1" applyFill="1">
      <alignment vertical="top"/>
    </xf>
    <xf numFmtId="174" fontId="31" fillId="0" borderId="0" xfId="17" applyFont="1" applyFill="1" applyBorder="1">
      <alignment vertical="top"/>
    </xf>
    <xf numFmtId="174" fontId="7" fillId="0" borderId="0" xfId="12" applyFill="1">
      <alignment vertical="top"/>
    </xf>
    <xf numFmtId="174" fontId="35" fillId="0" borderId="0" xfId="17" applyFont="1" applyFill="1">
      <alignment vertical="top"/>
    </xf>
    <xf numFmtId="164" fontId="31" fillId="0" borderId="0" xfId="17" applyNumberFormat="1" applyFont="1" applyFill="1" applyBorder="1" applyAlignment="1"/>
    <xf numFmtId="179" fontId="35" fillId="0" borderId="0" xfId="13" applyFont="1" applyFill="1">
      <alignment vertical="top"/>
    </xf>
    <xf numFmtId="179" fontId="31" fillId="0" borderId="0" xfId="13" applyFont="1" applyFill="1">
      <alignment vertical="top"/>
    </xf>
    <xf numFmtId="174" fontId="12" fillId="0" borderId="0" xfId="13" applyNumberFormat="1" applyFont="1" applyFill="1">
      <alignment vertical="top"/>
    </xf>
    <xf numFmtId="178" fontId="12" fillId="0" borderId="0" xfId="7" applyFont="1" applyFill="1">
      <alignment vertical="top"/>
    </xf>
    <xf numFmtId="179" fontId="31" fillId="0" borderId="0" xfId="13" applyFont="1" applyFill="1" applyBorder="1">
      <alignment vertical="top"/>
    </xf>
    <xf numFmtId="178" fontId="35" fillId="0" borderId="0" xfId="7" applyFont="1" applyFill="1">
      <alignment vertical="top"/>
    </xf>
    <xf numFmtId="178" fontId="31" fillId="0" borderId="0" xfId="7" applyFont="1" applyFill="1">
      <alignment vertical="top"/>
    </xf>
    <xf numFmtId="178" fontId="31" fillId="0" borderId="0" xfId="7" applyFont="1" applyFill="1" applyBorder="1">
      <alignment vertical="top"/>
    </xf>
    <xf numFmtId="178" fontId="31" fillId="0" borderId="0" xfId="17" applyNumberFormat="1" applyFont="1" applyFill="1">
      <alignment vertical="top"/>
    </xf>
    <xf numFmtId="0" fontId="31" fillId="0" borderId="0" xfId="17" applyNumberFormat="1" applyFont="1" applyFill="1" applyBorder="1">
      <alignment vertical="top"/>
    </xf>
    <xf numFmtId="174" fontId="45" fillId="0" borderId="0" xfId="12" applyFont="1" applyFill="1">
      <alignment vertical="top"/>
    </xf>
    <xf numFmtId="174" fontId="22" fillId="0" borderId="0" xfId="12" applyFont="1" applyFill="1">
      <alignment vertical="top"/>
    </xf>
    <xf numFmtId="174" fontId="34" fillId="0" borderId="0" xfId="12" applyFont="1" applyFill="1">
      <alignment vertical="top"/>
    </xf>
    <xf numFmtId="174" fontId="7" fillId="0" borderId="0" xfId="12" applyFont="1" applyFill="1" applyAlignment="1">
      <alignment horizontal="right" vertical="top"/>
    </xf>
    <xf numFmtId="174" fontId="7" fillId="0" borderId="0" xfId="12" applyFont="1" applyFill="1">
      <alignment vertical="top"/>
    </xf>
    <xf numFmtId="0" fontId="31" fillId="0" borderId="0" xfId="12" applyNumberFormat="1" applyFont="1" applyFill="1">
      <alignment vertical="top"/>
    </xf>
    <xf numFmtId="1" fontId="31" fillId="5" borderId="0" xfId="0" applyNumberFormat="1" applyFont="1" applyFill="1" applyBorder="1" applyProtection="1">
      <alignment vertical="top"/>
      <protection locked="0"/>
    </xf>
    <xf numFmtId="174" fontId="7" fillId="0" borderId="0" xfId="0" applyFont="1" applyFill="1" applyBorder="1" applyProtection="1">
      <alignment vertical="top"/>
      <protection locked="0"/>
    </xf>
    <xf numFmtId="167" fontId="22" fillId="0" borderId="0" xfId="0" applyNumberFormat="1" applyFont="1" applyFill="1" applyBorder="1" applyProtection="1">
      <alignment vertical="top"/>
      <protection locked="0"/>
    </xf>
    <xf numFmtId="174" fontId="22" fillId="0" borderId="0" xfId="0" applyFont="1" applyBorder="1" applyAlignment="1" applyProtection="1">
      <alignment horizontal="left"/>
      <protection locked="0"/>
    </xf>
    <xf numFmtId="174" fontId="7" fillId="0" borderId="0" xfId="0" applyFont="1" applyBorder="1" applyAlignment="1">
      <alignment horizontal="left"/>
    </xf>
    <xf numFmtId="174" fontId="7" fillId="0" borderId="0" xfId="0" applyFont="1" applyBorder="1" applyAlignment="1" applyProtection="1">
      <alignment horizontal="left"/>
      <protection locked="0"/>
    </xf>
    <xf numFmtId="174" fontId="12" fillId="0" borderId="0" xfId="0" applyFont="1" applyBorder="1" applyAlignment="1" applyProtection="1">
      <alignment horizontal="left"/>
      <protection locked="0"/>
    </xf>
    <xf numFmtId="164" fontId="22" fillId="3" borderId="0" xfId="0" applyNumberFormat="1" applyFont="1" applyFill="1" applyBorder="1" applyAlignment="1" applyProtection="1">
      <alignment horizontal="left"/>
      <protection locked="0"/>
    </xf>
    <xf numFmtId="43" fontId="7" fillId="0" borderId="0" xfId="0" applyNumberFormat="1" applyFont="1" applyBorder="1" applyAlignment="1" applyProtection="1">
      <alignment horizontal="left"/>
      <protection locked="0"/>
    </xf>
    <xf numFmtId="174" fontId="7" fillId="3" borderId="0" xfId="0" applyFont="1" applyFill="1" applyBorder="1" applyAlignment="1" applyProtection="1">
      <alignment horizontal="left"/>
      <protection locked="0"/>
    </xf>
    <xf numFmtId="164" fontId="7" fillId="0" borderId="0" xfId="0" applyNumberFormat="1" applyFont="1" applyBorder="1" applyAlignment="1" applyProtection="1">
      <alignment horizontal="left"/>
      <protection locked="0"/>
    </xf>
    <xf numFmtId="164" fontId="7" fillId="0" borderId="0" xfId="1" applyFont="1" applyFill="1" applyBorder="1" applyAlignment="1" applyProtection="1">
      <alignment horizontal="left"/>
      <protection locked="0"/>
    </xf>
    <xf numFmtId="10" fontId="7" fillId="0" borderId="0" xfId="0" applyNumberFormat="1" applyFont="1" applyBorder="1" applyAlignment="1" applyProtection="1">
      <alignment horizontal="left"/>
      <protection locked="0"/>
    </xf>
    <xf numFmtId="166" fontId="7" fillId="0" borderId="0" xfId="1" applyNumberFormat="1" applyFont="1" applyBorder="1" applyAlignment="1" applyProtection="1">
      <alignment horizontal="left"/>
      <protection locked="0"/>
    </xf>
    <xf numFmtId="174" fontId="7" fillId="3" borderId="0" xfId="0" applyFont="1" applyFill="1" applyBorder="1" applyAlignment="1" applyProtection="1">
      <alignment horizontal="left" wrapText="1"/>
      <protection locked="0"/>
    </xf>
    <xf numFmtId="43" fontId="22" fillId="0" borderId="0" xfId="0" applyNumberFormat="1" applyFont="1" applyBorder="1" applyAlignment="1" applyProtection="1">
      <alignment horizontal="left"/>
      <protection locked="0"/>
    </xf>
    <xf numFmtId="174" fontId="46" fillId="0" borderId="0" xfId="0" applyFont="1" applyBorder="1" applyAlignment="1" applyProtection="1">
      <alignment horizontal="left"/>
      <protection locked="0"/>
    </xf>
    <xf numFmtId="9" fontId="22" fillId="3" borderId="0" xfId="0" applyNumberFormat="1" applyFont="1" applyFill="1" applyBorder="1" applyAlignment="1" applyProtection="1">
      <alignment horizontal="left" wrapText="1"/>
      <protection locked="0"/>
    </xf>
    <xf numFmtId="174" fontId="7" fillId="0" borderId="0" xfId="0" applyFont="1" applyBorder="1" applyAlignment="1" applyProtection="1">
      <alignment horizontal="left" wrapText="1"/>
      <protection locked="0"/>
    </xf>
    <xf numFmtId="174" fontId="22" fillId="0" borderId="0" xfId="0" applyFont="1" applyBorder="1" applyAlignment="1" applyProtection="1">
      <alignment horizontal="left" wrapText="1"/>
      <protection locked="0"/>
    </xf>
    <xf numFmtId="174" fontId="47" fillId="3" borderId="0" xfId="0" applyFont="1" applyFill="1" applyBorder="1" applyAlignment="1" applyProtection="1">
      <alignment horizontal="left"/>
      <protection locked="0"/>
    </xf>
    <xf numFmtId="174" fontId="35" fillId="0" borderId="0" xfId="0" applyFont="1" applyFill="1" applyBorder="1" applyAlignment="1" applyProtection="1">
      <alignment horizontal="right" vertical="center"/>
      <protection locked="0"/>
    </xf>
    <xf numFmtId="0" fontId="31" fillId="0" borderId="0" xfId="0" applyNumberFormat="1" applyFont="1" applyBorder="1">
      <alignment vertical="top"/>
    </xf>
    <xf numFmtId="182" fontId="31" fillId="0" borderId="0" xfId="2" applyFont="1" applyBorder="1">
      <alignment vertical="top"/>
    </xf>
    <xf numFmtId="0" fontId="31" fillId="8" borderId="0" xfId="0" applyNumberFormat="1" applyFont="1" applyFill="1" applyBorder="1">
      <alignment vertical="top"/>
    </xf>
    <xf numFmtId="174" fontId="48" fillId="0" borderId="0" xfId="10" applyFont="1" applyFill="1" applyBorder="1">
      <alignment vertical="top"/>
    </xf>
    <xf numFmtId="174" fontId="49" fillId="0" borderId="0" xfId="10" applyFont="1" applyFill="1" applyBorder="1">
      <alignment vertical="top"/>
    </xf>
    <xf numFmtId="174" fontId="50" fillId="0" borderId="0" xfId="10" applyFont="1" applyFill="1" applyBorder="1" applyAlignment="1">
      <alignment horizontal="right" vertical="top"/>
    </xf>
    <xf numFmtId="174" fontId="50" fillId="0" borderId="0" xfId="10" applyFont="1" applyFill="1">
      <alignment vertical="top"/>
    </xf>
    <xf numFmtId="183" fontId="51" fillId="0" borderId="0" xfId="10" applyNumberFormat="1" applyFont="1" applyFill="1">
      <alignment vertical="top"/>
    </xf>
    <xf numFmtId="174" fontId="52" fillId="0" borderId="0" xfId="10" applyFont="1" applyFill="1" applyBorder="1" applyAlignment="1">
      <alignment horizontal="left" vertical="top"/>
    </xf>
    <xf numFmtId="174" fontId="35" fillId="0" borderId="0" xfId="15" applyFont="1" applyFill="1" applyBorder="1">
      <alignment vertical="top"/>
    </xf>
    <xf numFmtId="174" fontId="41" fillId="0" borderId="0" xfId="15" applyFont="1" applyFill="1" applyBorder="1">
      <alignment vertical="top"/>
    </xf>
    <xf numFmtId="174" fontId="31" fillId="0" borderId="0" xfId="15" applyFont="1" applyFill="1" applyBorder="1">
      <alignment vertical="top"/>
    </xf>
    <xf numFmtId="174" fontId="31" fillId="0" borderId="0" xfId="15" applyFont="1" applyFill="1">
      <alignment vertical="top"/>
    </xf>
    <xf numFmtId="174" fontId="7" fillId="0" borderId="0" xfId="24" applyFont="1">
      <alignment vertical="top"/>
    </xf>
    <xf numFmtId="174" fontId="7" fillId="0" borderId="0" xfId="24" applyFont="1" applyFill="1" applyBorder="1">
      <alignment vertical="top"/>
    </xf>
    <xf numFmtId="174" fontId="7" fillId="0" borderId="0" xfId="15" applyFont="1" applyFill="1">
      <alignment vertical="top"/>
    </xf>
    <xf numFmtId="182" fontId="31" fillId="0" borderId="0" xfId="25" applyFont="1" applyFill="1" applyBorder="1">
      <alignment vertical="top"/>
    </xf>
    <xf numFmtId="174" fontId="31" fillId="0" borderId="0" xfId="15" applyFont="1">
      <alignment vertical="top"/>
    </xf>
    <xf numFmtId="174" fontId="12" fillId="0" borderId="0" xfId="15" applyFont="1" applyFill="1" applyBorder="1">
      <alignment vertical="top"/>
    </xf>
    <xf numFmtId="182" fontId="32" fillId="0" borderId="0" xfId="15" applyNumberFormat="1" applyFont="1" applyFill="1">
      <alignment vertical="top"/>
    </xf>
    <xf numFmtId="174" fontId="7" fillId="0" borderId="0" xfId="15" applyFont="1">
      <alignment vertical="top"/>
    </xf>
    <xf numFmtId="184" fontId="35" fillId="0" borderId="0" xfId="19" applyNumberFormat="1" applyFont="1" applyFill="1" applyBorder="1">
      <alignment vertical="top"/>
    </xf>
    <xf numFmtId="184" fontId="41" fillId="0" borderId="0" xfId="19" applyNumberFormat="1" applyFont="1" applyFill="1" applyBorder="1">
      <alignment vertical="top"/>
    </xf>
    <xf numFmtId="184" fontId="31" fillId="0" borderId="0" xfId="19" applyNumberFormat="1" applyFont="1" applyFill="1" applyBorder="1">
      <alignment vertical="top"/>
    </xf>
    <xf numFmtId="184" fontId="0" fillId="0" borderId="0" xfId="19" applyNumberFormat="1" applyFont="1" applyFill="1" applyBorder="1">
      <alignment vertical="top"/>
    </xf>
    <xf numFmtId="184" fontId="12" fillId="0" borderId="0" xfId="19" applyNumberFormat="1" applyFont="1" applyFill="1" applyBorder="1">
      <alignment vertical="top"/>
    </xf>
    <xf numFmtId="174" fontId="35" fillId="10" borderId="0" xfId="24" applyFont="1" applyFill="1">
      <alignment vertical="top"/>
    </xf>
    <xf numFmtId="174" fontId="41" fillId="10" borderId="0" xfId="24" applyFont="1" applyFill="1">
      <alignment vertical="top"/>
    </xf>
    <xf numFmtId="0" fontId="7" fillId="3" borderId="0" xfId="26" applyFill="1"/>
    <xf numFmtId="0" fontId="7" fillId="0" borderId="0" xfId="26"/>
    <xf numFmtId="0" fontId="27" fillId="3" borderId="0" xfId="26" applyFont="1" applyFill="1" applyAlignment="1">
      <alignment horizontal="left"/>
    </xf>
    <xf numFmtId="174" fontId="7" fillId="0" borderId="0" xfId="4" applyFont="1">
      <alignment vertical="top"/>
    </xf>
    <xf numFmtId="174" fontId="7" fillId="0" borderId="0" xfId="4" applyFont="1" applyBorder="1">
      <alignment vertical="top"/>
    </xf>
    <xf numFmtId="174" fontId="22" fillId="0" borderId="0" xfId="27" applyFont="1">
      <alignment vertical="top"/>
    </xf>
    <xf numFmtId="174" fontId="7" fillId="0" borderId="0" xfId="27">
      <alignment vertical="top"/>
    </xf>
    <xf numFmtId="174" fontId="7" fillId="5" borderId="0" xfId="27" applyFill="1">
      <alignment vertical="top"/>
    </xf>
    <xf numFmtId="174" fontId="7" fillId="8" borderId="0" xfId="27" applyFill="1">
      <alignment vertical="top"/>
    </xf>
    <xf numFmtId="174" fontId="7" fillId="6" borderId="0" xfId="27" applyFill="1">
      <alignment vertical="top"/>
    </xf>
    <xf numFmtId="174" fontId="7" fillId="7" borderId="0" xfId="27" applyFill="1">
      <alignment vertical="top"/>
    </xf>
    <xf numFmtId="174" fontId="7" fillId="12" borderId="0" xfId="27" applyFill="1">
      <alignment vertical="top"/>
    </xf>
    <xf numFmtId="182" fontId="0" fillId="13" borderId="18" xfId="28" applyFont="1" applyFill="1" applyBorder="1">
      <alignment vertical="top"/>
    </xf>
    <xf numFmtId="182" fontId="0" fillId="13" borderId="19" xfId="28" applyFont="1" applyFill="1" applyBorder="1">
      <alignment vertical="top"/>
    </xf>
    <xf numFmtId="174" fontId="7" fillId="0" borderId="0" xfId="4" applyFont="1" applyFill="1">
      <alignment vertical="top"/>
    </xf>
    <xf numFmtId="182" fontId="0" fillId="0" borderId="0" xfId="28" applyFont="1" applyFill="1" applyBorder="1">
      <alignment vertical="top"/>
    </xf>
    <xf numFmtId="174" fontId="7" fillId="0" borderId="0" xfId="27" applyFill="1">
      <alignment vertical="top"/>
    </xf>
    <xf numFmtId="174" fontId="7" fillId="0" borderId="0" xfId="4" applyFont="1" applyFill="1" applyBorder="1">
      <alignment vertical="top"/>
    </xf>
    <xf numFmtId="174" fontId="7" fillId="0" borderId="0" xfId="27" applyBorder="1">
      <alignment vertical="top"/>
    </xf>
    <xf numFmtId="1" fontId="7" fillId="0" borderId="0" xfId="4" applyNumberFormat="1" applyFont="1" applyAlignment="1">
      <alignment horizontal="right"/>
    </xf>
    <xf numFmtId="174" fontId="7" fillId="0" borderId="0" xfId="4" applyFont="1" applyAlignment="1">
      <alignment horizontal="left" indent="1"/>
    </xf>
    <xf numFmtId="1" fontId="7" fillId="0" borderId="0" xfId="4" applyNumberFormat="1" applyFont="1">
      <alignment vertical="top"/>
    </xf>
    <xf numFmtId="174" fontId="25" fillId="0" borderId="0" xfId="27" applyFont="1">
      <alignment vertical="top"/>
    </xf>
    <xf numFmtId="174" fontId="40" fillId="0" borderId="0" xfId="27" applyFont="1">
      <alignment vertical="top"/>
    </xf>
    <xf numFmtId="174" fontId="22" fillId="0" borderId="20" xfId="27" applyFont="1" applyBorder="1">
      <alignment vertical="top"/>
    </xf>
    <xf numFmtId="174" fontId="22" fillId="0" borderId="21" xfId="27" applyFont="1" applyBorder="1">
      <alignment vertical="top"/>
    </xf>
    <xf numFmtId="174" fontId="22" fillId="0" borderId="22" xfId="27" applyFont="1" applyBorder="1">
      <alignment vertical="top"/>
    </xf>
    <xf numFmtId="174" fontId="22" fillId="0" borderId="3" xfId="27" applyFont="1" applyBorder="1">
      <alignment vertical="top"/>
    </xf>
    <xf numFmtId="174" fontId="22" fillId="0" borderId="0" xfId="27" applyFont="1" applyBorder="1">
      <alignment vertical="top"/>
    </xf>
    <xf numFmtId="174" fontId="7" fillId="0" borderId="23" xfId="27" applyBorder="1">
      <alignment vertical="top"/>
    </xf>
    <xf numFmtId="174" fontId="7" fillId="0" borderId="24" xfId="27" applyBorder="1">
      <alignment vertical="top"/>
    </xf>
    <xf numFmtId="174" fontId="7" fillId="0" borderId="4" xfId="27" applyBorder="1">
      <alignment vertical="top"/>
    </xf>
    <xf numFmtId="174" fontId="7" fillId="0" borderId="2" xfId="27" applyBorder="1">
      <alignment vertical="top"/>
    </xf>
    <xf numFmtId="174" fontId="22" fillId="0" borderId="25" xfId="27" applyFont="1" applyBorder="1">
      <alignment vertical="top"/>
    </xf>
    <xf numFmtId="174" fontId="7" fillId="0" borderId="5" xfId="27" applyBorder="1">
      <alignment vertical="top"/>
    </xf>
    <xf numFmtId="174" fontId="7" fillId="0" borderId="26" xfId="27" applyBorder="1">
      <alignment vertical="top"/>
    </xf>
    <xf numFmtId="174" fontId="53" fillId="0" borderId="26" xfId="27" applyFont="1" applyBorder="1">
      <alignment vertical="top"/>
    </xf>
    <xf numFmtId="174" fontId="7" fillId="0" borderId="25" xfId="27" applyBorder="1">
      <alignment vertical="top"/>
    </xf>
    <xf numFmtId="174" fontId="25" fillId="0" borderId="0" xfId="9" applyFont="1">
      <alignment vertical="top"/>
    </xf>
    <xf numFmtId="174" fontId="54" fillId="0" borderId="0" xfId="9" applyFont="1">
      <alignment vertical="top"/>
    </xf>
    <xf numFmtId="174" fontId="55" fillId="0" borderId="0" xfId="9" applyFont="1">
      <alignment vertical="top"/>
    </xf>
    <xf numFmtId="174" fontId="56" fillId="0" borderId="0" xfId="9" applyFont="1">
      <alignment vertical="top"/>
    </xf>
    <xf numFmtId="174" fontId="57" fillId="0" borderId="0" xfId="9" applyFont="1">
      <alignment vertical="top"/>
    </xf>
    <xf numFmtId="174" fontId="58" fillId="0" borderId="0" xfId="9" applyFont="1">
      <alignment vertical="top"/>
    </xf>
    <xf numFmtId="174" fontId="59" fillId="0" borderId="0" xfId="9" applyFont="1" applyFill="1">
      <alignment vertical="top"/>
    </xf>
    <xf numFmtId="174" fontId="12" fillId="14" borderId="0" xfId="15" applyFont="1" applyFill="1">
      <alignment vertical="top"/>
    </xf>
    <xf numFmtId="182" fontId="12" fillId="14" borderId="0" xfId="28" applyFont="1" applyFill="1">
      <alignment vertical="top"/>
    </xf>
    <xf numFmtId="174" fontId="59" fillId="0" borderId="0" xfId="9" applyFont="1">
      <alignment vertical="top"/>
    </xf>
    <xf numFmtId="174" fontId="55" fillId="0" borderId="0" xfId="9" applyFont="1" applyFill="1">
      <alignment vertical="top"/>
    </xf>
    <xf numFmtId="174" fontId="22" fillId="0" borderId="0" xfId="9" applyFont="1">
      <alignment vertical="top"/>
    </xf>
    <xf numFmtId="177" fontId="34" fillId="0" borderId="0" xfId="9" applyNumberFormat="1" applyFont="1">
      <alignment vertical="top"/>
    </xf>
    <xf numFmtId="174" fontId="7" fillId="0" borderId="0" xfId="9" applyFont="1">
      <alignment vertical="top"/>
    </xf>
    <xf numFmtId="178" fontId="31" fillId="0" borderId="0" xfId="9" applyNumberFormat="1" applyFont="1">
      <alignment vertical="top"/>
    </xf>
    <xf numFmtId="174" fontId="42" fillId="0" borderId="0" xfId="9" applyFont="1" applyFill="1">
      <alignment vertical="top"/>
    </xf>
    <xf numFmtId="174" fontId="40" fillId="0" borderId="0" xfId="9" applyFont="1" applyFill="1" applyBorder="1">
      <alignment vertical="top"/>
    </xf>
    <xf numFmtId="178" fontId="42" fillId="0" borderId="0" xfId="9" applyNumberFormat="1" applyFont="1" applyFill="1">
      <alignment vertical="top"/>
    </xf>
    <xf numFmtId="178" fontId="31" fillId="8" borderId="0" xfId="9" applyNumberFormat="1" applyFont="1" applyFill="1">
      <alignment vertical="top"/>
    </xf>
    <xf numFmtId="174" fontId="7" fillId="0" borderId="0" xfId="9" applyFont="1" applyFill="1">
      <alignment vertical="top"/>
    </xf>
    <xf numFmtId="178" fontId="42" fillId="0" borderId="0" xfId="9" applyNumberFormat="1" applyFont="1">
      <alignment vertical="top"/>
    </xf>
    <xf numFmtId="174" fontId="22" fillId="0" borderId="0" xfId="9" applyFont="1" applyAlignment="1">
      <alignment horizontal="right" vertical="top"/>
    </xf>
    <xf numFmtId="174" fontId="22" fillId="0" borderId="0" xfId="9" applyFont="1" applyAlignment="1">
      <alignment horizontal="center" vertical="center"/>
    </xf>
    <xf numFmtId="177" fontId="34" fillId="0" borderId="0" xfId="9" applyNumberFormat="1" applyFont="1" applyAlignment="1">
      <alignment horizontal="center" vertical="center"/>
    </xf>
    <xf numFmtId="174" fontId="7" fillId="0" borderId="0" xfId="9" applyFont="1" applyAlignment="1">
      <alignment horizontal="center" vertical="center"/>
    </xf>
    <xf numFmtId="180" fontId="31" fillId="0" borderId="0" xfId="9" applyNumberFormat="1" applyFont="1">
      <alignment vertical="top"/>
    </xf>
    <xf numFmtId="180" fontId="42" fillId="0" borderId="0" xfId="9" applyNumberFormat="1" applyFont="1">
      <alignment vertical="top"/>
    </xf>
    <xf numFmtId="180" fontId="42" fillId="0" borderId="0" xfId="9" applyNumberFormat="1" applyFont="1" applyFill="1">
      <alignment vertical="top"/>
    </xf>
    <xf numFmtId="180" fontId="31" fillId="8" borderId="0" xfId="9" applyNumberFormat="1" applyFont="1" applyFill="1">
      <alignment vertical="top"/>
    </xf>
    <xf numFmtId="174" fontId="7" fillId="0" borderId="0" xfId="9" applyFont="1" applyFill="1" applyAlignment="1">
      <alignment horizontal="center" vertical="center"/>
    </xf>
    <xf numFmtId="180" fontId="35" fillId="0" borderId="0" xfId="9" applyNumberFormat="1" applyFont="1">
      <alignment vertical="top"/>
    </xf>
    <xf numFmtId="180" fontId="43" fillId="0" borderId="0" xfId="9" applyNumberFormat="1" applyFont="1">
      <alignment vertical="top"/>
    </xf>
    <xf numFmtId="174" fontId="22" fillId="0" borderId="0" xfId="9" applyFont="1" applyFill="1">
      <alignment vertical="top"/>
    </xf>
    <xf numFmtId="174" fontId="40" fillId="0" borderId="0" xfId="9" applyFont="1" applyFill="1">
      <alignment vertical="top"/>
    </xf>
    <xf numFmtId="174" fontId="7" fillId="8" borderId="0" xfId="9" applyFont="1" applyFill="1">
      <alignment vertical="top"/>
    </xf>
    <xf numFmtId="174" fontId="35" fillId="11" borderId="0" xfId="9" applyFont="1" applyFill="1">
      <alignment vertical="top"/>
    </xf>
    <xf numFmtId="174" fontId="41" fillId="11" borderId="0" xfId="9" applyFont="1" applyFill="1">
      <alignment vertical="top"/>
    </xf>
    <xf numFmtId="180" fontId="31" fillId="0" borderId="14" xfId="21" applyFont="1" applyFill="1" applyBorder="1">
      <alignment vertical="top"/>
    </xf>
    <xf numFmtId="180" fontId="31" fillId="0" borderId="27" xfId="30" applyFont="1" applyFill="1" applyBorder="1">
      <alignment vertical="top"/>
    </xf>
    <xf numFmtId="178" fontId="31" fillId="0" borderId="27" xfId="14" applyFont="1" applyFill="1" applyBorder="1">
      <alignment vertical="top"/>
    </xf>
    <xf numFmtId="174" fontId="12" fillId="0" borderId="14" xfId="15" applyFont="1" applyFill="1" applyBorder="1">
      <alignment vertical="top"/>
    </xf>
    <xf numFmtId="182" fontId="12" fillId="0" borderId="14" xfId="28" applyFont="1" applyFill="1" applyBorder="1">
      <alignment vertical="top"/>
    </xf>
    <xf numFmtId="182" fontId="12" fillId="5" borderId="14" xfId="28" applyFont="1" applyFill="1" applyBorder="1">
      <alignment vertical="top"/>
    </xf>
    <xf numFmtId="174" fontId="40" fillId="0" borderId="0" xfId="9" applyFont="1">
      <alignment vertical="top"/>
    </xf>
    <xf numFmtId="174" fontId="35" fillId="0" borderId="0" xfId="9" applyFont="1" applyFill="1">
      <alignment vertical="top"/>
    </xf>
    <xf numFmtId="174" fontId="41" fillId="0" borderId="0" xfId="9" applyFont="1" applyFill="1">
      <alignment vertical="top"/>
    </xf>
    <xf numFmtId="174" fontId="31" fillId="0" borderId="0" xfId="9" applyFont="1" applyFill="1">
      <alignment vertical="top"/>
    </xf>
    <xf numFmtId="184" fontId="12" fillId="0" borderId="0" xfId="15" applyNumberFormat="1" applyFont="1" applyFill="1" applyBorder="1">
      <alignment vertical="top"/>
    </xf>
    <xf numFmtId="182" fontId="31" fillId="0" borderId="0" xfId="28" applyFont="1" applyFill="1">
      <alignment vertical="top"/>
    </xf>
    <xf numFmtId="174" fontId="40" fillId="0" borderId="0" xfId="15" applyFont="1" applyFill="1" applyBorder="1">
      <alignment vertical="top"/>
    </xf>
    <xf numFmtId="174" fontId="40" fillId="0" borderId="0" xfId="15" applyFont="1" applyFill="1">
      <alignment vertical="top"/>
    </xf>
    <xf numFmtId="174" fontId="7" fillId="8" borderId="0" xfId="15" applyFont="1" applyFill="1">
      <alignment vertical="top"/>
    </xf>
    <xf numFmtId="174" fontId="12" fillId="5" borderId="14" xfId="15" applyFont="1" applyFill="1" applyBorder="1">
      <alignment vertical="top"/>
    </xf>
    <xf numFmtId="176" fontId="32" fillId="0" borderId="0" xfId="9" applyNumberFormat="1" applyFont="1">
      <alignment vertical="top"/>
    </xf>
    <xf numFmtId="176" fontId="7" fillId="0" borderId="0" xfId="6" applyFont="1">
      <alignment vertical="top"/>
    </xf>
    <xf numFmtId="180" fontId="7" fillId="0" borderId="0" xfId="16" applyFont="1" applyFill="1" applyBorder="1">
      <alignment vertical="top"/>
    </xf>
    <xf numFmtId="174" fontId="12" fillId="8" borderId="14" xfId="15" applyFont="1" applyFill="1" applyBorder="1">
      <alignment vertical="top"/>
    </xf>
    <xf numFmtId="174" fontId="31" fillId="0" borderId="0" xfId="9" applyFont="1">
      <alignment vertical="top"/>
    </xf>
    <xf numFmtId="174" fontId="22" fillId="0" borderId="0" xfId="15" applyFont="1">
      <alignment vertical="top"/>
    </xf>
    <xf numFmtId="174" fontId="34" fillId="0" borderId="0" xfId="15" applyFont="1">
      <alignment vertical="top"/>
    </xf>
    <xf numFmtId="182" fontId="31" fillId="0" borderId="0" xfId="28" applyFont="1">
      <alignment vertical="top"/>
    </xf>
    <xf numFmtId="174" fontId="35" fillId="0" borderId="0" xfId="9" applyFont="1">
      <alignment vertical="top"/>
    </xf>
    <xf numFmtId="174" fontId="34" fillId="0" borderId="0" xfId="9" applyFont="1">
      <alignment vertical="top"/>
    </xf>
    <xf numFmtId="177" fontId="34" fillId="0" borderId="0" xfId="9" applyNumberFormat="1" applyFont="1" applyFill="1">
      <alignment vertical="top"/>
    </xf>
    <xf numFmtId="174" fontId="41" fillId="0" borderId="0" xfId="9" applyFont="1">
      <alignment vertical="top"/>
    </xf>
    <xf numFmtId="174" fontId="42" fillId="0" borderId="0" xfId="9" applyFont="1">
      <alignment vertical="top"/>
    </xf>
    <xf numFmtId="174" fontId="31" fillId="8" borderId="0" xfId="9" applyFont="1" applyFill="1">
      <alignment vertical="top"/>
    </xf>
    <xf numFmtId="174" fontId="34" fillId="0" borderId="0" xfId="9" applyFont="1" applyFill="1">
      <alignment vertical="top"/>
    </xf>
    <xf numFmtId="174" fontId="40" fillId="0" borderId="0" xfId="15" applyFont="1">
      <alignment vertical="top"/>
    </xf>
    <xf numFmtId="179" fontId="31" fillId="0" borderId="0" xfId="13" applyFont="1">
      <alignment vertical="top"/>
    </xf>
    <xf numFmtId="174" fontId="7" fillId="0" borderId="0" xfId="9" applyFont="1" applyFill="1" applyBorder="1">
      <alignment vertical="top"/>
    </xf>
    <xf numFmtId="185" fontId="12" fillId="8" borderId="14" xfId="6" applyNumberFormat="1" applyFont="1" applyFill="1" applyBorder="1">
      <alignment vertical="top"/>
    </xf>
    <xf numFmtId="185" fontId="12" fillId="0" borderId="0" xfId="6" applyNumberFormat="1" applyFont="1" applyFill="1" applyBorder="1">
      <alignment vertical="top"/>
    </xf>
    <xf numFmtId="178" fontId="31" fillId="0" borderId="14" xfId="14" applyFont="1" applyFill="1" applyBorder="1">
      <alignment vertical="top"/>
    </xf>
    <xf numFmtId="180" fontId="31" fillId="0" borderId="0" xfId="21" applyFont="1" applyFill="1" applyBorder="1">
      <alignment vertical="top"/>
    </xf>
    <xf numFmtId="174" fontId="12" fillId="0" borderId="14" xfId="0" applyFont="1" applyFill="1" applyBorder="1">
      <alignment vertical="top"/>
    </xf>
    <xf numFmtId="180" fontId="35" fillId="0" borderId="0" xfId="21" applyFont="1" applyFill="1" applyBorder="1">
      <alignment vertical="top"/>
    </xf>
    <xf numFmtId="182" fontId="12" fillId="5" borderId="14" xfId="2" applyFont="1" applyFill="1" applyBorder="1">
      <alignment vertical="top"/>
    </xf>
    <xf numFmtId="182" fontId="31" fillId="0" borderId="14" xfId="2" applyFont="1" applyFill="1" applyBorder="1">
      <alignment vertical="top"/>
    </xf>
    <xf numFmtId="174" fontId="7" fillId="5" borderId="0" xfId="0" applyFont="1" applyFill="1" applyBorder="1" applyAlignment="1" applyProtection="1">
      <alignment horizontal="right"/>
      <protection locked="0"/>
    </xf>
    <xf numFmtId="174" fontId="31" fillId="0" borderId="14" xfId="0" applyFont="1" applyFill="1" applyBorder="1">
      <alignment vertical="top"/>
    </xf>
    <xf numFmtId="174" fontId="42" fillId="0" borderId="0" xfId="0" applyFont="1">
      <alignment vertical="top"/>
    </xf>
    <xf numFmtId="174" fontId="31" fillId="0" borderId="0" xfId="0" applyFont="1">
      <alignment vertical="top"/>
    </xf>
    <xf numFmtId="184" fontId="31" fillId="0" borderId="14" xfId="0" applyNumberFormat="1" applyFont="1" applyFill="1" applyBorder="1">
      <alignment vertical="top"/>
    </xf>
    <xf numFmtId="184" fontId="31" fillId="0" borderId="0" xfId="19" applyNumberFormat="1" applyFont="1">
      <alignment vertical="top"/>
    </xf>
    <xf numFmtId="186" fontId="31" fillId="0" borderId="14" xfId="21" applyNumberFormat="1" applyFont="1" applyFill="1" applyBorder="1">
      <alignment vertical="top"/>
    </xf>
    <xf numFmtId="184" fontId="31" fillId="0" borderId="0" xfId="0" applyNumberFormat="1" applyFont="1" applyFill="1" applyBorder="1">
      <alignment vertical="top"/>
    </xf>
    <xf numFmtId="182" fontId="12" fillId="0" borderId="14" xfId="2" applyFont="1" applyFill="1" applyBorder="1">
      <alignment vertical="top"/>
    </xf>
    <xf numFmtId="174" fontId="32" fillId="0" borderId="0" xfId="0" applyNumberFormat="1" applyFont="1" applyBorder="1" applyAlignment="1" applyProtection="1">
      <alignment horizontal="left"/>
      <protection locked="0"/>
    </xf>
    <xf numFmtId="174" fontId="60" fillId="0" borderId="0" xfId="9" applyFont="1">
      <alignment vertical="top"/>
    </xf>
    <xf numFmtId="174" fontId="61" fillId="0" borderId="0" xfId="9" applyFont="1">
      <alignment vertical="top"/>
    </xf>
    <xf numFmtId="174" fontId="57" fillId="0" borderId="0" xfId="9" applyFont="1" applyFill="1" applyBorder="1">
      <alignment vertical="top"/>
    </xf>
    <xf numFmtId="178" fontId="35" fillId="0" borderId="0" xfId="7" applyFont="1">
      <alignment vertical="top"/>
    </xf>
    <xf numFmtId="178" fontId="41" fillId="0" borderId="0" xfId="7" applyFont="1">
      <alignment vertical="top"/>
    </xf>
    <xf numFmtId="178" fontId="31" fillId="0" borderId="0" xfId="7" applyFont="1">
      <alignment vertical="top"/>
    </xf>
    <xf numFmtId="174" fontId="35" fillId="0" borderId="0" xfId="15" applyFont="1">
      <alignment vertical="top"/>
    </xf>
    <xf numFmtId="174" fontId="41" fillId="0" borderId="0" xfId="15" applyFont="1">
      <alignment vertical="top"/>
    </xf>
    <xf numFmtId="180" fontId="35" fillId="0" borderId="0" xfId="16" applyFont="1">
      <alignment vertical="top"/>
    </xf>
    <xf numFmtId="180" fontId="41" fillId="0" borderId="0" xfId="16" applyFont="1">
      <alignment vertical="top"/>
    </xf>
    <xf numFmtId="180" fontId="31" fillId="0" borderId="0" xfId="16" applyFont="1">
      <alignment vertical="top"/>
    </xf>
    <xf numFmtId="180" fontId="31" fillId="0" borderId="0" xfId="16" applyFont="1" applyFill="1" applyBorder="1">
      <alignment vertical="top"/>
    </xf>
    <xf numFmtId="174" fontId="31" fillId="0" borderId="0" xfId="9" applyFont="1" applyFill="1" applyBorder="1">
      <alignment vertical="top"/>
    </xf>
    <xf numFmtId="184" fontId="31" fillId="0" borderId="0" xfId="6" applyNumberFormat="1" applyFont="1">
      <alignment vertical="top"/>
    </xf>
    <xf numFmtId="182" fontId="31" fillId="5" borderId="14" xfId="28" applyFont="1" applyFill="1" applyBorder="1">
      <alignment vertical="top"/>
    </xf>
    <xf numFmtId="182" fontId="35" fillId="0" borderId="0" xfId="28" applyFont="1">
      <alignment vertical="top"/>
    </xf>
    <xf numFmtId="182" fontId="31" fillId="0" borderId="0" xfId="28" applyFont="1" applyFill="1" applyBorder="1">
      <alignment vertical="top"/>
    </xf>
    <xf numFmtId="182" fontId="35" fillId="0" borderId="0" xfId="28" applyFont="1" applyFill="1">
      <alignment vertical="top"/>
    </xf>
    <xf numFmtId="174" fontId="31" fillId="0" borderId="0" xfId="9" applyFont="1" applyAlignment="1">
      <alignment vertical="center"/>
    </xf>
    <xf numFmtId="174" fontId="31" fillId="0" borderId="0" xfId="0" applyNumberFormat="1" applyFont="1" applyFill="1" applyBorder="1">
      <alignment vertical="top"/>
    </xf>
    <xf numFmtId="180" fontId="31" fillId="0" borderId="0" xfId="21" applyNumberFormat="1" applyFont="1" applyFill="1" applyBorder="1">
      <alignment vertical="top"/>
    </xf>
    <xf numFmtId="174" fontId="31" fillId="5" borderId="14" xfId="0" applyFont="1" applyFill="1" applyBorder="1">
      <alignment vertical="top"/>
    </xf>
    <xf numFmtId="174" fontId="35" fillId="0" borderId="0" xfId="0" applyFont="1">
      <alignment vertical="top"/>
    </xf>
    <xf numFmtId="174" fontId="41" fillId="0" borderId="0" xfId="0" applyFont="1" applyFill="1">
      <alignment vertical="top"/>
    </xf>
    <xf numFmtId="174" fontId="31" fillId="0" borderId="0" xfId="0" applyNumberFormat="1" applyFont="1" applyBorder="1">
      <alignment vertical="top"/>
    </xf>
    <xf numFmtId="180" fontId="9" fillId="0" borderId="0" xfId="21" applyFont="1" applyBorder="1">
      <alignment vertical="top"/>
    </xf>
    <xf numFmtId="180" fontId="31" fillId="0" borderId="0" xfId="21" applyFont="1" applyBorder="1">
      <alignment vertical="top"/>
    </xf>
    <xf numFmtId="180" fontId="9" fillId="0" borderId="0" xfId="21" applyFont="1" applyFill="1" applyBorder="1">
      <alignment vertical="top"/>
    </xf>
    <xf numFmtId="174" fontId="31" fillId="0" borderId="0" xfId="0" applyFont="1" applyFill="1">
      <alignment vertical="top"/>
    </xf>
    <xf numFmtId="174" fontId="35" fillId="0" borderId="0" xfId="0" applyFont="1" applyBorder="1">
      <alignment vertical="top"/>
    </xf>
    <xf numFmtId="166" fontId="31" fillId="0" borderId="0" xfId="0" applyNumberFormat="1" applyFont="1" applyBorder="1">
      <alignment vertical="top"/>
    </xf>
    <xf numFmtId="178" fontId="8" fillId="0" borderId="0" xfId="14" applyFont="1" applyBorder="1">
      <alignment vertical="top"/>
    </xf>
    <xf numFmtId="178" fontId="22" fillId="0" borderId="0" xfId="14" applyFont="1" applyBorder="1">
      <alignment vertical="top"/>
    </xf>
    <xf numFmtId="178" fontId="8" fillId="0" borderId="0" xfId="14" applyFont="1" applyFill="1" applyBorder="1">
      <alignment vertical="top"/>
    </xf>
    <xf numFmtId="174" fontId="7" fillId="0" borderId="16" xfId="0" applyFont="1" applyFill="1" applyBorder="1" applyAlignment="1">
      <alignment horizontal="center" vertical="center"/>
    </xf>
    <xf numFmtId="174" fontId="32" fillId="0" borderId="0" xfId="0" applyNumberFormat="1" applyFont="1" applyBorder="1">
      <alignment vertical="top"/>
    </xf>
    <xf numFmtId="164" fontId="32" fillId="0" borderId="0" xfId="0" applyNumberFormat="1" applyFont="1" applyBorder="1">
      <alignment vertical="top"/>
    </xf>
    <xf numFmtId="164" fontId="31" fillId="0" borderId="0" xfId="0" applyNumberFormat="1" applyFont="1" applyBorder="1">
      <alignment vertical="top"/>
    </xf>
    <xf numFmtId="169" fontId="9" fillId="8" borderId="0" xfId="0" applyNumberFormat="1" applyFont="1" applyFill="1" applyBorder="1">
      <alignment vertical="top"/>
    </xf>
    <xf numFmtId="184" fontId="9" fillId="0" borderId="0" xfId="0" applyNumberFormat="1" applyFont="1" applyFill="1" applyBorder="1">
      <alignment vertical="top"/>
    </xf>
    <xf numFmtId="174" fontId="31" fillId="3" borderId="0" xfId="0" applyNumberFormat="1" applyFont="1" applyFill="1" applyBorder="1">
      <alignment vertical="top"/>
    </xf>
    <xf numFmtId="174" fontId="31" fillId="0" borderId="0" xfId="1" applyNumberFormat="1" applyFont="1" applyBorder="1"/>
    <xf numFmtId="182" fontId="31" fillId="0" borderId="0" xfId="0" applyNumberFormat="1" applyFont="1" applyBorder="1">
      <alignment vertical="top"/>
    </xf>
    <xf numFmtId="184" fontId="9" fillId="0" borderId="0" xfId="19" applyNumberFormat="1" applyFont="1" applyBorder="1">
      <alignment vertical="top"/>
    </xf>
    <xf numFmtId="184" fontId="9" fillId="0" borderId="0" xfId="19" applyNumberFormat="1" applyFont="1" applyFill="1" applyBorder="1">
      <alignment vertical="top"/>
    </xf>
    <xf numFmtId="184" fontId="22" fillId="0" borderId="0" xfId="19" applyNumberFormat="1" applyFont="1" applyFill="1" applyBorder="1">
      <alignment vertical="top"/>
    </xf>
    <xf numFmtId="174" fontId="7" fillId="0" borderId="0" xfId="0" applyFont="1" applyFill="1" applyBorder="1" applyAlignment="1" applyProtection="1">
      <alignment horizontal="left" wrapText="1"/>
      <protection locked="0"/>
    </xf>
    <xf numFmtId="10" fontId="31" fillId="0" borderId="0" xfId="0" applyNumberFormat="1" applyFont="1" applyBorder="1">
      <alignment vertical="top"/>
    </xf>
    <xf numFmtId="178" fontId="31" fillId="5" borderId="14" xfId="14" applyFont="1" applyFill="1" applyBorder="1">
      <alignment vertical="top"/>
    </xf>
    <xf numFmtId="182" fontId="31" fillId="5" borderId="14" xfId="2" applyFont="1" applyFill="1" applyBorder="1">
      <alignment vertical="top"/>
    </xf>
    <xf numFmtId="174" fontId="21" fillId="0" borderId="0" xfId="9" applyFont="1" applyFill="1">
      <alignment vertical="top"/>
    </xf>
    <xf numFmtId="174" fontId="35" fillId="0" borderId="0" xfId="0" applyFont="1" applyFill="1">
      <alignment vertical="top"/>
    </xf>
    <xf numFmtId="174" fontId="7" fillId="0" borderId="0" xfId="0" applyFont="1" applyFill="1">
      <alignment vertical="top"/>
    </xf>
    <xf numFmtId="174" fontId="40" fillId="0" borderId="0" xfId="0" applyFont="1" applyFill="1" applyBorder="1">
      <alignment vertical="top"/>
    </xf>
    <xf numFmtId="174" fontId="40" fillId="0" borderId="0" xfId="0" applyFont="1" applyFill="1">
      <alignment vertical="top"/>
    </xf>
    <xf numFmtId="174" fontId="7" fillId="8" borderId="0" xfId="0" applyFont="1" applyFill="1">
      <alignment vertical="top"/>
    </xf>
    <xf numFmtId="174" fontId="12" fillId="5" borderId="14" xfId="0" applyFont="1" applyFill="1" applyBorder="1">
      <alignment vertical="top"/>
    </xf>
    <xf numFmtId="184" fontId="31" fillId="5" borderId="14" xfId="0" applyNumberFormat="1" applyFont="1" applyFill="1" applyBorder="1">
      <alignment vertical="top"/>
    </xf>
    <xf numFmtId="180" fontId="31" fillId="5" borderId="14" xfId="21" applyFont="1" applyFill="1" applyBorder="1">
      <alignment vertical="top"/>
    </xf>
    <xf numFmtId="174" fontId="31" fillId="0" borderId="0" xfId="0" applyNumberFormat="1" applyFont="1" applyBorder="1" applyAlignment="1" applyProtection="1">
      <alignment horizontal="left"/>
      <protection locked="0"/>
    </xf>
    <xf numFmtId="174" fontId="31" fillId="0" borderId="0" xfId="0" applyFont="1" applyBorder="1" applyAlignment="1" applyProtection="1">
      <alignment horizontal="left"/>
      <protection locked="0"/>
    </xf>
    <xf numFmtId="184" fontId="12" fillId="5" borderId="14" xfId="15" applyNumberFormat="1" applyFont="1" applyFill="1" applyBorder="1">
      <alignment vertical="top"/>
    </xf>
    <xf numFmtId="174" fontId="31" fillId="0" borderId="0" xfId="9" applyNumberFormat="1" applyFont="1">
      <alignment vertical="top"/>
    </xf>
    <xf numFmtId="165" fontId="31" fillId="0" borderId="0" xfId="9" applyNumberFormat="1" applyFont="1" applyAlignment="1">
      <alignment vertical="center"/>
    </xf>
    <xf numFmtId="174" fontId="31" fillId="0" borderId="0" xfId="9" applyNumberFormat="1" applyFont="1" applyFill="1">
      <alignment vertical="top"/>
    </xf>
    <xf numFmtId="174" fontId="32" fillId="0" borderId="0" xfId="9" applyNumberFormat="1" applyFont="1" applyFill="1">
      <alignment vertical="top"/>
    </xf>
    <xf numFmtId="174" fontId="7" fillId="3" borderId="0" xfId="9" applyFont="1" applyFill="1">
      <alignment vertical="top"/>
    </xf>
    <xf numFmtId="180" fontId="0" fillId="0" borderId="0" xfId="21" applyFont="1" applyFill="1" applyBorder="1">
      <alignment vertical="top"/>
    </xf>
    <xf numFmtId="174" fontId="31" fillId="3" borderId="0" xfId="0" applyFont="1" applyFill="1" applyBorder="1" applyAlignment="1" applyProtection="1">
      <alignment horizontal="left"/>
      <protection locked="0"/>
    </xf>
    <xf numFmtId="180" fontId="7" fillId="0" borderId="0" xfId="21" applyFont="1" applyBorder="1">
      <alignment vertical="top"/>
    </xf>
    <xf numFmtId="178" fontId="31" fillId="0" borderId="0" xfId="0" applyNumberFormat="1" applyFont="1" applyBorder="1">
      <alignment vertical="top"/>
    </xf>
    <xf numFmtId="43" fontId="31" fillId="0" borderId="0" xfId="0" applyNumberFormat="1" applyFont="1" applyBorder="1">
      <alignment vertical="top"/>
    </xf>
    <xf numFmtId="167" fontId="31" fillId="0" borderId="0" xfId="1" applyNumberFormat="1" applyFont="1" applyBorder="1"/>
    <xf numFmtId="178" fontId="31" fillId="0" borderId="0" xfId="14" applyFont="1" applyBorder="1">
      <alignment vertical="top"/>
    </xf>
    <xf numFmtId="174" fontId="31" fillId="15" borderId="0" xfId="0" applyFont="1" applyFill="1" applyBorder="1">
      <alignment vertical="top"/>
    </xf>
    <xf numFmtId="43" fontId="22" fillId="0" borderId="0" xfId="0" applyNumberFormat="1" applyFont="1" applyFill="1" applyBorder="1">
      <alignment vertical="top"/>
    </xf>
    <xf numFmtId="180" fontId="31" fillId="0" borderId="0" xfId="1" applyNumberFormat="1" applyFont="1" applyBorder="1"/>
    <xf numFmtId="174" fontId="7" fillId="0" borderId="0" xfId="0" applyFont="1">
      <alignment vertical="top"/>
    </xf>
    <xf numFmtId="182" fontId="32" fillId="0" borderId="0" xfId="0" applyNumberFormat="1" applyFont="1" applyBorder="1">
      <alignment vertical="top"/>
    </xf>
    <xf numFmtId="184" fontId="31" fillId="0" borderId="0" xfId="19" applyNumberFormat="1" applyFont="1" applyBorder="1">
      <alignment vertical="top"/>
    </xf>
    <xf numFmtId="167" fontId="31" fillId="0" borderId="0" xfId="0" applyNumberFormat="1" applyFont="1" applyBorder="1">
      <alignment vertical="top"/>
    </xf>
    <xf numFmtId="184" fontId="9" fillId="3" borderId="0" xfId="19" applyNumberFormat="1" applyFont="1" applyFill="1" applyBorder="1">
      <alignment vertical="top"/>
    </xf>
    <xf numFmtId="186" fontId="31" fillId="0" borderId="0" xfId="21" applyNumberFormat="1" applyFont="1" applyBorder="1">
      <alignment vertical="top"/>
    </xf>
    <xf numFmtId="186" fontId="35" fillId="0" borderId="0" xfId="21" applyNumberFormat="1" applyFont="1" applyFill="1" applyBorder="1">
      <alignment vertical="top"/>
    </xf>
    <xf numFmtId="184" fontId="9" fillId="0" borderId="0" xfId="0" applyNumberFormat="1" applyFont="1" applyBorder="1">
      <alignment vertical="top"/>
    </xf>
    <xf numFmtId="184" fontId="31" fillId="0" borderId="0" xfId="0" applyNumberFormat="1" applyFont="1" applyBorder="1">
      <alignment vertical="top"/>
    </xf>
    <xf numFmtId="184" fontId="31" fillId="3" borderId="0" xfId="0" applyNumberFormat="1" applyFont="1" applyFill="1" applyBorder="1">
      <alignment vertical="top"/>
    </xf>
    <xf numFmtId="184" fontId="31" fillId="3" borderId="0" xfId="19" applyNumberFormat="1" applyFont="1" applyFill="1" applyBorder="1">
      <alignment vertical="top"/>
    </xf>
    <xf numFmtId="186" fontId="31" fillId="0" borderId="0" xfId="0" applyNumberFormat="1" applyFont="1" applyBorder="1">
      <alignment vertical="top"/>
    </xf>
    <xf numFmtId="186" fontId="9" fillId="0" borderId="0" xfId="21" applyNumberFormat="1" applyFont="1" applyBorder="1">
      <alignment vertical="top"/>
    </xf>
    <xf numFmtId="186" fontId="7" fillId="0" borderId="0" xfId="21" applyNumberFormat="1" applyFont="1" applyBorder="1">
      <alignment vertical="top"/>
    </xf>
    <xf numFmtId="176" fontId="31" fillId="0" borderId="0" xfId="19" applyFont="1" applyFill="1" applyBorder="1">
      <alignment vertical="top"/>
    </xf>
    <xf numFmtId="184" fontId="31" fillId="0" borderId="16" xfId="19" applyNumberFormat="1" applyFont="1" applyFill="1" applyBorder="1">
      <alignment vertical="top"/>
    </xf>
    <xf numFmtId="180" fontId="34" fillId="3" borderId="0" xfId="21" applyFont="1" applyFill="1" applyBorder="1">
      <alignment vertical="top"/>
    </xf>
    <xf numFmtId="176" fontId="9" fillId="0" borderId="0" xfId="19" applyFont="1" applyFill="1" applyBorder="1">
      <alignment vertical="top"/>
    </xf>
    <xf numFmtId="184" fontId="35" fillId="0" borderId="0" xfId="0" applyNumberFormat="1" applyFont="1" applyFill="1" applyBorder="1">
      <alignment vertical="top"/>
    </xf>
    <xf numFmtId="184" fontId="9" fillId="3" borderId="0" xfId="0" applyNumberFormat="1" applyFont="1" applyFill="1" applyBorder="1">
      <alignment vertical="top"/>
    </xf>
    <xf numFmtId="184" fontId="31" fillId="0" borderId="0" xfId="19" applyNumberFormat="1" applyFont="1" applyFill="1">
      <alignment vertical="top"/>
    </xf>
    <xf numFmtId="184" fontId="12" fillId="0" borderId="0" xfId="19" applyNumberFormat="1" applyFont="1" applyFill="1">
      <alignment vertical="top"/>
    </xf>
    <xf numFmtId="174" fontId="7" fillId="0" borderId="17" xfId="0" applyFont="1" applyBorder="1">
      <alignment vertical="top"/>
    </xf>
    <xf numFmtId="184" fontId="12" fillId="8" borderId="0" xfId="19" applyNumberFormat="1" applyFont="1" applyFill="1">
      <alignment vertical="top"/>
    </xf>
    <xf numFmtId="184" fontId="44" fillId="0" borderId="0" xfId="19" applyNumberFormat="1" applyFont="1" applyFill="1" applyBorder="1">
      <alignment vertical="top"/>
    </xf>
    <xf numFmtId="174" fontId="21" fillId="0" borderId="0" xfId="9" applyFont="1">
      <alignment vertical="top"/>
    </xf>
    <xf numFmtId="174" fontId="31" fillId="8" borderId="0" xfId="9" applyFont="1" applyFill="1" applyBorder="1">
      <alignment vertical="top"/>
    </xf>
    <xf numFmtId="174" fontId="22" fillId="0" borderId="0" xfId="24" applyFont="1" applyFill="1">
      <alignment vertical="top"/>
    </xf>
    <xf numFmtId="177" fontId="34" fillId="0" borderId="0" xfId="24" applyNumberFormat="1" applyFont="1" applyFill="1">
      <alignment vertical="top"/>
    </xf>
    <xf numFmtId="174" fontId="7" fillId="0" borderId="0" xfId="24" applyFont="1" applyFill="1">
      <alignment vertical="top"/>
    </xf>
    <xf numFmtId="187" fontId="31" fillId="0" borderId="0" xfId="6" applyNumberFormat="1" applyFont="1" applyFill="1" applyBorder="1">
      <alignment vertical="top"/>
    </xf>
    <xf numFmtId="187" fontId="31" fillId="16" borderId="0" xfId="6" applyNumberFormat="1" applyFont="1" applyFill="1" applyBorder="1">
      <alignment vertical="top"/>
    </xf>
    <xf numFmtId="187" fontId="31" fillId="0" borderId="0" xfId="0" applyNumberFormat="1" applyFont="1" applyFill="1" applyBorder="1">
      <alignment vertical="top"/>
    </xf>
    <xf numFmtId="175" fontId="31" fillId="0" borderId="0" xfId="0" applyNumberFormat="1" applyFont="1" applyFill="1" applyBorder="1">
      <alignment vertical="top"/>
    </xf>
    <xf numFmtId="181" fontId="31" fillId="0" borderId="0" xfId="0" applyNumberFormat="1" applyFont="1" applyFill="1" applyBorder="1">
      <alignment vertical="top"/>
    </xf>
    <xf numFmtId="178" fontId="31" fillId="0" borderId="0" xfId="7" applyFont="1" applyBorder="1">
      <alignment vertical="top"/>
    </xf>
    <xf numFmtId="178" fontId="31" fillId="0" borderId="0" xfId="0" applyNumberFormat="1" applyFont="1" applyFill="1" applyBorder="1">
      <alignment vertical="top"/>
    </xf>
    <xf numFmtId="178" fontId="31" fillId="14" borderId="0" xfId="7" applyFont="1" applyFill="1" applyBorder="1">
      <alignment vertical="top"/>
    </xf>
    <xf numFmtId="179" fontId="31" fillId="0" borderId="0" xfId="20" applyFont="1" applyFill="1" applyBorder="1">
      <alignment vertical="top"/>
    </xf>
    <xf numFmtId="178" fontId="31" fillId="0" borderId="0" xfId="14" applyFont="1" applyFill="1" applyBorder="1">
      <alignment vertical="top"/>
    </xf>
    <xf numFmtId="178" fontId="9" fillId="0" borderId="0" xfId="14" applyFont="1" applyFill="1" applyBorder="1">
      <alignment vertical="top"/>
    </xf>
    <xf numFmtId="175" fontId="31" fillId="0" borderId="0" xfId="0" applyNumberFormat="1" applyFont="1" applyBorder="1">
      <alignment vertical="top"/>
    </xf>
    <xf numFmtId="178" fontId="22" fillId="0" borderId="0" xfId="14" applyFont="1" applyFill="1" applyBorder="1">
      <alignment vertical="top"/>
    </xf>
    <xf numFmtId="180" fontId="31" fillId="0" borderId="0" xfId="0" applyNumberFormat="1" applyFont="1" applyFill="1" applyBorder="1">
      <alignment vertical="top"/>
    </xf>
    <xf numFmtId="178" fontId="35" fillId="0" borderId="0" xfId="14" applyFont="1" applyFill="1" applyBorder="1">
      <alignment vertical="top"/>
    </xf>
    <xf numFmtId="180" fontId="31" fillId="0" borderId="0" xfId="30" applyFont="1" applyBorder="1">
      <alignment vertical="top"/>
    </xf>
    <xf numFmtId="174" fontId="31" fillId="0" borderId="0" xfId="21" applyNumberFormat="1" applyFont="1" applyFill="1" applyBorder="1">
      <alignment vertical="top"/>
    </xf>
    <xf numFmtId="179" fontId="35" fillId="0" borderId="0" xfId="20" applyFont="1" applyFill="1" applyBorder="1">
      <alignment vertical="top"/>
    </xf>
    <xf numFmtId="178" fontId="31" fillId="0" borderId="0" xfId="14" applyFont="1">
      <alignment vertical="top"/>
    </xf>
    <xf numFmtId="174" fontId="31" fillId="0" borderId="0" xfId="9" applyNumberFormat="1" applyFont="1" applyFill="1" applyBorder="1">
      <alignment vertical="top"/>
    </xf>
    <xf numFmtId="174" fontId="32" fillId="0" borderId="0" xfId="9" applyNumberFormat="1" applyFont="1" applyFill="1" applyBorder="1">
      <alignment vertical="top"/>
    </xf>
    <xf numFmtId="180" fontId="8" fillId="0" borderId="0" xfId="21" applyFont="1" applyBorder="1">
      <alignment vertical="top"/>
    </xf>
    <xf numFmtId="180" fontId="8" fillId="0" borderId="0" xfId="21" applyFont="1" applyFill="1" applyBorder="1">
      <alignment vertical="top"/>
    </xf>
    <xf numFmtId="174" fontId="31" fillId="0" borderId="0" xfId="0" applyFont="1" applyFill="1" applyBorder="1" applyAlignment="1">
      <alignment horizontal="left" vertical="top"/>
    </xf>
    <xf numFmtId="174" fontId="35" fillId="0" borderId="0" xfId="0" applyFont="1" applyFill="1" applyBorder="1" applyAlignment="1">
      <alignment horizontal="left" vertical="top"/>
    </xf>
    <xf numFmtId="164" fontId="35" fillId="0" borderId="0" xfId="0" applyNumberFormat="1" applyFont="1" applyFill="1" applyBorder="1">
      <alignment vertical="top"/>
    </xf>
    <xf numFmtId="174" fontId="31" fillId="0" borderId="0" xfId="1" applyNumberFormat="1" applyFont="1" applyFill="1" applyBorder="1"/>
    <xf numFmtId="174" fontId="32" fillId="0" borderId="0" xfId="1" applyNumberFormat="1" applyFont="1" applyFill="1" applyBorder="1"/>
    <xf numFmtId="186" fontId="31" fillId="0" borderId="0" xfId="21" applyNumberFormat="1" applyFont="1" applyFill="1" applyBorder="1">
      <alignment vertical="top"/>
    </xf>
    <xf numFmtId="176" fontId="9" fillId="0" borderId="0" xfId="19" applyNumberFormat="1" applyFont="1" applyFill="1" applyBorder="1">
      <alignment vertical="top"/>
    </xf>
    <xf numFmtId="184" fontId="31" fillId="0" borderId="15" xfId="0" applyNumberFormat="1" applyFont="1" applyFill="1" applyBorder="1">
      <alignment vertical="top"/>
    </xf>
    <xf numFmtId="184" fontId="31" fillId="0" borderId="17" xfId="0" applyNumberFormat="1" applyFont="1" applyFill="1" applyBorder="1">
      <alignment vertical="top"/>
    </xf>
    <xf numFmtId="174" fontId="9" fillId="0" borderId="0" xfId="0" applyFont="1" applyFill="1" applyBorder="1" applyAlignment="1" applyProtection="1">
      <alignment horizontal="left" vertical="center" wrapText="1"/>
      <protection locked="0"/>
    </xf>
    <xf numFmtId="174" fontId="16" fillId="0" borderId="0" xfId="0" applyFont="1" applyFill="1" applyBorder="1">
      <alignment vertical="top"/>
    </xf>
    <xf numFmtId="184" fontId="22" fillId="0" borderId="0" xfId="19" applyNumberFormat="1" applyFont="1" applyBorder="1">
      <alignment vertical="top"/>
    </xf>
    <xf numFmtId="184" fontId="35" fillId="0" borderId="16" xfId="19" applyNumberFormat="1" applyFont="1" applyBorder="1">
      <alignment vertical="top"/>
    </xf>
    <xf numFmtId="184" fontId="16" fillId="0" borderId="0" xfId="19" applyNumberFormat="1" applyFont="1" applyFill="1" applyBorder="1">
      <alignment vertical="top"/>
    </xf>
    <xf numFmtId="174" fontId="9" fillId="15" borderId="0" xfId="0" applyFont="1" applyFill="1" applyBorder="1">
      <alignment vertical="top"/>
    </xf>
    <xf numFmtId="174" fontId="12" fillId="0" borderId="0" xfId="0" applyNumberFormat="1" applyFont="1" applyFill="1" applyBorder="1">
      <alignment vertical="top"/>
    </xf>
    <xf numFmtId="174" fontId="9" fillId="3" borderId="0" xfId="0" applyFont="1" applyFill="1" applyBorder="1" applyAlignment="1">
      <alignment horizontal="left" vertical="center"/>
    </xf>
    <xf numFmtId="164" fontId="9" fillId="3" borderId="0" xfId="0" applyNumberFormat="1" applyFont="1" applyFill="1" applyBorder="1" applyAlignment="1">
      <alignment horizontal="left" vertical="center"/>
    </xf>
    <xf numFmtId="164" fontId="9" fillId="0" borderId="0" xfId="1" applyFont="1" applyFill="1" applyBorder="1" applyAlignment="1">
      <alignment horizontal="left" vertical="center"/>
    </xf>
    <xf numFmtId="174" fontId="0" fillId="0" borderId="0" xfId="0" applyFill="1" applyBorder="1" applyAlignment="1">
      <alignment horizontal="left" vertical="center"/>
    </xf>
    <xf numFmtId="164" fontId="9" fillId="0" borderId="0" xfId="1" applyFont="1" applyBorder="1" applyAlignment="1">
      <alignment horizontal="left" vertical="center"/>
    </xf>
    <xf numFmtId="174" fontId="12" fillId="0" borderId="0" xfId="0" applyNumberFormat="1" applyFont="1" applyBorder="1">
      <alignment vertical="top"/>
    </xf>
    <xf numFmtId="174" fontId="31" fillId="0" borderId="15" xfId="15" applyNumberFormat="1" applyFont="1" applyFill="1" applyBorder="1">
      <alignment vertical="top"/>
    </xf>
    <xf numFmtId="174" fontId="31" fillId="0" borderId="0" xfId="14" applyNumberFormat="1" applyFont="1" applyFill="1" applyBorder="1">
      <alignment vertical="top"/>
    </xf>
    <xf numFmtId="174" fontId="34" fillId="0" borderId="0" xfId="0" applyFont="1">
      <alignment vertical="top"/>
    </xf>
    <xf numFmtId="174" fontId="6" fillId="0" borderId="0" xfId="0" applyFont="1" applyBorder="1">
      <alignment vertical="top"/>
    </xf>
    <xf numFmtId="184" fontId="12" fillId="0" borderId="0" xfId="0" applyNumberFormat="1" applyFont="1" applyBorder="1">
      <alignment vertical="top"/>
    </xf>
    <xf numFmtId="184" fontId="7" fillId="0" borderId="0" xfId="0" applyNumberFormat="1" applyFont="1" applyFill="1" applyBorder="1">
      <alignment vertical="top"/>
    </xf>
    <xf numFmtId="182" fontId="31" fillId="0" borderId="0" xfId="2" applyFont="1">
      <alignment vertical="top"/>
    </xf>
    <xf numFmtId="184" fontId="12" fillId="0" borderId="0" xfId="19" applyNumberFormat="1" applyFont="1" applyBorder="1">
      <alignment vertical="top"/>
    </xf>
    <xf numFmtId="184" fontId="9" fillId="0" borderId="15" xfId="19" applyNumberFormat="1" applyFont="1" applyBorder="1">
      <alignment vertical="top"/>
    </xf>
    <xf numFmtId="184" fontId="9" fillId="0" borderId="17" xfId="19" applyNumberFormat="1" applyFont="1" applyFill="1" applyBorder="1">
      <alignment vertical="top"/>
    </xf>
    <xf numFmtId="184" fontId="9" fillId="8" borderId="17" xfId="19" applyNumberFormat="1" applyFont="1" applyFill="1" applyBorder="1">
      <alignment vertical="top"/>
    </xf>
    <xf numFmtId="174" fontId="39" fillId="0" borderId="0" xfId="0" applyFont="1">
      <alignment vertical="top"/>
    </xf>
    <xf numFmtId="182" fontId="39" fillId="0" borderId="0" xfId="2" applyFont="1">
      <alignment vertical="top"/>
    </xf>
    <xf numFmtId="184" fontId="31" fillId="0" borderId="16" xfId="19" applyNumberFormat="1" applyFont="1" applyBorder="1">
      <alignment vertical="top"/>
    </xf>
    <xf numFmtId="184" fontId="35" fillId="0" borderId="0" xfId="19" applyNumberFormat="1" applyFont="1">
      <alignment vertical="top"/>
    </xf>
    <xf numFmtId="184" fontId="62" fillId="0" borderId="0" xfId="19" applyNumberFormat="1" applyFont="1">
      <alignment vertical="top"/>
    </xf>
    <xf numFmtId="184" fontId="0" fillId="0" borderId="0" xfId="0" applyNumberFormat="1" applyFont="1" applyFill="1" applyBorder="1">
      <alignment vertical="top"/>
    </xf>
    <xf numFmtId="174" fontId="31" fillId="15" borderId="0" xfId="0" applyFont="1" applyFill="1">
      <alignment vertical="top"/>
    </xf>
    <xf numFmtId="184" fontId="12" fillId="0" borderId="0" xfId="0" applyNumberFormat="1" applyFont="1" applyFill="1" applyBorder="1">
      <alignment vertical="top"/>
    </xf>
    <xf numFmtId="174" fontId="32" fillId="0" borderId="0" xfId="0" applyNumberFormat="1" applyFont="1" applyFill="1" applyBorder="1">
      <alignment vertical="top"/>
    </xf>
    <xf numFmtId="15" fontId="35" fillId="0" borderId="0" xfId="0" applyNumberFormat="1" applyFont="1" applyFill="1" applyBorder="1" applyAlignment="1">
      <alignment horizontal="left" vertical="center"/>
    </xf>
    <xf numFmtId="174" fontId="22" fillId="0" borderId="17" xfId="0" applyFont="1" applyFill="1" applyBorder="1" applyAlignment="1">
      <alignment horizontal="left" vertical="center" wrapText="1"/>
    </xf>
    <xf numFmtId="174" fontId="22" fillId="0" borderId="17" xfId="0" applyFont="1" applyFill="1" applyBorder="1">
      <alignment vertical="top"/>
    </xf>
    <xf numFmtId="43" fontId="22" fillId="0" borderId="17" xfId="0" applyNumberFormat="1" applyFont="1" applyFill="1" applyBorder="1">
      <alignment vertical="top"/>
    </xf>
    <xf numFmtId="164" fontId="9" fillId="0" borderId="0" xfId="1" applyFont="1" applyFill="1" applyBorder="1" applyAlignment="1">
      <alignment horizontal="right" vertical="center"/>
    </xf>
    <xf numFmtId="174" fontId="5" fillId="3" borderId="0" xfId="0" applyFont="1" applyFill="1" applyBorder="1" applyAlignment="1" applyProtection="1">
      <alignment horizontal="left" wrapText="1"/>
      <protection locked="0"/>
    </xf>
    <xf numFmtId="186" fontId="31" fillId="0" borderId="0" xfId="0" applyNumberFormat="1" applyFont="1" applyFill="1" applyBorder="1">
      <alignment vertical="top"/>
    </xf>
    <xf numFmtId="178" fontId="9" fillId="0" borderId="0" xfId="14" applyFont="1" applyBorder="1">
      <alignment vertical="top"/>
    </xf>
    <xf numFmtId="174" fontId="12" fillId="8" borderId="0" xfId="0" applyNumberFormat="1" applyFont="1" applyFill="1" applyBorder="1">
      <alignment vertical="top"/>
    </xf>
    <xf numFmtId="174" fontId="31" fillId="0" borderId="0" xfId="14" applyNumberFormat="1" applyFont="1" applyBorder="1">
      <alignment vertical="top"/>
    </xf>
    <xf numFmtId="178" fontId="31" fillId="0" borderId="0" xfId="14" applyNumberFormat="1" applyFont="1" applyBorder="1">
      <alignment vertical="top"/>
    </xf>
    <xf numFmtId="186" fontId="9" fillId="0" borderId="0" xfId="21" applyNumberFormat="1" applyFont="1" applyFill="1" applyBorder="1">
      <alignment vertical="top"/>
    </xf>
    <xf numFmtId="186" fontId="9" fillId="8" borderId="0" xfId="21" applyNumberFormat="1" applyFont="1" applyFill="1" applyBorder="1">
      <alignment vertical="top"/>
    </xf>
    <xf numFmtId="168" fontId="31" fillId="0" borderId="0" xfId="0" applyNumberFormat="1" applyFont="1" applyBorder="1">
      <alignment vertical="top"/>
    </xf>
    <xf numFmtId="184" fontId="34" fillId="0" borderId="0" xfId="0" applyNumberFormat="1" applyFont="1" applyBorder="1">
      <alignment vertical="top"/>
    </xf>
    <xf numFmtId="184" fontId="34" fillId="0" borderId="0" xfId="0" applyNumberFormat="1" applyFont="1" applyFill="1" applyBorder="1">
      <alignment vertical="top"/>
    </xf>
    <xf numFmtId="178" fontId="31" fillId="3" borderId="0" xfId="14" applyFont="1" applyFill="1" applyBorder="1">
      <alignment vertical="top"/>
    </xf>
    <xf numFmtId="178" fontId="9" fillId="8" borderId="0" xfId="14" applyFont="1" applyFill="1" applyBorder="1">
      <alignment vertical="top"/>
    </xf>
    <xf numFmtId="174" fontId="31" fillId="0" borderId="0" xfId="20" applyNumberFormat="1" applyFont="1" applyFill="1" applyBorder="1">
      <alignment vertical="top"/>
    </xf>
    <xf numFmtId="174" fontId="7" fillId="0" borderId="0" xfId="0" applyFont="1" applyFill="1" applyBorder="1" applyAlignment="1" applyProtection="1">
      <alignment horizontal="left"/>
      <protection locked="0"/>
    </xf>
    <xf numFmtId="9" fontId="31" fillId="0" borderId="0" xfId="0" applyNumberFormat="1" applyFont="1" applyFill="1" applyBorder="1" applyAlignment="1" applyProtection="1">
      <alignment horizontal="right"/>
      <protection locked="0"/>
    </xf>
    <xf numFmtId="166" fontId="7" fillId="0" borderId="0" xfId="1" applyNumberFormat="1" applyFont="1" applyFill="1" applyBorder="1" applyAlignment="1" applyProtection="1">
      <alignment horizontal="left"/>
      <protection locked="0"/>
    </xf>
    <xf numFmtId="174" fontId="22" fillId="10" borderId="0" xfId="9" applyFont="1" applyFill="1">
      <alignment vertical="top"/>
    </xf>
    <xf numFmtId="177" fontId="34" fillId="10" borderId="0" xfId="9" applyNumberFormat="1" applyFont="1" applyFill="1">
      <alignment vertical="top"/>
    </xf>
    <xf numFmtId="174" fontId="7" fillId="10" borderId="0" xfId="9" applyFont="1" applyFill="1">
      <alignment vertical="top"/>
    </xf>
    <xf numFmtId="174" fontId="7" fillId="10" borderId="0" xfId="0" applyFont="1" applyFill="1" applyBorder="1" applyAlignment="1" applyProtection="1">
      <alignment horizontal="left"/>
      <protection locked="0"/>
    </xf>
    <xf numFmtId="174" fontId="0" fillId="8" borderId="0" xfId="0" applyFill="1">
      <alignment vertical="top"/>
    </xf>
    <xf numFmtId="164" fontId="7" fillId="0" borderId="16" xfId="1" applyFont="1" applyFill="1" applyBorder="1"/>
    <xf numFmtId="15" fontId="35" fillId="0" borderId="0" xfId="0" applyNumberFormat="1" applyFont="1" applyFill="1" applyBorder="1" applyAlignment="1">
      <alignment vertical="center"/>
    </xf>
    <xf numFmtId="174" fontId="31" fillId="0" borderId="0" xfId="0" applyFont="1" applyFill="1" applyBorder="1" applyAlignment="1">
      <alignment horizontal="right" vertical="center"/>
    </xf>
    <xf numFmtId="178" fontId="7" fillId="3" borderId="0" xfId="14" applyFont="1" applyFill="1" applyBorder="1" applyProtection="1">
      <alignment vertical="top"/>
      <protection locked="0"/>
    </xf>
    <xf numFmtId="178" fontId="8" fillId="8" borderId="0" xfId="14" applyFont="1" applyFill="1" applyBorder="1">
      <alignment vertical="top"/>
    </xf>
    <xf numFmtId="184" fontId="7" fillId="0" borderId="16" xfId="0" applyNumberFormat="1" applyFont="1" applyBorder="1">
      <alignment vertical="top"/>
    </xf>
    <xf numFmtId="184" fontId="7" fillId="0" borderId="16" xfId="0" applyNumberFormat="1" applyFont="1" applyFill="1" applyBorder="1">
      <alignment vertical="top"/>
    </xf>
    <xf numFmtId="180" fontId="12" fillId="0" borderId="0" xfId="21" applyFont="1" applyBorder="1">
      <alignment vertical="top"/>
    </xf>
    <xf numFmtId="186" fontId="12" fillId="0" borderId="0" xfId="21" applyNumberFormat="1" applyFont="1" applyBorder="1">
      <alignment vertical="top"/>
    </xf>
    <xf numFmtId="186" fontId="9" fillId="3" borderId="0" xfId="21" applyNumberFormat="1" applyFont="1" applyFill="1" applyBorder="1">
      <alignment vertical="top"/>
    </xf>
    <xf numFmtId="186" fontId="7" fillId="0" borderId="16" xfId="21" applyNumberFormat="1" applyFont="1" applyBorder="1">
      <alignment vertical="top"/>
    </xf>
    <xf numFmtId="188" fontId="35" fillId="0" borderId="0" xfId="21" applyNumberFormat="1" applyFont="1" applyBorder="1">
      <alignment vertical="top"/>
    </xf>
    <xf numFmtId="181" fontId="31" fillId="0" borderId="0" xfId="19" applyNumberFormat="1" applyFont="1" applyBorder="1">
      <alignment vertical="top"/>
    </xf>
    <xf numFmtId="181" fontId="9" fillId="0" borderId="0" xfId="19" applyNumberFormat="1" applyFont="1" applyBorder="1">
      <alignment vertical="top"/>
    </xf>
    <xf numFmtId="181" fontId="31" fillId="0" borderId="0" xfId="0" applyNumberFormat="1" applyFont="1" applyBorder="1">
      <alignment vertical="top"/>
    </xf>
    <xf numFmtId="178" fontId="4" fillId="0" borderId="0" xfId="14" applyFont="1" applyFill="1" applyBorder="1">
      <alignment vertical="top"/>
    </xf>
    <xf numFmtId="189" fontId="9" fillId="0" borderId="0" xfId="1" applyNumberFormat="1" applyFont="1" applyBorder="1"/>
    <xf numFmtId="181" fontId="9" fillId="0" borderId="0" xfId="0" applyNumberFormat="1" applyFont="1">
      <alignment vertical="top"/>
    </xf>
    <xf numFmtId="188" fontId="31" fillId="0" borderId="0" xfId="16" applyNumberFormat="1" applyFont="1" applyFill="1" applyBorder="1">
      <alignment vertical="top"/>
    </xf>
    <xf numFmtId="184" fontId="31" fillId="0" borderId="16" xfId="0" applyNumberFormat="1" applyFont="1" applyFill="1" applyBorder="1">
      <alignment vertical="top"/>
    </xf>
    <xf numFmtId="182" fontId="4" fillId="0" borderId="0" xfId="2" applyFont="1">
      <alignment vertical="top"/>
    </xf>
    <xf numFmtId="182" fontId="12" fillId="0" borderId="0" xfId="2" applyFont="1" applyFill="1" applyBorder="1">
      <alignment vertical="top"/>
    </xf>
    <xf numFmtId="174" fontId="4" fillId="0" borderId="0" xfId="0" applyFont="1" applyBorder="1" applyProtection="1">
      <alignment vertical="top"/>
      <protection locked="0"/>
    </xf>
    <xf numFmtId="174" fontId="12" fillId="0" borderId="0" xfId="0" applyFont="1" applyBorder="1" applyProtection="1">
      <alignment vertical="top"/>
      <protection locked="0"/>
    </xf>
    <xf numFmtId="174" fontId="31" fillId="8" borderId="0" xfId="0" applyFont="1" applyFill="1">
      <alignment vertical="top"/>
    </xf>
    <xf numFmtId="174" fontId="35" fillId="0" borderId="0" xfId="0" applyNumberFormat="1" applyFont="1" applyBorder="1">
      <alignment vertical="top"/>
    </xf>
    <xf numFmtId="182" fontId="9" fillId="0" borderId="0" xfId="2" applyFont="1" applyBorder="1">
      <alignment vertical="top"/>
    </xf>
    <xf numFmtId="182" fontId="22" fillId="0" borderId="0" xfId="2" applyFont="1" applyBorder="1">
      <alignment vertical="top"/>
    </xf>
    <xf numFmtId="182" fontId="9" fillId="0" borderId="0" xfId="2" applyFont="1" applyFill="1" applyBorder="1">
      <alignment vertical="top"/>
    </xf>
    <xf numFmtId="174" fontId="4" fillId="0" borderId="0" xfId="0" applyFont="1" applyBorder="1" applyAlignment="1" applyProtection="1">
      <alignment horizontal="left"/>
      <protection locked="0"/>
    </xf>
    <xf numFmtId="186" fontId="0" fillId="0" borderId="0" xfId="21" applyNumberFormat="1" applyFont="1">
      <alignment vertical="top"/>
    </xf>
    <xf numFmtId="186" fontId="31" fillId="0" borderId="0" xfId="21" applyNumberFormat="1" applyFont="1">
      <alignment vertical="top"/>
    </xf>
    <xf numFmtId="186" fontId="12" fillId="0" borderId="0" xfId="21" applyNumberFormat="1" applyFont="1">
      <alignment vertical="top"/>
    </xf>
    <xf numFmtId="186" fontId="7" fillId="0" borderId="16" xfId="21" applyNumberFormat="1" applyFont="1" applyFill="1" applyBorder="1">
      <alignment vertical="top"/>
    </xf>
    <xf numFmtId="184" fontId="34" fillId="0" borderId="0" xfId="19" applyNumberFormat="1" applyFont="1" applyBorder="1">
      <alignment vertical="top"/>
    </xf>
    <xf numFmtId="184" fontId="22" fillId="3" borderId="0" xfId="19" applyNumberFormat="1" applyFont="1" applyFill="1" applyBorder="1">
      <alignment vertical="top"/>
    </xf>
    <xf numFmtId="186" fontId="9" fillId="0" borderId="15" xfId="21" applyNumberFormat="1" applyFont="1" applyBorder="1">
      <alignment vertical="top"/>
    </xf>
    <xf numFmtId="186" fontId="9" fillId="3" borderId="15" xfId="21" applyNumberFormat="1" applyFont="1" applyFill="1" applyBorder="1">
      <alignment vertical="top"/>
    </xf>
    <xf numFmtId="186" fontId="9" fillId="0" borderId="15" xfId="21" applyNumberFormat="1" applyFont="1" applyFill="1" applyBorder="1">
      <alignment vertical="top"/>
    </xf>
    <xf numFmtId="186" fontId="9" fillId="0" borderId="17" xfId="21" applyNumberFormat="1" applyFont="1" applyBorder="1">
      <alignment vertical="top"/>
    </xf>
    <xf numFmtId="186" fontId="9" fillId="3" borderId="17" xfId="21" applyNumberFormat="1" applyFont="1" applyFill="1" applyBorder="1">
      <alignment vertical="top"/>
    </xf>
    <xf numFmtId="186" fontId="9" fillId="8" borderId="17" xfId="21" applyNumberFormat="1" applyFont="1" applyFill="1" applyBorder="1">
      <alignment vertical="top"/>
    </xf>
    <xf numFmtId="184" fontId="4" fillId="8" borderId="0" xfId="19" applyNumberFormat="1" applyFont="1" applyFill="1" applyBorder="1">
      <alignment vertical="top"/>
    </xf>
    <xf numFmtId="186" fontId="22" fillId="0" borderId="0" xfId="21" applyNumberFormat="1" applyFont="1" applyBorder="1">
      <alignment vertical="top"/>
    </xf>
    <xf numFmtId="184" fontId="12" fillId="0" borderId="17" xfId="19" applyNumberFormat="1" applyFont="1" applyBorder="1">
      <alignment vertical="top"/>
    </xf>
    <xf numFmtId="184" fontId="9" fillId="0" borderId="15" xfId="19" applyNumberFormat="1" applyFont="1" applyFill="1" applyBorder="1">
      <alignment vertical="top"/>
    </xf>
    <xf numFmtId="174" fontId="4" fillId="0" borderId="0" xfId="0" applyFont="1" applyBorder="1">
      <alignment vertical="top"/>
    </xf>
    <xf numFmtId="164" fontId="22" fillId="0" borderId="0" xfId="0" applyNumberFormat="1" applyFont="1" applyBorder="1" applyAlignment="1">
      <alignment horizontal="left" vertical="top"/>
    </xf>
    <xf numFmtId="174" fontId="9" fillId="0" borderId="0" xfId="0" applyFont="1" applyBorder="1" applyAlignment="1">
      <alignment horizontal="left" vertical="top"/>
    </xf>
    <xf numFmtId="184" fontId="31" fillId="3" borderId="16" xfId="0" applyNumberFormat="1" applyFont="1" applyFill="1" applyBorder="1">
      <alignment vertical="top"/>
    </xf>
    <xf numFmtId="184" fontId="31" fillId="0" borderId="16" xfId="0" applyNumberFormat="1" applyFont="1" applyBorder="1">
      <alignment vertical="top"/>
    </xf>
    <xf numFmtId="174" fontId="35" fillId="0" borderId="0" xfId="24" applyFont="1" applyFill="1">
      <alignment vertical="top"/>
    </xf>
    <xf numFmtId="174" fontId="41" fillId="0" borderId="0" xfId="24" applyFont="1" applyFill="1">
      <alignment vertical="top"/>
    </xf>
    <xf numFmtId="174" fontId="7" fillId="8" borderId="0" xfId="0" applyFont="1" applyFill="1" applyBorder="1">
      <alignment vertical="top"/>
    </xf>
    <xf numFmtId="182" fontId="31" fillId="0" borderId="0" xfId="0" applyNumberFormat="1" applyFont="1" applyFill="1" applyBorder="1">
      <alignment vertical="top"/>
    </xf>
    <xf numFmtId="174" fontId="4" fillId="0" borderId="0" xfId="0" applyFont="1" applyFill="1" applyBorder="1">
      <alignment vertical="top"/>
    </xf>
    <xf numFmtId="184" fontId="4" fillId="0" borderId="0" xfId="0" applyNumberFormat="1" applyFont="1" applyFill="1" applyBorder="1">
      <alignment vertical="top"/>
    </xf>
    <xf numFmtId="167" fontId="9" fillId="0" borderId="0" xfId="1" applyNumberFormat="1" applyFont="1" applyFill="1" applyBorder="1"/>
    <xf numFmtId="178" fontId="31" fillId="0" borderId="0" xfId="14" applyNumberFormat="1" applyFont="1" applyFill="1" applyBorder="1">
      <alignment vertical="top"/>
    </xf>
    <xf numFmtId="176" fontId="13" fillId="0" borderId="0" xfId="19" applyFont="1">
      <alignment vertical="top"/>
    </xf>
    <xf numFmtId="174" fontId="4" fillId="0" borderId="0" xfId="0" applyFont="1" applyBorder="1" applyAlignment="1">
      <alignment horizontal="left" vertical="top"/>
    </xf>
    <xf numFmtId="167" fontId="4" fillId="0" borderId="0" xfId="0" applyNumberFormat="1" applyFont="1" applyBorder="1">
      <alignment vertical="top"/>
    </xf>
    <xf numFmtId="167" fontId="4" fillId="0" borderId="0" xfId="1" applyNumberFormat="1" applyFont="1" applyFill="1" applyBorder="1" applyAlignment="1">
      <alignment horizontal="center" vertical="center"/>
    </xf>
    <xf numFmtId="180" fontId="7" fillId="0" borderId="0" xfId="21" applyFont="1" applyFill="1" applyBorder="1">
      <alignment vertical="top"/>
    </xf>
    <xf numFmtId="174" fontId="4" fillId="0" borderId="0" xfId="0" applyFont="1">
      <alignment vertical="top"/>
    </xf>
    <xf numFmtId="182" fontId="9" fillId="0" borderId="0" xfId="2" applyFont="1">
      <alignment vertical="top"/>
    </xf>
    <xf numFmtId="180" fontId="9" fillId="8" borderId="0" xfId="21" applyFont="1" applyFill="1" applyBorder="1">
      <alignment vertical="top"/>
    </xf>
    <xf numFmtId="174" fontId="4" fillId="8" borderId="0" xfId="0" applyFont="1" applyFill="1">
      <alignment vertical="top"/>
    </xf>
    <xf numFmtId="164" fontId="8" fillId="8" borderId="0" xfId="0" applyNumberFormat="1" applyFont="1" applyFill="1" applyBorder="1">
      <alignment vertical="top"/>
    </xf>
    <xf numFmtId="174" fontId="31" fillId="15" borderId="0" xfId="0" applyFont="1" applyFill="1" applyBorder="1" applyAlignment="1">
      <alignment horizontal="left" vertical="top"/>
    </xf>
    <xf numFmtId="164" fontId="31" fillId="15" borderId="0" xfId="0" applyNumberFormat="1" applyFont="1" applyFill="1" applyBorder="1">
      <alignment vertical="top"/>
    </xf>
    <xf numFmtId="176" fontId="9" fillId="15" borderId="0" xfId="19" applyNumberFormat="1" applyFont="1" applyFill="1" applyBorder="1">
      <alignment vertical="top"/>
    </xf>
    <xf numFmtId="186" fontId="31" fillId="0" borderId="0" xfId="1" applyNumberFormat="1" applyFont="1" applyFill="1" applyBorder="1"/>
    <xf numFmtId="174" fontId="21" fillId="0" borderId="0" xfId="9" applyFont="1" applyFill="1" applyBorder="1">
      <alignment vertical="top"/>
    </xf>
    <xf numFmtId="174" fontId="21" fillId="0" borderId="0" xfId="0" applyFont="1">
      <alignment vertical="top"/>
    </xf>
    <xf numFmtId="174" fontId="40" fillId="0" borderId="0" xfId="0" applyFont="1">
      <alignment vertical="top"/>
    </xf>
    <xf numFmtId="174" fontId="31" fillId="8" borderId="0" xfId="0" applyFont="1" applyFill="1" applyBorder="1">
      <alignment vertical="top"/>
    </xf>
    <xf numFmtId="182" fontId="31" fillId="0" borderId="0" xfId="2" applyFont="1" applyFill="1">
      <alignment vertical="top"/>
    </xf>
    <xf numFmtId="178" fontId="22" fillId="0" borderId="0" xfId="14" applyFont="1">
      <alignment vertical="top"/>
    </xf>
    <xf numFmtId="178" fontId="34" fillId="0" borderId="0" xfId="14" applyFont="1">
      <alignment vertical="top"/>
    </xf>
    <xf numFmtId="178" fontId="7" fillId="0" borderId="0" xfId="14" applyFont="1">
      <alignment vertical="top"/>
    </xf>
    <xf numFmtId="178" fontId="31" fillId="0" borderId="0" xfId="14" applyFont="1" applyFill="1" applyBorder="1" applyProtection="1">
      <alignment vertical="top"/>
      <protection locked="0"/>
    </xf>
    <xf numFmtId="178" fontId="12" fillId="0" borderId="0" xfId="14" applyFont="1" applyBorder="1" applyProtection="1">
      <alignment vertical="top"/>
      <protection locked="0"/>
    </xf>
    <xf numFmtId="178" fontId="40" fillId="0" borderId="0" xfId="14" applyFont="1" applyFill="1">
      <alignment vertical="top"/>
    </xf>
    <xf numFmtId="178" fontId="7" fillId="8" borderId="0" xfId="14" applyFont="1" applyFill="1">
      <alignment vertical="top"/>
    </xf>
    <xf numFmtId="178" fontId="7" fillId="0" borderId="0" xfId="14" applyFont="1" applyFill="1">
      <alignment vertical="top"/>
    </xf>
    <xf numFmtId="178" fontId="40" fillId="0" borderId="0" xfId="14" applyFont="1">
      <alignment vertical="top"/>
    </xf>
    <xf numFmtId="174" fontId="4" fillId="0" borderId="5" xfId="27" applyFont="1" applyBorder="1">
      <alignment vertical="top"/>
    </xf>
    <xf numFmtId="174" fontId="53" fillId="0" borderId="26" xfId="27" applyNumberFormat="1" applyFont="1" applyBorder="1">
      <alignment vertical="top"/>
    </xf>
    <xf numFmtId="174" fontId="63" fillId="0" borderId="0" xfId="27" applyFont="1">
      <alignment vertical="top"/>
    </xf>
    <xf numFmtId="174" fontId="22" fillId="0" borderId="0" xfId="27" applyFont="1" applyFill="1">
      <alignment vertical="top"/>
    </xf>
    <xf numFmtId="182" fontId="40" fillId="0" borderId="0" xfId="2" applyFont="1" applyFill="1" applyBorder="1">
      <alignment vertical="top"/>
    </xf>
    <xf numFmtId="184" fontId="9" fillId="0" borderId="17" xfId="0" applyNumberFormat="1" applyFont="1" applyFill="1" applyBorder="1">
      <alignment vertical="top"/>
    </xf>
    <xf numFmtId="171" fontId="22" fillId="3" borderId="0" xfId="0" applyNumberFormat="1" applyFont="1" applyFill="1" applyBorder="1">
      <alignment vertical="top"/>
    </xf>
    <xf numFmtId="180" fontId="23" fillId="3" borderId="0" xfId="21" applyFont="1" applyFill="1" applyBorder="1">
      <alignment vertical="top"/>
    </xf>
    <xf numFmtId="180" fontId="4" fillId="3" borderId="0" xfId="21" applyFont="1" applyFill="1" applyBorder="1">
      <alignment vertical="top"/>
    </xf>
    <xf numFmtId="174" fontId="64" fillId="0" borderId="0" xfId="0" applyNumberFormat="1" applyFont="1">
      <alignment vertical="top"/>
    </xf>
    <xf numFmtId="186" fontId="64" fillId="0" borderId="0" xfId="0" applyNumberFormat="1" applyFont="1">
      <alignment vertical="top"/>
    </xf>
    <xf numFmtId="164" fontId="9" fillId="8" borderId="0" xfId="1" applyFont="1" applyFill="1" applyBorder="1"/>
    <xf numFmtId="174" fontId="12" fillId="3" borderId="0" xfId="0" applyFont="1" applyFill="1" applyBorder="1" applyProtection="1">
      <alignment vertical="top"/>
      <protection locked="0"/>
    </xf>
    <xf numFmtId="168" fontId="9" fillId="0" borderId="0" xfId="0" applyNumberFormat="1" applyFont="1" applyFill="1" applyBorder="1">
      <alignment vertical="top"/>
    </xf>
    <xf numFmtId="184" fontId="8" fillId="0" borderId="0" xfId="0" applyNumberFormat="1" applyFont="1" applyFill="1" applyBorder="1">
      <alignment vertical="top"/>
    </xf>
    <xf numFmtId="174" fontId="9" fillId="0" borderId="0" xfId="0" applyFont="1" applyFill="1" applyBorder="1" applyAlignment="1">
      <alignment horizontal="left" vertical="center"/>
    </xf>
    <xf numFmtId="164" fontId="9" fillId="15" borderId="0" xfId="0" applyNumberFormat="1" applyFont="1" applyFill="1" applyBorder="1">
      <alignment vertical="top"/>
    </xf>
    <xf numFmtId="184" fontId="32" fillId="0" borderId="0" xfId="0" applyNumberFormat="1" applyFont="1" applyBorder="1">
      <alignment vertical="top"/>
    </xf>
    <xf numFmtId="174" fontId="31" fillId="0" borderId="0" xfId="0" applyFont="1" applyFill="1" applyBorder="1" applyAlignment="1" applyProtection="1">
      <alignment horizontal="left" vertical="center" wrapText="1"/>
      <protection locked="0"/>
    </xf>
    <xf numFmtId="186" fontId="31" fillId="0" borderId="0" xfId="21" applyNumberFormat="1" applyFont="1" applyFill="1" applyBorder="1" applyProtection="1">
      <alignment vertical="top"/>
      <protection locked="0"/>
    </xf>
    <xf numFmtId="180" fontId="31" fillId="0" borderId="16" xfId="21" applyFont="1" applyFill="1" applyBorder="1">
      <alignment vertical="top"/>
    </xf>
    <xf numFmtId="180" fontId="12" fillId="0" borderId="0" xfId="0" applyNumberFormat="1" applyFont="1" applyFill="1" applyBorder="1" applyAlignment="1">
      <alignment horizontal="left" vertical="center" wrapText="1"/>
    </xf>
    <xf numFmtId="180" fontId="12" fillId="0" borderId="0" xfId="21" applyFont="1" applyFill="1" applyBorder="1">
      <alignment vertical="top"/>
    </xf>
    <xf numFmtId="184" fontId="31" fillId="0" borderId="0" xfId="0" applyNumberFormat="1" applyFont="1" applyFill="1" applyBorder="1" applyProtection="1">
      <alignment vertical="top"/>
      <protection locked="0"/>
    </xf>
    <xf numFmtId="184" fontId="0" fillId="0" borderId="0" xfId="0" applyNumberFormat="1" applyFill="1" applyBorder="1">
      <alignment vertical="top"/>
    </xf>
    <xf numFmtId="184" fontId="22" fillId="0" borderId="0" xfId="0" applyNumberFormat="1" applyFont="1" applyBorder="1">
      <alignment vertical="top"/>
    </xf>
    <xf numFmtId="184" fontId="36" fillId="0" borderId="0" xfId="0" applyNumberFormat="1" applyFont="1" applyBorder="1">
      <alignment vertical="top"/>
    </xf>
    <xf numFmtId="184" fontId="16" fillId="0" borderId="0" xfId="0" applyNumberFormat="1" applyFont="1" applyFill="1" applyBorder="1">
      <alignment vertical="top"/>
    </xf>
    <xf numFmtId="175" fontId="31" fillId="0" borderId="0" xfId="0" applyNumberFormat="1" applyFont="1" applyFill="1" applyBorder="1" applyAlignment="1">
      <alignment horizontal="right" vertical="top"/>
    </xf>
    <xf numFmtId="175" fontId="31" fillId="0" borderId="0" xfId="0" applyNumberFormat="1" applyFont="1">
      <alignment vertical="top"/>
    </xf>
    <xf numFmtId="182" fontId="0" fillId="0" borderId="0" xfId="2" applyFont="1" applyFill="1">
      <alignment vertical="top"/>
    </xf>
    <xf numFmtId="174" fontId="65" fillId="0" borderId="0" xfId="0" applyFont="1" applyFill="1" applyBorder="1" applyProtection="1">
      <alignment vertical="top"/>
      <protection locked="0"/>
    </xf>
    <xf numFmtId="174" fontId="21" fillId="0" borderId="0" xfId="9" applyFont="1" applyFill="1" applyAlignment="1">
      <alignment horizontal="center" vertical="center"/>
    </xf>
    <xf numFmtId="174" fontId="65" fillId="0" borderId="0" xfId="0" applyFont="1" applyFill="1" applyBorder="1" applyAlignment="1" applyProtection="1">
      <alignment horizontal="right" vertical="center"/>
      <protection locked="0"/>
    </xf>
    <xf numFmtId="174" fontId="65" fillId="0" borderId="0" xfId="9" applyFont="1" applyFill="1">
      <alignment vertical="top"/>
    </xf>
    <xf numFmtId="177" fontId="66" fillId="0" borderId="0" xfId="9" applyNumberFormat="1" applyFont="1" applyFill="1">
      <alignment vertical="top"/>
    </xf>
    <xf numFmtId="174" fontId="21" fillId="0" borderId="0" xfId="14" applyNumberFormat="1" applyFont="1" applyFill="1">
      <alignment vertical="top"/>
    </xf>
    <xf numFmtId="178" fontId="21" fillId="0" borderId="0" xfId="9" applyNumberFormat="1" applyFont="1" applyFill="1">
      <alignment vertical="top"/>
    </xf>
    <xf numFmtId="174" fontId="65" fillId="0" borderId="0" xfId="9" applyFont="1" applyFill="1" applyAlignment="1">
      <alignment horizontal="right" vertical="top"/>
    </xf>
    <xf numFmtId="174" fontId="65" fillId="0" borderId="0" xfId="9" applyFont="1" applyFill="1" applyAlignment="1">
      <alignment horizontal="center" vertical="center"/>
    </xf>
    <xf numFmtId="177" fontId="66" fillId="0" borderId="0" xfId="9" applyNumberFormat="1" applyFont="1" applyFill="1" applyAlignment="1">
      <alignment horizontal="center" vertical="center"/>
    </xf>
    <xf numFmtId="174" fontId="65" fillId="0" borderId="0" xfId="0" applyFont="1" applyFill="1">
      <alignment vertical="top"/>
    </xf>
    <xf numFmtId="180" fontId="21" fillId="0" borderId="0" xfId="9" applyNumberFormat="1" applyFont="1" applyFill="1">
      <alignment vertical="top"/>
    </xf>
    <xf numFmtId="180" fontId="65" fillId="0" borderId="0" xfId="9" applyNumberFormat="1" applyFont="1" applyFill="1">
      <alignment vertical="top"/>
    </xf>
    <xf numFmtId="174" fontId="35" fillId="8" borderId="14" xfId="0" applyFont="1" applyFill="1" applyBorder="1">
      <alignment vertical="top"/>
    </xf>
    <xf numFmtId="174" fontId="31" fillId="17" borderId="0" xfId="9" applyFont="1" applyFill="1">
      <alignment vertical="top"/>
    </xf>
    <xf numFmtId="184" fontId="35" fillId="17" borderId="14" xfId="0" applyNumberFormat="1" applyFont="1" applyFill="1" applyBorder="1">
      <alignment vertical="top"/>
    </xf>
    <xf numFmtId="174" fontId="31" fillId="18" borderId="0" xfId="9" applyFont="1" applyFill="1">
      <alignment vertical="top"/>
    </xf>
    <xf numFmtId="174" fontId="35" fillId="18" borderId="14" xfId="0" applyFont="1" applyFill="1" applyBorder="1">
      <alignment vertical="top"/>
    </xf>
    <xf numFmtId="184" fontId="35" fillId="18" borderId="14" xfId="0" applyNumberFormat="1" applyFont="1" applyFill="1" applyBorder="1">
      <alignment vertical="top"/>
    </xf>
    <xf numFmtId="174" fontId="35" fillId="17" borderId="0" xfId="9" applyFont="1" applyFill="1">
      <alignment vertical="top"/>
    </xf>
    <xf numFmtId="174" fontId="41" fillId="17" borderId="0" xfId="9" applyFont="1" applyFill="1">
      <alignment vertical="top"/>
    </xf>
    <xf numFmtId="174" fontId="12" fillId="17" borderId="0" xfId="15" applyFont="1" applyFill="1" applyBorder="1">
      <alignment vertical="top"/>
    </xf>
    <xf numFmtId="186" fontId="31" fillId="17" borderId="14" xfId="21" applyNumberFormat="1" applyFont="1" applyFill="1" applyBorder="1">
      <alignment vertical="top"/>
    </xf>
    <xf numFmtId="184" fontId="31" fillId="17" borderId="14" xfId="0" applyNumberFormat="1" applyFont="1" applyFill="1" applyBorder="1">
      <alignment vertical="top"/>
    </xf>
    <xf numFmtId="174" fontId="31" fillId="17" borderId="14" xfId="0" applyFont="1" applyFill="1" applyBorder="1">
      <alignment vertical="top"/>
    </xf>
    <xf numFmtId="184" fontId="12" fillId="17" borderId="0" xfId="15" applyNumberFormat="1" applyFont="1" applyFill="1" applyBorder="1">
      <alignment vertical="top"/>
    </xf>
    <xf numFmtId="174" fontId="22" fillId="0" borderId="0" xfId="9" applyFont="1" applyBorder="1">
      <alignment vertical="top"/>
    </xf>
    <xf numFmtId="177" fontId="34" fillId="0" borderId="0" xfId="9" applyNumberFormat="1" applyFont="1" applyBorder="1">
      <alignment vertical="top"/>
    </xf>
    <xf numFmtId="174" fontId="35" fillId="0" borderId="1" xfId="9" applyFont="1" applyBorder="1" applyAlignment="1">
      <alignment horizontal="center" vertical="top"/>
    </xf>
    <xf numFmtId="186" fontId="0" fillId="0" borderId="0" xfId="21" applyNumberFormat="1" applyFont="1" applyFill="1" applyBorder="1">
      <alignment vertical="top"/>
    </xf>
    <xf numFmtId="184" fontId="9" fillId="0" borderId="17" xfId="0" applyNumberFormat="1" applyFont="1" applyBorder="1">
      <alignment vertical="top"/>
    </xf>
    <xf numFmtId="184" fontId="9" fillId="8" borderId="17" xfId="0" applyNumberFormat="1" applyFont="1" applyFill="1" applyBorder="1">
      <alignment vertical="top"/>
    </xf>
    <xf numFmtId="174" fontId="3" fillId="8" borderId="0" xfId="9" applyFont="1" applyFill="1">
      <alignment vertical="top"/>
    </xf>
    <xf numFmtId="164" fontId="9" fillId="0" borderId="0" xfId="0" applyNumberFormat="1" applyFont="1" applyFill="1" applyBorder="1" applyAlignment="1">
      <alignment horizontal="left" vertical="center"/>
    </xf>
    <xf numFmtId="164" fontId="9" fillId="0" borderId="0" xfId="0" applyNumberFormat="1" applyFont="1" applyFill="1" applyBorder="1" applyAlignment="1" applyProtection="1">
      <alignment horizontal="left" vertical="center" wrapText="1"/>
      <protection locked="0"/>
    </xf>
    <xf numFmtId="174" fontId="3" fillId="0" borderId="5" xfId="27" applyFont="1" applyBorder="1">
      <alignment vertical="top"/>
    </xf>
    <xf numFmtId="178" fontId="7" fillId="0" borderId="0" xfId="14" applyFont="1" applyFill="1" applyBorder="1">
      <alignment vertical="top"/>
    </xf>
    <xf numFmtId="184" fontId="35" fillId="0" borderId="0" xfId="0" applyNumberFormat="1" applyFont="1">
      <alignment vertical="top"/>
    </xf>
    <xf numFmtId="184" fontId="62" fillId="0" borderId="0" xfId="0" applyNumberFormat="1" applyFont="1">
      <alignment vertical="top"/>
    </xf>
    <xf numFmtId="0" fontId="41" fillId="0" borderId="0" xfId="33" applyFont="1" applyAlignment="1">
      <alignment vertical="top"/>
    </xf>
    <xf numFmtId="174" fontId="37" fillId="20" borderId="32" xfId="34" applyFont="1" applyFill="1" applyBorder="1" applyAlignment="1">
      <alignment horizontal="left" vertical="top"/>
    </xf>
    <xf numFmtId="174" fontId="37" fillId="20" borderId="32" xfId="35" applyFont="1" applyFill="1" applyBorder="1">
      <alignment vertical="top"/>
    </xf>
    <xf numFmtId="174" fontId="37" fillId="0" borderId="0" xfId="34" applyFont="1" applyFill="1" applyBorder="1" applyAlignment="1">
      <alignment horizontal="left" vertical="top"/>
    </xf>
    <xf numFmtId="0" fontId="31" fillId="0" borderId="0" xfId="33" applyFont="1" applyAlignment="1">
      <alignment vertical="top"/>
    </xf>
    <xf numFmtId="0" fontId="68" fillId="21" borderId="33" xfId="34" applyNumberFormat="1" applyFont="1" applyFill="1" applyBorder="1" applyAlignment="1">
      <alignment horizontal="center" vertical="center"/>
    </xf>
    <xf numFmtId="0" fontId="68" fillId="21" borderId="34" xfId="34" applyNumberFormat="1" applyFont="1" applyFill="1" applyBorder="1" applyAlignment="1">
      <alignment horizontal="left" vertical="center"/>
    </xf>
    <xf numFmtId="174" fontId="68" fillId="21" borderId="34" xfId="35" applyFont="1" applyFill="1" applyBorder="1">
      <alignment vertical="top"/>
    </xf>
    <xf numFmtId="0" fontId="68" fillId="21" borderId="35" xfId="34" applyNumberFormat="1" applyFont="1" applyFill="1" applyBorder="1" applyAlignment="1">
      <alignment horizontal="left" vertical="center"/>
    </xf>
    <xf numFmtId="174" fontId="35" fillId="0" borderId="0" xfId="33" applyNumberFormat="1" applyFont="1" applyAlignment="1">
      <alignment vertical="top"/>
    </xf>
    <xf numFmtId="174" fontId="35" fillId="0" borderId="36" xfId="33" applyNumberFormat="1" applyFont="1" applyBorder="1" applyAlignment="1">
      <alignment vertical="top"/>
    </xf>
    <xf numFmtId="0" fontId="31" fillId="0" borderId="0" xfId="33" applyFont="1" applyAlignment="1">
      <alignment horizontal="right" vertical="top" wrapText="1"/>
    </xf>
    <xf numFmtId="0" fontId="31" fillId="0" borderId="0" xfId="33" applyFont="1" applyAlignment="1">
      <alignment vertical="top" wrapText="1"/>
    </xf>
    <xf numFmtId="174" fontId="31" fillId="0" borderId="0" xfId="35" applyFont="1">
      <alignment vertical="top"/>
    </xf>
    <xf numFmtId="0" fontId="31" fillId="0" borderId="37" xfId="33" applyFont="1" applyBorder="1" applyAlignment="1">
      <alignment vertical="top" wrapText="1"/>
    </xf>
    <xf numFmtId="0" fontId="41" fillId="0" borderId="36" xfId="33" applyFont="1" applyBorder="1" applyAlignment="1">
      <alignment vertical="top"/>
    </xf>
    <xf numFmtId="174" fontId="37" fillId="0" borderId="37" xfId="34" applyFont="1" applyFill="1" applyBorder="1" applyAlignment="1">
      <alignment horizontal="left" vertical="top"/>
    </xf>
    <xf numFmtId="0" fontId="31" fillId="0" borderId="38" xfId="33" applyFont="1" applyBorder="1" applyAlignment="1">
      <alignment vertical="top" wrapText="1"/>
    </xf>
    <xf numFmtId="0" fontId="31" fillId="0" borderId="39" xfId="33" applyFont="1" applyBorder="1" applyAlignment="1">
      <alignment horizontal="left" vertical="top" wrapText="1"/>
    </xf>
    <xf numFmtId="174" fontId="32" fillId="0" borderId="39" xfId="35" applyFont="1" applyBorder="1">
      <alignment vertical="top"/>
    </xf>
    <xf numFmtId="0" fontId="31" fillId="0" borderId="39" xfId="33" applyFont="1" applyBorder="1" applyAlignment="1">
      <alignment vertical="top" wrapText="1"/>
    </xf>
    <xf numFmtId="0" fontId="31" fillId="0" borderId="40" xfId="33" applyFont="1" applyBorder="1" applyAlignment="1">
      <alignment vertical="top" wrapText="1"/>
    </xf>
    <xf numFmtId="0" fontId="31" fillId="0" borderId="36" xfId="33" applyFont="1" applyBorder="1" applyAlignment="1">
      <alignment vertical="top" wrapText="1"/>
    </xf>
    <xf numFmtId="2" fontId="31" fillId="8" borderId="41" xfId="33" applyNumberFormat="1" applyFont="1" applyFill="1" applyBorder="1" applyAlignment="1">
      <alignment vertical="top"/>
    </xf>
    <xf numFmtId="0" fontId="31" fillId="8" borderId="42" xfId="33" applyFont="1" applyFill="1" applyBorder="1" applyAlignment="1">
      <alignment vertical="top" wrapText="1"/>
    </xf>
    <xf numFmtId="174" fontId="31" fillId="8" borderId="42" xfId="35" applyFont="1" applyFill="1" applyBorder="1">
      <alignment vertical="top"/>
    </xf>
    <xf numFmtId="0" fontId="31" fillId="8" borderId="43" xfId="33" applyFont="1" applyFill="1" applyBorder="1" applyAlignment="1">
      <alignment vertical="top" wrapText="1"/>
    </xf>
    <xf numFmtId="0" fontId="31" fillId="0" borderId="44" xfId="33" applyFont="1" applyBorder="1" applyAlignment="1">
      <alignment vertical="top" wrapText="1"/>
    </xf>
    <xf numFmtId="0" fontId="31" fillId="0" borderId="45" xfId="33" applyFont="1" applyBorder="1" applyAlignment="1">
      <alignment vertical="top" wrapText="1"/>
    </xf>
    <xf numFmtId="2" fontId="31" fillId="0" borderId="45" xfId="33" applyNumberFormat="1" applyFont="1" applyBorder="1" applyAlignment="1">
      <alignment vertical="top"/>
    </xf>
    <xf numFmtId="174" fontId="31" fillId="0" borderId="45" xfId="35" applyFont="1" applyBorder="1">
      <alignment vertical="top"/>
    </xf>
    <xf numFmtId="0" fontId="31" fillId="0" borderId="46" xfId="33" applyFont="1" applyBorder="1" applyAlignment="1">
      <alignment vertical="top" wrapText="1"/>
    </xf>
    <xf numFmtId="0" fontId="68" fillId="22" borderId="33" xfId="34" applyNumberFormat="1" applyFont="1" applyFill="1" applyBorder="1" applyAlignment="1">
      <alignment horizontal="center" vertical="center"/>
    </xf>
    <xf numFmtId="0" fontId="68" fillId="22" borderId="34" xfId="34" applyNumberFormat="1" applyFont="1" applyFill="1" applyBorder="1" applyAlignment="1">
      <alignment horizontal="left" vertical="center"/>
    </xf>
    <xf numFmtId="174" fontId="68" fillId="22" borderId="34" xfId="35" applyFont="1" applyFill="1" applyBorder="1">
      <alignment vertical="top"/>
    </xf>
    <xf numFmtId="0" fontId="68" fillId="22" borderId="35" xfId="34" applyNumberFormat="1" applyFont="1" applyFill="1" applyBorder="1" applyAlignment="1">
      <alignment horizontal="left" vertical="center"/>
    </xf>
    <xf numFmtId="0" fontId="68" fillId="23" borderId="33" xfId="34" applyNumberFormat="1" applyFont="1" applyFill="1" applyBorder="1" applyAlignment="1">
      <alignment horizontal="center" vertical="center"/>
    </xf>
    <xf numFmtId="0" fontId="68" fillId="23" borderId="34" xfId="34" applyNumberFormat="1" applyFont="1" applyFill="1" applyBorder="1" applyAlignment="1">
      <alignment horizontal="left" vertical="center"/>
    </xf>
    <xf numFmtId="174" fontId="68" fillId="23" borderId="34" xfId="35" applyFont="1" applyFill="1" applyBorder="1">
      <alignment vertical="top"/>
    </xf>
    <xf numFmtId="0" fontId="68" fillId="23" borderId="35" xfId="34" applyNumberFormat="1" applyFont="1" applyFill="1" applyBorder="1" applyAlignment="1">
      <alignment horizontal="left" vertical="center"/>
    </xf>
    <xf numFmtId="0" fontId="68" fillId="4" borderId="33" xfId="34" applyNumberFormat="1" applyFont="1" applyFill="1" applyBorder="1" applyAlignment="1">
      <alignment horizontal="center" vertical="center"/>
    </xf>
    <xf numFmtId="0" fontId="68" fillId="4" borderId="34" xfId="34" applyNumberFormat="1" applyFont="1" applyFill="1" applyBorder="1" applyAlignment="1">
      <alignment horizontal="left" vertical="center"/>
    </xf>
    <xf numFmtId="174" fontId="68" fillId="4" borderId="34" xfId="35" applyFont="1" applyFill="1" applyBorder="1">
      <alignment vertical="top"/>
    </xf>
    <xf numFmtId="0" fontId="68" fillId="4" borderId="35" xfId="34" applyNumberFormat="1" applyFont="1" applyFill="1" applyBorder="1" applyAlignment="1">
      <alignment horizontal="left" vertical="center"/>
    </xf>
    <xf numFmtId="0" fontId="28" fillId="0" borderId="0" xfId="33" applyFont="1"/>
    <xf numFmtId="0" fontId="67" fillId="0" borderId="0" xfId="33" applyFont="1"/>
    <xf numFmtId="0" fontId="67" fillId="0" borderId="0" xfId="33" applyFont="1" applyAlignment="1">
      <alignment horizontal="right"/>
    </xf>
    <xf numFmtId="0" fontId="67" fillId="19" borderId="0" xfId="33" applyFont="1" applyFill="1"/>
    <xf numFmtId="0" fontId="69" fillId="0" borderId="0" xfId="33" applyFont="1"/>
    <xf numFmtId="174" fontId="2" fillId="0" borderId="0" xfId="0" applyFont="1" applyFill="1">
      <alignment vertical="top"/>
    </xf>
    <xf numFmtId="174" fontId="31" fillId="0" borderId="0" xfId="0" applyNumberFormat="1" applyFont="1" applyFill="1">
      <alignment vertical="top"/>
    </xf>
    <xf numFmtId="178" fontId="31" fillId="0" borderId="0" xfId="0" applyNumberFormat="1" applyFont="1" applyFill="1">
      <alignment vertical="top"/>
    </xf>
    <xf numFmtId="178" fontId="31" fillId="0" borderId="0" xfId="14" applyFont="1" applyFill="1">
      <alignment vertical="top"/>
    </xf>
    <xf numFmtId="178" fontId="31" fillId="0" borderId="0" xfId="2" applyNumberFormat="1" applyFont="1" applyFill="1" applyBorder="1">
      <alignment vertical="top"/>
    </xf>
    <xf numFmtId="184" fontId="7" fillId="0" borderId="0" xfId="19" applyNumberFormat="1" applyFont="1" applyFill="1" applyBorder="1">
      <alignment vertical="top"/>
    </xf>
    <xf numFmtId="174" fontId="21" fillId="0" borderId="0" xfId="0" applyFont="1" applyFill="1" applyBorder="1">
      <alignment vertical="top"/>
    </xf>
    <xf numFmtId="182" fontId="22" fillId="0" borderId="0" xfId="2" applyFont="1">
      <alignment vertical="top"/>
    </xf>
    <xf numFmtId="182" fontId="34" fillId="0" borderId="0" xfId="2" applyFont="1">
      <alignment vertical="top"/>
    </xf>
    <xf numFmtId="182" fontId="7" fillId="0" borderId="0" xfId="2" applyFont="1">
      <alignment vertical="top"/>
    </xf>
    <xf numFmtId="182" fontId="21" fillId="0" borderId="0" xfId="2" applyFont="1" applyFill="1" applyBorder="1">
      <alignment vertical="top"/>
    </xf>
    <xf numFmtId="182" fontId="40" fillId="0" borderId="0" xfId="2" applyFont="1" applyFill="1">
      <alignment vertical="top"/>
    </xf>
    <xf numFmtId="182" fontId="7" fillId="8" borderId="0" xfId="2" applyFont="1" applyFill="1">
      <alignment vertical="top"/>
    </xf>
    <xf numFmtId="182" fontId="7" fillId="0" borderId="0" xfId="2" applyFont="1" applyFill="1">
      <alignment vertical="top"/>
    </xf>
    <xf numFmtId="182" fontId="40" fillId="0" borderId="0" xfId="2" applyFont="1">
      <alignment vertical="top"/>
    </xf>
    <xf numFmtId="174" fontId="0" fillId="15" borderId="0" xfId="0" applyFill="1" applyBorder="1">
      <alignment vertical="top"/>
    </xf>
    <xf numFmtId="182" fontId="2" fillId="0" borderId="0" xfId="2" applyFont="1" applyBorder="1" applyProtection="1">
      <alignment vertical="top"/>
      <protection locked="0"/>
    </xf>
    <xf numFmtId="174" fontId="32" fillId="8" borderId="0" xfId="0" applyNumberFormat="1" applyFont="1" applyFill="1" applyBorder="1">
      <alignment vertical="top"/>
    </xf>
    <xf numFmtId="164" fontId="9" fillId="15" borderId="0" xfId="1" applyFont="1" applyFill="1" applyBorder="1"/>
    <xf numFmtId="174" fontId="31" fillId="15" borderId="0" xfId="0" applyNumberFormat="1" applyFont="1" applyFill="1" applyBorder="1">
      <alignment vertical="top"/>
    </xf>
    <xf numFmtId="174" fontId="31" fillId="15" borderId="0" xfId="1" applyNumberFormat="1" applyFont="1" applyFill="1" applyBorder="1"/>
    <xf numFmtId="164" fontId="31" fillId="15" borderId="0" xfId="1" applyFont="1" applyFill="1" applyBorder="1"/>
    <xf numFmtId="174" fontId="2" fillId="0" borderId="0" xfId="0" applyFont="1" applyFill="1" applyBorder="1" applyAlignment="1" applyProtection="1">
      <alignment horizontal="left" wrapText="1"/>
      <protection locked="0"/>
    </xf>
    <xf numFmtId="180" fontId="31" fillId="0" borderId="0" xfId="0" applyNumberFormat="1" applyFont="1" applyBorder="1">
      <alignment vertical="top"/>
    </xf>
    <xf numFmtId="174" fontId="31" fillId="0" borderId="0" xfId="0" applyNumberFormat="1" applyFont="1" applyBorder="1" applyAlignment="1">
      <alignment wrapText="1"/>
    </xf>
    <xf numFmtId="164" fontId="31" fillId="0" borderId="0" xfId="1" applyNumberFormat="1" applyFont="1" applyFill="1" applyBorder="1" applyAlignment="1" applyProtection="1">
      <alignment horizontal="left"/>
      <protection locked="0"/>
    </xf>
    <xf numFmtId="180" fontId="7" fillId="15" borderId="0" xfId="21" applyFont="1" applyFill="1" applyBorder="1">
      <alignment vertical="top"/>
    </xf>
    <xf numFmtId="174" fontId="7" fillId="15" borderId="0" xfId="0" applyFont="1" applyFill="1" applyBorder="1">
      <alignment vertical="top"/>
    </xf>
    <xf numFmtId="164" fontId="7" fillId="15" borderId="0" xfId="1" applyFont="1" applyFill="1" applyBorder="1"/>
    <xf numFmtId="184" fontId="12" fillId="15" borderId="0" xfId="0" applyNumberFormat="1" applyFont="1" applyFill="1" applyBorder="1">
      <alignment vertical="top"/>
    </xf>
    <xf numFmtId="174" fontId="22" fillId="15" borderId="0" xfId="0" applyFont="1" applyFill="1" applyBorder="1">
      <alignment vertical="top"/>
    </xf>
    <xf numFmtId="164" fontId="22" fillId="15" borderId="0" xfId="1" applyFont="1" applyFill="1" applyBorder="1"/>
    <xf numFmtId="164" fontId="22" fillId="15" borderId="0" xfId="0" applyNumberFormat="1" applyFont="1" applyFill="1" applyBorder="1">
      <alignment vertical="top"/>
    </xf>
    <xf numFmtId="184" fontId="7" fillId="15" borderId="0" xfId="0" applyNumberFormat="1" applyFont="1" applyFill="1" applyBorder="1">
      <alignment vertical="top"/>
    </xf>
    <xf numFmtId="184" fontId="7" fillId="15" borderId="0" xfId="19" applyNumberFormat="1" applyFont="1" applyFill="1" applyBorder="1">
      <alignment vertical="top"/>
    </xf>
    <xf numFmtId="184" fontId="12" fillId="15" borderId="0" xfId="19" applyNumberFormat="1" applyFont="1" applyFill="1" applyBorder="1">
      <alignment vertical="top"/>
    </xf>
    <xf numFmtId="184" fontId="3" fillId="15" borderId="0" xfId="0" applyNumberFormat="1" applyFont="1" applyFill="1" applyBorder="1">
      <alignment vertical="top"/>
    </xf>
    <xf numFmtId="184" fontId="9" fillId="15" borderId="0" xfId="19" applyNumberFormat="1" applyFont="1" applyFill="1" applyBorder="1">
      <alignment vertical="top"/>
    </xf>
    <xf numFmtId="164" fontId="9" fillId="15" borderId="0" xfId="0" applyNumberFormat="1" applyFont="1" applyFill="1" applyBorder="1" applyAlignment="1" applyProtection="1">
      <alignment horizontal="left" vertical="center" wrapText="1"/>
      <protection locked="0"/>
    </xf>
    <xf numFmtId="186" fontId="35" fillId="0" borderId="0" xfId="21" applyNumberFormat="1" applyFont="1" applyFill="1" applyBorder="1" applyProtection="1">
      <alignment vertical="top"/>
      <protection locked="0"/>
    </xf>
    <xf numFmtId="184" fontId="22" fillId="0" borderId="0" xfId="0" applyNumberFormat="1" applyFont="1" applyFill="1" applyBorder="1">
      <alignment vertical="top"/>
    </xf>
    <xf numFmtId="184" fontId="22" fillId="0" borderId="16" xfId="0" applyNumberFormat="1" applyFont="1" applyFill="1" applyBorder="1">
      <alignment vertical="top"/>
    </xf>
    <xf numFmtId="174" fontId="22" fillId="0" borderId="16" xfId="0" applyFont="1" applyFill="1" applyBorder="1">
      <alignment vertical="top"/>
    </xf>
    <xf numFmtId="184" fontId="35" fillId="0" borderId="16" xfId="0" applyNumberFormat="1" applyFont="1" applyFill="1" applyBorder="1">
      <alignment vertical="top"/>
    </xf>
    <xf numFmtId="174" fontId="38" fillId="0" borderId="0" xfId="9" applyFont="1">
      <alignment vertical="top"/>
    </xf>
    <xf numFmtId="174" fontId="45" fillId="0" borderId="0" xfId="9" applyFont="1" applyFill="1">
      <alignment vertical="top"/>
    </xf>
    <xf numFmtId="174" fontId="22" fillId="8" borderId="0" xfId="9" applyFont="1" applyFill="1">
      <alignment vertical="top"/>
    </xf>
    <xf numFmtId="174" fontId="45" fillId="0" borderId="0" xfId="9" applyFont="1">
      <alignment vertical="top"/>
    </xf>
    <xf numFmtId="177" fontId="38" fillId="0" borderId="0" xfId="9" applyNumberFormat="1" applyFont="1" applyFill="1">
      <alignment vertical="top"/>
    </xf>
    <xf numFmtId="182" fontId="35" fillId="0" borderId="14" xfId="2" applyFont="1" applyFill="1" applyBorder="1">
      <alignment vertical="top"/>
    </xf>
    <xf numFmtId="174" fontId="1" fillId="0" borderId="0" xfId="0" applyFont="1" applyBorder="1" applyAlignment="1" applyProtection="1">
      <alignment horizontal="left"/>
      <protection locked="0"/>
    </xf>
    <xf numFmtId="174" fontId="1" fillId="0" borderId="0" xfId="0" applyFont="1" applyFill="1" applyBorder="1" applyAlignment="1" applyProtection="1">
      <alignment horizontal="left"/>
      <protection locked="0"/>
    </xf>
    <xf numFmtId="174" fontId="21" fillId="0" borderId="0" xfId="0" applyFont="1" applyAlignment="1">
      <alignment vertical="top" wrapText="1"/>
    </xf>
    <xf numFmtId="174" fontId="1" fillId="0" borderId="0" xfId="0" applyFont="1" applyBorder="1">
      <alignment vertical="top"/>
    </xf>
    <xf numFmtId="174" fontId="1" fillId="15" borderId="0" xfId="0" applyFont="1" applyFill="1" applyBorder="1">
      <alignment vertical="top"/>
    </xf>
    <xf numFmtId="164" fontId="9" fillId="0" borderId="0" xfId="1" applyFont="1" applyBorder="1" applyAlignment="1">
      <alignment vertical="top"/>
    </xf>
    <xf numFmtId="176" fontId="9" fillId="0" borderId="0" xfId="0" applyNumberFormat="1" applyFont="1" applyBorder="1">
      <alignment vertical="top"/>
    </xf>
    <xf numFmtId="174" fontId="1" fillId="0" borderId="0" xfId="0" applyFont="1" applyFill="1" applyBorder="1">
      <alignment vertical="top"/>
    </xf>
    <xf numFmtId="180" fontId="31" fillId="0" borderId="0" xfId="21" applyFont="1" applyFill="1" applyBorder="1" applyAlignment="1">
      <alignment horizontal="right" vertical="top"/>
    </xf>
    <xf numFmtId="164" fontId="31" fillId="0" borderId="0" xfId="0" applyNumberFormat="1" applyFont="1" applyFill="1" applyBorder="1" applyAlignment="1">
      <alignment horizontal="right" vertical="top"/>
    </xf>
    <xf numFmtId="174" fontId="31" fillId="0" borderId="0" xfId="0" applyFont="1" applyFill="1" applyBorder="1" applyAlignment="1">
      <alignment horizontal="right" vertical="top"/>
    </xf>
    <xf numFmtId="186" fontId="31" fillId="0" borderId="0" xfId="21" applyNumberFormat="1" applyFont="1" applyFill="1" applyBorder="1" applyAlignment="1">
      <alignment horizontal="right" vertical="top"/>
    </xf>
    <xf numFmtId="180" fontId="31" fillId="15" borderId="0" xfId="21" applyFont="1" applyFill="1" applyBorder="1" applyAlignment="1">
      <alignment horizontal="right" vertical="top"/>
    </xf>
    <xf numFmtId="186" fontId="31" fillId="15" borderId="0" xfId="21" applyNumberFormat="1" applyFont="1" applyFill="1" applyBorder="1" applyAlignment="1">
      <alignment horizontal="right" vertical="top"/>
    </xf>
    <xf numFmtId="186" fontId="1" fillId="0" borderId="0" xfId="21" applyNumberFormat="1" applyFont="1" applyFill="1" applyBorder="1">
      <alignment vertical="top"/>
    </xf>
    <xf numFmtId="184" fontId="7" fillId="0" borderId="0" xfId="9" applyNumberFormat="1" applyFont="1">
      <alignment vertical="top"/>
    </xf>
    <xf numFmtId="174" fontId="31" fillId="0" borderId="0" xfId="0" applyFont="1" applyFill="1" applyBorder="1" applyAlignment="1" applyProtection="1">
      <alignment horizontal="left"/>
      <protection locked="0"/>
    </xf>
    <xf numFmtId="43" fontId="1" fillId="0" borderId="0" xfId="0" applyNumberFormat="1" applyFont="1" applyFill="1" applyBorder="1">
      <alignment vertical="top"/>
    </xf>
    <xf numFmtId="174" fontId="1" fillId="0" borderId="0" xfId="0" applyFont="1">
      <alignment vertical="top"/>
    </xf>
    <xf numFmtId="184" fontId="31" fillId="0" borderId="0" xfId="0" applyNumberFormat="1" applyFont="1" applyFill="1">
      <alignment vertical="top"/>
    </xf>
    <xf numFmtId="182" fontId="31" fillId="0" borderId="0" xfId="2" applyNumberFormat="1" applyFont="1" applyFill="1">
      <alignment vertical="top"/>
    </xf>
    <xf numFmtId="164" fontId="31" fillId="0" borderId="0" xfId="1" applyFont="1" applyFill="1" applyBorder="1" applyAlignment="1">
      <alignment vertical="top"/>
    </xf>
    <xf numFmtId="174" fontId="1" fillId="0" borderId="0" xfId="9" applyFont="1">
      <alignment vertical="top"/>
    </xf>
    <xf numFmtId="2" fontId="31" fillId="0" borderId="14" xfId="2" applyNumberFormat="1" applyFont="1" applyFill="1" applyBorder="1">
      <alignment vertical="top"/>
    </xf>
    <xf numFmtId="2" fontId="31" fillId="0" borderId="14" xfId="2" applyNumberFormat="1" applyFont="1" applyFill="1" applyBorder="1" applyAlignment="1">
      <alignment horizontal="right" vertical="top"/>
    </xf>
    <xf numFmtId="191" fontId="31" fillId="0" borderId="0" xfId="2" applyNumberFormat="1" applyFont="1" applyFill="1" applyBorder="1">
      <alignment vertical="top"/>
    </xf>
    <xf numFmtId="184" fontId="9" fillId="0" borderId="0" xfId="0" applyNumberFormat="1" applyFont="1">
      <alignment vertical="top"/>
    </xf>
    <xf numFmtId="186" fontId="35" fillId="0" borderId="28" xfId="21" applyNumberFormat="1" applyFont="1" applyFill="1" applyBorder="1">
      <alignment vertical="top"/>
    </xf>
    <xf numFmtId="184" fontId="40" fillId="0" borderId="0" xfId="9" applyNumberFormat="1" applyFont="1" applyFill="1" applyBorder="1">
      <alignment vertical="top"/>
    </xf>
    <xf numFmtId="184" fontId="35" fillId="0" borderId="14" xfId="0" applyNumberFormat="1" applyFont="1" applyFill="1" applyBorder="1">
      <alignment vertical="top"/>
    </xf>
    <xf numFmtId="174" fontId="1" fillId="3" borderId="0" xfId="0" applyFont="1" applyFill="1" applyBorder="1">
      <alignment vertical="top"/>
    </xf>
    <xf numFmtId="184" fontId="1" fillId="3" borderId="0" xfId="19" applyNumberFormat="1" applyFont="1" applyFill="1" applyBorder="1">
      <alignment vertical="top"/>
    </xf>
    <xf numFmtId="176" fontId="7" fillId="0" borderId="0" xfId="9" applyNumberFormat="1" applyFont="1">
      <alignment vertical="top"/>
    </xf>
    <xf numFmtId="2" fontId="40" fillId="0" borderId="0" xfId="14" applyNumberFormat="1" applyFont="1" applyFill="1" applyBorder="1">
      <alignment vertical="top"/>
    </xf>
    <xf numFmtId="174" fontId="7" fillId="0" borderId="0" xfId="0" applyFont="1" applyFill="1" applyBorder="1" applyAlignment="1"/>
    <xf numFmtId="182" fontId="12" fillId="5" borderId="14" xfId="2" applyNumberFormat="1" applyFont="1" applyFill="1" applyBorder="1">
      <alignment vertical="top"/>
    </xf>
    <xf numFmtId="164" fontId="9" fillId="15" borderId="0" xfId="1" applyFont="1" applyFill="1" applyBorder="1" applyAlignment="1">
      <alignment vertical="top"/>
    </xf>
    <xf numFmtId="184" fontId="42" fillId="0" borderId="0" xfId="9" applyNumberFormat="1" applyFont="1">
      <alignment vertical="top"/>
    </xf>
    <xf numFmtId="174" fontId="1" fillId="0" borderId="0" xfId="0" applyFont="1" applyBorder="1" applyAlignment="1" applyProtection="1">
      <alignment horizontal="left" vertical="center" wrapText="1"/>
      <protection locked="0"/>
    </xf>
    <xf numFmtId="174" fontId="1" fillId="0" borderId="0" xfId="0" applyFont="1" applyBorder="1" applyAlignment="1">
      <alignment horizontal="left" vertical="center"/>
    </xf>
    <xf numFmtId="184" fontId="1" fillId="0" borderId="0" xfId="0" applyNumberFormat="1" applyFont="1" applyFill="1" applyBorder="1">
      <alignment vertical="top"/>
    </xf>
    <xf numFmtId="174" fontId="1" fillId="0" borderId="0" xfId="0" applyFont="1" applyFill="1" applyBorder="1" applyAlignment="1" applyProtection="1">
      <alignment horizontal="left" vertical="center" wrapText="1"/>
      <protection locked="0"/>
    </xf>
    <xf numFmtId="164" fontId="1" fillId="0" borderId="0" xfId="0" applyNumberFormat="1" applyFont="1" applyBorder="1">
      <alignment vertical="top"/>
    </xf>
    <xf numFmtId="174" fontId="1" fillId="0" borderId="0" xfId="0" applyFont="1" applyBorder="1" applyAlignment="1">
      <alignment wrapText="1"/>
    </xf>
    <xf numFmtId="190" fontId="31" fillId="0" borderId="0" xfId="0" applyNumberFormat="1" applyFont="1" applyFill="1" applyBorder="1">
      <alignment vertical="top"/>
    </xf>
    <xf numFmtId="190" fontId="40" fillId="0" borderId="0" xfId="9" applyNumberFormat="1" applyFont="1" applyFill="1" applyBorder="1">
      <alignment vertical="top"/>
    </xf>
    <xf numFmtId="195" fontId="40" fillId="0" borderId="0" xfId="2" applyNumberFormat="1" applyFont="1" applyFill="1" applyBorder="1">
      <alignment vertical="top"/>
    </xf>
    <xf numFmtId="196" fontId="40" fillId="0" borderId="0" xfId="14" applyNumberFormat="1" applyFont="1" applyFill="1" applyBorder="1">
      <alignment vertical="top"/>
    </xf>
    <xf numFmtId="174" fontId="1" fillId="0" borderId="0" xfId="9" applyFont="1" applyFill="1">
      <alignment vertical="top"/>
    </xf>
    <xf numFmtId="190" fontId="31" fillId="0" borderId="0" xfId="0" applyNumberFormat="1" applyFont="1" applyFill="1" applyBorder="1" applyAlignment="1">
      <alignment wrapText="1"/>
    </xf>
    <xf numFmtId="186" fontId="1" fillId="0" borderId="0" xfId="21" applyNumberFormat="1" applyFont="1" applyBorder="1">
      <alignment vertical="top"/>
    </xf>
    <xf numFmtId="174" fontId="70" fillId="24" borderId="1" xfId="0" applyFont="1" applyFill="1" applyBorder="1" applyAlignment="1">
      <alignment vertical="center"/>
    </xf>
    <xf numFmtId="193" fontId="71" fillId="24" borderId="1" xfId="0" applyNumberFormat="1" applyFont="1" applyFill="1" applyBorder="1" applyAlignment="1">
      <alignment vertical="center"/>
    </xf>
    <xf numFmtId="174" fontId="71" fillId="24" borderId="1" xfId="0" applyFont="1" applyFill="1" applyBorder="1" applyAlignment="1">
      <alignment vertical="center"/>
    </xf>
    <xf numFmtId="193" fontId="71" fillId="24" borderId="1" xfId="0" applyNumberFormat="1" applyFont="1" applyFill="1" applyBorder="1" applyAlignment="1">
      <alignment horizontal="right" vertical="center" wrapText="1"/>
    </xf>
    <xf numFmtId="0" fontId="71" fillId="24" borderId="1" xfId="0" applyNumberFormat="1" applyFont="1" applyFill="1" applyBorder="1" applyAlignment="1">
      <alignment horizontal="right" vertical="center" wrapText="1"/>
    </xf>
    <xf numFmtId="174" fontId="71" fillId="24" borderId="1" xfId="0" applyFont="1" applyFill="1" applyBorder="1" applyAlignment="1">
      <alignment horizontal="right" vertical="center" wrapText="1"/>
    </xf>
    <xf numFmtId="174" fontId="72" fillId="0" borderId="1" xfId="0" applyFont="1" applyBorder="1" applyAlignment="1">
      <alignment vertical="center"/>
    </xf>
    <xf numFmtId="174" fontId="73" fillId="0" borderId="1" xfId="0" applyFont="1" applyBorder="1" applyAlignment="1">
      <alignment horizontal="right" vertical="center" wrapText="1"/>
    </xf>
    <xf numFmtId="174" fontId="73" fillId="0" borderId="1" xfId="0" applyFont="1" applyBorder="1" applyAlignment="1">
      <alignment vertical="center"/>
    </xf>
    <xf numFmtId="174" fontId="73" fillId="25" borderId="1" xfId="0" applyFont="1" applyFill="1" applyBorder="1" applyAlignment="1">
      <alignment vertical="center"/>
    </xf>
    <xf numFmtId="174" fontId="73" fillId="25" borderId="1" xfId="0" applyFont="1" applyFill="1" applyBorder="1" applyAlignment="1">
      <alignment vertical="center" wrapText="1"/>
    </xf>
    <xf numFmtId="174" fontId="72" fillId="25" borderId="1" xfId="0" applyFont="1" applyFill="1" applyBorder="1" applyAlignment="1">
      <alignment vertical="center" wrapText="1"/>
    </xf>
    <xf numFmtId="174" fontId="72" fillId="25" borderId="1" xfId="0" applyFont="1" applyFill="1" applyBorder="1" applyAlignment="1">
      <alignment horizontal="right" vertical="center" wrapText="1"/>
    </xf>
    <xf numFmtId="174" fontId="73" fillId="25" borderId="1" xfId="0" applyFont="1" applyFill="1" applyBorder="1" applyAlignment="1">
      <alignment horizontal="right" vertical="center" wrapText="1"/>
    </xf>
    <xf numFmtId="174" fontId="72" fillId="0" borderId="1" xfId="0" applyFont="1" applyBorder="1" applyAlignment="1">
      <alignment horizontal="right" vertical="center" wrapText="1"/>
    </xf>
    <xf numFmtId="174" fontId="70" fillId="24" borderId="1" xfId="0" applyFont="1" applyFill="1" applyBorder="1" applyAlignment="1">
      <alignment horizontal="right" vertical="center" wrapText="1"/>
    </xf>
    <xf numFmtId="174" fontId="72" fillId="26" borderId="1" xfId="0" applyFont="1" applyFill="1" applyBorder="1" applyAlignment="1">
      <alignment vertical="center"/>
    </xf>
    <xf numFmtId="174" fontId="73" fillId="26" borderId="1" xfId="0" applyFont="1" applyFill="1" applyBorder="1" applyAlignment="1">
      <alignment horizontal="right" vertical="center" wrapText="1"/>
    </xf>
    <xf numFmtId="174" fontId="13" fillId="26" borderId="1" xfId="0" applyFont="1" applyFill="1" applyBorder="1" applyAlignment="1">
      <alignment vertical="center"/>
    </xf>
    <xf numFmtId="174" fontId="73" fillId="0" borderId="1" xfId="0" applyFont="1" applyFill="1" applyBorder="1" applyAlignment="1">
      <alignment vertical="center"/>
    </xf>
    <xf numFmtId="174" fontId="72" fillId="25" borderId="1" xfId="0" applyFont="1" applyFill="1" applyBorder="1" applyAlignment="1">
      <alignment vertical="center"/>
    </xf>
    <xf numFmtId="174" fontId="70" fillId="24" borderId="1" xfId="0" applyFont="1" applyFill="1" applyBorder="1" applyAlignment="1">
      <alignment horizontal="right" vertical="center"/>
    </xf>
    <xf numFmtId="174" fontId="73" fillId="0" borderId="1" xfId="0" applyFont="1" applyBorder="1" applyAlignment="1">
      <alignment vertical="center" wrapText="1"/>
    </xf>
    <xf numFmtId="174" fontId="73" fillId="0" borderId="1" xfId="0" applyFont="1" applyBorder="1" applyAlignment="1">
      <alignment horizontal="right" vertical="center"/>
    </xf>
    <xf numFmtId="174" fontId="73" fillId="25" borderId="1" xfId="0" applyFont="1" applyFill="1" applyBorder="1" applyAlignment="1">
      <alignment horizontal="right" vertical="center"/>
    </xf>
    <xf numFmtId="174" fontId="72" fillId="26" borderId="1" xfId="0" applyFont="1" applyFill="1" applyBorder="1" applyAlignment="1">
      <alignment horizontal="right" vertical="center"/>
    </xf>
    <xf numFmtId="174" fontId="13" fillId="0" borderId="1" xfId="0" applyFont="1" applyBorder="1" applyAlignment="1">
      <alignment vertical="center"/>
    </xf>
    <xf numFmtId="174" fontId="13" fillId="0" borderId="0" xfId="0" applyFont="1" applyBorder="1">
      <alignment vertical="top"/>
    </xf>
    <xf numFmtId="174" fontId="74" fillId="0" borderId="0" xfId="0" applyFont="1">
      <alignment vertical="top"/>
    </xf>
    <xf numFmtId="174" fontId="72" fillId="0" borderId="1" xfId="0" applyFont="1" applyBorder="1" applyAlignment="1">
      <alignment vertical="center" wrapText="1"/>
    </xf>
    <xf numFmtId="174" fontId="72" fillId="0" borderId="1" xfId="0" applyFont="1" applyBorder="1" applyAlignment="1">
      <alignment horizontal="right" vertical="center"/>
    </xf>
    <xf numFmtId="174" fontId="13" fillId="0" borderId="1" xfId="0" applyFont="1" applyBorder="1" applyAlignment="1">
      <alignment vertical="center" wrapText="1"/>
    </xf>
    <xf numFmtId="184" fontId="72" fillId="0" borderId="1" xfId="0" applyNumberFormat="1" applyFont="1" applyBorder="1" applyAlignment="1">
      <alignment horizontal="right" vertical="center"/>
    </xf>
    <xf numFmtId="184" fontId="72" fillId="26" borderId="1" xfId="0" applyNumberFormat="1" applyFont="1" applyFill="1" applyBorder="1" applyAlignment="1">
      <alignment horizontal="right" vertical="center"/>
    </xf>
    <xf numFmtId="174" fontId="72" fillId="26" borderId="1" xfId="0" applyFont="1" applyFill="1" applyBorder="1" applyAlignment="1">
      <alignment horizontal="right" vertical="center" wrapText="1"/>
    </xf>
    <xf numFmtId="174" fontId="14" fillId="0" borderId="0" xfId="0" applyFont="1" applyAlignment="1">
      <alignment vertical="top"/>
    </xf>
    <xf numFmtId="197" fontId="7" fillId="0" borderId="0" xfId="2" applyNumberFormat="1" applyFont="1">
      <alignment vertical="top"/>
    </xf>
    <xf numFmtId="164" fontId="31" fillId="0" borderId="14" xfId="1" applyFont="1" applyFill="1" applyBorder="1" applyAlignment="1">
      <alignment vertical="top"/>
    </xf>
    <xf numFmtId="164" fontId="35" fillId="0" borderId="28" xfId="1" applyFont="1" applyFill="1" applyBorder="1" applyAlignment="1">
      <alignment vertical="top"/>
    </xf>
    <xf numFmtId="191" fontId="45" fillId="0" borderId="0" xfId="2" applyNumberFormat="1" applyFont="1" applyFill="1" applyBorder="1">
      <alignment vertical="top"/>
    </xf>
    <xf numFmtId="190" fontId="0" fillId="0" borderId="0" xfId="0" applyNumberFormat="1">
      <alignment vertical="top"/>
    </xf>
    <xf numFmtId="164" fontId="31" fillId="5" borderId="14" xfId="1" applyFont="1" applyFill="1" applyBorder="1" applyAlignment="1">
      <alignment vertical="top"/>
    </xf>
    <xf numFmtId="190" fontId="7" fillId="0" borderId="0" xfId="9" applyNumberFormat="1" applyFont="1" applyFill="1">
      <alignment vertical="top"/>
    </xf>
    <xf numFmtId="174" fontId="1" fillId="0" borderId="0" xfId="0" applyFont="1" applyBorder="1" applyAlignment="1" applyProtection="1">
      <alignment horizontal="left" wrapText="1"/>
      <protection locked="0"/>
    </xf>
    <xf numFmtId="1" fontId="70" fillId="24" borderId="1" xfId="0" applyNumberFormat="1" applyFont="1" applyFill="1" applyBorder="1" applyAlignment="1">
      <alignment horizontal="right" vertical="center" wrapText="1"/>
    </xf>
    <xf numFmtId="1" fontId="70" fillId="24" borderId="1" xfId="1" applyNumberFormat="1" applyFont="1" applyFill="1" applyBorder="1" applyAlignment="1">
      <alignment horizontal="right" vertical="center"/>
    </xf>
    <xf numFmtId="1" fontId="70" fillId="24" borderId="1" xfId="0" applyNumberFormat="1" applyFont="1" applyFill="1" applyBorder="1" applyAlignment="1">
      <alignment horizontal="right" vertical="center"/>
    </xf>
    <xf numFmtId="2" fontId="31" fillId="0" borderId="0" xfId="28" applyNumberFormat="1" applyFont="1" applyFill="1" applyBorder="1">
      <alignment vertical="top"/>
    </xf>
    <xf numFmtId="174" fontId="1" fillId="3" borderId="0" xfId="0" applyFont="1" applyFill="1" applyBorder="1" applyAlignment="1" applyProtection="1">
      <alignment horizontal="left"/>
      <protection locked="0"/>
    </xf>
    <xf numFmtId="199" fontId="31" fillId="0" borderId="0" xfId="9" applyNumberFormat="1" applyFont="1">
      <alignment vertical="top"/>
    </xf>
    <xf numFmtId="199" fontId="7" fillId="0" borderId="0" xfId="9" applyNumberFormat="1" applyFont="1">
      <alignment vertical="top"/>
    </xf>
    <xf numFmtId="185" fontId="40" fillId="0" borderId="0" xfId="9" applyNumberFormat="1" applyFont="1" applyFill="1" applyBorder="1">
      <alignment vertical="top"/>
    </xf>
    <xf numFmtId="164" fontId="9" fillId="0" borderId="0" xfId="1" applyFont="1" applyFill="1" applyBorder="1" applyAlignment="1">
      <alignment vertical="top"/>
    </xf>
    <xf numFmtId="164" fontId="22" fillId="0" borderId="0" xfId="1" applyFont="1" applyFill="1" applyBorder="1" applyAlignment="1">
      <alignment vertical="top"/>
    </xf>
    <xf numFmtId="164" fontId="1" fillId="0" borderId="0" xfId="1" applyFont="1" applyFill="1" applyBorder="1" applyAlignment="1">
      <alignment vertical="top"/>
    </xf>
    <xf numFmtId="186" fontId="7" fillId="0" borderId="0" xfId="21" applyNumberFormat="1" applyFont="1" applyFill="1" applyBorder="1">
      <alignment vertical="top"/>
    </xf>
    <xf numFmtId="191" fontId="1" fillId="0" borderId="0" xfId="2" applyNumberFormat="1" applyFont="1" applyFill="1" applyBorder="1">
      <alignment vertical="top"/>
    </xf>
    <xf numFmtId="178" fontId="31" fillId="0" borderId="0" xfId="14" applyFont="1" applyFill="1" applyBorder="1" applyAlignment="1">
      <alignment horizontal="center" vertical="top" wrapText="1"/>
    </xf>
    <xf numFmtId="174" fontId="31" fillId="0" borderId="0" xfId="0" applyFont="1" applyFill="1" applyBorder="1">
      <alignment vertical="top"/>
    </xf>
    <xf numFmtId="174" fontId="1" fillId="3" borderId="0" xfId="0" applyFont="1" applyFill="1" applyBorder="1" applyAlignment="1" applyProtection="1">
      <alignment horizontal="left" wrapText="1"/>
      <protection locked="0"/>
    </xf>
    <xf numFmtId="174" fontId="1" fillId="0" borderId="0" xfId="9" applyFont="1">
      <alignment vertical="top"/>
    </xf>
    <xf numFmtId="182" fontId="31" fillId="0" borderId="14" xfId="2" applyFont="1" applyFill="1" applyBorder="1">
      <alignment vertical="top"/>
    </xf>
    <xf numFmtId="186" fontId="1" fillId="0" borderId="0" xfId="21" applyNumberFormat="1" applyFont="1" applyBorder="1">
      <alignment vertical="top"/>
    </xf>
    <xf numFmtId="186" fontId="1" fillId="0" borderId="0" xfId="21" applyNumberFormat="1" applyFont="1" applyFill="1" applyBorder="1">
      <alignment vertical="top"/>
    </xf>
    <xf numFmtId="2" fontId="9" fillId="3" borderId="0" xfId="2" applyNumberFormat="1" applyFont="1" applyFill="1" applyBorder="1">
      <alignment vertical="top"/>
    </xf>
    <xf numFmtId="174" fontId="75" fillId="0" borderId="0" xfId="0" applyFont="1">
      <alignment vertical="top"/>
    </xf>
    <xf numFmtId="174" fontId="1" fillId="0" borderId="15" xfId="0" applyFont="1" applyBorder="1">
      <alignment vertical="top"/>
    </xf>
    <xf numFmtId="184" fontId="1" fillId="0" borderId="0" xfId="19" applyNumberFormat="1" applyFont="1" applyBorder="1">
      <alignment vertical="top"/>
    </xf>
    <xf numFmtId="174" fontId="1" fillId="0" borderId="17" xfId="0" applyFont="1" applyBorder="1">
      <alignment vertical="top"/>
    </xf>
    <xf numFmtId="174" fontId="38" fillId="0" borderId="0" xfId="0" applyFont="1" applyBorder="1" applyAlignment="1" applyProtection="1">
      <alignment horizontal="left" wrapText="1"/>
      <protection locked="0"/>
    </xf>
    <xf numFmtId="182" fontId="31" fillId="0" borderId="0" xfId="2" applyFont="1" applyFill="1" applyBorder="1" applyProtection="1">
      <alignment vertical="top"/>
      <protection locked="0"/>
    </xf>
    <xf numFmtId="185" fontId="9" fillId="0" borderId="0" xfId="0" applyNumberFormat="1" applyFont="1" applyBorder="1">
      <alignment vertical="top"/>
    </xf>
    <xf numFmtId="197" fontId="7" fillId="0" borderId="0" xfId="2" applyNumberFormat="1" applyFont="1" applyFill="1" applyBorder="1">
      <alignment vertical="top"/>
    </xf>
    <xf numFmtId="10" fontId="31" fillId="5" borderId="0" xfId="0" applyNumberFormat="1" applyFont="1" applyFill="1" applyBorder="1" applyAlignment="1" applyProtection="1">
      <alignment horizontal="right"/>
      <protection locked="0"/>
    </xf>
    <xf numFmtId="10" fontId="9" fillId="5" borderId="0" xfId="0" applyNumberFormat="1" applyFont="1" applyFill="1" applyBorder="1">
      <alignment vertical="top"/>
    </xf>
    <xf numFmtId="0" fontId="1" fillId="0" borderId="0" xfId="21" applyNumberFormat="1" applyFont="1" applyFill="1" applyBorder="1">
      <alignment vertical="top"/>
    </xf>
    <xf numFmtId="194" fontId="42" fillId="0" borderId="0" xfId="9" applyNumberFormat="1" applyFont="1">
      <alignment vertical="top"/>
    </xf>
    <xf numFmtId="174" fontId="35" fillId="8" borderId="0" xfId="9" applyFont="1" applyFill="1">
      <alignment vertical="top"/>
    </xf>
    <xf numFmtId="174" fontId="1" fillId="0" borderId="0" xfId="0" applyFont="1" applyBorder="1" applyAlignment="1" applyProtection="1">
      <alignment vertical="center"/>
      <protection locked="0"/>
    </xf>
    <xf numFmtId="174" fontId="22" fillId="0" borderId="0" xfId="0" applyFont="1" applyBorder="1" applyAlignment="1" applyProtection="1">
      <alignment vertical="center"/>
      <protection locked="0"/>
    </xf>
    <xf numFmtId="174" fontId="1" fillId="0" borderId="0" xfId="9" applyFont="1" applyBorder="1">
      <alignment vertical="top"/>
    </xf>
    <xf numFmtId="174" fontId="1" fillId="0" borderId="0" xfId="9" applyFont="1" applyFill="1" applyBorder="1">
      <alignment vertical="top"/>
    </xf>
    <xf numFmtId="184" fontId="1" fillId="0" borderId="0" xfId="9" applyNumberFormat="1" applyFont="1">
      <alignment vertical="top"/>
    </xf>
    <xf numFmtId="200" fontId="1" fillId="0" borderId="0" xfId="2" applyNumberFormat="1" applyFont="1">
      <alignment vertical="top"/>
    </xf>
    <xf numFmtId="190" fontId="1" fillId="0" borderId="0" xfId="9" applyNumberFormat="1" applyFont="1">
      <alignment vertical="top"/>
    </xf>
    <xf numFmtId="43" fontId="1" fillId="0" borderId="0" xfId="0" applyNumberFormat="1" applyFont="1" applyFill="1" applyBorder="1" applyAlignment="1" applyProtection="1">
      <alignment horizontal="left"/>
      <protection locked="0"/>
    </xf>
    <xf numFmtId="198" fontId="1" fillId="0" borderId="0" xfId="9" applyNumberFormat="1" applyFont="1">
      <alignment vertical="top"/>
    </xf>
    <xf numFmtId="181" fontId="13" fillId="0" borderId="1" xfId="0" applyNumberFormat="1" applyFont="1" applyBorder="1" applyAlignment="1">
      <alignment vertical="center"/>
    </xf>
    <xf numFmtId="174" fontId="35" fillId="0" borderId="1" xfId="9" applyFont="1" applyBorder="1" applyAlignment="1">
      <alignment horizontal="center" vertical="top" wrapText="1"/>
    </xf>
    <xf numFmtId="10" fontId="1" fillId="0" borderId="0" xfId="0" applyNumberFormat="1" applyFont="1" applyBorder="1" applyAlignment="1" applyProtection="1">
      <alignment horizontal="left"/>
      <protection locked="0"/>
    </xf>
    <xf numFmtId="2" fontId="35" fillId="0" borderId="0" xfId="9" applyNumberFormat="1" applyFont="1">
      <alignment vertical="top"/>
    </xf>
    <xf numFmtId="2" fontId="41" fillId="0" borderId="0" xfId="9" applyNumberFormat="1" applyFont="1" applyFill="1">
      <alignment vertical="top"/>
    </xf>
    <xf numFmtId="2" fontId="31" fillId="0" borderId="0" xfId="9" applyNumberFormat="1" applyFont="1">
      <alignment vertical="top"/>
    </xf>
    <xf numFmtId="2" fontId="7" fillId="0" borderId="0" xfId="0" applyNumberFormat="1" applyFont="1" applyBorder="1" applyAlignment="1" applyProtection="1">
      <alignment horizontal="left"/>
      <protection locked="0"/>
    </xf>
    <xf numFmtId="2" fontId="31" fillId="0" borderId="0" xfId="9" applyNumberFormat="1" applyFont="1" applyFill="1" applyBorder="1">
      <alignment vertical="top"/>
    </xf>
    <xf numFmtId="164" fontId="12" fillId="5" borderId="14" xfId="1" applyFont="1" applyFill="1" applyBorder="1" applyAlignment="1">
      <alignment vertical="top"/>
    </xf>
    <xf numFmtId="201" fontId="31" fillId="0" borderId="0" xfId="1" applyNumberFormat="1" applyFont="1" applyAlignment="1">
      <alignment vertical="top"/>
    </xf>
    <xf numFmtId="192" fontId="31" fillId="0" borderId="0" xfId="1" applyNumberFormat="1" applyFont="1" applyAlignment="1">
      <alignment vertical="top"/>
    </xf>
    <xf numFmtId="190" fontId="42" fillId="0" borderId="0" xfId="9" applyNumberFormat="1" applyFont="1">
      <alignment vertical="top"/>
    </xf>
    <xf numFmtId="192" fontId="22" fillId="0" borderId="0" xfId="0" applyNumberFormat="1" applyFont="1" applyBorder="1">
      <alignment vertical="top"/>
    </xf>
    <xf numFmtId="202" fontId="31" fillId="0" borderId="0" xfId="9" applyNumberFormat="1" applyFont="1">
      <alignment vertical="top"/>
    </xf>
    <xf numFmtId="164" fontId="31" fillId="0" borderId="0" xfId="1" applyNumberFormat="1" applyFont="1" applyFill="1" applyBorder="1" applyAlignment="1">
      <alignment vertical="top"/>
    </xf>
    <xf numFmtId="164" fontId="31" fillId="0" borderId="16" xfId="19" applyNumberFormat="1" applyFont="1" applyFill="1" applyBorder="1">
      <alignment vertical="top"/>
    </xf>
    <xf numFmtId="164" fontId="31" fillId="0" borderId="0" xfId="19" applyNumberFormat="1" applyFont="1" applyFill="1" applyBorder="1">
      <alignment vertical="top"/>
    </xf>
    <xf numFmtId="164" fontId="12" fillId="0" borderId="0" xfId="21" applyNumberFormat="1" applyFont="1" applyFill="1" applyBorder="1">
      <alignment vertical="top"/>
    </xf>
    <xf numFmtId="164" fontId="31" fillId="0" borderId="0" xfId="1" applyNumberFormat="1" applyFont="1" applyFill="1" applyBorder="1" applyAlignment="1">
      <alignment horizontal="right" vertical="center"/>
    </xf>
    <xf numFmtId="164" fontId="31" fillId="0" borderId="0" xfId="1" applyNumberFormat="1" applyFont="1" applyFill="1" applyBorder="1"/>
    <xf numFmtId="164" fontId="31" fillId="0" borderId="16" xfId="1" applyNumberFormat="1" applyFont="1" applyFill="1" applyBorder="1"/>
    <xf numFmtId="174" fontId="31" fillId="10" borderId="0" xfId="0" applyFont="1" applyFill="1" applyBorder="1" applyAlignment="1"/>
    <xf numFmtId="174" fontId="31" fillId="10" borderId="0" xfId="0" applyFont="1" applyFill="1" applyBorder="1" applyAlignment="1">
      <alignment vertical="center"/>
    </xf>
    <xf numFmtId="174" fontId="35" fillId="0" borderId="0" xfId="0" applyFont="1" applyFill="1" applyBorder="1" applyAlignment="1"/>
    <xf numFmtId="174" fontId="31" fillId="0" borderId="0" xfId="0" applyFont="1" applyFill="1" applyBorder="1" applyAlignment="1"/>
    <xf numFmtId="174" fontId="32" fillId="0" borderId="0" xfId="0" applyFont="1" applyFill="1" applyBorder="1">
      <alignment vertical="top"/>
    </xf>
    <xf numFmtId="174" fontId="31" fillId="0" borderId="0" xfId="19" applyNumberFormat="1" applyFont="1" applyFill="1" applyBorder="1">
      <alignment vertical="top"/>
    </xf>
    <xf numFmtId="182" fontId="0" fillId="0" borderId="0" xfId="2" applyFont="1">
      <alignment vertical="top"/>
    </xf>
    <xf numFmtId="182" fontId="45" fillId="0" borderId="0" xfId="2" applyFont="1" applyFill="1" applyBorder="1">
      <alignment vertical="top"/>
    </xf>
    <xf numFmtId="184" fontId="35" fillId="0" borderId="14" xfId="0" applyNumberFormat="1" applyFont="1" applyFill="1" applyBorder="1" applyAlignment="1">
      <alignment vertical="center"/>
    </xf>
    <xf numFmtId="1" fontId="31" fillId="5" borderId="14" xfId="2" applyNumberFormat="1" applyFont="1" applyFill="1" applyBorder="1" applyAlignment="1">
      <alignment horizontal="center" vertical="top"/>
    </xf>
    <xf numFmtId="174" fontId="31" fillId="0" borderId="14" xfId="0" applyFont="1" applyFill="1" applyBorder="1" applyAlignment="1">
      <alignment horizontal="center" vertical="center"/>
    </xf>
    <xf numFmtId="164" fontId="73" fillId="0" borderId="0" xfId="1" applyFont="1" applyBorder="1" applyAlignment="1">
      <alignment horizontal="center" vertical="center" wrapText="1"/>
    </xf>
    <xf numFmtId="182" fontId="31" fillId="5" borderId="14" xfId="2" applyFont="1" applyFill="1" applyBorder="1" applyAlignment="1">
      <alignment horizontal="right" vertical="top"/>
    </xf>
    <xf numFmtId="164" fontId="35" fillId="0" borderId="14" xfId="1" applyFont="1" applyFill="1" applyBorder="1" applyAlignment="1">
      <alignment vertical="top"/>
    </xf>
    <xf numFmtId="174" fontId="36" fillId="0" borderId="0" xfId="0" applyFont="1" applyFill="1">
      <alignment vertical="top"/>
    </xf>
    <xf numFmtId="202" fontId="42" fillId="0" borderId="0" xfId="9" applyNumberFormat="1" applyFont="1">
      <alignment vertical="top"/>
    </xf>
    <xf numFmtId="164" fontId="31" fillId="8" borderId="0" xfId="1" applyNumberFormat="1" applyFont="1" applyFill="1" applyBorder="1"/>
    <xf numFmtId="174" fontId="12" fillId="0" borderId="0" xfId="0" applyFont="1" applyFill="1" applyBorder="1">
      <alignment vertical="top"/>
    </xf>
    <xf numFmtId="174" fontId="34" fillId="0" borderId="0" xfId="0" applyFont="1" applyFill="1" applyBorder="1">
      <alignment vertical="top"/>
    </xf>
    <xf numFmtId="174" fontId="1" fillId="0" borderId="0" xfId="0" applyFont="1" applyFill="1" applyBorder="1" applyAlignment="1"/>
    <xf numFmtId="174" fontId="1" fillId="0" borderId="0" xfId="0" applyFont="1" applyFill="1" applyBorder="1" applyAlignment="1">
      <alignment wrapText="1"/>
    </xf>
    <xf numFmtId="164" fontId="35" fillId="0" borderId="0" xfId="1" applyFont="1" applyFill="1" applyBorder="1" applyAlignment="1">
      <alignment vertical="top"/>
    </xf>
    <xf numFmtId="43" fontId="1" fillId="0" borderId="0" xfId="0" applyNumberFormat="1" applyFont="1" applyBorder="1" applyAlignment="1" applyProtection="1">
      <alignment horizontal="left"/>
      <protection locked="0"/>
    </xf>
    <xf numFmtId="174" fontId="1" fillId="8" borderId="0" xfId="9" applyFont="1" applyFill="1">
      <alignment vertical="top"/>
    </xf>
    <xf numFmtId="186" fontId="35" fillId="0" borderId="14" xfId="21" applyNumberFormat="1" applyFont="1" applyFill="1" applyBorder="1">
      <alignment vertical="top"/>
    </xf>
    <xf numFmtId="164" fontId="35" fillId="5" borderId="14" xfId="1" applyFont="1" applyFill="1" applyBorder="1" applyAlignment="1">
      <alignment vertical="top"/>
    </xf>
    <xf numFmtId="174" fontId="69" fillId="0" borderId="0" xfId="0" applyFont="1">
      <alignment vertical="top"/>
    </xf>
    <xf numFmtId="174" fontId="67" fillId="0" borderId="0" xfId="0" applyFont="1">
      <alignment vertical="top"/>
    </xf>
    <xf numFmtId="174" fontId="1" fillId="10" borderId="0" xfId="0" applyFont="1" applyFill="1" applyBorder="1">
      <alignment vertical="top"/>
    </xf>
    <xf numFmtId="43" fontId="1" fillId="0" borderId="0" xfId="0" applyNumberFormat="1" applyFont="1" applyBorder="1">
      <alignment vertical="top"/>
    </xf>
    <xf numFmtId="167" fontId="1" fillId="0" borderId="0" xfId="1" applyNumberFormat="1" applyFont="1" applyBorder="1"/>
    <xf numFmtId="164" fontId="1" fillId="0" borderId="0" xfId="1" applyFont="1" applyBorder="1" applyAlignment="1">
      <alignment vertical="top"/>
    </xf>
    <xf numFmtId="164" fontId="1" fillId="0" borderId="0" xfId="1" applyFont="1" applyBorder="1"/>
    <xf numFmtId="184" fontId="1" fillId="8" borderId="0" xfId="0" applyNumberFormat="1" applyFont="1" applyFill="1" applyBorder="1">
      <alignment vertical="top"/>
    </xf>
    <xf numFmtId="184" fontId="1" fillId="0" borderId="0" xfId="19" applyNumberFormat="1" applyFont="1" applyFill="1" applyBorder="1">
      <alignment vertical="top"/>
    </xf>
    <xf numFmtId="186" fontId="1" fillId="0" borderId="16" xfId="21" applyNumberFormat="1" applyFont="1" applyBorder="1">
      <alignment vertical="top"/>
    </xf>
    <xf numFmtId="164" fontId="1" fillId="0" borderId="16" xfId="1" applyFont="1" applyBorder="1" applyAlignment="1">
      <alignment vertical="top"/>
    </xf>
    <xf numFmtId="176" fontId="1" fillId="0" borderId="0" xfId="0" applyNumberFormat="1" applyFont="1" applyBorder="1">
      <alignment vertical="top"/>
    </xf>
    <xf numFmtId="167" fontId="1" fillId="0" borderId="0" xfId="0" applyNumberFormat="1" applyFont="1" applyBorder="1">
      <alignment vertical="top"/>
    </xf>
    <xf numFmtId="184" fontId="1" fillId="0" borderId="0" xfId="0" applyNumberFormat="1" applyFont="1" applyBorder="1">
      <alignment vertical="top"/>
    </xf>
    <xf numFmtId="184" fontId="1" fillId="3" borderId="16" xfId="0" applyNumberFormat="1" applyFont="1" applyFill="1" applyBorder="1">
      <alignment vertical="top"/>
    </xf>
    <xf numFmtId="184" fontId="1" fillId="0" borderId="16" xfId="0" applyNumberFormat="1" applyFont="1" applyBorder="1">
      <alignment vertical="top"/>
    </xf>
    <xf numFmtId="184" fontId="1" fillId="0" borderId="16" xfId="0" applyNumberFormat="1" applyFont="1" applyFill="1" applyBorder="1">
      <alignment vertical="top"/>
    </xf>
    <xf numFmtId="164" fontId="1" fillId="0" borderId="0" xfId="1" applyNumberFormat="1" applyFont="1" applyFill="1" applyBorder="1"/>
    <xf numFmtId="164" fontId="1" fillId="0" borderId="0" xfId="1" applyFont="1" applyFill="1" applyBorder="1"/>
    <xf numFmtId="186" fontId="1" fillId="3" borderId="16" xfId="21" applyNumberFormat="1" applyFont="1" applyFill="1" applyBorder="1">
      <alignment vertical="top"/>
    </xf>
    <xf numFmtId="186" fontId="1" fillId="0" borderId="16" xfId="21" applyNumberFormat="1" applyFont="1" applyFill="1" applyBorder="1">
      <alignment vertical="top"/>
    </xf>
    <xf numFmtId="184" fontId="1" fillId="3" borderId="0" xfId="0" applyNumberFormat="1" applyFont="1" applyFill="1" applyBorder="1">
      <alignment vertical="top"/>
    </xf>
    <xf numFmtId="184" fontId="1" fillId="3" borderId="16" xfId="19" applyNumberFormat="1" applyFont="1" applyFill="1" applyBorder="1">
      <alignment vertical="top"/>
    </xf>
    <xf numFmtId="184" fontId="1" fillId="0" borderId="16" xfId="19" applyNumberFormat="1" applyFont="1" applyBorder="1">
      <alignment vertical="top"/>
    </xf>
    <xf numFmtId="184" fontId="1" fillId="0" borderId="16" xfId="19" applyNumberFormat="1" applyFont="1" applyFill="1" applyBorder="1">
      <alignment vertical="top"/>
    </xf>
    <xf numFmtId="174" fontId="67" fillId="10" borderId="0" xfId="0" applyFont="1" applyFill="1">
      <alignment vertical="top"/>
    </xf>
    <xf numFmtId="174" fontId="1" fillId="0" borderId="15" xfId="0" applyFont="1" applyFill="1" applyBorder="1">
      <alignment vertical="top"/>
    </xf>
    <xf numFmtId="184" fontId="1" fillId="0" borderId="15" xfId="19" applyNumberFormat="1" applyFont="1" applyBorder="1">
      <alignment vertical="top"/>
    </xf>
    <xf numFmtId="174" fontId="1" fillId="0" borderId="17" xfId="0" applyFont="1" applyFill="1" applyBorder="1">
      <alignment vertical="top"/>
    </xf>
    <xf numFmtId="164" fontId="1" fillId="0" borderId="17" xfId="0" applyNumberFormat="1" applyFont="1" applyBorder="1">
      <alignment vertical="top"/>
    </xf>
    <xf numFmtId="174" fontId="1" fillId="8" borderId="17" xfId="0" applyFont="1" applyFill="1" applyBorder="1">
      <alignment vertical="top"/>
    </xf>
    <xf numFmtId="174" fontId="1" fillId="8" borderId="0" xfId="0" applyFont="1" applyFill="1" applyBorder="1">
      <alignment vertical="top"/>
    </xf>
    <xf numFmtId="184" fontId="1" fillId="8" borderId="0" xfId="19" applyNumberFormat="1" applyFont="1" applyFill="1" applyBorder="1">
      <alignment vertical="top"/>
    </xf>
    <xf numFmtId="184" fontId="1" fillId="0" borderId="15" xfId="19" applyNumberFormat="1" applyFont="1" applyFill="1" applyBorder="1">
      <alignment vertical="top"/>
    </xf>
    <xf numFmtId="184" fontId="1" fillId="0" borderId="17" xfId="19" applyNumberFormat="1" applyFont="1" applyBorder="1">
      <alignment vertical="top"/>
    </xf>
    <xf numFmtId="184" fontId="1" fillId="0" borderId="17" xfId="19" applyNumberFormat="1" applyFont="1" applyFill="1" applyBorder="1">
      <alignment vertical="top"/>
    </xf>
    <xf numFmtId="184" fontId="67" fillId="0" borderId="0" xfId="0" applyNumberFormat="1" applyFont="1">
      <alignment vertical="top"/>
    </xf>
    <xf numFmtId="164" fontId="1" fillId="0" borderId="0" xfId="0" applyNumberFormat="1" applyFont="1" applyFill="1" applyBorder="1">
      <alignment vertical="top"/>
    </xf>
    <xf numFmtId="182" fontId="1" fillId="0" borderId="0" xfId="2" applyFont="1" applyBorder="1">
      <alignment vertical="top"/>
    </xf>
    <xf numFmtId="164" fontId="1" fillId="0" borderId="15" xfId="1" applyFont="1" applyFill="1" applyBorder="1" applyAlignment="1">
      <alignment horizontal="right"/>
    </xf>
    <xf numFmtId="164" fontId="1" fillId="0" borderId="0" xfId="1" applyFont="1" applyFill="1" applyBorder="1" applyAlignment="1">
      <alignment horizontal="right"/>
    </xf>
    <xf numFmtId="164" fontId="1" fillId="0" borderId="17" xfId="1" applyFont="1" applyFill="1" applyBorder="1" applyAlignment="1">
      <alignment horizontal="right"/>
    </xf>
    <xf numFmtId="164" fontId="1" fillId="0" borderId="0" xfId="1" applyFont="1" applyBorder="1" applyAlignment="1">
      <alignment horizontal="right"/>
    </xf>
    <xf numFmtId="174" fontId="1" fillId="0" borderId="0" xfId="0" applyFont="1" applyFill="1">
      <alignment vertical="top"/>
    </xf>
    <xf numFmtId="164" fontId="1" fillId="0" borderId="0" xfId="0" applyNumberFormat="1" applyFont="1">
      <alignment vertical="top"/>
    </xf>
    <xf numFmtId="174" fontId="1" fillId="0" borderId="0" xfId="24" applyFont="1">
      <alignment vertical="top"/>
    </xf>
    <xf numFmtId="174" fontId="1" fillId="0" borderId="0" xfId="24" applyFont="1" applyFill="1" applyBorder="1">
      <alignment vertical="top"/>
    </xf>
    <xf numFmtId="174" fontId="1" fillId="0" borderId="0" xfId="15" applyFont="1" applyFill="1">
      <alignment vertical="top"/>
    </xf>
    <xf numFmtId="174" fontId="67" fillId="0" borderId="0" xfId="0" applyFont="1" applyFill="1" applyBorder="1">
      <alignment vertical="top"/>
    </xf>
    <xf numFmtId="174" fontId="1" fillId="0" borderId="0" xfId="24" applyFont="1" applyFill="1">
      <alignment vertical="top"/>
    </xf>
    <xf numFmtId="164" fontId="1" fillId="0" borderId="0" xfId="0" applyNumberFormat="1" applyFont="1" applyFill="1" applyBorder="1" applyAlignment="1">
      <alignment wrapText="1"/>
    </xf>
    <xf numFmtId="174" fontId="1" fillId="0" borderId="16" xfId="0" applyFont="1" applyBorder="1" applyAlignment="1">
      <alignment wrapText="1"/>
    </xf>
    <xf numFmtId="164" fontId="1" fillId="0" borderId="16" xfId="0" applyNumberFormat="1" applyFont="1" applyFill="1" applyBorder="1" applyAlignment="1">
      <alignment wrapText="1"/>
    </xf>
    <xf numFmtId="174" fontId="1" fillId="0" borderId="16" xfId="0" applyFont="1" applyBorder="1">
      <alignment vertical="top"/>
    </xf>
    <xf numFmtId="190" fontId="1" fillId="0" borderId="0" xfId="0" applyNumberFormat="1" applyFont="1" applyBorder="1">
      <alignment vertical="top"/>
    </xf>
    <xf numFmtId="174" fontId="1" fillId="0" borderId="16" xfId="0" applyFont="1" applyFill="1" applyBorder="1" applyAlignment="1">
      <alignment wrapText="1"/>
    </xf>
    <xf numFmtId="174" fontId="1" fillId="0" borderId="16" xfId="0" applyFont="1" applyFill="1" applyBorder="1">
      <alignment vertical="top"/>
    </xf>
    <xf numFmtId="164" fontId="1" fillId="0" borderId="16" xfId="0" applyNumberFormat="1" applyFont="1" applyFill="1" applyBorder="1">
      <alignment vertical="top"/>
    </xf>
    <xf numFmtId="164" fontId="1" fillId="0" borderId="0" xfId="0" applyNumberFormat="1" applyFont="1" applyBorder="1" applyAlignment="1">
      <alignment wrapText="1"/>
    </xf>
    <xf numFmtId="186" fontId="1" fillId="8" borderId="0" xfId="21" applyNumberFormat="1" applyFont="1" applyFill="1" applyBorder="1">
      <alignment vertical="top"/>
    </xf>
    <xf numFmtId="164" fontId="1" fillId="0" borderId="16" xfId="1" applyFont="1" applyBorder="1"/>
    <xf numFmtId="164" fontId="1" fillId="0" borderId="16" xfId="1" applyFont="1" applyFill="1" applyBorder="1"/>
    <xf numFmtId="174" fontId="67" fillId="0" borderId="0" xfId="0" applyFont="1" applyFill="1">
      <alignment vertical="top"/>
    </xf>
    <xf numFmtId="164" fontId="31" fillId="0" borderId="0" xfId="1" applyFont="1" applyBorder="1" applyAlignment="1">
      <alignment vertical="top"/>
    </xf>
    <xf numFmtId="164" fontId="12" fillId="0" borderId="0" xfId="1" applyFont="1" applyFill="1" applyBorder="1" applyAlignment="1">
      <alignment vertical="top"/>
    </xf>
    <xf numFmtId="174" fontId="1" fillId="3" borderId="0" xfId="0" applyFont="1" applyFill="1" applyBorder="1" applyAlignment="1">
      <alignment horizontal="left" vertical="center"/>
    </xf>
    <xf numFmtId="164" fontId="1" fillId="0" borderId="0" xfId="1" applyFont="1" applyBorder="1" applyAlignment="1">
      <alignment horizontal="left" vertical="center"/>
    </xf>
    <xf numFmtId="167" fontId="31" fillId="5" borderId="14" xfId="36" applyNumberFormat="1" applyFont="1" applyFill="1" applyBorder="1" applyAlignment="1">
      <alignment vertical="top"/>
    </xf>
    <xf numFmtId="182" fontId="31" fillId="5" borderId="14" xfId="2" applyFont="1" applyFill="1" applyBorder="1">
      <alignment vertical="top"/>
    </xf>
    <xf numFmtId="184" fontId="31" fillId="5" borderId="14" xfId="0" applyNumberFormat="1" applyFont="1" applyFill="1" applyBorder="1">
      <alignment vertical="top"/>
    </xf>
    <xf numFmtId="174" fontId="12" fillId="5" borderId="14" xfId="42" applyFont="1" applyFill="1" applyBorder="1">
      <alignment vertical="top"/>
    </xf>
    <xf numFmtId="174" fontId="31" fillId="5" borderId="14" xfId="0" applyFont="1" applyFill="1" applyBorder="1">
      <alignment vertical="top"/>
    </xf>
    <xf numFmtId="182" fontId="31" fillId="5" borderId="14" xfId="2" applyFont="1" applyFill="1" applyBorder="1">
      <alignment vertical="top"/>
    </xf>
    <xf numFmtId="167" fontId="31" fillId="5" borderId="14" xfId="36" applyNumberFormat="1" applyFont="1" applyFill="1" applyBorder="1" applyAlignment="1">
      <alignment vertical="top"/>
    </xf>
    <xf numFmtId="184" fontId="0" fillId="0" borderId="0" xfId="0" applyNumberFormat="1">
      <alignment vertical="top"/>
    </xf>
    <xf numFmtId="164" fontId="31" fillId="0" borderId="16" xfId="1" applyFont="1" applyFill="1" applyBorder="1" applyAlignment="1">
      <alignment vertical="top"/>
    </xf>
    <xf numFmtId="164" fontId="35" fillId="0" borderId="0" xfId="1" applyFont="1" applyAlignment="1">
      <alignment vertical="top"/>
    </xf>
    <xf numFmtId="172" fontId="22" fillId="0" borderId="0" xfId="0" applyNumberFormat="1" applyFont="1" applyBorder="1">
      <alignment vertical="top"/>
    </xf>
    <xf numFmtId="164" fontId="7" fillId="0" borderId="0" xfId="1" applyFont="1" applyBorder="1" applyAlignment="1">
      <alignment vertical="top"/>
    </xf>
    <xf numFmtId="174" fontId="1" fillId="0" borderId="0" xfId="0" applyFont="1" applyFill="1" applyBorder="1" applyAlignment="1" applyProtection="1">
      <alignment horizontal="left" wrapText="1"/>
      <protection locked="0"/>
    </xf>
    <xf numFmtId="184" fontId="12" fillId="0" borderId="14" xfId="0" applyNumberFormat="1" applyFont="1" applyFill="1" applyBorder="1">
      <alignment vertical="top"/>
    </xf>
    <xf numFmtId="174" fontId="1" fillId="0" borderId="0" xfId="0" quotePrefix="1" applyFont="1" applyFill="1" applyBorder="1">
      <alignment vertical="top"/>
    </xf>
    <xf numFmtId="184" fontId="31" fillId="0" borderId="0" xfId="9" applyNumberFormat="1" applyFont="1">
      <alignment vertical="top"/>
    </xf>
    <xf numFmtId="184" fontId="35" fillId="8" borderId="14" xfId="0" applyNumberFormat="1" applyFont="1" applyFill="1" applyBorder="1">
      <alignment vertical="top"/>
    </xf>
    <xf numFmtId="184" fontId="31" fillId="0" borderId="0" xfId="0" applyNumberFormat="1" applyFont="1" applyFill="1" applyBorder="1" applyAlignment="1">
      <alignment wrapText="1"/>
    </xf>
    <xf numFmtId="164" fontId="12" fillId="0" borderId="14" xfId="1" applyFont="1" applyFill="1" applyBorder="1" applyAlignment="1">
      <alignment vertical="top"/>
    </xf>
    <xf numFmtId="164" fontId="31" fillId="0" borderId="0" xfId="1" applyFont="1" applyAlignment="1">
      <alignment vertical="top"/>
    </xf>
    <xf numFmtId="184" fontId="31" fillId="5" borderId="14" xfId="53" applyNumberFormat="1" applyFont="1" applyFill="1" applyBorder="1">
      <alignment vertical="top"/>
    </xf>
    <xf numFmtId="174" fontId="12" fillId="5" borderId="14" xfId="42" applyFont="1" applyFill="1" applyBorder="1">
      <alignment vertical="top"/>
    </xf>
    <xf numFmtId="182" fontId="12" fillId="5" borderId="14" xfId="2" applyFont="1" applyFill="1" applyBorder="1">
      <alignment vertical="top"/>
    </xf>
    <xf numFmtId="184" fontId="12" fillId="5" borderId="14" xfId="42" applyNumberFormat="1" applyFont="1" applyFill="1" applyBorder="1">
      <alignment vertical="top"/>
    </xf>
    <xf numFmtId="174" fontId="12" fillId="5" borderId="14" xfId="42" applyFont="1" applyFill="1" applyBorder="1">
      <alignment vertical="top"/>
    </xf>
    <xf numFmtId="174" fontId="31" fillId="5" borderId="14" xfId="0" applyFont="1" applyFill="1" applyBorder="1">
      <alignment vertical="top"/>
    </xf>
    <xf numFmtId="182" fontId="12" fillId="27" borderId="47" xfId="2" applyFont="1" applyFill="1" applyBorder="1">
      <alignment vertical="top"/>
    </xf>
    <xf numFmtId="182" fontId="31" fillId="5" borderId="14" xfId="2" applyFont="1" applyFill="1" applyBorder="1">
      <alignment vertical="top"/>
    </xf>
    <xf numFmtId="174" fontId="1" fillId="0" borderId="5" xfId="27" applyFont="1" applyBorder="1">
      <alignment vertical="top"/>
    </xf>
    <xf numFmtId="203" fontId="9" fillId="0" borderId="0" xfId="0" applyNumberFormat="1" applyFont="1" applyBorder="1">
      <alignment vertical="top"/>
    </xf>
    <xf numFmtId="182" fontId="35" fillId="8" borderId="0" xfId="2" applyFont="1" applyFill="1" applyBorder="1">
      <alignment vertical="top"/>
    </xf>
    <xf numFmtId="182" fontId="13" fillId="0" borderId="0" xfId="2" applyFont="1">
      <alignment vertical="top"/>
    </xf>
    <xf numFmtId="182" fontId="12" fillId="5" borderId="14" xfId="2" applyFont="1" applyFill="1" applyBorder="1">
      <alignment vertical="top"/>
    </xf>
    <xf numFmtId="174" fontId="0" fillId="0" borderId="0" xfId="0">
      <alignment vertical="top"/>
    </xf>
    <xf numFmtId="174" fontId="18" fillId="2" borderId="0" xfId="0" applyFont="1" applyFill="1" applyBorder="1">
      <alignment vertical="top"/>
    </xf>
    <xf numFmtId="182" fontId="12" fillId="5" borderId="14" xfId="2" applyFont="1" applyFill="1" applyBorder="1">
      <alignment vertical="top"/>
    </xf>
    <xf numFmtId="182" fontId="31" fillId="5" borderId="14" xfId="2" applyFont="1" applyFill="1" applyBorder="1">
      <alignment vertical="top"/>
    </xf>
    <xf numFmtId="182" fontId="0" fillId="0" borderId="0" xfId="2" applyFont="1">
      <alignment vertical="top"/>
    </xf>
    <xf numFmtId="164" fontId="0" fillId="0" borderId="0" xfId="1" applyFont="1" applyAlignment="1">
      <alignment vertical="top"/>
    </xf>
    <xf numFmtId="164" fontId="31" fillId="9" borderId="0" xfId="1" applyFont="1" applyFill="1" applyBorder="1" applyAlignment="1">
      <alignment vertical="top"/>
    </xf>
    <xf numFmtId="174" fontId="40" fillId="0" borderId="0" xfId="0" applyFont="1" applyBorder="1">
      <alignment vertical="top"/>
    </xf>
    <xf numFmtId="0" fontId="35" fillId="0" borderId="0" xfId="19" applyNumberFormat="1" applyFont="1" applyFill="1" applyBorder="1" applyAlignment="1">
      <alignment horizontal="left" vertical="top"/>
    </xf>
    <xf numFmtId="174" fontId="12" fillId="0" borderId="0" xfId="0" applyFont="1" applyFill="1" applyBorder="1" applyAlignment="1" applyProtection="1">
      <alignment horizontal="left"/>
      <protection locked="0"/>
    </xf>
    <xf numFmtId="176" fontId="9" fillId="0" borderId="0" xfId="0" applyNumberFormat="1" applyFont="1" applyFill="1" applyBorder="1">
      <alignment vertical="top"/>
    </xf>
    <xf numFmtId="166" fontId="12" fillId="3" borderId="0" xfId="0" applyNumberFormat="1" applyFont="1" applyFill="1" applyBorder="1" applyAlignment="1" applyProtection="1">
      <alignment horizontal="right" vertical="center"/>
      <protection locked="0"/>
    </xf>
    <xf numFmtId="174" fontId="9" fillId="28" borderId="0" xfId="0" applyFont="1" applyFill="1" applyBorder="1">
      <alignment vertical="top"/>
    </xf>
    <xf numFmtId="180" fontId="8" fillId="28" borderId="0" xfId="21" applyFont="1" applyFill="1" applyBorder="1">
      <alignment vertical="top"/>
    </xf>
    <xf numFmtId="164" fontId="65" fillId="0" borderId="0" xfId="1" applyFont="1" applyFill="1" applyAlignment="1">
      <alignment horizontal="right" vertical="top"/>
    </xf>
    <xf numFmtId="174" fontId="77" fillId="0" borderId="0" xfId="9" applyFont="1">
      <alignment vertical="top"/>
    </xf>
    <xf numFmtId="182" fontId="1" fillId="0" borderId="0" xfId="2" applyFont="1">
      <alignment vertical="top"/>
    </xf>
    <xf numFmtId="164" fontId="73" fillId="0" borderId="1" xfId="1" applyFont="1" applyBorder="1" applyAlignment="1">
      <alignment horizontal="right" vertical="center"/>
    </xf>
    <xf numFmtId="164" fontId="72" fillId="0" borderId="1" xfId="1" applyFont="1" applyBorder="1" applyAlignment="1">
      <alignment horizontal="right" vertical="center"/>
    </xf>
    <xf numFmtId="0" fontId="70" fillId="24" borderId="1" xfId="0" applyNumberFormat="1" applyFont="1" applyFill="1" applyBorder="1" applyAlignment="1">
      <alignment horizontal="right" vertical="center"/>
    </xf>
    <xf numFmtId="167" fontId="31" fillId="0" borderId="0" xfId="1" applyNumberFormat="1" applyFont="1" applyFill="1" applyAlignment="1">
      <alignment vertical="top"/>
    </xf>
    <xf numFmtId="167" fontId="12" fillId="0" borderId="0" xfId="1" applyNumberFormat="1" applyFont="1" applyFill="1" applyAlignment="1">
      <alignment vertical="top"/>
    </xf>
    <xf numFmtId="167" fontId="7" fillId="0" borderId="0" xfId="1" applyNumberFormat="1" applyFont="1" applyAlignment="1">
      <alignment vertical="top"/>
    </xf>
    <xf numFmtId="190" fontId="9" fillId="0" borderId="0" xfId="0" applyNumberFormat="1" applyFont="1" applyBorder="1">
      <alignment vertical="top"/>
    </xf>
    <xf numFmtId="164" fontId="22" fillId="0" borderId="17" xfId="1" applyFont="1" applyFill="1" applyBorder="1" applyAlignment="1">
      <alignment horizontal="left" vertical="center" wrapText="1"/>
    </xf>
    <xf numFmtId="190" fontId="1" fillId="0" borderId="0" xfId="0" applyNumberFormat="1" applyFont="1" applyFill="1" applyBorder="1">
      <alignment vertical="top"/>
    </xf>
    <xf numFmtId="174" fontId="34" fillId="0" borderId="0" xfId="0" applyFont="1" applyFill="1" applyBorder="1" applyAlignment="1"/>
    <xf numFmtId="174" fontId="22" fillId="0" borderId="0" xfId="0" applyFont="1" applyFill="1" applyBorder="1" applyAlignment="1">
      <alignment wrapText="1"/>
    </xf>
    <xf numFmtId="164" fontId="40" fillId="0" borderId="0" xfId="1" applyFont="1" applyFill="1" applyBorder="1" applyAlignment="1">
      <alignment vertical="top"/>
    </xf>
    <xf numFmtId="167" fontId="31" fillId="5" borderId="14" xfId="1" applyNumberFormat="1" applyFont="1" applyFill="1" applyBorder="1" applyAlignment="1">
      <alignment vertical="center"/>
    </xf>
    <xf numFmtId="182" fontId="42" fillId="0" borderId="0" xfId="2" applyFont="1">
      <alignment vertical="top"/>
    </xf>
    <xf numFmtId="176" fontId="1" fillId="15" borderId="0" xfId="19" applyFont="1" applyFill="1" applyBorder="1">
      <alignment vertical="top"/>
    </xf>
    <xf numFmtId="164" fontId="31" fillId="9" borderId="0" xfId="0" applyNumberFormat="1" applyFont="1" applyFill="1" applyBorder="1">
      <alignment vertical="top"/>
    </xf>
    <xf numFmtId="175" fontId="26" fillId="3" borderId="6" xfId="26" applyNumberFormat="1" applyFont="1" applyFill="1" applyBorder="1" applyAlignment="1">
      <alignment horizontal="center"/>
    </xf>
    <xf numFmtId="0" fontId="26" fillId="3" borderId="6" xfId="26" applyFont="1" applyFill="1" applyBorder="1" applyAlignment="1">
      <alignment horizontal="center"/>
    </xf>
    <xf numFmtId="0" fontId="12" fillId="3" borderId="7" xfId="45" applyFont="1" applyFill="1" applyBorder="1" applyAlignment="1">
      <alignment horizontal="left" vertical="top" wrapText="1"/>
    </xf>
    <xf numFmtId="0" fontId="12" fillId="3" borderId="8" xfId="45" applyFont="1" applyFill="1" applyBorder="1" applyAlignment="1">
      <alignment horizontal="left" vertical="top" wrapText="1"/>
    </xf>
    <xf numFmtId="0" fontId="12" fillId="3" borderId="9" xfId="45" applyFont="1" applyFill="1" applyBorder="1" applyAlignment="1">
      <alignment horizontal="left" vertical="top" wrapText="1"/>
    </xf>
    <xf numFmtId="0" fontId="12" fillId="3" borderId="10" xfId="45" applyFont="1" applyFill="1" applyBorder="1" applyAlignment="1">
      <alignment horizontal="left" vertical="top" wrapText="1"/>
    </xf>
    <xf numFmtId="0" fontId="12" fillId="3" borderId="0" xfId="45" applyFont="1" applyFill="1" applyAlignment="1">
      <alignment horizontal="left" vertical="top" wrapText="1"/>
    </xf>
    <xf numFmtId="0" fontId="12" fillId="3" borderId="11" xfId="45" applyFont="1" applyFill="1" applyBorder="1" applyAlignment="1">
      <alignment horizontal="left" vertical="top" wrapText="1"/>
    </xf>
    <xf numFmtId="0" fontId="12" fillId="3" borderId="12" xfId="45" applyFont="1" applyFill="1" applyBorder="1" applyAlignment="1">
      <alignment horizontal="left" vertical="top" wrapText="1"/>
    </xf>
    <xf numFmtId="0" fontId="12" fillId="3" borderId="6" xfId="45" applyFont="1" applyFill="1" applyBorder="1" applyAlignment="1">
      <alignment horizontal="left" vertical="top" wrapText="1"/>
    </xf>
    <xf numFmtId="0" fontId="12" fillId="3" borderId="13" xfId="45" applyFont="1" applyFill="1" applyBorder="1" applyAlignment="1">
      <alignment horizontal="left" vertical="top" wrapText="1"/>
    </xf>
    <xf numFmtId="174" fontId="22" fillId="0" borderId="29" xfId="9" applyFont="1" applyBorder="1" applyAlignment="1">
      <alignment horizontal="center" vertical="top"/>
    </xf>
    <xf numFmtId="174" fontId="22" fillId="0" borderId="30" xfId="9" applyFont="1" applyBorder="1" applyAlignment="1">
      <alignment horizontal="center" vertical="top"/>
    </xf>
    <xf numFmtId="174" fontId="22" fillId="0" borderId="31" xfId="9" applyFont="1" applyBorder="1" applyAlignment="1">
      <alignment horizontal="center" vertical="top"/>
    </xf>
    <xf numFmtId="174" fontId="72" fillId="26" borderId="1" xfId="0" applyFont="1" applyFill="1" applyBorder="1" applyAlignment="1">
      <alignment vertical="center"/>
    </xf>
    <xf numFmtId="174" fontId="72" fillId="26" borderId="1" xfId="0" applyFont="1" applyFill="1" applyBorder="1" applyAlignment="1">
      <alignment vertical="center" wrapText="1"/>
    </xf>
    <xf numFmtId="174" fontId="70" fillId="24" borderId="1" xfId="0" applyFont="1" applyFill="1" applyBorder="1" applyAlignment="1">
      <alignment vertical="center"/>
    </xf>
    <xf numFmtId="174" fontId="70" fillId="24" borderId="1" xfId="0" applyFont="1" applyFill="1" applyBorder="1" applyAlignment="1">
      <alignment horizontal="center" vertical="center"/>
    </xf>
    <xf numFmtId="174" fontId="70" fillId="24" borderId="1" xfId="0" applyFont="1" applyFill="1" applyBorder="1" applyAlignment="1">
      <alignment horizontal="right" vertical="center"/>
    </xf>
  </cellXfs>
  <cellStyles count="81">
    <cellStyle name="Comma" xfId="1" builtinId="3"/>
    <cellStyle name="Comma 13 2" xfId="62" xr:uid="{6A99A3B8-3ECB-4D84-99CE-C9E513512362}"/>
    <cellStyle name="Comma 13 2 2" xfId="78" xr:uid="{E102B332-D8C8-4600-A077-E0B9EE1DC44D}"/>
    <cellStyle name="Comma 2" xfId="18" xr:uid="{9C8A63BD-6566-4710-B3B9-7AE4E0DD1057}"/>
    <cellStyle name="Comma 2 2" xfId="43" xr:uid="{2A4120FE-EB54-4FDF-A3B4-D7012FA37D9D}"/>
    <cellStyle name="Comma 2 2 2" xfId="52" xr:uid="{F639075B-18C7-4023-BAE8-0C3A07D2D9E5}"/>
    <cellStyle name="Comma 2 2 2 2" xfId="59" xr:uid="{34FCB775-87E8-454C-B544-13A1539C2FC4}"/>
    <cellStyle name="Comma 2 2 2 2 2" xfId="77" xr:uid="{14EBBFB4-678B-4C58-80AE-27C66DB2869B}"/>
    <cellStyle name="Comma 2 2 2 3" xfId="71" xr:uid="{C26920C0-825B-4514-87EF-DF09B4AD3587}"/>
    <cellStyle name="Comma 2 2 3" xfId="50" xr:uid="{2E46D757-8C30-4115-9ADB-50713854F606}"/>
    <cellStyle name="Comma 2 2 3 2" xfId="57" xr:uid="{F63BD385-1B0E-494E-93F0-AE56EDB36642}"/>
    <cellStyle name="Comma 2 2 3 2 2" xfId="75" xr:uid="{8EB12402-E55A-46BB-A3A0-843E5AF1B1D6}"/>
    <cellStyle name="Comma 2 2 3 3" xfId="69" xr:uid="{BBE4639B-C2DA-44F4-901B-C4769ED83320}"/>
    <cellStyle name="Comma 2 2 4" xfId="55" xr:uid="{13157B8A-8ADE-438F-97F7-DA8099914A20}"/>
    <cellStyle name="Comma 2 2 4 2" xfId="73" xr:uid="{EA034231-A5B3-4BD2-BD67-F59C8C31D408}"/>
    <cellStyle name="Comma 2 2 5" xfId="67" xr:uid="{A9DFEC27-436A-4B67-A19D-E0F179C96D10}"/>
    <cellStyle name="Comma 2 3" xfId="80" xr:uid="{CCBC8A5F-43BA-4B74-A115-1974A10EEF30}"/>
    <cellStyle name="Comma 2 4" xfId="79" xr:uid="{45A129B3-0AD5-4213-8F4C-DBB7237C23FE}"/>
    <cellStyle name="Comma 3" xfId="36" xr:uid="{EA36C7BB-3240-42DA-BBBF-76554C7D8521}"/>
    <cellStyle name="Comma 3 2" xfId="51" xr:uid="{14C48BF6-0DF3-4F7C-90A1-6E2E572AAF39}"/>
    <cellStyle name="Comma 3 2 2" xfId="58" xr:uid="{778E609C-7B95-40DE-9599-3A80DE095CFE}"/>
    <cellStyle name="Comma 3 2 2 2" xfId="76" xr:uid="{8A743D73-CCFA-40AE-AFEC-35851C9F2465}"/>
    <cellStyle name="Comma 3 2 3" xfId="70" xr:uid="{9B38DC07-7208-4CDD-9EA6-3099082C0250}"/>
    <cellStyle name="Comma 3 3" xfId="49" xr:uid="{EBB5EC7D-552D-4D96-972D-99862F5D0C44}"/>
    <cellStyle name="Comma 3 3 2" xfId="56" xr:uid="{CAF3F187-506B-487D-A625-1B7505FA1832}"/>
    <cellStyle name="Comma 3 3 2 2" xfId="74" xr:uid="{68FA59C3-FD27-4544-8E8D-2CA2CF56C7BC}"/>
    <cellStyle name="Comma 3 3 3" xfId="68" xr:uid="{1BF200C9-9F23-442F-B0AF-A416AE94318A}"/>
    <cellStyle name="Comma 3 4" xfId="54" xr:uid="{5FC21C68-B5F3-4708-8B35-5D7B73473478}"/>
    <cellStyle name="Comma 3 4 2" xfId="72" xr:uid="{3F31B03C-4EEF-44D0-9F27-CE65C7DE0264}"/>
    <cellStyle name="Comma 3 5" xfId="66" xr:uid="{BCB9C31A-D009-49AA-ACB3-B197F40ED958}"/>
    <cellStyle name="DateLong" xfId="20" xr:uid="{604B89D1-68A4-462B-8846-8EDD20151174}"/>
    <cellStyle name="DateLong 2" xfId="13" xr:uid="{3E9C6C85-DA44-428D-966A-3FDFBF5BD410}"/>
    <cellStyle name="DateLong 2 2" xfId="41" xr:uid="{078661A8-97DE-4549-A101-F0FBBC0AC9DE}"/>
    <cellStyle name="DateShort" xfId="14" xr:uid="{136AAC4F-18C4-49E6-AD7A-341041CC68BA}"/>
    <cellStyle name="DateShort 2" xfId="7" xr:uid="{9A1EB718-A36F-4CEA-B123-17F2AF61B60A}"/>
    <cellStyle name="DateShort 3" xfId="22" xr:uid="{73CCA446-1ADF-42C0-AD3D-9E4F24A2EDEE}"/>
    <cellStyle name="DateShort 3 2" xfId="44" xr:uid="{974B10D6-67B1-44B8-84FE-A01AA9DD4D4A}"/>
    <cellStyle name="Factor" xfId="19" xr:uid="{D7232C4D-8379-428E-A79C-BE8BE18B9C20}"/>
    <cellStyle name="Factor 2" xfId="6" xr:uid="{DA6DCDD8-B0D6-4E06-A245-B64D1B17D965}"/>
    <cellStyle name="Normal" xfId="0" builtinId="0" customBuiltin="1"/>
    <cellStyle name="Normal 11 2" xfId="60" xr:uid="{0FBA46B4-8783-4E50-A63D-B1E92B082B3A}"/>
    <cellStyle name="Normal 14" xfId="63" xr:uid="{000F2813-D093-42B4-A0ED-44867BE15184}"/>
    <cellStyle name="Normal 2" xfId="9" xr:uid="{091178E5-B515-41A2-A71E-1B11D198A684}"/>
    <cellStyle name="Normal 2 2" xfId="3" xr:uid="{C91176F7-D707-4A15-8BD6-EF2365DA1420}"/>
    <cellStyle name="Normal 2 2 2" xfId="15" xr:uid="{C247D6B1-5739-4A67-B77A-DB8AD7F92FF3}"/>
    <cellStyle name="Normal 2 2 2 2" xfId="42" xr:uid="{A0E98E5B-0ACB-41EF-A3C6-F96D0BE71F46}"/>
    <cellStyle name="Normal 2 2 2 3 2" xfId="23" xr:uid="{DA9DF1BD-F7A8-466D-9E21-ED0C9B61709A}"/>
    <cellStyle name="Normal 2 2 3" xfId="17" xr:uid="{57FDBAC9-5BF8-4234-9F09-4F6E008F2872}"/>
    <cellStyle name="Normal 2 2 3 2" xfId="31" xr:uid="{32E2261D-0789-490E-8265-E87C51A09764}"/>
    <cellStyle name="Normal 2 26" xfId="64" xr:uid="{32F74B15-FEA3-4A30-BD13-F0646BB3C442}"/>
    <cellStyle name="Normal 2 3" xfId="11" xr:uid="{DB089BC0-DE02-4904-BBAF-6CE15BE4788F}"/>
    <cellStyle name="Normal 2 3 2" xfId="39" xr:uid="{9A409701-7B26-458E-AAE6-9D4D0B59056F}"/>
    <cellStyle name="Normal 2 4" xfId="8" xr:uid="{99907661-D76A-4C6C-9007-28815F89477D}"/>
    <cellStyle name="Normal 2 4 2" xfId="29" xr:uid="{D1C6BB4F-8110-4B55-8FE7-A10FF7C8B8E0}"/>
    <cellStyle name="Normal 2 4 2 2" xfId="48" xr:uid="{319B2765-EEE6-4230-805D-8FE6F6838F19}"/>
    <cellStyle name="Normal 2 4 3" xfId="38" xr:uid="{A24C6B81-C2E4-48A7-A695-17B8FF4F306B}"/>
    <cellStyle name="Normal 2 4 4" xfId="24" xr:uid="{A49AC344-E258-4B86-8113-BACFAB333C25}"/>
    <cellStyle name="Normal 2 5" xfId="12" xr:uid="{75A08448-4F2D-4614-9EA2-D23614F0EC17}"/>
    <cellStyle name="Normal 2 5 2" xfId="40" xr:uid="{9C8A63DE-975E-4F00-A01B-D352F3E1AC1A}"/>
    <cellStyle name="Normal 2 6 11" xfId="34" xr:uid="{B0B51D8C-FD83-440E-8F62-C3CF090DC960}"/>
    <cellStyle name="Normal 2 8" xfId="10" xr:uid="{480D10F0-702C-4F1B-8F4F-165A349867B9}"/>
    <cellStyle name="Normal 3" xfId="27" xr:uid="{23FAC185-F0B4-4808-A446-FF1A3DE7FE7B}"/>
    <cellStyle name="Normal 3 2" xfId="46" xr:uid="{E342081C-6B7A-4F74-AC58-07A45ED6FEAC}"/>
    <cellStyle name="Normal 3 3 2 2 5" xfId="33" xr:uid="{C37BB151-FE35-4107-A40E-182EAE1BC513}"/>
    <cellStyle name="Normal 4" xfId="32" xr:uid="{A79801C8-34A1-4AD6-9DE7-670C11E185B5}"/>
    <cellStyle name="Normal 5" xfId="4" xr:uid="{C5146420-1B9B-43F8-A1BB-8D3DBBE2BE72}"/>
    <cellStyle name="Normal 5 2" xfId="35" xr:uid="{CF21061C-FEA6-4478-A03E-4DBAB7FA9AEF}"/>
    <cellStyle name="Normal 5 3 2" xfId="5" xr:uid="{3D9D19DE-43C4-42ED-9B4D-4F497322E8BA}"/>
    <cellStyle name="Normal 5 3 2 2" xfId="26" xr:uid="{FEBDC0DD-DC17-45EE-9A32-1EA96A709943}"/>
    <cellStyle name="Normal 5 3 2 2 2" xfId="45" xr:uid="{CBD70BAF-5A5A-49C7-8F7B-55FC618E2056}"/>
    <cellStyle name="Normal 5 3 2 3" xfId="37" xr:uid="{E315F018-E774-4C09-A33B-6504A2743D60}"/>
    <cellStyle name="Normal 6" xfId="53" xr:uid="{9F063A39-8355-423D-B18C-8CA5771A1DF3}"/>
    <cellStyle name="Percent" xfId="2" builtinId="5" customBuiltin="1"/>
    <cellStyle name="Percent 2 10" xfId="65" xr:uid="{94F567F6-8256-4959-BEE7-9C0537284AF7}"/>
    <cellStyle name="Percent 2 2 2 3" xfId="25" xr:uid="{0058F9D5-4D9E-4FC8-910C-378A7F7CEE7B}"/>
    <cellStyle name="Percent 3" xfId="28" xr:uid="{D4A6E010-1912-42A3-BA4E-6298B3521169}"/>
    <cellStyle name="Percent 3 2" xfId="47" xr:uid="{4656EA0E-7391-4B99-B7DE-E519ADAB51BC}"/>
    <cellStyle name="Percent 7 2" xfId="61" xr:uid="{5DB3DDBB-C874-4FB4-9112-6AE9451DEAC0}"/>
    <cellStyle name="Year" xfId="21" xr:uid="{2D9FCD54-8E7F-4525-B82B-19BC29190157}"/>
    <cellStyle name="Year 2" xfId="16" xr:uid="{9E193180-318B-44FA-9F72-6BF4DC62F93B}"/>
    <cellStyle name="Year 3 2" xfId="30" xr:uid="{9F78794E-3171-45BD-87BE-4E6A229232FD}"/>
  </cellStyles>
  <dxfs count="143">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ont>
        <color rgb="FF9C0006"/>
      </font>
      <fill>
        <patternFill>
          <bgColor rgb="FFFFC7CE"/>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theme="2" tint="-9.9948118533890809E-2"/>
        </patternFill>
      </fill>
    </dxf>
    <dxf>
      <fill>
        <patternFill>
          <bgColor theme="5" tint="0.59996337778862885"/>
        </patternFill>
      </fill>
    </dxf>
    <dxf>
      <fill>
        <patternFill>
          <bgColor theme="4" tint="0.39994506668294322"/>
        </patternFill>
      </fill>
    </dxf>
    <dxf>
      <fill>
        <patternFill>
          <bgColor rgb="FFFFC000"/>
        </patternFill>
      </fill>
    </dxf>
    <dxf>
      <fill>
        <patternFill>
          <bgColor theme="8" tint="0.39994506668294322"/>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theme="9" tint="0.79998168889431442"/>
        </patternFill>
      </fill>
    </dxf>
    <dxf>
      <fill>
        <patternFill>
          <bgColor theme="9" tint="0.79998168889431442"/>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theme="9" tint="0.59996337778862885"/>
        </patternFill>
      </fill>
    </dxf>
    <dxf>
      <font>
        <color rgb="FF9C0006"/>
      </font>
      <fill>
        <patternFill>
          <bgColor rgb="FFFFC7CE"/>
        </patternFill>
      </fill>
    </dxf>
    <dxf>
      <font>
        <color rgb="FF006100"/>
      </font>
      <fill>
        <patternFill>
          <bgColor rgb="FFC6EFCE"/>
        </patternFill>
      </fill>
    </dxf>
    <dxf>
      <fill>
        <patternFill>
          <bgColor rgb="FFFF0000"/>
        </patternFill>
      </fill>
    </dxf>
    <dxf>
      <fill>
        <patternFill>
          <bgColor rgb="FF92D050"/>
        </patternFill>
      </fill>
    </dxf>
    <dxf>
      <fill>
        <patternFill>
          <bgColor theme="9" tint="0.79998168889431442"/>
        </patternFill>
      </fill>
    </dxf>
    <dxf>
      <fill>
        <patternFill>
          <bgColor theme="9" tint="0.59996337778862885"/>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theme="7" tint="0.59996337778862885"/>
        </patternFill>
      </fill>
    </dxf>
    <dxf>
      <fill>
        <patternFill>
          <bgColor rgb="FFFFC000"/>
        </patternFill>
      </fill>
    </dxf>
    <dxf>
      <fill>
        <patternFill>
          <bgColor theme="9" tint="0.59996337778862885"/>
        </patternFill>
      </fill>
    </dxf>
    <dxf>
      <fill>
        <patternFill>
          <bgColor theme="8" tint="0.59996337778862885"/>
        </patternFill>
      </fill>
    </dxf>
    <dxf>
      <fill>
        <patternFill>
          <bgColor rgb="FFCCFFCC"/>
        </patternFill>
      </fill>
    </dxf>
    <dxf>
      <fill>
        <patternFill>
          <bgColor rgb="FFFFCC99"/>
        </patternFill>
      </fill>
    </dxf>
    <dxf>
      <fill>
        <patternFill>
          <bgColor indexed="44"/>
        </patternFill>
      </fill>
    </dxf>
    <dxf>
      <fill>
        <patternFill>
          <bgColor rgb="FFFF0000"/>
        </patternFill>
      </fill>
    </dxf>
    <dxf>
      <fill>
        <patternFill>
          <bgColor rgb="FF92D050"/>
        </patternFill>
      </fill>
    </dxf>
    <dxf>
      <fill>
        <patternFill>
          <bgColor rgb="FF00FF00"/>
        </patternFill>
      </fill>
    </dxf>
    <dxf>
      <fill>
        <patternFill>
          <bgColor rgb="FFFFC000"/>
        </patternFill>
      </fill>
    </dxf>
    <dxf>
      <fill>
        <patternFill>
          <bgColor rgb="FF00FF00"/>
        </patternFill>
      </fill>
    </dxf>
    <dxf>
      <fill>
        <patternFill>
          <bgColor rgb="FFFFC000"/>
        </patternFill>
      </fill>
    </dxf>
    <dxf>
      <fill>
        <patternFill>
          <bgColor rgb="FF00FF00"/>
        </patternFill>
      </fill>
    </dxf>
    <dxf>
      <fill>
        <patternFill>
          <bgColor rgb="FFFFC000"/>
        </patternFill>
      </fill>
    </dxf>
    <dxf>
      <fill>
        <patternFill>
          <bgColor rgb="FF00FF00"/>
        </patternFill>
      </fill>
    </dxf>
    <dxf>
      <fill>
        <patternFill>
          <bgColor rgb="FFFFC000"/>
        </patternFill>
      </fill>
    </dxf>
    <dxf>
      <fill>
        <patternFill>
          <bgColor rgb="FF00FF00"/>
        </patternFill>
      </fill>
    </dxf>
    <dxf>
      <fill>
        <patternFill>
          <bgColor rgb="FFFFC000"/>
        </patternFill>
      </fill>
    </dxf>
    <dxf>
      <fill>
        <patternFill>
          <bgColor rgb="FF00FF00"/>
        </patternFill>
      </fill>
    </dxf>
    <dxf>
      <fill>
        <patternFill>
          <bgColor rgb="FFFFC000"/>
        </patternFill>
      </fill>
    </dxf>
    <dxf>
      <fill>
        <patternFill>
          <bgColor rgb="FF00FF00"/>
        </patternFill>
      </fill>
    </dxf>
    <dxf>
      <fill>
        <patternFill>
          <bgColor rgb="FFFFC000"/>
        </patternFill>
      </fill>
    </dxf>
    <dxf>
      <fill>
        <patternFill>
          <bgColor rgb="FF00FF00"/>
        </patternFill>
      </fill>
    </dxf>
    <dxf>
      <fill>
        <patternFill>
          <bgColor rgb="FFFFC000"/>
        </patternFill>
      </fill>
    </dxf>
    <dxf>
      <fill>
        <patternFill>
          <bgColor rgb="FF00FF00"/>
        </patternFill>
      </fill>
    </dxf>
    <dxf>
      <fill>
        <patternFill>
          <bgColor rgb="FFFFC000"/>
        </patternFill>
      </fill>
    </dxf>
    <dxf>
      <fill>
        <patternFill>
          <bgColor rgb="FF00FF00"/>
        </patternFill>
      </fill>
    </dxf>
    <dxf>
      <fill>
        <patternFill>
          <bgColor rgb="FFFFC000"/>
        </patternFill>
      </fill>
    </dxf>
    <dxf>
      <fill>
        <patternFill>
          <bgColor rgb="FF00FF00"/>
        </patternFill>
      </fill>
    </dxf>
    <dxf>
      <fill>
        <patternFill>
          <bgColor rgb="FFFFC000"/>
        </patternFill>
      </fill>
    </dxf>
    <dxf>
      <fill>
        <patternFill>
          <bgColor rgb="FF00FF00"/>
        </patternFill>
      </fill>
    </dxf>
    <dxf>
      <fill>
        <patternFill>
          <bgColor rgb="FFFFC000"/>
        </patternFill>
      </fill>
    </dxf>
    <dxf>
      <fill>
        <patternFill>
          <bgColor rgb="FF00FF00"/>
        </patternFill>
      </fill>
    </dxf>
    <dxf>
      <fill>
        <patternFill>
          <bgColor rgb="FFFFC000"/>
        </patternFill>
      </fill>
    </dxf>
    <dxf>
      <fill>
        <patternFill>
          <bgColor rgb="FF00FF00"/>
        </patternFill>
      </fill>
    </dxf>
    <dxf>
      <fill>
        <patternFill>
          <bgColor rgb="FFFFC000"/>
        </patternFill>
      </fill>
    </dxf>
    <dxf>
      <fill>
        <patternFill>
          <bgColor rgb="FF00FF00"/>
        </patternFill>
      </fill>
    </dxf>
    <dxf>
      <fill>
        <patternFill>
          <bgColor rgb="FFFFC000"/>
        </patternFill>
      </fill>
    </dxf>
    <dxf>
      <fill>
        <patternFill>
          <bgColor rgb="FF00FF00"/>
        </patternFill>
      </fill>
    </dxf>
    <dxf>
      <fill>
        <patternFill>
          <bgColor rgb="FFFFC000"/>
        </patternFill>
      </fill>
    </dxf>
    <dxf>
      <fill>
        <patternFill>
          <bgColor rgb="FF00FF00"/>
        </patternFill>
      </fill>
    </dxf>
    <dxf>
      <fill>
        <patternFill>
          <bgColor rgb="FFFFC000"/>
        </patternFill>
      </fill>
    </dxf>
    <dxf>
      <fill>
        <patternFill>
          <bgColor rgb="FF00FF00"/>
        </patternFill>
      </fill>
    </dxf>
    <dxf>
      <fill>
        <patternFill>
          <bgColor rgb="FFFFC000"/>
        </patternFill>
      </fill>
    </dxf>
    <dxf>
      <fill>
        <patternFill>
          <bgColor rgb="FF00FF00"/>
        </patternFill>
      </fill>
    </dxf>
    <dxf>
      <fill>
        <patternFill>
          <bgColor rgb="FFFFC000"/>
        </patternFill>
      </fill>
    </dxf>
    <dxf>
      <fill>
        <patternFill>
          <bgColor rgb="FF00FF00"/>
        </patternFill>
      </fill>
    </dxf>
    <dxf>
      <fill>
        <patternFill>
          <bgColor rgb="FFFFC000"/>
        </patternFill>
      </fill>
    </dxf>
    <dxf>
      <fill>
        <patternFill>
          <bgColor rgb="FF00FF00"/>
        </patternFill>
      </fill>
    </dxf>
    <dxf>
      <fill>
        <patternFill>
          <bgColor rgb="FFFFC000"/>
        </patternFill>
      </fill>
    </dxf>
    <dxf>
      <fill>
        <patternFill>
          <bgColor rgb="FF00FF00"/>
        </patternFill>
      </fill>
    </dxf>
    <dxf>
      <fill>
        <patternFill>
          <bgColor rgb="FFFFC000"/>
        </patternFill>
      </fill>
    </dxf>
    <dxf>
      <fill>
        <patternFill>
          <bgColor rgb="FF00FF00"/>
        </patternFill>
      </fill>
    </dxf>
    <dxf>
      <fill>
        <patternFill>
          <bgColor rgb="FFFFC000"/>
        </patternFill>
      </fill>
    </dxf>
    <dxf>
      <fill>
        <patternFill>
          <bgColor rgb="FF00FF00"/>
        </patternFill>
      </fill>
    </dxf>
    <dxf>
      <fill>
        <patternFill>
          <bgColor rgb="FFFFC000"/>
        </patternFill>
      </fill>
    </dxf>
    <dxf>
      <fill>
        <patternFill>
          <bgColor rgb="FF00FF00"/>
        </patternFill>
      </fill>
    </dxf>
    <dxf>
      <fill>
        <patternFill>
          <bgColor rgb="FFFFC000"/>
        </patternFill>
      </fill>
    </dxf>
    <dxf>
      <fill>
        <patternFill>
          <bgColor rgb="FF00FF00"/>
        </patternFill>
      </fill>
    </dxf>
    <dxf>
      <fill>
        <patternFill>
          <bgColor rgb="FFFFC000"/>
        </patternFill>
      </fill>
    </dxf>
    <dxf>
      <fill>
        <patternFill>
          <bgColor rgb="FF00FF00"/>
        </patternFill>
      </fill>
    </dxf>
    <dxf>
      <fill>
        <patternFill>
          <bgColor rgb="FFFFC000"/>
        </patternFill>
      </fill>
    </dxf>
    <dxf>
      <fill>
        <patternFill>
          <bgColor rgb="FF00FF00"/>
        </patternFill>
      </fill>
    </dxf>
    <dxf>
      <fill>
        <patternFill>
          <bgColor rgb="FFFFC000"/>
        </patternFill>
      </fill>
    </dxf>
    <dxf>
      <fill>
        <patternFill>
          <bgColor rgb="FF00FF00"/>
        </patternFill>
      </fill>
    </dxf>
    <dxf>
      <fill>
        <patternFill>
          <bgColor rgb="FFFFC000"/>
        </patternFill>
      </fill>
    </dxf>
    <dxf>
      <fill>
        <patternFill>
          <bgColor rgb="FF00FF00"/>
        </patternFill>
      </fill>
    </dxf>
    <dxf>
      <fill>
        <patternFill>
          <bgColor rgb="FFFFC000"/>
        </patternFill>
      </fill>
    </dxf>
    <dxf>
      <fill>
        <patternFill>
          <bgColor rgb="FF00FF00"/>
        </patternFill>
      </fill>
    </dxf>
    <dxf>
      <fill>
        <patternFill>
          <bgColor rgb="FFFFC000"/>
        </patternFill>
      </fill>
    </dxf>
    <dxf>
      <fill>
        <patternFill>
          <bgColor rgb="FF00FF00"/>
        </patternFill>
      </fill>
    </dxf>
    <dxf>
      <fill>
        <patternFill>
          <bgColor rgb="FFFFC000"/>
        </patternFill>
      </fill>
    </dxf>
    <dxf>
      <fill>
        <patternFill>
          <bgColor rgb="FF00FF00"/>
        </patternFill>
      </fill>
    </dxf>
    <dxf>
      <fill>
        <patternFill>
          <bgColor rgb="FFFFC000"/>
        </patternFill>
      </fill>
    </dxf>
    <dxf>
      <fill>
        <patternFill>
          <bgColor rgb="FF00FF00"/>
        </patternFill>
      </fill>
    </dxf>
    <dxf>
      <fill>
        <patternFill>
          <bgColor rgb="FFFFC000"/>
        </patternFill>
      </fill>
    </dxf>
    <dxf>
      <fill>
        <patternFill>
          <bgColor rgb="FF00FF00"/>
        </patternFill>
      </fill>
    </dxf>
    <dxf>
      <fill>
        <patternFill>
          <bgColor rgb="FFFFC000"/>
        </patternFill>
      </fill>
    </dxf>
    <dxf>
      <fill>
        <patternFill>
          <bgColor rgb="FF00FF00"/>
        </patternFill>
      </fill>
    </dxf>
    <dxf>
      <fill>
        <patternFill>
          <bgColor rgb="FFFFC000"/>
        </patternFill>
      </fill>
    </dxf>
  </dxfs>
  <tableStyles count="0" defaultTableStyle="TableStyleMedium2" defaultPivotStyle="PivotStyleLight16"/>
  <colors>
    <mruColors>
      <color rgb="FFDB536A"/>
      <color rgb="FFDB5387"/>
      <color rgb="FFFFE1C6"/>
      <color rgb="FFFFC2CE"/>
      <color rgb="FFFFF2CC"/>
      <color rgb="FFFFFF2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xml"/><Relationship Id="rId21" Type="http://schemas.openxmlformats.org/officeDocument/2006/relationships/worksheet" Target="worksheets/sheet21.xml"/><Relationship Id="rId42" Type="http://schemas.openxmlformats.org/officeDocument/2006/relationships/externalLink" Target="externalLinks/externalLink18.xml"/><Relationship Id="rId47" Type="http://schemas.openxmlformats.org/officeDocument/2006/relationships/externalLink" Target="externalLinks/externalLink23.xml"/><Relationship Id="rId63" Type="http://schemas.openxmlformats.org/officeDocument/2006/relationships/externalLink" Target="externalLinks/externalLink39.xml"/><Relationship Id="rId68" Type="http://schemas.openxmlformats.org/officeDocument/2006/relationships/externalLink" Target="externalLinks/externalLink44.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externalLink" Target="externalLinks/externalLink21.xml"/><Relationship Id="rId53" Type="http://schemas.openxmlformats.org/officeDocument/2006/relationships/externalLink" Target="externalLinks/externalLink29.xml"/><Relationship Id="rId58" Type="http://schemas.openxmlformats.org/officeDocument/2006/relationships/externalLink" Target="externalLinks/externalLink34.xml"/><Relationship Id="rId66" Type="http://schemas.openxmlformats.org/officeDocument/2006/relationships/externalLink" Target="externalLinks/externalLink42.xml"/><Relationship Id="rId74"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3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48" Type="http://schemas.openxmlformats.org/officeDocument/2006/relationships/externalLink" Target="externalLinks/externalLink24.xml"/><Relationship Id="rId56" Type="http://schemas.openxmlformats.org/officeDocument/2006/relationships/externalLink" Target="externalLinks/externalLink32.xml"/><Relationship Id="rId64" Type="http://schemas.openxmlformats.org/officeDocument/2006/relationships/externalLink" Target="externalLinks/externalLink40.xml"/><Relationship Id="rId69" Type="http://schemas.openxmlformats.org/officeDocument/2006/relationships/externalLink" Target="externalLinks/externalLink45.xml"/><Relationship Id="rId77" Type="http://schemas.openxmlformats.org/officeDocument/2006/relationships/sheetMetadata" Target="metadata.xml"/><Relationship Id="rId8" Type="http://schemas.openxmlformats.org/officeDocument/2006/relationships/worksheet" Target="worksheets/sheet8.xml"/><Relationship Id="rId51" Type="http://schemas.openxmlformats.org/officeDocument/2006/relationships/externalLink" Target="externalLinks/externalLink27.xml"/><Relationship Id="rId72" Type="http://schemas.openxmlformats.org/officeDocument/2006/relationships/externalLink" Target="externalLinks/externalLink4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externalLink" Target="externalLinks/externalLink22.xml"/><Relationship Id="rId59" Type="http://schemas.openxmlformats.org/officeDocument/2006/relationships/externalLink" Target="externalLinks/externalLink35.xml"/><Relationship Id="rId67" Type="http://schemas.openxmlformats.org/officeDocument/2006/relationships/externalLink" Target="externalLinks/externalLink43.xml"/><Relationship Id="rId20" Type="http://schemas.openxmlformats.org/officeDocument/2006/relationships/worksheet" Target="worksheets/sheet20.xml"/><Relationship Id="rId41" Type="http://schemas.openxmlformats.org/officeDocument/2006/relationships/externalLink" Target="externalLinks/externalLink17.xml"/><Relationship Id="rId54" Type="http://schemas.openxmlformats.org/officeDocument/2006/relationships/externalLink" Target="externalLinks/externalLink30.xml"/><Relationship Id="rId62" Type="http://schemas.openxmlformats.org/officeDocument/2006/relationships/externalLink" Target="externalLinks/externalLink38.xml"/><Relationship Id="rId70" Type="http://schemas.openxmlformats.org/officeDocument/2006/relationships/externalLink" Target="externalLinks/externalLink46.xml"/><Relationship Id="rId75"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49" Type="http://schemas.openxmlformats.org/officeDocument/2006/relationships/externalLink" Target="externalLinks/externalLink25.xml"/><Relationship Id="rId57" Type="http://schemas.openxmlformats.org/officeDocument/2006/relationships/externalLink" Target="externalLinks/externalLink33.xml"/><Relationship Id="rId10" Type="http://schemas.openxmlformats.org/officeDocument/2006/relationships/worksheet" Target="worksheets/sheet10.xml"/><Relationship Id="rId31" Type="http://schemas.openxmlformats.org/officeDocument/2006/relationships/externalLink" Target="externalLinks/externalLink7.xml"/><Relationship Id="rId44" Type="http://schemas.openxmlformats.org/officeDocument/2006/relationships/externalLink" Target="externalLinks/externalLink20.xml"/><Relationship Id="rId52" Type="http://schemas.openxmlformats.org/officeDocument/2006/relationships/externalLink" Target="externalLinks/externalLink28.xml"/><Relationship Id="rId60" Type="http://schemas.openxmlformats.org/officeDocument/2006/relationships/externalLink" Target="externalLinks/externalLink36.xml"/><Relationship Id="rId65" Type="http://schemas.openxmlformats.org/officeDocument/2006/relationships/externalLink" Target="externalLinks/externalLink41.xml"/><Relationship Id="rId73" Type="http://schemas.openxmlformats.org/officeDocument/2006/relationships/externalLink" Target="externalLinks/externalLink49.xml"/><Relationship Id="rId78"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5.xml"/><Relationship Id="rId34" Type="http://schemas.openxmlformats.org/officeDocument/2006/relationships/externalLink" Target="externalLinks/externalLink10.xml"/><Relationship Id="rId50" Type="http://schemas.openxmlformats.org/officeDocument/2006/relationships/externalLink" Target="externalLinks/externalLink26.xml"/><Relationship Id="rId55" Type="http://schemas.openxmlformats.org/officeDocument/2006/relationships/externalLink" Target="externalLinks/externalLink31.xml"/><Relationship Id="rId76"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externalLink" Target="externalLinks/externalLink47.xml"/><Relationship Id="rId2" Type="http://schemas.openxmlformats.org/officeDocument/2006/relationships/worksheet" Target="worksheets/sheet2.xml"/><Relationship Id="rId29" Type="http://schemas.openxmlformats.org/officeDocument/2006/relationships/externalLink" Target="externalLinks/externalLink5.xml"/></Relationships>
</file>

<file path=xl/ctrlProps/ctrlProp1.xml><?xml version="1.0" encoding="utf-8"?>
<formControlPr xmlns="http://schemas.microsoft.com/office/spreadsheetml/2009/9/main" objectType="Drop" dropLines="2" dropStyle="combo" dx="31" fmlaLink="#REF!" fmlaRange="#REF!" noThreeD="1" sel="0" val="0"/>
</file>

<file path=xl/drawings/drawing1.xml><?xml version="1.0" encoding="utf-8"?>
<xdr:wsDr xmlns:xdr="http://schemas.openxmlformats.org/drawingml/2006/spreadsheetDrawing" xmlns:a="http://schemas.openxmlformats.org/drawingml/2006/main">
  <xdr:twoCellAnchor>
    <xdr:from>
      <xdr:col>2</xdr:col>
      <xdr:colOff>75406</xdr:colOff>
      <xdr:row>17</xdr:row>
      <xdr:rowOff>119062</xdr:rowOff>
    </xdr:from>
    <xdr:to>
      <xdr:col>6</xdr:col>
      <xdr:colOff>15876</xdr:colOff>
      <xdr:row>35</xdr:row>
      <xdr:rowOff>67469</xdr:rowOff>
    </xdr:to>
    <xdr:sp macro="" textlink="">
      <xdr:nvSpPr>
        <xdr:cNvPr id="9" name="Rectangle: Rounded Corners 8">
          <a:extLst>
            <a:ext uri="{FF2B5EF4-FFF2-40B4-BE49-F238E27FC236}">
              <a16:creationId xmlns:a16="http://schemas.microsoft.com/office/drawing/2014/main" id="{00000000-0008-0000-0500-000009000000}"/>
            </a:ext>
          </a:extLst>
        </xdr:cNvPr>
        <xdr:cNvSpPr/>
      </xdr:nvSpPr>
      <xdr:spPr>
        <a:xfrm>
          <a:off x="400844" y="4230687"/>
          <a:ext cx="3051970" cy="3536157"/>
        </a:xfrm>
        <a:prstGeom prst="roundRect">
          <a:avLst/>
        </a:prstGeom>
        <a:noFill/>
        <a:ln w="38100">
          <a:solidFill>
            <a:srgbClr val="FFE1C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noFill/>
          </a:endParaRPr>
        </a:p>
      </xdr:txBody>
    </xdr:sp>
    <xdr:clientData/>
  </xdr:twoCellAnchor>
  <xdr:twoCellAnchor>
    <xdr:from>
      <xdr:col>7</xdr:col>
      <xdr:colOff>115093</xdr:colOff>
      <xdr:row>18</xdr:row>
      <xdr:rowOff>43655</xdr:rowOff>
    </xdr:from>
    <xdr:to>
      <xdr:col>10</xdr:col>
      <xdr:colOff>15875</xdr:colOff>
      <xdr:row>35</xdr:row>
      <xdr:rowOff>150812</xdr:rowOff>
    </xdr:to>
    <xdr:sp macro="" textlink="">
      <xdr:nvSpPr>
        <xdr:cNvPr id="10" name="Rectangle: Rounded Corners 9">
          <a:extLst>
            <a:ext uri="{FF2B5EF4-FFF2-40B4-BE49-F238E27FC236}">
              <a16:creationId xmlns:a16="http://schemas.microsoft.com/office/drawing/2014/main" id="{00000000-0008-0000-0500-00000A000000}"/>
            </a:ext>
          </a:extLst>
        </xdr:cNvPr>
        <xdr:cNvSpPr/>
      </xdr:nvSpPr>
      <xdr:spPr>
        <a:xfrm>
          <a:off x="4131468" y="4314030"/>
          <a:ext cx="2710657" cy="3536157"/>
        </a:xfrm>
        <a:prstGeom prst="roundRect">
          <a:avLst/>
        </a:prstGeom>
        <a:noFill/>
        <a:ln w="3810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noFill/>
          </a:endParaRPr>
        </a:p>
      </xdr:txBody>
    </xdr:sp>
    <xdr:clientData/>
  </xdr:twoCellAnchor>
  <xdr:twoCellAnchor>
    <xdr:from>
      <xdr:col>11</xdr:col>
      <xdr:colOff>77787</xdr:colOff>
      <xdr:row>18</xdr:row>
      <xdr:rowOff>115093</xdr:rowOff>
    </xdr:from>
    <xdr:to>
      <xdr:col>14</xdr:col>
      <xdr:colOff>23812</xdr:colOff>
      <xdr:row>36</xdr:row>
      <xdr:rowOff>31750</xdr:rowOff>
    </xdr:to>
    <xdr:sp macro="" textlink="">
      <xdr:nvSpPr>
        <xdr:cNvPr id="11" name="Rectangle: Rounded Corners 10">
          <a:extLst>
            <a:ext uri="{FF2B5EF4-FFF2-40B4-BE49-F238E27FC236}">
              <a16:creationId xmlns:a16="http://schemas.microsoft.com/office/drawing/2014/main" id="{00000000-0008-0000-0500-00000B000000}"/>
            </a:ext>
          </a:extLst>
        </xdr:cNvPr>
        <xdr:cNvSpPr/>
      </xdr:nvSpPr>
      <xdr:spPr>
        <a:xfrm>
          <a:off x="7483475" y="3258343"/>
          <a:ext cx="2525712" cy="3536157"/>
        </a:xfrm>
        <a:prstGeom prst="roundRect">
          <a:avLst/>
        </a:prstGeom>
        <a:noFill/>
        <a:ln w="38100">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noFill/>
          </a:endParaRPr>
        </a:p>
      </xdr:txBody>
    </xdr:sp>
    <xdr:clientData/>
  </xdr:twoCellAnchor>
  <xdr:twoCellAnchor>
    <xdr:from>
      <xdr:col>6</xdr:col>
      <xdr:colOff>111125</xdr:colOff>
      <xdr:row>25</xdr:row>
      <xdr:rowOff>79376</xdr:rowOff>
    </xdr:from>
    <xdr:to>
      <xdr:col>7</xdr:col>
      <xdr:colOff>47625</xdr:colOff>
      <xdr:row>25</xdr:row>
      <xdr:rowOff>79376</xdr:rowOff>
    </xdr:to>
    <xdr:cxnSp macro="">
      <xdr:nvCxnSpPr>
        <xdr:cNvPr id="12" name="Straight Arrow Connector 11">
          <a:extLst>
            <a:ext uri="{FF2B5EF4-FFF2-40B4-BE49-F238E27FC236}">
              <a16:creationId xmlns:a16="http://schemas.microsoft.com/office/drawing/2014/main" id="{00000000-0008-0000-0500-00000C000000}"/>
            </a:ext>
          </a:extLst>
        </xdr:cNvPr>
        <xdr:cNvCxnSpPr/>
      </xdr:nvCxnSpPr>
      <xdr:spPr>
        <a:xfrm>
          <a:off x="3548063" y="5873751"/>
          <a:ext cx="515937" cy="0"/>
        </a:xfrm>
        <a:prstGeom prst="straightConnector1">
          <a:avLst/>
        </a:prstGeom>
        <a:ln w="38100">
          <a:solidFill>
            <a:schemeClr val="accent2"/>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10</xdr:col>
      <xdr:colOff>111124</xdr:colOff>
      <xdr:row>25</xdr:row>
      <xdr:rowOff>89297</xdr:rowOff>
    </xdr:from>
    <xdr:to>
      <xdr:col>11</xdr:col>
      <xdr:colOff>23812</xdr:colOff>
      <xdr:row>25</xdr:row>
      <xdr:rowOff>95250</xdr:rowOff>
    </xdr:to>
    <xdr:cxnSp macro="">
      <xdr:nvCxnSpPr>
        <xdr:cNvPr id="13" name="Straight Arrow Connector 12">
          <a:extLst>
            <a:ext uri="{FF2B5EF4-FFF2-40B4-BE49-F238E27FC236}">
              <a16:creationId xmlns:a16="http://schemas.microsoft.com/office/drawing/2014/main" id="{00000000-0008-0000-0500-00000D000000}"/>
            </a:ext>
          </a:extLst>
        </xdr:cNvPr>
        <xdr:cNvCxnSpPr/>
      </xdr:nvCxnSpPr>
      <xdr:spPr>
        <a:xfrm>
          <a:off x="6937374" y="4756547"/>
          <a:ext cx="492126" cy="5953"/>
        </a:xfrm>
        <a:prstGeom prst="straightConnector1">
          <a:avLst/>
        </a:prstGeom>
        <a:ln w="38100">
          <a:solidFill>
            <a:schemeClr val="accent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5</xdr:col>
          <xdr:colOff>2019300</xdr:colOff>
          <xdr:row>45</xdr:row>
          <xdr:rowOff>6350</xdr:rowOff>
        </xdr:to>
        <xdr:sp macro="" textlink="">
          <xdr:nvSpPr>
            <xdr:cNvPr id="20481" name="Drop Down 1" hidden="1">
              <a:extLst>
                <a:ext uri="{63B3BB69-23CF-44E3-9099-C40C66FF867C}">
                  <a14:compatExt spid="_x0000_s20481"/>
                </a:ext>
                <a:ext uri="{FF2B5EF4-FFF2-40B4-BE49-F238E27FC236}">
                  <a16:creationId xmlns:a16="http://schemas.microsoft.com/office/drawing/2014/main" id="{00000000-0008-0000-0900-0000015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CommonFolder\Research\Infrastructure%20-%20New\6.%20Mandates\Allianz_Transmission\Ambit%20Deliverables\Financial%20Model%20Assessment\Internal%20Working%20Sheet.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ataserver\Broking\TEMP\Hrevisedmodel\CADBURY.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D1%20Data/Colgate%20Palmolive/MODEL/COLGATE%20FM.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G:\WORK\Equity\B.%20Seenaiha\BSCPL%20Financial%20Model%20-%2016%20July.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INFAC\INFOBASE\DOCSOPEN\PROGS\DOCS\TRANSLIB\0001696.01"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E\Documents%20and%20Settings\Ian%20Walker\My%20Documents\Files\Laos%20Urban%20Development\Houn%20Fin%20Spreadsheet\Houn%20Model%20(May%202004IW.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JOSHI\MY%20DOCUMENTS\WINDOWS\Desktop\Manoj%20Gandhi\FINDRDEC.xls" TargetMode="External"/></Relationships>
</file>

<file path=xl/externalLinks/_rels/externalLink8.xml.rels><?xml version="1.0" encoding="UTF-8" standalone="yes"?>
<Relationships xmlns="http://schemas.openxmlformats.org/package/2006/relationships"><Relationship Id="rId2" Type="http://schemas.microsoft.com/office/2019/04/relationships/externalLinkLongPath" Target="file:///Q:\Documents%20and%20Settings\joshi\Local%20Settings\Temporary%20Internet%20Files\Content.Outlook\ORN610WL\Documents%20and%20Settings\Pushkar\Local%20Settings\Temporary%20Internet%20Files\Content.IE5\GTMFK5EZ\Financial%20%20Statement%2031-03-05%20vir1.xls?44A200F9" TargetMode="External"/><Relationship Id="rId1" Type="http://schemas.openxmlformats.org/officeDocument/2006/relationships/externalLinkPath" Target="file:///\\44A200F9\Financial%20%20Statement%2031-03-05%20vir1.xl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Startup" Target="doug/P.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A:\AR%20October_end.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Q:\Qs67290\group\Fin-Areg\AREG-Trainees\Paris\J.%20Demazel\Terasse%20du%20Port\BNP%20Docs\Terrasses%20du%20Port%20Financial%20model.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Q:\Qs67290\group\Documents%20and%20Settings\farbos\Bureau\GRI%20calculation%20v2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Q:\Projects\Project%20Allrounder\ABFS%20Valuation%20-%20Citi\Project%20Allrounder_NBFC%20Comps_Jun%2014,%202017.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Bi-file\DATA\pfabbruc\Desktop\183871_8.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Q:\Users\c.neiter\AppData\Local\Microsoft\Windows\Temporary%20Internet%20Files\Content.Outlook\9RDB1TVO\Project%20Amadeus%20-%20Model_v216.xlsm"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Q:\Users\c.hartl\AppData\Local\Microsoft\Windows\Temporary%20Internet%20Files\Content.Outlook\M9VGSDCH\Project%20Figaro%20-%20Phase%20II%20Model_v499%20(post%20bid)%20clean_Final%20Audit%20Model.xlsm"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kS2K3BOMBKH03\users\Users\research\PRASAD\pras1\ENERGY\Companies\IOCL\models\IOC%20master.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26358(&#48149;&#52380;&#50864;)\&#44032;BTIP\My%20Documents\SKKIM\Work1999\&#54840;&#45224;&#49437;&#50976;\&#49892;&#54665;BM\YUKONG\PROPOSAL\SEOUL\PROPOSAL.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Q:\Public\USERS\NEELESH\TELECOM\VSNL\VSNL.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pwcindia-my.sharepoint.com/Documents%20and%20Settings/GordonKwok/&#26700;&#38754;/racing%20model/Completed%20Transactions/Indonesia/Millennium/Models/Valuation%20Group%20A/Model_Tobruk.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Documents%20and%20Settings/GordonKwok/&#26700;&#38754;/racing%20model/Completed%20Transactions/Indonesia/Millennium/Models/Valuation%20Group%20A/Model_Tobruk.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G:\Documents%20and%20Settings\GordonKwok\&#26700;&#38754;\racing%20model\Completed%20Transactions\Indonesia\Millennium\Models\Valuation%20Group%20A\Model_Tobruk.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pwcindia-my.sharepoint.com/Documents%20and%20Settings/ANKUR.SOOD/Desktop/Real%20Estate/Max%20IDFC%20model%2029%20Dec%20v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Uknasdata03\CIMSHARED\FINANCE\Carl\Staff%20Numbers\FTE'S%201999%20TO%20200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A:\Kirit\CIPLA-pl.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O:\RES\NARAYAN\FMCG\ITC\ITC.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webmail.atl.earthlink.net/04%20-%20Proposals/02%20-%20Buy%20Side/Ballamor%20Griffiths/Griffiths/Griffiths%20Aug17%202004.x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Hoja%20de%20c&#225;lculo%20en%20Informe%20Valoraci&#243;n.ppt" TargetMode="External"/></Relationships>
</file>

<file path=xl/externalLinks/_rels/externalLink29.xml.rels><?xml version="1.0" encoding="UTF-8" standalone="yes"?>
<Relationships xmlns="http://schemas.openxmlformats.org/package/2006/relationships"><Relationship Id="rId2" Type="http://schemas.microsoft.com/office/2019/04/relationships/externalLinkLongPath" Target="http://f1mail.rediff.com/cgi-bin/gold/download.cgi/tisco-model_Jun03.xls?login=taherb&amp;session_id=1K1KAKrtn1CAjrlbujkbAT7fOs90&amp;formname=download&amp;filetype=application/WINNT\Profiles\taherb\Temporary%20Internet%20Files\OLK1\dkbw1.xls?D7B076D5" TargetMode="External"/><Relationship Id="rId1" Type="http://schemas.openxmlformats.org/officeDocument/2006/relationships/externalLinkPath" Target="file:///\\D7B076D5\dkbw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Q:\msad\root\TRANS\COMPS\Bloomberg\Infrastructure\Infrastructure%201-5-04.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Q:\msad\root\TRANS\COMPS\Bloomberg%20v2\Laidlaw\5-13-04.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Q:\msad\root\TEMP\Comps.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my.lehman.com/TEMP/TELE/Owen/US_Cellular/Model/model4.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Bi-file\Documents%20and%20Settings\rh60390\My%20Documents\RIIO%20Strategic%20Model%20090913\RIIO%20Model%20v225%20review%20test%20gd2%20v2%20SO%20180913.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https://asiandevbank-my.sharepoint.com/E/Documents%20and%20Settings/Ian%20Walker/My%20Documents/Files/Laos%20Urban%20Development/Houn%20Fin%20Spreadsheet/Houn%20Model%20(May%202004IW.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JOSHI\MY%20DOCUMENTS\WINDOWS\Desktop\Manoj%20Gandhi\WINDOWS\DEPRE.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Htopiwalla\D\CAD.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Bi-file\Documents%20and%20Settings\rh60390\My%20Documents\RIIO%20Strategic%20Model%20090913\RIIO%20Model%20v225%20review%20test%20gd2%20v2.xlsx"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Q:\Users\cwilliams\Documents\Vopak\Vopak%20-%20Quick%20Model_vCurrent.xlsx" TargetMode="External"/></Relationships>
</file>

<file path=xl/externalLinks/_rels/externalLink40.xml.rels><?xml version="1.0" encoding="UTF-8" standalone="yes"?>
<Relationships xmlns="http://schemas.openxmlformats.org/package/2006/relationships"><Relationship Id="rId1" Type="http://schemas.microsoft.com/office/2006/relationships/xlExternalLinkPath/xlPathMissing" Target="Formula"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my.lehman.com/TEMP/ie5/Temporary%20Internet%20Files/OLK7D/KPN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B:\WINDOWS\DEPRE.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Dataserver\Broking\COMPANY\do%20not%20delete\misslink.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http://my.lehman.com/TELE/Lanken/Dobson/Financials%20from%20Company%203-01/Operating%20Reports/By%20Consolidated%20Groups/2001/DCC/2001%20Budget%20Ops%20Rpt%20-DCC%20Consol.xls" TargetMode="External"/></Relationships>
</file>

<file path=xl/externalLinks/_rels/externalLink45.xml.rels><?xml version="1.0" encoding="UTF-8" standalone="yes"?>
<Relationships xmlns="http://schemas.openxmlformats.org/package/2006/relationships"><Relationship Id="rId1" Type="http://schemas.microsoft.com/office/2006/relationships/xlExternalLinkPath/xlStartup" Target="MSOFFICE/EXCEL/YARN.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192.0.0.1\clients\Audit\VGCS\VGCS%202003-2004\Wealth%20Tax%20Computations%2031.03.2004.xls" TargetMode="External"/></Relationships>
</file>

<file path=xl/externalLinks/_rels/externalLink47.xml.rels><?xml version="1.0" encoding="UTF-8" standalone="yes"?>
<Relationships xmlns="http://schemas.openxmlformats.org/package/2006/relationships"><Relationship Id="rId1" Type="http://schemas.microsoft.com/office/2006/relationships/xlExternalLinkPath/xlPathMissing" Target="Worksheet%20in%205610%20%20FIXED%20ASSETS" TargetMode="External"/></Relationships>
</file>

<file path=xl/externalLinks/_rels/externalLink48.xml.rels><?xml version="1.0" encoding="UTF-8" standalone="yes"?>
<Relationships xmlns="http://schemas.openxmlformats.org/package/2006/relationships"><Relationship Id="rId1" Type="http://schemas.microsoft.com/office/2006/relationships/xlExternalLinkPath/xlPathMissing" Target="Worksheet%20in%20A1.01.01%20Detail%20Lead%20Sheet"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Bi-file\DATA\pfabbruc\Desktop\Models\Project%20Telluride%20-%20Bank%20Model%20-%2004%20Jan%2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rnal working"/>
      <sheetName val="Internal Working Sheet"/>
    </sheetNames>
    <definedNames>
      <definedName name="__ag1"/>
      <definedName name="__x1"/>
      <definedName name="Loan_Start"/>
    </defined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l model"/>
      <sheetName val="Earnings model"/>
      <sheetName val="Questions"/>
      <sheetName val="Halfye"/>
      <sheetName val="Sugar"/>
      <sheetName val="Text"/>
      <sheetName val="Ins Erection"/>
      <sheetName val="Accounts"/>
      <sheetName val="TRIAL BALANCE"/>
      <sheetName val="Tangibles-Ind AS"/>
      <sheetName val="Intangible-Ind AS"/>
      <sheetName val="csd2"/>
      <sheetName val="csd1"/>
      <sheetName val="EXP"/>
      <sheetName val="profit share"/>
      <sheetName val="CADBURY"/>
      <sheetName val="main"/>
      <sheetName val="EXP LINE"/>
      <sheetName val="TN"/>
      <sheetName val="ASM"/>
      <sheetName val="AP"/>
      <sheetName val="BGPM"/>
      <sheetName val="BHR"/>
      <sheetName val="BTI"/>
      <sheetName val="HMCL"/>
      <sheetName val="HO"/>
      <sheetName val="KER"/>
      <sheetName val="KRNL"/>
      <sheetName val="LUDH"/>
      <sheetName val="PUNE"/>
      <sheetName val="NGPR"/>
      <sheetName val="ORI"/>
      <sheetName val="A"/>
      <sheetName val="B"/>
      <sheetName val="L_PM"/>
      <sheetName val="ROYALTY"/>
      <sheetName val="ecc"/>
      <sheetName val="PE-Apr-06"/>
      <sheetName val="#REF"/>
      <sheetName val="LEGACY TB"/>
      <sheetName val="List"/>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arnings model"/>
      <sheetName val="QTRFinal model "/>
      <sheetName val="Halfye"/>
      <sheetName val="Colgate"/>
      <sheetName val="quest"/>
      <sheetName val="Text"/>
      <sheetName val="Final model"/>
      <sheetName val="Qly_flash"/>
      <sheetName val="Q1_pre"/>
      <sheetName val="other Qly_pre"/>
      <sheetName val="other Qly_rev"/>
      <sheetName val="Q1_rev"/>
      <sheetName val="PROFILE"/>
      <sheetName val="SEGMENT"/>
      <sheetName val="DILUTION"/>
      <sheetName val="PRIMARY"/>
      <sheetName val="P&amp;L"/>
      <sheetName val="BSHEET"/>
      <sheetName val="CFLOW"/>
      <sheetName val="RATIOS"/>
      <sheetName val="SUMMARY"/>
      <sheetName val="Preview"/>
      <sheetName val="Flash"/>
      <sheetName val="Earnings Guide"/>
      <sheetName val="Maruti Suzuki"/>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Comps"/>
      <sheetName val="Idustry Ratio"/>
      <sheetName val="Valuation - multiples"/>
      <sheetName val="DCF Valuation"/>
      <sheetName val="Order-book"/>
      <sheetName val="CONTRACTING P&amp;L"/>
      <sheetName val="Contracting Business"/>
      <sheetName val="Chennai - OMR"/>
      <sheetName val="Dubai Sports City"/>
      <sheetName val="Kurali Kirathpur BOT Toll"/>
      <sheetName val="Dubai Investment Park"/>
      <sheetName val="Dubai Jumeirah Village"/>
      <sheetName val="Idustry_Ratio"/>
      <sheetName val="Valuation_-_multiples"/>
      <sheetName val="DCF_Valuation"/>
      <sheetName val="CONTRACTING_P&amp;L"/>
      <sheetName val="Contracting_Business"/>
      <sheetName val="Chennai_-_OMR"/>
      <sheetName val="Dubai_Sports_City"/>
      <sheetName val="Kurali_Kirathpur_BOT_Toll"/>
      <sheetName val="Dubai_Investment_Park"/>
      <sheetName val="Dubai_Jumeirah_Village"/>
      <sheetName val="Section_by_layers_old"/>
      <sheetName val="Idustry_Ratio1"/>
      <sheetName val="Valuation_-_multiples1"/>
      <sheetName val="DCF_Valuation1"/>
      <sheetName val="CONTRACTING_P&amp;L1"/>
      <sheetName val="Contracting_Business1"/>
      <sheetName val="Chennai_-_OMR1"/>
      <sheetName val="Dubai_Sports_City1"/>
      <sheetName val="Kurali_Kirathpur_BOT_Toll1"/>
      <sheetName val="Dubai_Investment_Park1"/>
      <sheetName val="Dubai_Jumeirah_Village1"/>
    </sheetNames>
    <sheetDataSet>
      <sheetData sheetId="0" refreshError="1"/>
      <sheetData sheetId="1" refreshError="1"/>
      <sheetData sheetId="2" refreshError="1"/>
      <sheetData sheetId="3"/>
      <sheetData sheetId="4"/>
      <sheetData sheetId="5" refreshError="1">
        <row r="7">
          <cell r="D7" t="str">
            <v xml:space="preserve"> Consortium</v>
          </cell>
          <cell r="E7" t="str">
            <v>in the 
Project</v>
          </cell>
        </row>
        <row r="9">
          <cell r="D9">
            <v>3</v>
          </cell>
          <cell r="E9">
            <v>4</v>
          </cell>
        </row>
        <row r="10">
          <cell r="D10" t="str">
            <v>BSCPL</v>
          </cell>
          <cell r="E10">
            <v>1</v>
          </cell>
        </row>
        <row r="11">
          <cell r="D11" t="str">
            <v>KMC-
ORIENTAL-
BSCPL</v>
          </cell>
          <cell r="E11">
            <v>0.33329999999999999</v>
          </cell>
        </row>
        <row r="12">
          <cell r="D12" t="str">
            <v>BSCPL</v>
          </cell>
          <cell r="E12">
            <v>1</v>
          </cell>
        </row>
        <row r="13">
          <cell r="D13" t="str">
            <v>BSCPL</v>
          </cell>
          <cell r="E13">
            <v>1</v>
          </cell>
        </row>
        <row r="14">
          <cell r="D14" t="str">
            <v>MADHAVA-
BSCPL</v>
          </cell>
          <cell r="E14" t="str">
            <v>50%</v>
          </cell>
        </row>
        <row r="15">
          <cell r="D15" t="str">
            <v>BSCPL</v>
          </cell>
          <cell r="E15" t="str">
            <v>100%</v>
          </cell>
        </row>
        <row r="16">
          <cell r="D16" t="str">
            <v>SOMA-
BSCPL</v>
          </cell>
          <cell r="E16" t="str">
            <v>50%</v>
          </cell>
        </row>
        <row r="17">
          <cell r="D17" t="str">
            <v>BSC-C&amp;C</v>
          </cell>
          <cell r="E17">
            <v>0.5</v>
          </cell>
        </row>
        <row r="18">
          <cell r="D18" t="str">
            <v>BSCPL</v>
          </cell>
          <cell r="E18">
            <v>1</v>
          </cell>
        </row>
        <row r="19">
          <cell r="D19" t="str">
            <v>BSC-C&amp;C</v>
          </cell>
          <cell r="E19">
            <v>0.5</v>
          </cell>
        </row>
        <row r="20">
          <cell r="D20" t="str">
            <v>BSC-C&amp;C</v>
          </cell>
          <cell r="E20">
            <v>0.5</v>
          </cell>
        </row>
        <row r="21">
          <cell r="D21" t="str">
            <v>BSC-C&amp;C</v>
          </cell>
          <cell r="E21">
            <v>0.5</v>
          </cell>
        </row>
        <row r="22">
          <cell r="D22" t="str">
            <v>BSCPL</v>
          </cell>
          <cell r="E22">
            <v>1</v>
          </cell>
        </row>
      </sheetData>
      <sheetData sheetId="6"/>
      <sheetData sheetId="7" refreshError="1"/>
      <sheetData sheetId="8" refreshError="1"/>
      <sheetData sheetId="9"/>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refreshError="1"/>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USTIC"/>
      <sheetName val="Domprice"/>
      <sheetName val="Share Price Data  (2) (2)"/>
      <sheetName val="PVC FBD"/>
      <sheetName val="RM DHR"/>
      <sheetName val="Paint"/>
      <sheetName val="Summary"/>
      <sheetName val="Справочник"/>
      <sheetName val="Sheet1"/>
      <sheetName val="SALES"/>
      <sheetName val="M.I.S."/>
      <sheetName val="Stock &amp;D"/>
      <sheetName val="Index"/>
      <sheetName val="base sheet"/>
      <sheetName val="Main"/>
      <sheetName val="SPT vs PHI"/>
      <sheetName val="data"/>
      <sheetName val="synthgraph"/>
      <sheetName val="Power &amp; Fuel(c)"/>
      <sheetName val="TargIS"/>
      <sheetName val="TargBSCF"/>
      <sheetName val="MASTER"/>
      <sheetName val="Additions"/>
      <sheetName val="KISSAN"/>
      <sheetName val="Power_&amp;_Fuel(c)"/>
      <sheetName val="Share_Price_Data__(2)_(2)"/>
      <sheetName val="Sheet2"/>
      <sheetName val="Inter Co Balances"/>
      <sheetName val="Material List "/>
      <sheetName val="BALANCE-IOTL "/>
      <sheetName val="Share_Price_Data__(2)_(2)1"/>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refreshError="1"/>
      <sheetData sheetId="27" refreshError="1"/>
      <sheetData sheetId="28" refreshError="1"/>
      <sheetData sheetId="29" refreshError="1"/>
      <sheetData sheetId="3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mand"/>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KPL9811"/>
      <sheetName val="summ"/>
      <sheetName val="sheet1"/>
      <sheetName val="sheet2"/>
      <sheetName val="sheet4"/>
      <sheetName val="Sheet4a"/>
      <sheetName val="sheet5"/>
      <sheetName val="sheet6"/>
      <sheetName val="sheet7"/>
      <sheetName val="sheet8"/>
      <sheetName val="sheet9"/>
      <sheetName val="sheet10"/>
      <sheetName val="sheet11"/>
      <sheetName val="sheet12"/>
      <sheetName val="sheet13"/>
      <sheetName val="Sheet14"/>
      <sheetName val="Sheet15"/>
      <sheetName val="Sheet16"/>
      <sheetName val="extra"/>
      <sheetName val="Partic"/>
      <sheetName val="Sheet3 (2)"/>
      <sheetName val="Monthly"/>
      <sheetName val="pldt"/>
      <sheetName val="results"/>
      <sheetName val="P&amp;LDEC99"/>
      <sheetName val="Sheet18"/>
      <sheetName val="Sheet17"/>
      <sheetName val="SUMM1"/>
      <sheetName val="Sheet3"/>
      <sheetName val="Sheet31"/>
      <sheetName val="Sheet30"/>
      <sheetName val="Sheet29"/>
      <sheetName val="Sheet28"/>
      <sheetName val="Sheet27"/>
      <sheetName val="Sheet26"/>
      <sheetName val="Sheet25"/>
      <sheetName val="Sheet24"/>
      <sheetName val="Sheet23"/>
      <sheetName val="Sheet22"/>
      <sheetName val="Sheet21"/>
      <sheetName val="Sheet20"/>
      <sheetName val="Sheet19"/>
      <sheetName val="#REF"/>
      <sheetName val="FINDRDEC"/>
      <sheetName val="Earnings model"/>
      <sheetName val="C"/>
      <sheetName val="02"/>
      <sheetName val="03"/>
      <sheetName val="04"/>
      <sheetName val="01"/>
      <sheetName val="girder"/>
      <sheetName val="Rocker"/>
      <sheetName val="FitOutConfCentre"/>
      <sheetName val="Rate Analysis"/>
      <sheetName val="LBO"/>
      <sheetName val="Main"/>
      <sheetName val="CASHFLOWS"/>
      <sheetName val="SUMMARY"/>
      <sheetName val="Estimate for approval"/>
      <sheetName val="Lab"/>
      <sheetName val="Grand"/>
      <sheetName val="A-D"/>
      <sheetName val="H"/>
      <sheetName val="BWR"/>
      <sheetName val="Hot"/>
      <sheetName val="INI"/>
      <sheetName val="Assumptions"/>
      <sheetName val="Output"/>
      <sheetName val="CRITERIA3"/>
      <sheetName val="CRITERIA1"/>
      <sheetName val="BLK2"/>
      <sheetName val="BLK3"/>
      <sheetName val="E &amp; R"/>
      <sheetName val="radar"/>
      <sheetName val="UG"/>
      <sheetName val="Excess Calc"/>
      <sheetName val="Grouping Master"/>
      <sheetName val="Materials Cost(PCC)"/>
      <sheetName val="Stacking Plan &amp; LEP"/>
      <sheetName val="BKCSTOCKVAL"/>
      <sheetName val="Sheet3_(2)"/>
      <sheetName val="% Collection Schedule"/>
      <sheetName val="A5.201 Consol Profit &amp; Loss "/>
      <sheetName val="Consolidated Monthly"/>
      <sheetName val="Balance Sheet"/>
      <sheetName val="A5.202 Consol Balance Sheet "/>
      <sheetName val="BS"/>
      <sheetName val="Consolidated"/>
      <sheetName val="PB"/>
      <sheetName val="Fixed Assets"/>
      <sheetName val="Receivables"/>
      <sheetName val="Key assumption"/>
      <sheetName val="Commission and Volume MOM(Chart"/>
      <sheetName val="Design"/>
      <sheetName val="98Price"/>
      <sheetName val="BHANDUP"/>
      <sheetName val="Set"/>
      <sheetName val="Code"/>
      <sheetName val="Legend"/>
      <sheetName val="Estimate_for_approval"/>
      <sheetName val="Sheet3_(2)1"/>
      <sheetName val="Estimate_for_approval1"/>
      <sheetName val="Sheet3_(2)2"/>
      <sheetName val="Estimate_for_approval2"/>
      <sheetName val="Sheet3_(2)3"/>
      <sheetName val="Estimate_for_approval3"/>
      <sheetName val="Sheet3_(2)4"/>
      <sheetName val="Estimate_for_approval4"/>
      <sheetName val="office"/>
      <sheetName val="concrete"/>
      <sheetName val="beam-reinft-IIInd floor"/>
      <sheetName val="SPT vs PHI"/>
      <sheetName val="Materials Cost"/>
      <sheetName val="beam-reinft-machine rm"/>
      <sheetName val="jobhist"/>
      <sheetName val="R20_R30_work"/>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Material List "/>
      <sheetName val="STAFFSCHED "/>
      <sheetName val="upa"/>
      <sheetName val="Occ"/>
      <sheetName val="Demand"/>
      <sheetName val="Sheet 2"/>
      <sheetName val="KG-DWN"/>
      <sheetName val="Earnings_model"/>
      <sheetName val="1 Market"/>
      <sheetName val="Schedules"/>
      <sheetName val="B S-31-3-2006"/>
      <sheetName val="132417"/>
      <sheetName val="35 D Annex2"/>
      <sheetName val="CMA_Calculations"/>
      <sheetName val="H.O"/>
      <sheetName val="営業収益"/>
      <sheetName val="TRIAL BALANCE"/>
      <sheetName val="Keyratios"/>
      <sheetName val="Card nos."/>
      <sheetName val="YE-SW2"/>
      <sheetName val="Statistics {pbc}"/>
      <sheetName val="関係会社貸付金データ"/>
      <sheetName val="末残計画(四半期ベース)"/>
      <sheetName val="MISBS"/>
      <sheetName val="BOD PL NEW"/>
      <sheetName val="AFFI内訳"/>
      <sheetName val="Assumptions (2)"/>
      <sheetName val="Cntrl Sheet"/>
      <sheetName val="B S"/>
      <sheetName val="Project Cost"/>
      <sheetName val="CAS P"/>
      <sheetName val="194C"/>
      <sheetName val="ﾏﾁｭﾘﾃｨﾗﾀﾞｰ（月次ベース）"/>
      <sheetName val="ﾏﾁｭﾘﾃｨﾗﾀﾞｰ（四半期ベース）"/>
      <sheetName val="EXPENDITURE CYCLE"/>
      <sheetName val="Inputs"/>
      <sheetName val="海外WORK"/>
      <sheetName val="Facility"/>
      <sheetName val="Lrnet_Inftch"/>
      <sheetName val="Input"/>
      <sheetName val="deb"/>
      <sheetName val="FIN_EXPENSE"/>
      <sheetName val="43B"/>
      <sheetName val="DTPL"/>
      <sheetName val="Fixed Assets Top Sheet- Consol"/>
      <sheetName val="VIR CG"/>
      <sheetName val="業種小分類"/>
      <sheetName val="業種大分類"/>
      <sheetName val="Weighted Avg"/>
      <sheetName val="Interest"/>
      <sheetName val="Links"/>
      <sheetName val="m3&amp;4"/>
      <sheetName val="Assumptions (W)"/>
      <sheetName val="Misc"/>
      <sheetName val="PAP"/>
      <sheetName val="Masters"/>
      <sheetName val="P L"/>
      <sheetName val="総括（1～3Q）"/>
      <sheetName val="NKEL O&amp;M"/>
      <sheetName val="Data"/>
      <sheetName val="192"/>
      <sheetName val="GLED"/>
      <sheetName val="IRR"/>
      <sheetName val="CAPEX"/>
      <sheetName val="国内work"/>
      <sheetName val="その他"/>
      <sheetName val="SPR"/>
      <sheetName val="COMPUTATION"/>
      <sheetName val="ASSUMPTIONS 2"/>
      <sheetName val=" TARIFFS POST PCOD"/>
      <sheetName val="Valuation"/>
      <sheetName val="Workings"/>
      <sheetName val="TAX"/>
      <sheetName val="DCF Valuation - FCFF"/>
      <sheetName val="FAR"/>
      <sheetName val="FA Leadsheet &amp; Movement"/>
      <sheetName val="Profit &amp; Loss"/>
      <sheetName val="Summary - USD"/>
      <sheetName val="Yield-COB"/>
      <sheetName val="全体"/>
      <sheetName val="NFF"/>
      <sheetName val="1"/>
      <sheetName val="再ﾘｰｽ収益"/>
      <sheetName val="利息連結"/>
      <sheetName val="受取手数料"/>
      <sheetName val="有価証券残高（仮提出）"/>
      <sheetName val="発生連結"/>
      <sheetName val="関連会社明細"/>
      <sheetName val="売却可能公債"/>
      <sheetName val="3部提出用累計"/>
      <sheetName val="繰入連結"/>
      <sheetName val="諸原価連結"/>
      <sheetName val="四半期毎MICﾃﾞｰﾀ転記"/>
      <sheetName val="単体SGA"/>
      <sheetName val="販管連結"/>
      <sheetName val="平残連結"/>
      <sheetName val="Rate_Analysis"/>
      <sheetName val="E_&amp;_R"/>
      <sheetName val="MN T.B."/>
      <sheetName val="INDIGINEOUS ITEMS "/>
      <sheetName val="Apartments - 1st Mar"/>
      <sheetName val="BOQ-1"/>
      <sheetName val="JCF"/>
      <sheetName val="Multiple output"/>
      <sheetName val="유통망계획"/>
      <sheetName val="Settings"/>
      <sheetName val="Roster"/>
      <sheetName val="11-hsd"/>
      <sheetName val="13-septic"/>
      <sheetName val="7-ug"/>
      <sheetName val="2-utility"/>
      <sheetName val="Bin"/>
      <sheetName val="Main School Building"/>
      <sheetName val="EXPENSES"/>
      <sheetName val="Currency"/>
      <sheetName val="CGOI"/>
      <sheetName val="vb 9&amp;10"/>
      <sheetName val="Chembur 1"/>
      <sheetName val="Costcal"/>
      <sheetName val="Labour Rate "/>
      <sheetName val="TB"/>
      <sheetName val="Fee Rate Summary"/>
      <sheetName val="(M+L)"/>
      <sheetName val="DPR"/>
      <sheetName val="hist&amp;proj"/>
      <sheetName val="NPV"/>
      <sheetName val="FOIL"/>
      <sheetName val="Accounts"/>
      <sheetName val="sdrs_mar"/>
      <sheetName val="입찰내역 발주처 양식"/>
      <sheetName val="BQMPALOC"/>
      <sheetName val="VARIABLE"/>
      <sheetName val="Customize Your Purchase Order"/>
      <sheetName val="For_Trav-01"/>
      <sheetName val="Rent -01"/>
      <sheetName val="Sukuki CDR"/>
      <sheetName val="AV"/>
      <sheetName val="priority analysis"/>
      <sheetName val="standards trend"/>
      <sheetName val="service timing"/>
      <sheetName val="Product Problems"/>
      <sheetName val="Parts"/>
      <sheetName val="score trends"/>
      <sheetName val="Fix it First Time"/>
      <sheetName val="dashboard"/>
      <sheetName val="TOC"/>
      <sheetName val="Range"/>
      <sheetName val="Sample India"/>
      <sheetName val="Sample Indo"/>
      <sheetName val="Sample MY"/>
      <sheetName val="Sample PH"/>
      <sheetName val="Sample TH"/>
      <sheetName val="gen ledger data"/>
      <sheetName val="FINAL"/>
      <sheetName val="P&amp;L"/>
      <sheetName val="BALANCE-SHEET"/>
      <sheetName val="SC"/>
      <sheetName val="tngst1"/>
      <sheetName val="Felix Street Summary"/>
      <sheetName val="Newspapers"/>
      <sheetName val="AccDil"/>
      <sheetName val="JE10310X"/>
      <sheetName val="MAHSTOCKVAL"/>
      <sheetName val="Index"/>
      <sheetName val="Summary_Local"/>
      <sheetName val="segment_topsheet"/>
      <sheetName val="FY16-17 Cashflow"/>
      <sheetName val="List"/>
      <sheetName val="RR"/>
      <sheetName val="Ten"/>
      <sheetName val="ES"/>
      <sheetName val="Wall"/>
      <sheetName val="Bs_dft"/>
      <sheetName val="P&amp;l_dft"/>
      <sheetName val="Sch_dft"/>
      <sheetName val="ESCON"/>
      <sheetName val="TRX ADDITION"/>
      <sheetName val="SCHE-MARCH'04"/>
      <sheetName val="Mar-06"/>
      <sheetName val="Jul-05"/>
      <sheetName val="B-SHEET"/>
      <sheetName val="GrossMgn 98"/>
      <sheetName val="Income Statements"/>
      <sheetName val="Rates"/>
      <sheetName val="Kontensalden"/>
      <sheetName val="CTbe tong"/>
      <sheetName val="CTDZ 0.4+cto"/>
      <sheetName val=" "/>
      <sheetName val="450 x 350"/>
      <sheetName val="Fill this out first..."/>
      <sheetName val="Approved MTD Proj #'s"/>
      <sheetName val="RATE ANALYSIS."/>
      <sheetName val="col-reinft1"/>
      <sheetName val="Mix Design"/>
      <sheetName val="std-rates"/>
      <sheetName val="COLUMN"/>
      <sheetName val="Ins &amp; Bonds"/>
      <sheetName val="dyes"/>
      <sheetName val="Costing"/>
      <sheetName val=" Vivante MAIN  INFRA  MAR 18"/>
      <sheetName val="MFG"/>
      <sheetName val="Current Bill MB ref"/>
      <sheetName val="Form 6"/>
      <sheetName val="COMPLEXALL"/>
      <sheetName val="M-Book for Conc"/>
      <sheetName val="M-Book for FW"/>
      <sheetName val="Source Ref."/>
      <sheetName val="Schedules PL"/>
      <sheetName val="Schedules BS"/>
      <sheetName val="TDS Certificate-Format"/>
      <sheetName val="Sheet3_(2)5"/>
      <sheetName val="%_Collection_Schedule"/>
      <sheetName val="Rate_Analysis1"/>
      <sheetName val="Estimate_for_approval5"/>
      <sheetName val="E_&amp;_R1"/>
      <sheetName val="Earnings_model1"/>
      <sheetName val="Stacking_Plan_&amp;_LEP"/>
      <sheetName val="Materials_Cost(PCC)"/>
      <sheetName val="Excess_Calc"/>
      <sheetName val="beam-reinft-IIInd_floor"/>
      <sheetName val="SPT_vs_PHI"/>
      <sheetName val="Materials_Cost"/>
      <sheetName val="beam-reinft-machine_rm"/>
      <sheetName val="Grouping_Master"/>
      <sheetName val="Commission_and_Volume_MOM(Chart"/>
      <sheetName val="A5_201_Consol_Profit_&amp;_Loss_"/>
      <sheetName val="Consolidated_Monthly"/>
      <sheetName val="Balance_Sheet"/>
      <sheetName val="A5_202_Consol_Balance_Sheet_"/>
      <sheetName val="Fixed_Assets"/>
      <sheetName val="Sheet_2"/>
      <sheetName val="Key_assumption"/>
      <sheetName val="MN_T_B_"/>
      <sheetName val="INDIGINEOUS_ITEMS_"/>
      <sheetName val="Apartments_-_1st_Mar"/>
      <sheetName val="1_Market"/>
      <sheetName val="Material_List_"/>
      <sheetName val="STAFFSCHED_"/>
      <sheetName val="Fee_Rate_Summary"/>
      <sheetName val="Main_School_Building"/>
      <sheetName val="RA 1"/>
      <sheetName val="CC APR04"/>
      <sheetName val="CC MAY04"/>
      <sheetName val="CC JUNE04"/>
      <sheetName val="A"/>
      <sheetName val="Outline Cost - Five star Hotel"/>
      <sheetName val="C1C2"/>
      <sheetName val="LIFE &amp; REP PROVN"/>
      <sheetName val="O&amp;M CREW"/>
      <sheetName val="Intro"/>
      <sheetName val="Exp"/>
      <sheetName val="18-misc"/>
      <sheetName val="5-pipe"/>
      <sheetName val="Direct cost shed A-2 "/>
      <sheetName val="Div"/>
      <sheetName val="ER10_Old"/>
      <sheetName val="Elect."/>
      <sheetName val="glsrpt129909e"/>
      <sheetName val="RF Vol"/>
      <sheetName val="ASP"/>
      <sheetName val="Ins_&amp;_Bonds"/>
      <sheetName val="Labour_Rate_"/>
      <sheetName val="Source_Ref_"/>
      <sheetName val="vb_9&amp;10"/>
      <sheetName val="입찰내역_발주처_양식"/>
      <sheetName val="Direct_cost_shed_A-2_"/>
      <sheetName val="2007-01"/>
      <sheetName val="BS SCH A-D"/>
      <sheetName val="RA-markate"/>
      <sheetName val="PROCTOR"/>
      <sheetName val="ANAL"/>
      <sheetName val="Pur"/>
      <sheetName val="opstat"/>
      <sheetName val="costs"/>
      <sheetName val="costing_ESDV"/>
      <sheetName val="costing_FE"/>
      <sheetName val="costing_Misc"/>
      <sheetName val="costing_MOV"/>
      <sheetName val="costing_Press"/>
      <sheetName val="Price Comparison"/>
      <sheetName val="final abstract"/>
      <sheetName val="Product Details"/>
      <sheetName val="SP Break Up"/>
      <sheetName val="Cash2"/>
      <sheetName val="Z"/>
      <sheetName val="Cover"/>
      <sheetName val="Leg 1-1"/>
      <sheetName val="Note 9-13"/>
      <sheetName val="Config"/>
      <sheetName val="B_S-31-3-2006"/>
      <sheetName val="35_D_Annex2"/>
      <sheetName val="H_O"/>
      <sheetName val="TRIAL_BALANCE"/>
      <sheetName val="Card_nos_"/>
      <sheetName val="Statistics_{pbc}"/>
      <sheetName val="BOD_PL_NEW"/>
      <sheetName val="Assumptions_(2)"/>
      <sheetName val="Cntrl_Sheet"/>
      <sheetName val="B_S"/>
      <sheetName val="Project_Cost"/>
      <sheetName val="CAS_P"/>
      <sheetName val="EXPENDITURE_CYCLE"/>
      <sheetName val="Fixed_Assets_Top_Sheet-_Consol"/>
      <sheetName val="VIR_CG"/>
      <sheetName val="Weighted_Avg"/>
      <sheetName val="Assumptions_(W)"/>
      <sheetName val="P_L"/>
      <sheetName val="NKEL_O&amp;M"/>
      <sheetName val="ASSUMPTIONS_2"/>
      <sheetName val="_TARIFFS_POST_PCOD"/>
      <sheetName val="DCF_Valuation_-_FCFF"/>
      <sheetName val="FA_Leadsheet_&amp;_Movement"/>
      <sheetName val="Profit_&amp;_Loss"/>
      <sheetName val="Summary_-_USD"/>
      <sheetName val="Rent_-01"/>
      <sheetName val="Rate analysis civil"/>
      <sheetName val="Raw DCF"/>
      <sheetName val="DCF_PPS"/>
      <sheetName val="DCF"/>
      <sheetName val="Sch 1,2,3"/>
      <sheetName val="Sch 14,15,16"/>
      <sheetName val="profit &amp; loss account"/>
      <sheetName val="Movement of Mutual Funds"/>
      <sheetName val="References"/>
      <sheetName val="Dep - SAP"/>
      <sheetName val="Reconciliation of GL &amp; FAR"/>
      <sheetName val="Sukuki_CDR"/>
      <sheetName val="Multiple_output"/>
      <sheetName val="priority_analysis"/>
      <sheetName val="standards_trend"/>
      <sheetName val="service_timing"/>
      <sheetName val="Product_Problems"/>
      <sheetName val="score_trends"/>
      <sheetName val="Fix_it_First_Time"/>
      <sheetName val="Sample_India"/>
      <sheetName val="Sample_Indo"/>
      <sheetName val="Sample_MY"/>
      <sheetName val="Sample_PH"/>
      <sheetName val="Sample_TH"/>
      <sheetName val="csd1"/>
      <sheetName val="csd2"/>
      <sheetName val="SAP EMP"/>
      <sheetName val="Basic Rate"/>
      <sheetName val="INFLUENCES ON GM"/>
      <sheetName val="ADD092001_Final"/>
      <sheetName val="TBEAM"/>
      <sheetName val="Boq"/>
      <sheetName val="TBAL9697 -group wise  sdpl"/>
      <sheetName val="Database"/>
      <sheetName val="SCHEDULE"/>
      <sheetName val="schedule nos"/>
      <sheetName val="Preside"/>
      <sheetName val="A.O.R."/>
      <sheetName val="2nd "/>
      <sheetName val="Names&amp;Cases"/>
      <sheetName val="WBS"/>
      <sheetName val="Instructions"/>
      <sheetName val="Headings"/>
      <sheetName val="Labor abs-NMR"/>
      <sheetName val="check"/>
      <sheetName val="main1"/>
      <sheetName val="Sheet3_(2)7"/>
      <sheetName val="%_Collection_Schedule2"/>
      <sheetName val="Rate_Analysis3"/>
      <sheetName val="Estimate_for_approval7"/>
      <sheetName val="E_&amp;_R3"/>
      <sheetName val="Earnings_model3"/>
      <sheetName val="Stacking_Plan_&amp;_LEP2"/>
      <sheetName val="Materials_Cost(PCC)2"/>
      <sheetName val="Excess_Calc2"/>
      <sheetName val="beam-reinft-IIInd_floor2"/>
      <sheetName val="SPT_vs_PHI2"/>
      <sheetName val="Materials_Cost2"/>
      <sheetName val="beam-reinft-machine_rm2"/>
      <sheetName val="Grouping_Master2"/>
      <sheetName val="Commission_and_Volume_MOM(Char2"/>
      <sheetName val="A5_201_Consol_Profit_&amp;_Loss_2"/>
      <sheetName val="Consolidated_Monthly2"/>
      <sheetName val="Balance_Sheet2"/>
      <sheetName val="A5_202_Consol_Balance_Sheet_2"/>
      <sheetName val="Fixed_Assets2"/>
      <sheetName val="Sheet_22"/>
      <sheetName val="Key_assumption2"/>
      <sheetName val="MN_T_B_2"/>
      <sheetName val="INDIGINEOUS_ITEMS_2"/>
      <sheetName val="Apartments_-_1st_Mar2"/>
      <sheetName val="1_Market2"/>
      <sheetName val="Material_List_2"/>
      <sheetName val="STAFFSCHED_2"/>
      <sheetName val="Fee_Rate_Summary2"/>
      <sheetName val="Main_School_Building2"/>
      <sheetName val="Sheet3_(2)6"/>
      <sheetName val="%_Collection_Schedule1"/>
      <sheetName val="Rate_Analysis2"/>
      <sheetName val="Estimate_for_approval6"/>
      <sheetName val="E_&amp;_R2"/>
      <sheetName val="Earnings_model2"/>
      <sheetName val="Stacking_Plan_&amp;_LEP1"/>
      <sheetName val="Materials_Cost(PCC)1"/>
      <sheetName val="Excess_Calc1"/>
      <sheetName val="beam-reinft-IIInd_floor1"/>
      <sheetName val="SPT_vs_PHI1"/>
      <sheetName val="Materials_Cost1"/>
      <sheetName val="beam-reinft-machine_rm1"/>
      <sheetName val="Grouping_Master1"/>
      <sheetName val="Commission_and_Volume_MOM(Char1"/>
      <sheetName val="A5_201_Consol_Profit_&amp;_Loss_1"/>
      <sheetName val="Consolidated_Monthly1"/>
      <sheetName val="Balance_Sheet1"/>
      <sheetName val="A5_202_Consol_Balance_Sheet_1"/>
      <sheetName val="Fixed_Assets1"/>
      <sheetName val="Sheet_21"/>
      <sheetName val="Key_assumption1"/>
      <sheetName val="MN_T_B_1"/>
      <sheetName val="INDIGINEOUS_ITEMS_1"/>
      <sheetName val="Apartments_-_1st_Mar1"/>
      <sheetName val="1_Market1"/>
      <sheetName val="Material_List_1"/>
      <sheetName val="STAFFSCHED_1"/>
      <sheetName val="Fee_Rate_Summary1"/>
      <sheetName val="Main_School_Building1"/>
      <sheetName val="Sheet3_(2)8"/>
      <sheetName val="%_Collection_Schedule3"/>
      <sheetName val="Rate_Analysis4"/>
      <sheetName val="Estimate_for_approval8"/>
      <sheetName val="E_&amp;_R4"/>
      <sheetName val="Earnings_model4"/>
      <sheetName val="Stacking_Plan_&amp;_LEP3"/>
      <sheetName val="Materials_Cost(PCC)3"/>
      <sheetName val="Excess_Calc3"/>
      <sheetName val="beam-reinft-IIInd_floor3"/>
      <sheetName val="SPT_vs_PHI3"/>
      <sheetName val="Materials_Cost3"/>
      <sheetName val="beam-reinft-machine_rm3"/>
      <sheetName val="Grouping_Master3"/>
      <sheetName val="Commission_and_Volume_MOM(Char3"/>
      <sheetName val="A5_201_Consol_Profit_&amp;_Loss_3"/>
      <sheetName val="Consolidated_Monthly3"/>
      <sheetName val="Balance_Sheet3"/>
      <sheetName val="A5_202_Consol_Balance_Sheet_3"/>
      <sheetName val="Fixed_Assets3"/>
      <sheetName val="Sheet_23"/>
      <sheetName val="Key_assumption3"/>
      <sheetName val="MN_T_B_3"/>
      <sheetName val="INDIGINEOUS_ITEMS_3"/>
      <sheetName val="Apartments_-_1st_Mar3"/>
      <sheetName val="1_Market3"/>
      <sheetName val="Material_List_3"/>
      <sheetName val="STAFFSCHED_3"/>
      <sheetName val="Fee_Rate_Summary3"/>
      <sheetName val="Main_School_Building3"/>
      <sheetName val="Annex - 8"/>
      <sheetName val="pcQueryData"/>
      <sheetName val="_pcSlicerSheet1"/>
      <sheetName val="6 TRS"/>
      <sheetName val="PM"/>
      <sheetName val="_REF"/>
      <sheetName val="Project Budget Worksheet"/>
      <sheetName val="Builtup Area"/>
      <sheetName val="RF_Vol"/>
      <sheetName val="Control"/>
      <sheetName val="Blore"/>
      <sheetName val="factors"/>
      <sheetName val="VCH-SLC"/>
      <sheetName val="Supplier"/>
      <sheetName val="MASTER_RATE ANALYSIS"/>
      <sheetName val="DF"/>
      <sheetName val="validation"/>
      <sheetName val="Item Master"/>
      <sheetName val="All Components Report"/>
      <sheetName val="Severity"/>
      <sheetName val="April'00"/>
      <sheetName val="Chembur_1"/>
      <sheetName val="Felix_Street_Summary"/>
      <sheetName val="FY16-17_Cashflow"/>
      <sheetName val="GrossMgn_98"/>
      <sheetName val="TRX_ADDITION"/>
      <sheetName val="TDS_Certificate-Format"/>
      <sheetName val="Income_Statements"/>
      <sheetName val="CTbe_tong"/>
      <sheetName val="CTDZ_0_4+cto"/>
      <sheetName val="_"/>
      <sheetName val="450_x_350"/>
      <sheetName val="Fill_this_out_first___"/>
      <sheetName val="Approved_MTD_Proj_#'s"/>
      <sheetName val="Customize_Your_Purchase_Order"/>
      <sheetName val="RATE_ANALYSIS_"/>
      <sheetName val="Raw_DCF"/>
      <sheetName val="Sch_1,2,3"/>
      <sheetName val="Sch_14,15,16"/>
      <sheetName val="profit_&amp;_loss_account"/>
      <sheetName val="Movement_of_Mutual_Funds"/>
      <sheetName val="Mix_Design"/>
      <sheetName val="_Vivante_MAIN__INFRA__MAR_18"/>
      <sheetName val="Current_Bill_MB_ref"/>
      <sheetName val="Form_6"/>
      <sheetName val="M-Book_for_Conc"/>
      <sheetName val="M-Book_for_FW"/>
      <sheetName val="Schedules_PL"/>
      <sheetName val="Schedules_BS"/>
      <sheetName val="RA_1"/>
      <sheetName val="Outline_Cost_-_Five_star_Hotel"/>
      <sheetName val="CC_APR04"/>
      <sheetName val="CC_MAY04"/>
      <sheetName val="CC_JUNE04"/>
      <sheetName val="LIFE_&amp;_REP_PROVN"/>
      <sheetName val="O&amp;M_CREW"/>
      <sheetName val="fixd1"/>
      <sheetName val="fixd2"/>
      <sheetName val="Oct'19-Feb'20 base file"/>
      <sheetName val="Mar'20-base file"/>
      <sheetName val="April'20-Dec'20 Base File"/>
      <sheetName val="Manual JV"/>
      <sheetName val="Assum"/>
      <sheetName val="TB WORLI"/>
      <sheetName val="TB APJ"/>
      <sheetName val="H.O."/>
      <sheetName val="B"/>
      <sheetName val="BUDLDD"/>
      <sheetName val="ICB"/>
      <sheetName val="wacc"/>
      <sheetName val="wdr bldg"/>
      <sheetName val="Admin "/>
      <sheetName val="D.D"/>
      <sheetName val="Assmp"/>
      <sheetName val="BS-R"/>
      <sheetName val="Billing"/>
      <sheetName val="MNP"/>
      <sheetName val="ITT-R"/>
      <sheetName val="BSSchedules"/>
      <sheetName val="Internal Finishes (Unit types)"/>
      <sheetName val="pri-com"/>
      <sheetName val="10. &amp; 11. Rate Code &amp; BQ"/>
      <sheetName val="sept-plan"/>
      <sheetName val="DIVBUD99"/>
      <sheetName val="Cap"/>
      <sheetName val="C_flow 95"/>
      <sheetName val="1201"/>
      <sheetName val="Capital leases"/>
      <sheetName val="FA TB 28-2-2006"/>
      <sheetName val="data 3A|6A"/>
      <sheetName val="Recovered_Sheet4"/>
      <sheetName val="Recovered_Sheet36"/>
      <sheetName val="Recovered_Sheet37"/>
      <sheetName val="Recovered_Sheet30"/>
      <sheetName val="Recovered_Sheet10"/>
      <sheetName val="Recovered_Sheet13"/>
      <sheetName val="Recovered_Sheet19"/>
      <sheetName val="Recovered_Sheet28"/>
      <sheetName val="Recovered_Sheet20"/>
      <sheetName val="Recovered_Sheet21"/>
      <sheetName val="Recovered_Sheet22"/>
      <sheetName val="Recovered_Sheet17"/>
      <sheetName val="Recovered_Sheet39"/>
      <sheetName val="Recovered_Sheet35"/>
      <sheetName val="Recovered_Sheet40"/>
      <sheetName val="Recovered_Sheet1"/>
      <sheetName val="Recovered_Sheet31"/>
      <sheetName val="Recovered_Sheet14"/>
      <sheetName val="Recovered_Sheet38"/>
      <sheetName val="Recovered_Sheet27"/>
      <sheetName val="Recovered_Sheet32"/>
      <sheetName val="Recovered_Sheet6"/>
      <sheetName val="Recovered_Sheet5"/>
      <sheetName val="Recovered_Sheet3"/>
      <sheetName val="Recovered_Sheet18"/>
      <sheetName val="rent paid details"/>
      <sheetName val="DGP-2002"/>
      <sheetName val="bank-int"/>
      <sheetName val="Data Summary"/>
      <sheetName val="RA_markate"/>
      <sheetName val="theatre mgmt cont"/>
      <sheetName val="HistData(1)"/>
      <sheetName val="Update"/>
      <sheetName val="Sheet3_(2)9"/>
      <sheetName val="Estimate_for_approval9"/>
      <sheetName val="Rate_Analysis5"/>
      <sheetName val="Earnings_model5"/>
      <sheetName val="E_&amp;_R5"/>
      <sheetName val="Material_List_4"/>
      <sheetName val="STAFFSCHED_4"/>
      <sheetName val="SPT_vs_PHI4"/>
      <sheetName val="beam-reinft-IIInd_floor4"/>
      <sheetName val="Materials_Cost4"/>
      <sheetName val="Main_School_Building4"/>
      <sheetName val="Excess_Calc4"/>
      <sheetName val="Stacking_Plan_&amp;_LEP4"/>
      <sheetName val="Grouping_Master4"/>
      <sheetName val="%_Collection_Schedule4"/>
      <sheetName val="Materials_Cost(PCC)4"/>
      <sheetName val="Commission_and_Volume_MOM(Char4"/>
      <sheetName val="beam-reinft-machine_rm4"/>
      <sheetName val="Labour_Rate_1"/>
      <sheetName val="MN_T_B_4"/>
      <sheetName val="INDIGINEOUS_ITEMS_4"/>
      <sheetName val="Fee_Rate_Summary4"/>
      <sheetName val="Key_assumption4"/>
      <sheetName val="1_Market4"/>
      <sheetName val="A5_201_Consol_Profit_&amp;_Loss_4"/>
      <sheetName val="Consolidated_Monthly4"/>
      <sheetName val="Balance_Sheet4"/>
      <sheetName val="A5_202_Consol_Balance_Sheet_4"/>
      <sheetName val="Fixed_Assets4"/>
      <sheetName val="Sheet_24"/>
      <sheetName val="B_S-31-3-20061"/>
      <sheetName val="35_D_Annex21"/>
      <sheetName val="H_O1"/>
      <sheetName val="TRIAL_BALANCE1"/>
      <sheetName val="Card_nos_1"/>
      <sheetName val="Statistics_{pbc}1"/>
      <sheetName val="BOD_PL_NEW1"/>
      <sheetName val="Assumptions_(2)1"/>
      <sheetName val="Cntrl_Sheet1"/>
      <sheetName val="B_S1"/>
      <sheetName val="Project_Cost1"/>
      <sheetName val="CAS_P1"/>
      <sheetName val="EXPENDITURE_CYCLE1"/>
      <sheetName val="Fixed_Assets_Top_Sheet-_Consol1"/>
      <sheetName val="VIR_CG1"/>
      <sheetName val="Weighted_Avg1"/>
      <sheetName val="Assumptions_(W)1"/>
      <sheetName val="P_L1"/>
      <sheetName val="NKEL_O&amp;M1"/>
      <sheetName val="ASSUMPTIONS_21"/>
      <sheetName val="_TARIFFS_POST_PCOD1"/>
      <sheetName val="DCF_Valuation_-_FCFF1"/>
      <sheetName val="FA_Leadsheet_&amp;_Movement1"/>
      <sheetName val="Profit_&amp;_Loss1"/>
      <sheetName val="Summary_-_USD1"/>
      <sheetName val="Apartments_-_1st_Mar4"/>
      <sheetName val="Multiple_output1"/>
      <sheetName val="Chembur_11"/>
      <sheetName val="vb_9&amp;101"/>
      <sheetName val="Felix_Street_Summary1"/>
      <sheetName val="FY16-17_Cashflow1"/>
      <sheetName val="입찰내역_발주처_양식1"/>
      <sheetName val="Customize_Your_Purchase_Order1"/>
      <sheetName val="Mix_Design1"/>
      <sheetName val="Ins_&amp;_Bonds1"/>
      <sheetName val="Current_Bill_MB_ref1"/>
      <sheetName val="_Vivante_MAIN__INFRA__MAR_181"/>
      <sheetName val="Form_61"/>
      <sheetName val="Sukuki_CDR1"/>
      <sheetName val="Rent_-011"/>
      <sheetName val="priority_analysis1"/>
      <sheetName val="standards_trend1"/>
      <sheetName val="service_timing1"/>
      <sheetName val="Product_Problems1"/>
      <sheetName val="score_trends1"/>
      <sheetName val="Fix_it_First_Time1"/>
      <sheetName val="Sample_India1"/>
      <sheetName val="Sample_Indo1"/>
      <sheetName val="Sample_MY1"/>
      <sheetName val="Sample_PH1"/>
      <sheetName val="Sample_TH1"/>
      <sheetName val="Source_Ref_1"/>
      <sheetName val="M-Book_for_Conc1"/>
      <sheetName val="M-Book_for_FW1"/>
      <sheetName val="BS_SCH_A-D"/>
      <sheetName val="Basic_Rate"/>
      <sheetName val="INFLUENCES_ON_GM"/>
      <sheetName val="TRX_ADDITION1"/>
      <sheetName val="RATE_ANALYSIS_1"/>
      <sheetName val="Sch_1,2,31"/>
      <sheetName val="Sch_14,15,161"/>
      <sheetName val="profit_&amp;_loss_account1"/>
      <sheetName val="SP_Break_Up"/>
      <sheetName val="Income_Statements1"/>
      <sheetName val="CTbe_tong1"/>
      <sheetName val="CTDZ_0_4+cto1"/>
      <sheetName val="_1"/>
      <sheetName val="450_x_3501"/>
      <sheetName val="Fill_this_out_first___1"/>
      <sheetName val="Approved_MTD_Proj_#'s1"/>
      <sheetName val="A_O_R_"/>
      <sheetName val="Direct_cost_shed_A-2_1"/>
      <sheetName val="Elect_"/>
      <sheetName val="RF_Vol1"/>
      <sheetName val="2nd_"/>
      <sheetName val="final_abstract"/>
      <sheetName val="Product_Details"/>
      <sheetName val="RA_11"/>
      <sheetName val="schedule_nos"/>
      <sheetName val="CC_APR041"/>
      <sheetName val="CC_MAY041"/>
      <sheetName val="CC_JUNE041"/>
      <sheetName val="TBAL9697_-group_wise__sdpl"/>
      <sheetName val="GrossMgn_981"/>
      <sheetName val="Schedules_PL1"/>
      <sheetName val="Schedules_BS1"/>
      <sheetName val="TDS_Certificate-Format1"/>
      <sheetName val="Outline_Cost_-_Five_star_Hotel1"/>
      <sheetName val="LIFE_&amp;_REP_PROVN1"/>
      <sheetName val="O&amp;M_CREW1"/>
      <sheetName val="Note_9-13"/>
      <sheetName val="Raw_DCF1"/>
      <sheetName val="Movement_of_Mutual_Funds1"/>
      <sheetName val="Reconciliation_of_GL_&amp;_FAR"/>
      <sheetName val="Dep_-_SAP"/>
      <sheetName val="SAP_EMP"/>
      <sheetName val="Labor_abs-NMR"/>
      <sheetName val="Price_Comparison"/>
      <sheetName val="Leg_1-1"/>
      <sheetName val="Rate_analysis_civil"/>
      <sheetName val="gen_ledger_data"/>
      <sheetName val="Annex_-_8"/>
      <sheetName val="6_TRS"/>
      <sheetName val="Project_Budget_Worksheet"/>
      <sheetName val="Builtup_Area"/>
      <sheetName val="MASTER_RATE_ANALYSIS"/>
      <sheetName val="Item_Master"/>
      <sheetName val="All_Components_Report"/>
      <sheetName val="ABB"/>
      <sheetName val="GE"/>
      <sheetName val="Detail In Door Stad"/>
      <sheetName val="200205C"/>
      <sheetName val="Data sheet"/>
      <sheetName val="Per Unit"/>
      <sheetName val="CFForecast detail"/>
      <sheetName val="WORK TABLE"/>
      <sheetName val="Door"/>
      <sheetName val="A1-Continuous"/>
      <sheetName val="CAM- Airoli"/>
      <sheetName val="AMC- Airoli"/>
      <sheetName val="CAM - Poch"/>
      <sheetName val="AMC - Poch"/>
      <sheetName val="Complex - Poch"/>
      <sheetName val="CAM - Trion"/>
      <sheetName val="AMC - Trion"/>
      <sheetName val="Complex - Trion"/>
      <sheetName val="adp-budget"/>
      <sheetName val="FORM-16"/>
      <sheetName val="Stacking Plan"/>
      <sheetName val="Groupings-final"/>
      <sheetName val="Sched"/>
      <sheetName val="Trial"/>
      <sheetName val="FA_Final"/>
      <sheetName val="BFS"/>
      <sheetName val="SOA"/>
      <sheetName val="Podium Areas"/>
      <sheetName val="stryker div "/>
      <sheetName val="LTM"/>
      <sheetName val="DropZone"/>
      <sheetName val="Old"/>
      <sheetName val="Introduction"/>
      <sheetName val="Mkt PMS"/>
      <sheetName val="Charts"/>
      <sheetName val="Infinite Studios"/>
      <sheetName val="Neuros &amp; Immunos"/>
      <sheetName val="Nucleos"/>
      <sheetName val="Monthly Checklist"/>
      <sheetName val="Corp Svc fee"/>
      <sheetName val="PL"/>
      <sheetName val="BANK"/>
      <sheetName val="GL"/>
      <sheetName val="GJ"/>
      <sheetName val="AR SUM (SGD) "/>
      <sheetName val="AR SUM (RM)"/>
      <sheetName val="AR DETAIL (RM)"/>
      <sheetName val="AR DETAIL (SGD) "/>
      <sheetName val="AP SUM (SGD)"/>
      <sheetName val="AP DETAIL (SGD) "/>
      <sheetName val="Revenue Schedule "/>
      <sheetName val="Sch"/>
      <sheetName val="FA"/>
      <sheetName val="Under paid GST Working"/>
      <sheetName val="Bonus com"/>
      <sheetName val="Exchange Rates_2019"/>
      <sheetName val="CCS"/>
      <sheetName val="ERL"/>
      <sheetName val="SSR"/>
      <sheetName val="Emp Details"/>
      <sheetName val="XREF"/>
      <sheetName val="BP"/>
      <sheetName val="Assumption Inputs"/>
      <sheetName val="Insts"/>
      <sheetName val="Budget Vs Actuals (2)"/>
      <sheetName val="Instruction"/>
      <sheetName val="IGAAP Entity BS PL"/>
      <sheetName val="IGAAP Trial Balance New"/>
      <sheetName val="SAP TB With Grouping"/>
      <sheetName val="SAP Download TB"/>
      <sheetName val="M_Maincomp"/>
      <sheetName val="Material "/>
      <sheetName val="Labour &amp; Plant"/>
      <sheetName val="Steel-Circular"/>
      <sheetName val="analysis"/>
      <sheetName val="wdr_bldg"/>
      <sheetName val="Admin_"/>
      <sheetName val="Internal_Finishes_(Unit_types)"/>
      <sheetName val="10__&amp;_11__Rate_Code_&amp;_BQ"/>
      <sheetName val="Operating Statistics"/>
      <sheetName val="Financials"/>
      <sheetName val="BS_ABRIDGED"/>
      <sheetName val="Hyp-mstr"/>
      <sheetName val="PCost"/>
      <sheetName val="INCOME "/>
      <sheetName val="Cost summary"/>
      <sheetName val="Sump"/>
      <sheetName val="conc-foot-gradeslab"/>
      <sheetName val="Area Statement"/>
      <sheetName val="Risk Analysis"/>
      <sheetName val="Detailed Summary (5)"/>
      <sheetName val="Cost_Any."/>
      <sheetName val="Mat_Cost"/>
      <sheetName val="KP1590_E"/>
      <sheetName val="OCT 06"/>
      <sheetName val="PRECAST lightconc-II"/>
      <sheetName val="Itemised"/>
      <sheetName val="depit"/>
      <sheetName val="Provision base"/>
      <sheetName val="Changes to be made"/>
      <sheetName val="Groupings "/>
      <sheetName val="Master - Inventory"/>
      <sheetName val="IO"/>
      <sheetName val="SCH4"/>
      <sheetName val="Original"/>
      <sheetName val="balance"/>
      <sheetName val="P.O VS Actual"/>
      <sheetName val="IBP I Hotel March 08 Vendorwise"/>
      <sheetName val="M-0003"/>
      <sheetName val="ins spares"/>
      <sheetName val="starter"/>
      <sheetName val="Civil Works"/>
      <sheetName val="gen"/>
      <sheetName val="Inv_Data"/>
      <sheetName val="Summary 30-09-09"/>
      <sheetName val="PL Notes2"/>
      <sheetName val="7 Jan 02"/>
      <sheetName val="ECR.ECNOI Slide"/>
      <sheetName val="Intaccrual"/>
      <sheetName val="SBU"/>
      <sheetName val="소상 &quot;1&quot;"/>
      <sheetName val="Publicbuilding"/>
      <sheetName val="31 July 2005"/>
      <sheetName val="JAN91"/>
      <sheetName val="Detail_In_Door_Stad"/>
      <sheetName val="Data_sheet"/>
      <sheetName val="Per_Unit"/>
      <sheetName val="CFForecast_detail"/>
      <sheetName val="WORK_TABLE"/>
      <sheetName val="Cash Flow Working"/>
      <sheetName val="Adjusted data"/>
      <sheetName val="JetFuel"/>
      <sheetName val="Block A"/>
      <sheetName val="model by field"/>
      <sheetName val="IEA_02-99"/>
      <sheetName val="cs1997"/>
      <sheetName val="Crude oil"/>
      <sheetName val="Book1"/>
      <sheetName val="Corridor"/>
      <sheetName val="Summary model"/>
      <sheetName val="Valuation (F)"/>
      <sheetName val="2.Fixed Assets Schedule"/>
      <sheetName val="Name List"/>
      <sheetName val="Dep"/>
      <sheetName val="Concessions Lodz SC"/>
      <sheetName val="Concessions_Lodz_SC"/>
      <sheetName val="Figures_Dec"/>
      <sheetName val="Concessions_Lodz_SC1"/>
      <sheetName val="Concessions_Lodz_SC2"/>
      <sheetName val="Concessions_Lodz_SC3"/>
      <sheetName val="P&amp;L-BDMC"/>
      <sheetName val="Q&amp;pl-V"/>
      <sheetName val="공사비 내역 (가)"/>
      <sheetName val="FORM7"/>
      <sheetName val="Internet"/>
      <sheetName val="Riser-1"/>
      <sheetName val="Estimate"/>
      <sheetName val="precast RC element"/>
      <sheetName val="Appendix-1-PS-PT"/>
      <sheetName val="dBase"/>
      <sheetName val="dummy"/>
      <sheetName val="PointNo.5"/>
      <sheetName val="Detail 1A"/>
      <sheetName val="Rate"/>
      <sheetName val="ECP II Cashflow INR"/>
      <sheetName val="ECP II Cashflow USD"/>
      <sheetName val="#REF!"/>
      <sheetName val="合成単価作成表-BLDG"/>
      <sheetName val="방배동내역(리라)"/>
      <sheetName val="부대공사총괄"/>
      <sheetName val="현장경비"/>
      <sheetName val="건축공사집계표"/>
      <sheetName val="방배동내역 (총괄)"/>
      <sheetName val="2gii"/>
      <sheetName val="Meas.-Hotel Part"/>
      <sheetName val="SILICATE"/>
      <sheetName val="Building A to K"/>
      <sheetName val="Stub Col"/>
      <sheetName val="F.Slab"/>
      <sheetName val="Plinth Beam1"/>
      <sheetName val="S1BOQ"/>
      <sheetName val="Data_Summary"/>
      <sheetName val="Assumption_Inputs"/>
      <sheetName val="Cost_summary"/>
      <sheetName val="rent_paid_details"/>
      <sheetName val="Oct'19-Feb'20_base_file"/>
      <sheetName val="Mar'20-base_file"/>
      <sheetName val="April'20-Dec'20_Base_File"/>
      <sheetName val="TB_WORLI"/>
      <sheetName val="TB_APJ"/>
      <sheetName val="H_O_"/>
      <sheetName val="D_D"/>
      <sheetName val="OCT_06"/>
      <sheetName val="Budget_Vs_Actuals_(2)"/>
      <sheetName val="stryker_div_"/>
      <sheetName val="Sheet3_(2)10"/>
      <sheetName val="Rate_Analysis6"/>
      <sheetName val="Estimate_for_approval10"/>
      <sheetName val="Earnings_model6"/>
      <sheetName val="E_&amp;_R6"/>
      <sheetName val="Material_List_5"/>
      <sheetName val="STAFFSCHED_5"/>
      <sheetName val="SPT_vs_PHI5"/>
      <sheetName val="beam-reinft-IIInd_floor5"/>
      <sheetName val="Materials_Cost5"/>
      <sheetName val="%_Collection_Schedule5"/>
      <sheetName val="Materials_Cost(PCC)5"/>
      <sheetName val="beam-reinft-machine_rm5"/>
      <sheetName val="MN_T_B_5"/>
      <sheetName val="INDIGINEOUS_ITEMS_5"/>
      <sheetName val="Fee_Rate_Summary5"/>
      <sheetName val="Main_School_Building5"/>
      <sheetName val="Excess_Calc5"/>
      <sheetName val="Stacking_Plan_&amp;_LEP5"/>
      <sheetName val="Grouping_Master5"/>
      <sheetName val="Commission_and_Volume_MOM(Char5"/>
      <sheetName val="Labour_Rate_2"/>
      <sheetName val="A5_201_Consol_Profit_&amp;_Loss_5"/>
      <sheetName val="Consolidated_Monthly5"/>
      <sheetName val="Balance_Sheet5"/>
      <sheetName val="A5_202_Consol_Balance_Sheet_5"/>
      <sheetName val="Fixed_Assets5"/>
      <sheetName val="Sheet_25"/>
      <sheetName val="Key_assumption5"/>
      <sheetName val="Apartments_-_1st_Mar5"/>
      <sheetName val="1_Market5"/>
      <sheetName val="Mix_Design2"/>
      <sheetName val="Ins_&amp;_Bonds2"/>
      <sheetName val="입찰내역_발주처_양식2"/>
      <sheetName val="Customize_Your_Purchase_Order2"/>
      <sheetName val="Current_Bill_MB_ref2"/>
      <sheetName val="_Vivante_MAIN__INFRA__MAR_182"/>
      <sheetName val="Form_62"/>
      <sheetName val="M-Book_for_Conc2"/>
      <sheetName val="M-Book_for_FW2"/>
      <sheetName val="vb_9&amp;102"/>
      <sheetName val="B_S-31-3-20062"/>
      <sheetName val="35_D_Annex22"/>
      <sheetName val="H_O2"/>
      <sheetName val="TRIAL_BALANCE2"/>
      <sheetName val="Card_nos_2"/>
      <sheetName val="Statistics_{pbc}2"/>
      <sheetName val="BOD_PL_NEW2"/>
      <sheetName val="Assumptions_(2)2"/>
      <sheetName val="Cntrl_Sheet2"/>
      <sheetName val="B_S2"/>
      <sheetName val="Project_Cost2"/>
      <sheetName val="CAS_P2"/>
      <sheetName val="EXPENDITURE_CYCLE2"/>
      <sheetName val="Fixed_Assets_Top_Sheet-_Consol2"/>
      <sheetName val="VIR_CG2"/>
      <sheetName val="Weighted_Avg2"/>
      <sheetName val="Assumptions_(W)2"/>
      <sheetName val="P_L2"/>
      <sheetName val="NKEL_O&amp;M2"/>
      <sheetName val="ASSUMPTIONS_22"/>
      <sheetName val="_TARIFFS_POST_PCOD2"/>
      <sheetName val="DCF_Valuation_-_FCFF2"/>
      <sheetName val="FA_Leadsheet_&amp;_Movement2"/>
      <sheetName val="Profit_&amp;_Loss2"/>
      <sheetName val="Summary_-_USD2"/>
      <sheetName val="Multiple_output2"/>
      <sheetName val="Chembur_12"/>
      <sheetName val="Source_Ref_2"/>
      <sheetName val="Felix_Street_Summary2"/>
      <sheetName val="FY16-17_Cashflow2"/>
      <sheetName val="Direct_cost_shed_A-2_2"/>
      <sheetName val="Rent_-012"/>
      <sheetName val="Sukuki_CDR2"/>
      <sheetName val="priority_analysis2"/>
      <sheetName val="standards_trend2"/>
      <sheetName val="service_timing2"/>
      <sheetName val="Product_Problems2"/>
      <sheetName val="score_trends2"/>
      <sheetName val="Fix_it_First_Time2"/>
      <sheetName val="Sample_India2"/>
      <sheetName val="Sample_Indo2"/>
      <sheetName val="Sample_MY2"/>
      <sheetName val="Sample_PH2"/>
      <sheetName val="Sample_TH2"/>
      <sheetName val="BS_SCH_A-D1"/>
      <sheetName val="TRX_ADDITION2"/>
      <sheetName val="Basic_Rate1"/>
      <sheetName val="INFLUENCES_ON_GM1"/>
      <sheetName val="RA_12"/>
      <sheetName val="CC_APR042"/>
      <sheetName val="CC_MAY042"/>
      <sheetName val="CC_JUNE042"/>
      <sheetName val="schedule_nos1"/>
      <sheetName val="GrossMgn_982"/>
      <sheetName val="Income_Statements2"/>
      <sheetName val="CTbe_tong2"/>
      <sheetName val="CTDZ_0_4+cto2"/>
      <sheetName val="_2"/>
      <sheetName val="450_x_3502"/>
      <sheetName val="Fill_this_out_first___2"/>
      <sheetName val="Approved_MTD_Proj_#'s2"/>
      <sheetName val="RATE_ANALYSIS_2"/>
      <sheetName val="Schedules_PL2"/>
      <sheetName val="Schedules_BS2"/>
      <sheetName val="TDS_Certificate-Format2"/>
      <sheetName val="Outline_Cost_-_Five_star_Hotel2"/>
      <sheetName val="LIFE_&amp;_REP_PROVN2"/>
      <sheetName val="O&amp;M_CREW2"/>
      <sheetName val="Elect_1"/>
      <sheetName val="RF_Vol2"/>
      <sheetName val="2nd_1"/>
      <sheetName val="final_abstract1"/>
      <sheetName val="Product_Details1"/>
      <sheetName val="SP_Break_Up1"/>
      <sheetName val="Sch_1,2,32"/>
      <sheetName val="Sch_14,15,162"/>
      <sheetName val="profit_&amp;_loss_account2"/>
      <sheetName val="A_O_R_1"/>
      <sheetName val="TBAL9697_-group_wise__sdpl1"/>
      <sheetName val="Raw_DCF2"/>
      <sheetName val="Movement_of_Mutual_Funds2"/>
      <sheetName val="SAP_EMP1"/>
      <sheetName val="Reconciliation_of_GL_&amp;_FAR1"/>
      <sheetName val="Note_9-131"/>
      <sheetName val="Dep_-_SAP1"/>
      <sheetName val="Labor_abs-NMR1"/>
      <sheetName val="Price_Comparison1"/>
      <sheetName val="Leg_1-11"/>
      <sheetName val="Rate_analysis_civil1"/>
      <sheetName val="gen_ledger_data1"/>
      <sheetName val="Annex_-_81"/>
      <sheetName val="6_TRS1"/>
      <sheetName val="Project_Budget_Worksheet1"/>
      <sheetName val="Builtup_Area1"/>
      <sheetName val="MASTER_RATE_ANALYSIS1"/>
      <sheetName val="Detail_In_Door_Stad1"/>
      <sheetName val="Data_sheet1"/>
      <sheetName val="Per_Unit1"/>
      <sheetName val="CFForecast_detail1"/>
      <sheetName val="WORK_TABLE1"/>
      <sheetName val="10__&amp;_11__Rate_Code_&amp;_BQ1"/>
      <sheetName val="Internal_Finishes_(Unit_types)1"/>
      <sheetName val="Admin_1"/>
      <sheetName val="Data_Summary1"/>
      <sheetName val="All_Components_Report1"/>
      <sheetName val="Item_Master1"/>
      <sheetName val="Assumption_Inputs1"/>
      <sheetName val="Cost_summary1"/>
      <sheetName val="rent_paid_details1"/>
      <sheetName val="Oct'19-Feb'20_base_file1"/>
      <sheetName val="Mar'20-base_file1"/>
      <sheetName val="April'20-Dec'20_Base_File1"/>
      <sheetName val="TB_WORLI1"/>
      <sheetName val="TB_APJ1"/>
      <sheetName val="H_O_1"/>
      <sheetName val="D_D1"/>
      <sheetName val="wdr_bldg1"/>
      <sheetName val="OCT_061"/>
      <sheetName val="Budget_Vs_Actuals_(2)1"/>
      <sheetName val="stryker_div_1"/>
      <sheetName val="Area_Statement"/>
      <sheetName val="Risk_Analysis"/>
      <sheetName val="Detailed_Summary_(5)"/>
      <sheetName val="beam-reinft"/>
      <sheetName val="foot-slab reinft"/>
      <sheetName val="Fin Sum"/>
      <sheetName val="BORDGC"/>
      <sheetName val="8. Cover"/>
      <sheetName val="Abstract"/>
      <sheetName val="BOQ 17-01"/>
      <sheetName val="Summary of Esc."/>
      <sheetName val="Comp Statement"/>
      <sheetName val="Concrete Esc.-RA23"/>
      <sheetName val="Material Adv."/>
      <sheetName val="Mile stone details"/>
      <sheetName val="Proforma-invoice"/>
      <sheetName val="Steel Abs."/>
      <sheetName val="Steel Esc. 23"/>
      <sheetName val="Ra  stair"/>
      <sheetName val="K2-03-100"/>
      <sheetName val="Stacking_Plan"/>
      <sheetName val="Podium_Areas"/>
      <sheetName val="Prospect 2007"/>
      <sheetName val="NOTE 2"/>
      <sheetName val="BOQ (2)"/>
      <sheetName val="Material&amp;equipment"/>
      <sheetName val="ct BBS"/>
      <sheetName val="PA3-CB BBS"/>
      <sheetName val="tower BBS"/>
      <sheetName val="MB MANHOLES"/>
      <sheetName val="Attributes"/>
      <sheetName val="BOQ LT"/>
      <sheetName val="Micro"/>
      <sheetName val="Macro"/>
      <sheetName val="Scaff-Rose"/>
      <sheetName val="Cal(6.3.2) GSB-T"/>
      <sheetName val="Cal(6.3.1) GSB-1(Jn.) DDA"/>
      <sheetName val="Cal(6.2.2) (b)EMB-T"/>
      <sheetName val="Cal(6.3.3) WMM-T"/>
      <sheetName val="Cal(6.2.4) SG-T"/>
      <sheetName val="Certificate"/>
      <sheetName val="Comparative"/>
      <sheetName val="Screening"/>
      <sheetName val="Screening (2)"/>
      <sheetName val="2009-04"/>
      <sheetName val="2009-08"/>
      <sheetName val="2009-12"/>
      <sheetName val="2010-02"/>
      <sheetName val="2010-01"/>
      <sheetName val="2009-07"/>
      <sheetName val="2010-03"/>
      <sheetName val="2009-05"/>
      <sheetName val="2009-11"/>
      <sheetName val="2009-10"/>
      <sheetName val="2009-06"/>
      <sheetName val="2009-09"/>
      <sheetName val="CFS3"/>
      <sheetName val="Occupancy 2004"/>
      <sheetName val="SALE"/>
      <sheetName val="U1 P&amp;L"/>
      <sheetName val="Marketing cost breakdown"/>
      <sheetName val="Summary T-1"/>
      <sheetName val="Break up Sheet"/>
      <sheetName val="CAM-_Airoli"/>
      <sheetName val="AMC-_Airoli"/>
      <sheetName val="CAM_-_Poch"/>
      <sheetName val="AMC_-_Poch"/>
      <sheetName val="Complex_-_Poch"/>
      <sheetName val="CAM_-_Trion"/>
      <sheetName val="AMC_-_Trion"/>
      <sheetName val="Complex_-_Trion"/>
      <sheetName val="C_flow_95"/>
      <sheetName val="Capital_leases"/>
      <sheetName val="FA_TB_28-2-2006"/>
      <sheetName val="data_3A|6A"/>
      <sheetName val="Provision_base"/>
      <sheetName val="Operating_Statistics"/>
      <sheetName val="INCOME_"/>
      <sheetName val="소상_&quot;1&quot;"/>
      <sheetName val="Master_-_Inventory"/>
      <sheetName val="Mkt_PMS"/>
      <sheetName val="Manual_JV"/>
      <sheetName val="Infinite_Studios"/>
      <sheetName val="Neuros_&amp;_Immunos"/>
      <sheetName val="Monthly_Checklist"/>
      <sheetName val="Corp_Svc_fee"/>
      <sheetName val="AR_SUM_(SGD)_"/>
      <sheetName val="AR_SUM_(RM)"/>
      <sheetName val="AR_DETAIL_(RM)"/>
      <sheetName val="AR_DETAIL_(SGD)_"/>
      <sheetName val="AP_SUM_(SGD)"/>
      <sheetName val="AP_DETAIL_(SGD)_"/>
      <sheetName val="Revenue_Schedule_"/>
      <sheetName val="Under_paid_GST_Working"/>
      <sheetName val="Bonus_com"/>
      <sheetName val="Exchange_Rates_2019"/>
      <sheetName val="Emp_Details"/>
      <sheetName val="theatre_mgmt_cont"/>
      <sheetName val="Civil_Works"/>
      <sheetName val="ins_spares"/>
      <sheetName val="Groupings_"/>
      <sheetName val="PRECAST_lightconc-II"/>
      <sheetName val="Material_"/>
      <sheetName val="Labour_&amp;_Plant"/>
      <sheetName val="Cost_Any_"/>
      <sheetName val="Summary_30-09-09"/>
      <sheetName val="LINER"/>
      <sheetName val="BORING "/>
      <sheetName val="EXPANSION JOINT"/>
      <sheetName val="CIS MAIN BERTH-1"/>
      <sheetName val="steam outlet"/>
      <sheetName val="GR.slab-reinft"/>
      <sheetName val="Summary year Plan"/>
      <sheetName val="Budget - Format (T3sub)"/>
      <sheetName val="GM &amp; TA"/>
      <sheetName val="細目"/>
      <sheetName val="Electrical-Line Items"/>
      <sheetName val="Material"/>
      <sheetName val="F"/>
      <sheetName val="maingirder"/>
      <sheetName val="Key Ratios"/>
      <sheetName val="Annexure VI A-1 Done"/>
      <sheetName val="????(?????)"/>
      <sheetName val="PL_Notes2"/>
      <sheetName val="Changes_to_be_made"/>
      <sheetName val="LTG-STG"/>
      <sheetName val="Summary Chart"/>
      <sheetName val="OT Rentroll"/>
      <sheetName val="EXIM Interest"/>
      <sheetName val="mapping"/>
      <sheetName val=""/>
      <sheetName val="Ins Erection"/>
      <sheetName val="BASIC RATES"/>
      <sheetName val="Q-Mtr"/>
      <sheetName val="Mat.Cost"/>
      <sheetName val="SC Cost FEB 03"/>
      <sheetName val="Dept Spend Dtl (20)"/>
      <sheetName val="PPL Interco"/>
      <sheetName val="Cost @ 31 Jan 2002"/>
      <sheetName val="Combi"/>
      <sheetName val="master"/>
      <sheetName val="Ass"/>
      <sheetName val="MERGER"/>
      <sheetName val="HONOTES"/>
      <sheetName val="A-Monitoring"/>
      <sheetName val="Dadar_CF"/>
      <sheetName val="Nisarg_Mulund_CF"/>
      <sheetName val="Actions"/>
      <sheetName val="Nisarg CF"/>
      <sheetName val="Com CF"/>
      <sheetName val="CAUSTIC"/>
      <sheetName val="Mixed"/>
      <sheetName val="Annex"/>
      <sheetName val="PCC"/>
      <sheetName val="site fab&amp;ernstr"/>
      <sheetName val="Detail"/>
      <sheetName val="Bank Guarantee"/>
      <sheetName val="INPUT SHEET"/>
      <sheetName val="RES-PLANNING"/>
      <sheetName val="FINCAL"/>
      <sheetName val="Makro1"/>
      <sheetName val="3"/>
      <sheetName val="Marketing_cost_breakdown"/>
      <sheetName val="Prospect_2007"/>
      <sheetName val="31_July_2005"/>
      <sheetName val="Dept_Spend_Dtl_(20)"/>
      <sheetName val="p&amp;m"/>
      <sheetName val="QTY"/>
      <sheetName val="Day work"/>
      <sheetName val="RA_Civil"/>
      <sheetName val="Wing D GF"/>
      <sheetName val="ACK-NEW"/>
      <sheetName val="Reference Table"/>
      <sheetName val="TPH"/>
      <sheetName val="Internal Data"/>
      <sheetName val="Eq. Mobilization"/>
      <sheetName val="Chevron Sign"/>
      <sheetName val="Delineators"/>
      <sheetName val="Groupings"/>
      <sheetName val="Corp cost"/>
      <sheetName val="acevsSp (ABC)"/>
      <sheetName val="선수금"/>
      <sheetName val="Ave.wtd.rates"/>
      <sheetName val="HBI NCD"/>
      <sheetName val="x-rate"/>
      <sheetName val="Contribution"/>
      <sheetName val="Rx"/>
      <sheetName val="Balance Sheet "/>
      <sheetName val="Concessions_Lodz_SC4"/>
      <sheetName val="Info"/>
      <sheetName val="Units Performance"/>
      <sheetName val="Tenancy"/>
      <sheetName val="Operation"/>
      <sheetName val="Summary(BaseBP)"/>
      <sheetName val="LA"/>
      <sheetName val="GLA_Total"/>
      <sheetName val="GLA_Occup"/>
      <sheetName val="MGR"/>
      <sheetName val="% Discounts Cont MGR"/>
      <sheetName val="Discounts Cont MGR"/>
      <sheetName val="% Discounts Adit MGR"/>
      <sheetName val="Discounts Adit MGR"/>
      <sheetName val="RFP"/>
      <sheetName val="NET MGR"/>
      <sheetName val="Sales"/>
      <sheetName val="% TOR"/>
      <sheetName val="TOR"/>
      <sheetName val="SC_Gross"/>
      <sheetName val="% SC Discounts"/>
      <sheetName val="SC Discounts"/>
      <sheetName val="SC Net"/>
      <sheetName val="OCR"/>
      <sheetName val="Letting Fees"/>
      <sheetName val="FOC"/>
      <sheetName val="Delivery Works"/>
      <sheetName val="Other Costs"/>
      <sheetName val="Indemnities"/>
      <sheetName val="Key Money"/>
      <sheetName val="120RECV"/>
      <sheetName val="COM"/>
      <sheetName val="HK-I"/>
      <sheetName val="INT-I"/>
      <sheetName val="RSCH"/>
      <sheetName val="TR"/>
      <sheetName val="DC (Junior)"/>
      <sheetName val="Utility Cost Trend"/>
      <sheetName val="io list"/>
      <sheetName val="PopCache"/>
      <sheetName val="Manvi - Kavita Solar customers"/>
      <sheetName val="Debit note tracker"/>
      <sheetName val="CABLE DATA"/>
      <sheetName val="FINOLEX"/>
      <sheetName val="Ring Details"/>
      <sheetName val="BOQ - Plaster"/>
      <sheetName val="BOQ - Gypsum"/>
      <sheetName val="BOQ - Waterproofing"/>
      <sheetName val="Parameter"/>
      <sheetName val="1_Project_Profile"/>
      <sheetName val="BTB"/>
      <sheetName val="cf"/>
      <sheetName val="orders"/>
      <sheetName val="Build-up"/>
      <sheetName val="QS - Flooring -T7"/>
      <sheetName val="QS - Flooring -T1"/>
      <sheetName val="QS - Flooring - T2"/>
      <sheetName val="QS - Flooring -T3"/>
      <sheetName val="QS - Flooring -T5"/>
      <sheetName val="Pipe Bedding"/>
      <sheetName val="storm water1"/>
      <sheetName val="Flooring1"/>
      <sheetName val="BREAKUP OF OIL"/>
      <sheetName val="boq revised"/>
      <sheetName val="Detailed"/>
      <sheetName val="TBdownload1000"/>
      <sheetName val="Operating Result(Prov.)"/>
      <sheetName val="AR aging-CD"/>
      <sheetName val="PNL"/>
      <sheetName val="CA"/>
      <sheetName val="Insurance &amp; Taxes(B1-2)"/>
      <sheetName val="CPIPE"/>
      <sheetName val="PRI-LS"/>
      <sheetName val="page 1"/>
      <sheetName val="경비공통"/>
      <sheetName val="대치판정"/>
      <sheetName val="basic-data"/>
      <sheetName val="mem-property"/>
      <sheetName val="Break up-by DT"/>
      <sheetName val="PriceCalculation"/>
      <sheetName val="Detailed Summary (3)"/>
      <sheetName val="B2.B_Site "/>
      <sheetName val="Dropdowns"/>
      <sheetName val="Bill 1"/>
      <sheetName val="Bill 2"/>
      <sheetName val="Bill 3"/>
      <sheetName val="Bill 4"/>
      <sheetName val="Bill 5"/>
      <sheetName val="Bill 6"/>
      <sheetName val="Bill 7"/>
      <sheetName val="CW"/>
      <sheetName val="Cost"/>
      <sheetName val="PRICE COMP"/>
      <sheetName val="BLOCK_A _MEA_SHEET_"/>
      <sheetName val="M+L"/>
      <sheetName val="Labour List"/>
      <sheetName val="Material List"/>
      <sheetName val="Deduction of assets"/>
      <sheetName val="Table"/>
      <sheetName val="Assmpns"/>
      <sheetName val="Deckblatt"/>
      <sheetName val="Z1_DATA"/>
      <sheetName val="MHNO_LEV"/>
      <sheetName val="zone-8"/>
      <sheetName val="WORDS"/>
      <sheetName val="fco"/>
      <sheetName val="shuttering"/>
      <sheetName val="MTTR-Headend"/>
      <sheetName val="PM_Action "/>
      <sheetName val="PE Status"/>
      <sheetName val="Inventory"/>
      <sheetName val="RIP"/>
      <sheetName val="Fault Statistics"/>
      <sheetName val="Ageing_Pending_ CLeared"/>
      <sheetName val="Fault Cleared After 24Hrs"/>
      <sheetName val="Sheet3_(2)11"/>
      <sheetName val="Stacking_Plan_&amp;_LEP6"/>
      <sheetName val="Estimate_for_approval11"/>
      <sheetName val="Earnings_model7"/>
      <sheetName val="Rate_Analysis7"/>
      <sheetName val="Excess_Calc6"/>
      <sheetName val="Grouping_Master6"/>
      <sheetName val="%_Collection_Schedule6"/>
      <sheetName val="E_&amp;_R7"/>
      <sheetName val="1_Market6"/>
      <sheetName val="Materials_Cost(PCC)6"/>
      <sheetName val="beam-reinft-IIInd_floor6"/>
      <sheetName val="SPT_vs_PHI6"/>
      <sheetName val="Materials_Cost6"/>
      <sheetName val="beam-reinft-machine_rm6"/>
      <sheetName val="Commission_and_Volume_MOM(Char6"/>
      <sheetName val="A5_201_Consol_Profit_&amp;_Loss_6"/>
      <sheetName val="Consolidated_Monthly6"/>
      <sheetName val="Balance_Sheet6"/>
      <sheetName val="A5_202_Consol_Balance_Sheet_6"/>
      <sheetName val="Fixed_Assets6"/>
      <sheetName val="Sheet_26"/>
      <sheetName val="Key_assumption6"/>
      <sheetName val="MN_T_B_6"/>
      <sheetName val="INDIGINEOUS_ITEMS_6"/>
      <sheetName val="Apartments_-_1st_Mar6"/>
      <sheetName val="Multiple_output3"/>
      <sheetName val="Chembur_13"/>
      <sheetName val="Material_List_6"/>
      <sheetName val="STAFFSCHED_6"/>
      <sheetName val="vb_9&amp;103"/>
      <sheetName val="Felix_Street_Summary3"/>
      <sheetName val="Fee_Rate_Summary6"/>
      <sheetName val="Main_School_Building6"/>
      <sheetName val="B_S-31-3-20063"/>
      <sheetName val="35_D_Annex23"/>
      <sheetName val="H_O3"/>
      <sheetName val="TRIAL_BALANCE3"/>
      <sheetName val="Card_nos_3"/>
      <sheetName val="Statistics_{pbc}3"/>
      <sheetName val="BOD_PL_NEW3"/>
      <sheetName val="Assumptions_(2)3"/>
      <sheetName val="Cntrl_Sheet3"/>
      <sheetName val="B_S3"/>
      <sheetName val="Project_Cost3"/>
      <sheetName val="CAS_P3"/>
      <sheetName val="EXPENDITURE_CYCLE3"/>
      <sheetName val="Fixed_Assets_Top_Sheet-_Consol3"/>
      <sheetName val="VIR_CG3"/>
      <sheetName val="Weighted_Avg3"/>
      <sheetName val="Assumptions_(W)3"/>
      <sheetName val="P_L3"/>
      <sheetName val="NKEL_O&amp;M3"/>
      <sheetName val="ASSUMPTIONS_23"/>
      <sheetName val="_TARIFFS_POST_PCOD3"/>
      <sheetName val="DCF_Valuation_-_FCFF3"/>
      <sheetName val="FA_Leadsheet_&amp;_Movement3"/>
      <sheetName val="Profit_&amp;_Loss3"/>
      <sheetName val="Summary_-_USD3"/>
      <sheetName val="FY16-17_Cashflow3"/>
      <sheetName val="GrossMgn_983"/>
      <sheetName val="Rent_-013"/>
      <sheetName val="Sukuki_CDR3"/>
      <sheetName val="TRX_ADDITION3"/>
      <sheetName val="Labour_Rate_3"/>
      <sheetName val="입찰내역_발주처_양식3"/>
      <sheetName val="Customize_Your_Purchase_Order3"/>
      <sheetName val="RATE_ANALYSIS_3"/>
      <sheetName val="priority_analysis3"/>
      <sheetName val="standards_trend3"/>
      <sheetName val="service_timing3"/>
      <sheetName val="Product_Problems3"/>
      <sheetName val="score_trends3"/>
      <sheetName val="Fix_it_First_Time3"/>
      <sheetName val="Sample_India3"/>
      <sheetName val="Sample_Indo3"/>
      <sheetName val="Sample_MY3"/>
      <sheetName val="Sample_PH3"/>
      <sheetName val="Sample_TH3"/>
      <sheetName val="Income_Statements3"/>
      <sheetName val="CTbe_tong3"/>
      <sheetName val="CTDZ_0_4+cto3"/>
      <sheetName val="_3"/>
      <sheetName val="450_x_3503"/>
      <sheetName val="Fill_this_out_first___3"/>
      <sheetName val="Approved_MTD_Proj_#'s3"/>
      <sheetName val="Raw_DCF3"/>
      <sheetName val="Sch_1,2,33"/>
      <sheetName val="Sch_14,15,163"/>
      <sheetName val="profit_&amp;_loss_account3"/>
      <sheetName val="Movement_of_Mutual_Funds3"/>
      <sheetName val="TDS_Certificate-Format3"/>
      <sheetName val="Current_Bill_MB_ref3"/>
      <sheetName val="Mix_Design3"/>
      <sheetName val="Ins_&amp;_Bonds3"/>
      <sheetName val="_Vivante_MAIN__INFRA__MAR_183"/>
      <sheetName val="Form_63"/>
      <sheetName val="Source_Ref_3"/>
      <sheetName val="M-Book_for_Conc3"/>
      <sheetName val="M-Book_for_FW3"/>
      <sheetName val="Schedules_PL3"/>
      <sheetName val="Schedules_BS3"/>
      <sheetName val="Annex_-_82"/>
      <sheetName val="6_TRS2"/>
      <sheetName val="BS_SCH_A-D2"/>
      <sheetName val="RA_13"/>
      <sheetName val="schedule_nos2"/>
      <sheetName val="Outline_Cost_-_Five_star_Hotel3"/>
      <sheetName val="CC_APR043"/>
      <sheetName val="CC_MAY043"/>
      <sheetName val="CC_JUNE043"/>
      <sheetName val="LIFE_&amp;_REP_PROVN3"/>
      <sheetName val="O&amp;M_CREW3"/>
      <sheetName val="Direct_cost_shed_A-2_3"/>
      <sheetName val="SP_Break_Up2"/>
      <sheetName val="Reconciliation_of_GL_&amp;_FAR2"/>
      <sheetName val="final_abstract2"/>
      <sheetName val="Product_Details2"/>
      <sheetName val="Price_Comparison2"/>
      <sheetName val="Leg_1-12"/>
      <sheetName val="Elect_2"/>
      <sheetName val="RF_Vol3"/>
      <sheetName val="Basic_Rate2"/>
      <sheetName val="INFLUENCES_ON_GM2"/>
      <sheetName val="2nd_2"/>
      <sheetName val="A_O_R_2"/>
      <sheetName val="SAP_EMP2"/>
      <sheetName val="TBAL9697_-group_wise__sdpl2"/>
      <sheetName val="gen_ledger_data2"/>
      <sheetName val="Note_9-132"/>
      <sheetName val="Dep_-_SAP2"/>
      <sheetName val="Rate_analysis_civil2"/>
      <sheetName val="Item_Master2"/>
      <sheetName val="All_Components_Report2"/>
      <sheetName val="Detail_In_Door_Stad2"/>
      <sheetName val="CFForecast_detail2"/>
      <sheetName val="Data_sheet2"/>
      <sheetName val="Per_Unit2"/>
      <sheetName val="WORK_TABLE2"/>
      <sheetName val="Labor_abs-NMR2"/>
      <sheetName val="10__&amp;_11__Rate_Code_&amp;_BQ2"/>
      <sheetName val="Internal_Finishes_(Unit_types)2"/>
      <sheetName val="Podium_Areas1"/>
      <sheetName val="Oct'19-Feb'20_base_file2"/>
      <sheetName val="Mar'20-base_file2"/>
      <sheetName val="April'20-Dec'20_Base_File2"/>
      <sheetName val="Stacking_Plan1"/>
      <sheetName val="TB_WORLI2"/>
      <sheetName val="TB_APJ2"/>
      <sheetName val="H_O_2"/>
      <sheetName val="D_D2"/>
      <sheetName val="wdr_bldg2"/>
      <sheetName val="Admin_2"/>
      <sheetName val="stryker_div_2"/>
      <sheetName val="Builtup_Area2"/>
      <sheetName val="Project_Budget_Worksheet2"/>
      <sheetName val="MASTER_RATE_ANALYSIS2"/>
      <sheetName val="rent_paid_details2"/>
      <sheetName val="Data_Summary2"/>
      <sheetName val="C_flow_951"/>
      <sheetName val="Capital_leases1"/>
      <sheetName val="FA_TB_28-2-20061"/>
      <sheetName val="data_3A|6A1"/>
      <sheetName val="Mkt_PMS1"/>
      <sheetName val="Civil_Works1"/>
      <sheetName val="ins_spares1"/>
      <sheetName val="Summary_30-09-091"/>
      <sheetName val="Provision_base1"/>
      <sheetName val="CAM-_Airoli1"/>
      <sheetName val="AMC-_Airoli1"/>
      <sheetName val="CAM_-_Poch1"/>
      <sheetName val="AMC_-_Poch1"/>
      <sheetName val="Complex_-_Poch1"/>
      <sheetName val="CAM_-_Trion1"/>
      <sheetName val="AMC_-_Trion1"/>
      <sheetName val="Complex_-_Trion1"/>
      <sheetName val="Manual_JV1"/>
      <sheetName val="Infinite_Studios1"/>
      <sheetName val="Neuros_&amp;_Immunos1"/>
      <sheetName val="Monthly_Checklist1"/>
      <sheetName val="Corp_Svc_fee1"/>
      <sheetName val="AR_SUM_(SGD)_1"/>
      <sheetName val="AR_SUM_(RM)1"/>
      <sheetName val="AR_DETAIL_(RM)1"/>
      <sheetName val="AR_DETAIL_(SGD)_1"/>
      <sheetName val="AP_SUM_(SGD)1"/>
      <sheetName val="AP_DETAIL_(SGD)_1"/>
      <sheetName val="Revenue_Schedule_1"/>
      <sheetName val="Under_paid_GST_Working1"/>
      <sheetName val="Bonus_com1"/>
      <sheetName val="Exchange_Rates_20191"/>
      <sheetName val="Emp_Details1"/>
      <sheetName val="Operating_Statistics1"/>
      <sheetName val="INCOME_1"/>
      <sheetName val="Assumption_Inputs2"/>
      <sheetName val="Budget_Vs_Actuals_(2)2"/>
      <sheetName val="theatre_mgmt_cont1"/>
      <sheetName val="Material_1"/>
      <sheetName val="Labour_&amp;_Plant1"/>
      <sheetName val="Groupings_1"/>
      <sheetName val="Changes_to_be_made1"/>
      <sheetName val="PRECAST_lightconc-II1"/>
      <sheetName val="Master_-_Inventory1"/>
      <sheetName val="IGAAP_Entity_BS_PL"/>
      <sheetName val="IGAAP_Trial_Balance_New"/>
      <sheetName val="SAP_TB_With_Grouping"/>
      <sheetName val="SAP_Download_TB"/>
      <sheetName val="Area_Statement1"/>
      <sheetName val="Risk_Analysis1"/>
      <sheetName val="Detailed_Summary_(5)1"/>
      <sheetName val="Cost_Any_1"/>
      <sheetName val="OCT_062"/>
      <sheetName val="Cost_summary2"/>
      <sheetName val="P_O_VS_Actual"/>
      <sheetName val="IBP_I_Hotel_March_08_Vendorwise"/>
      <sheetName val="PL_Notes21"/>
      <sheetName val="7_Jan_02"/>
      <sheetName val="ECR_ECNOI_Slide"/>
      <sheetName val="소상_&quot;1&quot;1"/>
      <sheetName val="Cash_Flow_Working"/>
      <sheetName val="Adjusted_data"/>
      <sheetName val="Block_A"/>
      <sheetName val="model_by_field"/>
      <sheetName val="Crude_oil"/>
      <sheetName val="Summary_model"/>
      <sheetName val="Valuation_(F)"/>
      <sheetName val="2_Fixed_Assets_Schedule"/>
      <sheetName val="Cal(6_3_2)_GSB-T"/>
      <sheetName val="Cal(6_3_1)_GSB-1(Jn_)_DDA"/>
      <sheetName val="Cal(6_2_2)_(b)EMB-T"/>
      <sheetName val="Cal(6_3_3)_WMM-T"/>
      <sheetName val="Cal(6_2_4)_SG-T"/>
      <sheetName val="foot-slab_reinft"/>
      <sheetName val="Fin_Sum"/>
      <sheetName val="Detail_1A"/>
      <sheetName val="BOQ_17-01"/>
      <sheetName val="Summary_of_Esc_"/>
      <sheetName val="Comp_Statement"/>
      <sheetName val="Concrete_Esc_-RA23"/>
      <sheetName val="Material_Adv_"/>
      <sheetName val="Mile_stone_details"/>
      <sheetName val="Steel_Abs_"/>
      <sheetName val="Steel_Esc__23"/>
      <sheetName val="NOTE_2"/>
      <sheetName val="Annexure_VI_A-1_Done"/>
      <sheetName val="8__Cover"/>
      <sheetName val="방배동내역_(총괄)"/>
      <sheetName val="공사비_내역_(가)"/>
      <sheetName val="PointNo_5"/>
      <sheetName val="precast_RC_element"/>
      <sheetName val="Summary_T-1"/>
      <sheetName val="Break_up_Sheet"/>
      <sheetName val="Name_List"/>
      <sheetName val="ECP_II_Cashflow_INR"/>
      <sheetName val="ECP_II_Cashflow_USD"/>
      <sheetName val="BORING_"/>
      <sheetName val="EXPANSION_JOINT"/>
      <sheetName val="CIS_MAIN_BERTH-1"/>
      <sheetName val="steam_outlet"/>
      <sheetName val="BOQ_LT"/>
      <sheetName val="GR_slab-reinft"/>
      <sheetName val="Summary_year_Plan"/>
      <sheetName val="Budget_-_Format_(T3sub)"/>
      <sheetName val="GM_&amp;_TA"/>
      <sheetName val="Electrical-Line_Items"/>
      <sheetName val="Screening_(2)"/>
      <sheetName val="Occupancy_2004"/>
      <sheetName val="EXIM_Interest"/>
      <sheetName val="ct_BBS"/>
      <sheetName val="PA3-CB_BBS"/>
      <sheetName val="tower_BBS"/>
      <sheetName val="MB_MANHOLES"/>
      <sheetName val="Ra__stair"/>
      <sheetName val="SC_Cost_FEB_03"/>
      <sheetName val="U1_P&amp;L"/>
      <sheetName val="Summary_Chart"/>
      <sheetName val="PPL_Interco"/>
      <sheetName val="Cost_@_31_Jan_2002"/>
      <sheetName val="OT_Rentroll"/>
      <sheetName val="BASIC_RATES"/>
      <sheetName val="Nisarg_CF"/>
      <sheetName val="Com_CF"/>
      <sheetName val="31_July_20051"/>
      <sheetName val="Marketing_cost_breakdown1"/>
      <sheetName val="Prospect_20071"/>
      <sheetName val="Dept_Spend_Dtl_(20)1"/>
      <sheetName val="Manvi_-_Kavita_Solar_customers"/>
      <sheetName val="Debit_note_tracker"/>
      <sheetName val="BREAKUP_OF_OIL"/>
      <sheetName val="boq_revised"/>
      <sheetName val="io_list"/>
      <sheetName val="Wing_D_GF"/>
      <sheetName val="site_fab&amp;ernstr"/>
      <sheetName val="Bank_Guarantee"/>
      <sheetName val="INPUT_SHEET"/>
      <sheetName val="Mat_Cost1"/>
      <sheetName val="Reference_Table"/>
      <sheetName val="Ins_Erection"/>
      <sheetName val="DC_(Junior)"/>
      <sheetName val="Utility_Cost_Trend"/>
      <sheetName val="Meas_-Hotel_Part"/>
      <sheetName val="Building_A_to_K"/>
      <sheetName val="Stub_Col"/>
      <sheetName val="F_Slab"/>
      <sheetName val="Plinth_Beam1"/>
      <sheetName val="Day_work"/>
      <sheetName val="Key_Ratios"/>
      <sheetName val="Corp_cost"/>
      <sheetName val="Internal_Data"/>
      <sheetName val="Eq__Mobilization"/>
      <sheetName val="Chevron_Sign"/>
      <sheetName val="Lead"/>
      <sheetName val="RCC,Ret. Wall"/>
      <sheetName val="Variation Statement"/>
      <sheetName val="EAW Final Accounts - 99"/>
      <sheetName val="Site Dev BOQ"/>
      <sheetName val="Basic_Rate3"/>
      <sheetName val="INFLUENCES_ON_GM3"/>
      <sheetName val="TBAL9697_-group_wise__sdpl3"/>
      <sheetName val="BS_SCH_A-D3"/>
      <sheetName val="Elect_3"/>
      <sheetName val="Ins_&amp;_Bonds5"/>
      <sheetName val="Basic_Rate5"/>
      <sheetName val="INFLUENCES_ON_GM5"/>
      <sheetName val="Labour_Rate_5"/>
      <sheetName val="Source_Ref_5"/>
      <sheetName val="TBAL9697_-group_wise__sdpl5"/>
      <sheetName val="입찰내역_발주처_양식5"/>
      <sheetName val="Customize_Your_Purchase_Order5"/>
      <sheetName val="Mix_Design5"/>
      <sheetName val="B_S-31-3-20065"/>
      <sheetName val="35_D_Annex25"/>
      <sheetName val="H_O5"/>
      <sheetName val="TRIAL_BALANCE5"/>
      <sheetName val="Card_nos_5"/>
      <sheetName val="Statistics_{pbc}5"/>
      <sheetName val="BOD_PL_NEW5"/>
      <sheetName val="Assumptions_(2)5"/>
      <sheetName val="Cntrl_Sheet5"/>
      <sheetName val="B_S5"/>
      <sheetName val="Project_Cost5"/>
      <sheetName val="CAS_P5"/>
      <sheetName val="EXPENDITURE_CYCLE5"/>
      <sheetName val="Fixed_Assets_Top_Sheet-_Consol5"/>
      <sheetName val="VIR_CG5"/>
      <sheetName val="Weighted_Avg5"/>
      <sheetName val="Assumptions_(W)5"/>
      <sheetName val="P_L5"/>
      <sheetName val="NKEL_O&amp;M5"/>
      <sheetName val="ASSUMPTIONS_25"/>
      <sheetName val="_TARIFFS_POST_PCOD5"/>
      <sheetName val="DCF_Valuation_-_FCFF5"/>
      <sheetName val="FA_Leadsheet_&amp;_Movement5"/>
      <sheetName val="Profit_&amp;_Loss5"/>
      <sheetName val="Summary_-_USD5"/>
      <sheetName val="Multiple_output5"/>
      <sheetName val="Chembur_15"/>
      <sheetName val="vb_9&amp;105"/>
      <sheetName val="Felix_Street_Summary5"/>
      <sheetName val="FY16-17_Cashflow5"/>
      <sheetName val="Sukuki_CDR5"/>
      <sheetName val="Rent_-015"/>
      <sheetName val="priority_analysis5"/>
      <sheetName val="standards_trend5"/>
      <sheetName val="service_timing5"/>
      <sheetName val="Product_Problems5"/>
      <sheetName val="score_trends5"/>
      <sheetName val="Fix_it_First_Time5"/>
      <sheetName val="Sample_India5"/>
      <sheetName val="Sample_Indo5"/>
      <sheetName val="Sample_MY5"/>
      <sheetName val="Sample_PH5"/>
      <sheetName val="Sample_TH5"/>
      <sheetName val="Current_Bill_MB_ref5"/>
      <sheetName val="_Vivante_MAIN__INFRA__MAR_185"/>
      <sheetName val="Form_65"/>
      <sheetName val="M-Book_for_Conc5"/>
      <sheetName val="M-Book_for_FW5"/>
      <sheetName val="BS_SCH_A-D5"/>
      <sheetName val="Direct_cost_shed_A-2_5"/>
      <sheetName val="Elect_5"/>
      <sheetName val="Ins_&amp;_Bonds4"/>
      <sheetName val="Basic_Rate4"/>
      <sheetName val="INFLUENCES_ON_GM4"/>
      <sheetName val="Labour_Rate_4"/>
      <sheetName val="Source_Ref_4"/>
      <sheetName val="TBAL9697_-group_wise__sdpl4"/>
      <sheetName val="입찰내역_발주처_양식4"/>
      <sheetName val="Customize_Your_Purchase_Order4"/>
      <sheetName val="Mix_Design4"/>
      <sheetName val="B_S-31-3-20064"/>
      <sheetName val="35_D_Annex24"/>
      <sheetName val="H_O4"/>
      <sheetName val="TRIAL_BALANCE4"/>
      <sheetName val="Card_nos_4"/>
      <sheetName val="Statistics_{pbc}4"/>
      <sheetName val="BOD_PL_NEW4"/>
      <sheetName val="Assumptions_(2)4"/>
      <sheetName val="Cntrl_Sheet4"/>
      <sheetName val="B_S4"/>
      <sheetName val="Project_Cost4"/>
      <sheetName val="CAS_P4"/>
      <sheetName val="EXPENDITURE_CYCLE4"/>
      <sheetName val="Fixed_Assets_Top_Sheet-_Consol4"/>
      <sheetName val="VIR_CG4"/>
      <sheetName val="Weighted_Avg4"/>
      <sheetName val="Assumptions_(W)4"/>
      <sheetName val="P_L4"/>
      <sheetName val="NKEL_O&amp;M4"/>
      <sheetName val="ASSUMPTIONS_24"/>
      <sheetName val="_TARIFFS_POST_PCOD4"/>
      <sheetName val="DCF_Valuation_-_FCFF4"/>
      <sheetName val="FA_Leadsheet_&amp;_Movement4"/>
      <sheetName val="Profit_&amp;_Loss4"/>
      <sheetName val="Summary_-_USD4"/>
      <sheetName val="Multiple_output4"/>
      <sheetName val="Chembur_14"/>
      <sheetName val="vb_9&amp;104"/>
      <sheetName val="Felix_Street_Summary4"/>
      <sheetName val="FY16-17_Cashflow4"/>
      <sheetName val="Sukuki_CDR4"/>
      <sheetName val="Rent_-014"/>
      <sheetName val="priority_analysis4"/>
      <sheetName val="standards_trend4"/>
      <sheetName val="service_timing4"/>
      <sheetName val="Product_Problems4"/>
      <sheetName val="score_trends4"/>
      <sheetName val="Fix_it_First_Time4"/>
      <sheetName val="Sample_India4"/>
      <sheetName val="Sample_Indo4"/>
      <sheetName val="Sample_MY4"/>
      <sheetName val="Sample_PH4"/>
      <sheetName val="Sample_TH4"/>
      <sheetName val="Current_Bill_MB_ref4"/>
      <sheetName val="_Vivante_MAIN__INFRA__MAR_184"/>
      <sheetName val="Form_64"/>
      <sheetName val="M-Book_for_Conc4"/>
      <sheetName val="M-Book_for_FW4"/>
      <sheetName val="BS_SCH_A-D4"/>
      <sheetName val="Direct_cost_shed_A-2_4"/>
      <sheetName val="Elect_4"/>
      <sheetName val="Sheet3_(2)12"/>
      <sheetName val="Estimate_for_approval12"/>
      <sheetName val="Rate_Analysis8"/>
      <sheetName val="Earnings_model8"/>
      <sheetName val="E_&amp;_R8"/>
      <sheetName val="Material_List_7"/>
      <sheetName val="STAFFSCHED_7"/>
      <sheetName val="SPT_vs_PHI7"/>
      <sheetName val="beam-reinft-IIInd_floor7"/>
      <sheetName val="Materials_Cost7"/>
      <sheetName val="%_Collection_Schedule7"/>
      <sheetName val="Materials_Cost(PCC)7"/>
      <sheetName val="Stacking_Plan_&amp;_LEP7"/>
      <sheetName val="Main_School_Building7"/>
      <sheetName val="Excess_Calc7"/>
      <sheetName val="Grouping_Master7"/>
      <sheetName val="Commission_and_Volume_MOM(Char7"/>
      <sheetName val="beam-reinft-machine_rm7"/>
      <sheetName val="Ins_&amp;_Bonds6"/>
      <sheetName val="Basic_Rate6"/>
      <sheetName val="INFLUENCES_ON_GM6"/>
      <sheetName val="MN_T_B_7"/>
      <sheetName val="INDIGINEOUS_ITEMS_7"/>
      <sheetName val="Labour_Rate_6"/>
      <sheetName val="Fee_Rate_Summary7"/>
      <sheetName val="Source_Ref_6"/>
      <sheetName val="TBAL9697_-group_wise__sdpl6"/>
      <sheetName val="입찰내역_발주처_양식6"/>
      <sheetName val="Customize_Your_Purchase_Order6"/>
      <sheetName val="Mix_Design6"/>
      <sheetName val="B_S-31-3-20066"/>
      <sheetName val="35_D_Annex26"/>
      <sheetName val="H_O6"/>
      <sheetName val="TRIAL_BALANCE6"/>
      <sheetName val="Card_nos_6"/>
      <sheetName val="Statistics_{pbc}6"/>
      <sheetName val="BOD_PL_NEW6"/>
      <sheetName val="Assumptions_(2)6"/>
      <sheetName val="Cntrl_Sheet6"/>
      <sheetName val="B_S6"/>
      <sheetName val="Project_Cost6"/>
      <sheetName val="CAS_P6"/>
      <sheetName val="EXPENDITURE_CYCLE6"/>
      <sheetName val="Fixed_Assets_Top_Sheet-_Consol6"/>
      <sheetName val="VIR_CG6"/>
      <sheetName val="Weighted_Avg6"/>
      <sheetName val="Assumptions_(W)6"/>
      <sheetName val="P_L6"/>
      <sheetName val="NKEL_O&amp;M6"/>
      <sheetName val="ASSUMPTIONS_26"/>
      <sheetName val="_TARIFFS_POST_PCOD6"/>
      <sheetName val="DCF_Valuation_-_FCFF6"/>
      <sheetName val="FA_Leadsheet_&amp;_Movement6"/>
      <sheetName val="Profit_&amp;_Loss6"/>
      <sheetName val="Summary_-_USD6"/>
      <sheetName val="Multiple_output6"/>
      <sheetName val="Chembur_16"/>
      <sheetName val="vb_9&amp;106"/>
      <sheetName val="Felix_Street_Summary6"/>
      <sheetName val="FY16-17_Cashflow6"/>
      <sheetName val="Sukuki_CDR6"/>
      <sheetName val="Rent_-016"/>
      <sheetName val="priority_analysis6"/>
      <sheetName val="standards_trend6"/>
      <sheetName val="service_timing6"/>
      <sheetName val="Product_Problems6"/>
      <sheetName val="score_trends6"/>
      <sheetName val="Fix_it_First_Time6"/>
      <sheetName val="Sample_India6"/>
      <sheetName val="Sample_Indo6"/>
      <sheetName val="Sample_MY6"/>
      <sheetName val="Sample_PH6"/>
      <sheetName val="Sample_TH6"/>
      <sheetName val="Current_Bill_MB_ref6"/>
      <sheetName val="_Vivante_MAIN__INFRA__MAR_186"/>
      <sheetName val="Form_66"/>
      <sheetName val="M-Book_for_Conc6"/>
      <sheetName val="M-Book_for_FW6"/>
      <sheetName val="BS_SCH_A-D6"/>
      <sheetName val="Direct_cost_shed_A-2_6"/>
      <sheetName val="Elect_6"/>
      <sheetName val="Sheet3_(2)13"/>
      <sheetName val="Estimate_for_approval13"/>
      <sheetName val="Rate_Analysis9"/>
      <sheetName val="Earnings_model9"/>
      <sheetName val="E_&amp;_R9"/>
      <sheetName val="Material_List_8"/>
      <sheetName val="STAFFSCHED_8"/>
      <sheetName val="SPT_vs_PHI8"/>
      <sheetName val="beam-reinft-IIInd_floor8"/>
      <sheetName val="Materials_Cost8"/>
      <sheetName val="%_Collection_Schedule8"/>
      <sheetName val="Materials_Cost(PCC)8"/>
      <sheetName val="Key_assumption7"/>
      <sheetName val="A5_201_Consol_Profit_&amp;_Loss_7"/>
      <sheetName val="Consolidated_Monthly7"/>
      <sheetName val="Balance_Sheet7"/>
      <sheetName val="A5_202_Consol_Balance_Sheet_7"/>
      <sheetName val="Fixed_Assets7"/>
      <sheetName val="Stacking_Plan_&amp;_LEP8"/>
      <sheetName val="Main_School_Building8"/>
      <sheetName val="Excess_Calc8"/>
      <sheetName val="Grouping_Master8"/>
      <sheetName val="Commission_and_Volume_MOM(Char8"/>
      <sheetName val="beam-reinft-machine_rm8"/>
      <sheetName val="Ins_&amp;_Bonds7"/>
      <sheetName val="Basic_Rate7"/>
      <sheetName val="INFLUENCES_ON_GM7"/>
      <sheetName val="MN_T_B_8"/>
      <sheetName val="INDIGINEOUS_ITEMS_8"/>
      <sheetName val="1_Market7"/>
      <sheetName val="Labour_Rate_7"/>
      <sheetName val="Fee_Rate_Summary8"/>
      <sheetName val="Source_Ref_7"/>
      <sheetName val="TBAL9697_-group_wise__sdpl7"/>
      <sheetName val="입찰내역_발주처_양식7"/>
      <sheetName val="Sheet_27"/>
      <sheetName val="Apartments_-_1st_Mar7"/>
      <sheetName val="Customize_Your_Purchase_Order7"/>
      <sheetName val="Mix_Design7"/>
      <sheetName val="B_S-31-3-20067"/>
      <sheetName val="35_D_Annex27"/>
      <sheetName val="H_O7"/>
      <sheetName val="TRIAL_BALANCE7"/>
      <sheetName val="Card_nos_7"/>
      <sheetName val="Statistics_{pbc}7"/>
      <sheetName val="BOD_PL_NEW7"/>
      <sheetName val="Assumptions_(2)7"/>
      <sheetName val="Cntrl_Sheet7"/>
      <sheetName val="B_S7"/>
      <sheetName val="Project_Cost7"/>
      <sheetName val="CAS_P7"/>
      <sheetName val="EXPENDITURE_CYCLE7"/>
      <sheetName val="Fixed_Assets_Top_Sheet-_Consol7"/>
      <sheetName val="VIR_CG7"/>
      <sheetName val="Weighted_Avg7"/>
      <sheetName val="Assumptions_(W)7"/>
      <sheetName val="P_L7"/>
      <sheetName val="NKEL_O&amp;M7"/>
      <sheetName val="ASSUMPTIONS_27"/>
      <sheetName val="_TARIFFS_POST_PCOD7"/>
      <sheetName val="DCF_Valuation_-_FCFF7"/>
      <sheetName val="FA_Leadsheet_&amp;_Movement7"/>
      <sheetName val="Profit_&amp;_Loss7"/>
      <sheetName val="Summary_-_USD7"/>
      <sheetName val="Multiple_output7"/>
      <sheetName val="Chembur_17"/>
      <sheetName val="vb_9&amp;107"/>
      <sheetName val="Felix_Street_Summary7"/>
      <sheetName val="FY16-17_Cashflow7"/>
      <sheetName val="Sukuki_CDR7"/>
      <sheetName val="Rent_-017"/>
      <sheetName val="priority_analysis7"/>
      <sheetName val="standards_trend7"/>
      <sheetName val="service_timing7"/>
      <sheetName val="Product_Problems7"/>
      <sheetName val="score_trends7"/>
      <sheetName val="Fix_it_First_Time7"/>
      <sheetName val="Sample_India7"/>
      <sheetName val="Sample_Indo7"/>
      <sheetName val="Sample_MY7"/>
      <sheetName val="Sample_PH7"/>
      <sheetName val="Sample_TH7"/>
      <sheetName val="Current_Bill_MB_ref7"/>
      <sheetName val="_Vivante_MAIN__INFRA__MAR_187"/>
      <sheetName val="Form_67"/>
      <sheetName val="M-Book_for_Conc7"/>
      <sheetName val="M-Book_for_FW7"/>
      <sheetName val="BS_SCH_A-D7"/>
      <sheetName val="Direct_cost_shed_A-2_7"/>
      <sheetName val="Elect_7"/>
      <sheetName val="Sheet3_(2)14"/>
      <sheetName val="Estimate_for_approval14"/>
      <sheetName val="Rate_Analysis10"/>
      <sheetName val="Earnings_model10"/>
      <sheetName val="E_&amp;_R10"/>
      <sheetName val="Material_List_9"/>
      <sheetName val="STAFFSCHED_9"/>
      <sheetName val="SPT_vs_PHI9"/>
      <sheetName val="beam-reinft-IIInd_floor9"/>
      <sheetName val="Materials_Cost9"/>
      <sheetName val="%_Collection_Schedule9"/>
      <sheetName val="Materials_Cost(PCC)9"/>
      <sheetName val="Key_assumption8"/>
      <sheetName val="A5_201_Consol_Profit_&amp;_Loss_8"/>
      <sheetName val="Consolidated_Monthly8"/>
      <sheetName val="Balance_Sheet8"/>
      <sheetName val="A5_202_Consol_Balance_Sheet_8"/>
      <sheetName val="Fixed_Assets8"/>
      <sheetName val="Stacking_Plan_&amp;_LEP9"/>
      <sheetName val="Main_School_Building9"/>
      <sheetName val="Excess_Calc9"/>
      <sheetName val="Grouping_Master9"/>
      <sheetName val="Commission_and_Volume_MOM(Char9"/>
      <sheetName val="beam-reinft-machine_rm9"/>
      <sheetName val="Ins_&amp;_Bonds8"/>
      <sheetName val="Basic_Rate8"/>
      <sheetName val="INFLUENCES_ON_GM8"/>
      <sheetName val="MN_T_B_9"/>
      <sheetName val="INDIGINEOUS_ITEMS_9"/>
      <sheetName val="1_Market8"/>
      <sheetName val="Labour_Rate_8"/>
      <sheetName val="Fee_Rate_Summary9"/>
      <sheetName val="Source_Ref_8"/>
      <sheetName val="TBAL9697_-group_wise__sdpl8"/>
      <sheetName val="입찰내역_발주처_양식8"/>
      <sheetName val="Sheet_28"/>
      <sheetName val="Apartments_-_1st_Mar8"/>
      <sheetName val="Customize_Your_Purchase_Order8"/>
      <sheetName val="Mix_Design8"/>
      <sheetName val="B_S-31-3-20068"/>
      <sheetName val="35_D_Annex28"/>
      <sheetName val="H_O8"/>
      <sheetName val="TRIAL_BALANCE8"/>
      <sheetName val="Card_nos_8"/>
      <sheetName val="Statistics_{pbc}8"/>
      <sheetName val="BOD_PL_NEW8"/>
      <sheetName val="Assumptions_(2)8"/>
      <sheetName val="Cntrl_Sheet8"/>
      <sheetName val="B_S8"/>
      <sheetName val="Project_Cost8"/>
      <sheetName val="CAS_P8"/>
      <sheetName val="EXPENDITURE_CYCLE8"/>
      <sheetName val="Fixed_Assets_Top_Sheet-_Consol8"/>
      <sheetName val="VIR_CG8"/>
      <sheetName val="Weighted_Avg8"/>
      <sheetName val="Assumptions_(W)8"/>
      <sheetName val="P_L8"/>
      <sheetName val="NKEL_O&amp;M8"/>
      <sheetName val="ASSUMPTIONS_28"/>
      <sheetName val="_TARIFFS_POST_PCOD8"/>
      <sheetName val="DCF_Valuation_-_FCFF8"/>
      <sheetName val="FA_Leadsheet_&amp;_Movement8"/>
      <sheetName val="Profit_&amp;_Loss8"/>
      <sheetName val="Summary_-_USD8"/>
      <sheetName val="Multiple_output8"/>
      <sheetName val="Chembur_18"/>
      <sheetName val="vb_9&amp;108"/>
      <sheetName val="Felix_Street_Summary8"/>
      <sheetName val="FY16-17_Cashflow8"/>
      <sheetName val="Sukuki_CDR8"/>
      <sheetName val="Rent_-018"/>
      <sheetName val="priority_analysis8"/>
      <sheetName val="standards_trend8"/>
      <sheetName val="service_timing8"/>
      <sheetName val="Product_Problems8"/>
      <sheetName val="score_trends8"/>
      <sheetName val="Fix_it_First_Time8"/>
      <sheetName val="Sample_India8"/>
      <sheetName val="Sample_Indo8"/>
      <sheetName val="Sample_MY8"/>
      <sheetName val="Sample_PH8"/>
      <sheetName val="Sample_TH8"/>
      <sheetName val="Current_Bill_MB_ref8"/>
      <sheetName val="_Vivante_MAIN__INFRA__MAR_188"/>
      <sheetName val="Form_68"/>
      <sheetName val="M-Book_for_Conc8"/>
      <sheetName val="M-Book_for_FW8"/>
      <sheetName val="BS_SCH_A-D8"/>
      <sheetName val="Direct_cost_shed_A-2_8"/>
      <sheetName val="Elect_8"/>
      <sheetName val="Sheet3_(2)15"/>
      <sheetName val="Estimate_for_approval15"/>
      <sheetName val="Rate_Analysis11"/>
      <sheetName val="Earnings_model11"/>
      <sheetName val="E_&amp;_R11"/>
      <sheetName val="Material_List_10"/>
      <sheetName val="STAFFSCHED_10"/>
      <sheetName val="SPT_vs_PHI10"/>
      <sheetName val="beam-reinft-IIInd_floor10"/>
      <sheetName val="Materials_Cost10"/>
      <sheetName val="%_Collection_Schedule10"/>
      <sheetName val="Materials_Cost(PCC)10"/>
      <sheetName val="Key_assumption9"/>
      <sheetName val="A5_201_Consol_Profit_&amp;_Loss_9"/>
      <sheetName val="Consolidated_Monthly9"/>
      <sheetName val="Balance_Sheet9"/>
      <sheetName val="A5_202_Consol_Balance_Sheet_9"/>
      <sheetName val="Fixed_Assets9"/>
      <sheetName val="Stacking_Plan_&amp;_LEP10"/>
      <sheetName val="Main_School_Building10"/>
      <sheetName val="Excess_Calc10"/>
      <sheetName val="Grouping_Master10"/>
      <sheetName val="Commission_and_Volume_MOM(Cha10"/>
      <sheetName val="beam-reinft-machine_rm10"/>
      <sheetName val="Ins_&amp;_Bonds9"/>
      <sheetName val="Basic_Rate9"/>
      <sheetName val="INFLUENCES_ON_GM9"/>
      <sheetName val="MN_T_B_10"/>
      <sheetName val="INDIGINEOUS_ITEMS_10"/>
      <sheetName val="1_Market9"/>
      <sheetName val="Labour_Rate_9"/>
      <sheetName val="Fee_Rate_Summary10"/>
      <sheetName val="Source_Ref_9"/>
      <sheetName val="TBAL9697_-group_wise__sdpl9"/>
      <sheetName val="입찰내역_발주처_양식9"/>
      <sheetName val="Sheet_29"/>
      <sheetName val="Apartments_-_1st_Mar9"/>
      <sheetName val="Customize_Your_Purchase_Order9"/>
      <sheetName val="Mix_Design9"/>
      <sheetName val="B_S-31-3-20069"/>
      <sheetName val="35_D_Annex29"/>
      <sheetName val="H_O9"/>
      <sheetName val="TRIAL_BALANCE9"/>
      <sheetName val="Card_nos_9"/>
      <sheetName val="Statistics_{pbc}9"/>
      <sheetName val="BOD_PL_NEW9"/>
      <sheetName val="Assumptions_(2)9"/>
      <sheetName val="Cntrl_Sheet9"/>
      <sheetName val="B_S9"/>
      <sheetName val="Project_Cost9"/>
      <sheetName val="CAS_P9"/>
      <sheetName val="EXPENDITURE_CYCLE9"/>
      <sheetName val="Fixed_Assets_Top_Sheet-_Consol9"/>
      <sheetName val="VIR_CG9"/>
      <sheetName val="Weighted_Avg9"/>
      <sheetName val="Assumptions_(W)9"/>
      <sheetName val="P_L9"/>
      <sheetName val="NKEL_O&amp;M9"/>
      <sheetName val="ASSUMPTIONS_29"/>
      <sheetName val="_TARIFFS_POST_PCOD9"/>
      <sheetName val="DCF_Valuation_-_FCFF9"/>
      <sheetName val="FA_Leadsheet_&amp;_Movement9"/>
      <sheetName val="Profit_&amp;_Loss9"/>
      <sheetName val="Summary_-_USD9"/>
      <sheetName val="Multiple_output9"/>
      <sheetName val="Chembur_19"/>
      <sheetName val="vb_9&amp;109"/>
      <sheetName val="Felix_Street_Summary9"/>
      <sheetName val="FY16-17_Cashflow9"/>
      <sheetName val="Sukuki_CDR9"/>
      <sheetName val="Rent_-019"/>
      <sheetName val="priority_analysis9"/>
      <sheetName val="standards_trend9"/>
      <sheetName val="service_timing9"/>
      <sheetName val="Product_Problems9"/>
      <sheetName val="score_trends9"/>
      <sheetName val="Fix_it_First_Time9"/>
      <sheetName val="Sample_India9"/>
      <sheetName val="Sample_Indo9"/>
      <sheetName val="Sample_MY9"/>
      <sheetName val="Sample_PH9"/>
      <sheetName val="Sample_TH9"/>
      <sheetName val="Current_Bill_MB_ref9"/>
      <sheetName val="_Vivante_MAIN__INFRA__MAR_189"/>
      <sheetName val="Form_69"/>
      <sheetName val="M-Book_for_Conc9"/>
      <sheetName val="M-Book_for_FW9"/>
      <sheetName val="BS_SCH_A-D9"/>
      <sheetName val="Direct_cost_shed_A-2_9"/>
      <sheetName val="Elect_9"/>
      <sheetName val="Sheet3_(2)16"/>
      <sheetName val="Estimate_for_approval16"/>
      <sheetName val="Rate_Analysis12"/>
      <sheetName val="Earnings_model12"/>
      <sheetName val="E_&amp;_R12"/>
      <sheetName val="Material_List_11"/>
      <sheetName val="STAFFSCHED_11"/>
      <sheetName val="SPT_vs_PHI11"/>
      <sheetName val="beam-reinft-IIInd_floor11"/>
      <sheetName val="Materials_Cost11"/>
      <sheetName val="%_Collection_Schedule11"/>
      <sheetName val="Materials_Cost(PCC)11"/>
      <sheetName val="Key_assumption10"/>
      <sheetName val="A5_201_Consol_Profit_&amp;_Loss_10"/>
      <sheetName val="Consolidated_Monthly10"/>
      <sheetName val="Balance_Sheet10"/>
      <sheetName val="A5_202_Consol_Balance_Sheet_10"/>
      <sheetName val="Fixed_Assets10"/>
      <sheetName val="Stacking_Plan_&amp;_LEP11"/>
      <sheetName val="Main_School_Building11"/>
      <sheetName val="Excess_Calc11"/>
      <sheetName val="Grouping_Master11"/>
      <sheetName val="Commission_and_Volume_MOM(Cha11"/>
      <sheetName val="beam-reinft-machine_rm11"/>
      <sheetName val="Ins_&amp;_Bonds10"/>
      <sheetName val="Basic_Rate10"/>
      <sheetName val="INFLUENCES_ON_GM10"/>
      <sheetName val="MN_T_B_11"/>
      <sheetName val="INDIGINEOUS_ITEMS_11"/>
      <sheetName val="1_Market10"/>
      <sheetName val="Labour_Rate_10"/>
      <sheetName val="Fee_Rate_Summary11"/>
      <sheetName val="Source_Ref_10"/>
      <sheetName val="TBAL9697_-group_wise__sdpl10"/>
      <sheetName val="입찰내역_발주처_양식10"/>
      <sheetName val="Sheet_210"/>
      <sheetName val="Apartments_-_1st_Mar10"/>
      <sheetName val="Customize_Your_Purchase_Order10"/>
      <sheetName val="Mix_Design10"/>
      <sheetName val="B_S-31-3-200610"/>
      <sheetName val="35_D_Annex210"/>
      <sheetName val="H_O10"/>
      <sheetName val="TRIAL_BALANCE10"/>
      <sheetName val="Card_nos_10"/>
      <sheetName val="Statistics_{pbc}10"/>
      <sheetName val="BOD_PL_NEW10"/>
      <sheetName val="Assumptions_(2)10"/>
      <sheetName val="Cntrl_Sheet10"/>
      <sheetName val="B_S10"/>
      <sheetName val="Project_Cost10"/>
      <sheetName val="CAS_P10"/>
      <sheetName val="EXPENDITURE_CYCLE10"/>
      <sheetName val="Fixed_Assets_Top_Sheet-_Conso10"/>
      <sheetName val="VIR_CG10"/>
      <sheetName val="Weighted_Avg10"/>
      <sheetName val="Assumptions_(W)10"/>
      <sheetName val="P_L10"/>
      <sheetName val="NKEL_O&amp;M10"/>
      <sheetName val="ASSUMPTIONS_210"/>
      <sheetName val="_TARIFFS_POST_PCOD10"/>
      <sheetName val="DCF_Valuation_-_FCFF10"/>
      <sheetName val="FA_Leadsheet_&amp;_Movement10"/>
      <sheetName val="Profit_&amp;_Loss10"/>
      <sheetName val="Summary_-_USD10"/>
      <sheetName val="Multiple_output10"/>
      <sheetName val="Chembur_110"/>
      <sheetName val="vb_9&amp;1010"/>
      <sheetName val="Felix_Street_Summary10"/>
      <sheetName val="FY16-17_Cashflow10"/>
      <sheetName val="Sukuki_CDR10"/>
      <sheetName val="Rent_-0110"/>
      <sheetName val="priority_analysis10"/>
      <sheetName val="standards_trend10"/>
      <sheetName val="service_timing10"/>
      <sheetName val="Product_Problems10"/>
      <sheetName val="score_trends10"/>
      <sheetName val="Fix_it_First_Time10"/>
      <sheetName val="Sample_India10"/>
      <sheetName val="Sample_Indo10"/>
      <sheetName val="Sample_MY10"/>
      <sheetName val="Sample_PH10"/>
      <sheetName val="Sample_TH10"/>
      <sheetName val="Current_Bill_MB_ref10"/>
      <sheetName val="_Vivante_MAIN__INFRA__MAR_1810"/>
      <sheetName val="Form_610"/>
      <sheetName val="M-Book_for_Conc10"/>
      <sheetName val="M-Book_for_FW10"/>
      <sheetName val="BS_SCH_A-D10"/>
      <sheetName val="Direct_cost_shed_A-2_10"/>
      <sheetName val="Elect_10"/>
      <sheetName val="Sheet3_(2)17"/>
      <sheetName val="Estimate_for_approval17"/>
      <sheetName val="Rate_Analysis13"/>
      <sheetName val="Earnings_model13"/>
      <sheetName val="E_&amp;_R13"/>
      <sheetName val="Material_List_12"/>
      <sheetName val="STAFFSCHED_12"/>
      <sheetName val="SPT_vs_PHI12"/>
      <sheetName val="beam-reinft-IIInd_floor12"/>
      <sheetName val="Materials_Cost12"/>
      <sheetName val="%_Collection_Schedule12"/>
      <sheetName val="Materials_Cost(PCC)12"/>
      <sheetName val="Key_assumption11"/>
      <sheetName val="A5_201_Consol_Profit_&amp;_Loss_11"/>
      <sheetName val="Consolidated_Monthly11"/>
      <sheetName val="Balance_Sheet11"/>
      <sheetName val="A5_202_Consol_Balance_Sheet_11"/>
      <sheetName val="Fixed_Assets11"/>
      <sheetName val="Stacking_Plan_&amp;_LEP12"/>
      <sheetName val="Main_School_Building12"/>
      <sheetName val="Excess_Calc12"/>
      <sheetName val="Grouping_Master12"/>
      <sheetName val="Commission_and_Volume_MOM(Cha12"/>
      <sheetName val="beam-reinft-machine_rm12"/>
      <sheetName val="Ins_&amp;_Bonds11"/>
      <sheetName val="Basic_Rate11"/>
      <sheetName val="INFLUENCES_ON_GM11"/>
      <sheetName val="MN_T_B_12"/>
      <sheetName val="INDIGINEOUS_ITEMS_12"/>
      <sheetName val="1_Market11"/>
      <sheetName val="Labour_Rate_11"/>
      <sheetName val="Fee_Rate_Summary12"/>
      <sheetName val="Source_Ref_11"/>
      <sheetName val="TBAL9697_-group_wise__sdpl11"/>
      <sheetName val="입찰내역_발주처_양식11"/>
      <sheetName val="Sheet_211"/>
      <sheetName val="Apartments_-_1st_Mar11"/>
      <sheetName val="Customize_Your_Purchase_Order11"/>
      <sheetName val="Mix_Design11"/>
      <sheetName val="B_S-31-3-200611"/>
      <sheetName val="35_D_Annex211"/>
      <sheetName val="H_O11"/>
      <sheetName val="TRIAL_BALANCE11"/>
      <sheetName val="Card_nos_11"/>
      <sheetName val="Statistics_{pbc}11"/>
      <sheetName val="BOD_PL_NEW11"/>
      <sheetName val="Assumptions_(2)11"/>
      <sheetName val="Cntrl_Sheet11"/>
      <sheetName val="B_S11"/>
      <sheetName val="Project_Cost11"/>
      <sheetName val="CAS_P11"/>
      <sheetName val="EXPENDITURE_CYCLE11"/>
      <sheetName val="Fixed_Assets_Top_Sheet-_Conso11"/>
      <sheetName val="VIR_CG11"/>
      <sheetName val="Weighted_Avg11"/>
      <sheetName val="Assumptions_(W)11"/>
      <sheetName val="P_L11"/>
      <sheetName val="NKEL_O&amp;M11"/>
      <sheetName val="ASSUMPTIONS_211"/>
      <sheetName val="_TARIFFS_POST_PCOD11"/>
      <sheetName val="DCF_Valuation_-_FCFF11"/>
      <sheetName val="FA_Leadsheet_&amp;_Movement11"/>
      <sheetName val="Profit_&amp;_Loss11"/>
      <sheetName val="Summary_-_USD11"/>
      <sheetName val="Multiple_output11"/>
      <sheetName val="Chembur_111"/>
      <sheetName val="vb_9&amp;1011"/>
      <sheetName val="Felix_Street_Summary11"/>
      <sheetName val="FY16-17_Cashflow11"/>
      <sheetName val="Sukuki_CDR11"/>
      <sheetName val="Rent_-0111"/>
      <sheetName val="priority_analysis11"/>
      <sheetName val="standards_trend11"/>
      <sheetName val="service_timing11"/>
      <sheetName val="Product_Problems11"/>
      <sheetName val="score_trends11"/>
      <sheetName val="Fix_it_First_Time11"/>
      <sheetName val="Sample_India11"/>
      <sheetName val="Sample_Indo11"/>
      <sheetName val="Sample_MY11"/>
      <sheetName val="Sample_PH11"/>
      <sheetName val="Sample_TH11"/>
      <sheetName val="Current_Bill_MB_ref11"/>
      <sheetName val="_Vivante_MAIN__INFRA__MAR_1811"/>
      <sheetName val="Form_611"/>
      <sheetName val="M-Book_for_Conc11"/>
      <sheetName val="M-Book_for_FW11"/>
      <sheetName val="BS_SCH_A-D11"/>
      <sheetName val="Direct_cost_shed_A-2_11"/>
      <sheetName val="Elect_11"/>
      <sheetName val="Column all floor R1"/>
      <sheetName val="APPENDIX 4.1a"/>
      <sheetName val="sumary"/>
      <sheetName val="cost Sft F Wing"/>
      <sheetName val="Construction Revision NB"/>
      <sheetName val="CABLERET"/>
      <sheetName val="Civil Boq"/>
      <sheetName val="CASH-FLOW"/>
      <sheetName val="Col up to plinth (RL)"/>
      <sheetName val="FF SlabBeam"/>
      <sheetName val="Quarter"/>
      <sheetName val="Employee Cost"/>
      <sheetName val="Vendor Cost"/>
      <sheetName val="Sydney"/>
      <sheetName val="TRX_ADDITION4"/>
      <sheetName val="RA_14"/>
      <sheetName val="GrossMgn_984"/>
      <sheetName val="RATE_ANALYSIS_4"/>
      <sheetName val="TDS_Certificate-Format4"/>
      <sheetName val="Income_Statements4"/>
      <sheetName val="CTbe_tong4"/>
      <sheetName val="CTDZ_0_4+cto4"/>
      <sheetName val="_4"/>
      <sheetName val="450_x_3504"/>
      <sheetName val="Fill_this_out_first___4"/>
      <sheetName val="Approved_MTD_Proj_#'s4"/>
      <sheetName val="Outline_Cost_-_Five_star_Hotel4"/>
      <sheetName val="CC_APR044"/>
      <sheetName val="CC_MAY044"/>
      <sheetName val="CC_JUNE044"/>
      <sheetName val="LIFE_&amp;_REP_PROVN4"/>
      <sheetName val="O&amp;M_CREW4"/>
      <sheetName val="Raw_DCF4"/>
      <sheetName val="Sch_1,2,34"/>
      <sheetName val="Sch_14,15,164"/>
      <sheetName val="profit_&amp;_loss_account4"/>
      <sheetName val="Movement_of_Mutual_Funds4"/>
      <sheetName val="Schedules_PL4"/>
      <sheetName val="Schedules_BS4"/>
      <sheetName val="Reconciliation_of_GL_&amp;_FAR3"/>
      <sheetName val="Dep_-_SAP3"/>
      <sheetName val="Note_9-133"/>
      <sheetName val="schedule_nos3"/>
      <sheetName val="gen_ledger_data3"/>
      <sheetName val="All_Components_Report3"/>
      <sheetName val="SP_Break_Up3"/>
      <sheetName val="final_abstract3"/>
      <sheetName val="Product_Details3"/>
      <sheetName val="Price_Comparison3"/>
      <sheetName val="Leg_1-13"/>
      <sheetName val="Annex_-_83"/>
      <sheetName val="6_TRS3"/>
      <sheetName val="RF_Vol4"/>
      <sheetName val="2nd_3"/>
      <sheetName val="Item_Master3"/>
      <sheetName val="SAP_EMP3"/>
      <sheetName val="Rate_analysis_civil3"/>
      <sheetName val="A_O_R_3"/>
      <sheetName val="Project_Budget_Worksheet3"/>
      <sheetName val="Builtup_Area3"/>
      <sheetName val="Labor_abs-NMR3"/>
      <sheetName val="MASTER_RATE_ANALYSIS3"/>
      <sheetName val="CAM-_Airoli2"/>
      <sheetName val="AMC-_Airoli2"/>
      <sheetName val="CAM_-_Poch2"/>
      <sheetName val="AMC_-_Poch2"/>
      <sheetName val="Complex_-_Poch2"/>
      <sheetName val="CAM_-_Trion2"/>
      <sheetName val="AMC_-_Trion2"/>
      <sheetName val="Complex_-_Trion2"/>
      <sheetName val="C_flow_952"/>
      <sheetName val="Capital_leases2"/>
      <sheetName val="FA_TB_28-2-20062"/>
      <sheetName val="data_3A|6A2"/>
      <sheetName val="Stacking_Plan2"/>
      <sheetName val="Area_Statement2"/>
      <sheetName val="Risk_Analysis2"/>
      <sheetName val="Detailed_Summary_(5)2"/>
      <sheetName val="Cost_Any_2"/>
      <sheetName val="Provision_base2"/>
      <sheetName val="ins_spares2"/>
      <sheetName val="Groupings_2"/>
      <sheetName val="Podium_Areas2"/>
      <sheetName val="PRECAST_lightconc-II2"/>
      <sheetName val="Operating_Statistics2"/>
      <sheetName val="INCOME_2"/>
      <sheetName val="소상_&quot;1&quot;2"/>
      <sheetName val="Master_-_Inventory2"/>
      <sheetName val="Mkt_PMS2"/>
      <sheetName val="Manual_JV2"/>
      <sheetName val="Infinite_Studios2"/>
      <sheetName val="Neuros_&amp;_Immunos2"/>
      <sheetName val="Monthly_Checklist2"/>
      <sheetName val="Corp_Svc_fee2"/>
      <sheetName val="AR_SUM_(SGD)_2"/>
      <sheetName val="AR_SUM_(RM)2"/>
      <sheetName val="AR_DETAIL_(RM)2"/>
      <sheetName val="AR_DETAIL_(SGD)_2"/>
      <sheetName val="AP_SUM_(SGD)2"/>
      <sheetName val="AP_DETAIL_(SGD)_2"/>
      <sheetName val="Revenue_Schedule_2"/>
      <sheetName val="Under_paid_GST_Working2"/>
      <sheetName val="Bonus_com2"/>
      <sheetName val="Exchange_Rates_20192"/>
      <sheetName val="Emp_Details2"/>
      <sheetName val="theatre_mgmt_cont2"/>
      <sheetName val="Civil_Works2"/>
      <sheetName val="Material_2"/>
      <sheetName val="Labour_&amp;_Plant2"/>
      <sheetName val="IGAAP_Entity_BS_PL1"/>
      <sheetName val="IGAAP_Trial_Balance_New1"/>
      <sheetName val="SAP_TB_With_Grouping1"/>
      <sheetName val="SAP_Download_TB1"/>
      <sheetName val="P_O_VS_Actual1"/>
      <sheetName val="IBP_I_Hotel_March_08_Vendorwis1"/>
      <sheetName val="Summary_30-09-092"/>
      <sheetName val="Adjusted_data1"/>
      <sheetName val="Block_A1"/>
      <sheetName val="model_by_field1"/>
      <sheetName val="Crude_oil1"/>
      <sheetName val="Summary_model1"/>
      <sheetName val="Valuation_(F)1"/>
      <sheetName val="7_Jan_021"/>
      <sheetName val="ECR_ECNOI_Slide1"/>
      <sheetName val="Cash_Flow_Working1"/>
      <sheetName val="2_Fixed_Assets_Schedule1"/>
      <sheetName val="U1_P&amp;L1"/>
      <sheetName val="ECP_II_Cashflow_INR1"/>
      <sheetName val="ECP_II_Cashflow_USD1"/>
      <sheetName val="Cal(6_3_2)_GSB-T1"/>
      <sheetName val="Cal(6_3_1)_GSB-1(Jn_)_DDA1"/>
      <sheetName val="Cal(6_2_2)_(b)EMB-T1"/>
      <sheetName val="Cal(6_3_3)_WMM-T1"/>
      <sheetName val="Cal(6_2_4)_SG-T1"/>
      <sheetName val="NOTE_21"/>
      <sheetName val="Annexure_VI_A-1_Done1"/>
      <sheetName val="Reference_Table1"/>
      <sheetName val="Internal_Data1"/>
      <sheetName val="Occupancy_20041"/>
      <sheetName val="Summary_Chart1"/>
      <sheetName val="공사비_내역_(가)1"/>
      <sheetName val="precast_RC_element1"/>
      <sheetName val="PointNo_51"/>
      <sheetName val="Detail_1A1"/>
      <sheetName val="Screening_(2)1"/>
      <sheetName val="foot-slab_reinft1"/>
      <sheetName val="Fin_Sum1"/>
      <sheetName val="방배동내역_(총괄)1"/>
      <sheetName val="Name_List1"/>
      <sheetName val="Concessions_Lodz_SC5"/>
      <sheetName val="Summary_T-11"/>
      <sheetName val="Break_up_Sheet1"/>
      <sheetName val="BORING_1"/>
      <sheetName val="EXPANSION_JOINT1"/>
      <sheetName val="CIS_MAIN_BERTH-11"/>
      <sheetName val="steam_outlet1"/>
      <sheetName val="BOQ_LT1"/>
      <sheetName val="GR_slab-reinft1"/>
      <sheetName val="Summary_year_Plan1"/>
      <sheetName val="Budget_-_Format_(T3sub)1"/>
      <sheetName val="GM_&amp;_TA1"/>
      <sheetName val="Electrical-Line_Items1"/>
      <sheetName val="BOQ_17-011"/>
      <sheetName val="Summary_of_Esc_1"/>
      <sheetName val="Comp_Statement1"/>
      <sheetName val="Concrete_Esc_-RA231"/>
      <sheetName val="Material_Adv_1"/>
      <sheetName val="Mile_stone_details1"/>
      <sheetName val="Steel_Abs_1"/>
      <sheetName val="Steel_Esc__231"/>
      <sheetName val="Eq__Mobilization1"/>
      <sheetName val="Chevron_Sign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refreshError="1"/>
      <sheetData sheetId="908" refreshError="1"/>
      <sheetData sheetId="909" refreshError="1"/>
      <sheetData sheetId="910" refreshError="1"/>
      <sheetData sheetId="911" refreshError="1"/>
      <sheetData sheetId="912" refreshError="1"/>
      <sheetData sheetId="913"/>
      <sheetData sheetId="914"/>
      <sheetData sheetId="915"/>
      <sheetData sheetId="916"/>
      <sheetData sheetId="917"/>
      <sheetData sheetId="918" refreshError="1"/>
      <sheetData sheetId="919" refreshError="1"/>
      <sheetData sheetId="920" refreshError="1"/>
      <sheetData sheetId="921" refreshError="1"/>
      <sheetData sheetId="922" refreshError="1"/>
      <sheetData sheetId="923"/>
      <sheetData sheetId="924"/>
      <sheetData sheetId="925"/>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sheetData sheetId="973"/>
      <sheetData sheetId="974"/>
      <sheetData sheetId="975"/>
      <sheetData sheetId="976"/>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sheetData sheetId="994" refreshError="1"/>
      <sheetData sheetId="995"/>
      <sheetData sheetId="996"/>
      <sheetData sheetId="997"/>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sheetData sheetId="1030" refreshError="1"/>
      <sheetData sheetId="1031" refreshError="1"/>
      <sheetData sheetId="1032"/>
      <sheetData sheetId="1033"/>
      <sheetData sheetId="1034"/>
      <sheetData sheetId="1035"/>
      <sheetData sheetId="1036"/>
      <sheetData sheetId="1037"/>
      <sheetData sheetId="1038"/>
      <sheetData sheetId="1039"/>
      <sheetData sheetId="1040"/>
      <sheetData sheetId="1041" refreshError="1"/>
      <sheetData sheetId="1042" refreshError="1"/>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refreshError="1"/>
      <sheetData sheetId="1201"/>
      <sheetData sheetId="1202"/>
      <sheetData sheetId="1203"/>
      <sheetData sheetId="1204"/>
      <sheetData sheetId="1205"/>
      <sheetData sheetId="1206"/>
      <sheetData sheetId="1207" refreshError="1"/>
      <sheetData sheetId="1208"/>
      <sheetData sheetId="1209" refreshError="1"/>
      <sheetData sheetId="1210"/>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sheetData sheetId="1225"/>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sheetData sheetId="1328"/>
      <sheetData sheetId="1329" refreshError="1"/>
      <sheetData sheetId="1330" refreshError="1"/>
      <sheetData sheetId="1331" refreshError="1"/>
      <sheetData sheetId="1332" refreshError="1"/>
      <sheetData sheetId="1333" refreshError="1"/>
      <sheetData sheetId="1334"/>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sheetData sheetId="1367"/>
      <sheetData sheetId="1368"/>
      <sheetData sheetId="1369"/>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refreshError="1"/>
      <sheetData sheetId="1819" refreshError="1"/>
      <sheetData sheetId="1820" refreshError="1"/>
      <sheetData sheetId="1821" refreshError="1"/>
      <sheetData sheetId="1822" refreshError="1"/>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PL, Sch 5 to 9"/>
      <sheetName val="Sch 1,2,3"/>
      <sheetName val="Sch-4"/>
      <sheetName val=" Sch 10 to 18"/>
      <sheetName val="Cash Flow"/>
      <sheetName val="Abstract"/>
      <sheetName val="Results PL"/>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
      <sheetName val="BS"/>
      <sheetName val="Variance"/>
      <sheetName val="Segment ROCE"/>
      <sheetName val="Capex"/>
      <sheetName val="E&amp;P"/>
      <sheetName val="Relative"/>
      <sheetName val="ROGIC"/>
      <sheetName val="NEPS"/>
      <sheetName val="Hamaca"/>
      <sheetName val="Bohai"/>
      <sheetName val="Bayu Undan"/>
      <sheetName val="R&amp;M"/>
      <sheetName val="GPM"/>
      <sheetName val="ARCO - Alaska"/>
      <sheetName val="RefineryMaint"/>
      <sheetName val="TOSCO"/>
      <sheetName val="Reserves"/>
      <sheetName val="WACC"/>
      <sheetName val="Valuation"/>
      <sheetName val="NAV"/>
      <sheetName val="Chemical JV"/>
      <sheetName val="Chems"/>
      <sheetName val="EKOFISK"/>
      <sheetName val="PUDS"/>
      <sheetName val="GE Data"/>
      <sheetName val="MainCode"/>
      <sheetName val="NY UPLOAD"/>
      <sheetName val="NY UPLOAD shadow"/>
      <sheetName val="Disclaimer"/>
      <sheetName val="Quarterly"/>
      <sheetName val="IndexInformation"/>
      <sheetName val="NORM"/>
      <sheetName val="NY UPLOAD.bak"/>
      <sheetName val="NY UPLOAD Shadow.bak"/>
      <sheetName val="Normalized"/>
      <sheetName val="DDM"/>
      <sheetName val="B Sheet"/>
      <sheetName val="Ratios"/>
      <sheetName val="SOLP"/>
      <sheetName val="Liquids"/>
      <sheetName val="charts"/>
      <sheetName val="Apples-Ratios"/>
      <sheetName val="IS"/>
      <sheetName val="Quarterly Data"/>
      <sheetName val="Debt"/>
      <sheetName val="Sheet1"/>
      <sheetName val="A-Link Source"/>
      <sheetName val="IBES"/>
      <sheetName val="Model"/>
      <sheetName val="Value-A"/>
      <sheetName val="US"/>
      <sheetName val="DL"/>
      <sheetName val="Scenarios"/>
      <sheetName val="ACM"/>
      <sheetName val="MW Ratios"/>
      <sheetName val="variables"/>
      <sheetName val="IP"/>
      <sheetName val="Vluation"/>
      <sheetName val="ChemiPal JV"/>
      <sheetName val="Field"/>
      <sheetName val="REVS"/>
      <sheetName val="earnmodel"/>
      <sheetName val="O_fpage"/>
      <sheetName val="maturityprofile"/>
      <sheetName val="Add"/>
      <sheetName val="Old BKS"/>
      <sheetName val="Balance Sheet"/>
      <sheetName val="Plants"/>
      <sheetName val="VeraSun"/>
      <sheetName val="Forecast Change"/>
      <sheetName val="INPUTS"/>
      <sheetName val="AN"/>
      <sheetName val="COP"/>
      <sheetName val="HSCDS-Retail"/>
      <sheetName val="DVC"/>
      <sheetName val="XOM"/>
      <sheetName val="Income Statement"/>
      <sheetName val="Fin. Summary"/>
      <sheetName val="Links"/>
      <sheetName val="CY Link"/>
      <sheetName val="BalanceSheet"/>
      <sheetName val="New Source"/>
      <sheetName val="INFAnnual"/>
      <sheetName val="SectorPSales"/>
      <sheetName val="BMW"/>
      <sheetName val="Revenue Model"/>
      <sheetName val="Annual"/>
      <sheetName val="LME 2010"/>
      <sheetName val="R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RDetails"/>
      <sheetName val="ARSummary"/>
      <sheetName val="Graph"/>
      <sheetName val="Sales"/>
      <sheetName val="E"/>
      <sheetName val="100152"/>
      <sheetName val="100143"/>
      <sheetName val="100142"/>
      <sheetName val="Sheet3"/>
      <sheetName val="100152 (2)"/>
      <sheetName val="100143 (2)"/>
      <sheetName val="100142 (2)"/>
      <sheetName val="Clec Comp"/>
      <sheetName val="Financials"/>
      <sheetName val="Inputs"/>
      <sheetName val="AcqIS"/>
      <sheetName val="AcqBSCF"/>
      <sheetName val="ANNUAL.OLD"/>
      <sheetName val="Video"/>
      <sheetName val="ANNUAL"/>
      <sheetName val="Content"/>
      <sheetName val="QVC"/>
      <sheetName val="Telephony"/>
      <sheetName val="Lookups"/>
      <sheetName val="AMG"/>
      <sheetName val="Eq. Type X LINE"/>
      <sheetName val="Working Capital ratios"/>
      <sheetName val="1ST SEM"/>
      <sheetName val="AR October_end"/>
      <sheetName val="Sheet1"/>
      <sheetName val="Lists"/>
      <sheetName val="Trial Balance"/>
      <sheetName val="变数"/>
      <sheetName val="Revenue Assumptions"/>
      <sheetName val="100152_(2)"/>
      <sheetName val="100143_(2)"/>
      <sheetName val="100142_(2)"/>
      <sheetName val="Eq__Type_X_LINE"/>
      <sheetName val="Working_Capital_ratios"/>
      <sheetName val="1ST_SEM"/>
      <sheetName val="AR_October_end"/>
      <sheetName val="Trial_Balance"/>
      <sheetName val="Revenue_Assumptions"/>
      <sheetName val="100152_(2)1"/>
      <sheetName val="100143_(2)1"/>
      <sheetName val="100142_(2)1"/>
      <sheetName val="Eq__Type_X_LINE1"/>
      <sheetName val="Working_Capital_ratios1"/>
      <sheetName val="1ST_SEM1"/>
      <sheetName val="AR_October_end1"/>
      <sheetName val="Trial_Balance1"/>
      <sheetName val="Revenue_Assumptions1"/>
      <sheetName val="100152_(2)2"/>
      <sheetName val="VOL"/>
      <sheetName val="PDPC0908"/>
      <sheetName val="VOLUME"/>
      <sheetName val="Avaya"/>
      <sheetName val="AUTO"/>
      <sheetName val="jv12labor"/>
      <sheetName val="P&amp;L"/>
      <sheetName val="100152_(2)3"/>
      <sheetName val="100143_(2)2"/>
      <sheetName val="100142_(2)2"/>
      <sheetName val="Eq__Type_X_LINE2"/>
      <sheetName val="Working_Capital_ratios2"/>
      <sheetName val="1ST_SEM2"/>
      <sheetName val="AR_October_end2"/>
      <sheetName val="Trial_Balance2"/>
      <sheetName val="Revenue_Assumptions2"/>
      <sheetName val="100152_(2)5"/>
      <sheetName val="100143_(2)4"/>
      <sheetName val="100142_(2)4"/>
      <sheetName val="Eq__Type_X_LINE4"/>
      <sheetName val="Working_Capital_ratios4"/>
      <sheetName val="1ST_SEM4"/>
      <sheetName val="AR_October_end4"/>
      <sheetName val="Trial_Balance4"/>
      <sheetName val="Revenue_Assumptions4"/>
      <sheetName val="100152_(2)4"/>
      <sheetName val="100143_(2)3"/>
      <sheetName val="100142_(2)3"/>
      <sheetName val="Eq__Type_X_LINE3"/>
      <sheetName val="Working_Capital_ratios3"/>
      <sheetName val="1ST_SEM3"/>
      <sheetName val="AR_October_end3"/>
      <sheetName val="Trial_Balance3"/>
      <sheetName val="Revenue_Assumptions3"/>
      <sheetName val="100152_(2)6"/>
      <sheetName val="100143_(2)5"/>
      <sheetName val="100142_(2)5"/>
      <sheetName val="Eq__Type_X_LINE5"/>
      <sheetName val="Working_Capital_ratios5"/>
      <sheetName val="1ST_SEM5"/>
      <sheetName val="AR_October_end5"/>
      <sheetName val="Trial_Balance5"/>
      <sheetName val="Revenue_Assumptions5"/>
      <sheetName val="100152_(2)7"/>
      <sheetName val="100143_(2)6"/>
      <sheetName val="100142_(2)6"/>
      <sheetName val="Eq__Type_X_LINE6"/>
      <sheetName val="Working_Capital_ratios6"/>
      <sheetName val="1ST_SEM6"/>
      <sheetName val="AR_October_end6"/>
      <sheetName val="Trial_Balance6"/>
      <sheetName val="Revenue_Assumptions6"/>
      <sheetName val="100152_(2)9"/>
      <sheetName val="100143_(2)8"/>
      <sheetName val="100142_(2)8"/>
      <sheetName val="Eq__Type_X_LINE8"/>
      <sheetName val="Working_Capital_ratios8"/>
      <sheetName val="1ST_SEM8"/>
      <sheetName val="AR_October_end8"/>
      <sheetName val="Trial_Balance8"/>
      <sheetName val="Revenue_Assumptions8"/>
      <sheetName val="100152_(2)8"/>
      <sheetName val="100143_(2)7"/>
      <sheetName val="100142_(2)7"/>
      <sheetName val="Eq__Type_X_LINE7"/>
      <sheetName val="Working_Capital_ratios7"/>
      <sheetName val="1ST_SEM7"/>
      <sheetName val="AR_October_end7"/>
      <sheetName val="Trial_Balance7"/>
      <sheetName val="Revenue_Assumptions7"/>
      <sheetName val="SCT2"/>
      <sheetName val="100152_(2)10"/>
      <sheetName val="100143_(2)9"/>
      <sheetName val="100142_(2)9"/>
      <sheetName val="Eq__Type_X_LINE9"/>
      <sheetName val="Working_Capital_ratios9"/>
      <sheetName val="1ST_SEM9"/>
      <sheetName val="AR_October_end9"/>
      <sheetName val="Trial_Balance9"/>
      <sheetName val="Revenue_Assumptions9"/>
      <sheetName val="Clec_Comp"/>
      <sheetName val="ANNUAL_OLD"/>
      <sheetName val="100152_(2)11"/>
      <sheetName val="100143_(2)10"/>
      <sheetName val="100142_(2)10"/>
      <sheetName val="Eq__Type_X_LINE10"/>
      <sheetName val="Working_Capital_ratios10"/>
      <sheetName val="1ST_SEM10"/>
      <sheetName val="AR_October_end10"/>
      <sheetName val="Trial_Balance10"/>
      <sheetName val="Revenue_Assumptions10"/>
      <sheetName val="Clec_Comp1"/>
      <sheetName val="ANNUAL_OLD1"/>
      <sheetName val="100152_(2)12"/>
      <sheetName val="100143_(2)11"/>
      <sheetName val="100142_(2)11"/>
      <sheetName val="Eq__Type_X_LINE11"/>
      <sheetName val="Working_Capital_ratios11"/>
      <sheetName val="1ST_SEM11"/>
      <sheetName val="AR_October_end11"/>
      <sheetName val="Trial_Balance11"/>
      <sheetName val="Revenue_Assumptions11"/>
      <sheetName val="Clec_Comp2"/>
      <sheetName val="ANNUAL_OLD2"/>
      <sheetName val="100152_(2)13"/>
      <sheetName val="100143_(2)12"/>
      <sheetName val="100142_(2)12"/>
      <sheetName val="Eq__Type_X_LINE12"/>
      <sheetName val="Working_Capital_ratios12"/>
      <sheetName val="1ST_SEM12"/>
      <sheetName val="AR_October_end12"/>
      <sheetName val="Trial_Balance12"/>
      <sheetName val="Revenue_Assumptions12"/>
      <sheetName val="Clec_Comp3"/>
      <sheetName val="ANNUAL_OLD3"/>
      <sheetName val="100152_(2)14"/>
      <sheetName val="100143_(2)13"/>
      <sheetName val="100142_(2)13"/>
      <sheetName val="Eq__Type_X_LINE13"/>
      <sheetName val="Working_Capital_ratios13"/>
      <sheetName val="1ST_SEM13"/>
      <sheetName val="AR_October_end13"/>
      <sheetName val="Trial_Balance13"/>
      <sheetName val="Revenue_Assumptions13"/>
      <sheetName val="Clec_Comp4"/>
      <sheetName val="ANNUAL_OLD4"/>
      <sheetName val="CANS"/>
      <sheetName val="AL&amp;SL"/>
      <sheetName val="100152_(2)15"/>
      <sheetName val="100143_(2)14"/>
      <sheetName val="100142_(2)14"/>
      <sheetName val="Eq__Type_X_LINE14"/>
      <sheetName val="Working_Capital_ratios14"/>
      <sheetName val="1ST_SEM14"/>
      <sheetName val="AR_October_end14"/>
      <sheetName val="Trial_Balance14"/>
      <sheetName val="Revenue_Assumptions14"/>
      <sheetName val="Clec_Comp5"/>
      <sheetName val="ANNUAL_OLD5"/>
      <sheetName val="Profit &amp;  Loss"/>
      <sheetName val="100152_(2)16"/>
      <sheetName val="100143_(2)15"/>
      <sheetName val="100142_(2)15"/>
      <sheetName val="Eq__Type_X_LINE15"/>
      <sheetName val="Working_Capital_ratios15"/>
      <sheetName val="1ST_SEM15"/>
      <sheetName val="AR_October_end15"/>
      <sheetName val="Trial_Balance15"/>
      <sheetName val="Revenue_Assumptions15"/>
      <sheetName val="Clec_Comp6"/>
      <sheetName val="ANNUAL_OLD6"/>
      <sheetName val="Profit_&amp;__Loss"/>
      <sheetName val="100152_(2)17"/>
      <sheetName val="100143_(2)16"/>
      <sheetName val="100142_(2)16"/>
      <sheetName val="Eq__Type_X_LINE16"/>
      <sheetName val="Working_Capital_ratios16"/>
      <sheetName val="1ST_SEM16"/>
      <sheetName val="AR_October_end16"/>
      <sheetName val="Trial_Balance16"/>
      <sheetName val="Revenue_Assumptions16"/>
      <sheetName val="Clec_Comp7"/>
      <sheetName val="ANNUAL_OLD7"/>
      <sheetName val="Profit_&amp;__Loss1"/>
      <sheetName val="Loan"/>
      <sheetName val="100152_(2)19"/>
      <sheetName val="100143_(2)18"/>
      <sheetName val="100142_(2)18"/>
      <sheetName val="Eq__Type_X_LINE18"/>
      <sheetName val="Working_Capital_ratios18"/>
      <sheetName val="1ST_SEM18"/>
      <sheetName val="AR_October_end18"/>
      <sheetName val="Trial_Balance18"/>
      <sheetName val="Revenue_Assumptions18"/>
      <sheetName val="Clec_Comp9"/>
      <sheetName val="ANNUAL_OLD9"/>
      <sheetName val="Profit_&amp;__Loss3"/>
      <sheetName val="100152_(2)18"/>
      <sheetName val="100143_(2)17"/>
      <sheetName val="100142_(2)17"/>
      <sheetName val="Eq__Type_X_LINE17"/>
      <sheetName val="Working_Capital_ratios17"/>
      <sheetName val="1ST_SEM17"/>
      <sheetName val="AR_October_end17"/>
      <sheetName val="Trial_Balance17"/>
      <sheetName val="Revenue_Assumptions17"/>
      <sheetName val="Clec_Comp8"/>
      <sheetName val="ANNUAL_OLD8"/>
      <sheetName val="Profit_&amp;__Loss2"/>
      <sheetName val="100152_(2)21"/>
      <sheetName val="100143_(2)20"/>
      <sheetName val="100142_(2)20"/>
      <sheetName val="Eq__Type_X_LINE20"/>
      <sheetName val="Working_Capital_ratios20"/>
      <sheetName val="1ST_SEM20"/>
      <sheetName val="AR_October_end20"/>
      <sheetName val="Trial_Balance20"/>
      <sheetName val="Revenue_Assumptions20"/>
      <sheetName val="Clec_Comp11"/>
      <sheetName val="ANNUAL_OLD11"/>
      <sheetName val="Profit_&amp;__Loss5"/>
      <sheetName val="100152_(2)20"/>
      <sheetName val="100143_(2)19"/>
      <sheetName val="100142_(2)19"/>
      <sheetName val="Eq__Type_X_LINE19"/>
      <sheetName val="Working_Capital_ratios19"/>
      <sheetName val="1ST_SEM19"/>
      <sheetName val="AR_October_end19"/>
      <sheetName val="Trial_Balance19"/>
      <sheetName val="Revenue_Assumptions19"/>
      <sheetName val="Clec_Comp10"/>
      <sheetName val="ANNUAL_OLD10"/>
      <sheetName val="Profit_&amp;__Loss4"/>
      <sheetName val="100152_(2)22"/>
      <sheetName val="100143_(2)21"/>
      <sheetName val="100142_(2)21"/>
      <sheetName val="Eq__Type_X_LINE21"/>
      <sheetName val="Working_Capital_ratios21"/>
      <sheetName val="1ST_SEM21"/>
      <sheetName val="AR_October_end21"/>
      <sheetName val="Trial_Balance21"/>
      <sheetName val="Revenue_Assumptions21"/>
      <sheetName val="Clec_Comp12"/>
      <sheetName val="ANNUAL_OLD12"/>
      <sheetName val="Profit_&amp;__Loss6"/>
      <sheetName val="100152_(2)23"/>
      <sheetName val="100143_(2)22"/>
      <sheetName val="100142_(2)22"/>
      <sheetName val="Eq__Type_X_LINE22"/>
      <sheetName val="Working_Capital_ratios22"/>
      <sheetName val="1ST_SEM22"/>
      <sheetName val="AR_October_end22"/>
      <sheetName val="Trial_Balance22"/>
      <sheetName val="Revenue_Assumptions22"/>
      <sheetName val="Clec_Comp13"/>
      <sheetName val="ANNUAL_OLD13"/>
      <sheetName val="Profit_&amp;__Loss7"/>
      <sheetName val="100152_(2)24"/>
      <sheetName val="100143_(2)23"/>
      <sheetName val="100142_(2)23"/>
      <sheetName val="Eq__Type_X_LINE23"/>
      <sheetName val="Working_Capital_ratios23"/>
      <sheetName val="1ST_SEM23"/>
      <sheetName val="AR_October_end23"/>
      <sheetName val="Trial_Balance23"/>
      <sheetName val="Revenue_Assumptions23"/>
      <sheetName val="Clec_Comp14"/>
      <sheetName val="ANNUAL_OLD14"/>
      <sheetName val="Profit_&amp;__Loss8"/>
      <sheetName val="BPI"/>
      <sheetName val="Berthing Options"/>
      <sheetName val="Sheet2"/>
      <sheetName val="Shipping Line"/>
      <sheetName val="ECO ECA"/>
      <sheetName val="TM ROUMEL"/>
      <sheetName val="STAROSA"/>
      <sheetName val="TM9"/>
      <sheetName val="TM10"/>
      <sheetName val="TM11"/>
      <sheetName val="TM12"/>
      <sheetName val="TM13"/>
      <sheetName val="TM14"/>
      <sheetName val="TM15"/>
      <sheetName val="TM_ROUMEL"/>
      <sheetName val="SAP 01"/>
      <sheetName val="Dropdowns"/>
      <sheetName val="LoadProfile"/>
      <sheetName val="AL905"/>
      <sheetName val="Subscription Facility"/>
      <sheetName val="Info"/>
      <sheetName val="Mapping - Investments"/>
      <sheetName val="#REF"/>
      <sheetName val="1601 Detail information"/>
      <sheetName val="Preferred Equity"/>
      <sheetName val="Graphs"/>
      <sheetName val="Subscription_Facility1"/>
      <sheetName val="Mapping_-_Investments1"/>
      <sheetName val="1601_Detail_information1"/>
      <sheetName val="Preferred_Equity1"/>
      <sheetName val="Subscription_Facility"/>
      <sheetName val="Mapping_-_Investments"/>
      <sheetName val="1601_Detail_information"/>
      <sheetName val="Preferred_Equity"/>
      <sheetName val="2016 (KPMG Mod) Entity List"/>
      <sheetName val="HIOS 93 thru 96"/>
      <sheetName val="LBOSHELL"/>
      <sheetName val="B"/>
      <sheetName val="Lookups &amp; Dropdowns"/>
    </sheetNames>
    <sheetDataSet>
      <sheetData sheetId="0" refreshError="1"/>
      <sheetData sheetId="1"/>
      <sheetData sheetId="2" refreshError="1">
        <row r="5">
          <cell r="B5" t="str">
            <v>Richfield marine  c/o Liner Class</v>
          </cell>
        </row>
        <row r="69">
          <cell r="C69">
            <v>4.7837014499999997</v>
          </cell>
          <cell r="D69">
            <v>4.7837014499999997</v>
          </cell>
        </row>
        <row r="70">
          <cell r="C70">
            <v>2.946913579999999</v>
          </cell>
          <cell r="D70">
            <v>2.946913579999999</v>
          </cell>
        </row>
        <row r="71">
          <cell r="C71">
            <v>2.5844150199999998</v>
          </cell>
          <cell r="D71">
            <v>3.0260697900000002</v>
          </cell>
        </row>
        <row r="72">
          <cell r="C72">
            <v>3.9133342399999997</v>
          </cell>
          <cell r="D72">
            <v>3.9133342399999997</v>
          </cell>
        </row>
        <row r="73">
          <cell r="C73">
            <v>2.62333755</v>
          </cell>
          <cell r="D73">
            <v>2.62333755</v>
          </cell>
        </row>
        <row r="74">
          <cell r="C74">
            <v>2.3457837400000003</v>
          </cell>
          <cell r="D74">
            <v>2.3457837400000003</v>
          </cell>
        </row>
        <row r="75">
          <cell r="C75">
            <v>1.4572855</v>
          </cell>
          <cell r="D75">
            <v>1.4572855</v>
          </cell>
        </row>
        <row r="76">
          <cell r="C76">
            <v>2.78504277</v>
          </cell>
          <cell r="D76">
            <v>2.78504277</v>
          </cell>
        </row>
        <row r="77">
          <cell r="C77">
            <v>1.5696284300000003</v>
          </cell>
          <cell r="D77">
            <v>1.5696284300000003</v>
          </cell>
        </row>
        <row r="78">
          <cell r="C78">
            <v>0.33798090000000003</v>
          </cell>
          <cell r="D78">
            <v>0.33798090000000003</v>
          </cell>
        </row>
        <row r="79">
          <cell r="C79">
            <v>1.1245943700000001</v>
          </cell>
          <cell r="D79">
            <v>1.1245943700000001</v>
          </cell>
        </row>
        <row r="80">
          <cell r="C80">
            <v>-26.472017550000004</v>
          </cell>
          <cell r="D80">
            <v>-26.913672320000007</v>
          </cell>
        </row>
      </sheetData>
      <sheetData sheetId="3" refreshError="1">
        <row r="5">
          <cell r="B5" t="str">
            <v>Richfield marine  c/o Liner Class</v>
          </cell>
        </row>
        <row r="164">
          <cell r="C164">
            <v>5.2789999999999999</v>
          </cell>
        </row>
        <row r="165">
          <cell r="C165">
            <v>3.4540000000000002</v>
          </cell>
        </row>
        <row r="166">
          <cell r="C166">
            <v>2.9180000000000001</v>
          </cell>
        </row>
        <row r="167">
          <cell r="C167">
            <v>2.4900000000000002</v>
          </cell>
        </row>
        <row r="168">
          <cell r="C168">
            <v>2.3879999999999999</v>
          </cell>
        </row>
        <row r="169">
          <cell r="C169">
            <v>2.1749999999999998</v>
          </cell>
        </row>
        <row r="170">
          <cell r="C170">
            <v>2.1680000000000001</v>
          </cell>
        </row>
        <row r="171">
          <cell r="C171">
            <v>1.9990000000000001</v>
          </cell>
        </row>
        <row r="172">
          <cell r="C172">
            <v>1.32</v>
          </cell>
        </row>
        <row r="173">
          <cell r="C173">
            <v>1.2889999999999999</v>
          </cell>
        </row>
      </sheetData>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refreshError="1"/>
      <sheetData sheetId="180" refreshError="1"/>
      <sheetData sheetId="181" refreshError="1"/>
      <sheetData sheetId="182" refreshError="1"/>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refreshError="1"/>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refreshError="1"/>
      <sheetData sheetId="34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early_CFs"/>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CC-ILC-IRL"/>
      <sheetName val="BT01"/>
    </sheetNames>
    <sheetDataSet>
      <sheetData sheetId="0" refreshError="1"/>
      <sheetData sheetId="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ue Paste"/>
      <sheetName val="Benchmarking Operational"/>
      <sheetName val="Benchmarking Valuation"/>
      <sheetName val="Financials (3)"/>
      <sheetName val="Source (factset linked) (2)"/>
      <sheetName val="NBFC Hard Coded (Operating)"/>
      <sheetName val="Harcoded"/>
      <sheetName val="Comps_BBG Inputs"/>
      <sheetName val="Comps_BBG Linked"/>
      <sheetName val="NBFC Output (Operating)"/>
      <sheetName val="Value Paste Sheet"/>
      <sheetName val="Broker Source (2)"/>
      <sheetName val="Comps_HardCode"/>
      <sheetName val="Charts"/>
    </sheetNames>
    <sheetDataSet>
      <sheetData sheetId="0" refreshError="1"/>
      <sheetData sheetId="1" refreshError="1"/>
      <sheetData sheetId="2" refreshError="1"/>
      <sheetData sheetId="3" refreshError="1"/>
      <sheetData sheetId="4" refreshError="1"/>
      <sheetData sheetId="5" refreshError="1"/>
      <sheetData sheetId="6"/>
      <sheetData sheetId="7">
        <row r="4">
          <cell r="B4">
            <v>64.34</v>
          </cell>
        </row>
      </sheetData>
      <sheetData sheetId="8" refreshError="1"/>
      <sheetData sheetId="9" refreshError="1"/>
      <sheetData sheetId="10"/>
      <sheetData sheetId="11" refreshError="1"/>
      <sheetData sheetId="12" refreshError="1"/>
      <sheetData sheetId="1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Output Tables"/>
      <sheetName val="Int"/>
      <sheetName val="Title"/>
      <sheetName val="Scenario"/>
      <sheetName val="Summary"/>
      <sheetName val="Bond Chart"/>
      <sheetName val="Sources Uses"/>
      <sheetName val="Assumptions"/>
      <sheetName val="Bond"/>
      <sheetName val="Traffic"/>
      <sheetName val="O&amp;M"/>
      <sheetName val="Capex"/>
      <sheetName val="Ctn"/>
      <sheetName val="Ops"/>
      <sheetName val="Cash Flow"/>
      <sheetName val="Debt"/>
      <sheetName val="Accounts"/>
      <sheetName val="Ratios"/>
      <sheetName val="Taxes"/>
      <sheetName val="Book Dep"/>
      <sheetName val="Tax Dep"/>
      <sheetName val="Revenue Sharing"/>
      <sheetName val="MACRS"/>
      <sheetName val=" Escalators"/>
      <sheetName val="ChartData"/>
      <sheetName val="Detailed Outpu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isclaimer"/>
      <sheetName val="Guide"/>
      <sheetName val="Checks"/>
      <sheetName val="LogSheet"/>
      <sheetName val="Assumptions Inputs"/>
      <sheetName val="Valuation Sens."/>
      <sheetName val="I_Scenarios"/>
      <sheetName val="I_TD Control"/>
      <sheetName val="I_Macro"/>
      <sheetName val="I_Regulatory"/>
      <sheetName val="I_Fixed"/>
      <sheetName val="I_Volumes"/>
      <sheetName val="I_Opex (real)"/>
      <sheetName val="I_Opex (nominal)"/>
      <sheetName val="I_Financing"/>
      <sheetName val="C_HoldCo Financing"/>
      <sheetName val="O_OpCo"/>
      <sheetName val="A_Dashboard"/>
      <sheetName val="O_Regulatory"/>
      <sheetName val="O_HoldCo"/>
      <sheetName val="O_Financing"/>
      <sheetName val="O_Valuation"/>
      <sheetName val="C_OpCo Calcs"/>
      <sheetName val="C_Asset Schedule"/>
      <sheetName val="C_HoldCo Calcs"/>
      <sheetName val="C_Tax Calcs"/>
      <sheetName val="R_TSO RAB GCA"/>
      <sheetName val="R_TSO RAB BOG"/>
      <sheetName val="R_TSO Cost Base"/>
      <sheetName val="R_TSO Roll-up"/>
      <sheetName val="Assumptions Calcs"/>
      <sheetName val="R_DSO Cost Base"/>
      <sheetName val="R_DSO RAB"/>
      <sheetName val="R_Reg. Revenues"/>
      <sheetName val="R_Market RegRev"/>
      <sheetName val="C_Baci"/>
      <sheetName val="&gt;&gt;Outputs"/>
      <sheetName val="B_Fin. Highlights"/>
      <sheetName val="B_Fin. Summary"/>
      <sheetName val="A_Allowed costs Bridge"/>
      <sheetName val="A_RAB Bridge"/>
      <sheetName val="A_Value Bridge"/>
      <sheetName val="A_Valuation"/>
      <sheetName val="A_SotP"/>
      <sheetName val="A_KF1"/>
      <sheetName val="A_KF2"/>
      <sheetName val="A_SSP"/>
      <sheetName val="A_Spread Analysis"/>
      <sheetName val="A_Return Ouput"/>
      <sheetName val="A_Contracted Share"/>
      <sheetName val="A_Tax Side Calc SHL"/>
      <sheetName val="&gt;&gt;other outputs"/>
      <sheetName val="Volumes"/>
      <sheetName val="Revenues"/>
      <sheetName val="Volume Calcs"/>
      <sheetName val="Credit Metrics"/>
      <sheetName val="Competitors"/>
      <sheetName val="Template"/>
      <sheetName val="&gt;&gt;old Model"/>
      <sheetName val="A_RAB Bridge (old)"/>
      <sheetName val="A_SotP (old)"/>
      <sheetName val="O_Regulatory (old)"/>
      <sheetName val="C_GCA DRAB"/>
      <sheetName val="C_GCA ERAB"/>
      <sheetName val="C_GCA RegRecon"/>
      <sheetName val="R_TSO RAB BOG (old)"/>
      <sheetName val="C_Market RegRev (old)"/>
      <sheetName val="A_Dashboard (old)"/>
      <sheetName val="A_Valuation_old"/>
      <sheetName val="XLinkMeta"/>
    </sheetNames>
    <sheetDataSet>
      <sheetData sheetId="0"/>
      <sheetData sheetId="1"/>
      <sheetData sheetId="2"/>
      <sheetData sheetId="3"/>
      <sheetData sheetId="4"/>
      <sheetData sheetId="5"/>
      <sheetData sheetId="6"/>
      <sheetData sheetId="7"/>
      <sheetData sheetId="8"/>
      <sheetData sheetId="9"/>
      <sheetData sheetId="10">
        <row r="156">
          <cell r="E156" t="str">
            <v>FZK Entry Baumgarten</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isclaimer"/>
      <sheetName val="Guide"/>
      <sheetName val="LogSheet (pre-bid)"/>
      <sheetName val="Checks"/>
      <sheetName val="Assumptions Calcs"/>
      <sheetName val="Assumptions Book"/>
      <sheetName val="Sensitivities"/>
      <sheetName val="LogSheet (post-bid)"/>
      <sheetName val="I_Scenarios"/>
      <sheetName val="I_TD Control"/>
      <sheetName val="I_Macro"/>
      <sheetName val="Assumptions Book 2"/>
      <sheetName val="I_Regulatory"/>
      <sheetName val="I_Volumes"/>
      <sheetName val="I_Opex (real)"/>
      <sheetName val="I_Opex (nominal)"/>
      <sheetName val="I_Fixed"/>
      <sheetName val="I_Financing"/>
      <sheetName val="C_HoldCo Financing"/>
      <sheetName val="C_OpCo Calcs"/>
      <sheetName val="O_OpCo (IFRS)"/>
      <sheetName val="O_OpCo (GAAP)"/>
      <sheetName val="O_Regulatory"/>
      <sheetName val="O_RAB (old mechanics)"/>
      <sheetName val="O_HoldCo"/>
      <sheetName val="O_Financing"/>
      <sheetName val="O_Valuation"/>
      <sheetName val="O_Valuation_S"/>
      <sheetName val="C_Asset Schedule"/>
      <sheetName val="C_HoldCo Calcs"/>
      <sheetName val="C_Tax Calcs"/>
      <sheetName val="C_Baci"/>
      <sheetName val="C_PPR"/>
      <sheetName val="C_Tariff Calc"/>
      <sheetName val="C_Market RegRev"/>
      <sheetName val="C_RegRev Roll-up"/>
      <sheetName val="R_Reg. Revenues"/>
      <sheetName val="R_TSO RAB GCA New"/>
      <sheetName val="R_TSO RAB BOG New"/>
      <sheetName val="R_TSO Cost Base"/>
      <sheetName val="R_TSO Roll-up"/>
      <sheetName val="R_DSO Cost Base"/>
      <sheetName val="R_DSO RAB"/>
      <sheetName val="R_TSO RAB GCA (old)"/>
      <sheetName val="R_TSO RAB BOG (old)"/>
      <sheetName val="&gt;&gt;Financing RAB"/>
      <sheetName val="R_TSO RAB GCA (no Roll-up)"/>
      <sheetName val="R_Financing RAB GCA"/>
      <sheetName val="R_TSO RAB BOG (no Roll-up)"/>
      <sheetName val="R_Financing RAB BOG"/>
      <sheetName val="Output Financing RAB"/>
      <sheetName val="&gt;&gt;Outputs"/>
      <sheetName val="&gt;&gt;SNAM"/>
      <sheetName val="A_Dashboard_S"/>
      <sheetName val="A_OpCo Financials_S"/>
      <sheetName val="&gt;&gt;Financials"/>
      <sheetName val="Vs_vendor case"/>
      <sheetName val="A_Dashboard"/>
      <sheetName val="A_OpCo Financials"/>
      <sheetName val="A_Contracted Share"/>
      <sheetName val="A_Secure Revenues"/>
      <sheetName val="&gt;&gt;Regulatory"/>
      <sheetName val="A_Regulatory"/>
      <sheetName val="A_Allowed costs Bridge"/>
      <sheetName val="S_Allowed revenues"/>
      <sheetName val="A_Return Output"/>
      <sheetName val="&gt;&gt;Valuation"/>
      <sheetName val="A_IRR Bridge"/>
      <sheetName val="A_Valuation"/>
      <sheetName val="A_KF1"/>
      <sheetName val="A_KF2"/>
      <sheetName val="A_RAB Bridge"/>
      <sheetName val="A_SotP"/>
      <sheetName val="A_Value Bridge"/>
      <sheetName val="A_SSP (levered)"/>
      <sheetName val="A_SSP (unlevered)"/>
      <sheetName val="A_Roll-ups (NPV)"/>
      <sheetName val="A_Spread Analysis"/>
      <sheetName val="&gt;&gt;Volumes"/>
      <sheetName val="Volume Graphs"/>
      <sheetName val="Data for Graphs"/>
      <sheetName val="Volume Tables"/>
      <sheetName val="Revenue Tables"/>
      <sheetName val="Tariffs"/>
      <sheetName val="Volume risk premium"/>
      <sheetName val="&gt;&gt;Other"/>
      <sheetName val="A_ACP IC Outputs"/>
      <sheetName val="Credit Metrics"/>
      <sheetName val="Competitors"/>
      <sheetName val="Template"/>
      <sheetName val="XLinkMe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ncial_sheet"/>
      <sheetName val="key assmp"/>
      <sheetName val="sensitivity"/>
      <sheetName val="fin summary"/>
      <sheetName val="cons P&amp;L (F)"/>
      <sheetName val="cons cash (F)"/>
      <sheetName val="cons BS (F)"/>
      <sheetName val="IOC yield "/>
      <sheetName val="cap_thru"/>
      <sheetName val="ref price"/>
      <sheetName val="ref sales"/>
      <sheetName val="mkt sales"/>
      <sheetName val="other sales"/>
      <sheetName val="pipe sales"/>
      <sheetName val="chem prices"/>
      <sheetName val="chem sales"/>
      <sheetName val="revenue model"/>
      <sheetName val="crude mix"/>
      <sheetName val="ref costs"/>
      <sheetName val="chem power"/>
      <sheetName val="finstats"/>
      <sheetName val="profit model"/>
      <sheetName val="interim"/>
      <sheetName val="cash model"/>
      <sheetName val="balance model"/>
      <sheetName val="investment"/>
      <sheetName val="invest_val"/>
      <sheetName val="capex_1"/>
      <sheetName val="capex_2"/>
      <sheetName val="capex_brief"/>
      <sheetName val="interest"/>
      <sheetName val="depn"/>
      <sheetName val="tax"/>
      <sheetName val="cons P&amp;L"/>
      <sheetName val="cons cash"/>
      <sheetName val="cons BS"/>
      <sheetName val="GQ OLD"/>
      <sheetName val="GQ"/>
      <sheetName val="NoteXpress"/>
      <sheetName val="kotak_qrtrly"/>
      <sheetName val="kotakval"/>
      <sheetName val="interim (F)"/>
      <sheetName val="Financials"/>
      <sheetName val="manager"/>
      <sheetName val=""/>
      <sheetName val="Mgmt Pres - Forecasted"/>
      <sheetName val="Mgmt Pres - Historicals"/>
      <sheetName val="Dashboard"/>
      <sheetName val="COGS"/>
      <sheetName val="SPT vs PHI"/>
      <sheetName val="sheet6"/>
      <sheetName val="key_assmp"/>
      <sheetName val="fin_summary"/>
      <sheetName val="cons_P&amp;L_(F)"/>
      <sheetName val="cons_cash_(F)"/>
      <sheetName val="cons_BS_(F)"/>
      <sheetName val="IOC_yield_"/>
      <sheetName val="ref_price"/>
      <sheetName val="ref_sales"/>
      <sheetName val="mkt_sales"/>
      <sheetName val="other_sales"/>
      <sheetName val="pipe_sales"/>
      <sheetName val="chem_prices"/>
      <sheetName val="chem_sales"/>
      <sheetName val="revenue_model"/>
      <sheetName val="crude_mix"/>
      <sheetName val="ref_costs"/>
      <sheetName val="chem_power"/>
      <sheetName val="profit_model"/>
      <sheetName val="cash_model"/>
      <sheetName val="balance_model"/>
      <sheetName val="cons_P&amp;L"/>
      <sheetName val="cons_cash"/>
      <sheetName val="cons_BS"/>
      <sheetName val="GQ_OLD"/>
      <sheetName val="interim_(F)"/>
      <sheetName val="Mgmt_Pres_-_Forecasted"/>
      <sheetName val="Mgmt_Pres_-_Historicals"/>
      <sheetName val="SPT_vs_PH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근"/>
      <sheetName val="갑지"/>
      <sheetName val="No Inspection"/>
      <sheetName val="office"/>
      <sheetName val="Lab"/>
      <sheetName val="Material&amp;equipment"/>
      <sheetName val="Rate Analysis"/>
      <sheetName val="DISCOUNT"/>
      <sheetName val="NTBA"/>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 Sums"/>
      <sheetName val="Interface"/>
      <sheetName val="Please complete"/>
      <sheetName val="Page One"/>
      <sheetName val="PageTwo"/>
      <sheetName val="peband"/>
      <sheetName val="PER rel"/>
      <sheetName val="relperf"/>
      <sheetName val="market"/>
      <sheetName val="P&amp;L"/>
      <sheetName val="BS"/>
      <sheetName val="Cashflow"/>
      <sheetName val="Rev Anal"/>
      <sheetName val="Int, Depr,Tax"/>
      <sheetName val="Invt"/>
      <sheetName val="Costs"/>
      <sheetName val="Tables"/>
      <sheetName val="Stats"/>
      <sheetName val="WANS"/>
      <sheetName val="Ratings &amp; Forecast"/>
      <sheetName val="Sep-96"/>
      <sheetName val="HY Results"/>
      <sheetName val="Scatter"/>
      <sheetName val="Charts"/>
      <sheetName val="Ratios"/>
      <sheetName val="Ponder"/>
      <sheetName val="Dynamics"/>
      <sheetName val="Valuations"/>
      <sheetName val="Sensitivity"/>
      <sheetName val="Tariffs"/>
      <sheetName val="Intern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uation Summary "/>
      <sheetName val="Net debt "/>
      <sheetName val="Macro &amp; price assumptions"/>
      <sheetName val="WACC"/>
      <sheetName val="Noodles (assumptions)"/>
      <sheetName val="Noodles (profit &amp; loss)"/>
      <sheetName val="Noodles (DCF)"/>
      <sheetName val="Flour (assumptions)"/>
      <sheetName val="Flour (profit &amp; loss)"/>
      <sheetName val="Flour (DCF)"/>
      <sheetName val="Plantation (assumptions)"/>
      <sheetName val="Plantation (profit &amp; loss)"/>
      <sheetName val="EOF (assumptions)"/>
      <sheetName val="EOF (profit &amp; loss)"/>
      <sheetName val="EOF+Plant (DCF)"/>
      <sheetName val="Distribution (assumptions)"/>
      <sheetName val="Distribution (profit &amp; loss)"/>
      <sheetName val="Distribution (DCF)"/>
      <sheetName val="Food S (assumptions)"/>
      <sheetName val="Food S (profit &amp; loss)"/>
      <sheetName val="Food S (DCF)"/>
      <sheetName val="Baby Foods (assumptions)"/>
      <sheetName val="Baby Foods (profit &amp; loss)"/>
      <sheetName val="Baby Foods (DCF)"/>
      <sheetName val="Snack Foods (assumptions)"/>
      <sheetName val="Snack Foods (profit &amp; loss)"/>
      <sheetName val="Snack Foods (DCF)"/>
      <sheetName val="Others (profit &amp; los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uation Summary "/>
      <sheetName val="Net debt "/>
      <sheetName val="Macro &amp; price assumptions"/>
      <sheetName val="WACC"/>
      <sheetName val="Noodles (assumptions)"/>
      <sheetName val="Noodles (profit &amp; loss)"/>
      <sheetName val="Noodles (DCF)"/>
      <sheetName val="Flour (assumptions)"/>
      <sheetName val="Flour (profit &amp; loss)"/>
      <sheetName val="Flour (DCF)"/>
      <sheetName val="Plantation (assumptions)"/>
      <sheetName val="Plantation (profit &amp; loss)"/>
      <sheetName val="EOF (assumptions)"/>
      <sheetName val="EOF (profit &amp; loss)"/>
      <sheetName val="EOF+Plant (DCF)"/>
      <sheetName val="Distribution (assumptions)"/>
      <sheetName val="Distribution (profit &amp; loss)"/>
      <sheetName val="Distribution (DCF)"/>
      <sheetName val="Food S (assumptions)"/>
      <sheetName val="Food S (profit &amp; loss)"/>
      <sheetName val="Food S (DCF)"/>
      <sheetName val="Baby Foods (assumptions)"/>
      <sheetName val="Baby Foods (profit &amp; loss)"/>
      <sheetName val="Baby Foods (DCF)"/>
      <sheetName val="Snack Foods (assumptions)"/>
      <sheetName val="Snack Foods (profit &amp; loss)"/>
      <sheetName val="Snack Foods (DCF)"/>
      <sheetName val="Others (profit &amp; los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uation Summary "/>
      <sheetName val="Net debt "/>
      <sheetName val="Macro &amp; price assumptions"/>
      <sheetName val="WACC"/>
      <sheetName val="Noodles (assumptions)"/>
      <sheetName val="Noodles (profit &amp; loss)"/>
      <sheetName val="Noodles (DCF)"/>
      <sheetName val="Flour (assumptions)"/>
      <sheetName val="Flour (profit &amp; loss)"/>
      <sheetName val="Flour (DCF)"/>
      <sheetName val="Plantation (assumptions)"/>
      <sheetName val="Plantation (profit &amp; loss)"/>
      <sheetName val="EOF (assumptions)"/>
      <sheetName val="EOF (profit &amp; loss)"/>
      <sheetName val="EOF+Plant (DCF)"/>
      <sheetName val="Distribution (assumptions)"/>
      <sheetName val="Distribution (profit &amp; loss)"/>
      <sheetName val="Distribution (DCF)"/>
      <sheetName val="Food S (assumptions)"/>
      <sheetName val="Food S (profit &amp; loss)"/>
      <sheetName val="Food S (DCF)"/>
      <sheetName val="Baby Foods (assumptions)"/>
      <sheetName val="Baby Foods (profit &amp; loss)"/>
      <sheetName val="Baby Foods (DCF)"/>
      <sheetName val="Snack Foods (assumptions)"/>
      <sheetName val="Snack Foods (profit &amp; loss)"/>
      <sheetName val="Snack Foods (DCF)"/>
      <sheetName val="Others (profit &amp; los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Premium"/>
      <sheetName val="Procedure Nos"/>
      <sheetName val="Occupancy"/>
      <sheetName val="Project Costs"/>
      <sheetName val="Asset Schd"/>
      <sheetName val="Dep &amp; Tax"/>
      <sheetName val="Debt Schd"/>
      <sheetName val="Consol PL"/>
      <sheetName val="Consol CF"/>
      <sheetName val="GNIDA PL"/>
      <sheetName val="SBagh PL"/>
      <sheetName val="DDN PL"/>
      <sheetName val="GGN PL"/>
      <sheetName val="PPG PL"/>
      <sheetName val="Southblock PL"/>
      <sheetName val="MSSH PL"/>
      <sheetName val="MHVI PL"/>
      <sheetName val="Existing Hospitals PL"/>
      <sheetName val="Analysis"/>
      <sheetName val="Comparison"/>
      <sheetName val="GNIDA Rev"/>
      <sheetName val="SBagh Rev"/>
      <sheetName val="MSSH Rev"/>
      <sheetName val="DDN Rev"/>
      <sheetName val="GGN Rev"/>
      <sheetName val="PPG I+II"/>
      <sheetName val="PPG I Rev"/>
      <sheetName val="PPG II Rev"/>
      <sheetName val="Southblock Rev"/>
      <sheetName val="MHVI Rev"/>
      <sheetName val="Existing Hosp Rev"/>
    </sheetNames>
    <sheetDataSet>
      <sheetData sheetId="0">
        <row r="37">
          <cell r="H37">
            <v>0.33989999999999998</v>
          </cell>
        </row>
      </sheetData>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 JY01 bud01 bud02"/>
      <sheetName val="fORMULAE"/>
      <sheetName val="SALARIES"/>
      <sheetName val="2000 Staff Numbers"/>
      <sheetName val="Graph"/>
      <sheetName val="2000 FTE Graph"/>
      <sheetName val="2001 FTE Graph "/>
      <sheetName val="1999 Numbers (2)"/>
      <sheetName val="2000 Numbers"/>
      <sheetName val="1999 Numbers"/>
      <sheetName val="Costs - Excl UK Ops"/>
      <sheetName val="Cost - UK Ops"/>
      <sheetName val="Data Headcount"/>
      <sheetName val="Budget 2002"/>
      <sheetName val="FTE Graph 1"/>
      <sheetName val="CPD2"/>
      <sheetName val="CDP1"/>
      <sheetName val="Salary 2001 to 2003"/>
      <sheetName val="FTE 2001 to 2003"/>
      <sheetName val="FTE Graph 2"/>
      <sheetName val="Data FTE 99 2000 2001"/>
      <sheetName val="#REF"/>
      <sheetName val="合成単価作成・-BLDG"/>
      <sheetName val="DCF Inputs"/>
      <sheetName val="DCF Matrix"/>
      <sheetName val="Calcs"/>
      <sheetName val="ValMatrix"/>
      <sheetName val="Tar_inputs"/>
      <sheetName val="DIL4"/>
      <sheetName val="Calcolo Prestiti IVA 1^ Tranche"/>
      <sheetName val="IMMOB. MATERIALI"/>
      <sheetName val="NOPAT_VDF"/>
      <sheetName val="Invested capital_VDF"/>
      <sheetName val="DCF_VDF"/>
      <sheetName val="WACC_VDF"/>
      <sheetName val="Summary Page_VDF"/>
      <sheetName val="PV of Op Leases_VDF"/>
      <sheetName val="Income Statement_VDF"/>
      <sheetName val="LBOSHELL"/>
      <sheetName val="min-ems"/>
      <sheetName val="Infos"/>
      <sheetName val="L"/>
      <sheetName val="Sales 2003"/>
      <sheetName val="WIP 3-02"/>
      <sheetName val="Public Comp Inputs"/>
      <sheetName val="Dilution Base"/>
      <sheetName val="FTE'S 1999 TO 2002"/>
      <sheetName val="Mgt"/>
      <sheetName val="Macro"/>
      <sheetName val="med-single"/>
      <sheetName val="AGSInvest"/>
      <sheetName val="CDAInvest"/>
      <sheetName val="HADVInvest"/>
      <sheetName val="IPGinvest"/>
      <sheetName val="WACC"/>
      <sheetName val="OMCinvest"/>
      <sheetName val="IPG"/>
      <sheetName val="PUBInvest"/>
      <sheetName val="SummI"/>
      <sheetName val="SummII"/>
      <sheetName val="SummIII"/>
      <sheetName val="TNO"/>
      <sheetName val="TNOInvest"/>
      <sheetName val="TSGInvest"/>
      <sheetName val="WPPGYInvest"/>
      <sheetName val="YNR"/>
      <sheetName val="YNRInvest"/>
      <sheetName val="to_JY01_bud01_bud02"/>
      <sheetName val="2000_Staff_Numbers"/>
      <sheetName val="2000_FTE_Graph"/>
      <sheetName val="2001_FTE_Graph_"/>
      <sheetName val="1999_Numbers_(2)"/>
      <sheetName val="2000_Numbers"/>
      <sheetName val="1999_Numbers"/>
      <sheetName val="Costs_-_Excl_UK_Ops"/>
      <sheetName val="Cost_-_UK_Ops"/>
      <sheetName val="Data_Headcount"/>
      <sheetName val="Budget_2002"/>
      <sheetName val="FTE_Graph_1"/>
      <sheetName val="Salary_2001_to_2003"/>
      <sheetName val="FTE_2001_to_2003"/>
      <sheetName val="FTE_Graph_2"/>
      <sheetName val="Data_FTE_99_2000_2001"/>
      <sheetName val="FTE'S_1999_TO_2002"/>
      <sheetName val="DCF_Inputs"/>
      <sheetName val="DCF_Matrix"/>
      <sheetName val="IMMOB__MATERIALI"/>
      <sheetName val="WIP_3-02"/>
      <sheetName val="Public_Comp_Inputs"/>
      <sheetName val="Dilution_Base"/>
      <sheetName val="Sales_2003"/>
      <sheetName val="Calcolo_Prestiti_IVA_1^_Tranche"/>
      <sheetName val="Invested_capital_VDF"/>
      <sheetName val="Summary_Page_VDF"/>
      <sheetName val="PV_of_Op_Leases_VDF"/>
      <sheetName val="Income_Statement_VDF"/>
      <sheetName val="WACC example"/>
      <sheetName val="Co. C"/>
      <sheetName val="VLROUGH"/>
      <sheetName val="BS"/>
      <sheetName val="Customer wise revenue"/>
      <sheetName val="Grouped TB-2004-05"/>
      <sheetName val="Other notes"/>
      <sheetName val="FORM-16"/>
      <sheetName val="12(762mm)套管"/>
      <sheetName val="upa"/>
      <sheetName val="DReport"/>
    </sheetNames>
    <sheetDataSet>
      <sheetData sheetId="0" refreshError="1"/>
      <sheetData sheetId="1" refreshError="1">
        <row r="7">
          <cell r="A7" t="str">
            <v>Salary OT &amp; Allowances  Salary OT &amp; Allowances  Salary OT &amp; Allowances  Salary OT &amp; Allowances  Salary OT &amp; Allowances  Salary OT &amp; Allowances  Salary OT &amp; Allowances  Salary OT &amp; Allowances  Salary OT &amp; Allowances  Salary OT &amp; Allowances  Salary OT &amp; All</v>
          </cell>
          <cell r="CW7" t="str">
            <v>Motiv. BonusMotiv. BonusMotiv. BonusMotiv. BonusMotiv. BonusMotiv. BonusMotiv. BonusMotiv. BonusMotiv. Bonus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file"/>
      <sheetName val="Key Nos"/>
      <sheetName val="Earnings Sheet"/>
      <sheetName val="Formats"/>
      <sheetName val="Sales"/>
      <sheetName val="Results"/>
      <sheetName val="Input"/>
      <sheetName val="Calc"/>
      <sheetName val="Omeprazole"/>
      <sheetName val="DMFs"/>
      <sheetName val="CFC Inhaler"/>
      <sheetName val="GG"/>
      <sheetName val="Q-format"/>
      <sheetName val="Capital"/>
      <sheetName val="Charts"/>
      <sheetName val="Debt"/>
      <sheetName val="Tax"/>
      <sheetName val="CapEx"/>
      <sheetName val="QuanOP"/>
      <sheetName val="VarName"/>
      <sheetName val="Sheet1"/>
    </sheetNames>
    <sheetDataSet>
      <sheetData sheetId="0" refreshError="1">
        <row r="4">
          <cell r="D4" t="str">
            <v>Cipla</v>
          </cell>
        </row>
        <row r="5">
          <cell r="L5">
            <v>1993</v>
          </cell>
          <cell r="M5">
            <v>1994</v>
          </cell>
          <cell r="N5">
            <v>1995</v>
          </cell>
          <cell r="O5">
            <v>1996</v>
          </cell>
          <cell r="P5">
            <v>1997</v>
          </cell>
          <cell r="Q5" t="str">
            <v>1998E</v>
          </cell>
          <cell r="R5">
            <v>1998</v>
          </cell>
          <cell r="S5" t="str">
            <v>1999E</v>
          </cell>
          <cell r="T5">
            <v>1999</v>
          </cell>
          <cell r="U5" t="str">
            <v>2000E</v>
          </cell>
          <cell r="V5">
            <v>2000</v>
          </cell>
          <cell r="W5" t="str">
            <v>2001E</v>
          </cell>
          <cell r="X5">
            <v>2001</v>
          </cell>
          <cell r="Y5" t="str">
            <v>2002E</v>
          </cell>
          <cell r="Z5">
            <v>2002</v>
          </cell>
          <cell r="AA5" t="str">
            <v>2003E</v>
          </cell>
          <cell r="AB5">
            <v>2003</v>
          </cell>
          <cell r="AC5" t="str">
            <v>2004E</v>
          </cell>
          <cell r="AD5">
            <v>2004</v>
          </cell>
          <cell r="AI5" t="str">
            <v>Chemicals (incl Malt)</v>
          </cell>
          <cell r="AJ5" t="str">
            <v>Tonne</v>
          </cell>
          <cell r="AO5" t="str">
            <v>Purchased bulk drugs</v>
          </cell>
          <cell r="AP5" t="str">
            <v>Tonne</v>
          </cell>
          <cell r="AU5" t="str">
            <v>Manufactuirng expenses</v>
          </cell>
          <cell r="AV5" t="str">
            <v>Selling expenses</v>
          </cell>
          <cell r="AW5" t="str">
            <v>Salaries, Wages, Bonus etc</v>
          </cell>
          <cell r="AX5" t="str">
            <v>Insurance &amp; Donations</v>
          </cell>
          <cell r="BI5" t="str">
            <v>Term  Loans</v>
          </cell>
          <cell r="BO5" t="str">
            <v>Fixed Deposits</v>
          </cell>
          <cell r="BT5" t="str">
            <v>Job Work</v>
          </cell>
          <cell r="BX5" t="str">
            <v>Freehold Land</v>
          </cell>
        </row>
        <row r="6">
          <cell r="AI6" t="str">
            <v>Tablets and capsules</v>
          </cell>
          <cell r="AJ6" t="str">
            <v>Million</v>
          </cell>
          <cell r="AO6" t="str">
            <v>Solvents</v>
          </cell>
          <cell r="AP6" t="str">
            <v>Tonne</v>
          </cell>
          <cell r="AU6" t="str">
            <v>Store and spares</v>
          </cell>
          <cell r="AV6" t="str">
            <v>Freight and forwarding</v>
          </cell>
          <cell r="AW6" t="str">
            <v>PF and other funds</v>
          </cell>
          <cell r="AX6" t="str">
            <v>Printing and stationery</v>
          </cell>
          <cell r="BO6" t="str">
            <v>Cash Credit</v>
          </cell>
          <cell r="BT6" t="str">
            <v>Misc. Receipts</v>
          </cell>
          <cell r="BX6" t="str">
            <v>Leasehold Land</v>
          </cell>
        </row>
        <row r="7">
          <cell r="AI7" t="str">
            <v>Liquids</v>
          </cell>
          <cell r="AJ7" t="str">
            <v>Kilolitre</v>
          </cell>
          <cell r="AO7" t="str">
            <v>Farm Products</v>
          </cell>
          <cell r="AP7" t="str">
            <v>Tonne</v>
          </cell>
          <cell r="AU7" t="str">
            <v>Power and fuel</v>
          </cell>
          <cell r="AV7" t="str">
            <v>Commission on sales</v>
          </cell>
          <cell r="AW7" t="str">
            <v>Staff gratuity</v>
          </cell>
          <cell r="AX7" t="str">
            <v>Conveyance / vehicle / travelling expenses</v>
          </cell>
          <cell r="BO7" t="str">
            <v>CP</v>
          </cell>
          <cell r="BX7" t="str">
            <v>Building and Flats</v>
          </cell>
        </row>
        <row r="8">
          <cell r="AI8" t="str">
            <v>Creams</v>
          </cell>
          <cell r="AJ8" t="str">
            <v>Tonne</v>
          </cell>
          <cell r="AO8" t="str">
            <v>Capsules</v>
          </cell>
          <cell r="AP8" t="str">
            <v>Million</v>
          </cell>
          <cell r="AU8" t="str">
            <v>Rent, rates and taxex</v>
          </cell>
          <cell r="AV8" t="str">
            <v>Prov. For bad and doubtful expenses</v>
          </cell>
          <cell r="AW8" t="str">
            <v>Staff welfare</v>
          </cell>
          <cell r="AX8" t="str">
            <v>Auditors / professionals / Directors Fees</v>
          </cell>
          <cell r="BO8" t="str">
            <v>ICD</v>
          </cell>
          <cell r="BX8" t="str">
            <v>Plant and Machinery</v>
          </cell>
        </row>
        <row r="9">
          <cell r="K9" t="str">
            <v>B</v>
          </cell>
          <cell r="AI9" t="str">
            <v>Aerosols</v>
          </cell>
          <cell r="AJ9" t="str">
            <v>Thousands</v>
          </cell>
          <cell r="AO9" t="str">
            <v>Packing Material</v>
          </cell>
          <cell r="AU9" t="str">
            <v>Repairs and Maintenance</v>
          </cell>
          <cell r="AV9" t="str">
            <v>Stock Adjustment Account</v>
          </cell>
          <cell r="AW9" t="str">
            <v>Leave encashment</v>
          </cell>
          <cell r="AX9" t="str">
            <v>Telephone, postage and telegraphs</v>
          </cell>
          <cell r="BO9" t="str">
            <v>Loans</v>
          </cell>
          <cell r="BX9" t="str">
            <v>Furniture and fixtures</v>
          </cell>
        </row>
        <row r="10">
          <cell r="K10" t="str">
            <v>F</v>
          </cell>
          <cell r="L10" t="str">
            <v>F</v>
          </cell>
          <cell r="AE10" t="str">
            <v>L</v>
          </cell>
          <cell r="AI10" t="str">
            <v>Injections / Sterile solutions</v>
          </cell>
          <cell r="AJ10" t="str">
            <v>Kilolitre</v>
          </cell>
          <cell r="AO10" t="str">
            <v>Others</v>
          </cell>
          <cell r="AU10" t="str">
            <v>Lease rental</v>
          </cell>
          <cell r="AX10" t="str">
            <v>Bank and finance charges</v>
          </cell>
          <cell r="BX10" t="str">
            <v>Vehicles</v>
          </cell>
        </row>
        <row r="11">
          <cell r="L11" t="str">
            <v>N</v>
          </cell>
          <cell r="M11" t="str">
            <v>N</v>
          </cell>
          <cell r="N11" t="str">
            <v>N</v>
          </cell>
          <cell r="O11" t="str">
            <v>N</v>
          </cell>
          <cell r="P11" t="str">
            <v>N</v>
          </cell>
          <cell r="Q11" t="str">
            <v>N</v>
          </cell>
          <cell r="R11" t="str">
            <v>Y</v>
          </cell>
          <cell r="S11" t="str">
            <v>N</v>
          </cell>
          <cell r="T11" t="str">
            <v>Y</v>
          </cell>
          <cell r="U11" t="str">
            <v>N</v>
          </cell>
          <cell r="V11" t="str">
            <v>Y</v>
          </cell>
          <cell r="W11" t="str">
            <v>Y</v>
          </cell>
          <cell r="X11" t="str">
            <v>N</v>
          </cell>
          <cell r="Y11" t="str">
            <v>Y</v>
          </cell>
          <cell r="Z11" t="str">
            <v>N</v>
          </cell>
          <cell r="AA11" t="str">
            <v>Y</v>
          </cell>
          <cell r="AB11" t="str">
            <v>N</v>
          </cell>
          <cell r="AC11" t="str">
            <v>Y</v>
          </cell>
          <cell r="AD11" t="str">
            <v>N</v>
          </cell>
          <cell r="AE11" t="str">
            <v>N</v>
          </cell>
          <cell r="AU11" t="str">
            <v>R &amp; D Exp.</v>
          </cell>
          <cell r="AX11" t="str">
            <v>Misc. admn expenses</v>
          </cell>
        </row>
        <row r="12">
          <cell r="L12" t="str">
            <v>N</v>
          </cell>
          <cell r="M12" t="str">
            <v>N</v>
          </cell>
          <cell r="N12" t="str">
            <v>N</v>
          </cell>
          <cell r="O12" t="str">
            <v>N</v>
          </cell>
          <cell r="P12" t="str">
            <v>N</v>
          </cell>
          <cell r="Q12" t="str">
            <v>N</v>
          </cell>
          <cell r="R12" t="str">
            <v>Y</v>
          </cell>
          <cell r="S12" t="str">
            <v>N</v>
          </cell>
          <cell r="T12" t="str">
            <v>Y</v>
          </cell>
          <cell r="U12" t="str">
            <v>N</v>
          </cell>
          <cell r="V12" t="str">
            <v>Y</v>
          </cell>
          <cell r="W12" t="str">
            <v>Y</v>
          </cell>
          <cell r="X12" t="str">
            <v>N</v>
          </cell>
          <cell r="Y12" t="str">
            <v>Y</v>
          </cell>
          <cell r="Z12" t="str">
            <v>N</v>
          </cell>
          <cell r="AA12" t="str">
            <v>Y</v>
          </cell>
          <cell r="AB12" t="str">
            <v>N</v>
          </cell>
          <cell r="AC12" t="str">
            <v>Y</v>
          </cell>
          <cell r="AD12" t="str">
            <v>N</v>
          </cell>
          <cell r="AE12" t="str">
            <v>N</v>
          </cell>
        </row>
        <row r="13">
          <cell r="K13" t="str">
            <v>Estimate Basis</v>
          </cell>
          <cell r="Q13" t="str">
            <v>A</v>
          </cell>
          <cell r="S13" t="str">
            <v>A</v>
          </cell>
          <cell r="W13" t="str">
            <v>A</v>
          </cell>
        </row>
        <row r="15">
          <cell r="K15" t="str">
            <v>Face Value</v>
          </cell>
          <cell r="L15">
            <v>10</v>
          </cell>
          <cell r="M15">
            <v>10</v>
          </cell>
          <cell r="N15">
            <v>10</v>
          </cell>
          <cell r="O15">
            <v>10</v>
          </cell>
          <cell r="P15">
            <v>10</v>
          </cell>
          <cell r="Q15">
            <v>10</v>
          </cell>
          <cell r="R15">
            <v>10</v>
          </cell>
          <cell r="S15">
            <v>10</v>
          </cell>
          <cell r="T15">
            <v>10</v>
          </cell>
          <cell r="U15">
            <v>10</v>
          </cell>
          <cell r="V15">
            <v>10</v>
          </cell>
          <cell r="W15">
            <v>10</v>
          </cell>
          <cell r="X15">
            <v>10</v>
          </cell>
          <cell r="Y15">
            <v>10</v>
          </cell>
          <cell r="Z15">
            <v>10</v>
          </cell>
          <cell r="AA15">
            <v>10</v>
          </cell>
          <cell r="AB15">
            <v>10</v>
          </cell>
          <cell r="AC15">
            <v>10</v>
          </cell>
          <cell r="AD15">
            <v>10</v>
          </cell>
        </row>
      </sheetData>
      <sheetData sheetId="1" refreshError="1"/>
      <sheetData sheetId="2" refreshError="1"/>
      <sheetData sheetId="3" refreshError="1">
        <row r="7">
          <cell r="L7">
            <v>0</v>
          </cell>
        </row>
        <row r="109">
          <cell r="L109">
            <v>0</v>
          </cell>
          <cell r="M109">
            <v>0</v>
          </cell>
          <cell r="N109">
            <v>-1547.1190000000001</v>
          </cell>
          <cell r="O109">
            <v>958.08282999999892</v>
          </cell>
          <cell r="P109">
            <v>123.9072000000005</v>
          </cell>
          <cell r="Q109">
            <v>222.31054999999969</v>
          </cell>
          <cell r="R109">
            <v>450.91310000000061</v>
          </cell>
          <cell r="S109">
            <v>897.40782335999938</v>
          </cell>
          <cell r="T109">
            <v>530.82758999999999</v>
          </cell>
          <cell r="U109">
            <v>1357.7337416900009</v>
          </cell>
          <cell r="V109">
            <v>693.63715999999886</v>
          </cell>
          <cell r="W109">
            <v>249.96719299999961</v>
          </cell>
          <cell r="X109">
            <v>2961.9008280000007</v>
          </cell>
          <cell r="Y109">
            <v>28.937334733854982</v>
          </cell>
          <cell r="Z109">
            <v>1601.6156780901483</v>
          </cell>
          <cell r="AA109">
            <v>509.49612056018907</v>
          </cell>
          <cell r="AB109">
            <v>-272.66229658617556</v>
          </cell>
          <cell r="AC109">
            <v>1415.0038666006492</v>
          </cell>
          <cell r="AD109">
            <v>-1659.762407003413</v>
          </cell>
        </row>
      </sheetData>
      <sheetData sheetId="4" refreshError="1"/>
      <sheetData sheetId="5" refreshError="1"/>
      <sheetData sheetId="6" refreshError="1">
        <row r="26">
          <cell r="C26">
            <v>8</v>
          </cell>
          <cell r="D26">
            <v>0</v>
          </cell>
          <cell r="E26">
            <v>0</v>
          </cell>
          <cell r="N26">
            <v>0</v>
          </cell>
          <cell r="O26">
            <v>0</v>
          </cell>
          <cell r="AF26" t="str">
            <v>E</v>
          </cell>
          <cell r="AG26" t="str">
            <v>E</v>
          </cell>
          <cell r="AJ26" t="str">
            <v>D</v>
          </cell>
        </row>
        <row r="45">
          <cell r="L45">
            <v>0</v>
          </cell>
          <cell r="M45">
            <v>0</v>
          </cell>
          <cell r="N45">
            <v>0</v>
          </cell>
          <cell r="O45">
            <v>13.437830000000019</v>
          </cell>
          <cell r="P45">
            <v>0</v>
          </cell>
          <cell r="Q45">
            <v>0</v>
          </cell>
          <cell r="R45">
            <v>0</v>
          </cell>
          <cell r="S45">
            <v>0</v>
          </cell>
          <cell r="T45">
            <v>0</v>
          </cell>
          <cell r="U45">
            <v>399.81600000000003</v>
          </cell>
          <cell r="V45">
            <v>399.81600000000003</v>
          </cell>
          <cell r="W45">
            <v>0</v>
          </cell>
          <cell r="X45">
            <v>0</v>
          </cell>
          <cell r="Y45">
            <v>0</v>
          </cell>
          <cell r="Z45">
            <v>0</v>
          </cell>
          <cell r="AA45">
            <v>0</v>
          </cell>
          <cell r="AB45">
            <v>0</v>
          </cell>
          <cell r="AC45">
            <v>0</v>
          </cell>
          <cell r="AD45">
            <v>0</v>
          </cell>
        </row>
        <row r="46">
          <cell r="L46">
            <v>0</v>
          </cell>
          <cell r="M46">
            <v>0</v>
          </cell>
          <cell r="N46">
            <v>0</v>
          </cell>
          <cell r="O46">
            <v>886.63300000000004</v>
          </cell>
          <cell r="P46">
            <v>0</v>
          </cell>
          <cell r="Q46">
            <v>0</v>
          </cell>
          <cell r="R46">
            <v>0</v>
          </cell>
          <cell r="S46">
            <v>0</v>
          </cell>
          <cell r="T46">
            <v>0</v>
          </cell>
          <cell r="U46">
            <v>0</v>
          </cell>
          <cell r="V46">
            <v>-399.81599999999997</v>
          </cell>
          <cell r="W46">
            <v>0</v>
          </cell>
          <cell r="X46">
            <v>0</v>
          </cell>
          <cell r="Y46">
            <v>0</v>
          </cell>
          <cell r="Z46">
            <v>0</v>
          </cell>
          <cell r="AA46">
            <v>0</v>
          </cell>
          <cell r="AB46">
            <v>0</v>
          </cell>
          <cell r="AC46">
            <v>0</v>
          </cell>
          <cell r="AD46">
            <v>0</v>
          </cell>
        </row>
        <row r="98">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row>
        <row r="99">
          <cell r="L99">
            <v>0</v>
          </cell>
          <cell r="M99">
            <v>0</v>
          </cell>
          <cell r="N99">
            <v>32.271999999999998</v>
          </cell>
          <cell r="O99">
            <v>7.2000000000002728E-2</v>
          </cell>
          <cell r="P99">
            <v>273.08100000000002</v>
          </cell>
          <cell r="Q99">
            <v>194.58499999999998</v>
          </cell>
          <cell r="R99">
            <v>422.76400000000007</v>
          </cell>
          <cell r="S99">
            <v>523.71100000000001</v>
          </cell>
          <cell r="T99">
            <v>675.85500000000002</v>
          </cell>
          <cell r="U99">
            <v>771.76999999999975</v>
          </cell>
          <cell r="V99">
            <v>545.90599999999995</v>
          </cell>
          <cell r="W99">
            <v>279.31000000000017</v>
          </cell>
          <cell r="X99">
            <v>-2229.2600000000002</v>
          </cell>
          <cell r="Y99">
            <v>44.909999999999854</v>
          </cell>
          <cell r="Z99">
            <v>425.82999999999993</v>
          </cell>
          <cell r="AA99">
            <v>496.5</v>
          </cell>
          <cell r="AB99">
            <v>-70.670000000000073</v>
          </cell>
          <cell r="AC99">
            <v>1400</v>
          </cell>
          <cell r="AD99">
            <v>-4170.67</v>
          </cell>
        </row>
        <row r="100">
          <cell r="L100">
            <v>0</v>
          </cell>
          <cell r="M100">
            <v>0</v>
          </cell>
          <cell r="N100">
            <v>1078.962</v>
          </cell>
          <cell r="O100">
            <v>1066.1160000000004</v>
          </cell>
          <cell r="P100">
            <v>-557.98400000000038</v>
          </cell>
          <cell r="Q100">
            <v>196.54375795000033</v>
          </cell>
          <cell r="R100">
            <v>284.67399999999998</v>
          </cell>
          <cell r="S100">
            <v>10.768278910000163</v>
          </cell>
          <cell r="T100">
            <v>231.86599999999953</v>
          </cell>
          <cell r="U100">
            <v>351.37871962119948</v>
          </cell>
          <cell r="V100">
            <v>276.82900000000063</v>
          </cell>
          <cell r="W100">
            <v>1003.5770000000002</v>
          </cell>
          <cell r="X100">
            <v>-3070.4630000000002</v>
          </cell>
          <cell r="Y100">
            <v>1235.693302737091</v>
          </cell>
          <cell r="Z100">
            <v>-1010.2314470620599</v>
          </cell>
          <cell r="AA100">
            <v>1188.9594841865955</v>
          </cell>
          <cell r="AB100">
            <v>77.089108866441165</v>
          </cell>
          <cell r="AC100">
            <v>877.20457502069803</v>
          </cell>
          <cell r="AD100">
            <v>1700.2314470620599</v>
          </cell>
        </row>
        <row r="114">
          <cell r="C114">
            <v>8</v>
          </cell>
          <cell r="D114">
            <v>0</v>
          </cell>
          <cell r="AF114" t="str">
            <v>E</v>
          </cell>
          <cell r="AG114" t="str">
            <v>E</v>
          </cell>
          <cell r="AJ114" t="str">
            <v>D</v>
          </cell>
        </row>
        <row r="273">
          <cell r="C273">
            <v>8</v>
          </cell>
          <cell r="D273">
            <v>0</v>
          </cell>
          <cell r="J273">
            <v>0</v>
          </cell>
        </row>
        <row r="274">
          <cell r="E274" t="str">
            <v>Installed capacity</v>
          </cell>
          <cell r="J274" t="str">
            <v>u</v>
          </cell>
          <cell r="AF274" t="str">
            <v>E</v>
          </cell>
          <cell r="AG274" t="str">
            <v>E</v>
          </cell>
        </row>
        <row r="275">
          <cell r="E275" t="str">
            <v>Opening Stock</v>
          </cell>
          <cell r="J275" t="str">
            <v>u</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F275" t="str">
            <v>F</v>
          </cell>
          <cell r="AG275" t="str">
            <v>F</v>
          </cell>
        </row>
        <row r="276">
          <cell r="E276" t="str">
            <v>Opening Stock Value</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F276" t="str">
            <v>F</v>
          </cell>
          <cell r="AG276" t="str">
            <v>F</v>
          </cell>
        </row>
        <row r="277">
          <cell r="E277" t="str">
            <v>Unit Production</v>
          </cell>
          <cell r="J277" t="str">
            <v>u</v>
          </cell>
          <cell r="Q277">
            <v>0</v>
          </cell>
          <cell r="S277">
            <v>0</v>
          </cell>
          <cell r="U277">
            <v>0</v>
          </cell>
          <cell r="W277">
            <v>0</v>
          </cell>
          <cell r="Y277">
            <v>0</v>
          </cell>
          <cell r="AA277">
            <v>0</v>
          </cell>
          <cell r="AC277">
            <v>0</v>
          </cell>
          <cell r="AF277" t="str">
            <v>E</v>
          </cell>
          <cell r="AG277" t="str">
            <v>F</v>
          </cell>
        </row>
        <row r="278">
          <cell r="F278" t="str">
            <v>% Capacity</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t="e">
            <v>#NAME?</v>
          </cell>
          <cell r="AF278" t="str">
            <v>F</v>
          </cell>
          <cell r="AG278" t="str">
            <v>F</v>
          </cell>
        </row>
        <row r="279">
          <cell r="F279" t="str">
            <v>% Growth</v>
          </cell>
          <cell r="I279" t="str">
            <v>g</v>
          </cell>
          <cell r="M279">
            <v>0</v>
          </cell>
          <cell r="N279">
            <v>0</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0</v>
          </cell>
          <cell r="AC279">
            <v>0</v>
          </cell>
          <cell r="AD279">
            <v>0</v>
          </cell>
          <cell r="AG279" t="str">
            <v>F</v>
          </cell>
        </row>
        <row r="280">
          <cell r="F280" t="str">
            <v>Estimate</v>
          </cell>
          <cell r="AG280" t="str">
            <v>M</v>
          </cell>
          <cell r="AH280" t="str">
            <v>X</v>
          </cell>
        </row>
        <row r="281">
          <cell r="E281" t="str">
            <v>Sale Units</v>
          </cell>
          <cell r="J281" t="str">
            <v>u</v>
          </cell>
          <cell r="Q281">
            <v>0</v>
          </cell>
          <cell r="S281">
            <v>0</v>
          </cell>
          <cell r="U281">
            <v>0</v>
          </cell>
          <cell r="W281">
            <v>0</v>
          </cell>
          <cell r="Y281">
            <v>0</v>
          </cell>
          <cell r="AA281">
            <v>0</v>
          </cell>
          <cell r="AC281">
            <v>0</v>
          </cell>
          <cell r="AF281" t="str">
            <v>E</v>
          </cell>
          <cell r="AG281" t="str">
            <v>F</v>
          </cell>
        </row>
        <row r="282">
          <cell r="F282" t="str">
            <v>% Growth</v>
          </cell>
          <cell r="I282" t="str">
            <v>g</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G282" t="str">
            <v>F</v>
          </cell>
        </row>
        <row r="283">
          <cell r="F283" t="str">
            <v>Estimate</v>
          </cell>
          <cell r="AG283" t="str">
            <v>M</v>
          </cell>
          <cell r="AH283" t="str">
            <v>X</v>
          </cell>
        </row>
        <row r="284">
          <cell r="A284" t="str">
            <v>PS</v>
          </cell>
          <cell r="E284" t="str">
            <v>Sale Value</v>
          </cell>
          <cell r="Q284">
            <v>0</v>
          </cell>
          <cell r="S284">
            <v>0</v>
          </cell>
          <cell r="U284">
            <v>0</v>
          </cell>
          <cell r="W284">
            <v>0</v>
          </cell>
          <cell r="Y284">
            <v>0</v>
          </cell>
          <cell r="AA284">
            <v>0</v>
          </cell>
          <cell r="AC284">
            <v>0</v>
          </cell>
          <cell r="AF284" t="str">
            <v>E</v>
          </cell>
          <cell r="AG284" t="str">
            <v>F</v>
          </cell>
        </row>
        <row r="285">
          <cell r="F285" t="str">
            <v>% Growth</v>
          </cell>
          <cell r="I285" t="str">
            <v>g</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G285" t="str">
            <v>F</v>
          </cell>
        </row>
        <row r="286">
          <cell r="F286" t="str">
            <v>Estimate</v>
          </cell>
          <cell r="AG286" t="str">
            <v>M</v>
          </cell>
          <cell r="AH286" t="str">
            <v>X</v>
          </cell>
        </row>
        <row r="287">
          <cell r="E287" t="str">
            <v>Selling Price</v>
          </cell>
          <cell r="J287" t="str">
            <v>Rs.</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F287" t="str">
            <v>F</v>
          </cell>
          <cell r="AG287" t="str">
            <v>F</v>
          </cell>
        </row>
        <row r="288">
          <cell r="E288" t="str">
            <v>Closing stock units</v>
          </cell>
          <cell r="J288" t="str">
            <v>u</v>
          </cell>
          <cell r="AF288" t="str">
            <v>E</v>
          </cell>
          <cell r="AG288" t="str">
            <v>E</v>
          </cell>
        </row>
        <row r="289">
          <cell r="E289" t="str">
            <v>Closing Stock Value</v>
          </cell>
          <cell r="AF289" t="str">
            <v>E</v>
          </cell>
          <cell r="AG289" t="str">
            <v>E</v>
          </cell>
        </row>
        <row r="423">
          <cell r="C423">
            <v>8</v>
          </cell>
          <cell r="D423">
            <v>0</v>
          </cell>
          <cell r="J423">
            <v>0</v>
          </cell>
          <cell r="AJ423" t="str">
            <v>D</v>
          </cell>
        </row>
        <row r="424">
          <cell r="E424" t="str">
            <v>Input Units</v>
          </cell>
          <cell r="Q424">
            <v>0</v>
          </cell>
          <cell r="S424">
            <v>0</v>
          </cell>
          <cell r="U424">
            <v>0</v>
          </cell>
          <cell r="W424">
            <v>0</v>
          </cell>
          <cell r="Y424">
            <v>0</v>
          </cell>
          <cell r="AA424">
            <v>0</v>
          </cell>
          <cell r="AC424">
            <v>0</v>
          </cell>
          <cell r="AF424" t="str">
            <v>E</v>
          </cell>
          <cell r="AG424" t="str">
            <v>F</v>
          </cell>
          <cell r="AJ424" t="str">
            <v>D</v>
          </cell>
        </row>
        <row r="425">
          <cell r="F425" t="str">
            <v>% Growth</v>
          </cell>
          <cell r="I425" t="str">
            <v>g</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G425" t="str">
            <v>F</v>
          </cell>
          <cell r="AJ425" t="str">
            <v>D</v>
          </cell>
        </row>
        <row r="426">
          <cell r="F426" t="str">
            <v>% Net Sales</v>
          </cell>
          <cell r="I426" t="str">
            <v>s</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G426" t="str">
            <v>F</v>
          </cell>
          <cell r="AJ426" t="str">
            <v>D</v>
          </cell>
        </row>
        <row r="427">
          <cell r="F427" t="str">
            <v>% Input / Output</v>
          </cell>
          <cell r="AG427" t="str">
            <v>F</v>
          </cell>
          <cell r="AH427" t="str">
            <v>X</v>
          </cell>
          <cell r="AJ427" t="str">
            <v>D</v>
          </cell>
        </row>
        <row r="428">
          <cell r="F428" t="str">
            <v>Estimate</v>
          </cell>
          <cell r="AG428" t="str">
            <v>M</v>
          </cell>
          <cell r="AH428" t="str">
            <v>X</v>
          </cell>
          <cell r="AJ428" t="str">
            <v>D</v>
          </cell>
        </row>
        <row r="429">
          <cell r="A429" t="str">
            <v>RC</v>
          </cell>
          <cell r="E429" t="str">
            <v>Input Cost</v>
          </cell>
          <cell r="Q429">
            <v>0</v>
          </cell>
          <cell r="S429">
            <v>0</v>
          </cell>
          <cell r="U429">
            <v>0</v>
          </cell>
          <cell r="W429">
            <v>0</v>
          </cell>
          <cell r="Y429">
            <v>0</v>
          </cell>
          <cell r="AA429">
            <v>0</v>
          </cell>
          <cell r="AC429">
            <v>0</v>
          </cell>
          <cell r="AF429" t="str">
            <v>E</v>
          </cell>
          <cell r="AG429" t="str">
            <v>F</v>
          </cell>
          <cell r="AJ429" t="str">
            <v>D</v>
          </cell>
        </row>
        <row r="430">
          <cell r="F430" t="str">
            <v>% Growth</v>
          </cell>
          <cell r="I430" t="str">
            <v>g</v>
          </cell>
          <cell r="M430">
            <v>0</v>
          </cell>
          <cell r="N430">
            <v>0</v>
          </cell>
          <cell r="O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G430" t="str">
            <v>F</v>
          </cell>
          <cell r="AJ430" t="str">
            <v>D</v>
          </cell>
        </row>
        <row r="431">
          <cell r="F431" t="str">
            <v>% Net Sales</v>
          </cell>
          <cell r="L431">
            <v>0</v>
          </cell>
          <cell r="M431">
            <v>0</v>
          </cell>
          <cell r="N431">
            <v>0</v>
          </cell>
          <cell r="O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G431" t="str">
            <v>F</v>
          </cell>
          <cell r="AJ431" t="str">
            <v>D</v>
          </cell>
        </row>
        <row r="432">
          <cell r="F432" t="str">
            <v>% Input / Output</v>
          </cell>
          <cell r="AG432" t="str">
            <v>F</v>
          </cell>
          <cell r="AH432" t="str">
            <v>X</v>
          </cell>
          <cell r="AJ432" t="str">
            <v>D</v>
          </cell>
        </row>
        <row r="433">
          <cell r="F433" t="str">
            <v>Estimate</v>
          </cell>
          <cell r="AG433" t="str">
            <v>M</v>
          </cell>
          <cell r="AH433" t="str">
            <v>X</v>
          </cell>
          <cell r="AJ433" t="str">
            <v>D</v>
          </cell>
        </row>
        <row r="434">
          <cell r="E434" t="str">
            <v>Import / Local</v>
          </cell>
          <cell r="J434" t="str">
            <v>L</v>
          </cell>
          <cell r="AF434" t="str">
            <v>E</v>
          </cell>
          <cell r="AG434" t="str">
            <v>E</v>
          </cell>
          <cell r="AJ434" t="str">
            <v>D</v>
          </cell>
        </row>
        <row r="435">
          <cell r="E435" t="str">
            <v xml:space="preserve">Import Duty </v>
          </cell>
          <cell r="J435" t="str">
            <v>%</v>
          </cell>
          <cell r="AF435" t="str">
            <v>E</v>
          </cell>
          <cell r="AG435" t="str">
            <v>E</v>
          </cell>
          <cell r="AJ435" t="str">
            <v>D</v>
          </cell>
        </row>
        <row r="436">
          <cell r="E436" t="str">
            <v>Excise</v>
          </cell>
          <cell r="J436" t="str">
            <v>%</v>
          </cell>
          <cell r="AF436" t="str">
            <v>E</v>
          </cell>
          <cell r="AG436" t="str">
            <v>E</v>
          </cell>
          <cell r="AJ436" t="str">
            <v>D</v>
          </cell>
        </row>
        <row r="437">
          <cell r="AJ437" t="str">
            <v>D</v>
          </cell>
        </row>
        <row r="496">
          <cell r="A496" t="str">
            <v>ME</v>
          </cell>
          <cell r="C496">
            <v>8</v>
          </cell>
          <cell r="D496">
            <v>0</v>
          </cell>
          <cell r="Q496">
            <v>0</v>
          </cell>
          <cell r="S496">
            <v>0</v>
          </cell>
          <cell r="U496">
            <v>0</v>
          </cell>
          <cell r="W496">
            <v>0</v>
          </cell>
          <cell r="Y496">
            <v>0</v>
          </cell>
          <cell r="AA496">
            <v>0</v>
          </cell>
          <cell r="AC496">
            <v>0</v>
          </cell>
          <cell r="AF496" t="str">
            <v>E</v>
          </cell>
          <cell r="AG496" t="str">
            <v>F</v>
          </cell>
          <cell r="AJ496" t="str">
            <v>D</v>
          </cell>
        </row>
        <row r="497">
          <cell r="E497" t="str">
            <v>% Growth</v>
          </cell>
          <cell r="I497" t="str">
            <v>g</v>
          </cell>
          <cell r="K497" t="str">
            <v>*</v>
          </cell>
          <cell r="M497">
            <v>0</v>
          </cell>
          <cell r="N497">
            <v>0</v>
          </cell>
          <cell r="O497">
            <v>0</v>
          </cell>
          <cell r="P497">
            <v>0</v>
          </cell>
          <cell r="R497">
            <v>0</v>
          </cell>
          <cell r="T497">
            <v>0</v>
          </cell>
          <cell r="V497">
            <v>0</v>
          </cell>
          <cell r="X497">
            <v>0</v>
          </cell>
          <cell r="Z497">
            <v>0</v>
          </cell>
          <cell r="AB497">
            <v>0</v>
          </cell>
          <cell r="AD497">
            <v>0</v>
          </cell>
          <cell r="AH497" t="str">
            <v>X</v>
          </cell>
          <cell r="AI497" t="str">
            <v>X</v>
          </cell>
          <cell r="AJ497" t="str">
            <v>D</v>
          </cell>
        </row>
        <row r="498">
          <cell r="E498" t="str">
            <v>% to Net Sales</v>
          </cell>
          <cell r="I498" t="str">
            <v>p</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F498" t="str">
            <v>F</v>
          </cell>
          <cell r="AG498" t="str">
            <v>F</v>
          </cell>
          <cell r="AJ498" t="str">
            <v>D</v>
          </cell>
        </row>
        <row r="499">
          <cell r="E499" t="str">
            <v>Estimate</v>
          </cell>
          <cell r="AG499" t="str">
            <v>M</v>
          </cell>
          <cell r="AH499" t="str">
            <v>X</v>
          </cell>
          <cell r="AJ499" t="str">
            <v>D</v>
          </cell>
        </row>
        <row r="514">
          <cell r="C514">
            <v>8</v>
          </cell>
          <cell r="D514">
            <v>0</v>
          </cell>
          <cell r="AF514" t="str">
            <v>E</v>
          </cell>
          <cell r="AG514" t="str">
            <v>E</v>
          </cell>
          <cell r="AJ514" t="str">
            <v>D</v>
          </cell>
        </row>
        <row r="530">
          <cell r="C530">
            <v>8</v>
          </cell>
          <cell r="D530">
            <v>0</v>
          </cell>
          <cell r="AF530" t="str">
            <v>E</v>
          </cell>
          <cell r="AG530" t="str">
            <v>E</v>
          </cell>
          <cell r="AJ530" t="str">
            <v>D</v>
          </cell>
        </row>
      </sheetData>
      <sheetData sheetId="7" refreshError="1"/>
      <sheetData sheetId="8" refreshError="1"/>
      <sheetData sheetId="9" refreshError="1"/>
      <sheetData sheetId="10" refreshError="1"/>
      <sheetData sheetId="11" refreshError="1"/>
      <sheetData sheetId="12" refreshError="1"/>
      <sheetData sheetId="13" refreshError="1">
        <row r="7">
          <cell r="L7">
            <v>18.646999999999998</v>
          </cell>
        </row>
        <row r="18">
          <cell r="L18">
            <v>3</v>
          </cell>
          <cell r="M18">
            <v>3</v>
          </cell>
          <cell r="N18">
            <v>3</v>
          </cell>
          <cell r="O18">
            <v>3</v>
          </cell>
          <cell r="P18">
            <v>3</v>
          </cell>
          <cell r="Q18">
            <v>3</v>
          </cell>
          <cell r="R18">
            <v>3</v>
          </cell>
          <cell r="S18">
            <v>3</v>
          </cell>
          <cell r="T18">
            <v>3</v>
          </cell>
          <cell r="U18">
            <v>3</v>
          </cell>
          <cell r="V18">
            <v>1</v>
          </cell>
          <cell r="W18">
            <v>1</v>
          </cell>
          <cell r="X18">
            <v>1</v>
          </cell>
          <cell r="Y18">
            <v>1</v>
          </cell>
          <cell r="Z18">
            <v>1</v>
          </cell>
          <cell r="AA18">
            <v>1</v>
          </cell>
          <cell r="AB18">
            <v>1</v>
          </cell>
          <cell r="AC18">
            <v>1</v>
          </cell>
          <cell r="AD18">
            <v>1</v>
          </cell>
        </row>
        <row r="77">
          <cell r="L77">
            <v>0</v>
          </cell>
          <cell r="M77">
            <v>0</v>
          </cell>
          <cell r="N77">
            <v>191.09357522123867</v>
          </cell>
          <cell r="O77">
            <v>222.94173451327381</v>
          </cell>
          <cell r="P77">
            <v>544.68467256637189</v>
          </cell>
          <cell r="Q77">
            <v>431.38405043461518</v>
          </cell>
          <cell r="R77">
            <v>549.07353846153865</v>
          </cell>
          <cell r="S77">
            <v>658.51270329923068</v>
          </cell>
          <cell r="T77">
            <v>618.96099999999967</v>
          </cell>
          <cell r="U77">
            <v>844.83398928117992</v>
          </cell>
          <cell r="V77">
            <v>479.23029646177133</v>
          </cell>
          <cell r="W77">
            <v>778.3146488448541</v>
          </cell>
          <cell r="X77">
            <v>0</v>
          </cell>
          <cell r="Y77">
            <v>939.72050636840311</v>
          </cell>
          <cell r="Z77">
            <v>425.96241480399527</v>
          </cell>
          <cell r="AA77">
            <v>1246.4497356712129</v>
          </cell>
          <cell r="AB77">
            <v>93.140595211866781</v>
          </cell>
          <cell r="AC77">
            <v>1644.2816952438202</v>
          </cell>
          <cell r="AD77">
            <v>15.096766600892243</v>
          </cell>
        </row>
      </sheetData>
      <sheetData sheetId="14" refreshError="1"/>
      <sheetData sheetId="15" refreshError="1">
        <row r="139">
          <cell r="L139">
            <v>0</v>
          </cell>
        </row>
        <row r="257">
          <cell r="L257">
            <v>0</v>
          </cell>
          <cell r="M257">
            <v>0</v>
          </cell>
          <cell r="N257">
            <v>521.47299999999996</v>
          </cell>
          <cell r="O257">
            <v>27.990000000000009</v>
          </cell>
          <cell r="P257">
            <v>-545.09100000000001</v>
          </cell>
          <cell r="Q257">
            <v>-4.3719999999999999</v>
          </cell>
          <cell r="R257">
            <v>-4.3719999999999999</v>
          </cell>
          <cell r="S257">
            <v>0</v>
          </cell>
          <cell r="T257">
            <v>0</v>
          </cell>
          <cell r="U257">
            <v>0</v>
          </cell>
          <cell r="V257">
            <v>0</v>
          </cell>
          <cell r="W257">
            <v>189.65</v>
          </cell>
          <cell r="X257">
            <v>0</v>
          </cell>
          <cell r="Y257">
            <v>0</v>
          </cell>
          <cell r="Z257">
            <v>0</v>
          </cell>
          <cell r="AA257">
            <v>0</v>
          </cell>
          <cell r="AB257">
            <v>0</v>
          </cell>
          <cell r="AC257">
            <v>0</v>
          </cell>
          <cell r="AD257">
            <v>0</v>
          </cell>
        </row>
        <row r="258">
          <cell r="L258">
            <v>0</v>
          </cell>
          <cell r="M258">
            <v>0</v>
          </cell>
          <cell r="N258">
            <v>498.36700000000002</v>
          </cell>
          <cell r="O258">
            <v>-40.025000000000034</v>
          </cell>
          <cell r="P258">
            <v>-245.65799999999999</v>
          </cell>
          <cell r="Q258">
            <v>-20</v>
          </cell>
          <cell r="R258">
            <v>-26.789000000000016</v>
          </cell>
          <cell r="S258">
            <v>0</v>
          </cell>
          <cell r="T258">
            <v>150.262</v>
          </cell>
          <cell r="U258">
            <v>0</v>
          </cell>
          <cell r="V258">
            <v>-140.43799999999999</v>
          </cell>
          <cell r="W258">
            <v>-145.09899999999999</v>
          </cell>
          <cell r="X258">
            <v>-195.71899999999999</v>
          </cell>
          <cell r="Y258">
            <v>0</v>
          </cell>
          <cell r="Z258">
            <v>0</v>
          </cell>
          <cell r="AA258">
            <v>0</v>
          </cell>
          <cell r="AB258">
            <v>0</v>
          </cell>
          <cell r="AC258">
            <v>0</v>
          </cell>
          <cell r="AD258">
            <v>0</v>
          </cell>
        </row>
      </sheetData>
      <sheetData sheetId="16" refreshError="1"/>
      <sheetData sheetId="17" refreshError="1">
        <row r="32">
          <cell r="L32">
            <v>0</v>
          </cell>
        </row>
        <row r="111">
          <cell r="M111">
            <v>0</v>
          </cell>
          <cell r="N111">
            <v>732.9430000000001</v>
          </cell>
          <cell r="O111">
            <v>81.321000000000026</v>
          </cell>
          <cell r="P111">
            <v>129.86000000000013</v>
          </cell>
          <cell r="Q111">
            <v>225.69749999999976</v>
          </cell>
          <cell r="R111">
            <v>118.1239999999998</v>
          </cell>
          <cell r="S111">
            <v>163.7740610000003</v>
          </cell>
          <cell r="T111">
            <v>250.07799999999997</v>
          </cell>
          <cell r="U111">
            <v>43.329312100000152</v>
          </cell>
          <cell r="V111">
            <v>159.97800000000052</v>
          </cell>
          <cell r="W111">
            <v>261.29380699999979</v>
          </cell>
          <cell r="X111">
            <v>102.83017199999972</v>
          </cell>
          <cell r="Y111">
            <v>473.67519900000002</v>
          </cell>
          <cell r="Z111">
            <v>-5.7438280000001214</v>
          </cell>
          <cell r="AA111">
            <v>393.21519899999976</v>
          </cell>
          <cell r="AB111">
            <v>-5.743827999999894</v>
          </cell>
          <cell r="AC111">
            <v>219.63611800000035</v>
          </cell>
          <cell r="AD111">
            <v>-11.487655999999788</v>
          </cell>
        </row>
      </sheetData>
      <sheetData sheetId="18" refreshError="1"/>
      <sheetData sheetId="19" refreshError="1"/>
      <sheetData sheetId="2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file"/>
      <sheetName val="Capital"/>
      <sheetName val="Sales"/>
      <sheetName val="Input"/>
      <sheetName val="Debt"/>
      <sheetName val="Tax"/>
      <sheetName val="CapEx"/>
      <sheetName val="QuanOP"/>
      <sheetName val="Formats"/>
      <sheetName val="Projections"/>
      <sheetName val="Costs"/>
      <sheetName val="Revenues"/>
      <sheetName val="Calc"/>
      <sheetName val="VarName"/>
      <sheetName val="CoSheet"/>
      <sheetName val="Half Yearly"/>
      <sheetName val="WTB - BS-Assets"/>
      <sheetName val="Half_Yearly"/>
      <sheetName val="WTB_-_BS-Assets"/>
      <sheetName val="Project"/>
      <sheetName val="Sheet2"/>
    </sheetNames>
    <sheetDataSet>
      <sheetData sheetId="0" refreshError="1"/>
      <sheetData sheetId="1" refreshError="1"/>
      <sheetData sheetId="2" refreshError="1"/>
      <sheetData sheetId="3" refreshError="1">
        <row r="149">
          <cell r="N149">
            <v>83307</v>
          </cell>
          <cell r="O149">
            <v>73759</v>
          </cell>
          <cell r="P149">
            <v>78294</v>
          </cell>
          <cell r="R149">
            <v>81396</v>
          </cell>
          <cell r="T149">
            <v>78232</v>
          </cell>
          <cell r="V149">
            <v>72493</v>
          </cell>
        </row>
        <row r="152">
          <cell r="N152">
            <v>37653</v>
          </cell>
          <cell r="O152">
            <v>42251</v>
          </cell>
          <cell r="P152">
            <v>46094</v>
          </cell>
          <cell r="Q152">
            <v>0</v>
          </cell>
          <cell r="R152">
            <v>51445</v>
          </cell>
          <cell r="S152">
            <v>0</v>
          </cell>
          <cell r="T152">
            <v>52127</v>
          </cell>
          <cell r="U152">
            <v>0</v>
          </cell>
          <cell r="V152">
            <v>56365</v>
          </cell>
          <cell r="W152">
            <v>0</v>
          </cell>
        </row>
        <row r="153">
          <cell r="L153">
            <v>0</v>
          </cell>
          <cell r="M153">
            <v>0</v>
          </cell>
          <cell r="N153">
            <v>45.19788253087976</v>
          </cell>
          <cell r="O153">
            <v>57.282501118507575</v>
          </cell>
          <cell r="P153">
            <v>58.87296599994891</v>
          </cell>
          <cell r="Q153">
            <v>0</v>
          </cell>
          <cell r="R153">
            <v>63.203351516045018</v>
          </cell>
          <cell r="S153">
            <v>0</v>
          </cell>
          <cell r="T153">
            <v>66.63130176909705</v>
          </cell>
          <cell r="U153">
            <v>0</v>
          </cell>
          <cell r="V153">
            <v>77.752334708178722</v>
          </cell>
          <cell r="W153">
            <v>0</v>
          </cell>
          <cell r="X153">
            <v>0</v>
          </cell>
          <cell r="Y153" t="e">
            <v>#NAME?</v>
          </cell>
        </row>
        <row r="156">
          <cell r="N156">
            <v>50609</v>
          </cell>
          <cell r="O156">
            <v>60972</v>
          </cell>
          <cell r="P156">
            <v>68126</v>
          </cell>
          <cell r="Q156">
            <v>0</v>
          </cell>
          <cell r="R156">
            <v>68137</v>
          </cell>
          <cell r="S156">
            <v>0</v>
          </cell>
          <cell r="T156">
            <v>67753</v>
          </cell>
          <cell r="U156">
            <v>0</v>
          </cell>
          <cell r="V156">
            <v>66145</v>
          </cell>
          <cell r="W156">
            <v>0</v>
          </cell>
        </row>
        <row r="159">
          <cell r="N159">
            <v>33357.199999999997</v>
          </cell>
          <cell r="O159">
            <v>41059.800000000003</v>
          </cell>
          <cell r="P159">
            <v>49270.7</v>
          </cell>
          <cell r="Q159">
            <v>0</v>
          </cell>
          <cell r="R159">
            <v>57778.8</v>
          </cell>
          <cell r="S159">
            <v>0</v>
          </cell>
          <cell r="T159">
            <v>65360.6</v>
          </cell>
          <cell r="U159">
            <v>0</v>
          </cell>
          <cell r="V159">
            <v>69398.7</v>
          </cell>
          <cell r="W159">
            <v>0</v>
          </cell>
        </row>
        <row r="162">
          <cell r="L162">
            <v>0</v>
          </cell>
          <cell r="M162">
            <v>0</v>
          </cell>
          <cell r="N162">
            <v>659115.96751565917</v>
          </cell>
          <cell r="O162">
            <v>673420.58649872069</v>
          </cell>
          <cell r="P162">
            <v>723229.01682177139</v>
          </cell>
          <cell r="Q162">
            <v>0</v>
          </cell>
          <cell r="R162">
            <v>847979.80539207777</v>
          </cell>
          <cell r="S162">
            <v>0</v>
          </cell>
          <cell r="T162">
            <v>964689.38644783257</v>
          </cell>
          <cell r="U162">
            <v>0</v>
          </cell>
          <cell r="V162">
            <v>1049190.4149973544</v>
          </cell>
          <cell r="W162">
            <v>0</v>
          </cell>
          <cell r="X162">
            <v>0</v>
          </cell>
        </row>
        <row r="170">
          <cell r="Q170">
            <v>0</v>
          </cell>
          <cell r="S170">
            <v>0</v>
          </cell>
          <cell r="U170">
            <v>0</v>
          </cell>
          <cell r="W170">
            <v>0</v>
          </cell>
        </row>
        <row r="171">
          <cell r="L171">
            <v>0</v>
          </cell>
          <cell r="M171">
            <v>0</v>
          </cell>
          <cell r="N171">
            <v>0</v>
          </cell>
          <cell r="O171">
            <v>0</v>
          </cell>
          <cell r="P171">
            <v>0</v>
          </cell>
          <cell r="Q171">
            <v>0</v>
          </cell>
          <cell r="R171">
            <v>0</v>
          </cell>
          <cell r="S171">
            <v>0</v>
          </cell>
          <cell r="T171">
            <v>0</v>
          </cell>
          <cell r="U171">
            <v>0</v>
          </cell>
          <cell r="V171">
            <v>0</v>
          </cell>
          <cell r="W171">
            <v>0</v>
          </cell>
          <cell r="X171">
            <v>0</v>
          </cell>
          <cell r="Y171" t="e">
            <v>#NAME?</v>
          </cell>
        </row>
        <row r="174">
          <cell r="N174">
            <v>435469</v>
          </cell>
          <cell r="O174">
            <v>361207</v>
          </cell>
          <cell r="P174">
            <v>263161</v>
          </cell>
          <cell r="Q174">
            <v>0</v>
          </cell>
          <cell r="R174">
            <v>279675</v>
          </cell>
          <cell r="S174">
            <v>0</v>
          </cell>
          <cell r="T174">
            <v>370149</v>
          </cell>
          <cell r="U174">
            <v>0</v>
          </cell>
          <cell r="V174">
            <v>392191</v>
          </cell>
          <cell r="W174">
            <v>0</v>
          </cell>
        </row>
        <row r="177">
          <cell r="N177">
            <v>4939.3999999999996</v>
          </cell>
          <cell r="O177">
            <v>4053</v>
          </cell>
          <cell r="P177">
            <v>2945.4</v>
          </cell>
          <cell r="Q177">
            <v>0</v>
          </cell>
          <cell r="R177">
            <v>3395</v>
          </cell>
          <cell r="S177">
            <v>0</v>
          </cell>
          <cell r="T177">
            <v>4278.6000000000004</v>
          </cell>
          <cell r="U177">
            <v>0</v>
          </cell>
          <cell r="V177">
            <v>4139.7</v>
          </cell>
          <cell r="W177">
            <v>0</v>
          </cell>
        </row>
        <row r="180">
          <cell r="L180">
            <v>0</v>
          </cell>
          <cell r="M180">
            <v>0</v>
          </cell>
          <cell r="N180">
            <v>11342.713258578682</v>
          </cell>
          <cell r="O180">
            <v>11220.712776884169</v>
          </cell>
          <cell r="P180">
            <v>11192.387929822427</v>
          </cell>
          <cell r="Q180">
            <v>0</v>
          </cell>
          <cell r="R180">
            <v>12139.090015196211</v>
          </cell>
          <cell r="S180">
            <v>0</v>
          </cell>
          <cell r="T180">
            <v>11559.128891338354</v>
          </cell>
          <cell r="U180">
            <v>0</v>
          </cell>
          <cell r="V180">
            <v>10555.316159728296</v>
          </cell>
          <cell r="W180">
            <v>0</v>
          </cell>
          <cell r="X180">
            <v>0</v>
          </cell>
        </row>
        <row r="188">
          <cell r="Q188">
            <v>0</v>
          </cell>
          <cell r="S188">
            <v>0</v>
          </cell>
          <cell r="U188">
            <v>0</v>
          </cell>
          <cell r="W188">
            <v>0</v>
          </cell>
        </row>
        <row r="189">
          <cell r="L189">
            <v>0</v>
          </cell>
          <cell r="M189">
            <v>0</v>
          </cell>
          <cell r="N189">
            <v>0</v>
          </cell>
          <cell r="O189">
            <v>0</v>
          </cell>
          <cell r="P189">
            <v>0</v>
          </cell>
          <cell r="Q189">
            <v>0</v>
          </cell>
          <cell r="R189">
            <v>0</v>
          </cell>
          <cell r="S189">
            <v>0</v>
          </cell>
          <cell r="T189">
            <v>0</v>
          </cell>
          <cell r="U189">
            <v>0</v>
          </cell>
          <cell r="V189">
            <v>0</v>
          </cell>
          <cell r="W189">
            <v>0</v>
          </cell>
          <cell r="X189">
            <v>0</v>
          </cell>
          <cell r="Y189" t="e">
            <v>#NAME?</v>
          </cell>
        </row>
        <row r="192">
          <cell r="N192">
            <v>15872</v>
          </cell>
          <cell r="O192">
            <v>3776</v>
          </cell>
          <cell r="P192">
            <v>2219</v>
          </cell>
          <cell r="Q192">
            <v>0</v>
          </cell>
          <cell r="R192">
            <v>1230</v>
          </cell>
          <cell r="S192">
            <v>0</v>
          </cell>
          <cell r="T192">
            <v>1370</v>
          </cell>
          <cell r="U192">
            <v>0</v>
          </cell>
          <cell r="V192">
            <v>1702</v>
          </cell>
          <cell r="W192">
            <v>0</v>
          </cell>
        </row>
        <row r="195">
          <cell r="N195">
            <v>2562.3000000000002</v>
          </cell>
          <cell r="O195">
            <v>1045.2</v>
          </cell>
          <cell r="P195">
            <v>824.1</v>
          </cell>
          <cell r="Q195">
            <v>0</v>
          </cell>
          <cell r="R195">
            <v>631.29999999999995</v>
          </cell>
          <cell r="S195">
            <v>0</v>
          </cell>
          <cell r="T195">
            <v>701</v>
          </cell>
          <cell r="U195">
            <v>0</v>
          </cell>
          <cell r="V195">
            <v>821</v>
          </cell>
          <cell r="W195">
            <v>0</v>
          </cell>
        </row>
        <row r="198">
          <cell r="L198">
            <v>0</v>
          </cell>
          <cell r="M198">
            <v>0</v>
          </cell>
          <cell r="N198">
            <v>161435.2318548387</v>
          </cell>
          <cell r="O198">
            <v>276800.84745762713</v>
          </cell>
          <cell r="P198">
            <v>371383.50608382153</v>
          </cell>
          <cell r="Q198">
            <v>0</v>
          </cell>
          <cell r="R198">
            <v>513252.03252032521</v>
          </cell>
          <cell r="S198">
            <v>0</v>
          </cell>
          <cell r="T198">
            <v>511678.83211678831</v>
          </cell>
          <cell r="U198">
            <v>0</v>
          </cell>
          <cell r="V198">
            <v>482373.67802585196</v>
          </cell>
          <cell r="W198">
            <v>0</v>
          </cell>
          <cell r="X198">
            <v>0</v>
          </cell>
        </row>
        <row r="203">
          <cell r="N203">
            <v>33000</v>
          </cell>
          <cell r="O203">
            <v>33000</v>
          </cell>
          <cell r="P203">
            <v>33000</v>
          </cell>
          <cell r="R203">
            <v>33000</v>
          </cell>
          <cell r="T203">
            <v>33000</v>
          </cell>
          <cell r="V203">
            <v>33000</v>
          </cell>
        </row>
        <row r="206">
          <cell r="N206">
            <v>18680</v>
          </cell>
          <cell r="O206">
            <v>22575</v>
          </cell>
          <cell r="P206">
            <v>16159</v>
          </cell>
          <cell r="Q206">
            <v>0</v>
          </cell>
          <cell r="R206">
            <v>17701</v>
          </cell>
          <cell r="S206">
            <v>0</v>
          </cell>
          <cell r="T206">
            <v>17347</v>
          </cell>
          <cell r="U206">
            <v>0</v>
          </cell>
          <cell r="V206">
            <v>18841</v>
          </cell>
          <cell r="W206">
            <v>0</v>
          </cell>
        </row>
        <row r="207">
          <cell r="L207">
            <v>0</v>
          </cell>
          <cell r="M207">
            <v>0</v>
          </cell>
          <cell r="N207">
            <v>56.606060606060609</v>
          </cell>
          <cell r="O207">
            <v>68.409090909090907</v>
          </cell>
          <cell r="P207">
            <v>48.966666666666669</v>
          </cell>
          <cell r="Q207">
            <v>0</v>
          </cell>
          <cell r="R207">
            <v>53.639393939393941</v>
          </cell>
          <cell r="S207">
            <v>0</v>
          </cell>
          <cell r="T207">
            <v>52.56666666666667</v>
          </cell>
          <cell r="U207">
            <v>0</v>
          </cell>
          <cell r="V207">
            <v>57.093939393939394</v>
          </cell>
          <cell r="W207">
            <v>0</v>
          </cell>
          <cell r="X207">
            <v>0</v>
          </cell>
          <cell r="Y207" t="e">
            <v>#NAME?</v>
          </cell>
        </row>
        <row r="210">
          <cell r="N210">
            <v>16238</v>
          </cell>
          <cell r="O210">
            <v>19432</v>
          </cell>
          <cell r="P210">
            <v>13342</v>
          </cell>
          <cell r="Q210">
            <v>0</v>
          </cell>
          <cell r="R210">
            <v>14905</v>
          </cell>
          <cell r="S210">
            <v>0</v>
          </cell>
          <cell r="T210">
            <v>15116</v>
          </cell>
          <cell r="U210">
            <v>0</v>
          </cell>
          <cell r="V210">
            <v>16355</v>
          </cell>
          <cell r="W210">
            <v>0</v>
          </cell>
        </row>
        <row r="213">
          <cell r="N213">
            <v>825.5</v>
          </cell>
          <cell r="O213">
            <v>1169</v>
          </cell>
          <cell r="P213">
            <v>877</v>
          </cell>
          <cell r="Q213">
            <v>0</v>
          </cell>
          <cell r="R213">
            <v>920.2</v>
          </cell>
          <cell r="S213">
            <v>0</v>
          </cell>
          <cell r="T213">
            <v>880.5</v>
          </cell>
          <cell r="U213">
            <v>0</v>
          </cell>
          <cell r="V213">
            <v>1002.7</v>
          </cell>
          <cell r="W213">
            <v>0</v>
          </cell>
        </row>
        <row r="216">
          <cell r="L216">
            <v>0</v>
          </cell>
          <cell r="M216">
            <v>0</v>
          </cell>
          <cell r="N216">
            <v>50837.541569158762</v>
          </cell>
          <cell r="O216">
            <v>60158.501440922191</v>
          </cell>
          <cell r="P216">
            <v>65732.27402188578</v>
          </cell>
          <cell r="Q216">
            <v>0</v>
          </cell>
          <cell r="R216">
            <v>61737.671922173766</v>
          </cell>
          <cell r="S216">
            <v>0</v>
          </cell>
          <cell r="T216">
            <v>58249.536914527656</v>
          </cell>
          <cell r="U216">
            <v>0</v>
          </cell>
          <cell r="V216">
            <v>61308.468358300212</v>
          </cell>
          <cell r="W216">
            <v>0</v>
          </cell>
          <cell r="X216">
            <v>0</v>
          </cell>
        </row>
        <row r="224">
          <cell r="Q224">
            <v>0</v>
          </cell>
          <cell r="S224">
            <v>0</v>
          </cell>
          <cell r="U224">
            <v>0</v>
          </cell>
          <cell r="W224">
            <v>0</v>
          </cell>
        </row>
        <row r="225">
          <cell r="L225">
            <v>0</v>
          </cell>
          <cell r="M225">
            <v>0</v>
          </cell>
          <cell r="N225">
            <v>0</v>
          </cell>
          <cell r="O225">
            <v>0</v>
          </cell>
          <cell r="P225">
            <v>0</v>
          </cell>
          <cell r="Q225">
            <v>0</v>
          </cell>
          <cell r="R225">
            <v>0</v>
          </cell>
          <cell r="S225">
            <v>0</v>
          </cell>
          <cell r="T225">
            <v>0</v>
          </cell>
          <cell r="U225">
            <v>0</v>
          </cell>
          <cell r="V225">
            <v>0</v>
          </cell>
          <cell r="W225">
            <v>0</v>
          </cell>
          <cell r="X225">
            <v>0</v>
          </cell>
          <cell r="Y225" t="e">
            <v>#NAME?</v>
          </cell>
        </row>
        <row r="228">
          <cell r="N228">
            <v>4753</v>
          </cell>
          <cell r="O228">
            <v>3986</v>
          </cell>
          <cell r="P228">
            <v>3388</v>
          </cell>
          <cell r="Q228">
            <v>0</v>
          </cell>
          <cell r="R228">
            <v>4670</v>
          </cell>
          <cell r="S228">
            <v>0</v>
          </cell>
          <cell r="T228">
            <v>6275</v>
          </cell>
          <cell r="U228">
            <v>0</v>
          </cell>
          <cell r="V228">
            <v>6757</v>
          </cell>
          <cell r="W228">
            <v>0</v>
          </cell>
        </row>
        <row r="231">
          <cell r="N231">
            <v>463.8</v>
          </cell>
          <cell r="O231">
            <v>451.1</v>
          </cell>
          <cell r="P231">
            <v>416.5</v>
          </cell>
          <cell r="Q231">
            <v>0</v>
          </cell>
          <cell r="R231">
            <v>434.1</v>
          </cell>
          <cell r="S231">
            <v>0</v>
          </cell>
          <cell r="T231">
            <v>642.1</v>
          </cell>
          <cell r="U231">
            <v>0</v>
          </cell>
          <cell r="V231">
            <v>613.70000000000005</v>
          </cell>
          <cell r="W231">
            <v>0</v>
          </cell>
        </row>
        <row r="234">
          <cell r="L234">
            <v>0</v>
          </cell>
          <cell r="M234">
            <v>0</v>
          </cell>
          <cell r="N234">
            <v>97580.475489164732</v>
          </cell>
          <cell r="O234">
            <v>113171.09884596086</v>
          </cell>
          <cell r="P234">
            <v>122933.88429752066</v>
          </cell>
          <cell r="Q234">
            <v>0</v>
          </cell>
          <cell r="R234">
            <v>92955.032119914351</v>
          </cell>
          <cell r="S234">
            <v>0</v>
          </cell>
          <cell r="T234">
            <v>102326.69322709163</v>
          </cell>
          <cell r="U234">
            <v>0</v>
          </cell>
          <cell r="V234">
            <v>90824.330324108334</v>
          </cell>
          <cell r="W234">
            <v>0</v>
          </cell>
          <cell r="X234">
            <v>0</v>
          </cell>
        </row>
        <row r="242">
          <cell r="Q242">
            <v>0</v>
          </cell>
          <cell r="S242">
            <v>0</v>
          </cell>
          <cell r="U242">
            <v>0</v>
          </cell>
          <cell r="W242">
            <v>0</v>
          </cell>
        </row>
        <row r="243">
          <cell r="L243">
            <v>0</v>
          </cell>
          <cell r="M243">
            <v>0</v>
          </cell>
          <cell r="N243">
            <v>0</v>
          </cell>
          <cell r="O243">
            <v>0</v>
          </cell>
          <cell r="P243">
            <v>0</v>
          </cell>
          <cell r="Q243">
            <v>0</v>
          </cell>
          <cell r="R243">
            <v>0</v>
          </cell>
          <cell r="S243">
            <v>0</v>
          </cell>
          <cell r="T243">
            <v>0</v>
          </cell>
          <cell r="U243">
            <v>0</v>
          </cell>
          <cell r="V243">
            <v>0</v>
          </cell>
          <cell r="W243">
            <v>0</v>
          </cell>
          <cell r="X243">
            <v>0</v>
          </cell>
          <cell r="Y243" t="e">
            <v>#NAME?</v>
          </cell>
        </row>
        <row r="246">
          <cell r="N246">
            <v>39865</v>
          </cell>
          <cell r="O246">
            <v>34261</v>
          </cell>
          <cell r="P246">
            <v>35619</v>
          </cell>
          <cell r="Q246">
            <v>0</v>
          </cell>
          <cell r="R246">
            <v>38774</v>
          </cell>
          <cell r="S246">
            <v>0</v>
          </cell>
          <cell r="T246">
            <v>23943</v>
          </cell>
          <cell r="U246">
            <v>0</v>
          </cell>
          <cell r="V246">
            <v>24135</v>
          </cell>
          <cell r="W246">
            <v>0</v>
          </cell>
        </row>
        <row r="249">
          <cell r="N249">
            <v>2007.4</v>
          </cell>
          <cell r="O249">
            <v>1922.2</v>
          </cell>
          <cell r="P249">
            <v>2691.8999999999996</v>
          </cell>
          <cell r="Q249">
            <v>0</v>
          </cell>
          <cell r="R249">
            <v>3351.8999999999996</v>
          </cell>
          <cell r="S249">
            <v>0</v>
          </cell>
          <cell r="T249">
            <v>2460.1</v>
          </cell>
          <cell r="U249">
            <v>0</v>
          </cell>
          <cell r="V249">
            <v>2321.4</v>
          </cell>
          <cell r="W249">
            <v>0</v>
          </cell>
        </row>
        <row r="252">
          <cell r="L252">
            <v>0</v>
          </cell>
          <cell r="M252">
            <v>0</v>
          </cell>
          <cell r="N252">
            <v>50354.947949328984</v>
          </cell>
          <cell r="O252">
            <v>56104.608738799216</v>
          </cell>
          <cell r="P252">
            <v>75574.833656194707</v>
          </cell>
          <cell r="Q252">
            <v>0</v>
          </cell>
          <cell r="R252">
            <v>86447.103729303126</v>
          </cell>
          <cell r="S252">
            <v>0</v>
          </cell>
          <cell r="T252">
            <v>102748.19362652967</v>
          </cell>
          <cell r="U252">
            <v>0</v>
          </cell>
          <cell r="V252">
            <v>96183.965195773766</v>
          </cell>
          <cell r="W252">
            <v>0</v>
          </cell>
          <cell r="X252">
            <v>0</v>
          </cell>
        </row>
        <row r="260">
          <cell r="Q260">
            <v>0</v>
          </cell>
          <cell r="S260">
            <v>0</v>
          </cell>
          <cell r="U260">
            <v>0</v>
          </cell>
          <cell r="W260">
            <v>0</v>
          </cell>
        </row>
        <row r="261">
          <cell r="L261">
            <v>0</v>
          </cell>
          <cell r="M261">
            <v>0</v>
          </cell>
          <cell r="N261">
            <v>0</v>
          </cell>
          <cell r="O261">
            <v>0</v>
          </cell>
          <cell r="P261">
            <v>0</v>
          </cell>
          <cell r="Q261">
            <v>0</v>
          </cell>
          <cell r="R261">
            <v>0</v>
          </cell>
          <cell r="S261">
            <v>0</v>
          </cell>
          <cell r="T261">
            <v>0</v>
          </cell>
          <cell r="U261">
            <v>0</v>
          </cell>
          <cell r="V261">
            <v>0</v>
          </cell>
          <cell r="W261">
            <v>0</v>
          </cell>
          <cell r="X261">
            <v>0</v>
          </cell>
          <cell r="Y261" t="e">
            <v>#NAME?</v>
          </cell>
        </row>
        <row r="264">
          <cell r="Q264">
            <v>0</v>
          </cell>
          <cell r="S264">
            <v>0</v>
          </cell>
          <cell r="U264">
            <v>0</v>
          </cell>
          <cell r="W264">
            <v>0</v>
          </cell>
        </row>
        <row r="267">
          <cell r="N267">
            <v>1138.2</v>
          </cell>
          <cell r="O267">
            <v>1311.4</v>
          </cell>
          <cell r="P267">
            <v>1520</v>
          </cell>
          <cell r="Q267">
            <v>0</v>
          </cell>
          <cell r="R267">
            <v>1748.7</v>
          </cell>
          <cell r="S267">
            <v>0</v>
          </cell>
          <cell r="T267">
            <v>1437.5</v>
          </cell>
          <cell r="U267">
            <v>0</v>
          </cell>
          <cell r="V267">
            <v>1209</v>
          </cell>
          <cell r="W267">
            <v>0</v>
          </cell>
        </row>
        <row r="270">
          <cell r="L270">
            <v>0</v>
          </cell>
          <cell r="M270">
            <v>0</v>
          </cell>
          <cell r="N270">
            <v>0</v>
          </cell>
          <cell r="O270">
            <v>0</v>
          </cell>
          <cell r="P270">
            <v>0</v>
          </cell>
          <cell r="Q270">
            <v>0</v>
          </cell>
          <cell r="R270">
            <v>0</v>
          </cell>
          <cell r="S270">
            <v>0</v>
          </cell>
          <cell r="T270">
            <v>0</v>
          </cell>
          <cell r="U270">
            <v>0</v>
          </cell>
          <cell r="V270">
            <v>0</v>
          </cell>
          <cell r="W270">
            <v>0</v>
          </cell>
          <cell r="X270">
            <v>0</v>
          </cell>
        </row>
        <row r="278">
          <cell r="Q278">
            <v>0</v>
          </cell>
          <cell r="S278">
            <v>0</v>
          </cell>
          <cell r="U278">
            <v>0</v>
          </cell>
          <cell r="W278">
            <v>0</v>
          </cell>
        </row>
        <row r="279">
          <cell r="L279">
            <v>0</v>
          </cell>
          <cell r="M279">
            <v>0</v>
          </cell>
          <cell r="N279">
            <v>0</v>
          </cell>
          <cell r="O279">
            <v>0</v>
          </cell>
          <cell r="P279">
            <v>0</v>
          </cell>
          <cell r="Q279">
            <v>0</v>
          </cell>
          <cell r="R279">
            <v>0</v>
          </cell>
          <cell r="S279">
            <v>0</v>
          </cell>
          <cell r="T279">
            <v>0</v>
          </cell>
          <cell r="U279">
            <v>0</v>
          </cell>
          <cell r="V279">
            <v>0</v>
          </cell>
          <cell r="W279">
            <v>0</v>
          </cell>
          <cell r="X279">
            <v>0</v>
          </cell>
          <cell r="Y279" t="e">
            <v>#NAME?</v>
          </cell>
        </row>
        <row r="282">
          <cell r="Q282">
            <v>0</v>
          </cell>
          <cell r="S282">
            <v>0</v>
          </cell>
          <cell r="U282">
            <v>0</v>
          </cell>
          <cell r="W282">
            <v>0</v>
          </cell>
        </row>
        <row r="285">
          <cell r="Q285">
            <v>0</v>
          </cell>
          <cell r="S285">
            <v>0</v>
          </cell>
          <cell r="U285">
            <v>0</v>
          </cell>
          <cell r="W285">
            <v>0</v>
          </cell>
        </row>
        <row r="288">
          <cell r="L288">
            <v>0</v>
          </cell>
          <cell r="M288">
            <v>0</v>
          </cell>
          <cell r="N288">
            <v>0</v>
          </cell>
          <cell r="O288">
            <v>0</v>
          </cell>
          <cell r="P288">
            <v>0</v>
          </cell>
          <cell r="Q288">
            <v>0</v>
          </cell>
          <cell r="R288">
            <v>0</v>
          </cell>
          <cell r="S288">
            <v>0</v>
          </cell>
          <cell r="T288">
            <v>0</v>
          </cell>
          <cell r="U288">
            <v>0</v>
          </cell>
          <cell r="V288">
            <v>0</v>
          </cell>
          <cell r="W288">
            <v>0</v>
          </cell>
          <cell r="X288">
            <v>0</v>
          </cell>
        </row>
      </sheetData>
      <sheetData sheetId="4" refreshError="1">
        <row r="46">
          <cell r="D46">
            <v>31</v>
          </cell>
          <cell r="F46">
            <v>0</v>
          </cell>
          <cell r="M46">
            <v>0</v>
          </cell>
          <cell r="N46">
            <v>0</v>
          </cell>
          <cell r="O46">
            <v>0</v>
          </cell>
          <cell r="P46">
            <v>0</v>
          </cell>
          <cell r="Q46">
            <v>0</v>
          </cell>
          <cell r="R46">
            <v>0</v>
          </cell>
          <cell r="S46">
            <v>0</v>
          </cell>
          <cell r="T46">
            <v>0</v>
          </cell>
          <cell r="U46">
            <v>0</v>
          </cell>
          <cell r="V46">
            <v>0</v>
          </cell>
          <cell r="W46">
            <v>0</v>
          </cell>
          <cell r="X46">
            <v>0</v>
          </cell>
          <cell r="Z46" t="str">
            <v>S</v>
          </cell>
          <cell r="AA46" t="str">
            <v>F</v>
          </cell>
          <cell r="AD46" t="str">
            <v>D</v>
          </cell>
        </row>
        <row r="57">
          <cell r="D57">
            <v>8</v>
          </cell>
          <cell r="F57">
            <v>0</v>
          </cell>
          <cell r="M57">
            <v>0</v>
          </cell>
          <cell r="N57">
            <v>0</v>
          </cell>
          <cell r="O57">
            <v>0</v>
          </cell>
          <cell r="P57">
            <v>0</v>
          </cell>
          <cell r="Q57">
            <v>0</v>
          </cell>
          <cell r="R57">
            <v>0</v>
          </cell>
          <cell r="S57">
            <v>0</v>
          </cell>
          <cell r="T57">
            <v>0</v>
          </cell>
          <cell r="U57">
            <v>0</v>
          </cell>
          <cell r="V57">
            <v>0</v>
          </cell>
          <cell r="W57">
            <v>0</v>
          </cell>
          <cell r="X57">
            <v>0</v>
          </cell>
          <cell r="Z57" t="str">
            <v>S</v>
          </cell>
          <cell r="AA57" t="str">
            <v>F</v>
          </cell>
          <cell r="AD57" t="str">
            <v>D</v>
          </cell>
        </row>
        <row r="92">
          <cell r="D92">
            <v>31</v>
          </cell>
          <cell r="F92">
            <v>0</v>
          </cell>
          <cell r="L92">
            <v>0</v>
          </cell>
          <cell r="M92">
            <v>0</v>
          </cell>
          <cell r="N92">
            <v>0</v>
          </cell>
          <cell r="O92">
            <v>0</v>
          </cell>
          <cell r="P92">
            <v>0</v>
          </cell>
          <cell r="R92">
            <v>0</v>
          </cell>
          <cell r="T92">
            <v>0</v>
          </cell>
          <cell r="V92">
            <v>0</v>
          </cell>
          <cell r="X92">
            <v>0</v>
          </cell>
          <cell r="Z92" t="str">
            <v>F</v>
          </cell>
          <cell r="AA92" t="str">
            <v>E</v>
          </cell>
          <cell r="AD92" t="str">
            <v>D</v>
          </cell>
        </row>
        <row r="103">
          <cell r="D103">
            <v>8</v>
          </cell>
          <cell r="F103">
            <v>0</v>
          </cell>
          <cell r="L103">
            <v>0</v>
          </cell>
          <cell r="M103">
            <v>0</v>
          </cell>
          <cell r="N103">
            <v>0</v>
          </cell>
          <cell r="O103">
            <v>0</v>
          </cell>
          <cell r="P103">
            <v>0</v>
          </cell>
          <cell r="R103">
            <v>0</v>
          </cell>
          <cell r="T103">
            <v>0</v>
          </cell>
          <cell r="V103">
            <v>0</v>
          </cell>
          <cell r="X103">
            <v>0</v>
          </cell>
          <cell r="Z103" t="str">
            <v>F</v>
          </cell>
          <cell r="AA103" t="str">
            <v>E</v>
          </cell>
          <cell r="AD103" t="str">
            <v>D</v>
          </cell>
        </row>
        <row r="138">
          <cell r="D138">
            <v>31</v>
          </cell>
          <cell r="F138">
            <v>0</v>
          </cell>
          <cell r="Q138">
            <v>0</v>
          </cell>
          <cell r="S138">
            <v>0</v>
          </cell>
          <cell r="U138">
            <v>0</v>
          </cell>
          <cell r="W138">
            <v>0</v>
          </cell>
          <cell r="Z138" t="str">
            <v>E</v>
          </cell>
          <cell r="AA138" t="str">
            <v>F</v>
          </cell>
          <cell r="AD138" t="str">
            <v>D</v>
          </cell>
        </row>
        <row r="149">
          <cell r="D149">
            <v>8</v>
          </cell>
          <cell r="F149">
            <v>0</v>
          </cell>
          <cell r="Q149">
            <v>0</v>
          </cell>
          <cell r="S149">
            <v>0</v>
          </cell>
          <cell r="U149">
            <v>0</v>
          </cell>
          <cell r="W149">
            <v>0</v>
          </cell>
          <cell r="Z149" t="str">
            <v>E</v>
          </cell>
          <cell r="AA149" t="str">
            <v>F</v>
          </cell>
          <cell r="AD149" t="str">
            <v>D</v>
          </cell>
        </row>
        <row r="187">
          <cell r="D187">
            <v>31</v>
          </cell>
          <cell r="F187">
            <v>0</v>
          </cell>
          <cell r="L187">
            <v>0</v>
          </cell>
          <cell r="M187">
            <v>0</v>
          </cell>
          <cell r="N187">
            <v>0</v>
          </cell>
          <cell r="O187">
            <v>0</v>
          </cell>
          <cell r="P187">
            <v>0</v>
          </cell>
          <cell r="Q187">
            <v>0</v>
          </cell>
          <cell r="R187">
            <v>0</v>
          </cell>
          <cell r="S187">
            <v>0</v>
          </cell>
          <cell r="T187">
            <v>0</v>
          </cell>
          <cell r="U187">
            <v>0</v>
          </cell>
          <cell r="V187">
            <v>0</v>
          </cell>
          <cell r="W187">
            <v>0</v>
          </cell>
          <cell r="X187">
            <v>0</v>
          </cell>
          <cell r="Z187" t="str">
            <v>E</v>
          </cell>
          <cell r="AA187" t="str">
            <v>E</v>
          </cell>
          <cell r="AD187" t="str">
            <v>D</v>
          </cell>
        </row>
        <row r="197">
          <cell r="D197">
            <v>8</v>
          </cell>
          <cell r="F197">
            <v>0</v>
          </cell>
          <cell r="Z197" t="str">
            <v>E</v>
          </cell>
          <cell r="AA197" t="str">
            <v>E</v>
          </cell>
          <cell r="AD197" t="str">
            <v>D</v>
          </cell>
        </row>
        <row r="231">
          <cell r="D231">
            <v>31</v>
          </cell>
          <cell r="F231">
            <v>0</v>
          </cell>
          <cell r="L231">
            <v>0</v>
          </cell>
          <cell r="M231">
            <v>0</v>
          </cell>
          <cell r="N231">
            <v>0</v>
          </cell>
          <cell r="O231">
            <v>0</v>
          </cell>
          <cell r="P231">
            <v>0</v>
          </cell>
          <cell r="Q231">
            <v>0</v>
          </cell>
          <cell r="R231">
            <v>0</v>
          </cell>
          <cell r="S231">
            <v>0</v>
          </cell>
          <cell r="T231">
            <v>0</v>
          </cell>
          <cell r="U231">
            <v>0</v>
          </cell>
          <cell r="V231">
            <v>0</v>
          </cell>
          <cell r="W231">
            <v>0</v>
          </cell>
          <cell r="X231">
            <v>0</v>
          </cell>
          <cell r="Z231" t="str">
            <v>F</v>
          </cell>
          <cell r="AA231" t="str">
            <v>F</v>
          </cell>
          <cell r="AD231" t="str">
            <v>D</v>
          </cell>
        </row>
        <row r="242">
          <cell r="D242">
            <v>8</v>
          </cell>
          <cell r="F242">
            <v>0</v>
          </cell>
          <cell r="L242">
            <v>0</v>
          </cell>
          <cell r="M242">
            <v>0</v>
          </cell>
          <cell r="N242">
            <v>0</v>
          </cell>
          <cell r="O242">
            <v>0</v>
          </cell>
          <cell r="P242">
            <v>0</v>
          </cell>
          <cell r="Q242">
            <v>0</v>
          </cell>
          <cell r="R242">
            <v>0</v>
          </cell>
          <cell r="S242">
            <v>0</v>
          </cell>
          <cell r="T242">
            <v>0</v>
          </cell>
          <cell r="U242">
            <v>0</v>
          </cell>
          <cell r="V242">
            <v>0</v>
          </cell>
          <cell r="W242">
            <v>0</v>
          </cell>
          <cell r="X242">
            <v>0</v>
          </cell>
          <cell r="Z242" t="str">
            <v>F</v>
          </cell>
          <cell r="AA242" t="str">
            <v>F</v>
          </cell>
          <cell r="AD242" t="str">
            <v>D</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D - IS"/>
      <sheetName val="2.F - BS"/>
      <sheetName val="2.E - IS Addbacks"/>
      <sheetName val="Index"/>
      <sheetName val="1-Summary"/>
      <sheetName val="2-DCF"/>
      <sheetName val="2.A Sensitivity GGM"/>
      <sheetName val="2.A Sensitivity Exit Mult"/>
      <sheetName val="2.B-WACC"/>
      <sheetName val="2.B-WACC CAPM"/>
      <sheetName val="2.C Assumptions"/>
      <sheetName val="2.G - CF"/>
      <sheetName val="2. H - Schedules"/>
      <sheetName val="2.I - NWC"/>
      <sheetName val="3-Comp Value"/>
      <sheetName val="3.A Multiples"/>
      <sheetName val="3.B Descript"/>
      <sheetName val="3.C Comp IS"/>
      <sheetName val="3.D Comp BS"/>
      <sheetName val="3.E Ratios"/>
      <sheetName val="3.F Com.Size"/>
      <sheetName val="3.G Hist. Ratios"/>
      <sheetName val="4-Trans Value"/>
      <sheetName val="4.A-Transactions"/>
      <sheetName val="Pitch Chart 1"/>
      <sheetName val="Pitch Chart 2"/>
      <sheetName val="Pitch Chart 3"/>
      <sheetName val="Pitch Chart 4"/>
      <sheetName val="Stock Performance"/>
      <sheetName val="Bar Chart 1"/>
      <sheetName val="Bar Chart 2"/>
      <sheetName val="Bar Chart 3"/>
      <sheetName val="DCF Buildup"/>
      <sheetName val="Input - Comps"/>
      <sheetName val="2.H - TTM"/>
      <sheetName val="4.B-MA Download"/>
      <sheetName val="5-Non-dilutive"/>
      <sheetName val="Discount years"/>
      <sheetName val="Projected C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áfico1"/>
      <sheetName val="15d"/>
      <sheetName val="1m"/>
      <sheetName val="3m"/>
      <sheetName val="6m"/>
      <sheetName val="1a"/>
      <sheetName val="actual"/>
      <sheetName val="DES.Gas"/>
    </sheetNames>
    <sheetDataSet>
      <sheetData sheetId="0" refreshError="1"/>
      <sheetData sheetId="1" refreshError="1">
        <row r="6">
          <cell r="B6">
            <v>37081</v>
          </cell>
          <cell r="F6">
            <v>37081</v>
          </cell>
        </row>
      </sheetData>
      <sheetData sheetId="2" refreshError="1">
        <row r="6">
          <cell r="B6">
            <v>37067</v>
          </cell>
          <cell r="F6">
            <v>37067</v>
          </cell>
        </row>
      </sheetData>
      <sheetData sheetId="3" refreshError="1"/>
      <sheetData sheetId="4" refreshError="1"/>
      <sheetData sheetId="5" refreshError="1"/>
      <sheetData sheetId="6" refreshError="1">
        <row r="6">
          <cell r="B6">
            <v>37097</v>
          </cell>
          <cell r="F6">
            <v>37097</v>
          </cell>
        </row>
      </sheetData>
      <sheetData sheetId="7"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Corrupt SSCI"/>
      <sheetName val="Monthly Ship+Prod"/>
      <sheetName val="Perform"/>
      <sheetName val="_Control"/>
      <sheetName val="Data"/>
      <sheetName val="PM (F)"/>
      <sheetName val="Input"/>
      <sheetName val="Debt"/>
      <sheetName val="Profile"/>
      <sheetName val="QuanOP"/>
      <sheetName val="Control"/>
      <sheetName val="FX Rates"/>
      <sheetName val="FX_Rates"/>
      <sheetName val="SUMMARY"/>
      <sheetName val="Input-Function"/>
      <sheetName val="LEGEN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ckup data"/>
      <sheetName val="Download"/>
    </sheetNames>
    <sheetDataSet>
      <sheetData sheetId="0" refreshError="1"/>
      <sheetData sheetId="1"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ckup data"/>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wnload Sheet"/>
      <sheetName val="Graph"/>
      <sheetName val="Sales"/>
    </sheetNames>
    <sheetDataSet>
      <sheetData sheetId="0" refreshError="1"/>
      <sheetData sheetId="1" refreshError="1"/>
      <sheetData sheetId="2"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nge"/>
      <sheetName val="PublicCompValue"/>
      <sheetName val="M&amp;ACompValue"/>
      <sheetName val="PPR"/>
      <sheetName val="stock and options"/>
      <sheetName val="Breakup"/>
      <sheetName val="Dilution"/>
      <sheetName val="Model"/>
      <sheetName val="Sum proj"/>
      <sheetName val="USM overview"/>
      <sheetName val="TDS overview"/>
      <sheetName val="Aerial overview"/>
      <sheetName val="Proforma"/>
      <sheetName val="CSCCincSKR"/>
      <sheetName val="LBO"/>
      <sheetName val="office"/>
      <sheetName val="Lab"/>
      <sheetName val="Material&amp;equipm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VERSION CONTROL"/>
      <sheetName val="QUICK START"/>
      <sheetName val="SCENARIO INPUTS"/>
      <sheetName val="TIME"/>
      <sheetName val="DEBT INPUTS"/>
      <sheetName val="DEBT WORKINGS"/>
      <sheetName val="ESCALATION"/>
      <sheetName val="RPI CONVERSIONS"/>
      <sheetName val="NON TOTEX Y &amp; INCENTIVE CALCS"/>
      <sheetName val="TOTEX ALLOWED CAPITALISATION"/>
      <sheetName val="TOTEX CALCS"/>
      <sheetName val="UNDER OVER PERFORMANCE CAP"/>
      <sheetName val="ALLOWED NET RAV&amp;PCR1 SLOW ADJ"/>
      <sheetName val="DEPN CALCS &amp; ACTUAL NET RAV"/>
      <sheetName val="RORE AND WACC CALCS"/>
      <sheetName val="PASS THROUGH COSTS ADJUSTMENT"/>
      <sheetName val="FORMULA INCOME"/>
      <sheetName val="FINANCIAL STATEMENTS CALCS"/>
      <sheetName val="REGULATORY FINANCE PERFORMANCE"/>
      <sheetName val="PROJECT BOARD"/>
      <sheetName val="BUSINESS PLAN OUTPUT"/>
      <sheetName val="GRAPHS"/>
      <sheetName val="FINANCIAL STATEMENTS REAL"/>
      <sheetName val="FINANCIAL STATEMENTS NOMINAL"/>
      <sheetName val="FINANCEABILITY TEST"/>
      <sheetName val="RATINGS STATEMENTS CALCS"/>
      <sheetName val="RATINGS STATEMENT REAL"/>
      <sheetName val="RATINGS STATEMENT NOMINAL"/>
      <sheetName val="ratings freeze"/>
      <sheetName val="PROVISIONAL BUS PLAN SCENARIOS"/>
      <sheetName val="Budget"/>
      <sheetName val="Diff to Budget"/>
      <sheetName val="READY RECKONER Correct Av RAV"/>
      <sheetName val="Financing Outperformance"/>
      <sheetName val="BP INCOME"/>
      <sheetName val="BP Formula Income"/>
      <sheetName val="BP CASHFLOW"/>
      <sheetName val="BP Balance Sheet v2"/>
      <sheetName val="BP RORE and RAV"/>
      <sheetName val="MASTER INPUT"/>
      <sheetName val="RAV"/>
      <sheetName val="NEW-RIIO INPUT (STRAT MODEL)"/>
      <sheetName val="NEW RIIO INPUT_REG (SCOT-SOUTH)"/>
      <sheetName val="VALUATION"/>
      <sheetName val="Maybe Needed - Mike"/>
      <sheetName val="Uncertainty Costs and Reopener"/>
      <sheetName val="Uncertain Costs Model Interface"/>
      <sheetName val="Maybe Needed - Rob..."/>
      <sheetName val="Assumed Not Needed..."/>
    </sheetNames>
    <sheetDataSet>
      <sheetData sheetId="0"/>
      <sheetData sheetId="1"/>
      <sheetData sheetId="2"/>
      <sheetData sheetId="3">
        <row r="80">
          <cell r="E80" t="str">
            <v>2009/10</v>
          </cell>
        </row>
        <row r="1045">
          <cell r="E1045" t="str">
            <v>2009/10</v>
          </cell>
          <cell r="F1045">
            <v>4.4486512068149402E-2</v>
          </cell>
        </row>
        <row r="1046">
          <cell r="E1046" t="str">
            <v>2010/11</v>
          </cell>
          <cell r="F1046">
            <v>5.3466243769823299E-2</v>
          </cell>
        </row>
        <row r="1047">
          <cell r="E1047" t="str">
            <v>2011/12</v>
          </cell>
          <cell r="F1047">
            <v>3.5698924731182802E-2</v>
          </cell>
        </row>
        <row r="1048">
          <cell r="E1048" t="str">
            <v>2012/13</v>
          </cell>
          <cell r="F1048">
            <v>2.9600000000000098E-2</v>
          </cell>
        </row>
        <row r="1049">
          <cell r="E1049" t="str">
            <v>2013/14</v>
          </cell>
          <cell r="F1049">
            <v>2.6499999999999999E-2</v>
          </cell>
        </row>
        <row r="1050">
          <cell r="E1050" t="str">
            <v>2014/15</v>
          </cell>
          <cell r="F1050">
            <v>0.03</v>
          </cell>
        </row>
        <row r="1051">
          <cell r="E1051" t="str">
            <v>2015/16</v>
          </cell>
          <cell r="F1051">
            <v>2.9999999999999898E-2</v>
          </cell>
        </row>
        <row r="1052">
          <cell r="E1052" t="str">
            <v>2016/17</v>
          </cell>
          <cell r="F1052">
            <v>3.00000000000001E-2</v>
          </cell>
        </row>
        <row r="1053">
          <cell r="E1053" t="str">
            <v>2017/18</v>
          </cell>
          <cell r="F1053">
            <v>3.00000000000001E-2</v>
          </cell>
        </row>
        <row r="1054">
          <cell r="E1054" t="str">
            <v>2018/19</v>
          </cell>
          <cell r="F1054">
            <v>0.03</v>
          </cell>
        </row>
        <row r="1055">
          <cell r="E1055" t="str">
            <v>2019/20</v>
          </cell>
          <cell r="F1055">
            <v>0.03</v>
          </cell>
        </row>
        <row r="1056">
          <cell r="E1056" t="str">
            <v>2020/21</v>
          </cell>
          <cell r="F1056">
            <v>0.03</v>
          </cell>
        </row>
        <row r="1057">
          <cell r="E1057" t="str">
            <v>2021/22</v>
          </cell>
          <cell r="F1057">
            <v>0.03</v>
          </cell>
        </row>
        <row r="1058">
          <cell r="E1058" t="str">
            <v>2022/23</v>
          </cell>
          <cell r="F1058">
            <v>0.03</v>
          </cell>
        </row>
        <row r="1059">
          <cell r="E1059" t="str">
            <v>2023/24</v>
          </cell>
          <cell r="F1059">
            <v>0.03</v>
          </cell>
        </row>
        <row r="1060">
          <cell r="E1060" t="str">
            <v>2024/25</v>
          </cell>
          <cell r="F1060">
            <v>3.00000000000001E-2</v>
          </cell>
        </row>
        <row r="1061">
          <cell r="E1061" t="str">
            <v>2025/26</v>
          </cell>
          <cell r="F1061">
            <v>3.00000000000001E-2</v>
          </cell>
        </row>
        <row r="1062">
          <cell r="E1062" t="str">
            <v>2026/27</v>
          </cell>
          <cell r="F1062">
            <v>0.03</v>
          </cell>
        </row>
        <row r="1063">
          <cell r="E1063" t="str">
            <v>2027/28</v>
          </cell>
          <cell r="F1063">
            <v>0.03</v>
          </cell>
        </row>
        <row r="1064">
          <cell r="E1064" t="str">
            <v>2028/29</v>
          </cell>
          <cell r="F1064">
            <v>0.03</v>
          </cell>
        </row>
        <row r="1199">
          <cell r="E1199" t="str">
            <v>2009/10</v>
          </cell>
          <cell r="F1199">
            <v>1.02341757477394</v>
          </cell>
        </row>
        <row r="1200">
          <cell r="E1200" t="str">
            <v>2010/11</v>
          </cell>
          <cell r="F1200">
            <v>1.0781358683051201</v>
          </cell>
        </row>
        <row r="1201">
          <cell r="E1201" t="str">
            <v>2011/12</v>
          </cell>
          <cell r="F1201">
            <v>1.11662415951774</v>
          </cell>
        </row>
        <row r="1202">
          <cell r="E1202" t="str">
            <v>2012/13</v>
          </cell>
          <cell r="F1202">
            <v>1.14967623463946</v>
          </cell>
        </row>
        <row r="1203">
          <cell r="E1203" t="str">
            <v>2013/14</v>
          </cell>
          <cell r="F1203">
            <v>1.1801426548574101</v>
          </cell>
        </row>
        <row r="1204">
          <cell r="E1204" t="str">
            <v>2014/15</v>
          </cell>
          <cell r="F1204">
            <v>1.21554693450313</v>
          </cell>
        </row>
        <row r="1205">
          <cell r="E1205" t="str">
            <v>2015/16</v>
          </cell>
          <cell r="F1205">
            <v>1.2520133425382201</v>
          </cell>
        </row>
        <row r="1206">
          <cell r="E1206" t="str">
            <v>2016/17</v>
          </cell>
          <cell r="F1206">
            <v>1.2895737428143701</v>
          </cell>
        </row>
        <row r="1207">
          <cell r="E1207" t="str">
            <v>2017/18</v>
          </cell>
          <cell r="F1207">
            <v>1.3282609550988</v>
          </cell>
        </row>
        <row r="1208">
          <cell r="E1208" t="str">
            <v>2018/19</v>
          </cell>
          <cell r="F1208">
            <v>1.36810878375177</v>
          </cell>
        </row>
        <row r="1209">
          <cell r="E1209" t="str">
            <v>2019/20</v>
          </cell>
          <cell r="F1209">
            <v>1.40915204726432</v>
          </cell>
        </row>
        <row r="1210">
          <cell r="E1210" t="str">
            <v>2020/21</v>
          </cell>
          <cell r="F1210">
            <v>1.45142660868225</v>
          </cell>
        </row>
        <row r="1211">
          <cell r="E1211" t="str">
            <v>2021/22</v>
          </cell>
          <cell r="F1211">
            <v>1.49496940694272</v>
          </cell>
        </row>
        <row r="1212">
          <cell r="E1212" t="str">
            <v>2022/23</v>
          </cell>
          <cell r="F1212">
            <v>1.5398184891510001</v>
          </cell>
        </row>
        <row r="1213">
          <cell r="E1213" t="str">
            <v>2023/24</v>
          </cell>
          <cell r="F1213">
            <v>1.58601304382553</v>
          </cell>
        </row>
        <row r="1214">
          <cell r="E1214" t="str">
            <v>2024/25</v>
          </cell>
          <cell r="F1214">
            <v>1.6335934351402901</v>
          </cell>
        </row>
        <row r="1215">
          <cell r="E1215" t="str">
            <v>2025/26</v>
          </cell>
          <cell r="F1215">
            <v>1.6826012381944999</v>
          </cell>
        </row>
        <row r="1216">
          <cell r="E1216" t="str">
            <v>2026/27</v>
          </cell>
          <cell r="F1216">
            <v>1.7330792753403399</v>
          </cell>
        </row>
        <row r="1217">
          <cell r="E1217" t="str">
            <v>2027/28</v>
          </cell>
          <cell r="F1217">
            <v>1.78507165360055</v>
          </cell>
        </row>
        <row r="1218">
          <cell r="E1218" t="str">
            <v>2028/29</v>
          </cell>
          <cell r="F1218">
            <v>1.83862380320856</v>
          </cell>
        </row>
      </sheetData>
      <sheetData sheetId="4"/>
      <sheetData sheetId="5">
        <row r="61">
          <cell r="A61" t="str">
            <v>2009/10</v>
          </cell>
        </row>
      </sheetData>
      <sheetData sheetId="6"/>
      <sheetData sheetId="7"/>
      <sheetData sheetId="8"/>
      <sheetData sheetId="9"/>
      <sheetData sheetId="10"/>
      <sheetData sheetId="11">
        <row r="259">
          <cell r="J259" t="str">
            <v>2009/10</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HH Inc &amp; Aff"/>
      <sheetName val="Infl and ERs"/>
      <sheetName val="Supply cost w_o"/>
      <sheetName val="Cost Alt I"/>
      <sheetName val="SO CP Fin"/>
      <sheetName val="SO RC Fin"/>
      <sheetName val="SO TCP Fin"/>
      <sheetName val="SO Econ"/>
      <sheetName val="Demand"/>
      <sheetName val="Model"/>
      <sheetName val="Real chart"/>
      <sheetName val="Required Tariff"/>
      <sheetName val="Chart Tariffs"/>
      <sheetName val="KB Cash flow"/>
      <sheetName val="Bill"/>
      <sheetName val="P&amp;L"/>
      <sheetName val="S&amp;A"/>
      <sheetName val="Debt Service"/>
      <sheetName val="Cost Alt 2"/>
      <sheetName val="Cost Alt 3"/>
      <sheetName val="Cost Alt 4"/>
    </sheetNames>
    <sheetDataSet>
      <sheetData sheetId="0"/>
      <sheetData sheetId="1"/>
      <sheetData sheetId="2"/>
      <sheetData sheetId="3"/>
      <sheetData sheetId="4"/>
      <sheetData sheetId="5"/>
      <sheetData sheetId="6"/>
      <sheetData sheetId="7"/>
      <sheetData sheetId="8"/>
      <sheetData sheetId="9" refreshError="1"/>
      <sheetData sheetId="10"/>
      <sheetData sheetId="11" refreshError="1"/>
      <sheetData sheetId="12"/>
      <sheetData sheetId="13" refreshError="1"/>
      <sheetData sheetId="14"/>
      <sheetData sheetId="15"/>
      <sheetData sheetId="16"/>
      <sheetData sheetId="17"/>
      <sheetData sheetId="18"/>
      <sheetData sheetId="19"/>
      <sheetData sheetId="20"/>
      <sheetData sheetId="2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3 (2)"/>
      <sheetName val="download"/>
      <sheetName val="170810-lease tax"/>
      <sheetName val="Sheet3 _2_"/>
      <sheetName val="유통망계획"/>
      <sheetName val="CV"/>
      <sheetName val="ES(Kor)"/>
      <sheetName val="JCF"/>
      <sheetName val="Multiple output"/>
      <sheetName val="sheet6"/>
      <sheetName val="Sheet3_(2)"/>
      <sheetName val="Sheet3__2_"/>
      <sheetName val="TIll_Q_sal"/>
      <sheetName val="tiller"/>
      <sheetName val="Calculation (2)"/>
      <sheetName val="analysis"/>
      <sheetName val="Set"/>
      <sheetName val="BBEuros"/>
      <sheetName val="QoQ Forecast"/>
      <sheetName val="Income Statements"/>
      <sheetName val="DEPRE"/>
      <sheetName val="InvoiceList"/>
      <sheetName val="Income &amp; Occupancy Customer"/>
      <sheetName val="ABP inputs"/>
      <sheetName val="Synergy Sales Budget"/>
      <sheetName val="Project Budget Worksheet"/>
      <sheetName val="F1a-Pile"/>
      <sheetName val="Builtup Area"/>
      <sheetName val="INDIGINEOUS ITEMS "/>
      <sheetName val="fco"/>
      <sheetName val="Headings"/>
      <sheetName val="RCC,Ret. Wall"/>
      <sheetName val="BOQ T4B"/>
      <sheetName val="Summary"/>
      <sheetName val="노무비"/>
      <sheetName val="Formulas"/>
      <sheetName val="Input"/>
      <sheetName val="Main Sheet (MTD)"/>
      <sheetName val="Consl Daily Report"/>
      <sheetName val="Acc_10_5"/>
      <sheetName val="Preside"/>
      <sheetName val="balance sheet"/>
      <sheetName val="Global Assm."/>
      <sheetName val="Inputs"/>
      <sheetName val="Sheet2"/>
      <sheetName val="van khuon"/>
      <sheetName val="Names"/>
      <sheetName val="Introduction"/>
      <sheetName val="IDC macro"/>
      <sheetName val="SALE"/>
      <sheetName val="Aladdin Macro1"/>
      <sheetName val="BalSht"/>
      <sheetName val="Acc_10.5"/>
      <sheetName val="Assumptions"/>
      <sheetName val="Occ"/>
      <sheetName val="Demand"/>
      <sheetName val="Ref"/>
      <sheetName val="LISTS"/>
      <sheetName val="EBITDA"/>
      <sheetName val="Income_Statements"/>
      <sheetName val="QoQ_Forecast"/>
      <sheetName val="Portfolio Summary"/>
      <sheetName val="Depreciation"/>
      <sheetName val="Summary Excise"/>
      <sheetName val="BS"/>
      <sheetName val="Other BS Sch 5-9"/>
      <sheetName val="Excess Calc"/>
      <sheetName val="Grouping Master"/>
      <sheetName val="Current Bill MB ref"/>
      <sheetName val="Meas.-Hotel Part"/>
      <sheetName val="Material "/>
      <sheetName val="Labour &amp; Plant"/>
      <sheetName val="Lead"/>
      <sheetName val="Main-Material"/>
      <sheetName val="Sheet1"/>
      <sheetName val="GBW"/>
      <sheetName val="Design"/>
      <sheetName val="BOQ"/>
      <sheetName val=" B3"/>
      <sheetName val=" B1"/>
      <sheetName val="beam-reinft-IIInd floor"/>
      <sheetName val="Approved MTD Proj #'s"/>
      <sheetName val="MN T.B."/>
      <sheetName val="CFForecast detail"/>
      <sheetName val="Site Dev BOQ"/>
      <sheetName val="Break up Sheet"/>
      <sheetName val="Load Details-220kV"/>
      <sheetName val="CapitalOutlay"/>
      <sheetName val="Assum"/>
      <sheetName val="Block A - BOQ"/>
      <sheetName val="March Analysts"/>
      <sheetName val="Company"/>
      <sheetName val="compu"/>
      <sheetName val="P &amp; L"/>
      <sheetName val="PLAN_FEB97"/>
      <sheetName val="Fin Sum"/>
      <sheetName val="02022005"/>
      <sheetName val="16022005"/>
      <sheetName val="05012005"/>
      <sheetName val="19012005"/>
      <sheetName val="02032005"/>
      <sheetName val="16032005"/>
      <sheetName val="30032005"/>
      <sheetName val="QoQ In Lakhs"/>
      <sheetName val="Main workings"/>
      <sheetName val="GENERAL2"/>
      <sheetName val="F"/>
      <sheetName val="EXHIBIT&quot; T&quot;"/>
      <sheetName val="Turnover"/>
      <sheetName val="SCH-E-1"/>
      <sheetName val="BIPR"/>
      <sheetName val="BPCA"/>
      <sheetName val="BBRS"/>
      <sheetName val="KPM DT"/>
      <sheetName val="Factor_Sheet"/>
      <sheetName val="q-details"/>
      <sheetName val="M-2 Adjusted"/>
      <sheetName val="Vind-BtB"/>
      <sheetName val="Rollup Summary"/>
      <sheetName val="strand"/>
      <sheetName val="ABP_inputs"/>
      <sheetName val="Synergy_Sales_Budget"/>
      <sheetName val="Project_Budget_Worksheet"/>
      <sheetName val="Income_&amp;_Occupancy_Customer"/>
      <sheetName val="RCC,Ret__Wall"/>
      <sheetName val="Calculation_(2)"/>
      <sheetName val="Multiple_output"/>
      <sheetName val="Builtup_Area"/>
      <sheetName val="BOQ_T4B"/>
      <sheetName val="INDIGINEOUS_ITEMS_"/>
      <sheetName val="Material_"/>
      <sheetName val="Labour_&amp;_Plant"/>
      <sheetName val="Approved_MTD_Proj_#'s"/>
      <sheetName val="_B3"/>
      <sheetName val="_B1"/>
      <sheetName val="beam-reinft-IIInd_floor"/>
      <sheetName val="Aladdin_Macro1"/>
      <sheetName val="Global_Assm_"/>
      <sheetName val="MN_T_B_"/>
      <sheetName val="CFForecast_detail"/>
      <sheetName val="Site_Dev_BOQ"/>
      <sheetName val="Break_up_Sheet"/>
      <sheetName val="Load_Details-220kV"/>
      <sheetName val="Block_A_-_BOQ"/>
      <sheetName val="Sheet3_(2)1"/>
      <sheetName val="ABP_inputs1"/>
      <sheetName val="Synergy_Sales_Budget1"/>
      <sheetName val="Project_Budget_Worksheet1"/>
      <sheetName val="QoQ_Forecast1"/>
      <sheetName val="Income_Statements1"/>
      <sheetName val="Sheet3__2_1"/>
      <sheetName val="Income_&amp;_Occupancy_Customer1"/>
      <sheetName val="RCC,Ret__Wall1"/>
      <sheetName val="Calculation_(2)1"/>
      <sheetName val="Multiple_output1"/>
      <sheetName val="Builtup_Area1"/>
      <sheetName val="BOQ_T4B1"/>
      <sheetName val="INDIGINEOUS_ITEMS_1"/>
      <sheetName val="Material_1"/>
      <sheetName val="Labour_&amp;_Plant1"/>
      <sheetName val="Approved_MTD_Proj_#'s1"/>
      <sheetName val="_B31"/>
      <sheetName val="_B11"/>
      <sheetName val="beam-reinft-IIInd_floor1"/>
      <sheetName val="Aladdin_Macro11"/>
      <sheetName val="Acc_10_51"/>
      <sheetName val="Global_Assm_1"/>
      <sheetName val="MN_T_B_1"/>
      <sheetName val="CFForecast_detail1"/>
      <sheetName val="Site_Dev_BOQ1"/>
      <sheetName val="Break_up_Sheet1"/>
      <sheetName val="Load_Details-220kV1"/>
      <sheetName val="Block_A_-_BOQ1"/>
      <sheetName val="Sheet3_(2)2"/>
      <sheetName val="ABP_inputs2"/>
      <sheetName val="Synergy_Sales_Budget2"/>
      <sheetName val="Project_Budget_Worksheet2"/>
      <sheetName val="QoQ_Forecast2"/>
      <sheetName val="Income_Statements2"/>
      <sheetName val="Sheet3__2_2"/>
      <sheetName val="Income_&amp;_Occupancy_Customer2"/>
      <sheetName val="RCC,Ret__Wall2"/>
      <sheetName val="Calculation_(2)2"/>
      <sheetName val="Multiple_output2"/>
      <sheetName val="Builtup_Area2"/>
      <sheetName val="BOQ_T4B2"/>
      <sheetName val="INDIGINEOUS_ITEMS_2"/>
      <sheetName val="Material_2"/>
      <sheetName val="Labour_&amp;_Plant2"/>
      <sheetName val="Approved_MTD_Proj_#'s2"/>
      <sheetName val="_B32"/>
      <sheetName val="_B12"/>
      <sheetName val="beam-reinft-IIInd_floor2"/>
      <sheetName val="Aladdin_Macro12"/>
      <sheetName val="Acc_10_52"/>
      <sheetName val="Global_Assm_2"/>
      <sheetName val="MN_T_B_2"/>
      <sheetName val="CFForecast_detail2"/>
      <sheetName val="Site_Dev_BOQ2"/>
      <sheetName val="Break_up_Sheet2"/>
      <sheetName val="Load_Details-220kV2"/>
      <sheetName val="Block_A_-_BOQ2"/>
      <sheetName val="CABLE DATA"/>
      <sheetName val="1st flr"/>
      <sheetName val="final abstract"/>
      <sheetName val="Rate analysis"/>
      <sheetName val="02"/>
      <sheetName val="03"/>
      <sheetName val="04"/>
      <sheetName val="01"/>
      <sheetName val="Civil Boq"/>
      <sheetName val="Sheet3_(2)3"/>
      <sheetName val="ABP_inputs3"/>
      <sheetName val="Synergy_Sales_Budget3"/>
      <sheetName val="Project_Budget_Worksheet3"/>
      <sheetName val="QoQ_Forecast3"/>
      <sheetName val="Income_Statements3"/>
      <sheetName val="Sheet3__2_3"/>
      <sheetName val="Income_&amp;_Occupancy_Customer3"/>
      <sheetName val="RCC,Ret__Wall3"/>
      <sheetName val="Calculation_(2)3"/>
      <sheetName val="Multiple_output3"/>
      <sheetName val="Builtup_Area3"/>
      <sheetName val="BOQ_T4B3"/>
      <sheetName val="INDIGINEOUS_ITEMS_3"/>
      <sheetName val="Material_3"/>
      <sheetName val="Labour_&amp;_Plant3"/>
      <sheetName val="Approved_MTD_Proj_#'s3"/>
      <sheetName val="_B33"/>
      <sheetName val="_B13"/>
      <sheetName val="beam-reinft-IIInd_floor3"/>
      <sheetName val="Aladdin_Macro13"/>
      <sheetName val="Acc_10_53"/>
      <sheetName val="Global_Assm_3"/>
      <sheetName val="MN_T_B_3"/>
      <sheetName val="CFForecast_detail3"/>
      <sheetName val="Site_Dev_BOQ3"/>
      <sheetName val="Break_up_Sheet3"/>
      <sheetName val="Load_Details-220kV3"/>
      <sheetName val="Block_A_-_BOQ3"/>
      <sheetName val="Sheet3_(2)4"/>
      <sheetName val="ABP_inputs4"/>
      <sheetName val="Synergy_Sales_Budget4"/>
      <sheetName val="Project_Budget_Worksheet4"/>
      <sheetName val="QoQ_Forecast4"/>
      <sheetName val="Income_Statements4"/>
      <sheetName val="Sheet3__2_4"/>
      <sheetName val="Income_&amp;_Occupancy_Customer4"/>
      <sheetName val="RCC,Ret__Wall4"/>
      <sheetName val="Calculation_(2)4"/>
      <sheetName val="Multiple_output4"/>
      <sheetName val="Builtup_Area4"/>
      <sheetName val="BOQ_T4B4"/>
      <sheetName val="INDIGINEOUS_ITEMS_4"/>
      <sheetName val="Material_4"/>
      <sheetName val="Labour_&amp;_Plant4"/>
      <sheetName val="Approved_MTD_Proj_#'s4"/>
      <sheetName val="_B34"/>
      <sheetName val="_B14"/>
      <sheetName val="beam-reinft-IIInd_floor4"/>
      <sheetName val="Aladdin_Macro14"/>
      <sheetName val="Acc_10_54"/>
      <sheetName val="Global_Assm_4"/>
      <sheetName val="MN_T_B_4"/>
      <sheetName val="CFForecast_detail4"/>
      <sheetName val="Site_Dev_BOQ4"/>
      <sheetName val="Break_up_Sheet4"/>
      <sheetName val="Load_Details-220kV4"/>
      <sheetName val="Block_A_-_BOQ4"/>
      <sheetName val="International"/>
      <sheetName val="Internet"/>
      <sheetName val="MIS - kINR"/>
      <sheetName val="Sheet3_(2)5"/>
      <sheetName val="Sheet3__2_5"/>
      <sheetName val="Calculation_(2)5"/>
      <sheetName val="Multiple_output5"/>
      <sheetName val="170810-lease_tax"/>
      <sheetName val="QoQ_Forecast5"/>
      <sheetName val="Income_Statements5"/>
      <sheetName val="Income_&amp;_Occupancy_Customer5"/>
      <sheetName val="ABP_inputs5"/>
      <sheetName val="Synergy_Sales_Budget5"/>
      <sheetName val="Project_Budget_Worksheet5"/>
      <sheetName val="INDIGINEOUS_ITEMS_5"/>
      <sheetName val="Builtup_Area5"/>
      <sheetName val="RCC,Ret__Wall5"/>
      <sheetName val="BOQ_T4B5"/>
      <sheetName val="Material_5"/>
      <sheetName val="Labour_&amp;_Plant5"/>
      <sheetName val="_B35"/>
      <sheetName val="_B15"/>
      <sheetName val="CFForecast_detail5"/>
      <sheetName val="Site_Dev_BOQ5"/>
      <sheetName val="beam-reinft-IIInd_floor5"/>
      <sheetName val="Global_Assm_5"/>
      <sheetName val="Main_Sheet_(MTD)"/>
      <sheetName val="Consl_Daily_Report"/>
      <sheetName val="balance_sheet"/>
      <sheetName val="van_khuon"/>
      <sheetName val="IDC_macro"/>
      <sheetName val="Aladdin_Macro15"/>
      <sheetName val="Acc_10_55"/>
      <sheetName val="Portfolio_Summary"/>
      <sheetName val="MIS_-_kINR"/>
      <sheetName val="Break_up_Sheet5"/>
      <sheetName val="Approved_MTD_Proj_#'s5"/>
      <sheetName val="MN_T_B_5"/>
      <sheetName val="Load_Details-220kV5"/>
      <sheetName val="Block_A_-_BOQ5"/>
      <sheetName val="CABLE_DATA"/>
      <sheetName val="1st_flr"/>
      <sheetName val="final_abstract"/>
      <sheetName val="Rate_analysis"/>
      <sheetName val="Rollup_Summary"/>
      <sheetName val="Civil_Boq"/>
      <sheetName val="Master Price List"/>
      <sheetName val="reference"/>
      <sheetName val="new_data"/>
      <sheetName val="earnmodl"/>
      <sheetName val="Dom Cell (IS)"/>
      <sheetName val="sept-plan"/>
      <sheetName val="classes"/>
      <sheetName val="IT Block"/>
      <sheetName val="Location CODE"/>
      <sheetName val="Location TYPE"/>
      <sheetName val="sub class"/>
      <sheetName val=" sub Loc "/>
      <sheetName val=" Acc. Sched."/>
      <sheetName val="LBO"/>
      <sheetName val="CAP"/>
      <sheetName val="ANN.K"/>
      <sheetName val="?????"/>
      <sheetName val="TH"/>
      <sheetName val="AOP13"/>
      <sheetName val="Capital Structure"/>
      <sheetName val="IO"/>
      <sheetName val="Budget Summary"/>
      <sheetName val="GROUPING"/>
      <sheetName val="Recon"/>
      <sheetName val="IMPORT T12"/>
      <sheetName val="EDS  Bestshore Migration"/>
      <sheetName val="NewCo"/>
      <sheetName val="TB_FOR_MIS"/>
      <sheetName val="Area"/>
      <sheetName val="TB FOR MIS"/>
      <sheetName val="INPUT SHEET"/>
      <sheetName val="Summ"/>
      <sheetName val="Fossil_DCF"/>
      <sheetName val="SOPMA DD"/>
      <sheetName val="03 (2)"/>
      <sheetName val="WIng F(Typical)"/>
      <sheetName val="Rates"/>
      <sheetName val="Index"/>
      <sheetName val="Balance Sheet "/>
      <sheetName val="MAIN_MENU"/>
      <sheetName val="CSCCincSKR"/>
      <sheetName val="concrete"/>
      <sheetName val="RNT"/>
      <sheetName val="Combi"/>
      <sheetName val="OpRes"/>
      <sheetName val="master"/>
      <sheetName val="Hot"/>
      <sheetName val="Mico"/>
      <sheetName val="ITEM  STUDY (2)"/>
      <sheetName val="EXPENSES"/>
      <sheetName val="TDS Certificate-Format"/>
      <sheetName val="EVA1"/>
      <sheetName val="Felix Street Summary"/>
      <sheetName val="Newspapers"/>
      <sheetName val="AccDil"/>
      <sheetName val="FA"/>
      <sheetName val="Currency"/>
      <sheetName val="PERHW"/>
      <sheetName val="Loss 3004"/>
      <sheetName val="Reconciliation of GL &amp; FAR"/>
      <sheetName val="HELP"/>
      <sheetName val="BS-2005"/>
      <sheetName val="exec summ"/>
      <sheetName val="Ins Erection"/>
      <sheetName val="Pay_Sep06"/>
      <sheetName val="AOR"/>
      <sheetName val="MASTER_RATE ANALYSIS"/>
      <sheetName val="Valuation - block 2"/>
      <sheetName val=""/>
      <sheetName val="ras"/>
      <sheetName val="FlashMgtMo"/>
      <sheetName val="FlashMgtYTD"/>
      <sheetName val="YTD"/>
      <sheetName val="Current_Bill_MB_ref"/>
      <sheetName val="Meas_-Hotel_Part"/>
      <sheetName val="Fin_Sum"/>
      <sheetName val="RES-PLANNING"/>
      <sheetName val="Cost_any"/>
      <sheetName val="10. &amp; 11. Rate Code &amp; BQ"/>
      <sheetName val="FITZ MORT 94"/>
      <sheetName val="PLGroupings"/>
      <sheetName val="Results"/>
      <sheetName val="Assumption"/>
      <sheetName val="Costs"/>
      <sheetName val="Hardware"/>
      <sheetName val="Power &amp; Fuel (S)"/>
      <sheetName val="Licences"/>
      <sheetName val="Macro1"/>
      <sheetName val="Settings"/>
      <sheetName val="Redelvery provision changed"/>
      <sheetName val="Sch5TO10"/>
      <sheetName val="macroDat"/>
      <sheetName val="Customize Your Invoice"/>
      <sheetName val="Code"/>
      <sheetName val="vb 9&amp;10"/>
      <sheetName val="Base Assumptions"/>
      <sheetName val="CASHFLOWS"/>
      <sheetName val="Boiler&amp;TG"/>
      <sheetName val="Tyre1"/>
      <sheetName val="Auto"/>
      <sheetName val="Sale Charts"/>
      <sheetName val="EXIS-COMBINED"/>
      <sheetName val="9. Package split - Cost "/>
      <sheetName val="269T(final)"/>
      <sheetName val="form26"/>
      <sheetName val="F29B"/>
      <sheetName val="Dep"/>
      <sheetName val="Params"/>
      <sheetName val="horizontal"/>
      <sheetName val="Fill this out first..."/>
      <sheetName val="Expansion"/>
      <sheetName val="Phasing"/>
      <sheetName val="97-98"/>
      <sheetName val="TB"/>
      <sheetName val="LBO Financials"/>
      <sheetName val="IMPORT_T12"/>
      <sheetName val="KPM_DT"/>
      <sheetName val="Task"/>
      <sheetName val="SODA02"/>
      <sheetName val="FY2001-02"/>
      <sheetName val="CARO"/>
      <sheetName val="CashFlow"/>
      <sheetName val="Training Deposits coding"/>
      <sheetName val="OpTrack"/>
      <sheetName val="drop-dwn list"/>
      <sheetName val="tngst1"/>
      <sheetName val="cash_flow"/>
      <sheetName val="sales_value"/>
      <sheetName val="colaw_dep"/>
      <sheetName val="freight"/>
      <sheetName val="gm"/>
      <sheetName val="interest"/>
      <sheetName val="jb_cost"/>
      <sheetName val="c_flow_%"/>
      <sheetName val="consum_cost"/>
      <sheetName val="Tender Summary"/>
      <sheetName val="RA"/>
      <sheetName val="Bill 1-BOQ-Civil Works"/>
      <sheetName val="Legal Risk Analysis"/>
      <sheetName val="#REF"/>
      <sheetName val="Data"/>
      <sheetName val="Related party - P&amp;L"/>
      <sheetName val="Contribution"/>
      <sheetName val="Rx"/>
      <sheetName val="Base data Security Procedures"/>
      <sheetName val="PRECAST lightconc-II"/>
      <sheetName val="Standalone"/>
      <sheetName val="IO LIST"/>
      <sheetName val="RATE LIST (2)"/>
      <sheetName val="Sheet3"/>
      <sheetName val="Portfolio_Summary1"/>
      <sheetName val="Current_Bill_MB_ref1"/>
      <sheetName val="Meas_-Hotel_Part1"/>
      <sheetName val="Open Items-311208"/>
      <sheetName val="Cash Flow Working"/>
      <sheetName val="DET0900"/>
      <sheetName val="Theatre mgmt cont"/>
      <sheetName val="Architectural Summary"/>
      <sheetName val="Variables_x"/>
      <sheetName val="Variables"/>
      <sheetName val="Publicbuilding"/>
      <sheetName val="Non-Factory"/>
      <sheetName val="extra work elec bill "/>
      <sheetName val="Sensitivity"/>
      <sheetName val="Beam at Ground flr lvl(Steel)"/>
      <sheetName val="AREAS"/>
      <sheetName val="sumary"/>
      <sheetName val="ES"/>
      <sheetName val="Commercial Research"/>
      <sheetName val="Trial Balance"/>
      <sheetName val="GenAssump"/>
      <sheetName val="Goldberg Portfolio Combined"/>
      <sheetName val="Intaccrual"/>
      <sheetName val="SBU"/>
      <sheetName val="Menu"/>
      <sheetName val="Operating Statistics"/>
      <sheetName val="A-Mum"/>
      <sheetName val="Notes-pivot1 "/>
      <sheetName val="Leasing Commision"/>
      <sheetName val="Master list"/>
      <sheetName val="Labour List"/>
      <sheetName val="Material List"/>
      <sheetName val="Labor abs-NMR"/>
      <sheetName val="1st -vpd"/>
      <sheetName val="conc-foot-gradeslab"/>
      <sheetName val="Material List "/>
      <sheetName val="SCHEDULE"/>
      <sheetName val="Database"/>
      <sheetName val="schedule nos"/>
      <sheetName val="WT-LIST"/>
      <sheetName val="Material"/>
      <sheetName val="BKCSTOCKVAL"/>
      <sheetName val="MAHSTOCKVAL"/>
      <sheetName val="Checks"/>
      <sheetName val="FA Schedule Dec 07"/>
      <sheetName val="P.R. TAXES"/>
      <sheetName val="BILLING SUM"/>
      <sheetName val="Scope"/>
      <sheetName val="Estimate"/>
      <sheetName val="12-ACTPL"/>
      <sheetName val="Control"/>
      <sheetName val="Debtors analysis"/>
      <sheetName val="A1-Continuous"/>
      <sheetName val="pile Fabrication"/>
      <sheetName val="Improvements"/>
      <sheetName val="Sheet3_(2)6"/>
      <sheetName val="Sheet3__2_6"/>
      <sheetName val="170810-lease_tax1"/>
      <sheetName val="Multiple_output6"/>
      <sheetName val="Calculation_(2)6"/>
      <sheetName val="QoQ_Forecast6"/>
      <sheetName val="Income_Statements6"/>
      <sheetName val="Income_&amp;_Occupancy_Customer6"/>
      <sheetName val="ABP_inputs6"/>
      <sheetName val="Synergy_Sales_Budget6"/>
      <sheetName val="Project_Budget_Worksheet6"/>
      <sheetName val="Builtup_Area6"/>
      <sheetName val="INDIGINEOUS_ITEMS_6"/>
      <sheetName val="RCC,Ret__Wall6"/>
      <sheetName val="BOQ_T4B6"/>
      <sheetName val="Main_Sheet_(MTD)1"/>
      <sheetName val="Consl_Daily_Report1"/>
      <sheetName val="balance_sheet1"/>
      <sheetName val="Global_Assm_6"/>
      <sheetName val="van_khuon1"/>
      <sheetName val="IDC_macro1"/>
      <sheetName val="Aladdin_Macro16"/>
      <sheetName val="Acc_10_56"/>
      <sheetName val="Summary_Excise"/>
      <sheetName val="Other_BS_Sch_5-9"/>
      <sheetName val="Excess_Calc"/>
      <sheetName val="Grouping_Master"/>
      <sheetName val="Material_6"/>
      <sheetName val="Labour_&amp;_Plant6"/>
      <sheetName val="_B36"/>
      <sheetName val="_B16"/>
      <sheetName val="beam-reinft-IIInd_floor6"/>
      <sheetName val="Approved_MTD_Proj_#'s6"/>
      <sheetName val="MN_T_B_6"/>
      <sheetName val="CFForecast_detail6"/>
      <sheetName val="Site_Dev_BOQ6"/>
      <sheetName val="Break_up_Sheet6"/>
      <sheetName val="Load_Details-220kV6"/>
      <sheetName val="Block_A_-_BOQ6"/>
      <sheetName val="March_Analysts"/>
      <sheetName val="P_&amp;_L"/>
      <sheetName val="QoQ_In_Lakhs"/>
      <sheetName val="Main_workings"/>
      <sheetName val="CABLE_DATA1"/>
      <sheetName val="1st_flr1"/>
      <sheetName val="final_abstract1"/>
      <sheetName val="Rate_analysis1"/>
      <sheetName val="Rollup_Summary1"/>
      <sheetName val="Civil_Boq1"/>
      <sheetName val="MIS_-_kINR1"/>
      <sheetName val="ANN_K"/>
      <sheetName val="IT_Block"/>
      <sheetName val="Location_CODE"/>
      <sheetName val="Location_TYPE"/>
      <sheetName val="sub_class"/>
      <sheetName val="_sub_Loc_"/>
      <sheetName val="_Acc__Sched_"/>
      <sheetName val="EDS__Bestshore_Migration"/>
      <sheetName val="TB_FOR_MIS1"/>
      <sheetName val="INPUT_SHEET"/>
      <sheetName val="SOPMA_DD"/>
      <sheetName val="03_(2)"/>
      <sheetName val="WIng_F(Typical)"/>
      <sheetName val="M-2_Adjusted"/>
      <sheetName val="EXHIBIT&quot;_T&quot;"/>
      <sheetName val="Master_Price_List"/>
      <sheetName val="Dom_Cell_(IS)"/>
      <sheetName val="Power_&amp;_Fuel_(S)"/>
      <sheetName val="Balance_Sheet_"/>
      <sheetName val="Budget_Summary"/>
      <sheetName val="Sheet4"/>
      <sheetName val="HOUSE RENT DEPO."/>
      <sheetName val="FIFO"/>
      <sheetName val="Links"/>
      <sheetName val="Rev Opt - Rollup"/>
      <sheetName val="P&amp;L"/>
      <sheetName val="Fin_Sum1"/>
      <sheetName val="KPM_DT1"/>
      <sheetName val="Loss_3004"/>
      <sheetName val="Reconciliation_of_GL_&amp;_FAR"/>
      <sheetName val="IMPORT_T121"/>
      <sheetName val="LBO_Financials"/>
      <sheetName val="Training_Deposits_coding"/>
      <sheetName val="exec_summ"/>
      <sheetName val="MASTER_RATE_ANALYSIS"/>
      <sheetName val="Valuation_-_block_2"/>
      <sheetName val="Rev_Opt_-_Rollup"/>
      <sheetName val="Overheads"/>
      <sheetName val="SCH4"/>
      <sheetName val="FixedAssets"/>
      <sheetName val="Night Shift"/>
      <sheetName val="차수"/>
      <sheetName val="DIVBUD99"/>
      <sheetName val="NOA Data"/>
      <sheetName val="Ins_Erection"/>
      <sheetName val="10__&amp;_11__Rate_Code_&amp;_BQ"/>
      <sheetName val="FITZ_MORT_94"/>
      <sheetName val="Severity"/>
      <sheetName val="Pur"/>
      <sheetName val="UNP-NCW "/>
      <sheetName val="SEW4"/>
      <sheetName val="Graph (LGEN)"/>
      <sheetName val="out_prog"/>
      <sheetName val="선적schedule (2)"/>
      <sheetName val="CrRajWMM"/>
      <sheetName val="소상 &quot;1&quot;"/>
      <sheetName val="steam outlet"/>
      <sheetName val="BOQ Distribution"/>
      <sheetName val="wordsdata"/>
      <sheetName val="GM &amp; TA"/>
      <sheetName val="Retail Mall"/>
      <sheetName val="Control Sheet"/>
      <sheetName val="NEW-IDs Fun &amp; Group"/>
      <sheetName val="XZLC003_PART1"/>
      <sheetName val="exp"/>
      <sheetName val="Service Invoice"/>
      <sheetName val="15-21"/>
      <sheetName val="Cover"/>
      <sheetName val="MIS AC wise"/>
      <sheetName val="apr-aug"/>
      <sheetName val="Timeline"/>
      <sheetName val="MFG"/>
      <sheetName val="Assump"/>
      <sheetName val="A.O.R."/>
      <sheetName val="HBI NCD"/>
      <sheetName val="CUSTOM Jun99"/>
      <sheetName val="Overall Summary"/>
      <sheetName val="Cost summary"/>
      <sheetName val="RCC Rates"/>
      <sheetName val="FORM7"/>
      <sheetName val="目录"/>
      <sheetName val="4.4 External Plaster"/>
      <sheetName val="EAST"/>
      <sheetName val="YOEMAGUM"/>
      <sheetName val="Lease Expiry"/>
      <sheetName val="Kontensalden"/>
      <sheetName val="SAP downloaded schedule"/>
      <sheetName val="Transaction"/>
      <sheetName val="notes"/>
      <sheetName val="FA(Apr 07)"/>
      <sheetName val="Reco O.S"/>
      <sheetName val="Accounts"/>
      <sheetName val="Base"/>
      <sheetName val="crs"/>
      <sheetName val="PIMS"/>
      <sheetName val="SCH 10"/>
      <sheetName val="SAP EMP"/>
      <sheetName val="schedules"/>
      <sheetName val="Summary_Local"/>
      <sheetName val="details"/>
      <sheetName val="USB 1"/>
      <sheetName val="RA-markate"/>
      <sheetName val="BQ"/>
      <sheetName val="Misc. Master"/>
      <sheetName val="Schedule v1"/>
      <sheetName val="labour rates"/>
      <sheetName val="Timesheet"/>
      <sheetName val="Loads"/>
      <sheetName val="old_serial no."/>
      <sheetName val="tot_ass_9697"/>
      <sheetName val="Budget_CF - Overall"/>
      <sheetName val="공사비 내역 (가)"/>
      <sheetName val="4K - (6a) Non Manual Breakdown"/>
      <sheetName val="3. Elemental Summary"/>
      <sheetName val="Financials"/>
      <sheetName val="L"/>
      <sheetName val="p1-costg"/>
      <sheetName val="costing"/>
      <sheetName val="August TB"/>
      <sheetName val="FCIIHyperion"/>
      <sheetName val="final 061106"/>
      <sheetName val="SAB P&amp;L"/>
      <sheetName val="cash flow"/>
      <sheetName val="Gen_Ass"/>
      <sheetName val="Op_Ass"/>
      <sheetName val="Staff Costs"/>
      <sheetName val="General_Assumptions"/>
      <sheetName val="Prov for exp-April'08 - June'08"/>
      <sheetName val="Provision for exp-Upto Mar'08"/>
      <sheetName val="creditors to others"/>
      <sheetName val="other amt&amp;recoveries payable"/>
      <sheetName val="other exp.charges recoverable"/>
      <sheetName val="rental deposits"/>
      <sheetName val="other deposits "/>
      <sheetName val="prepaid expenses"/>
      <sheetName val="sal.adv"/>
      <sheetName val="ITEM__STUDY_(2)"/>
      <sheetName val="TDS_Certificate-Format"/>
      <sheetName val="Felix_Street_Summary"/>
      <sheetName val="vb_9&amp;10"/>
      <sheetName val="9__Package_split_-_Cost_"/>
      <sheetName val="Fill_this_out_first___"/>
      <sheetName val="Base_Assumptions"/>
      <sheetName val="PRECAST_lightconc-II"/>
      <sheetName val="HOUSE_RENT_DEPO_"/>
      <sheetName val="Debtors_analysis"/>
      <sheetName val="Tender_Summary"/>
      <sheetName val="Bill_1-BOQ-Civil_Works"/>
      <sheetName val="drop-dwn_list"/>
      <sheetName val="Customize_Your_Invoice"/>
      <sheetName val="Sale_Charts"/>
      <sheetName val="Trial Balance_Format"/>
      <sheetName val="Lease-rents"/>
      <sheetName val="Key Assumption"/>
      <sheetName val="Master Information"/>
      <sheetName val="GF Columns"/>
      <sheetName val="Approval"/>
      <sheetName val=" COP"/>
      <sheetName val="0. Data Validation List"/>
      <sheetName val="Crest"/>
      <sheetName val="Pinnacle"/>
      <sheetName val="Zenith"/>
      <sheetName val="stacking sheet"/>
      <sheetName val="Debt"/>
      <sheetName val="SALES"/>
      <sheetName val="Basework"/>
      <sheetName val="Monthly Inputs"/>
      <sheetName val="2000-1 Monthly Cashflows"/>
      <sheetName val="2002-2 Monthly Cashflows"/>
      <sheetName val="TMasterCurrency"/>
      <sheetName val="TMasterSeg"/>
      <sheetName val="ASSETS P&amp;M"/>
      <sheetName val="Assets Land &amp; Mise FA"/>
      <sheetName val="cl 14 Annex 7 "/>
      <sheetName val="Encl 7A"/>
      <sheetName val="wdr bldg"/>
      <sheetName val="Formated Trial Balance"/>
      <sheetName val="Molasses-FG"/>
      <sheetName val="grp "/>
      <sheetName val="전체현황"/>
      <sheetName val="Feb_Prfl_28"/>
      <sheetName val="A-1"/>
      <sheetName val="I"/>
      <sheetName val="PL"/>
      <sheetName val="Annexure-I"/>
      <sheetName val="EMPMAST"/>
      <sheetName val="agrolist"/>
      <sheetName val="B_S"/>
      <sheetName val="HSA"/>
      <sheetName val="WGSRL"/>
      <sheetName val="ADDN0304"/>
      <sheetName val="Collection"/>
      <sheetName val="dlvoid"/>
      <sheetName val="Sch_BS"/>
      <sheetName val="Grp_PL"/>
      <sheetName val="HRD1"/>
      <sheetName val="Taluka wise dealer (2)"/>
      <sheetName val="XLR_NoRangeSheet"/>
      <sheetName val="Basement Budget"/>
      <sheetName val="labour"/>
      <sheetName val="BOM"/>
      <sheetName val="GSTR-3B"/>
      <sheetName val="TR-PBT-Final-Detail"/>
      <sheetName val="1612.01AN(7) - Niep Tds Summary"/>
      <sheetName val="Inv_Data"/>
      <sheetName val="DB"/>
      <sheetName val="Base Data"/>
      <sheetName val="080 (2)"/>
      <sheetName val="F.01 - June 2005"/>
      <sheetName val="HW SW"/>
      <sheetName val="CRITERIA1"/>
      <sheetName val="인사현황(부서)"/>
      <sheetName val="800CC_FR_HOSE"/>
      <sheetName val="인원계획"/>
      <sheetName val=" "/>
      <sheetName val="S &amp; A"/>
      <sheetName val="Legal_Risk_Analysis"/>
      <sheetName val="Architectural_Summary"/>
      <sheetName val="IO_LIST"/>
      <sheetName val="Master_list"/>
      <sheetName val="Labour_List"/>
      <sheetName val="Material_List"/>
      <sheetName val="Labor_abs-NMR"/>
      <sheetName val="Beam_at_Ground_flr_lvl(Steel)"/>
      <sheetName val="1st_-vpd"/>
      <sheetName val="Material_List_"/>
      <sheetName val="schedule_nos"/>
      <sheetName val="p&amp;m"/>
      <sheetName val="Rollup"/>
      <sheetName val="Fin. Assumpt. - Sensitivities"/>
      <sheetName val="Fin"/>
      <sheetName val="Intro"/>
      <sheetName val="OHT_Abs"/>
      <sheetName val="1"/>
      <sheetName val="Linked Lead"/>
      <sheetName val="hist&amp;proj"/>
      <sheetName val="TASKRSRC (2)"/>
      <sheetName val="TARGET"/>
      <sheetName val="BASELINE"/>
      <sheetName val="Portfolio_Summary2"/>
      <sheetName val="Current_Bill_MB_ref2"/>
      <sheetName val="Meas_-Hotel_Part2"/>
      <sheetName val="extra_work_elec_bill_"/>
      <sheetName val="NEW-IDs_Fun_&amp;_Group"/>
      <sheetName val="Elec Summ"/>
      <sheetName val="ELEC BOQ"/>
      <sheetName val="TRACK BUSWAY"/>
      <sheetName val="BBT"/>
      <sheetName val="LIGHTING"/>
      <sheetName val="LMS"/>
      <sheetName val="1072"/>
      <sheetName val="Multipliers &amp; KRA"/>
      <sheetName val="MultipleSecurities"/>
      <sheetName val="Parameter"/>
      <sheetName val="WC analytics (+data pages)"/>
      <sheetName val="TBAL9697 -group wise  sdpl"/>
      <sheetName val="Determination of Threshold"/>
      <sheetName val="Quotation"/>
      <sheetName val="RCC_Ret_ Wall"/>
      <sheetName val="DYN PP"/>
      <sheetName val="TXN97"/>
      <sheetName val="June Reserve - Far East"/>
      <sheetName val="Coalmine"/>
      <sheetName val="Theatre_mgmt_cont"/>
      <sheetName val="Open_Items-311208"/>
      <sheetName val="register"/>
      <sheetName val="Cash_Flow_Working"/>
      <sheetName val="CPR"/>
      <sheetName val="MARCH"/>
      <sheetName val="SEP "/>
      <sheetName val="Trial_Balance"/>
      <sheetName val="MIS_AC_wise"/>
      <sheetName val="Goldberg_Portfolio_Combined"/>
      <sheetName val="Commercial_Research"/>
      <sheetName val="Operating_Statistics"/>
      <sheetName val="FA_Schedule_Dec_07"/>
      <sheetName val="P_R__TAXES"/>
      <sheetName val="BILLING_SUM"/>
      <sheetName val="Leasing_Commision"/>
      <sheetName val="Service_Invoice"/>
      <sheetName val="Retail_Mall"/>
      <sheetName val="Related_party_-_P&amp;L"/>
      <sheetName val="pile_Fabrication"/>
      <sheetName val="Notes-pivot1_"/>
      <sheetName val="ASSETS_P&amp;M"/>
      <sheetName val="Assets_Land_&amp;_Mise_FA"/>
      <sheetName val="소상_&quot;1&quot;"/>
      <sheetName val="Overall_Summary"/>
      <sheetName val="RCC_Rates"/>
      <sheetName val="Cost_summary"/>
      <sheetName val="UNP-NCW_"/>
      <sheetName val="4_4_External_Plaster"/>
      <sheetName val="HBI_NCD"/>
      <sheetName val="CUSTOM_Jun99"/>
      <sheetName val="A_O_R_"/>
      <sheetName val="Staff_Costs"/>
      <sheetName val="0__Data_Validation_List"/>
      <sheetName val="stacking_sheet"/>
      <sheetName val="Basement_Budget"/>
      <sheetName val="Night_Shift"/>
      <sheetName val="Audit"/>
      <sheetName val="Sources"/>
      <sheetName val="Earnings"/>
      <sheetName val="Account title"/>
      <sheetName val="Titel"/>
      <sheetName val="PROV_CONSOLIDATED"/>
      <sheetName val="NGS Data Sheet"/>
      <sheetName val="SGS Data Sheet"/>
      <sheetName val="Micro"/>
      <sheetName val="Macro"/>
      <sheetName val="Scaff-Rose"/>
      <sheetName val="Tickmarks"/>
      <sheetName val="Check Register"/>
      <sheetName val="EBITDA Bridge"/>
      <sheetName val="Detailed"/>
      <sheetName val="2003 Budget-PL-case1"/>
      <sheetName val="STATSUM"/>
      <sheetName val="TB9899"/>
      <sheetName val="Cases"/>
      <sheetName val="现金流量分析表"/>
      <sheetName val="边际贡献分析表"/>
      <sheetName val="Main"/>
      <sheetName val="HIDDEN"/>
      <sheetName val="DEP99"/>
      <sheetName val="IGAAP"/>
      <sheetName val="INI"/>
      <sheetName val="Output"/>
      <sheetName val="meeting rectification control"/>
      <sheetName val="Loan Data"/>
      <sheetName val="Challan"/>
      <sheetName val="Standalone seg"/>
      <sheetName val="4 Annex 1 Basic rate"/>
      <sheetName val="oresreqsum"/>
      <sheetName val="Other notes"/>
      <sheetName val="STAFFSCHED "/>
      <sheetName val="Basic Rate"/>
      <sheetName val="MIS"/>
      <sheetName val="Esteem Rear"/>
      <sheetName val="Rs in lacs"/>
      <sheetName val="ADV-TK-HORT"/>
      <sheetName val="Classification"/>
      <sheetName val="XREF"/>
      <sheetName val="Income"/>
      <sheetName val="EPS"/>
      <sheetName val="currency (2)"/>
      <sheetName val="Companies"/>
      <sheetName val="People"/>
      <sheetName val="NW RTU"/>
      <sheetName val="Clause 9"/>
      <sheetName val="Sheet3_(2)7"/>
      <sheetName val="Sheet3__2_7"/>
      <sheetName val="Calculation_(2)7"/>
      <sheetName val="Multiple_output7"/>
      <sheetName val="QoQ_Forecast7"/>
      <sheetName val="Income_Statements7"/>
      <sheetName val="Income_&amp;_Occupancy_Customer7"/>
      <sheetName val="ABP_inputs7"/>
      <sheetName val="Synergy_Sales_Budget7"/>
      <sheetName val="Project_Budget_Worksheet7"/>
      <sheetName val="Builtup_Area7"/>
      <sheetName val="INDIGINEOUS_ITEMS_7"/>
      <sheetName val="RCC,Ret__Wall7"/>
      <sheetName val="BOQ_T4B7"/>
      <sheetName val="170810-lease_tax2"/>
      <sheetName val="Main_Sheet_(MTD)2"/>
      <sheetName val="Consl_Daily_Report2"/>
      <sheetName val="balance_sheet2"/>
      <sheetName val="Global_Assm_7"/>
      <sheetName val="Summary_Excise1"/>
      <sheetName val="Material_7"/>
      <sheetName val="Labour_&amp;_Plant7"/>
      <sheetName val="_B37"/>
      <sheetName val="_B17"/>
      <sheetName val="CFForecast_detail7"/>
      <sheetName val="Site_Dev_BOQ7"/>
      <sheetName val="beam-reinft-IIInd_floor7"/>
      <sheetName val="Break_up_Sheet7"/>
      <sheetName val="MN_T_B_7"/>
      <sheetName val="Approved_MTD_Proj_#'s7"/>
      <sheetName val="van_khuon2"/>
      <sheetName val="IDC_macro2"/>
      <sheetName val="Aladdin_Macro17"/>
      <sheetName val="Acc_10_57"/>
      <sheetName val="EXHIBIT&quot;_T&quot;1"/>
      <sheetName val="KPM_DT2"/>
      <sheetName val="Load_Details-220kV7"/>
      <sheetName val="Block_A_-_BOQ7"/>
      <sheetName val="CABLE_DATA2"/>
      <sheetName val="1st_flr2"/>
      <sheetName val="final_abstract2"/>
      <sheetName val="Rate_analysis2"/>
      <sheetName val="Rollup_Summary2"/>
      <sheetName val="Civil_Boq2"/>
      <sheetName val="MIS_-_kINR2"/>
      <sheetName val="Other_BS_Sch_5-91"/>
      <sheetName val="Excess_Calc1"/>
      <sheetName val="Grouping_Master1"/>
      <sheetName val="March_Analysts1"/>
      <sheetName val="P_&amp;_L1"/>
      <sheetName val="Fin_Sum2"/>
      <sheetName val="QoQ_In_Lakhs1"/>
      <sheetName val="Main_workings1"/>
      <sheetName val="M-2_Adjusted1"/>
      <sheetName val="Master_Price_List1"/>
      <sheetName val="Dom_Cell_(IS)1"/>
      <sheetName val="IT_Block1"/>
      <sheetName val="Location_CODE1"/>
      <sheetName val="Location_TYPE1"/>
      <sheetName val="sub_class1"/>
      <sheetName val="_sub_Loc_1"/>
      <sheetName val="_Acc__Sched_1"/>
      <sheetName val="ANN_K1"/>
      <sheetName val="Budget_Summary1"/>
      <sheetName val="Loss_30041"/>
      <sheetName val="Reconciliation_of_GL_&amp;_FAR1"/>
      <sheetName val="TB_FOR_MIS2"/>
      <sheetName val="INPUT_SHEET1"/>
      <sheetName val="IMPORT_T122"/>
      <sheetName val="exec_summ1"/>
      <sheetName val="Balance_Sheet_1"/>
      <sheetName val="EDS__Bestshore_Migration1"/>
      <sheetName val="MASTER_RATE_ANALYSIS1"/>
      <sheetName val="Valuation_-_block_21"/>
      <sheetName val="SOPMA_DD1"/>
      <sheetName val="03_(2)1"/>
      <sheetName val="WIng_F(Typical)1"/>
      <sheetName val="Power_&amp;_Fuel_(S)1"/>
      <sheetName val="Training_Deposits_coding1"/>
      <sheetName val="LBO_Financials1"/>
      <sheetName val="Capital_Structure"/>
      <sheetName val="Redelvery_provision_changed"/>
      <sheetName val="Base_data_Security_Procedures"/>
      <sheetName val="RATE_LIST_(2)"/>
      <sheetName val="Rev_Opt_-_Rollup1"/>
      <sheetName val="NOA_Data"/>
      <sheetName val="mltc"/>
      <sheetName val="earnings model"/>
      <sheetName val="Proforma"/>
      <sheetName val="s8"/>
      <sheetName val="s7"/>
      <sheetName val="s9"/>
      <sheetName val="Jan"/>
      <sheetName val="Balance Sheet_US$"/>
      <sheetName val="HONOTES"/>
      <sheetName val="HOUSE_RENT_DEPO_1"/>
      <sheetName val="Debtors_analysis1"/>
      <sheetName val="ITEM__STUDY_(2)1"/>
      <sheetName val="TDS_Certificate-Format1"/>
      <sheetName val="Felix_Street_Summary1"/>
      <sheetName val="10__&amp;_11__Rate_Code_&amp;_BQ1"/>
      <sheetName val="vb_9&amp;101"/>
      <sheetName val="9__Package_split_-_Cost_1"/>
      <sheetName val="FITZ_MORT_941"/>
      <sheetName val="Fill_this_out_first___1"/>
      <sheetName val="Base_Assumptions1"/>
      <sheetName val="PRECAST_lightconc-II1"/>
      <sheetName val="Ins_Erection1"/>
      <sheetName val="drop-dwn_list1"/>
      <sheetName val="Tender_Summary1"/>
      <sheetName val="Bill_1-BOQ-Civil_Works1"/>
      <sheetName val="Customize_Your_Invoice1"/>
      <sheetName val="Sale_Charts1"/>
      <sheetName val="Graph_(LGEN)"/>
      <sheetName val="선적schedule_(2)"/>
      <sheetName val="steam_outlet"/>
      <sheetName val="BOQ_Distribution"/>
      <sheetName val="GM_&amp;_TA"/>
      <sheetName val="Control_Sheet"/>
      <sheetName val="SCH_10"/>
      <sheetName val="SAP_EMP"/>
      <sheetName val="USB_1"/>
      <sheetName val="Schedule_v1"/>
      <sheetName val="Key_Assumption"/>
      <sheetName val="Master_Information"/>
      <sheetName val="Trial_Balance_Format"/>
      <sheetName val="Lease_Expiry"/>
      <sheetName val="SAP_downloaded_schedule"/>
      <sheetName val="FA(Apr_07)"/>
      <sheetName val="Reco_O_S"/>
      <sheetName val="BASIS -DEC 08"/>
      <sheetName val="DUMP "/>
      <sheetName val="Bspl Main"/>
      <sheetName val="COM"/>
      <sheetName val="FSA"/>
      <sheetName val="B"/>
      <sheetName val="FF-2 (1)"/>
      <sheetName val="addl cost"/>
      <sheetName val="FF-1"/>
      <sheetName val="accumdeprn"/>
      <sheetName val="Charts"/>
      <sheetName val="Infinite Studios"/>
      <sheetName val="Neuros &amp; Immunos"/>
      <sheetName val="Nucleos"/>
      <sheetName val="GF_Columns"/>
      <sheetName val="labour_rates"/>
      <sheetName val="old_serial_no_"/>
      <sheetName val="Budget_CF_-_Overall"/>
      <sheetName val="공사비_내역_(가)"/>
      <sheetName val="4K_-_(6a)_Non_Manual_Breakdown"/>
      <sheetName val="3__Elemental_Summary"/>
      <sheetName val="August_TB"/>
      <sheetName val="Misc__Master"/>
      <sheetName val="final_061106"/>
      <sheetName val="SAB_P&amp;L"/>
      <sheetName val="cash_flow1"/>
      <sheetName val="Formated_Trial_Balance"/>
      <sheetName val="Taluka_wise_dealer_(2)"/>
      <sheetName val="_COP"/>
      <sheetName val="DYN_PP"/>
      <sheetName val="June_Reserve_-_Far_East"/>
      <sheetName val="Unmatched"/>
      <sheetName val="Matched"/>
      <sheetName val="EAW Final Accounts - 99"/>
      <sheetName val="GL Master Data"/>
      <sheetName val="Dollar_Value"/>
      <sheetName val="PL- Notes"/>
      <sheetName val="SP Break Up"/>
      <sheetName val="Names&amp;Cases"/>
      <sheetName val="Cash Flow "/>
      <sheetName val="Temp"/>
      <sheetName val="nela"/>
      <sheetName val="COST-MTRS"/>
      <sheetName val="FLASH"/>
      <sheetName val="Annexure"/>
      <sheetName val="Schedules 3-8"/>
      <sheetName val="C120102"/>
      <sheetName val="XWR"/>
      <sheetName val="INQVAR PY"/>
      <sheetName val="Bgt_Lst"/>
      <sheetName val="Cnt_Lst"/>
      <sheetName val="Portfolio_Summary3"/>
      <sheetName val="Current_Bill_MB_ref3"/>
      <sheetName val="Meas_-Hotel_Part3"/>
      <sheetName val="ASSETS_P&amp;M1"/>
      <sheetName val="Assets_Land_&amp;_Mise_FA1"/>
      <sheetName val="IO_LIST1"/>
      <sheetName val="Material_List_1"/>
      <sheetName val="NEW-IDs_Fun_&amp;_Group1"/>
      <sheetName val="Master_list1"/>
      <sheetName val="Labour_List1"/>
      <sheetName val="Material_List1"/>
      <sheetName val="Architectural_Summary1"/>
      <sheetName val="Legal_Risk_Analysis1"/>
      <sheetName val="Labor_abs-NMR1"/>
      <sheetName val="Beam_at_Ground_flr_lvl(Steel)1"/>
      <sheetName val="1st_-vpd1"/>
      <sheetName val="Open_Items-3112081"/>
      <sheetName val="Trial_Balance1"/>
      <sheetName val="MIS_AC_wise1"/>
      <sheetName val="Goldberg_Portfolio_Combined1"/>
      <sheetName val="Commercial_Research1"/>
      <sheetName val="Operating_Statistics1"/>
      <sheetName val="FA_Schedule_Dec_071"/>
      <sheetName val="Theatre_mgmt_cont1"/>
      <sheetName val="P_R__TAXES1"/>
      <sheetName val="BILLING_SUM1"/>
      <sheetName val="schedule_nos1"/>
      <sheetName val="Leasing_Commision1"/>
      <sheetName val="Service_Invoice1"/>
      <sheetName val="Cash_Flow_Working1"/>
      <sheetName val="Retail_Mall1"/>
      <sheetName val="Related_party_-_P&amp;L1"/>
      <sheetName val="pile_Fabrication1"/>
      <sheetName val="Notes-pivot1_1"/>
      <sheetName val="extra_work_elec_bill_1"/>
      <sheetName val="소상_&quot;1&quot;1"/>
      <sheetName val="Overall_Summary1"/>
      <sheetName val="RCC_Rates1"/>
      <sheetName val="Cost_summary1"/>
      <sheetName val="UNP-NCW_1"/>
      <sheetName val="4_4_External_Plaster1"/>
      <sheetName val="HBI_NCD1"/>
      <sheetName val="CUSTOM_Jun991"/>
      <sheetName val="A_O_R_1"/>
      <sheetName val="0__Data_Validation_List1"/>
      <sheetName val="stacking_sheet1"/>
      <sheetName val="Basement_Budget1"/>
      <sheetName val="Night_Shift1"/>
      <sheetName val="Staff_Costs1"/>
      <sheetName val="Determination_of_Threshold"/>
      <sheetName val="cl_14_Annex_7_"/>
      <sheetName val="Encl_7A"/>
      <sheetName val="RCC_Ret__Wall"/>
      <sheetName val="wdr_bldg"/>
      <sheetName val="Monthly_Inputs"/>
      <sheetName val="2000-1_Monthly_Cashflows"/>
      <sheetName val="2002-2_Monthly_Cashflows"/>
      <sheetName val="S_&amp;_A"/>
      <sheetName val="_"/>
      <sheetName val="Multipliers_&amp;_KRA"/>
      <sheetName val="WC_analytics_(+data_pages)"/>
      <sheetName val="3-dep"/>
      <sheetName val="PARAMETERS"/>
      <sheetName val="BM"/>
      <sheetName val="Total MTH"/>
      <sheetName val="PetroChina"/>
      <sheetName val="Configurator"/>
      <sheetName val="PriceDB"/>
      <sheetName val="TBAL9697_-group_wise__sdpl"/>
      <sheetName val="SEP_"/>
      <sheetName val="Account_title"/>
      <sheetName val="PVAs"/>
      <sheetName val="ICD"/>
      <sheetName val="Exim FCL"/>
      <sheetName val="exgratia-feb06"/>
      <sheetName val="DCF"/>
      <sheetName val="Périodes"/>
      <sheetName val="Maping_Other"/>
      <sheetName val="PX1DATA"/>
      <sheetName val="PX2DATA"/>
      <sheetName val="Indices"/>
      <sheetName val="pri-com"/>
      <sheetName val="BOQ CIVIL"/>
      <sheetName val="Price Comparison"/>
      <sheetName val="Measurment"/>
      <sheetName val="Final Summary"/>
      <sheetName val="Figures in"/>
      <sheetName val="Sheet3_(2)8"/>
      <sheetName val="Global_Assm_8"/>
      <sheetName val="Calculation_(2)8"/>
      <sheetName val="Multiple_output8"/>
      <sheetName val="Sheet3__2_8"/>
      <sheetName val="QoQ_Forecast8"/>
      <sheetName val="Income_Statements8"/>
      <sheetName val="Income_&amp;_Occupancy_Customer8"/>
      <sheetName val="ABP_inputs8"/>
      <sheetName val="Synergy_Sales_Budget8"/>
      <sheetName val="Project_Budget_Worksheet8"/>
      <sheetName val="Builtup_Area8"/>
      <sheetName val="INDIGINEOUS_ITEMS_8"/>
      <sheetName val="RCC,Ret__Wall8"/>
      <sheetName val="BOQ_T4B8"/>
      <sheetName val="170810-lease_tax3"/>
      <sheetName val="Main_Sheet_(MTD)3"/>
      <sheetName val="Consl_Daily_Report3"/>
      <sheetName val="balance_sheet3"/>
      <sheetName val="van_khuon3"/>
      <sheetName val="IDC_macro3"/>
      <sheetName val="Aladdin_Macro18"/>
      <sheetName val="Acc_10_58"/>
      <sheetName val="Portfolio_Summary4"/>
      <sheetName val="Summary_Excise2"/>
      <sheetName val="Other_BS_Sch_5-92"/>
      <sheetName val="Excess_Calc2"/>
      <sheetName val="Grouping_Master2"/>
      <sheetName val="Current_Bill_MB_ref4"/>
      <sheetName val="Meas_-Hotel_Part4"/>
      <sheetName val="Material_8"/>
      <sheetName val="Labour_&amp;_Plant8"/>
      <sheetName val="_B38"/>
      <sheetName val="_B18"/>
      <sheetName val="beam-reinft-IIInd_floor8"/>
      <sheetName val="Approved_MTD_Proj_#'s8"/>
      <sheetName val="MN_T_B_8"/>
      <sheetName val="CFForecast_detail8"/>
      <sheetName val="Site_Dev_BOQ8"/>
      <sheetName val="Break_up_Sheet8"/>
      <sheetName val="Load_Details-220kV8"/>
      <sheetName val="Block_A_-_BOQ8"/>
      <sheetName val="March_Analysts2"/>
      <sheetName val="P_&amp;_L2"/>
      <sheetName val="Fin_Sum3"/>
      <sheetName val="Rollup_Summary3"/>
      <sheetName val="CABLE_DATA3"/>
      <sheetName val="1st_flr3"/>
      <sheetName val="final_abstract3"/>
      <sheetName val="Rate_analysis3"/>
      <sheetName val="Civil_Boq3"/>
      <sheetName val="IT_Block2"/>
      <sheetName val="Location_CODE2"/>
      <sheetName val="Location_TYPE2"/>
      <sheetName val="sub_class2"/>
      <sheetName val="_sub_Loc_2"/>
      <sheetName val="_Acc__Sched_2"/>
      <sheetName val="IMPORT_T123"/>
      <sheetName val="EDS__Bestshore_Migration2"/>
      <sheetName val="TB_FOR_MIS3"/>
      <sheetName val="INPUT_SHEET2"/>
      <sheetName val="SOPMA_DD2"/>
      <sheetName val="03_(2)2"/>
      <sheetName val="WIng_F(Typical)2"/>
      <sheetName val="MIS_-_kINR3"/>
      <sheetName val="QoQ_In_Lakhs2"/>
      <sheetName val="EXHIBIT&quot;_T&quot;2"/>
      <sheetName val="KPM_DT3"/>
      <sheetName val="Main_workings2"/>
      <sheetName val="M-2_Adjusted2"/>
      <sheetName val="ANN_K2"/>
      <sheetName val="Balance_Sheet_2"/>
      <sheetName val="Dom_Cell_(IS)2"/>
      <sheetName val="TDS_Certificate-Format2"/>
      <sheetName val="Master_Price_List2"/>
      <sheetName val="ITEM__STUDY_(2)2"/>
      <sheetName val="Felix_Street_Summary2"/>
      <sheetName val="Budget_Summary2"/>
      <sheetName val="Loss_30042"/>
      <sheetName val="Reconciliation_of_GL_&amp;_FAR2"/>
      <sheetName val="LBO_Financials2"/>
      <sheetName val="Training_Deposits_coding2"/>
      <sheetName val="10__&amp;_11__Rate_Code_&amp;_BQ2"/>
      <sheetName val="vb_9&amp;102"/>
      <sheetName val="MASTER_RATE_ANALYSIS2"/>
      <sheetName val="Valuation_-_block_22"/>
      <sheetName val="Base_Assumptions2"/>
      <sheetName val="FITZ_MORT_942"/>
      <sheetName val="9__Package_split_-_Cost_2"/>
      <sheetName val="drop-dwn_list2"/>
      <sheetName val="exec_summ2"/>
      <sheetName val="Ins_Erection2"/>
      <sheetName val="Rev_Opt_-_Rollup2"/>
      <sheetName val="Customize_Your_Invoice2"/>
      <sheetName val="Sale_Charts2"/>
      <sheetName val="Fill_this_out_first___2"/>
      <sheetName val="Tender_Summary2"/>
      <sheetName val="Bill_1-BOQ-Civil_Works2"/>
      <sheetName val="Legal_Risk_Analysis2"/>
      <sheetName val="Related_party_-_P&amp;L2"/>
      <sheetName val="Base_data_Security_Procedures1"/>
      <sheetName val="PRECAST_lightconc-II2"/>
      <sheetName val="IO_LIST2"/>
      <sheetName val="RATE_LIST_(2)1"/>
      <sheetName val="Night_Shift2"/>
      <sheetName val="Theatre_mgmt_cont2"/>
      <sheetName val="Trial_Balance2"/>
      <sheetName val="Goldberg_Portfolio_Combined2"/>
      <sheetName val="Commercial_Research2"/>
      <sheetName val="Leasing_Commision2"/>
      <sheetName val="Master_list2"/>
      <sheetName val="Labour_List2"/>
      <sheetName val="Material_List2"/>
      <sheetName val="Architectural_Summary2"/>
      <sheetName val="Labor_abs-NMR2"/>
      <sheetName val="Beam_at_Ground_flr_lvl(Steel)2"/>
      <sheetName val="1st_-vpd2"/>
      <sheetName val="Material_List_2"/>
      <sheetName val="schedule_nos2"/>
      <sheetName val="Operating_Statistics2"/>
      <sheetName val="FA_Schedule_Dec_072"/>
      <sheetName val="P_R__TAXES2"/>
      <sheetName val="BILLING_SUM2"/>
      <sheetName val="Capital_Structure1"/>
      <sheetName val="Redelvery_provision_changed1"/>
      <sheetName val="Debtors_analysis2"/>
      <sheetName val="pile_Fabrication2"/>
      <sheetName val="UNP-NCW_2"/>
      <sheetName val="extra_work_elec_bill_2"/>
      <sheetName val="소상_&quot;1&quot;2"/>
      <sheetName val="Graph_(LGEN)1"/>
      <sheetName val="선적schedule_(2)1"/>
      <sheetName val="steam_outlet1"/>
      <sheetName val="BOQ_Distribution1"/>
      <sheetName val="GM_&amp;_TA1"/>
      <sheetName val="Cash_Flow_Working2"/>
      <sheetName val="Retail_Mall2"/>
      <sheetName val="Control_Sheet1"/>
      <sheetName val="SCH_101"/>
      <sheetName val="SAP_EMP1"/>
      <sheetName val="Open_Items-3112082"/>
      <sheetName val="NEW-IDs_Fun_&amp;_Group2"/>
      <sheetName val="Cost_summary2"/>
      <sheetName val="RCC_Rates2"/>
      <sheetName val="4_4_External_Plaster2"/>
      <sheetName val="USB_11"/>
      <sheetName val="Service_Invoice2"/>
      <sheetName val="Notes-pivot1_2"/>
      <sheetName val="Misc__Master1"/>
      <sheetName val="Schedule_v11"/>
      <sheetName val="MIS_AC_wise2"/>
      <sheetName val="Overall_Summary2"/>
      <sheetName val="HBI_NCD2"/>
      <sheetName val="CUSTOM_Jun992"/>
      <sheetName val="A_O_R_2"/>
      <sheetName val="final_0611061"/>
      <sheetName val="SAB_P&amp;L1"/>
      <sheetName val="cash_flow2"/>
      <sheetName val="Staff_Costs2"/>
      <sheetName val="Formated_Trial_Balance1"/>
      <sheetName val="Trial_Balance_Format1"/>
      <sheetName val="Key_Assumption1"/>
      <sheetName val="Master_Information1"/>
      <sheetName val="Taluka_wise_dealer_(2)1"/>
      <sheetName val="Basement_Budget2"/>
      <sheetName val="FA(Apr_07)1"/>
      <sheetName val="Reco_O_S1"/>
      <sheetName val="NOA_Data1"/>
      <sheetName val="_1"/>
      <sheetName val="S_&amp;_A1"/>
      <sheetName val="BASIS_-DEC_08"/>
      <sheetName val="DUMP_"/>
      <sheetName val="Bspl_Main"/>
      <sheetName val="Linked_Lead"/>
      <sheetName val="Fin__Assumpt__-_Sensitivities"/>
      <sheetName val="SAP_downloaded_schedule1"/>
      <sheetName val="Lease_Expiry1"/>
      <sheetName val="ASSETS_P&amp;M2"/>
      <sheetName val="Assets_Land_&amp;_Mise_FA2"/>
      <sheetName val="HOUSE_RENT_DEPO_2"/>
      <sheetName val="0__Data_Validation_List2"/>
      <sheetName val="stacking_sheet2"/>
      <sheetName val="TASKRSRC_(2)"/>
      <sheetName val="Elec_Summ"/>
      <sheetName val="ELEC_BOQ"/>
      <sheetName val="TRACK_BUSWAY"/>
      <sheetName val="Multipliers_&amp;_KRA1"/>
      <sheetName val="grp_"/>
      <sheetName val="Monthly_Inputs1"/>
      <sheetName val="2000-1_Monthly_Cashflows1"/>
      <sheetName val="2002-2_Monthly_Cashflows1"/>
      <sheetName val="cl_14_Annex_7_1"/>
      <sheetName val="Encl_7A1"/>
      <sheetName val="wdr_bldg1"/>
      <sheetName val="Base_Data"/>
      <sheetName val="080_(2)"/>
      <sheetName val="F_01_-_June_2005"/>
      <sheetName val="HW_SW"/>
      <sheetName val="WC_analytics_(+data_pages)1"/>
      <sheetName val="TBAL9697_-group_wise__sdpl1"/>
      <sheetName val="Determination_of_Threshold1"/>
      <sheetName val="RCC_Ret__Wall1"/>
      <sheetName val="DYN_PP1"/>
      <sheetName val="June_Reserve_-_Far_East1"/>
      <sheetName val="SEP_1"/>
      <sheetName val="Account_title1"/>
      <sheetName val="NGS_Data_Sheet"/>
      <sheetName val="SGS_Data_Sheet"/>
      <sheetName val="Check_Register"/>
      <sheetName val="EBITDA_Bridge"/>
      <sheetName val="2003_Budget-PL-case1"/>
      <sheetName val="meeting_rectification_control"/>
      <sheetName val="Loan_Data"/>
      <sheetName val="Standalone_seg"/>
      <sheetName val="4_Annex_1_Basic_rate"/>
      <sheetName val="Other_notes"/>
      <sheetName val="STAFFSCHED_"/>
      <sheetName val="Basic_Rate"/>
      <sheetName val="Esteem_Rear"/>
      <sheetName val="Rs_in_lacs"/>
      <sheetName val="currency_(2)"/>
      <sheetName val="NW_RTU"/>
      <sheetName val="Clause_9"/>
      <sheetName val="SP_Break_Up"/>
      <sheetName val="Cash_Flow_"/>
      <sheetName val="INQVAR_PY"/>
      <sheetName val="Total_MTH"/>
      <sheetName val="Infinite_Studios"/>
      <sheetName val="Neuros_&amp;_Immunos"/>
      <sheetName val="earnings_model"/>
      <sheetName val="Balance_Sheet_US$"/>
      <sheetName val="FF-2_(1)"/>
      <sheetName val="addl_cost"/>
      <sheetName val="Lookups"/>
      <sheetName val="Factors"/>
      <sheetName val="NOT FULL RESTRAINT"/>
      <sheetName val="UC"/>
      <sheetName val="BEARING &amp; BUCKLING"/>
      <sheetName val="PFC"/>
      <sheetName val="RSJ"/>
      <sheetName val="cover page"/>
      <sheetName val="Structure Bills Qty"/>
      <sheetName val="beam-reinft"/>
      <sheetName val="Appendix B- 3.Structural Steel"/>
      <sheetName val="Appendix A- 1.Variation"/>
      <sheetName val="Contracts Status"/>
      <sheetName val="Cost Status-1"/>
      <sheetName val="Centaurus Contract Sum "/>
      <sheetName val="Payment Status"/>
      <sheetName val="1. Report"/>
      <sheetName val="Supplier"/>
      <sheetName val="CANDY BOQ"/>
      <sheetName val="FitOutConfCentre"/>
      <sheetName val="COSTMAR"/>
      <sheetName val="Jun 2000"/>
      <sheetName val="Sheet2 (2)"/>
      <sheetName val="BHANDUP"/>
      <sheetName val="Manufacturing Statistics"/>
      <sheetName val="curlocal"/>
      <sheetName val="Manualformat"/>
      <sheetName val="ANNX-C"/>
      <sheetName val="MenuData"/>
      <sheetName val="Schedules_3-8"/>
      <sheetName val="Jun_2000"/>
      <sheetName val="Sheet2_(2)"/>
      <sheetName val="A"/>
      <sheetName val="Leg 1-1"/>
      <sheetName val="Door &amp; Window"/>
      <sheetName val="Sheet5"/>
      <sheetName val="Labour productivity"/>
      <sheetName val="Field Values"/>
      <sheetName val="Old"/>
      <sheetName val="Measurements"/>
      <sheetName val="Tables"/>
      <sheetName val="Flooring"/>
      <sheetName val="Ceilings"/>
      <sheetName val="ACAD Finishes"/>
      <sheetName val="Site Details"/>
      <sheetName val="Chair"/>
      <sheetName val="Site Area Statement"/>
      <sheetName val="Doors"/>
      <sheetName val="Form 6"/>
      <sheetName val="COLUMN"/>
      <sheetName val="except wiring"/>
      <sheetName val="loadcal"/>
      <sheetName val="WXY"/>
      <sheetName val="경비공통"/>
      <sheetName val="SUPPLY -Sanitary Fixtures"/>
      <sheetName val="External"/>
      <sheetName val="ITEMS FOR CIVIL TENDER"/>
      <sheetName val="IncidentsEAP"/>
      <sheetName val="Power &amp; Fuel(SMS)"/>
      <sheetName val="Jul 96 Worksheet"/>
      <sheetName val="Senario Manager"/>
      <sheetName val="Power_&amp;_Fuel_(S)2"/>
      <sheetName val="Prov_for_exp-April'08_-_June'08"/>
      <sheetName val="Provision_for_exp-Upto_Mar'08"/>
      <sheetName val="creditors_to_others"/>
      <sheetName val="other_amt&amp;recoveries_payable"/>
      <sheetName val="other_exp_charges_recoverable"/>
      <sheetName val="rental_deposits"/>
      <sheetName val="other_deposits_"/>
      <sheetName val="prepaid_expenses"/>
      <sheetName val="sal_adv"/>
      <sheetName val="labour_rates1"/>
      <sheetName val="old_serial_no_1"/>
      <sheetName val="Budget_CF_-_Overall1"/>
      <sheetName val="공사비_내역_(가)1"/>
      <sheetName val="4K_-_(6a)_Non_Manual_Breakdown1"/>
      <sheetName val="3__Elemental_Summary1"/>
      <sheetName val="August_TB1"/>
      <sheetName val="_COP1"/>
      <sheetName val="GF_Columns1"/>
      <sheetName val="NOT_FULL_RESTRAINT"/>
      <sheetName val="BEARING_&amp;_BUCKLING"/>
      <sheetName val="GL_Master_Data"/>
      <sheetName val="PL-_Notes"/>
      <sheetName val="1612_01AN(7)_-_Niep_Tds_Summary"/>
      <sheetName val="Senario_Manager"/>
      <sheetName val="beam-reinft-machine rm"/>
      <sheetName val="OH_SUMMARY"/>
      <sheetName val="OH_MAR"/>
      <sheetName val="OH_AUG"/>
      <sheetName val="OH_SEPT"/>
      <sheetName val="OH_OCT"/>
      <sheetName val="OH_NOV"/>
      <sheetName val="OH_DEC"/>
      <sheetName val="OH_JAN"/>
      <sheetName val="OH_FEB"/>
    </sheetNames>
    <sheetDataSet>
      <sheetData sheetId="0" refreshError="1">
        <row r="65">
          <cell r="A65" t="str">
            <v>(II)</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ow r="65">
          <cell r="A65" t="str">
            <v>(II)</v>
          </cell>
        </row>
      </sheetData>
      <sheetData sheetId="60">
        <row r="65">
          <cell r="A65" t="str">
            <v>(II)</v>
          </cell>
        </row>
      </sheetData>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ow r="65">
          <cell r="A65" t="str">
            <v>(II)</v>
          </cell>
        </row>
      </sheetData>
      <sheetData sheetId="121">
        <row r="65">
          <cell r="A65" t="str">
            <v>(II)</v>
          </cell>
        </row>
      </sheetData>
      <sheetData sheetId="122">
        <row r="65">
          <cell r="A65" t="str">
            <v>(II)</v>
          </cell>
        </row>
      </sheetData>
      <sheetData sheetId="123">
        <row r="65">
          <cell r="A65" t="str">
            <v>(II)</v>
          </cell>
        </row>
      </sheetData>
      <sheetData sheetId="124">
        <row r="65">
          <cell r="A65" t="str">
            <v>(II)</v>
          </cell>
        </row>
      </sheetData>
      <sheetData sheetId="125">
        <row r="65">
          <cell r="A65" t="str">
            <v>(II)</v>
          </cell>
        </row>
      </sheetData>
      <sheetData sheetId="126">
        <row r="65">
          <cell r="A65" t="str">
            <v>(II)</v>
          </cell>
        </row>
      </sheetData>
      <sheetData sheetId="127">
        <row r="65">
          <cell r="A65" t="str">
            <v>(II)</v>
          </cell>
        </row>
      </sheetData>
      <sheetData sheetId="128">
        <row r="65">
          <cell r="A65" t="str">
            <v>(II)</v>
          </cell>
        </row>
      </sheetData>
      <sheetData sheetId="129">
        <row r="65">
          <cell r="A65" t="str">
            <v>(II)</v>
          </cell>
        </row>
      </sheetData>
      <sheetData sheetId="130">
        <row r="65">
          <cell r="A65" t="str">
            <v>(II)</v>
          </cell>
        </row>
      </sheetData>
      <sheetData sheetId="131">
        <row r="65">
          <cell r="A65" t="str">
            <v>(II)</v>
          </cell>
        </row>
      </sheetData>
      <sheetData sheetId="132">
        <row r="65">
          <cell r="A65" t="str">
            <v>(II)</v>
          </cell>
        </row>
      </sheetData>
      <sheetData sheetId="133">
        <row r="65">
          <cell r="A65" t="str">
            <v>(II)</v>
          </cell>
        </row>
      </sheetData>
      <sheetData sheetId="134">
        <row r="65">
          <cell r="A65" t="str">
            <v>(II)</v>
          </cell>
        </row>
      </sheetData>
      <sheetData sheetId="135">
        <row r="65">
          <cell r="A65" t="str">
            <v>(II)</v>
          </cell>
        </row>
      </sheetData>
      <sheetData sheetId="136">
        <row r="65">
          <cell r="A65" t="str">
            <v>(II)</v>
          </cell>
        </row>
      </sheetData>
      <sheetData sheetId="137">
        <row r="65">
          <cell r="A65" t="str">
            <v>(II)</v>
          </cell>
        </row>
      </sheetData>
      <sheetData sheetId="138">
        <row r="65">
          <cell r="A65" t="str">
            <v>(II)</v>
          </cell>
        </row>
      </sheetData>
      <sheetData sheetId="139">
        <row r="65">
          <cell r="A65" t="str">
            <v>(II)</v>
          </cell>
        </row>
      </sheetData>
      <sheetData sheetId="140">
        <row r="65">
          <cell r="A65" t="str">
            <v>(II)</v>
          </cell>
        </row>
      </sheetData>
      <sheetData sheetId="141">
        <row r="65">
          <cell r="A65" t="str">
            <v>(II)</v>
          </cell>
        </row>
      </sheetData>
      <sheetData sheetId="142">
        <row r="65">
          <cell r="A65" t="str">
            <v>(II)</v>
          </cell>
        </row>
      </sheetData>
      <sheetData sheetId="143">
        <row r="65">
          <cell r="A65" t="str">
            <v>(II)</v>
          </cell>
        </row>
      </sheetData>
      <sheetData sheetId="144">
        <row r="65">
          <cell r="A65" t="str">
            <v>(II)</v>
          </cell>
        </row>
      </sheetData>
      <sheetData sheetId="145">
        <row r="65">
          <cell r="A65" t="str">
            <v>(II)</v>
          </cell>
        </row>
      </sheetData>
      <sheetData sheetId="146">
        <row r="65">
          <cell r="A65" t="str">
            <v>(II)</v>
          </cell>
        </row>
      </sheetData>
      <sheetData sheetId="147">
        <row r="65">
          <cell r="A65" t="str">
            <v>(II)</v>
          </cell>
        </row>
      </sheetData>
      <sheetData sheetId="148">
        <row r="65">
          <cell r="A65" t="str">
            <v>(II)</v>
          </cell>
        </row>
      </sheetData>
      <sheetData sheetId="149">
        <row r="65">
          <cell r="A65" t="str">
            <v>(II)</v>
          </cell>
        </row>
      </sheetData>
      <sheetData sheetId="150">
        <row r="65">
          <cell r="A65" t="str">
            <v>(II)</v>
          </cell>
        </row>
      </sheetData>
      <sheetData sheetId="151">
        <row r="65">
          <cell r="A65" t="str">
            <v>(II)</v>
          </cell>
        </row>
      </sheetData>
      <sheetData sheetId="152">
        <row r="65">
          <cell r="A65" t="str">
            <v>(II)</v>
          </cell>
        </row>
      </sheetData>
      <sheetData sheetId="153">
        <row r="65">
          <cell r="A65" t="str">
            <v>(II)</v>
          </cell>
        </row>
      </sheetData>
      <sheetData sheetId="154">
        <row r="65">
          <cell r="A65" t="str">
            <v>(II)</v>
          </cell>
        </row>
      </sheetData>
      <sheetData sheetId="155">
        <row r="65">
          <cell r="A65" t="str">
            <v>(II)</v>
          </cell>
        </row>
      </sheetData>
      <sheetData sheetId="156">
        <row r="65">
          <cell r="A65" t="str">
            <v>(II)</v>
          </cell>
        </row>
      </sheetData>
      <sheetData sheetId="157">
        <row r="65">
          <cell r="A65" t="str">
            <v>(II)</v>
          </cell>
        </row>
      </sheetData>
      <sheetData sheetId="158">
        <row r="65">
          <cell r="A65" t="str">
            <v>(II)</v>
          </cell>
        </row>
      </sheetData>
      <sheetData sheetId="159">
        <row r="65">
          <cell r="A65" t="str">
            <v>(II)</v>
          </cell>
        </row>
      </sheetData>
      <sheetData sheetId="160">
        <row r="65">
          <cell r="A65" t="str">
            <v>(II)</v>
          </cell>
        </row>
      </sheetData>
      <sheetData sheetId="161">
        <row r="65">
          <cell r="A65" t="str">
            <v>(II)</v>
          </cell>
        </row>
      </sheetData>
      <sheetData sheetId="162">
        <row r="65">
          <cell r="A65" t="str">
            <v>(II)</v>
          </cell>
        </row>
      </sheetData>
      <sheetData sheetId="163">
        <row r="65">
          <cell r="A65" t="str">
            <v>(II)</v>
          </cell>
        </row>
      </sheetData>
      <sheetData sheetId="164">
        <row r="65">
          <cell r="A65" t="str">
            <v>(II)</v>
          </cell>
        </row>
      </sheetData>
      <sheetData sheetId="165">
        <row r="65">
          <cell r="A65" t="str">
            <v>(II)</v>
          </cell>
        </row>
      </sheetData>
      <sheetData sheetId="166">
        <row r="65">
          <cell r="A65" t="str">
            <v>(II)</v>
          </cell>
        </row>
      </sheetData>
      <sheetData sheetId="167">
        <row r="65">
          <cell r="A65" t="str">
            <v>(II)</v>
          </cell>
        </row>
      </sheetData>
      <sheetData sheetId="168">
        <row r="65">
          <cell r="A65" t="str">
            <v>(II)</v>
          </cell>
        </row>
      </sheetData>
      <sheetData sheetId="169">
        <row r="65">
          <cell r="A65" t="str">
            <v>(II)</v>
          </cell>
        </row>
      </sheetData>
      <sheetData sheetId="170">
        <row r="65">
          <cell r="A65" t="str">
            <v>(II)</v>
          </cell>
        </row>
      </sheetData>
      <sheetData sheetId="171">
        <row r="65">
          <cell r="A65" t="str">
            <v>(II)</v>
          </cell>
        </row>
      </sheetData>
      <sheetData sheetId="172">
        <row r="65">
          <cell r="A65" t="str">
            <v>(II)</v>
          </cell>
        </row>
      </sheetData>
      <sheetData sheetId="173">
        <row r="65">
          <cell r="A65" t="str">
            <v>(II)</v>
          </cell>
        </row>
      </sheetData>
      <sheetData sheetId="174">
        <row r="65">
          <cell r="A65" t="str">
            <v>(II)</v>
          </cell>
        </row>
      </sheetData>
      <sheetData sheetId="175">
        <row r="65">
          <cell r="A65" t="str">
            <v>(II)</v>
          </cell>
        </row>
      </sheetData>
      <sheetData sheetId="176">
        <row r="65">
          <cell r="A65" t="str">
            <v>(II)</v>
          </cell>
        </row>
      </sheetData>
      <sheetData sheetId="177">
        <row r="65">
          <cell r="A65" t="str">
            <v>(II)</v>
          </cell>
        </row>
      </sheetData>
      <sheetData sheetId="178">
        <row r="65">
          <cell r="A65" t="str">
            <v>(II)</v>
          </cell>
        </row>
      </sheetData>
      <sheetData sheetId="179">
        <row r="65">
          <cell r="A65" t="str">
            <v>(II)</v>
          </cell>
        </row>
      </sheetData>
      <sheetData sheetId="180">
        <row r="65">
          <cell r="A65" t="str">
            <v>(II)</v>
          </cell>
        </row>
      </sheetData>
      <sheetData sheetId="181">
        <row r="65">
          <cell r="A65" t="str">
            <v>(II)</v>
          </cell>
        </row>
      </sheetData>
      <sheetData sheetId="182">
        <row r="65">
          <cell r="A65" t="str">
            <v>(II)</v>
          </cell>
        </row>
      </sheetData>
      <sheetData sheetId="183">
        <row r="65">
          <cell r="A65" t="str">
            <v>(II)</v>
          </cell>
        </row>
      </sheetData>
      <sheetData sheetId="184">
        <row r="65">
          <cell r="A65" t="str">
            <v>(II)</v>
          </cell>
        </row>
      </sheetData>
      <sheetData sheetId="185">
        <row r="65">
          <cell r="A65" t="str">
            <v>(II)</v>
          </cell>
        </row>
      </sheetData>
      <sheetData sheetId="186">
        <row r="65">
          <cell r="A65" t="str">
            <v>(II)</v>
          </cell>
        </row>
      </sheetData>
      <sheetData sheetId="187">
        <row r="65">
          <cell r="A65" t="str">
            <v>(II)</v>
          </cell>
        </row>
      </sheetData>
      <sheetData sheetId="188">
        <row r="65">
          <cell r="A65" t="str">
            <v>(II)</v>
          </cell>
        </row>
      </sheetData>
      <sheetData sheetId="189">
        <row r="65">
          <cell r="A65" t="str">
            <v>(II)</v>
          </cell>
        </row>
      </sheetData>
      <sheetData sheetId="190">
        <row r="65">
          <cell r="A65" t="str">
            <v>(II)</v>
          </cell>
        </row>
      </sheetData>
      <sheetData sheetId="191">
        <row r="65">
          <cell r="A65" t="str">
            <v>(II)</v>
          </cell>
        </row>
      </sheetData>
      <sheetData sheetId="192">
        <row r="65">
          <cell r="A65" t="str">
            <v>(II)</v>
          </cell>
        </row>
      </sheetData>
      <sheetData sheetId="193">
        <row r="65">
          <cell r="A65" t="str">
            <v>(II)</v>
          </cell>
        </row>
      </sheetData>
      <sheetData sheetId="194">
        <row r="65">
          <cell r="A65" t="str">
            <v>(II)</v>
          </cell>
        </row>
      </sheetData>
      <sheetData sheetId="195">
        <row r="65">
          <cell r="A65" t="str">
            <v>(II)</v>
          </cell>
        </row>
      </sheetData>
      <sheetData sheetId="196">
        <row r="65">
          <cell r="A65" t="str">
            <v>(II)</v>
          </cell>
        </row>
      </sheetData>
      <sheetData sheetId="197">
        <row r="65">
          <cell r="A65" t="str">
            <v>(II)</v>
          </cell>
        </row>
      </sheetData>
      <sheetData sheetId="198">
        <row r="65">
          <cell r="A65" t="str">
            <v>(II)</v>
          </cell>
        </row>
      </sheetData>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ow r="65">
          <cell r="A65" t="str">
            <v>(II)</v>
          </cell>
        </row>
      </sheetData>
      <sheetData sheetId="273">
        <row r="65">
          <cell r="A65" t="str">
            <v>(II)</v>
          </cell>
        </row>
      </sheetData>
      <sheetData sheetId="274">
        <row r="65">
          <cell r="A65" t="str">
            <v>(II)</v>
          </cell>
        </row>
      </sheetData>
      <sheetData sheetId="275">
        <row r="65">
          <cell r="A65" t="str">
            <v>(II)</v>
          </cell>
        </row>
      </sheetData>
      <sheetData sheetId="276">
        <row r="65">
          <cell r="A65" t="str">
            <v>(II)</v>
          </cell>
        </row>
      </sheetData>
      <sheetData sheetId="277">
        <row r="65">
          <cell r="A65" t="str">
            <v>(II)</v>
          </cell>
        </row>
      </sheetData>
      <sheetData sheetId="278">
        <row r="65">
          <cell r="A65" t="str">
            <v>(II)</v>
          </cell>
        </row>
      </sheetData>
      <sheetData sheetId="279">
        <row r="65">
          <cell r="A65" t="str">
            <v>(II)</v>
          </cell>
        </row>
      </sheetData>
      <sheetData sheetId="280">
        <row r="65">
          <cell r="A65" t="str">
            <v>(II)</v>
          </cell>
        </row>
      </sheetData>
      <sheetData sheetId="281">
        <row r="65">
          <cell r="A65" t="str">
            <v>(II)</v>
          </cell>
        </row>
      </sheetData>
      <sheetData sheetId="282">
        <row r="65">
          <cell r="A65" t="str">
            <v>(II)</v>
          </cell>
        </row>
      </sheetData>
      <sheetData sheetId="283">
        <row r="65">
          <cell r="A65" t="str">
            <v>(II)</v>
          </cell>
        </row>
      </sheetData>
      <sheetData sheetId="284">
        <row r="65">
          <cell r="A65" t="str">
            <v>(II)</v>
          </cell>
        </row>
      </sheetData>
      <sheetData sheetId="285">
        <row r="65">
          <cell r="A65" t="str">
            <v>(II)</v>
          </cell>
        </row>
      </sheetData>
      <sheetData sheetId="286">
        <row r="65">
          <cell r="A65" t="str">
            <v>(II)</v>
          </cell>
        </row>
      </sheetData>
      <sheetData sheetId="287">
        <row r="65">
          <cell r="A65" t="str">
            <v>(II)</v>
          </cell>
        </row>
      </sheetData>
      <sheetData sheetId="288">
        <row r="65">
          <cell r="A65" t="str">
            <v>(II)</v>
          </cell>
        </row>
      </sheetData>
      <sheetData sheetId="289">
        <row r="65">
          <cell r="A65" t="str">
            <v>(II)</v>
          </cell>
        </row>
      </sheetData>
      <sheetData sheetId="290">
        <row r="65">
          <cell r="A65" t="str">
            <v>(II)</v>
          </cell>
        </row>
      </sheetData>
      <sheetData sheetId="291">
        <row r="65">
          <cell r="A65" t="str">
            <v>(II)</v>
          </cell>
        </row>
      </sheetData>
      <sheetData sheetId="292">
        <row r="65">
          <cell r="A65" t="str">
            <v>(II)</v>
          </cell>
        </row>
      </sheetData>
      <sheetData sheetId="293">
        <row r="65">
          <cell r="A65" t="str">
            <v>(II)</v>
          </cell>
        </row>
      </sheetData>
      <sheetData sheetId="294">
        <row r="65">
          <cell r="A65" t="str">
            <v>(II)</v>
          </cell>
        </row>
      </sheetData>
      <sheetData sheetId="295">
        <row r="65">
          <cell r="A65" t="str">
            <v>(II)</v>
          </cell>
        </row>
      </sheetData>
      <sheetData sheetId="296">
        <row r="65">
          <cell r="A65" t="str">
            <v>(II)</v>
          </cell>
        </row>
      </sheetData>
      <sheetData sheetId="297">
        <row r="65">
          <cell r="A65" t="str">
            <v>(II)</v>
          </cell>
        </row>
      </sheetData>
      <sheetData sheetId="298">
        <row r="65">
          <cell r="A65" t="str">
            <v>(II)</v>
          </cell>
        </row>
      </sheetData>
      <sheetData sheetId="299">
        <row r="65">
          <cell r="A65" t="str">
            <v>(II)</v>
          </cell>
        </row>
      </sheetData>
      <sheetData sheetId="300">
        <row r="65">
          <cell r="A65" t="str">
            <v>(II)</v>
          </cell>
        </row>
      </sheetData>
      <sheetData sheetId="301">
        <row r="65">
          <cell r="A65" t="str">
            <v>(II)</v>
          </cell>
        </row>
      </sheetData>
      <sheetData sheetId="302">
        <row r="65">
          <cell r="A65" t="str">
            <v>(II)</v>
          </cell>
        </row>
      </sheetData>
      <sheetData sheetId="303">
        <row r="65">
          <cell r="A65" t="str">
            <v>(II)</v>
          </cell>
        </row>
      </sheetData>
      <sheetData sheetId="304">
        <row r="65">
          <cell r="A65" t="str">
            <v>(II)</v>
          </cell>
        </row>
      </sheetData>
      <sheetData sheetId="305">
        <row r="65">
          <cell r="A65" t="str">
            <v>(II)</v>
          </cell>
        </row>
      </sheetData>
      <sheetData sheetId="306">
        <row r="65">
          <cell r="A65" t="str">
            <v>(II)</v>
          </cell>
        </row>
      </sheetData>
      <sheetData sheetId="307">
        <row r="65">
          <cell r="A65" t="str">
            <v>(II)</v>
          </cell>
        </row>
      </sheetData>
      <sheetData sheetId="308">
        <row r="65">
          <cell r="A65" t="str">
            <v>(II)</v>
          </cell>
        </row>
      </sheetData>
      <sheetData sheetId="309">
        <row r="65">
          <cell r="A65" t="str">
            <v>(II)</v>
          </cell>
        </row>
      </sheetData>
      <sheetData sheetId="310">
        <row r="65">
          <cell r="A65" t="str">
            <v>(II)</v>
          </cell>
        </row>
      </sheetData>
      <sheetData sheetId="311">
        <row r="65">
          <cell r="A65" t="str">
            <v>(II)</v>
          </cell>
        </row>
      </sheetData>
      <sheetData sheetId="312">
        <row r="65">
          <cell r="A65" t="str">
            <v>(II)</v>
          </cell>
        </row>
      </sheetData>
      <sheetData sheetId="313">
        <row r="65">
          <cell r="A65" t="str">
            <v>(II)</v>
          </cell>
        </row>
      </sheetData>
      <sheetData sheetId="314">
        <row r="65">
          <cell r="A65" t="str">
            <v>(II)</v>
          </cell>
        </row>
      </sheetData>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ow r="65">
          <cell r="A65" t="str">
            <v>(II)</v>
          </cell>
        </row>
      </sheetData>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ow r="65">
          <cell r="A65" t="str">
            <v>(II)</v>
          </cell>
        </row>
      </sheetData>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sheetData sheetId="519" refreshError="1"/>
      <sheetData sheetId="520">
        <row r="65">
          <cell r="A65" t="str">
            <v>(II)</v>
          </cell>
        </row>
      </sheetData>
      <sheetData sheetId="521">
        <row r="65">
          <cell r="A65" t="str">
            <v>(II)</v>
          </cell>
        </row>
      </sheetData>
      <sheetData sheetId="522"/>
      <sheetData sheetId="523">
        <row r="65">
          <cell r="A65" t="str">
            <v>(II)</v>
          </cell>
        </row>
      </sheetData>
      <sheetData sheetId="524"/>
      <sheetData sheetId="525">
        <row r="65">
          <cell r="A65" t="str">
            <v>(II)</v>
          </cell>
        </row>
      </sheetData>
      <sheetData sheetId="526">
        <row r="65">
          <cell r="A65" t="str">
            <v>(II)</v>
          </cell>
        </row>
      </sheetData>
      <sheetData sheetId="527">
        <row r="65">
          <cell r="A65" t="str">
            <v>(II)</v>
          </cell>
        </row>
      </sheetData>
      <sheetData sheetId="528"/>
      <sheetData sheetId="529">
        <row r="65">
          <cell r="A65" t="str">
            <v>(II)</v>
          </cell>
        </row>
      </sheetData>
      <sheetData sheetId="530">
        <row r="65">
          <cell r="A65" t="str">
            <v>(II)</v>
          </cell>
        </row>
      </sheetData>
      <sheetData sheetId="531">
        <row r="65">
          <cell r="A65" t="str">
            <v>(II)</v>
          </cell>
        </row>
      </sheetData>
      <sheetData sheetId="532">
        <row r="65">
          <cell r="A65" t="str">
            <v>(II)</v>
          </cell>
        </row>
      </sheetData>
      <sheetData sheetId="533">
        <row r="65">
          <cell r="A65" t="str">
            <v>(II)</v>
          </cell>
        </row>
      </sheetData>
      <sheetData sheetId="534">
        <row r="65">
          <cell r="A65" t="str">
            <v>(II)</v>
          </cell>
        </row>
      </sheetData>
      <sheetData sheetId="535">
        <row r="65">
          <cell r="A65" t="str">
            <v>(II)</v>
          </cell>
        </row>
      </sheetData>
      <sheetData sheetId="536">
        <row r="65">
          <cell r="A65" t="str">
            <v>(II)</v>
          </cell>
        </row>
      </sheetData>
      <sheetData sheetId="537">
        <row r="65">
          <cell r="A65" t="str">
            <v>(II)</v>
          </cell>
        </row>
      </sheetData>
      <sheetData sheetId="538">
        <row r="65">
          <cell r="A65" t="str">
            <v>(II)</v>
          </cell>
        </row>
      </sheetData>
      <sheetData sheetId="539">
        <row r="65">
          <cell r="A65" t="str">
            <v>(II)</v>
          </cell>
        </row>
      </sheetData>
      <sheetData sheetId="540">
        <row r="65">
          <cell r="A65" t="str">
            <v>(II)</v>
          </cell>
        </row>
      </sheetData>
      <sheetData sheetId="541">
        <row r="65">
          <cell r="A65" t="str">
            <v>(II)</v>
          </cell>
        </row>
      </sheetData>
      <sheetData sheetId="542">
        <row r="65">
          <cell r="A65" t="str">
            <v>(II)</v>
          </cell>
        </row>
      </sheetData>
      <sheetData sheetId="543">
        <row r="65">
          <cell r="A65" t="str">
            <v>(II)</v>
          </cell>
        </row>
      </sheetData>
      <sheetData sheetId="544">
        <row r="65">
          <cell r="A65" t="str">
            <v>(II)</v>
          </cell>
        </row>
      </sheetData>
      <sheetData sheetId="545">
        <row r="65">
          <cell r="A65" t="str">
            <v>(II)</v>
          </cell>
        </row>
      </sheetData>
      <sheetData sheetId="546">
        <row r="65">
          <cell r="A65" t="str">
            <v>(II)</v>
          </cell>
        </row>
      </sheetData>
      <sheetData sheetId="547">
        <row r="65">
          <cell r="A65" t="str">
            <v>(II)</v>
          </cell>
        </row>
      </sheetData>
      <sheetData sheetId="548">
        <row r="65">
          <cell r="A65" t="str">
            <v>(II)</v>
          </cell>
        </row>
      </sheetData>
      <sheetData sheetId="549">
        <row r="65">
          <cell r="A65" t="str">
            <v>(II)</v>
          </cell>
        </row>
      </sheetData>
      <sheetData sheetId="550">
        <row r="65">
          <cell r="A65" t="str">
            <v>(II)</v>
          </cell>
        </row>
      </sheetData>
      <sheetData sheetId="551">
        <row r="65">
          <cell r="A65" t="str">
            <v>(II)</v>
          </cell>
        </row>
      </sheetData>
      <sheetData sheetId="552">
        <row r="65">
          <cell r="A65" t="str">
            <v>(II)</v>
          </cell>
        </row>
      </sheetData>
      <sheetData sheetId="553">
        <row r="65">
          <cell r="A65" t="str">
            <v>(II)</v>
          </cell>
        </row>
      </sheetData>
      <sheetData sheetId="554">
        <row r="65">
          <cell r="A65" t="str">
            <v>(II)</v>
          </cell>
        </row>
      </sheetData>
      <sheetData sheetId="555">
        <row r="65">
          <cell r="A65" t="str">
            <v>(II)</v>
          </cell>
        </row>
      </sheetData>
      <sheetData sheetId="556">
        <row r="65">
          <cell r="A65" t="str">
            <v>(II)</v>
          </cell>
        </row>
      </sheetData>
      <sheetData sheetId="557">
        <row r="65">
          <cell r="A65" t="str">
            <v>(II)</v>
          </cell>
        </row>
      </sheetData>
      <sheetData sheetId="558">
        <row r="65">
          <cell r="A65" t="str">
            <v>(II)</v>
          </cell>
        </row>
      </sheetData>
      <sheetData sheetId="559">
        <row r="65">
          <cell r="A65" t="str">
            <v>(II)</v>
          </cell>
        </row>
      </sheetData>
      <sheetData sheetId="560">
        <row r="65">
          <cell r="A65" t="str">
            <v>(II)</v>
          </cell>
        </row>
      </sheetData>
      <sheetData sheetId="561">
        <row r="65">
          <cell r="A65" t="str">
            <v>(II)</v>
          </cell>
        </row>
      </sheetData>
      <sheetData sheetId="562">
        <row r="65">
          <cell r="A65" t="str">
            <v>(II)</v>
          </cell>
        </row>
      </sheetData>
      <sheetData sheetId="563">
        <row r="65">
          <cell r="A65" t="str">
            <v>(II)</v>
          </cell>
        </row>
      </sheetData>
      <sheetData sheetId="564">
        <row r="65">
          <cell r="A65" t="str">
            <v>(II)</v>
          </cell>
        </row>
      </sheetData>
      <sheetData sheetId="565">
        <row r="65">
          <cell r="A65" t="str">
            <v>(II)</v>
          </cell>
        </row>
      </sheetData>
      <sheetData sheetId="566">
        <row r="65">
          <cell r="A65" t="str">
            <v>(II)</v>
          </cell>
        </row>
      </sheetData>
      <sheetData sheetId="567">
        <row r="65">
          <cell r="A65" t="str">
            <v>(II)</v>
          </cell>
        </row>
      </sheetData>
      <sheetData sheetId="568">
        <row r="65">
          <cell r="A65" t="str">
            <v>(II)</v>
          </cell>
        </row>
      </sheetData>
      <sheetData sheetId="569">
        <row r="65">
          <cell r="A65" t="str">
            <v>(II)</v>
          </cell>
        </row>
      </sheetData>
      <sheetData sheetId="570">
        <row r="65">
          <cell r="A65" t="str">
            <v>(II)</v>
          </cell>
        </row>
      </sheetData>
      <sheetData sheetId="571">
        <row r="65">
          <cell r="A65" t="str">
            <v>(II)</v>
          </cell>
        </row>
      </sheetData>
      <sheetData sheetId="572">
        <row r="65">
          <cell r="A65" t="str">
            <v>(II)</v>
          </cell>
        </row>
      </sheetData>
      <sheetData sheetId="573">
        <row r="65">
          <cell r="A65" t="str">
            <v>(II)</v>
          </cell>
        </row>
      </sheetData>
      <sheetData sheetId="574">
        <row r="65">
          <cell r="A65" t="str">
            <v>(II)</v>
          </cell>
        </row>
      </sheetData>
      <sheetData sheetId="575">
        <row r="65">
          <cell r="A65" t="str">
            <v>(II)</v>
          </cell>
        </row>
      </sheetData>
      <sheetData sheetId="576">
        <row r="65">
          <cell r="A65" t="str">
            <v>(II)</v>
          </cell>
        </row>
      </sheetData>
      <sheetData sheetId="577">
        <row r="65">
          <cell r="A65" t="str">
            <v>(II)</v>
          </cell>
        </row>
      </sheetData>
      <sheetData sheetId="578">
        <row r="65">
          <cell r="A65" t="str">
            <v>(II)</v>
          </cell>
        </row>
      </sheetData>
      <sheetData sheetId="579">
        <row r="65">
          <cell r="A65" t="str">
            <v>(II)</v>
          </cell>
        </row>
      </sheetData>
      <sheetData sheetId="580">
        <row r="65">
          <cell r="A65" t="str">
            <v>(II)</v>
          </cell>
        </row>
      </sheetData>
      <sheetData sheetId="581">
        <row r="65">
          <cell r="A65" t="str">
            <v>(II)</v>
          </cell>
        </row>
      </sheetData>
      <sheetData sheetId="582">
        <row r="65">
          <cell r="A65" t="str">
            <v>(II)</v>
          </cell>
        </row>
      </sheetData>
      <sheetData sheetId="583">
        <row r="65">
          <cell r="A65" t="str">
            <v>(II)</v>
          </cell>
        </row>
      </sheetData>
      <sheetData sheetId="584">
        <row r="65">
          <cell r="A65" t="str">
            <v>(II)</v>
          </cell>
        </row>
      </sheetData>
      <sheetData sheetId="585">
        <row r="65">
          <cell r="A65" t="str">
            <v>(II)</v>
          </cell>
        </row>
      </sheetData>
      <sheetData sheetId="586">
        <row r="65">
          <cell r="A65" t="str">
            <v>(II)</v>
          </cell>
        </row>
      </sheetData>
      <sheetData sheetId="587">
        <row r="65">
          <cell r="A65" t="str">
            <v>(II)</v>
          </cell>
        </row>
      </sheetData>
      <sheetData sheetId="588">
        <row r="65">
          <cell r="A65" t="str">
            <v>(II)</v>
          </cell>
        </row>
      </sheetData>
      <sheetData sheetId="589">
        <row r="65">
          <cell r="A65" t="str">
            <v>(II)</v>
          </cell>
        </row>
      </sheetData>
      <sheetData sheetId="590" refreshError="1"/>
      <sheetData sheetId="591" refreshError="1"/>
      <sheetData sheetId="592" refreshError="1"/>
      <sheetData sheetId="593" refreshError="1"/>
      <sheetData sheetId="594" refreshError="1"/>
      <sheetData sheetId="595" refreshError="1"/>
      <sheetData sheetId="596">
        <row r="65">
          <cell r="A65" t="str">
            <v>(II)</v>
          </cell>
        </row>
      </sheetData>
      <sheetData sheetId="597">
        <row r="65">
          <cell r="A65" t="str">
            <v>(II)</v>
          </cell>
        </row>
      </sheetData>
      <sheetData sheetId="598"/>
      <sheetData sheetId="599"/>
      <sheetData sheetId="600">
        <row r="65">
          <cell r="A65" t="str">
            <v>(II)</v>
          </cell>
        </row>
      </sheetData>
      <sheetData sheetId="601">
        <row r="65">
          <cell r="A65" t="str">
            <v>(II)</v>
          </cell>
        </row>
      </sheetData>
      <sheetData sheetId="602">
        <row r="65">
          <cell r="A65" t="str">
            <v>(II)</v>
          </cell>
        </row>
      </sheetData>
      <sheetData sheetId="603">
        <row r="65">
          <cell r="A65" t="str">
            <v>(II)</v>
          </cell>
        </row>
      </sheetData>
      <sheetData sheetId="604">
        <row r="65">
          <cell r="A65" t="str">
            <v>(II)</v>
          </cell>
        </row>
      </sheetData>
      <sheetData sheetId="605">
        <row r="65">
          <cell r="A65" t="str">
            <v>(II)</v>
          </cell>
        </row>
      </sheetData>
      <sheetData sheetId="606">
        <row r="65">
          <cell r="A65" t="str">
            <v>(II)</v>
          </cell>
        </row>
      </sheetData>
      <sheetData sheetId="607" refreshError="1"/>
      <sheetData sheetId="608">
        <row r="65">
          <cell r="A65" t="str">
            <v>(II)</v>
          </cell>
        </row>
      </sheetData>
      <sheetData sheetId="609">
        <row r="65">
          <cell r="A65" t="str">
            <v>(II)</v>
          </cell>
        </row>
      </sheetData>
      <sheetData sheetId="610" refreshError="1"/>
      <sheetData sheetId="611" refreshError="1"/>
      <sheetData sheetId="612" refreshError="1"/>
      <sheetData sheetId="613" refreshError="1"/>
      <sheetData sheetId="614">
        <row r="65">
          <cell r="A65" t="str">
            <v>(II)</v>
          </cell>
        </row>
      </sheetData>
      <sheetData sheetId="615">
        <row r="65">
          <cell r="A65" t="str">
            <v>(II)</v>
          </cell>
        </row>
      </sheetData>
      <sheetData sheetId="616">
        <row r="65">
          <cell r="A65" t="str">
            <v>(II)</v>
          </cell>
        </row>
      </sheetData>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sheetData sheetId="707"/>
      <sheetData sheetId="708"/>
      <sheetData sheetId="709">
        <row r="65">
          <cell r="A65" t="str">
            <v>(II)</v>
          </cell>
        </row>
      </sheetData>
      <sheetData sheetId="710">
        <row r="65">
          <cell r="A65" t="str">
            <v>(II)</v>
          </cell>
        </row>
      </sheetData>
      <sheetData sheetId="711">
        <row r="65">
          <cell r="A65" t="str">
            <v>(II)</v>
          </cell>
        </row>
      </sheetData>
      <sheetData sheetId="712">
        <row r="65">
          <cell r="A65" t="str">
            <v>(II)</v>
          </cell>
        </row>
      </sheetData>
      <sheetData sheetId="713"/>
      <sheetData sheetId="714">
        <row r="65">
          <cell r="A65" t="str">
            <v>(II)</v>
          </cell>
        </row>
      </sheetData>
      <sheetData sheetId="715">
        <row r="65">
          <cell r="A65" t="str">
            <v>(II)</v>
          </cell>
        </row>
      </sheetData>
      <sheetData sheetId="716"/>
      <sheetData sheetId="717"/>
      <sheetData sheetId="718"/>
      <sheetData sheetId="719"/>
      <sheetData sheetId="720">
        <row r="65">
          <cell r="A65" t="str">
            <v>(II)</v>
          </cell>
        </row>
      </sheetData>
      <sheetData sheetId="721" refreshError="1"/>
      <sheetData sheetId="722" refreshError="1"/>
      <sheetData sheetId="723" refreshError="1"/>
      <sheetData sheetId="724" refreshError="1"/>
      <sheetData sheetId="725" refreshError="1"/>
      <sheetData sheetId="726" refreshError="1"/>
      <sheetData sheetId="727" refreshError="1"/>
      <sheetData sheetId="728">
        <row r="65">
          <cell r="A65" t="str">
            <v>(II)</v>
          </cell>
        </row>
      </sheetData>
      <sheetData sheetId="729">
        <row r="65">
          <cell r="A65" t="str">
            <v>(II)</v>
          </cell>
        </row>
      </sheetData>
      <sheetData sheetId="730">
        <row r="65">
          <cell r="A65" t="str">
            <v>(II)</v>
          </cell>
        </row>
      </sheetData>
      <sheetData sheetId="731">
        <row r="65">
          <cell r="A65" t="str">
            <v>(II)</v>
          </cell>
        </row>
      </sheetData>
      <sheetData sheetId="732"/>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ow r="65">
          <cell r="A65" t="str">
            <v>(II)</v>
          </cell>
        </row>
      </sheetData>
      <sheetData sheetId="787">
        <row r="65">
          <cell r="A65" t="str">
            <v>(II)</v>
          </cell>
        </row>
      </sheetData>
      <sheetData sheetId="788">
        <row r="65">
          <cell r="A65" t="str">
            <v>(II)</v>
          </cell>
        </row>
      </sheetData>
      <sheetData sheetId="789">
        <row r="65">
          <cell r="A65" t="str">
            <v>(II)</v>
          </cell>
        </row>
      </sheetData>
      <sheetData sheetId="790">
        <row r="65">
          <cell r="A65" t="str">
            <v>(II)</v>
          </cell>
        </row>
      </sheetData>
      <sheetData sheetId="791">
        <row r="65">
          <cell r="A65" t="str">
            <v>(II)</v>
          </cell>
        </row>
      </sheetData>
      <sheetData sheetId="792">
        <row r="65">
          <cell r="A65" t="str">
            <v>(II)</v>
          </cell>
        </row>
      </sheetData>
      <sheetData sheetId="793">
        <row r="65">
          <cell r="A65" t="str">
            <v>(II)</v>
          </cell>
        </row>
      </sheetData>
      <sheetData sheetId="794">
        <row r="65">
          <cell r="A65" t="str">
            <v>(II)</v>
          </cell>
        </row>
      </sheetData>
      <sheetData sheetId="795">
        <row r="65">
          <cell r="A65" t="str">
            <v>(II)</v>
          </cell>
        </row>
      </sheetData>
      <sheetData sheetId="796">
        <row r="65">
          <cell r="A65" t="str">
            <v>(II)</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ow r="65">
          <cell r="A65" t="str">
            <v>(II)</v>
          </cell>
        </row>
      </sheetData>
      <sheetData sheetId="810">
        <row r="65">
          <cell r="A65" t="str">
            <v>(II)</v>
          </cell>
        </row>
      </sheetData>
      <sheetData sheetId="811">
        <row r="65">
          <cell r="A65" t="str">
            <v>(II)</v>
          </cell>
        </row>
      </sheetData>
      <sheetData sheetId="812">
        <row r="65">
          <cell r="A65" t="str">
            <v>(II)</v>
          </cell>
        </row>
      </sheetData>
      <sheetData sheetId="813">
        <row r="65">
          <cell r="A65" t="str">
            <v>(II)</v>
          </cell>
        </row>
      </sheetData>
      <sheetData sheetId="814">
        <row r="65">
          <cell r="A65" t="str">
            <v>(II)</v>
          </cell>
        </row>
      </sheetData>
      <sheetData sheetId="815">
        <row r="65">
          <cell r="A65" t="str">
            <v>(II)</v>
          </cell>
        </row>
      </sheetData>
      <sheetData sheetId="816">
        <row r="65">
          <cell r="A65" t="str">
            <v>(II)</v>
          </cell>
        </row>
      </sheetData>
      <sheetData sheetId="817">
        <row r="65">
          <cell r="A65" t="str">
            <v>(II)</v>
          </cell>
        </row>
      </sheetData>
      <sheetData sheetId="818">
        <row r="65">
          <cell r="A65" t="str">
            <v>(II)</v>
          </cell>
        </row>
      </sheetData>
      <sheetData sheetId="819">
        <row r="65">
          <cell r="A65" t="str">
            <v>(II)</v>
          </cell>
        </row>
      </sheetData>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sheetData sheetId="834"/>
      <sheetData sheetId="835" refreshError="1"/>
      <sheetData sheetId="836"/>
      <sheetData sheetId="837" refreshError="1"/>
      <sheetData sheetId="838" refreshError="1"/>
      <sheetData sheetId="839" refreshError="1"/>
      <sheetData sheetId="840">
        <row r="65">
          <cell r="A65" t="str">
            <v>(II)</v>
          </cell>
        </row>
      </sheetData>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ow r="65">
          <cell r="A65" t="str">
            <v>(II)</v>
          </cell>
        </row>
      </sheetData>
      <sheetData sheetId="920">
        <row r="65">
          <cell r="A65" t="str">
            <v>(II)</v>
          </cell>
        </row>
      </sheetData>
      <sheetData sheetId="921"/>
      <sheetData sheetId="922">
        <row r="65">
          <cell r="A65" t="str">
            <v>(II)</v>
          </cell>
        </row>
      </sheetData>
      <sheetData sheetId="923"/>
      <sheetData sheetId="924">
        <row r="65">
          <cell r="A65" t="str">
            <v>(II)</v>
          </cell>
        </row>
      </sheetData>
      <sheetData sheetId="925">
        <row r="65">
          <cell r="A65" t="str">
            <v>(II)</v>
          </cell>
        </row>
      </sheetData>
      <sheetData sheetId="926"/>
      <sheetData sheetId="927">
        <row r="65">
          <cell r="A65" t="str">
            <v>(II)</v>
          </cell>
        </row>
      </sheetData>
      <sheetData sheetId="928"/>
      <sheetData sheetId="929"/>
      <sheetData sheetId="930">
        <row r="65">
          <cell r="A65" t="str">
            <v>(II)</v>
          </cell>
        </row>
      </sheetData>
      <sheetData sheetId="931">
        <row r="65">
          <cell r="A65" t="str">
            <v>(II)</v>
          </cell>
        </row>
      </sheetData>
      <sheetData sheetId="932"/>
      <sheetData sheetId="933">
        <row r="65">
          <cell r="A65" t="str">
            <v>(II)</v>
          </cell>
        </row>
      </sheetData>
      <sheetData sheetId="934">
        <row r="65">
          <cell r="A65" t="str">
            <v>(II)</v>
          </cell>
        </row>
      </sheetData>
      <sheetData sheetId="935">
        <row r="65">
          <cell r="A65" t="str">
            <v>(II)</v>
          </cell>
        </row>
      </sheetData>
      <sheetData sheetId="936">
        <row r="65">
          <cell r="A65" t="str">
            <v>(II)</v>
          </cell>
        </row>
      </sheetData>
      <sheetData sheetId="937">
        <row r="65">
          <cell r="A65" t="str">
            <v>(II)</v>
          </cell>
        </row>
      </sheetData>
      <sheetData sheetId="938">
        <row r="65">
          <cell r="A65" t="str">
            <v>(II)</v>
          </cell>
        </row>
      </sheetData>
      <sheetData sheetId="939">
        <row r="65">
          <cell r="A65" t="str">
            <v>(II)</v>
          </cell>
        </row>
      </sheetData>
      <sheetData sheetId="940"/>
      <sheetData sheetId="941">
        <row r="65">
          <cell r="A65" t="str">
            <v>(II)</v>
          </cell>
        </row>
      </sheetData>
      <sheetData sheetId="942"/>
      <sheetData sheetId="943">
        <row r="65">
          <cell r="A65" t="str">
            <v>(II)</v>
          </cell>
        </row>
      </sheetData>
      <sheetData sheetId="944">
        <row r="65">
          <cell r="A65" t="str">
            <v>(II)</v>
          </cell>
        </row>
      </sheetData>
      <sheetData sheetId="945">
        <row r="65">
          <cell r="A65" t="str">
            <v>(II)</v>
          </cell>
        </row>
      </sheetData>
      <sheetData sheetId="946">
        <row r="65">
          <cell r="A65" t="str">
            <v>(II)</v>
          </cell>
        </row>
      </sheetData>
      <sheetData sheetId="947">
        <row r="65">
          <cell r="A65" t="str">
            <v>(II)</v>
          </cell>
        </row>
      </sheetData>
      <sheetData sheetId="948">
        <row r="65">
          <cell r="A65" t="str">
            <v>(II)</v>
          </cell>
        </row>
      </sheetData>
      <sheetData sheetId="949"/>
      <sheetData sheetId="950">
        <row r="65">
          <cell r="A65" t="str">
            <v>(II)</v>
          </cell>
        </row>
      </sheetData>
      <sheetData sheetId="951">
        <row r="65">
          <cell r="A65" t="str">
            <v>(II)</v>
          </cell>
        </row>
      </sheetData>
      <sheetData sheetId="952"/>
      <sheetData sheetId="953">
        <row r="65">
          <cell r="A65" t="str">
            <v>(II)</v>
          </cell>
        </row>
      </sheetData>
      <sheetData sheetId="954">
        <row r="65">
          <cell r="A65" t="str">
            <v>(II)</v>
          </cell>
        </row>
      </sheetData>
      <sheetData sheetId="955">
        <row r="65">
          <cell r="A65" t="str">
            <v>(II)</v>
          </cell>
        </row>
      </sheetData>
      <sheetData sheetId="956">
        <row r="65">
          <cell r="A65" t="str">
            <v>(II)</v>
          </cell>
        </row>
      </sheetData>
      <sheetData sheetId="957">
        <row r="65">
          <cell r="A65" t="str">
            <v>(II)</v>
          </cell>
        </row>
      </sheetData>
      <sheetData sheetId="958">
        <row r="65">
          <cell r="A65" t="str">
            <v>(II)</v>
          </cell>
        </row>
      </sheetData>
      <sheetData sheetId="959">
        <row r="65">
          <cell r="A65" t="str">
            <v>(II)</v>
          </cell>
        </row>
      </sheetData>
      <sheetData sheetId="960">
        <row r="65">
          <cell r="A65" t="str">
            <v>(II)</v>
          </cell>
        </row>
      </sheetData>
      <sheetData sheetId="961">
        <row r="65">
          <cell r="A65" t="str">
            <v>(II)</v>
          </cell>
        </row>
      </sheetData>
      <sheetData sheetId="962"/>
      <sheetData sheetId="963">
        <row r="65">
          <cell r="A65" t="str">
            <v>(II)</v>
          </cell>
        </row>
      </sheetData>
      <sheetData sheetId="964">
        <row r="65">
          <cell r="A65" t="str">
            <v>(II)</v>
          </cell>
        </row>
      </sheetData>
      <sheetData sheetId="965">
        <row r="65">
          <cell r="A65" t="str">
            <v>(II)</v>
          </cell>
        </row>
      </sheetData>
      <sheetData sheetId="966">
        <row r="65">
          <cell r="A65" t="str">
            <v>(II)</v>
          </cell>
        </row>
      </sheetData>
      <sheetData sheetId="967"/>
      <sheetData sheetId="968"/>
      <sheetData sheetId="969"/>
      <sheetData sheetId="970"/>
      <sheetData sheetId="971"/>
      <sheetData sheetId="972">
        <row r="65">
          <cell r="A65" t="str">
            <v>(II)</v>
          </cell>
        </row>
      </sheetData>
      <sheetData sheetId="973">
        <row r="65">
          <cell r="A65" t="str">
            <v>(II)</v>
          </cell>
        </row>
      </sheetData>
      <sheetData sheetId="974">
        <row r="65">
          <cell r="A65" t="str">
            <v>(II)</v>
          </cell>
        </row>
      </sheetData>
      <sheetData sheetId="975"/>
      <sheetData sheetId="976"/>
      <sheetData sheetId="977"/>
      <sheetData sheetId="978"/>
      <sheetData sheetId="979">
        <row r="65">
          <cell r="A65" t="str">
            <v>(II)</v>
          </cell>
        </row>
      </sheetData>
      <sheetData sheetId="980"/>
      <sheetData sheetId="981"/>
      <sheetData sheetId="982"/>
      <sheetData sheetId="983"/>
      <sheetData sheetId="984"/>
      <sheetData sheetId="985"/>
      <sheetData sheetId="986">
        <row r="65">
          <cell r="A65" t="str">
            <v>(II)</v>
          </cell>
        </row>
      </sheetData>
      <sheetData sheetId="987">
        <row r="65">
          <cell r="A65" t="str">
            <v>(II)</v>
          </cell>
        </row>
      </sheetData>
      <sheetData sheetId="988"/>
      <sheetData sheetId="989">
        <row r="65">
          <cell r="A65" t="str">
            <v>(II)</v>
          </cell>
        </row>
      </sheetData>
      <sheetData sheetId="990">
        <row r="65">
          <cell r="A65" t="str">
            <v>(II)</v>
          </cell>
        </row>
      </sheetData>
      <sheetData sheetId="991">
        <row r="65">
          <cell r="A65" t="str">
            <v>(II)</v>
          </cell>
        </row>
      </sheetData>
      <sheetData sheetId="992"/>
      <sheetData sheetId="993">
        <row r="65">
          <cell r="A65" t="str">
            <v>(II)</v>
          </cell>
        </row>
      </sheetData>
      <sheetData sheetId="994">
        <row r="65">
          <cell r="A65" t="str">
            <v>(II)</v>
          </cell>
        </row>
      </sheetData>
      <sheetData sheetId="995"/>
      <sheetData sheetId="996"/>
      <sheetData sheetId="997"/>
      <sheetData sheetId="998"/>
      <sheetData sheetId="999"/>
      <sheetData sheetId="1000"/>
      <sheetData sheetId="1001"/>
      <sheetData sheetId="1002"/>
      <sheetData sheetId="1003">
        <row r="65">
          <cell r="A65" t="str">
            <v>(II)</v>
          </cell>
        </row>
      </sheetData>
      <sheetData sheetId="1004"/>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sheetData sheetId="1015"/>
      <sheetData sheetId="1016"/>
      <sheetData sheetId="1017">
        <row r="65">
          <cell r="A65" t="str">
            <v>(II)</v>
          </cell>
        </row>
      </sheetData>
      <sheetData sheetId="1018"/>
      <sheetData sheetId="1019">
        <row r="65">
          <cell r="A65" t="str">
            <v>(II)</v>
          </cell>
        </row>
      </sheetData>
      <sheetData sheetId="1020">
        <row r="65">
          <cell r="A65" t="str">
            <v>(II)</v>
          </cell>
        </row>
      </sheetData>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row r="65">
          <cell r="A65" t="str">
            <v>(II)</v>
          </cell>
        </row>
      </sheetData>
      <sheetData sheetId="1043"/>
      <sheetData sheetId="1044"/>
      <sheetData sheetId="1045"/>
      <sheetData sheetId="1046"/>
      <sheetData sheetId="1047">
        <row r="65">
          <cell r="A65" t="str">
            <v>(II)</v>
          </cell>
        </row>
      </sheetData>
      <sheetData sheetId="1048"/>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sheetData sheetId="1101"/>
      <sheetData sheetId="1102"/>
      <sheetData sheetId="1103"/>
      <sheetData sheetId="1104"/>
      <sheetData sheetId="1105"/>
      <sheetData sheetId="1106"/>
      <sheetData sheetId="1107">
        <row r="65">
          <cell r="A65" t="str">
            <v>(II)</v>
          </cell>
        </row>
      </sheetData>
      <sheetData sheetId="1108">
        <row r="65">
          <cell r="A65" t="str">
            <v>(II)</v>
          </cell>
        </row>
      </sheetData>
      <sheetData sheetId="1109">
        <row r="65">
          <cell r="A65" t="str">
            <v>(II)</v>
          </cell>
        </row>
      </sheetData>
      <sheetData sheetId="1110"/>
      <sheetData sheetId="1111">
        <row r="65">
          <cell r="A65" t="str">
            <v>(II)</v>
          </cell>
        </row>
      </sheetData>
      <sheetData sheetId="1112">
        <row r="65">
          <cell r="A65" t="str">
            <v>(II)</v>
          </cell>
        </row>
      </sheetData>
      <sheetData sheetId="1113">
        <row r="65">
          <cell r="A65" t="str">
            <v>(II)</v>
          </cell>
        </row>
      </sheetData>
      <sheetData sheetId="1114"/>
      <sheetData sheetId="1115">
        <row r="65">
          <cell r="A65" t="str">
            <v>(II)</v>
          </cell>
        </row>
      </sheetData>
      <sheetData sheetId="1116"/>
      <sheetData sheetId="1117"/>
      <sheetData sheetId="1118">
        <row r="65">
          <cell r="A65" t="str">
            <v>(II)</v>
          </cell>
        </row>
      </sheetData>
      <sheetData sheetId="1119"/>
      <sheetData sheetId="1120"/>
      <sheetData sheetId="1121"/>
      <sheetData sheetId="1122"/>
      <sheetData sheetId="1123"/>
      <sheetData sheetId="1124"/>
      <sheetData sheetId="1125"/>
      <sheetData sheetId="1126"/>
      <sheetData sheetId="1127">
        <row r="65">
          <cell r="A65" t="str">
            <v>(II)</v>
          </cell>
        </row>
      </sheetData>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refreshError="1"/>
      <sheetData sheetId="1162" refreshError="1"/>
      <sheetData sheetId="1163" refreshError="1"/>
      <sheetData sheetId="1164" refreshError="1"/>
      <sheetData sheetId="1165" refreshError="1"/>
      <sheetData sheetId="1166" refreshError="1"/>
      <sheetData sheetId="1167" refreshError="1"/>
      <sheetData sheetId="1168"/>
      <sheetData sheetId="1169"/>
      <sheetData sheetId="1170"/>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ow r="65">
          <cell r="A65" t="str">
            <v>(II)</v>
          </cell>
        </row>
      </sheetData>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row r="65">
          <cell r="A65" t="str">
            <v>(II)</v>
          </cell>
        </row>
      </sheetData>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row r="65">
          <cell r="A65" t="str">
            <v>(II)</v>
          </cell>
        </row>
      </sheetData>
      <sheetData sheetId="1229"/>
      <sheetData sheetId="1230"/>
      <sheetData sheetId="1231"/>
      <sheetData sheetId="1232"/>
      <sheetData sheetId="1233">
        <row r="65">
          <cell r="A65" t="str">
            <v>(II)</v>
          </cell>
        </row>
      </sheetData>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row r="65">
          <cell r="A65" t="str">
            <v>(II)</v>
          </cell>
        </row>
      </sheetData>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row r="65">
          <cell r="A65" t="str">
            <v>(II)</v>
          </cell>
        </row>
      </sheetData>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row r="65">
          <cell r="A65" t="str">
            <v>(II)</v>
          </cell>
        </row>
      </sheetData>
      <sheetData sheetId="1314"/>
      <sheetData sheetId="1315"/>
      <sheetData sheetId="1316"/>
      <sheetData sheetId="1317"/>
      <sheetData sheetId="1318"/>
      <sheetData sheetId="1319"/>
      <sheetData sheetId="1320"/>
      <sheetData sheetId="1321"/>
      <sheetData sheetId="1322">
        <row r="65">
          <cell r="A65" t="str">
            <v>(II)</v>
          </cell>
        </row>
      </sheetData>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row r="65">
          <cell r="A65" t="str">
            <v>(II)</v>
          </cell>
        </row>
      </sheetData>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refreshError="1"/>
      <sheetData sheetId="1421" refreshError="1"/>
      <sheetData sheetId="1422" refreshError="1"/>
      <sheetData sheetId="1423" refreshError="1"/>
      <sheetData sheetId="1424" refreshError="1"/>
      <sheetData sheetId="1425">
        <row r="65">
          <cell r="A65" t="str">
            <v>(II)</v>
          </cell>
        </row>
      </sheetData>
      <sheetData sheetId="1426">
        <row r="65">
          <cell r="A65" t="str">
            <v>(II)</v>
          </cell>
        </row>
      </sheetData>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sheetData sheetId="1450"/>
      <sheetData sheetId="145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arnings model"/>
      <sheetName val="Questions"/>
      <sheetName val="Halfye"/>
      <sheetName val="Sugar"/>
      <sheetName val="Text"/>
      <sheetName val="Final model"/>
      <sheetName val="CUS Image"/>
      <sheetName val="Gas"/>
      <sheetName val="Key Nos"/>
      <sheetName val="ET"/>
      <sheetName val="Input"/>
      <sheetName val="Tax"/>
      <sheetName val="재무가정"/>
      <sheetName val="BS Sch "/>
      <sheetName val="NOPAT_VDF"/>
      <sheetName val="Invested capital_VDF"/>
      <sheetName val="Plan"/>
      <sheetName val="Flexi"/>
      <sheetName val="Profile"/>
      <sheetName val="Debt"/>
      <sheetName val="CapEx"/>
      <sheetName val="update"/>
      <sheetName val="Profit and Loss"/>
      <sheetName val="FA"/>
      <sheetName val="Sheet3 (2)"/>
      <sheetName val="Cons"/>
      <sheetName val="BS-2005"/>
      <sheetName val="CAUSTIC"/>
      <sheetName val="Index"/>
      <sheetName val="MAIN_MENU"/>
      <sheetName val="Tables"/>
      <sheetName val="Operating Statistics"/>
      <sheetName val="Cover"/>
      <sheetName val="Global Assm."/>
      <sheetName val="Fittings_Detail"/>
      <sheetName val="Calculation (2)"/>
      <sheetName val="PRECAST lightconc-II"/>
      <sheetName val="Recon"/>
      <sheetName val="Set"/>
      <sheetName val="Cntmrs-Recruit"/>
      <sheetName val="ADAMYA FINAL SHEET"/>
      <sheetName val="RBS"/>
      <sheetName val="MenuData"/>
      <sheetName val="CAD"/>
      <sheetName val="CMA"/>
      <sheetName val="GL- 1010100"/>
      <sheetName val="Earnings_model"/>
      <sheetName val="Final_model"/>
      <sheetName val="Invested_capital_VDF"/>
      <sheetName val="Profit_and_Loss"/>
      <sheetName val="Sheet3_(2)"/>
      <sheetName val="BS_Sch_"/>
      <sheetName val="CUS_Image"/>
      <sheetName val="Key_Nos"/>
      <sheetName val="Operating_Statistics"/>
      <sheetName val="Global_Assm_"/>
      <sheetName val="Calculation_(2)"/>
      <sheetName val="PRECAST_lightconc-II"/>
      <sheetName val="ADAMYA_FINAL_SHEET"/>
      <sheetName val="GL-_1010100"/>
      <sheetName val="Payroll reconciliation"/>
      <sheetName val="Macro1"/>
      <sheetName val="EXCH"/>
      <sheetName val="Fin Sum"/>
      <sheetName val="PRDMAR96"/>
      <sheetName val="FixPos"/>
      <sheetName val="Column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VERSION CONTROL"/>
      <sheetName val="QUICK START"/>
      <sheetName val="SCENARIO INPUTS"/>
      <sheetName val="TIME"/>
      <sheetName val="DEBT INPUTS"/>
      <sheetName val="DEBT WORKINGS"/>
      <sheetName val="ESCALATION"/>
      <sheetName val="RPI CONVERSIONS"/>
      <sheetName val="NON TOTEX Y &amp; INCENTIVE CALCS"/>
      <sheetName val="TOTEX ALLOWED CAPITALISATION"/>
      <sheetName val="TOTEX CALCS"/>
      <sheetName val="UNDER OVER PERFORMANCE CAP"/>
      <sheetName val="ALLOWED NET RAV&amp;PCR1 SLOW ADJ"/>
      <sheetName val="DEPN CALCS &amp; ACTUAL NET RAV"/>
      <sheetName val="RORE AND WACC CALCS"/>
      <sheetName val="PASS THROUGH COSTS ADJUSTMENT"/>
      <sheetName val="FORMULA INCOME"/>
      <sheetName val="FINANCIAL STATEMENTS CALCS"/>
      <sheetName val="REGULATORY FINANCE PERFORMANCE"/>
      <sheetName val="PROJECT BOARD"/>
      <sheetName val="BUSINESS PLAN OUTPUT"/>
      <sheetName val="GRAPHS"/>
      <sheetName val="FINANCIAL STATEMENTS REAL"/>
      <sheetName val="FINANCIAL STATEMENTS NOMINAL"/>
      <sheetName val="FINANCEABILITY TEST"/>
      <sheetName val="RATINGS STATEMENTS CALCS"/>
      <sheetName val="RATINGS STATEMENT REAL"/>
      <sheetName val="RATINGS STATEMENT NOMINAL"/>
      <sheetName val="ratings freeze"/>
      <sheetName val="PROVISIONAL BUS PLAN SCENARIOS"/>
      <sheetName val="Budget"/>
      <sheetName val="Diff to Budget"/>
      <sheetName val="READY RECKONER Correct Av RAV"/>
      <sheetName val="Financing Outperformance"/>
      <sheetName val="BP INCOME"/>
      <sheetName val="BP Formula Income"/>
      <sheetName val="BP CASHFLOW"/>
      <sheetName val="BP Balance Sheet v2"/>
      <sheetName val="BP RORE and RAV"/>
      <sheetName val="MASTER INPUT"/>
      <sheetName val="RAV"/>
      <sheetName val="NEW-RIIO INPUT (STRAT MODEL)"/>
      <sheetName val="NEW RIIO INPUT_REG (SCOT-SOUTH)"/>
      <sheetName val="VALUATION"/>
      <sheetName val="Maybe Needed - Mike"/>
      <sheetName val="Uncertainty Costs and Reopener"/>
      <sheetName val="Uncertain Costs Model Interface"/>
      <sheetName val="Maybe Needed - Rob..."/>
      <sheetName val="Assumed Not Needed..."/>
    </sheetNames>
    <sheetDataSet>
      <sheetData sheetId="0"/>
      <sheetData sheetId="1"/>
      <sheetData sheetId="2"/>
      <sheetData sheetId="3">
        <row r="35">
          <cell r="F35" t="str">
            <v>2009/10</v>
          </cell>
        </row>
        <row r="4403">
          <cell r="E4403" t="str">
            <v>2009/10</v>
          </cell>
          <cell r="F4403">
            <v>0</v>
          </cell>
        </row>
        <row r="4404">
          <cell r="E4404" t="str">
            <v>2010/11</v>
          </cell>
          <cell r="F4404">
            <v>0</v>
          </cell>
        </row>
        <row r="4405">
          <cell r="E4405" t="str">
            <v>2011/12</v>
          </cell>
          <cell r="F4405">
            <v>0</v>
          </cell>
        </row>
        <row r="4406">
          <cell r="E4406" t="str">
            <v>2012/13</v>
          </cell>
          <cell r="F4406">
            <v>0</v>
          </cell>
        </row>
        <row r="4407">
          <cell r="E4407" t="str">
            <v>2013/14</v>
          </cell>
          <cell r="F4407">
            <v>9.4804991712425295</v>
          </cell>
        </row>
        <row r="4408">
          <cell r="E4408" t="str">
            <v>2014/15</v>
          </cell>
          <cell r="F4408">
            <v>0</v>
          </cell>
        </row>
        <row r="4409">
          <cell r="E4409" t="str">
            <v>2015/16</v>
          </cell>
          <cell r="F4409">
            <v>0</v>
          </cell>
        </row>
        <row r="4410">
          <cell r="E4410" t="str">
            <v>2016/17</v>
          </cell>
          <cell r="F4410">
            <v>0</v>
          </cell>
        </row>
        <row r="4411">
          <cell r="E4411" t="str">
            <v>2017/18</v>
          </cell>
          <cell r="F4411">
            <v>0</v>
          </cell>
        </row>
        <row r="4412">
          <cell r="E4412" t="str">
            <v>2018/19</v>
          </cell>
          <cell r="F4412">
            <v>0</v>
          </cell>
        </row>
        <row r="4413">
          <cell r="E4413" t="str">
            <v>2019/20</v>
          </cell>
          <cell r="F4413">
            <v>0</v>
          </cell>
        </row>
        <row r="4414">
          <cell r="E4414" t="str">
            <v>2020/21</v>
          </cell>
          <cell r="F4414">
            <v>0</v>
          </cell>
        </row>
        <row r="4415">
          <cell r="E4415" t="str">
            <v>2021/22</v>
          </cell>
          <cell r="F4415">
            <v>0</v>
          </cell>
        </row>
        <row r="4416">
          <cell r="E4416" t="str">
            <v>2022/23</v>
          </cell>
          <cell r="F4416">
            <v>0</v>
          </cell>
        </row>
        <row r="4417">
          <cell r="E4417" t="str">
            <v>2023/24</v>
          </cell>
          <cell r="F4417">
            <v>0</v>
          </cell>
        </row>
        <row r="4418">
          <cell r="E4418" t="str">
            <v>2024/25</v>
          </cell>
          <cell r="F4418">
            <v>0</v>
          </cell>
        </row>
        <row r="4419">
          <cell r="E4419" t="str">
            <v>2025/26</v>
          </cell>
          <cell r="F4419">
            <v>0</v>
          </cell>
        </row>
        <row r="4420">
          <cell r="E4420" t="str">
            <v>2026/27</v>
          </cell>
          <cell r="F4420">
            <v>0</v>
          </cell>
        </row>
        <row r="4421">
          <cell r="E4421" t="str">
            <v>2027/28</v>
          </cell>
          <cell r="F4421">
            <v>0</v>
          </cell>
        </row>
        <row r="4422">
          <cell r="E4422" t="str">
            <v>2028/29</v>
          </cell>
          <cell r="F4422">
            <v>0</v>
          </cell>
        </row>
        <row r="4425">
          <cell r="E4425" t="str">
            <v>2009/10</v>
          </cell>
          <cell r="F4425">
            <v>0</v>
          </cell>
        </row>
        <row r="4426">
          <cell r="E4426" t="str">
            <v>2010/11</v>
          </cell>
          <cell r="F4426">
            <v>0</v>
          </cell>
        </row>
        <row r="4427">
          <cell r="E4427" t="str">
            <v>2011/12</v>
          </cell>
          <cell r="F4427">
            <v>0</v>
          </cell>
        </row>
        <row r="4428">
          <cell r="E4428" t="str">
            <v>2012/13</v>
          </cell>
          <cell r="F4428">
            <v>0</v>
          </cell>
        </row>
        <row r="4429">
          <cell r="E4429" t="str">
            <v>2013/14</v>
          </cell>
          <cell r="F4429">
            <v>-0.83131567720690702</v>
          </cell>
        </row>
        <row r="4430">
          <cell r="E4430" t="str">
            <v>2014/15</v>
          </cell>
          <cell r="F4430">
            <v>0</v>
          </cell>
        </row>
        <row r="4431">
          <cell r="E4431" t="str">
            <v>2015/16</v>
          </cell>
          <cell r="F4431">
            <v>0</v>
          </cell>
        </row>
        <row r="4432">
          <cell r="E4432" t="str">
            <v>2016/17</v>
          </cell>
          <cell r="F4432">
            <v>0</v>
          </cell>
        </row>
        <row r="4433">
          <cell r="E4433" t="str">
            <v>2017/18</v>
          </cell>
          <cell r="F4433">
            <v>0</v>
          </cell>
        </row>
        <row r="4434">
          <cell r="E4434" t="str">
            <v>2018/19</v>
          </cell>
          <cell r="F4434">
            <v>0</v>
          </cell>
        </row>
        <row r="4435">
          <cell r="E4435" t="str">
            <v>2019/20</v>
          </cell>
          <cell r="F4435">
            <v>0</v>
          </cell>
        </row>
        <row r="4436">
          <cell r="E4436" t="str">
            <v>2020/21</v>
          </cell>
          <cell r="F4436">
            <v>0</v>
          </cell>
        </row>
        <row r="4437">
          <cell r="E4437" t="str">
            <v>2021/22</v>
          </cell>
          <cell r="F4437">
            <v>0</v>
          </cell>
        </row>
        <row r="4438">
          <cell r="E4438" t="str">
            <v>2022/23</v>
          </cell>
          <cell r="F4438">
            <v>0</v>
          </cell>
        </row>
        <row r="4439">
          <cell r="E4439" t="str">
            <v>2023/24</v>
          </cell>
          <cell r="F4439">
            <v>0</v>
          </cell>
        </row>
        <row r="4440">
          <cell r="E4440" t="str">
            <v>2024/25</v>
          </cell>
          <cell r="F4440">
            <v>0</v>
          </cell>
        </row>
        <row r="4441">
          <cell r="E4441" t="str">
            <v>2025/26</v>
          </cell>
          <cell r="F4441">
            <v>0</v>
          </cell>
        </row>
        <row r="4442">
          <cell r="E4442" t="str">
            <v>2026/27</v>
          </cell>
          <cell r="F4442">
            <v>0</v>
          </cell>
        </row>
        <row r="4443">
          <cell r="E4443" t="str">
            <v>2027/28</v>
          </cell>
          <cell r="F4443">
            <v>0</v>
          </cell>
        </row>
        <row r="4444">
          <cell r="E4444" t="str">
            <v>2028/29</v>
          </cell>
          <cell r="F4444">
            <v>0</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idges"/>
      <sheetName val="_CIQHiddenCacheSheet"/>
      <sheetName val="Model"/>
      <sheetName val="Dashboard"/>
      <sheetName val="CIQ_LinkingNames"/>
      <sheetName val="Assumptions"/>
      <sheetName val="Company data&gt;&gt;&gt;"/>
      <sheetName val="Capacity movement"/>
      <sheetName val="Old&gt;&gt;&gt;"/>
      <sheetName val="Comps"/>
      <sheetName val="Sensitivities"/>
      <sheetName val="Price Charts"/>
      <sheetName val="Holde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5">
          <cell r="D5" t="str">
            <v>HAL Investments B.V.</v>
          </cell>
        </row>
        <row r="6">
          <cell r="D6" t="str">
            <v>OppenheimerFunds, Inc.</v>
          </cell>
        </row>
        <row r="7">
          <cell r="D7" t="str">
            <v>BlackRock, Inc.</v>
          </cell>
        </row>
        <row r="8">
          <cell r="D8" t="str">
            <v>State Street Global Advisors, Inc.</v>
          </cell>
        </row>
        <row r="9">
          <cell r="D9" t="str">
            <v>The Vanguard Group, Inc.</v>
          </cell>
        </row>
        <row r="10">
          <cell r="D10" t="str">
            <v>T. Rowe Price Group, Inc.</v>
          </cell>
        </row>
        <row r="11">
          <cell r="D11" t="str">
            <v>Norges Bank Investment Management</v>
          </cell>
        </row>
        <row r="12">
          <cell r="D12" t="str">
            <v>Baring Asset Management Limited</v>
          </cell>
        </row>
        <row r="13">
          <cell r="D13" t="str">
            <v>Amundi Asset Management</v>
          </cell>
        </row>
        <row r="14">
          <cell r="D14" t="str">
            <v>Aberdeen Asset Management PLC</v>
          </cell>
        </row>
        <row r="15">
          <cell r="D15" t="str">
            <v>Northern Trust Global Investments</v>
          </cell>
        </row>
        <row r="16">
          <cell r="D16" t="str">
            <v>Dimensional Fund Advisors LP</v>
          </cell>
        </row>
        <row r="17">
          <cell r="D17" t="str">
            <v>BNY Mellon Asset Management</v>
          </cell>
        </row>
        <row r="18">
          <cell r="D18" t="str">
            <v>Deutsche Asset &amp; Wealth Management</v>
          </cell>
        </row>
        <row r="19">
          <cell r="D19" t="str">
            <v>NN Investment Partners International Holdings B.V.</v>
          </cell>
        </row>
        <row r="20">
          <cell r="D20" t="str">
            <v>SYZ &amp; CO Asset Management LLP</v>
          </cell>
        </row>
        <row r="21">
          <cell r="D21" t="str">
            <v>Columbia Management Investment Advisers, LLC</v>
          </cell>
        </row>
        <row r="22">
          <cell r="D22" t="str">
            <v>de Kreij, Jack P.</v>
          </cell>
        </row>
        <row r="23">
          <cell r="D23" t="str">
            <v>J.P. Morgan Asset Management, Inc.</v>
          </cell>
        </row>
        <row r="24">
          <cell r="D24" t="str">
            <v>Assenagon Asset Management S.A.</v>
          </cell>
        </row>
      </sheetData>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ula"/>
    </sheetNames>
    <sheetDataSet>
      <sheetData sheetId="0"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PN"/>
      <sheetName val="REVENUES"/>
      <sheetName val="KPNMODEL"/>
      <sheetName val="KPNCASH"/>
      <sheetName val="Analytics"/>
      <sheetName val="Imports"/>
      <sheetName val="MOBILE"/>
      <sheetName val="MOBDCF"/>
      <sheetName val="POSTVAL"/>
      <sheetName val="TNT"/>
      <sheetName val="KPNSUM"/>
      <sheetName val="TELDCF"/>
      <sheetName val="COC"/>
      <sheetName val="SHARES"/>
      <sheetName val="MRS data"/>
      <sheetName val="report imports"/>
      <sheetName val="Datapage"/>
      <sheetName val="POTS"/>
      <sheetName val="FIXDCF"/>
      <sheetName val="Dutch Mobile"/>
      <sheetName val="EPlus"/>
      <sheetName val="Intl Mobile"/>
      <sheetName val="KPNMobile"/>
      <sheetName val="EBITDA"/>
      <sheetName val="P&amp;L"/>
      <sheetName val="Cashflow"/>
      <sheetName val="KPNQuest"/>
      <sheetName val="Int"/>
      <sheetName val="CompsExport"/>
      <sheetName val="VALUE"/>
      <sheetName val="Interactive export"/>
      <sheetName val="Sheet7"/>
      <sheetName val="Sheet6"/>
      <sheetName val="Sheet5"/>
      <sheetName val="Sheet4"/>
      <sheetName val="Sheet3"/>
      <sheetName val="TargBSCF"/>
      <sheetName val="May_01"/>
      <sheetName val="Mico"/>
      <sheetName val="mkg"/>
      <sheetName val="misc_exp"/>
      <sheetName val="Assm"/>
      <sheetName val="OpTrac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3 (2)"/>
      <sheetName val="Analysis"/>
      <sheetName val="Sheet2"/>
      <sheetName val="van khuon"/>
      <sheetName val="Names"/>
      <sheetName val="Sheet3 _2_"/>
      <sheetName val="DEPRE"/>
      <sheetName val="Set"/>
      <sheetName val="Income Statements"/>
      <sheetName val="BBEuros"/>
      <sheetName val="InvoiceList"/>
      <sheetName val="Income &amp; Occupancy Customer"/>
      <sheetName val="Summary"/>
      <sheetName val="노무비"/>
      <sheetName val="Aladdin Macro1"/>
      <sheetName val="BalSht"/>
      <sheetName val="Acc_10.5"/>
      <sheetName val="QoQ Forecast"/>
      <sheetName val="Global Assm."/>
      <sheetName val="Sheet3_(2)"/>
      <sheetName val="Sheet3__2_"/>
      <sheetName val="Introduction"/>
      <sheetName val="IDC macro"/>
      <sheetName val="SALE"/>
      <sheetName val="sheet6"/>
      <sheetName val="ABP inputs"/>
      <sheetName val="Synergy Sales Budget"/>
      <sheetName val="Project Budget Worksheet"/>
      <sheetName val="Calculation (2)"/>
      <sheetName val="JCF"/>
      <sheetName val="Multiple output"/>
      <sheetName val="유통망계획"/>
      <sheetName val="Builtup Area"/>
      <sheetName val="Headings"/>
      <sheetName val="RCC,Ret. Wall"/>
      <sheetName val="BOQ T4B"/>
      <sheetName val="F1a-Pile"/>
      <sheetName val="CV"/>
      <sheetName val="ES(Kor)"/>
      <sheetName val="INDIGINEOUS ITEMS "/>
      <sheetName val="fco"/>
      <sheetName val="Formulas"/>
      <sheetName val="Portfolio Summary"/>
      <sheetName val="compu"/>
      <sheetName val="Current Bill MB ref"/>
      <sheetName val="Meas.-Hotel Part"/>
      <sheetName val="Approved MTD Proj #'s"/>
      <sheetName val="PLAN_FEB97"/>
      <sheetName val="Fin Sum"/>
      <sheetName val="IMPORT T12"/>
      <sheetName val="SCH-E-1"/>
      <sheetName val="Inputs"/>
      <sheetName val="BIPR"/>
      <sheetName val="BPCA"/>
      <sheetName val="BBRS"/>
      <sheetName val="KPM DT"/>
      <sheetName val="Assumptions"/>
      <sheetName val="EBITDA"/>
      <sheetName val="Income_Statements"/>
      <sheetName val="QoQ_Forecast"/>
      <sheetName val="Depreciation"/>
      <sheetName val="Summary Excise"/>
      <sheetName val="BS"/>
      <sheetName val="Other BS Sch 5-9"/>
      <sheetName val="Excess Calc"/>
      <sheetName val="Grouping Master"/>
      <sheetName val="download"/>
      <sheetName val="170810-lease tax"/>
      <sheetName val="Material "/>
      <sheetName val="Labour &amp; Plant"/>
      <sheetName val="Lead"/>
      <sheetName val="Main-Material"/>
      <sheetName val="Sheet1"/>
      <sheetName val="GBW"/>
      <sheetName val="Design"/>
      <sheetName val="BOQ"/>
      <sheetName val=" B3"/>
      <sheetName val=" B1"/>
      <sheetName val="beam-reinft-IIInd floor"/>
      <sheetName val="MN T.B."/>
      <sheetName val="CFForecast detail"/>
      <sheetName val="Site Dev BOQ"/>
      <sheetName val="Break up Sheet"/>
      <sheetName val="TIll_Q_sal"/>
      <sheetName val="tiller"/>
      <sheetName val="Load Details-220kV"/>
      <sheetName val="CapitalOutlay"/>
      <sheetName val="Assum"/>
      <sheetName val="Block A - BOQ"/>
      <sheetName val="March Analysts"/>
      <sheetName val="Company"/>
      <sheetName val="Vind-BtB"/>
      <sheetName val="Input"/>
      <sheetName val="Main Sheet (MTD)"/>
      <sheetName val="Consl Daily Report"/>
      <sheetName val="Acc_10_5"/>
      <sheetName val="Preside"/>
      <sheetName val="balance sheet"/>
      <sheetName val="P &amp; L"/>
      <sheetName val="Occ"/>
      <sheetName val="Demand"/>
      <sheetName val="Ref"/>
      <sheetName val="LISTS"/>
      <sheetName val="Rates"/>
      <sheetName val="Main workings"/>
      <sheetName val="Index"/>
      <sheetName val="Balance Sheet "/>
      <sheetName val="F"/>
      <sheetName val="EXHIBIT&quot; T&quot;"/>
      <sheetName val="Turnover"/>
      <sheetName val="Aladdin_Macro1"/>
      <sheetName val="TB_FOR_MIS"/>
      <sheetName val="Area"/>
      <sheetName val="TB FOR MIS"/>
      <sheetName val="INPUT SHEET"/>
      <sheetName val="strand"/>
      <sheetName val="Rollup Summary"/>
      <sheetName val="ABP_inputs"/>
      <sheetName val="Synergy_Sales_Budget"/>
      <sheetName val="Project_Budget_Worksheet"/>
      <sheetName val="Income_&amp;_Occupancy_Customer"/>
      <sheetName val="RCC,Ret__Wall"/>
      <sheetName val="Calculation_(2)"/>
      <sheetName val="Multiple_output"/>
      <sheetName val="Builtup_Area"/>
      <sheetName val="BOQ_T4B"/>
      <sheetName val="INDIGINEOUS_ITEMS_"/>
      <sheetName val="Material_"/>
      <sheetName val="Labour_&amp;_Plant"/>
      <sheetName val="Approved_MTD_Proj_#'s"/>
      <sheetName val="_B3"/>
      <sheetName val="_B1"/>
      <sheetName val="beam-reinft-IIInd_floor"/>
      <sheetName val="Global_Assm_"/>
      <sheetName val="MN_T_B_"/>
      <sheetName val="CFForecast_detail"/>
      <sheetName val="Site_Dev_BOQ"/>
      <sheetName val="Break_up_Sheet"/>
      <sheetName val="Load_Details-220kV"/>
      <sheetName val="Block_A_-_BOQ"/>
      <sheetName val="Sheet3_(2)1"/>
      <sheetName val="ABP_inputs1"/>
      <sheetName val="Synergy_Sales_Budget1"/>
      <sheetName val="Project_Budget_Worksheet1"/>
      <sheetName val="QoQ_Forecast1"/>
      <sheetName val="Income_Statements1"/>
      <sheetName val="Sheet3__2_1"/>
      <sheetName val="Income_&amp;_Occupancy_Customer1"/>
      <sheetName val="RCC,Ret__Wall1"/>
      <sheetName val="Calculation_(2)1"/>
      <sheetName val="Multiple_output1"/>
      <sheetName val="Builtup_Area1"/>
      <sheetName val="BOQ_T4B1"/>
      <sheetName val="INDIGINEOUS_ITEMS_1"/>
      <sheetName val="Material_1"/>
      <sheetName val="Labour_&amp;_Plant1"/>
      <sheetName val="Approved_MTD_Proj_#'s1"/>
      <sheetName val="_B31"/>
      <sheetName val="_B11"/>
      <sheetName val="beam-reinft-IIInd_floor1"/>
      <sheetName val="Aladdin_Macro11"/>
      <sheetName val="Acc_10_51"/>
      <sheetName val="Global_Assm_1"/>
      <sheetName val="MN_T_B_1"/>
      <sheetName val="CFForecast_detail1"/>
      <sheetName val="Site_Dev_BOQ1"/>
      <sheetName val="Break_up_Sheet1"/>
      <sheetName val="Load_Details-220kV1"/>
      <sheetName val="Block_A_-_BOQ1"/>
      <sheetName val="Sheet3_(2)2"/>
      <sheetName val="ABP_inputs2"/>
      <sheetName val="Synergy_Sales_Budget2"/>
      <sheetName val="Project_Budget_Worksheet2"/>
      <sheetName val="QoQ_Forecast2"/>
      <sheetName val="Income_Statements2"/>
      <sheetName val="Sheet3__2_2"/>
      <sheetName val="Income_&amp;_Occupancy_Customer2"/>
      <sheetName val="RCC,Ret__Wall2"/>
      <sheetName val="Calculation_(2)2"/>
      <sheetName val="Multiple_output2"/>
      <sheetName val="Builtup_Area2"/>
      <sheetName val="BOQ_T4B2"/>
      <sheetName val="INDIGINEOUS_ITEMS_2"/>
      <sheetName val="Material_2"/>
      <sheetName val="Labour_&amp;_Plant2"/>
      <sheetName val="Approved_MTD_Proj_#'s2"/>
      <sheetName val="_B32"/>
      <sheetName val="_B12"/>
      <sheetName val="beam-reinft-IIInd_floor2"/>
      <sheetName val="Aladdin_Macro12"/>
      <sheetName val="Acc_10_52"/>
      <sheetName val="Global_Assm_2"/>
      <sheetName val="MN_T_B_2"/>
      <sheetName val="CFForecast_detail2"/>
      <sheetName val="Site_Dev_BOQ2"/>
      <sheetName val="Break_up_Sheet2"/>
      <sheetName val="Load_Details-220kV2"/>
      <sheetName val="Block_A_-_BOQ2"/>
      <sheetName val="Sheet3_(2)3"/>
      <sheetName val="ABP_inputs3"/>
      <sheetName val="Synergy_Sales_Budget3"/>
      <sheetName val="Project_Budget_Worksheet3"/>
      <sheetName val="QoQ_Forecast3"/>
      <sheetName val="Income_Statements3"/>
      <sheetName val="Sheet3__2_3"/>
      <sheetName val="Income_&amp;_Occupancy_Customer3"/>
      <sheetName val="RCC,Ret__Wall3"/>
      <sheetName val="Calculation_(2)3"/>
      <sheetName val="Multiple_output3"/>
      <sheetName val="Builtup_Area3"/>
      <sheetName val="BOQ_T4B3"/>
      <sheetName val="INDIGINEOUS_ITEMS_3"/>
      <sheetName val="Material_3"/>
      <sheetName val="Labour_&amp;_Plant3"/>
      <sheetName val="Approved_MTD_Proj_#'s3"/>
      <sheetName val="_B33"/>
      <sheetName val="_B13"/>
      <sheetName val="beam-reinft-IIInd_floor3"/>
      <sheetName val="Aladdin_Macro13"/>
      <sheetName val="Acc_10_53"/>
      <sheetName val="Global_Assm_3"/>
      <sheetName val="MN_T_B_3"/>
      <sheetName val="CFForecast_detail3"/>
      <sheetName val="Site_Dev_BOQ3"/>
      <sheetName val="Break_up_Sheet3"/>
      <sheetName val="Load_Details-220kV3"/>
      <sheetName val="Block_A_-_BOQ3"/>
      <sheetName val="Sheet3_(2)4"/>
      <sheetName val="ABP_inputs4"/>
      <sheetName val="Synergy_Sales_Budget4"/>
      <sheetName val="Project_Budget_Worksheet4"/>
      <sheetName val="QoQ_Forecast4"/>
      <sheetName val="Income_Statements4"/>
      <sheetName val="Sheet3__2_4"/>
      <sheetName val="Income_&amp;_Occupancy_Customer4"/>
      <sheetName val="RCC,Ret__Wall4"/>
      <sheetName val="Calculation_(2)4"/>
      <sheetName val="Multiple_output4"/>
      <sheetName val="Builtup_Area4"/>
      <sheetName val="BOQ_T4B4"/>
      <sheetName val="INDIGINEOUS_ITEMS_4"/>
      <sheetName val="Material_4"/>
      <sheetName val="Labour_&amp;_Plant4"/>
      <sheetName val="Approved_MTD_Proj_#'s4"/>
      <sheetName val="_B34"/>
      <sheetName val="_B14"/>
      <sheetName val="beam-reinft-IIInd_floor4"/>
      <sheetName val="Aladdin_Macro14"/>
      <sheetName val="Acc_10_54"/>
      <sheetName val="Global_Assm_4"/>
      <sheetName val="MN_T_B_4"/>
      <sheetName val="CFForecast_detail4"/>
      <sheetName val="Site_Dev_BOQ4"/>
      <sheetName val="Break_up_Sheet4"/>
      <sheetName val="Load_Details-220kV4"/>
      <sheetName val="Block_A_-_BOQ4"/>
      <sheetName val="CABLE DATA"/>
      <sheetName val="1st flr"/>
      <sheetName val="Civil Boq"/>
      <sheetName val="final abstract"/>
      <sheetName val="Rate analysis"/>
      <sheetName val="02"/>
      <sheetName val="03"/>
      <sheetName val="04"/>
      <sheetName val="01"/>
      <sheetName val="q-details"/>
      <sheetName val="new_data"/>
      <sheetName val="earnmodl"/>
      <sheetName val="Dom Cell (IS)"/>
      <sheetName val="M-2 Adjusted"/>
      <sheetName val="Master Price List"/>
      <sheetName val="reference"/>
      <sheetName val="OpRes"/>
      <sheetName val="master"/>
      <sheetName val="van_khuon"/>
      <sheetName val="IDC_macro"/>
      <sheetName val=" Acc. Sched."/>
      <sheetName val="ras"/>
      <sheetName val="EDS  Bestshore Migration"/>
      <sheetName val="NewCo"/>
      <sheetName val="sept-plan"/>
      <sheetName val="Portfolio_Summary"/>
      <sheetName val="Current_Bill_MB_ref"/>
      <sheetName val="Meas_-Hotel_Part"/>
      <sheetName val="Fin_Sum"/>
      <sheetName val="Factor_Sheet"/>
      <sheetName val="02022005"/>
      <sheetName val="16022005"/>
      <sheetName val="05012005"/>
      <sheetName val="19012005"/>
      <sheetName val="02032005"/>
      <sheetName val="16032005"/>
      <sheetName val="30032005"/>
      <sheetName val="Open Items-311208"/>
      <sheetName val="Portfolio_Summary1"/>
      <sheetName val="Current_Bill_MB_ref1"/>
      <sheetName val="Meas_-Hotel_Part1"/>
      <sheetName val="03 (2)"/>
      <sheetName val="WIng F(Typical)"/>
      <sheetName val="Params"/>
      <sheetName val="OpTrack"/>
      <sheetName val="AOR"/>
      <sheetName val="Training Deposits coding"/>
      <sheetName val="Sheet3"/>
      <sheetName val="LBO"/>
      <sheetName val="Pay_Sep06"/>
      <sheetName val="CashFlow"/>
      <sheetName val="TB"/>
      <sheetName val="IMPORT_T12"/>
      <sheetName val="KPM_DT"/>
      <sheetName val="Task"/>
      <sheetName val="Base"/>
      <sheetName val="Hot"/>
      <sheetName val="Mico"/>
      <sheetName val="Legal Risk Analysis"/>
      <sheetName val="CARO"/>
      <sheetName val="PLGroupings"/>
      <sheetName val="Results"/>
      <sheetName val="International"/>
      <sheetName val="Internet"/>
      <sheetName val="Macro1"/>
      <sheetName val="Licences"/>
      <sheetName val="LBO Financials"/>
      <sheetName val="MASTER_RATE ANALYSIS"/>
      <sheetName val="Valuation - block 2"/>
      <sheetName val="classes"/>
      <sheetName val="IT Block"/>
      <sheetName val="Location CODE"/>
      <sheetName val="Location TYPE"/>
      <sheetName val="sub class"/>
      <sheetName val=" sub Loc "/>
      <sheetName val="MIS - kINR"/>
      <sheetName val="AOP13"/>
      <sheetName val="CAP"/>
      <sheetName val="ANN.K"/>
      <sheetName val="FA Schedule Dec 07"/>
      <sheetName val="Estimate"/>
      <sheetName val="12-ACTPL"/>
      <sheetName val="DET0900"/>
      <sheetName val=""/>
      <sheetName val="Commercial Research"/>
      <sheetName val="RNT"/>
      <sheetName val="Combi"/>
      <sheetName val="Base Assumptions"/>
      <sheetName val="Code"/>
      <sheetName val="Summ"/>
      <sheetName val="Fossil_DCF"/>
      <sheetName val="SOPMA DD"/>
      <sheetName val="RES-PLANNING"/>
      <sheetName val="Cost_any"/>
      <sheetName val="10. &amp; 11. Rate Code &amp; BQ"/>
      <sheetName val="FlashMgtMo"/>
      <sheetName val="FlashMgtYTD"/>
      <sheetName val="FITZ MORT 94"/>
      <sheetName val="QoQ In Lakhs"/>
      <sheetName val="GENERAL2"/>
      <sheetName val="YTD"/>
      <sheetName val="vb 9&amp;10"/>
      <sheetName val="#REF"/>
      <sheetName val="IO LIST"/>
      <sheetName val="Cash Flow Working"/>
      <sheetName val="Scope"/>
      <sheetName val="conc-foot-gradeslab"/>
      <sheetName val="Theatre mgmt cont"/>
      <sheetName val="Trial Balance"/>
      <sheetName val="269T(final)"/>
      <sheetName val="GenAssump"/>
      <sheetName val="Goldberg Portfolio Combined"/>
      <sheetName val="Data"/>
      <sheetName val="Contribution"/>
      <sheetName val="Rx"/>
      <sheetName val="Leasing Commision"/>
      <sheetName val="Master list"/>
      <sheetName val="Labour List"/>
      <sheetName val="Material List"/>
      <sheetName val="Architectural Summary"/>
      <sheetName val="Labor abs-NMR"/>
      <sheetName val="Beam at Ground flr lvl(Steel)"/>
      <sheetName val="AREAS"/>
      <sheetName val="sumary"/>
      <sheetName val="1st -vpd"/>
      <sheetName val="Material List "/>
      <sheetName val="SCHEDULE"/>
      <sheetName val="Database"/>
      <sheetName val="schedule nos"/>
      <sheetName val="WT-LIST"/>
      <sheetName val="Material"/>
      <sheetName val="Sensitivity"/>
      <sheetName val="Fill this out first..."/>
      <sheetName val="Intaccrual"/>
      <sheetName val="SBU"/>
      <sheetName val="9. Package split - Cost "/>
      <sheetName val="Operating Statistics"/>
      <sheetName val="A-Mum"/>
      <sheetName val="horizontal"/>
      <sheetName val="BKCSTOCKVAL"/>
      <sheetName val="MAHSTOCKVAL"/>
      <sheetName val="Checks"/>
      <sheetName val="Variables_x"/>
      <sheetName val="Menu"/>
      <sheetName val="P.R. TAXES"/>
      <sheetName val="BILLING SUM"/>
      <sheetName val="SODA02"/>
      <sheetName val="Rev Opt - Rollup"/>
      <sheetName val="NEW-IDs Fun &amp; Group"/>
      <sheetName val="Debt"/>
      <sheetName val="SALES"/>
      <sheetName val="97-98"/>
      <sheetName val="Sheet3_(2)5"/>
      <sheetName val="Sheet3__2_5"/>
      <sheetName val="Calculation_(2)5"/>
      <sheetName val="Multiple_output5"/>
      <sheetName val="170810-lease_tax"/>
      <sheetName val="QoQ_Forecast5"/>
      <sheetName val="Income_Statements5"/>
      <sheetName val="Income_&amp;_Occupancy_Customer5"/>
      <sheetName val="ABP_inputs5"/>
      <sheetName val="Synergy_Sales_Budget5"/>
      <sheetName val="Project_Budget_Worksheet5"/>
      <sheetName val="INDIGINEOUS_ITEMS_5"/>
      <sheetName val="Builtup_Area5"/>
      <sheetName val="RCC,Ret__Wall5"/>
      <sheetName val="BOQ_T4B5"/>
      <sheetName val="Material_5"/>
      <sheetName val="Labour_&amp;_Plant5"/>
      <sheetName val="_B35"/>
      <sheetName val="_B15"/>
      <sheetName val="CFForecast_detail5"/>
      <sheetName val="Site_Dev_BOQ5"/>
      <sheetName val="beam-reinft-IIInd_floor5"/>
      <sheetName val="Global_Assm_5"/>
      <sheetName val="Main_Sheet_(MTD)"/>
      <sheetName val="Consl_Daily_Report"/>
      <sheetName val="balance_sheet"/>
      <sheetName val="Aladdin_Macro15"/>
      <sheetName val="Acc_10_55"/>
      <sheetName val="MIS_-_kINR"/>
      <sheetName val="Break_up_Sheet5"/>
      <sheetName val="Approved_MTD_Proj_#'s5"/>
      <sheetName val="MN_T_B_5"/>
      <sheetName val="Load_Details-220kV5"/>
      <sheetName val="Block_A_-_BOQ5"/>
      <sheetName val="CABLE_DATA"/>
      <sheetName val="1st_flr"/>
      <sheetName val="final_abstract"/>
      <sheetName val="Rate_analysis"/>
      <sheetName val="Rollup_Summary"/>
      <sheetName val="Civil_Boq"/>
      <sheetName val="?????"/>
      <sheetName val="Budget Summary"/>
      <sheetName val="exp"/>
      <sheetName val="Sheet4"/>
      <sheetName val="Basework"/>
      <sheetName val="Monthly Inputs"/>
      <sheetName val="2000-1 Monthly Cashflows"/>
      <sheetName val="2002-2 Monthly Cashflows"/>
      <sheetName val="Debtors analysis"/>
      <sheetName val="A1-Continuous"/>
      <sheetName val="pile Fabrication"/>
      <sheetName val="Improvements"/>
      <sheetName val="XZLC003_PART1"/>
      <sheetName val="cl 14 Annex 7 "/>
      <sheetName val="Encl 7A"/>
      <sheetName val="Variables"/>
      <sheetName val="Publicbuilding"/>
      <sheetName val="Non-Factory"/>
      <sheetName val="extra work elec bill "/>
      <sheetName val="Notes"/>
      <sheetName val="4.4 External Plaster"/>
      <sheetName val="TMasterCurrency"/>
      <sheetName val="TMasterSeg"/>
      <sheetName val="Cover"/>
      <sheetName val="15-21"/>
      <sheetName val="Service Invoice"/>
      <sheetName val="apr-aug"/>
      <sheetName val="MIS AC wise"/>
      <sheetName val="Retail Mall"/>
      <sheetName val="CASHFLOWS"/>
      <sheetName val="drop-dwn list"/>
      <sheetName val="tngst1"/>
      <sheetName val="Boiler&amp;TG"/>
      <sheetName val="Timeline"/>
      <sheetName val="ASSETS P&amp;M"/>
      <sheetName val="Assets Land &amp; Mise FA"/>
      <sheetName val="FY2001-02"/>
      <sheetName val="ES"/>
      <sheetName val="SEW4"/>
      <sheetName val="MFG"/>
      <sheetName val="Assump"/>
      <sheetName val="소상 &quot;1&quot;"/>
      <sheetName val="CrRajWMM"/>
      <sheetName val="Related party - P&amp;L"/>
      <sheetName val="Felix Street Summary"/>
      <sheetName val="Newspapers"/>
      <sheetName val="AccDil"/>
      <sheetName val="Overall Summary"/>
      <sheetName val="RA"/>
      <sheetName val="A.O.R."/>
      <sheetName val="HBI NCD"/>
      <sheetName val="CUSTOM Jun99"/>
      <sheetName val="Control"/>
      <sheetName val="Notes-pivot1 "/>
      <sheetName val="RCC Rates"/>
      <sheetName val="Cost summary"/>
      <sheetName val="FORM7"/>
      <sheetName val="目录"/>
      <sheetName val="PRECAST lightconc-II"/>
      <sheetName val="Tender Summary"/>
      <sheetName val="Bill 1-BOQ-Civil Works"/>
      <sheetName val="UNP-NCW "/>
      <sheetName val="wdr bldg"/>
      <sheetName val="Formated Trial Balance"/>
      <sheetName val="van_khuon1"/>
      <sheetName val="IDC_macro1"/>
      <sheetName val="P_&amp;_L"/>
      <sheetName val="Summary_Excise"/>
      <sheetName val="Other_BS_Sch_5-9"/>
      <sheetName val="Excess_Calc"/>
      <sheetName val="Grouping_Master"/>
      <sheetName val="March_Analysts"/>
      <sheetName val="Fin_Sum1"/>
      <sheetName val="Main_workings"/>
      <sheetName val="Balance_Sheet_"/>
      <sheetName val="IMPORT_T121"/>
      <sheetName val="KPM_DT1"/>
      <sheetName val="Dom_Cell_(IS)"/>
      <sheetName val="M-2_Adjusted"/>
      <sheetName val="Master_Price_List"/>
      <sheetName val="EXHIBIT&quot;_T&quot;"/>
      <sheetName val="TB_FOR_MIS1"/>
      <sheetName val="INPUT_SHEET"/>
      <sheetName val="_Acc__Sched_"/>
      <sheetName val="EDS__Bestshore_Migration"/>
      <sheetName val="IT_Block"/>
      <sheetName val="Location_CODE"/>
      <sheetName val="Location_TYPE"/>
      <sheetName val="sub_class"/>
      <sheetName val="_sub_Loc_"/>
      <sheetName val="Training_Deposits_coding"/>
      <sheetName val="Rev_Opt_-_Rollup"/>
      <sheetName val="MASTER_RATE_ANALYSIS"/>
      <sheetName val="Valuation_-_block_2"/>
      <sheetName val="Kontensalden"/>
      <sheetName val="SAP downloaded schedule"/>
      <sheetName val="Night Shift"/>
      <sheetName val="XLR_NoRangeSheet"/>
      <sheetName val="RA-markate"/>
      <sheetName val="Basement Budget"/>
      <sheetName val="labour"/>
      <sheetName val="currency"/>
      <sheetName val="Assumption"/>
      <sheetName val="EVA1"/>
      <sheetName val="ITEM  STUDY (2)"/>
      <sheetName val="EXPENSES"/>
      <sheetName val="TDS Certificate-Format"/>
      <sheetName val="FA"/>
      <sheetName val="final 061106"/>
      <sheetName val="SAB P&amp;L"/>
      <sheetName val="cash flow"/>
      <sheetName val="WC analytics (+data pages)"/>
      <sheetName val="FA(Apr 07)"/>
      <sheetName val="Reco O.S"/>
      <sheetName val="Accounts"/>
      <sheetName val="DYN PP"/>
      <sheetName val="TXN97"/>
      <sheetName val="June Reserve - Far East"/>
      <sheetName val="PERHW"/>
      <sheetName val="Loss 3004"/>
      <sheetName val="Reconciliation of GL &amp; FAR"/>
      <sheetName val="Settings"/>
      <sheetName val="Recon"/>
      <sheetName val="Sheet3_(2)6"/>
      <sheetName val="Sheet3__2_6"/>
      <sheetName val="Income_Statements6"/>
      <sheetName val="Main_Sheet_(MTD)1"/>
      <sheetName val="Consl_Daily_Report1"/>
      <sheetName val="Calculation_(2)6"/>
      <sheetName val="QoQ_Forecast6"/>
      <sheetName val="Portfolio_Summary2"/>
      <sheetName val="Income_&amp;_Occupancy_Customer6"/>
      <sheetName val="Rollup_Summary1"/>
      <sheetName val="Acc_10_56"/>
      <sheetName val="balance_sheet1"/>
      <sheetName val="170810-lease_tax1"/>
      <sheetName val="Multiple_output6"/>
      <sheetName val="Aladdin_Macro16"/>
      <sheetName val="Global_Assm_6"/>
      <sheetName val="ABP_inputs6"/>
      <sheetName val="Synergy_Sales_Budget6"/>
      <sheetName val="Project_Budget_Worksheet6"/>
      <sheetName val="Builtup_Area6"/>
      <sheetName val="RCC,Ret__Wall6"/>
      <sheetName val="BOQ_T4B6"/>
      <sheetName val="INDIGINEOUS_ITEMS_6"/>
      <sheetName val="Material_6"/>
      <sheetName val="Labour_&amp;_Plant6"/>
      <sheetName val="Current_Bill_MB_ref2"/>
      <sheetName val="Meas_-Hotel_Part2"/>
      <sheetName val="_B36"/>
      <sheetName val="_B16"/>
      <sheetName val="beam-reinft-IIInd_floor6"/>
      <sheetName val="Approved_MTD_Proj_#'s6"/>
      <sheetName val="MN_T_B_6"/>
      <sheetName val="CFForecast_detail6"/>
      <sheetName val="Site_Dev_BOQ6"/>
      <sheetName val="Break_up_Sheet6"/>
      <sheetName val="Load_Details-220kV6"/>
      <sheetName val="Block_A_-_BOQ6"/>
      <sheetName val="LBO_Financials"/>
      <sheetName val="CABLE_DATA1"/>
      <sheetName val="1st_flr1"/>
      <sheetName val="Civil_Boq1"/>
      <sheetName val="final_abstract1"/>
      <sheetName val="Rate_analysis1"/>
      <sheetName val="MIS_-_kINR1"/>
      <sheetName val="QoQ_In_Lakhs"/>
      <sheetName val="Theatre_mgmt_cont"/>
      <sheetName val="Open_Items-311208"/>
      <sheetName val="03_(2)"/>
      <sheetName val="WIng_F(Typical)"/>
      <sheetName val="Gen_Ass"/>
      <sheetName val="Op_Ass"/>
      <sheetName val="Staff Costs"/>
      <sheetName val="General_Assumptions"/>
      <sheetName val="Account title"/>
      <sheetName val="Titel"/>
      <sheetName val="MARCH"/>
      <sheetName val="SEP "/>
      <sheetName val="I"/>
      <sheetName val="CPR"/>
      <sheetName val="Graph (LGEN)"/>
      <sheetName val="out_prog"/>
      <sheetName val="선적schedule (2)"/>
      <sheetName val="Ins Erection"/>
      <sheetName val="Transaction"/>
      <sheetName val="A-1"/>
      <sheetName val="Rollup"/>
      <sheetName val="0. Data Validation List"/>
      <sheetName val="Crest"/>
      <sheetName val="Pinnacle"/>
      <sheetName val="Zenith"/>
      <sheetName val="stacking sheet"/>
      <sheetName val="BOM"/>
      <sheetName val="HRD1"/>
      <sheetName val="Taluka wise dealer (2)"/>
      <sheetName val="TH"/>
      <sheetName val="EAST"/>
      <sheetName val="YOEMAGUM"/>
      <sheetName val="Lease Expiry"/>
      <sheetName val="IO"/>
      <sheetName val="Customize Your Invoice"/>
      <sheetName val="HELP"/>
      <sheetName val="BS-2005"/>
      <sheetName val="MAIN_MENU"/>
      <sheetName val="exec summ"/>
      <sheetName val="Dep"/>
      <sheetName val="cash_flow"/>
      <sheetName val="sales_value"/>
      <sheetName val="colaw_dep"/>
      <sheetName val="freight"/>
      <sheetName val="gm"/>
      <sheetName val="interest"/>
      <sheetName val="jb_cost"/>
      <sheetName val="c_flow_%"/>
      <sheetName val="consum_cost"/>
      <sheetName val="form26"/>
      <sheetName val="F29B"/>
      <sheetName val="Base data Security Procedures"/>
      <sheetName val="register"/>
      <sheetName val="Cash_Flow_Working"/>
      <sheetName val="ANN_K"/>
      <sheetName val="MultipleSecurities"/>
      <sheetName val="Sources"/>
      <sheetName val="Determination of Threshold"/>
      <sheetName val="USB 1"/>
      <sheetName val="BQ"/>
      <sheetName val="BOQ Distribution"/>
      <sheetName val="wordsdata"/>
      <sheetName val="GM &amp; TA"/>
      <sheetName val="steam outlet"/>
      <sheetName val="crs"/>
      <sheetName val="PIMS"/>
      <sheetName val="SCH 10"/>
      <sheetName val="SAP EMP"/>
      <sheetName val="Parameter"/>
      <sheetName val="Timesheet"/>
      <sheetName val="Loads"/>
      <sheetName val="p&amp;m"/>
      <sheetName val="S &amp; A"/>
      <sheetName val="Schedule v1"/>
      <sheetName val=" "/>
      <sheetName val="Phasing"/>
      <sheetName val="Legal_Risk_Analysis"/>
      <sheetName val="SOPMA_DD"/>
      <sheetName val="Architectural_Summary"/>
      <sheetName val="IO_LIST"/>
      <sheetName val="Master_list"/>
      <sheetName val="Labour_List"/>
      <sheetName val="Material_List"/>
      <sheetName val="Labor_abs-NMR"/>
      <sheetName val="Beam_at_Ground_flr_lvl(Steel)"/>
      <sheetName val="1st_-vpd"/>
      <sheetName val="Material_List_"/>
      <sheetName val="schedule_nos"/>
      <sheetName val="Debtors_analysis"/>
      <sheetName val="Standalone"/>
      <sheetName val="RATE LIST (2)"/>
      <sheetName val="Control Sheet"/>
      <sheetName val="Inv_Data"/>
      <sheetName val="Tyre1"/>
      <sheetName val="Auto"/>
      <sheetName val="Sale Charts"/>
      <sheetName val="EXIS-COMBINED"/>
      <sheetName val="HOUSE RENT DEPO."/>
      <sheetName val="CSCCincSKR"/>
      <sheetName val="concrete"/>
      <sheetName val="Redelvery provision changed"/>
      <sheetName val="Capital Structure"/>
      <sheetName val="GROUPING"/>
      <sheetName val="Sch5TO10"/>
      <sheetName val="macroDat"/>
      <sheetName val="Hardware"/>
      <sheetName val="Power &amp; Fuel (S)"/>
      <sheetName val="Expansion"/>
      <sheetName val="Multipliers &amp; KRA"/>
      <sheetName val="schedules"/>
      <sheetName val="Summary_Local"/>
      <sheetName val="details"/>
      <sheetName val="Fill_this_out_first___"/>
      <sheetName val="extra_work_elec_bill_"/>
      <sheetName val="10__&amp;_11__Rate_Code_&amp;_BQ"/>
      <sheetName val="NEW-IDs_Fun_&amp;_Group"/>
      <sheetName val="Main"/>
      <sheetName val="ADV-TK-HORT"/>
      <sheetName val="FA_Schedule_Dec_07"/>
      <sheetName val="Commercial_Research"/>
      <sheetName val="Base_Assumptions"/>
      <sheetName val="FITZ_MORT_94"/>
      <sheetName val="vb_9&amp;10"/>
      <sheetName val="Trial_Balance"/>
      <sheetName val="Goldberg_Portfolio_Combined"/>
      <sheetName val="Leasing_Commision"/>
      <sheetName val="9__Package_split_-_Cost_"/>
      <sheetName val="Operating_Statistics"/>
      <sheetName val="P_R__TAXES"/>
      <sheetName val="BILLING_SUM"/>
      <sheetName val="Budget_Summary"/>
      <sheetName val="Monthly_Inputs"/>
      <sheetName val="2000-1_Monthly_Cashflows"/>
      <sheetName val="2002-2_Monthly_Cashflows"/>
      <sheetName val="pile_Fabrication"/>
      <sheetName val="cl_14_Annex_7_"/>
      <sheetName val="Encl_7A"/>
      <sheetName val="4_4_External_Plaster"/>
      <sheetName val="Service_Invoice"/>
      <sheetName val="MIS_AC_wise"/>
      <sheetName val="Retail_Mall"/>
      <sheetName val="drop-dwn_list"/>
      <sheetName val="ASSETS_P&amp;M"/>
      <sheetName val="Assets_Land_&amp;_Mise_FA"/>
      <sheetName val="Ins_Erection"/>
      <sheetName val="HBI_NCD"/>
      <sheetName val="FA(Apr_07)"/>
      <sheetName val="Reco_O_S"/>
      <sheetName val="Related_party_-_P&amp;L"/>
      <sheetName val="Notes-pivot1_"/>
      <sheetName val="소상_&quot;1&quot;"/>
      <sheetName val="Felix_Street_Summary"/>
      <sheetName val="Overall_Summary"/>
      <sheetName val="RCC_Rates"/>
      <sheetName val="Cost_summary"/>
      <sheetName val="PRECAST_lightconc-II"/>
      <sheetName val="Tender_Summary"/>
      <sheetName val="Bill_1-BOQ-Civil_Works"/>
      <sheetName val="UNP-NCW_"/>
      <sheetName val="CUSTOM_Jun99"/>
      <sheetName val="A_O_R_"/>
      <sheetName val="Staff_Costs"/>
      <sheetName val="0__Data_Validation_List"/>
      <sheetName val="stacking_sheet"/>
      <sheetName val="Basement_Budget"/>
      <sheetName val="Night_Shift"/>
      <sheetName val="ITEM__STUDY_(2)"/>
      <sheetName val="TDS_Certificate-Format"/>
      <sheetName val="Quotation"/>
      <sheetName val="RCC_Ret_ Wall"/>
      <sheetName val="NGS Data Sheet"/>
      <sheetName val="SGS Data Sheet"/>
      <sheetName val="Approval"/>
      <sheetName val="Rs in lacs"/>
      <sheetName val="800CC_FR_HOSE"/>
      <sheetName val="Esteem Rear"/>
      <sheetName val="FCIIHyperion"/>
      <sheetName val="Classification"/>
      <sheetName val="XREF"/>
      <sheetName val="Income"/>
      <sheetName val="EPS"/>
      <sheetName val="currency (2)"/>
      <sheetName val="Companies"/>
      <sheetName val="People"/>
      <sheetName val="NW RTU"/>
      <sheetName val="Clause 9"/>
      <sheetName val="PROV_CONSOLIDATED"/>
      <sheetName val="TBAL9697 -group wise  sdpl"/>
      <sheetName val="Audit"/>
      <sheetName val="Earnings"/>
      <sheetName val="Fin"/>
      <sheetName val="Intro"/>
      <sheetName val="Tickmarks"/>
      <sheetName val="Check Register"/>
      <sheetName val="EBITDA Bridge"/>
      <sheetName val="Detailed"/>
      <sheetName val="2003 Budget-PL-case1"/>
      <sheetName val="STATSUM"/>
      <sheetName val="TB9899"/>
      <sheetName val="Misc. Master"/>
      <sheetName val="Lease-rents"/>
      <sheetName val="Key Assumption"/>
      <sheetName val="Master Information"/>
      <sheetName val="Collection"/>
      <sheetName val="Cases"/>
      <sheetName val="HIDDEN"/>
      <sheetName val="DEP99"/>
      <sheetName val="IGAAP"/>
      <sheetName val="INI"/>
      <sheetName val="Output"/>
      <sheetName val="meeting rectification control"/>
      <sheetName val="Loan Data"/>
      <sheetName val="Challan"/>
      <sheetName val="Standalone seg"/>
      <sheetName val="现金流量分析表"/>
      <sheetName val="边际贡献分析表"/>
      <sheetName val="Coalmine"/>
      <sheetName val="dlvoid"/>
      <sheetName val="Micro"/>
      <sheetName val="Macro"/>
      <sheetName val="Scaff-Rose"/>
      <sheetName val="Fin. Assumpt. - Sensitivities"/>
      <sheetName val="NEES"/>
      <sheetName val="COST-MTRS"/>
      <sheetName val="FLASH"/>
      <sheetName val="Annexure"/>
      <sheetName val="Schedules 3-8"/>
      <sheetName val="RELACION REFERENCIAS"/>
      <sheetName val="Power_&amp;_Fuel_(S)"/>
      <sheetName val="차수"/>
      <sheetName val="P&amp;L"/>
      <sheetName val="DIVBUD99"/>
      <sheetName val="COSTMAR"/>
      <sheetName val="Jun 2000"/>
      <sheetName val="Sheet2 (2)"/>
      <sheetName val="Cash Flow "/>
      <sheetName val="NOA Data"/>
      <sheetName val="Overheads"/>
      <sheetName val="Elec Summ"/>
      <sheetName val="ELEC BOQ"/>
      <sheetName val="TRACK BUSWAY"/>
      <sheetName val="BBT"/>
      <sheetName val="LIGHTING"/>
      <sheetName val="LMS"/>
      <sheetName val="STAFFSCHED "/>
      <sheetName val="Basic Rate"/>
      <sheetName val="SP Break Up"/>
      <sheetName val="oresreqsum"/>
      <sheetName val="4 Annex 1 Basic rate"/>
      <sheetName val="Temp"/>
      <sheetName val="OHT_Abs"/>
      <sheetName val="1"/>
      <sheetName val="Linked Lead"/>
      <sheetName val="hist&amp;proj"/>
      <sheetName val="L"/>
      <sheetName val="Other notes"/>
      <sheetName val="C120102"/>
      <sheetName val="Configurator"/>
      <sheetName val="PriceDB"/>
      <sheetName val="Jan"/>
      <sheetName val="Sch_BS"/>
      <sheetName val="Grp_PL"/>
      <sheetName val="nela"/>
      <sheetName val="G02"/>
      <sheetName val="3-dep"/>
      <sheetName val=" COP"/>
      <sheetName val="TASKRSRC (2)"/>
      <sheetName val="TARGET"/>
      <sheetName val="BASELINE"/>
      <sheetName val="Bgt_Lst"/>
      <sheetName val="Cnt_Lst"/>
      <sheetName val="labour rates"/>
      <sheetName val="old_serial no."/>
      <sheetName val="tot_ass_9697"/>
      <sheetName val="Budget_CF - Overall"/>
      <sheetName val="공사비 내역 (가)"/>
      <sheetName val="4K - (6a) Non Manual Breakdown"/>
      <sheetName val="3. Elemental Summary"/>
      <sheetName val="Financials"/>
      <sheetName val="p1-costg"/>
      <sheetName val="costing"/>
      <sheetName val="August TB"/>
      <sheetName val="Trial Balance_Format"/>
      <sheetName val="MIS"/>
      <sheetName val="Sheet3_(2)7"/>
      <sheetName val="KPM_DT2"/>
      <sheetName val="EXHIBIT&quot;_T&quot;1"/>
      <sheetName val="Sheet3__2_7"/>
      <sheetName val="Income_&amp;_Occupancy_Customer7"/>
      <sheetName val="Income_Statements7"/>
      <sheetName val="QoQ_Forecast7"/>
      <sheetName val="Aladdin_Macro17"/>
      <sheetName val="Acc_10_57"/>
      <sheetName val="Global_Assm_7"/>
      <sheetName val="van_khuon2"/>
      <sheetName val="Portfolio_Summary3"/>
      <sheetName val="Current_Bill_MB_ref3"/>
      <sheetName val="Meas_-Hotel_Part3"/>
      <sheetName val="Builtup_Area7"/>
      <sheetName val="Project_Budget_Worksheet7"/>
      <sheetName val="IDC_macro2"/>
      <sheetName val="ABP_inputs7"/>
      <sheetName val="Synergy_Sales_Budget7"/>
      <sheetName val="Calculation_(2)7"/>
      <sheetName val="Multiple_output7"/>
      <sheetName val="RCC,Ret__Wall7"/>
      <sheetName val="BOQ_T4B7"/>
      <sheetName val="INDIGINEOUS_ITEMS_7"/>
      <sheetName val="Material_7"/>
      <sheetName val="Labour_&amp;_Plant7"/>
      <sheetName val="_B37"/>
      <sheetName val="_B17"/>
      <sheetName val="beam-reinft-IIInd_floor7"/>
      <sheetName val="Approved_MTD_Proj_#'s7"/>
      <sheetName val="TB_FOR_MIS2"/>
      <sheetName val="INPUT_SHEET1"/>
      <sheetName val="Main_Sheet_(MTD)2"/>
      <sheetName val="Consl_Daily_Report2"/>
      <sheetName val="IMPORT_T122"/>
      <sheetName val="Rollup_Summary2"/>
      <sheetName val="MN_T_B_7"/>
      <sheetName val="CFForecast_detail7"/>
      <sheetName val="Site_Dev_BOQ7"/>
      <sheetName val="Break_up_Sheet7"/>
      <sheetName val="Load_Details-220kV7"/>
      <sheetName val="Block_A_-_BOQ7"/>
      <sheetName val="170810-lease_tax2"/>
      <sheetName val="Master_Price_List1"/>
      <sheetName val="ASSETS_P&amp;M1"/>
      <sheetName val="Assets_Land_&amp;_Mise_FA1"/>
      <sheetName val="03_(2)1"/>
      <sheetName val="IO_LIST1"/>
      <sheetName val="Fill_this_out_first___1"/>
      <sheetName val="Fin_Sum2"/>
      <sheetName val="Material_List_1"/>
      <sheetName val="NEW-IDs_Fun_&amp;_Group1"/>
      <sheetName val="SOPMA_DD1"/>
      <sheetName val="WIng_F(Typical)1"/>
      <sheetName val="Master_list1"/>
      <sheetName val="Labour_List1"/>
      <sheetName val="Material_List1"/>
      <sheetName val="Architectural_Summary1"/>
      <sheetName val="March_Analysts1"/>
      <sheetName val="CABLE_DATA2"/>
      <sheetName val="1st_flr2"/>
      <sheetName val="Civil_Boq2"/>
      <sheetName val="Legal_Risk_Analysis1"/>
      <sheetName val="Labor_abs-NMR1"/>
      <sheetName val="Beam_at_Ground_flr_lvl(Steel)1"/>
      <sheetName val="1st_-vpd1"/>
      <sheetName val="Summary_Excise1"/>
      <sheetName val="Other_BS_Sch_5-91"/>
      <sheetName val="Excess_Calc1"/>
      <sheetName val="Grouping_Master1"/>
      <sheetName val="balance_sheet2"/>
      <sheetName val="P_&amp;_L1"/>
      <sheetName val="M-2_Adjusted1"/>
      <sheetName val="final_abstract2"/>
      <sheetName val="Rate_analysis2"/>
      <sheetName val="_Acc__Sched_1"/>
      <sheetName val="Balance_Sheet_1"/>
      <sheetName val="Dom_Cell_(IS)1"/>
      <sheetName val="Main_workings1"/>
      <sheetName val="Training_Deposits_coding1"/>
      <sheetName val="EDS__Bestshore_Migration1"/>
      <sheetName val="IT_Block1"/>
      <sheetName val="Location_CODE1"/>
      <sheetName val="Location_TYPE1"/>
      <sheetName val="sub_class1"/>
      <sheetName val="_sub_Loc_1"/>
      <sheetName val="Rev_Opt_-_Rollup1"/>
      <sheetName val="Open_Items-3112081"/>
      <sheetName val="MASTER_RATE_ANALYSIS1"/>
      <sheetName val="Valuation_-_block_21"/>
      <sheetName val="Trial_Balance1"/>
      <sheetName val="MIS_AC_wise1"/>
      <sheetName val="Base_Assumptions1"/>
      <sheetName val="10__&amp;_11__Rate_Code_&amp;_BQ1"/>
      <sheetName val="FITZ_MORT_941"/>
      <sheetName val="QoQ_In_Lakhs1"/>
      <sheetName val="vb_9&amp;101"/>
      <sheetName val="Goldberg_Portfolio_Combined1"/>
      <sheetName val="Commercial_Research1"/>
      <sheetName val="MIS_-_kINR2"/>
      <sheetName val="9__Package_split_-_Cost_1"/>
      <sheetName val="Operating_Statistics1"/>
      <sheetName val="FA_Schedule_Dec_071"/>
      <sheetName val="Theatre_mgmt_cont1"/>
      <sheetName val="P_R__TAXES1"/>
      <sheetName val="BILLING_SUM1"/>
      <sheetName val="schedule_nos1"/>
      <sheetName val="Leasing_Commision1"/>
      <sheetName val="Service_Invoice1"/>
      <sheetName val="Cash_Flow_Working1"/>
      <sheetName val="Retail_Mall1"/>
      <sheetName val="Related_party_-_P&amp;L1"/>
      <sheetName val="Debtors_analysis1"/>
      <sheetName val="pile_Fabrication1"/>
      <sheetName val="LBO_Financials1"/>
      <sheetName val="ANN_K1"/>
      <sheetName val="Notes-pivot1_1"/>
      <sheetName val="drop-dwn_list1"/>
      <sheetName val="extra_work_elec_bill_1"/>
      <sheetName val="소상_&quot;1&quot;1"/>
      <sheetName val="Felix_Street_Summary1"/>
      <sheetName val="Overall_Summary1"/>
      <sheetName val="RCC_Rates1"/>
      <sheetName val="Cost_summary1"/>
      <sheetName val="PRECAST_lightconc-II1"/>
      <sheetName val="Tender_Summary1"/>
      <sheetName val="Bill_1-BOQ-Civil_Works1"/>
      <sheetName val="UNP-NCW_1"/>
      <sheetName val="4_4_External_Plaster1"/>
      <sheetName val="HBI_NCD1"/>
      <sheetName val="CUSTOM_Jun991"/>
      <sheetName val="A_O_R_1"/>
      <sheetName val="Ins_Erection1"/>
      <sheetName val="0__Data_Validation_List1"/>
      <sheetName val="stacking_sheet1"/>
      <sheetName val="Basement_Budget1"/>
      <sheetName val="Night_Shift1"/>
      <sheetName val="ITEM__STUDY_(2)1"/>
      <sheetName val="TDS_Certificate-Format1"/>
      <sheetName val="Staff_Costs1"/>
      <sheetName val="Taluka_wise_dealer_(2)"/>
      <sheetName val="Determination_of_Threshold"/>
      <sheetName val="Graph_(LGEN)"/>
      <sheetName val="선적schedule_(2)"/>
      <sheetName val="USB_1"/>
      <sheetName val="BOQ_Distribution"/>
      <sheetName val="GM_&amp;_TA"/>
      <sheetName val="steam_outlet"/>
      <sheetName val="SCH_10"/>
      <sheetName val="SAP_EMP"/>
      <sheetName val="RATE_LIST_(2)"/>
      <sheetName val="Control_Sheet"/>
      <sheetName val="Loss_3004"/>
      <sheetName val="Reconciliation_of_GL_&amp;_FAR"/>
      <sheetName val="exec_summ"/>
      <sheetName val="RCC_Ret__Wall"/>
      <sheetName val="wdr_bldg"/>
      <sheetName val="Formated_Trial_Balance"/>
      <sheetName val="SAP_downloaded_schedule"/>
      <sheetName val="S_&amp;_A"/>
      <sheetName val="_"/>
      <sheetName val="Lease_Expiry"/>
      <sheetName val="Customize_Your_Invoice"/>
      <sheetName val="Base_data_Security_Procedures"/>
      <sheetName val="HOUSE_RENT_DEPO_"/>
      <sheetName val="Key_Assumption"/>
      <sheetName val="Master_Information"/>
      <sheetName val="Sale_Charts"/>
      <sheetName val="DYN_PP"/>
      <sheetName val="June_Reserve_-_Far_East"/>
      <sheetName val="Schedule_v1"/>
      <sheetName val="Multipliers_&amp;_KRA"/>
      <sheetName val="WC_analytics_(+data_pages)"/>
      <sheetName val="final_061106"/>
      <sheetName val="SAB_P&amp;L"/>
      <sheetName val="cash_flow1"/>
      <sheetName val="PetroChina"/>
      <sheetName val="INQVAR PY"/>
      <sheetName val="XWR"/>
      <sheetName val="GL Master Data"/>
      <sheetName val="entitlements"/>
      <sheetName val="Conversion Table"/>
      <sheetName val="CAUSTIC"/>
      <sheetName val="Total MTH"/>
      <sheetName val="PARAMETERS"/>
      <sheetName val="sch"/>
      <sheetName val="grid"/>
      <sheetName val="BM"/>
      <sheetName val="Charts"/>
      <sheetName val="Infinite Studios"/>
      <sheetName val="Neuros &amp; Immunos"/>
      <sheetName val="Nucleos"/>
      <sheetName val="Lookups"/>
      <sheetName val="pri-com"/>
      <sheetName val="Factors"/>
      <sheetName val="NOT FULL RESTRAINT"/>
      <sheetName val="UC"/>
      <sheetName val="BEARING &amp; BUCKLING"/>
      <sheetName val="DUMP "/>
      <sheetName val="Bspl Main"/>
      <sheetName val="Balance Sheet_US$"/>
      <sheetName val="HONOTES"/>
      <sheetName val="GF Columns"/>
      <sheetName val="earnings model"/>
      <sheetName val="DB"/>
      <sheetName val="Base Data"/>
      <sheetName val="080 (2)"/>
      <sheetName val="F.01 - June 2005"/>
      <sheetName val="HW SW"/>
      <sheetName val="CRITERIA1"/>
      <sheetName val="PL"/>
      <sheetName val="Annexure-I"/>
      <sheetName val="EMPMAST"/>
      <sheetName val="agrolist"/>
      <sheetName val="Misc__Master"/>
      <sheetName val="Capital_Structure"/>
      <sheetName val="TBAL9697_-group_wise__sdpl"/>
      <sheetName val="SEP_"/>
      <sheetName val="Account_title"/>
      <sheetName val="Redelvery_provision_changed"/>
      <sheetName val="BASIS -DEC 08"/>
      <sheetName val="Molasses-FG"/>
      <sheetName val="Feb_Prfl_28"/>
      <sheetName val="grp "/>
      <sheetName val="전체현황"/>
      <sheetName val="Severity"/>
      <sheetName val="Pur"/>
      <sheetName val="SCH4"/>
      <sheetName val="FixedAssets"/>
      <sheetName val="Costs"/>
      <sheetName val="FIFO"/>
      <sheetName val="Links"/>
      <sheetName val="HOUSE_RENT_DEPO_1"/>
      <sheetName val="Budget_Summary1"/>
      <sheetName val="Loss_30041"/>
      <sheetName val="Reconciliation_of_GL_&amp;_FAR1"/>
      <sheetName val="exec_summ1"/>
      <sheetName val="Customize_Your_Invoice1"/>
      <sheetName val="Sale_Charts1"/>
      <sheetName val="Trial_Balance_Format"/>
      <sheetName val="NOA_Data"/>
      <sheetName val="COM"/>
      <sheetName val="FSA"/>
      <sheetName val="B"/>
      <sheetName val="FF-2 (1)"/>
      <sheetName val="addl cost"/>
      <sheetName val="FF-1"/>
      <sheetName val="accumdeprn"/>
      <sheetName val="GSTR-3B"/>
      <sheetName val="Names&amp;Cases"/>
      <sheetName val="Bal_Gr"/>
      <sheetName val="Reporting VA"/>
      <sheetName val="Standing Data"/>
      <sheetName val="cost sheet-1999-00"/>
      <sheetName val="Tables"/>
      <sheetName val="Mthly CFS (Kha)"/>
      <sheetName val="Rates Basic"/>
      <sheetName val="1996-97"/>
      <sheetName val="Trading Comps"/>
      <sheetName val="Final Summary"/>
      <sheetName val="Périodes"/>
      <sheetName val="Figures in"/>
      <sheetName val="BHANDUP"/>
      <sheetName val="Supplier"/>
      <sheetName val="7 Jan 02"/>
      <sheetName val="Power_&amp;_Fuel_(S)1"/>
      <sheetName val="GF_Columns"/>
      <sheetName val="labour_rates"/>
      <sheetName val="old_serial_no_"/>
      <sheetName val="Budget_CF_-_Overall"/>
      <sheetName val="공사비_내역_(가)"/>
      <sheetName val="4K_-_(6a)_Non_Manual_Breakdown"/>
      <sheetName val="3__Elemental_Summary"/>
      <sheetName val="August_TB"/>
      <sheetName val="_COP"/>
      <sheetName val="Unmatched"/>
      <sheetName val="Matched"/>
      <sheetName val="인원계획"/>
      <sheetName val="Prov for exp-April'08 - June'08"/>
      <sheetName val="Provision for exp-Upto Mar'08"/>
      <sheetName val="creditors to others"/>
      <sheetName val="other amt&amp;recoveries payable"/>
      <sheetName val="other exp.charges recoverable"/>
      <sheetName val="rental deposits"/>
      <sheetName val="other deposits "/>
      <sheetName val="prepaid expenses"/>
      <sheetName val="sal.adv"/>
      <sheetName val="Sheet3_(2)8"/>
      <sheetName val="Income_Statements8"/>
      <sheetName val="Sheet3__2_8"/>
      <sheetName val="Global_Assm_8"/>
      <sheetName val="QoQ_Forecast8"/>
      <sheetName val="Income_&amp;_Occupancy_Customer8"/>
      <sheetName val="Aladdin_Macro18"/>
      <sheetName val="Acc_10_58"/>
      <sheetName val="Portfolio_Summary4"/>
      <sheetName val="Multiple_output8"/>
      <sheetName val="ABP_inputs8"/>
      <sheetName val="Synergy_Sales_Budget8"/>
      <sheetName val="Project_Budget_Worksheet8"/>
      <sheetName val="Calculation_(2)8"/>
      <sheetName val="Builtup_Area8"/>
      <sheetName val="RCC,Ret__Wall8"/>
      <sheetName val="BOQ_T4B8"/>
      <sheetName val="INDIGINEOUS_ITEMS_8"/>
      <sheetName val="Material_8"/>
      <sheetName val="Labour_&amp;_Plant8"/>
      <sheetName val="_B38"/>
      <sheetName val="_B18"/>
      <sheetName val="beam-reinft-IIInd_floor8"/>
      <sheetName val="IMPORT_T123"/>
      <sheetName val="Current_Bill_MB_ref4"/>
      <sheetName val="Meas_-Hotel_Part4"/>
      <sheetName val="van_khuon3"/>
      <sheetName val="TB_FOR_MIS3"/>
      <sheetName val="INPUT_SHEET2"/>
      <sheetName val="Approved_MTD_Proj_#'s8"/>
      <sheetName val="MN_T_B_8"/>
      <sheetName val="CFForecast_detail8"/>
      <sheetName val="Site_Dev_BOQ8"/>
      <sheetName val="Break_up_Sheet8"/>
      <sheetName val="Load_Details-220kV8"/>
      <sheetName val="Block_A_-_BOQ8"/>
      <sheetName val="IDC_macro3"/>
      <sheetName val="March_Analysts2"/>
      <sheetName val="Rollup_Summary3"/>
      <sheetName val="170810-lease_tax3"/>
      <sheetName val="CABLE_DATA3"/>
      <sheetName val="1st_flr3"/>
      <sheetName val="Civil_Boq3"/>
      <sheetName val="KPM_DT3"/>
      <sheetName val="EXHIBIT&quot;_T&quot;2"/>
      <sheetName val="final_abstract3"/>
      <sheetName val="Rate_analysis3"/>
      <sheetName val="_Acc__Sched_2"/>
      <sheetName val="Dom_Cell_(IS)2"/>
      <sheetName val="Summary_Excise2"/>
      <sheetName val="Other_BS_Sch_5-92"/>
      <sheetName val="Excess_Calc2"/>
      <sheetName val="Grouping_Master2"/>
      <sheetName val="Fin_Sum3"/>
      <sheetName val="Main_Sheet_(MTD)3"/>
      <sheetName val="Consl_Daily_Report3"/>
      <sheetName val="balance_sheet3"/>
      <sheetName val="EDS__Bestshore_Migration2"/>
      <sheetName val="MASTER_RATE_ANALYSIS2"/>
      <sheetName val="Valuation_-_block_22"/>
      <sheetName val="IT_Block2"/>
      <sheetName val="Location_CODE2"/>
      <sheetName val="Location_TYPE2"/>
      <sheetName val="sub_class2"/>
      <sheetName val="_sub_Loc_2"/>
      <sheetName val="Master_Price_List2"/>
      <sheetName val="P_&amp;_L2"/>
      <sheetName val="M-2_Adjusted2"/>
      <sheetName val="Main_workings2"/>
      <sheetName val="Balance_Sheet_2"/>
      <sheetName val="Trial_Balance2"/>
      <sheetName val="Base_Assumptions2"/>
      <sheetName val="SOPMA_DD2"/>
      <sheetName val="03_(2)2"/>
      <sheetName val="WIng_F(Typical)2"/>
      <sheetName val="10__&amp;_11__Rate_Code_&amp;_BQ2"/>
      <sheetName val="FITZ_MORT_942"/>
      <sheetName val="QoQ_In_Lakhs2"/>
      <sheetName val="vb_9&amp;102"/>
      <sheetName val="Goldberg_Portfolio_Combined2"/>
      <sheetName val="Commercial_Research2"/>
      <sheetName val="MIS_-_kINR3"/>
      <sheetName val="9__Package_split_-_Cost_2"/>
      <sheetName val="Legal_Risk_Analysis2"/>
      <sheetName val="Operating_Statistics2"/>
      <sheetName val="Theatre_mgmt_cont2"/>
      <sheetName val="IO_LIST2"/>
      <sheetName val="Cash_Flow_Working2"/>
      <sheetName val="Training_Deposits_coding2"/>
      <sheetName val="Notes-pivot1_2"/>
      <sheetName val="Leasing_Commision2"/>
      <sheetName val="Master_list2"/>
      <sheetName val="Labour_List2"/>
      <sheetName val="Material_List2"/>
      <sheetName val="Architectural_Summary2"/>
      <sheetName val="Labor_abs-NMR2"/>
      <sheetName val="Beam_at_Ground_flr_lvl(Steel)2"/>
      <sheetName val="1st_-vpd2"/>
      <sheetName val="Material_List_2"/>
      <sheetName val="schedule_nos2"/>
      <sheetName val="Fill_this_out_first___2"/>
      <sheetName val="FA_Schedule_Dec_072"/>
      <sheetName val="P_R__TAXES2"/>
      <sheetName val="BILLING_SUM2"/>
      <sheetName val="extra_work_elec_bill_2"/>
      <sheetName val="NEW-IDs_Fun_&amp;_Group2"/>
      <sheetName val="RCC_Rates2"/>
      <sheetName val="소상_&quot;1&quot;2"/>
      <sheetName val="Cost_summary2"/>
      <sheetName val="Open_Items-3112082"/>
      <sheetName val="PRECAST_lightconc-II2"/>
      <sheetName val="Debtors_analysis2"/>
      <sheetName val="pile_Fabrication2"/>
      <sheetName val="Tender_Summary2"/>
      <sheetName val="Bill_1-BOQ-Civil_Works2"/>
      <sheetName val="UNP-NCW_2"/>
      <sheetName val="4_4_External_Plaster2"/>
      <sheetName val="MIS_AC_wise2"/>
      <sheetName val="A_O_R_2"/>
      <sheetName val="Service_Invoice2"/>
      <sheetName val="LBO_Financials2"/>
      <sheetName val="ANN_K2"/>
      <sheetName val="drop-dwn_list2"/>
      <sheetName val="Rev_Opt_-_Rollup2"/>
      <sheetName val="Night_Shift2"/>
      <sheetName val="Graph_(LGEN)1"/>
      <sheetName val="선적schedule_(2)1"/>
      <sheetName val="USB_11"/>
      <sheetName val="BOQ_Distribution1"/>
      <sheetName val="GM_&amp;_TA1"/>
      <sheetName val="steam_outlet1"/>
      <sheetName val="FA(Apr_07)1"/>
      <sheetName val="Reco_O_S1"/>
      <sheetName val="Retail_Mall2"/>
      <sheetName val="Multipliers_&amp;_KRA1"/>
      <sheetName val="ASSETS_P&amp;M2"/>
      <sheetName val="Assets_Land_&amp;_Mise_FA2"/>
      <sheetName val="cl_14_Annex_7_1"/>
      <sheetName val="Encl_7A1"/>
      <sheetName val="SCH_101"/>
      <sheetName val="SAP_EMP1"/>
      <sheetName val="RATE_LIST_(2)1"/>
      <sheetName val="Control_Sheet1"/>
      <sheetName val="ITEM__STUDY_(2)2"/>
      <sheetName val="Felix_Street_Summary2"/>
      <sheetName val="Ins_Erection2"/>
      <sheetName val="TDS_Certificate-Format2"/>
      <sheetName val="Related_party_-_P&amp;L2"/>
      <sheetName val="HBI_NCD2"/>
      <sheetName val="CUSTOM_Jun992"/>
      <sheetName val="Overall_Summary2"/>
      <sheetName val="Basement_Budget2"/>
      <sheetName val="Staff_Costs2"/>
      <sheetName val="NGS_Data_Sheet"/>
      <sheetName val="SGS_Data_Sheet"/>
      <sheetName val="0__Data_Validation_List2"/>
      <sheetName val="stacking_sheet2"/>
      <sheetName val="Determination_of_Threshold1"/>
      <sheetName val="Taluka_wise_dealer_(2)1"/>
      <sheetName val="RCC_Ret__Wall1"/>
      <sheetName val="_1"/>
      <sheetName val="SAP_downloaded_schedule1"/>
      <sheetName val="S_&amp;_A1"/>
      <sheetName val="Schedule_v11"/>
      <sheetName val="Lease_Expiry1"/>
      <sheetName val="wdr_bldg1"/>
      <sheetName val="Formated_Trial_Balance1"/>
      <sheetName val="Monthly_Inputs1"/>
      <sheetName val="2000-1_Monthly_Cashflows1"/>
      <sheetName val="2002-2_Monthly_Cashflows1"/>
      <sheetName val="DYN_PP1"/>
      <sheetName val="June_Reserve_-_Far_East1"/>
      <sheetName val="WC_analytics_(+data_pages)1"/>
      <sheetName val="Base_data_Security_Procedures1"/>
      <sheetName val="Rs_in_lacs"/>
      <sheetName val="Esteem_Rear"/>
      <sheetName val="final_0611061"/>
      <sheetName val="SAB_P&amp;L1"/>
      <sheetName val="cash_flow2"/>
      <sheetName val="Key_Assumption1"/>
      <sheetName val="Master_Information1"/>
      <sheetName val="BS-203"/>
      <sheetName val="Check_Register"/>
      <sheetName val="EBITDA_Bridge"/>
      <sheetName val="2003_Budget-PL-case1"/>
      <sheetName val="meeting_rectification_control"/>
      <sheetName val="Loan_Data"/>
      <sheetName val="Standalone_seg"/>
      <sheetName val="Cash_Flow_"/>
      <sheetName val="Elec_Summ"/>
      <sheetName val="ELEC_BOQ"/>
      <sheetName val="TRACK_BUSWAY"/>
      <sheetName val="STAFFSCHED_"/>
      <sheetName val="Basic_Rate"/>
      <sheetName val="SP_Break_Up"/>
      <sheetName val="4_Annex_1_Basic_rate"/>
      <sheetName val="Fin__Assumpt__-_Sensitivities"/>
      <sheetName val="currency_(2)"/>
      <sheetName val="NW_RTU"/>
      <sheetName val="Clause_9"/>
      <sheetName val="Other_notes"/>
      <sheetName val="Linked_Lead"/>
      <sheetName val="DUMP_"/>
      <sheetName val="Bspl_Main"/>
      <sheetName val="ANNX-C"/>
      <sheetName val="exp-m"/>
      <sheetName val="Roll-up"/>
      <sheetName val="VAR STORE_CONS"/>
      <sheetName val="Flexi"/>
      <sheetName val="Profit and Loss"/>
      <sheetName val="Deno"/>
      <sheetName val="Consolidated CF"/>
      <sheetName val="Anlysis"/>
      <sheetName val="Jul 96 Worksheet"/>
      <sheetName val="NEWACNO"/>
      <sheetName val="CapStru"/>
      <sheetName val="MktCap"/>
      <sheetName val="TradingVol"/>
      <sheetName val="Local Data"/>
      <sheetName val="MPR_PA_1"/>
      <sheetName val="A"/>
      <sheetName val="Maping_Other"/>
      <sheetName val="Indices"/>
      <sheetName val="BOQ CIVIL"/>
      <sheetName val="Price Comparison"/>
      <sheetName val="Measurment"/>
      <sheetName val="EAW Final Accounts - 99"/>
      <sheetName val="Key Assumptions"/>
      <sheetName val="AR Graphs"/>
      <sheetName val="exgratia-feb06"/>
      <sheetName val="Detail"/>
      <sheetName val="COA"/>
      <sheetName val="beam-reinft-machine rm"/>
      <sheetName val="O2.1"/>
      <sheetName val="LIST OF MAKES"/>
      <sheetName val="banilad"/>
      <sheetName val="Mactan"/>
      <sheetName val="Mandaue"/>
      <sheetName val="lineby line consolidation"/>
      <sheetName val="GUT (2)"/>
      <sheetName val="ACE-OUT"/>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4"/>
      <sheetName val="complexall"/>
      <sheetName val="DCF"/>
      <sheetName val="Proforma"/>
      <sheetName val="PFC"/>
      <sheetName val="RSJ"/>
      <sheetName val="cover page"/>
      <sheetName val="Structure Bills Qty"/>
      <sheetName val="beam-reinft"/>
      <sheetName val="Appendix B- 3.Structural Steel"/>
      <sheetName val="Appendix A- 1.Variation"/>
      <sheetName val="Contracts Status"/>
      <sheetName val="Cost Status-1"/>
      <sheetName val="Centaurus Contract Sum "/>
      <sheetName val="Payment Status"/>
      <sheetName val="1. Report"/>
      <sheetName val="CANDY BOQ"/>
      <sheetName val="FitOutConfCentre"/>
      <sheetName val="Manufacturing Statistics"/>
      <sheetName val="curlocal"/>
      <sheetName val="Manualformat"/>
      <sheetName val="MenuData"/>
      <sheetName val="1072"/>
      <sheetName val="인사현황(부서)"/>
      <sheetName val="WGSRL"/>
      <sheetName val="HSA"/>
      <sheetName val="B_S"/>
      <sheetName val="mltc"/>
      <sheetName val="Dollar_Value"/>
      <sheetName val="PX1DATA"/>
      <sheetName val="PX2DATA"/>
      <sheetName val="ADDN0304"/>
      <sheetName val="Resue Hoist"/>
      <sheetName val="Power &amp; Fuel(SMS)"/>
      <sheetName val="IncidentsEAP"/>
      <sheetName val="TR-PBT-Final-Detail"/>
      <sheetName val="1612.01AN(7) - Niep Tds Summary"/>
      <sheetName val="Last Month Report"/>
      <sheetName val="ECR.ECNOI Slide"/>
      <sheetName val="nishanth"/>
      <sheetName val="Column L1 to L2"/>
      <sheetName val="Column L2 to L3"/>
      <sheetName val="BEAM"/>
      <sheetName val="RAMP 3"/>
      <sheetName val="RAMP 1"/>
      <sheetName val="staircase"/>
      <sheetName val="R_Wall"/>
      <sheetName val="Column B1 to L1"/>
      <sheetName val="Slab L1"/>
      <sheetName val="Slab L2"/>
      <sheetName val="Pivot_Weighted_SC_edit"/>
      <sheetName val="lookup"/>
      <sheetName val="BOQ "/>
      <sheetName val="Misc__Master1"/>
      <sheetName val="Capital_Structure1"/>
      <sheetName val="Redelvery_provision_changed1"/>
      <sheetName val="SEP_1"/>
      <sheetName val="TBAL9697_-group_wise__sdpl1"/>
      <sheetName val="TASKRSRC_(2)"/>
      <sheetName val="Account_title1"/>
      <sheetName val="INQVAR_PY"/>
      <sheetName val="Schedules_3-8"/>
      <sheetName val="Total_MTH"/>
      <sheetName val="Infinite_Studios"/>
      <sheetName val="Neuros_&amp;_Immunos"/>
      <sheetName val="Jun_2000"/>
      <sheetName val="Sheet2_(2)"/>
      <sheetName val="Leg 1-1"/>
      <sheetName val="Door &amp; Window"/>
      <sheetName val="Sheet5"/>
      <sheetName val="Labour productivity"/>
      <sheetName val="Field Values"/>
      <sheetName val="Old"/>
      <sheetName val="Measurements"/>
      <sheetName val="Flooring"/>
      <sheetName val="Ceilings"/>
      <sheetName val="ACAD Finishes"/>
      <sheetName val="Site Details"/>
      <sheetName val="Chair"/>
      <sheetName val="Site Area Statement"/>
      <sheetName val="Doors"/>
      <sheetName val="Form 6"/>
      <sheetName val="COLUMN"/>
      <sheetName val="except wiring"/>
      <sheetName val="loadcal"/>
      <sheetName val="WXY"/>
      <sheetName val="경비공통"/>
      <sheetName val="SUPPLY -Sanitary Fixtures"/>
      <sheetName val="External"/>
      <sheetName val="ITEMS FOR CIVIL TENDER"/>
      <sheetName val="Quantity"/>
      <sheetName val="PVAs"/>
      <sheetName val="TENSCH"/>
      <sheetName val="Sheet1 (2)"/>
      <sheetName val="P&amp;L and CFlow"/>
      <sheetName val="NOV95"/>
      <sheetName val="Acquisition Assumptions"/>
      <sheetName val="RESOIL-DELETE!!!!!"/>
      <sheetName val="Elec_Summ1"/>
      <sheetName val="ELEC_BOQ1"/>
      <sheetName val="TRACK_BUSWAY1"/>
      <sheetName val="STAFFSCHED_1"/>
      <sheetName val="Basic_Rate1"/>
      <sheetName val="SP_Break_Up1"/>
      <sheetName val="4_Annex_1_Basic_rate1"/>
      <sheetName val="Fin__Assumpt__-_Sensitivities1"/>
      <sheetName val="Other_notes1"/>
      <sheetName val="Linked_Lead1"/>
      <sheetName val="_COP1"/>
      <sheetName val="TASKRSRC_(2)1"/>
      <sheetName val="REPV2002"/>
      <sheetName val="Expenditure Analysis"/>
      <sheetName val="RAZ$"/>
      <sheetName val="gl"/>
      <sheetName val="1 LeadSchedule"/>
      <sheetName val="Budget_Summary2"/>
      <sheetName val="Loss_30042"/>
      <sheetName val="Reconciliation_of_GL_&amp;_FAR2"/>
      <sheetName val="exec_summ2"/>
      <sheetName val="Customize_Your_Invoice2"/>
      <sheetName val="Sale_Charts2"/>
      <sheetName val="Trial_Balance_Format1"/>
      <sheetName val="NOA_Data1"/>
      <sheetName val="BASIS_-DEC_08"/>
      <sheetName val="HOUSE_RENT_DEPO_2"/>
      <sheetName val="grp_"/>
      <sheetName val="Base_Data"/>
      <sheetName val="080_(2)"/>
      <sheetName val="F_01_-_June_2005"/>
      <sheetName val="HW_SW"/>
      <sheetName val="earnings_model"/>
      <sheetName val="Balance_Sheet_US$"/>
      <sheetName val="FF-2_(1)"/>
      <sheetName val="addl_cost"/>
      <sheetName val="Budget heads"/>
      <sheetName val="OGExp"/>
      <sheetName val="VC_WKG"/>
      <sheetName val="QTY. PROV.LAB"/>
      <sheetName val="List"/>
      <sheetName val="MERGER"/>
      <sheetName val="#REF!"/>
      <sheetName val="PROCTOR"/>
      <sheetName val="Total Debtors Ageing Sheet"/>
      <sheetName val="Fin Chrgs"/>
      <sheetName val="RELACION_REFERENCIAS"/>
      <sheetName val="GL_Master_Data"/>
      <sheetName val="Trial"/>
      <sheetName val="設計時間"/>
      <sheetName val="zpctb-dta"/>
      <sheetName val="mkg"/>
      <sheetName val="2.1. Claimed Not Ack as debts"/>
      <sheetName val="2.4. Service Tax Contingent"/>
      <sheetName val="6. Auditor Payment"/>
      <sheetName val="7. Pauling Joint Venture"/>
      <sheetName val="8. Non Provision"/>
      <sheetName val="5. MR"/>
      <sheetName val="Unit&amp;CK"/>
      <sheetName val="s8"/>
      <sheetName val="s7"/>
      <sheetName val="s9"/>
      <sheetName val="15"/>
      <sheetName val="Assm"/>
      <sheetName val="S1BOQ"/>
      <sheetName val="Original"/>
      <sheetName val="Ledger Dump"/>
      <sheetName val="BS-Cem"/>
      <sheetName val="Interface"/>
      <sheetName val="Basic assumptions"/>
      <sheetName val="chem"/>
      <sheetName val="Corrupt SSCI"/>
      <sheetName val="Monthly Ship+Prod"/>
      <sheetName val="Perform"/>
      <sheetName val="VALUE2_5"/>
      <sheetName val="Background"/>
      <sheetName val="staff acco."/>
      <sheetName val="CABLERET"/>
      <sheetName val="Pivot"/>
      <sheetName val="Feiertage"/>
      <sheetName val="Issue Log"/>
      <sheetName val="GL Links"/>
      <sheetName val="Internal Data"/>
      <sheetName val="Stacking Plan &amp; LEP"/>
      <sheetName val="Stack Expiry"/>
      <sheetName val="인원계획-미화"/>
      <sheetName val="Collateral"/>
      <sheetName val="Category"/>
      <sheetName val="Stacking Plan"/>
      <sheetName val="11-hsd"/>
      <sheetName val="13-septic"/>
      <sheetName val="7-ug"/>
      <sheetName val="2-utility"/>
      <sheetName val="18-misc"/>
      <sheetName val="5-pipe"/>
      <sheetName val="Senario Manager"/>
      <sheetName val="OH_SUMMARY"/>
      <sheetName val="OH_MAR"/>
      <sheetName val="OH_AUG"/>
      <sheetName val="OH_SEPT"/>
      <sheetName val="OH_OCT"/>
      <sheetName val="OH_NOV"/>
      <sheetName val="OH_DEC"/>
      <sheetName val="OH_JAN"/>
      <sheetName val="OH_FEB"/>
      <sheetName val="PL- Notes"/>
      <sheetName val="ICD"/>
      <sheetName val="Exim FCL"/>
      <sheetName val="General"/>
      <sheetName val="Consignment"/>
      <sheetName val="TB Jan-Dec96"/>
      <sheetName val="Managerial Remuneration-Dec96"/>
      <sheetName val="BS&amp;PL_DEC96"/>
      <sheetName val="Entity Names"/>
      <sheetName val="Pr.-hist."/>
      <sheetName val="Kristal Court"/>
      <sheetName val="Columns &amp; Walls"/>
      <sheetName val="SILICATE"/>
      <sheetName val="dBase"/>
      <sheetName val="12a. CFTable"/>
      <sheetName val="s"/>
      <sheetName val="Attributes"/>
      <sheetName val="QFC"/>
      <sheetName val="Data sheet"/>
      <sheetName val="ridgewood"/>
      <sheetName val="coa_ramco_168"/>
      <sheetName val="MS of Instal"/>
      <sheetName val="MIR - SUPPLY"/>
      <sheetName val="WIR - INSTALL"/>
      <sheetName val="Angles"/>
      <sheetName val="Sheet 1"/>
      <sheetName val="Allocation"/>
      <sheetName val="Plant &amp;  Machinery"/>
      <sheetName val="Vehicles"/>
      <sheetName val="VCH-SLC"/>
      <sheetName val="입찰내역 발주처 양식"/>
      <sheetName val="PARASITIC"/>
      <sheetName val="detail'02"/>
      <sheetName val="APPENDIX 4.1a"/>
      <sheetName val="Calendar"/>
      <sheetName val="Selection "/>
      <sheetName val="재무가정"/>
      <sheetName val="2 BHK"/>
      <sheetName val="Basic Rates"/>
      <sheetName val="RateAnalysis"/>
      <sheetName val="_____"/>
      <sheetName val="NOPAT_VDF"/>
      <sheetName val="Invested capital_VDF"/>
      <sheetName val="Abstract"/>
      <sheetName val="DDETABLE "/>
      <sheetName val="Ignore"/>
      <sheetName val="projections"/>
      <sheetName val="r&amp;m"/>
      <sheetName val="africa"/>
      <sheetName val="row"/>
      <sheetName val="euro"/>
      <sheetName val="group e&amp;p"/>
      <sheetName val="health"/>
      <sheetName val="Physical"/>
      <sheetName val="annexure13_Corporate"/>
      <sheetName val="IFS_Cr"/>
      <sheetName val="cul-invSUBMITTED"/>
      <sheetName val="LookupLists"/>
      <sheetName val="建築面積"/>
      <sheetName val="BPR"/>
      <sheetName val="Q1 Est"/>
      <sheetName val="5-NCA"/>
      <sheetName val="JE"/>
      <sheetName val="Reclass PL 2006"/>
      <sheetName val="Reclass PL 2007"/>
      <sheetName val="Reclass PL 2008"/>
      <sheetName val="Com Act Depreciation1"/>
      <sheetName val="Ann B1"/>
      <sheetName val="cflow"/>
      <sheetName val="P&amp;L-BDMC"/>
      <sheetName val="sales &amp; prod"/>
      <sheetName val="inWords"/>
      <sheetName val="Deprec."/>
      <sheetName val="Mechanical"/>
      <sheetName val="DREV"/>
      <sheetName val="CREV"/>
      <sheetName val="loaddata"/>
      <sheetName val="BFS"/>
      <sheetName val="Adjusted data"/>
      <sheetName val="JetFuel"/>
      <sheetName val="Block A"/>
      <sheetName val="cs1997"/>
      <sheetName val="Book1"/>
      <sheetName val="Corridor"/>
      <sheetName val="Valuation (F)"/>
      <sheetName val="Flat Info _ODD"/>
      <sheetName val="Door (2)"/>
      <sheetName val="ABB"/>
      <sheetName val="BLOCK_A _MEA_SHEET_"/>
      <sheetName val="Actuals_by_Job"/>
      <sheetName val="Outlook"/>
      <sheetName val="Service Function"/>
      <sheetName val="RA_markate"/>
      <sheetName val="UH BUILD UP PLAN-2"/>
      <sheetName val="April Analysts"/>
      <sheetName val="New May"/>
      <sheetName val="cash budget"/>
      <sheetName val="Basic"/>
      <sheetName val="Product List"/>
      <sheetName val="A-D"/>
      <sheetName val="dealer list"/>
    </sheetNames>
    <sheetDataSet>
      <sheetData sheetId="0" refreshError="1">
        <row r="65">
          <cell r="A65" t="str">
            <v>(II)</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ow r="65">
          <cell r="A65" t="str">
            <v>(II)</v>
          </cell>
        </row>
      </sheetData>
      <sheetData sheetId="50">
        <row r="65">
          <cell r="A65" t="str">
            <v>(II)</v>
          </cell>
        </row>
      </sheetData>
      <sheetData sheetId="51" refreshError="1"/>
      <sheetData sheetId="52">
        <row r="65">
          <cell r="A65" t="str">
            <v>(II)</v>
          </cell>
        </row>
      </sheetData>
      <sheetData sheetId="53">
        <row r="65">
          <cell r="A65" t="str">
            <v>(II)</v>
          </cell>
        </row>
      </sheetData>
      <sheetData sheetId="54">
        <row r="65">
          <cell r="A65" t="str">
            <v>(II)</v>
          </cell>
        </row>
      </sheetData>
      <sheetData sheetId="55">
        <row r="65">
          <cell r="A65" t="str">
            <v>(II)</v>
          </cell>
        </row>
      </sheetData>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ow r="65">
          <cell r="A65" t="str">
            <v>(II)</v>
          </cell>
        </row>
      </sheetData>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ow r="65">
          <cell r="A65" t="str">
            <v>(II)</v>
          </cell>
        </row>
      </sheetData>
      <sheetData sheetId="103" refreshError="1"/>
      <sheetData sheetId="104" refreshError="1"/>
      <sheetData sheetId="105" refreshError="1"/>
      <sheetData sheetId="106" refreshError="1"/>
      <sheetData sheetId="107" refreshError="1"/>
      <sheetData sheetId="108" refreshError="1"/>
      <sheetData sheetId="109" refreshError="1"/>
      <sheetData sheetId="110">
        <row r="65">
          <cell r="A65" t="str">
            <v>(II)</v>
          </cell>
        </row>
      </sheetData>
      <sheetData sheetId="111" refreshError="1"/>
      <sheetData sheetId="112" refreshError="1"/>
      <sheetData sheetId="113" refreshError="1"/>
      <sheetData sheetId="114" refreshError="1"/>
      <sheetData sheetId="115">
        <row r="65">
          <cell r="A65" t="str">
            <v>(II)</v>
          </cell>
        </row>
      </sheetData>
      <sheetData sheetId="116">
        <row r="65">
          <cell r="A65" t="str">
            <v>(II)</v>
          </cell>
        </row>
      </sheetData>
      <sheetData sheetId="117">
        <row r="65">
          <cell r="A65" t="str">
            <v>(II)</v>
          </cell>
        </row>
      </sheetData>
      <sheetData sheetId="118">
        <row r="65">
          <cell r="A65" t="str">
            <v>(II)</v>
          </cell>
        </row>
      </sheetData>
      <sheetData sheetId="119">
        <row r="65">
          <cell r="A65" t="str">
            <v>(II)</v>
          </cell>
        </row>
      </sheetData>
      <sheetData sheetId="120">
        <row r="65">
          <cell r="A65" t="str">
            <v>(II)</v>
          </cell>
        </row>
      </sheetData>
      <sheetData sheetId="121">
        <row r="65">
          <cell r="A65" t="str">
            <v>(II)</v>
          </cell>
        </row>
      </sheetData>
      <sheetData sheetId="122">
        <row r="65">
          <cell r="A65" t="str">
            <v>(II)</v>
          </cell>
        </row>
      </sheetData>
      <sheetData sheetId="123">
        <row r="65">
          <cell r="A65" t="str">
            <v>(II)</v>
          </cell>
        </row>
      </sheetData>
      <sheetData sheetId="124">
        <row r="65">
          <cell r="A65" t="str">
            <v>(II)</v>
          </cell>
        </row>
      </sheetData>
      <sheetData sheetId="125">
        <row r="65">
          <cell r="A65" t="str">
            <v>(II)</v>
          </cell>
        </row>
      </sheetData>
      <sheetData sheetId="126">
        <row r="65">
          <cell r="A65" t="str">
            <v>(II)</v>
          </cell>
        </row>
      </sheetData>
      <sheetData sheetId="127">
        <row r="65">
          <cell r="A65" t="str">
            <v>(II)</v>
          </cell>
        </row>
      </sheetData>
      <sheetData sheetId="128">
        <row r="65">
          <cell r="A65" t="str">
            <v>(II)</v>
          </cell>
        </row>
      </sheetData>
      <sheetData sheetId="129">
        <row r="65">
          <cell r="A65" t="str">
            <v>(II)</v>
          </cell>
        </row>
      </sheetData>
      <sheetData sheetId="130">
        <row r="65">
          <cell r="A65" t="str">
            <v>(II)</v>
          </cell>
        </row>
      </sheetData>
      <sheetData sheetId="131">
        <row r="65">
          <cell r="A65" t="str">
            <v>(II)</v>
          </cell>
        </row>
      </sheetData>
      <sheetData sheetId="132">
        <row r="65">
          <cell r="A65" t="str">
            <v>(II)</v>
          </cell>
        </row>
      </sheetData>
      <sheetData sheetId="133">
        <row r="65">
          <cell r="A65" t="str">
            <v>(II)</v>
          </cell>
        </row>
      </sheetData>
      <sheetData sheetId="134">
        <row r="65">
          <cell r="A65" t="str">
            <v>(II)</v>
          </cell>
        </row>
      </sheetData>
      <sheetData sheetId="135">
        <row r="65">
          <cell r="A65" t="str">
            <v>(II)</v>
          </cell>
        </row>
      </sheetData>
      <sheetData sheetId="136">
        <row r="65">
          <cell r="A65" t="str">
            <v>(II)</v>
          </cell>
        </row>
      </sheetData>
      <sheetData sheetId="137">
        <row r="65">
          <cell r="A65" t="str">
            <v>(II)</v>
          </cell>
        </row>
      </sheetData>
      <sheetData sheetId="138">
        <row r="65">
          <cell r="A65" t="str">
            <v>(II)</v>
          </cell>
        </row>
      </sheetData>
      <sheetData sheetId="139">
        <row r="65">
          <cell r="A65" t="str">
            <v>(II)</v>
          </cell>
        </row>
      </sheetData>
      <sheetData sheetId="140">
        <row r="65">
          <cell r="A65" t="str">
            <v>(II)</v>
          </cell>
        </row>
      </sheetData>
      <sheetData sheetId="141">
        <row r="65">
          <cell r="A65" t="str">
            <v>(II)</v>
          </cell>
        </row>
      </sheetData>
      <sheetData sheetId="142">
        <row r="65">
          <cell r="A65" t="str">
            <v>(II)</v>
          </cell>
        </row>
      </sheetData>
      <sheetData sheetId="143">
        <row r="65">
          <cell r="A65" t="str">
            <v>(II)</v>
          </cell>
        </row>
      </sheetData>
      <sheetData sheetId="144">
        <row r="65">
          <cell r="A65" t="str">
            <v>(II)</v>
          </cell>
        </row>
      </sheetData>
      <sheetData sheetId="145">
        <row r="65">
          <cell r="A65" t="str">
            <v>(II)</v>
          </cell>
        </row>
      </sheetData>
      <sheetData sheetId="146">
        <row r="65">
          <cell r="A65" t="str">
            <v>(II)</v>
          </cell>
        </row>
      </sheetData>
      <sheetData sheetId="147">
        <row r="65">
          <cell r="A65" t="str">
            <v>(II)</v>
          </cell>
        </row>
      </sheetData>
      <sheetData sheetId="148">
        <row r="65">
          <cell r="A65" t="str">
            <v>(II)</v>
          </cell>
        </row>
      </sheetData>
      <sheetData sheetId="149">
        <row r="65">
          <cell r="A65" t="str">
            <v>(II)</v>
          </cell>
        </row>
      </sheetData>
      <sheetData sheetId="150">
        <row r="65">
          <cell r="A65" t="str">
            <v>(II)</v>
          </cell>
        </row>
      </sheetData>
      <sheetData sheetId="151">
        <row r="65">
          <cell r="A65" t="str">
            <v>(II)</v>
          </cell>
        </row>
      </sheetData>
      <sheetData sheetId="152">
        <row r="65">
          <cell r="A65" t="str">
            <v>(II)</v>
          </cell>
        </row>
      </sheetData>
      <sheetData sheetId="153">
        <row r="65">
          <cell r="A65" t="str">
            <v>(II)</v>
          </cell>
        </row>
      </sheetData>
      <sheetData sheetId="154">
        <row r="65">
          <cell r="A65" t="str">
            <v>(II)</v>
          </cell>
        </row>
      </sheetData>
      <sheetData sheetId="155">
        <row r="65">
          <cell r="A65" t="str">
            <v>(II)</v>
          </cell>
        </row>
      </sheetData>
      <sheetData sheetId="156">
        <row r="65">
          <cell r="A65" t="str">
            <v>(II)</v>
          </cell>
        </row>
      </sheetData>
      <sheetData sheetId="157">
        <row r="65">
          <cell r="A65" t="str">
            <v>(II)</v>
          </cell>
        </row>
      </sheetData>
      <sheetData sheetId="158">
        <row r="65">
          <cell r="A65" t="str">
            <v>(II)</v>
          </cell>
        </row>
      </sheetData>
      <sheetData sheetId="159">
        <row r="65">
          <cell r="A65" t="str">
            <v>(II)</v>
          </cell>
        </row>
      </sheetData>
      <sheetData sheetId="160">
        <row r="65">
          <cell r="A65" t="str">
            <v>(II)</v>
          </cell>
        </row>
      </sheetData>
      <sheetData sheetId="161">
        <row r="65">
          <cell r="A65" t="str">
            <v>(II)</v>
          </cell>
        </row>
      </sheetData>
      <sheetData sheetId="162">
        <row r="65">
          <cell r="A65" t="str">
            <v>(II)</v>
          </cell>
        </row>
      </sheetData>
      <sheetData sheetId="163">
        <row r="65">
          <cell r="A65" t="str">
            <v>(II)</v>
          </cell>
        </row>
      </sheetData>
      <sheetData sheetId="164">
        <row r="65">
          <cell r="A65" t="str">
            <v>(II)</v>
          </cell>
        </row>
      </sheetData>
      <sheetData sheetId="165">
        <row r="65">
          <cell r="A65" t="str">
            <v>(II)</v>
          </cell>
        </row>
      </sheetData>
      <sheetData sheetId="166">
        <row r="65">
          <cell r="A65" t="str">
            <v>(II)</v>
          </cell>
        </row>
      </sheetData>
      <sheetData sheetId="167">
        <row r="65">
          <cell r="A65" t="str">
            <v>(II)</v>
          </cell>
        </row>
      </sheetData>
      <sheetData sheetId="168">
        <row r="65">
          <cell r="A65" t="str">
            <v>(II)</v>
          </cell>
        </row>
      </sheetData>
      <sheetData sheetId="169">
        <row r="65">
          <cell r="A65" t="str">
            <v>(II)</v>
          </cell>
        </row>
      </sheetData>
      <sheetData sheetId="170">
        <row r="65">
          <cell r="A65" t="str">
            <v>(II)</v>
          </cell>
        </row>
      </sheetData>
      <sheetData sheetId="171">
        <row r="65">
          <cell r="A65" t="str">
            <v>(II)</v>
          </cell>
        </row>
      </sheetData>
      <sheetData sheetId="172">
        <row r="65">
          <cell r="A65" t="str">
            <v>(II)</v>
          </cell>
        </row>
      </sheetData>
      <sheetData sheetId="173">
        <row r="65">
          <cell r="A65" t="str">
            <v>(II)</v>
          </cell>
        </row>
      </sheetData>
      <sheetData sheetId="174">
        <row r="65">
          <cell r="A65" t="str">
            <v>(II)</v>
          </cell>
        </row>
      </sheetData>
      <sheetData sheetId="175">
        <row r="65">
          <cell r="A65" t="str">
            <v>(II)</v>
          </cell>
        </row>
      </sheetData>
      <sheetData sheetId="176">
        <row r="65">
          <cell r="A65" t="str">
            <v>(II)</v>
          </cell>
        </row>
      </sheetData>
      <sheetData sheetId="177">
        <row r="65">
          <cell r="A65" t="str">
            <v>(II)</v>
          </cell>
        </row>
      </sheetData>
      <sheetData sheetId="178">
        <row r="65">
          <cell r="A65" t="str">
            <v>(II)</v>
          </cell>
        </row>
      </sheetData>
      <sheetData sheetId="179">
        <row r="65">
          <cell r="A65" t="str">
            <v>(II)</v>
          </cell>
        </row>
      </sheetData>
      <sheetData sheetId="180">
        <row r="65">
          <cell r="A65" t="str">
            <v>(II)</v>
          </cell>
        </row>
      </sheetData>
      <sheetData sheetId="181">
        <row r="65">
          <cell r="A65" t="str">
            <v>(II)</v>
          </cell>
        </row>
      </sheetData>
      <sheetData sheetId="182">
        <row r="65">
          <cell r="A65" t="str">
            <v>(II)</v>
          </cell>
        </row>
      </sheetData>
      <sheetData sheetId="183">
        <row r="65">
          <cell r="A65" t="str">
            <v>(II)</v>
          </cell>
        </row>
      </sheetData>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row r="65">
          <cell r="A65" t="str">
            <v>(II)</v>
          </cell>
        </row>
      </sheetData>
      <sheetData sheetId="275">
        <row r="65">
          <cell r="A65" t="str">
            <v>(II)</v>
          </cell>
        </row>
      </sheetData>
      <sheetData sheetId="276" refreshError="1"/>
      <sheetData sheetId="277"/>
      <sheetData sheetId="278" refreshError="1"/>
      <sheetData sheetId="279" refreshError="1"/>
      <sheetData sheetId="280" refreshError="1"/>
      <sheetData sheetId="281">
        <row r="65">
          <cell r="A65" t="str">
            <v>(II)</v>
          </cell>
        </row>
      </sheetData>
      <sheetData sheetId="282">
        <row r="65">
          <cell r="A65" t="str">
            <v>(II)</v>
          </cell>
        </row>
      </sheetData>
      <sheetData sheetId="283">
        <row r="65">
          <cell r="A65" t="str">
            <v>(II)</v>
          </cell>
        </row>
      </sheetData>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ow r="65">
          <cell r="A65" t="str">
            <v>(II)</v>
          </cell>
        </row>
      </sheetData>
      <sheetData sheetId="295">
        <row r="65">
          <cell r="A65" t="str">
            <v>(II)</v>
          </cell>
        </row>
      </sheetData>
      <sheetData sheetId="296">
        <row r="65">
          <cell r="A65" t="str">
            <v>(II)</v>
          </cell>
        </row>
      </sheetData>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ow r="65">
          <cell r="A65" t="str">
            <v>(II)</v>
          </cell>
        </row>
      </sheetData>
      <sheetData sheetId="409">
        <row r="65">
          <cell r="A65" t="str">
            <v>(II)</v>
          </cell>
        </row>
      </sheetData>
      <sheetData sheetId="410">
        <row r="65">
          <cell r="A65" t="str">
            <v>(II)</v>
          </cell>
        </row>
      </sheetData>
      <sheetData sheetId="411">
        <row r="65">
          <cell r="A65" t="str">
            <v>(II)</v>
          </cell>
        </row>
      </sheetData>
      <sheetData sheetId="412">
        <row r="65">
          <cell r="A65" t="str">
            <v>(II)</v>
          </cell>
        </row>
      </sheetData>
      <sheetData sheetId="413">
        <row r="65">
          <cell r="A65" t="str">
            <v>(II)</v>
          </cell>
        </row>
      </sheetData>
      <sheetData sheetId="414">
        <row r="65">
          <cell r="A65" t="str">
            <v>(II)</v>
          </cell>
        </row>
      </sheetData>
      <sheetData sheetId="415">
        <row r="65">
          <cell r="A65" t="str">
            <v>(II)</v>
          </cell>
        </row>
      </sheetData>
      <sheetData sheetId="416">
        <row r="65">
          <cell r="A65" t="str">
            <v>(II)</v>
          </cell>
        </row>
      </sheetData>
      <sheetData sheetId="417">
        <row r="65">
          <cell r="A65" t="str">
            <v>(II)</v>
          </cell>
        </row>
      </sheetData>
      <sheetData sheetId="418">
        <row r="65">
          <cell r="A65" t="str">
            <v>(II)</v>
          </cell>
        </row>
      </sheetData>
      <sheetData sheetId="419">
        <row r="65">
          <cell r="A65" t="str">
            <v>(II)</v>
          </cell>
        </row>
      </sheetData>
      <sheetData sheetId="420">
        <row r="65">
          <cell r="A65" t="str">
            <v>(II)</v>
          </cell>
        </row>
      </sheetData>
      <sheetData sheetId="421">
        <row r="65">
          <cell r="A65" t="str">
            <v>(II)</v>
          </cell>
        </row>
      </sheetData>
      <sheetData sheetId="422">
        <row r="65">
          <cell r="A65" t="str">
            <v>(II)</v>
          </cell>
        </row>
      </sheetData>
      <sheetData sheetId="423">
        <row r="65">
          <cell r="A65" t="str">
            <v>(II)</v>
          </cell>
        </row>
      </sheetData>
      <sheetData sheetId="424">
        <row r="65">
          <cell r="A65" t="str">
            <v>(II)</v>
          </cell>
        </row>
      </sheetData>
      <sheetData sheetId="425">
        <row r="65">
          <cell r="A65" t="str">
            <v>(II)</v>
          </cell>
        </row>
      </sheetData>
      <sheetData sheetId="426">
        <row r="65">
          <cell r="A65" t="str">
            <v>(II)</v>
          </cell>
        </row>
      </sheetData>
      <sheetData sheetId="427">
        <row r="65">
          <cell r="A65" t="str">
            <v>(II)</v>
          </cell>
        </row>
      </sheetData>
      <sheetData sheetId="428">
        <row r="65">
          <cell r="A65" t="str">
            <v>(II)</v>
          </cell>
        </row>
      </sheetData>
      <sheetData sheetId="429">
        <row r="65">
          <cell r="A65" t="str">
            <v>(II)</v>
          </cell>
        </row>
      </sheetData>
      <sheetData sheetId="430">
        <row r="65">
          <cell r="A65" t="str">
            <v>(II)</v>
          </cell>
        </row>
      </sheetData>
      <sheetData sheetId="431">
        <row r="65">
          <cell r="A65" t="str">
            <v>(II)</v>
          </cell>
        </row>
      </sheetData>
      <sheetData sheetId="432">
        <row r="65">
          <cell r="A65" t="str">
            <v>(II)</v>
          </cell>
        </row>
      </sheetData>
      <sheetData sheetId="433">
        <row r="65">
          <cell r="A65" t="str">
            <v>(II)</v>
          </cell>
        </row>
      </sheetData>
      <sheetData sheetId="434">
        <row r="65">
          <cell r="A65" t="str">
            <v>(II)</v>
          </cell>
        </row>
      </sheetData>
      <sheetData sheetId="435">
        <row r="65">
          <cell r="A65" t="str">
            <v>(II)</v>
          </cell>
        </row>
      </sheetData>
      <sheetData sheetId="436">
        <row r="65">
          <cell r="A65" t="str">
            <v>(II)</v>
          </cell>
        </row>
      </sheetData>
      <sheetData sheetId="437">
        <row r="65">
          <cell r="A65" t="str">
            <v>(II)</v>
          </cell>
        </row>
      </sheetData>
      <sheetData sheetId="438">
        <row r="65">
          <cell r="A65" t="str">
            <v>(II)</v>
          </cell>
        </row>
      </sheetData>
      <sheetData sheetId="439">
        <row r="65">
          <cell r="A65" t="str">
            <v>(II)</v>
          </cell>
        </row>
      </sheetData>
      <sheetData sheetId="440">
        <row r="65">
          <cell r="A65" t="str">
            <v>(II)</v>
          </cell>
        </row>
      </sheetData>
      <sheetData sheetId="441">
        <row r="65">
          <cell r="A65" t="str">
            <v>(II)</v>
          </cell>
        </row>
      </sheetData>
      <sheetData sheetId="442">
        <row r="65">
          <cell r="A65" t="str">
            <v>(II)</v>
          </cell>
        </row>
      </sheetData>
      <sheetData sheetId="443">
        <row r="65">
          <cell r="A65" t="str">
            <v>(II)</v>
          </cell>
        </row>
      </sheetData>
      <sheetData sheetId="444">
        <row r="65">
          <cell r="A65" t="str">
            <v>(II)</v>
          </cell>
        </row>
      </sheetData>
      <sheetData sheetId="445">
        <row r="65">
          <cell r="A65" t="str">
            <v>(II)</v>
          </cell>
        </row>
      </sheetData>
      <sheetData sheetId="446">
        <row r="65">
          <cell r="A65" t="str">
            <v>(II)</v>
          </cell>
        </row>
      </sheetData>
      <sheetData sheetId="447">
        <row r="65">
          <cell r="A65" t="str">
            <v>(II)</v>
          </cell>
        </row>
      </sheetData>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ow r="65">
          <cell r="A65" t="str">
            <v>(II)</v>
          </cell>
        </row>
      </sheetData>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ow r="65">
          <cell r="A65" t="str">
            <v>(II)</v>
          </cell>
        </row>
      </sheetData>
      <sheetData sheetId="506" refreshError="1"/>
      <sheetData sheetId="507" refreshError="1"/>
      <sheetData sheetId="508" refreshError="1"/>
      <sheetData sheetId="509" refreshError="1"/>
      <sheetData sheetId="510" refreshError="1"/>
      <sheetData sheetId="511" refreshError="1"/>
      <sheetData sheetId="512">
        <row r="65">
          <cell r="A65" t="str">
            <v>(II)</v>
          </cell>
        </row>
      </sheetData>
      <sheetData sheetId="513">
        <row r="65">
          <cell r="A65" t="str">
            <v>(II)</v>
          </cell>
        </row>
      </sheetData>
      <sheetData sheetId="514">
        <row r="65">
          <cell r="A65" t="str">
            <v>(II)</v>
          </cell>
        </row>
      </sheetData>
      <sheetData sheetId="515">
        <row r="65">
          <cell r="A65" t="str">
            <v>(II)</v>
          </cell>
        </row>
      </sheetData>
      <sheetData sheetId="516">
        <row r="65">
          <cell r="A65" t="str">
            <v>(II)</v>
          </cell>
        </row>
      </sheetData>
      <sheetData sheetId="517">
        <row r="65">
          <cell r="A65" t="str">
            <v>(II)</v>
          </cell>
        </row>
      </sheetData>
      <sheetData sheetId="518">
        <row r="65">
          <cell r="A65" t="str">
            <v>(II)</v>
          </cell>
        </row>
      </sheetData>
      <sheetData sheetId="519">
        <row r="65">
          <cell r="A65" t="str">
            <v>(II)</v>
          </cell>
        </row>
      </sheetData>
      <sheetData sheetId="520">
        <row r="65">
          <cell r="A65" t="str">
            <v>(II)</v>
          </cell>
        </row>
      </sheetData>
      <sheetData sheetId="521">
        <row r="65">
          <cell r="A65" t="str">
            <v>(II)</v>
          </cell>
        </row>
      </sheetData>
      <sheetData sheetId="522">
        <row r="65">
          <cell r="A65" t="str">
            <v>(II)</v>
          </cell>
        </row>
      </sheetData>
      <sheetData sheetId="523">
        <row r="65">
          <cell r="A65" t="str">
            <v>(II)</v>
          </cell>
        </row>
      </sheetData>
      <sheetData sheetId="524">
        <row r="65">
          <cell r="A65" t="str">
            <v>(II)</v>
          </cell>
        </row>
      </sheetData>
      <sheetData sheetId="525">
        <row r="65">
          <cell r="A65" t="str">
            <v>(II)</v>
          </cell>
        </row>
      </sheetData>
      <sheetData sheetId="526">
        <row r="65">
          <cell r="A65" t="str">
            <v>(II)</v>
          </cell>
        </row>
      </sheetData>
      <sheetData sheetId="527">
        <row r="65">
          <cell r="A65" t="str">
            <v>(II)</v>
          </cell>
        </row>
      </sheetData>
      <sheetData sheetId="528">
        <row r="65">
          <cell r="A65" t="str">
            <v>(II)</v>
          </cell>
        </row>
      </sheetData>
      <sheetData sheetId="529">
        <row r="65">
          <cell r="A65" t="str">
            <v>(II)</v>
          </cell>
        </row>
      </sheetData>
      <sheetData sheetId="530">
        <row r="65">
          <cell r="A65" t="str">
            <v>(II)</v>
          </cell>
        </row>
      </sheetData>
      <sheetData sheetId="531">
        <row r="65">
          <cell r="A65" t="str">
            <v>(II)</v>
          </cell>
        </row>
      </sheetData>
      <sheetData sheetId="532">
        <row r="65">
          <cell r="A65" t="str">
            <v>(II)</v>
          </cell>
        </row>
      </sheetData>
      <sheetData sheetId="533">
        <row r="65">
          <cell r="A65" t="str">
            <v>(II)</v>
          </cell>
        </row>
      </sheetData>
      <sheetData sheetId="534">
        <row r="65">
          <cell r="A65" t="str">
            <v>(II)</v>
          </cell>
        </row>
      </sheetData>
      <sheetData sheetId="535">
        <row r="65">
          <cell r="A65" t="str">
            <v>(II)</v>
          </cell>
        </row>
      </sheetData>
      <sheetData sheetId="536">
        <row r="65">
          <cell r="A65" t="str">
            <v>(II)</v>
          </cell>
        </row>
      </sheetData>
      <sheetData sheetId="537">
        <row r="65">
          <cell r="A65" t="str">
            <v>(II)</v>
          </cell>
        </row>
      </sheetData>
      <sheetData sheetId="538">
        <row r="65">
          <cell r="A65" t="str">
            <v>(II)</v>
          </cell>
        </row>
      </sheetData>
      <sheetData sheetId="539">
        <row r="65">
          <cell r="A65" t="str">
            <v>(II)</v>
          </cell>
        </row>
      </sheetData>
      <sheetData sheetId="540">
        <row r="65">
          <cell r="A65" t="str">
            <v>(II)</v>
          </cell>
        </row>
      </sheetData>
      <sheetData sheetId="541">
        <row r="65">
          <cell r="A65" t="str">
            <v>(II)</v>
          </cell>
        </row>
      </sheetData>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ow r="65">
          <cell r="A65" t="str">
            <v>(II)</v>
          </cell>
        </row>
      </sheetData>
      <sheetData sheetId="572">
        <row r="65">
          <cell r="A65" t="str">
            <v>(II)</v>
          </cell>
        </row>
      </sheetData>
      <sheetData sheetId="573">
        <row r="65">
          <cell r="A65" t="str">
            <v>(II)</v>
          </cell>
        </row>
      </sheetData>
      <sheetData sheetId="574">
        <row r="65">
          <cell r="A65" t="str">
            <v>(II)</v>
          </cell>
        </row>
      </sheetData>
      <sheetData sheetId="575">
        <row r="65">
          <cell r="A65" t="str">
            <v>(II)</v>
          </cell>
        </row>
      </sheetData>
      <sheetData sheetId="576">
        <row r="65">
          <cell r="A65" t="str">
            <v>(II)</v>
          </cell>
        </row>
      </sheetData>
      <sheetData sheetId="577">
        <row r="65">
          <cell r="A65" t="str">
            <v>(II)</v>
          </cell>
        </row>
      </sheetData>
      <sheetData sheetId="578">
        <row r="65">
          <cell r="A65" t="str">
            <v>(II)</v>
          </cell>
        </row>
      </sheetData>
      <sheetData sheetId="579">
        <row r="65">
          <cell r="A65" t="str">
            <v>(II)</v>
          </cell>
        </row>
      </sheetData>
      <sheetData sheetId="580">
        <row r="65">
          <cell r="A65" t="str">
            <v>(II)</v>
          </cell>
        </row>
      </sheetData>
      <sheetData sheetId="581">
        <row r="65">
          <cell r="A65" t="str">
            <v>(II)</v>
          </cell>
        </row>
      </sheetData>
      <sheetData sheetId="582">
        <row r="65">
          <cell r="A65" t="str">
            <v>(II)</v>
          </cell>
        </row>
      </sheetData>
      <sheetData sheetId="583">
        <row r="65">
          <cell r="A65" t="str">
            <v>(II)</v>
          </cell>
        </row>
      </sheetData>
      <sheetData sheetId="584">
        <row r="65">
          <cell r="A65" t="str">
            <v>(II)</v>
          </cell>
        </row>
      </sheetData>
      <sheetData sheetId="585">
        <row r="65">
          <cell r="A65" t="str">
            <v>(II)</v>
          </cell>
        </row>
      </sheetData>
      <sheetData sheetId="586">
        <row r="65">
          <cell r="A65" t="str">
            <v>(II)</v>
          </cell>
        </row>
      </sheetData>
      <sheetData sheetId="587">
        <row r="65">
          <cell r="A65" t="str">
            <v>(II)</v>
          </cell>
        </row>
      </sheetData>
      <sheetData sheetId="588">
        <row r="65">
          <cell r="A65" t="str">
            <v>(II)</v>
          </cell>
        </row>
      </sheetData>
      <sheetData sheetId="589">
        <row r="65">
          <cell r="A65" t="str">
            <v>(II)</v>
          </cell>
        </row>
      </sheetData>
      <sheetData sheetId="590">
        <row r="65">
          <cell r="A65" t="str">
            <v>(II)</v>
          </cell>
        </row>
      </sheetData>
      <sheetData sheetId="591">
        <row r="65">
          <cell r="A65" t="str">
            <v>(II)</v>
          </cell>
        </row>
      </sheetData>
      <sheetData sheetId="592">
        <row r="65">
          <cell r="A65" t="str">
            <v>(II)</v>
          </cell>
        </row>
      </sheetData>
      <sheetData sheetId="593">
        <row r="65">
          <cell r="A65" t="str">
            <v>(II)</v>
          </cell>
        </row>
      </sheetData>
      <sheetData sheetId="594">
        <row r="65">
          <cell r="A65" t="str">
            <v>(II)</v>
          </cell>
        </row>
      </sheetData>
      <sheetData sheetId="595">
        <row r="65">
          <cell r="A65" t="str">
            <v>(II)</v>
          </cell>
        </row>
      </sheetData>
      <sheetData sheetId="596">
        <row r="65">
          <cell r="A65" t="str">
            <v>(II)</v>
          </cell>
        </row>
      </sheetData>
      <sheetData sheetId="597">
        <row r="65">
          <cell r="A65" t="str">
            <v>(II)</v>
          </cell>
        </row>
      </sheetData>
      <sheetData sheetId="598">
        <row r="65">
          <cell r="A65" t="str">
            <v>(II)</v>
          </cell>
        </row>
      </sheetData>
      <sheetData sheetId="599">
        <row r="65">
          <cell r="A65" t="str">
            <v>(II)</v>
          </cell>
        </row>
      </sheetData>
      <sheetData sheetId="600">
        <row r="65">
          <cell r="A65" t="str">
            <v>(II)</v>
          </cell>
        </row>
      </sheetData>
      <sheetData sheetId="601">
        <row r="65">
          <cell r="A65" t="str">
            <v>(II)</v>
          </cell>
        </row>
      </sheetData>
      <sheetData sheetId="602">
        <row r="65">
          <cell r="A65" t="str">
            <v>(II)</v>
          </cell>
        </row>
      </sheetData>
      <sheetData sheetId="603">
        <row r="65">
          <cell r="A65" t="str">
            <v>(II)</v>
          </cell>
        </row>
      </sheetData>
      <sheetData sheetId="604">
        <row r="65">
          <cell r="A65" t="str">
            <v>(II)</v>
          </cell>
        </row>
      </sheetData>
      <sheetData sheetId="605">
        <row r="65">
          <cell r="A65" t="str">
            <v>(II)</v>
          </cell>
        </row>
      </sheetData>
      <sheetData sheetId="606">
        <row r="65">
          <cell r="A65" t="str">
            <v>(II)</v>
          </cell>
        </row>
      </sheetData>
      <sheetData sheetId="607">
        <row r="65">
          <cell r="A65" t="str">
            <v>(II)</v>
          </cell>
        </row>
      </sheetData>
      <sheetData sheetId="608">
        <row r="65">
          <cell r="A65" t="str">
            <v>(II)</v>
          </cell>
        </row>
      </sheetData>
      <sheetData sheetId="609">
        <row r="65">
          <cell r="A65" t="str">
            <v>(II)</v>
          </cell>
        </row>
      </sheetData>
      <sheetData sheetId="610">
        <row r="65">
          <cell r="A65" t="str">
            <v>(II)</v>
          </cell>
        </row>
      </sheetData>
      <sheetData sheetId="611">
        <row r="65">
          <cell r="A65" t="str">
            <v>(II)</v>
          </cell>
        </row>
      </sheetData>
      <sheetData sheetId="612">
        <row r="65">
          <cell r="A65" t="str">
            <v>(II)</v>
          </cell>
        </row>
      </sheetData>
      <sheetData sheetId="613">
        <row r="65">
          <cell r="A65" t="str">
            <v>(II)</v>
          </cell>
        </row>
      </sheetData>
      <sheetData sheetId="614">
        <row r="65">
          <cell r="A65" t="str">
            <v>(II)</v>
          </cell>
        </row>
      </sheetData>
      <sheetData sheetId="615">
        <row r="65">
          <cell r="A65" t="str">
            <v>(II)</v>
          </cell>
        </row>
      </sheetData>
      <sheetData sheetId="616">
        <row r="65">
          <cell r="A65" t="str">
            <v>(II)</v>
          </cell>
        </row>
      </sheetData>
      <sheetData sheetId="617">
        <row r="65">
          <cell r="A65" t="str">
            <v>(II)</v>
          </cell>
        </row>
      </sheetData>
      <sheetData sheetId="618">
        <row r="65">
          <cell r="A65" t="str">
            <v>(II)</v>
          </cell>
        </row>
      </sheetData>
      <sheetData sheetId="619">
        <row r="65">
          <cell r="A65" t="str">
            <v>(II)</v>
          </cell>
        </row>
      </sheetData>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ow r="65">
          <cell r="A65" t="str">
            <v>(II)</v>
          </cell>
        </row>
      </sheetData>
      <sheetData sheetId="638">
        <row r="65">
          <cell r="A65" t="str">
            <v>(II)</v>
          </cell>
        </row>
      </sheetData>
      <sheetData sheetId="639">
        <row r="65">
          <cell r="A65" t="str">
            <v>(II)</v>
          </cell>
        </row>
      </sheetData>
      <sheetData sheetId="640">
        <row r="65">
          <cell r="A65" t="str">
            <v>(II)</v>
          </cell>
        </row>
      </sheetData>
      <sheetData sheetId="641">
        <row r="65">
          <cell r="A65" t="str">
            <v>(II)</v>
          </cell>
        </row>
      </sheetData>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ow r="65">
          <cell r="A65" t="str">
            <v>(II)</v>
          </cell>
        </row>
      </sheetData>
      <sheetData sheetId="670">
        <row r="65">
          <cell r="A65" t="str">
            <v>(II)</v>
          </cell>
        </row>
      </sheetData>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ow r="65">
          <cell r="A65" t="str">
            <v>(II)</v>
          </cell>
        </row>
      </sheetData>
      <sheetData sheetId="693">
        <row r="65">
          <cell r="A65" t="str">
            <v>(II)</v>
          </cell>
        </row>
      </sheetData>
      <sheetData sheetId="694">
        <row r="65">
          <cell r="A65" t="str">
            <v>(II)</v>
          </cell>
        </row>
      </sheetData>
      <sheetData sheetId="695">
        <row r="65">
          <cell r="A65" t="str">
            <v>(II)</v>
          </cell>
        </row>
      </sheetData>
      <sheetData sheetId="696">
        <row r="65">
          <cell r="A65" t="str">
            <v>(II)</v>
          </cell>
        </row>
      </sheetData>
      <sheetData sheetId="697">
        <row r="65">
          <cell r="A65" t="str">
            <v>(II)</v>
          </cell>
        </row>
      </sheetData>
      <sheetData sheetId="698">
        <row r="65">
          <cell r="A65" t="str">
            <v>(II)</v>
          </cell>
        </row>
      </sheetData>
      <sheetData sheetId="699">
        <row r="65">
          <cell r="A65" t="str">
            <v>(II)</v>
          </cell>
        </row>
      </sheetData>
      <sheetData sheetId="700">
        <row r="65">
          <cell r="A65" t="str">
            <v>(II)</v>
          </cell>
        </row>
      </sheetData>
      <sheetData sheetId="701">
        <row r="65">
          <cell r="A65" t="str">
            <v>(II)</v>
          </cell>
        </row>
      </sheetData>
      <sheetData sheetId="702">
        <row r="65">
          <cell r="A65" t="str">
            <v>(II)</v>
          </cell>
        </row>
      </sheetData>
      <sheetData sheetId="703">
        <row r="65">
          <cell r="A65" t="str">
            <v>(II)</v>
          </cell>
        </row>
      </sheetData>
      <sheetData sheetId="704">
        <row r="65">
          <cell r="A65" t="str">
            <v>(II)</v>
          </cell>
        </row>
      </sheetData>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ow r="65">
          <cell r="A65" t="str">
            <v>(II)</v>
          </cell>
        </row>
      </sheetData>
      <sheetData sheetId="729">
        <row r="65">
          <cell r="A65" t="str">
            <v>(II)</v>
          </cell>
        </row>
      </sheetData>
      <sheetData sheetId="730">
        <row r="65">
          <cell r="A65" t="str">
            <v>(II)</v>
          </cell>
        </row>
      </sheetData>
      <sheetData sheetId="731">
        <row r="65">
          <cell r="A65" t="str">
            <v>(II)</v>
          </cell>
        </row>
      </sheetData>
      <sheetData sheetId="732" refreshError="1"/>
      <sheetData sheetId="733" refreshError="1"/>
      <sheetData sheetId="734">
        <row r="65">
          <cell r="A65" t="str">
            <v>(II)</v>
          </cell>
        </row>
      </sheetData>
      <sheetData sheetId="735">
        <row r="65">
          <cell r="A65" t="str">
            <v>(II)</v>
          </cell>
        </row>
      </sheetData>
      <sheetData sheetId="736">
        <row r="65">
          <cell r="A65" t="str">
            <v>(II)</v>
          </cell>
        </row>
      </sheetData>
      <sheetData sheetId="737">
        <row r="65">
          <cell r="A65" t="str">
            <v>(II)</v>
          </cell>
        </row>
      </sheetData>
      <sheetData sheetId="738">
        <row r="65">
          <cell r="A65" t="str">
            <v>(II)</v>
          </cell>
        </row>
      </sheetData>
      <sheetData sheetId="739">
        <row r="65">
          <cell r="A65" t="str">
            <v>(II)</v>
          </cell>
        </row>
      </sheetData>
      <sheetData sheetId="740">
        <row r="65">
          <cell r="A65" t="str">
            <v>(II)</v>
          </cell>
        </row>
      </sheetData>
      <sheetData sheetId="741">
        <row r="65">
          <cell r="A65" t="str">
            <v>(II)</v>
          </cell>
        </row>
      </sheetData>
      <sheetData sheetId="742">
        <row r="65">
          <cell r="A65" t="str">
            <v>(II)</v>
          </cell>
        </row>
      </sheetData>
      <sheetData sheetId="743">
        <row r="65">
          <cell r="A65" t="str">
            <v>(II)</v>
          </cell>
        </row>
      </sheetData>
      <sheetData sheetId="744">
        <row r="65">
          <cell r="A65" t="str">
            <v>(II)</v>
          </cell>
        </row>
      </sheetData>
      <sheetData sheetId="745">
        <row r="65">
          <cell r="A65" t="str">
            <v>(II)</v>
          </cell>
        </row>
      </sheetData>
      <sheetData sheetId="746">
        <row r="65">
          <cell r="A65" t="str">
            <v>(II)</v>
          </cell>
        </row>
      </sheetData>
      <sheetData sheetId="747">
        <row r="65">
          <cell r="A65" t="str">
            <v>(II)</v>
          </cell>
        </row>
      </sheetData>
      <sheetData sheetId="748">
        <row r="65">
          <cell r="A65" t="str">
            <v>(II)</v>
          </cell>
        </row>
      </sheetData>
      <sheetData sheetId="749">
        <row r="65">
          <cell r="A65" t="str">
            <v>(II)</v>
          </cell>
        </row>
      </sheetData>
      <sheetData sheetId="750">
        <row r="65">
          <cell r="A65" t="str">
            <v>(II)</v>
          </cell>
        </row>
      </sheetData>
      <sheetData sheetId="751">
        <row r="65">
          <cell r="A65" t="str">
            <v>(II)</v>
          </cell>
        </row>
      </sheetData>
      <sheetData sheetId="752">
        <row r="65">
          <cell r="A65" t="str">
            <v>(II)</v>
          </cell>
        </row>
      </sheetData>
      <sheetData sheetId="753">
        <row r="65">
          <cell r="A65" t="str">
            <v>(II)</v>
          </cell>
        </row>
      </sheetData>
      <sheetData sheetId="754">
        <row r="65">
          <cell r="A65" t="str">
            <v>(II)</v>
          </cell>
        </row>
      </sheetData>
      <sheetData sheetId="755">
        <row r="65">
          <cell r="A65" t="str">
            <v>(II)</v>
          </cell>
        </row>
      </sheetData>
      <sheetData sheetId="756">
        <row r="65">
          <cell r="A65" t="str">
            <v>(II)</v>
          </cell>
        </row>
      </sheetData>
      <sheetData sheetId="757">
        <row r="65">
          <cell r="A65" t="str">
            <v>(II)</v>
          </cell>
        </row>
      </sheetData>
      <sheetData sheetId="758">
        <row r="65">
          <cell r="A65" t="str">
            <v>(II)</v>
          </cell>
        </row>
      </sheetData>
      <sheetData sheetId="759">
        <row r="65">
          <cell r="A65" t="str">
            <v>(II)</v>
          </cell>
        </row>
      </sheetData>
      <sheetData sheetId="760">
        <row r="65">
          <cell r="A65" t="str">
            <v>(II)</v>
          </cell>
        </row>
      </sheetData>
      <sheetData sheetId="761">
        <row r="65">
          <cell r="A65" t="str">
            <v>(II)</v>
          </cell>
        </row>
      </sheetData>
      <sheetData sheetId="762">
        <row r="65">
          <cell r="A65" t="str">
            <v>(II)</v>
          </cell>
        </row>
      </sheetData>
      <sheetData sheetId="763">
        <row r="65">
          <cell r="A65" t="str">
            <v>(II)</v>
          </cell>
        </row>
      </sheetData>
      <sheetData sheetId="764">
        <row r="65">
          <cell r="A65" t="str">
            <v>(II)</v>
          </cell>
        </row>
      </sheetData>
      <sheetData sheetId="765">
        <row r="65">
          <cell r="A65" t="str">
            <v>(II)</v>
          </cell>
        </row>
      </sheetData>
      <sheetData sheetId="766">
        <row r="65">
          <cell r="A65" t="str">
            <v>(II)</v>
          </cell>
        </row>
      </sheetData>
      <sheetData sheetId="767">
        <row r="65">
          <cell r="A65" t="str">
            <v>(II)</v>
          </cell>
        </row>
      </sheetData>
      <sheetData sheetId="768">
        <row r="65">
          <cell r="A65" t="str">
            <v>(II)</v>
          </cell>
        </row>
      </sheetData>
      <sheetData sheetId="769">
        <row r="65">
          <cell r="A65" t="str">
            <v>(II)</v>
          </cell>
        </row>
      </sheetData>
      <sheetData sheetId="770">
        <row r="65">
          <cell r="A65" t="str">
            <v>(II)</v>
          </cell>
        </row>
      </sheetData>
      <sheetData sheetId="771">
        <row r="65">
          <cell r="A65" t="str">
            <v>(II)</v>
          </cell>
        </row>
      </sheetData>
      <sheetData sheetId="772">
        <row r="65">
          <cell r="A65" t="str">
            <v>(II)</v>
          </cell>
        </row>
      </sheetData>
      <sheetData sheetId="773">
        <row r="65">
          <cell r="A65" t="str">
            <v>(II)</v>
          </cell>
        </row>
      </sheetData>
      <sheetData sheetId="774">
        <row r="65">
          <cell r="A65" t="str">
            <v>(II)</v>
          </cell>
        </row>
      </sheetData>
      <sheetData sheetId="775">
        <row r="65">
          <cell r="A65" t="str">
            <v>(II)</v>
          </cell>
        </row>
      </sheetData>
      <sheetData sheetId="776">
        <row r="65">
          <cell r="A65" t="str">
            <v>(II)</v>
          </cell>
        </row>
      </sheetData>
      <sheetData sheetId="777">
        <row r="65">
          <cell r="A65" t="str">
            <v>(II)</v>
          </cell>
        </row>
      </sheetData>
      <sheetData sheetId="778">
        <row r="65">
          <cell r="A65" t="str">
            <v>(II)</v>
          </cell>
        </row>
      </sheetData>
      <sheetData sheetId="779">
        <row r="65">
          <cell r="A65" t="str">
            <v>(II)</v>
          </cell>
        </row>
      </sheetData>
      <sheetData sheetId="780">
        <row r="65">
          <cell r="A65" t="str">
            <v>(II)</v>
          </cell>
        </row>
      </sheetData>
      <sheetData sheetId="781">
        <row r="65">
          <cell r="A65" t="str">
            <v>(II)</v>
          </cell>
        </row>
      </sheetData>
      <sheetData sheetId="782">
        <row r="65">
          <cell r="A65" t="str">
            <v>(II)</v>
          </cell>
        </row>
      </sheetData>
      <sheetData sheetId="783">
        <row r="65">
          <cell r="A65" t="str">
            <v>(II)</v>
          </cell>
        </row>
      </sheetData>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ow r="65">
          <cell r="A65" t="str">
            <v>(II)</v>
          </cell>
        </row>
      </sheetData>
      <sheetData sheetId="845">
        <row r="65">
          <cell r="A65" t="str">
            <v>(II)</v>
          </cell>
        </row>
      </sheetData>
      <sheetData sheetId="846"/>
      <sheetData sheetId="847"/>
      <sheetData sheetId="848" refreshError="1"/>
      <sheetData sheetId="849" refreshError="1"/>
      <sheetData sheetId="850" refreshError="1"/>
      <sheetData sheetId="851" refreshError="1"/>
      <sheetData sheetId="852" refreshError="1"/>
      <sheetData sheetId="853" refreshError="1"/>
      <sheetData sheetId="854">
        <row r="65">
          <cell r="A65" t="str">
            <v>(II)</v>
          </cell>
        </row>
      </sheetData>
      <sheetData sheetId="855">
        <row r="65">
          <cell r="A65" t="str">
            <v>(II)</v>
          </cell>
        </row>
      </sheetData>
      <sheetData sheetId="856">
        <row r="65">
          <cell r="A65" t="str">
            <v>(II)</v>
          </cell>
        </row>
      </sheetData>
      <sheetData sheetId="857">
        <row r="65">
          <cell r="A65" t="str">
            <v>(II)</v>
          </cell>
        </row>
      </sheetData>
      <sheetData sheetId="858">
        <row r="65">
          <cell r="A65" t="str">
            <v>(II)</v>
          </cell>
        </row>
      </sheetData>
      <sheetData sheetId="859">
        <row r="65">
          <cell r="A65" t="str">
            <v>(II)</v>
          </cell>
        </row>
      </sheetData>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ow r="65">
          <cell r="A65" t="str">
            <v>(II)</v>
          </cell>
        </row>
      </sheetData>
      <sheetData sheetId="901">
        <row r="65">
          <cell r="A65" t="str">
            <v>(II)</v>
          </cell>
        </row>
      </sheetData>
      <sheetData sheetId="902">
        <row r="65">
          <cell r="A65" t="str">
            <v>(II)</v>
          </cell>
        </row>
      </sheetData>
      <sheetData sheetId="903">
        <row r="65">
          <cell r="A65" t="str">
            <v>(II)</v>
          </cell>
        </row>
      </sheetData>
      <sheetData sheetId="904">
        <row r="65">
          <cell r="A65" t="str">
            <v>(II)</v>
          </cell>
        </row>
      </sheetData>
      <sheetData sheetId="905">
        <row r="65">
          <cell r="A65" t="str">
            <v>(II)</v>
          </cell>
        </row>
      </sheetData>
      <sheetData sheetId="906">
        <row r="65">
          <cell r="A65" t="str">
            <v>(II)</v>
          </cell>
        </row>
      </sheetData>
      <sheetData sheetId="907">
        <row r="65">
          <cell r="A65" t="str">
            <v>(II)</v>
          </cell>
        </row>
      </sheetData>
      <sheetData sheetId="908">
        <row r="65">
          <cell r="A65" t="str">
            <v>(II)</v>
          </cell>
        </row>
      </sheetData>
      <sheetData sheetId="909">
        <row r="65">
          <cell r="A65" t="str">
            <v>(II)</v>
          </cell>
        </row>
      </sheetData>
      <sheetData sheetId="910">
        <row r="65">
          <cell r="A65" t="str">
            <v>(II)</v>
          </cell>
        </row>
      </sheetData>
      <sheetData sheetId="911">
        <row r="65">
          <cell r="A65" t="str">
            <v>(II)</v>
          </cell>
        </row>
      </sheetData>
      <sheetData sheetId="912">
        <row r="65">
          <cell r="A65" t="str">
            <v>(II)</v>
          </cell>
        </row>
      </sheetData>
      <sheetData sheetId="913">
        <row r="65">
          <cell r="A65" t="str">
            <v>(II)</v>
          </cell>
        </row>
      </sheetData>
      <sheetData sheetId="914">
        <row r="65">
          <cell r="A65" t="str">
            <v>(II)</v>
          </cell>
        </row>
      </sheetData>
      <sheetData sheetId="915">
        <row r="65">
          <cell r="A65" t="str">
            <v>(II)</v>
          </cell>
        </row>
      </sheetData>
      <sheetData sheetId="916">
        <row r="65">
          <cell r="A65" t="str">
            <v>(II)</v>
          </cell>
        </row>
      </sheetData>
      <sheetData sheetId="917">
        <row r="65">
          <cell r="A65" t="str">
            <v>(II)</v>
          </cell>
        </row>
      </sheetData>
      <sheetData sheetId="918">
        <row r="65">
          <cell r="A65" t="str">
            <v>(II)</v>
          </cell>
        </row>
      </sheetData>
      <sheetData sheetId="919">
        <row r="65">
          <cell r="A65" t="str">
            <v>(II)</v>
          </cell>
        </row>
      </sheetData>
      <sheetData sheetId="920">
        <row r="65">
          <cell r="A65" t="str">
            <v>(II)</v>
          </cell>
        </row>
      </sheetData>
      <sheetData sheetId="921">
        <row r="65">
          <cell r="A65" t="str">
            <v>(II)</v>
          </cell>
        </row>
      </sheetData>
      <sheetData sheetId="922">
        <row r="65">
          <cell r="A65" t="str">
            <v>(II)</v>
          </cell>
        </row>
      </sheetData>
      <sheetData sheetId="923">
        <row r="65">
          <cell r="A65" t="str">
            <v>(II)</v>
          </cell>
        </row>
      </sheetData>
      <sheetData sheetId="924">
        <row r="65">
          <cell r="A65" t="str">
            <v>(II)</v>
          </cell>
        </row>
      </sheetData>
      <sheetData sheetId="925">
        <row r="65">
          <cell r="A65" t="str">
            <v>(II)</v>
          </cell>
        </row>
      </sheetData>
      <sheetData sheetId="926">
        <row r="65">
          <cell r="A65" t="str">
            <v>(II)</v>
          </cell>
        </row>
      </sheetData>
      <sheetData sheetId="927">
        <row r="65">
          <cell r="A65" t="str">
            <v>(II)</v>
          </cell>
        </row>
      </sheetData>
      <sheetData sheetId="928">
        <row r="65">
          <cell r="A65" t="str">
            <v>(II)</v>
          </cell>
        </row>
      </sheetData>
      <sheetData sheetId="929">
        <row r="65">
          <cell r="A65" t="str">
            <v>(II)</v>
          </cell>
        </row>
      </sheetData>
      <sheetData sheetId="930">
        <row r="65">
          <cell r="A65" t="str">
            <v>(II)</v>
          </cell>
        </row>
      </sheetData>
      <sheetData sheetId="931">
        <row r="65">
          <cell r="A65" t="str">
            <v>(II)</v>
          </cell>
        </row>
      </sheetData>
      <sheetData sheetId="932">
        <row r="65">
          <cell r="A65" t="str">
            <v>(II)</v>
          </cell>
        </row>
      </sheetData>
      <sheetData sheetId="933">
        <row r="65">
          <cell r="A65" t="str">
            <v>(II)</v>
          </cell>
        </row>
      </sheetData>
      <sheetData sheetId="934">
        <row r="65">
          <cell r="A65" t="str">
            <v>(II)</v>
          </cell>
        </row>
      </sheetData>
      <sheetData sheetId="935">
        <row r="65">
          <cell r="A65" t="str">
            <v>(II)</v>
          </cell>
        </row>
      </sheetData>
      <sheetData sheetId="936">
        <row r="65">
          <cell r="A65" t="str">
            <v>(II)</v>
          </cell>
        </row>
      </sheetData>
      <sheetData sheetId="937">
        <row r="65">
          <cell r="A65" t="str">
            <v>(II)</v>
          </cell>
        </row>
      </sheetData>
      <sheetData sheetId="938">
        <row r="65">
          <cell r="A65" t="str">
            <v>(II)</v>
          </cell>
        </row>
      </sheetData>
      <sheetData sheetId="939">
        <row r="65">
          <cell r="A65" t="str">
            <v>(II)</v>
          </cell>
        </row>
      </sheetData>
      <sheetData sheetId="940">
        <row r="65">
          <cell r="A65" t="str">
            <v>(II)</v>
          </cell>
        </row>
      </sheetData>
      <sheetData sheetId="941">
        <row r="65">
          <cell r="A65" t="str">
            <v>(II)</v>
          </cell>
        </row>
      </sheetData>
      <sheetData sheetId="942">
        <row r="65">
          <cell r="A65" t="str">
            <v>(II)</v>
          </cell>
        </row>
      </sheetData>
      <sheetData sheetId="943">
        <row r="65">
          <cell r="A65" t="str">
            <v>(II)</v>
          </cell>
        </row>
      </sheetData>
      <sheetData sheetId="944">
        <row r="65">
          <cell r="A65" t="str">
            <v>(II)</v>
          </cell>
        </row>
      </sheetData>
      <sheetData sheetId="945">
        <row r="65">
          <cell r="A65" t="str">
            <v>(II)</v>
          </cell>
        </row>
      </sheetData>
      <sheetData sheetId="946">
        <row r="65">
          <cell r="A65" t="str">
            <v>(II)</v>
          </cell>
        </row>
      </sheetData>
      <sheetData sheetId="947">
        <row r="65">
          <cell r="A65" t="str">
            <v>(II)</v>
          </cell>
        </row>
      </sheetData>
      <sheetData sheetId="948">
        <row r="65">
          <cell r="A65" t="str">
            <v>(II)</v>
          </cell>
        </row>
      </sheetData>
      <sheetData sheetId="949">
        <row r="65">
          <cell r="A65" t="str">
            <v>(II)</v>
          </cell>
        </row>
      </sheetData>
      <sheetData sheetId="950">
        <row r="65">
          <cell r="A65" t="str">
            <v>(II)</v>
          </cell>
        </row>
      </sheetData>
      <sheetData sheetId="951">
        <row r="65">
          <cell r="A65" t="str">
            <v>(II)</v>
          </cell>
        </row>
      </sheetData>
      <sheetData sheetId="952">
        <row r="65">
          <cell r="A65" t="str">
            <v>(II)</v>
          </cell>
        </row>
      </sheetData>
      <sheetData sheetId="953">
        <row r="65">
          <cell r="A65" t="str">
            <v>(II)</v>
          </cell>
        </row>
      </sheetData>
      <sheetData sheetId="954">
        <row r="65">
          <cell r="A65" t="str">
            <v>(II)</v>
          </cell>
        </row>
      </sheetData>
      <sheetData sheetId="955">
        <row r="65">
          <cell r="A65" t="str">
            <v>(II)</v>
          </cell>
        </row>
      </sheetData>
      <sheetData sheetId="956">
        <row r="65">
          <cell r="A65" t="str">
            <v>(II)</v>
          </cell>
        </row>
      </sheetData>
      <sheetData sheetId="957">
        <row r="65">
          <cell r="A65" t="str">
            <v>(II)</v>
          </cell>
        </row>
      </sheetData>
      <sheetData sheetId="958">
        <row r="65">
          <cell r="A65" t="str">
            <v>(II)</v>
          </cell>
        </row>
      </sheetData>
      <sheetData sheetId="959">
        <row r="65">
          <cell r="A65" t="str">
            <v>(II)</v>
          </cell>
        </row>
      </sheetData>
      <sheetData sheetId="960">
        <row r="65">
          <cell r="A65" t="str">
            <v>(II)</v>
          </cell>
        </row>
      </sheetData>
      <sheetData sheetId="961">
        <row r="65">
          <cell r="A65" t="str">
            <v>(II)</v>
          </cell>
        </row>
      </sheetData>
      <sheetData sheetId="962">
        <row r="65">
          <cell r="A65" t="str">
            <v>(II)</v>
          </cell>
        </row>
      </sheetData>
      <sheetData sheetId="963">
        <row r="65">
          <cell r="A65" t="str">
            <v>(II)</v>
          </cell>
        </row>
      </sheetData>
      <sheetData sheetId="964">
        <row r="65">
          <cell r="A65" t="str">
            <v>(II)</v>
          </cell>
        </row>
      </sheetData>
      <sheetData sheetId="965">
        <row r="65">
          <cell r="A65" t="str">
            <v>(II)</v>
          </cell>
        </row>
      </sheetData>
      <sheetData sheetId="966">
        <row r="65">
          <cell r="A65" t="str">
            <v>(II)</v>
          </cell>
        </row>
      </sheetData>
      <sheetData sheetId="967">
        <row r="65">
          <cell r="A65" t="str">
            <v>(II)</v>
          </cell>
        </row>
      </sheetData>
      <sheetData sheetId="968">
        <row r="65">
          <cell r="A65" t="str">
            <v>(II)</v>
          </cell>
        </row>
      </sheetData>
      <sheetData sheetId="969">
        <row r="65">
          <cell r="A65" t="str">
            <v>(II)</v>
          </cell>
        </row>
      </sheetData>
      <sheetData sheetId="970">
        <row r="65">
          <cell r="A65" t="str">
            <v>(II)</v>
          </cell>
        </row>
      </sheetData>
      <sheetData sheetId="971">
        <row r="65">
          <cell r="A65" t="str">
            <v>(II)</v>
          </cell>
        </row>
      </sheetData>
      <sheetData sheetId="972">
        <row r="65">
          <cell r="A65" t="str">
            <v>(II)</v>
          </cell>
        </row>
      </sheetData>
      <sheetData sheetId="973">
        <row r="65">
          <cell r="A65" t="str">
            <v>(II)</v>
          </cell>
        </row>
      </sheetData>
      <sheetData sheetId="974">
        <row r="65">
          <cell r="A65" t="str">
            <v>(II)</v>
          </cell>
        </row>
      </sheetData>
      <sheetData sheetId="975">
        <row r="65">
          <cell r="A65" t="str">
            <v>(II)</v>
          </cell>
        </row>
      </sheetData>
      <sheetData sheetId="976">
        <row r="65">
          <cell r="A65" t="str">
            <v>(II)</v>
          </cell>
        </row>
      </sheetData>
      <sheetData sheetId="977">
        <row r="65">
          <cell r="A65" t="str">
            <v>(II)</v>
          </cell>
        </row>
      </sheetData>
      <sheetData sheetId="978">
        <row r="65">
          <cell r="A65" t="str">
            <v>(II)</v>
          </cell>
        </row>
      </sheetData>
      <sheetData sheetId="979">
        <row r="65">
          <cell r="A65" t="str">
            <v>(II)</v>
          </cell>
        </row>
      </sheetData>
      <sheetData sheetId="980">
        <row r="65">
          <cell r="A65" t="str">
            <v>(II)</v>
          </cell>
        </row>
      </sheetData>
      <sheetData sheetId="981">
        <row r="65">
          <cell r="A65" t="str">
            <v>(II)</v>
          </cell>
        </row>
      </sheetData>
      <sheetData sheetId="982">
        <row r="65">
          <cell r="A65" t="str">
            <v>(II)</v>
          </cell>
        </row>
      </sheetData>
      <sheetData sheetId="983">
        <row r="65">
          <cell r="A65" t="str">
            <v>(II)</v>
          </cell>
        </row>
      </sheetData>
      <sheetData sheetId="984">
        <row r="65">
          <cell r="A65" t="str">
            <v>(II)</v>
          </cell>
        </row>
      </sheetData>
      <sheetData sheetId="985">
        <row r="65">
          <cell r="A65" t="str">
            <v>(II)</v>
          </cell>
        </row>
      </sheetData>
      <sheetData sheetId="986">
        <row r="65">
          <cell r="A65" t="str">
            <v>(II)</v>
          </cell>
        </row>
      </sheetData>
      <sheetData sheetId="987">
        <row r="65">
          <cell r="A65" t="str">
            <v>(II)</v>
          </cell>
        </row>
      </sheetData>
      <sheetData sheetId="988">
        <row r="65">
          <cell r="A65" t="str">
            <v>(II)</v>
          </cell>
        </row>
      </sheetData>
      <sheetData sheetId="989">
        <row r="65">
          <cell r="A65" t="str">
            <v>(II)</v>
          </cell>
        </row>
      </sheetData>
      <sheetData sheetId="990">
        <row r="65">
          <cell r="A65" t="str">
            <v>(II)</v>
          </cell>
        </row>
      </sheetData>
      <sheetData sheetId="991">
        <row r="65">
          <cell r="A65" t="str">
            <v>(II)</v>
          </cell>
        </row>
      </sheetData>
      <sheetData sheetId="992">
        <row r="65">
          <cell r="A65" t="str">
            <v>(II)</v>
          </cell>
        </row>
      </sheetData>
      <sheetData sheetId="993">
        <row r="65">
          <cell r="A65" t="str">
            <v>(II)</v>
          </cell>
        </row>
      </sheetData>
      <sheetData sheetId="994">
        <row r="65">
          <cell r="A65" t="str">
            <v>(II)</v>
          </cell>
        </row>
      </sheetData>
      <sheetData sheetId="995">
        <row r="65">
          <cell r="A65" t="str">
            <v>(II)</v>
          </cell>
        </row>
      </sheetData>
      <sheetData sheetId="996">
        <row r="65">
          <cell r="A65" t="str">
            <v>(II)</v>
          </cell>
        </row>
      </sheetData>
      <sheetData sheetId="997">
        <row r="65">
          <cell r="A65" t="str">
            <v>(II)</v>
          </cell>
        </row>
      </sheetData>
      <sheetData sheetId="998">
        <row r="65">
          <cell r="A65" t="str">
            <v>(II)</v>
          </cell>
        </row>
      </sheetData>
      <sheetData sheetId="999">
        <row r="65">
          <cell r="A65" t="str">
            <v>(II)</v>
          </cell>
        </row>
      </sheetData>
      <sheetData sheetId="1000">
        <row r="65">
          <cell r="A65" t="str">
            <v>(II)</v>
          </cell>
        </row>
      </sheetData>
      <sheetData sheetId="1001">
        <row r="65">
          <cell r="A65" t="str">
            <v>(II)</v>
          </cell>
        </row>
      </sheetData>
      <sheetData sheetId="1002">
        <row r="65">
          <cell r="A65" t="str">
            <v>(II)</v>
          </cell>
        </row>
      </sheetData>
      <sheetData sheetId="1003">
        <row r="65">
          <cell r="A65" t="str">
            <v>(II)</v>
          </cell>
        </row>
      </sheetData>
      <sheetData sheetId="1004">
        <row r="65">
          <cell r="A65" t="str">
            <v>(II)</v>
          </cell>
        </row>
      </sheetData>
      <sheetData sheetId="1005">
        <row r="65">
          <cell r="A65" t="str">
            <v>(II)</v>
          </cell>
        </row>
      </sheetData>
      <sheetData sheetId="1006">
        <row r="65">
          <cell r="A65" t="str">
            <v>(II)</v>
          </cell>
        </row>
      </sheetData>
      <sheetData sheetId="1007">
        <row r="65">
          <cell r="A65" t="str">
            <v>(II)</v>
          </cell>
        </row>
      </sheetData>
      <sheetData sheetId="1008">
        <row r="65">
          <cell r="A65" t="str">
            <v>(II)</v>
          </cell>
        </row>
      </sheetData>
      <sheetData sheetId="1009">
        <row r="65">
          <cell r="A65" t="str">
            <v>(II)</v>
          </cell>
        </row>
      </sheetData>
      <sheetData sheetId="1010">
        <row r="65">
          <cell r="A65" t="str">
            <v>(II)</v>
          </cell>
        </row>
      </sheetData>
      <sheetData sheetId="1011">
        <row r="65">
          <cell r="A65" t="str">
            <v>(II)</v>
          </cell>
        </row>
      </sheetData>
      <sheetData sheetId="1012">
        <row r="65">
          <cell r="A65" t="str">
            <v>(II)</v>
          </cell>
        </row>
      </sheetData>
      <sheetData sheetId="1013">
        <row r="65">
          <cell r="A65" t="str">
            <v>(II)</v>
          </cell>
        </row>
      </sheetData>
      <sheetData sheetId="1014">
        <row r="65">
          <cell r="A65" t="str">
            <v>(II)</v>
          </cell>
        </row>
      </sheetData>
      <sheetData sheetId="1015">
        <row r="65">
          <cell r="A65" t="str">
            <v>(II)</v>
          </cell>
        </row>
      </sheetData>
      <sheetData sheetId="1016">
        <row r="65">
          <cell r="A65" t="str">
            <v>(II)</v>
          </cell>
        </row>
      </sheetData>
      <sheetData sheetId="1017">
        <row r="65">
          <cell r="A65" t="str">
            <v>(II)</v>
          </cell>
        </row>
      </sheetData>
      <sheetData sheetId="1018">
        <row r="65">
          <cell r="A65" t="str">
            <v>(II)</v>
          </cell>
        </row>
      </sheetData>
      <sheetData sheetId="1019">
        <row r="65">
          <cell r="A65" t="str">
            <v>(II)</v>
          </cell>
        </row>
      </sheetData>
      <sheetData sheetId="1020">
        <row r="65">
          <cell r="A65" t="str">
            <v>(II)</v>
          </cell>
        </row>
      </sheetData>
      <sheetData sheetId="1021">
        <row r="65">
          <cell r="A65" t="str">
            <v>(II)</v>
          </cell>
        </row>
      </sheetData>
      <sheetData sheetId="1022">
        <row r="65">
          <cell r="A65" t="str">
            <v>(II)</v>
          </cell>
        </row>
      </sheetData>
      <sheetData sheetId="1023">
        <row r="65">
          <cell r="A65" t="str">
            <v>(II)</v>
          </cell>
        </row>
      </sheetData>
      <sheetData sheetId="1024">
        <row r="65">
          <cell r="A65" t="str">
            <v>(II)</v>
          </cell>
        </row>
      </sheetData>
      <sheetData sheetId="1025">
        <row r="65">
          <cell r="A65" t="str">
            <v>(II)</v>
          </cell>
        </row>
      </sheetData>
      <sheetData sheetId="1026">
        <row r="65">
          <cell r="A65" t="str">
            <v>(II)</v>
          </cell>
        </row>
      </sheetData>
      <sheetData sheetId="1027">
        <row r="65">
          <cell r="A65" t="str">
            <v>(II)</v>
          </cell>
        </row>
      </sheetData>
      <sheetData sheetId="1028">
        <row r="65">
          <cell r="A65" t="str">
            <v>(II)</v>
          </cell>
        </row>
      </sheetData>
      <sheetData sheetId="1029">
        <row r="65">
          <cell r="A65" t="str">
            <v>(II)</v>
          </cell>
        </row>
      </sheetData>
      <sheetData sheetId="1030">
        <row r="65">
          <cell r="A65" t="str">
            <v>(II)</v>
          </cell>
        </row>
      </sheetData>
      <sheetData sheetId="1031">
        <row r="65">
          <cell r="A65" t="str">
            <v>(II)</v>
          </cell>
        </row>
      </sheetData>
      <sheetData sheetId="1032">
        <row r="65">
          <cell r="A65" t="str">
            <v>(II)</v>
          </cell>
        </row>
      </sheetData>
      <sheetData sheetId="1033">
        <row r="65">
          <cell r="A65" t="str">
            <v>(II)</v>
          </cell>
        </row>
      </sheetData>
      <sheetData sheetId="1034">
        <row r="65">
          <cell r="A65" t="str">
            <v>(II)</v>
          </cell>
        </row>
      </sheetData>
      <sheetData sheetId="1035">
        <row r="65">
          <cell r="A65" t="str">
            <v>(II)</v>
          </cell>
        </row>
      </sheetData>
      <sheetData sheetId="1036">
        <row r="65">
          <cell r="A65" t="str">
            <v>(II)</v>
          </cell>
        </row>
      </sheetData>
      <sheetData sheetId="1037">
        <row r="65">
          <cell r="A65" t="str">
            <v>(II)</v>
          </cell>
        </row>
      </sheetData>
      <sheetData sheetId="1038">
        <row r="65">
          <cell r="A65" t="str">
            <v>(II)</v>
          </cell>
        </row>
      </sheetData>
      <sheetData sheetId="1039">
        <row r="65">
          <cell r="A65" t="str">
            <v>(II)</v>
          </cell>
        </row>
      </sheetData>
      <sheetData sheetId="1040">
        <row r="65">
          <cell r="A65" t="str">
            <v>(II)</v>
          </cell>
        </row>
      </sheetData>
      <sheetData sheetId="1041">
        <row r="65">
          <cell r="A65" t="str">
            <v>(II)</v>
          </cell>
        </row>
      </sheetData>
      <sheetData sheetId="1042">
        <row r="65">
          <cell r="A65" t="str">
            <v>(II)</v>
          </cell>
        </row>
      </sheetData>
      <sheetData sheetId="1043">
        <row r="65">
          <cell r="A65" t="str">
            <v>(II)</v>
          </cell>
        </row>
      </sheetData>
      <sheetData sheetId="1044">
        <row r="65">
          <cell r="A65" t="str">
            <v>(II)</v>
          </cell>
        </row>
      </sheetData>
      <sheetData sheetId="1045">
        <row r="65">
          <cell r="A65" t="str">
            <v>(II)</v>
          </cell>
        </row>
      </sheetData>
      <sheetData sheetId="1046">
        <row r="65">
          <cell r="A65" t="str">
            <v>(II)</v>
          </cell>
        </row>
      </sheetData>
      <sheetData sheetId="1047">
        <row r="65">
          <cell r="A65" t="str">
            <v>(II)</v>
          </cell>
        </row>
      </sheetData>
      <sheetData sheetId="1048">
        <row r="65">
          <cell r="A65" t="str">
            <v>(II)</v>
          </cell>
        </row>
      </sheetData>
      <sheetData sheetId="1049">
        <row r="65">
          <cell r="A65" t="str">
            <v>(II)</v>
          </cell>
        </row>
      </sheetData>
      <sheetData sheetId="1050">
        <row r="65">
          <cell r="A65" t="str">
            <v>(II)</v>
          </cell>
        </row>
      </sheetData>
      <sheetData sheetId="1051">
        <row r="65">
          <cell r="A65" t="str">
            <v>(II)</v>
          </cell>
        </row>
      </sheetData>
      <sheetData sheetId="1052">
        <row r="65">
          <cell r="A65" t="str">
            <v>(II)</v>
          </cell>
        </row>
      </sheetData>
      <sheetData sheetId="1053">
        <row r="65">
          <cell r="A65" t="str">
            <v>(II)</v>
          </cell>
        </row>
      </sheetData>
      <sheetData sheetId="1054">
        <row r="65">
          <cell r="A65" t="str">
            <v>(II)</v>
          </cell>
        </row>
      </sheetData>
      <sheetData sheetId="1055">
        <row r="65">
          <cell r="A65" t="str">
            <v>(II)</v>
          </cell>
        </row>
      </sheetData>
      <sheetData sheetId="1056">
        <row r="65">
          <cell r="A65" t="str">
            <v>(II)</v>
          </cell>
        </row>
      </sheetData>
      <sheetData sheetId="1057">
        <row r="65">
          <cell r="A65" t="str">
            <v>(II)</v>
          </cell>
        </row>
      </sheetData>
      <sheetData sheetId="1058">
        <row r="65">
          <cell r="A65" t="str">
            <v>(II)</v>
          </cell>
        </row>
      </sheetData>
      <sheetData sheetId="1059">
        <row r="65">
          <cell r="A65" t="str">
            <v>(II)</v>
          </cell>
        </row>
      </sheetData>
      <sheetData sheetId="1060">
        <row r="65">
          <cell r="A65" t="str">
            <v>(II)</v>
          </cell>
        </row>
      </sheetData>
      <sheetData sheetId="1061">
        <row r="65">
          <cell r="A65" t="str">
            <v>(II)</v>
          </cell>
        </row>
      </sheetData>
      <sheetData sheetId="1062">
        <row r="65">
          <cell r="A65" t="str">
            <v>(II)</v>
          </cell>
        </row>
      </sheetData>
      <sheetData sheetId="1063">
        <row r="65">
          <cell r="A65" t="str">
            <v>(II)</v>
          </cell>
        </row>
      </sheetData>
      <sheetData sheetId="1064">
        <row r="65">
          <cell r="A65" t="str">
            <v>(II)</v>
          </cell>
        </row>
      </sheetData>
      <sheetData sheetId="1065">
        <row r="65">
          <cell r="A65" t="str">
            <v>(II)</v>
          </cell>
        </row>
      </sheetData>
      <sheetData sheetId="1066">
        <row r="65">
          <cell r="A65" t="str">
            <v>(II)</v>
          </cell>
        </row>
      </sheetData>
      <sheetData sheetId="1067">
        <row r="65">
          <cell r="A65" t="str">
            <v>(II)</v>
          </cell>
        </row>
      </sheetData>
      <sheetData sheetId="1068">
        <row r="65">
          <cell r="A65" t="str">
            <v>(II)</v>
          </cell>
        </row>
      </sheetData>
      <sheetData sheetId="1069">
        <row r="65">
          <cell r="A65" t="str">
            <v>(II)</v>
          </cell>
        </row>
      </sheetData>
      <sheetData sheetId="1070">
        <row r="65">
          <cell r="A65" t="str">
            <v>(II)</v>
          </cell>
        </row>
      </sheetData>
      <sheetData sheetId="1071">
        <row r="65">
          <cell r="A65" t="str">
            <v>(II)</v>
          </cell>
        </row>
      </sheetData>
      <sheetData sheetId="1072">
        <row r="65">
          <cell r="A65" t="str">
            <v>(II)</v>
          </cell>
        </row>
      </sheetData>
      <sheetData sheetId="1073">
        <row r="65">
          <cell r="A65" t="str">
            <v>(II)</v>
          </cell>
        </row>
      </sheetData>
      <sheetData sheetId="1074">
        <row r="65">
          <cell r="A65" t="str">
            <v>(II)</v>
          </cell>
        </row>
      </sheetData>
      <sheetData sheetId="1075">
        <row r="65">
          <cell r="A65" t="str">
            <v>(II)</v>
          </cell>
        </row>
      </sheetData>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ow r="65">
          <cell r="A65" t="str">
            <v>(II)</v>
          </cell>
        </row>
      </sheetData>
      <sheetData sheetId="1090">
        <row r="65">
          <cell r="A65" t="str">
            <v>(II)</v>
          </cell>
        </row>
      </sheetData>
      <sheetData sheetId="1091">
        <row r="65">
          <cell r="A65" t="str">
            <v>(II)</v>
          </cell>
        </row>
      </sheetData>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ow r="65">
          <cell r="A65" t="str">
            <v>(II)</v>
          </cell>
        </row>
      </sheetData>
      <sheetData sheetId="1115">
        <row r="65">
          <cell r="A65" t="str">
            <v>(II)</v>
          </cell>
        </row>
      </sheetData>
      <sheetData sheetId="1116">
        <row r="65">
          <cell r="A65" t="str">
            <v>(II)</v>
          </cell>
        </row>
      </sheetData>
      <sheetData sheetId="1117">
        <row r="65">
          <cell r="A65" t="str">
            <v>(II)</v>
          </cell>
        </row>
      </sheetData>
      <sheetData sheetId="1118">
        <row r="65">
          <cell r="A65" t="str">
            <v>(II)</v>
          </cell>
        </row>
      </sheetData>
      <sheetData sheetId="1119">
        <row r="65">
          <cell r="A65" t="str">
            <v>(II)</v>
          </cell>
        </row>
      </sheetData>
      <sheetData sheetId="1120" refreshError="1"/>
      <sheetData sheetId="1121" refreshError="1"/>
      <sheetData sheetId="1122" refreshError="1"/>
      <sheetData sheetId="1123" refreshError="1"/>
      <sheetData sheetId="1124" refreshError="1"/>
      <sheetData sheetId="1125" refreshError="1"/>
      <sheetData sheetId="1126" refreshError="1"/>
      <sheetData sheetId="1127">
        <row r="65">
          <cell r="A65" t="str">
            <v>(II)</v>
          </cell>
        </row>
      </sheetData>
      <sheetData sheetId="1128">
        <row r="65">
          <cell r="A65" t="str">
            <v>(II)</v>
          </cell>
        </row>
      </sheetData>
      <sheetData sheetId="1129" refreshError="1"/>
      <sheetData sheetId="1130" refreshError="1"/>
      <sheetData sheetId="1131" refreshError="1"/>
      <sheetData sheetId="1132">
        <row r="65">
          <cell r="A65" t="str">
            <v>(II)</v>
          </cell>
        </row>
      </sheetData>
      <sheetData sheetId="1133">
        <row r="65">
          <cell r="A65" t="str">
            <v>(II)</v>
          </cell>
        </row>
      </sheetData>
      <sheetData sheetId="1134">
        <row r="65">
          <cell r="A65" t="str">
            <v>(II)</v>
          </cell>
        </row>
      </sheetData>
      <sheetData sheetId="1135">
        <row r="65">
          <cell r="A65" t="str">
            <v>(II)</v>
          </cell>
        </row>
      </sheetData>
      <sheetData sheetId="1136"/>
      <sheetData sheetId="1137">
        <row r="65">
          <cell r="A65" t="str">
            <v>(II)</v>
          </cell>
        </row>
      </sheetData>
      <sheetData sheetId="1138">
        <row r="65">
          <cell r="A65" t="str">
            <v>(II)</v>
          </cell>
        </row>
      </sheetData>
      <sheetData sheetId="1139">
        <row r="65">
          <cell r="A65" t="str">
            <v>(II)</v>
          </cell>
        </row>
      </sheetData>
      <sheetData sheetId="1140">
        <row r="65">
          <cell r="A65" t="str">
            <v>(II)</v>
          </cell>
        </row>
      </sheetData>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ow r="65">
          <cell r="A65" t="str">
            <v>(II)</v>
          </cell>
        </row>
      </sheetData>
      <sheetData sheetId="1166"/>
      <sheetData sheetId="1167">
        <row r="65">
          <cell r="A65" t="str">
            <v>(II)</v>
          </cell>
        </row>
      </sheetData>
      <sheetData sheetId="1168"/>
      <sheetData sheetId="1169"/>
      <sheetData sheetId="1170">
        <row r="65">
          <cell r="A65" t="str">
            <v>(II)</v>
          </cell>
        </row>
      </sheetData>
      <sheetData sheetId="1171">
        <row r="65">
          <cell r="A65" t="str">
            <v>(II)</v>
          </cell>
        </row>
      </sheetData>
      <sheetData sheetId="1172"/>
      <sheetData sheetId="1173"/>
      <sheetData sheetId="1174">
        <row r="65">
          <cell r="A65" t="str">
            <v>(II)</v>
          </cell>
        </row>
      </sheetData>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ow r="65">
          <cell r="A65" t="str">
            <v>(II)</v>
          </cell>
        </row>
      </sheetData>
      <sheetData sheetId="1188">
        <row r="65">
          <cell r="A65" t="str">
            <v>(II)</v>
          </cell>
        </row>
      </sheetData>
      <sheetData sheetId="1189">
        <row r="65">
          <cell r="A65" t="str">
            <v>(II)</v>
          </cell>
        </row>
      </sheetData>
      <sheetData sheetId="1190">
        <row r="65">
          <cell r="A65" t="str">
            <v>(II)</v>
          </cell>
        </row>
      </sheetData>
      <sheetData sheetId="1191"/>
      <sheetData sheetId="1192"/>
      <sheetData sheetId="1193">
        <row r="65">
          <cell r="A65" t="str">
            <v>(II)</v>
          </cell>
        </row>
      </sheetData>
      <sheetData sheetId="1194">
        <row r="65">
          <cell r="A65" t="str">
            <v>(II)</v>
          </cell>
        </row>
      </sheetData>
      <sheetData sheetId="1195">
        <row r="65">
          <cell r="A65" t="str">
            <v>(II)</v>
          </cell>
        </row>
      </sheetData>
      <sheetData sheetId="1196">
        <row r="65">
          <cell r="A65" t="str">
            <v>(II)</v>
          </cell>
        </row>
      </sheetData>
      <sheetData sheetId="1197">
        <row r="65">
          <cell r="A65" t="str">
            <v>(II)</v>
          </cell>
        </row>
      </sheetData>
      <sheetData sheetId="1198">
        <row r="65">
          <cell r="A65" t="str">
            <v>(II)</v>
          </cell>
        </row>
      </sheetData>
      <sheetData sheetId="1199"/>
      <sheetData sheetId="1200"/>
      <sheetData sheetId="1201">
        <row r="65">
          <cell r="A65" t="str">
            <v>(II)</v>
          </cell>
        </row>
      </sheetData>
      <sheetData sheetId="1202"/>
      <sheetData sheetId="1203">
        <row r="65">
          <cell r="A65" t="str">
            <v>(II)</v>
          </cell>
        </row>
      </sheetData>
      <sheetData sheetId="1204"/>
      <sheetData sheetId="1205">
        <row r="65">
          <cell r="A65" t="str">
            <v>(II)</v>
          </cell>
        </row>
      </sheetData>
      <sheetData sheetId="1206">
        <row r="65">
          <cell r="A65" t="str">
            <v>(II)</v>
          </cell>
        </row>
      </sheetData>
      <sheetData sheetId="1207">
        <row r="65">
          <cell r="A65" t="str">
            <v>(II)</v>
          </cell>
        </row>
      </sheetData>
      <sheetData sheetId="1208">
        <row r="65">
          <cell r="A65" t="str">
            <v>(II)</v>
          </cell>
        </row>
      </sheetData>
      <sheetData sheetId="1209">
        <row r="65">
          <cell r="A65" t="str">
            <v>(II)</v>
          </cell>
        </row>
      </sheetData>
      <sheetData sheetId="1210">
        <row r="65">
          <cell r="A65" t="str">
            <v>(II)</v>
          </cell>
        </row>
      </sheetData>
      <sheetData sheetId="1211">
        <row r="65">
          <cell r="A65" t="str">
            <v>(II)</v>
          </cell>
        </row>
      </sheetData>
      <sheetData sheetId="1212">
        <row r="65">
          <cell r="A65" t="str">
            <v>(II)</v>
          </cell>
        </row>
      </sheetData>
      <sheetData sheetId="1213">
        <row r="65">
          <cell r="A65" t="str">
            <v>(II)</v>
          </cell>
        </row>
      </sheetData>
      <sheetData sheetId="1214">
        <row r="65">
          <cell r="A65" t="str">
            <v>(II)</v>
          </cell>
        </row>
      </sheetData>
      <sheetData sheetId="1215">
        <row r="65">
          <cell r="A65" t="str">
            <v>(II)</v>
          </cell>
        </row>
      </sheetData>
      <sheetData sheetId="1216">
        <row r="65">
          <cell r="A65" t="str">
            <v>(II)</v>
          </cell>
        </row>
      </sheetData>
      <sheetData sheetId="1217">
        <row r="65">
          <cell r="A65" t="str">
            <v>(II)</v>
          </cell>
        </row>
      </sheetData>
      <sheetData sheetId="1218">
        <row r="65">
          <cell r="A65" t="str">
            <v>(II)</v>
          </cell>
        </row>
      </sheetData>
      <sheetData sheetId="1219">
        <row r="65">
          <cell r="A65" t="str">
            <v>(II)</v>
          </cell>
        </row>
      </sheetData>
      <sheetData sheetId="1220">
        <row r="65">
          <cell r="A65" t="str">
            <v>(II)</v>
          </cell>
        </row>
      </sheetData>
      <sheetData sheetId="1221">
        <row r="65">
          <cell r="A65" t="str">
            <v>(II)</v>
          </cell>
        </row>
      </sheetData>
      <sheetData sheetId="1222">
        <row r="65">
          <cell r="A65" t="str">
            <v>(II)</v>
          </cell>
        </row>
      </sheetData>
      <sheetData sheetId="1223">
        <row r="65">
          <cell r="A65" t="str">
            <v>(II)</v>
          </cell>
        </row>
      </sheetData>
      <sheetData sheetId="1224">
        <row r="65">
          <cell r="A65" t="str">
            <v>(II)</v>
          </cell>
        </row>
      </sheetData>
      <sheetData sheetId="1225">
        <row r="65">
          <cell r="A65" t="str">
            <v>(II)</v>
          </cell>
        </row>
      </sheetData>
      <sheetData sheetId="1226">
        <row r="65">
          <cell r="A65" t="str">
            <v>(II)</v>
          </cell>
        </row>
      </sheetData>
      <sheetData sheetId="1227">
        <row r="65">
          <cell r="A65" t="str">
            <v>(II)</v>
          </cell>
        </row>
      </sheetData>
      <sheetData sheetId="1228">
        <row r="65">
          <cell r="A65" t="str">
            <v>(II)</v>
          </cell>
        </row>
      </sheetData>
      <sheetData sheetId="1229">
        <row r="65">
          <cell r="A65" t="str">
            <v>(II)</v>
          </cell>
        </row>
      </sheetData>
      <sheetData sheetId="1230">
        <row r="65">
          <cell r="A65" t="str">
            <v>(II)</v>
          </cell>
        </row>
      </sheetData>
      <sheetData sheetId="1231">
        <row r="65">
          <cell r="A65" t="str">
            <v>(II)</v>
          </cell>
        </row>
      </sheetData>
      <sheetData sheetId="1232">
        <row r="65">
          <cell r="A65" t="str">
            <v>(II)</v>
          </cell>
        </row>
      </sheetData>
      <sheetData sheetId="1233">
        <row r="65">
          <cell r="A65" t="str">
            <v>(II)</v>
          </cell>
        </row>
      </sheetData>
      <sheetData sheetId="1234">
        <row r="65">
          <cell r="A65" t="str">
            <v>(II)</v>
          </cell>
        </row>
      </sheetData>
      <sheetData sheetId="1235">
        <row r="65">
          <cell r="A65" t="str">
            <v>(II)</v>
          </cell>
        </row>
      </sheetData>
      <sheetData sheetId="1236">
        <row r="65">
          <cell r="A65" t="str">
            <v>(II)</v>
          </cell>
        </row>
      </sheetData>
      <sheetData sheetId="1237">
        <row r="65">
          <cell r="A65" t="str">
            <v>(II)</v>
          </cell>
        </row>
      </sheetData>
      <sheetData sheetId="1238">
        <row r="65">
          <cell r="A65" t="str">
            <v>(II)</v>
          </cell>
        </row>
      </sheetData>
      <sheetData sheetId="1239">
        <row r="65">
          <cell r="A65" t="str">
            <v>(II)</v>
          </cell>
        </row>
      </sheetData>
      <sheetData sheetId="1240">
        <row r="65">
          <cell r="A65" t="str">
            <v>(II)</v>
          </cell>
        </row>
      </sheetData>
      <sheetData sheetId="1241">
        <row r="65">
          <cell r="A65" t="str">
            <v>(II)</v>
          </cell>
        </row>
      </sheetData>
      <sheetData sheetId="1242">
        <row r="65">
          <cell r="A65" t="str">
            <v>(II)</v>
          </cell>
        </row>
      </sheetData>
      <sheetData sheetId="1243">
        <row r="65">
          <cell r="A65" t="str">
            <v>(II)</v>
          </cell>
        </row>
      </sheetData>
      <sheetData sheetId="1244">
        <row r="65">
          <cell r="A65" t="str">
            <v>(II)</v>
          </cell>
        </row>
      </sheetData>
      <sheetData sheetId="1245">
        <row r="65">
          <cell r="A65" t="str">
            <v>(II)</v>
          </cell>
        </row>
      </sheetData>
      <sheetData sheetId="1246">
        <row r="65">
          <cell r="A65" t="str">
            <v>(II)</v>
          </cell>
        </row>
      </sheetData>
      <sheetData sheetId="1247"/>
      <sheetData sheetId="1248">
        <row r="65">
          <cell r="A65" t="str">
            <v>(II)</v>
          </cell>
        </row>
      </sheetData>
      <sheetData sheetId="1249">
        <row r="65">
          <cell r="A65" t="str">
            <v>(II)</v>
          </cell>
        </row>
      </sheetData>
      <sheetData sheetId="1250">
        <row r="65">
          <cell r="A65" t="str">
            <v>(II)</v>
          </cell>
        </row>
      </sheetData>
      <sheetData sheetId="1251">
        <row r="65">
          <cell r="A65" t="str">
            <v>(II)</v>
          </cell>
        </row>
      </sheetData>
      <sheetData sheetId="1252">
        <row r="65">
          <cell r="A65" t="str">
            <v>(II)</v>
          </cell>
        </row>
      </sheetData>
      <sheetData sheetId="1253">
        <row r="65">
          <cell r="A65" t="str">
            <v>(II)</v>
          </cell>
        </row>
      </sheetData>
      <sheetData sheetId="1254">
        <row r="65">
          <cell r="A65" t="str">
            <v>(II)</v>
          </cell>
        </row>
      </sheetData>
      <sheetData sheetId="1255">
        <row r="65">
          <cell r="A65" t="str">
            <v>(II)</v>
          </cell>
        </row>
      </sheetData>
      <sheetData sheetId="1256">
        <row r="65">
          <cell r="A65" t="str">
            <v>(II)</v>
          </cell>
        </row>
      </sheetData>
      <sheetData sheetId="1257">
        <row r="65">
          <cell r="A65" t="str">
            <v>(II)</v>
          </cell>
        </row>
      </sheetData>
      <sheetData sheetId="1258">
        <row r="65">
          <cell r="A65" t="str">
            <v>(II)</v>
          </cell>
        </row>
      </sheetData>
      <sheetData sheetId="1259">
        <row r="65">
          <cell r="A65" t="str">
            <v>(II)</v>
          </cell>
        </row>
      </sheetData>
      <sheetData sheetId="1260">
        <row r="65">
          <cell r="A65" t="str">
            <v>(II)</v>
          </cell>
        </row>
      </sheetData>
      <sheetData sheetId="1261">
        <row r="65">
          <cell r="A65" t="str">
            <v>(II)</v>
          </cell>
        </row>
      </sheetData>
      <sheetData sheetId="1262">
        <row r="65">
          <cell r="A65" t="str">
            <v>(II)</v>
          </cell>
        </row>
      </sheetData>
      <sheetData sheetId="1263">
        <row r="65">
          <cell r="A65" t="str">
            <v>(II)</v>
          </cell>
        </row>
      </sheetData>
      <sheetData sheetId="1264">
        <row r="65">
          <cell r="A65" t="str">
            <v>(II)</v>
          </cell>
        </row>
      </sheetData>
      <sheetData sheetId="1265"/>
      <sheetData sheetId="1266"/>
      <sheetData sheetId="1267"/>
      <sheetData sheetId="1268">
        <row r="65">
          <cell r="A65" t="str">
            <v>(II)</v>
          </cell>
        </row>
      </sheetData>
      <sheetData sheetId="1269">
        <row r="65">
          <cell r="A65" t="str">
            <v>(II)</v>
          </cell>
        </row>
      </sheetData>
      <sheetData sheetId="1270">
        <row r="65">
          <cell r="A65" t="str">
            <v>(II)</v>
          </cell>
        </row>
      </sheetData>
      <sheetData sheetId="1271"/>
      <sheetData sheetId="1272">
        <row r="65">
          <cell r="A65" t="str">
            <v>(II)</v>
          </cell>
        </row>
      </sheetData>
      <sheetData sheetId="1273">
        <row r="65">
          <cell r="A65" t="str">
            <v>(II)</v>
          </cell>
        </row>
      </sheetData>
      <sheetData sheetId="1274">
        <row r="65">
          <cell r="A65" t="str">
            <v>(II)</v>
          </cell>
        </row>
      </sheetData>
      <sheetData sheetId="1275">
        <row r="65">
          <cell r="A65" t="str">
            <v>(II)</v>
          </cell>
        </row>
      </sheetData>
      <sheetData sheetId="1276">
        <row r="65">
          <cell r="A65" t="str">
            <v>(II)</v>
          </cell>
        </row>
      </sheetData>
      <sheetData sheetId="1277">
        <row r="65">
          <cell r="A65" t="str">
            <v>(II)</v>
          </cell>
        </row>
      </sheetData>
      <sheetData sheetId="1278">
        <row r="65">
          <cell r="A65" t="str">
            <v>(II)</v>
          </cell>
        </row>
      </sheetData>
      <sheetData sheetId="1279">
        <row r="65">
          <cell r="A65" t="str">
            <v>(II)</v>
          </cell>
        </row>
      </sheetData>
      <sheetData sheetId="1280">
        <row r="65">
          <cell r="A65" t="str">
            <v>(II)</v>
          </cell>
        </row>
      </sheetData>
      <sheetData sheetId="1281">
        <row r="65">
          <cell r="A65" t="str">
            <v>(II)</v>
          </cell>
        </row>
      </sheetData>
      <sheetData sheetId="1282">
        <row r="65">
          <cell r="A65" t="str">
            <v>(II)</v>
          </cell>
        </row>
      </sheetData>
      <sheetData sheetId="1283">
        <row r="65">
          <cell r="A65" t="str">
            <v>(II)</v>
          </cell>
        </row>
      </sheetData>
      <sheetData sheetId="1284">
        <row r="65">
          <cell r="A65" t="str">
            <v>(II)</v>
          </cell>
        </row>
      </sheetData>
      <sheetData sheetId="1285">
        <row r="65">
          <cell r="A65" t="str">
            <v>(II)</v>
          </cell>
        </row>
      </sheetData>
      <sheetData sheetId="1286">
        <row r="65">
          <cell r="A65" t="str">
            <v>(II)</v>
          </cell>
        </row>
      </sheetData>
      <sheetData sheetId="1287">
        <row r="65">
          <cell r="A65" t="str">
            <v>(II)</v>
          </cell>
        </row>
      </sheetData>
      <sheetData sheetId="1288">
        <row r="65">
          <cell r="A65" t="str">
            <v>(II)</v>
          </cell>
        </row>
      </sheetData>
      <sheetData sheetId="1289"/>
      <sheetData sheetId="1290">
        <row r="65">
          <cell r="A65" t="str">
            <v>(II)</v>
          </cell>
        </row>
      </sheetData>
      <sheetData sheetId="1291">
        <row r="65">
          <cell r="A65" t="str">
            <v>(II)</v>
          </cell>
        </row>
      </sheetData>
      <sheetData sheetId="1292">
        <row r="65">
          <cell r="A65" t="str">
            <v>(II)</v>
          </cell>
        </row>
      </sheetData>
      <sheetData sheetId="1293"/>
      <sheetData sheetId="1294"/>
      <sheetData sheetId="1295">
        <row r="65">
          <cell r="A65" t="str">
            <v>(II)</v>
          </cell>
        </row>
      </sheetData>
      <sheetData sheetId="1296">
        <row r="65">
          <cell r="A65" t="str">
            <v>(II)</v>
          </cell>
        </row>
      </sheetData>
      <sheetData sheetId="1297">
        <row r="65">
          <cell r="A65" t="str">
            <v>(II)</v>
          </cell>
        </row>
      </sheetData>
      <sheetData sheetId="1298">
        <row r="65">
          <cell r="A65" t="str">
            <v>(II)</v>
          </cell>
        </row>
      </sheetData>
      <sheetData sheetId="1299">
        <row r="65">
          <cell r="A65" t="str">
            <v>(II)</v>
          </cell>
        </row>
      </sheetData>
      <sheetData sheetId="1300">
        <row r="65">
          <cell r="A65" t="str">
            <v>(II)</v>
          </cell>
        </row>
      </sheetData>
      <sheetData sheetId="1301">
        <row r="65">
          <cell r="A65" t="str">
            <v>(II)</v>
          </cell>
        </row>
      </sheetData>
      <sheetData sheetId="1302">
        <row r="65">
          <cell r="A65" t="str">
            <v>(II)</v>
          </cell>
        </row>
      </sheetData>
      <sheetData sheetId="1303">
        <row r="65">
          <cell r="A65" t="str">
            <v>(II)</v>
          </cell>
        </row>
      </sheetData>
      <sheetData sheetId="1304">
        <row r="65">
          <cell r="A65" t="str">
            <v>(II)</v>
          </cell>
        </row>
      </sheetData>
      <sheetData sheetId="1305">
        <row r="65">
          <cell r="A65" t="str">
            <v>(II)</v>
          </cell>
        </row>
      </sheetData>
      <sheetData sheetId="1306">
        <row r="65">
          <cell r="A65" t="str">
            <v>(II)</v>
          </cell>
        </row>
      </sheetData>
      <sheetData sheetId="1307">
        <row r="65">
          <cell r="A65" t="str">
            <v>(II)</v>
          </cell>
        </row>
      </sheetData>
      <sheetData sheetId="1308">
        <row r="65">
          <cell r="A65" t="str">
            <v>(II)</v>
          </cell>
        </row>
      </sheetData>
      <sheetData sheetId="1309">
        <row r="65">
          <cell r="A65" t="str">
            <v>(II)</v>
          </cell>
        </row>
      </sheetData>
      <sheetData sheetId="1310">
        <row r="65">
          <cell r="A65" t="str">
            <v>(II)</v>
          </cell>
        </row>
      </sheetData>
      <sheetData sheetId="1311"/>
      <sheetData sheetId="1312">
        <row r="65">
          <cell r="A65" t="str">
            <v>(II)</v>
          </cell>
        </row>
      </sheetData>
      <sheetData sheetId="1313"/>
      <sheetData sheetId="1314"/>
      <sheetData sheetId="1315">
        <row r="65">
          <cell r="A65" t="str">
            <v>(II)</v>
          </cell>
        </row>
      </sheetData>
      <sheetData sheetId="1316">
        <row r="65">
          <cell r="A65" t="str">
            <v>(II)</v>
          </cell>
        </row>
      </sheetData>
      <sheetData sheetId="1317">
        <row r="65">
          <cell r="A65" t="str">
            <v>(II)</v>
          </cell>
        </row>
      </sheetData>
      <sheetData sheetId="1318"/>
      <sheetData sheetId="1319">
        <row r="65">
          <cell r="A65" t="str">
            <v>(II)</v>
          </cell>
        </row>
      </sheetData>
      <sheetData sheetId="1320">
        <row r="65">
          <cell r="A65" t="str">
            <v>(II)</v>
          </cell>
        </row>
      </sheetData>
      <sheetData sheetId="1321"/>
      <sheetData sheetId="1322"/>
      <sheetData sheetId="1323"/>
      <sheetData sheetId="1324"/>
      <sheetData sheetId="1325">
        <row r="65">
          <cell r="A65" t="str">
            <v>(II)</v>
          </cell>
        </row>
      </sheetData>
      <sheetData sheetId="1326">
        <row r="65">
          <cell r="A65" t="str">
            <v>(II)</v>
          </cell>
        </row>
      </sheetData>
      <sheetData sheetId="1327">
        <row r="65">
          <cell r="A65" t="str">
            <v>(II)</v>
          </cell>
        </row>
      </sheetData>
      <sheetData sheetId="1328">
        <row r="65">
          <cell r="A65" t="str">
            <v>(II)</v>
          </cell>
        </row>
      </sheetData>
      <sheetData sheetId="1329">
        <row r="65">
          <cell r="A65" t="str">
            <v>(II)</v>
          </cell>
        </row>
      </sheetData>
      <sheetData sheetId="1330"/>
      <sheetData sheetId="1331"/>
      <sheetData sheetId="1332"/>
      <sheetData sheetId="1333"/>
      <sheetData sheetId="1334"/>
      <sheetData sheetId="1335"/>
      <sheetData sheetId="1336"/>
      <sheetData sheetId="1337">
        <row r="65">
          <cell r="A65" t="str">
            <v>(II)</v>
          </cell>
        </row>
      </sheetData>
      <sheetData sheetId="1338"/>
      <sheetData sheetId="1339"/>
      <sheetData sheetId="1340">
        <row r="65">
          <cell r="A65" t="str">
            <v>(II)</v>
          </cell>
        </row>
      </sheetData>
      <sheetData sheetId="1341">
        <row r="65">
          <cell r="A65" t="str">
            <v>(II)</v>
          </cell>
        </row>
      </sheetData>
      <sheetData sheetId="1342">
        <row r="65">
          <cell r="A65" t="str">
            <v>(II)</v>
          </cell>
        </row>
      </sheetData>
      <sheetData sheetId="1343"/>
      <sheetData sheetId="1344"/>
      <sheetData sheetId="1345">
        <row r="65">
          <cell r="A65" t="str">
            <v>(II)</v>
          </cell>
        </row>
      </sheetData>
      <sheetData sheetId="1346"/>
      <sheetData sheetId="1347"/>
      <sheetData sheetId="1348"/>
      <sheetData sheetId="1349"/>
      <sheetData sheetId="1350"/>
      <sheetData sheetId="1351"/>
      <sheetData sheetId="1352"/>
      <sheetData sheetId="1353">
        <row r="65">
          <cell r="A65" t="str">
            <v>(II)</v>
          </cell>
        </row>
      </sheetData>
      <sheetData sheetId="1354">
        <row r="65">
          <cell r="A65" t="str">
            <v>(II)</v>
          </cell>
        </row>
      </sheetData>
      <sheetData sheetId="1355">
        <row r="65">
          <cell r="A65" t="str">
            <v>(II)</v>
          </cell>
        </row>
      </sheetData>
      <sheetData sheetId="1356"/>
      <sheetData sheetId="1357"/>
      <sheetData sheetId="1358"/>
      <sheetData sheetId="1359">
        <row r="65">
          <cell r="A65" t="str">
            <v>(II)</v>
          </cell>
        </row>
      </sheetData>
      <sheetData sheetId="1360">
        <row r="65">
          <cell r="A65" t="str">
            <v>(II)</v>
          </cell>
        </row>
      </sheetData>
      <sheetData sheetId="1361"/>
      <sheetData sheetId="1362"/>
      <sheetData sheetId="1363"/>
      <sheetData sheetId="1364">
        <row r="65">
          <cell r="A65" t="str">
            <v>(II)</v>
          </cell>
        </row>
      </sheetData>
      <sheetData sheetId="1365">
        <row r="65">
          <cell r="A65" t="str">
            <v>(II)</v>
          </cell>
        </row>
      </sheetData>
      <sheetData sheetId="1366">
        <row r="65">
          <cell r="A65" t="str">
            <v>(II)</v>
          </cell>
        </row>
      </sheetData>
      <sheetData sheetId="1367"/>
      <sheetData sheetId="1368" refreshError="1"/>
      <sheetData sheetId="1369"/>
      <sheetData sheetId="1370">
        <row r="65">
          <cell r="A65" t="str">
            <v>(II)</v>
          </cell>
        </row>
      </sheetData>
      <sheetData sheetId="1371"/>
      <sheetData sheetId="1372"/>
      <sheetData sheetId="1373"/>
      <sheetData sheetId="1374"/>
      <sheetData sheetId="1375"/>
      <sheetData sheetId="1376">
        <row r="65">
          <cell r="A65" t="str">
            <v>(II)</v>
          </cell>
        </row>
      </sheetData>
      <sheetData sheetId="1377">
        <row r="65">
          <cell r="A65" t="str">
            <v>(II)</v>
          </cell>
        </row>
      </sheetData>
      <sheetData sheetId="1378"/>
      <sheetData sheetId="1379"/>
      <sheetData sheetId="1380">
        <row r="65">
          <cell r="A65" t="str">
            <v>(II)</v>
          </cell>
        </row>
      </sheetData>
      <sheetData sheetId="1381">
        <row r="65">
          <cell r="A65" t="str">
            <v>(II)</v>
          </cell>
        </row>
      </sheetData>
      <sheetData sheetId="1382">
        <row r="65">
          <cell r="A65" t="str">
            <v>(II)</v>
          </cell>
        </row>
      </sheetData>
      <sheetData sheetId="1383">
        <row r="65">
          <cell r="A65" t="str">
            <v>(II)</v>
          </cell>
        </row>
      </sheetData>
      <sheetData sheetId="1384"/>
      <sheetData sheetId="1385"/>
      <sheetData sheetId="1386"/>
      <sheetData sheetId="1387">
        <row r="65">
          <cell r="A65" t="str">
            <v>(II)</v>
          </cell>
        </row>
      </sheetData>
      <sheetData sheetId="1388">
        <row r="65">
          <cell r="A65" t="str">
            <v>(II)</v>
          </cell>
        </row>
      </sheetData>
      <sheetData sheetId="1389">
        <row r="65">
          <cell r="A65" t="str">
            <v>(II)</v>
          </cell>
        </row>
      </sheetData>
      <sheetData sheetId="1390">
        <row r="65">
          <cell r="A65" t="str">
            <v>(II)</v>
          </cell>
        </row>
      </sheetData>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ow r="65">
          <cell r="A65" t="str">
            <v>(II)</v>
          </cell>
        </row>
      </sheetData>
      <sheetData sheetId="1517">
        <row r="65">
          <cell r="A65" t="str">
            <v>(II)</v>
          </cell>
        </row>
      </sheetData>
      <sheetData sheetId="1518">
        <row r="65">
          <cell r="A65" t="str">
            <v>(II)</v>
          </cell>
        </row>
      </sheetData>
      <sheetData sheetId="1519"/>
      <sheetData sheetId="1520"/>
      <sheetData sheetId="1521">
        <row r="65">
          <cell r="A65" t="str">
            <v>(II)</v>
          </cell>
        </row>
      </sheetData>
      <sheetData sheetId="1522"/>
      <sheetData sheetId="1523"/>
      <sheetData sheetId="1524"/>
      <sheetData sheetId="1525"/>
      <sheetData sheetId="1526"/>
      <sheetData sheetId="1527"/>
      <sheetData sheetId="1528">
        <row r="65">
          <cell r="A65" t="str">
            <v>(II)</v>
          </cell>
        </row>
      </sheetData>
      <sheetData sheetId="1529">
        <row r="65">
          <cell r="A65" t="str">
            <v>(II)</v>
          </cell>
        </row>
      </sheetData>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ow r="65">
          <cell r="A65" t="str">
            <v>(II)</v>
          </cell>
        </row>
      </sheetData>
      <sheetData sheetId="1562">
        <row r="65">
          <cell r="A65" t="str">
            <v>(II)</v>
          </cell>
        </row>
      </sheetData>
      <sheetData sheetId="1563">
        <row r="65">
          <cell r="A65" t="str">
            <v>(II)</v>
          </cell>
        </row>
      </sheetData>
      <sheetData sheetId="1564">
        <row r="65">
          <cell r="A65" t="str">
            <v>(II)</v>
          </cell>
        </row>
      </sheetData>
      <sheetData sheetId="1565">
        <row r="65">
          <cell r="A65" t="str">
            <v>(II)</v>
          </cell>
        </row>
      </sheetData>
      <sheetData sheetId="1566"/>
      <sheetData sheetId="1567">
        <row r="65">
          <cell r="A65" t="str">
            <v>(II)</v>
          </cell>
        </row>
      </sheetData>
      <sheetData sheetId="1568">
        <row r="65">
          <cell r="A65" t="str">
            <v>(II)</v>
          </cell>
        </row>
      </sheetData>
      <sheetData sheetId="1569"/>
      <sheetData sheetId="1570">
        <row r="65">
          <cell r="A65" t="str">
            <v>(II)</v>
          </cell>
        </row>
      </sheetData>
      <sheetData sheetId="1571">
        <row r="65">
          <cell r="A65" t="str">
            <v>(II)</v>
          </cell>
        </row>
      </sheetData>
      <sheetData sheetId="1572"/>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sheetData sheetId="1584"/>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sheetData sheetId="1608"/>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sheetData sheetId="170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Sheet4"/>
      <sheetName val="Sheet5"/>
      <sheetName val="Internet"/>
      <sheetName val="misslink"/>
      <sheetName val="PageTwo"/>
      <sheetName val="Page One"/>
      <sheetName val="main"/>
      <sheetName val="PRICES"/>
      <sheetName val="ll"/>
      <sheetName val="BS"/>
      <sheetName val="COsting"/>
      <sheetName val="ASK RJ template"/>
      <sheetName val="ASKRJ template"/>
      <sheetName val="Income Statement_VDF"/>
      <sheetName val="Summary Page_VDF"/>
      <sheetName val="Invested capital_VDF"/>
      <sheetName val="NOPAT_VDF"/>
      <sheetName val="WACC_VDF"/>
      <sheetName val="DCF_VDF"/>
      <sheetName val="PV of Op Leases_VDF"/>
      <sheetName val="Forecasts_VDF (2)"/>
      <sheetName val="model"/>
      <sheetName val="volumes"/>
      <sheetName val="pl"/>
      <sheetName val="prod"/>
      <sheetName val="Dummy"/>
      <sheetName val="#REF"/>
      <sheetName val="Text"/>
      <sheetName val="Earnings model"/>
      <sheetName val="debt"/>
      <sheetName val="eval"/>
      <sheetName val="Projections"/>
      <sheetName val="Other"/>
      <sheetName val="R&amp;M"/>
      <sheetName val="chems"/>
      <sheetName val="SNAM"/>
      <sheetName val="groupE&amp;P"/>
      <sheetName val="RoW"/>
      <sheetName val="North Sea"/>
      <sheetName val="West Africa"/>
      <sheetName val="Italy"/>
      <sheetName val="North Africa"/>
      <sheetName val="Oilservice"/>
      <sheetName val="assms"/>
      <sheetName val="Accounting"/>
      <sheetName val="Margins"/>
      <sheetName val="India"/>
      <sheetName val="Template"/>
      <sheetName val="P&amp;L(F)"/>
      <sheetName val="Backpage"/>
      <sheetName val="UploaderV4"/>
      <sheetName val="Inqupdate"/>
      <sheetName val="JLR"/>
      <sheetName val="Standalone Fin"/>
      <sheetName val="Stand alone Main"/>
      <sheetName val="Screener5"/>
      <sheetName val="q"/>
      <sheetName val="Interface"/>
      <sheetName val="NIRAJ"/>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Name val="Ops Summary"/>
      <sheetName val="Ops Summary - Trended"/>
      <sheetName val="Gross Adds"/>
      <sheetName val="Deacts"/>
      <sheetName val="Churn"/>
      <sheetName val="Net Adds"/>
      <sheetName val="Total Revenue"/>
      <sheetName val="Net Serv Rev"/>
      <sheetName val="Rev Metrics"/>
      <sheetName val="Rev Metrics Trending"/>
      <sheetName val="NSR per Sub"/>
      <sheetName val="Roaming Rev"/>
      <sheetName val="Roaming MOU"/>
      <sheetName val="Roaming Yield"/>
      <sheetName val="Tot Op Exp"/>
      <sheetName val="COS Expense"/>
      <sheetName val="COS Exp Metrics"/>
      <sheetName val="COS Exp Trending"/>
      <sheetName val="Selling Expense"/>
      <sheetName val="Subscriber Metrics"/>
      <sheetName val="Subscriber Trending"/>
      <sheetName val="Acq Cost Per Add"/>
      <sheetName val="Acq Cost Trending"/>
      <sheetName val="Dist Chan Costs"/>
      <sheetName val="Dist Chan Cost Trend"/>
      <sheetName val="Analog Metrics"/>
      <sheetName val="Analog Trending"/>
      <sheetName val="Digital Metrics"/>
      <sheetName val="Digital Trending"/>
      <sheetName val="Prepaid Metrics"/>
      <sheetName val="Prepaid Trending"/>
      <sheetName val="G&amp;A Expense"/>
      <sheetName val="G&amp;A Expense Metrics"/>
      <sheetName val="G&amp;A Expense Trend"/>
      <sheetName val="A R Metrics"/>
      <sheetName val="Inventory"/>
      <sheetName val="EBITDA"/>
      <sheetName val="Module1"/>
      <sheetName val="Module2"/>
      <sheetName val="BS, PL, Sch 5 to 9"/>
      <sheetName val="FY2002"/>
      <sheetName val="FY2004"/>
      <sheetName val="YTD2005"/>
      <sheetName val="Challan"/>
      <sheetName val="6000"/>
      <sheetName val="Options"/>
      <sheetName val="B&amp;S31-03-04"/>
      <sheetName val="Results PL"/>
      <sheetName val="C_flow 9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Addi Jan - Dec 99"/>
      <sheetName val="YARN"/>
      <sheetName val="RCTL-SCH"/>
      <sheetName val="Instruction"/>
      <sheetName val="DCF"/>
      <sheetName val="NOPAT_VDF"/>
      <sheetName val="Operating Statistics"/>
      <sheetName val="Sensitivitas"/>
      <sheetName val="Template"/>
      <sheetName val="Old"/>
      <sheetName val="Financials"/>
      <sheetName val="분기별손익(백만원)"/>
      <sheetName val="HKMod2"/>
      <sheetName val="proposallinked"/>
      <sheetName val="Introduction"/>
      <sheetName val="Sample Layout"/>
      <sheetName val="pl"/>
      <sheetName val="STORY"/>
      <sheetName val="InQuart BAL"/>
      <sheetName val="Kirloskar"/>
      <sheetName val="Valuation"/>
      <sheetName val="BS-203"/>
      <sheetName val="Internet"/>
      <sheetName val="Operating_Statistics"/>
      <sheetName val="Sample_Layout"/>
      <sheetName val="SOB"/>
      <sheetName val="LEGAL GUJ"/>
      <sheetName val="BudgetVsActualFY2015"/>
      <sheetName val="For Planning"/>
      <sheetName val="Equipment"/>
      <sheetName val="DET0900"/>
      <sheetName val="inve"/>
      <sheetName val="PPS"/>
      <sheetName val="Sch A,B,C"/>
      <sheetName val="CRITERIA1"/>
      <sheetName val="TREND"/>
      <sheetName val="Assumption Sheet"/>
      <sheetName val="PART C"/>
      <sheetName val="Input"/>
      <sheetName val="Summary"/>
      <sheetName val="PGW"/>
      <sheetName val="CAPEX"/>
      <sheetName val="Instruction Sheet"/>
      <sheetName val="bspl"/>
      <sheetName val="Rates"/>
      <sheetName val="CA_and_CL_2002_proj_opn(2001-0)"/>
      <sheetName val="SH04_05NEW"/>
      <sheetName val="crs"/>
      <sheetName val="Ins Erection"/>
      <sheetName val="Solver"/>
    </sheetNames>
    <sheetDataSet>
      <sheetData sheetId="0" refreshError="1">
        <row r="17">
          <cell r="E17">
            <v>0.623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ALTH TAX"/>
      <sheetName val="WDV Workings"/>
    </sheetNames>
    <sheetDataSet>
      <sheetData sheetId="0"/>
      <sheetData sheetId="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TOP SHEET"/>
      <sheetName val="CWIP"/>
      <sheetName val="MACRO DEP"/>
      <sheetName val="ADDN-IMP TO L'HOLD"/>
      <sheetName val="DEP-IMP TO L'HOLD"/>
      <sheetName val="ADDN-COMPUTERS"/>
      <sheetName val="DEP-COMP"/>
      <sheetName val="ADDN-OFF EQPT"/>
      <sheetName val="DEL-OFF EQPT"/>
      <sheetName val="DEP-OFF EQPT"/>
      <sheetName val="ADDN-F &amp; F"/>
      <sheetName val="DEP-F&amp;F"/>
      <sheetName val="ADDN-VEHICLES"/>
      <sheetName val="DEP-VEHICLES"/>
      <sheetName val="TEMPLATE"/>
      <sheetName val="WEALTH TAX"/>
      <sheetName val="IT DEPN"/>
      <sheetName val="XREF"/>
      <sheetName val="Tickmarks"/>
      <sheetName val="IMP TO L'HOLD"/>
      <sheetName val="COMPUTERS"/>
      <sheetName val="OFF EQPT"/>
      <sheetName val="OFF EQPT-DELETIONS"/>
      <sheetName val="F &amp; F"/>
      <sheetName val="VEHICLES"/>
      <sheetName val="Sheet2"/>
      <sheetName val="WDV Workings"/>
      <sheetName val="OCF Change"/>
      <sheetName val="Cash Flow Statement in millions"/>
      <sheetName val="Worksheet in 5610  FIXED ASSETS"/>
      <sheetName val="RPT 11-VOLUME BY BRANDS"/>
      <sheetName val="Commerica"/>
      <sheetName val="Adjustments"/>
      <sheetName val="RPT 51-VOLUME DATA-Industry"/>
      <sheetName val="RPT 50-VOLUME DATA-PCI "/>
      <sheetName val="FMT 13-VOLUME BY MARKET"/>
      <sheetName val="FMT 14 -VOLUME BY BRANDS"/>
      <sheetName val="Open"/>
      <sheetName val="Lead"/>
      <sheetName val="Rollforward"/>
      <sheetName val="TOD"/>
      <sheetName val="Depreciation"/>
      <sheetName val="Addition Listing &amp; Factor"/>
      <sheetName val="CWIP Baroda project (pbc)"/>
      <sheetName val="CWIP testing"/>
      <sheetName val="Consolidated"/>
      <sheetName val="Ref"/>
      <sheetName val="Sch to PL"/>
      <sheetName val="sch"/>
      <sheetName val="BS"/>
      <sheetName val="FA"/>
      <sheetName val="Schedules"/>
      <sheetName val="3. Capital Commmitment-31.3.08"/>
      <sheetName val="1. Notes"/>
      <sheetName val="4. Additions details"/>
      <sheetName val="Addition"/>
      <sheetName val="Lists"/>
      <sheetName val="PVM EXPENSES"/>
      <sheetName val="Assumptions"/>
      <sheetName val="NG Forecasts"/>
      <sheetName val="Breakup Value Working"/>
      <sheetName val="PF"/>
      <sheetName val="Summary"/>
      <sheetName val="Rangenames"/>
      <sheetName val="Service Tax payable"/>
      <sheetName val="TAB 1"/>
      <sheetName val="2.Control Sheet"/>
      <sheetName val="Test"/>
      <sheetName val="Bs. de Uso 2002"/>
      <sheetName val="Fixed asset register"/>
      <sheetName val="slab01"/>
      <sheetName val="detail 1 "/>
      <sheetName val="Cash flow details"/>
      <sheetName val="Cash Flow Statement"/>
      <sheetName val="12"/>
      <sheetName val="Balance Sheet"/>
      <sheetName val="SUBSCHD"/>
      <sheetName val="TRIAL BALANCE"/>
      <sheetName val="FD"/>
      <sheetName val="Instructions"/>
      <sheetName val="BS Sch 1"/>
      <sheetName val="Sub Lead"/>
      <sheetName val="Lead Sheet"/>
      <sheetName val="Sheet1"/>
      <sheetName val="Households"/>
      <sheetName val="Currency"/>
      <sheetName val="Non-Statistical Sampling"/>
      <sheetName val="AR Drop Downs"/>
      <sheetName val="DropDown"/>
      <sheetName val="Top Sheet"/>
      <sheetName val="Deposits"/>
      <sheetName val="SCH5"/>
      <sheetName val="Sch 9-16"/>
      <sheetName val="B S"/>
      <sheetName val="PL"/>
      <sheetName val="SC1-4,6-9"/>
      <sheetName val="DIVBUD99"/>
      <sheetName val="Office Furniture- client"/>
      <sheetName val="Office Equipment-client"/>
      <sheetName val="Mapping"/>
      <sheetName val="FOCUS"/>
      <sheetName val="현금흐름표"/>
      <sheetName val="TDS-Dep"/>
      <sheetName val="Actual 0809 vs Plan 0910"/>
      <sheetName val="CF"/>
      <sheetName val="Balsheet"/>
      <sheetName val="Inventory Count Sheet "/>
      <sheetName val="RM-Summary"/>
      <sheetName val="Determination of Threshold"/>
      <sheetName val="1. Mvmnt Schd."/>
      <sheetName val="PART C"/>
      <sheetName val="Consl LS"/>
      <sheetName val="TDS-Withholding Tax"/>
      <sheetName val="Tax Provision"/>
      <sheetName val="DATA_SHEET"/>
      <sheetName val="Additions"/>
      <sheetName val="WORKINGS"/>
      <sheetName val="Working for Invoice"/>
      <sheetName val="Modality"/>
      <sheetName val="Current tax"/>
      <sheetName val="Deprn IT"/>
      <sheetName val="BS Schedule"/>
      <sheetName val="1524"/>
      <sheetName val="Consolidated BS"/>
      <sheetName val="FA-TOP_SHEET"/>
      <sheetName val="MACRO_DEP"/>
      <sheetName val="ADDN-IMP_TO_L'HOLD"/>
      <sheetName val="DEP-IMP_TO_L'HOLD"/>
      <sheetName val="ADDN-OFF_EQPT"/>
      <sheetName val="DEL-OFF_EQPT"/>
      <sheetName val="DEP-OFF_EQPT"/>
      <sheetName val="ADDN-F_&amp;_F"/>
      <sheetName val="WEALTH_TAX"/>
      <sheetName val="IT_DEPN"/>
      <sheetName val="IMP_TO_L'HOLD"/>
      <sheetName val="OFF_EQPT"/>
      <sheetName val="OFF_EQPT-DELETIONS"/>
      <sheetName val="F_&amp;_F"/>
      <sheetName val="WDV_Workings"/>
      <sheetName val="OCF_Change"/>
      <sheetName val="Cash_Flow_Statement_in_millions"/>
      <sheetName val="Worksheet_in_5610__FIXED_ASSETS"/>
      <sheetName val="RPT_11-VOLUME_BY_BRANDS"/>
      <sheetName val="RPT_51-VOLUME_DATA-Industry"/>
      <sheetName val="RPT_50-VOLUME_DATA-PCI_"/>
      <sheetName val="Sch_to_PL"/>
      <sheetName val="Addition_Listing_&amp;_Factor"/>
      <sheetName val="CWIP_Baroda_project_(pbc)"/>
      <sheetName val="CWIP_testing"/>
      <sheetName val="3__Capital_Commmitment-31_3_08"/>
      <sheetName val="1__Notes"/>
      <sheetName val="4__Additions_details"/>
      <sheetName val="FMT_13-VOLUME_BY_MARKET"/>
      <sheetName val="FMT_14_-VOLUME_BY_BRANDS"/>
      <sheetName val="PVM_EXPENSES"/>
      <sheetName val="NG_Forecasts"/>
      <sheetName val="Inventory_Count_Sheet_"/>
      <sheetName val="Determination_of_Threshold"/>
      <sheetName val="Category"/>
      <sheetName val="Macro4"/>
      <sheetName val="mp_rev"/>
      <sheetName val="Notes to accounts"/>
      <sheetName val="#REF"/>
      <sheetName val="Base Data"/>
      <sheetName val="worksheet"/>
      <sheetName val="Trial BalanceFY 2014-15"/>
      <sheetName val="Compu"/>
      <sheetName val="Balance Sheet2018-19"/>
      <sheetName val="P&amp;L2018-19"/>
      <sheetName val="cash flow"/>
      <sheetName val="Notes1&amp;2"/>
      <sheetName val="Notes3"/>
      <sheetName val="Sch4TO28  2018-19"/>
      <sheetName val="Sch4TO28  2018-19 (2)"/>
      <sheetName val=" Employee benefits"/>
      <sheetName val="Sub-Shc2018-19"/>
      <sheetName val="Sub-Shc2014-15"/>
      <sheetName val="DepIT2018-19"/>
      <sheetName val="Depreciation As Schedule II"/>
      <sheetName val="Dep Co.Act2014-15"/>
      <sheetName val="Dep Co.Act2018-19"/>
      <sheetName val="Def.Tax18-19"/>
      <sheetName val="Prepaid BG Charges 2018-19"/>
      <sheetName val="HME Fluctuation FY 2018-19"/>
      <sheetName val="Technogreen Fluctuation2018-19"/>
      <sheetName val="Fluctuation 2018-19"/>
      <sheetName val="Prepaid Insurance 2018-19"/>
      <sheetName val="Differed Revenue"/>
      <sheetName val="working sheet FY2018-19"/>
      <sheetName val="Main sheet FY 2018-19"/>
      <sheetName val="XL4Poppy"/>
      <sheetName val="Section"/>
      <sheetName val="유통망계획"/>
      <sheetName val="SCH4 to 6"/>
      <sheetName val="Data lists"/>
      <sheetName val="Sept 06"/>
      <sheetName val="TB as on 31st March 2019_ 24th "/>
      <sheetName val="Net Sales (Monthly) Projection"/>
      <sheetName val="Deletions"/>
      <sheetName val="ANNE1"/>
      <sheetName val="ANNE2"/>
      <sheetName val="Table"/>
      <sheetName val="Template4444"/>
      <sheetName val="Input Sheet"/>
      <sheetName val="FT-05-02IsoBOM"/>
      <sheetName val="Summary Sheet"/>
      <sheetName val="Funds Phasing"/>
      <sheetName val="party"/>
      <sheetName val="確認"/>
      <sheetName val="コマツ単独報告書"/>
      <sheetName val="機種別"/>
      <sheetName val="実績入力"/>
      <sheetName val="コマツ損益"/>
      <sheetName val="コマツ集計"/>
      <sheetName val="コマツ集計 (2)"/>
      <sheetName val="商品別"/>
      <sheetName val="達成状況"/>
      <sheetName val="計画差異"/>
      <sheetName val="達成状況P (BP-粗利)"/>
      <sheetName val="達成状況D (BP-粗利)"/>
      <sheetName val="達成状況P (MYO-粗利)"/>
      <sheetName val="達成状況D (MYO-粗利)"/>
      <sheetName val="達成状況 (MYO)"/>
      <sheetName val="計画差異 (MYO)"/>
      <sheetName val="SVM調整"/>
      <sheetName val="コマツ集計 (販直比率)"/>
      <sheetName val="コマツ集計 (SVC率)"/>
      <sheetName val="見込"/>
      <sheetName val="損益試算"/>
      <sheetName val="Schedule-Fixed assets "/>
      <sheetName val="P&amp;L"/>
      <sheetName val="Schedule"/>
      <sheetName val="1201"/>
      <sheetName val="Dont Alter"/>
      <sheetName val="Sueldos a pagar"/>
      <sheetName val="Ganancias"/>
      <sheetName val="PopCache"/>
      <sheetName val="Norman street summary"/>
      <sheetName val="Felix Street Summary"/>
      <sheetName val="Newspap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5">
          <cell r="A5" t="str">
            <v>{b}</v>
          </cell>
        </row>
      </sheetData>
      <sheetData sheetId="19"/>
      <sheetData sheetId="20" refreshError="1"/>
      <sheetData sheetId="21" refreshError="1"/>
      <sheetData sheetId="22" refreshError="1"/>
      <sheetData sheetId="23" refreshError="1"/>
      <sheetData sheetId="24" refreshError="1"/>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Links"/>
      <sheetName val="Co. Tax Workings-2004"/>
      <sheetName val="IT DEP-fINAL"/>
      <sheetName val="80 IB (ANN - 8)"/>
      <sheetName val="80 HHC"/>
      <sheetName val="IT Annex - 115JB"/>
      <sheetName val="234BC"/>
      <sheetName val="IT DEP (3)"/>
      <sheetName val="unitwise P&amp;L"/>
      <sheetName val="sch"/>
      <sheetName val="Tickmarks"/>
      <sheetName val="Issues"/>
      <sheetName val="Service tax"/>
      <sheetName val="WEALTH TAX"/>
      <sheetName val="deletion"/>
      <sheetName val="IT DEP (2)"/>
      <sheetName val="IT ADD "/>
      <sheetName val="IT DEP"/>
      <sheetName val="AS 22 Final"/>
      <sheetName val="Deferred Tax"/>
      <sheetName val="AS 22Workings-Prelim"/>
      <sheetName val="AS 22 summary"/>
      <sheetName val="Tax Dep upto 31.03.04"/>
      <sheetName val="Cos Act"/>
      <sheetName val="Timing Diff STPI"/>
      <sheetName val="Macro Dep ANalysis"/>
      <sheetName val="FA"/>
      <sheetName val="Group abst"/>
      <sheetName val="Abs Pdy1"/>
      <sheetName val="Pondy 1"/>
      <sheetName val="Abs pdy2"/>
      <sheetName val="Issues (2)"/>
      <sheetName val="Pondy 2"/>
      <sheetName val="Abs cud"/>
      <sheetName val="Cudd"/>
      <sheetName val="AS 22 Assumptions"/>
      <sheetName val="XREF"/>
      <sheetName val="Pro P &amp; L-2002-03"/>
      <sheetName val="Co. Tax Workings-2003"/>
      <sheetName val="OCF Change"/>
      <sheetName val="Commerica"/>
      <sheetName val="Adjustments"/>
      <sheetName val="RPT 51-VOLUME DATA-Industry"/>
      <sheetName val="RPT 11-VOLUME BY BRANDS"/>
      <sheetName val="FORM-16"/>
      <sheetName val="Main Bs"/>
      <sheetName val="SALE"/>
      <sheetName val="entitlements"/>
      <sheetName val="TP-Q4'11"/>
      <sheetName val="Accrued Income"/>
      <sheetName val=" HDFC Interest"/>
      <sheetName val="Bas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cenario"/>
      <sheetName val="Int"/>
      <sheetName val="Summary"/>
      <sheetName val="Sources Uses"/>
      <sheetName val="Assumptions"/>
      <sheetName val="Bank"/>
      <sheetName val="Traffic"/>
      <sheetName val="Bank Debt"/>
      <sheetName val="O&amp;M"/>
      <sheetName val="Capex"/>
      <sheetName val="Ops"/>
      <sheetName val="Ctn"/>
      <sheetName val="Accounts"/>
      <sheetName val="Cash Flow"/>
      <sheetName val="Ratios"/>
      <sheetName val="Debt"/>
      <sheetName val="Taxes"/>
      <sheetName val="Book Dep"/>
      <sheetName val="Tax Dep"/>
      <sheetName val="Revenue Sharing"/>
      <sheetName val=" Escalators"/>
      <sheetName val="MACRS"/>
      <sheetName val="Chart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0.bin"/><Relationship Id="rId4" Type="http://schemas.openxmlformats.org/officeDocument/2006/relationships/ctrlProp" Target="../ctrlProps/ctrlProp1.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41ADA-328A-4E96-8B03-FBD572574E22}">
  <sheetPr codeName="Sheet3">
    <outlinePr summaryBelow="0" summaryRight="0"/>
  </sheetPr>
  <dimension ref="A1:L35"/>
  <sheetViews>
    <sheetView showGridLines="0" zoomScale="80" zoomScaleNormal="80" workbookViewId="0">
      <pane ySplit="5" topLeftCell="A6" activePane="bottomLeft" state="frozen"/>
      <selection pane="bottomLeft" activeCell="A6" sqref="A6"/>
    </sheetView>
  </sheetViews>
  <sheetFormatPr defaultColWidth="0" defaultRowHeight="14" outlineLevelRow="1" x14ac:dyDescent="0.3"/>
  <cols>
    <col min="1" max="1" width="1.36328125" style="779" customWidth="1"/>
    <col min="2" max="2" width="4.6328125" style="779" customWidth="1"/>
    <col min="3" max="3" width="0.6328125" style="779" customWidth="1"/>
    <col min="4" max="6" width="18.6328125" style="779" customWidth="1"/>
    <col min="7" max="8" width="65.6328125" style="779" customWidth="1"/>
    <col min="9" max="10" width="20.6328125" style="779" customWidth="1"/>
    <col min="11" max="12" width="2.6328125" style="779" customWidth="1"/>
    <col min="13" max="16384" width="8.90625" style="779" hidden="1"/>
  </cols>
  <sheetData>
    <row r="1" spans="1:12" ht="18" x14ac:dyDescent="0.4">
      <c r="A1" s="778" t="str">
        <f xml:space="preserve"> "Cells usage report for Model: " &amp; $G$3 &amp; " Sheet: " &amp; $E$3 &amp; " Range: " &amp; $J$3</f>
        <v xml:space="preserve">Cells usage report for Model:  Sheet:  Range: </v>
      </c>
    </row>
    <row r="2" spans="1:12" ht="5" customHeight="1" x14ac:dyDescent="0.3"/>
    <row r="3" spans="1:12" x14ac:dyDescent="0.3">
      <c r="D3" s="780" t="s">
        <v>629</v>
      </c>
      <c r="E3" s="781"/>
      <c r="F3" s="780" t="s">
        <v>630</v>
      </c>
      <c r="G3" s="781"/>
      <c r="I3" s="780" t="s">
        <v>631</v>
      </c>
      <c r="J3" s="781"/>
    </row>
    <row r="4" spans="1:12" ht="5" customHeight="1" x14ac:dyDescent="0.3"/>
    <row r="5" spans="1:12" s="738" customFormat="1" ht="13" x14ac:dyDescent="0.35">
      <c r="A5" s="734"/>
      <c r="B5" s="734"/>
      <c r="C5" s="734"/>
      <c r="D5" s="735" t="s">
        <v>632</v>
      </c>
      <c r="E5" s="735" t="s">
        <v>633</v>
      </c>
      <c r="F5" s="736" t="s">
        <v>634</v>
      </c>
      <c r="G5" s="735" t="s">
        <v>635</v>
      </c>
      <c r="H5" s="735" t="s">
        <v>636</v>
      </c>
      <c r="I5" s="735" t="s">
        <v>637</v>
      </c>
      <c r="J5" s="735" t="s">
        <v>638</v>
      </c>
      <c r="K5" s="737"/>
    </row>
    <row r="7" spans="1:12" ht="15.5" x14ac:dyDescent="0.3">
      <c r="A7" s="738"/>
      <c r="B7" s="739" t="str">
        <f xml:space="preserve"> IF(C7 = "", "", COUNTA(C$1:C7) &amp; ".")</f>
        <v>1.</v>
      </c>
      <c r="C7" s="740" t="s">
        <v>639</v>
      </c>
      <c r="D7" s="740"/>
      <c r="E7" s="740"/>
      <c r="F7" s="741"/>
      <c r="G7" s="740"/>
      <c r="H7" s="740"/>
      <c r="I7" s="740"/>
      <c r="J7" s="740"/>
      <c r="K7" s="742"/>
      <c r="L7" s="738"/>
    </row>
    <row r="8" spans="1:12" s="738" customFormat="1" ht="13" outlineLevel="1" x14ac:dyDescent="0.35">
      <c r="A8" s="743"/>
      <c r="B8" s="744"/>
      <c r="C8" s="743"/>
      <c r="D8" s="745"/>
      <c r="E8" s="746"/>
      <c r="F8" s="747"/>
      <c r="G8" s="746"/>
      <c r="H8" s="746"/>
      <c r="I8" s="746"/>
      <c r="J8" s="746"/>
      <c r="K8" s="748"/>
    </row>
    <row r="9" spans="1:12" s="738" customFormat="1" ht="13" outlineLevel="1" x14ac:dyDescent="0.35">
      <c r="A9" s="734"/>
      <c r="B9" s="749"/>
      <c r="C9" s="734"/>
      <c r="D9" s="735" t="s">
        <v>632</v>
      </c>
      <c r="E9" s="735" t="s">
        <v>633</v>
      </c>
      <c r="F9" s="736" t="s">
        <v>634</v>
      </c>
      <c r="G9" s="735" t="s">
        <v>635</v>
      </c>
      <c r="H9" s="735" t="s">
        <v>636</v>
      </c>
      <c r="I9" s="735" t="s">
        <v>637</v>
      </c>
      <c r="J9" s="735" t="s">
        <v>638</v>
      </c>
      <c r="K9" s="750"/>
    </row>
    <row r="10" spans="1:12" s="738" customFormat="1" ht="12.5" outlineLevel="1" x14ac:dyDescent="0.35">
      <c r="A10" s="734"/>
      <c r="B10" s="749"/>
      <c r="C10" s="734"/>
      <c r="D10" s="751"/>
      <c r="E10" s="752"/>
      <c r="F10" s="753"/>
      <c r="G10" s="754"/>
      <c r="H10" s="754"/>
      <c r="I10" s="755"/>
      <c r="J10" s="755" t="s">
        <v>640</v>
      </c>
      <c r="K10" s="748"/>
    </row>
    <row r="11" spans="1:12" s="738" customFormat="1" ht="12.5" outlineLevel="1" x14ac:dyDescent="0.35">
      <c r="A11" s="746"/>
      <c r="B11" s="756"/>
      <c r="C11" s="746"/>
      <c r="D11" s="757"/>
      <c r="E11" s="758"/>
      <c r="F11" s="759"/>
      <c r="G11" s="758"/>
      <c r="H11" s="758"/>
      <c r="I11" s="758"/>
      <c r="J11" s="760"/>
      <c r="K11" s="748"/>
    </row>
    <row r="12" spans="1:12" s="738" customFormat="1" ht="12.5" outlineLevel="1" x14ac:dyDescent="0.35">
      <c r="A12" s="746"/>
      <c r="B12" s="761"/>
      <c r="C12" s="762"/>
      <c r="D12" s="763"/>
      <c r="E12" s="762"/>
      <c r="F12" s="764"/>
      <c r="G12" s="762"/>
      <c r="H12" s="762"/>
      <c r="I12" s="762"/>
      <c r="J12" s="762"/>
      <c r="K12" s="765"/>
    </row>
    <row r="14" spans="1:12" ht="15.5" x14ac:dyDescent="0.3">
      <c r="A14" s="738"/>
      <c r="B14" s="766" t="str">
        <f xml:space="preserve"> IF(C14 = "", "", COUNTA(C$1:C14) &amp; ".")</f>
        <v>2.</v>
      </c>
      <c r="C14" s="767" t="s">
        <v>641</v>
      </c>
      <c r="D14" s="767"/>
      <c r="E14" s="767"/>
      <c r="F14" s="768"/>
      <c r="G14" s="767"/>
      <c r="H14" s="767"/>
      <c r="I14" s="767"/>
      <c r="J14" s="767"/>
      <c r="K14" s="769"/>
      <c r="L14" s="738"/>
    </row>
    <row r="15" spans="1:12" s="738" customFormat="1" ht="13" outlineLevel="1" x14ac:dyDescent="0.35">
      <c r="A15" s="743"/>
      <c r="B15" s="744"/>
      <c r="C15" s="743"/>
      <c r="D15" s="745"/>
      <c r="E15" s="746"/>
      <c r="F15" s="747"/>
      <c r="G15" s="746"/>
      <c r="H15" s="746"/>
      <c r="I15" s="746"/>
      <c r="J15" s="746"/>
      <c r="K15" s="748"/>
    </row>
    <row r="16" spans="1:12" s="738" customFormat="1" ht="13" outlineLevel="1" x14ac:dyDescent="0.35">
      <c r="A16" s="734"/>
      <c r="B16" s="749"/>
      <c r="C16" s="734"/>
      <c r="D16" s="735" t="s">
        <v>632</v>
      </c>
      <c r="E16" s="735" t="s">
        <v>633</v>
      </c>
      <c r="F16" s="736" t="s">
        <v>634</v>
      </c>
      <c r="G16" s="735" t="s">
        <v>635</v>
      </c>
      <c r="H16" s="735" t="s">
        <v>636</v>
      </c>
      <c r="I16" s="735" t="s">
        <v>637</v>
      </c>
      <c r="J16" s="735" t="s">
        <v>638</v>
      </c>
      <c r="K16" s="750"/>
    </row>
    <row r="17" spans="1:12" s="738" customFormat="1" ht="12.5" outlineLevel="1" x14ac:dyDescent="0.35">
      <c r="A17" s="734"/>
      <c r="B17" s="749"/>
      <c r="C17" s="734"/>
      <c r="D17" s="751"/>
      <c r="E17" s="752"/>
      <c r="F17" s="753"/>
      <c r="G17" s="754"/>
      <c r="H17" s="754"/>
      <c r="I17" s="755"/>
      <c r="J17" s="755" t="s">
        <v>640</v>
      </c>
      <c r="K17" s="748"/>
    </row>
    <row r="18" spans="1:12" s="738" customFormat="1" ht="12.5" outlineLevel="1" x14ac:dyDescent="0.35">
      <c r="A18" s="746"/>
      <c r="B18" s="756"/>
      <c r="C18" s="746"/>
      <c r="D18" s="757"/>
      <c r="E18" s="758"/>
      <c r="F18" s="759"/>
      <c r="G18" s="758"/>
      <c r="H18" s="758"/>
      <c r="I18" s="758"/>
      <c r="J18" s="760"/>
      <c r="K18" s="748"/>
    </row>
    <row r="19" spans="1:12" s="738" customFormat="1" ht="12.5" outlineLevel="1" x14ac:dyDescent="0.35">
      <c r="A19" s="746"/>
      <c r="B19" s="761"/>
      <c r="C19" s="762"/>
      <c r="D19" s="763"/>
      <c r="E19" s="762"/>
      <c r="F19" s="764"/>
      <c r="G19" s="762"/>
      <c r="H19" s="762"/>
      <c r="I19" s="762"/>
      <c r="J19" s="762"/>
      <c r="K19" s="765"/>
    </row>
    <row r="21" spans="1:12" ht="15.5" x14ac:dyDescent="0.3">
      <c r="A21" s="738"/>
      <c r="B21" s="770" t="str">
        <f xml:space="preserve"> IF(C21 = "", "", COUNTA(C$1:C21) &amp; ".")</f>
        <v>3.</v>
      </c>
      <c r="C21" s="771" t="s">
        <v>642</v>
      </c>
      <c r="D21" s="771"/>
      <c r="E21" s="771"/>
      <c r="F21" s="772"/>
      <c r="G21" s="771"/>
      <c r="H21" s="771"/>
      <c r="I21" s="771"/>
      <c r="J21" s="771"/>
      <c r="K21" s="773"/>
      <c r="L21" s="738"/>
    </row>
    <row r="22" spans="1:12" s="738" customFormat="1" ht="13" outlineLevel="1" x14ac:dyDescent="0.35">
      <c r="A22" s="743"/>
      <c r="B22" s="744"/>
      <c r="C22" s="743"/>
      <c r="D22" s="745"/>
      <c r="E22" s="746"/>
      <c r="F22" s="747"/>
      <c r="G22" s="746"/>
      <c r="H22" s="746"/>
      <c r="I22" s="746"/>
      <c r="J22" s="746"/>
      <c r="K22" s="748"/>
    </row>
    <row r="23" spans="1:12" s="738" customFormat="1" ht="13" outlineLevel="1" x14ac:dyDescent="0.35">
      <c r="A23" s="734"/>
      <c r="B23" s="749"/>
      <c r="C23" s="734"/>
      <c r="D23" s="735" t="s">
        <v>632</v>
      </c>
      <c r="E23" s="735" t="s">
        <v>633</v>
      </c>
      <c r="F23" s="736" t="s">
        <v>634</v>
      </c>
      <c r="G23" s="735" t="s">
        <v>635</v>
      </c>
      <c r="H23" s="735" t="s">
        <v>636</v>
      </c>
      <c r="I23" s="735" t="s">
        <v>637</v>
      </c>
      <c r="J23" s="735" t="s">
        <v>638</v>
      </c>
      <c r="K23" s="750"/>
    </row>
    <row r="24" spans="1:12" s="738" customFormat="1" ht="12.5" outlineLevel="1" x14ac:dyDescent="0.35">
      <c r="A24" s="734"/>
      <c r="B24" s="749"/>
      <c r="C24" s="734"/>
      <c r="D24" s="751"/>
      <c r="E24" s="752"/>
      <c r="F24" s="753"/>
      <c r="G24" s="754"/>
      <c r="H24" s="754"/>
      <c r="I24" s="755"/>
      <c r="J24" s="755" t="s">
        <v>640</v>
      </c>
      <c r="K24" s="748"/>
    </row>
    <row r="25" spans="1:12" s="738" customFormat="1" ht="12.5" outlineLevel="1" x14ac:dyDescent="0.35">
      <c r="A25" s="746"/>
      <c r="B25" s="756"/>
      <c r="C25" s="746"/>
      <c r="D25" s="757"/>
      <c r="E25" s="758"/>
      <c r="F25" s="759"/>
      <c r="G25" s="758"/>
      <c r="H25" s="758"/>
      <c r="I25" s="758"/>
      <c r="J25" s="760"/>
      <c r="K25" s="748"/>
    </row>
    <row r="26" spans="1:12" s="738" customFormat="1" ht="12.5" outlineLevel="1" x14ac:dyDescent="0.35">
      <c r="A26" s="746"/>
      <c r="B26" s="761"/>
      <c r="C26" s="762"/>
      <c r="D26" s="763"/>
      <c r="E26" s="762"/>
      <c r="F26" s="764"/>
      <c r="G26" s="762"/>
      <c r="H26" s="762"/>
      <c r="I26" s="762"/>
      <c r="J26" s="762"/>
      <c r="K26" s="765"/>
    </row>
    <row r="28" spans="1:12" ht="15.5" x14ac:dyDescent="0.3">
      <c r="A28" s="738"/>
      <c r="B28" s="774" t="str">
        <f xml:space="preserve"> IF(C28 = "", "", COUNTA(C$1:C28) &amp; ".")</f>
        <v>4.</v>
      </c>
      <c r="C28" s="775" t="s">
        <v>643</v>
      </c>
      <c r="D28" s="775"/>
      <c r="E28" s="775"/>
      <c r="F28" s="776"/>
      <c r="G28" s="775"/>
      <c r="H28" s="775"/>
      <c r="I28" s="775"/>
      <c r="J28" s="775"/>
      <c r="K28" s="777"/>
      <c r="L28" s="738"/>
    </row>
    <row r="29" spans="1:12" s="738" customFormat="1" ht="13" outlineLevel="1" x14ac:dyDescent="0.35">
      <c r="A29" s="743"/>
      <c r="B29" s="744"/>
      <c r="C29" s="743"/>
      <c r="D29" s="745"/>
      <c r="E29" s="746"/>
      <c r="F29" s="747"/>
      <c r="G29" s="746"/>
      <c r="H29" s="746"/>
      <c r="I29" s="746"/>
      <c r="J29" s="746"/>
      <c r="K29" s="748"/>
    </row>
    <row r="30" spans="1:12" s="738" customFormat="1" ht="13" outlineLevel="1" x14ac:dyDescent="0.35">
      <c r="A30" s="734"/>
      <c r="B30" s="749"/>
      <c r="C30" s="734"/>
      <c r="D30" s="735" t="s">
        <v>632</v>
      </c>
      <c r="E30" s="735" t="s">
        <v>633</v>
      </c>
      <c r="F30" s="736" t="s">
        <v>634</v>
      </c>
      <c r="G30" s="735" t="s">
        <v>635</v>
      </c>
      <c r="H30" s="735" t="s">
        <v>636</v>
      </c>
      <c r="I30" s="735" t="s">
        <v>637</v>
      </c>
      <c r="J30" s="735" t="s">
        <v>638</v>
      </c>
      <c r="K30" s="750"/>
    </row>
    <row r="31" spans="1:12" s="738" customFormat="1" ht="12.5" outlineLevel="1" x14ac:dyDescent="0.35">
      <c r="A31" s="734"/>
      <c r="B31" s="749"/>
      <c r="C31" s="734"/>
      <c r="D31" s="751"/>
      <c r="E31" s="752"/>
      <c r="F31" s="753"/>
      <c r="G31" s="754"/>
      <c r="H31" s="754"/>
      <c r="I31" s="755"/>
      <c r="J31" s="755" t="s">
        <v>640</v>
      </c>
      <c r="K31" s="748"/>
    </row>
    <row r="32" spans="1:12" s="738" customFormat="1" ht="12.5" outlineLevel="1" x14ac:dyDescent="0.35">
      <c r="A32" s="746"/>
      <c r="B32" s="756"/>
      <c r="C32" s="746"/>
      <c r="D32" s="757"/>
      <c r="E32" s="758"/>
      <c r="F32" s="759"/>
      <c r="G32" s="758"/>
      <c r="H32" s="758"/>
      <c r="I32" s="758"/>
      <c r="J32" s="760"/>
      <c r="K32" s="748"/>
    </row>
    <row r="33" spans="1:11" s="738" customFormat="1" ht="12.5" outlineLevel="1" x14ac:dyDescent="0.35">
      <c r="A33" s="746"/>
      <c r="B33" s="761"/>
      <c r="C33" s="762"/>
      <c r="D33" s="763"/>
      <c r="E33" s="762"/>
      <c r="F33" s="764"/>
      <c r="G33" s="762"/>
      <c r="H33" s="762"/>
      <c r="I33" s="762"/>
      <c r="J33" s="762"/>
      <c r="K33" s="765"/>
    </row>
    <row r="35" spans="1:11" x14ac:dyDescent="0.3">
      <c r="A35" s="782" t="s">
        <v>644</v>
      </c>
    </row>
  </sheetData>
  <autoFilter ref="A5:L35" xr:uid="{A7FF498D-3B66-4D4B-B157-0E3F72390488}"/>
  <conditionalFormatting sqref="A11:C12 J11:K12 K10">
    <cfRule type="cellIs" dxfId="142" priority="23" stopIfTrue="1" operator="equal">
      <formula>"Pending"</formula>
    </cfRule>
    <cfRule type="cellIs" dxfId="141" priority="24" stopIfTrue="1" operator="equal">
      <formula>"Completed"</formula>
    </cfRule>
  </conditionalFormatting>
  <conditionalFormatting sqref="I10">
    <cfRule type="cellIs" dxfId="140" priority="21" stopIfTrue="1" operator="equal">
      <formula>"Pending"</formula>
    </cfRule>
    <cfRule type="cellIs" dxfId="139" priority="22" stopIfTrue="1" operator="equal">
      <formula>"Completed"</formula>
    </cfRule>
  </conditionalFormatting>
  <conditionalFormatting sqref="J10">
    <cfRule type="cellIs" dxfId="138" priority="19" stopIfTrue="1" operator="equal">
      <formula>"Pending"</formula>
    </cfRule>
    <cfRule type="cellIs" dxfId="137" priority="20" stopIfTrue="1" operator="equal">
      <formula>"Completed"</formula>
    </cfRule>
  </conditionalFormatting>
  <conditionalFormatting sqref="A18:C19 J18:K19 K17">
    <cfRule type="cellIs" dxfId="136" priority="17" stopIfTrue="1" operator="equal">
      <formula>"Pending"</formula>
    </cfRule>
    <cfRule type="cellIs" dxfId="135" priority="18" stopIfTrue="1" operator="equal">
      <formula>"Completed"</formula>
    </cfRule>
  </conditionalFormatting>
  <conditionalFormatting sqref="A32:C33 J32:K33 K31">
    <cfRule type="cellIs" dxfId="134" priority="13" stopIfTrue="1" operator="equal">
      <formula>"Pending"</formula>
    </cfRule>
    <cfRule type="cellIs" dxfId="133" priority="14" stopIfTrue="1" operator="equal">
      <formula>"Completed"</formula>
    </cfRule>
  </conditionalFormatting>
  <conditionalFormatting sqref="A25:C26 J25:K26 K24">
    <cfRule type="cellIs" dxfId="132" priority="15" stopIfTrue="1" operator="equal">
      <formula>"Pending"</formula>
    </cfRule>
    <cfRule type="cellIs" dxfId="131" priority="16" stopIfTrue="1" operator="equal">
      <formula>"Completed"</formula>
    </cfRule>
  </conditionalFormatting>
  <conditionalFormatting sqref="I17">
    <cfRule type="cellIs" dxfId="130" priority="11" stopIfTrue="1" operator="equal">
      <formula>"Pending"</formula>
    </cfRule>
    <cfRule type="cellIs" dxfId="129" priority="12" stopIfTrue="1" operator="equal">
      <formula>"Completed"</formula>
    </cfRule>
  </conditionalFormatting>
  <conditionalFormatting sqref="J17">
    <cfRule type="cellIs" dxfId="128" priority="9" stopIfTrue="1" operator="equal">
      <formula>"Pending"</formula>
    </cfRule>
    <cfRule type="cellIs" dxfId="127" priority="10" stopIfTrue="1" operator="equal">
      <formula>"Completed"</formula>
    </cfRule>
  </conditionalFormatting>
  <conditionalFormatting sqref="I24">
    <cfRule type="cellIs" dxfId="126" priority="7" stopIfTrue="1" operator="equal">
      <formula>"Pending"</formula>
    </cfRule>
    <cfRule type="cellIs" dxfId="125" priority="8" stopIfTrue="1" operator="equal">
      <formula>"Completed"</formula>
    </cfRule>
  </conditionalFormatting>
  <conditionalFormatting sqref="J24">
    <cfRule type="cellIs" dxfId="124" priority="5" stopIfTrue="1" operator="equal">
      <formula>"Pending"</formula>
    </cfRule>
    <cfRule type="cellIs" dxfId="123" priority="6" stopIfTrue="1" operator="equal">
      <formula>"Completed"</formula>
    </cfRule>
  </conditionalFormatting>
  <conditionalFormatting sqref="I31">
    <cfRule type="cellIs" dxfId="122" priority="3" stopIfTrue="1" operator="equal">
      <formula>"Pending"</formula>
    </cfRule>
    <cfRule type="cellIs" dxfId="121" priority="4" stopIfTrue="1" operator="equal">
      <formula>"Completed"</formula>
    </cfRule>
  </conditionalFormatting>
  <conditionalFormatting sqref="J31">
    <cfRule type="cellIs" dxfId="120" priority="1" stopIfTrue="1" operator="equal">
      <formula>"Pending"</formula>
    </cfRule>
    <cfRule type="cellIs" dxfId="119" priority="2" stopIfTrue="1" operator="equal">
      <formula>"Completed"</formula>
    </cfRule>
  </conditionalFormatting>
  <dataValidations count="2">
    <dataValidation type="list" allowBlank="1" showInputMessage="1" showErrorMessage="1" sqref="J10 J17 J24 J31" xr:uid="{F39B8D37-7AFA-471C-AEE4-7070822B180E}">
      <formula1>"Pending, Completed"</formula1>
    </dataValidation>
    <dataValidation type="list" allowBlank="1" showInputMessage="1" showErrorMessage="1" sqref="I10 I17 I24 I31" xr:uid="{6426B353-488B-408E-9530-8A64FF66F1C2}">
      <formula1>"Low, Medium, High"</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C7EFF-57A0-4C09-9120-1BB67B43D48F}">
  <sheetPr codeName="Sheet4">
    <outlinePr summaryBelow="0" summaryRight="0"/>
  </sheetPr>
  <dimension ref="A1:L35"/>
  <sheetViews>
    <sheetView showGridLines="0" zoomScale="80" zoomScaleNormal="80" workbookViewId="0">
      <pane ySplit="5" topLeftCell="A6" activePane="bottomLeft" state="frozen"/>
      <selection pane="bottomLeft" activeCell="A6" sqref="A6"/>
    </sheetView>
  </sheetViews>
  <sheetFormatPr defaultColWidth="0" defaultRowHeight="14" outlineLevelRow="1" x14ac:dyDescent="0.3"/>
  <cols>
    <col min="1" max="1" width="1.36328125" style="779" customWidth="1"/>
    <col min="2" max="2" width="4.6328125" style="779" customWidth="1"/>
    <col min="3" max="3" width="0.6328125" style="779" customWidth="1"/>
    <col min="4" max="6" width="18.6328125" style="779" customWidth="1"/>
    <col min="7" max="8" width="65.6328125" style="779" customWidth="1"/>
    <col min="9" max="10" width="20.6328125" style="779" customWidth="1"/>
    <col min="11" max="12" width="2.6328125" style="779" customWidth="1"/>
    <col min="13" max="16384" width="8.90625" style="779" hidden="1"/>
  </cols>
  <sheetData>
    <row r="1" spans="1:12" ht="18" x14ac:dyDescent="0.4">
      <c r="A1" s="778" t="str">
        <f xml:space="preserve"> "Cells usage report for Model: " &amp; $G$3 &amp; " Sheet: " &amp; $E$3 &amp; " Range: " &amp; $J$3</f>
        <v xml:space="preserve">Cells usage report for Model:  Sheet:  Range: </v>
      </c>
    </row>
    <row r="2" spans="1:12" ht="5" customHeight="1" x14ac:dyDescent="0.3"/>
    <row r="3" spans="1:12" x14ac:dyDescent="0.3">
      <c r="D3" s="780" t="s">
        <v>629</v>
      </c>
      <c r="E3" s="781"/>
      <c r="F3" s="780" t="s">
        <v>630</v>
      </c>
      <c r="G3" s="781"/>
      <c r="I3" s="780" t="s">
        <v>631</v>
      </c>
      <c r="J3" s="781"/>
    </row>
    <row r="4" spans="1:12" ht="5" customHeight="1" x14ac:dyDescent="0.3"/>
    <row r="5" spans="1:12" s="738" customFormat="1" ht="13" x14ac:dyDescent="0.35">
      <c r="A5" s="734"/>
      <c r="B5" s="734"/>
      <c r="C5" s="734"/>
      <c r="D5" s="735" t="s">
        <v>632</v>
      </c>
      <c r="E5" s="735" t="s">
        <v>633</v>
      </c>
      <c r="F5" s="736" t="s">
        <v>634</v>
      </c>
      <c r="G5" s="735" t="s">
        <v>635</v>
      </c>
      <c r="H5" s="735" t="s">
        <v>636</v>
      </c>
      <c r="I5" s="735" t="s">
        <v>637</v>
      </c>
      <c r="J5" s="735" t="s">
        <v>638</v>
      </c>
      <c r="K5" s="737"/>
    </row>
    <row r="7" spans="1:12" ht="15.5" x14ac:dyDescent="0.3">
      <c r="A7" s="738"/>
      <c r="B7" s="739" t="str">
        <f xml:space="preserve"> IF(C7 = "", "", COUNTA(C$1:C7) &amp; ".")</f>
        <v>1.</v>
      </c>
      <c r="C7" s="740" t="s">
        <v>639</v>
      </c>
      <c r="D7" s="740"/>
      <c r="E7" s="740"/>
      <c r="F7" s="741"/>
      <c r="G7" s="740"/>
      <c r="H7" s="740"/>
      <c r="I7" s="740"/>
      <c r="J7" s="740"/>
      <c r="K7" s="742"/>
      <c r="L7" s="738"/>
    </row>
    <row r="8" spans="1:12" s="738" customFormat="1" ht="13" outlineLevel="1" x14ac:dyDescent="0.35">
      <c r="A8" s="743"/>
      <c r="B8" s="744"/>
      <c r="C8" s="743"/>
      <c r="D8" s="745"/>
      <c r="E8" s="746"/>
      <c r="F8" s="747"/>
      <c r="G8" s="746"/>
      <c r="H8" s="746"/>
      <c r="I8" s="746"/>
      <c r="J8" s="746"/>
      <c r="K8" s="748"/>
    </row>
    <row r="9" spans="1:12" s="738" customFormat="1" ht="13" outlineLevel="1" x14ac:dyDescent="0.35">
      <c r="A9" s="734"/>
      <c r="B9" s="749"/>
      <c r="C9" s="734"/>
      <c r="D9" s="735" t="s">
        <v>632</v>
      </c>
      <c r="E9" s="735" t="s">
        <v>633</v>
      </c>
      <c r="F9" s="736" t="s">
        <v>634</v>
      </c>
      <c r="G9" s="735" t="s">
        <v>635</v>
      </c>
      <c r="H9" s="735" t="s">
        <v>636</v>
      </c>
      <c r="I9" s="735" t="s">
        <v>637</v>
      </c>
      <c r="J9" s="735" t="s">
        <v>638</v>
      </c>
      <c r="K9" s="750"/>
    </row>
    <row r="10" spans="1:12" s="738" customFormat="1" ht="12.5" outlineLevel="1" x14ac:dyDescent="0.35">
      <c r="A10" s="734"/>
      <c r="B10" s="749"/>
      <c r="C10" s="734"/>
      <c r="D10" s="751"/>
      <c r="E10" s="752"/>
      <c r="F10" s="753"/>
      <c r="G10" s="754"/>
      <c r="H10" s="754"/>
      <c r="I10" s="755"/>
      <c r="J10" s="755" t="s">
        <v>640</v>
      </c>
      <c r="K10" s="748"/>
    </row>
    <row r="11" spans="1:12" s="738" customFormat="1" ht="12.5" outlineLevel="1" x14ac:dyDescent="0.35">
      <c r="A11" s="746"/>
      <c r="B11" s="756"/>
      <c r="C11" s="746"/>
      <c r="D11" s="757"/>
      <c r="E11" s="758"/>
      <c r="F11" s="759"/>
      <c r="G11" s="758"/>
      <c r="H11" s="758"/>
      <c r="I11" s="758"/>
      <c r="J11" s="760"/>
      <c r="K11" s="748"/>
    </row>
    <row r="12" spans="1:12" s="738" customFormat="1" ht="12.5" outlineLevel="1" x14ac:dyDescent="0.35">
      <c r="A12" s="746"/>
      <c r="B12" s="761"/>
      <c r="C12" s="762"/>
      <c r="D12" s="763"/>
      <c r="E12" s="762"/>
      <c r="F12" s="764"/>
      <c r="G12" s="762"/>
      <c r="H12" s="762"/>
      <c r="I12" s="762"/>
      <c r="J12" s="762"/>
      <c r="K12" s="765"/>
    </row>
    <row r="14" spans="1:12" ht="15.5" x14ac:dyDescent="0.3">
      <c r="A14" s="738"/>
      <c r="B14" s="766" t="str">
        <f xml:space="preserve"> IF(C14 = "", "", COUNTA(C$1:C14) &amp; ".")</f>
        <v>2.</v>
      </c>
      <c r="C14" s="767" t="s">
        <v>641</v>
      </c>
      <c r="D14" s="767"/>
      <c r="E14" s="767"/>
      <c r="F14" s="768"/>
      <c r="G14" s="767"/>
      <c r="H14" s="767"/>
      <c r="I14" s="767"/>
      <c r="J14" s="767"/>
      <c r="K14" s="769"/>
      <c r="L14" s="738"/>
    </row>
    <row r="15" spans="1:12" s="738" customFormat="1" ht="13" outlineLevel="1" x14ac:dyDescent="0.35">
      <c r="A15" s="743"/>
      <c r="B15" s="744"/>
      <c r="C15" s="743"/>
      <c r="D15" s="745"/>
      <c r="E15" s="746"/>
      <c r="F15" s="747"/>
      <c r="G15" s="746"/>
      <c r="H15" s="746"/>
      <c r="I15" s="746"/>
      <c r="J15" s="746"/>
      <c r="K15" s="748"/>
    </row>
    <row r="16" spans="1:12" s="738" customFormat="1" ht="13" outlineLevel="1" x14ac:dyDescent="0.35">
      <c r="A16" s="734"/>
      <c r="B16" s="749"/>
      <c r="C16" s="734"/>
      <c r="D16" s="735" t="s">
        <v>632</v>
      </c>
      <c r="E16" s="735" t="s">
        <v>633</v>
      </c>
      <c r="F16" s="736" t="s">
        <v>634</v>
      </c>
      <c r="G16" s="735" t="s">
        <v>635</v>
      </c>
      <c r="H16" s="735" t="s">
        <v>636</v>
      </c>
      <c r="I16" s="735" t="s">
        <v>637</v>
      </c>
      <c r="J16" s="735" t="s">
        <v>638</v>
      </c>
      <c r="K16" s="750"/>
    </row>
    <row r="17" spans="1:12" s="738" customFormat="1" ht="12.5" outlineLevel="1" x14ac:dyDescent="0.35">
      <c r="A17" s="734"/>
      <c r="B17" s="749"/>
      <c r="C17" s="734"/>
      <c r="D17" s="751"/>
      <c r="E17" s="752"/>
      <c r="F17" s="753"/>
      <c r="G17" s="754"/>
      <c r="H17" s="754"/>
      <c r="I17" s="755"/>
      <c r="J17" s="755" t="s">
        <v>640</v>
      </c>
      <c r="K17" s="748"/>
    </row>
    <row r="18" spans="1:12" s="738" customFormat="1" ht="12.5" outlineLevel="1" x14ac:dyDescent="0.35">
      <c r="A18" s="746"/>
      <c r="B18" s="756"/>
      <c r="C18" s="746"/>
      <c r="D18" s="757"/>
      <c r="E18" s="758"/>
      <c r="F18" s="759"/>
      <c r="G18" s="758"/>
      <c r="H18" s="758"/>
      <c r="I18" s="758"/>
      <c r="J18" s="760"/>
      <c r="K18" s="748"/>
    </row>
    <row r="19" spans="1:12" s="738" customFormat="1" ht="12.5" outlineLevel="1" x14ac:dyDescent="0.35">
      <c r="A19" s="746"/>
      <c r="B19" s="761"/>
      <c r="C19" s="762"/>
      <c r="D19" s="763"/>
      <c r="E19" s="762"/>
      <c r="F19" s="764"/>
      <c r="G19" s="762"/>
      <c r="H19" s="762"/>
      <c r="I19" s="762"/>
      <c r="J19" s="762"/>
      <c r="K19" s="765"/>
    </row>
    <row r="21" spans="1:12" ht="15.5" x14ac:dyDescent="0.3">
      <c r="A21" s="738"/>
      <c r="B21" s="770" t="str">
        <f xml:space="preserve"> IF(C21 = "", "", COUNTA(C$1:C21) &amp; ".")</f>
        <v>3.</v>
      </c>
      <c r="C21" s="771" t="s">
        <v>642</v>
      </c>
      <c r="D21" s="771"/>
      <c r="E21" s="771"/>
      <c r="F21" s="772"/>
      <c r="G21" s="771"/>
      <c r="H21" s="771"/>
      <c r="I21" s="771"/>
      <c r="J21" s="771"/>
      <c r="K21" s="773"/>
      <c r="L21" s="738"/>
    </row>
    <row r="22" spans="1:12" s="738" customFormat="1" ht="13" outlineLevel="1" x14ac:dyDescent="0.35">
      <c r="A22" s="743"/>
      <c r="B22" s="744"/>
      <c r="C22" s="743"/>
      <c r="D22" s="745"/>
      <c r="E22" s="746"/>
      <c r="F22" s="747"/>
      <c r="G22" s="746"/>
      <c r="H22" s="746"/>
      <c r="I22" s="746"/>
      <c r="J22" s="746"/>
      <c r="K22" s="748"/>
    </row>
    <row r="23" spans="1:12" s="738" customFormat="1" ht="13" outlineLevel="1" x14ac:dyDescent="0.35">
      <c r="A23" s="734"/>
      <c r="B23" s="749"/>
      <c r="C23" s="734"/>
      <c r="D23" s="735" t="s">
        <v>632</v>
      </c>
      <c r="E23" s="735" t="s">
        <v>633</v>
      </c>
      <c r="F23" s="736" t="s">
        <v>634</v>
      </c>
      <c r="G23" s="735" t="s">
        <v>635</v>
      </c>
      <c r="H23" s="735" t="s">
        <v>636</v>
      </c>
      <c r="I23" s="735" t="s">
        <v>637</v>
      </c>
      <c r="J23" s="735" t="s">
        <v>638</v>
      </c>
      <c r="K23" s="750"/>
    </row>
    <row r="24" spans="1:12" s="738" customFormat="1" ht="12.5" outlineLevel="1" x14ac:dyDescent="0.35">
      <c r="A24" s="734"/>
      <c r="B24" s="749"/>
      <c r="C24" s="734"/>
      <c r="D24" s="751"/>
      <c r="E24" s="752"/>
      <c r="F24" s="753"/>
      <c r="G24" s="754"/>
      <c r="H24" s="754"/>
      <c r="I24" s="755"/>
      <c r="J24" s="755" t="s">
        <v>640</v>
      </c>
      <c r="K24" s="748"/>
    </row>
    <row r="25" spans="1:12" s="738" customFormat="1" ht="12.5" outlineLevel="1" x14ac:dyDescent="0.35">
      <c r="A25" s="746"/>
      <c r="B25" s="756"/>
      <c r="C25" s="746"/>
      <c r="D25" s="757"/>
      <c r="E25" s="758"/>
      <c r="F25" s="759"/>
      <c r="G25" s="758"/>
      <c r="H25" s="758"/>
      <c r="I25" s="758"/>
      <c r="J25" s="760"/>
      <c r="K25" s="748"/>
    </row>
    <row r="26" spans="1:12" s="738" customFormat="1" ht="12.5" outlineLevel="1" x14ac:dyDescent="0.35">
      <c r="A26" s="746"/>
      <c r="B26" s="761"/>
      <c r="C26" s="762"/>
      <c r="D26" s="763"/>
      <c r="E26" s="762"/>
      <c r="F26" s="764"/>
      <c r="G26" s="762"/>
      <c r="H26" s="762"/>
      <c r="I26" s="762"/>
      <c r="J26" s="762"/>
      <c r="K26" s="765"/>
    </row>
    <row r="28" spans="1:12" ht="15.5" x14ac:dyDescent="0.3">
      <c r="A28" s="738"/>
      <c r="B28" s="774" t="str">
        <f xml:space="preserve"> IF(C28 = "", "", COUNTA(C$1:C28) &amp; ".")</f>
        <v>4.</v>
      </c>
      <c r="C28" s="775" t="s">
        <v>643</v>
      </c>
      <c r="D28" s="775"/>
      <c r="E28" s="775"/>
      <c r="F28" s="776"/>
      <c r="G28" s="775"/>
      <c r="H28" s="775"/>
      <c r="I28" s="775"/>
      <c r="J28" s="775"/>
      <c r="K28" s="777"/>
      <c r="L28" s="738"/>
    </row>
    <row r="29" spans="1:12" s="738" customFormat="1" ht="13" outlineLevel="1" x14ac:dyDescent="0.35">
      <c r="A29" s="743"/>
      <c r="B29" s="744"/>
      <c r="C29" s="743"/>
      <c r="D29" s="745"/>
      <c r="E29" s="746"/>
      <c r="F29" s="747"/>
      <c r="G29" s="746"/>
      <c r="H29" s="746"/>
      <c r="I29" s="746"/>
      <c r="J29" s="746"/>
      <c r="K29" s="748"/>
    </row>
    <row r="30" spans="1:12" s="738" customFormat="1" ht="13" outlineLevel="1" x14ac:dyDescent="0.35">
      <c r="A30" s="734"/>
      <c r="B30" s="749"/>
      <c r="C30" s="734"/>
      <c r="D30" s="735" t="s">
        <v>632</v>
      </c>
      <c r="E30" s="735" t="s">
        <v>633</v>
      </c>
      <c r="F30" s="736" t="s">
        <v>634</v>
      </c>
      <c r="G30" s="735" t="s">
        <v>635</v>
      </c>
      <c r="H30" s="735" t="s">
        <v>636</v>
      </c>
      <c r="I30" s="735" t="s">
        <v>637</v>
      </c>
      <c r="J30" s="735" t="s">
        <v>638</v>
      </c>
      <c r="K30" s="750"/>
    </row>
    <row r="31" spans="1:12" s="738" customFormat="1" ht="12.5" outlineLevel="1" x14ac:dyDescent="0.35">
      <c r="A31" s="734"/>
      <c r="B31" s="749"/>
      <c r="C31" s="734"/>
      <c r="D31" s="751"/>
      <c r="E31" s="752"/>
      <c r="F31" s="753"/>
      <c r="G31" s="754"/>
      <c r="H31" s="754"/>
      <c r="I31" s="755"/>
      <c r="J31" s="755" t="s">
        <v>640</v>
      </c>
      <c r="K31" s="748"/>
    </row>
    <row r="32" spans="1:12" s="738" customFormat="1" ht="12.5" outlineLevel="1" x14ac:dyDescent="0.35">
      <c r="A32" s="746"/>
      <c r="B32" s="756"/>
      <c r="C32" s="746"/>
      <c r="D32" s="757"/>
      <c r="E32" s="758"/>
      <c r="F32" s="759"/>
      <c r="G32" s="758"/>
      <c r="H32" s="758"/>
      <c r="I32" s="758"/>
      <c r="J32" s="760"/>
      <c r="K32" s="748"/>
    </row>
    <row r="33" spans="1:11" s="738" customFormat="1" ht="12.5" outlineLevel="1" x14ac:dyDescent="0.35">
      <c r="A33" s="746"/>
      <c r="B33" s="761"/>
      <c r="C33" s="762"/>
      <c r="D33" s="763"/>
      <c r="E33" s="762"/>
      <c r="F33" s="764"/>
      <c r="G33" s="762"/>
      <c r="H33" s="762"/>
      <c r="I33" s="762"/>
      <c r="J33" s="762"/>
      <c r="K33" s="765"/>
    </row>
    <row r="35" spans="1:11" x14ac:dyDescent="0.3">
      <c r="A35" s="782" t="s">
        <v>644</v>
      </c>
    </row>
  </sheetData>
  <autoFilter ref="A5:L35" xr:uid="{A7FF498D-3B66-4D4B-B157-0E3F72390488}"/>
  <conditionalFormatting sqref="A11:C12 J11:K12 K10">
    <cfRule type="cellIs" dxfId="118" priority="23" stopIfTrue="1" operator="equal">
      <formula>"Pending"</formula>
    </cfRule>
    <cfRule type="cellIs" dxfId="117" priority="24" stopIfTrue="1" operator="equal">
      <formula>"Completed"</formula>
    </cfRule>
  </conditionalFormatting>
  <conditionalFormatting sqref="I10">
    <cfRule type="cellIs" dxfId="116" priority="21" stopIfTrue="1" operator="equal">
      <formula>"Pending"</formula>
    </cfRule>
    <cfRule type="cellIs" dxfId="115" priority="22" stopIfTrue="1" operator="equal">
      <formula>"Completed"</formula>
    </cfRule>
  </conditionalFormatting>
  <conditionalFormatting sqref="J10">
    <cfRule type="cellIs" dxfId="114" priority="19" stopIfTrue="1" operator="equal">
      <formula>"Pending"</formula>
    </cfRule>
    <cfRule type="cellIs" dxfId="113" priority="20" stopIfTrue="1" operator="equal">
      <formula>"Completed"</formula>
    </cfRule>
  </conditionalFormatting>
  <conditionalFormatting sqref="A18:C19 J18:K19 K17">
    <cfRule type="cellIs" dxfId="112" priority="17" stopIfTrue="1" operator="equal">
      <formula>"Pending"</formula>
    </cfRule>
    <cfRule type="cellIs" dxfId="111" priority="18" stopIfTrue="1" operator="equal">
      <formula>"Completed"</formula>
    </cfRule>
  </conditionalFormatting>
  <conditionalFormatting sqref="A32:C33 J32:K33 K31">
    <cfRule type="cellIs" dxfId="110" priority="13" stopIfTrue="1" operator="equal">
      <formula>"Pending"</formula>
    </cfRule>
    <cfRule type="cellIs" dxfId="109" priority="14" stopIfTrue="1" operator="equal">
      <formula>"Completed"</formula>
    </cfRule>
  </conditionalFormatting>
  <conditionalFormatting sqref="A25:C26 J25:K26 K24">
    <cfRule type="cellIs" dxfId="108" priority="15" stopIfTrue="1" operator="equal">
      <formula>"Pending"</formula>
    </cfRule>
    <cfRule type="cellIs" dxfId="107" priority="16" stopIfTrue="1" operator="equal">
      <formula>"Completed"</formula>
    </cfRule>
  </conditionalFormatting>
  <conditionalFormatting sqref="I17">
    <cfRule type="cellIs" dxfId="106" priority="11" stopIfTrue="1" operator="equal">
      <formula>"Pending"</formula>
    </cfRule>
    <cfRule type="cellIs" dxfId="105" priority="12" stopIfTrue="1" operator="equal">
      <formula>"Completed"</formula>
    </cfRule>
  </conditionalFormatting>
  <conditionalFormatting sqref="J17">
    <cfRule type="cellIs" dxfId="104" priority="9" stopIfTrue="1" operator="equal">
      <formula>"Pending"</formula>
    </cfRule>
    <cfRule type="cellIs" dxfId="103" priority="10" stopIfTrue="1" operator="equal">
      <formula>"Completed"</formula>
    </cfRule>
  </conditionalFormatting>
  <conditionalFormatting sqref="I24">
    <cfRule type="cellIs" dxfId="102" priority="7" stopIfTrue="1" operator="equal">
      <formula>"Pending"</formula>
    </cfRule>
    <cfRule type="cellIs" dxfId="101" priority="8" stopIfTrue="1" operator="equal">
      <formula>"Completed"</formula>
    </cfRule>
  </conditionalFormatting>
  <conditionalFormatting sqref="J24">
    <cfRule type="cellIs" dxfId="100" priority="5" stopIfTrue="1" operator="equal">
      <formula>"Pending"</formula>
    </cfRule>
    <cfRule type="cellIs" dxfId="99" priority="6" stopIfTrue="1" operator="equal">
      <formula>"Completed"</formula>
    </cfRule>
  </conditionalFormatting>
  <conditionalFormatting sqref="I31">
    <cfRule type="cellIs" dxfId="98" priority="3" stopIfTrue="1" operator="equal">
      <formula>"Pending"</formula>
    </cfRule>
    <cfRule type="cellIs" dxfId="97" priority="4" stopIfTrue="1" operator="equal">
      <formula>"Completed"</formula>
    </cfRule>
  </conditionalFormatting>
  <conditionalFormatting sqref="J31">
    <cfRule type="cellIs" dxfId="96" priority="1" stopIfTrue="1" operator="equal">
      <formula>"Pending"</formula>
    </cfRule>
    <cfRule type="cellIs" dxfId="95" priority="2" stopIfTrue="1" operator="equal">
      <formula>"Completed"</formula>
    </cfRule>
  </conditionalFormatting>
  <dataValidations count="2">
    <dataValidation type="list" allowBlank="1" showInputMessage="1" showErrorMessage="1" sqref="J10 J17 J24 J31" xr:uid="{A0CC402B-717B-4897-BD38-DB6CFDAA7C68}">
      <formula1>"Pending, Completed"</formula1>
    </dataValidation>
    <dataValidation type="list" allowBlank="1" showInputMessage="1" showErrorMessage="1" sqref="I10 I17 I24 I31" xr:uid="{CE8E7CBD-00B3-4C58-91BC-A1F760732B85}">
      <formula1>"Low, Medium, High"</formula1>
    </dataValidation>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20291-DC02-4EF3-828D-75BB2CCCE7EA}">
  <sheetPr codeName="Sheet5">
    <outlinePr summaryBelow="0" summaryRight="0"/>
  </sheetPr>
  <dimension ref="A1:L35"/>
  <sheetViews>
    <sheetView showGridLines="0" zoomScale="80" zoomScaleNormal="80" workbookViewId="0">
      <pane ySplit="5" topLeftCell="A6" activePane="bottomLeft" state="frozen"/>
      <selection pane="bottomLeft" activeCell="A6" sqref="A6"/>
    </sheetView>
  </sheetViews>
  <sheetFormatPr defaultColWidth="0" defaultRowHeight="14" outlineLevelRow="1" x14ac:dyDescent="0.3"/>
  <cols>
    <col min="1" max="1" width="1.36328125" style="779" customWidth="1"/>
    <col min="2" max="2" width="4.6328125" style="779" customWidth="1"/>
    <col min="3" max="3" width="0.6328125" style="779" customWidth="1"/>
    <col min="4" max="6" width="18.6328125" style="779" customWidth="1"/>
    <col min="7" max="8" width="65.6328125" style="779" customWidth="1"/>
    <col min="9" max="10" width="20.6328125" style="779" customWidth="1"/>
    <col min="11" max="12" width="2.6328125" style="779" customWidth="1"/>
    <col min="13" max="16384" width="8.90625" style="779" hidden="1"/>
  </cols>
  <sheetData>
    <row r="1" spans="1:12" ht="18" x14ac:dyDescent="0.4">
      <c r="A1" s="778" t="str">
        <f xml:space="preserve"> "Cells usage report for Model: " &amp; $G$3 &amp; " Sheet: " &amp; $E$3 &amp; " Range: " &amp; $J$3</f>
        <v xml:space="preserve">Cells usage report for Model:  Sheet:  Range: </v>
      </c>
    </row>
    <row r="2" spans="1:12" ht="5" customHeight="1" x14ac:dyDescent="0.3"/>
    <row r="3" spans="1:12" x14ac:dyDescent="0.3">
      <c r="D3" s="780" t="s">
        <v>629</v>
      </c>
      <c r="E3" s="781"/>
      <c r="F3" s="780" t="s">
        <v>630</v>
      </c>
      <c r="G3" s="781"/>
      <c r="I3" s="780" t="s">
        <v>631</v>
      </c>
      <c r="J3" s="781"/>
    </row>
    <row r="4" spans="1:12" ht="5" customHeight="1" x14ac:dyDescent="0.3"/>
    <row r="5" spans="1:12" s="738" customFormat="1" ht="13" x14ac:dyDescent="0.35">
      <c r="A5" s="734"/>
      <c r="B5" s="734"/>
      <c r="C5" s="734"/>
      <c r="D5" s="735" t="s">
        <v>632</v>
      </c>
      <c r="E5" s="735" t="s">
        <v>633</v>
      </c>
      <c r="F5" s="736" t="s">
        <v>634</v>
      </c>
      <c r="G5" s="735" t="s">
        <v>635</v>
      </c>
      <c r="H5" s="735" t="s">
        <v>636</v>
      </c>
      <c r="I5" s="735" t="s">
        <v>637</v>
      </c>
      <c r="J5" s="735" t="s">
        <v>638</v>
      </c>
      <c r="K5" s="737"/>
    </row>
    <row r="7" spans="1:12" ht="15.5" x14ac:dyDescent="0.3">
      <c r="A7" s="738"/>
      <c r="B7" s="739" t="str">
        <f xml:space="preserve"> IF(C7 = "", "", COUNTA(C$1:C7) &amp; ".")</f>
        <v>1.</v>
      </c>
      <c r="C7" s="740" t="s">
        <v>639</v>
      </c>
      <c r="D7" s="740"/>
      <c r="E7" s="740"/>
      <c r="F7" s="741"/>
      <c r="G7" s="740"/>
      <c r="H7" s="740"/>
      <c r="I7" s="740"/>
      <c r="J7" s="740"/>
      <c r="K7" s="742"/>
      <c r="L7" s="738"/>
    </row>
    <row r="8" spans="1:12" s="738" customFormat="1" ht="13" outlineLevel="1" x14ac:dyDescent="0.35">
      <c r="A8" s="743"/>
      <c r="B8" s="744"/>
      <c r="C8" s="743"/>
      <c r="D8" s="745"/>
      <c r="E8" s="746"/>
      <c r="F8" s="747"/>
      <c r="G8" s="746"/>
      <c r="H8" s="746"/>
      <c r="I8" s="746"/>
      <c r="J8" s="746"/>
      <c r="K8" s="748"/>
    </row>
    <row r="9" spans="1:12" s="738" customFormat="1" ht="13" outlineLevel="1" x14ac:dyDescent="0.35">
      <c r="A9" s="734"/>
      <c r="B9" s="749"/>
      <c r="C9" s="734"/>
      <c r="D9" s="735" t="s">
        <v>632</v>
      </c>
      <c r="E9" s="735" t="s">
        <v>633</v>
      </c>
      <c r="F9" s="736" t="s">
        <v>634</v>
      </c>
      <c r="G9" s="735" t="s">
        <v>635</v>
      </c>
      <c r="H9" s="735" t="s">
        <v>636</v>
      </c>
      <c r="I9" s="735" t="s">
        <v>637</v>
      </c>
      <c r="J9" s="735" t="s">
        <v>638</v>
      </c>
      <c r="K9" s="750"/>
    </row>
    <row r="10" spans="1:12" s="738" customFormat="1" ht="12.5" outlineLevel="1" x14ac:dyDescent="0.35">
      <c r="A10" s="734"/>
      <c r="B10" s="749"/>
      <c r="C10" s="734"/>
      <c r="D10" s="751"/>
      <c r="E10" s="752"/>
      <c r="F10" s="753"/>
      <c r="G10" s="754"/>
      <c r="H10" s="754"/>
      <c r="I10" s="755"/>
      <c r="J10" s="755" t="s">
        <v>640</v>
      </c>
      <c r="K10" s="748"/>
    </row>
    <row r="11" spans="1:12" s="738" customFormat="1" ht="12.5" outlineLevel="1" x14ac:dyDescent="0.35">
      <c r="A11" s="746"/>
      <c r="B11" s="756"/>
      <c r="C11" s="746"/>
      <c r="D11" s="757"/>
      <c r="E11" s="758"/>
      <c r="F11" s="759"/>
      <c r="G11" s="758"/>
      <c r="H11" s="758"/>
      <c r="I11" s="758"/>
      <c r="J11" s="760"/>
      <c r="K11" s="748"/>
    </row>
    <row r="12" spans="1:12" s="738" customFormat="1" ht="12.5" outlineLevel="1" x14ac:dyDescent="0.35">
      <c r="A12" s="746"/>
      <c r="B12" s="761"/>
      <c r="C12" s="762"/>
      <c r="D12" s="763"/>
      <c r="E12" s="762"/>
      <c r="F12" s="764"/>
      <c r="G12" s="762"/>
      <c r="H12" s="762"/>
      <c r="I12" s="762"/>
      <c r="J12" s="762"/>
      <c r="K12" s="765"/>
    </row>
    <row r="14" spans="1:12" ht="15.5" x14ac:dyDescent="0.3">
      <c r="A14" s="738"/>
      <c r="B14" s="766" t="str">
        <f xml:space="preserve"> IF(C14 = "", "", COUNTA(C$1:C14) &amp; ".")</f>
        <v>2.</v>
      </c>
      <c r="C14" s="767" t="s">
        <v>641</v>
      </c>
      <c r="D14" s="767"/>
      <c r="E14" s="767"/>
      <c r="F14" s="768"/>
      <c r="G14" s="767"/>
      <c r="H14" s="767"/>
      <c r="I14" s="767"/>
      <c r="J14" s="767"/>
      <c r="K14" s="769"/>
      <c r="L14" s="738"/>
    </row>
    <row r="15" spans="1:12" s="738" customFormat="1" ht="13" outlineLevel="1" x14ac:dyDescent="0.35">
      <c r="A15" s="743"/>
      <c r="B15" s="744"/>
      <c r="C15" s="743"/>
      <c r="D15" s="745"/>
      <c r="E15" s="746"/>
      <c r="F15" s="747"/>
      <c r="G15" s="746"/>
      <c r="H15" s="746"/>
      <c r="I15" s="746"/>
      <c r="J15" s="746"/>
      <c r="K15" s="748"/>
    </row>
    <row r="16" spans="1:12" s="738" customFormat="1" ht="13" outlineLevel="1" x14ac:dyDescent="0.35">
      <c r="A16" s="734"/>
      <c r="B16" s="749"/>
      <c r="C16" s="734"/>
      <c r="D16" s="735" t="s">
        <v>632</v>
      </c>
      <c r="E16" s="735" t="s">
        <v>633</v>
      </c>
      <c r="F16" s="736" t="s">
        <v>634</v>
      </c>
      <c r="G16" s="735" t="s">
        <v>635</v>
      </c>
      <c r="H16" s="735" t="s">
        <v>636</v>
      </c>
      <c r="I16" s="735" t="s">
        <v>637</v>
      </c>
      <c r="J16" s="735" t="s">
        <v>638</v>
      </c>
      <c r="K16" s="750"/>
    </row>
    <row r="17" spans="1:12" s="738" customFormat="1" ht="12.5" outlineLevel="1" x14ac:dyDescent="0.35">
      <c r="A17" s="734"/>
      <c r="B17" s="749"/>
      <c r="C17" s="734"/>
      <c r="D17" s="751"/>
      <c r="E17" s="752"/>
      <c r="F17" s="753"/>
      <c r="G17" s="754"/>
      <c r="H17" s="754"/>
      <c r="I17" s="755"/>
      <c r="J17" s="755" t="s">
        <v>640</v>
      </c>
      <c r="K17" s="748"/>
    </row>
    <row r="18" spans="1:12" s="738" customFormat="1" ht="12.5" outlineLevel="1" x14ac:dyDescent="0.35">
      <c r="A18" s="746"/>
      <c r="B18" s="756"/>
      <c r="C18" s="746"/>
      <c r="D18" s="757"/>
      <c r="E18" s="758"/>
      <c r="F18" s="759"/>
      <c r="G18" s="758"/>
      <c r="H18" s="758"/>
      <c r="I18" s="758"/>
      <c r="J18" s="760"/>
      <c r="K18" s="748"/>
    </row>
    <row r="19" spans="1:12" s="738" customFormat="1" ht="12.5" outlineLevel="1" x14ac:dyDescent="0.35">
      <c r="A19" s="746"/>
      <c r="B19" s="761"/>
      <c r="C19" s="762"/>
      <c r="D19" s="763"/>
      <c r="E19" s="762"/>
      <c r="F19" s="764"/>
      <c r="G19" s="762"/>
      <c r="H19" s="762"/>
      <c r="I19" s="762"/>
      <c r="J19" s="762"/>
      <c r="K19" s="765"/>
    </row>
    <row r="21" spans="1:12" ht="15.5" x14ac:dyDescent="0.3">
      <c r="A21" s="738"/>
      <c r="B21" s="770" t="str">
        <f xml:space="preserve"> IF(C21 = "", "", COUNTA(C$1:C21) &amp; ".")</f>
        <v>3.</v>
      </c>
      <c r="C21" s="771" t="s">
        <v>642</v>
      </c>
      <c r="D21" s="771"/>
      <c r="E21" s="771"/>
      <c r="F21" s="772"/>
      <c r="G21" s="771"/>
      <c r="H21" s="771"/>
      <c r="I21" s="771"/>
      <c r="J21" s="771"/>
      <c r="K21" s="773"/>
      <c r="L21" s="738"/>
    </row>
    <row r="22" spans="1:12" s="738" customFormat="1" ht="13" outlineLevel="1" x14ac:dyDescent="0.35">
      <c r="A22" s="743"/>
      <c r="B22" s="744"/>
      <c r="C22" s="743"/>
      <c r="D22" s="745"/>
      <c r="E22" s="746"/>
      <c r="F22" s="747"/>
      <c r="G22" s="746"/>
      <c r="H22" s="746"/>
      <c r="I22" s="746"/>
      <c r="J22" s="746"/>
      <c r="K22" s="748"/>
    </row>
    <row r="23" spans="1:12" s="738" customFormat="1" ht="13" outlineLevel="1" x14ac:dyDescent="0.35">
      <c r="A23" s="734"/>
      <c r="B23" s="749"/>
      <c r="C23" s="734"/>
      <c r="D23" s="735" t="s">
        <v>632</v>
      </c>
      <c r="E23" s="735" t="s">
        <v>633</v>
      </c>
      <c r="F23" s="736" t="s">
        <v>634</v>
      </c>
      <c r="G23" s="735" t="s">
        <v>635</v>
      </c>
      <c r="H23" s="735" t="s">
        <v>636</v>
      </c>
      <c r="I23" s="735" t="s">
        <v>637</v>
      </c>
      <c r="J23" s="735" t="s">
        <v>638</v>
      </c>
      <c r="K23" s="750"/>
    </row>
    <row r="24" spans="1:12" s="738" customFormat="1" ht="12.5" outlineLevel="1" x14ac:dyDescent="0.35">
      <c r="A24" s="734"/>
      <c r="B24" s="749"/>
      <c r="C24" s="734"/>
      <c r="D24" s="751"/>
      <c r="E24" s="752"/>
      <c r="F24" s="753"/>
      <c r="G24" s="754"/>
      <c r="H24" s="754"/>
      <c r="I24" s="755"/>
      <c r="J24" s="755" t="s">
        <v>640</v>
      </c>
      <c r="K24" s="748"/>
    </row>
    <row r="25" spans="1:12" s="738" customFormat="1" ht="12.5" outlineLevel="1" x14ac:dyDescent="0.35">
      <c r="A25" s="746"/>
      <c r="B25" s="756"/>
      <c r="C25" s="746"/>
      <c r="D25" s="757"/>
      <c r="E25" s="758"/>
      <c r="F25" s="759"/>
      <c r="G25" s="758"/>
      <c r="H25" s="758"/>
      <c r="I25" s="758"/>
      <c r="J25" s="760"/>
      <c r="K25" s="748"/>
    </row>
    <row r="26" spans="1:12" s="738" customFormat="1" ht="12.5" outlineLevel="1" x14ac:dyDescent="0.35">
      <c r="A26" s="746"/>
      <c r="B26" s="761"/>
      <c r="C26" s="762"/>
      <c r="D26" s="763"/>
      <c r="E26" s="762"/>
      <c r="F26" s="764"/>
      <c r="G26" s="762"/>
      <c r="H26" s="762"/>
      <c r="I26" s="762"/>
      <c r="J26" s="762"/>
      <c r="K26" s="765"/>
    </row>
    <row r="28" spans="1:12" ht="15.5" x14ac:dyDescent="0.3">
      <c r="A28" s="738"/>
      <c r="B28" s="774" t="str">
        <f xml:space="preserve"> IF(C28 = "", "", COUNTA(C$1:C28) &amp; ".")</f>
        <v>4.</v>
      </c>
      <c r="C28" s="775" t="s">
        <v>643</v>
      </c>
      <c r="D28" s="775"/>
      <c r="E28" s="775"/>
      <c r="F28" s="776"/>
      <c r="G28" s="775"/>
      <c r="H28" s="775"/>
      <c r="I28" s="775"/>
      <c r="J28" s="775"/>
      <c r="K28" s="777"/>
      <c r="L28" s="738"/>
    </row>
    <row r="29" spans="1:12" s="738" customFormat="1" ht="13" outlineLevel="1" x14ac:dyDescent="0.35">
      <c r="A29" s="743"/>
      <c r="B29" s="744"/>
      <c r="C29" s="743"/>
      <c r="D29" s="745"/>
      <c r="E29" s="746"/>
      <c r="F29" s="747"/>
      <c r="G29" s="746"/>
      <c r="H29" s="746"/>
      <c r="I29" s="746"/>
      <c r="J29" s="746"/>
      <c r="K29" s="748"/>
    </row>
    <row r="30" spans="1:12" s="738" customFormat="1" ht="13" outlineLevel="1" x14ac:dyDescent="0.35">
      <c r="A30" s="734"/>
      <c r="B30" s="749"/>
      <c r="C30" s="734"/>
      <c r="D30" s="735" t="s">
        <v>632</v>
      </c>
      <c r="E30" s="735" t="s">
        <v>633</v>
      </c>
      <c r="F30" s="736" t="s">
        <v>634</v>
      </c>
      <c r="G30" s="735" t="s">
        <v>635</v>
      </c>
      <c r="H30" s="735" t="s">
        <v>636</v>
      </c>
      <c r="I30" s="735" t="s">
        <v>637</v>
      </c>
      <c r="J30" s="735" t="s">
        <v>638</v>
      </c>
      <c r="K30" s="750"/>
    </row>
    <row r="31" spans="1:12" s="738" customFormat="1" ht="12.5" outlineLevel="1" x14ac:dyDescent="0.35">
      <c r="A31" s="734"/>
      <c r="B31" s="749"/>
      <c r="C31" s="734"/>
      <c r="D31" s="751"/>
      <c r="E31" s="752"/>
      <c r="F31" s="753"/>
      <c r="G31" s="754"/>
      <c r="H31" s="754"/>
      <c r="I31" s="755"/>
      <c r="J31" s="755" t="s">
        <v>640</v>
      </c>
      <c r="K31" s="748"/>
    </row>
    <row r="32" spans="1:12" s="738" customFormat="1" ht="12.5" outlineLevel="1" x14ac:dyDescent="0.35">
      <c r="A32" s="746"/>
      <c r="B32" s="756"/>
      <c r="C32" s="746"/>
      <c r="D32" s="757"/>
      <c r="E32" s="758"/>
      <c r="F32" s="759"/>
      <c r="G32" s="758"/>
      <c r="H32" s="758"/>
      <c r="I32" s="758"/>
      <c r="J32" s="760"/>
      <c r="K32" s="748"/>
    </row>
    <row r="33" spans="1:11" s="738" customFormat="1" ht="12.5" outlineLevel="1" x14ac:dyDescent="0.35">
      <c r="A33" s="746"/>
      <c r="B33" s="761"/>
      <c r="C33" s="762"/>
      <c r="D33" s="763"/>
      <c r="E33" s="762"/>
      <c r="F33" s="764"/>
      <c r="G33" s="762"/>
      <c r="H33" s="762"/>
      <c r="I33" s="762"/>
      <c r="J33" s="762"/>
      <c r="K33" s="765"/>
    </row>
    <row r="35" spans="1:11" x14ac:dyDescent="0.3">
      <c r="A35" s="782" t="s">
        <v>644</v>
      </c>
    </row>
  </sheetData>
  <autoFilter ref="A5:L35" xr:uid="{A7FF498D-3B66-4D4B-B157-0E3F72390488}"/>
  <conditionalFormatting sqref="A11:C12 J11:K12 K10">
    <cfRule type="cellIs" dxfId="94" priority="23" stopIfTrue="1" operator="equal">
      <formula>"Pending"</formula>
    </cfRule>
    <cfRule type="cellIs" dxfId="93" priority="24" stopIfTrue="1" operator="equal">
      <formula>"Completed"</formula>
    </cfRule>
  </conditionalFormatting>
  <conditionalFormatting sqref="I10">
    <cfRule type="cellIs" dxfId="92" priority="21" stopIfTrue="1" operator="equal">
      <formula>"Pending"</formula>
    </cfRule>
    <cfRule type="cellIs" dxfId="91" priority="22" stopIfTrue="1" operator="equal">
      <formula>"Completed"</formula>
    </cfRule>
  </conditionalFormatting>
  <conditionalFormatting sqref="J10">
    <cfRule type="cellIs" dxfId="90" priority="19" stopIfTrue="1" operator="equal">
      <formula>"Pending"</formula>
    </cfRule>
    <cfRule type="cellIs" dxfId="89" priority="20" stopIfTrue="1" operator="equal">
      <formula>"Completed"</formula>
    </cfRule>
  </conditionalFormatting>
  <conditionalFormatting sqref="A18:C19 J18:K19 K17">
    <cfRule type="cellIs" dxfId="88" priority="17" stopIfTrue="1" operator="equal">
      <formula>"Pending"</formula>
    </cfRule>
    <cfRule type="cellIs" dxfId="87" priority="18" stopIfTrue="1" operator="equal">
      <formula>"Completed"</formula>
    </cfRule>
  </conditionalFormatting>
  <conditionalFormatting sqref="A32:C33 J32:K33 K31">
    <cfRule type="cellIs" dxfId="86" priority="13" stopIfTrue="1" operator="equal">
      <formula>"Pending"</formula>
    </cfRule>
    <cfRule type="cellIs" dxfId="85" priority="14" stopIfTrue="1" operator="equal">
      <formula>"Completed"</formula>
    </cfRule>
  </conditionalFormatting>
  <conditionalFormatting sqref="A25:C26 J25:K26 K24">
    <cfRule type="cellIs" dxfId="84" priority="15" stopIfTrue="1" operator="equal">
      <formula>"Pending"</formula>
    </cfRule>
    <cfRule type="cellIs" dxfId="83" priority="16" stopIfTrue="1" operator="equal">
      <formula>"Completed"</formula>
    </cfRule>
  </conditionalFormatting>
  <conditionalFormatting sqref="I17">
    <cfRule type="cellIs" dxfId="82" priority="11" stopIfTrue="1" operator="equal">
      <formula>"Pending"</formula>
    </cfRule>
    <cfRule type="cellIs" dxfId="81" priority="12" stopIfTrue="1" operator="equal">
      <formula>"Completed"</formula>
    </cfRule>
  </conditionalFormatting>
  <conditionalFormatting sqref="J17">
    <cfRule type="cellIs" dxfId="80" priority="9" stopIfTrue="1" operator="equal">
      <formula>"Pending"</formula>
    </cfRule>
    <cfRule type="cellIs" dxfId="79" priority="10" stopIfTrue="1" operator="equal">
      <formula>"Completed"</formula>
    </cfRule>
  </conditionalFormatting>
  <conditionalFormatting sqref="I24">
    <cfRule type="cellIs" dxfId="78" priority="7" stopIfTrue="1" operator="equal">
      <formula>"Pending"</formula>
    </cfRule>
    <cfRule type="cellIs" dxfId="77" priority="8" stopIfTrue="1" operator="equal">
      <formula>"Completed"</formula>
    </cfRule>
  </conditionalFormatting>
  <conditionalFormatting sqref="J24">
    <cfRule type="cellIs" dxfId="76" priority="5" stopIfTrue="1" operator="equal">
      <formula>"Pending"</formula>
    </cfRule>
    <cfRule type="cellIs" dxfId="75" priority="6" stopIfTrue="1" operator="equal">
      <formula>"Completed"</formula>
    </cfRule>
  </conditionalFormatting>
  <conditionalFormatting sqref="I31">
    <cfRule type="cellIs" dxfId="74" priority="3" stopIfTrue="1" operator="equal">
      <formula>"Pending"</formula>
    </cfRule>
    <cfRule type="cellIs" dxfId="73" priority="4" stopIfTrue="1" operator="equal">
      <formula>"Completed"</formula>
    </cfRule>
  </conditionalFormatting>
  <conditionalFormatting sqref="J31">
    <cfRule type="cellIs" dxfId="72" priority="1" stopIfTrue="1" operator="equal">
      <formula>"Pending"</formula>
    </cfRule>
    <cfRule type="cellIs" dxfId="71" priority="2" stopIfTrue="1" operator="equal">
      <formula>"Completed"</formula>
    </cfRule>
  </conditionalFormatting>
  <dataValidations count="2">
    <dataValidation type="list" allowBlank="1" showInputMessage="1" showErrorMessage="1" sqref="J10 J17 J24 J31" xr:uid="{8C38271C-150B-43EE-9960-342F01A9C1EC}">
      <formula1>"Pending, Completed"</formula1>
    </dataValidation>
    <dataValidation type="list" allowBlank="1" showInputMessage="1" showErrorMessage="1" sqref="I10 I17 I24 I31" xr:uid="{05C43980-87AF-43FD-AA17-C22561AB49C1}">
      <formula1>"Low, Medium, High"</formula1>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43138-DE4A-4122-BB4A-5008D50AB3BC}">
  <sheetPr codeName="Sheet2">
    <tabColor theme="1"/>
  </sheetPr>
  <dimension ref="A1:J7"/>
  <sheetViews>
    <sheetView showGridLines="0" tabSelected="1" zoomScale="70" zoomScaleNormal="70" workbookViewId="0">
      <selection activeCell="A2" sqref="A2"/>
    </sheetView>
  </sheetViews>
  <sheetFormatPr defaultColWidth="13.81640625" defaultRowHeight="27.5" x14ac:dyDescent="0.35"/>
  <cols>
    <col min="1" max="1" width="13.81640625" style="4"/>
    <col min="2" max="2" width="14.6328125" style="4" customWidth="1"/>
    <col min="3" max="16384" width="13.81640625" style="4"/>
  </cols>
  <sheetData>
    <row r="1" spans="1:10" ht="30" x14ac:dyDescent="0.35">
      <c r="A1" s="1119"/>
      <c r="B1" s="1119"/>
      <c r="C1" s="1119"/>
      <c r="D1" s="1119"/>
      <c r="E1" s="1119"/>
      <c r="F1" s="1119"/>
      <c r="G1" s="1119"/>
      <c r="H1" s="1119"/>
      <c r="I1" s="1119"/>
      <c r="J1" s="1119"/>
    </row>
    <row r="2" spans="1:10" ht="30" x14ac:dyDescent="0.35">
      <c r="A2" s="1119"/>
      <c r="B2" s="1119" t="s">
        <v>816</v>
      </c>
      <c r="C2" s="1119"/>
      <c r="D2" s="1119"/>
      <c r="E2" s="1119"/>
      <c r="F2" s="1119"/>
      <c r="G2" s="1119"/>
      <c r="H2" s="1119"/>
      <c r="I2" s="1119"/>
      <c r="J2" s="1119"/>
    </row>
    <row r="3" spans="1:10" ht="30" x14ac:dyDescent="0.35">
      <c r="A3" s="1119"/>
      <c r="B3" s="1119"/>
      <c r="C3" s="1119"/>
      <c r="D3" s="1119"/>
      <c r="E3" s="1119"/>
      <c r="F3" s="1119"/>
      <c r="G3" s="1119"/>
      <c r="H3" s="1119"/>
      <c r="I3" s="1119"/>
      <c r="J3" s="1119"/>
    </row>
    <row r="4" spans="1:10" ht="30" x14ac:dyDescent="0.35">
      <c r="A4" s="1119"/>
      <c r="B4" s="1119" t="s">
        <v>760</v>
      </c>
      <c r="C4" s="1119"/>
      <c r="D4" s="1119"/>
      <c r="E4" s="1119"/>
      <c r="F4" s="1119"/>
      <c r="G4" s="1119"/>
      <c r="H4" s="1119"/>
      <c r="I4" s="1119"/>
      <c r="J4" s="1119"/>
    </row>
    <row r="5" spans="1:10" ht="30" x14ac:dyDescent="0.35">
      <c r="B5" s="6"/>
    </row>
    <row r="6" spans="1:10" ht="30" x14ac:dyDescent="0.35">
      <c r="B6" s="7" t="s">
        <v>822</v>
      </c>
    </row>
    <row r="7" spans="1:10" ht="30" x14ac:dyDescent="0.35">
      <c r="B7" s="5"/>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88520-AA37-4D79-88F2-5C57B7D82D9B}">
  <sheetPr codeName="Sheet3">
    <tabColor theme="1"/>
    <pageSetUpPr fitToPage="1"/>
  </sheetPr>
  <dimension ref="A1:V49"/>
  <sheetViews>
    <sheetView showGridLines="0" zoomScale="70" zoomScaleNormal="70" workbookViewId="0"/>
  </sheetViews>
  <sheetFormatPr defaultColWidth="0" defaultRowHeight="15" customHeight="1" x14ac:dyDescent="0.25"/>
  <cols>
    <col min="1" max="1" width="2" style="252" customWidth="1"/>
    <col min="2" max="19" width="8.26953125" style="252" customWidth="1"/>
    <col min="20" max="20" width="2" style="252" customWidth="1"/>
    <col min="21" max="22" width="8.26953125" style="252" customWidth="1"/>
    <col min="23" max="16384" width="8.26953125" style="252" hidden="1"/>
  </cols>
  <sheetData>
    <row r="1" spans="1:22" ht="15" customHeight="1" x14ac:dyDescent="0.25">
      <c r="A1" s="251"/>
      <c r="B1" s="251"/>
      <c r="C1" s="251"/>
      <c r="D1" s="251"/>
      <c r="E1" s="251"/>
      <c r="F1" s="251"/>
      <c r="G1" s="251"/>
      <c r="H1" s="251"/>
      <c r="I1" s="251"/>
      <c r="J1" s="251"/>
      <c r="K1" s="251"/>
      <c r="L1" s="251"/>
      <c r="M1" s="251"/>
      <c r="N1" s="251"/>
      <c r="O1" s="251"/>
      <c r="P1" s="251"/>
      <c r="Q1" s="251"/>
      <c r="R1" s="251"/>
      <c r="S1" s="251"/>
      <c r="T1" s="251"/>
      <c r="U1" s="251"/>
      <c r="V1" s="251"/>
    </row>
    <row r="2" spans="1:22" ht="15" customHeight="1" thickBot="1" x14ac:dyDescent="0.55000000000000004">
      <c r="A2" s="251"/>
      <c r="B2" s="1151" t="s">
        <v>289</v>
      </c>
      <c r="C2" s="1152"/>
      <c r="D2" s="1152"/>
      <c r="E2" s="1152"/>
      <c r="F2" s="1152"/>
      <c r="G2" s="1152"/>
      <c r="H2" s="1152"/>
      <c r="I2" s="1152"/>
      <c r="J2" s="1152"/>
      <c r="K2" s="1152"/>
      <c r="L2" s="1152"/>
      <c r="M2" s="1152"/>
      <c r="N2" s="1152"/>
      <c r="O2" s="1152"/>
      <c r="P2" s="1152"/>
      <c r="Q2" s="1152"/>
      <c r="R2" s="1152"/>
      <c r="S2" s="1152"/>
      <c r="T2" s="251"/>
      <c r="U2" s="251"/>
      <c r="V2" s="251"/>
    </row>
    <row r="3" spans="1:22" ht="15" customHeight="1" x14ac:dyDescent="0.25">
      <c r="A3" s="251"/>
      <c r="B3" s="1153" t="s">
        <v>823</v>
      </c>
      <c r="C3" s="1154"/>
      <c r="D3" s="1154"/>
      <c r="E3" s="1154"/>
      <c r="F3" s="1154"/>
      <c r="G3" s="1154"/>
      <c r="H3" s="1154"/>
      <c r="I3" s="1154"/>
      <c r="J3" s="1154"/>
      <c r="K3" s="1154"/>
      <c r="L3" s="1154"/>
      <c r="M3" s="1154"/>
      <c r="N3" s="1154"/>
      <c r="O3" s="1154"/>
      <c r="P3" s="1154"/>
      <c r="Q3" s="1154"/>
      <c r="R3" s="1154"/>
      <c r="S3" s="1155"/>
      <c r="T3" s="251"/>
      <c r="U3" s="251"/>
      <c r="V3" s="251"/>
    </row>
    <row r="4" spans="1:22" ht="15" customHeight="1" x14ac:dyDescent="0.25">
      <c r="A4" s="251"/>
      <c r="B4" s="1156"/>
      <c r="C4" s="1157"/>
      <c r="D4" s="1157"/>
      <c r="E4" s="1157"/>
      <c r="F4" s="1157"/>
      <c r="G4" s="1157"/>
      <c r="H4" s="1157"/>
      <c r="I4" s="1157"/>
      <c r="J4" s="1157"/>
      <c r="K4" s="1157"/>
      <c r="L4" s="1157"/>
      <c r="M4" s="1157"/>
      <c r="N4" s="1157"/>
      <c r="O4" s="1157"/>
      <c r="P4" s="1157"/>
      <c r="Q4" s="1157"/>
      <c r="R4" s="1157"/>
      <c r="S4" s="1158"/>
      <c r="T4" s="251"/>
      <c r="U4" s="251"/>
      <c r="V4" s="251"/>
    </row>
    <row r="5" spans="1:22" ht="15" customHeight="1" x14ac:dyDescent="0.25">
      <c r="A5" s="251"/>
      <c r="B5" s="1156"/>
      <c r="C5" s="1157"/>
      <c r="D5" s="1157"/>
      <c r="E5" s="1157"/>
      <c r="F5" s="1157"/>
      <c r="G5" s="1157"/>
      <c r="H5" s="1157"/>
      <c r="I5" s="1157"/>
      <c r="J5" s="1157"/>
      <c r="K5" s="1157"/>
      <c r="L5" s="1157"/>
      <c r="M5" s="1157"/>
      <c r="N5" s="1157"/>
      <c r="O5" s="1157"/>
      <c r="P5" s="1157"/>
      <c r="Q5" s="1157"/>
      <c r="R5" s="1157"/>
      <c r="S5" s="1158"/>
      <c r="T5" s="251"/>
      <c r="U5" s="251"/>
      <c r="V5" s="251"/>
    </row>
    <row r="6" spans="1:22" ht="15" customHeight="1" x14ac:dyDescent="0.25">
      <c r="A6" s="251"/>
      <c r="B6" s="1156"/>
      <c r="C6" s="1157"/>
      <c r="D6" s="1157"/>
      <c r="E6" s="1157"/>
      <c r="F6" s="1157"/>
      <c r="G6" s="1157"/>
      <c r="H6" s="1157"/>
      <c r="I6" s="1157"/>
      <c r="J6" s="1157"/>
      <c r="K6" s="1157"/>
      <c r="L6" s="1157"/>
      <c r="M6" s="1157"/>
      <c r="N6" s="1157"/>
      <c r="O6" s="1157"/>
      <c r="P6" s="1157"/>
      <c r="Q6" s="1157"/>
      <c r="R6" s="1157"/>
      <c r="S6" s="1158"/>
      <c r="T6" s="251"/>
      <c r="U6" s="251"/>
      <c r="V6" s="251"/>
    </row>
    <row r="7" spans="1:22" ht="15" customHeight="1" x14ac:dyDescent="0.25">
      <c r="A7" s="251"/>
      <c r="B7" s="1156"/>
      <c r="C7" s="1157"/>
      <c r="D7" s="1157"/>
      <c r="E7" s="1157"/>
      <c r="F7" s="1157"/>
      <c r="G7" s="1157"/>
      <c r="H7" s="1157"/>
      <c r="I7" s="1157"/>
      <c r="J7" s="1157"/>
      <c r="K7" s="1157"/>
      <c r="L7" s="1157"/>
      <c r="M7" s="1157"/>
      <c r="N7" s="1157"/>
      <c r="O7" s="1157"/>
      <c r="P7" s="1157"/>
      <c r="Q7" s="1157"/>
      <c r="R7" s="1157"/>
      <c r="S7" s="1158"/>
      <c r="T7" s="251"/>
      <c r="U7" s="251"/>
      <c r="V7" s="251"/>
    </row>
    <row r="8" spans="1:22" ht="15" customHeight="1" x14ac:dyDescent="0.25">
      <c r="A8" s="251"/>
      <c r="B8" s="1156"/>
      <c r="C8" s="1157"/>
      <c r="D8" s="1157"/>
      <c r="E8" s="1157"/>
      <c r="F8" s="1157"/>
      <c r="G8" s="1157"/>
      <c r="H8" s="1157"/>
      <c r="I8" s="1157"/>
      <c r="J8" s="1157"/>
      <c r="K8" s="1157"/>
      <c r="L8" s="1157"/>
      <c r="M8" s="1157"/>
      <c r="N8" s="1157"/>
      <c r="O8" s="1157"/>
      <c r="P8" s="1157"/>
      <c r="Q8" s="1157"/>
      <c r="R8" s="1157"/>
      <c r="S8" s="1158"/>
      <c r="T8" s="251"/>
      <c r="U8" s="251"/>
      <c r="V8" s="251"/>
    </row>
    <row r="9" spans="1:22" ht="15" customHeight="1" x14ac:dyDescent="0.25">
      <c r="A9" s="251"/>
      <c r="B9" s="1156"/>
      <c r="C9" s="1157"/>
      <c r="D9" s="1157"/>
      <c r="E9" s="1157"/>
      <c r="F9" s="1157"/>
      <c r="G9" s="1157"/>
      <c r="H9" s="1157"/>
      <c r="I9" s="1157"/>
      <c r="J9" s="1157"/>
      <c r="K9" s="1157"/>
      <c r="L9" s="1157"/>
      <c r="M9" s="1157"/>
      <c r="N9" s="1157"/>
      <c r="O9" s="1157"/>
      <c r="P9" s="1157"/>
      <c r="Q9" s="1157"/>
      <c r="R9" s="1157"/>
      <c r="S9" s="1158"/>
      <c r="T9" s="251"/>
      <c r="U9" s="251"/>
      <c r="V9" s="251"/>
    </row>
    <row r="10" spans="1:22" ht="15" customHeight="1" x14ac:dyDescent="0.25">
      <c r="A10" s="251"/>
      <c r="B10" s="1156"/>
      <c r="C10" s="1157"/>
      <c r="D10" s="1157"/>
      <c r="E10" s="1157"/>
      <c r="F10" s="1157"/>
      <c r="G10" s="1157"/>
      <c r="H10" s="1157"/>
      <c r="I10" s="1157"/>
      <c r="J10" s="1157"/>
      <c r="K10" s="1157"/>
      <c r="L10" s="1157"/>
      <c r="M10" s="1157"/>
      <c r="N10" s="1157"/>
      <c r="O10" s="1157"/>
      <c r="P10" s="1157"/>
      <c r="Q10" s="1157"/>
      <c r="R10" s="1157"/>
      <c r="S10" s="1158"/>
      <c r="T10" s="251"/>
      <c r="U10" s="251"/>
      <c r="V10" s="251"/>
    </row>
    <row r="11" spans="1:22" ht="15" customHeight="1" x14ac:dyDescent="0.25">
      <c r="A11" s="251"/>
      <c r="B11" s="1156"/>
      <c r="C11" s="1157"/>
      <c r="D11" s="1157"/>
      <c r="E11" s="1157"/>
      <c r="F11" s="1157"/>
      <c r="G11" s="1157"/>
      <c r="H11" s="1157"/>
      <c r="I11" s="1157"/>
      <c r="J11" s="1157"/>
      <c r="K11" s="1157"/>
      <c r="L11" s="1157"/>
      <c r="M11" s="1157"/>
      <c r="N11" s="1157"/>
      <c r="O11" s="1157"/>
      <c r="P11" s="1157"/>
      <c r="Q11" s="1157"/>
      <c r="R11" s="1157"/>
      <c r="S11" s="1158"/>
      <c r="T11" s="251"/>
      <c r="U11" s="251"/>
      <c r="V11" s="251"/>
    </row>
    <row r="12" spans="1:22" ht="15" customHeight="1" x14ac:dyDescent="0.25">
      <c r="A12" s="251"/>
      <c r="B12" s="1156"/>
      <c r="C12" s="1157"/>
      <c r="D12" s="1157"/>
      <c r="E12" s="1157"/>
      <c r="F12" s="1157"/>
      <c r="G12" s="1157"/>
      <c r="H12" s="1157"/>
      <c r="I12" s="1157"/>
      <c r="J12" s="1157"/>
      <c r="K12" s="1157"/>
      <c r="L12" s="1157"/>
      <c r="M12" s="1157"/>
      <c r="N12" s="1157"/>
      <c r="O12" s="1157"/>
      <c r="P12" s="1157"/>
      <c r="Q12" s="1157"/>
      <c r="R12" s="1157"/>
      <c r="S12" s="1158"/>
      <c r="T12" s="251"/>
      <c r="U12" s="251"/>
      <c r="V12" s="251"/>
    </row>
    <row r="13" spans="1:22" ht="15" customHeight="1" x14ac:dyDescent="0.25">
      <c r="A13" s="251"/>
      <c r="B13" s="1156"/>
      <c r="C13" s="1157"/>
      <c r="D13" s="1157"/>
      <c r="E13" s="1157"/>
      <c r="F13" s="1157"/>
      <c r="G13" s="1157"/>
      <c r="H13" s="1157"/>
      <c r="I13" s="1157"/>
      <c r="J13" s="1157"/>
      <c r="K13" s="1157"/>
      <c r="L13" s="1157"/>
      <c r="M13" s="1157"/>
      <c r="N13" s="1157"/>
      <c r="O13" s="1157"/>
      <c r="P13" s="1157"/>
      <c r="Q13" s="1157"/>
      <c r="R13" s="1157"/>
      <c r="S13" s="1158"/>
      <c r="T13" s="251"/>
      <c r="U13" s="251"/>
      <c r="V13" s="251"/>
    </row>
    <row r="14" spans="1:22" ht="15" customHeight="1" x14ac:dyDescent="0.25">
      <c r="A14" s="251"/>
      <c r="B14" s="1156"/>
      <c r="C14" s="1157"/>
      <c r="D14" s="1157"/>
      <c r="E14" s="1157"/>
      <c r="F14" s="1157"/>
      <c r="G14" s="1157"/>
      <c r="H14" s="1157"/>
      <c r="I14" s="1157"/>
      <c r="J14" s="1157"/>
      <c r="K14" s="1157"/>
      <c r="L14" s="1157"/>
      <c r="M14" s="1157"/>
      <c r="N14" s="1157"/>
      <c r="O14" s="1157"/>
      <c r="P14" s="1157"/>
      <c r="Q14" s="1157"/>
      <c r="R14" s="1157"/>
      <c r="S14" s="1158"/>
      <c r="T14" s="251"/>
      <c r="U14" s="251"/>
      <c r="V14" s="251"/>
    </row>
    <row r="15" spans="1:22" ht="15" customHeight="1" x14ac:dyDescent="0.25">
      <c r="A15" s="251"/>
      <c r="B15" s="1156"/>
      <c r="C15" s="1157"/>
      <c r="D15" s="1157"/>
      <c r="E15" s="1157"/>
      <c r="F15" s="1157"/>
      <c r="G15" s="1157"/>
      <c r="H15" s="1157"/>
      <c r="I15" s="1157"/>
      <c r="J15" s="1157"/>
      <c r="K15" s="1157"/>
      <c r="L15" s="1157"/>
      <c r="M15" s="1157"/>
      <c r="N15" s="1157"/>
      <c r="O15" s="1157"/>
      <c r="P15" s="1157"/>
      <c r="Q15" s="1157"/>
      <c r="R15" s="1157"/>
      <c r="S15" s="1158"/>
      <c r="T15" s="251"/>
      <c r="U15" s="251"/>
      <c r="V15" s="251"/>
    </row>
    <row r="16" spans="1:22" ht="15" customHeight="1" x14ac:dyDescent="0.25">
      <c r="A16" s="251"/>
      <c r="B16" s="1156"/>
      <c r="C16" s="1157"/>
      <c r="D16" s="1157"/>
      <c r="E16" s="1157"/>
      <c r="F16" s="1157"/>
      <c r="G16" s="1157"/>
      <c r="H16" s="1157"/>
      <c r="I16" s="1157"/>
      <c r="J16" s="1157"/>
      <c r="K16" s="1157"/>
      <c r="L16" s="1157"/>
      <c r="M16" s="1157"/>
      <c r="N16" s="1157"/>
      <c r="O16" s="1157"/>
      <c r="P16" s="1157"/>
      <c r="Q16" s="1157"/>
      <c r="R16" s="1157"/>
      <c r="S16" s="1158"/>
      <c r="T16" s="251"/>
      <c r="U16" s="251"/>
      <c r="V16" s="251"/>
    </row>
    <row r="17" spans="1:22" ht="15" customHeight="1" x14ac:dyDescent="0.25">
      <c r="A17" s="251"/>
      <c r="B17" s="1156"/>
      <c r="C17" s="1157"/>
      <c r="D17" s="1157"/>
      <c r="E17" s="1157"/>
      <c r="F17" s="1157"/>
      <c r="G17" s="1157"/>
      <c r="H17" s="1157"/>
      <c r="I17" s="1157"/>
      <c r="J17" s="1157"/>
      <c r="K17" s="1157"/>
      <c r="L17" s="1157"/>
      <c r="M17" s="1157"/>
      <c r="N17" s="1157"/>
      <c r="O17" s="1157"/>
      <c r="P17" s="1157"/>
      <c r="Q17" s="1157"/>
      <c r="R17" s="1157"/>
      <c r="S17" s="1158"/>
      <c r="T17" s="251"/>
      <c r="U17" s="251"/>
      <c r="V17" s="251"/>
    </row>
    <row r="18" spans="1:22" ht="15" customHeight="1" x14ac:dyDescent="0.25">
      <c r="A18" s="251"/>
      <c r="B18" s="1156"/>
      <c r="C18" s="1157"/>
      <c r="D18" s="1157"/>
      <c r="E18" s="1157"/>
      <c r="F18" s="1157"/>
      <c r="G18" s="1157"/>
      <c r="H18" s="1157"/>
      <c r="I18" s="1157"/>
      <c r="J18" s="1157"/>
      <c r="K18" s="1157"/>
      <c r="L18" s="1157"/>
      <c r="M18" s="1157"/>
      <c r="N18" s="1157"/>
      <c r="O18" s="1157"/>
      <c r="P18" s="1157"/>
      <c r="Q18" s="1157"/>
      <c r="R18" s="1157"/>
      <c r="S18" s="1158"/>
      <c r="T18" s="251"/>
      <c r="U18" s="251"/>
      <c r="V18" s="251"/>
    </row>
    <row r="19" spans="1:22" ht="15" customHeight="1" x14ac:dyDescent="0.25">
      <c r="A19" s="251"/>
      <c r="B19" s="1156"/>
      <c r="C19" s="1157"/>
      <c r="D19" s="1157"/>
      <c r="E19" s="1157"/>
      <c r="F19" s="1157"/>
      <c r="G19" s="1157"/>
      <c r="H19" s="1157"/>
      <c r="I19" s="1157"/>
      <c r="J19" s="1157"/>
      <c r="K19" s="1157"/>
      <c r="L19" s="1157"/>
      <c r="M19" s="1157"/>
      <c r="N19" s="1157"/>
      <c r="O19" s="1157"/>
      <c r="P19" s="1157"/>
      <c r="Q19" s="1157"/>
      <c r="R19" s="1157"/>
      <c r="S19" s="1158"/>
      <c r="T19" s="251"/>
      <c r="U19" s="251"/>
      <c r="V19" s="251"/>
    </row>
    <row r="20" spans="1:22" ht="15" customHeight="1" x14ac:dyDescent="0.25">
      <c r="A20" s="251"/>
      <c r="B20" s="1156"/>
      <c r="C20" s="1157"/>
      <c r="D20" s="1157"/>
      <c r="E20" s="1157"/>
      <c r="F20" s="1157"/>
      <c r="G20" s="1157"/>
      <c r="H20" s="1157"/>
      <c r="I20" s="1157"/>
      <c r="J20" s="1157"/>
      <c r="K20" s="1157"/>
      <c r="L20" s="1157"/>
      <c r="M20" s="1157"/>
      <c r="N20" s="1157"/>
      <c r="O20" s="1157"/>
      <c r="P20" s="1157"/>
      <c r="Q20" s="1157"/>
      <c r="R20" s="1157"/>
      <c r="S20" s="1158"/>
      <c r="T20" s="251"/>
      <c r="U20" s="251"/>
      <c r="V20" s="251"/>
    </row>
    <row r="21" spans="1:22" ht="15" customHeight="1" x14ac:dyDescent="0.25">
      <c r="A21" s="251"/>
      <c r="B21" s="1156"/>
      <c r="C21" s="1157"/>
      <c r="D21" s="1157"/>
      <c r="E21" s="1157"/>
      <c r="F21" s="1157"/>
      <c r="G21" s="1157"/>
      <c r="H21" s="1157"/>
      <c r="I21" s="1157"/>
      <c r="J21" s="1157"/>
      <c r="K21" s="1157"/>
      <c r="L21" s="1157"/>
      <c r="M21" s="1157"/>
      <c r="N21" s="1157"/>
      <c r="O21" s="1157"/>
      <c r="P21" s="1157"/>
      <c r="Q21" s="1157"/>
      <c r="R21" s="1157"/>
      <c r="S21" s="1158"/>
      <c r="T21" s="251"/>
      <c r="U21" s="251"/>
      <c r="V21" s="251"/>
    </row>
    <row r="22" spans="1:22" ht="15" customHeight="1" x14ac:dyDescent="0.25">
      <c r="A22" s="251"/>
      <c r="B22" s="1156"/>
      <c r="C22" s="1157"/>
      <c r="D22" s="1157"/>
      <c r="E22" s="1157"/>
      <c r="F22" s="1157"/>
      <c r="G22" s="1157"/>
      <c r="H22" s="1157"/>
      <c r="I22" s="1157"/>
      <c r="J22" s="1157"/>
      <c r="K22" s="1157"/>
      <c r="L22" s="1157"/>
      <c r="M22" s="1157"/>
      <c r="N22" s="1157"/>
      <c r="O22" s="1157"/>
      <c r="P22" s="1157"/>
      <c r="Q22" s="1157"/>
      <c r="R22" s="1157"/>
      <c r="S22" s="1158"/>
      <c r="T22" s="251"/>
      <c r="U22" s="251"/>
      <c r="V22" s="251"/>
    </row>
    <row r="23" spans="1:22" ht="15" customHeight="1" x14ac:dyDescent="0.25">
      <c r="A23" s="251"/>
      <c r="B23" s="1156"/>
      <c r="C23" s="1157"/>
      <c r="D23" s="1157"/>
      <c r="E23" s="1157"/>
      <c r="F23" s="1157"/>
      <c r="G23" s="1157"/>
      <c r="H23" s="1157"/>
      <c r="I23" s="1157"/>
      <c r="J23" s="1157"/>
      <c r="K23" s="1157"/>
      <c r="L23" s="1157"/>
      <c r="M23" s="1157"/>
      <c r="N23" s="1157"/>
      <c r="O23" s="1157"/>
      <c r="P23" s="1157"/>
      <c r="Q23" s="1157"/>
      <c r="R23" s="1157"/>
      <c r="S23" s="1158"/>
      <c r="T23" s="251"/>
      <c r="U23" s="251"/>
      <c r="V23" s="251"/>
    </row>
    <row r="24" spans="1:22" ht="15" customHeight="1" x14ac:dyDescent="0.25">
      <c r="A24" s="251"/>
      <c r="B24" s="1156"/>
      <c r="C24" s="1157"/>
      <c r="D24" s="1157"/>
      <c r="E24" s="1157"/>
      <c r="F24" s="1157"/>
      <c r="G24" s="1157"/>
      <c r="H24" s="1157"/>
      <c r="I24" s="1157"/>
      <c r="J24" s="1157"/>
      <c r="K24" s="1157"/>
      <c r="L24" s="1157"/>
      <c r="M24" s="1157"/>
      <c r="N24" s="1157"/>
      <c r="O24" s="1157"/>
      <c r="P24" s="1157"/>
      <c r="Q24" s="1157"/>
      <c r="R24" s="1157"/>
      <c r="S24" s="1158"/>
      <c r="T24" s="251"/>
      <c r="U24" s="251"/>
      <c r="V24" s="251"/>
    </row>
    <row r="25" spans="1:22" ht="15" customHeight="1" x14ac:dyDescent="0.25">
      <c r="A25" s="251"/>
      <c r="B25" s="1156"/>
      <c r="C25" s="1157"/>
      <c r="D25" s="1157"/>
      <c r="E25" s="1157"/>
      <c r="F25" s="1157"/>
      <c r="G25" s="1157"/>
      <c r="H25" s="1157"/>
      <c r="I25" s="1157"/>
      <c r="J25" s="1157"/>
      <c r="K25" s="1157"/>
      <c r="L25" s="1157"/>
      <c r="M25" s="1157"/>
      <c r="N25" s="1157"/>
      <c r="O25" s="1157"/>
      <c r="P25" s="1157"/>
      <c r="Q25" s="1157"/>
      <c r="R25" s="1157"/>
      <c r="S25" s="1158"/>
      <c r="T25" s="251"/>
      <c r="U25" s="251"/>
      <c r="V25" s="251"/>
    </row>
    <row r="26" spans="1:22" ht="15" customHeight="1" x14ac:dyDescent="0.25">
      <c r="A26" s="251"/>
      <c r="B26" s="1156"/>
      <c r="C26" s="1157"/>
      <c r="D26" s="1157"/>
      <c r="E26" s="1157"/>
      <c r="F26" s="1157"/>
      <c r="G26" s="1157"/>
      <c r="H26" s="1157"/>
      <c r="I26" s="1157"/>
      <c r="J26" s="1157"/>
      <c r="K26" s="1157"/>
      <c r="L26" s="1157"/>
      <c r="M26" s="1157"/>
      <c r="N26" s="1157"/>
      <c r="O26" s="1157"/>
      <c r="P26" s="1157"/>
      <c r="Q26" s="1157"/>
      <c r="R26" s="1157"/>
      <c r="S26" s="1158"/>
      <c r="T26" s="251"/>
      <c r="U26" s="251"/>
      <c r="V26" s="251"/>
    </row>
    <row r="27" spans="1:22" ht="15" customHeight="1" x14ac:dyDescent="0.25">
      <c r="A27" s="251"/>
      <c r="B27" s="1156"/>
      <c r="C27" s="1157"/>
      <c r="D27" s="1157"/>
      <c r="E27" s="1157"/>
      <c r="F27" s="1157"/>
      <c r="G27" s="1157"/>
      <c r="H27" s="1157"/>
      <c r="I27" s="1157"/>
      <c r="J27" s="1157"/>
      <c r="K27" s="1157"/>
      <c r="L27" s="1157"/>
      <c r="M27" s="1157"/>
      <c r="N27" s="1157"/>
      <c r="O27" s="1157"/>
      <c r="P27" s="1157"/>
      <c r="Q27" s="1157"/>
      <c r="R27" s="1157"/>
      <c r="S27" s="1158"/>
      <c r="T27" s="251"/>
      <c r="U27" s="251"/>
      <c r="V27" s="251"/>
    </row>
    <row r="28" spans="1:22" ht="15" customHeight="1" x14ac:dyDescent="0.25">
      <c r="A28" s="251"/>
      <c r="B28" s="1156"/>
      <c r="C28" s="1157"/>
      <c r="D28" s="1157"/>
      <c r="E28" s="1157"/>
      <c r="F28" s="1157"/>
      <c r="G28" s="1157"/>
      <c r="H28" s="1157"/>
      <c r="I28" s="1157"/>
      <c r="J28" s="1157"/>
      <c r="K28" s="1157"/>
      <c r="L28" s="1157"/>
      <c r="M28" s="1157"/>
      <c r="N28" s="1157"/>
      <c r="O28" s="1157"/>
      <c r="P28" s="1157"/>
      <c r="Q28" s="1157"/>
      <c r="R28" s="1157"/>
      <c r="S28" s="1158"/>
      <c r="T28" s="251"/>
      <c r="U28" s="251"/>
      <c r="V28" s="251"/>
    </row>
    <row r="29" spans="1:22" ht="15" customHeight="1" x14ac:dyDescent="0.25">
      <c r="A29" s="251"/>
      <c r="B29" s="1156"/>
      <c r="C29" s="1157"/>
      <c r="D29" s="1157"/>
      <c r="E29" s="1157"/>
      <c r="F29" s="1157"/>
      <c r="G29" s="1157"/>
      <c r="H29" s="1157"/>
      <c r="I29" s="1157"/>
      <c r="J29" s="1157"/>
      <c r="K29" s="1157"/>
      <c r="L29" s="1157"/>
      <c r="M29" s="1157"/>
      <c r="N29" s="1157"/>
      <c r="O29" s="1157"/>
      <c r="P29" s="1157"/>
      <c r="Q29" s="1157"/>
      <c r="R29" s="1157"/>
      <c r="S29" s="1158"/>
      <c r="T29" s="251"/>
      <c r="U29" s="251"/>
      <c r="V29" s="251"/>
    </row>
    <row r="30" spans="1:22" ht="15" customHeight="1" x14ac:dyDescent="0.25">
      <c r="A30" s="251"/>
      <c r="B30" s="1156"/>
      <c r="C30" s="1157"/>
      <c r="D30" s="1157"/>
      <c r="E30" s="1157"/>
      <c r="F30" s="1157"/>
      <c r="G30" s="1157"/>
      <c r="H30" s="1157"/>
      <c r="I30" s="1157"/>
      <c r="J30" s="1157"/>
      <c r="K30" s="1157"/>
      <c r="L30" s="1157"/>
      <c r="M30" s="1157"/>
      <c r="N30" s="1157"/>
      <c r="O30" s="1157"/>
      <c r="P30" s="1157"/>
      <c r="Q30" s="1157"/>
      <c r="R30" s="1157"/>
      <c r="S30" s="1158"/>
      <c r="T30" s="251"/>
      <c r="U30" s="251"/>
      <c r="V30" s="251"/>
    </row>
    <row r="31" spans="1:22" ht="15" customHeight="1" thickBot="1" x14ac:dyDescent="0.3">
      <c r="A31" s="251"/>
      <c r="B31" s="1159"/>
      <c r="C31" s="1160"/>
      <c r="D31" s="1160"/>
      <c r="E31" s="1160"/>
      <c r="F31" s="1160"/>
      <c r="G31" s="1160"/>
      <c r="H31" s="1160"/>
      <c r="I31" s="1160"/>
      <c r="J31" s="1160"/>
      <c r="K31" s="1160"/>
      <c r="L31" s="1160"/>
      <c r="M31" s="1160"/>
      <c r="N31" s="1160"/>
      <c r="O31" s="1160"/>
      <c r="P31" s="1160"/>
      <c r="Q31" s="1160"/>
      <c r="R31" s="1160"/>
      <c r="S31" s="1161"/>
      <c r="T31" s="251"/>
      <c r="U31" s="251"/>
      <c r="V31" s="251"/>
    </row>
    <row r="32" spans="1:22" ht="15" customHeight="1" x14ac:dyDescent="0.3">
      <c r="A32" s="251"/>
      <c r="B32" s="253"/>
      <c r="C32" s="251"/>
      <c r="D32" s="251"/>
      <c r="E32" s="251"/>
      <c r="F32" s="251"/>
      <c r="G32" s="251"/>
      <c r="H32" s="251"/>
      <c r="I32" s="251"/>
      <c r="J32" s="251"/>
      <c r="K32" s="251"/>
      <c r="L32" s="251"/>
      <c r="M32" s="251"/>
      <c r="N32" s="251"/>
      <c r="O32" s="251"/>
      <c r="P32" s="251"/>
      <c r="Q32" s="251"/>
      <c r="R32" s="251"/>
      <c r="S32" s="251"/>
      <c r="T32" s="251"/>
    </row>
    <row r="33" spans="1:20" ht="15" customHeight="1" x14ac:dyDescent="0.3">
      <c r="A33" s="251"/>
      <c r="B33" s="253"/>
      <c r="C33" s="251"/>
      <c r="D33" s="251"/>
      <c r="E33" s="251"/>
      <c r="F33" s="251"/>
      <c r="G33" s="251"/>
      <c r="H33" s="251"/>
      <c r="I33" s="251"/>
      <c r="J33" s="251"/>
      <c r="K33" s="251"/>
      <c r="L33" s="251"/>
      <c r="M33" s="251"/>
      <c r="N33" s="251"/>
      <c r="O33" s="251"/>
      <c r="P33" s="251"/>
      <c r="Q33" s="251"/>
      <c r="R33" s="251"/>
      <c r="S33" s="251"/>
      <c r="T33" s="251"/>
    </row>
    <row r="34" spans="1:20" ht="15" customHeight="1" x14ac:dyDescent="0.25">
      <c r="A34" s="251"/>
      <c r="B34" s="251"/>
      <c r="C34" s="251"/>
      <c r="D34" s="251"/>
      <c r="E34" s="251"/>
      <c r="F34" s="251"/>
      <c r="G34" s="251"/>
      <c r="H34" s="251"/>
      <c r="I34" s="251"/>
      <c r="J34" s="251"/>
      <c r="K34" s="251"/>
      <c r="L34" s="251"/>
      <c r="M34" s="251"/>
      <c r="N34" s="251"/>
      <c r="O34" s="251"/>
      <c r="P34" s="251"/>
      <c r="Q34" s="251"/>
      <c r="R34" s="251"/>
      <c r="S34" s="251"/>
      <c r="T34" s="251"/>
    </row>
    <row r="35" spans="1:20" ht="15" customHeight="1" x14ac:dyDescent="0.25">
      <c r="A35" s="251"/>
      <c r="B35" s="251"/>
      <c r="C35" s="251"/>
      <c r="D35" s="251"/>
      <c r="E35" s="251"/>
      <c r="F35" s="251"/>
      <c r="G35" s="251"/>
      <c r="H35" s="251"/>
      <c r="I35" s="251"/>
      <c r="J35" s="251"/>
      <c r="K35" s="251"/>
      <c r="L35" s="251"/>
      <c r="M35" s="251"/>
      <c r="N35" s="251"/>
      <c r="O35" s="251"/>
      <c r="P35" s="251"/>
      <c r="Q35" s="251"/>
      <c r="R35" s="251"/>
      <c r="S35" s="251"/>
      <c r="T35" s="251"/>
    </row>
    <row r="36" spans="1:20" ht="15" customHeight="1" x14ac:dyDescent="0.25">
      <c r="A36" s="251"/>
      <c r="B36" s="251"/>
      <c r="C36" s="251"/>
      <c r="D36" s="251"/>
      <c r="E36" s="251"/>
      <c r="F36" s="251"/>
      <c r="G36" s="251"/>
      <c r="H36" s="251"/>
      <c r="I36" s="251"/>
      <c r="J36" s="251"/>
      <c r="K36" s="251"/>
      <c r="L36" s="251"/>
      <c r="M36" s="251"/>
      <c r="N36" s="251"/>
      <c r="O36" s="251"/>
      <c r="P36" s="251"/>
      <c r="Q36" s="251"/>
      <c r="R36" s="251"/>
      <c r="S36" s="251"/>
      <c r="T36" s="251"/>
    </row>
    <row r="37" spans="1:20" ht="15" customHeight="1" x14ac:dyDescent="0.25">
      <c r="A37" s="251"/>
      <c r="B37" s="251"/>
      <c r="C37" s="251"/>
      <c r="D37" s="251"/>
      <c r="E37" s="251"/>
      <c r="F37" s="251"/>
      <c r="G37" s="251"/>
      <c r="H37" s="251"/>
      <c r="I37" s="251"/>
      <c r="J37" s="251"/>
      <c r="K37" s="251"/>
      <c r="L37" s="251"/>
      <c r="M37" s="251"/>
      <c r="N37" s="251"/>
      <c r="O37" s="251"/>
      <c r="P37" s="251"/>
      <c r="Q37" s="251"/>
      <c r="R37" s="251"/>
      <c r="S37" s="251"/>
      <c r="T37" s="251"/>
    </row>
    <row r="38" spans="1:20" ht="15" customHeight="1" x14ac:dyDescent="0.25">
      <c r="A38" s="251"/>
      <c r="B38" s="251"/>
      <c r="C38" s="251"/>
      <c r="D38" s="251"/>
      <c r="E38" s="251"/>
      <c r="F38" s="251"/>
      <c r="G38" s="251"/>
      <c r="H38" s="251"/>
      <c r="I38" s="251"/>
      <c r="J38" s="251"/>
      <c r="K38" s="251"/>
      <c r="L38" s="251"/>
      <c r="M38" s="251"/>
      <c r="N38" s="251"/>
      <c r="O38" s="251"/>
      <c r="P38" s="251"/>
      <c r="Q38" s="251"/>
      <c r="R38" s="251"/>
      <c r="S38" s="251"/>
      <c r="T38" s="251"/>
    </row>
    <row r="39" spans="1:20" ht="15" customHeight="1" x14ac:dyDescent="0.25">
      <c r="A39" s="251"/>
      <c r="B39" s="251"/>
      <c r="C39" s="251"/>
      <c r="D39" s="251"/>
      <c r="E39" s="251"/>
      <c r="F39" s="251"/>
      <c r="G39" s="251"/>
      <c r="H39" s="251"/>
      <c r="I39" s="251"/>
      <c r="J39" s="251"/>
      <c r="K39" s="251"/>
      <c r="L39" s="251"/>
      <c r="M39" s="251"/>
      <c r="N39" s="251"/>
      <c r="O39" s="251"/>
      <c r="P39" s="251"/>
      <c r="Q39" s="251"/>
      <c r="R39" s="251"/>
      <c r="S39" s="251"/>
      <c r="T39" s="251"/>
    </row>
    <row r="40" spans="1:20" ht="15" customHeight="1" x14ac:dyDescent="0.25">
      <c r="A40" s="251"/>
      <c r="B40" s="251"/>
      <c r="C40" s="251"/>
      <c r="D40" s="251"/>
      <c r="E40" s="251"/>
      <c r="F40" s="251"/>
      <c r="G40" s="251"/>
      <c r="H40" s="251"/>
      <c r="I40" s="251"/>
      <c r="J40" s="251"/>
      <c r="K40" s="251"/>
      <c r="L40" s="251"/>
      <c r="M40" s="251"/>
      <c r="N40" s="251"/>
      <c r="O40" s="251"/>
      <c r="P40" s="251"/>
      <c r="Q40" s="251"/>
      <c r="R40" s="251"/>
      <c r="S40" s="251"/>
      <c r="T40" s="251"/>
    </row>
    <row r="41" spans="1:20" ht="15" customHeight="1" x14ac:dyDescent="0.25">
      <c r="A41" s="251"/>
      <c r="B41" s="251"/>
      <c r="C41" s="251"/>
      <c r="D41" s="251"/>
      <c r="E41" s="251"/>
      <c r="F41" s="251"/>
      <c r="G41" s="251"/>
      <c r="H41" s="251"/>
      <c r="I41" s="251"/>
      <c r="J41" s="251"/>
      <c r="K41" s="251"/>
      <c r="L41" s="251"/>
      <c r="M41" s="251"/>
      <c r="N41" s="251"/>
      <c r="O41" s="251"/>
      <c r="P41" s="251"/>
      <c r="Q41" s="251"/>
      <c r="R41" s="251"/>
      <c r="S41" s="251"/>
      <c r="T41" s="251"/>
    </row>
    <row r="42" spans="1:20" ht="15" customHeight="1" x14ac:dyDescent="0.25">
      <c r="A42" s="251"/>
      <c r="B42" s="251"/>
      <c r="C42" s="251"/>
      <c r="D42" s="251"/>
      <c r="E42" s="251"/>
      <c r="F42" s="251"/>
      <c r="G42" s="251"/>
      <c r="H42" s="251"/>
      <c r="I42" s="251"/>
      <c r="J42" s="251"/>
      <c r="K42" s="251"/>
      <c r="L42" s="251"/>
      <c r="M42" s="251"/>
      <c r="N42" s="251"/>
      <c r="O42" s="251"/>
      <c r="P42" s="251"/>
      <c r="Q42" s="251"/>
      <c r="R42" s="251"/>
      <c r="S42" s="251"/>
      <c r="T42" s="251"/>
    </row>
    <row r="43" spans="1:20" ht="15" customHeight="1" x14ac:dyDescent="0.25">
      <c r="A43" s="251"/>
      <c r="B43" s="251"/>
      <c r="C43" s="251"/>
      <c r="D43" s="251"/>
      <c r="E43" s="251"/>
      <c r="F43" s="251"/>
      <c r="G43" s="251"/>
      <c r="H43" s="251"/>
      <c r="I43" s="251"/>
      <c r="J43" s="251"/>
      <c r="K43" s="251"/>
      <c r="L43" s="251"/>
      <c r="M43" s="251"/>
      <c r="N43" s="251"/>
      <c r="O43" s="251"/>
      <c r="P43" s="251"/>
      <c r="Q43" s="251"/>
      <c r="R43" s="251"/>
      <c r="S43" s="251"/>
      <c r="T43" s="251"/>
    </row>
    <row r="44" spans="1:20" ht="15" customHeight="1" x14ac:dyDescent="0.25">
      <c r="A44" s="251"/>
      <c r="B44" s="251"/>
      <c r="C44" s="251"/>
      <c r="D44" s="251"/>
      <c r="E44" s="251"/>
      <c r="F44" s="251"/>
      <c r="G44" s="251"/>
      <c r="H44" s="251"/>
      <c r="I44" s="251"/>
      <c r="J44" s="251"/>
      <c r="K44" s="251"/>
      <c r="L44" s="251"/>
      <c r="M44" s="251"/>
      <c r="N44" s="251"/>
      <c r="O44" s="251"/>
      <c r="P44" s="251"/>
      <c r="Q44" s="251"/>
      <c r="R44" s="251"/>
      <c r="S44" s="251"/>
      <c r="T44" s="251"/>
    </row>
    <row r="45" spans="1:20" ht="15" customHeight="1" x14ac:dyDescent="0.25">
      <c r="A45" s="251"/>
      <c r="B45" s="251"/>
      <c r="C45" s="251"/>
      <c r="D45" s="251"/>
      <c r="E45" s="251"/>
      <c r="F45" s="251"/>
      <c r="G45" s="251"/>
      <c r="H45" s="251"/>
      <c r="I45" s="251"/>
      <c r="J45" s="251"/>
      <c r="K45" s="251"/>
      <c r="L45" s="251"/>
      <c r="M45" s="251"/>
      <c r="N45" s="251"/>
      <c r="O45" s="251"/>
      <c r="P45" s="251"/>
      <c r="Q45" s="251"/>
      <c r="R45" s="251"/>
      <c r="S45" s="251"/>
      <c r="T45" s="251"/>
    </row>
    <row r="46" spans="1:20" ht="15" customHeight="1" x14ac:dyDescent="0.25">
      <c r="A46" s="251"/>
      <c r="B46" s="251"/>
      <c r="C46" s="251"/>
      <c r="D46" s="251"/>
      <c r="E46" s="251"/>
      <c r="F46" s="251"/>
      <c r="G46" s="251"/>
      <c r="H46" s="251"/>
      <c r="I46" s="251"/>
      <c r="J46" s="251"/>
      <c r="K46" s="251"/>
      <c r="L46" s="251"/>
      <c r="M46" s="251"/>
      <c r="N46" s="251"/>
      <c r="O46" s="251"/>
      <c r="P46" s="251"/>
      <c r="Q46" s="251"/>
      <c r="R46" s="251"/>
      <c r="S46" s="251"/>
      <c r="T46" s="251"/>
    </row>
    <row r="47" spans="1:20" ht="15" customHeight="1" x14ac:dyDescent="0.25">
      <c r="A47" s="251"/>
      <c r="B47" s="251"/>
      <c r="C47" s="251"/>
      <c r="D47" s="251"/>
      <c r="E47" s="251"/>
      <c r="F47" s="251"/>
      <c r="G47" s="251"/>
      <c r="H47" s="251"/>
      <c r="I47" s="251"/>
      <c r="J47" s="251"/>
      <c r="K47" s="251"/>
      <c r="L47" s="251"/>
      <c r="M47" s="251"/>
      <c r="N47" s="251"/>
      <c r="O47" s="251"/>
      <c r="P47" s="251"/>
      <c r="Q47" s="251"/>
      <c r="R47" s="251"/>
      <c r="S47" s="251"/>
      <c r="T47" s="251"/>
    </row>
    <row r="48" spans="1:20" ht="15" customHeight="1" x14ac:dyDescent="0.25">
      <c r="A48" s="251"/>
      <c r="B48" s="251"/>
      <c r="C48" s="251"/>
      <c r="D48" s="251"/>
      <c r="E48" s="251"/>
      <c r="F48" s="251"/>
      <c r="G48" s="251"/>
      <c r="H48" s="251"/>
      <c r="I48" s="251"/>
      <c r="J48" s="251"/>
      <c r="K48" s="251"/>
      <c r="L48" s="251"/>
      <c r="M48" s="251"/>
      <c r="N48" s="251"/>
      <c r="O48" s="251"/>
      <c r="P48" s="251"/>
      <c r="Q48" s="251"/>
      <c r="R48" s="251"/>
      <c r="S48" s="251"/>
      <c r="T48" s="251"/>
    </row>
    <row r="49" spans="1:20" ht="15" customHeight="1" x14ac:dyDescent="0.25">
      <c r="A49" s="251"/>
      <c r="B49" s="251"/>
      <c r="C49" s="251"/>
      <c r="D49" s="251"/>
      <c r="E49" s="251"/>
      <c r="F49" s="251"/>
      <c r="G49" s="251"/>
      <c r="H49" s="251"/>
      <c r="I49" s="251"/>
      <c r="J49" s="251"/>
      <c r="K49" s="251"/>
      <c r="L49" s="251"/>
      <c r="M49" s="251"/>
      <c r="N49" s="251"/>
      <c r="O49" s="251"/>
      <c r="P49" s="251"/>
      <c r="Q49" s="251"/>
      <c r="R49" s="251"/>
      <c r="S49" s="251"/>
      <c r="T49" s="251"/>
    </row>
  </sheetData>
  <mergeCells count="2">
    <mergeCell ref="B2:S2"/>
    <mergeCell ref="B3:S31"/>
  </mergeCells>
  <pageMargins left="0.51181102362204722" right="0.51181102362204722" top="0.55118110236220474" bottom="0.55118110236220474" header="0.31496062992125984" footer="0.31496062992125984"/>
  <pageSetup paperSize="9" scale="76" orientation="landscape" r:id="rId1"/>
  <headerFooter scaleWithDoc="0">
    <oddFooter>&amp;L&amp;F&amp;R&amp;A &amp; 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D0AD5-8348-419D-B206-0A823F29A4DD}">
  <sheetPr codeName="Sheet15">
    <tabColor theme="1"/>
    <pageSetUpPr fitToPage="1"/>
  </sheetPr>
  <dimension ref="A1:Q49"/>
  <sheetViews>
    <sheetView showGridLines="0" zoomScale="70" zoomScaleNormal="70" workbookViewId="0"/>
  </sheetViews>
  <sheetFormatPr defaultColWidth="0" defaultRowHeight="13" x14ac:dyDescent="0.35"/>
  <cols>
    <col min="1" max="1" width="1.7265625" style="13" customWidth="1"/>
    <col min="2" max="2" width="3" style="13" customWidth="1"/>
    <col min="3" max="3" width="2.54296875" style="13" customWidth="1"/>
    <col min="4" max="4" width="6" style="13" customWidth="1"/>
    <col min="5" max="5" width="30" style="13" customWidth="1"/>
    <col min="6" max="6" width="6" style="13" customWidth="1"/>
    <col min="7" max="7" width="8.26953125" style="13" customWidth="1"/>
    <col min="8" max="8" width="6" style="13" customWidth="1"/>
    <col min="9" max="9" width="28.1796875" style="13" customWidth="1"/>
    <col min="10" max="10" width="6" style="13" customWidth="1"/>
    <col min="11" max="11" width="8.26953125" style="13" customWidth="1"/>
    <col min="12" max="12" width="6" style="13" customWidth="1"/>
    <col min="13" max="13" width="24.90625" style="13" customWidth="1"/>
    <col min="14" max="14" width="6" style="13" customWidth="1"/>
    <col min="15" max="15" width="2.7265625" style="13" customWidth="1"/>
    <col min="16" max="17" width="9.90625" style="13" customWidth="1"/>
    <col min="18" max="16384" width="9.08984375" style="13" hidden="1"/>
  </cols>
  <sheetData>
    <row r="1" spans="1:17" s="14" customFormat="1" ht="23" x14ac:dyDescent="0.35">
      <c r="A1" s="8" t="str">
        <f ca="1">MID(CELL("filename",A1),FIND("]",CELL("filename",A1))+1,255)</f>
        <v xml:space="preserve">Model_Flow </v>
      </c>
      <c r="B1" s="9"/>
      <c r="C1" s="10"/>
      <c r="D1" s="11"/>
      <c r="E1" s="11"/>
      <c r="F1" s="11"/>
      <c r="G1" s="11"/>
      <c r="H1" s="11"/>
      <c r="I1" s="11"/>
      <c r="J1" s="11"/>
      <c r="K1" s="11"/>
      <c r="L1" s="11"/>
      <c r="M1" s="11"/>
      <c r="N1" s="11"/>
      <c r="O1" s="11"/>
      <c r="P1" s="11"/>
      <c r="Q1" s="11"/>
    </row>
    <row r="2" spans="1:17" s="255" customFormat="1" ht="15" customHeight="1" x14ac:dyDescent="0.35">
      <c r="A2" s="12"/>
      <c r="B2" s="12"/>
      <c r="C2" s="15"/>
      <c r="D2" s="254"/>
      <c r="E2" s="254"/>
      <c r="F2" s="254"/>
      <c r="G2" s="254"/>
      <c r="H2" s="254"/>
      <c r="I2" s="254"/>
      <c r="J2" s="254"/>
      <c r="K2" s="254"/>
      <c r="L2" s="254"/>
      <c r="M2" s="254" t="s">
        <v>303</v>
      </c>
      <c r="N2" s="254"/>
      <c r="O2" s="254"/>
      <c r="P2" s="254"/>
      <c r="Q2" s="254"/>
    </row>
    <row r="3" spans="1:17" s="255" customFormat="1" x14ac:dyDescent="0.35">
      <c r="A3" s="254"/>
      <c r="B3" s="256" t="s">
        <v>290</v>
      </c>
      <c r="C3" s="254"/>
      <c r="D3" s="254"/>
      <c r="E3" s="254"/>
      <c r="F3" s="254"/>
      <c r="G3" s="254"/>
      <c r="H3" s="254"/>
      <c r="I3" s="254"/>
      <c r="J3" s="254"/>
      <c r="K3" s="254"/>
      <c r="L3" s="254"/>
      <c r="M3" s="254"/>
      <c r="N3" s="254"/>
      <c r="O3" s="254"/>
      <c r="P3" s="254"/>
      <c r="Q3" s="254"/>
    </row>
    <row r="4" spans="1:17" s="255" customFormat="1" ht="12.5" x14ac:dyDescent="0.35">
      <c r="A4" s="254"/>
      <c r="B4" s="254"/>
      <c r="C4" s="254"/>
      <c r="D4" s="254"/>
      <c r="E4" s="254"/>
      <c r="F4" s="254"/>
      <c r="G4" s="254"/>
      <c r="H4" s="254"/>
      <c r="I4" s="254"/>
      <c r="J4" s="254"/>
      <c r="K4" s="254"/>
      <c r="L4" s="254"/>
      <c r="M4" s="254"/>
      <c r="N4" s="254"/>
      <c r="O4" s="254"/>
      <c r="P4" s="254"/>
      <c r="Q4" s="254"/>
    </row>
    <row r="5" spans="1:17" s="255" customFormat="1" ht="12.5" x14ac:dyDescent="0.35">
      <c r="A5" s="254"/>
      <c r="B5" s="254"/>
      <c r="C5" s="257" t="s">
        <v>373</v>
      </c>
      <c r="D5" s="257"/>
      <c r="E5" s="257"/>
      <c r="F5" s="254"/>
      <c r="G5" s="254"/>
      <c r="H5" s="254"/>
      <c r="I5" s="254"/>
      <c r="J5" s="254"/>
      <c r="K5" s="254"/>
      <c r="L5" s="254"/>
      <c r="M5" s="254"/>
      <c r="N5" s="254"/>
      <c r="O5" s="254"/>
      <c r="P5" s="254"/>
      <c r="Q5" s="254"/>
    </row>
    <row r="6" spans="1:17" s="255" customFormat="1" ht="12.5" x14ac:dyDescent="0.35">
      <c r="A6" s="254"/>
      <c r="B6" s="254"/>
      <c r="C6" s="258"/>
      <c r="D6" s="258"/>
      <c r="E6" s="257" t="s">
        <v>374</v>
      </c>
      <c r="F6" s="254"/>
      <c r="G6" s="254"/>
      <c r="H6" s="254"/>
      <c r="I6" s="254"/>
      <c r="J6" s="254"/>
      <c r="K6" s="254"/>
      <c r="L6" s="254"/>
      <c r="M6" s="254"/>
      <c r="N6" s="254"/>
      <c r="O6" s="254"/>
      <c r="P6" s="254"/>
      <c r="Q6" s="254"/>
    </row>
    <row r="7" spans="1:17" s="255" customFormat="1" ht="12.5" x14ac:dyDescent="0.35">
      <c r="A7" s="254"/>
      <c r="B7" s="254"/>
      <c r="C7" s="259"/>
      <c r="D7" s="259"/>
      <c r="E7" s="257" t="s">
        <v>375</v>
      </c>
      <c r="F7" s="254"/>
      <c r="G7" s="254"/>
      <c r="H7" s="254"/>
      <c r="I7" s="254"/>
      <c r="J7" s="254"/>
      <c r="K7" s="254"/>
      <c r="L7" s="254"/>
      <c r="M7" s="254"/>
      <c r="N7" s="254"/>
      <c r="O7" s="254"/>
      <c r="P7" s="254"/>
      <c r="Q7" s="254"/>
    </row>
    <row r="8" spans="1:17" s="255" customFormat="1" ht="12.5" x14ac:dyDescent="0.35">
      <c r="A8" s="254"/>
      <c r="B8" s="254"/>
      <c r="C8" s="260"/>
      <c r="D8" s="260"/>
      <c r="E8" s="257" t="s">
        <v>376</v>
      </c>
      <c r="F8" s="254"/>
      <c r="G8" s="254"/>
      <c r="H8" s="254"/>
      <c r="I8" s="254"/>
      <c r="J8" s="254"/>
      <c r="K8" s="254"/>
      <c r="L8" s="254"/>
      <c r="M8" s="254"/>
      <c r="N8" s="254"/>
      <c r="O8" s="254"/>
      <c r="P8" s="254"/>
      <c r="Q8" s="254"/>
    </row>
    <row r="9" spans="1:17" s="255" customFormat="1" ht="12.5" x14ac:dyDescent="0.35">
      <c r="A9" s="254"/>
      <c r="B9" s="254"/>
      <c r="C9" s="261"/>
      <c r="D9" s="261"/>
      <c r="E9" s="257" t="s">
        <v>377</v>
      </c>
      <c r="F9" s="254"/>
      <c r="G9" s="254"/>
      <c r="H9" s="254"/>
      <c r="I9" s="254"/>
      <c r="J9" s="254"/>
      <c r="K9" s="254"/>
      <c r="L9" s="254"/>
      <c r="M9" s="254"/>
      <c r="N9" s="254"/>
      <c r="O9" s="254"/>
      <c r="P9" s="254"/>
      <c r="Q9" s="254"/>
    </row>
    <row r="10" spans="1:17" s="255" customFormat="1" ht="12.5" x14ac:dyDescent="0.35">
      <c r="A10" s="254"/>
      <c r="B10" s="254"/>
      <c r="C10" s="262"/>
      <c r="D10" s="262"/>
      <c r="E10" s="257" t="s">
        <v>378</v>
      </c>
      <c r="F10" s="254"/>
      <c r="G10" s="254"/>
      <c r="H10" s="254"/>
      <c r="I10" s="254"/>
      <c r="J10" s="254"/>
      <c r="K10" s="254"/>
      <c r="L10" s="254"/>
      <c r="M10" s="254"/>
      <c r="N10" s="254"/>
      <c r="O10" s="254"/>
      <c r="P10" s="254"/>
      <c r="Q10" s="254"/>
    </row>
    <row r="11" spans="1:17" s="255" customFormat="1" ht="12.5" x14ac:dyDescent="0.35">
      <c r="A11" s="254"/>
      <c r="B11" s="254"/>
      <c r="C11" s="257"/>
      <c r="D11" s="257"/>
      <c r="E11" s="257"/>
      <c r="F11" s="254"/>
      <c r="G11" s="254"/>
      <c r="H11" s="254"/>
      <c r="I11" s="254"/>
      <c r="J11" s="254"/>
      <c r="K11" s="254"/>
      <c r="L11" s="254"/>
      <c r="M11" s="254"/>
      <c r="N11" s="254"/>
      <c r="O11" s="254"/>
      <c r="P11" s="254"/>
      <c r="Q11" s="254"/>
    </row>
    <row r="12" spans="1:17" s="255" customFormat="1" ht="12.5" x14ac:dyDescent="0.35">
      <c r="A12" s="254"/>
      <c r="B12" s="254"/>
      <c r="C12" s="257" t="s">
        <v>294</v>
      </c>
      <c r="D12" s="257"/>
      <c r="E12" s="257"/>
      <c r="F12" s="254"/>
      <c r="G12" s="254"/>
      <c r="H12" s="254"/>
      <c r="I12" s="254"/>
      <c r="J12" s="254"/>
      <c r="K12" s="254"/>
      <c r="L12" s="254"/>
      <c r="M12" s="254"/>
      <c r="N12" s="254"/>
      <c r="O12" s="254"/>
      <c r="P12" s="254"/>
      <c r="Q12" s="254"/>
    </row>
    <row r="13" spans="1:17" s="255" customFormat="1" ht="14.5" x14ac:dyDescent="0.35">
      <c r="A13" s="254"/>
      <c r="B13" s="254"/>
      <c r="C13" s="263"/>
      <c r="D13" s="264"/>
      <c r="E13" s="257" t="s">
        <v>295</v>
      </c>
      <c r="F13" s="254"/>
      <c r="G13" s="254"/>
      <c r="H13" s="254"/>
      <c r="I13" s="254"/>
      <c r="J13" s="254"/>
      <c r="K13" s="254"/>
      <c r="L13" s="254"/>
      <c r="M13" s="254"/>
      <c r="N13" s="254"/>
      <c r="O13" s="254"/>
      <c r="P13" s="254"/>
      <c r="Q13" s="254"/>
    </row>
    <row r="14" spans="1:17" s="268" customFormat="1" ht="14.5" x14ac:dyDescent="0.35">
      <c r="A14" s="265"/>
      <c r="B14" s="265"/>
      <c r="C14" s="266"/>
      <c r="D14" s="266"/>
      <c r="E14" s="267"/>
      <c r="F14" s="265"/>
      <c r="G14" s="265"/>
      <c r="H14" s="265"/>
      <c r="I14" s="265"/>
      <c r="J14" s="265"/>
      <c r="K14" s="265"/>
      <c r="L14" s="265"/>
      <c r="M14" s="265"/>
      <c r="N14" s="265"/>
      <c r="O14" s="265"/>
      <c r="P14" s="265"/>
      <c r="Q14" s="265"/>
    </row>
    <row r="15" spans="1:17" s="268" customFormat="1" ht="14.5" x14ac:dyDescent="0.35">
      <c r="A15" s="265"/>
      <c r="B15" s="265"/>
      <c r="C15" s="266"/>
      <c r="D15" s="266"/>
      <c r="E15" s="267"/>
      <c r="F15" s="265"/>
      <c r="G15" s="265"/>
      <c r="H15" s="265"/>
      <c r="I15" s="265"/>
      <c r="J15" s="265"/>
      <c r="K15" s="265"/>
      <c r="L15" s="265"/>
      <c r="M15" s="265"/>
      <c r="N15" s="265"/>
      <c r="O15" s="265"/>
      <c r="P15" s="265"/>
      <c r="Q15" s="265"/>
    </row>
    <row r="16" spans="1:17" s="269" customFormat="1" ht="15" customHeight="1" x14ac:dyDescent="0.35">
      <c r="A16" s="257"/>
      <c r="B16" s="256" t="s">
        <v>379</v>
      </c>
      <c r="C16" s="257"/>
      <c r="D16" s="257"/>
      <c r="E16" s="257"/>
      <c r="F16" s="257"/>
      <c r="G16" s="257"/>
      <c r="H16" s="257"/>
      <c r="I16" s="257"/>
      <c r="J16" s="257"/>
      <c r="K16" s="257"/>
      <c r="L16" s="257"/>
      <c r="M16" s="257"/>
      <c r="N16" s="257"/>
      <c r="O16" s="257"/>
      <c r="P16" s="257"/>
    </row>
    <row r="17" spans="1:17" s="255" customFormat="1" x14ac:dyDescent="0.35">
      <c r="A17" s="254"/>
      <c r="B17" s="254"/>
      <c r="C17" s="12"/>
      <c r="D17" s="254"/>
      <c r="E17" s="254"/>
      <c r="F17" s="254"/>
      <c r="G17" s="254"/>
      <c r="H17" s="254"/>
      <c r="I17" s="254"/>
      <c r="J17" s="254"/>
      <c r="K17" s="254"/>
      <c r="L17" s="254"/>
      <c r="M17" s="254"/>
      <c r="N17" s="254"/>
      <c r="O17" s="254"/>
      <c r="P17" s="254"/>
      <c r="Q17" s="254"/>
    </row>
    <row r="18" spans="1:17" s="255" customFormat="1" ht="12.5" x14ac:dyDescent="0.25">
      <c r="A18" s="254"/>
      <c r="B18" s="254"/>
      <c r="C18" s="254"/>
      <c r="D18" s="270"/>
      <c r="E18" s="271"/>
      <c r="F18" s="254"/>
      <c r="G18" s="271"/>
      <c r="H18" s="254"/>
      <c r="I18" s="254"/>
      <c r="J18" s="254"/>
      <c r="K18" s="254"/>
      <c r="L18" s="254"/>
      <c r="M18" s="254"/>
      <c r="N18" s="254"/>
      <c r="O18" s="254"/>
      <c r="P18" s="254"/>
      <c r="Q18" s="254"/>
    </row>
    <row r="19" spans="1:17" s="269" customFormat="1" ht="15" customHeight="1" x14ac:dyDescent="0.35">
      <c r="A19" s="257"/>
      <c r="B19" s="257"/>
      <c r="C19" s="257"/>
      <c r="D19" s="257"/>
      <c r="E19" s="257"/>
      <c r="F19" s="257"/>
      <c r="G19" s="257"/>
      <c r="H19" s="257"/>
      <c r="I19" s="257"/>
      <c r="J19" s="257"/>
      <c r="K19" s="257"/>
      <c r="L19" s="257"/>
      <c r="M19" s="257"/>
      <c r="N19" s="257"/>
      <c r="O19" s="257"/>
      <c r="P19" s="257"/>
    </row>
    <row r="20" spans="1:17" s="269" customFormat="1" ht="15" customHeight="1" x14ac:dyDescent="0.35">
      <c r="A20" s="257"/>
      <c r="B20" s="257"/>
      <c r="C20" s="257"/>
      <c r="D20" s="257"/>
      <c r="F20" s="257"/>
      <c r="G20" s="257"/>
      <c r="H20" s="257"/>
      <c r="I20" s="279"/>
      <c r="J20" s="257"/>
      <c r="K20" s="257"/>
      <c r="L20" s="257"/>
      <c r="M20" s="256"/>
      <c r="O20" s="257"/>
      <c r="P20" s="257"/>
    </row>
    <row r="21" spans="1:17" s="269" customFormat="1" ht="15" customHeight="1" x14ac:dyDescent="0.35">
      <c r="A21" s="257"/>
      <c r="B21" s="257"/>
      <c r="C21" s="257"/>
      <c r="D21" s="257"/>
      <c r="E21" s="256" t="s">
        <v>299</v>
      </c>
      <c r="F21" s="257"/>
      <c r="G21" s="257"/>
      <c r="H21" s="257"/>
      <c r="I21" s="279" t="s">
        <v>603</v>
      </c>
      <c r="J21" s="257"/>
      <c r="K21" s="257"/>
      <c r="L21" s="257"/>
      <c r="M21" s="256" t="s">
        <v>807</v>
      </c>
      <c r="O21" s="257"/>
      <c r="P21" s="257"/>
    </row>
    <row r="22" spans="1:17" s="269" customFormat="1" ht="15" customHeight="1" x14ac:dyDescent="0.35">
      <c r="A22" s="257"/>
      <c r="B22" s="257"/>
      <c r="C22" s="257"/>
      <c r="D22" s="257"/>
      <c r="E22" s="256" t="s">
        <v>301</v>
      </c>
      <c r="F22" s="257"/>
      <c r="G22" s="257"/>
      <c r="H22" s="257"/>
      <c r="I22" s="279" t="s">
        <v>605</v>
      </c>
      <c r="J22" s="257"/>
      <c r="K22" s="257"/>
      <c r="L22" s="257"/>
      <c r="M22" s="256" t="s">
        <v>489</v>
      </c>
      <c r="O22" s="257"/>
      <c r="P22" s="257"/>
    </row>
    <row r="23" spans="1:17" s="269" customFormat="1" ht="15" customHeight="1" x14ac:dyDescent="0.35">
      <c r="A23" s="257"/>
      <c r="B23" s="257"/>
      <c r="C23" s="257"/>
      <c r="D23" s="257"/>
      <c r="E23" s="279" t="s">
        <v>623</v>
      </c>
      <c r="F23" s="257"/>
      <c r="G23" s="257"/>
      <c r="H23" s="257"/>
      <c r="I23" s="279" t="s">
        <v>304</v>
      </c>
      <c r="J23" s="257"/>
      <c r="K23" s="257"/>
      <c r="L23" s="257"/>
      <c r="M23" s="256" t="s">
        <v>490</v>
      </c>
      <c r="O23" s="257"/>
      <c r="P23" s="257"/>
    </row>
    <row r="24" spans="1:17" s="269" customFormat="1" ht="15" customHeight="1" x14ac:dyDescent="0.35">
      <c r="A24" s="257"/>
      <c r="B24" s="257"/>
      <c r="C24" s="257"/>
      <c r="D24" s="257"/>
      <c r="E24" s="666"/>
      <c r="F24" s="257"/>
      <c r="G24" s="257"/>
      <c r="H24" s="257"/>
      <c r="I24" s="256" t="s">
        <v>485</v>
      </c>
      <c r="J24" s="257"/>
      <c r="K24" s="257"/>
      <c r="L24" s="257"/>
      <c r="M24" s="667"/>
      <c r="N24" s="257"/>
      <c r="O24" s="257"/>
      <c r="P24" s="257"/>
    </row>
    <row r="25" spans="1:17" s="269" customFormat="1" ht="15" customHeight="1" x14ac:dyDescent="0.35">
      <c r="A25" s="257"/>
      <c r="B25" s="257"/>
      <c r="C25" s="257"/>
      <c r="D25" s="257"/>
      <c r="E25" s="666"/>
      <c r="F25" s="257"/>
      <c r="G25" s="257"/>
      <c r="H25" s="257"/>
      <c r="I25" s="256" t="s">
        <v>365</v>
      </c>
      <c r="J25" s="257"/>
      <c r="K25" s="257"/>
      <c r="L25" s="257"/>
      <c r="M25" s="256"/>
      <c r="N25" s="257"/>
      <c r="O25" s="257"/>
      <c r="P25" s="257"/>
    </row>
    <row r="26" spans="1:17" s="269" customFormat="1" ht="15" customHeight="1" x14ac:dyDescent="0.35">
      <c r="A26" s="257"/>
      <c r="B26" s="257"/>
      <c r="C26" s="257"/>
      <c r="D26" s="257"/>
      <c r="E26" s="256"/>
      <c r="F26" s="257"/>
      <c r="G26" s="257"/>
      <c r="H26" s="257"/>
      <c r="I26" s="256" t="s">
        <v>602</v>
      </c>
      <c r="J26" s="257"/>
      <c r="K26" s="257"/>
      <c r="L26" s="257"/>
      <c r="M26" s="256"/>
      <c r="N26" s="257"/>
      <c r="O26" s="257"/>
      <c r="P26" s="257"/>
    </row>
    <row r="27" spans="1:17" s="269" customFormat="1" ht="15" customHeight="1" x14ac:dyDescent="0.35">
      <c r="A27" s="257"/>
      <c r="B27" s="257"/>
      <c r="C27" s="257"/>
      <c r="D27" s="257"/>
      <c r="E27" s="256"/>
      <c r="F27" s="257"/>
      <c r="G27" s="257"/>
      <c r="H27" s="257"/>
      <c r="I27" s="256" t="s">
        <v>487</v>
      </c>
      <c r="J27" s="257"/>
      <c r="K27" s="257"/>
      <c r="L27" s="257"/>
      <c r="M27" s="257"/>
      <c r="N27" s="257"/>
      <c r="O27" s="257"/>
      <c r="P27" s="257"/>
    </row>
    <row r="28" spans="1:17" s="269" customFormat="1" ht="15" customHeight="1" x14ac:dyDescent="0.35">
      <c r="A28" s="257"/>
      <c r="B28" s="257"/>
      <c r="C28" s="257"/>
      <c r="D28" s="257"/>
      <c r="E28" s="257"/>
      <c r="F28" s="257"/>
      <c r="G28" s="257"/>
      <c r="H28" s="257"/>
      <c r="I28" s="256" t="s">
        <v>488</v>
      </c>
      <c r="J28" s="257"/>
      <c r="K28" s="257"/>
      <c r="L28" s="257"/>
      <c r="M28" s="257"/>
      <c r="N28" s="257"/>
      <c r="O28" s="257"/>
      <c r="P28" s="257"/>
    </row>
    <row r="29" spans="1:17" s="269" customFormat="1" ht="15" customHeight="1" x14ac:dyDescent="0.35">
      <c r="A29" s="257"/>
      <c r="B29" s="257"/>
      <c r="C29" s="257"/>
      <c r="D29" s="257"/>
      <c r="E29" s="257"/>
      <c r="F29" s="257"/>
      <c r="G29" s="257"/>
      <c r="H29" s="257"/>
      <c r="I29" s="256" t="s">
        <v>169</v>
      </c>
      <c r="J29" s="257"/>
      <c r="K29" s="257"/>
      <c r="L29" s="257"/>
      <c r="M29" s="257"/>
      <c r="N29" s="257"/>
      <c r="O29" s="257"/>
      <c r="P29" s="257"/>
    </row>
    <row r="30" spans="1:17" s="269" customFormat="1" ht="15" customHeight="1" x14ac:dyDescent="0.35">
      <c r="A30" s="257"/>
      <c r="B30" s="257"/>
      <c r="C30" s="257"/>
      <c r="D30" s="257"/>
      <c r="E30" s="257"/>
      <c r="F30" s="257"/>
      <c r="G30" s="257"/>
      <c r="H30" s="257"/>
      <c r="I30" s="256"/>
      <c r="J30" s="257"/>
      <c r="K30" s="257"/>
      <c r="L30" s="257"/>
      <c r="M30" s="257"/>
      <c r="N30" s="257"/>
      <c r="O30" s="257"/>
      <c r="P30" s="257"/>
    </row>
    <row r="31" spans="1:17" s="269" customFormat="1" ht="15" customHeight="1" x14ac:dyDescent="0.35">
      <c r="A31" s="257"/>
      <c r="B31" s="257"/>
      <c r="C31" s="257"/>
      <c r="D31" s="257"/>
      <c r="E31" s="257"/>
      <c r="F31" s="257"/>
      <c r="G31" s="257"/>
      <c r="H31" s="257"/>
      <c r="J31" s="257"/>
      <c r="K31" s="257"/>
      <c r="L31" s="257"/>
      <c r="M31" s="257"/>
      <c r="N31" s="257"/>
      <c r="O31" s="257"/>
      <c r="P31" s="257"/>
    </row>
    <row r="32" spans="1:17" s="269" customFormat="1" ht="15" customHeight="1" x14ac:dyDescent="0.35">
      <c r="A32" s="257"/>
      <c r="B32" s="257"/>
      <c r="C32" s="257"/>
      <c r="D32" s="257"/>
      <c r="E32" s="257"/>
      <c r="F32" s="257"/>
      <c r="G32" s="257"/>
      <c r="H32" s="257"/>
      <c r="J32" s="257"/>
      <c r="K32" s="257"/>
      <c r="L32" s="257"/>
      <c r="M32" s="257"/>
      <c r="N32" s="257"/>
      <c r="O32" s="257"/>
      <c r="P32" s="257"/>
    </row>
    <row r="33" spans="1:17" s="269" customFormat="1" ht="15" customHeight="1" x14ac:dyDescent="0.35">
      <c r="A33" s="257"/>
      <c r="B33" s="257"/>
      <c r="C33" s="257"/>
      <c r="D33" s="257"/>
      <c r="E33" s="257"/>
      <c r="F33" s="257"/>
      <c r="G33" s="257"/>
      <c r="H33" s="257"/>
      <c r="J33" s="257"/>
      <c r="K33" s="257"/>
      <c r="L33" s="257"/>
      <c r="M33" s="257"/>
      <c r="N33" s="257"/>
      <c r="O33" s="257"/>
      <c r="P33" s="257"/>
    </row>
    <row r="34" spans="1:17" s="269" customFormat="1" ht="15" customHeight="1" x14ac:dyDescent="0.35">
      <c r="A34" s="257"/>
      <c r="B34" s="257"/>
      <c r="C34" s="257"/>
      <c r="D34" s="257"/>
      <c r="E34" s="257"/>
      <c r="F34" s="257"/>
      <c r="G34" s="257"/>
      <c r="H34" s="257"/>
      <c r="I34" s="256"/>
      <c r="J34" s="257"/>
      <c r="K34" s="257"/>
      <c r="L34" s="257"/>
      <c r="M34" s="257"/>
      <c r="N34" s="257"/>
      <c r="O34" s="257"/>
      <c r="P34" s="257"/>
    </row>
    <row r="35" spans="1:17" s="269" customFormat="1" ht="15" customHeight="1" x14ac:dyDescent="0.35">
      <c r="A35" s="257"/>
      <c r="B35" s="257"/>
      <c r="C35" s="257"/>
      <c r="D35" s="257"/>
      <c r="E35" s="257"/>
      <c r="F35" s="257"/>
      <c r="G35" s="257"/>
      <c r="H35" s="257"/>
      <c r="I35" s="256"/>
      <c r="J35" s="257"/>
      <c r="K35" s="257"/>
      <c r="L35" s="257"/>
      <c r="M35" s="257"/>
      <c r="N35" s="257"/>
      <c r="O35" s="257"/>
      <c r="P35" s="257"/>
    </row>
    <row r="36" spans="1:17" s="269" customFormat="1" ht="15" customHeight="1" x14ac:dyDescent="0.35">
      <c r="A36" s="257"/>
      <c r="B36" s="257"/>
      <c r="C36" s="257"/>
      <c r="D36" s="257"/>
      <c r="E36" s="257"/>
      <c r="F36" s="257"/>
      <c r="G36" s="257"/>
      <c r="H36" s="257"/>
      <c r="I36" s="257"/>
      <c r="J36" s="257"/>
      <c r="K36" s="257"/>
      <c r="L36" s="257"/>
      <c r="M36" s="257"/>
      <c r="N36" s="257"/>
      <c r="O36" s="257"/>
      <c r="P36" s="257"/>
    </row>
    <row r="37" spans="1:17" s="269" customFormat="1" ht="15" customHeight="1" x14ac:dyDescent="0.35">
      <c r="A37" s="257"/>
      <c r="B37" s="257"/>
      <c r="C37" s="257"/>
      <c r="D37" s="257"/>
      <c r="E37" s="257"/>
      <c r="F37" s="257"/>
      <c r="G37" s="257"/>
      <c r="H37" s="257"/>
      <c r="I37" s="257"/>
      <c r="J37" s="257"/>
      <c r="K37" s="257"/>
      <c r="L37" s="257"/>
      <c r="M37" s="257"/>
      <c r="N37" s="257"/>
      <c r="O37" s="257"/>
      <c r="P37" s="257"/>
    </row>
    <row r="38" spans="1:17" s="268" customFormat="1" x14ac:dyDescent="0.35">
      <c r="A38" s="12" t="s">
        <v>296</v>
      </c>
      <c r="B38" s="272"/>
      <c r="C38" s="254"/>
      <c r="D38" s="254"/>
      <c r="E38" s="254"/>
      <c r="F38" s="254"/>
      <c r="G38" s="254"/>
      <c r="H38" s="254"/>
    </row>
    <row r="39" spans="1:17" s="268" customFormat="1" ht="12.5" x14ac:dyDescent="0.35">
      <c r="A39" s="254"/>
      <c r="B39" s="272"/>
      <c r="C39" s="254"/>
      <c r="D39" s="254"/>
      <c r="E39" s="254" t="s">
        <v>297</v>
      </c>
      <c r="F39" s="254"/>
      <c r="G39" s="254" t="s">
        <v>298</v>
      </c>
      <c r="H39" s="254"/>
    </row>
    <row r="40" spans="1:17" s="268" customFormat="1" ht="12.5" x14ac:dyDescent="0.35">
      <c r="A40" s="254"/>
      <c r="B40" s="272"/>
      <c r="C40" s="254"/>
      <c r="D40" s="254"/>
      <c r="E40" s="254" t="s">
        <v>299</v>
      </c>
      <c r="F40" s="254"/>
      <c r="G40" s="254" t="s">
        <v>300</v>
      </c>
      <c r="H40" s="254"/>
    </row>
    <row r="41" spans="1:17" s="268" customFormat="1" ht="12.5" x14ac:dyDescent="0.35">
      <c r="A41" s="254"/>
      <c r="B41" s="272"/>
      <c r="C41" s="254"/>
      <c r="D41" s="254"/>
      <c r="E41" s="254" t="s">
        <v>301</v>
      </c>
      <c r="F41" s="254"/>
      <c r="G41" s="254" t="s">
        <v>302</v>
      </c>
      <c r="H41" s="254"/>
    </row>
    <row r="42" spans="1:17" s="268" customFormat="1" ht="12.5" x14ac:dyDescent="0.35">
      <c r="A42" s="254"/>
      <c r="B42" s="272"/>
      <c r="C42" s="254"/>
      <c r="D42" s="254"/>
      <c r="E42" s="254"/>
      <c r="F42" s="254"/>
      <c r="G42" s="254"/>
      <c r="H42" s="254"/>
    </row>
    <row r="43" spans="1:17" s="268" customFormat="1" ht="14.5" x14ac:dyDescent="0.35">
      <c r="A43" s="265"/>
      <c r="B43" s="265"/>
      <c r="C43" s="254"/>
      <c r="D43" s="254"/>
      <c r="E43" s="254"/>
      <c r="F43" s="254"/>
      <c r="G43" s="254"/>
      <c r="H43" s="254"/>
      <c r="I43" s="254"/>
      <c r="J43" s="254"/>
      <c r="K43" s="254"/>
      <c r="O43" s="16"/>
      <c r="P43" s="16"/>
      <c r="Q43" s="265"/>
    </row>
    <row r="44" spans="1:17" s="268" customFormat="1" ht="14.5" x14ac:dyDescent="0.35">
      <c r="A44" s="265"/>
      <c r="B44" s="265"/>
      <c r="C44" s="254"/>
      <c r="D44" s="254"/>
      <c r="E44" s="254"/>
      <c r="F44" s="254"/>
      <c r="G44" s="254"/>
      <c r="H44" s="13"/>
      <c r="I44" s="13"/>
      <c r="J44" s="13"/>
      <c r="K44" s="254"/>
      <c r="L44" s="254"/>
      <c r="M44" s="254"/>
      <c r="N44" s="254"/>
      <c r="O44" s="16"/>
      <c r="P44" s="16"/>
      <c r="Q44" s="265"/>
    </row>
    <row r="45" spans="1:17" s="255" customFormat="1" ht="14.5" x14ac:dyDescent="0.35">
      <c r="A45" s="254"/>
      <c r="B45" s="254"/>
      <c r="C45" s="13"/>
      <c r="D45" s="13"/>
      <c r="E45" s="13"/>
      <c r="F45" s="13"/>
      <c r="G45" s="13"/>
      <c r="H45" s="13"/>
      <c r="I45" s="13"/>
      <c r="J45" s="13"/>
      <c r="K45" s="13"/>
      <c r="L45" s="254"/>
      <c r="M45" s="254"/>
      <c r="N45" s="254"/>
      <c r="O45" s="16"/>
      <c r="P45" s="16"/>
      <c r="Q45" s="254"/>
    </row>
    <row r="46" spans="1:17" s="255" customFormat="1" x14ac:dyDescent="0.35">
      <c r="A46" s="254"/>
      <c r="B46" s="254"/>
      <c r="C46" s="13"/>
      <c r="D46" s="13"/>
      <c r="E46" s="13"/>
      <c r="F46" s="13"/>
      <c r="G46" s="13"/>
      <c r="H46" s="13"/>
      <c r="I46" s="13"/>
      <c r="J46" s="13"/>
      <c r="K46" s="13"/>
      <c r="L46" s="254"/>
      <c r="M46" s="254"/>
      <c r="N46" s="254"/>
      <c r="O46" s="254"/>
      <c r="P46" s="254"/>
      <c r="Q46" s="254"/>
    </row>
    <row r="47" spans="1:17" s="255" customFormat="1" x14ac:dyDescent="0.35">
      <c r="A47" s="254"/>
      <c r="B47" s="254"/>
      <c r="C47" s="13"/>
      <c r="D47" s="13"/>
      <c r="E47" s="13"/>
      <c r="F47" s="13"/>
      <c r="G47" s="13"/>
      <c r="H47" s="13"/>
      <c r="I47" s="13"/>
      <c r="J47" s="13"/>
      <c r="K47" s="13"/>
      <c r="L47" s="254"/>
      <c r="M47" s="254"/>
      <c r="N47" s="254"/>
      <c r="O47" s="254"/>
      <c r="P47" s="254"/>
      <c r="Q47" s="254"/>
    </row>
    <row r="48" spans="1:17" s="255" customFormat="1" x14ac:dyDescent="0.35">
      <c r="A48" s="254"/>
      <c r="B48" s="254"/>
      <c r="C48" s="13"/>
      <c r="D48" s="13"/>
      <c r="E48" s="13"/>
      <c r="F48" s="13"/>
      <c r="G48" s="13"/>
      <c r="H48" s="13"/>
      <c r="I48" s="13"/>
      <c r="J48" s="13"/>
      <c r="K48" s="13"/>
      <c r="L48" s="13"/>
      <c r="M48" s="13"/>
      <c r="N48" s="13"/>
      <c r="O48" s="254"/>
      <c r="P48" s="254"/>
      <c r="Q48" s="254"/>
    </row>
    <row r="49" spans="15:15" x14ac:dyDescent="0.35">
      <c r="O49" s="254"/>
    </row>
  </sheetData>
  <pageMargins left="0.6" right="0.6" top="1" bottom="1" header="0.5" footer="0.5"/>
  <pageSetup paperSize="9" scale="86" orientation="landscape" r:id="rId1"/>
  <headerFooter>
    <oddHeader>&amp;R&amp;7Draft - Work in Progress</oddHeader>
    <oddFooter>&amp;L&amp;7&amp;F
PwC&amp;C&amp;7
&amp;A&amp;R&amp;7&amp;D
Page &amp;P of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673BC-3D98-40C5-8A88-7A20014C56A5}">
  <sheetPr codeName="Sheet17">
    <tabColor theme="1"/>
  </sheetPr>
  <dimension ref="A1:H28"/>
  <sheetViews>
    <sheetView showGridLines="0" zoomScale="70" zoomScaleNormal="70" workbookViewId="0"/>
  </sheetViews>
  <sheetFormatPr defaultColWidth="0" defaultRowHeight="15" customHeight="1" x14ac:dyDescent="0.35"/>
  <cols>
    <col min="1" max="4" width="1.26953125" style="257" customWidth="1"/>
    <col min="5" max="5" width="25.1796875" style="257" bestFit="1" customWidth="1"/>
    <col min="6" max="6" width="26.7265625" style="257" customWidth="1"/>
    <col min="7" max="7" width="93.7265625" style="257" customWidth="1"/>
    <col min="8" max="8" width="12.453125" style="257" customWidth="1"/>
    <col min="9" max="16384" width="9.1796875" style="269" hidden="1"/>
  </cols>
  <sheetData>
    <row r="1" spans="1:8" ht="26.5" customHeight="1" x14ac:dyDescent="0.35">
      <c r="A1" s="273" t="str">
        <f ca="1">MID(CELL("filename",A1),FIND("]",CELL("filename",A1))+1,255)</f>
        <v xml:space="preserve">Index </v>
      </c>
    </row>
    <row r="2" spans="1:8" ht="15" customHeight="1" x14ac:dyDescent="0.35">
      <c r="G2" s="274"/>
    </row>
    <row r="4" spans="1:8" s="279" customFormat="1" ht="15" customHeight="1" x14ac:dyDescent="0.35">
      <c r="A4" s="256"/>
      <c r="B4" s="275" t="s">
        <v>380</v>
      </c>
      <c r="C4" s="276"/>
      <c r="D4" s="276"/>
      <c r="E4" s="277"/>
      <c r="F4" s="278" t="s">
        <v>381</v>
      </c>
      <c r="G4" s="277" t="s">
        <v>382</v>
      </c>
      <c r="H4" s="256"/>
    </row>
    <row r="5" spans="1:8" ht="15" customHeight="1" x14ac:dyDescent="0.35">
      <c r="B5" s="280"/>
      <c r="C5" s="281"/>
      <c r="D5" s="281"/>
      <c r="E5" s="282"/>
      <c r="F5" s="283"/>
      <c r="G5" s="282"/>
    </row>
    <row r="6" spans="1:8" ht="15" customHeight="1" x14ac:dyDescent="0.35">
      <c r="B6" s="284" t="s">
        <v>293</v>
      </c>
      <c r="C6" s="269"/>
      <c r="D6" s="269"/>
      <c r="E6" s="285"/>
      <c r="F6" s="286"/>
      <c r="G6" s="285"/>
    </row>
    <row r="7" spans="1:8" ht="15" customHeight="1" x14ac:dyDescent="0.35">
      <c r="B7" s="284"/>
      <c r="C7" s="269"/>
      <c r="D7" s="269"/>
      <c r="E7" s="1113" t="s">
        <v>807</v>
      </c>
      <c r="F7" s="665" t="s">
        <v>807</v>
      </c>
      <c r="G7" s="1113" t="s">
        <v>808</v>
      </c>
    </row>
    <row r="8" spans="1:8" ht="15" customHeight="1" x14ac:dyDescent="0.35">
      <c r="B8" s="284"/>
      <c r="C8" s="269"/>
      <c r="D8" s="269"/>
      <c r="E8" s="285" t="s">
        <v>489</v>
      </c>
      <c r="F8" s="665" t="str">
        <f ca="1" xml:space="preserve"> 'Ind AS Financials'!A$1</f>
        <v>Ind AS Financials</v>
      </c>
      <c r="G8" s="664" t="s">
        <v>599</v>
      </c>
    </row>
    <row r="9" spans="1:8" ht="15" customHeight="1" x14ac:dyDescent="0.35">
      <c r="B9" s="284"/>
      <c r="C9" s="269"/>
      <c r="D9" s="269"/>
      <c r="E9" s="285" t="s">
        <v>490</v>
      </c>
      <c r="F9" s="665" t="str">
        <f ca="1" xml:space="preserve"> Ratios!A$1</f>
        <v>Ratios</v>
      </c>
      <c r="G9" s="664" t="s">
        <v>600</v>
      </c>
    </row>
    <row r="10" spans="1:8" ht="15" customHeight="1" x14ac:dyDescent="0.35">
      <c r="B10" s="284"/>
      <c r="C10" s="269"/>
      <c r="D10" s="269"/>
      <c r="E10" s="285"/>
      <c r="F10" s="287"/>
      <c r="G10" s="285"/>
    </row>
    <row r="11" spans="1:8" ht="15" customHeight="1" x14ac:dyDescent="0.35">
      <c r="B11" s="284" t="s">
        <v>291</v>
      </c>
      <c r="C11" s="269"/>
      <c r="D11" s="269"/>
      <c r="E11" s="285"/>
      <c r="F11" s="287"/>
      <c r="G11" s="285"/>
    </row>
    <row r="12" spans="1:8" ht="15" customHeight="1" x14ac:dyDescent="0.35">
      <c r="B12" s="284"/>
      <c r="C12" s="269"/>
      <c r="D12" s="269"/>
      <c r="E12" s="285" t="s">
        <v>299</v>
      </c>
      <c r="F12" s="665" t="str">
        <f ca="1" xml:space="preserve"> NTBA!A$1</f>
        <v>NTBA</v>
      </c>
      <c r="G12" s="285" t="s">
        <v>383</v>
      </c>
    </row>
    <row r="13" spans="1:8" ht="15" customHeight="1" x14ac:dyDescent="0.35">
      <c r="B13" s="284"/>
      <c r="C13" s="269"/>
      <c r="D13" s="269"/>
      <c r="E13" s="285" t="s">
        <v>301</v>
      </c>
      <c r="F13" s="665" t="str">
        <f ca="1" xml:space="preserve"> TBA!A$1</f>
        <v>TBA</v>
      </c>
      <c r="G13" s="285" t="s">
        <v>384</v>
      </c>
    </row>
    <row r="14" spans="1:8" ht="15" customHeight="1" x14ac:dyDescent="0.35">
      <c r="B14" s="284"/>
      <c r="C14" s="269"/>
      <c r="D14" s="269"/>
      <c r="E14" s="730" t="s">
        <v>623</v>
      </c>
      <c r="F14" s="665" t="str">
        <f ca="1">Capex!A1</f>
        <v>Capex</v>
      </c>
      <c r="G14" s="730" t="s">
        <v>624</v>
      </c>
    </row>
    <row r="15" spans="1:8" ht="15" customHeight="1" x14ac:dyDescent="0.35">
      <c r="B15" s="284"/>
      <c r="C15" s="269"/>
      <c r="D15" s="269"/>
      <c r="E15" s="285"/>
      <c r="F15" s="287"/>
      <c r="G15" s="285"/>
    </row>
    <row r="16" spans="1:8" s="257" customFormat="1" ht="15" customHeight="1" x14ac:dyDescent="0.35">
      <c r="B16" s="284" t="s">
        <v>292</v>
      </c>
      <c r="C16" s="269"/>
      <c r="D16" s="269"/>
      <c r="E16" s="285"/>
      <c r="F16" s="287"/>
      <c r="G16" s="285"/>
    </row>
    <row r="17" spans="2:7" s="257" customFormat="1" ht="15" customHeight="1" x14ac:dyDescent="0.35">
      <c r="B17" s="284"/>
      <c r="C17" s="269"/>
      <c r="D17" s="269"/>
      <c r="E17" s="285" t="s">
        <v>603</v>
      </c>
      <c r="F17" s="665" t="str">
        <f ca="1" xml:space="preserve"> Time_M!A$1</f>
        <v>Time_M</v>
      </c>
      <c r="G17" s="285" t="s">
        <v>385</v>
      </c>
    </row>
    <row r="18" spans="2:7" s="257" customFormat="1" ht="15" customHeight="1" x14ac:dyDescent="0.35">
      <c r="B18" s="284"/>
      <c r="C18" s="269"/>
      <c r="D18" s="269"/>
      <c r="E18" s="664" t="s">
        <v>605</v>
      </c>
      <c r="F18" s="665" t="str">
        <f ca="1" xml:space="preserve"> Time_A!A$1</f>
        <v>Time_A</v>
      </c>
      <c r="G18" s="664" t="s">
        <v>604</v>
      </c>
    </row>
    <row r="19" spans="2:7" s="257" customFormat="1" ht="15" customHeight="1" x14ac:dyDescent="0.35">
      <c r="B19" s="284"/>
      <c r="C19" s="269"/>
      <c r="D19" s="269"/>
      <c r="E19" s="285" t="s">
        <v>365</v>
      </c>
      <c r="F19" s="665" t="str">
        <f ca="1" xml:space="preserve"> GST!A$1</f>
        <v>GST</v>
      </c>
      <c r="G19" s="285" t="s">
        <v>484</v>
      </c>
    </row>
    <row r="20" spans="2:7" s="257" customFormat="1" ht="15" customHeight="1" x14ac:dyDescent="0.35">
      <c r="B20" s="284"/>
      <c r="C20" s="269"/>
      <c r="D20" s="269"/>
      <c r="E20" s="285" t="s">
        <v>304</v>
      </c>
      <c r="F20" s="665" t="str">
        <f ca="1" xml:space="preserve"> Rollout!A$1</f>
        <v>Rollout</v>
      </c>
      <c r="G20" s="664" t="s">
        <v>595</v>
      </c>
    </row>
    <row r="21" spans="2:7" s="257" customFormat="1" ht="15" customHeight="1" x14ac:dyDescent="0.35">
      <c r="B21" s="284"/>
      <c r="C21" s="269"/>
      <c r="D21" s="269"/>
      <c r="E21" s="285" t="s">
        <v>485</v>
      </c>
      <c r="F21" s="665" t="str">
        <f ca="1" xml:space="preserve"> 'Monthly Financials'!A$1</f>
        <v>Monthly Financials</v>
      </c>
      <c r="G21" s="664" t="s">
        <v>596</v>
      </c>
    </row>
    <row r="22" spans="2:7" s="257" customFormat="1" ht="15" customHeight="1" x14ac:dyDescent="0.35">
      <c r="B22" s="284"/>
      <c r="C22" s="269"/>
      <c r="D22" s="269"/>
      <c r="E22" s="285" t="s">
        <v>486</v>
      </c>
      <c r="F22" s="665" t="str">
        <f ca="1" xml:space="preserve"> 'Dep&amp;Tax'!A$1</f>
        <v>Dep&amp;Tax</v>
      </c>
      <c r="G22" s="664" t="s">
        <v>597</v>
      </c>
    </row>
    <row r="23" spans="2:7" s="257" customFormat="1" ht="15" customHeight="1" x14ac:dyDescent="0.35">
      <c r="B23" s="284"/>
      <c r="C23" s="269"/>
      <c r="D23" s="269"/>
      <c r="E23" s="285" t="s">
        <v>487</v>
      </c>
      <c r="F23" s="665" t="str">
        <f ca="1" xml:space="preserve"> 'Termination Value'!A$1</f>
        <v>Termination Value</v>
      </c>
      <c r="G23" s="664" t="s">
        <v>598</v>
      </c>
    </row>
    <row r="24" spans="2:7" s="257" customFormat="1" ht="15" customHeight="1" x14ac:dyDescent="0.35">
      <c r="B24" s="284"/>
      <c r="C24" s="269"/>
      <c r="D24" s="269"/>
      <c r="E24" s="285" t="s">
        <v>488</v>
      </c>
      <c r="F24" s="665" t="str">
        <f ca="1" xml:space="preserve"> 'Ind AS Monthly'!A$1</f>
        <v>Ind AS Monthly</v>
      </c>
      <c r="G24" s="664" t="s">
        <v>601</v>
      </c>
    </row>
    <row r="25" spans="2:7" s="257" customFormat="1" ht="15" customHeight="1" x14ac:dyDescent="0.35">
      <c r="B25" s="284"/>
      <c r="C25" s="269"/>
      <c r="D25" s="269"/>
      <c r="E25" s="285"/>
      <c r="F25" s="287"/>
      <c r="G25" s="285"/>
    </row>
    <row r="26" spans="2:7" s="257" customFormat="1" ht="15" customHeight="1" x14ac:dyDescent="0.35">
      <c r="B26" s="284" t="s">
        <v>386</v>
      </c>
      <c r="C26" s="269"/>
      <c r="D26" s="269"/>
      <c r="E26" s="285"/>
      <c r="F26" s="287"/>
      <c r="G26" s="285"/>
    </row>
    <row r="27" spans="2:7" s="257" customFormat="1" ht="15" customHeight="1" x14ac:dyDescent="0.35">
      <c r="B27" s="288"/>
      <c r="C27" s="269"/>
      <c r="D27" s="269"/>
      <c r="E27" s="285" t="s">
        <v>169</v>
      </c>
      <c r="F27" s="665" t="str">
        <f ca="1" xml:space="preserve"> Check!A$1</f>
        <v>Check</v>
      </c>
      <c r="G27" s="285" t="s">
        <v>387</v>
      </c>
    </row>
    <row r="28" spans="2:7" s="257" customFormat="1" ht="15" customHeight="1" x14ac:dyDescent="0.35">
      <c r="B28" s="280"/>
      <c r="C28" s="281"/>
      <c r="D28" s="281"/>
      <c r="E28" s="282"/>
      <c r="F28" s="283"/>
      <c r="G28" s="282"/>
    </row>
  </sheetData>
  <hyperlinks>
    <hyperlink ref="F7" location="Financials!A1" display="Financials!A1" xr:uid="{6A8108A6-D251-4633-93DB-CA1B75E1702C}"/>
  </hyperlinks>
  <pageMargins left="0.7" right="0.7" top="0.75" bottom="0.75" header="0.3" footer="0.3"/>
  <pageSetup orientation="portrait" horizontalDpi="90" verticalDpi="9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C8B8A-A9F2-4F4E-BF68-E6BADEACA5E7}">
  <sheetPr>
    <tabColor rgb="FFFFE1C6"/>
  </sheetPr>
  <dimension ref="A1:K11"/>
  <sheetViews>
    <sheetView showGridLines="0" zoomScale="70" zoomScaleNormal="70" workbookViewId="0"/>
  </sheetViews>
  <sheetFormatPr defaultRowHeight="14.5" x14ac:dyDescent="0.35"/>
  <cols>
    <col min="3" max="3" width="11.08984375" bestFit="1" customWidth="1"/>
    <col min="4" max="4" width="10.08984375" bestFit="1" customWidth="1"/>
    <col min="5" max="5" width="14.6328125" bestFit="1" customWidth="1"/>
    <col min="6" max="6" width="14.26953125" bestFit="1" customWidth="1"/>
    <col min="7" max="7" width="9.453125" bestFit="1" customWidth="1"/>
    <col min="8" max="8" width="11.08984375" bestFit="1" customWidth="1"/>
    <col min="9" max="9" width="56" bestFit="1" customWidth="1"/>
    <col min="10" max="10" width="15.6328125" bestFit="1" customWidth="1"/>
  </cols>
  <sheetData>
    <row r="1" spans="1:11" ht="23" x14ac:dyDescent="0.35">
      <c r="A1" s="273" t="str">
        <f ca="1">MID(CELL("filename",A1),FIND("]",CELL("filename",A1))+1,255)</f>
        <v>Sensitivity</v>
      </c>
    </row>
    <row r="3" spans="1:11" x14ac:dyDescent="0.35">
      <c r="B3" s="1"/>
      <c r="C3" s="862" t="s">
        <v>768</v>
      </c>
      <c r="D3" s="862" t="s">
        <v>769</v>
      </c>
      <c r="E3" s="862" t="s">
        <v>770</v>
      </c>
      <c r="F3" s="862" t="s">
        <v>771</v>
      </c>
      <c r="H3" s="1000" t="s">
        <v>768</v>
      </c>
      <c r="I3" s="862" t="s">
        <v>772</v>
      </c>
      <c r="J3" s="862" t="s">
        <v>773</v>
      </c>
    </row>
    <row r="4" spans="1:11" x14ac:dyDescent="0.35">
      <c r="B4" s="1"/>
      <c r="C4" s="1001">
        <v>1</v>
      </c>
      <c r="D4" s="945">
        <f ca="1">Ratios!F72</f>
        <v>0.12614220976829527</v>
      </c>
      <c r="E4" s="372">
        <f ca="1">Ratios!F35</f>
        <v>1.1507717816198115</v>
      </c>
      <c r="F4" s="372">
        <f ca="1">Ratios!F34</f>
        <v>1.2018678461544876</v>
      </c>
      <c r="H4" s="1002">
        <v>1</v>
      </c>
      <c r="I4" s="372" t="s">
        <v>774</v>
      </c>
      <c r="J4" s="427"/>
    </row>
    <row r="5" spans="1:11" x14ac:dyDescent="0.35">
      <c r="B5" s="1"/>
      <c r="C5" s="1"/>
      <c r="D5" s="1"/>
      <c r="E5" s="1"/>
      <c r="F5" s="1"/>
      <c r="G5" s="1003"/>
      <c r="H5" s="1002">
        <v>2</v>
      </c>
      <c r="I5" s="372" t="s">
        <v>775</v>
      </c>
      <c r="J5" s="427">
        <v>5.0000000000000001E-3</v>
      </c>
      <c r="K5" s="1118"/>
    </row>
    <row r="6" spans="1:11" x14ac:dyDescent="0.35">
      <c r="B6" s="1"/>
      <c r="D6" s="1122"/>
      <c r="E6" s="1122"/>
      <c r="F6" s="1116"/>
      <c r="G6" s="1"/>
      <c r="H6" s="1002">
        <v>3</v>
      </c>
      <c r="I6" s="372" t="s">
        <v>776</v>
      </c>
      <c r="J6" s="427">
        <v>0.1</v>
      </c>
      <c r="K6" s="1118"/>
    </row>
    <row r="7" spans="1:11" x14ac:dyDescent="0.35">
      <c r="B7" s="1"/>
      <c r="G7" s="1"/>
      <c r="H7" s="1002">
        <v>4</v>
      </c>
      <c r="I7" s="372" t="s">
        <v>777</v>
      </c>
      <c r="J7" s="427">
        <v>0.1</v>
      </c>
      <c r="K7" s="1118"/>
    </row>
    <row r="8" spans="1:11" x14ac:dyDescent="0.35">
      <c r="B8" s="1"/>
      <c r="F8" s="1"/>
      <c r="G8" s="1"/>
      <c r="H8" s="1002">
        <v>5</v>
      </c>
      <c r="I8" s="372" t="s">
        <v>778</v>
      </c>
      <c r="J8" s="1004" t="s">
        <v>779</v>
      </c>
      <c r="K8" s="1118"/>
    </row>
    <row r="9" spans="1:11" x14ac:dyDescent="0.35">
      <c r="B9" s="1"/>
      <c r="F9" s="1"/>
      <c r="G9" s="1"/>
      <c r="H9" s="1"/>
    </row>
    <row r="10" spans="1:11" x14ac:dyDescent="0.35">
      <c r="B10" s="1"/>
      <c r="F10" s="1"/>
      <c r="G10" s="1"/>
      <c r="H10" s="1"/>
    </row>
    <row r="11" spans="1:11" x14ac:dyDescent="0.35">
      <c r="B11" s="1"/>
      <c r="F11" s="1"/>
      <c r="G11" s="1"/>
      <c r="H11" s="1"/>
    </row>
  </sheetData>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3EC3A-11E6-4BD8-9852-EEB152D4207B}">
  <sheetPr codeName="Sheet18">
    <tabColor rgb="FFFFE1C6"/>
    <outlinePr summaryBelow="0" summaryRight="0"/>
  </sheetPr>
  <dimension ref="A1:AS319"/>
  <sheetViews>
    <sheetView showGridLines="0" zoomScale="70" zoomScaleNormal="70" workbookViewId="0">
      <pane xSplit="9" ySplit="7" topLeftCell="J8" activePane="bottomRight" state="frozen"/>
      <selection activeCell="B9" sqref="B9:S37"/>
      <selection pane="topRight" activeCell="B9" sqref="B9:S37"/>
      <selection pane="bottomLeft" activeCell="B9" sqref="B9:S37"/>
      <selection pane="bottomRight"/>
    </sheetView>
  </sheetViews>
  <sheetFormatPr defaultColWidth="0" defaultRowHeight="15" customHeight="1" outlineLevelRow="1" x14ac:dyDescent="0.35"/>
  <cols>
    <col min="1" max="2" width="1.26953125" style="300" customWidth="1"/>
    <col min="3" max="3" width="1.26953125" style="301" customWidth="1"/>
    <col min="4" max="4" width="1.26953125" style="302" customWidth="1"/>
    <col min="5" max="5" width="50.453125" style="302" customWidth="1"/>
    <col min="6" max="6" width="14.453125" style="302" bestFit="1" customWidth="1"/>
    <col min="7" max="7" width="12.54296875" style="302" customWidth="1"/>
    <col min="8" max="8" width="12.54296875" style="305" customWidth="1"/>
    <col min="9" max="9" width="2.7265625" style="322" customWidth="1"/>
    <col min="10" max="10" width="4.26953125" style="323" customWidth="1"/>
    <col min="11" max="15" width="12.90625" style="302" bestFit="1" customWidth="1"/>
    <col min="16" max="16" width="4.26953125" style="323" customWidth="1"/>
    <col min="17" max="17" width="12.7265625" style="302" customWidth="1"/>
    <col min="18" max="18" width="12.7265625" style="332" customWidth="1"/>
    <col min="19" max="20" width="12.7265625" style="302" customWidth="1"/>
    <col min="21" max="45" width="12.7265625" style="302" hidden="1" customWidth="1"/>
    <col min="46" max="16384" width="0" style="308" hidden="1"/>
  </cols>
  <sheetData>
    <row r="1" spans="1:45" s="299" customFormat="1" ht="26.5" customHeight="1" x14ac:dyDescent="0.35">
      <c r="A1" s="289" t="str">
        <f ca="1" xml:space="preserve"> RIGHT(CELL("FILENAME", $A$1), LEN(CELL("FILENAME", $A$1)) - SEARCH("]", CELL("FILENAME", $A$1)))</f>
        <v>NTBA</v>
      </c>
      <c r="B1" s="289"/>
      <c r="C1" s="290"/>
      <c r="D1" s="291"/>
      <c r="E1" s="291"/>
      <c r="F1" s="292"/>
      <c r="G1" s="293"/>
      <c r="H1" s="294"/>
      <c r="I1" s="295"/>
      <c r="J1" s="296" t="s">
        <v>388</v>
      </c>
      <c r="K1" s="241"/>
      <c r="L1" s="241"/>
      <c r="M1" s="241"/>
      <c r="N1" s="241"/>
      <c r="O1" s="241"/>
      <c r="P1" s="297" t="s">
        <v>388</v>
      </c>
      <c r="Q1" s="291"/>
      <c r="R1" s="298"/>
      <c r="S1" s="291"/>
      <c r="T1" s="291"/>
      <c r="U1" s="291"/>
      <c r="V1" s="291"/>
      <c r="W1" s="291"/>
      <c r="X1" s="291"/>
      <c r="Y1" s="291"/>
      <c r="Z1" s="291"/>
      <c r="AA1" s="291"/>
      <c r="AB1" s="291"/>
      <c r="AC1" s="291"/>
      <c r="AD1" s="291"/>
      <c r="AE1" s="291"/>
      <c r="AF1" s="291"/>
      <c r="AG1" s="291"/>
      <c r="AH1" s="291"/>
      <c r="AI1" s="291"/>
      <c r="AJ1" s="291"/>
      <c r="AK1" s="291"/>
      <c r="AL1" s="291"/>
      <c r="AM1" s="291"/>
      <c r="AN1" s="291"/>
      <c r="AO1" s="291"/>
      <c r="AP1" s="291"/>
      <c r="AQ1" s="291"/>
      <c r="AR1" s="291"/>
      <c r="AS1" s="291"/>
    </row>
    <row r="2" spans="1:45" ht="15.5" customHeight="1" x14ac:dyDescent="0.35">
      <c r="E2" s="175" t="str">
        <f xml:space="preserve"> Check!F$3</f>
        <v>Model Check</v>
      </c>
      <c r="F2" s="101">
        <f ca="1" xml:space="preserve"> Check!G$3</f>
        <v>0</v>
      </c>
      <c r="G2" s="175" t="str">
        <f xml:space="preserve"> Check!H$3</f>
        <v>check</v>
      </c>
      <c r="I2" s="306"/>
      <c r="J2" s="307"/>
      <c r="K2" s="308"/>
      <c r="L2" s="308"/>
      <c r="M2" s="308"/>
      <c r="N2" s="308"/>
      <c r="O2" s="308"/>
      <c r="P2" s="307"/>
      <c r="Q2" s="303"/>
      <c r="R2" s="309"/>
      <c r="S2" s="303"/>
      <c r="T2" s="303"/>
      <c r="U2" s="303"/>
      <c r="V2" s="303"/>
      <c r="W2" s="303"/>
      <c r="X2" s="303"/>
      <c r="Y2" s="303"/>
      <c r="Z2" s="303"/>
      <c r="AA2" s="303"/>
      <c r="AB2" s="303"/>
      <c r="AC2" s="303"/>
      <c r="AD2" s="303"/>
      <c r="AE2" s="303"/>
      <c r="AF2" s="303"/>
      <c r="AG2" s="303"/>
      <c r="AH2" s="303"/>
      <c r="AI2" s="303"/>
      <c r="AJ2" s="303"/>
      <c r="AK2" s="303"/>
      <c r="AL2" s="303"/>
      <c r="AM2" s="303"/>
      <c r="AN2" s="303"/>
      <c r="AO2" s="303"/>
      <c r="AP2" s="303"/>
      <c r="AQ2" s="303"/>
      <c r="AR2" s="303"/>
      <c r="AS2" s="303"/>
    </row>
    <row r="3" spans="1:45" ht="15.5" customHeight="1" x14ac:dyDescent="0.35">
      <c r="E3" s="303"/>
      <c r="F3" s="304"/>
      <c r="G3" s="304"/>
      <c r="I3" s="306"/>
      <c r="J3" s="307"/>
      <c r="K3" s="310"/>
      <c r="L3" s="310"/>
      <c r="M3" s="310"/>
      <c r="N3" s="310"/>
      <c r="O3" s="310"/>
      <c r="P3" s="307"/>
      <c r="Q3" s="303"/>
      <c r="R3" s="309"/>
      <c r="S3" s="303"/>
      <c r="T3" s="303"/>
      <c r="U3" s="303"/>
      <c r="V3" s="303"/>
      <c r="W3" s="303"/>
      <c r="X3" s="303"/>
      <c r="Y3" s="303"/>
      <c r="Z3" s="303"/>
      <c r="AA3" s="303"/>
      <c r="AB3" s="303"/>
      <c r="AC3" s="303"/>
      <c r="AD3" s="303"/>
      <c r="AE3" s="303"/>
      <c r="AF3" s="303"/>
      <c r="AG3" s="303"/>
      <c r="AH3" s="303"/>
      <c r="AI3" s="303"/>
      <c r="AJ3" s="303"/>
      <c r="AK3" s="303"/>
      <c r="AL3" s="303"/>
      <c r="AM3" s="303"/>
      <c r="AN3" s="303"/>
      <c r="AO3" s="303"/>
      <c r="AP3" s="303"/>
      <c r="AQ3" s="303"/>
      <c r="AR3" s="303"/>
      <c r="AS3" s="303"/>
    </row>
    <row r="4" spans="1:45" s="318" customFormat="1" ht="15" customHeight="1" x14ac:dyDescent="0.35">
      <c r="A4" s="311"/>
      <c r="B4" s="311"/>
      <c r="C4" s="312"/>
      <c r="D4" s="313"/>
      <c r="E4" s="22" t="s">
        <v>389</v>
      </c>
      <c r="F4" s="201">
        <f>Sensitivity!C4</f>
        <v>1</v>
      </c>
      <c r="G4" s="314"/>
      <c r="H4" s="315"/>
      <c r="I4" s="316"/>
      <c r="J4" s="317"/>
      <c r="K4" s="118">
        <v>1</v>
      </c>
      <c r="L4" s="118">
        <v>2</v>
      </c>
      <c r="M4" s="118">
        <v>3</v>
      </c>
      <c r="N4" s="118">
        <v>4</v>
      </c>
      <c r="O4" s="118">
        <v>5</v>
      </c>
      <c r="P4" s="317"/>
      <c r="Q4" s="314"/>
      <c r="R4" s="315"/>
      <c r="S4" s="314"/>
      <c r="T4" s="314"/>
      <c r="U4" s="314"/>
      <c r="V4" s="314"/>
      <c r="W4" s="314"/>
      <c r="X4" s="314"/>
      <c r="Y4" s="314"/>
      <c r="Z4" s="314"/>
      <c r="AA4" s="314"/>
      <c r="AB4" s="314"/>
      <c r="AC4" s="314"/>
      <c r="AD4" s="314"/>
      <c r="AE4" s="314"/>
      <c r="AF4" s="314"/>
      <c r="AG4" s="314"/>
      <c r="AH4" s="314"/>
      <c r="AI4" s="314"/>
      <c r="AJ4" s="314"/>
      <c r="AK4" s="314"/>
      <c r="AL4" s="314"/>
      <c r="AM4" s="314"/>
      <c r="AN4" s="314"/>
      <c r="AO4" s="314"/>
      <c r="AP4" s="314"/>
      <c r="AQ4" s="314"/>
      <c r="AR4" s="314"/>
      <c r="AS4" s="314"/>
    </row>
    <row r="5" spans="1:45" s="318" customFormat="1" ht="15" customHeight="1" x14ac:dyDescent="0.35">
      <c r="A5" s="311"/>
      <c r="B5" s="311"/>
      <c r="C5" s="312"/>
      <c r="D5" s="313"/>
      <c r="E5" s="22" t="s">
        <v>390</v>
      </c>
      <c r="F5" s="222" t="str" cm="1">
        <f t="array" ref="F5" xml:space="preserve"> INDEX($K5:$O5, , MATCH($F4, $K$4:$O$4,))</f>
        <v>Scenario 1</v>
      </c>
      <c r="G5" s="314"/>
      <c r="H5" s="315"/>
      <c r="I5" s="316"/>
      <c r="J5" s="317"/>
      <c r="K5" s="222" t="s">
        <v>245</v>
      </c>
      <c r="L5" s="222" t="s">
        <v>246</v>
      </c>
      <c r="M5" s="222" t="s">
        <v>247</v>
      </c>
      <c r="N5" s="222" t="s">
        <v>802</v>
      </c>
      <c r="O5" s="222" t="s">
        <v>803</v>
      </c>
      <c r="P5" s="317"/>
      <c r="Q5" s="314"/>
      <c r="R5" s="315"/>
      <c r="S5" s="314"/>
      <c r="T5" s="314"/>
      <c r="U5" s="314"/>
      <c r="V5" s="314"/>
      <c r="W5" s="314"/>
      <c r="X5" s="314"/>
      <c r="Y5" s="314"/>
      <c r="Z5" s="314"/>
      <c r="AA5" s="314"/>
      <c r="AB5" s="314"/>
      <c r="AC5" s="314"/>
      <c r="AD5" s="314"/>
      <c r="AE5" s="314"/>
      <c r="AF5" s="314"/>
      <c r="AG5" s="314"/>
      <c r="AH5" s="314"/>
      <c r="AI5" s="314"/>
      <c r="AJ5" s="314"/>
      <c r="AK5" s="314"/>
      <c r="AL5" s="314"/>
      <c r="AM5" s="314"/>
      <c r="AN5" s="314"/>
      <c r="AO5" s="314"/>
      <c r="AP5" s="314"/>
      <c r="AQ5" s="314"/>
      <c r="AR5" s="314"/>
      <c r="AS5" s="314"/>
    </row>
    <row r="6" spans="1:45" s="318" customFormat="1" ht="15" customHeight="1" x14ac:dyDescent="0.35">
      <c r="A6" s="311"/>
      <c r="B6" s="311"/>
      <c r="C6" s="312"/>
      <c r="D6" s="313"/>
      <c r="E6" s="314"/>
      <c r="F6" s="314"/>
      <c r="G6" s="314"/>
      <c r="H6" s="315"/>
      <c r="I6" s="316"/>
      <c r="J6" s="317"/>
      <c r="K6" s="314"/>
      <c r="L6" s="314"/>
      <c r="M6" s="314"/>
      <c r="N6" s="314"/>
      <c r="O6" s="314"/>
      <c r="P6" s="317"/>
      <c r="Q6" s="314"/>
      <c r="R6" s="315"/>
      <c r="S6" s="314"/>
      <c r="T6" s="314"/>
      <c r="U6" s="314"/>
      <c r="V6" s="314"/>
      <c r="W6" s="314"/>
      <c r="X6" s="314"/>
      <c r="Y6" s="314"/>
      <c r="Z6" s="314"/>
      <c r="AA6" s="314"/>
      <c r="AB6" s="314"/>
      <c r="AC6" s="314"/>
      <c r="AD6" s="314"/>
      <c r="AE6" s="314"/>
      <c r="AF6" s="314"/>
      <c r="AG6" s="314"/>
      <c r="AH6" s="314"/>
      <c r="AI6" s="314"/>
      <c r="AJ6" s="314"/>
      <c r="AK6" s="314"/>
      <c r="AL6" s="314"/>
      <c r="AM6" s="314"/>
      <c r="AN6" s="314"/>
      <c r="AO6" s="314"/>
      <c r="AP6" s="314"/>
      <c r="AQ6" s="314"/>
      <c r="AR6" s="314"/>
      <c r="AS6" s="314"/>
    </row>
    <row r="7" spans="1:45" s="321" customFormat="1" ht="15" customHeight="1" x14ac:dyDescent="0.35">
      <c r="A7" s="300"/>
      <c r="B7" s="300"/>
      <c r="C7" s="301"/>
      <c r="D7" s="300"/>
      <c r="E7" s="319" t="s">
        <v>15</v>
      </c>
      <c r="F7" s="319" t="s">
        <v>306</v>
      </c>
      <c r="G7" s="319" t="s">
        <v>16</v>
      </c>
      <c r="H7" s="319" t="s">
        <v>391</v>
      </c>
      <c r="I7" s="316"/>
      <c r="J7" s="317" t="s">
        <v>392</v>
      </c>
      <c r="K7" s="319"/>
      <c r="L7" s="319"/>
      <c r="M7" s="319"/>
      <c r="N7" s="319"/>
      <c r="O7" s="319"/>
      <c r="P7" s="317" t="s">
        <v>393</v>
      </c>
      <c r="Q7" s="314"/>
      <c r="R7" s="320" t="s">
        <v>394</v>
      </c>
      <c r="S7" s="314"/>
      <c r="T7" s="314"/>
      <c r="U7" s="314"/>
      <c r="V7" s="314"/>
      <c r="W7" s="314"/>
      <c r="X7" s="314"/>
      <c r="Y7" s="314"/>
      <c r="Z7" s="314"/>
      <c r="AA7" s="314"/>
      <c r="AB7" s="314"/>
      <c r="AC7" s="314"/>
      <c r="AD7" s="314"/>
      <c r="AE7" s="314"/>
      <c r="AF7" s="314"/>
      <c r="AG7" s="314"/>
      <c r="AH7" s="314"/>
      <c r="AI7" s="314"/>
      <c r="AJ7" s="314"/>
      <c r="AK7" s="314"/>
      <c r="AL7" s="314"/>
      <c r="AM7" s="314"/>
      <c r="AN7" s="314"/>
      <c r="AO7" s="314"/>
      <c r="AP7" s="314"/>
      <c r="AQ7" s="314"/>
      <c r="AR7" s="314"/>
      <c r="AS7" s="314"/>
    </row>
    <row r="8" spans="1:45" ht="15" customHeight="1" x14ac:dyDescent="0.35">
      <c r="Q8" s="308"/>
      <c r="R8" s="322"/>
      <c r="S8" s="308"/>
      <c r="T8" s="308"/>
      <c r="U8" s="308"/>
      <c r="V8" s="308"/>
      <c r="W8" s="308"/>
      <c r="X8" s="308"/>
      <c r="Y8" s="308"/>
      <c r="Z8" s="308"/>
      <c r="AA8" s="308"/>
      <c r="AB8" s="308"/>
      <c r="AC8" s="308"/>
      <c r="AD8" s="308"/>
      <c r="AE8" s="308"/>
      <c r="AF8" s="308"/>
      <c r="AG8" s="308"/>
      <c r="AH8" s="308"/>
      <c r="AI8" s="308"/>
      <c r="AJ8" s="308"/>
      <c r="AK8" s="308"/>
      <c r="AL8" s="308"/>
      <c r="AM8" s="308"/>
      <c r="AN8" s="308"/>
      <c r="AO8" s="308"/>
      <c r="AP8" s="308"/>
      <c r="AQ8" s="308"/>
      <c r="AR8" s="308"/>
      <c r="AS8" s="308"/>
    </row>
    <row r="9" spans="1:45" ht="15" customHeight="1" x14ac:dyDescent="0.35">
      <c r="A9" s="324" t="s">
        <v>395</v>
      </c>
      <c r="B9" s="324"/>
      <c r="C9" s="325"/>
      <c r="D9" s="324"/>
      <c r="E9" s="324"/>
      <c r="G9" s="308"/>
      <c r="Q9" s="308"/>
      <c r="R9" s="322"/>
      <c r="S9" s="308"/>
      <c r="T9" s="308"/>
      <c r="U9" s="308"/>
      <c r="V9" s="308"/>
      <c r="W9" s="308"/>
      <c r="X9" s="308"/>
      <c r="Y9" s="308"/>
      <c r="Z9" s="308"/>
      <c r="AA9" s="308"/>
      <c r="AB9" s="308"/>
      <c r="AC9" s="308"/>
      <c r="AD9" s="308"/>
      <c r="AE9" s="308"/>
      <c r="AF9" s="308"/>
      <c r="AG9" s="308"/>
      <c r="AH9" s="308"/>
      <c r="AI9" s="308"/>
      <c r="AJ9" s="308"/>
      <c r="AK9" s="308"/>
      <c r="AL9" s="308"/>
      <c r="AM9" s="308"/>
      <c r="AN9" s="308"/>
      <c r="AO9" s="308"/>
      <c r="AP9" s="308"/>
      <c r="AQ9" s="308"/>
      <c r="AR9" s="308"/>
      <c r="AS9" s="308"/>
    </row>
    <row r="10" spans="1:45" ht="15" customHeight="1" outlineLevel="1" x14ac:dyDescent="0.35">
      <c r="Q10" s="308"/>
      <c r="R10" s="322"/>
      <c r="S10" s="308"/>
      <c r="T10" s="308"/>
      <c r="U10" s="308"/>
      <c r="V10" s="308"/>
      <c r="W10" s="308"/>
      <c r="X10" s="308"/>
      <c r="Y10" s="308"/>
      <c r="Z10" s="308"/>
      <c r="AA10" s="308"/>
      <c r="AB10" s="308"/>
      <c r="AC10" s="308"/>
      <c r="AD10" s="308"/>
      <c r="AE10" s="308"/>
      <c r="AF10" s="308"/>
      <c r="AG10" s="308"/>
      <c r="AH10" s="308"/>
      <c r="AI10" s="308"/>
      <c r="AJ10" s="308"/>
      <c r="AK10" s="308"/>
      <c r="AL10" s="308"/>
      <c r="AM10" s="308"/>
      <c r="AN10" s="308"/>
      <c r="AO10" s="308"/>
      <c r="AP10" s="308"/>
      <c r="AQ10" s="308"/>
      <c r="AR10" s="308"/>
      <c r="AS10" s="308"/>
    </row>
    <row r="11" spans="1:45" ht="15" customHeight="1" outlineLevel="1" x14ac:dyDescent="0.35">
      <c r="B11" s="300" t="s">
        <v>396</v>
      </c>
      <c r="Q11" s="308"/>
      <c r="R11" s="322"/>
      <c r="S11" s="308"/>
      <c r="T11" s="308"/>
      <c r="U11" s="308"/>
      <c r="V11" s="308"/>
      <c r="W11" s="308"/>
      <c r="X11" s="308"/>
      <c r="Y11" s="308"/>
      <c r="Z11" s="308"/>
      <c r="AA11" s="308"/>
      <c r="AB11" s="308"/>
      <c r="AC11" s="308"/>
      <c r="AD11" s="308"/>
      <c r="AE11" s="308"/>
      <c r="AF11" s="308"/>
      <c r="AG11" s="308"/>
      <c r="AH11" s="308"/>
      <c r="AI11" s="308"/>
      <c r="AJ11" s="308"/>
      <c r="AK11" s="308"/>
      <c r="AL11" s="308"/>
      <c r="AM11" s="308"/>
      <c r="AN11" s="308"/>
      <c r="AO11" s="308"/>
      <c r="AP11" s="308"/>
      <c r="AQ11" s="308"/>
      <c r="AR11" s="308"/>
      <c r="AS11" s="308"/>
    </row>
    <row r="12" spans="1:45" ht="15" customHeight="1" outlineLevel="1" x14ac:dyDescent="0.35">
      <c r="A12" s="321"/>
      <c r="B12" s="321"/>
      <c r="C12" s="352"/>
      <c r="D12" s="308"/>
      <c r="E12" s="302" t="s">
        <v>397</v>
      </c>
      <c r="F12" s="362">
        <f xml:space="preserve"> INDEX($K12:$O12, MATCH($F$4, $K$4:$O$4, 0))</f>
        <v>45323</v>
      </c>
      <c r="G12" s="302" t="s">
        <v>310</v>
      </c>
      <c r="K12" s="426">
        <v>45323</v>
      </c>
      <c r="L12" s="426">
        <v>45323</v>
      </c>
      <c r="M12" s="426">
        <v>45323</v>
      </c>
      <c r="N12" s="426">
        <v>45323</v>
      </c>
      <c r="O12" s="426">
        <v>45323</v>
      </c>
      <c r="Q12" s="308"/>
      <c r="R12" s="322"/>
      <c r="S12" s="308"/>
      <c r="T12" s="308"/>
      <c r="U12" s="308"/>
      <c r="V12" s="308"/>
      <c r="W12" s="308"/>
      <c r="X12" s="308"/>
      <c r="Y12" s="308"/>
      <c r="Z12" s="308"/>
      <c r="AA12" s="308"/>
      <c r="AB12" s="308"/>
      <c r="AC12" s="308"/>
      <c r="AD12" s="308"/>
      <c r="AE12" s="308"/>
      <c r="AF12" s="308"/>
      <c r="AG12" s="308"/>
      <c r="AH12" s="308"/>
      <c r="AI12" s="308"/>
      <c r="AJ12" s="308"/>
      <c r="AK12" s="308"/>
      <c r="AL12" s="308"/>
      <c r="AM12" s="308"/>
      <c r="AN12" s="308"/>
      <c r="AO12" s="308"/>
      <c r="AP12" s="308"/>
      <c r="AQ12" s="308"/>
      <c r="AR12" s="308"/>
      <c r="AS12" s="308"/>
    </row>
    <row r="13" spans="1:45" ht="15" customHeight="1" outlineLevel="1" x14ac:dyDescent="0.35">
      <c r="E13" s="302" t="s">
        <v>398</v>
      </c>
      <c r="F13" s="326">
        <f xml:space="preserve"> INDEX($K13:$O13, MATCH($F$4, $K$4:$O$4, 0))</f>
        <v>2024</v>
      </c>
      <c r="G13" s="302" t="s">
        <v>399</v>
      </c>
      <c r="K13" s="327">
        <f xml:space="preserve"> IF(MONTH(K12) &lt;4, YEAR(K12), YEAR(K12) + 1)</f>
        <v>2024</v>
      </c>
      <c r="L13" s="327">
        <f xml:space="preserve"> IF(MONTH(L12) &lt;4, YEAR(L12), YEAR(L12) + 1)</f>
        <v>2024</v>
      </c>
      <c r="M13" s="327">
        <f xml:space="preserve"> IF(MONTH(M12) &lt;4, YEAR(M12), YEAR(M12) + 1)</f>
        <v>2024</v>
      </c>
      <c r="N13" s="327">
        <f xml:space="preserve"> IF(MONTH(N12) &lt;4, YEAR(N12), YEAR(N12) + 1)</f>
        <v>2024</v>
      </c>
      <c r="O13" s="327">
        <f xml:space="preserve"> IF(MONTH(O12) &lt;4, YEAR(O12), YEAR(O12) + 1)</f>
        <v>2024</v>
      </c>
      <c r="Q13" s="308"/>
      <c r="R13" s="322"/>
      <c r="S13" s="308"/>
      <c r="T13" s="308"/>
      <c r="U13" s="308"/>
      <c r="V13" s="308"/>
      <c r="W13" s="308"/>
      <c r="X13" s="308"/>
      <c r="Y13" s="308"/>
      <c r="Z13" s="308"/>
      <c r="AA13" s="308"/>
      <c r="AB13" s="308"/>
      <c r="AC13" s="308"/>
      <c r="AD13" s="308"/>
      <c r="AE13" s="308"/>
      <c r="AF13" s="308"/>
      <c r="AG13" s="308"/>
      <c r="AH13" s="308"/>
      <c r="AI13" s="308"/>
      <c r="AJ13" s="308"/>
      <c r="AK13" s="308"/>
      <c r="AL13" s="308"/>
      <c r="AM13" s="308"/>
      <c r="AN13" s="308"/>
      <c r="AO13" s="308"/>
      <c r="AP13" s="308"/>
      <c r="AQ13" s="308"/>
      <c r="AR13" s="308"/>
      <c r="AS13" s="308"/>
    </row>
    <row r="14" spans="1:45" ht="15" customHeight="1" outlineLevel="1" x14ac:dyDescent="0.35">
      <c r="Q14" s="308"/>
      <c r="R14" s="322"/>
      <c r="S14" s="308"/>
      <c r="T14" s="308"/>
      <c r="U14" s="308"/>
      <c r="V14" s="308"/>
      <c r="W14" s="308"/>
      <c r="X14" s="308"/>
      <c r="Y14" s="308"/>
      <c r="Z14" s="308"/>
      <c r="AA14" s="308"/>
      <c r="AB14" s="308"/>
      <c r="AC14" s="308"/>
      <c r="AD14" s="308"/>
      <c r="AE14" s="308"/>
      <c r="AF14" s="308"/>
      <c r="AG14" s="308"/>
      <c r="AH14" s="308"/>
      <c r="AI14" s="308"/>
      <c r="AJ14" s="308"/>
      <c r="AK14" s="308"/>
      <c r="AL14" s="308"/>
      <c r="AM14" s="308"/>
      <c r="AN14" s="308"/>
      <c r="AO14" s="308"/>
      <c r="AP14" s="308"/>
      <c r="AQ14" s="308"/>
      <c r="AR14" s="308"/>
      <c r="AS14" s="308"/>
    </row>
    <row r="15" spans="1:45" ht="15" customHeight="1" outlineLevel="1" x14ac:dyDescent="0.35">
      <c r="B15" s="300" t="s">
        <v>400</v>
      </c>
      <c r="H15" s="1146"/>
      <c r="Q15" s="308"/>
      <c r="R15" s="322"/>
      <c r="S15" s="308"/>
      <c r="T15" s="308"/>
      <c r="U15" s="308"/>
      <c r="V15" s="308"/>
      <c r="W15" s="308"/>
      <c r="X15" s="308"/>
      <c r="Y15" s="308"/>
      <c r="Z15" s="308"/>
      <c r="AA15" s="308"/>
      <c r="AB15" s="308"/>
      <c r="AC15" s="308"/>
      <c r="AD15" s="308"/>
      <c r="AE15" s="308"/>
      <c r="AF15" s="308"/>
      <c r="AG15" s="308"/>
      <c r="AH15" s="308"/>
      <c r="AI15" s="308"/>
      <c r="AJ15" s="308"/>
      <c r="AK15" s="308"/>
      <c r="AL15" s="308"/>
      <c r="AM15" s="308"/>
      <c r="AN15" s="308"/>
      <c r="AO15" s="308"/>
      <c r="AP15" s="308"/>
      <c r="AQ15" s="308"/>
      <c r="AR15" s="308"/>
      <c r="AS15" s="308"/>
    </row>
    <row r="16" spans="1:45" ht="15" customHeight="1" outlineLevel="1" x14ac:dyDescent="0.35">
      <c r="E16" s="302" t="s">
        <v>645</v>
      </c>
      <c r="F16" s="326">
        <f xml:space="preserve"> INDEX($K16:$O16, MATCH($F$4, $K$4:$O$4, 0))</f>
        <v>5</v>
      </c>
      <c r="G16" s="302" t="s">
        <v>329</v>
      </c>
      <c r="K16" s="399">
        <v>5</v>
      </c>
      <c r="L16" s="1110">
        <v>5</v>
      </c>
      <c r="M16" s="1110">
        <v>5</v>
      </c>
      <c r="N16" s="1110">
        <v>5</v>
      </c>
      <c r="O16" s="1110">
        <v>5</v>
      </c>
      <c r="Q16" s="308"/>
      <c r="R16" s="322"/>
      <c r="S16" s="308"/>
      <c r="T16" s="308"/>
      <c r="U16" s="308"/>
      <c r="V16" s="308"/>
      <c r="W16" s="308"/>
      <c r="X16" s="308"/>
      <c r="Y16" s="308"/>
      <c r="Z16" s="308"/>
      <c r="AA16" s="308"/>
      <c r="AB16" s="308"/>
      <c r="AC16" s="308"/>
      <c r="AD16" s="308"/>
      <c r="AE16" s="308"/>
      <c r="AF16" s="308"/>
      <c r="AG16" s="308"/>
      <c r="AH16" s="308"/>
      <c r="AI16" s="308"/>
      <c r="AJ16" s="308"/>
      <c r="AK16" s="308"/>
      <c r="AL16" s="308"/>
      <c r="AM16" s="308"/>
      <c r="AN16" s="308"/>
      <c r="AO16" s="308"/>
      <c r="AP16" s="308"/>
      <c r="AQ16" s="308"/>
      <c r="AR16" s="308"/>
      <c r="AS16" s="308"/>
    </row>
    <row r="17" spans="1:45" ht="15" customHeight="1" outlineLevel="1" x14ac:dyDescent="0.35">
      <c r="E17" s="302" t="s">
        <v>401</v>
      </c>
      <c r="F17" s="362">
        <f xml:space="preserve"> INDEX($K17:$O17, MATCH($F$4, $K$4:$O$4, 0))</f>
        <v>45474</v>
      </c>
      <c r="G17" s="302" t="s">
        <v>310</v>
      </c>
      <c r="K17" s="328">
        <f xml:space="preserve"> EDATE( K12, K16)</f>
        <v>45474</v>
      </c>
      <c r="L17" s="328">
        <f xml:space="preserve"> EDATE( L12, L16)</f>
        <v>45474</v>
      </c>
      <c r="M17" s="328">
        <f xml:space="preserve"> EDATE( M12, M16)</f>
        <v>45474</v>
      </c>
      <c r="N17" s="328">
        <f xml:space="preserve"> EDATE( N12, N16)</f>
        <v>45474</v>
      </c>
      <c r="O17" s="328">
        <f xml:space="preserve"> EDATE( O12, O16)</f>
        <v>45474</v>
      </c>
      <c r="Q17" s="308"/>
      <c r="R17" s="322"/>
      <c r="S17" s="308"/>
      <c r="T17" s="308"/>
      <c r="U17" s="308"/>
      <c r="V17" s="308"/>
      <c r="W17" s="308"/>
      <c r="X17" s="308"/>
      <c r="Y17" s="308"/>
      <c r="Z17" s="308"/>
      <c r="AA17" s="308"/>
      <c r="AB17" s="308"/>
      <c r="AC17" s="308"/>
      <c r="AD17" s="308"/>
      <c r="AE17" s="308"/>
      <c r="AF17" s="308"/>
      <c r="AG17" s="308"/>
      <c r="AH17" s="308"/>
      <c r="AI17" s="308"/>
      <c r="AJ17" s="308"/>
      <c r="AK17" s="308"/>
      <c r="AL17" s="308"/>
      <c r="AM17" s="308"/>
      <c r="AN17" s="308"/>
      <c r="AO17" s="308"/>
      <c r="AP17" s="308"/>
      <c r="AQ17" s="308"/>
      <c r="AR17" s="308"/>
      <c r="AS17" s="308"/>
    </row>
    <row r="18" spans="1:45" ht="15" customHeight="1" outlineLevel="1" x14ac:dyDescent="0.35">
      <c r="E18" s="302" t="s">
        <v>402</v>
      </c>
      <c r="F18" s="326">
        <f xml:space="preserve"> INDEX($K18:$O18, MATCH($F$4, $K$4:$O$4, 0))</f>
        <v>22</v>
      </c>
      <c r="G18" s="302" t="s">
        <v>329</v>
      </c>
      <c r="K18" s="399">
        <f>27-K16</f>
        <v>22</v>
      </c>
      <c r="L18" s="399">
        <f>27-L16</f>
        <v>22</v>
      </c>
      <c r="M18" s="399">
        <f>27-M16</f>
        <v>22</v>
      </c>
      <c r="N18" s="399">
        <f>27-N16</f>
        <v>22</v>
      </c>
      <c r="O18" s="399">
        <f>27-O16</f>
        <v>22</v>
      </c>
      <c r="Q18" s="308"/>
      <c r="R18" s="322"/>
      <c r="S18" s="308"/>
      <c r="T18" s="308"/>
      <c r="U18" s="308"/>
      <c r="V18" s="308"/>
      <c r="W18" s="308"/>
      <c r="X18" s="308"/>
      <c r="Y18" s="308"/>
      <c r="Z18" s="308"/>
      <c r="AA18" s="308"/>
      <c r="AB18" s="308"/>
      <c r="AC18" s="308"/>
      <c r="AD18" s="308"/>
      <c r="AE18" s="308"/>
      <c r="AF18" s="308"/>
      <c r="AG18" s="308"/>
      <c r="AH18" s="308"/>
      <c r="AI18" s="308"/>
      <c r="AJ18" s="308"/>
      <c r="AK18" s="308"/>
      <c r="AL18" s="308"/>
      <c r="AM18" s="308"/>
      <c r="AN18" s="308"/>
      <c r="AO18" s="308"/>
      <c r="AP18" s="308"/>
      <c r="AQ18" s="308"/>
      <c r="AR18" s="308"/>
      <c r="AS18" s="308"/>
    </row>
    <row r="19" spans="1:45" ht="15" customHeight="1" outlineLevel="1" x14ac:dyDescent="0.35">
      <c r="E19" s="302" t="s">
        <v>403</v>
      </c>
      <c r="F19" s="362">
        <f xml:space="preserve"> INDEX($K19:$O19, MATCH($F$4, $K$4:$O$4, 0))</f>
        <v>46173</v>
      </c>
      <c r="G19" s="302" t="s">
        <v>310</v>
      </c>
      <c r="K19" s="328">
        <f xml:space="preserve"> EOMONTH( K17, K18)</f>
        <v>46173</v>
      </c>
      <c r="L19" s="328">
        <f t="shared" ref="L19:O19" si="0" xml:space="preserve"> EOMONTH( L17, L18)</f>
        <v>46173</v>
      </c>
      <c r="M19" s="328">
        <f t="shared" si="0"/>
        <v>46173</v>
      </c>
      <c r="N19" s="328">
        <f t="shared" si="0"/>
        <v>46173</v>
      </c>
      <c r="O19" s="328">
        <f t="shared" si="0"/>
        <v>46173</v>
      </c>
      <c r="Q19" s="308"/>
      <c r="R19" s="794"/>
      <c r="S19" s="308"/>
      <c r="T19" s="308"/>
      <c r="U19" s="308"/>
      <c r="V19" s="308"/>
      <c r="W19" s="308"/>
      <c r="X19" s="308"/>
      <c r="Y19" s="308"/>
      <c r="Z19" s="308"/>
      <c r="AA19" s="308"/>
      <c r="AB19" s="308"/>
      <c r="AC19" s="308"/>
      <c r="AD19" s="308"/>
      <c r="AE19" s="308"/>
      <c r="AF19" s="308"/>
      <c r="AG19" s="308"/>
      <c r="AH19" s="308"/>
      <c r="AI19" s="308"/>
      <c r="AJ19" s="308"/>
      <c r="AK19" s="308"/>
      <c r="AL19" s="308"/>
      <c r="AM19" s="308"/>
      <c r="AN19" s="308"/>
      <c r="AO19" s="308"/>
      <c r="AP19" s="308"/>
      <c r="AQ19" s="308"/>
      <c r="AR19" s="308"/>
      <c r="AS19" s="308"/>
    </row>
    <row r="20" spans="1:45" ht="15" customHeight="1" outlineLevel="1" x14ac:dyDescent="0.35">
      <c r="E20" s="302" t="s">
        <v>404</v>
      </c>
      <c r="F20" s="362">
        <f xml:space="preserve"> INDEX($K20:$O20, MATCH($F$4, $K$4:$O$4, 0))</f>
        <v>45747</v>
      </c>
      <c r="G20" s="302" t="s">
        <v>310</v>
      </c>
      <c r="K20" s="328">
        <f xml:space="preserve"> DATE( IF( MONTH( K17 ) &lt;= 3,YEAR( K17 ), YEAR( K17 ) + 1), 3, 31 )</f>
        <v>45747</v>
      </c>
      <c r="L20" s="328">
        <f xml:space="preserve"> DATE( IF( MONTH( L17 ) &lt;= 3,YEAR( L17 ), YEAR( L17 ) + 1), 3, 31 )</f>
        <v>45747</v>
      </c>
      <c r="M20" s="328">
        <f xml:space="preserve"> DATE( IF( MONTH( M17 ) &lt;= 3,YEAR( M17 ), YEAR( M17 ) + 1), 3, 31 )</f>
        <v>45747</v>
      </c>
      <c r="N20" s="328">
        <f xml:space="preserve"> DATE( IF( MONTH( N17 ) &lt;= 3,YEAR( N17 ), YEAR( N17 ) + 1), 3, 31 )</f>
        <v>45747</v>
      </c>
      <c r="O20" s="328">
        <f xml:space="preserve"> DATE( IF( MONTH( O17 ) &lt;= 3,YEAR( O17 ), YEAR( O17 ) + 1), 3, 31 )</f>
        <v>45747</v>
      </c>
      <c r="Q20" s="308"/>
      <c r="R20" s="322"/>
      <c r="S20" s="308"/>
      <c r="T20" s="308"/>
      <c r="U20" s="308"/>
      <c r="V20" s="308"/>
      <c r="W20" s="308"/>
      <c r="X20" s="308"/>
      <c r="Y20" s="308"/>
      <c r="Z20" s="308"/>
      <c r="AA20" s="308"/>
      <c r="AB20" s="308"/>
      <c r="AC20" s="308"/>
      <c r="AD20" s="308"/>
      <c r="AE20" s="308"/>
      <c r="AF20" s="308"/>
      <c r="AG20" s="308"/>
      <c r="AH20" s="308"/>
      <c r="AI20" s="308"/>
      <c r="AJ20" s="308"/>
      <c r="AK20" s="308"/>
      <c r="AL20" s="308"/>
      <c r="AM20" s="308"/>
      <c r="AN20" s="308"/>
      <c r="AO20" s="308"/>
      <c r="AP20" s="308"/>
      <c r="AQ20" s="308"/>
      <c r="AR20" s="308"/>
      <c r="AS20" s="308"/>
    </row>
    <row r="21" spans="1:45" ht="15" customHeight="1" outlineLevel="1" x14ac:dyDescent="0.35">
      <c r="F21" s="308"/>
      <c r="Q21" s="308"/>
      <c r="R21" s="322"/>
      <c r="S21" s="308"/>
      <c r="T21" s="308"/>
      <c r="U21" s="308"/>
      <c r="V21" s="308"/>
      <c r="W21" s="308"/>
      <c r="X21" s="308"/>
      <c r="Y21" s="308"/>
      <c r="Z21" s="308"/>
      <c r="AA21" s="308"/>
      <c r="AB21" s="308"/>
      <c r="AC21" s="308"/>
      <c r="AD21" s="308"/>
      <c r="AE21" s="308"/>
      <c r="AF21" s="308"/>
      <c r="AG21" s="308"/>
      <c r="AH21" s="308"/>
      <c r="AI21" s="308"/>
      <c r="AJ21" s="308"/>
      <c r="AK21" s="308"/>
      <c r="AL21" s="308"/>
      <c r="AM21" s="308"/>
      <c r="AN21" s="308"/>
      <c r="AO21" s="308"/>
      <c r="AP21" s="308"/>
      <c r="AQ21" s="308"/>
      <c r="AR21" s="308"/>
      <c r="AS21" s="308"/>
    </row>
    <row r="22" spans="1:45" ht="15" customHeight="1" outlineLevel="1" x14ac:dyDescent="0.35">
      <c r="B22" s="300" t="s">
        <v>405</v>
      </c>
      <c r="F22" s="308"/>
      <c r="Q22" s="308"/>
      <c r="R22" s="322"/>
      <c r="S22" s="308"/>
      <c r="T22" s="308"/>
      <c r="U22" s="308"/>
      <c r="V22" s="308"/>
      <c r="W22" s="308"/>
      <c r="X22" s="308"/>
      <c r="Y22" s="308"/>
      <c r="Z22" s="308"/>
      <c r="AA22" s="308"/>
      <c r="AB22" s="308"/>
      <c r="AC22" s="308"/>
      <c r="AD22" s="308"/>
      <c r="AE22" s="308"/>
      <c r="AF22" s="308"/>
      <c r="AG22" s="308"/>
      <c r="AH22" s="308"/>
      <c r="AI22" s="308"/>
      <c r="AJ22" s="308"/>
      <c r="AK22" s="308"/>
      <c r="AL22" s="308"/>
      <c r="AM22" s="308"/>
      <c r="AN22" s="308"/>
      <c r="AO22" s="308"/>
      <c r="AP22" s="308"/>
      <c r="AQ22" s="308"/>
      <c r="AR22" s="308"/>
      <c r="AS22" s="308"/>
    </row>
    <row r="23" spans="1:45" ht="15" customHeight="1" outlineLevel="1" x14ac:dyDescent="0.35">
      <c r="E23" s="302" t="s">
        <v>406</v>
      </c>
      <c r="F23" s="362">
        <f xml:space="preserve"> INDEX($K23:$O23, MATCH($F$4, $K$4:$O$4, 0))</f>
        <v>46174</v>
      </c>
      <c r="G23" s="302" t="s">
        <v>310</v>
      </c>
      <c r="K23" s="328">
        <f xml:space="preserve"> K19+1</f>
        <v>46174</v>
      </c>
      <c r="L23" s="328">
        <f xml:space="preserve"> L19+1</f>
        <v>46174</v>
      </c>
      <c r="M23" s="328">
        <f xml:space="preserve"> M19+1</f>
        <v>46174</v>
      </c>
      <c r="N23" s="328">
        <f xml:space="preserve"> N19+1</f>
        <v>46174</v>
      </c>
      <c r="O23" s="328">
        <f xml:space="preserve"> O19+1</f>
        <v>46174</v>
      </c>
      <c r="Q23" s="308"/>
      <c r="R23" s="322"/>
      <c r="S23" s="308"/>
      <c r="T23" s="308"/>
      <c r="U23" s="308"/>
      <c r="V23" s="308"/>
      <c r="W23" s="308"/>
      <c r="X23" s="308"/>
      <c r="Y23" s="308"/>
      <c r="Z23" s="308"/>
      <c r="AA23" s="308"/>
      <c r="AB23" s="308"/>
      <c r="AC23" s="308"/>
      <c r="AD23" s="308"/>
      <c r="AE23" s="308"/>
      <c r="AF23" s="308"/>
      <c r="AG23" s="308"/>
      <c r="AH23" s="308"/>
      <c r="AI23" s="308"/>
      <c r="AJ23" s="308"/>
      <c r="AK23" s="308"/>
      <c r="AL23" s="308"/>
      <c r="AM23" s="308"/>
      <c r="AN23" s="308"/>
      <c r="AO23" s="308"/>
      <c r="AP23" s="308"/>
      <c r="AQ23" s="308"/>
      <c r="AR23" s="308"/>
      <c r="AS23" s="308"/>
    </row>
    <row r="24" spans="1:45" ht="15" customHeight="1" outlineLevel="1" x14ac:dyDescent="0.35">
      <c r="E24" s="302" t="s">
        <v>407</v>
      </c>
      <c r="F24" s="326">
        <f xml:space="preserve"> INDEX($K24:$O24, MATCH($F$4, $K$4:$O$4, 0))</f>
        <v>85</v>
      </c>
      <c r="G24" s="302" t="s">
        <v>329</v>
      </c>
      <c r="K24" s="364">
        <f>ROUND( ( K25 - K23 ) / Days_month-1, )</f>
        <v>85</v>
      </c>
      <c r="L24" s="364">
        <f>ROUND( ( L25 - L23 ) / Days_month-1, )</f>
        <v>85</v>
      </c>
      <c r="M24" s="364">
        <f>ROUND( ( M25 - M23 ) / Days_month-1, )</f>
        <v>85</v>
      </c>
      <c r="N24" s="364">
        <f>ROUND( ( N25 - N23 ) / Days_month-1, )</f>
        <v>85</v>
      </c>
      <c r="O24" s="364">
        <f>ROUND( ( O25 - O23 ) / Days_month-1, )</f>
        <v>85</v>
      </c>
      <c r="Q24" s="308"/>
      <c r="R24" s="322"/>
      <c r="S24" s="308"/>
      <c r="T24" s="308"/>
      <c r="U24" s="308"/>
      <c r="V24" s="308"/>
      <c r="W24" s="308"/>
      <c r="X24" s="308"/>
      <c r="Y24" s="308"/>
      <c r="Z24" s="308"/>
      <c r="AA24" s="308"/>
      <c r="AB24" s="308"/>
      <c r="AC24" s="308"/>
      <c r="AD24" s="308"/>
      <c r="AE24" s="308"/>
      <c r="AF24" s="308"/>
      <c r="AG24" s="308"/>
      <c r="AH24" s="308"/>
      <c r="AI24" s="308"/>
      <c r="AJ24" s="308"/>
      <c r="AK24" s="308"/>
      <c r="AL24" s="308"/>
      <c r="AM24" s="308"/>
      <c r="AN24" s="308"/>
      <c r="AO24" s="308"/>
      <c r="AP24" s="308"/>
      <c r="AQ24" s="308"/>
      <c r="AR24" s="308"/>
      <c r="AS24" s="308"/>
    </row>
    <row r="25" spans="1:45" ht="15" customHeight="1" outlineLevel="1" x14ac:dyDescent="0.35">
      <c r="E25" s="167" t="s">
        <v>408</v>
      </c>
      <c r="F25" s="362">
        <f xml:space="preserve"> INDEX($K25:$O25, MATCH($F$4, $K$4:$O$4, 0))</f>
        <v>48760</v>
      </c>
      <c r="G25" s="302" t="s">
        <v>310</v>
      </c>
      <c r="K25" s="362">
        <f xml:space="preserve"> Rollout!$F$46</f>
        <v>48760</v>
      </c>
      <c r="L25" s="362">
        <f xml:space="preserve"> Rollout!$F$46</f>
        <v>48760</v>
      </c>
      <c r="M25" s="362">
        <f xml:space="preserve"> Rollout!$F$46</f>
        <v>48760</v>
      </c>
      <c r="N25" s="362">
        <f xml:space="preserve"> Rollout!$F$46</f>
        <v>48760</v>
      </c>
      <c r="O25" s="362">
        <f xml:space="preserve"> Rollout!$F$46</f>
        <v>48760</v>
      </c>
      <c r="Q25" s="308"/>
      <c r="R25" s="322"/>
      <c r="S25" s="308"/>
      <c r="T25" s="308"/>
      <c r="U25" s="308"/>
      <c r="V25" s="308"/>
      <c r="W25" s="308"/>
      <c r="X25" s="308"/>
      <c r="Y25" s="308"/>
      <c r="Z25" s="308"/>
      <c r="AA25" s="308"/>
      <c r="AB25" s="308"/>
      <c r="AC25" s="308"/>
      <c r="AD25" s="308"/>
      <c r="AE25" s="308"/>
      <c r="AF25" s="308"/>
      <c r="AG25" s="308"/>
      <c r="AH25" s="308"/>
      <c r="AI25" s="308"/>
      <c r="AJ25" s="308"/>
      <c r="AK25" s="308"/>
      <c r="AL25" s="308"/>
      <c r="AM25" s="308"/>
      <c r="AN25" s="308"/>
      <c r="AO25" s="308"/>
      <c r="AP25" s="308"/>
      <c r="AQ25" s="308"/>
      <c r="AR25" s="308"/>
      <c r="AS25" s="308"/>
    </row>
    <row r="26" spans="1:45" ht="15" customHeight="1" outlineLevel="1" x14ac:dyDescent="0.35">
      <c r="E26" s="167" t="s">
        <v>409</v>
      </c>
      <c r="F26" s="362">
        <f xml:space="preserve"> INDEX($K26:$O26, MATCH($F$4, $K$4:$O$4, 0))</f>
        <v>49034</v>
      </c>
      <c r="G26" s="302" t="s">
        <v>310</v>
      </c>
      <c r="K26" s="328">
        <f xml:space="preserve"> DATE(  IF(MONTH( K25 ) &lt;=3, YEAR( K25 ), YEAR( K25) + 1), 3, 31 )</f>
        <v>49034</v>
      </c>
      <c r="L26" s="328">
        <f xml:space="preserve"> DATE(  IF(MONTH( L25 ) &lt;=3, YEAR( L25 ), YEAR( L25) + 1), 3, 31 )</f>
        <v>49034</v>
      </c>
      <c r="M26" s="328">
        <f xml:space="preserve"> DATE(  IF(MONTH( M25 ) &lt;=3, YEAR( M25 ), YEAR( M25) + 1), 3, 31 )</f>
        <v>49034</v>
      </c>
      <c r="N26" s="328">
        <f xml:space="preserve"> DATE(  IF(MONTH( N25 ) &lt;=3, YEAR( N25 ), YEAR( N25) + 1), 3, 31 )</f>
        <v>49034</v>
      </c>
      <c r="O26" s="328">
        <f xml:space="preserve"> DATE(  IF(MONTH( O25 ) &lt;=3, YEAR( O25 ), YEAR( O25) + 1), 3, 31 )</f>
        <v>49034</v>
      </c>
      <c r="Q26" s="308"/>
      <c r="R26" s="322"/>
      <c r="S26" s="308"/>
      <c r="T26" s="308"/>
      <c r="U26" s="308"/>
      <c r="V26" s="308"/>
      <c r="W26" s="308"/>
      <c r="X26" s="308"/>
      <c r="Y26" s="308"/>
      <c r="Z26" s="308"/>
      <c r="AA26" s="308"/>
      <c r="AB26" s="308"/>
      <c r="AC26" s="308"/>
      <c r="AD26" s="308"/>
      <c r="AE26" s="308"/>
      <c r="AF26" s="308"/>
      <c r="AG26" s="308"/>
      <c r="AH26" s="308"/>
      <c r="AI26" s="308"/>
      <c r="AJ26" s="308"/>
      <c r="AK26" s="308"/>
      <c r="AL26" s="308"/>
      <c r="AM26" s="308"/>
      <c r="AN26" s="308"/>
      <c r="AO26" s="308"/>
      <c r="AP26" s="308"/>
      <c r="AQ26" s="308"/>
      <c r="AR26" s="308"/>
      <c r="AS26" s="308"/>
    </row>
    <row r="27" spans="1:45" ht="15" customHeight="1" outlineLevel="1" x14ac:dyDescent="0.35">
      <c r="E27" s="167" t="s">
        <v>2</v>
      </c>
      <c r="F27" s="326">
        <f xml:space="preserve"> INDEX($K27:$O27, MATCH($F$4, $K$4:$O$4, 0))</f>
        <v>112</v>
      </c>
      <c r="G27" s="125" t="s">
        <v>1</v>
      </c>
      <c r="K27" s="327">
        <f xml:space="preserve"> K24 + K18+K16</f>
        <v>112</v>
      </c>
      <c r="L27" s="327">
        <f xml:space="preserve"> L24 + L18+L16</f>
        <v>112</v>
      </c>
      <c r="M27" s="327">
        <f xml:space="preserve"> M24 + M18+M16</f>
        <v>112</v>
      </c>
      <c r="N27" s="327">
        <f xml:space="preserve"> N24 + N18+N16</f>
        <v>112</v>
      </c>
      <c r="O27" s="327">
        <f xml:space="preserve"> O24 + O18+O16</f>
        <v>112</v>
      </c>
      <c r="Q27" s="308"/>
      <c r="R27" s="322"/>
      <c r="S27" s="308"/>
      <c r="T27" s="308"/>
      <c r="U27" s="308"/>
      <c r="V27" s="308"/>
      <c r="W27" s="308"/>
      <c r="X27" s="308"/>
      <c r="Y27" s="308"/>
      <c r="Z27" s="308"/>
      <c r="AA27" s="308"/>
      <c r="AB27" s="308"/>
      <c r="AC27" s="308"/>
      <c r="AD27" s="308"/>
      <c r="AE27" s="308"/>
      <c r="AF27" s="308"/>
      <c r="AG27" s="308"/>
      <c r="AH27" s="308"/>
      <c r="AI27" s="308"/>
      <c r="AJ27" s="308"/>
      <c r="AK27" s="308"/>
      <c r="AL27" s="308"/>
      <c r="AM27" s="308"/>
      <c r="AN27" s="308"/>
      <c r="AO27" s="308"/>
      <c r="AP27" s="308"/>
      <c r="AQ27" s="308"/>
      <c r="AR27" s="308"/>
      <c r="AS27" s="308"/>
    </row>
    <row r="28" spans="1:45" ht="15" customHeight="1" outlineLevel="1" x14ac:dyDescent="0.35">
      <c r="F28" s="308"/>
      <c r="Q28" s="308"/>
      <c r="R28" s="322"/>
      <c r="S28" s="308"/>
      <c r="T28" s="308"/>
      <c r="U28" s="308"/>
      <c r="V28" s="308"/>
      <c r="W28" s="308"/>
      <c r="X28" s="308"/>
      <c r="Y28" s="308"/>
      <c r="Z28" s="308"/>
      <c r="AA28" s="308"/>
      <c r="AB28" s="308"/>
      <c r="AC28" s="308"/>
      <c r="AD28" s="308"/>
      <c r="AE28" s="308"/>
      <c r="AF28" s="308"/>
      <c r="AG28" s="308"/>
      <c r="AH28" s="308"/>
      <c r="AI28" s="308"/>
      <c r="AJ28" s="308"/>
      <c r="AK28" s="308"/>
      <c r="AL28" s="308"/>
      <c r="AM28" s="308"/>
      <c r="AN28" s="308"/>
      <c r="AO28" s="308"/>
      <c r="AP28" s="308"/>
      <c r="AQ28" s="308"/>
      <c r="AR28" s="308"/>
      <c r="AS28" s="308"/>
    </row>
    <row r="29" spans="1:45" ht="15" customHeight="1" outlineLevel="1" x14ac:dyDescent="0.35">
      <c r="F29" s="308"/>
      <c r="Q29" s="308"/>
      <c r="R29" s="322"/>
      <c r="S29" s="308"/>
      <c r="T29" s="308"/>
      <c r="U29" s="308"/>
      <c r="V29" s="308"/>
      <c r="W29" s="308"/>
      <c r="X29" s="308"/>
      <c r="Y29" s="308"/>
      <c r="Z29" s="308"/>
      <c r="AA29" s="308"/>
      <c r="AB29" s="308"/>
      <c r="AC29" s="308"/>
      <c r="AD29" s="308"/>
      <c r="AE29" s="308"/>
      <c r="AF29" s="308"/>
      <c r="AG29" s="308"/>
      <c r="AH29" s="308"/>
      <c r="AI29" s="308"/>
      <c r="AJ29" s="308"/>
      <c r="AK29" s="308"/>
      <c r="AL29" s="308"/>
      <c r="AM29" s="308"/>
      <c r="AN29" s="308"/>
      <c r="AO29" s="308"/>
      <c r="AP29" s="308"/>
      <c r="AQ29" s="308"/>
      <c r="AR29" s="308"/>
      <c r="AS29" s="308"/>
    </row>
    <row r="30" spans="1:45" ht="15" customHeight="1" x14ac:dyDescent="0.35">
      <c r="F30" s="308"/>
      <c r="Q30" s="308"/>
      <c r="R30" s="322"/>
      <c r="S30" s="308"/>
      <c r="T30" s="308"/>
      <c r="U30" s="308"/>
      <c r="V30" s="308"/>
      <c r="W30" s="308"/>
      <c r="X30" s="308"/>
      <c r="Y30" s="308"/>
      <c r="Z30" s="308"/>
      <c r="AA30" s="308"/>
      <c r="AB30" s="308"/>
      <c r="AC30" s="308"/>
      <c r="AD30" s="308"/>
      <c r="AE30" s="308"/>
      <c r="AF30" s="308"/>
      <c r="AG30" s="308"/>
      <c r="AH30" s="308"/>
      <c r="AI30" s="308"/>
      <c r="AJ30" s="308"/>
      <c r="AK30" s="308"/>
      <c r="AL30" s="308"/>
      <c r="AM30" s="308"/>
      <c r="AN30" s="308"/>
      <c r="AO30" s="308"/>
      <c r="AP30" s="308"/>
      <c r="AQ30" s="308"/>
      <c r="AR30" s="308"/>
      <c r="AS30" s="308"/>
    </row>
    <row r="31" spans="1:45" ht="15" customHeight="1" x14ac:dyDescent="0.35">
      <c r="A31" s="324" t="s">
        <v>410</v>
      </c>
      <c r="B31" s="324"/>
      <c r="C31" s="325"/>
      <c r="D31" s="324"/>
      <c r="E31" s="324"/>
      <c r="F31" s="308"/>
      <c r="G31" s="308"/>
      <c r="Q31" s="308"/>
      <c r="R31" s="322"/>
      <c r="S31" s="308"/>
      <c r="T31" s="308"/>
      <c r="U31" s="308"/>
      <c r="V31" s="308"/>
      <c r="W31" s="308"/>
      <c r="X31" s="308"/>
      <c r="Y31" s="308"/>
      <c r="Z31" s="308"/>
      <c r="AA31" s="308"/>
      <c r="AB31" s="308"/>
      <c r="AC31" s="308"/>
      <c r="AD31" s="308"/>
      <c r="AE31" s="308"/>
      <c r="AF31" s="308"/>
      <c r="AG31" s="308"/>
      <c r="AH31" s="308"/>
      <c r="AI31" s="308"/>
      <c r="AJ31" s="308"/>
      <c r="AK31" s="308"/>
      <c r="AL31" s="308"/>
      <c r="AM31" s="308"/>
      <c r="AN31" s="308"/>
      <c r="AO31" s="308"/>
      <c r="AP31" s="308"/>
      <c r="AQ31" s="308"/>
      <c r="AR31" s="308"/>
      <c r="AS31" s="308"/>
    </row>
    <row r="32" spans="1:45" ht="15" customHeight="1" outlineLevel="1" x14ac:dyDescent="0.35">
      <c r="A32" s="333"/>
      <c r="B32" s="333"/>
      <c r="C32" s="334"/>
      <c r="D32" s="333"/>
      <c r="E32" s="335"/>
      <c r="F32" s="336"/>
      <c r="G32" s="308"/>
      <c r="K32" s="336"/>
      <c r="L32" s="336"/>
      <c r="M32" s="336"/>
      <c r="N32" s="336"/>
      <c r="O32" s="336"/>
      <c r="Q32" s="308"/>
      <c r="R32" s="322"/>
      <c r="S32" s="308"/>
      <c r="T32" s="308"/>
      <c r="U32" s="308"/>
      <c r="V32" s="308"/>
      <c r="W32" s="308"/>
      <c r="X32" s="308"/>
      <c r="Y32" s="308"/>
      <c r="Z32" s="308"/>
      <c r="AA32" s="308"/>
      <c r="AB32" s="308"/>
      <c r="AC32" s="308"/>
      <c r="AD32" s="308"/>
      <c r="AE32" s="308"/>
      <c r="AF32" s="308"/>
      <c r="AG32" s="308"/>
      <c r="AH32" s="308"/>
      <c r="AI32" s="308"/>
      <c r="AJ32" s="308"/>
      <c r="AK32" s="308"/>
      <c r="AL32" s="308"/>
      <c r="AM32" s="308"/>
      <c r="AN32" s="308"/>
      <c r="AO32" s="308"/>
      <c r="AP32" s="308"/>
      <c r="AQ32" s="308"/>
      <c r="AR32" s="308"/>
      <c r="AS32" s="308"/>
    </row>
    <row r="33" spans="1:45" ht="15" customHeight="1" outlineLevel="1" x14ac:dyDescent="0.35">
      <c r="A33" s="333"/>
      <c r="B33" s="333" t="s">
        <v>439</v>
      </c>
      <c r="C33" s="334"/>
      <c r="D33" s="333"/>
      <c r="E33" s="335"/>
      <c r="F33" s="336"/>
      <c r="G33" s="308"/>
      <c r="K33" s="336"/>
      <c r="L33" s="336"/>
      <c r="M33" s="336"/>
      <c r="N33" s="336"/>
      <c r="O33" s="336"/>
      <c r="Q33" s="308"/>
      <c r="R33" s="322"/>
      <c r="S33" s="308"/>
      <c r="T33" s="308"/>
      <c r="U33" s="308"/>
      <c r="V33" s="308"/>
      <c r="W33" s="308"/>
      <c r="X33" s="308"/>
      <c r="Y33" s="308"/>
      <c r="Z33" s="308"/>
      <c r="AA33" s="308"/>
      <c r="AB33" s="308"/>
      <c r="AC33" s="308"/>
      <c r="AD33" s="308"/>
      <c r="AE33" s="308"/>
      <c r="AF33" s="308"/>
      <c r="AG33" s="308"/>
      <c r="AH33" s="308"/>
      <c r="AI33" s="308"/>
      <c r="AJ33" s="308"/>
      <c r="AK33" s="308"/>
      <c r="AL33" s="308"/>
      <c r="AM33" s="308"/>
      <c r="AN33" s="308"/>
      <c r="AO33" s="308"/>
      <c r="AP33" s="308"/>
      <c r="AQ33" s="308"/>
      <c r="AR33" s="308"/>
      <c r="AS33" s="308"/>
    </row>
    <row r="34" spans="1:45" ht="15" customHeight="1" outlineLevel="1" x14ac:dyDescent="0.25">
      <c r="A34" s="333"/>
      <c r="B34" s="333"/>
      <c r="C34" s="334"/>
      <c r="D34" s="333"/>
      <c r="E34" s="215" t="s">
        <v>52</v>
      </c>
      <c r="F34" s="364">
        <f t="shared" ref="F34:F40" si="1" xml:space="preserve"> INDEX($K34:$O34, MATCH($F$4, $K$4:$O$4, 0))</f>
        <v>93</v>
      </c>
      <c r="G34" s="308" t="s">
        <v>5</v>
      </c>
      <c r="K34" s="399">
        <v>93</v>
      </c>
      <c r="L34" s="399">
        <v>93</v>
      </c>
      <c r="M34" s="399">
        <v>93</v>
      </c>
      <c r="N34" s="399">
        <v>93</v>
      </c>
      <c r="O34" s="399">
        <v>93</v>
      </c>
      <c r="Q34" s="308"/>
      <c r="R34" s="322"/>
      <c r="S34" s="308"/>
      <c r="T34" s="308"/>
      <c r="U34" s="308"/>
      <c r="V34" s="308"/>
      <c r="W34" s="308"/>
      <c r="X34" s="308"/>
      <c r="Y34" s="308"/>
      <c r="Z34" s="308"/>
      <c r="AA34" s="308"/>
      <c r="AB34" s="308"/>
      <c r="AC34" s="308"/>
      <c r="AD34" s="308"/>
      <c r="AE34" s="308"/>
      <c r="AF34" s="308"/>
      <c r="AG34" s="308"/>
      <c r="AH34" s="308"/>
      <c r="AI34" s="308"/>
      <c r="AJ34" s="308"/>
      <c r="AK34" s="308"/>
      <c r="AL34" s="308"/>
      <c r="AM34" s="308"/>
      <c r="AN34" s="308"/>
      <c r="AO34" s="308"/>
      <c r="AP34" s="308"/>
      <c r="AQ34" s="308"/>
      <c r="AR34" s="308"/>
      <c r="AS34" s="308"/>
    </row>
    <row r="35" spans="1:45" ht="15" customHeight="1" outlineLevel="1" x14ac:dyDescent="0.25">
      <c r="A35" s="335"/>
      <c r="B35" s="335"/>
      <c r="C35" s="334"/>
      <c r="D35" s="335"/>
      <c r="E35" s="215" t="s">
        <v>53</v>
      </c>
      <c r="F35" s="364">
        <f t="shared" si="1"/>
        <v>257411724</v>
      </c>
      <c r="G35" s="308" t="s">
        <v>5</v>
      </c>
      <c r="K35" s="1129">
        <f xml:space="preserve">  NTBA!K85 * NTBA!K34</f>
        <v>257411724</v>
      </c>
      <c r="L35" s="1129">
        <f xml:space="preserve">  NTBA!L85 * NTBA!L34</f>
        <v>257411724</v>
      </c>
      <c r="M35" s="1129">
        <f xml:space="preserve">  NTBA!M85 * NTBA!M34</f>
        <v>257411724</v>
      </c>
      <c r="N35" s="1129">
        <f xml:space="preserve">  NTBA!N85 * NTBA!N34</f>
        <v>257411724</v>
      </c>
      <c r="O35" s="1129">
        <f xml:space="preserve">  NTBA!O85 * NTBA!O34</f>
        <v>257411724</v>
      </c>
      <c r="Q35" s="308"/>
      <c r="R35" s="322"/>
      <c r="S35" s="308"/>
      <c r="T35" s="308"/>
      <c r="U35" s="308"/>
      <c r="V35" s="308"/>
      <c r="W35" s="308"/>
      <c r="X35" s="308"/>
      <c r="Y35" s="308"/>
      <c r="Z35" s="308"/>
      <c r="AA35" s="308"/>
      <c r="AB35" s="308"/>
      <c r="AC35" s="308"/>
      <c r="AD35" s="308"/>
      <c r="AE35" s="308"/>
      <c r="AF35" s="308"/>
      <c r="AG35" s="308"/>
      <c r="AH35" s="308"/>
      <c r="AI35" s="308"/>
      <c r="AJ35" s="308"/>
      <c r="AK35" s="308"/>
      <c r="AL35" s="308"/>
      <c r="AM35" s="308"/>
      <c r="AN35" s="308"/>
      <c r="AO35" s="308"/>
      <c r="AP35" s="308"/>
      <c r="AQ35" s="308"/>
      <c r="AR35" s="308"/>
      <c r="AS35" s="308"/>
    </row>
    <row r="36" spans="1:45" ht="15" customHeight="1" outlineLevel="1" x14ac:dyDescent="0.25">
      <c r="A36" s="333"/>
      <c r="B36" s="333"/>
      <c r="C36" s="334"/>
      <c r="D36" s="333"/>
      <c r="E36" s="943" t="s">
        <v>737</v>
      </c>
      <c r="F36" s="364">
        <f t="shared" si="1"/>
        <v>762.71186440677968</v>
      </c>
      <c r="G36" s="206" t="s">
        <v>466</v>
      </c>
      <c r="K36" s="1110">
        <f>900/1.18</f>
        <v>762.71186440677968</v>
      </c>
      <c r="L36" s="1110">
        <f t="shared" ref="L36:O36" si="2">900/1.18</f>
        <v>762.71186440677968</v>
      </c>
      <c r="M36" s="1110">
        <f t="shared" si="2"/>
        <v>762.71186440677968</v>
      </c>
      <c r="N36" s="1110">
        <f t="shared" si="2"/>
        <v>762.71186440677968</v>
      </c>
      <c r="O36" s="1110">
        <f t="shared" si="2"/>
        <v>762.71186440677968</v>
      </c>
      <c r="Q36" s="796"/>
      <c r="R36" s="322"/>
      <c r="S36" s="308"/>
      <c r="T36" s="308"/>
      <c r="U36" s="308"/>
      <c r="V36" s="308"/>
      <c r="W36" s="308"/>
      <c r="X36" s="308"/>
      <c r="Y36" s="308"/>
      <c r="Z36" s="308"/>
      <c r="AA36" s="308"/>
      <c r="AB36" s="308"/>
      <c r="AC36" s="308"/>
      <c r="AD36" s="308"/>
      <c r="AE36" s="308"/>
      <c r="AF36" s="308"/>
      <c r="AG36" s="308"/>
      <c r="AH36" s="308"/>
      <c r="AI36" s="308"/>
      <c r="AJ36" s="308"/>
      <c r="AK36" s="308"/>
      <c r="AL36" s="308"/>
      <c r="AM36" s="308"/>
      <c r="AN36" s="308"/>
      <c r="AO36" s="308"/>
      <c r="AP36" s="308"/>
      <c r="AQ36" s="308"/>
      <c r="AR36" s="308"/>
      <c r="AS36" s="308"/>
    </row>
    <row r="37" spans="1:45" ht="15" customHeight="1" outlineLevel="1" x14ac:dyDescent="0.25">
      <c r="A37" s="333"/>
      <c r="B37" s="333"/>
      <c r="C37" s="334"/>
      <c r="D37" s="333"/>
      <c r="E37" s="943" t="s">
        <v>738</v>
      </c>
      <c r="F37" s="364">
        <f t="shared" si="1"/>
        <v>2923.7288135593221</v>
      </c>
      <c r="G37" s="206" t="s">
        <v>466</v>
      </c>
      <c r="K37" s="1110">
        <f>3450/1.18</f>
        <v>2923.7288135593221</v>
      </c>
      <c r="L37" s="1110">
        <f t="shared" ref="L37:O37" si="3">3450/1.18</f>
        <v>2923.7288135593221</v>
      </c>
      <c r="M37" s="1110">
        <f t="shared" si="3"/>
        <v>2923.7288135593221</v>
      </c>
      <c r="N37" s="1110">
        <f t="shared" si="3"/>
        <v>2923.7288135593221</v>
      </c>
      <c r="O37" s="1110">
        <f t="shared" si="3"/>
        <v>2923.7288135593221</v>
      </c>
      <c r="Q37" s="796"/>
      <c r="R37" s="322"/>
      <c r="S37" s="308"/>
      <c r="T37" s="308"/>
      <c r="U37" s="308"/>
      <c r="V37" s="308"/>
      <c r="W37" s="308"/>
      <c r="X37" s="308"/>
      <c r="Y37" s="308"/>
      <c r="Z37" s="308"/>
      <c r="AA37" s="308"/>
      <c r="AB37" s="308"/>
      <c r="AC37" s="308"/>
      <c r="AD37" s="308"/>
      <c r="AE37" s="308"/>
      <c r="AF37" s="308"/>
      <c r="AG37" s="308"/>
      <c r="AH37" s="308"/>
      <c r="AI37" s="308"/>
      <c r="AJ37" s="308"/>
      <c r="AK37" s="308"/>
      <c r="AL37" s="308"/>
      <c r="AM37" s="308"/>
      <c r="AN37" s="308"/>
      <c r="AO37" s="308"/>
      <c r="AP37" s="308"/>
      <c r="AQ37" s="308"/>
      <c r="AR37" s="308"/>
      <c r="AS37" s="308"/>
    </row>
    <row r="38" spans="1:45" ht="15" customHeight="1" outlineLevel="1" x14ac:dyDescent="0.25">
      <c r="A38" s="333"/>
      <c r="B38" s="333"/>
      <c r="C38" s="334"/>
      <c r="D38" s="333"/>
      <c r="E38" s="943" t="s">
        <v>739</v>
      </c>
      <c r="F38" s="364">
        <f t="shared" si="1"/>
        <v>5338.9830508474579</v>
      </c>
      <c r="G38" s="206" t="s">
        <v>466</v>
      </c>
      <c r="K38" s="1110">
        <f>6300/1.18</f>
        <v>5338.9830508474579</v>
      </c>
      <c r="L38" s="1110">
        <f t="shared" ref="L38:O38" si="4">6300/1.18</f>
        <v>5338.9830508474579</v>
      </c>
      <c r="M38" s="1110">
        <f t="shared" si="4"/>
        <v>5338.9830508474579</v>
      </c>
      <c r="N38" s="1110">
        <f t="shared" si="4"/>
        <v>5338.9830508474579</v>
      </c>
      <c r="O38" s="1110">
        <f t="shared" si="4"/>
        <v>5338.9830508474579</v>
      </c>
      <c r="Q38" s="796"/>
      <c r="R38" s="322"/>
      <c r="S38" s="308"/>
      <c r="T38" s="308"/>
      <c r="U38" s="308"/>
      <c r="V38" s="308"/>
      <c r="W38" s="308"/>
      <c r="X38" s="308"/>
      <c r="Y38" s="308"/>
      <c r="Z38" s="308"/>
      <c r="AA38" s="308"/>
      <c r="AB38" s="308"/>
      <c r="AC38" s="308"/>
      <c r="AD38" s="308"/>
      <c r="AE38" s="308"/>
      <c r="AF38" s="308"/>
      <c r="AG38" s="308"/>
      <c r="AH38" s="308"/>
      <c r="AI38" s="308"/>
      <c r="AJ38" s="308"/>
      <c r="AK38" s="308"/>
      <c r="AL38" s="308"/>
      <c r="AM38" s="308"/>
      <c r="AN38" s="308"/>
      <c r="AO38" s="308"/>
      <c r="AP38" s="308"/>
      <c r="AQ38" s="308"/>
      <c r="AR38" s="308"/>
      <c r="AS38" s="308"/>
    </row>
    <row r="39" spans="1:45" ht="15" customHeight="1" outlineLevel="1" x14ac:dyDescent="0.25">
      <c r="A39" s="333"/>
      <c r="B39" s="333"/>
      <c r="C39" s="334"/>
      <c r="D39" s="333"/>
      <c r="E39" s="1097" t="s">
        <v>198</v>
      </c>
      <c r="F39" s="1098">
        <f t="shared" si="1"/>
        <v>79.560181</v>
      </c>
      <c r="G39" s="569" t="s">
        <v>467</v>
      </c>
      <c r="K39" s="1087">
        <v>79.560181</v>
      </c>
      <c r="L39" s="1087">
        <v>79.560181</v>
      </c>
      <c r="M39" s="1087">
        <f>79.560181*(1-Sensitivity!$J$6)</f>
        <v>71.604162900000006</v>
      </c>
      <c r="N39" s="1087">
        <v>79.560181</v>
      </c>
      <c r="O39" s="1087">
        <f>79.560181*(1-Sensitivity!$J$6)</f>
        <v>71.604162900000006</v>
      </c>
      <c r="Q39" s="796"/>
      <c r="R39" s="322"/>
      <c r="S39" s="308"/>
      <c r="T39" s="308"/>
      <c r="U39" s="308"/>
      <c r="V39" s="308"/>
      <c r="W39" s="308"/>
      <c r="X39" s="308"/>
      <c r="Y39" s="308"/>
      <c r="Z39" s="308"/>
      <c r="AA39" s="308"/>
      <c r="AB39" s="308"/>
      <c r="AC39" s="308"/>
      <c r="AD39" s="308"/>
      <c r="AE39" s="308"/>
      <c r="AF39" s="308"/>
      <c r="AG39" s="308"/>
      <c r="AH39" s="308"/>
      <c r="AI39" s="308"/>
      <c r="AJ39" s="308"/>
      <c r="AK39" s="308"/>
      <c r="AL39" s="308"/>
      <c r="AM39" s="308"/>
      <c r="AN39" s="308"/>
      <c r="AO39" s="308"/>
      <c r="AP39" s="308"/>
      <c r="AQ39" s="308"/>
      <c r="AR39" s="308"/>
      <c r="AS39" s="308"/>
    </row>
    <row r="40" spans="1:45" ht="15" customHeight="1" outlineLevel="1" x14ac:dyDescent="0.25">
      <c r="A40" s="333"/>
      <c r="B40" s="333"/>
      <c r="C40" s="334"/>
      <c r="D40" s="333"/>
      <c r="E40" s="219" t="s">
        <v>55</v>
      </c>
      <c r="F40" s="376">
        <f t="shared" si="1"/>
        <v>0.18</v>
      </c>
      <c r="G40" s="207" t="s">
        <v>311</v>
      </c>
      <c r="H40" s="935"/>
      <c r="K40" s="427">
        <v>0.18</v>
      </c>
      <c r="L40" s="1086">
        <v>0.18</v>
      </c>
      <c r="M40" s="1086">
        <v>0.18</v>
      </c>
      <c r="N40" s="1086">
        <v>0.18</v>
      </c>
      <c r="O40" s="1086">
        <v>0.18</v>
      </c>
      <c r="Q40" s="308"/>
      <c r="R40" s="322"/>
      <c r="S40" s="308"/>
      <c r="T40" s="308"/>
      <c r="U40" s="308"/>
      <c r="V40" s="308"/>
      <c r="W40" s="308"/>
      <c r="X40" s="308"/>
      <c r="Y40" s="308"/>
      <c r="Z40" s="308"/>
      <c r="AA40" s="308"/>
      <c r="AB40" s="308"/>
      <c r="AC40" s="308"/>
      <c r="AD40" s="308"/>
      <c r="AE40" s="308"/>
      <c r="AF40" s="308"/>
      <c r="AG40" s="308"/>
      <c r="AH40" s="308"/>
      <c r="AI40" s="308"/>
      <c r="AJ40" s="308"/>
      <c r="AK40" s="308"/>
      <c r="AL40" s="308"/>
      <c r="AM40" s="308"/>
      <c r="AN40" s="308"/>
      <c r="AO40" s="308"/>
      <c r="AP40" s="308"/>
      <c r="AQ40" s="308"/>
      <c r="AR40" s="308"/>
      <c r="AS40" s="308"/>
    </row>
    <row r="41" spans="1:45" ht="15" customHeight="1" outlineLevel="1" x14ac:dyDescent="0.35">
      <c r="A41" s="333"/>
      <c r="B41" s="333"/>
      <c r="C41" s="334"/>
      <c r="D41" s="333"/>
      <c r="E41" s="335"/>
      <c r="F41" s="336"/>
      <c r="G41" s="308"/>
      <c r="K41" s="336"/>
      <c r="L41" s="336"/>
      <c r="M41" s="336"/>
      <c r="N41" s="336"/>
      <c r="O41" s="336"/>
      <c r="Q41" s="308"/>
      <c r="R41" s="322"/>
      <c r="S41" s="308"/>
      <c r="T41" s="308"/>
      <c r="U41" s="308"/>
      <c r="V41" s="308"/>
      <c r="W41" s="308"/>
      <c r="X41" s="308"/>
      <c r="Y41" s="308"/>
      <c r="Z41" s="308"/>
      <c r="AA41" s="308"/>
      <c r="AB41" s="308"/>
      <c r="AC41" s="308"/>
      <c r="AD41" s="308"/>
      <c r="AE41" s="308"/>
      <c r="AF41" s="308"/>
      <c r="AG41" s="308"/>
      <c r="AH41" s="308"/>
      <c r="AI41" s="308"/>
      <c r="AJ41" s="308"/>
      <c r="AK41" s="308"/>
      <c r="AL41" s="308"/>
      <c r="AM41" s="308"/>
      <c r="AN41" s="308"/>
      <c r="AO41" s="308"/>
      <c r="AP41" s="308"/>
      <c r="AQ41" s="308"/>
      <c r="AR41" s="308"/>
      <c r="AS41" s="308"/>
    </row>
    <row r="42" spans="1:45" ht="15" customHeight="1" outlineLevel="1" x14ac:dyDescent="0.35">
      <c r="A42" s="333"/>
      <c r="B42" s="333" t="s">
        <v>56</v>
      </c>
      <c r="C42" s="334"/>
      <c r="D42" s="333"/>
      <c r="E42" s="335"/>
      <c r="F42" s="336"/>
      <c r="G42" s="308"/>
      <c r="K42" s="336"/>
      <c r="L42" s="336"/>
      <c r="M42" s="336"/>
      <c r="N42" s="336"/>
      <c r="O42" s="336"/>
      <c r="Q42" s="308"/>
      <c r="R42" s="322"/>
      <c r="S42" s="308"/>
      <c r="T42" s="308"/>
      <c r="U42" s="308"/>
      <c r="V42" s="308"/>
      <c r="W42" s="308"/>
      <c r="X42" s="308"/>
      <c r="Y42" s="308"/>
      <c r="Z42" s="308"/>
      <c r="AA42" s="308"/>
      <c r="AB42" s="308"/>
      <c r="AC42" s="308"/>
      <c r="AD42" s="308"/>
      <c r="AE42" s="308"/>
      <c r="AF42" s="308"/>
      <c r="AG42" s="308"/>
      <c r="AH42" s="308"/>
      <c r="AI42" s="308"/>
      <c r="AJ42" s="308"/>
      <c r="AK42" s="308"/>
      <c r="AL42" s="308"/>
      <c r="AM42" s="308"/>
      <c r="AN42" s="308"/>
      <c r="AO42" s="308"/>
      <c r="AP42" s="308"/>
      <c r="AQ42" s="308"/>
      <c r="AR42" s="308"/>
      <c r="AS42" s="308"/>
    </row>
    <row r="43" spans="1:45" ht="15" customHeight="1" outlineLevel="1" x14ac:dyDescent="0.25">
      <c r="A43" s="333"/>
      <c r="B43" s="333"/>
      <c r="C43" s="334"/>
      <c r="D43" s="333"/>
      <c r="E43" s="219" t="s">
        <v>57</v>
      </c>
      <c r="F43" s="376">
        <f xml:space="preserve"> INDEX($K43:$O43, MATCH($F$4, $K$4:$O$4, 0))</f>
        <v>1</v>
      </c>
      <c r="G43" s="207" t="s">
        <v>311</v>
      </c>
      <c r="K43" s="427">
        <v>1</v>
      </c>
      <c r="L43" s="427">
        <v>1</v>
      </c>
      <c r="M43" s="427">
        <v>1</v>
      </c>
      <c r="N43" s="427">
        <v>1</v>
      </c>
      <c r="O43" s="427">
        <v>1</v>
      </c>
      <c r="Q43" s="308"/>
      <c r="R43" s="322"/>
      <c r="S43" s="308"/>
      <c r="T43" s="308"/>
      <c r="U43" s="308"/>
      <c r="V43" s="308"/>
      <c r="W43" s="308"/>
      <c r="X43" s="308"/>
      <c r="Y43" s="308"/>
      <c r="Z43" s="308"/>
      <c r="AA43" s="308"/>
      <c r="AB43" s="308"/>
      <c r="AC43" s="308"/>
      <c r="AD43" s="308"/>
      <c r="AE43" s="308"/>
      <c r="AF43" s="308"/>
      <c r="AG43" s="308"/>
      <c r="AH43" s="308"/>
      <c r="AI43" s="308"/>
      <c r="AJ43" s="308"/>
      <c r="AK43" s="308"/>
      <c r="AL43" s="308"/>
      <c r="AM43" s="308"/>
      <c r="AN43" s="308"/>
      <c r="AO43" s="308"/>
      <c r="AP43" s="308"/>
      <c r="AQ43" s="308"/>
      <c r="AR43" s="308"/>
      <c r="AS43" s="308"/>
    </row>
    <row r="44" spans="1:45" ht="15" customHeight="1" outlineLevel="1" x14ac:dyDescent="0.25">
      <c r="A44" s="333"/>
      <c r="B44" s="333"/>
      <c r="C44" s="334"/>
      <c r="D44" s="333"/>
      <c r="E44" s="219" t="s">
        <v>58</v>
      </c>
      <c r="F44" s="376">
        <f xml:space="preserve"> INDEX($K44:$O44, MATCH($F$4, $K$4:$O$4, 0))</f>
        <v>0</v>
      </c>
      <c r="G44" s="207" t="s">
        <v>311</v>
      </c>
      <c r="K44" s="427">
        <v>0</v>
      </c>
      <c r="L44" s="427">
        <v>0</v>
      </c>
      <c r="M44" s="427">
        <v>0</v>
      </c>
      <c r="N44" s="427">
        <v>0</v>
      </c>
      <c r="O44" s="427">
        <v>0</v>
      </c>
      <c r="Q44" s="308"/>
      <c r="R44" s="322"/>
      <c r="S44" s="308"/>
      <c r="T44" s="308"/>
      <c r="U44" s="308"/>
      <c r="V44" s="308"/>
      <c r="W44" s="308"/>
      <c r="X44" s="308"/>
      <c r="Y44" s="308"/>
      <c r="Z44" s="308"/>
      <c r="AA44" s="308"/>
      <c r="AB44" s="308"/>
      <c r="AC44" s="308"/>
      <c r="AD44" s="308"/>
      <c r="AE44" s="308"/>
      <c r="AF44" s="308"/>
      <c r="AG44" s="308"/>
      <c r="AH44" s="308"/>
      <c r="AI44" s="308"/>
      <c r="AJ44" s="308"/>
      <c r="AK44" s="308"/>
      <c r="AL44" s="308"/>
      <c r="AM44" s="308"/>
      <c r="AN44" s="308"/>
      <c r="AO44" s="308"/>
      <c r="AP44" s="308"/>
      <c r="AQ44" s="308"/>
      <c r="AR44" s="308"/>
      <c r="AS44" s="308"/>
    </row>
    <row r="45" spans="1:45" ht="15" customHeight="1" outlineLevel="1" x14ac:dyDescent="0.25">
      <c r="A45" s="333"/>
      <c r="B45" s="333"/>
      <c r="C45" s="334"/>
      <c r="D45" s="333"/>
      <c r="E45" s="219" t="s">
        <v>59</v>
      </c>
      <c r="F45" s="376">
        <f xml:space="preserve"> INDEX($K45:$O45, MATCH($F$4, $K$4:$O$4, 0))</f>
        <v>0</v>
      </c>
      <c r="G45" s="207" t="s">
        <v>311</v>
      </c>
      <c r="K45" s="427">
        <v>0</v>
      </c>
      <c r="L45" s="427">
        <v>0</v>
      </c>
      <c r="M45" s="427">
        <v>0</v>
      </c>
      <c r="N45" s="427">
        <v>0</v>
      </c>
      <c r="O45" s="427">
        <v>0</v>
      </c>
      <c r="Q45" s="308"/>
      <c r="R45" s="322"/>
      <c r="S45" s="308"/>
      <c r="T45" s="308"/>
      <c r="U45" s="308"/>
      <c r="V45" s="308"/>
      <c r="W45" s="308"/>
      <c r="X45" s="308"/>
      <c r="Y45" s="308"/>
      <c r="Z45" s="308"/>
      <c r="AA45" s="308"/>
      <c r="AB45" s="308"/>
      <c r="AC45" s="308"/>
      <c r="AD45" s="308"/>
      <c r="AE45" s="308"/>
      <c r="AF45" s="308"/>
      <c r="AG45" s="308"/>
      <c r="AH45" s="308"/>
      <c r="AI45" s="308"/>
      <c r="AJ45" s="308"/>
      <c r="AK45" s="308"/>
      <c r="AL45" s="308"/>
      <c r="AM45" s="308"/>
      <c r="AN45" s="308"/>
      <c r="AO45" s="308"/>
      <c r="AP45" s="308"/>
      <c r="AQ45" s="308"/>
      <c r="AR45" s="308"/>
      <c r="AS45" s="308"/>
    </row>
    <row r="46" spans="1:45" ht="15" customHeight="1" outlineLevel="1" x14ac:dyDescent="0.25">
      <c r="A46" s="335"/>
      <c r="B46" s="335"/>
      <c r="C46" s="334"/>
      <c r="D46" s="335"/>
      <c r="E46" s="219" t="s">
        <v>14</v>
      </c>
      <c r="F46" s="376">
        <f xml:space="preserve"> INDEX($K46:$O46, MATCH($F$4, $K$4:$O$4, 0))</f>
        <v>1</v>
      </c>
      <c r="G46" s="207" t="s">
        <v>311</v>
      </c>
      <c r="K46" s="367">
        <f>SUM(K43:K45)</f>
        <v>1</v>
      </c>
      <c r="L46" s="367">
        <f>SUM(L43:L45)</f>
        <v>1</v>
      </c>
      <c r="M46" s="367">
        <f>SUM(M43:M45)</f>
        <v>1</v>
      </c>
      <c r="N46" s="367">
        <f>SUM(N43:N45)</f>
        <v>1</v>
      </c>
      <c r="O46" s="367">
        <f>SUM(O43:O45)</f>
        <v>1</v>
      </c>
      <c r="Q46" s="308"/>
      <c r="R46" s="322"/>
      <c r="S46" s="308"/>
      <c r="T46" s="308"/>
      <c r="U46" s="308"/>
      <c r="V46" s="308"/>
      <c r="W46" s="308"/>
      <c r="X46" s="308"/>
      <c r="Y46" s="308"/>
      <c r="Z46" s="308"/>
      <c r="AA46" s="308"/>
      <c r="AB46" s="308"/>
      <c r="AC46" s="308"/>
      <c r="AD46" s="308"/>
      <c r="AE46" s="308"/>
      <c r="AF46" s="308"/>
      <c r="AG46" s="308"/>
      <c r="AH46" s="308"/>
      <c r="AI46" s="308"/>
      <c r="AJ46" s="308"/>
      <c r="AK46" s="308"/>
      <c r="AL46" s="308"/>
      <c r="AM46" s="308"/>
      <c r="AN46" s="308"/>
      <c r="AO46" s="308"/>
      <c r="AP46" s="308"/>
      <c r="AQ46" s="308"/>
      <c r="AR46" s="308"/>
      <c r="AS46" s="308"/>
    </row>
    <row r="47" spans="1:45" ht="15" customHeight="1" outlineLevel="1" x14ac:dyDescent="0.35">
      <c r="A47" s="333"/>
      <c r="B47" s="333"/>
      <c r="C47" s="334"/>
      <c r="D47" s="333"/>
      <c r="E47" s="335"/>
      <c r="F47" s="336"/>
      <c r="G47" s="308"/>
      <c r="K47" s="336"/>
      <c r="L47" s="336"/>
      <c r="M47" s="336"/>
      <c r="N47" s="336"/>
      <c r="O47" s="336"/>
      <c r="Q47" s="308"/>
      <c r="R47" s="322"/>
      <c r="S47" s="308"/>
      <c r="T47" s="308"/>
      <c r="U47" s="308"/>
      <c r="V47" s="308"/>
      <c r="W47" s="308"/>
      <c r="X47" s="308"/>
      <c r="Y47" s="308"/>
      <c r="Z47" s="308"/>
      <c r="AA47" s="308"/>
      <c r="AB47" s="308"/>
      <c r="AC47" s="308"/>
      <c r="AD47" s="308"/>
      <c r="AE47" s="308"/>
      <c r="AF47" s="308"/>
      <c r="AG47" s="308"/>
      <c r="AH47" s="308"/>
      <c r="AI47" s="308"/>
      <c r="AJ47" s="308"/>
      <c r="AK47" s="308"/>
      <c r="AL47" s="308"/>
      <c r="AM47" s="308"/>
      <c r="AN47" s="308"/>
      <c r="AO47" s="308"/>
      <c r="AP47" s="308"/>
      <c r="AQ47" s="308"/>
      <c r="AR47" s="308"/>
      <c r="AS47" s="308"/>
    </row>
    <row r="48" spans="1:45" ht="15" customHeight="1" outlineLevel="1" x14ac:dyDescent="0.25">
      <c r="A48" s="333"/>
      <c r="B48" s="333"/>
      <c r="C48" s="334"/>
      <c r="D48" s="333"/>
      <c r="E48" s="219" t="s">
        <v>57</v>
      </c>
      <c r="F48" s="364">
        <f xml:space="preserve"> INDEX($K48:$O48, MATCH($F$4, $K$4:$O$4, 0))</f>
        <v>0</v>
      </c>
      <c r="G48" s="207" t="s">
        <v>329</v>
      </c>
      <c r="K48" s="399">
        <v>0</v>
      </c>
      <c r="L48" s="1089">
        <v>0</v>
      </c>
      <c r="M48" s="1089">
        <v>0</v>
      </c>
      <c r="N48" s="1089">
        <v>0</v>
      </c>
      <c r="O48" s="1089">
        <v>0</v>
      </c>
      <c r="Q48" s="308"/>
      <c r="S48" s="308"/>
      <c r="T48" s="308"/>
      <c r="U48" s="308"/>
      <c r="V48" s="308"/>
      <c r="W48" s="308"/>
      <c r="X48" s="308"/>
      <c r="Y48" s="308"/>
      <c r="Z48" s="308"/>
      <c r="AA48" s="308"/>
      <c r="AB48" s="308"/>
      <c r="AC48" s="308"/>
      <c r="AD48" s="308"/>
      <c r="AE48" s="308"/>
      <c r="AF48" s="308"/>
      <c r="AG48" s="308"/>
      <c r="AH48" s="308"/>
      <c r="AI48" s="308"/>
      <c r="AJ48" s="308"/>
      <c r="AK48" s="308"/>
      <c r="AL48" s="308"/>
      <c r="AM48" s="308"/>
      <c r="AN48" s="308"/>
      <c r="AO48" s="308"/>
      <c r="AP48" s="308"/>
      <c r="AQ48" s="308"/>
      <c r="AR48" s="308"/>
      <c r="AS48" s="308"/>
    </row>
    <row r="49" spans="1:45" ht="15" customHeight="1" outlineLevel="1" x14ac:dyDescent="0.25">
      <c r="A49" s="333"/>
      <c r="B49" s="333"/>
      <c r="C49" s="334"/>
      <c r="D49" s="333"/>
      <c r="E49" s="219" t="s">
        <v>58</v>
      </c>
      <c r="F49" s="364">
        <f xml:space="preserve"> INDEX($K49:$O49, MATCH($F$4, $K$4:$O$4, 0))</f>
        <v>0</v>
      </c>
      <c r="G49" s="207" t="s">
        <v>329</v>
      </c>
      <c r="K49" s="399">
        <v>0</v>
      </c>
      <c r="L49" s="399">
        <v>0</v>
      </c>
      <c r="M49" s="399">
        <v>0</v>
      </c>
      <c r="N49" s="399">
        <v>0</v>
      </c>
      <c r="O49" s="399">
        <v>0</v>
      </c>
      <c r="Q49" s="308"/>
      <c r="R49" s="322"/>
      <c r="S49" s="308"/>
      <c r="T49" s="308"/>
      <c r="U49" s="308"/>
      <c r="V49" s="308"/>
      <c r="W49" s="308"/>
      <c r="X49" s="308"/>
      <c r="Y49" s="308"/>
      <c r="Z49" s="308"/>
      <c r="AA49" s="308"/>
      <c r="AB49" s="308"/>
      <c r="AC49" s="308"/>
      <c r="AD49" s="308"/>
      <c r="AE49" s="308"/>
      <c r="AF49" s="308"/>
      <c r="AG49" s="308"/>
      <c r="AH49" s="308"/>
      <c r="AI49" s="308"/>
      <c r="AJ49" s="308"/>
      <c r="AK49" s="308"/>
      <c r="AL49" s="308"/>
      <c r="AM49" s="308"/>
      <c r="AN49" s="308"/>
      <c r="AO49" s="308"/>
      <c r="AP49" s="308"/>
      <c r="AQ49" s="308"/>
      <c r="AR49" s="308"/>
      <c r="AS49" s="308"/>
    </row>
    <row r="50" spans="1:45" ht="15" customHeight="1" outlineLevel="1" x14ac:dyDescent="0.25">
      <c r="A50" s="333"/>
      <c r="B50" s="333"/>
      <c r="C50" s="334"/>
      <c r="D50" s="333"/>
      <c r="E50" s="219" t="s">
        <v>59</v>
      </c>
      <c r="F50" s="364">
        <f xml:space="preserve"> INDEX($K50:$O50, MATCH($F$4, $K$4:$O$4, 0))</f>
        <v>0</v>
      </c>
      <c r="G50" s="207" t="s">
        <v>329</v>
      </c>
      <c r="K50" s="399">
        <v>0</v>
      </c>
      <c r="L50" s="399">
        <v>0</v>
      </c>
      <c r="M50" s="399">
        <v>0</v>
      </c>
      <c r="N50" s="399">
        <v>0</v>
      </c>
      <c r="O50" s="399">
        <v>0</v>
      </c>
      <c r="Q50" s="308"/>
      <c r="R50" s="322"/>
      <c r="S50" s="308"/>
      <c r="T50" s="308"/>
      <c r="U50" s="308"/>
      <c r="V50" s="308"/>
      <c r="W50" s="308"/>
      <c r="X50" s="308"/>
      <c r="Y50" s="308"/>
      <c r="Z50" s="308"/>
      <c r="AA50" s="308"/>
      <c r="AB50" s="308"/>
      <c r="AC50" s="308"/>
      <c r="AD50" s="308"/>
      <c r="AE50" s="308"/>
      <c r="AF50" s="308"/>
      <c r="AG50" s="308"/>
      <c r="AH50" s="308"/>
      <c r="AI50" s="308"/>
      <c r="AJ50" s="308"/>
      <c r="AK50" s="308"/>
      <c r="AL50" s="308"/>
      <c r="AM50" s="308"/>
      <c r="AN50" s="308"/>
      <c r="AO50" s="308"/>
      <c r="AP50" s="308"/>
      <c r="AQ50" s="308"/>
      <c r="AR50" s="308"/>
      <c r="AS50" s="308"/>
    </row>
    <row r="51" spans="1:45" ht="15" customHeight="1" outlineLevel="1" x14ac:dyDescent="0.25">
      <c r="A51" s="333"/>
      <c r="B51" s="333"/>
      <c r="C51" s="334"/>
      <c r="D51" s="333"/>
      <c r="E51" s="219"/>
      <c r="F51" s="1009"/>
      <c r="G51" s="207"/>
      <c r="K51" s="219"/>
      <c r="L51" s="219"/>
      <c r="M51" s="219"/>
      <c r="N51" s="219"/>
      <c r="O51" s="219"/>
      <c r="Q51" s="308"/>
      <c r="R51" s="322"/>
      <c r="S51" s="308"/>
      <c r="T51" s="308"/>
      <c r="U51" s="308"/>
      <c r="V51" s="308"/>
      <c r="W51" s="308"/>
      <c r="X51" s="308"/>
      <c r="Y51" s="308"/>
      <c r="Z51" s="308"/>
      <c r="AA51" s="308"/>
      <c r="AB51" s="308"/>
      <c r="AC51" s="308"/>
      <c r="AD51" s="308"/>
      <c r="AE51" s="308"/>
      <c r="AF51" s="308"/>
      <c r="AG51" s="308"/>
      <c r="AH51" s="308"/>
      <c r="AI51" s="308"/>
      <c r="AJ51" s="308"/>
      <c r="AK51" s="308"/>
      <c r="AL51" s="308"/>
      <c r="AM51" s="308"/>
      <c r="AN51" s="308"/>
      <c r="AO51" s="308"/>
      <c r="AP51" s="308"/>
      <c r="AQ51" s="308"/>
      <c r="AR51" s="308"/>
      <c r="AS51" s="308"/>
    </row>
    <row r="52" spans="1:45" ht="15" customHeight="1" outlineLevel="1" x14ac:dyDescent="0.3">
      <c r="A52" s="333"/>
      <c r="B52" s="333"/>
      <c r="C52" s="334"/>
      <c r="D52" s="333"/>
      <c r="E52" s="927" t="s">
        <v>783</v>
      </c>
      <c r="F52" s="364">
        <f xml:space="preserve"> INDEX($K52:$O52, MATCH($F$4, $K$4:$O$4, 0))</f>
        <v>3</v>
      </c>
      <c r="G52" s="207" t="s">
        <v>509</v>
      </c>
      <c r="K52" s="399">
        <v>3</v>
      </c>
      <c r="L52" s="1110">
        <v>3</v>
      </c>
      <c r="M52" s="1110">
        <v>3</v>
      </c>
      <c r="N52" s="1110">
        <v>3</v>
      </c>
      <c r="O52" s="1110">
        <v>3</v>
      </c>
      <c r="Q52" s="308"/>
      <c r="R52" s="221" t="s">
        <v>60</v>
      </c>
      <c r="S52" s="308"/>
      <c r="T52" s="308"/>
      <c r="U52" s="308"/>
      <c r="V52" s="308"/>
      <c r="W52" s="308"/>
      <c r="X52" s="308"/>
      <c r="Y52" s="308"/>
      <c r="Z52" s="308"/>
      <c r="AA52" s="308"/>
      <c r="AB52" s="308"/>
      <c r="AC52" s="308"/>
      <c r="AD52" s="308"/>
      <c r="AE52" s="308"/>
      <c r="AF52" s="308"/>
      <c r="AG52" s="308"/>
      <c r="AH52" s="308"/>
      <c r="AI52" s="308"/>
      <c r="AJ52" s="308"/>
      <c r="AK52" s="308"/>
      <c r="AL52" s="308"/>
      <c r="AM52" s="308"/>
      <c r="AN52" s="308"/>
      <c r="AO52" s="308"/>
      <c r="AP52" s="308"/>
      <c r="AQ52" s="308"/>
      <c r="AR52" s="308"/>
      <c r="AS52" s="308"/>
    </row>
    <row r="53" spans="1:45" ht="15" customHeight="1" outlineLevel="1" x14ac:dyDescent="0.35">
      <c r="A53" s="333"/>
      <c r="B53" s="333"/>
      <c r="C53" s="334"/>
      <c r="D53" s="333"/>
      <c r="F53" s="336"/>
      <c r="G53" s="308"/>
      <c r="K53" s="336"/>
      <c r="L53" s="336"/>
      <c r="M53" s="336"/>
      <c r="N53" s="336"/>
      <c r="O53" s="336"/>
      <c r="Q53" s="308"/>
      <c r="R53" s="322"/>
      <c r="S53" s="308"/>
      <c r="T53" s="308"/>
      <c r="U53" s="308"/>
      <c r="V53" s="308"/>
      <c r="W53" s="308"/>
      <c r="X53" s="308"/>
      <c r="Y53" s="308"/>
      <c r="Z53" s="308"/>
      <c r="AA53" s="308"/>
      <c r="AB53" s="308"/>
      <c r="AC53" s="308"/>
      <c r="AD53" s="308"/>
      <c r="AE53" s="308"/>
      <c r="AF53" s="308"/>
      <c r="AG53" s="308"/>
      <c r="AH53" s="308"/>
      <c r="AI53" s="308"/>
      <c r="AJ53" s="308"/>
      <c r="AK53" s="308"/>
      <c r="AL53" s="308"/>
      <c r="AM53" s="308"/>
      <c r="AN53" s="308"/>
      <c r="AO53" s="308"/>
      <c r="AP53" s="308"/>
      <c r="AQ53" s="308"/>
      <c r="AR53" s="308"/>
      <c r="AS53" s="308"/>
    </row>
    <row r="54" spans="1:45" ht="15" customHeight="1" outlineLevel="1" x14ac:dyDescent="0.25">
      <c r="A54" s="333"/>
      <c r="B54" s="333"/>
      <c r="C54" s="334"/>
      <c r="D54" s="333"/>
      <c r="E54" s="219" t="s">
        <v>61</v>
      </c>
      <c r="F54" s="376">
        <f xml:space="preserve"> INDEX($K54:$O54, MATCH($F$4, $K$4:$O$4, 0))</f>
        <v>0.01</v>
      </c>
      <c r="G54" s="308" t="s">
        <v>311</v>
      </c>
      <c r="K54" s="1112">
        <v>0.01</v>
      </c>
      <c r="L54" s="1121">
        <v>0.01</v>
      </c>
      <c r="M54" s="1121">
        <v>0.01</v>
      </c>
      <c r="N54" s="1121">
        <v>0.01</v>
      </c>
      <c r="O54" s="1121">
        <v>0.01</v>
      </c>
      <c r="Q54" s="308"/>
      <c r="R54" s="322"/>
      <c r="S54" s="308"/>
      <c r="T54" s="308"/>
      <c r="U54" s="308"/>
      <c r="V54" s="308"/>
      <c r="W54" s="308"/>
      <c r="X54" s="308"/>
      <c r="Y54" s="308"/>
      <c r="Z54" s="308"/>
      <c r="AA54" s="308"/>
      <c r="AB54" s="308"/>
      <c r="AC54" s="308"/>
      <c r="AD54" s="308"/>
      <c r="AE54" s="308"/>
      <c r="AF54" s="308"/>
      <c r="AG54" s="308"/>
      <c r="AH54" s="308"/>
      <c r="AI54" s="308"/>
      <c r="AJ54" s="308"/>
      <c r="AK54" s="308"/>
      <c r="AL54" s="308"/>
      <c r="AM54" s="308"/>
      <c r="AN54" s="308"/>
      <c r="AO54" s="308"/>
      <c r="AP54" s="308"/>
      <c r="AQ54" s="308"/>
      <c r="AR54" s="308"/>
      <c r="AS54" s="308"/>
    </row>
    <row r="55" spans="1:45" ht="15" customHeight="1" outlineLevel="1" x14ac:dyDescent="0.25">
      <c r="A55" s="333"/>
      <c r="B55" s="333"/>
      <c r="C55" s="334"/>
      <c r="D55" s="333"/>
      <c r="E55" s="219" t="s">
        <v>62</v>
      </c>
      <c r="F55" s="364">
        <f xml:space="preserve"> INDEX($K55:$O55, MATCH($F$4, $K$4:$O$4, 0))</f>
        <v>27678.68</v>
      </c>
      <c r="G55" s="308" t="s">
        <v>5</v>
      </c>
      <c r="K55" s="369">
        <f>K54*NTBA!K85</f>
        <v>27678.68</v>
      </c>
      <c r="L55" s="369">
        <f>L54*NTBA!L85</f>
        <v>27678.68</v>
      </c>
      <c r="M55" s="369">
        <f>M54*NTBA!M85</f>
        <v>27678.68</v>
      </c>
      <c r="N55" s="369">
        <f>N54*NTBA!N85</f>
        <v>27678.68</v>
      </c>
      <c r="O55" s="369">
        <f>O54*NTBA!O85</f>
        <v>27678.68</v>
      </c>
      <c r="Q55" s="308"/>
      <c r="R55" s="322"/>
      <c r="S55" s="308"/>
      <c r="T55" s="308"/>
      <c r="U55" s="308"/>
      <c r="V55" s="308"/>
      <c r="W55" s="308"/>
      <c r="X55" s="308"/>
      <c r="Y55" s="308"/>
      <c r="Z55" s="308"/>
      <c r="AA55" s="308"/>
      <c r="AB55" s="308"/>
      <c r="AC55" s="308"/>
      <c r="AD55" s="308"/>
      <c r="AE55" s="308"/>
      <c r="AF55" s="308"/>
      <c r="AG55" s="308"/>
      <c r="AH55" s="308"/>
      <c r="AI55" s="308"/>
      <c r="AJ55" s="308"/>
      <c r="AK55" s="308"/>
      <c r="AL55" s="308"/>
      <c r="AM55" s="308"/>
      <c r="AN55" s="308"/>
      <c r="AO55" s="308"/>
      <c r="AP55" s="308"/>
      <c r="AQ55" s="308"/>
      <c r="AR55" s="308"/>
      <c r="AS55" s="308"/>
    </row>
    <row r="56" spans="1:45" ht="15" customHeight="1" outlineLevel="1" x14ac:dyDescent="0.25">
      <c r="A56" s="333"/>
      <c r="B56" s="333"/>
      <c r="C56" s="334"/>
      <c r="D56" s="333"/>
      <c r="E56" s="219"/>
      <c r="F56" s="214"/>
      <c r="G56" s="308"/>
      <c r="K56" s="336"/>
      <c r="L56" s="336"/>
      <c r="M56" s="336"/>
      <c r="N56" s="336"/>
      <c r="O56" s="336"/>
      <c r="Q56" s="308"/>
      <c r="R56" s="322"/>
      <c r="S56" s="308"/>
      <c r="T56" s="308"/>
      <c r="U56" s="308"/>
      <c r="V56" s="308"/>
      <c r="W56" s="308"/>
      <c r="X56" s="308"/>
      <c r="Y56" s="308"/>
      <c r="Z56" s="308"/>
      <c r="AA56" s="308"/>
      <c r="AB56" s="308"/>
      <c r="AC56" s="308"/>
      <c r="AD56" s="308"/>
      <c r="AE56" s="308"/>
      <c r="AF56" s="308"/>
      <c r="AG56" s="308"/>
      <c r="AH56" s="308"/>
      <c r="AI56" s="308"/>
      <c r="AJ56" s="308"/>
      <c r="AK56" s="308"/>
      <c r="AL56" s="308"/>
      <c r="AM56" s="308"/>
      <c r="AN56" s="308"/>
      <c r="AO56" s="308"/>
      <c r="AP56" s="308"/>
      <c r="AQ56" s="308"/>
      <c r="AR56" s="308"/>
      <c r="AS56" s="308"/>
    </row>
    <row r="57" spans="1:45" ht="15" customHeight="1" outlineLevel="1" x14ac:dyDescent="0.3">
      <c r="A57" s="333"/>
      <c r="B57" s="204" t="s">
        <v>821</v>
      </c>
      <c r="C57" s="334"/>
      <c r="D57" s="333"/>
      <c r="E57" s="219"/>
      <c r="F57" s="214"/>
      <c r="G57" s="308"/>
      <c r="K57" s="598"/>
      <c r="L57" s="336"/>
      <c r="M57" s="336"/>
      <c r="N57" s="336"/>
      <c r="O57" s="336"/>
      <c r="Q57" s="308"/>
      <c r="R57" s="322"/>
      <c r="S57" s="308"/>
      <c r="T57" s="308"/>
      <c r="U57" s="308"/>
      <c r="V57" s="308"/>
      <c r="W57" s="308"/>
      <c r="X57" s="308"/>
      <c r="Y57" s="308"/>
      <c r="Z57" s="308"/>
      <c r="AA57" s="308"/>
      <c r="AB57" s="308"/>
      <c r="AC57" s="308"/>
      <c r="AD57" s="308"/>
      <c r="AE57" s="308"/>
      <c r="AF57" s="308"/>
      <c r="AG57" s="308"/>
      <c r="AH57" s="308"/>
      <c r="AI57" s="308"/>
      <c r="AJ57" s="308"/>
      <c r="AK57" s="308"/>
      <c r="AL57" s="308"/>
      <c r="AM57" s="308"/>
      <c r="AN57" s="308"/>
      <c r="AO57" s="308"/>
      <c r="AP57" s="308"/>
      <c r="AQ57" s="308"/>
      <c r="AR57" s="308"/>
      <c r="AS57" s="308"/>
    </row>
    <row r="58" spans="1:45" ht="15" customHeight="1" outlineLevel="1" x14ac:dyDescent="0.3">
      <c r="A58" s="333"/>
      <c r="B58" s="333"/>
      <c r="C58" s="334"/>
      <c r="D58" s="333"/>
      <c r="E58" s="204" t="s">
        <v>819</v>
      </c>
      <c r="F58" s="206"/>
      <c r="G58" s="308"/>
      <c r="K58" s="336"/>
      <c r="L58" s="336"/>
      <c r="M58" s="336"/>
      <c r="N58" s="336"/>
      <c r="O58" s="336"/>
      <c r="Q58" s="308"/>
      <c r="R58" s="322"/>
      <c r="S58" s="308"/>
      <c r="T58" s="308"/>
      <c r="U58" s="308"/>
      <c r="V58" s="308"/>
      <c r="W58" s="308"/>
      <c r="X58" s="308"/>
      <c r="Y58" s="308"/>
      <c r="Z58" s="308"/>
      <c r="AA58" s="308"/>
      <c r="AB58" s="308"/>
      <c r="AC58" s="308"/>
      <c r="AD58" s="308"/>
      <c r="AE58" s="308"/>
      <c r="AF58" s="308"/>
      <c r="AG58" s="308"/>
      <c r="AH58" s="308"/>
      <c r="AI58" s="308"/>
      <c r="AJ58" s="308"/>
      <c r="AK58" s="308"/>
      <c r="AL58" s="308"/>
      <c r="AM58" s="308"/>
      <c r="AN58" s="308"/>
      <c r="AO58" s="308"/>
      <c r="AP58" s="308"/>
      <c r="AQ58" s="308"/>
      <c r="AR58" s="308"/>
      <c r="AS58" s="308"/>
    </row>
    <row r="59" spans="1:45" ht="15" customHeight="1" outlineLevel="1" x14ac:dyDescent="0.25">
      <c r="A59" s="333"/>
      <c r="B59" s="333"/>
      <c r="C59" s="334"/>
      <c r="D59" s="333"/>
      <c r="E59" s="833" t="s">
        <v>818</v>
      </c>
      <c r="F59" s="376">
        <f xml:space="preserve"> INDEX($K59:$O59, MATCH($F$4, $K$4:$O$4, 0))</f>
        <v>1</v>
      </c>
      <c r="G59" s="308" t="s">
        <v>311</v>
      </c>
      <c r="K59" s="427">
        <v>1</v>
      </c>
      <c r="L59" s="427">
        <v>1</v>
      </c>
      <c r="M59" s="427">
        <v>1</v>
      </c>
      <c r="N59" s="427">
        <v>1</v>
      </c>
      <c r="O59" s="427">
        <v>1</v>
      </c>
      <c r="Q59" s="308"/>
      <c r="R59" s="322"/>
      <c r="S59" s="308"/>
      <c r="T59" s="308"/>
      <c r="U59" s="308"/>
      <c r="V59" s="308"/>
      <c r="W59" s="308"/>
      <c r="X59" s="308"/>
      <c r="Y59" s="308"/>
      <c r="Z59" s="308"/>
      <c r="AA59" s="308"/>
      <c r="AB59" s="308"/>
      <c r="AC59" s="308"/>
      <c r="AD59" s="308"/>
      <c r="AE59" s="308"/>
      <c r="AF59" s="308"/>
      <c r="AG59" s="308"/>
      <c r="AH59" s="308"/>
      <c r="AI59" s="308"/>
      <c r="AJ59" s="308"/>
      <c r="AK59" s="308"/>
      <c r="AL59" s="308"/>
      <c r="AM59" s="308"/>
      <c r="AN59" s="308"/>
      <c r="AO59" s="308"/>
      <c r="AP59" s="308"/>
      <c r="AQ59" s="308"/>
      <c r="AR59" s="308"/>
      <c r="AS59" s="308"/>
    </row>
    <row r="60" spans="1:45" ht="15" customHeight="1" outlineLevel="1" x14ac:dyDescent="0.25">
      <c r="A60" s="333"/>
      <c r="B60" s="333"/>
      <c r="C60" s="334"/>
      <c r="D60" s="333"/>
      <c r="E60" s="219"/>
      <c r="F60" s="214"/>
      <c r="G60" s="308"/>
      <c r="K60" s="336"/>
      <c r="L60" s="336"/>
      <c r="M60" s="336"/>
      <c r="N60" s="336"/>
      <c r="O60" s="336"/>
      <c r="Q60" s="308"/>
      <c r="R60" s="322"/>
      <c r="S60" s="308"/>
      <c r="T60" s="308"/>
      <c r="U60" s="308"/>
      <c r="V60" s="308"/>
      <c r="W60" s="308"/>
      <c r="X60" s="308"/>
      <c r="Y60" s="308"/>
      <c r="Z60" s="308"/>
      <c r="AA60" s="308"/>
      <c r="AB60" s="308"/>
      <c r="AC60" s="308"/>
      <c r="AD60" s="308"/>
      <c r="AE60" s="308"/>
      <c r="AF60" s="308"/>
      <c r="AG60" s="308"/>
      <c r="AH60" s="308"/>
      <c r="AI60" s="308"/>
      <c r="AJ60" s="308"/>
      <c r="AK60" s="308"/>
      <c r="AL60" s="308"/>
      <c r="AM60" s="308"/>
      <c r="AN60" s="308"/>
      <c r="AO60" s="308"/>
      <c r="AP60" s="308"/>
      <c r="AQ60" s="308"/>
      <c r="AR60" s="308"/>
      <c r="AS60" s="308"/>
    </row>
    <row r="61" spans="1:45" ht="15" customHeight="1" outlineLevel="1" x14ac:dyDescent="0.3">
      <c r="A61" s="333"/>
      <c r="B61" s="333"/>
      <c r="C61" s="334"/>
      <c r="D61" s="333"/>
      <c r="E61" s="204" t="s">
        <v>820</v>
      </c>
      <c r="F61" s="206"/>
      <c r="G61" s="308"/>
      <c r="K61" s="336"/>
      <c r="L61" s="336"/>
      <c r="M61" s="336"/>
      <c r="N61" s="336"/>
      <c r="O61" s="336"/>
      <c r="Q61" s="308"/>
      <c r="R61" s="322"/>
      <c r="S61" s="308"/>
      <c r="T61" s="308"/>
      <c r="U61" s="308"/>
      <c r="V61" s="308"/>
      <c r="W61" s="308"/>
      <c r="X61" s="308"/>
      <c r="Y61" s="308"/>
      <c r="Z61" s="308"/>
      <c r="AA61" s="308"/>
      <c r="AB61" s="308"/>
      <c r="AC61" s="308"/>
      <c r="AD61" s="308"/>
      <c r="AE61" s="308"/>
      <c r="AF61" s="308"/>
      <c r="AG61" s="308"/>
      <c r="AH61" s="308"/>
      <c r="AI61" s="308"/>
      <c r="AJ61" s="308"/>
      <c r="AK61" s="308"/>
      <c r="AL61" s="308"/>
      <c r="AM61" s="308"/>
      <c r="AN61" s="308"/>
      <c r="AO61" s="308"/>
      <c r="AP61" s="308"/>
      <c r="AQ61" s="308"/>
      <c r="AR61" s="308"/>
      <c r="AS61" s="308"/>
    </row>
    <row r="62" spans="1:45" ht="15" customHeight="1" outlineLevel="1" x14ac:dyDescent="0.25">
      <c r="A62" s="333"/>
      <c r="B62" s="333"/>
      <c r="C62" s="334"/>
      <c r="D62" s="333"/>
      <c r="E62" s="219" t="s">
        <v>356</v>
      </c>
      <c r="F62" s="364">
        <f xml:space="preserve"> INDEX($K62:$O62, MATCH($F$4, $K$4:$O$4, 0))</f>
        <v>1</v>
      </c>
      <c r="G62" s="428" t="s">
        <v>468</v>
      </c>
      <c r="K62" s="399">
        <v>1</v>
      </c>
      <c r="L62" s="1110">
        <v>1</v>
      </c>
      <c r="M62" s="1110">
        <v>1</v>
      </c>
      <c r="N62" s="1110">
        <v>1</v>
      </c>
      <c r="O62" s="1110">
        <v>1</v>
      </c>
      <c r="Q62" s="308"/>
      <c r="R62" s="322"/>
      <c r="S62" s="308"/>
      <c r="T62" s="308"/>
      <c r="U62" s="308"/>
      <c r="V62" s="308"/>
      <c r="W62" s="308"/>
      <c r="X62" s="308"/>
      <c r="Y62" s="308"/>
      <c r="Z62" s="308"/>
      <c r="AA62" s="308"/>
      <c r="AB62" s="308"/>
      <c r="AC62" s="308"/>
      <c r="AD62" s="308"/>
      <c r="AE62" s="308"/>
      <c r="AF62" s="308"/>
      <c r="AG62" s="308"/>
      <c r="AH62" s="308"/>
      <c r="AI62" s="308"/>
      <c r="AJ62" s="308"/>
      <c r="AK62" s="308"/>
      <c r="AL62" s="308"/>
      <c r="AM62" s="308"/>
      <c r="AN62" s="308"/>
      <c r="AO62" s="308"/>
      <c r="AP62" s="308"/>
      <c r="AQ62" s="308"/>
      <c r="AR62" s="308"/>
      <c r="AS62" s="308"/>
    </row>
    <row r="63" spans="1:45" ht="15" customHeight="1" outlineLevel="1" x14ac:dyDescent="0.25">
      <c r="A63" s="333"/>
      <c r="B63" s="333"/>
      <c r="C63" s="334"/>
      <c r="D63" s="333"/>
      <c r="E63" s="206" t="s">
        <v>203</v>
      </c>
      <c r="F63" s="1103">
        <f xml:space="preserve"> INDEX($K63:$O63, MATCH($F$4, $K$4:$O$4, 0))</f>
        <v>708.62846490656341</v>
      </c>
      <c r="G63" s="833" t="s">
        <v>204</v>
      </c>
      <c r="H63" s="206"/>
      <c r="K63" s="925">
        <v>708.62846490656341</v>
      </c>
      <c r="L63" s="925">
        <v>708.62846490656341</v>
      </c>
      <c r="M63" s="925">
        <v>708.62846490656341</v>
      </c>
      <c r="N63" s="925">
        <v>708.62846490656341</v>
      </c>
      <c r="O63" s="925">
        <v>708.62846490656341</v>
      </c>
      <c r="Q63" s="308"/>
      <c r="R63" s="322"/>
      <c r="S63" s="308"/>
      <c r="T63" s="308"/>
      <c r="U63" s="308"/>
      <c r="V63" s="308"/>
      <c r="W63" s="308"/>
      <c r="X63" s="308"/>
      <c r="Y63" s="308"/>
      <c r="Z63" s="308"/>
      <c r="AA63" s="308"/>
      <c r="AB63" s="308"/>
      <c r="AC63" s="308"/>
      <c r="AD63" s="308"/>
      <c r="AE63" s="308"/>
      <c r="AF63" s="308"/>
      <c r="AG63" s="308"/>
      <c r="AH63" s="308"/>
      <c r="AI63" s="308"/>
      <c r="AJ63" s="308"/>
      <c r="AK63" s="308"/>
      <c r="AL63" s="308"/>
      <c r="AM63" s="308"/>
      <c r="AN63" s="308"/>
      <c r="AO63" s="308"/>
      <c r="AP63" s="308"/>
      <c r="AQ63" s="308"/>
      <c r="AR63" s="308"/>
      <c r="AS63" s="308"/>
    </row>
    <row r="64" spans="1:45" ht="15" customHeight="1" outlineLevel="1" x14ac:dyDescent="0.25">
      <c r="A64" s="333"/>
      <c r="B64" s="333"/>
      <c r="C64" s="334"/>
      <c r="D64" s="333"/>
      <c r="E64" s="219"/>
      <c r="F64" s="214"/>
      <c r="G64" s="308"/>
      <c r="K64" s="336"/>
      <c r="L64" s="336"/>
      <c r="M64" s="336"/>
      <c r="N64" s="336"/>
      <c r="O64" s="336"/>
      <c r="Q64" s="308"/>
      <c r="R64" s="322"/>
      <c r="S64" s="308"/>
      <c r="T64" s="308"/>
      <c r="U64" s="308"/>
      <c r="V64" s="308"/>
      <c r="W64" s="308"/>
      <c r="X64" s="308"/>
      <c r="Y64" s="308"/>
      <c r="Z64" s="308"/>
      <c r="AA64" s="308"/>
      <c r="AB64" s="308"/>
      <c r="AC64" s="308"/>
      <c r="AD64" s="308"/>
      <c r="AE64" s="308"/>
      <c r="AF64" s="308"/>
      <c r="AG64" s="308"/>
      <c r="AH64" s="308"/>
      <c r="AI64" s="308"/>
      <c r="AJ64" s="308"/>
      <c r="AK64" s="308"/>
      <c r="AL64" s="308"/>
      <c r="AM64" s="308"/>
      <c r="AN64" s="308"/>
      <c r="AO64" s="308"/>
      <c r="AP64" s="308"/>
      <c r="AQ64" s="308"/>
      <c r="AR64" s="308"/>
      <c r="AS64" s="308"/>
    </row>
    <row r="65" spans="1:45" ht="15" customHeight="1" outlineLevel="1" x14ac:dyDescent="0.35">
      <c r="A65" s="333"/>
      <c r="B65" s="333" t="s">
        <v>423</v>
      </c>
      <c r="C65" s="334"/>
      <c r="D65" s="333"/>
      <c r="E65" s="335"/>
      <c r="F65" s="336"/>
      <c r="G65" s="308"/>
      <c r="K65" s="336"/>
      <c r="L65" s="336"/>
      <c r="M65" s="336"/>
      <c r="N65" s="336"/>
      <c r="O65" s="336"/>
      <c r="Q65" s="308"/>
      <c r="R65" s="322"/>
      <c r="S65" s="308"/>
      <c r="T65" s="308"/>
      <c r="U65" s="308"/>
      <c r="V65" s="308"/>
      <c r="W65" s="308"/>
      <c r="X65" s="308"/>
      <c r="Y65" s="308"/>
      <c r="Z65" s="308"/>
      <c r="AA65" s="308"/>
      <c r="AB65" s="308"/>
      <c r="AC65" s="308"/>
      <c r="AD65" s="308"/>
      <c r="AE65" s="308"/>
      <c r="AF65" s="308"/>
      <c r="AG65" s="308"/>
      <c r="AH65" s="308"/>
      <c r="AI65" s="308"/>
      <c r="AJ65" s="308"/>
      <c r="AK65" s="308"/>
      <c r="AL65" s="308"/>
      <c r="AM65" s="308"/>
      <c r="AN65" s="308"/>
      <c r="AO65" s="308"/>
      <c r="AP65" s="308"/>
      <c r="AQ65" s="308"/>
      <c r="AR65" s="308"/>
      <c r="AS65" s="308"/>
    </row>
    <row r="66" spans="1:45" ht="15" customHeight="1" outlineLevel="1" x14ac:dyDescent="0.35">
      <c r="A66" s="333"/>
      <c r="B66" s="333"/>
      <c r="C66" s="334"/>
      <c r="D66" s="333"/>
      <c r="E66" s="335"/>
      <c r="F66" s="336"/>
      <c r="G66" s="308"/>
      <c r="K66" s="336"/>
      <c r="L66" s="336"/>
      <c r="M66" s="336"/>
      <c r="N66" s="336"/>
      <c r="O66" s="336"/>
      <c r="P66" s="727"/>
      <c r="Q66" s="308"/>
      <c r="R66" s="322"/>
      <c r="S66" s="308"/>
      <c r="T66" s="308"/>
      <c r="U66" s="308"/>
      <c r="V66" s="308"/>
      <c r="W66" s="308"/>
      <c r="X66" s="308"/>
      <c r="Y66" s="308"/>
      <c r="Z66" s="308"/>
      <c r="AA66" s="308"/>
      <c r="AB66" s="308"/>
      <c r="AC66" s="308"/>
      <c r="AD66" s="308"/>
      <c r="AE66" s="308"/>
      <c r="AF66" s="308"/>
      <c r="AG66" s="308"/>
      <c r="AH66" s="308"/>
      <c r="AI66" s="308"/>
      <c r="AJ66" s="308"/>
      <c r="AK66" s="308"/>
      <c r="AL66" s="308"/>
      <c r="AM66" s="308"/>
      <c r="AN66" s="308"/>
      <c r="AO66" s="308"/>
      <c r="AP66" s="308"/>
      <c r="AQ66" s="308"/>
      <c r="AR66" s="308"/>
      <c r="AS66" s="308"/>
    </row>
    <row r="67" spans="1:45" ht="15" customHeight="1" outlineLevel="1" x14ac:dyDescent="0.35">
      <c r="A67" s="333"/>
      <c r="B67" s="333"/>
      <c r="C67" s="334"/>
      <c r="D67" s="333"/>
      <c r="E67" s="335" t="s">
        <v>740</v>
      </c>
      <c r="F67" s="326">
        <f xml:space="preserve"> INDEX($K67:$O67, MATCH($F$4, $K$4:$O$4, 0))</f>
        <v>4193.7393939393942</v>
      </c>
      <c r="G67" s="308" t="s">
        <v>328</v>
      </c>
      <c r="K67" s="329">
        <f xml:space="preserve"> $F$74 / K$18 / Days_month</f>
        <v>4193.7393939393942</v>
      </c>
      <c r="L67" s="329">
        <f xml:space="preserve"> $F$74 / L18 / Days_month</f>
        <v>4193.7393939393942</v>
      </c>
      <c r="M67" s="329">
        <f xml:space="preserve"> $F$74 / M18 / Days_month</f>
        <v>4193.7393939393942</v>
      </c>
      <c r="N67" s="329">
        <f xml:space="preserve"> $F$74 / N18 / Days_month</f>
        <v>4193.7393939393942</v>
      </c>
      <c r="O67" s="329">
        <f xml:space="preserve"> $F$74 / O18 / Days_month</f>
        <v>4193.7393939393942</v>
      </c>
      <c r="P67" s="727"/>
      <c r="Q67" s="308"/>
      <c r="R67" s="322"/>
      <c r="S67" s="308"/>
      <c r="T67" s="308"/>
      <c r="U67" s="308"/>
      <c r="V67" s="308"/>
      <c r="W67" s="308"/>
      <c r="X67" s="308"/>
      <c r="Y67" s="308"/>
      <c r="Z67" s="308"/>
      <c r="AA67" s="308"/>
      <c r="AB67" s="308"/>
      <c r="AC67" s="308"/>
      <c r="AD67" s="308"/>
      <c r="AE67" s="308"/>
      <c r="AF67" s="308"/>
      <c r="AG67" s="308"/>
      <c r="AH67" s="308"/>
      <c r="AI67" s="308"/>
      <c r="AJ67" s="308"/>
      <c r="AK67" s="308"/>
      <c r="AL67" s="308"/>
      <c r="AM67" s="308"/>
      <c r="AN67" s="308"/>
      <c r="AO67" s="308"/>
      <c r="AP67" s="308"/>
      <c r="AQ67" s="308"/>
      <c r="AR67" s="308"/>
      <c r="AS67" s="308"/>
    </row>
    <row r="68" spans="1:45" ht="15" customHeight="1" outlineLevel="1" x14ac:dyDescent="0.35">
      <c r="A68" s="333"/>
      <c r="B68" s="333"/>
      <c r="C68" s="334"/>
      <c r="D68" s="333"/>
      <c r="E68" s="335"/>
      <c r="F68" s="336"/>
      <c r="G68" s="308"/>
      <c r="K68" s="336"/>
      <c r="L68" s="336"/>
      <c r="M68" s="336"/>
      <c r="N68" s="336"/>
      <c r="O68" s="336"/>
      <c r="P68" s="727"/>
      <c r="Q68" s="308"/>
      <c r="R68" s="322"/>
      <c r="S68" s="308"/>
      <c r="T68" s="308"/>
      <c r="U68" s="308"/>
      <c r="V68" s="308"/>
      <c r="W68" s="308"/>
      <c r="X68" s="308"/>
      <c r="Y68" s="308"/>
      <c r="Z68" s="308"/>
      <c r="AA68" s="308"/>
      <c r="AB68" s="308"/>
      <c r="AC68" s="308"/>
      <c r="AD68" s="308"/>
      <c r="AE68" s="308"/>
      <c r="AF68" s="308"/>
      <c r="AG68" s="308"/>
      <c r="AH68" s="308"/>
      <c r="AI68" s="308"/>
      <c r="AJ68" s="308"/>
      <c r="AK68" s="308"/>
      <c r="AL68" s="308"/>
      <c r="AM68" s="308"/>
      <c r="AN68" s="308"/>
      <c r="AO68" s="308"/>
      <c r="AP68" s="308"/>
      <c r="AQ68" s="308"/>
      <c r="AR68" s="308"/>
      <c r="AS68" s="308"/>
    </row>
    <row r="69" spans="1:45" ht="15" customHeight="1" outlineLevel="1" x14ac:dyDescent="0.35">
      <c r="A69" s="333"/>
      <c r="B69" s="333"/>
      <c r="C69" s="334" t="s">
        <v>185</v>
      </c>
      <c r="D69" s="333"/>
      <c r="E69" s="335"/>
      <c r="F69" s="336"/>
      <c r="G69" s="308"/>
      <c r="K69" s="336"/>
      <c r="L69" s="336"/>
      <c r="M69" s="336"/>
      <c r="N69" s="336"/>
      <c r="O69" s="336"/>
      <c r="P69" s="727"/>
      <c r="Q69" s="308"/>
      <c r="R69" s="322"/>
      <c r="S69" s="308"/>
      <c r="T69" s="308"/>
      <c r="U69" s="308"/>
      <c r="V69" s="308"/>
      <c r="W69" s="308"/>
      <c r="X69" s="308"/>
      <c r="Y69" s="308"/>
      <c r="Z69" s="308"/>
      <c r="AA69" s="308"/>
      <c r="AB69" s="308"/>
      <c r="AC69" s="308"/>
      <c r="AD69" s="308"/>
      <c r="AE69" s="308"/>
      <c r="AF69" s="308"/>
      <c r="AG69" s="308"/>
      <c r="AH69" s="308"/>
      <c r="AI69" s="308"/>
      <c r="AJ69" s="308"/>
      <c r="AK69" s="308"/>
      <c r="AL69" s="308"/>
      <c r="AM69" s="308"/>
      <c r="AN69" s="308"/>
      <c r="AO69" s="308"/>
      <c r="AP69" s="308"/>
      <c r="AQ69" s="308"/>
      <c r="AR69" s="308"/>
      <c r="AS69" s="308"/>
    </row>
    <row r="70" spans="1:45" ht="15" customHeight="1" outlineLevel="1" x14ac:dyDescent="0.35">
      <c r="A70" s="333"/>
      <c r="B70" s="333"/>
      <c r="C70" s="334"/>
      <c r="D70" s="333" t="s">
        <v>745</v>
      </c>
      <c r="E70" s="335"/>
      <c r="F70" s="336"/>
      <c r="G70" s="308"/>
      <c r="K70" s="336"/>
      <c r="L70" s="336"/>
      <c r="M70" s="336"/>
      <c r="N70" s="336"/>
      <c r="O70" s="336"/>
      <c r="P70" s="727"/>
      <c r="Q70" s="308"/>
      <c r="R70" s="322"/>
      <c r="S70" s="308"/>
      <c r="T70" s="308"/>
      <c r="U70" s="308"/>
      <c r="V70" s="308"/>
      <c r="W70" s="308"/>
      <c r="X70" s="308"/>
      <c r="Y70" s="308"/>
      <c r="Z70" s="308"/>
      <c r="AA70" s="308"/>
      <c r="AB70" s="308"/>
      <c r="AC70" s="308"/>
      <c r="AD70" s="308"/>
      <c r="AE70" s="308"/>
      <c r="AF70" s="308"/>
      <c r="AG70" s="308"/>
      <c r="AH70" s="308"/>
      <c r="AI70" s="308"/>
      <c r="AJ70" s="308"/>
      <c r="AK70" s="308"/>
      <c r="AL70" s="308"/>
      <c r="AM70" s="308"/>
      <c r="AN70" s="308"/>
      <c r="AO70" s="308"/>
      <c r="AP70" s="308"/>
      <c r="AQ70" s="308"/>
      <c r="AR70" s="308"/>
      <c r="AS70" s="308"/>
    </row>
    <row r="71" spans="1:45" s="430" customFormat="1" ht="15" customHeight="1" outlineLevel="1" x14ac:dyDescent="0.35">
      <c r="A71" s="429"/>
      <c r="B71" s="429"/>
      <c r="C71" s="401"/>
      <c r="D71" s="429"/>
      <c r="E71" s="406" t="s">
        <v>731</v>
      </c>
      <c r="F71" s="369">
        <f xml:space="preserve"> INDEX($K71:$O71, MATCH($F$4, $K$4:$O$4, 0))</f>
        <v>2620466</v>
      </c>
      <c r="G71" s="430" t="s">
        <v>328</v>
      </c>
      <c r="H71" s="668"/>
      <c r="I71" s="432"/>
      <c r="J71" s="323"/>
      <c r="K71" s="1085">
        <f>TBA!$H11</f>
        <v>2620466</v>
      </c>
      <c r="L71" s="1091">
        <f>TBA!$H11</f>
        <v>2620466</v>
      </c>
      <c r="M71" s="1091">
        <f>TBA!$H11</f>
        <v>2620466</v>
      </c>
      <c r="N71" s="1091">
        <f>TBA!$H11</f>
        <v>2620466</v>
      </c>
      <c r="O71" s="1091">
        <f>TBA!$H11</f>
        <v>2620466</v>
      </c>
      <c r="P71" s="727"/>
      <c r="R71" s="432"/>
    </row>
    <row r="72" spans="1:45" s="430" customFormat="1" ht="15" customHeight="1" outlineLevel="1" x14ac:dyDescent="0.35">
      <c r="A72" s="429"/>
      <c r="B72" s="429"/>
      <c r="C72" s="401"/>
      <c r="D72" s="429"/>
      <c r="E72" s="406" t="s">
        <v>733</v>
      </c>
      <c r="F72" s="369">
        <f xml:space="preserve"> INDEX($K72:$O72, MATCH($F$4, $K$4:$O$4, 0))</f>
        <v>146932</v>
      </c>
      <c r="G72" s="430" t="s">
        <v>328</v>
      </c>
      <c r="H72" s="668"/>
      <c r="I72" s="432"/>
      <c r="J72" s="323"/>
      <c r="K72" s="1091">
        <f>TBA!$H12</f>
        <v>146932</v>
      </c>
      <c r="L72" s="1091">
        <f>TBA!$H12</f>
        <v>146932</v>
      </c>
      <c r="M72" s="1091">
        <f>TBA!$H12</f>
        <v>146932</v>
      </c>
      <c r="N72" s="1091">
        <f>TBA!$H12</f>
        <v>146932</v>
      </c>
      <c r="O72" s="1091">
        <f>TBA!$H12</f>
        <v>146932</v>
      </c>
      <c r="P72" s="727"/>
      <c r="R72" s="432"/>
    </row>
    <row r="73" spans="1:45" s="430" customFormat="1" ht="15" customHeight="1" outlineLevel="1" x14ac:dyDescent="0.35">
      <c r="A73" s="429"/>
      <c r="B73" s="429"/>
      <c r="C73" s="401"/>
      <c r="D73" s="429"/>
      <c r="E73" s="406" t="s">
        <v>732</v>
      </c>
      <c r="F73" s="369">
        <f xml:space="preserve"> INDEX($K73:$O73, MATCH($F$4, $K$4:$O$4, 0))</f>
        <v>470</v>
      </c>
      <c r="G73" s="430" t="s">
        <v>328</v>
      </c>
      <c r="H73" s="668"/>
      <c r="I73" s="432"/>
      <c r="J73" s="323"/>
      <c r="K73" s="1091">
        <f>TBA!$H13</f>
        <v>470</v>
      </c>
      <c r="L73" s="1091">
        <f>TBA!$H13</f>
        <v>470</v>
      </c>
      <c r="M73" s="1091">
        <f>TBA!$H13</f>
        <v>470</v>
      </c>
      <c r="N73" s="1091">
        <f>TBA!$H13</f>
        <v>470</v>
      </c>
      <c r="O73" s="1091">
        <f>TBA!$H13</f>
        <v>470</v>
      </c>
      <c r="P73" s="727"/>
      <c r="R73" s="432"/>
    </row>
    <row r="74" spans="1:45" s="430" customFormat="1" ht="15" customHeight="1" outlineLevel="1" x14ac:dyDescent="0.35">
      <c r="A74" s="429"/>
      <c r="B74" s="429"/>
      <c r="C74" s="401"/>
      <c r="D74" s="429"/>
      <c r="E74" s="406" t="s">
        <v>425</v>
      </c>
      <c r="F74" s="369">
        <f xml:space="preserve"> INDEX($K74:$O74, MATCH($F$4, $K$4:$O$4, 0))</f>
        <v>2767868</v>
      </c>
      <c r="G74" s="430" t="s">
        <v>328</v>
      </c>
      <c r="H74" s="431"/>
      <c r="I74" s="432"/>
      <c r="J74" s="323"/>
      <c r="K74" s="369">
        <f>SUM(K71:K73)</f>
        <v>2767868</v>
      </c>
      <c r="L74" s="369">
        <f>SUM(L71:L73)</f>
        <v>2767868</v>
      </c>
      <c r="M74" s="369">
        <f>SUM(M71:M73)</f>
        <v>2767868</v>
      </c>
      <c r="N74" s="369">
        <f>SUM(N71:N73)</f>
        <v>2767868</v>
      </c>
      <c r="O74" s="369">
        <f>SUM(O71:O73)</f>
        <v>2767868</v>
      </c>
      <c r="P74" s="727"/>
      <c r="R74" s="432"/>
    </row>
    <row r="75" spans="1:45" ht="15" customHeight="1" outlineLevel="1" x14ac:dyDescent="0.35">
      <c r="A75" s="333"/>
      <c r="B75" s="333"/>
      <c r="C75" s="334"/>
      <c r="D75" s="333"/>
      <c r="E75" s="335"/>
      <c r="F75" s="363"/>
      <c r="G75" s="308"/>
      <c r="K75" s="308"/>
      <c r="L75" s="308"/>
      <c r="M75" s="308"/>
      <c r="N75" s="308"/>
      <c r="O75" s="308"/>
      <c r="P75" s="727"/>
      <c r="Q75" s="308"/>
      <c r="R75" s="322"/>
      <c r="S75" s="308"/>
      <c r="T75" s="308"/>
      <c r="U75" s="308"/>
      <c r="V75" s="308"/>
      <c r="W75" s="308"/>
      <c r="X75" s="308"/>
      <c r="Y75" s="308"/>
      <c r="Z75" s="308"/>
      <c r="AA75" s="308"/>
      <c r="AB75" s="308"/>
      <c r="AC75" s="308"/>
      <c r="AD75" s="308"/>
      <c r="AE75" s="308"/>
      <c r="AF75" s="308"/>
      <c r="AG75" s="308"/>
      <c r="AH75" s="308"/>
      <c r="AI75" s="308"/>
      <c r="AJ75" s="308"/>
      <c r="AK75" s="308"/>
      <c r="AL75" s="308"/>
      <c r="AM75" s="308"/>
      <c r="AN75" s="308"/>
      <c r="AO75" s="308"/>
      <c r="AP75" s="308"/>
      <c r="AQ75" s="308"/>
      <c r="AR75" s="308"/>
      <c r="AS75" s="308"/>
    </row>
    <row r="76" spans="1:45" ht="0.5" hidden="1" customHeight="1" outlineLevel="1" x14ac:dyDescent="0.35">
      <c r="A76" s="333"/>
      <c r="B76" s="333"/>
      <c r="C76" s="334"/>
      <c r="D76" s="333" t="s">
        <v>187</v>
      </c>
      <c r="E76" s="335"/>
      <c r="F76" s="336"/>
      <c r="G76" s="308"/>
      <c r="K76" s="336"/>
      <c r="L76" s="336"/>
      <c r="M76" s="336"/>
      <c r="N76" s="336"/>
      <c r="O76" s="336"/>
      <c r="Q76" s="308"/>
      <c r="R76" s="322"/>
      <c r="S76" s="308"/>
      <c r="T76" s="308"/>
      <c r="U76" s="308"/>
      <c r="V76" s="308"/>
      <c r="W76" s="308"/>
      <c r="X76" s="308"/>
      <c r="Y76" s="308"/>
      <c r="Z76" s="308"/>
      <c r="AA76" s="308"/>
      <c r="AB76" s="308"/>
      <c r="AC76" s="308"/>
      <c r="AD76" s="308"/>
      <c r="AE76" s="308"/>
      <c r="AF76" s="308"/>
      <c r="AG76" s="308"/>
      <c r="AH76" s="308"/>
      <c r="AI76" s="308"/>
      <c r="AJ76" s="308"/>
      <c r="AK76" s="308"/>
      <c r="AL76" s="308"/>
      <c r="AM76" s="308"/>
      <c r="AN76" s="308"/>
      <c r="AO76" s="308"/>
      <c r="AP76" s="308"/>
      <c r="AQ76" s="308"/>
      <c r="AR76" s="308"/>
      <c r="AS76" s="308"/>
    </row>
    <row r="77" spans="1:45" s="430" customFormat="1" ht="13" hidden="1" customHeight="1" outlineLevel="1" x14ac:dyDescent="0.35">
      <c r="A77" s="429"/>
      <c r="B77" s="429"/>
      <c r="C77" s="401"/>
      <c r="D77" s="429"/>
      <c r="E77" s="406" t="s">
        <v>731</v>
      </c>
      <c r="F77" s="369">
        <f xml:space="preserve"> INDEX($K77:$O77, MATCH($F$4, $K$4:$O$4, 0))</f>
        <v>0</v>
      </c>
      <c r="G77" s="430" t="s">
        <v>328</v>
      </c>
      <c r="H77" s="431"/>
      <c r="I77" s="432"/>
      <c r="J77" s="433"/>
      <c r="K77" s="364">
        <f xml:space="preserve"> TBA!$H$16</f>
        <v>0</v>
      </c>
      <c r="L77" s="364">
        <f xml:space="preserve"> TBA!$H$16</f>
        <v>0</v>
      </c>
      <c r="M77" s="364">
        <f xml:space="preserve"> TBA!$H$16</f>
        <v>0</v>
      </c>
      <c r="N77" s="364">
        <f xml:space="preserve"> TBA!$H$16</f>
        <v>0</v>
      </c>
      <c r="O77" s="364">
        <f xml:space="preserve"> TBA!$H$16</f>
        <v>0</v>
      </c>
      <c r="P77" s="433"/>
      <c r="R77" s="432"/>
    </row>
    <row r="78" spans="1:45" s="430" customFormat="1" ht="13" hidden="1" customHeight="1" outlineLevel="1" x14ac:dyDescent="0.35">
      <c r="A78" s="429"/>
      <c r="B78" s="429"/>
      <c r="C78" s="401"/>
      <c r="D78" s="429"/>
      <c r="E78" s="406" t="s">
        <v>733</v>
      </c>
      <c r="F78" s="369">
        <f xml:space="preserve"> INDEX($K78:$O78, MATCH($F$4, $K$4:$O$4, 0))</f>
        <v>0</v>
      </c>
      <c r="G78" s="430" t="s">
        <v>328</v>
      </c>
      <c r="H78" s="431"/>
      <c r="I78" s="432"/>
      <c r="J78" s="433"/>
      <c r="K78" s="364">
        <f xml:space="preserve"> TBA!$H$17</f>
        <v>0</v>
      </c>
      <c r="L78" s="364">
        <f xml:space="preserve"> TBA!$H$17</f>
        <v>0</v>
      </c>
      <c r="M78" s="364">
        <f xml:space="preserve"> TBA!$H$17</f>
        <v>0</v>
      </c>
      <c r="N78" s="364">
        <f xml:space="preserve"> TBA!$H$17</f>
        <v>0</v>
      </c>
      <c r="O78" s="364">
        <f xml:space="preserve"> TBA!$H$17</f>
        <v>0</v>
      </c>
      <c r="P78" s="433"/>
      <c r="R78" s="432"/>
    </row>
    <row r="79" spans="1:45" s="430" customFormat="1" ht="13" hidden="1" customHeight="1" outlineLevel="1" x14ac:dyDescent="0.35">
      <c r="A79" s="429"/>
      <c r="B79" s="429"/>
      <c r="C79" s="401"/>
      <c r="D79" s="429"/>
      <c r="E79" s="406" t="s">
        <v>732</v>
      </c>
      <c r="F79" s="369">
        <f xml:space="preserve"> INDEX($K79:$O79, MATCH($F$4, $K$4:$O$4, 0))</f>
        <v>0</v>
      </c>
      <c r="G79" s="430" t="s">
        <v>328</v>
      </c>
      <c r="H79" s="431"/>
      <c r="I79" s="432"/>
      <c r="J79" s="433"/>
      <c r="K79" s="364">
        <f xml:space="preserve"> TBA!$H$18</f>
        <v>0</v>
      </c>
      <c r="L79" s="364">
        <f xml:space="preserve"> TBA!$H$18</f>
        <v>0</v>
      </c>
      <c r="M79" s="364">
        <f xml:space="preserve"> TBA!$H$18</f>
        <v>0</v>
      </c>
      <c r="N79" s="364">
        <f xml:space="preserve"> TBA!$H$18</f>
        <v>0</v>
      </c>
      <c r="O79" s="364">
        <f xml:space="preserve"> TBA!$H$18</f>
        <v>0</v>
      </c>
      <c r="P79" s="433"/>
      <c r="R79" s="432"/>
    </row>
    <row r="80" spans="1:45" s="430" customFormat="1" ht="13" hidden="1" customHeight="1" outlineLevel="1" x14ac:dyDescent="0.35">
      <c r="A80" s="429"/>
      <c r="B80" s="429"/>
      <c r="C80" s="401"/>
      <c r="D80" s="429"/>
      <c r="E80" s="406" t="s">
        <v>426</v>
      </c>
      <c r="F80" s="369">
        <f xml:space="preserve"> INDEX($K80:$O80, MATCH($F$4, $K$4:$O$4, 0))</f>
        <v>0</v>
      </c>
      <c r="G80" s="406" t="s">
        <v>411</v>
      </c>
      <c r="H80" s="431"/>
      <c r="I80" s="432"/>
      <c r="J80" s="433"/>
      <c r="K80" s="364">
        <f>SUM(K77:K79)</f>
        <v>0</v>
      </c>
      <c r="L80" s="364">
        <f>SUM(L77:L79)</f>
        <v>0</v>
      </c>
      <c r="M80" s="364">
        <f>SUM(M77:M79)</f>
        <v>0</v>
      </c>
      <c r="N80" s="364">
        <f>SUM(N77:N79)</f>
        <v>0</v>
      </c>
      <c r="O80" s="364">
        <f>SUM(O77:O79)</f>
        <v>0</v>
      </c>
      <c r="P80" s="433"/>
      <c r="R80" s="432"/>
    </row>
    <row r="81" spans="1:45" s="430" customFormat="1" ht="13" hidden="1" customHeight="1" outlineLevel="1" x14ac:dyDescent="0.35">
      <c r="A81" s="429"/>
      <c r="B81" s="429"/>
      <c r="C81" s="401"/>
      <c r="D81" s="429"/>
      <c r="E81" s="406"/>
      <c r="F81" s="202"/>
      <c r="G81" s="406"/>
      <c r="H81" s="431"/>
      <c r="I81" s="432"/>
      <c r="J81" s="433"/>
      <c r="K81" s="202"/>
      <c r="L81" s="202"/>
      <c r="M81" s="202"/>
      <c r="N81" s="202"/>
      <c r="O81" s="202"/>
      <c r="P81" s="433"/>
      <c r="R81" s="432"/>
    </row>
    <row r="82" spans="1:45" s="430" customFormat="1" ht="15" customHeight="1" outlineLevel="1" x14ac:dyDescent="0.35">
      <c r="A82" s="429"/>
      <c r="B82" s="429"/>
      <c r="C82" s="401"/>
      <c r="D82" s="429"/>
      <c r="E82" s="406" t="s">
        <v>731</v>
      </c>
      <c r="F82" s="369">
        <f xml:space="preserve"> INDEX($K82:$O82, MATCH($F$4, $K$4:$O$4, 0))</f>
        <v>2620466</v>
      </c>
      <c r="G82" s="406" t="s">
        <v>411</v>
      </c>
      <c r="H82" s="431"/>
      <c r="I82" s="432"/>
      <c r="J82" s="433"/>
      <c r="K82" s="369">
        <f t="shared" ref="K82:O84" si="5" xml:space="preserve"> K71 + K77</f>
        <v>2620466</v>
      </c>
      <c r="L82" s="369">
        <f t="shared" si="5"/>
        <v>2620466</v>
      </c>
      <c r="M82" s="369">
        <f t="shared" si="5"/>
        <v>2620466</v>
      </c>
      <c r="N82" s="369">
        <f t="shared" si="5"/>
        <v>2620466</v>
      </c>
      <c r="O82" s="369">
        <f t="shared" si="5"/>
        <v>2620466</v>
      </c>
      <c r="P82" s="433"/>
      <c r="R82" s="432"/>
    </row>
    <row r="83" spans="1:45" s="430" customFormat="1" ht="15" customHeight="1" outlineLevel="1" x14ac:dyDescent="0.35">
      <c r="A83" s="429"/>
      <c r="B83" s="429"/>
      <c r="C83" s="401"/>
      <c r="D83" s="429"/>
      <c r="E83" s="406" t="s">
        <v>733</v>
      </c>
      <c r="F83" s="369">
        <f xml:space="preserve"> INDEX($K83:$O83, MATCH($F$4, $K$4:$O$4, 0))</f>
        <v>146932</v>
      </c>
      <c r="G83" s="406" t="s">
        <v>411</v>
      </c>
      <c r="H83" s="431"/>
      <c r="I83" s="432"/>
      <c r="J83" s="433"/>
      <c r="K83" s="369">
        <f t="shared" si="5"/>
        <v>146932</v>
      </c>
      <c r="L83" s="369">
        <f t="shared" si="5"/>
        <v>146932</v>
      </c>
      <c r="M83" s="369">
        <f t="shared" si="5"/>
        <v>146932</v>
      </c>
      <c r="N83" s="369">
        <f t="shared" si="5"/>
        <v>146932</v>
      </c>
      <c r="O83" s="369">
        <f t="shared" si="5"/>
        <v>146932</v>
      </c>
      <c r="P83" s="433"/>
      <c r="R83" s="432"/>
    </row>
    <row r="84" spans="1:45" s="430" customFormat="1" ht="15" customHeight="1" outlineLevel="1" x14ac:dyDescent="0.35">
      <c r="A84" s="429"/>
      <c r="B84" s="429"/>
      <c r="C84" s="401"/>
      <c r="D84" s="429"/>
      <c r="E84" s="406" t="s">
        <v>732</v>
      </c>
      <c r="F84" s="369">
        <f xml:space="preserve"> INDEX($K84:$O84, MATCH($F$4, $K$4:$O$4, 0))</f>
        <v>470</v>
      </c>
      <c r="G84" s="406" t="s">
        <v>411</v>
      </c>
      <c r="H84" s="431"/>
      <c r="I84" s="432"/>
      <c r="J84" s="433"/>
      <c r="K84" s="369">
        <f t="shared" si="5"/>
        <v>470</v>
      </c>
      <c r="L84" s="369">
        <f t="shared" si="5"/>
        <v>470</v>
      </c>
      <c r="M84" s="369">
        <f t="shared" si="5"/>
        <v>470</v>
      </c>
      <c r="N84" s="369">
        <f t="shared" si="5"/>
        <v>470</v>
      </c>
      <c r="O84" s="369">
        <f t="shared" si="5"/>
        <v>470</v>
      </c>
      <c r="P84" s="433"/>
      <c r="R84" s="432"/>
    </row>
    <row r="85" spans="1:45" s="430" customFormat="1" ht="15" customHeight="1" outlineLevel="1" x14ac:dyDescent="0.35">
      <c r="A85" s="406"/>
      <c r="B85" s="406"/>
      <c r="C85" s="401"/>
      <c r="D85" s="406"/>
      <c r="E85" s="406" t="s">
        <v>424</v>
      </c>
      <c r="F85" s="369">
        <f xml:space="preserve"> INDEX($K85:$O85, MATCH($F$4, $K$4:$O$4, 0))</f>
        <v>2767868</v>
      </c>
      <c r="G85" s="406" t="s">
        <v>411</v>
      </c>
      <c r="H85" s="431"/>
      <c r="I85" s="432"/>
      <c r="J85" s="433"/>
      <c r="K85" s="369">
        <f>SUM(K82:K84)</f>
        <v>2767868</v>
      </c>
      <c r="L85" s="369">
        <f>SUM(L82:L84)</f>
        <v>2767868</v>
      </c>
      <c r="M85" s="369">
        <f>SUM(M82:M84)</f>
        <v>2767868</v>
      </c>
      <c r="N85" s="369">
        <f>SUM(N82:N84)</f>
        <v>2767868</v>
      </c>
      <c r="O85" s="369">
        <f>SUM(O82:O84)</f>
        <v>2767868</v>
      </c>
      <c r="P85" s="433"/>
      <c r="R85" s="432"/>
    </row>
    <row r="86" spans="1:45" ht="15" customHeight="1" outlineLevel="1" x14ac:dyDescent="0.35">
      <c r="A86" s="333"/>
      <c r="B86" s="333"/>
      <c r="C86" s="334"/>
      <c r="D86" s="333"/>
      <c r="E86" s="335"/>
      <c r="F86" s="363"/>
      <c r="G86" s="335"/>
      <c r="K86" s="203"/>
      <c r="L86" s="203"/>
      <c r="M86" s="203"/>
      <c r="N86" s="203"/>
      <c r="O86" s="203"/>
      <c r="Q86" s="308"/>
      <c r="R86" s="322"/>
      <c r="S86" s="308"/>
      <c r="T86" s="308"/>
      <c r="U86" s="308"/>
      <c r="V86" s="308"/>
      <c r="W86" s="308"/>
      <c r="X86" s="308"/>
      <c r="Y86" s="308"/>
      <c r="Z86" s="308"/>
      <c r="AA86" s="308"/>
      <c r="AB86" s="308"/>
      <c r="AC86" s="308"/>
      <c r="AD86" s="308"/>
      <c r="AE86" s="308"/>
      <c r="AF86" s="308"/>
      <c r="AG86" s="308"/>
      <c r="AH86" s="308"/>
      <c r="AI86" s="308"/>
      <c r="AJ86" s="308"/>
      <c r="AK86" s="308"/>
      <c r="AL86" s="308"/>
      <c r="AM86" s="308"/>
      <c r="AN86" s="308"/>
      <c r="AO86" s="308"/>
      <c r="AP86" s="308"/>
      <c r="AQ86" s="308"/>
      <c r="AR86" s="308"/>
      <c r="AS86" s="308"/>
    </row>
    <row r="87" spans="1:45" s="430" customFormat="1" ht="15" customHeight="1" outlineLevel="1" x14ac:dyDescent="0.35">
      <c r="A87" s="429"/>
      <c r="B87" s="429"/>
      <c r="C87" s="401"/>
      <c r="D87" s="429"/>
      <c r="E87" s="406" t="s">
        <v>731</v>
      </c>
      <c r="F87" s="369">
        <f xml:space="preserve"> INDEX($K87:$O87, MATCH($F$4, $K$4:$O$4, 0))</f>
        <v>3970.4030303030304</v>
      </c>
      <c r="G87" s="406" t="s">
        <v>411</v>
      </c>
      <c r="H87" s="431"/>
      <c r="I87" s="432"/>
      <c r="J87" s="433"/>
      <c r="K87" s="369">
        <f xml:space="preserve"> NTBA!K82 /NTBA!K18 / Days_month</f>
        <v>3970.4030303030304</v>
      </c>
      <c r="L87" s="369">
        <f xml:space="preserve"> NTBA!L82 /NTBA!L18 / Days_month</f>
        <v>3970.4030303030304</v>
      </c>
      <c r="M87" s="369">
        <f xml:space="preserve"> NTBA!M82 /NTBA!M18 / Days_month</f>
        <v>3970.4030303030304</v>
      </c>
      <c r="N87" s="369">
        <f xml:space="preserve"> NTBA!N82 /NTBA!N18 / Days_month</f>
        <v>3970.4030303030304</v>
      </c>
      <c r="O87" s="369">
        <f xml:space="preserve"> NTBA!O82 /NTBA!O18 / Days_month</f>
        <v>3970.4030303030304</v>
      </c>
      <c r="P87" s="433"/>
      <c r="R87" s="432"/>
    </row>
    <row r="88" spans="1:45" s="430" customFormat="1" ht="15" customHeight="1" outlineLevel="1" x14ac:dyDescent="0.35">
      <c r="A88" s="429"/>
      <c r="B88" s="429"/>
      <c r="C88" s="401"/>
      <c r="D88" s="429"/>
      <c r="E88" s="406" t="s">
        <v>733</v>
      </c>
      <c r="F88" s="369">
        <f xml:space="preserve"> INDEX($K88:$O88, MATCH($F$4, $K$4:$O$4, 0))</f>
        <v>222.62424242424242</v>
      </c>
      <c r="G88" s="406" t="s">
        <v>411</v>
      </c>
      <c r="H88" s="431"/>
      <c r="I88" s="432"/>
      <c r="J88" s="433"/>
      <c r="K88" s="369">
        <f xml:space="preserve"> NTBA!K83 /NTBA!K18 / Days_month</f>
        <v>222.62424242424242</v>
      </c>
      <c r="L88" s="369">
        <f xml:space="preserve"> NTBA!L83 /NTBA!L18 / Days_month</f>
        <v>222.62424242424242</v>
      </c>
      <c r="M88" s="369">
        <f xml:space="preserve"> NTBA!M83 /NTBA!M18 / Days_month</f>
        <v>222.62424242424242</v>
      </c>
      <c r="N88" s="369">
        <f xml:space="preserve"> NTBA!N83 /NTBA!N18 / Days_month</f>
        <v>222.62424242424242</v>
      </c>
      <c r="O88" s="369">
        <f xml:space="preserve"> NTBA!O83 /NTBA!O18 / Days_month</f>
        <v>222.62424242424242</v>
      </c>
      <c r="P88" s="433"/>
      <c r="R88" s="432"/>
    </row>
    <row r="89" spans="1:45" ht="15" customHeight="1" outlineLevel="1" x14ac:dyDescent="0.35">
      <c r="A89" s="333"/>
      <c r="B89" s="333"/>
      <c r="C89" s="334"/>
      <c r="D89" s="333"/>
      <c r="E89" s="406" t="s">
        <v>732</v>
      </c>
      <c r="F89" s="369">
        <f xml:space="preserve"> INDEX($K89:$O89, MATCH($F$4, $K$4:$O$4, 0))</f>
        <v>0.71212121212121215</v>
      </c>
      <c r="G89" s="406" t="s">
        <v>411</v>
      </c>
      <c r="K89" s="369">
        <f xml:space="preserve"> NTBA!K84 /NTBA!K18 / Days_month</f>
        <v>0.71212121212121215</v>
      </c>
      <c r="L89" s="369">
        <f xml:space="preserve"> NTBA!L84 /NTBA!L18 / Days_month</f>
        <v>0.71212121212121215</v>
      </c>
      <c r="M89" s="369">
        <f xml:space="preserve"> NTBA!M84 /NTBA!M18 / Days_month</f>
        <v>0.71212121212121215</v>
      </c>
      <c r="N89" s="369">
        <f xml:space="preserve"> NTBA!N84 /NTBA!N18 / Days_month</f>
        <v>0.71212121212121215</v>
      </c>
      <c r="O89" s="369">
        <f xml:space="preserve"> NTBA!O84 /NTBA!O18 / Days_month</f>
        <v>0.71212121212121215</v>
      </c>
      <c r="Q89" s="308"/>
      <c r="R89" s="322"/>
      <c r="S89" s="308"/>
      <c r="T89" s="308"/>
      <c r="U89" s="308"/>
      <c r="V89" s="308"/>
      <c r="W89" s="308"/>
      <c r="X89" s="308"/>
      <c r="Y89" s="308"/>
      <c r="Z89" s="308"/>
      <c r="AA89" s="308"/>
      <c r="AB89" s="308"/>
      <c r="AC89" s="308"/>
      <c r="AD89" s="308"/>
      <c r="AE89" s="308"/>
      <c r="AF89" s="308"/>
      <c r="AG89" s="308"/>
      <c r="AH89" s="308"/>
      <c r="AI89" s="308"/>
      <c r="AJ89" s="308"/>
      <c r="AK89" s="308"/>
      <c r="AL89" s="308"/>
      <c r="AM89" s="308"/>
      <c r="AN89" s="308"/>
      <c r="AO89" s="308"/>
      <c r="AP89" s="308"/>
      <c r="AQ89" s="308"/>
      <c r="AR89" s="308"/>
      <c r="AS89" s="308"/>
    </row>
    <row r="90" spans="1:45" ht="15" customHeight="1" outlineLevel="1" x14ac:dyDescent="0.35">
      <c r="A90" s="333"/>
      <c r="B90" s="333"/>
      <c r="C90" s="334"/>
      <c r="D90" s="333"/>
      <c r="E90" s="335"/>
      <c r="F90" s="336"/>
      <c r="G90" s="308"/>
      <c r="K90" s="336"/>
      <c r="L90" s="336"/>
      <c r="M90" s="336"/>
      <c r="N90" s="336"/>
      <c r="O90" s="336"/>
      <c r="Q90" s="308"/>
      <c r="R90" s="322"/>
      <c r="S90" s="308"/>
      <c r="T90" s="308"/>
      <c r="U90" s="308"/>
      <c r="V90" s="308"/>
      <c r="W90" s="308"/>
      <c r="X90" s="308"/>
      <c r="Y90" s="308"/>
      <c r="Z90" s="308"/>
      <c r="AA90" s="308"/>
      <c r="AB90" s="308"/>
      <c r="AC90" s="308"/>
      <c r="AD90" s="308"/>
      <c r="AE90" s="308"/>
      <c r="AF90" s="308"/>
      <c r="AG90" s="308"/>
      <c r="AH90" s="308"/>
      <c r="AI90" s="308"/>
      <c r="AJ90" s="308"/>
      <c r="AK90" s="308"/>
      <c r="AL90" s="308"/>
      <c r="AM90" s="308"/>
      <c r="AN90" s="308"/>
      <c r="AO90" s="308"/>
      <c r="AP90" s="308"/>
      <c r="AQ90" s="308"/>
      <c r="AR90" s="308"/>
      <c r="AS90" s="308"/>
    </row>
    <row r="91" spans="1:45" ht="15" customHeight="1" x14ac:dyDescent="0.35">
      <c r="A91" s="333"/>
      <c r="B91" s="333"/>
      <c r="C91" s="334"/>
      <c r="D91" s="333"/>
      <c r="E91" s="335"/>
      <c r="F91" s="336"/>
      <c r="G91" s="308"/>
      <c r="K91" s="336"/>
      <c r="L91" s="336"/>
      <c r="M91" s="336"/>
      <c r="N91" s="336"/>
      <c r="O91" s="336"/>
      <c r="Q91" s="308"/>
      <c r="R91" s="322"/>
      <c r="S91" s="308"/>
      <c r="T91" s="308"/>
      <c r="U91" s="308"/>
      <c r="V91" s="308"/>
      <c r="W91" s="308"/>
      <c r="X91" s="308"/>
      <c r="Y91" s="308"/>
      <c r="Z91" s="308"/>
      <c r="AA91" s="308"/>
      <c r="AB91" s="308"/>
      <c r="AC91" s="308"/>
      <c r="AD91" s="308"/>
      <c r="AE91" s="308"/>
      <c r="AF91" s="308"/>
      <c r="AG91" s="308"/>
      <c r="AH91" s="308"/>
      <c r="AI91" s="308"/>
      <c r="AJ91" s="308"/>
      <c r="AK91" s="308"/>
      <c r="AL91" s="308"/>
      <c r="AM91" s="308"/>
      <c r="AN91" s="308"/>
      <c r="AO91" s="308"/>
      <c r="AP91" s="308"/>
      <c r="AQ91" s="308"/>
      <c r="AR91" s="308"/>
      <c r="AS91" s="308"/>
    </row>
    <row r="92" spans="1:45" ht="15" customHeight="1" x14ac:dyDescent="0.35">
      <c r="A92" s="324" t="s">
        <v>462</v>
      </c>
      <c r="B92" s="324"/>
      <c r="C92" s="325"/>
      <c r="D92" s="324"/>
      <c r="E92" s="324"/>
      <c r="F92" s="308"/>
      <c r="G92" s="308"/>
      <c r="H92" s="861"/>
      <c r="K92" s="848"/>
      <c r="L92" s="848"/>
      <c r="M92" s="848"/>
      <c r="Q92" s="308"/>
      <c r="R92" s="322"/>
      <c r="S92" s="308"/>
      <c r="T92" s="308"/>
      <c r="U92" s="308"/>
      <c r="V92" s="308"/>
      <c r="W92" s="308"/>
      <c r="X92" s="308"/>
      <c r="Y92" s="308"/>
      <c r="Z92" s="308"/>
      <c r="AA92" s="308"/>
      <c r="AB92" s="308"/>
      <c r="AC92" s="308"/>
      <c r="AD92" s="308"/>
      <c r="AE92" s="308"/>
      <c r="AF92" s="308"/>
      <c r="AG92" s="308"/>
      <c r="AH92" s="308"/>
      <c r="AI92" s="308"/>
      <c r="AJ92" s="308"/>
      <c r="AK92" s="308"/>
      <c r="AL92" s="308"/>
      <c r="AM92" s="308"/>
      <c r="AN92" s="308"/>
      <c r="AO92" s="308"/>
      <c r="AP92" s="308"/>
      <c r="AQ92" s="308"/>
      <c r="AR92" s="308"/>
      <c r="AS92" s="308"/>
    </row>
    <row r="93" spans="1:45" ht="15" customHeight="1" x14ac:dyDescent="0.35">
      <c r="A93" s="308"/>
      <c r="B93" s="308"/>
      <c r="C93" s="308"/>
      <c r="D93" s="308"/>
      <c r="E93" s="308"/>
      <c r="F93" s="308"/>
      <c r="G93" s="308"/>
      <c r="H93" s="861"/>
      <c r="K93" s="848"/>
      <c r="L93" s="848"/>
      <c r="M93" s="848"/>
      <c r="Q93" s="308"/>
      <c r="R93" s="322"/>
      <c r="S93" s="308"/>
      <c r="T93" s="308"/>
      <c r="U93" s="308"/>
      <c r="V93" s="308"/>
      <c r="W93" s="308"/>
      <c r="X93" s="308"/>
      <c r="Y93" s="308"/>
      <c r="Z93" s="308"/>
      <c r="AA93" s="308"/>
      <c r="AB93" s="308"/>
      <c r="AC93" s="308"/>
      <c r="AD93" s="308"/>
      <c r="AE93" s="308"/>
      <c r="AF93" s="308"/>
      <c r="AG93" s="308"/>
      <c r="AH93" s="308"/>
      <c r="AI93" s="308"/>
      <c r="AJ93" s="308"/>
      <c r="AK93" s="308"/>
      <c r="AL93" s="308"/>
      <c r="AM93" s="308"/>
      <c r="AN93" s="308"/>
      <c r="AO93" s="308"/>
      <c r="AP93" s="308"/>
      <c r="AQ93" s="308"/>
      <c r="AR93" s="308"/>
      <c r="AS93" s="308"/>
    </row>
    <row r="94" spans="1:45" ht="15" customHeight="1" outlineLevel="1" x14ac:dyDescent="0.3">
      <c r="A94" s="333"/>
      <c r="B94" s="333"/>
      <c r="C94" s="334"/>
      <c r="D94" s="333"/>
      <c r="E94" s="953" t="s">
        <v>721</v>
      </c>
      <c r="F94" s="336"/>
      <c r="G94" s="308"/>
      <c r="H94" s="861"/>
      <c r="K94" s="336"/>
      <c r="L94" s="336"/>
      <c r="M94" s="336"/>
      <c r="N94" s="336"/>
      <c r="O94" s="336"/>
      <c r="Q94" s="308"/>
      <c r="R94" s="322"/>
      <c r="S94" s="308"/>
      <c r="T94" s="308"/>
      <c r="U94" s="308"/>
      <c r="V94" s="308"/>
      <c r="W94" s="308"/>
      <c r="X94" s="308"/>
      <c r="Y94" s="308"/>
      <c r="Z94" s="308"/>
      <c r="AA94" s="308"/>
      <c r="AB94" s="308"/>
      <c r="AC94" s="308"/>
      <c r="AD94" s="308"/>
      <c r="AE94" s="308"/>
      <c r="AF94" s="308"/>
      <c r="AG94" s="308"/>
      <c r="AH94" s="308"/>
      <c r="AI94" s="308"/>
      <c r="AJ94" s="308"/>
      <c r="AK94" s="308"/>
      <c r="AL94" s="308"/>
      <c r="AM94" s="308"/>
      <c r="AN94" s="308"/>
      <c r="AO94" s="308"/>
      <c r="AP94" s="308"/>
      <c r="AQ94" s="308"/>
      <c r="AR94" s="308"/>
      <c r="AS94" s="308"/>
    </row>
    <row r="95" spans="1:45" ht="15" customHeight="1" outlineLevel="1" x14ac:dyDescent="0.3">
      <c r="A95" s="333"/>
      <c r="B95" s="333"/>
      <c r="C95" s="334"/>
      <c r="D95" s="333"/>
      <c r="E95" s="953"/>
      <c r="F95" s="336"/>
      <c r="G95" s="308"/>
      <c r="H95" s="861"/>
      <c r="K95" s="336"/>
      <c r="L95" s="336"/>
      <c r="M95" s="336"/>
      <c r="N95" s="336"/>
      <c r="O95" s="336"/>
      <c r="Q95" s="308"/>
      <c r="R95" s="322"/>
      <c r="S95" s="308"/>
      <c r="T95" s="308"/>
      <c r="U95" s="308"/>
      <c r="V95" s="308"/>
      <c r="W95" s="308"/>
      <c r="X95" s="308"/>
      <c r="Y95" s="308"/>
      <c r="Z95" s="308"/>
      <c r="AA95" s="308"/>
      <c r="AB95" s="308"/>
      <c r="AC95" s="308"/>
      <c r="AD95" s="308"/>
      <c r="AE95" s="308"/>
      <c r="AF95" s="308"/>
      <c r="AG95" s="308"/>
      <c r="AH95" s="308"/>
      <c r="AI95" s="308"/>
      <c r="AJ95" s="308"/>
      <c r="AK95" s="308"/>
      <c r="AL95" s="308"/>
      <c r="AM95" s="308"/>
      <c r="AN95" s="308"/>
      <c r="AO95" s="308"/>
      <c r="AP95" s="308"/>
      <c r="AQ95" s="308"/>
      <c r="AR95" s="308"/>
      <c r="AS95" s="308"/>
    </row>
    <row r="96" spans="1:45" ht="15" customHeight="1" outlineLevel="1" x14ac:dyDescent="0.25">
      <c r="A96" s="333"/>
      <c r="B96" s="333"/>
      <c r="C96" s="334"/>
      <c r="D96" s="333"/>
      <c r="E96" s="927" t="s">
        <v>702</v>
      </c>
      <c r="F96" s="372">
        <f t="shared" ref="F96:F105" si="6" xml:space="preserve"> INDEX($K96:$O96, MATCH($F$4, $K$4:$O$4, 0))</f>
        <v>4.05</v>
      </c>
      <c r="G96" s="206" t="s">
        <v>467</v>
      </c>
      <c r="H96" s="861"/>
      <c r="K96" s="1105">
        <v>4.05</v>
      </c>
      <c r="L96" s="1105">
        <v>4.05</v>
      </c>
      <c r="M96" s="1105">
        <v>4.05</v>
      </c>
      <c r="N96" s="1105">
        <v>4.05</v>
      </c>
      <c r="O96" s="1105">
        <v>4.05</v>
      </c>
      <c r="Q96" s="308"/>
      <c r="R96" s="322"/>
      <c r="S96" s="308"/>
      <c r="T96" s="308"/>
      <c r="U96" s="308"/>
      <c r="V96" s="308"/>
      <c r="W96" s="308"/>
      <c r="X96" s="308"/>
      <c r="Y96" s="308"/>
      <c r="Z96" s="308"/>
      <c r="AA96" s="308"/>
      <c r="AB96" s="308"/>
      <c r="AC96" s="308"/>
      <c r="AD96" s="308"/>
      <c r="AE96" s="308"/>
      <c r="AF96" s="308"/>
      <c r="AG96" s="308"/>
      <c r="AH96" s="308"/>
      <c r="AI96" s="308"/>
      <c r="AJ96" s="308"/>
      <c r="AK96" s="308"/>
      <c r="AL96" s="308"/>
      <c r="AM96" s="308"/>
      <c r="AN96" s="308"/>
      <c r="AO96" s="308"/>
      <c r="AP96" s="308"/>
      <c r="AQ96" s="308"/>
      <c r="AR96" s="308"/>
      <c r="AS96" s="308"/>
    </row>
    <row r="97" spans="1:45" ht="15" customHeight="1" outlineLevel="1" x14ac:dyDescent="0.25">
      <c r="A97" s="333"/>
      <c r="B97" s="333"/>
      <c r="C97" s="334"/>
      <c r="D97" s="333"/>
      <c r="E97" s="219" t="s">
        <v>65</v>
      </c>
      <c r="F97" s="372">
        <f t="shared" si="6"/>
        <v>2.4500000000000002</v>
      </c>
      <c r="G97" s="206" t="s">
        <v>467</v>
      </c>
      <c r="H97" s="861"/>
      <c r="K97" s="1105">
        <v>2.4500000000000002</v>
      </c>
      <c r="L97" s="1105">
        <v>2.4500000000000002</v>
      </c>
      <c r="M97" s="1105">
        <v>2.4500000000000002</v>
      </c>
      <c r="N97" s="1105">
        <v>2.4500000000000002</v>
      </c>
      <c r="O97" s="1105">
        <v>2.4500000000000002</v>
      </c>
      <c r="Q97" s="308"/>
      <c r="R97" s="322"/>
      <c r="S97" s="308"/>
      <c r="T97" s="308"/>
      <c r="U97" s="308"/>
      <c r="V97" s="308"/>
      <c r="W97" s="308"/>
      <c r="X97" s="308"/>
      <c r="Y97" s="308"/>
      <c r="Z97" s="308"/>
      <c r="AA97" s="308"/>
      <c r="AB97" s="308"/>
      <c r="AC97" s="308"/>
      <c r="AD97" s="308"/>
      <c r="AE97" s="308"/>
      <c r="AF97" s="308"/>
      <c r="AG97" s="308"/>
      <c r="AH97" s="308"/>
      <c r="AI97" s="308"/>
      <c r="AJ97" s="308"/>
      <c r="AK97" s="308"/>
      <c r="AL97" s="308"/>
      <c r="AM97" s="308"/>
      <c r="AN97" s="308"/>
      <c r="AO97" s="308"/>
      <c r="AP97" s="308"/>
      <c r="AQ97" s="308"/>
      <c r="AR97" s="308"/>
      <c r="AS97" s="308"/>
    </row>
    <row r="98" spans="1:45" ht="15" customHeight="1" outlineLevel="1" x14ac:dyDescent="0.25">
      <c r="A98" s="333"/>
      <c r="B98" s="333"/>
      <c r="C98" s="334"/>
      <c r="D98" s="333"/>
      <c r="E98" s="219" t="s">
        <v>66</v>
      </c>
      <c r="F98" s="372">
        <f t="shared" si="6"/>
        <v>2.8</v>
      </c>
      <c r="G98" s="206" t="s">
        <v>467</v>
      </c>
      <c r="H98" s="861"/>
      <c r="K98" s="1105">
        <v>2.8</v>
      </c>
      <c r="L98" s="1105">
        <v>2.8</v>
      </c>
      <c r="M98" s="1105">
        <v>2.8</v>
      </c>
      <c r="N98" s="1105">
        <v>2.8</v>
      </c>
      <c r="O98" s="1105">
        <v>2.8</v>
      </c>
      <c r="Q98" s="308"/>
      <c r="R98" s="322"/>
      <c r="S98" s="308"/>
      <c r="T98" s="308"/>
      <c r="U98" s="308"/>
      <c r="V98" s="308"/>
      <c r="W98" s="308"/>
      <c r="X98" s="308"/>
      <c r="Y98" s="308"/>
      <c r="Z98" s="308"/>
      <c r="AA98" s="308"/>
      <c r="AB98" s="308"/>
      <c r="AC98" s="308"/>
      <c r="AD98" s="308"/>
      <c r="AE98" s="308"/>
      <c r="AF98" s="308"/>
      <c r="AG98" s="308"/>
      <c r="AH98" s="308"/>
      <c r="AI98" s="308"/>
      <c r="AJ98" s="308"/>
      <c r="AK98" s="308"/>
      <c r="AL98" s="308"/>
      <c r="AM98" s="308"/>
      <c r="AN98" s="308"/>
      <c r="AO98" s="308"/>
      <c r="AP98" s="308"/>
      <c r="AQ98" s="308"/>
      <c r="AR98" s="308"/>
      <c r="AS98" s="308"/>
    </row>
    <row r="99" spans="1:45" ht="15" customHeight="1" outlineLevel="1" x14ac:dyDescent="0.25">
      <c r="A99" s="333"/>
      <c r="B99" s="333"/>
      <c r="C99" s="334"/>
      <c r="D99" s="333"/>
      <c r="E99" s="219" t="s">
        <v>67</v>
      </c>
      <c r="F99" s="372">
        <f t="shared" si="6"/>
        <v>6.101</v>
      </c>
      <c r="G99" s="206" t="s">
        <v>467</v>
      </c>
      <c r="H99" s="861"/>
      <c r="K99" s="1105">
        <v>6.101</v>
      </c>
      <c r="L99" s="1105">
        <v>6.101</v>
      </c>
      <c r="M99" s="1105">
        <v>6.101</v>
      </c>
      <c r="N99" s="1105">
        <v>6.101</v>
      </c>
      <c r="O99" s="1105">
        <v>6.101</v>
      </c>
      <c r="Q99" s="308"/>
      <c r="R99" s="322"/>
      <c r="S99" s="308"/>
      <c r="T99" s="308"/>
      <c r="U99" s="308"/>
      <c r="V99" s="308"/>
      <c r="W99" s="308"/>
      <c r="X99" s="308"/>
      <c r="Y99" s="308"/>
      <c r="Z99" s="308"/>
      <c r="AA99" s="308"/>
      <c r="AB99" s="308"/>
      <c r="AC99" s="308"/>
      <c r="AD99" s="308"/>
      <c r="AE99" s="308"/>
      <c r="AF99" s="308"/>
      <c r="AG99" s="308"/>
      <c r="AH99" s="308"/>
      <c r="AI99" s="308"/>
      <c r="AJ99" s="308"/>
      <c r="AK99" s="308"/>
      <c r="AL99" s="308"/>
      <c r="AM99" s="308"/>
      <c r="AN99" s="308"/>
      <c r="AO99" s="308"/>
      <c r="AP99" s="308"/>
      <c r="AQ99" s="308"/>
      <c r="AR99" s="308"/>
      <c r="AS99" s="308"/>
    </row>
    <row r="100" spans="1:45" ht="15" customHeight="1" outlineLevel="1" x14ac:dyDescent="0.25">
      <c r="A100" s="333"/>
      <c r="B100" s="333"/>
      <c r="C100" s="334"/>
      <c r="D100" s="333"/>
      <c r="E100" s="927" t="s">
        <v>132</v>
      </c>
      <c r="F100" s="372">
        <f t="shared" si="6"/>
        <v>0.77800000000000002</v>
      </c>
      <c r="G100" s="206" t="s">
        <v>469</v>
      </c>
      <c r="H100" s="861"/>
      <c r="K100" s="1105">
        <v>0.77800000000000002</v>
      </c>
      <c r="L100" s="1105">
        <v>0.77800000000000002</v>
      </c>
      <c r="M100" s="1105">
        <v>0.77800000000000002</v>
      </c>
      <c r="N100" s="1105">
        <v>0.77800000000000002</v>
      </c>
      <c r="O100" s="1105">
        <v>0.77800000000000002</v>
      </c>
      <c r="Q100" s="308"/>
      <c r="R100" s="322"/>
      <c r="S100" s="308"/>
      <c r="T100" s="308"/>
      <c r="U100" s="308"/>
      <c r="V100" s="308"/>
      <c r="W100" s="308"/>
      <c r="X100" s="308"/>
      <c r="Y100" s="308"/>
      <c r="Z100" s="308"/>
      <c r="AA100" s="308"/>
      <c r="AB100" s="308"/>
      <c r="AC100" s="308"/>
      <c r="AD100" s="308"/>
      <c r="AE100" s="308"/>
      <c r="AF100" s="308"/>
      <c r="AG100" s="308"/>
      <c r="AH100" s="308"/>
      <c r="AI100" s="308"/>
      <c r="AJ100" s="308"/>
      <c r="AK100" s="308"/>
      <c r="AL100" s="308"/>
      <c r="AM100" s="308"/>
      <c r="AN100" s="308"/>
      <c r="AO100" s="308"/>
      <c r="AP100" s="308"/>
      <c r="AQ100" s="308"/>
      <c r="AR100" s="308"/>
      <c r="AS100" s="308"/>
    </row>
    <row r="101" spans="1:45" ht="15" customHeight="1" outlineLevel="1" x14ac:dyDescent="0.25">
      <c r="A101" s="333"/>
      <c r="B101" s="333"/>
      <c r="C101" s="334"/>
      <c r="D101" s="333"/>
      <c r="E101" s="927" t="s">
        <v>205</v>
      </c>
      <c r="F101" s="372">
        <f t="shared" si="6"/>
        <v>0.28299999999999997</v>
      </c>
      <c r="G101" s="206" t="s">
        <v>469</v>
      </c>
      <c r="H101" s="861"/>
      <c r="K101" s="1105">
        <v>0.28299999999999997</v>
      </c>
      <c r="L101" s="1105">
        <v>0.28299999999999997</v>
      </c>
      <c r="M101" s="1105">
        <v>0.28299999999999997</v>
      </c>
      <c r="N101" s="1105">
        <v>0.28299999999999997</v>
      </c>
      <c r="O101" s="1105">
        <v>0.28299999999999997</v>
      </c>
      <c r="Q101" s="308"/>
      <c r="R101" s="322"/>
      <c r="S101" s="308"/>
      <c r="T101" s="308"/>
      <c r="U101" s="308"/>
      <c r="V101" s="308"/>
      <c r="W101" s="308"/>
      <c r="X101" s="308"/>
      <c r="Y101" s="308"/>
      <c r="Z101" s="308"/>
      <c r="AA101" s="308"/>
      <c r="AB101" s="308"/>
      <c r="AC101" s="308"/>
      <c r="AD101" s="308"/>
      <c r="AE101" s="308"/>
      <c r="AF101" s="308"/>
      <c r="AG101" s="308"/>
      <c r="AH101" s="308"/>
      <c r="AI101" s="308"/>
      <c r="AJ101" s="308"/>
      <c r="AK101" s="308"/>
      <c r="AL101" s="308"/>
      <c r="AM101" s="308"/>
      <c r="AN101" s="308"/>
      <c r="AO101" s="308"/>
      <c r="AP101" s="308"/>
      <c r="AQ101" s="308"/>
      <c r="AR101" s="308"/>
      <c r="AS101" s="308"/>
    </row>
    <row r="102" spans="1:45" ht="15" customHeight="1" outlineLevel="1" x14ac:dyDescent="0.25">
      <c r="A102" s="333"/>
      <c r="B102" s="333"/>
      <c r="C102" s="334"/>
      <c r="D102" s="333"/>
      <c r="E102" s="927" t="s">
        <v>701</v>
      </c>
      <c r="F102" s="372">
        <f t="shared" si="6"/>
        <v>9.8000000000000004E-2</v>
      </c>
      <c r="G102" s="206" t="s">
        <v>469</v>
      </c>
      <c r="H102" s="861"/>
      <c r="K102" s="1105">
        <v>9.8000000000000004E-2</v>
      </c>
      <c r="L102" s="1105">
        <v>9.8000000000000004E-2</v>
      </c>
      <c r="M102" s="1105">
        <v>9.8000000000000004E-2</v>
      </c>
      <c r="N102" s="1105">
        <v>9.8000000000000004E-2</v>
      </c>
      <c r="O102" s="1105">
        <v>9.8000000000000004E-2</v>
      </c>
      <c r="Q102" s="308"/>
      <c r="R102" s="322"/>
      <c r="S102" s="308"/>
      <c r="T102" s="308"/>
      <c r="U102" s="308"/>
      <c r="V102" s="308"/>
      <c r="W102" s="308"/>
      <c r="X102" s="308"/>
      <c r="Y102" s="308"/>
      <c r="Z102" s="308"/>
      <c r="AA102" s="308"/>
      <c r="AB102" s="308"/>
      <c r="AC102" s="308"/>
      <c r="AD102" s="308"/>
      <c r="AE102" s="308"/>
      <c r="AF102" s="308"/>
      <c r="AG102" s="308"/>
      <c r="AH102" s="308"/>
      <c r="AI102" s="308"/>
      <c r="AJ102" s="308"/>
      <c r="AK102" s="308"/>
      <c r="AL102" s="308"/>
      <c r="AM102" s="308"/>
      <c r="AN102" s="308"/>
      <c r="AO102" s="308"/>
      <c r="AP102" s="308"/>
      <c r="AQ102" s="308"/>
      <c r="AR102" s="308"/>
      <c r="AS102" s="308"/>
    </row>
    <row r="103" spans="1:45" ht="15" customHeight="1" outlineLevel="1" x14ac:dyDescent="0.25">
      <c r="A103" s="333"/>
      <c r="B103" s="333"/>
      <c r="C103" s="334"/>
      <c r="D103" s="333"/>
      <c r="E103" s="927" t="s">
        <v>206</v>
      </c>
      <c r="F103" s="372">
        <f t="shared" si="6"/>
        <v>0.30499999999999999</v>
      </c>
      <c r="G103" s="206" t="s">
        <v>469</v>
      </c>
      <c r="H103" s="861"/>
      <c r="K103" s="1105">
        <v>0.30499999999999999</v>
      </c>
      <c r="L103" s="1105">
        <v>0.30499999999999999</v>
      </c>
      <c r="M103" s="1105">
        <v>0.30499999999999999</v>
      </c>
      <c r="N103" s="1105">
        <v>0.30499999999999999</v>
      </c>
      <c r="O103" s="1105">
        <v>0.30499999999999999</v>
      </c>
      <c r="Q103" s="308"/>
      <c r="R103" s="322"/>
      <c r="S103" s="308"/>
      <c r="T103" s="308"/>
      <c r="U103" s="308"/>
      <c r="V103" s="308"/>
      <c r="W103" s="308"/>
      <c r="X103" s="308"/>
      <c r="Y103" s="308"/>
      <c r="Z103" s="308"/>
      <c r="AA103" s="308"/>
      <c r="AB103" s="308"/>
      <c r="AC103" s="308"/>
      <c r="AD103" s="308"/>
      <c r="AE103" s="308"/>
      <c r="AF103" s="308"/>
      <c r="AG103" s="308"/>
      <c r="AH103" s="308"/>
      <c r="AI103" s="308"/>
      <c r="AJ103" s="308"/>
      <c r="AK103" s="308"/>
      <c r="AL103" s="308"/>
      <c r="AM103" s="308"/>
      <c r="AN103" s="308"/>
      <c r="AO103" s="308"/>
      <c r="AP103" s="308"/>
      <c r="AQ103" s="308"/>
      <c r="AR103" s="308"/>
      <c r="AS103" s="308"/>
    </row>
    <row r="104" spans="1:45" ht="15" customHeight="1" outlineLevel="1" x14ac:dyDescent="0.25">
      <c r="A104" s="333"/>
      <c r="B104" s="333"/>
      <c r="C104" s="334"/>
      <c r="D104" s="333"/>
      <c r="E104" s="927" t="s">
        <v>812</v>
      </c>
      <c r="F104" s="372">
        <f t="shared" si="6"/>
        <v>685.89</v>
      </c>
      <c r="G104" s="833" t="s">
        <v>466</v>
      </c>
      <c r="H104" s="861"/>
      <c r="K104" s="1105">
        <v>685.89</v>
      </c>
      <c r="L104" s="1105">
        <v>685.89</v>
      </c>
      <c r="M104" s="1105">
        <v>685.89</v>
      </c>
      <c r="N104" s="1105">
        <v>685.89</v>
      </c>
      <c r="O104" s="1105">
        <v>685.89</v>
      </c>
      <c r="Q104" s="308"/>
      <c r="R104" s="322"/>
      <c r="S104" s="308"/>
      <c r="T104" s="308"/>
      <c r="U104" s="308"/>
      <c r="V104" s="308"/>
      <c r="W104" s="308"/>
      <c r="X104" s="308"/>
      <c r="Y104" s="308"/>
      <c r="Z104" s="308"/>
      <c r="AA104" s="308"/>
      <c r="AB104" s="308"/>
      <c r="AC104" s="308"/>
      <c r="AD104" s="308"/>
      <c r="AE104" s="308"/>
      <c r="AF104" s="308"/>
      <c r="AG104" s="308"/>
      <c r="AH104" s="308"/>
      <c r="AI104" s="308"/>
      <c r="AJ104" s="308"/>
      <c r="AK104" s="308"/>
      <c r="AL104" s="308"/>
      <c r="AM104" s="308"/>
      <c r="AN104" s="308"/>
      <c r="AO104" s="308"/>
      <c r="AP104" s="308"/>
      <c r="AQ104" s="308"/>
      <c r="AR104" s="308"/>
      <c r="AS104" s="308"/>
    </row>
    <row r="105" spans="1:45" ht="15" customHeight="1" outlineLevel="1" x14ac:dyDescent="0.25">
      <c r="A105" s="333"/>
      <c r="B105" s="333"/>
      <c r="C105" s="334"/>
      <c r="D105" s="333"/>
      <c r="E105" s="808" t="s">
        <v>724</v>
      </c>
      <c r="F105" s="945">
        <f t="shared" si="6"/>
        <v>0.02</v>
      </c>
      <c r="G105" s="927" t="s">
        <v>725</v>
      </c>
      <c r="H105" s="861"/>
      <c r="K105" s="1121">
        <v>0.02</v>
      </c>
      <c r="L105" s="1121">
        <v>0.02</v>
      </c>
      <c r="M105" s="1121">
        <v>0.02</v>
      </c>
      <c r="N105" s="1121">
        <v>0.02</v>
      </c>
      <c r="O105" s="1121">
        <v>0.02</v>
      </c>
      <c r="Q105" s="308"/>
      <c r="R105" s="322"/>
      <c r="S105" s="308"/>
      <c r="T105" s="308"/>
      <c r="U105" s="308"/>
      <c r="V105" s="308"/>
      <c r="W105" s="308"/>
      <c r="X105" s="308"/>
      <c r="Y105" s="308"/>
      <c r="Z105" s="308"/>
      <c r="AA105" s="308"/>
      <c r="AB105" s="308"/>
      <c r="AC105" s="308"/>
      <c r="AD105" s="308"/>
      <c r="AE105" s="308"/>
      <c r="AF105" s="308"/>
      <c r="AG105" s="308"/>
      <c r="AH105" s="308"/>
      <c r="AI105" s="308"/>
      <c r="AJ105" s="308"/>
      <c r="AK105" s="308"/>
      <c r="AL105" s="308"/>
      <c r="AM105" s="308"/>
      <c r="AN105" s="308"/>
      <c r="AO105" s="308"/>
      <c r="AP105" s="308"/>
      <c r="AQ105" s="308"/>
      <c r="AR105" s="308"/>
      <c r="AS105" s="308"/>
    </row>
    <row r="106" spans="1:45" ht="15" customHeight="1" outlineLevel="1" x14ac:dyDescent="0.25">
      <c r="A106" s="333"/>
      <c r="B106" s="333"/>
      <c r="C106" s="334"/>
      <c r="D106" s="333"/>
      <c r="E106" s="927"/>
      <c r="F106" s="375"/>
      <c r="G106" s="206"/>
      <c r="K106" s="322"/>
      <c r="L106" s="322"/>
      <c r="M106" s="322"/>
      <c r="N106" s="322"/>
      <c r="O106" s="322"/>
      <c r="Q106" s="308"/>
      <c r="R106" s="322"/>
      <c r="S106" s="308"/>
      <c r="T106" s="308"/>
      <c r="U106" s="308"/>
      <c r="V106" s="308"/>
      <c r="W106" s="308"/>
      <c r="X106" s="308"/>
      <c r="Y106" s="308"/>
      <c r="Z106" s="308"/>
      <c r="AA106" s="308"/>
      <c r="AB106" s="308"/>
      <c r="AC106" s="308"/>
      <c r="AD106" s="308"/>
      <c r="AE106" s="308"/>
      <c r="AF106" s="308"/>
      <c r="AG106" s="308"/>
      <c r="AH106" s="308"/>
      <c r="AI106" s="308"/>
      <c r="AJ106" s="308"/>
      <c r="AK106" s="308"/>
      <c r="AL106" s="308"/>
      <c r="AM106" s="308"/>
      <c r="AN106" s="308"/>
      <c r="AO106" s="308"/>
      <c r="AP106" s="308"/>
      <c r="AQ106" s="308"/>
      <c r="AR106" s="308"/>
      <c r="AS106" s="308"/>
    </row>
    <row r="107" spans="1:45" ht="15" customHeight="1" outlineLevel="1" x14ac:dyDescent="0.3">
      <c r="A107" s="333"/>
      <c r="B107" s="333"/>
      <c r="C107" s="334"/>
      <c r="D107" s="333"/>
      <c r="E107" s="953" t="s">
        <v>722</v>
      </c>
      <c r="F107" s="375"/>
      <c r="G107" s="206"/>
      <c r="K107" s="322"/>
      <c r="L107" s="322"/>
      <c r="M107" s="322"/>
      <c r="N107" s="322"/>
      <c r="O107" s="322"/>
      <c r="Q107" s="308"/>
      <c r="R107" s="322"/>
      <c r="S107" s="308"/>
      <c r="T107" s="308"/>
      <c r="U107" s="308"/>
      <c r="V107" s="308"/>
      <c r="W107" s="308"/>
      <c r="X107" s="308"/>
      <c r="Y107" s="308"/>
      <c r="Z107" s="308"/>
      <c r="AA107" s="308"/>
      <c r="AB107" s="308"/>
      <c r="AC107" s="308"/>
      <c r="AD107" s="308"/>
      <c r="AE107" s="308"/>
      <c r="AF107" s="308"/>
      <c r="AG107" s="308"/>
      <c r="AH107" s="308"/>
      <c r="AI107" s="308"/>
      <c r="AJ107" s="308"/>
      <c r="AK107" s="308"/>
      <c r="AL107" s="308"/>
      <c r="AM107" s="308"/>
      <c r="AN107" s="308"/>
      <c r="AO107" s="308"/>
      <c r="AP107" s="308"/>
      <c r="AQ107" s="308"/>
      <c r="AR107" s="308"/>
      <c r="AS107" s="308"/>
    </row>
    <row r="108" spans="1:45" ht="15" customHeight="1" outlineLevel="1" x14ac:dyDescent="0.3">
      <c r="A108" s="333"/>
      <c r="B108" s="333"/>
      <c r="C108" s="334"/>
      <c r="D108" s="333"/>
      <c r="E108" s="953"/>
      <c r="F108" s="375"/>
      <c r="G108" s="206"/>
      <c r="K108" s="322"/>
      <c r="L108" s="322"/>
      <c r="M108" s="322"/>
      <c r="N108" s="322"/>
      <c r="O108" s="322"/>
      <c r="Q108" s="308"/>
      <c r="R108" s="322"/>
      <c r="S108" s="308"/>
      <c r="T108" s="308"/>
      <c r="U108" s="308"/>
      <c r="V108" s="308"/>
      <c r="W108" s="308"/>
      <c r="X108" s="308"/>
      <c r="Y108" s="308"/>
      <c r="Z108" s="308"/>
      <c r="AA108" s="308"/>
      <c r="AB108" s="308"/>
      <c r="AC108" s="308"/>
      <c r="AD108" s="308"/>
      <c r="AE108" s="308"/>
      <c r="AF108" s="308"/>
      <c r="AG108" s="308"/>
      <c r="AH108" s="308"/>
      <c r="AI108" s="308"/>
      <c r="AJ108" s="308"/>
      <c r="AK108" s="308"/>
      <c r="AL108" s="308"/>
      <c r="AM108" s="308"/>
      <c r="AN108" s="308"/>
      <c r="AO108" s="308"/>
      <c r="AP108" s="308"/>
      <c r="AQ108" s="308"/>
      <c r="AR108" s="308"/>
      <c r="AS108" s="308"/>
    </row>
    <row r="109" spans="1:45" ht="15" customHeight="1" outlineLevel="1" x14ac:dyDescent="0.25">
      <c r="A109" s="333"/>
      <c r="B109" s="333"/>
      <c r="C109" s="334"/>
      <c r="D109" s="333"/>
      <c r="E109" s="927" t="s">
        <v>702</v>
      </c>
      <c r="F109" s="372">
        <f t="shared" ref="F109:F118" si="7" xml:space="preserve"> INDEX($K109:$O109, MATCH($F$4, $K$4:$O$4, 0))</f>
        <v>4.05</v>
      </c>
      <c r="G109" s="833" t="s">
        <v>467</v>
      </c>
      <c r="K109" s="1087">
        <f>K96</f>
        <v>4.05</v>
      </c>
      <c r="L109" s="1087">
        <f t="shared" ref="L109:O109" si="8">L96</f>
        <v>4.05</v>
      </c>
      <c r="M109" s="1087">
        <f t="shared" si="8"/>
        <v>4.05</v>
      </c>
      <c r="N109" s="1087">
        <f t="shared" si="8"/>
        <v>4.05</v>
      </c>
      <c r="O109" s="1087">
        <f t="shared" si="8"/>
        <v>4.05</v>
      </c>
      <c r="Q109" s="308"/>
      <c r="R109" s="322"/>
      <c r="S109" s="308"/>
      <c r="T109" s="308"/>
      <c r="U109" s="308"/>
      <c r="V109" s="308"/>
      <c r="W109" s="308"/>
      <c r="X109" s="308"/>
      <c r="Y109" s="308"/>
      <c r="Z109" s="308"/>
      <c r="AA109" s="308"/>
      <c r="AB109" s="308"/>
      <c r="AC109" s="308"/>
      <c r="AD109" s="308"/>
      <c r="AE109" s="308"/>
      <c r="AF109" s="308"/>
      <c r="AG109" s="308"/>
      <c r="AH109" s="308"/>
      <c r="AI109" s="308"/>
      <c r="AJ109" s="308"/>
      <c r="AK109" s="308"/>
      <c r="AL109" s="308"/>
      <c r="AM109" s="308"/>
      <c r="AN109" s="308"/>
      <c r="AO109" s="308"/>
      <c r="AP109" s="308"/>
      <c r="AQ109" s="308"/>
      <c r="AR109" s="308"/>
      <c r="AS109" s="308"/>
    </row>
    <row r="110" spans="1:45" ht="15" customHeight="1" outlineLevel="1" x14ac:dyDescent="0.25">
      <c r="A110" s="333"/>
      <c r="B110" s="333"/>
      <c r="C110" s="334"/>
      <c r="D110" s="333"/>
      <c r="E110" s="927" t="s">
        <v>65</v>
      </c>
      <c r="F110" s="372">
        <f t="shared" si="7"/>
        <v>2.4500000000000002</v>
      </c>
      <c r="G110" s="833" t="s">
        <v>467</v>
      </c>
      <c r="K110" s="1087">
        <f t="shared" ref="K110:O110" si="9">K97</f>
        <v>2.4500000000000002</v>
      </c>
      <c r="L110" s="1087">
        <f t="shared" si="9"/>
        <v>2.4500000000000002</v>
      </c>
      <c r="M110" s="1087">
        <f t="shared" si="9"/>
        <v>2.4500000000000002</v>
      </c>
      <c r="N110" s="1087">
        <f t="shared" si="9"/>
        <v>2.4500000000000002</v>
      </c>
      <c r="O110" s="1087">
        <f t="shared" si="9"/>
        <v>2.4500000000000002</v>
      </c>
      <c r="Q110" s="308"/>
      <c r="R110" s="322"/>
      <c r="S110" s="308"/>
      <c r="T110" s="308"/>
      <c r="U110" s="308"/>
      <c r="V110" s="308"/>
      <c r="W110" s="308"/>
      <c r="X110" s="308"/>
      <c r="Y110" s="308"/>
      <c r="Z110" s="308"/>
      <c r="AA110" s="308"/>
      <c r="AB110" s="308"/>
      <c r="AC110" s="308"/>
      <c r="AD110" s="308"/>
      <c r="AE110" s="308"/>
      <c r="AF110" s="308"/>
      <c r="AG110" s="308"/>
      <c r="AH110" s="308"/>
      <c r="AI110" s="308"/>
      <c r="AJ110" s="308"/>
      <c r="AK110" s="308"/>
      <c r="AL110" s="308"/>
      <c r="AM110" s="308"/>
      <c r="AN110" s="308"/>
      <c r="AO110" s="308"/>
      <c r="AP110" s="308"/>
      <c r="AQ110" s="308"/>
      <c r="AR110" s="308"/>
      <c r="AS110" s="308"/>
    </row>
    <row r="111" spans="1:45" ht="15" customHeight="1" outlineLevel="1" x14ac:dyDescent="0.25">
      <c r="A111" s="333"/>
      <c r="B111" s="333"/>
      <c r="C111" s="334"/>
      <c r="D111" s="333"/>
      <c r="E111" s="219" t="s">
        <v>66</v>
      </c>
      <c r="F111" s="372">
        <f t="shared" si="7"/>
        <v>2.8</v>
      </c>
      <c r="G111" s="833" t="s">
        <v>467</v>
      </c>
      <c r="K111" s="1087">
        <f t="shared" ref="K111:O111" si="10">K98</f>
        <v>2.8</v>
      </c>
      <c r="L111" s="1087">
        <f t="shared" si="10"/>
        <v>2.8</v>
      </c>
      <c r="M111" s="1087">
        <f t="shared" si="10"/>
        <v>2.8</v>
      </c>
      <c r="N111" s="1087">
        <f t="shared" si="10"/>
        <v>2.8</v>
      </c>
      <c r="O111" s="1087">
        <f t="shared" si="10"/>
        <v>2.8</v>
      </c>
      <c r="Q111" s="308"/>
      <c r="R111" s="322"/>
      <c r="S111" s="308"/>
      <c r="T111" s="308"/>
      <c r="U111" s="308"/>
      <c r="V111" s="308"/>
      <c r="W111" s="308"/>
      <c r="X111" s="308"/>
      <c r="Y111" s="308"/>
      <c r="Z111" s="308"/>
      <c r="AA111" s="308"/>
      <c r="AB111" s="308"/>
      <c r="AC111" s="308"/>
      <c r="AD111" s="308"/>
      <c r="AE111" s="308"/>
      <c r="AF111" s="308"/>
      <c r="AG111" s="308"/>
      <c r="AH111" s="308"/>
      <c r="AI111" s="308"/>
      <c r="AJ111" s="308"/>
      <c r="AK111" s="308"/>
      <c r="AL111" s="308"/>
      <c r="AM111" s="308"/>
      <c r="AN111" s="308"/>
      <c r="AO111" s="308"/>
      <c r="AP111" s="308"/>
      <c r="AQ111" s="308"/>
      <c r="AR111" s="308"/>
      <c r="AS111" s="308"/>
    </row>
    <row r="112" spans="1:45" ht="15" customHeight="1" outlineLevel="1" x14ac:dyDescent="0.25">
      <c r="A112" s="333"/>
      <c r="B112" s="333"/>
      <c r="C112" s="334"/>
      <c r="D112" s="333"/>
      <c r="E112" s="219" t="s">
        <v>67</v>
      </c>
      <c r="F112" s="372">
        <f t="shared" si="7"/>
        <v>6.101</v>
      </c>
      <c r="G112" s="833" t="s">
        <v>467</v>
      </c>
      <c r="K112" s="1087">
        <f t="shared" ref="K112:O112" si="11">K99</f>
        <v>6.101</v>
      </c>
      <c r="L112" s="1087">
        <f t="shared" si="11"/>
        <v>6.101</v>
      </c>
      <c r="M112" s="1087">
        <f t="shared" si="11"/>
        <v>6.101</v>
      </c>
      <c r="N112" s="1087">
        <f t="shared" si="11"/>
        <v>6.101</v>
      </c>
      <c r="O112" s="1087">
        <f t="shared" si="11"/>
        <v>6.101</v>
      </c>
      <c r="Q112" s="308"/>
      <c r="R112" s="322"/>
      <c r="S112" s="308"/>
      <c r="T112" s="308"/>
      <c r="U112" s="308"/>
      <c r="V112" s="308"/>
      <c r="W112" s="308"/>
      <c r="X112" s="308"/>
      <c r="Y112" s="308"/>
      <c r="Z112" s="308"/>
      <c r="AA112" s="308"/>
      <c r="AB112" s="308"/>
      <c r="AC112" s="308"/>
      <c r="AD112" s="308"/>
      <c r="AE112" s="308"/>
      <c r="AF112" s="308"/>
      <c r="AG112" s="308"/>
      <c r="AH112" s="308"/>
      <c r="AI112" s="308"/>
      <c r="AJ112" s="308"/>
      <c r="AK112" s="308"/>
      <c r="AL112" s="308"/>
      <c r="AM112" s="308"/>
      <c r="AN112" s="308"/>
      <c r="AO112" s="308"/>
      <c r="AP112" s="308"/>
      <c r="AQ112" s="308"/>
      <c r="AR112" s="308"/>
      <c r="AS112" s="308"/>
    </row>
    <row r="113" spans="1:45" ht="15" customHeight="1" outlineLevel="1" x14ac:dyDescent="0.25">
      <c r="A113" s="333"/>
      <c r="B113" s="333"/>
      <c r="C113" s="334"/>
      <c r="D113" s="333"/>
      <c r="E113" s="927" t="s">
        <v>132</v>
      </c>
      <c r="F113" s="372">
        <f t="shared" si="7"/>
        <v>0.77800000000000002</v>
      </c>
      <c r="G113" s="833" t="s">
        <v>469</v>
      </c>
      <c r="K113" s="1087">
        <f t="shared" ref="K113:O113" si="12">K100</f>
        <v>0.77800000000000002</v>
      </c>
      <c r="L113" s="1087">
        <f t="shared" si="12"/>
        <v>0.77800000000000002</v>
      </c>
      <c r="M113" s="1087">
        <f t="shared" si="12"/>
        <v>0.77800000000000002</v>
      </c>
      <c r="N113" s="1087">
        <f t="shared" si="12"/>
        <v>0.77800000000000002</v>
      </c>
      <c r="O113" s="1087">
        <f t="shared" si="12"/>
        <v>0.77800000000000002</v>
      </c>
      <c r="Q113" s="308"/>
      <c r="R113" s="322"/>
      <c r="S113" s="308"/>
      <c r="T113" s="308"/>
      <c r="U113" s="308"/>
      <c r="V113" s="308"/>
      <c r="W113" s="308"/>
      <c r="X113" s="308"/>
      <c r="Y113" s="308"/>
      <c r="Z113" s="308"/>
      <c r="AA113" s="308"/>
      <c r="AB113" s="308"/>
      <c r="AC113" s="308"/>
      <c r="AD113" s="308"/>
      <c r="AE113" s="308"/>
      <c r="AF113" s="308"/>
      <c r="AG113" s="308"/>
      <c r="AH113" s="308"/>
      <c r="AI113" s="308"/>
      <c r="AJ113" s="308"/>
      <c r="AK113" s="308"/>
      <c r="AL113" s="308"/>
      <c r="AM113" s="308"/>
      <c r="AN113" s="308"/>
      <c r="AO113" s="308"/>
      <c r="AP113" s="308"/>
      <c r="AQ113" s="308"/>
      <c r="AR113" s="308"/>
      <c r="AS113" s="308"/>
    </row>
    <row r="114" spans="1:45" ht="15" customHeight="1" outlineLevel="1" x14ac:dyDescent="0.25">
      <c r="A114" s="333"/>
      <c r="B114" s="333"/>
      <c r="C114" s="334"/>
      <c r="D114" s="333"/>
      <c r="E114" s="927" t="s">
        <v>205</v>
      </c>
      <c r="F114" s="372">
        <f t="shared" si="7"/>
        <v>0.28299999999999997</v>
      </c>
      <c r="G114" s="833" t="s">
        <v>469</v>
      </c>
      <c r="K114" s="1087">
        <f t="shared" ref="K114:O114" si="13">K101</f>
        <v>0.28299999999999997</v>
      </c>
      <c r="L114" s="1087">
        <f t="shared" si="13"/>
        <v>0.28299999999999997</v>
      </c>
      <c r="M114" s="1087">
        <f t="shared" si="13"/>
        <v>0.28299999999999997</v>
      </c>
      <c r="N114" s="1087">
        <f t="shared" si="13"/>
        <v>0.28299999999999997</v>
      </c>
      <c r="O114" s="1087">
        <f t="shared" si="13"/>
        <v>0.28299999999999997</v>
      </c>
      <c r="Q114" s="308"/>
      <c r="R114" s="322"/>
      <c r="S114" s="308"/>
      <c r="T114" s="308"/>
      <c r="U114" s="308"/>
      <c r="V114" s="308"/>
      <c r="W114" s="308"/>
      <c r="X114" s="308"/>
      <c r="Y114" s="308"/>
      <c r="Z114" s="308"/>
      <c r="AA114" s="308"/>
      <c r="AB114" s="308"/>
      <c r="AC114" s="308"/>
      <c r="AD114" s="308"/>
      <c r="AE114" s="308"/>
      <c r="AF114" s="308"/>
      <c r="AG114" s="308"/>
      <c r="AH114" s="308"/>
      <c r="AI114" s="308"/>
      <c r="AJ114" s="308"/>
      <c r="AK114" s="308"/>
      <c r="AL114" s="308"/>
      <c r="AM114" s="308"/>
      <c r="AN114" s="308"/>
      <c r="AO114" s="308"/>
      <c r="AP114" s="308"/>
      <c r="AQ114" s="308"/>
      <c r="AR114" s="308"/>
      <c r="AS114" s="308"/>
    </row>
    <row r="115" spans="1:45" ht="15" customHeight="1" outlineLevel="1" x14ac:dyDescent="0.25">
      <c r="A115" s="333"/>
      <c r="B115" s="333"/>
      <c r="C115" s="334"/>
      <c r="D115" s="333"/>
      <c r="E115" s="927" t="s">
        <v>701</v>
      </c>
      <c r="F115" s="372">
        <f t="shared" si="7"/>
        <v>9.8000000000000004E-2</v>
      </c>
      <c r="G115" s="833" t="s">
        <v>469</v>
      </c>
      <c r="K115" s="1087">
        <f t="shared" ref="K115:O115" si="14">K102</f>
        <v>9.8000000000000004E-2</v>
      </c>
      <c r="L115" s="1087">
        <f t="shared" si="14"/>
        <v>9.8000000000000004E-2</v>
      </c>
      <c r="M115" s="1087">
        <f t="shared" si="14"/>
        <v>9.8000000000000004E-2</v>
      </c>
      <c r="N115" s="1087">
        <f t="shared" si="14"/>
        <v>9.8000000000000004E-2</v>
      </c>
      <c r="O115" s="1087">
        <f t="shared" si="14"/>
        <v>9.8000000000000004E-2</v>
      </c>
      <c r="Q115" s="308"/>
      <c r="R115" s="322"/>
      <c r="S115" s="308"/>
      <c r="T115" s="308"/>
      <c r="U115" s="308"/>
      <c r="V115" s="308"/>
      <c r="W115" s="308"/>
      <c r="X115" s="308"/>
      <c r="Y115" s="308"/>
      <c r="Z115" s="308"/>
      <c r="AA115" s="308"/>
      <c r="AB115" s="308"/>
      <c r="AC115" s="308"/>
      <c r="AD115" s="308"/>
      <c r="AE115" s="308"/>
      <c r="AF115" s="308"/>
      <c r="AG115" s="308"/>
      <c r="AH115" s="308"/>
      <c r="AI115" s="308"/>
      <c r="AJ115" s="308"/>
      <c r="AK115" s="308"/>
      <c r="AL115" s="308"/>
      <c r="AM115" s="308"/>
      <c r="AN115" s="308"/>
      <c r="AO115" s="308"/>
      <c r="AP115" s="308"/>
      <c r="AQ115" s="308"/>
      <c r="AR115" s="308"/>
      <c r="AS115" s="308"/>
    </row>
    <row r="116" spans="1:45" ht="15" customHeight="1" outlineLevel="1" x14ac:dyDescent="0.25">
      <c r="A116" s="333"/>
      <c r="B116" s="333"/>
      <c r="C116" s="334"/>
      <c r="D116" s="333"/>
      <c r="E116" s="927" t="s">
        <v>206</v>
      </c>
      <c r="F116" s="372">
        <f t="shared" si="7"/>
        <v>0.30499999999999999</v>
      </c>
      <c r="G116" s="833" t="s">
        <v>469</v>
      </c>
      <c r="K116" s="1087">
        <f t="shared" ref="K116:O116" si="15">K103</f>
        <v>0.30499999999999999</v>
      </c>
      <c r="L116" s="1087">
        <f t="shared" si="15"/>
        <v>0.30499999999999999</v>
      </c>
      <c r="M116" s="1087">
        <f t="shared" si="15"/>
        <v>0.30499999999999999</v>
      </c>
      <c r="N116" s="1087">
        <f t="shared" si="15"/>
        <v>0.30499999999999999</v>
      </c>
      <c r="O116" s="1087">
        <f t="shared" si="15"/>
        <v>0.30499999999999999</v>
      </c>
      <c r="Q116" s="308"/>
      <c r="R116" s="322"/>
      <c r="S116" s="308"/>
      <c r="T116" s="308"/>
      <c r="U116" s="308"/>
      <c r="V116" s="308"/>
      <c r="W116" s="308"/>
      <c r="X116" s="308"/>
      <c r="Y116" s="308"/>
      <c r="Z116" s="308"/>
      <c r="AA116" s="308"/>
      <c r="AB116" s="308"/>
      <c r="AC116" s="308"/>
      <c r="AD116" s="308"/>
      <c r="AE116" s="308"/>
      <c r="AF116" s="308"/>
      <c r="AG116" s="308"/>
      <c r="AH116" s="308"/>
      <c r="AI116" s="308"/>
      <c r="AJ116" s="308"/>
      <c r="AK116" s="308"/>
      <c r="AL116" s="308"/>
      <c r="AM116" s="308"/>
      <c r="AN116" s="308"/>
      <c r="AO116" s="308"/>
      <c r="AP116" s="308"/>
      <c r="AQ116" s="308"/>
      <c r="AR116" s="308"/>
      <c r="AS116" s="308"/>
    </row>
    <row r="117" spans="1:45" ht="15" customHeight="1" outlineLevel="1" x14ac:dyDescent="0.25">
      <c r="A117" s="333"/>
      <c r="B117" s="333"/>
      <c r="C117" s="334"/>
      <c r="D117" s="333"/>
      <c r="E117" s="927" t="s">
        <v>812</v>
      </c>
      <c r="F117" s="372">
        <f t="shared" si="7"/>
        <v>0</v>
      </c>
      <c r="G117" s="833" t="s">
        <v>466</v>
      </c>
      <c r="K117" s="1087">
        <v>0</v>
      </c>
      <c r="L117" s="1087">
        <v>0</v>
      </c>
      <c r="M117" s="1087">
        <v>0</v>
      </c>
      <c r="N117" s="1087">
        <v>0</v>
      </c>
      <c r="O117" s="1087">
        <v>0</v>
      </c>
      <c r="Q117" s="308"/>
      <c r="R117" s="322"/>
      <c r="S117" s="308"/>
      <c r="T117" s="308"/>
      <c r="U117" s="308"/>
      <c r="V117" s="308"/>
      <c r="W117" s="308"/>
      <c r="X117" s="308"/>
      <c r="Y117" s="308"/>
      <c r="Z117" s="308"/>
      <c r="AA117" s="308"/>
      <c r="AB117" s="308"/>
      <c r="AC117" s="308"/>
      <c r="AD117" s="308"/>
      <c r="AE117" s="308"/>
      <c r="AF117" s="308"/>
      <c r="AG117" s="308"/>
      <c r="AH117" s="308"/>
      <c r="AI117" s="308"/>
      <c r="AJ117" s="308"/>
      <c r="AK117" s="308"/>
      <c r="AL117" s="308"/>
      <c r="AM117" s="308"/>
      <c r="AN117" s="308"/>
      <c r="AO117" s="308"/>
      <c r="AP117" s="308"/>
      <c r="AQ117" s="308"/>
      <c r="AR117" s="308"/>
      <c r="AS117" s="308"/>
    </row>
    <row r="118" spans="1:45" ht="15" customHeight="1" outlineLevel="1" x14ac:dyDescent="0.25">
      <c r="A118" s="333"/>
      <c r="B118" s="333"/>
      <c r="C118" s="334"/>
      <c r="D118" s="333"/>
      <c r="E118" s="808" t="s">
        <v>724</v>
      </c>
      <c r="F118" s="945">
        <f t="shared" si="7"/>
        <v>5.0000000000000001E-3</v>
      </c>
      <c r="G118" s="927" t="s">
        <v>725</v>
      </c>
      <c r="H118" s="219"/>
      <c r="I118" s="219"/>
      <c r="K118" s="1121">
        <v>5.0000000000000001E-3</v>
      </c>
      <c r="L118" s="1121">
        <v>5.0000000000000001E-3</v>
      </c>
      <c r="M118" s="1121">
        <v>5.0000000000000001E-3</v>
      </c>
      <c r="N118" s="1121">
        <v>5.0000000000000001E-3</v>
      </c>
      <c r="O118" s="1121">
        <v>5.0000000000000001E-3</v>
      </c>
      <c r="Q118" s="308"/>
      <c r="R118" s="322"/>
      <c r="S118" s="308"/>
      <c r="T118" s="308"/>
      <c r="U118" s="308"/>
      <c r="V118" s="308"/>
      <c r="W118" s="308"/>
      <c r="X118" s="308"/>
      <c r="Y118" s="308"/>
      <c r="Z118" s="308"/>
      <c r="AA118" s="308"/>
      <c r="AB118" s="308"/>
      <c r="AC118" s="308"/>
      <c r="AD118" s="308"/>
      <c r="AE118" s="308"/>
      <c r="AF118" s="308"/>
      <c r="AG118" s="308"/>
      <c r="AH118" s="308"/>
      <c r="AI118" s="308"/>
      <c r="AJ118" s="308"/>
      <c r="AK118" s="308"/>
      <c r="AL118" s="308"/>
      <c r="AM118" s="308"/>
      <c r="AN118" s="308"/>
      <c r="AO118" s="308"/>
      <c r="AP118" s="308"/>
      <c r="AQ118" s="308"/>
      <c r="AR118" s="308"/>
      <c r="AS118" s="308"/>
    </row>
    <row r="119" spans="1:45" ht="15" customHeight="1" outlineLevel="1" x14ac:dyDescent="0.25">
      <c r="A119" s="333"/>
      <c r="B119" s="333"/>
      <c r="C119" s="334"/>
      <c r="D119" s="333"/>
      <c r="E119" s="808"/>
      <c r="F119" s="219"/>
      <c r="G119" s="219"/>
      <c r="H119" s="219"/>
      <c r="I119" s="219"/>
      <c r="K119" s="203"/>
      <c r="L119" s="203"/>
      <c r="M119" s="203"/>
      <c r="N119" s="203"/>
      <c r="O119" s="203"/>
      <c r="Q119" s="308"/>
      <c r="R119" s="322"/>
      <c r="S119" s="308"/>
      <c r="T119" s="308"/>
      <c r="U119" s="308"/>
      <c r="V119" s="308"/>
      <c r="W119" s="308"/>
      <c r="X119" s="308"/>
      <c r="Y119" s="308"/>
      <c r="Z119" s="308"/>
      <c r="AA119" s="308"/>
      <c r="AB119" s="308"/>
      <c r="AC119" s="308"/>
      <c r="AD119" s="308"/>
      <c r="AE119" s="308"/>
      <c r="AF119" s="308"/>
      <c r="AG119" s="308"/>
      <c r="AH119" s="308"/>
      <c r="AI119" s="308"/>
      <c r="AJ119" s="308"/>
      <c r="AK119" s="308"/>
      <c r="AL119" s="308"/>
      <c r="AM119" s="308"/>
      <c r="AN119" s="308"/>
      <c r="AO119" s="308"/>
      <c r="AP119" s="308"/>
      <c r="AQ119" s="308"/>
      <c r="AR119" s="308"/>
      <c r="AS119" s="308"/>
    </row>
    <row r="120" spans="1:45" ht="15" customHeight="1" outlineLevel="1" x14ac:dyDescent="0.25">
      <c r="A120" s="333"/>
      <c r="B120" s="333"/>
      <c r="C120" s="334"/>
      <c r="D120" s="333"/>
      <c r="E120" s="219" t="s">
        <v>64</v>
      </c>
      <c r="F120" s="367">
        <f xml:space="preserve"> INDEX($K120:$O120, MATCH($F$4, $K$4:$O$4, 0))</f>
        <v>0</v>
      </c>
      <c r="G120" s="335" t="s">
        <v>311</v>
      </c>
      <c r="K120" s="1090">
        <v>0</v>
      </c>
      <c r="L120" s="1090">
        <v>0</v>
      </c>
      <c r="M120" s="1090">
        <v>0</v>
      </c>
      <c r="N120" s="1090">
        <v>0</v>
      </c>
      <c r="O120" s="1090">
        <v>0</v>
      </c>
      <c r="Q120" s="308"/>
      <c r="R120" s="322"/>
      <c r="S120" s="308"/>
      <c r="T120" s="308"/>
      <c r="U120" s="308"/>
      <c r="V120" s="308"/>
      <c r="W120" s="308"/>
      <c r="X120" s="308"/>
      <c r="Y120" s="308"/>
      <c r="Z120" s="308"/>
      <c r="AA120" s="308"/>
      <c r="AB120" s="308"/>
      <c r="AC120" s="308"/>
      <c r="AD120" s="308"/>
      <c r="AE120" s="308"/>
      <c r="AF120" s="308"/>
      <c r="AG120" s="308"/>
      <c r="AH120" s="308"/>
      <c r="AI120" s="308"/>
      <c r="AJ120" s="308"/>
      <c r="AK120" s="308"/>
      <c r="AL120" s="308"/>
      <c r="AM120" s="308"/>
      <c r="AN120" s="308"/>
      <c r="AO120" s="308"/>
      <c r="AP120" s="308"/>
      <c r="AQ120" s="308"/>
      <c r="AR120" s="308"/>
      <c r="AS120" s="308"/>
    </row>
    <row r="121" spans="1:45" ht="15" customHeight="1" outlineLevel="1" x14ac:dyDescent="0.25">
      <c r="A121" s="333"/>
      <c r="B121" s="333"/>
      <c r="C121" s="334"/>
      <c r="D121" s="333"/>
      <c r="E121" s="927" t="s">
        <v>727</v>
      </c>
      <c r="F121" s="945">
        <f xml:space="preserve"> INDEX($K121:$O121, MATCH($F$4, $K$4:$O$4, 0))</f>
        <v>0</v>
      </c>
      <c r="G121" s="335" t="s">
        <v>311</v>
      </c>
      <c r="K121" s="427">
        <v>0</v>
      </c>
      <c r="L121" s="427">
        <v>0</v>
      </c>
      <c r="M121" s="427">
        <v>0</v>
      </c>
      <c r="N121" s="427">
        <v>0</v>
      </c>
      <c r="O121" s="427">
        <v>0</v>
      </c>
      <c r="Q121" s="308"/>
      <c r="R121" s="322"/>
      <c r="S121" s="308"/>
      <c r="T121" s="308"/>
      <c r="U121" s="308"/>
      <c r="V121" s="308"/>
      <c r="W121" s="308"/>
      <c r="X121" s="308"/>
      <c r="Y121" s="308"/>
      <c r="Z121" s="308"/>
      <c r="AA121" s="308"/>
      <c r="AB121" s="308"/>
      <c r="AC121" s="308"/>
      <c r="AD121" s="308"/>
      <c r="AE121" s="308"/>
      <c r="AF121" s="308"/>
      <c r="AG121" s="308"/>
      <c r="AH121" s="308"/>
      <c r="AI121" s="308"/>
      <c r="AJ121" s="308"/>
      <c r="AK121" s="308"/>
      <c r="AL121" s="308"/>
      <c r="AM121" s="308"/>
      <c r="AN121" s="308"/>
      <c r="AO121" s="308"/>
      <c r="AP121" s="308"/>
      <c r="AQ121" s="308"/>
      <c r="AR121" s="308"/>
      <c r="AS121" s="308"/>
    </row>
    <row r="122" spans="1:45" ht="15" customHeight="1" outlineLevel="1" x14ac:dyDescent="0.3">
      <c r="A122" s="333"/>
      <c r="B122" s="333"/>
      <c r="C122" s="334"/>
      <c r="D122" s="333"/>
      <c r="E122" s="335"/>
      <c r="F122" s="218"/>
      <c r="G122" s="335"/>
      <c r="K122" s="203"/>
      <c r="L122" s="203"/>
      <c r="M122" s="203"/>
      <c r="N122" s="203"/>
      <c r="O122" s="203"/>
      <c r="Q122" s="308"/>
      <c r="R122" s="322"/>
      <c r="S122" s="308"/>
      <c r="T122" s="308"/>
      <c r="U122" s="308"/>
      <c r="V122" s="308"/>
      <c r="W122" s="308"/>
      <c r="X122" s="308"/>
      <c r="Y122" s="308"/>
      <c r="Z122" s="308"/>
      <c r="AA122" s="308"/>
      <c r="AB122" s="308"/>
      <c r="AC122" s="308"/>
      <c r="AD122" s="308"/>
      <c r="AE122" s="308"/>
      <c r="AF122" s="308"/>
      <c r="AG122" s="308"/>
      <c r="AH122" s="308"/>
      <c r="AI122" s="308"/>
      <c r="AJ122" s="308"/>
      <c r="AK122" s="308"/>
      <c r="AL122" s="308"/>
      <c r="AM122" s="308"/>
      <c r="AN122" s="308"/>
      <c r="AO122" s="308"/>
      <c r="AP122" s="308"/>
      <c r="AQ122" s="308"/>
      <c r="AR122" s="308"/>
      <c r="AS122" s="308"/>
    </row>
    <row r="123" spans="1:45" ht="15" customHeight="1" outlineLevel="1" x14ac:dyDescent="0.3">
      <c r="A123" s="333"/>
      <c r="B123" s="333"/>
      <c r="C123" s="334"/>
      <c r="D123" s="333"/>
      <c r="E123" s="220" t="s">
        <v>68</v>
      </c>
      <c r="F123" s="216" t="s">
        <v>70</v>
      </c>
      <c r="G123" s="206"/>
      <c r="K123" s="203"/>
      <c r="L123" s="203"/>
      <c r="M123" s="203"/>
      <c r="N123" s="203"/>
      <c r="O123" s="203"/>
      <c r="Q123" s="308"/>
      <c r="R123" s="322"/>
      <c r="S123" s="308"/>
      <c r="T123" s="308"/>
      <c r="U123" s="308"/>
      <c r="V123" s="308"/>
      <c r="W123" s="308"/>
      <c r="X123" s="308"/>
      <c r="Y123" s="308"/>
      <c r="Z123" s="308"/>
      <c r="AA123" s="308"/>
      <c r="AB123" s="308"/>
      <c r="AC123" s="308"/>
      <c r="AD123" s="308"/>
      <c r="AE123" s="308"/>
      <c r="AF123" s="308"/>
      <c r="AG123" s="308"/>
      <c r="AH123" s="308"/>
      <c r="AI123" s="308"/>
      <c r="AJ123" s="308"/>
      <c r="AK123" s="308"/>
      <c r="AL123" s="308"/>
      <c r="AM123" s="308"/>
      <c r="AN123" s="308"/>
      <c r="AO123" s="308"/>
      <c r="AP123" s="308"/>
      <c r="AQ123" s="308"/>
      <c r="AR123" s="308"/>
      <c r="AS123" s="308"/>
    </row>
    <row r="124" spans="1:45" ht="15" customHeight="1" outlineLevel="1" x14ac:dyDescent="0.25">
      <c r="A124" s="333"/>
      <c r="B124" s="333"/>
      <c r="C124" s="334"/>
      <c r="D124" s="333"/>
      <c r="E124" s="219" t="s">
        <v>57</v>
      </c>
      <c r="F124" s="326">
        <f xml:space="preserve"> INDEX($K124:$O124, MATCH($F$4, $K$4:$O$4, 0))</f>
        <v>0</v>
      </c>
      <c r="G124" s="206" t="s">
        <v>329</v>
      </c>
      <c r="K124" s="436">
        <v>0</v>
      </c>
      <c r="L124" s="436">
        <v>0</v>
      </c>
      <c r="M124" s="436">
        <v>0</v>
      </c>
      <c r="N124" s="436">
        <v>0</v>
      </c>
      <c r="O124" s="436">
        <v>0</v>
      </c>
      <c r="Q124" s="308"/>
      <c r="R124" s="322"/>
      <c r="S124" s="308"/>
      <c r="T124" s="308"/>
      <c r="U124" s="308"/>
      <c r="V124" s="308"/>
      <c r="W124" s="308"/>
      <c r="X124" s="308"/>
      <c r="Y124" s="308"/>
      <c r="Z124" s="308"/>
      <c r="AA124" s="308"/>
      <c r="AB124" s="308"/>
      <c r="AC124" s="308"/>
      <c r="AD124" s="308"/>
      <c r="AE124" s="308"/>
      <c r="AF124" s="308"/>
      <c r="AG124" s="308"/>
      <c r="AH124" s="308"/>
      <c r="AI124" s="308"/>
      <c r="AJ124" s="308"/>
      <c r="AK124" s="308"/>
      <c r="AL124" s="308"/>
      <c r="AM124" s="308"/>
      <c r="AN124" s="308"/>
      <c r="AO124" s="308"/>
      <c r="AP124" s="308"/>
      <c r="AQ124" s="308"/>
      <c r="AR124" s="308"/>
      <c r="AS124" s="308"/>
    </row>
    <row r="125" spans="1:45" ht="15" customHeight="1" outlineLevel="1" x14ac:dyDescent="0.25">
      <c r="A125" s="333"/>
      <c r="B125" s="333"/>
      <c r="C125" s="334"/>
      <c r="D125" s="333"/>
      <c r="E125" s="219" t="s">
        <v>58</v>
      </c>
      <c r="F125" s="326">
        <f xml:space="preserve"> INDEX($K125:$O125, MATCH($F$4, $K$4:$O$4, 0))</f>
        <v>0</v>
      </c>
      <c r="G125" s="206" t="s">
        <v>329</v>
      </c>
      <c r="K125" s="436">
        <v>0</v>
      </c>
      <c r="L125" s="436">
        <v>0</v>
      </c>
      <c r="M125" s="436">
        <v>0</v>
      </c>
      <c r="N125" s="436">
        <v>0</v>
      </c>
      <c r="O125" s="436">
        <v>0</v>
      </c>
      <c r="Q125" s="308"/>
      <c r="R125" s="322"/>
      <c r="S125" s="308"/>
      <c r="T125" s="308"/>
      <c r="U125" s="308"/>
      <c r="V125" s="308"/>
      <c r="W125" s="308"/>
      <c r="X125" s="308"/>
      <c r="Y125" s="308"/>
      <c r="Z125" s="308"/>
      <c r="AA125" s="308"/>
      <c r="AB125" s="308"/>
      <c r="AC125" s="308"/>
      <c r="AD125" s="308"/>
      <c r="AE125" s="308"/>
      <c r="AF125" s="308"/>
      <c r="AG125" s="308"/>
      <c r="AH125" s="308"/>
      <c r="AI125" s="308"/>
      <c r="AJ125" s="308"/>
      <c r="AK125" s="308"/>
      <c r="AL125" s="308"/>
      <c r="AM125" s="308"/>
      <c r="AN125" s="308"/>
      <c r="AO125" s="308"/>
      <c r="AP125" s="308"/>
      <c r="AQ125" s="308"/>
      <c r="AR125" s="308"/>
      <c r="AS125" s="308"/>
    </row>
    <row r="126" spans="1:45" ht="15" customHeight="1" outlineLevel="1" x14ac:dyDescent="0.25">
      <c r="A126" s="333"/>
      <c r="B126" s="333"/>
      <c r="C126" s="334"/>
      <c r="D126" s="333"/>
      <c r="E126" s="219" t="s">
        <v>59</v>
      </c>
      <c r="F126" s="326">
        <f xml:space="preserve"> INDEX($K126:$O126, MATCH($F$4, $K$4:$O$4, 0))</f>
        <v>0</v>
      </c>
      <c r="G126" s="206" t="s">
        <v>329</v>
      </c>
      <c r="K126" s="436">
        <v>0</v>
      </c>
      <c r="L126" s="436">
        <v>0</v>
      </c>
      <c r="M126" s="436">
        <v>0</v>
      </c>
      <c r="N126" s="436">
        <v>0</v>
      </c>
      <c r="O126" s="436">
        <v>0</v>
      </c>
      <c r="Q126" s="308"/>
      <c r="R126" s="322"/>
      <c r="S126" s="308"/>
      <c r="T126" s="308"/>
      <c r="U126" s="308"/>
      <c r="V126" s="308"/>
      <c r="W126" s="308"/>
      <c r="X126" s="308"/>
      <c r="Y126" s="308"/>
      <c r="Z126" s="308"/>
      <c r="AA126" s="308"/>
      <c r="AB126" s="308"/>
      <c r="AC126" s="308"/>
      <c r="AD126" s="308"/>
      <c r="AE126" s="308"/>
      <c r="AF126" s="308"/>
      <c r="AG126" s="308"/>
      <c r="AH126" s="308"/>
      <c r="AI126" s="308"/>
      <c r="AJ126" s="308"/>
      <c r="AK126" s="308"/>
      <c r="AL126" s="308"/>
      <c r="AM126" s="308"/>
      <c r="AN126" s="308"/>
      <c r="AO126" s="308"/>
      <c r="AP126" s="308"/>
      <c r="AQ126" s="308"/>
      <c r="AR126" s="308"/>
      <c r="AS126" s="308"/>
    </row>
    <row r="127" spans="1:45" ht="15" customHeight="1" outlineLevel="1" x14ac:dyDescent="0.3">
      <c r="A127" s="333"/>
      <c r="B127" s="333"/>
      <c r="C127" s="334"/>
      <c r="D127" s="333"/>
      <c r="E127" s="221" t="s">
        <v>60</v>
      </c>
      <c r="F127" s="206"/>
      <c r="G127" s="206"/>
      <c r="K127" s="203"/>
      <c r="L127" s="203"/>
      <c r="M127" s="203"/>
      <c r="N127" s="203"/>
      <c r="O127" s="203"/>
      <c r="Q127" s="308"/>
      <c r="R127" s="322"/>
      <c r="S127" s="308"/>
      <c r="T127" s="308"/>
      <c r="U127" s="308"/>
      <c r="V127" s="308"/>
      <c r="W127" s="308"/>
      <c r="X127" s="308"/>
      <c r="Y127" s="308"/>
      <c r="Z127" s="308"/>
      <c r="AA127" s="308"/>
      <c r="AB127" s="308"/>
      <c r="AC127" s="308"/>
      <c r="AD127" s="308"/>
      <c r="AE127" s="308"/>
      <c r="AF127" s="308"/>
      <c r="AG127" s="308"/>
      <c r="AH127" s="308"/>
      <c r="AI127" s="308"/>
      <c r="AJ127" s="308"/>
      <c r="AK127" s="308"/>
      <c r="AL127" s="308"/>
      <c r="AM127" s="308"/>
      <c r="AN127" s="308"/>
      <c r="AO127" s="308"/>
      <c r="AP127" s="308"/>
      <c r="AQ127" s="308"/>
      <c r="AR127" s="308"/>
      <c r="AS127" s="308"/>
    </row>
    <row r="128" spans="1:45" ht="15" customHeight="1" outlineLevel="1" x14ac:dyDescent="0.3">
      <c r="A128" s="333"/>
      <c r="B128" s="333"/>
      <c r="C128" s="334"/>
      <c r="D128" s="333"/>
      <c r="E128" s="335"/>
      <c r="F128" s="218"/>
      <c r="G128" s="335"/>
      <c r="K128" s="203"/>
      <c r="L128" s="203"/>
      <c r="M128" s="203"/>
      <c r="N128" s="203"/>
      <c r="O128" s="203"/>
      <c r="Q128" s="308"/>
      <c r="R128" s="322"/>
      <c r="S128" s="308"/>
      <c r="T128" s="308"/>
      <c r="U128" s="308"/>
      <c r="V128" s="308"/>
      <c r="W128" s="308"/>
      <c r="X128" s="308"/>
      <c r="Y128" s="308"/>
      <c r="Z128" s="308"/>
      <c r="AA128" s="308"/>
      <c r="AB128" s="308"/>
      <c r="AC128" s="308"/>
      <c r="AD128" s="308"/>
      <c r="AE128" s="308"/>
      <c r="AF128" s="308"/>
      <c r="AG128" s="308"/>
      <c r="AH128" s="308"/>
      <c r="AI128" s="308"/>
      <c r="AJ128" s="308"/>
      <c r="AK128" s="308"/>
      <c r="AL128" s="308"/>
      <c r="AM128" s="308"/>
      <c r="AN128" s="308"/>
      <c r="AO128" s="308"/>
      <c r="AP128" s="308"/>
      <c r="AQ128" s="308"/>
      <c r="AR128" s="308"/>
      <c r="AS128" s="308"/>
    </row>
    <row r="129" spans="1:45" ht="15" customHeight="1" outlineLevel="1" x14ac:dyDescent="0.25">
      <c r="A129" s="333"/>
      <c r="B129" s="333"/>
      <c r="C129" s="334"/>
      <c r="D129" s="333"/>
      <c r="E129" s="219" t="s">
        <v>63</v>
      </c>
      <c r="F129" s="367">
        <f xml:space="preserve"> INDEX($K129:$O129, MATCH($F$4, $K$4:$O$4, 0))</f>
        <v>0.18</v>
      </c>
      <c r="G129" s="217" t="s">
        <v>311</v>
      </c>
      <c r="K129" s="427">
        <v>0.18</v>
      </c>
      <c r="L129" s="427">
        <v>0.18</v>
      </c>
      <c r="M129" s="427">
        <v>0.18</v>
      </c>
      <c r="N129" s="427">
        <v>0.18</v>
      </c>
      <c r="O129" s="427">
        <v>0.18</v>
      </c>
      <c r="Q129" s="308"/>
      <c r="R129" s="322"/>
      <c r="S129" s="308"/>
      <c r="T129" s="308"/>
      <c r="U129" s="308"/>
      <c r="V129" s="308"/>
      <c r="W129" s="308"/>
      <c r="X129" s="308"/>
      <c r="Y129" s="308"/>
      <c r="Z129" s="308"/>
      <c r="AA129" s="308"/>
      <c r="AB129" s="308"/>
      <c r="AC129" s="308"/>
      <c r="AD129" s="308"/>
      <c r="AE129" s="308"/>
      <c r="AF129" s="308"/>
      <c r="AG129" s="308"/>
      <c r="AH129" s="308"/>
      <c r="AI129" s="308"/>
      <c r="AJ129" s="308"/>
      <c r="AK129" s="308"/>
      <c r="AL129" s="308"/>
      <c r="AM129" s="308"/>
      <c r="AN129" s="308"/>
      <c r="AO129" s="308"/>
      <c r="AP129" s="308"/>
      <c r="AQ129" s="308"/>
      <c r="AR129" s="308"/>
      <c r="AS129" s="308"/>
    </row>
    <row r="130" spans="1:45" ht="15" customHeight="1" outlineLevel="1" x14ac:dyDescent="0.35">
      <c r="A130" s="333"/>
      <c r="B130" s="333"/>
      <c r="C130" s="334"/>
      <c r="D130" s="333"/>
      <c r="E130" s="335"/>
      <c r="F130" s="336"/>
      <c r="G130" s="308"/>
      <c r="K130" s="336"/>
      <c r="L130" s="336"/>
      <c r="M130" s="336"/>
      <c r="N130" s="336"/>
      <c r="O130" s="336"/>
      <c r="Q130" s="308"/>
      <c r="R130" s="322"/>
      <c r="S130" s="308"/>
      <c r="T130" s="308"/>
      <c r="U130" s="308"/>
      <c r="V130" s="308"/>
      <c r="W130" s="308"/>
      <c r="X130" s="308"/>
      <c r="Y130" s="308"/>
      <c r="Z130" s="308"/>
      <c r="AA130" s="308"/>
      <c r="AB130" s="308"/>
      <c r="AC130" s="308"/>
      <c r="AD130" s="308"/>
      <c r="AE130" s="308"/>
      <c r="AF130" s="308"/>
      <c r="AG130" s="308"/>
      <c r="AH130" s="308"/>
      <c r="AI130" s="308"/>
      <c r="AJ130" s="308"/>
      <c r="AK130" s="308"/>
      <c r="AL130" s="308"/>
      <c r="AM130" s="308"/>
      <c r="AN130" s="308"/>
      <c r="AO130" s="308"/>
      <c r="AP130" s="308"/>
      <c r="AQ130" s="308"/>
      <c r="AR130" s="308"/>
      <c r="AS130" s="308"/>
    </row>
    <row r="131" spans="1:45" ht="15" hidden="1" customHeight="1" outlineLevel="1" x14ac:dyDescent="0.25">
      <c r="A131" s="333"/>
      <c r="B131" s="333"/>
      <c r="C131" s="334"/>
      <c r="D131" s="333"/>
      <c r="E131" s="335" t="s">
        <v>814</v>
      </c>
      <c r="F131" s="945">
        <f xml:space="preserve"> INDEX($K131:$O131, MATCH($F$4, $K$4:$O$4, 0))</f>
        <v>0</v>
      </c>
      <c r="G131" s="217" t="s">
        <v>311</v>
      </c>
      <c r="K131" s="1112">
        <v>0</v>
      </c>
      <c r="L131" s="1121">
        <v>0</v>
      </c>
      <c r="M131" s="1121">
        <v>0</v>
      </c>
      <c r="N131" s="1121">
        <v>0</v>
      </c>
      <c r="O131" s="1121">
        <v>0</v>
      </c>
      <c r="Q131" s="308"/>
      <c r="R131" s="322"/>
      <c r="S131" s="308"/>
      <c r="T131" s="308"/>
      <c r="U131" s="308"/>
      <c r="V131" s="308"/>
      <c r="W131" s="308"/>
      <c r="X131" s="308"/>
      <c r="Y131" s="308"/>
      <c r="Z131" s="308"/>
      <c r="AA131" s="308"/>
      <c r="AB131" s="308"/>
      <c r="AC131" s="308"/>
      <c r="AD131" s="308"/>
      <c r="AE131" s="308"/>
      <c r="AF131" s="308"/>
      <c r="AG131" s="308"/>
      <c r="AH131" s="308"/>
      <c r="AI131" s="308"/>
      <c r="AJ131" s="308"/>
      <c r="AK131" s="308"/>
      <c r="AL131" s="308"/>
      <c r="AM131" s="308"/>
      <c r="AN131" s="308"/>
      <c r="AO131" s="308"/>
      <c r="AP131" s="308"/>
      <c r="AQ131" s="308"/>
      <c r="AR131" s="308"/>
      <c r="AS131" s="308"/>
    </row>
    <row r="132" spans="1:45" ht="15" hidden="1" customHeight="1" x14ac:dyDescent="0.35">
      <c r="A132" s="333"/>
      <c r="B132" s="333"/>
      <c r="C132" s="334"/>
      <c r="D132" s="333"/>
      <c r="E132" s="335"/>
      <c r="F132" s="336"/>
      <c r="G132" s="308"/>
      <c r="K132" s="336"/>
      <c r="L132" s="336"/>
      <c r="M132" s="336"/>
      <c r="N132" s="336"/>
      <c r="O132" s="336"/>
      <c r="Q132" s="308"/>
      <c r="R132" s="322"/>
      <c r="S132" s="308"/>
      <c r="T132" s="308"/>
      <c r="U132" s="308"/>
      <c r="V132" s="308"/>
      <c r="W132" s="308"/>
      <c r="X132" s="308"/>
      <c r="Y132" s="308"/>
      <c r="Z132" s="308"/>
      <c r="AA132" s="308"/>
      <c r="AB132" s="308"/>
      <c r="AC132" s="308"/>
      <c r="AD132" s="308"/>
      <c r="AE132" s="308"/>
      <c r="AF132" s="308"/>
      <c r="AG132" s="308"/>
      <c r="AH132" s="308"/>
      <c r="AI132" s="308"/>
      <c r="AJ132" s="308"/>
      <c r="AK132" s="308"/>
      <c r="AL132" s="308"/>
      <c r="AM132" s="308"/>
      <c r="AN132" s="308"/>
      <c r="AO132" s="308"/>
      <c r="AP132" s="308"/>
      <c r="AQ132" s="308"/>
      <c r="AR132" s="308"/>
      <c r="AS132" s="308"/>
    </row>
    <row r="133" spans="1:45" ht="15" customHeight="1" x14ac:dyDescent="0.35">
      <c r="A133" s="324" t="s">
        <v>316</v>
      </c>
      <c r="B133" s="324"/>
      <c r="C133" s="325"/>
      <c r="D133" s="324"/>
      <c r="E133" s="324"/>
      <c r="F133" s="308"/>
      <c r="G133" s="308"/>
      <c r="Q133" s="308"/>
      <c r="R133" s="322"/>
      <c r="S133" s="308"/>
      <c r="T133" s="308"/>
      <c r="U133" s="308"/>
      <c r="V133" s="308"/>
      <c r="W133" s="308"/>
      <c r="X133" s="308"/>
      <c r="Y133" s="308"/>
      <c r="Z133" s="308"/>
      <c r="AA133" s="308"/>
      <c r="AB133" s="308"/>
      <c r="AC133" s="308"/>
      <c r="AD133" s="308"/>
      <c r="AE133" s="308"/>
      <c r="AF133" s="308"/>
      <c r="AG133" s="308"/>
      <c r="AH133" s="308"/>
      <c r="AI133" s="308"/>
      <c r="AJ133" s="308"/>
      <c r="AK133" s="308"/>
      <c r="AL133" s="308"/>
      <c r="AM133" s="308"/>
      <c r="AN133" s="308"/>
      <c r="AO133" s="308"/>
      <c r="AP133" s="308"/>
      <c r="AQ133" s="308"/>
      <c r="AR133" s="308"/>
      <c r="AS133" s="308"/>
    </row>
    <row r="134" spans="1:45" ht="15" customHeight="1" outlineLevel="1" x14ac:dyDescent="0.35">
      <c r="E134" s="343"/>
      <c r="F134" s="344"/>
      <c r="G134" s="343"/>
      <c r="K134" s="344"/>
      <c r="L134" s="344"/>
      <c r="M134" s="344"/>
      <c r="N134" s="344"/>
      <c r="O134" s="344"/>
      <c r="Q134" s="308"/>
      <c r="R134" s="322"/>
      <c r="S134" s="308"/>
      <c r="T134" s="308"/>
      <c r="U134" s="308"/>
      <c r="V134" s="308"/>
      <c r="W134" s="308"/>
      <c r="X134" s="308"/>
      <c r="Y134" s="308"/>
      <c r="Z134" s="308"/>
      <c r="AA134" s="308"/>
      <c r="AB134" s="308"/>
      <c r="AC134" s="308"/>
      <c r="AD134" s="308"/>
      <c r="AE134" s="308"/>
      <c r="AF134" s="308"/>
      <c r="AG134" s="308"/>
      <c r="AH134" s="308"/>
      <c r="AI134" s="308"/>
      <c r="AJ134" s="308"/>
      <c r="AK134" s="308"/>
      <c r="AL134" s="308"/>
      <c r="AM134" s="308"/>
      <c r="AN134" s="308"/>
      <c r="AO134" s="308"/>
      <c r="AP134" s="308"/>
      <c r="AQ134" s="308"/>
      <c r="AR134" s="308"/>
      <c r="AS134" s="308"/>
    </row>
    <row r="135" spans="1:45" s="346" customFormat="1" ht="15" customHeight="1" outlineLevel="1" x14ac:dyDescent="0.25">
      <c r="A135" s="350"/>
      <c r="B135" s="350" t="s">
        <v>452</v>
      </c>
      <c r="E135" s="215"/>
      <c r="F135" s="207"/>
      <c r="G135" s="207"/>
      <c r="H135" s="354"/>
      <c r="J135" s="355"/>
      <c r="K135" s="302"/>
      <c r="L135" s="302"/>
      <c r="M135" s="302"/>
      <c r="N135" s="302"/>
      <c r="O135" s="302"/>
      <c r="P135" s="355"/>
      <c r="Q135" s="308"/>
      <c r="R135" s="354"/>
    </row>
    <row r="136" spans="1:45" s="346" customFormat="1" ht="15" customHeight="1" outlineLevel="1" x14ac:dyDescent="0.25">
      <c r="A136" s="350"/>
      <c r="B136" s="350"/>
      <c r="E136" s="215"/>
      <c r="F136" s="207"/>
      <c r="G136" s="207"/>
      <c r="H136" s="354"/>
      <c r="J136" s="355"/>
      <c r="K136" s="302"/>
      <c r="L136" s="302"/>
      <c r="M136" s="302"/>
      <c r="N136" s="302"/>
      <c r="O136" s="302"/>
      <c r="P136" s="355"/>
      <c r="Q136" s="308"/>
      <c r="R136" s="354"/>
    </row>
    <row r="137" spans="1:45" s="346" customFormat="1" ht="15" customHeight="1" outlineLevel="1" x14ac:dyDescent="0.25">
      <c r="A137" s="350"/>
      <c r="B137" s="350"/>
      <c r="C137" s="346" t="s">
        <v>453</v>
      </c>
      <c r="E137" s="215"/>
      <c r="F137" s="207"/>
      <c r="G137" s="207"/>
      <c r="H137" s="354"/>
      <c r="J137" s="355"/>
      <c r="K137" s="302"/>
      <c r="L137" s="302"/>
      <c r="M137" s="302"/>
      <c r="N137" s="302"/>
      <c r="O137" s="302"/>
      <c r="P137" s="355"/>
      <c r="Q137" s="308"/>
      <c r="R137" s="354"/>
    </row>
    <row r="138" spans="1:45" s="346" customFormat="1" ht="15" customHeight="1" outlineLevel="1" x14ac:dyDescent="0.25">
      <c r="A138" s="350"/>
      <c r="B138" s="350"/>
      <c r="E138" s="215" t="s">
        <v>18</v>
      </c>
      <c r="F138" s="945">
        <f t="shared" ref="F138:F144" si="16" xml:space="preserve"> INDEX($K138:$O138, MATCH($F$4, $K$4:$O$4, 0))</f>
        <v>0</v>
      </c>
      <c r="G138" s="207"/>
      <c r="H138" s="354"/>
      <c r="J138" s="355"/>
      <c r="K138" s="1117">
        <v>0</v>
      </c>
      <c r="L138" s="1117">
        <v>0</v>
      </c>
      <c r="M138" s="1117">
        <v>0</v>
      </c>
      <c r="N138" s="1117">
        <v>0</v>
      </c>
      <c r="O138" s="1117">
        <v>0</v>
      </c>
      <c r="P138" s="355"/>
      <c r="Q138" s="308"/>
      <c r="R138" s="354"/>
    </row>
    <row r="139" spans="1:45" s="346" customFormat="1" ht="15" customHeight="1" outlineLevel="1" x14ac:dyDescent="0.25">
      <c r="A139" s="350"/>
      <c r="B139" s="350"/>
      <c r="E139" s="215" t="s">
        <v>219</v>
      </c>
      <c r="F139" s="945">
        <f t="shared" si="16"/>
        <v>0</v>
      </c>
      <c r="G139" s="207"/>
      <c r="H139" s="354"/>
      <c r="J139" s="355"/>
      <c r="K139" s="1117">
        <v>0</v>
      </c>
      <c r="L139" s="1117">
        <v>0</v>
      </c>
      <c r="M139" s="1117">
        <v>0</v>
      </c>
      <c r="N139" s="1117">
        <v>0</v>
      </c>
      <c r="O139" s="1117">
        <v>0</v>
      </c>
      <c r="P139" s="355"/>
      <c r="Q139" s="308"/>
      <c r="R139" s="354"/>
    </row>
    <row r="140" spans="1:45" s="346" customFormat="1" ht="15" customHeight="1" outlineLevel="1" x14ac:dyDescent="0.25">
      <c r="A140" s="350"/>
      <c r="B140" s="350"/>
      <c r="E140" s="215" t="s">
        <v>22</v>
      </c>
      <c r="F140" s="945">
        <f t="shared" si="16"/>
        <v>0</v>
      </c>
      <c r="G140" s="207"/>
      <c r="H140" s="354"/>
      <c r="J140" s="355"/>
      <c r="K140" s="1117">
        <v>0</v>
      </c>
      <c r="L140" s="1117">
        <v>0</v>
      </c>
      <c r="M140" s="1117">
        <v>0</v>
      </c>
      <c r="N140" s="1117">
        <v>0</v>
      </c>
      <c r="O140" s="1117">
        <v>0</v>
      </c>
      <c r="P140" s="355"/>
      <c r="Q140" s="308"/>
      <c r="R140" s="354"/>
    </row>
    <row r="141" spans="1:45" s="346" customFormat="1" ht="15" customHeight="1" outlineLevel="1" x14ac:dyDescent="0.25">
      <c r="A141" s="350"/>
      <c r="B141" s="350"/>
      <c r="E141" s="215" t="s">
        <v>27</v>
      </c>
      <c r="F141" s="945">
        <f t="shared" si="16"/>
        <v>0</v>
      </c>
      <c r="G141" s="207"/>
      <c r="H141" s="354"/>
      <c r="J141" s="355"/>
      <c r="K141" s="1117">
        <v>0</v>
      </c>
      <c r="L141" s="1117">
        <v>0</v>
      </c>
      <c r="M141" s="1117">
        <v>0</v>
      </c>
      <c r="N141" s="1117">
        <v>0</v>
      </c>
      <c r="O141" s="1117">
        <v>0</v>
      </c>
      <c r="P141" s="355"/>
      <c r="Q141" s="308"/>
      <c r="R141" s="354"/>
    </row>
    <row r="142" spans="1:45" s="346" customFormat="1" ht="15" customHeight="1" outlineLevel="1" x14ac:dyDescent="0.25">
      <c r="A142" s="350"/>
      <c r="B142" s="350"/>
      <c r="E142" s="215" t="s">
        <v>28</v>
      </c>
      <c r="F142" s="945">
        <f t="shared" si="16"/>
        <v>0</v>
      </c>
      <c r="G142" s="207"/>
      <c r="H142" s="354"/>
      <c r="J142" s="355"/>
      <c r="K142" s="1117">
        <v>0</v>
      </c>
      <c r="L142" s="1117">
        <v>0</v>
      </c>
      <c r="M142" s="1117">
        <v>0</v>
      </c>
      <c r="N142" s="1117">
        <v>0</v>
      </c>
      <c r="O142" s="1117">
        <v>0</v>
      </c>
      <c r="P142" s="355"/>
      <c r="Q142" s="308"/>
      <c r="R142" s="354"/>
    </row>
    <row r="143" spans="1:45" s="346" customFormat="1" ht="15" customHeight="1" outlineLevel="1" x14ac:dyDescent="0.25">
      <c r="A143" s="350"/>
      <c r="B143" s="350"/>
      <c r="E143" s="215" t="s">
        <v>194</v>
      </c>
      <c r="F143" s="945">
        <f t="shared" si="16"/>
        <v>0</v>
      </c>
      <c r="G143" s="207"/>
      <c r="H143" s="354"/>
      <c r="J143" s="355"/>
      <c r="K143" s="1117">
        <v>0</v>
      </c>
      <c r="L143" s="1117">
        <v>0</v>
      </c>
      <c r="M143" s="1117">
        <v>0</v>
      </c>
      <c r="N143" s="1117">
        <v>0</v>
      </c>
      <c r="O143" s="1117">
        <v>0</v>
      </c>
      <c r="P143" s="355"/>
      <c r="Q143" s="308"/>
      <c r="R143" s="354"/>
    </row>
    <row r="144" spans="1:45" s="346" customFormat="1" ht="15" customHeight="1" outlineLevel="1" x14ac:dyDescent="0.25">
      <c r="A144" s="350"/>
      <c r="B144" s="350"/>
      <c r="E144" s="215" t="s">
        <v>220</v>
      </c>
      <c r="F144" s="945">
        <f t="shared" si="16"/>
        <v>1</v>
      </c>
      <c r="G144" s="207"/>
      <c r="H144" s="354"/>
      <c r="J144" s="355"/>
      <c r="K144" s="1117">
        <v>1</v>
      </c>
      <c r="L144" s="1117">
        <v>1</v>
      </c>
      <c r="M144" s="1117">
        <v>1</v>
      </c>
      <c r="N144" s="1117">
        <v>1</v>
      </c>
      <c r="O144" s="1117">
        <v>1</v>
      </c>
      <c r="P144" s="355"/>
      <c r="Q144" s="308"/>
      <c r="R144" s="354"/>
    </row>
    <row r="145" spans="1:18" s="346" customFormat="1" ht="15" customHeight="1" outlineLevel="1" x14ac:dyDescent="0.25">
      <c r="A145" s="350"/>
      <c r="B145" s="350"/>
      <c r="E145" s="215"/>
      <c r="F145" s="207"/>
      <c r="G145" s="207"/>
      <c r="H145" s="354"/>
      <c r="J145" s="355"/>
      <c r="K145" s="302"/>
      <c r="L145" s="302"/>
      <c r="M145" s="302"/>
      <c r="N145" s="302"/>
      <c r="O145" s="302"/>
      <c r="P145" s="355"/>
      <c r="Q145" s="308"/>
      <c r="R145" s="354"/>
    </row>
    <row r="146" spans="1:18" s="346" customFormat="1" ht="15" customHeight="1" outlineLevel="1" x14ac:dyDescent="0.25">
      <c r="A146" s="350"/>
      <c r="B146" s="350"/>
      <c r="C146" s="346" t="s">
        <v>215</v>
      </c>
      <c r="E146" s="215"/>
      <c r="F146" s="207"/>
      <c r="G146" s="207"/>
      <c r="H146" s="354"/>
      <c r="J146" s="355"/>
      <c r="K146" s="302"/>
      <c r="L146" s="302"/>
      <c r="M146" s="302"/>
      <c r="N146" s="302"/>
      <c r="O146" s="302"/>
      <c r="P146" s="355"/>
      <c r="Q146" s="308"/>
      <c r="R146" s="354"/>
    </row>
    <row r="147" spans="1:18" s="346" customFormat="1" ht="15" customHeight="1" outlineLevel="1" x14ac:dyDescent="0.25">
      <c r="A147" s="350"/>
      <c r="B147" s="350"/>
      <c r="E147" s="215" t="s">
        <v>18</v>
      </c>
      <c r="F147" s="367">
        <f t="shared" ref="F147:F153" si="17" xml:space="preserve"> INDEX($K147:$O147, MATCH($F$4, $K$4:$O$4, 0))</f>
        <v>1</v>
      </c>
      <c r="G147" s="207" t="s">
        <v>311</v>
      </c>
      <c r="H147" s="354"/>
      <c r="J147" s="355"/>
      <c r="K147" s="1120">
        <v>1</v>
      </c>
      <c r="L147" s="1120">
        <v>1</v>
      </c>
      <c r="M147" s="1120">
        <v>1</v>
      </c>
      <c r="N147" s="1120">
        <v>1</v>
      </c>
      <c r="O147" s="1120">
        <v>1</v>
      </c>
      <c r="P147" s="355"/>
      <c r="Q147" s="308"/>
      <c r="R147" s="354"/>
    </row>
    <row r="148" spans="1:18" s="346" customFormat="1" ht="15" customHeight="1" outlineLevel="1" x14ac:dyDescent="0.25">
      <c r="A148" s="350"/>
      <c r="B148" s="350"/>
      <c r="E148" s="215" t="s">
        <v>219</v>
      </c>
      <c r="F148" s="367">
        <f t="shared" si="17"/>
        <v>1</v>
      </c>
      <c r="G148" s="207" t="s">
        <v>311</v>
      </c>
      <c r="H148" s="354"/>
      <c r="J148" s="355"/>
      <c r="K148" s="1120">
        <v>1</v>
      </c>
      <c r="L148" s="1120">
        <v>1</v>
      </c>
      <c r="M148" s="1120">
        <v>1</v>
      </c>
      <c r="N148" s="1120">
        <v>1</v>
      </c>
      <c r="O148" s="1120">
        <v>1</v>
      </c>
      <c r="P148" s="355"/>
      <c r="Q148" s="308"/>
      <c r="R148" s="354"/>
    </row>
    <row r="149" spans="1:18" s="346" customFormat="1" ht="15" customHeight="1" outlineLevel="1" x14ac:dyDescent="0.25">
      <c r="A149" s="350"/>
      <c r="B149" s="350"/>
      <c r="E149" s="215" t="s">
        <v>22</v>
      </c>
      <c r="F149" s="367">
        <f t="shared" si="17"/>
        <v>1</v>
      </c>
      <c r="G149" s="207" t="s">
        <v>311</v>
      </c>
      <c r="H149" s="354"/>
      <c r="J149" s="355"/>
      <c r="K149" s="1120">
        <v>1</v>
      </c>
      <c r="L149" s="1120">
        <v>1</v>
      </c>
      <c r="M149" s="1120">
        <v>1</v>
      </c>
      <c r="N149" s="1120">
        <v>1</v>
      </c>
      <c r="O149" s="1120">
        <v>1</v>
      </c>
      <c r="P149" s="355"/>
      <c r="Q149" s="308"/>
      <c r="R149" s="354"/>
    </row>
    <row r="150" spans="1:18" s="346" customFormat="1" ht="15" customHeight="1" outlineLevel="1" x14ac:dyDescent="0.25">
      <c r="A150" s="350"/>
      <c r="B150" s="350"/>
      <c r="E150" s="215" t="s">
        <v>27</v>
      </c>
      <c r="F150" s="367">
        <f t="shared" si="17"/>
        <v>1</v>
      </c>
      <c r="G150" s="207" t="s">
        <v>311</v>
      </c>
      <c r="H150" s="354"/>
      <c r="J150" s="355"/>
      <c r="K150" s="1120">
        <v>1</v>
      </c>
      <c r="L150" s="1120">
        <v>1</v>
      </c>
      <c r="M150" s="1120">
        <v>1</v>
      </c>
      <c r="N150" s="1120">
        <v>1</v>
      </c>
      <c r="O150" s="1120">
        <v>1</v>
      </c>
      <c r="P150" s="355"/>
      <c r="Q150" s="308"/>
      <c r="R150" s="354"/>
    </row>
    <row r="151" spans="1:18" s="346" customFormat="1" ht="15" customHeight="1" outlineLevel="1" x14ac:dyDescent="0.25">
      <c r="A151" s="350"/>
      <c r="B151" s="350"/>
      <c r="E151" s="215" t="s">
        <v>28</v>
      </c>
      <c r="F151" s="367">
        <f t="shared" si="17"/>
        <v>1</v>
      </c>
      <c r="G151" s="207" t="s">
        <v>311</v>
      </c>
      <c r="H151" s="354"/>
      <c r="J151" s="355"/>
      <c r="K151" s="1120">
        <v>1</v>
      </c>
      <c r="L151" s="1120">
        <v>1</v>
      </c>
      <c r="M151" s="1120">
        <v>1</v>
      </c>
      <c r="N151" s="1120">
        <v>1</v>
      </c>
      <c r="O151" s="1120">
        <v>1</v>
      </c>
      <c r="P151" s="355"/>
      <c r="Q151" s="308"/>
      <c r="R151" s="354"/>
    </row>
    <row r="152" spans="1:18" s="346" customFormat="1" ht="15" customHeight="1" outlineLevel="1" x14ac:dyDescent="0.25">
      <c r="A152" s="350"/>
      <c r="B152" s="350"/>
      <c r="E152" s="215" t="s">
        <v>194</v>
      </c>
      <c r="F152" s="367">
        <f t="shared" si="17"/>
        <v>0</v>
      </c>
      <c r="G152" s="207" t="s">
        <v>311</v>
      </c>
      <c r="H152" s="354"/>
      <c r="J152" s="355"/>
      <c r="K152" s="1120">
        <v>0</v>
      </c>
      <c r="L152" s="1120">
        <v>0</v>
      </c>
      <c r="M152" s="1120">
        <v>0</v>
      </c>
      <c r="N152" s="1120">
        <v>0</v>
      </c>
      <c r="O152" s="1120">
        <v>0</v>
      </c>
      <c r="P152" s="355"/>
      <c r="Q152" s="308"/>
      <c r="R152" s="354"/>
    </row>
    <row r="153" spans="1:18" s="346" customFormat="1" ht="15" customHeight="1" outlineLevel="1" x14ac:dyDescent="0.25">
      <c r="A153" s="350"/>
      <c r="B153" s="350"/>
      <c r="E153" s="215" t="s">
        <v>220</v>
      </c>
      <c r="F153" s="367">
        <f t="shared" si="17"/>
        <v>0</v>
      </c>
      <c r="G153" s="207" t="s">
        <v>311</v>
      </c>
      <c r="H153" s="354"/>
      <c r="J153" s="355"/>
      <c r="K153" s="1120">
        <v>0</v>
      </c>
      <c r="L153" s="1120">
        <v>0</v>
      </c>
      <c r="M153" s="1120">
        <v>0</v>
      </c>
      <c r="N153" s="1120">
        <v>0</v>
      </c>
      <c r="O153" s="1120">
        <v>0</v>
      </c>
      <c r="P153" s="355"/>
      <c r="Q153" s="308"/>
      <c r="R153" s="354"/>
    </row>
    <row r="154" spans="1:18" s="346" customFormat="1" ht="15" customHeight="1" outlineLevel="1" x14ac:dyDescent="0.25">
      <c r="A154" s="350"/>
      <c r="B154" s="350"/>
      <c r="E154" s="215"/>
      <c r="F154" s="207"/>
      <c r="G154" s="207"/>
      <c r="H154" s="354"/>
      <c r="J154" s="355"/>
      <c r="K154" s="302"/>
      <c r="L154" s="302"/>
      <c r="M154" s="302"/>
      <c r="N154" s="302"/>
      <c r="O154" s="302"/>
      <c r="P154" s="355"/>
      <c r="Q154" s="308"/>
      <c r="R154" s="354"/>
    </row>
    <row r="155" spans="1:18" s="346" customFormat="1" ht="15" customHeight="1" outlineLevel="1" x14ac:dyDescent="0.25">
      <c r="A155" s="350"/>
      <c r="B155" s="350"/>
      <c r="C155" s="346" t="s">
        <v>216</v>
      </c>
      <c r="E155" s="215"/>
      <c r="F155" s="207"/>
      <c r="G155" s="207"/>
      <c r="H155" s="354"/>
      <c r="J155" s="355"/>
      <c r="K155" s="302"/>
      <c r="L155" s="302"/>
      <c r="M155" s="302"/>
      <c r="N155" s="302"/>
      <c r="O155" s="302"/>
      <c r="P155" s="355"/>
      <c r="Q155" s="308"/>
      <c r="R155" s="354"/>
    </row>
    <row r="156" spans="1:18" s="346" customFormat="1" ht="15" customHeight="1" outlineLevel="1" x14ac:dyDescent="0.25">
      <c r="A156" s="350"/>
      <c r="B156" s="350"/>
      <c r="E156" s="215" t="s">
        <v>18</v>
      </c>
      <c r="F156" s="367">
        <f t="shared" ref="F156:F162" si="18" xml:space="preserve"> INDEX($K156:$O156, MATCH($F$4, $K$4:$O$4, 0))</f>
        <v>0</v>
      </c>
      <c r="G156" s="207" t="s">
        <v>311</v>
      </c>
      <c r="H156" s="354"/>
      <c r="J156" s="355"/>
      <c r="K156" s="366">
        <v>0</v>
      </c>
      <c r="L156" s="366">
        <v>0</v>
      </c>
      <c r="M156" s="366">
        <v>0</v>
      </c>
      <c r="N156" s="366">
        <v>0</v>
      </c>
      <c r="O156" s="366">
        <v>0</v>
      </c>
      <c r="P156" s="355"/>
      <c r="Q156" s="308"/>
      <c r="R156" s="354"/>
    </row>
    <row r="157" spans="1:18" s="346" customFormat="1" ht="15" customHeight="1" outlineLevel="1" x14ac:dyDescent="0.25">
      <c r="A157" s="350"/>
      <c r="B157" s="350"/>
      <c r="E157" s="215" t="s">
        <v>219</v>
      </c>
      <c r="F157" s="367">
        <f t="shared" si="18"/>
        <v>0</v>
      </c>
      <c r="G157" s="207" t="s">
        <v>311</v>
      </c>
      <c r="H157" s="354"/>
      <c r="J157" s="355"/>
      <c r="K157" s="366">
        <v>0</v>
      </c>
      <c r="L157" s="366">
        <v>0</v>
      </c>
      <c r="M157" s="366">
        <v>0</v>
      </c>
      <c r="N157" s="366">
        <v>0</v>
      </c>
      <c r="O157" s="366">
        <v>0</v>
      </c>
      <c r="P157" s="355"/>
      <c r="Q157" s="308"/>
      <c r="R157" s="354"/>
    </row>
    <row r="158" spans="1:18" s="346" customFormat="1" ht="15" customHeight="1" outlineLevel="1" x14ac:dyDescent="0.25">
      <c r="A158" s="350"/>
      <c r="B158" s="350"/>
      <c r="E158" s="215" t="s">
        <v>22</v>
      </c>
      <c r="F158" s="367">
        <f t="shared" si="18"/>
        <v>0</v>
      </c>
      <c r="G158" s="207" t="s">
        <v>311</v>
      </c>
      <c r="H158" s="354"/>
      <c r="J158" s="355"/>
      <c r="K158" s="366">
        <v>0</v>
      </c>
      <c r="L158" s="366">
        <v>0</v>
      </c>
      <c r="M158" s="366">
        <v>0</v>
      </c>
      <c r="N158" s="366">
        <v>0</v>
      </c>
      <c r="O158" s="366">
        <v>0</v>
      </c>
      <c r="P158" s="355"/>
      <c r="Q158" s="308"/>
      <c r="R158" s="354"/>
    </row>
    <row r="159" spans="1:18" s="346" customFormat="1" ht="15" customHeight="1" outlineLevel="1" x14ac:dyDescent="0.25">
      <c r="A159" s="350"/>
      <c r="B159" s="350"/>
      <c r="E159" s="215" t="s">
        <v>27</v>
      </c>
      <c r="F159" s="367">
        <f t="shared" si="18"/>
        <v>0</v>
      </c>
      <c r="G159" s="207" t="s">
        <v>311</v>
      </c>
      <c r="H159" s="354"/>
      <c r="J159" s="355"/>
      <c r="K159" s="366">
        <v>0</v>
      </c>
      <c r="L159" s="366">
        <v>0</v>
      </c>
      <c r="M159" s="366">
        <v>0</v>
      </c>
      <c r="N159" s="366">
        <v>0</v>
      </c>
      <c r="O159" s="366">
        <v>0</v>
      </c>
      <c r="P159" s="355"/>
      <c r="Q159" s="308"/>
      <c r="R159" s="354"/>
    </row>
    <row r="160" spans="1:18" s="346" customFormat="1" ht="15" customHeight="1" outlineLevel="1" x14ac:dyDescent="0.25">
      <c r="A160" s="350"/>
      <c r="B160" s="350"/>
      <c r="E160" s="215" t="s">
        <v>28</v>
      </c>
      <c r="F160" s="367">
        <f t="shared" si="18"/>
        <v>0</v>
      </c>
      <c r="G160" s="207" t="s">
        <v>311</v>
      </c>
      <c r="H160" s="354"/>
      <c r="J160" s="355"/>
      <c r="K160" s="366">
        <v>0</v>
      </c>
      <c r="L160" s="366">
        <v>0</v>
      </c>
      <c r="M160" s="366">
        <v>0</v>
      </c>
      <c r="N160" s="366">
        <v>0</v>
      </c>
      <c r="O160" s="366">
        <v>0</v>
      </c>
      <c r="P160" s="355"/>
      <c r="Q160" s="308"/>
      <c r="R160" s="354"/>
    </row>
    <row r="161" spans="1:18" s="346" customFormat="1" ht="15" customHeight="1" outlineLevel="1" x14ac:dyDescent="0.25">
      <c r="A161" s="350"/>
      <c r="B161" s="350"/>
      <c r="E161" s="215" t="s">
        <v>194</v>
      </c>
      <c r="F161" s="367">
        <f t="shared" si="18"/>
        <v>1</v>
      </c>
      <c r="G161" s="207" t="s">
        <v>311</v>
      </c>
      <c r="H161" s="354"/>
      <c r="J161" s="355"/>
      <c r="K161" s="366">
        <v>1</v>
      </c>
      <c r="L161" s="366">
        <v>1</v>
      </c>
      <c r="M161" s="366">
        <v>1</v>
      </c>
      <c r="N161" s="366">
        <v>1</v>
      </c>
      <c r="O161" s="366">
        <v>1</v>
      </c>
      <c r="P161" s="355"/>
      <c r="Q161" s="308"/>
      <c r="R161" s="354"/>
    </row>
    <row r="162" spans="1:18" s="346" customFormat="1" ht="15" customHeight="1" outlineLevel="1" x14ac:dyDescent="0.25">
      <c r="A162" s="350"/>
      <c r="B162" s="350"/>
      <c r="E162" s="215" t="s">
        <v>220</v>
      </c>
      <c r="F162" s="367">
        <f t="shared" si="18"/>
        <v>0</v>
      </c>
      <c r="G162" s="207" t="s">
        <v>311</v>
      </c>
      <c r="H162" s="354"/>
      <c r="J162" s="355"/>
      <c r="K162" s="366">
        <v>0</v>
      </c>
      <c r="L162" s="366">
        <v>0</v>
      </c>
      <c r="M162" s="366">
        <v>0</v>
      </c>
      <c r="N162" s="366">
        <v>0</v>
      </c>
      <c r="O162" s="366">
        <v>0</v>
      </c>
      <c r="P162" s="355"/>
      <c r="Q162" s="308"/>
      <c r="R162" s="354"/>
    </row>
    <row r="163" spans="1:18" s="346" customFormat="1" ht="15" customHeight="1" outlineLevel="1" x14ac:dyDescent="0.25">
      <c r="A163" s="350"/>
      <c r="B163" s="350"/>
      <c r="E163" s="215"/>
      <c r="F163" s="207"/>
      <c r="G163" s="207"/>
      <c r="H163" s="354"/>
      <c r="J163" s="355"/>
      <c r="K163" s="302"/>
      <c r="L163" s="302"/>
      <c r="M163" s="302"/>
      <c r="N163" s="302"/>
      <c r="O163" s="302"/>
      <c r="P163" s="355"/>
      <c r="Q163" s="308"/>
      <c r="R163" s="354"/>
    </row>
    <row r="164" spans="1:18" s="346" customFormat="1" ht="15" customHeight="1" outlineLevel="1" x14ac:dyDescent="0.25">
      <c r="A164" s="350"/>
      <c r="B164" s="350"/>
      <c r="C164" s="346" t="s">
        <v>454</v>
      </c>
      <c r="E164" s="215"/>
      <c r="F164" s="207"/>
      <c r="G164" s="207"/>
      <c r="H164" s="354"/>
      <c r="J164" s="355"/>
      <c r="K164" s="302"/>
      <c r="L164" s="302"/>
      <c r="M164" s="302"/>
      <c r="N164" s="302"/>
      <c r="O164" s="302"/>
      <c r="P164" s="355"/>
      <c r="Q164" s="308"/>
      <c r="R164" s="354"/>
    </row>
    <row r="165" spans="1:18" s="346" customFormat="1" ht="15" customHeight="1" outlineLevel="1" x14ac:dyDescent="0.25">
      <c r="A165" s="350"/>
      <c r="B165" s="350"/>
      <c r="E165" s="215" t="s">
        <v>18</v>
      </c>
      <c r="F165" s="367">
        <f t="shared" ref="F165:F171" si="19" xml:space="preserve"> INDEX($K165:$O165, MATCH($F$4, $K$4:$O$4, 0))</f>
        <v>0</v>
      </c>
      <c r="G165" s="207" t="s">
        <v>311</v>
      </c>
      <c r="H165" s="354"/>
      <c r="J165" s="355"/>
      <c r="K165" s="366">
        <v>0</v>
      </c>
      <c r="L165" s="366">
        <v>0</v>
      </c>
      <c r="M165" s="366">
        <v>0</v>
      </c>
      <c r="N165" s="366">
        <v>0</v>
      </c>
      <c r="O165" s="366">
        <v>0</v>
      </c>
      <c r="P165" s="355"/>
      <c r="Q165" s="308"/>
      <c r="R165" s="354"/>
    </row>
    <row r="166" spans="1:18" s="346" customFormat="1" ht="15" customHeight="1" outlineLevel="1" x14ac:dyDescent="0.25">
      <c r="A166" s="350"/>
      <c r="B166" s="350"/>
      <c r="E166" s="215" t="s">
        <v>219</v>
      </c>
      <c r="F166" s="367">
        <f t="shared" si="19"/>
        <v>0</v>
      </c>
      <c r="G166" s="207" t="s">
        <v>311</v>
      </c>
      <c r="H166" s="354"/>
      <c r="J166" s="355"/>
      <c r="K166" s="366">
        <v>0</v>
      </c>
      <c r="L166" s="366">
        <v>0</v>
      </c>
      <c r="M166" s="366">
        <v>0</v>
      </c>
      <c r="N166" s="366">
        <v>0</v>
      </c>
      <c r="O166" s="366">
        <v>0</v>
      </c>
      <c r="P166" s="355"/>
      <c r="Q166" s="308"/>
      <c r="R166" s="354"/>
    </row>
    <row r="167" spans="1:18" s="346" customFormat="1" ht="15" customHeight="1" outlineLevel="1" x14ac:dyDescent="0.25">
      <c r="A167" s="350"/>
      <c r="B167" s="350"/>
      <c r="E167" s="215" t="s">
        <v>22</v>
      </c>
      <c r="F167" s="367">
        <f t="shared" si="19"/>
        <v>0</v>
      </c>
      <c r="G167" s="207" t="s">
        <v>311</v>
      </c>
      <c r="H167" s="354"/>
      <c r="J167" s="355"/>
      <c r="K167" s="366">
        <v>0</v>
      </c>
      <c r="L167" s="366">
        <v>0</v>
      </c>
      <c r="M167" s="366">
        <v>0</v>
      </c>
      <c r="N167" s="366">
        <v>0</v>
      </c>
      <c r="O167" s="366">
        <v>0</v>
      </c>
      <c r="P167" s="355"/>
      <c r="Q167" s="308"/>
      <c r="R167" s="354"/>
    </row>
    <row r="168" spans="1:18" s="346" customFormat="1" ht="15" customHeight="1" outlineLevel="1" x14ac:dyDescent="0.25">
      <c r="A168" s="350"/>
      <c r="B168" s="350"/>
      <c r="E168" s="215" t="s">
        <v>27</v>
      </c>
      <c r="F168" s="367">
        <f t="shared" si="19"/>
        <v>0</v>
      </c>
      <c r="G168" s="207" t="s">
        <v>311</v>
      </c>
      <c r="H168" s="354"/>
      <c r="J168" s="355"/>
      <c r="K168" s="366">
        <v>0</v>
      </c>
      <c r="L168" s="366">
        <v>0</v>
      </c>
      <c r="M168" s="366">
        <v>0</v>
      </c>
      <c r="N168" s="366">
        <v>0</v>
      </c>
      <c r="O168" s="366">
        <v>0</v>
      </c>
      <c r="P168" s="355"/>
      <c r="Q168" s="308"/>
      <c r="R168" s="354"/>
    </row>
    <row r="169" spans="1:18" s="346" customFormat="1" ht="15" customHeight="1" outlineLevel="1" x14ac:dyDescent="0.25">
      <c r="A169" s="350"/>
      <c r="B169" s="350"/>
      <c r="E169" s="215" t="s">
        <v>28</v>
      </c>
      <c r="F169" s="367">
        <f t="shared" si="19"/>
        <v>0</v>
      </c>
      <c r="G169" s="207" t="s">
        <v>311</v>
      </c>
      <c r="H169" s="354"/>
      <c r="J169" s="355"/>
      <c r="K169" s="366">
        <v>0</v>
      </c>
      <c r="L169" s="366">
        <v>0</v>
      </c>
      <c r="M169" s="366">
        <v>0</v>
      </c>
      <c r="N169" s="366">
        <v>0</v>
      </c>
      <c r="O169" s="366">
        <v>0</v>
      </c>
      <c r="P169" s="355"/>
      <c r="Q169" s="308"/>
      <c r="R169" s="354"/>
    </row>
    <row r="170" spans="1:18" s="346" customFormat="1" ht="15" customHeight="1" outlineLevel="1" x14ac:dyDescent="0.25">
      <c r="A170" s="350"/>
      <c r="B170" s="350"/>
      <c r="E170" s="215" t="s">
        <v>194</v>
      </c>
      <c r="F170" s="367">
        <f t="shared" si="19"/>
        <v>0</v>
      </c>
      <c r="G170" s="207" t="s">
        <v>311</v>
      </c>
      <c r="H170" s="354"/>
      <c r="J170" s="355"/>
      <c r="K170" s="366">
        <v>0</v>
      </c>
      <c r="L170" s="366">
        <v>0</v>
      </c>
      <c r="M170" s="366">
        <v>0</v>
      </c>
      <c r="N170" s="366">
        <v>0</v>
      </c>
      <c r="O170" s="366">
        <v>0</v>
      </c>
      <c r="P170" s="355"/>
      <c r="Q170" s="308"/>
      <c r="R170" s="354"/>
    </row>
    <row r="171" spans="1:18" s="346" customFormat="1" ht="15" customHeight="1" outlineLevel="1" x14ac:dyDescent="0.25">
      <c r="A171" s="350"/>
      <c r="B171" s="350"/>
      <c r="E171" s="215" t="s">
        <v>220</v>
      </c>
      <c r="F171" s="367">
        <f t="shared" si="19"/>
        <v>0</v>
      </c>
      <c r="G171" s="207" t="s">
        <v>311</v>
      </c>
      <c r="H171" s="354"/>
      <c r="J171" s="355"/>
      <c r="K171" s="366">
        <v>0</v>
      </c>
      <c r="L171" s="366">
        <v>0</v>
      </c>
      <c r="M171" s="366">
        <v>0</v>
      </c>
      <c r="N171" s="366">
        <v>0</v>
      </c>
      <c r="O171" s="366">
        <v>0</v>
      </c>
      <c r="P171" s="355"/>
      <c r="Q171" s="308"/>
      <c r="R171" s="354"/>
    </row>
    <row r="172" spans="1:18" s="346" customFormat="1" ht="15" customHeight="1" outlineLevel="1" x14ac:dyDescent="0.25">
      <c r="A172" s="350"/>
      <c r="B172" s="350"/>
      <c r="E172" s="215"/>
      <c r="F172" s="207"/>
      <c r="G172" s="207"/>
      <c r="H172" s="354"/>
      <c r="J172" s="355"/>
      <c r="K172" s="302"/>
      <c r="L172" s="302"/>
      <c r="M172" s="302"/>
      <c r="N172" s="302"/>
      <c r="O172" s="302"/>
      <c r="P172" s="355"/>
      <c r="Q172" s="308"/>
      <c r="R172" s="354"/>
    </row>
    <row r="173" spans="1:18" s="346" customFormat="1" ht="15" customHeight="1" outlineLevel="1" x14ac:dyDescent="0.3">
      <c r="A173" s="350"/>
      <c r="B173" s="350"/>
      <c r="E173" s="220" t="s">
        <v>68</v>
      </c>
      <c r="F173" s="216" t="s">
        <v>69</v>
      </c>
      <c r="G173" s="207"/>
      <c r="H173" s="354"/>
      <c r="J173" s="355"/>
      <c r="K173" s="302"/>
      <c r="L173" s="302"/>
      <c r="M173" s="302"/>
      <c r="N173" s="302"/>
      <c r="O173" s="302"/>
      <c r="P173" s="355"/>
      <c r="Q173" s="308"/>
      <c r="R173" s="354"/>
    </row>
    <row r="174" spans="1:18" s="346" customFormat="1" ht="15" customHeight="1" outlineLevel="1" x14ac:dyDescent="0.25">
      <c r="A174" s="350"/>
      <c r="B174" s="350"/>
      <c r="E174" s="219" t="s">
        <v>57</v>
      </c>
      <c r="F174" s="367">
        <f xml:space="preserve"> INDEX($K174:$O174, MATCH($F$4, $K$4:$O$4, 0))</f>
        <v>1</v>
      </c>
      <c r="G174" s="207" t="s">
        <v>311</v>
      </c>
      <c r="H174" s="354"/>
      <c r="J174" s="355"/>
      <c r="K174" s="366">
        <v>1</v>
      </c>
      <c r="L174" s="366">
        <v>1</v>
      </c>
      <c r="M174" s="366">
        <v>1</v>
      </c>
      <c r="N174" s="366">
        <v>1</v>
      </c>
      <c r="O174" s="366">
        <v>1</v>
      </c>
      <c r="P174" s="355"/>
      <c r="Q174" s="308"/>
      <c r="R174" s="354"/>
    </row>
    <row r="175" spans="1:18" s="346" customFormat="1" ht="15" customHeight="1" outlineLevel="1" x14ac:dyDescent="0.25">
      <c r="A175" s="350"/>
      <c r="B175" s="350"/>
      <c r="E175" s="219" t="s">
        <v>58</v>
      </c>
      <c r="F175" s="367">
        <f xml:space="preserve"> INDEX($K175:$O175, MATCH($F$4, $K$4:$O$4, 0))</f>
        <v>0</v>
      </c>
      <c r="G175" s="207" t="s">
        <v>311</v>
      </c>
      <c r="H175" s="354"/>
      <c r="J175" s="355"/>
      <c r="K175" s="366">
        <v>0</v>
      </c>
      <c r="L175" s="366">
        <v>0</v>
      </c>
      <c r="M175" s="366">
        <v>0</v>
      </c>
      <c r="N175" s="366">
        <v>0</v>
      </c>
      <c r="O175" s="366">
        <v>0</v>
      </c>
      <c r="P175" s="355"/>
      <c r="Q175" s="308"/>
      <c r="R175" s="354"/>
    </row>
    <row r="176" spans="1:18" s="346" customFormat="1" ht="15" customHeight="1" outlineLevel="1" x14ac:dyDescent="0.25">
      <c r="A176" s="350"/>
      <c r="B176" s="350"/>
      <c r="E176" s="219" t="s">
        <v>59</v>
      </c>
      <c r="F176" s="367">
        <f xml:space="preserve"> INDEX($K176:$O176, MATCH($F$4, $K$4:$O$4, 0))</f>
        <v>0</v>
      </c>
      <c r="G176" s="207" t="s">
        <v>311</v>
      </c>
      <c r="H176" s="354"/>
      <c r="J176" s="355"/>
      <c r="K176" s="366">
        <v>0</v>
      </c>
      <c r="L176" s="366">
        <v>0</v>
      </c>
      <c r="M176" s="366">
        <v>0</v>
      </c>
      <c r="N176" s="366">
        <v>0</v>
      </c>
      <c r="O176" s="366">
        <v>0</v>
      </c>
      <c r="P176" s="355"/>
      <c r="Q176" s="308"/>
      <c r="R176" s="354"/>
    </row>
    <row r="177" spans="1:45" s="346" customFormat="1" ht="15" customHeight="1" outlineLevel="1" x14ac:dyDescent="0.3">
      <c r="A177" s="350"/>
      <c r="B177" s="350"/>
      <c r="E177" s="220" t="s">
        <v>14</v>
      </c>
      <c r="F177" s="367">
        <f xml:space="preserve"> INDEX($K177:$O177, MATCH($F$4, $K$4:$O$4, 0))</f>
        <v>1</v>
      </c>
      <c r="G177" s="207" t="s">
        <v>311</v>
      </c>
      <c r="H177" s="354"/>
      <c r="J177" s="355"/>
      <c r="K177" s="376">
        <f>SUM(K174:K176)</f>
        <v>1</v>
      </c>
      <c r="L177" s="376">
        <f>SUM(L174:L176)</f>
        <v>1</v>
      </c>
      <c r="M177" s="376">
        <f>SUM(M174:M176)</f>
        <v>1</v>
      </c>
      <c r="N177" s="376">
        <f>SUM(N174:N176)</f>
        <v>1</v>
      </c>
      <c r="O177" s="376">
        <f>SUM(O174:O176)</f>
        <v>1</v>
      </c>
      <c r="P177" s="355"/>
      <c r="Q177" s="308"/>
      <c r="R177" s="354"/>
    </row>
    <row r="178" spans="1:45" s="346" customFormat="1" ht="15" customHeight="1" outlineLevel="1" x14ac:dyDescent="0.3">
      <c r="A178" s="350"/>
      <c r="B178" s="350"/>
      <c r="E178" s="220"/>
      <c r="F178" s="81"/>
      <c r="G178" s="207"/>
      <c r="H178" s="354"/>
      <c r="J178" s="355"/>
      <c r="K178" s="598"/>
      <c r="L178" s="598"/>
      <c r="M178" s="598"/>
      <c r="N178" s="598"/>
      <c r="O178" s="598"/>
      <c r="P178" s="355"/>
      <c r="Q178" s="308"/>
      <c r="R178" s="354"/>
    </row>
    <row r="179" spans="1:45" s="346" customFormat="1" ht="15" customHeight="1" outlineLevel="1" x14ac:dyDescent="0.3">
      <c r="A179" s="350"/>
      <c r="B179" s="350" t="s">
        <v>579</v>
      </c>
      <c r="E179" s="220"/>
      <c r="F179" s="81"/>
      <c r="G179" s="207"/>
      <c r="H179" s="354"/>
      <c r="J179" s="355"/>
      <c r="K179" s="598"/>
      <c r="L179" s="598"/>
      <c r="M179" s="598"/>
      <c r="N179" s="598"/>
      <c r="O179" s="598"/>
      <c r="P179" s="355"/>
      <c r="Q179" s="308"/>
      <c r="R179" s="354"/>
    </row>
    <row r="180" spans="1:45" s="371" customFormat="1" ht="15" customHeight="1" outlineLevel="1" x14ac:dyDescent="0.35">
      <c r="A180" s="400"/>
      <c r="B180" s="400"/>
      <c r="E180" s="599" t="s">
        <v>18</v>
      </c>
      <c r="F180" s="369">
        <f t="shared" ref="F180:F186" si="20" xml:space="preserve"> INDEX($K180:$O180, MATCH($F$4, $K$4:$O$4, 0))</f>
        <v>1</v>
      </c>
      <c r="G180" s="600" t="s">
        <v>329</v>
      </c>
      <c r="H180" s="370"/>
      <c r="J180" s="601"/>
      <c r="K180" s="434">
        <v>1</v>
      </c>
      <c r="L180" s="434">
        <v>1</v>
      </c>
      <c r="M180" s="434">
        <v>1</v>
      </c>
      <c r="N180" s="434">
        <v>1</v>
      </c>
      <c r="O180" s="434">
        <v>1</v>
      </c>
      <c r="P180" s="601"/>
      <c r="Q180" s="430"/>
      <c r="R180" s="370"/>
    </row>
    <row r="181" spans="1:45" s="371" customFormat="1" ht="15" customHeight="1" outlineLevel="1" x14ac:dyDescent="0.35">
      <c r="A181" s="400"/>
      <c r="B181" s="400"/>
      <c r="E181" s="599" t="s">
        <v>189</v>
      </c>
      <c r="F181" s="369">
        <f t="shared" si="20"/>
        <v>1</v>
      </c>
      <c r="G181" s="600" t="s">
        <v>329</v>
      </c>
      <c r="H181" s="370"/>
      <c r="J181" s="601"/>
      <c r="K181" s="434">
        <v>1</v>
      </c>
      <c r="L181" s="434">
        <v>1</v>
      </c>
      <c r="M181" s="434">
        <v>1</v>
      </c>
      <c r="N181" s="434">
        <v>1</v>
      </c>
      <c r="O181" s="434">
        <v>1</v>
      </c>
      <c r="P181" s="601"/>
      <c r="Q181" s="430"/>
      <c r="R181" s="370"/>
    </row>
    <row r="182" spans="1:45" s="371" customFormat="1" ht="15" customHeight="1" outlineLevel="1" x14ac:dyDescent="0.35">
      <c r="A182" s="400"/>
      <c r="B182" s="400"/>
      <c r="E182" s="599" t="s">
        <v>22</v>
      </c>
      <c r="F182" s="369">
        <f t="shared" si="20"/>
        <v>1</v>
      </c>
      <c r="G182" s="600" t="s">
        <v>329</v>
      </c>
      <c r="H182" s="370"/>
      <c r="J182" s="601"/>
      <c r="K182" s="434">
        <v>1</v>
      </c>
      <c r="L182" s="434">
        <v>1</v>
      </c>
      <c r="M182" s="434">
        <v>1</v>
      </c>
      <c r="N182" s="434">
        <v>1</v>
      </c>
      <c r="O182" s="434">
        <v>1</v>
      </c>
      <c r="P182" s="601"/>
      <c r="Q182" s="430"/>
      <c r="R182" s="370"/>
    </row>
    <row r="183" spans="1:45" s="371" customFormat="1" ht="15" customHeight="1" outlineLevel="1" x14ac:dyDescent="0.35">
      <c r="A183" s="400"/>
      <c r="B183" s="400"/>
      <c r="E183" s="599" t="s">
        <v>27</v>
      </c>
      <c r="F183" s="369">
        <f t="shared" si="20"/>
        <v>1</v>
      </c>
      <c r="G183" s="600" t="s">
        <v>329</v>
      </c>
      <c r="H183" s="370"/>
      <c r="J183" s="601"/>
      <c r="K183" s="434">
        <v>1</v>
      </c>
      <c r="L183" s="434">
        <v>1</v>
      </c>
      <c r="M183" s="434">
        <v>1</v>
      </c>
      <c r="N183" s="434">
        <v>1</v>
      </c>
      <c r="O183" s="434">
        <v>1</v>
      </c>
      <c r="P183" s="601"/>
      <c r="Q183" s="430"/>
      <c r="R183" s="370"/>
    </row>
    <row r="184" spans="1:45" s="371" customFormat="1" ht="15" customHeight="1" outlineLevel="1" x14ac:dyDescent="0.35">
      <c r="A184" s="400"/>
      <c r="B184" s="400"/>
      <c r="E184" s="599" t="s">
        <v>28</v>
      </c>
      <c r="F184" s="369">
        <f t="shared" si="20"/>
        <v>1</v>
      </c>
      <c r="G184" s="600" t="s">
        <v>329</v>
      </c>
      <c r="H184" s="370"/>
      <c r="J184" s="601"/>
      <c r="K184" s="434">
        <v>1</v>
      </c>
      <c r="L184" s="434">
        <v>1</v>
      </c>
      <c r="M184" s="434">
        <v>1</v>
      </c>
      <c r="N184" s="434">
        <v>1</v>
      </c>
      <c r="O184" s="434">
        <v>1</v>
      </c>
      <c r="P184" s="601"/>
      <c r="Q184" s="430"/>
      <c r="R184" s="370"/>
    </row>
    <row r="185" spans="1:45" s="371" customFormat="1" ht="15" customHeight="1" outlineLevel="1" x14ac:dyDescent="0.35">
      <c r="A185" s="400"/>
      <c r="B185" s="400"/>
      <c r="E185" s="599" t="s">
        <v>194</v>
      </c>
      <c r="F185" s="369">
        <f t="shared" si="20"/>
        <v>1</v>
      </c>
      <c r="G185" s="600" t="s">
        <v>329</v>
      </c>
      <c r="H185" s="370"/>
      <c r="J185" s="601"/>
      <c r="K185" s="434">
        <v>1</v>
      </c>
      <c r="L185" s="434">
        <v>1</v>
      </c>
      <c r="M185" s="434">
        <v>1</v>
      </c>
      <c r="N185" s="434">
        <v>1</v>
      </c>
      <c r="O185" s="434">
        <v>1</v>
      </c>
      <c r="P185" s="601"/>
      <c r="Q185" s="430"/>
      <c r="R185" s="370"/>
    </row>
    <row r="186" spans="1:45" s="371" customFormat="1" ht="15" customHeight="1" outlineLevel="1" x14ac:dyDescent="0.35">
      <c r="A186" s="400"/>
      <c r="B186" s="400"/>
      <c r="E186" s="599" t="s">
        <v>35</v>
      </c>
      <c r="F186" s="369">
        <f t="shared" si="20"/>
        <v>1</v>
      </c>
      <c r="G186" s="600" t="s">
        <v>329</v>
      </c>
      <c r="H186" s="370"/>
      <c r="J186" s="601"/>
      <c r="K186" s="434">
        <v>1</v>
      </c>
      <c r="L186" s="434">
        <v>1</v>
      </c>
      <c r="M186" s="434">
        <v>1</v>
      </c>
      <c r="N186" s="434">
        <v>1</v>
      </c>
      <c r="O186" s="434">
        <v>1</v>
      </c>
      <c r="P186" s="601"/>
      <c r="Q186" s="430"/>
      <c r="R186" s="370"/>
    </row>
    <row r="187" spans="1:45" s="371" customFormat="1" ht="15" customHeight="1" outlineLevel="1" x14ac:dyDescent="0.35">
      <c r="A187" s="400"/>
      <c r="B187" s="400"/>
      <c r="E187" s="599"/>
      <c r="F187" s="37"/>
      <c r="G187" s="600"/>
      <c r="H187" s="370"/>
      <c r="J187" s="601"/>
      <c r="K187" s="302"/>
      <c r="L187" s="302"/>
      <c r="M187" s="302"/>
      <c r="N187" s="302"/>
      <c r="O187" s="302"/>
      <c r="P187" s="601"/>
      <c r="Q187" s="430"/>
      <c r="R187" s="370"/>
    </row>
    <row r="188" spans="1:45" s="346" customFormat="1" ht="15" customHeight="1" outlineLevel="1" x14ac:dyDescent="0.35">
      <c r="A188" s="350"/>
      <c r="B188" s="350" t="s">
        <v>686</v>
      </c>
      <c r="F188" s="369">
        <f xml:space="preserve"> INDEX($K188:$O188, MATCH($F$4, $K$4:$O$4, 0))</f>
        <v>2</v>
      </c>
      <c r="G188" s="600" t="s">
        <v>329</v>
      </c>
      <c r="H188" s="354"/>
      <c r="J188" s="355"/>
      <c r="K188" s="434">
        <v>2</v>
      </c>
      <c r="L188" s="434">
        <v>2</v>
      </c>
      <c r="M188" s="434">
        <v>2</v>
      </c>
      <c r="N188" s="434">
        <v>2</v>
      </c>
      <c r="O188" s="434">
        <v>2</v>
      </c>
      <c r="P188" s="355"/>
      <c r="Q188" s="308"/>
      <c r="R188" s="354"/>
    </row>
    <row r="189" spans="1:45" s="346" customFormat="1" ht="15" customHeight="1" x14ac:dyDescent="0.35">
      <c r="A189" s="350"/>
      <c r="B189" s="350"/>
      <c r="H189" s="354"/>
      <c r="J189" s="355"/>
      <c r="K189" s="302"/>
      <c r="L189" s="302"/>
      <c r="M189" s="302"/>
      <c r="N189" s="302"/>
      <c r="O189" s="302"/>
      <c r="P189" s="355"/>
      <c r="Q189" s="308"/>
      <c r="R189" s="354"/>
    </row>
    <row r="190" spans="1:45" ht="15" customHeight="1" x14ac:dyDescent="0.35">
      <c r="A190" s="324" t="s">
        <v>413</v>
      </c>
      <c r="B190" s="324"/>
      <c r="C190" s="325"/>
      <c r="D190" s="324"/>
      <c r="E190" s="324"/>
      <c r="F190" s="308"/>
      <c r="G190" s="308"/>
      <c r="Q190" s="308"/>
      <c r="R190" s="322"/>
      <c r="S190" s="308"/>
      <c r="T190" s="308"/>
      <c r="U190" s="308"/>
      <c r="V190" s="308"/>
      <c r="W190" s="308"/>
      <c r="X190" s="308"/>
      <c r="Y190" s="308"/>
      <c r="Z190" s="308"/>
      <c r="AA190" s="308"/>
      <c r="AB190" s="308"/>
      <c r="AC190" s="308"/>
      <c r="AD190" s="308"/>
      <c r="AE190" s="308"/>
      <c r="AF190" s="308"/>
      <c r="AG190" s="308"/>
      <c r="AH190" s="308"/>
      <c r="AI190" s="308"/>
      <c r="AJ190" s="308"/>
      <c r="AK190" s="308"/>
      <c r="AL190" s="308"/>
      <c r="AM190" s="308"/>
      <c r="AN190" s="308"/>
      <c r="AO190" s="308"/>
      <c r="AP190" s="308"/>
      <c r="AQ190" s="308"/>
      <c r="AR190" s="308"/>
      <c r="AS190" s="308"/>
    </row>
    <row r="191" spans="1:45" ht="15" customHeight="1" outlineLevel="1" x14ac:dyDescent="0.35">
      <c r="F191" s="308"/>
      <c r="Q191" s="308"/>
    </row>
    <row r="192" spans="1:45" ht="15" customHeight="1" outlineLevel="1" x14ac:dyDescent="0.25">
      <c r="E192" s="805" t="s">
        <v>650</v>
      </c>
      <c r="F192" s="326">
        <f xml:space="preserve"> INDEX($K192:$O192, MATCH($F$4, $K$4:$O$4, 0))</f>
        <v>0</v>
      </c>
      <c r="G192" s="335" t="s">
        <v>430</v>
      </c>
      <c r="H192" s="789" t="s">
        <v>593</v>
      </c>
      <c r="K192" s="399">
        <v>0</v>
      </c>
      <c r="L192" s="399">
        <f>K192</f>
        <v>0</v>
      </c>
      <c r="M192" s="399">
        <f>L192</f>
        <v>0</v>
      </c>
      <c r="N192" s="399">
        <f>M192</f>
        <v>0</v>
      </c>
      <c r="O192" s="399">
        <f>N192</f>
        <v>0</v>
      </c>
      <c r="Q192" s="308"/>
    </row>
    <row r="193" spans="1:45" ht="15" customHeight="1" outlineLevel="1" x14ac:dyDescent="0.25">
      <c r="E193" s="424" t="s">
        <v>37</v>
      </c>
      <c r="F193" s="367">
        <f xml:space="preserve"> INDEX($K193:$O193, MATCH($F$4, $K$4:$O$4, 0))</f>
        <v>0.75</v>
      </c>
      <c r="G193" s="302" t="s">
        <v>311</v>
      </c>
      <c r="H193" s="668"/>
      <c r="K193" s="427">
        <v>0.75</v>
      </c>
      <c r="L193" s="1121">
        <v>0.75</v>
      </c>
      <c r="M193" s="1121">
        <v>0.75</v>
      </c>
      <c r="N193" s="1121">
        <v>0.75</v>
      </c>
      <c r="O193" s="1121">
        <v>0.75</v>
      </c>
      <c r="Q193" s="308"/>
    </row>
    <row r="194" spans="1:45" ht="15" customHeight="1" outlineLevel="1" x14ac:dyDescent="0.35">
      <c r="C194" s="300"/>
      <c r="D194" s="300"/>
      <c r="E194" s="300"/>
      <c r="F194" s="300"/>
      <c r="G194" s="300"/>
      <c r="H194" s="668"/>
      <c r="K194" s="81"/>
      <c r="L194" s="81"/>
      <c r="M194" s="81"/>
      <c r="N194" s="81"/>
      <c r="O194" s="81"/>
      <c r="Q194" s="308"/>
    </row>
    <row r="195" spans="1:45" ht="15" customHeight="1" outlineLevel="1" x14ac:dyDescent="0.25">
      <c r="E195" s="206" t="s">
        <v>36</v>
      </c>
      <c r="F195" s="367">
        <f xml:space="preserve"> INDEX($K195:$O195, MATCH($F$4, $K$4:$O$4, 0))</f>
        <v>0.25</v>
      </c>
      <c r="G195" s="302" t="s">
        <v>311</v>
      </c>
      <c r="H195" s="879"/>
      <c r="K195" s="945">
        <f>1-SUM(K196:K197)</f>
        <v>0.25</v>
      </c>
      <c r="L195" s="367">
        <f>1-SUM(L196:L197)</f>
        <v>0.25</v>
      </c>
      <c r="M195" s="367">
        <f>1-SUM(M196:M197)</f>
        <v>0.25</v>
      </c>
      <c r="N195" s="367">
        <f>1-SUM(N196:N197)</f>
        <v>0.25</v>
      </c>
      <c r="O195" s="367">
        <f>1-SUM(O196:O197)</f>
        <v>0.25</v>
      </c>
      <c r="Q195" s="308"/>
    </row>
    <row r="196" spans="1:45" ht="15" customHeight="1" outlineLevel="1" x14ac:dyDescent="0.25">
      <c r="E196" s="206" t="s">
        <v>37</v>
      </c>
      <c r="F196" s="367">
        <f xml:space="preserve"> INDEX($K196:$O196, MATCH($F$4, $K$4:$O$4, 0))</f>
        <v>0.75</v>
      </c>
      <c r="G196" s="302" t="s">
        <v>311</v>
      </c>
      <c r="H196" s="879"/>
      <c r="K196" s="427">
        <f>NTBA!K193</f>
        <v>0.75</v>
      </c>
      <c r="L196" s="427">
        <f>NTBA!L193</f>
        <v>0.75</v>
      </c>
      <c r="M196" s="427">
        <f>NTBA!M193</f>
        <v>0.75</v>
      </c>
      <c r="N196" s="427">
        <f>NTBA!N193</f>
        <v>0.75</v>
      </c>
      <c r="O196" s="427">
        <f>NTBA!O193</f>
        <v>0.75</v>
      </c>
      <c r="Q196" s="308"/>
    </row>
    <row r="197" spans="1:45" ht="15" customHeight="1" outlineLevel="1" x14ac:dyDescent="0.25">
      <c r="A197" s="321"/>
      <c r="B197" s="321"/>
      <c r="C197" s="352"/>
      <c r="D197" s="308"/>
      <c r="E197" s="206" t="s">
        <v>195</v>
      </c>
      <c r="F197" s="367">
        <f xml:space="preserve"> INDEX($K197:$O197, MATCH($F$4, $K$4:$O$4, 0))</f>
        <v>0</v>
      </c>
      <c r="G197" s="302" t="s">
        <v>311</v>
      </c>
      <c r="H197" s="668"/>
      <c r="K197" s="427">
        <v>0</v>
      </c>
      <c r="L197" s="427">
        <v>0</v>
      </c>
      <c r="M197" s="427">
        <v>0</v>
      </c>
      <c r="N197" s="427">
        <v>0</v>
      </c>
      <c r="O197" s="427">
        <v>0</v>
      </c>
      <c r="Q197" s="308"/>
      <c r="R197" s="322"/>
      <c r="S197" s="308"/>
      <c r="T197" s="308"/>
      <c r="U197" s="308"/>
      <c r="V197" s="308"/>
      <c r="W197" s="308"/>
      <c r="X197" s="308"/>
      <c r="Y197" s="308"/>
      <c r="Z197" s="308"/>
      <c r="AA197" s="308"/>
      <c r="AB197" s="308"/>
      <c r="AC197" s="308"/>
      <c r="AD197" s="308"/>
      <c r="AE197" s="308"/>
      <c r="AF197" s="308"/>
      <c r="AG197" s="308"/>
      <c r="AH197" s="308"/>
      <c r="AI197" s="308"/>
      <c r="AJ197" s="308"/>
      <c r="AK197" s="308"/>
      <c r="AL197" s="308"/>
      <c r="AM197" s="308"/>
      <c r="AN197" s="308"/>
      <c r="AO197" s="308"/>
      <c r="AP197" s="308"/>
      <c r="AQ197" s="308"/>
      <c r="AR197" s="308"/>
      <c r="AS197" s="308"/>
    </row>
    <row r="198" spans="1:45" s="321" customFormat="1" ht="15" customHeight="1" outlineLevel="1" x14ac:dyDescent="0.3">
      <c r="C198" s="831"/>
      <c r="E198" s="204" t="s">
        <v>38</v>
      </c>
      <c r="F198" s="832">
        <f xml:space="preserve"> INDEX($K198:$O198, MATCH($F$4, $K$4:$O$4, 0))</f>
        <v>1</v>
      </c>
      <c r="G198" s="300" t="s">
        <v>311</v>
      </c>
      <c r="H198" s="923"/>
      <c r="I198" s="828"/>
      <c r="J198" s="829"/>
      <c r="K198" s="832">
        <f xml:space="preserve"> SUM(K195:K197)</f>
        <v>1</v>
      </c>
      <c r="L198" s="832">
        <f xml:space="preserve"> SUM(L195:L197)</f>
        <v>1</v>
      </c>
      <c r="M198" s="832">
        <f xml:space="preserve"> SUM(M195:M197)</f>
        <v>1</v>
      </c>
      <c r="N198" s="832">
        <f xml:space="preserve"> SUM(N195:N197)</f>
        <v>1</v>
      </c>
      <c r="O198" s="832">
        <f xml:space="preserve"> SUM(O195:O197)</f>
        <v>1</v>
      </c>
      <c r="P198" s="829"/>
      <c r="R198" s="828"/>
    </row>
    <row r="199" spans="1:45" ht="15" customHeight="1" outlineLevel="1" x14ac:dyDescent="0.3">
      <c r="A199" s="321"/>
      <c r="B199" s="321"/>
      <c r="C199" s="352"/>
      <c r="D199" s="308"/>
      <c r="E199" s="204"/>
      <c r="F199" s="81"/>
      <c r="G199" s="926"/>
      <c r="H199" s="668"/>
      <c r="K199" s="81"/>
      <c r="L199" s="81"/>
      <c r="M199" s="81"/>
      <c r="N199" s="81"/>
      <c r="O199" s="81"/>
      <c r="Q199" s="308"/>
      <c r="R199" s="322"/>
      <c r="S199" s="308"/>
      <c r="T199" s="308"/>
      <c r="U199" s="308"/>
      <c r="V199" s="308"/>
      <c r="W199" s="308"/>
      <c r="X199" s="308"/>
      <c r="Y199" s="308"/>
      <c r="Z199" s="308"/>
      <c r="AA199" s="308"/>
      <c r="AB199" s="308"/>
      <c r="AC199" s="308"/>
      <c r="AD199" s="308"/>
      <c r="AE199" s="308"/>
      <c r="AF199" s="308"/>
      <c r="AG199" s="308"/>
      <c r="AH199" s="308"/>
      <c r="AI199" s="308"/>
      <c r="AJ199" s="308"/>
      <c r="AK199" s="308"/>
      <c r="AL199" s="308"/>
      <c r="AM199" s="308"/>
      <c r="AN199" s="308"/>
      <c r="AO199" s="308"/>
      <c r="AP199" s="308"/>
      <c r="AQ199" s="308"/>
      <c r="AR199" s="308"/>
      <c r="AS199" s="308"/>
    </row>
    <row r="200" spans="1:45" ht="15" customHeight="1" outlineLevel="1" x14ac:dyDescent="0.3">
      <c r="A200" s="321"/>
      <c r="B200" s="321"/>
      <c r="C200" s="352"/>
      <c r="D200" s="308"/>
      <c r="E200" s="204" t="s">
        <v>36</v>
      </c>
      <c r="F200" s="374">
        <f ca="1" xml:space="preserve"> INDEX($K200:$O200, MATCH($F$4, $K$4:$O$4, 0))</f>
        <v>312.22707118145962</v>
      </c>
      <c r="G200" s="926" t="s">
        <v>330</v>
      </c>
      <c r="H200" s="668"/>
      <c r="K200" s="921">
        <f ca="1" xml:space="preserve"> Rollout!$H$148 * NTBA!$F$195</f>
        <v>312.22707118145962</v>
      </c>
      <c r="L200" s="921">
        <f ca="1">Rollout!$H$148*NTBA!$F$195</f>
        <v>312.22707118145962</v>
      </c>
      <c r="M200" s="921">
        <f ca="1">Rollout!$H$148*NTBA!$F$195</f>
        <v>312.22707118145962</v>
      </c>
      <c r="N200" s="921">
        <f ca="1">Rollout!$H$148*NTBA!$F$195</f>
        <v>312.22707118145962</v>
      </c>
      <c r="O200" s="921">
        <f ca="1">Rollout!$H$148*NTBA!$F$195</f>
        <v>312.22707118145962</v>
      </c>
      <c r="Q200" s="308"/>
      <c r="R200" s="322"/>
      <c r="S200" s="308"/>
      <c r="T200" s="308"/>
      <c r="U200" s="308"/>
      <c r="V200" s="308"/>
      <c r="W200" s="308"/>
      <c r="X200" s="308"/>
      <c r="Y200" s="308"/>
      <c r="Z200" s="308"/>
      <c r="AA200" s="308"/>
      <c r="AB200" s="308"/>
      <c r="AC200" s="308"/>
      <c r="AD200" s="308"/>
      <c r="AE200" s="308"/>
      <c r="AF200" s="308"/>
      <c r="AG200" s="308"/>
      <c r="AH200" s="308"/>
      <c r="AI200" s="308"/>
      <c r="AJ200" s="308"/>
      <c r="AK200" s="308"/>
      <c r="AL200" s="308"/>
      <c r="AM200" s="308"/>
      <c r="AN200" s="308"/>
      <c r="AO200" s="308"/>
      <c r="AP200" s="308"/>
      <c r="AQ200" s="308"/>
      <c r="AR200" s="308"/>
      <c r="AS200" s="308"/>
    </row>
    <row r="201" spans="1:45" ht="15" customHeight="1" outlineLevel="1" x14ac:dyDescent="0.3">
      <c r="A201" s="321"/>
      <c r="B201" s="321"/>
      <c r="C201" s="352"/>
      <c r="D201" s="308"/>
      <c r="E201" s="204" t="s">
        <v>37</v>
      </c>
      <c r="F201" s="374">
        <f ca="1" xml:space="preserve"> INDEX($K201:$O201, MATCH($F$4, $K$4:$O$4, 0))</f>
        <v>936.68121354437881</v>
      </c>
      <c r="G201" s="926" t="s">
        <v>330</v>
      </c>
      <c r="H201" s="668"/>
      <c r="K201" s="921">
        <f ca="1" xml:space="preserve"> Rollout!$H$148 * NTBA!$F$196</f>
        <v>936.68121354437881</v>
      </c>
      <c r="L201" s="921">
        <f ca="1">Rollout!$H$148*NTBA!$F$196</f>
        <v>936.68121354437881</v>
      </c>
      <c r="M201" s="921">
        <f ca="1">Rollout!$H$148*NTBA!$F$196</f>
        <v>936.68121354437881</v>
      </c>
      <c r="N201" s="921">
        <f ca="1">Rollout!$H$148*NTBA!$F$196</f>
        <v>936.68121354437881</v>
      </c>
      <c r="O201" s="921">
        <f ca="1">Rollout!$H$148*NTBA!$F$196</f>
        <v>936.68121354437881</v>
      </c>
      <c r="Q201" s="308"/>
      <c r="R201" s="322"/>
      <c r="S201" s="308"/>
      <c r="T201" s="308"/>
      <c r="U201" s="308"/>
      <c r="V201" s="308"/>
      <c r="W201" s="308"/>
      <c r="X201" s="308"/>
      <c r="Y201" s="308"/>
      <c r="Z201" s="308"/>
      <c r="AA201" s="308"/>
      <c r="AB201" s="308"/>
      <c r="AC201" s="308"/>
      <c r="AD201" s="308"/>
      <c r="AE201" s="308"/>
      <c r="AF201" s="308"/>
      <c r="AG201" s="308"/>
      <c r="AH201" s="308"/>
      <c r="AI201" s="308"/>
      <c r="AJ201" s="308"/>
      <c r="AK201" s="308"/>
      <c r="AL201" s="308"/>
      <c r="AM201" s="308"/>
      <c r="AN201" s="308"/>
      <c r="AO201" s="308"/>
      <c r="AP201" s="308"/>
      <c r="AQ201" s="308"/>
      <c r="AR201" s="308"/>
      <c r="AS201" s="308"/>
    </row>
    <row r="202" spans="1:45" ht="15" customHeight="1" outlineLevel="1" x14ac:dyDescent="0.25">
      <c r="C202" s="351"/>
      <c r="E202" s="206" t="s">
        <v>195</v>
      </c>
      <c r="F202" s="374">
        <f ca="1" xml:space="preserve"> INDEX($K202:$O202, MATCH($F$4, $K$4:$O$4, 0))</f>
        <v>0</v>
      </c>
      <c r="G202" s="209" t="s">
        <v>330</v>
      </c>
      <c r="H202" s="308"/>
      <c r="K202" s="921">
        <f ca="1">Rollout!$H$169</f>
        <v>0</v>
      </c>
      <c r="L202" s="921">
        <f ca="1">Rollout!$H$169</f>
        <v>0</v>
      </c>
      <c r="M202" s="921">
        <f ca="1">Rollout!$H$169</f>
        <v>0</v>
      </c>
      <c r="N202" s="921">
        <f ca="1">Rollout!$H$169</f>
        <v>0</v>
      </c>
      <c r="O202" s="921">
        <f ca="1">Rollout!$H$169</f>
        <v>0</v>
      </c>
      <c r="Q202" s="308"/>
    </row>
    <row r="203" spans="1:45" s="321" customFormat="1" ht="15" customHeight="1" outlineLevel="1" x14ac:dyDescent="0.3">
      <c r="A203" s="300"/>
      <c r="C203" s="827"/>
      <c r="D203" s="300"/>
      <c r="E203" s="204" t="s">
        <v>38</v>
      </c>
      <c r="F203" s="860">
        <f ca="1" xml:space="preserve"> INDEX($K203:$O203, MATCH($F$4, $K$4:$O$4, 0))</f>
        <v>1248.9082847258385</v>
      </c>
      <c r="G203" s="216" t="s">
        <v>330</v>
      </c>
      <c r="H203" s="999"/>
      <c r="I203" s="828"/>
      <c r="J203" s="829"/>
      <c r="K203" s="1005">
        <f ca="1">SUM(K200:K202)</f>
        <v>1248.9082847258385</v>
      </c>
      <c r="L203" s="1005">
        <f ca="1">SUM(L200:L202)</f>
        <v>1248.9082847258385</v>
      </c>
      <c r="M203" s="1005">
        <f ca="1">SUM(M200:M202)</f>
        <v>1248.9082847258385</v>
      </c>
      <c r="N203" s="1005">
        <f ca="1">SUM(N200:N202)</f>
        <v>1248.9082847258385</v>
      </c>
      <c r="O203" s="1005">
        <f ca="1">SUM(O200:O202)</f>
        <v>1248.9082847258385</v>
      </c>
      <c r="P203" s="829"/>
      <c r="Q203" s="881"/>
      <c r="R203" s="830"/>
      <c r="S203" s="300"/>
      <c r="T203" s="300"/>
      <c r="U203" s="300"/>
      <c r="V203" s="300"/>
      <c r="W203" s="300"/>
      <c r="X203" s="300"/>
      <c r="Y203" s="300"/>
      <c r="Z203" s="300"/>
      <c r="AA203" s="300"/>
      <c r="AB203" s="300"/>
      <c r="AC203" s="300"/>
      <c r="AD203" s="300"/>
      <c r="AE203" s="300"/>
      <c r="AF203" s="300"/>
      <c r="AG203" s="300"/>
      <c r="AH203" s="300"/>
      <c r="AI203" s="300"/>
      <c r="AJ203" s="300"/>
      <c r="AK203" s="300"/>
      <c r="AL203" s="300"/>
      <c r="AM203" s="300"/>
      <c r="AN203" s="300"/>
      <c r="AO203" s="300"/>
      <c r="AP203" s="300"/>
      <c r="AQ203" s="300"/>
      <c r="AR203" s="300"/>
      <c r="AS203" s="300"/>
    </row>
    <row r="204" spans="1:45" s="321" customFormat="1" ht="15" customHeight="1" outlineLevel="1" x14ac:dyDescent="0.3">
      <c r="A204" s="300"/>
      <c r="C204" s="827"/>
      <c r="D204" s="300"/>
      <c r="E204" s="204"/>
      <c r="F204" s="461"/>
      <c r="G204" s="216"/>
      <c r="H204" s="999"/>
      <c r="I204" s="828"/>
      <c r="J204" s="829"/>
      <c r="K204" s="1013"/>
      <c r="L204" s="1013"/>
      <c r="M204" s="1013"/>
      <c r="N204" s="1013"/>
      <c r="O204" s="1013"/>
      <c r="P204" s="829"/>
      <c r="Q204" s="881"/>
      <c r="R204" s="830"/>
      <c r="S204" s="300"/>
      <c r="T204" s="300"/>
      <c r="U204" s="300"/>
      <c r="V204" s="300"/>
      <c r="W204" s="300"/>
      <c r="X204" s="300"/>
      <c r="Y204" s="300"/>
      <c r="Z204" s="300"/>
      <c r="AA204" s="300"/>
      <c r="AB204" s="300"/>
      <c r="AC204" s="300"/>
      <c r="AD204" s="300"/>
      <c r="AE204" s="300"/>
      <c r="AF204" s="300"/>
      <c r="AG204" s="300"/>
      <c r="AH204" s="300"/>
      <c r="AI204" s="300"/>
      <c r="AJ204" s="300"/>
      <c r="AK204" s="300"/>
      <c r="AL204" s="300"/>
      <c r="AM204" s="300"/>
      <c r="AN204" s="300"/>
      <c r="AO204" s="300"/>
      <c r="AP204" s="300"/>
      <c r="AQ204" s="300"/>
      <c r="AR204" s="300"/>
      <c r="AS204" s="300"/>
    </row>
    <row r="205" spans="1:45" ht="15" customHeight="1" outlineLevel="1" x14ac:dyDescent="0.25">
      <c r="A205" s="321"/>
      <c r="B205" s="321"/>
      <c r="C205" s="352"/>
      <c r="D205" s="308"/>
      <c r="E205" s="833" t="s">
        <v>784</v>
      </c>
      <c r="F205" s="374">
        <f t="shared" ref="F205:F211" ca="1" si="21" xml:space="preserve"> INDEX($K205:$O205, MATCH($F$4, $K$4:$O$4, 0))</f>
        <v>240.51967618145966</v>
      </c>
      <c r="G205" s="926"/>
      <c r="H205" s="668"/>
      <c r="K205" s="921">
        <f ca="1">K207*K195</f>
        <v>240.51967618145966</v>
      </c>
      <c r="L205" s="921">
        <f ca="1">L207*L195</f>
        <v>240.51967618145966</v>
      </c>
      <c r="M205" s="921">
        <f ca="1">M207*M195</f>
        <v>240.51967618145966</v>
      </c>
      <c r="N205" s="921">
        <f ca="1">N207*N195</f>
        <v>240.51967618145966</v>
      </c>
      <c r="O205" s="921">
        <f ca="1">O207*O195</f>
        <v>240.51967618145966</v>
      </c>
      <c r="Q205" s="308"/>
      <c r="R205" s="322"/>
      <c r="S205" s="308"/>
      <c r="T205" s="308"/>
      <c r="U205" s="308"/>
      <c r="V205" s="308"/>
      <c r="W205" s="308"/>
      <c r="X205" s="308"/>
      <c r="Y205" s="308"/>
      <c r="Z205" s="308"/>
      <c r="AA205" s="308"/>
      <c r="AB205" s="308"/>
      <c r="AC205" s="308"/>
      <c r="AD205" s="308"/>
      <c r="AE205" s="308"/>
      <c r="AF205" s="308"/>
      <c r="AG205" s="308"/>
      <c r="AH205" s="308"/>
      <c r="AI205" s="308"/>
      <c r="AJ205" s="308"/>
      <c r="AK205" s="308"/>
      <c r="AL205" s="308"/>
      <c r="AM205" s="308"/>
      <c r="AN205" s="308"/>
      <c r="AO205" s="308"/>
      <c r="AP205" s="308"/>
      <c r="AQ205" s="308"/>
      <c r="AR205" s="308"/>
      <c r="AS205" s="308"/>
    </row>
    <row r="206" spans="1:45" ht="15" customHeight="1" outlineLevel="1" x14ac:dyDescent="0.25">
      <c r="A206" s="321"/>
      <c r="B206" s="321"/>
      <c r="C206" s="352"/>
      <c r="D206" s="308"/>
      <c r="E206" s="833" t="s">
        <v>785</v>
      </c>
      <c r="F206" s="374">
        <f t="shared" ca="1" si="21"/>
        <v>721.55902854437898</v>
      </c>
      <c r="G206" s="926"/>
      <c r="H206" s="668"/>
      <c r="K206" s="921">
        <f ca="1">K207-K205</f>
        <v>721.55902854437898</v>
      </c>
      <c r="L206" s="921">
        <f ca="1">L207-L205</f>
        <v>721.55902854437898</v>
      </c>
      <c r="M206" s="921">
        <f ca="1">M207-M205</f>
        <v>721.55902854437898</v>
      </c>
      <c r="N206" s="921">
        <f ca="1">N207-N205</f>
        <v>721.55902854437898</v>
      </c>
      <c r="O206" s="921">
        <f ca="1">O207-O205</f>
        <v>721.55902854437898</v>
      </c>
      <c r="Q206" s="308"/>
      <c r="R206" s="322"/>
      <c r="S206" s="308"/>
      <c r="T206" s="308"/>
      <c r="U206" s="308"/>
      <c r="V206" s="308"/>
      <c r="W206" s="308"/>
      <c r="X206" s="308"/>
      <c r="Y206" s="308"/>
      <c r="Z206" s="308"/>
      <c r="AA206" s="308"/>
      <c r="AB206" s="308"/>
      <c r="AC206" s="308"/>
      <c r="AD206" s="308"/>
      <c r="AE206" s="308"/>
      <c r="AF206" s="308"/>
      <c r="AG206" s="308"/>
      <c r="AH206" s="308"/>
      <c r="AI206" s="308"/>
      <c r="AJ206" s="308"/>
      <c r="AK206" s="308"/>
      <c r="AL206" s="308"/>
      <c r="AM206" s="308"/>
      <c r="AN206" s="308"/>
      <c r="AO206" s="308"/>
      <c r="AP206" s="308"/>
      <c r="AQ206" s="308"/>
      <c r="AR206" s="308"/>
      <c r="AS206" s="308"/>
    </row>
    <row r="207" spans="1:45" s="321" customFormat="1" ht="15" customHeight="1" outlineLevel="1" x14ac:dyDescent="0.3">
      <c r="A207" s="300"/>
      <c r="C207" s="827"/>
      <c r="D207" s="300"/>
      <c r="E207" s="204" t="s">
        <v>787</v>
      </c>
      <c r="F207" s="1016">
        <f t="shared" ca="1" si="21"/>
        <v>962.07870472583863</v>
      </c>
      <c r="G207" s="216"/>
      <c r="H207" s="999"/>
      <c r="I207" s="828"/>
      <c r="J207" s="829"/>
      <c r="K207" s="1017">
        <f ca="1">K203-K211</f>
        <v>962.07870472583863</v>
      </c>
      <c r="L207" s="1017">
        <f ca="1">L203-L211</f>
        <v>962.07870472583863</v>
      </c>
      <c r="M207" s="1017">
        <f ca="1">M203-M211</f>
        <v>962.07870472583863</v>
      </c>
      <c r="N207" s="1017">
        <f ca="1">N203-N211</f>
        <v>962.07870472583863</v>
      </c>
      <c r="O207" s="1017">
        <f ca="1">O203-O211</f>
        <v>962.07870472583863</v>
      </c>
      <c r="P207" s="829"/>
      <c r="R207" s="830"/>
      <c r="S207" s="300"/>
      <c r="T207" s="300"/>
      <c r="U207" s="300"/>
      <c r="V207" s="300"/>
      <c r="W207" s="300"/>
      <c r="X207" s="300"/>
      <c r="Y207" s="300"/>
      <c r="Z207" s="300"/>
      <c r="AA207" s="300"/>
      <c r="AB207" s="300"/>
      <c r="AC207" s="300"/>
      <c r="AD207" s="300"/>
      <c r="AE207" s="300"/>
      <c r="AF207" s="300"/>
      <c r="AG207" s="300"/>
      <c r="AH207" s="300"/>
      <c r="AI207" s="300"/>
      <c r="AJ207" s="300"/>
      <c r="AK207" s="300"/>
      <c r="AL207" s="300"/>
      <c r="AM207" s="300"/>
      <c r="AN207" s="300"/>
      <c r="AO207" s="300"/>
      <c r="AP207" s="300"/>
      <c r="AQ207" s="300"/>
      <c r="AR207" s="300"/>
      <c r="AS207" s="300"/>
    </row>
    <row r="208" spans="1:45" s="321" customFormat="1" ht="15" customHeight="1" outlineLevel="1" x14ac:dyDescent="0.3">
      <c r="A208" s="300"/>
      <c r="C208" s="827"/>
      <c r="D208" s="300"/>
      <c r="E208" s="204"/>
      <c r="F208" s="461"/>
      <c r="G208" s="216"/>
      <c r="H208" s="999"/>
      <c r="I208" s="828"/>
      <c r="J208" s="829"/>
      <c r="K208" s="1013"/>
      <c r="L208" s="1013"/>
      <c r="M208" s="1013"/>
      <c r="N208" s="1013"/>
      <c r="O208" s="1013"/>
      <c r="P208" s="829"/>
      <c r="Q208" s="881"/>
      <c r="R208" s="830"/>
      <c r="S208" s="300"/>
      <c r="T208" s="300"/>
      <c r="U208" s="300"/>
      <c r="V208" s="300"/>
      <c r="W208" s="300"/>
      <c r="X208" s="300"/>
      <c r="Y208" s="300"/>
      <c r="Z208" s="300"/>
      <c r="AA208" s="300"/>
      <c r="AB208" s="300"/>
      <c r="AC208" s="300"/>
      <c r="AD208" s="300"/>
      <c r="AE208" s="300"/>
      <c r="AF208" s="300"/>
      <c r="AG208" s="300"/>
      <c r="AH208" s="300"/>
      <c r="AI208" s="300"/>
      <c r="AJ208" s="300"/>
      <c r="AK208" s="300"/>
      <c r="AL208" s="300"/>
      <c r="AM208" s="300"/>
      <c r="AN208" s="300"/>
      <c r="AO208" s="300"/>
      <c r="AP208" s="300"/>
      <c r="AQ208" s="300"/>
      <c r="AR208" s="300"/>
      <c r="AS208" s="300"/>
    </row>
    <row r="209" spans="1:45" s="881" customFormat="1" ht="15" customHeight="1" outlineLevel="1" x14ac:dyDescent="0.25">
      <c r="A209" s="944"/>
      <c r="C209" s="351"/>
      <c r="D209" s="944"/>
      <c r="E209" s="833" t="s">
        <v>799</v>
      </c>
      <c r="F209" s="374">
        <f xml:space="preserve"> INDEX($K209:$O209, MATCH($F$4, $K$4:$O$4, 0))</f>
        <v>71.707394999999977</v>
      </c>
      <c r="G209" s="1014"/>
      <c r="H209" s="668"/>
      <c r="I209" s="322"/>
      <c r="J209" s="1015"/>
      <c r="K209" s="921">
        <f>K211*K195</f>
        <v>71.707394999999977</v>
      </c>
      <c r="L209" s="921">
        <f>L211*L195</f>
        <v>71.707394999999977</v>
      </c>
      <c r="M209" s="921">
        <f>M211*M195</f>
        <v>71.707394999999977</v>
      </c>
      <c r="N209" s="921">
        <f>N211*N195</f>
        <v>71.707394999999977</v>
      </c>
      <c r="O209" s="921">
        <f>O211*O195</f>
        <v>71.707394999999977</v>
      </c>
      <c r="P209" s="1015"/>
      <c r="R209" s="332"/>
      <c r="S209" s="944"/>
      <c r="T209" s="944"/>
      <c r="U209" s="944"/>
      <c r="V209" s="944"/>
      <c r="W209" s="944"/>
      <c r="X209" s="944"/>
      <c r="Y209" s="944"/>
      <c r="Z209" s="944"/>
      <c r="AA209" s="944"/>
      <c r="AB209" s="944"/>
      <c r="AC209" s="944"/>
      <c r="AD209" s="944"/>
      <c r="AE209" s="944"/>
      <c r="AF209" s="944"/>
      <c r="AG209" s="944"/>
      <c r="AH209" s="944"/>
      <c r="AI209" s="944"/>
      <c r="AJ209" s="944"/>
      <c r="AK209" s="944"/>
      <c r="AL209" s="944"/>
      <c r="AM209" s="944"/>
      <c r="AN209" s="944"/>
      <c r="AO209" s="944"/>
      <c r="AP209" s="944"/>
      <c r="AQ209" s="944"/>
      <c r="AR209" s="944"/>
      <c r="AS209" s="944"/>
    </row>
    <row r="210" spans="1:45" s="881" customFormat="1" ht="15" customHeight="1" outlineLevel="1" x14ac:dyDescent="0.25">
      <c r="A210" s="944"/>
      <c r="C210" s="351"/>
      <c r="D210" s="944"/>
      <c r="E210" s="833" t="s">
        <v>786</v>
      </c>
      <c r="F210" s="374">
        <f xml:space="preserve"> INDEX($K210:$O210, MATCH($F$4, $K$4:$O$4, 0))</f>
        <v>215.12218499999994</v>
      </c>
      <c r="G210" s="1014"/>
      <c r="H210" s="668"/>
      <c r="I210" s="322"/>
      <c r="J210" s="1015"/>
      <c r="K210" s="921">
        <f>K211-K209</f>
        <v>215.12218499999994</v>
      </c>
      <c r="L210" s="921">
        <f>L211-L209</f>
        <v>215.12218499999994</v>
      </c>
      <c r="M210" s="921">
        <f>M211-M209</f>
        <v>215.12218499999994</v>
      </c>
      <c r="N210" s="921">
        <f>N211-N209</f>
        <v>215.12218499999994</v>
      </c>
      <c r="O210" s="921">
        <f>O211-O209</f>
        <v>215.12218499999994</v>
      </c>
      <c r="P210" s="1015"/>
      <c r="R210" s="332"/>
      <c r="S210" s="944"/>
      <c r="T210" s="944"/>
      <c r="U210" s="944"/>
      <c r="V210" s="944"/>
      <c r="W210" s="944"/>
      <c r="X210" s="944"/>
      <c r="Y210" s="944"/>
      <c r="Z210" s="944"/>
      <c r="AA210" s="944"/>
      <c r="AB210" s="944"/>
      <c r="AC210" s="944"/>
      <c r="AD210" s="944"/>
      <c r="AE210" s="944"/>
      <c r="AF210" s="944"/>
      <c r="AG210" s="944"/>
      <c r="AH210" s="944"/>
      <c r="AI210" s="944"/>
      <c r="AJ210" s="944"/>
      <c r="AK210" s="944"/>
      <c r="AL210" s="944"/>
      <c r="AM210" s="944"/>
      <c r="AN210" s="944"/>
      <c r="AO210" s="944"/>
      <c r="AP210" s="944"/>
      <c r="AQ210" s="944"/>
      <c r="AR210" s="944"/>
      <c r="AS210" s="944"/>
    </row>
    <row r="211" spans="1:45" s="321" customFormat="1" ht="15" customHeight="1" outlineLevel="1" x14ac:dyDescent="0.3">
      <c r="A211" s="300"/>
      <c r="C211" s="827"/>
      <c r="D211" s="300"/>
      <c r="E211" s="204" t="s">
        <v>788</v>
      </c>
      <c r="F211" s="1016">
        <f t="shared" si="21"/>
        <v>286.82957999999991</v>
      </c>
      <c r="G211" s="216"/>
      <c r="H211" s="999"/>
      <c r="I211" s="828"/>
      <c r="J211" s="829"/>
      <c r="K211" s="1017">
        <f>'Monthly Financials'!$H$11*(1+K40)</f>
        <v>286.82957999999991</v>
      </c>
      <c r="L211" s="1017">
        <f>'Monthly Financials'!$H$11*(1+L40)</f>
        <v>286.82957999999991</v>
      </c>
      <c r="M211" s="1017">
        <f>'Monthly Financials'!$H$11*(1+M40)</f>
        <v>286.82957999999991</v>
      </c>
      <c r="N211" s="1017">
        <f>'Monthly Financials'!$H$11*(1+N40)</f>
        <v>286.82957999999991</v>
      </c>
      <c r="O211" s="1017">
        <f>'Monthly Financials'!$H$11*(1+O40)</f>
        <v>286.82957999999991</v>
      </c>
      <c r="P211" s="829"/>
      <c r="R211" s="830"/>
      <c r="S211" s="300"/>
      <c r="T211" s="300"/>
      <c r="U211" s="300"/>
      <c r="V211" s="300"/>
      <c r="W211" s="300"/>
      <c r="X211" s="300"/>
      <c r="Y211" s="300"/>
      <c r="Z211" s="300"/>
      <c r="AA211" s="300"/>
      <c r="AB211" s="300"/>
      <c r="AC211" s="300"/>
      <c r="AD211" s="300"/>
      <c r="AE211" s="300"/>
      <c r="AF211" s="300"/>
      <c r="AG211" s="300"/>
      <c r="AH211" s="300"/>
      <c r="AI211" s="300"/>
      <c r="AJ211" s="300"/>
      <c r="AK211" s="300"/>
      <c r="AL211" s="300"/>
      <c r="AM211" s="300"/>
      <c r="AN211" s="300"/>
      <c r="AO211" s="300"/>
      <c r="AP211" s="300"/>
      <c r="AQ211" s="300"/>
      <c r="AR211" s="300"/>
      <c r="AS211" s="300"/>
    </row>
    <row r="212" spans="1:45" ht="15" customHeight="1" outlineLevel="1" x14ac:dyDescent="0.3">
      <c r="B212" s="308"/>
      <c r="C212" s="351"/>
      <c r="E212" s="204"/>
      <c r="F212" s="206"/>
      <c r="G212" s="207"/>
      <c r="Q212" s="308"/>
    </row>
    <row r="213" spans="1:45" ht="15" customHeight="1" outlineLevel="1" x14ac:dyDescent="0.3">
      <c r="B213" s="308"/>
      <c r="C213" s="351"/>
      <c r="E213" s="204" t="s">
        <v>653</v>
      </c>
      <c r="F213" s="206"/>
      <c r="G213" s="207"/>
      <c r="K213" s="920"/>
      <c r="Q213" s="308"/>
    </row>
    <row r="214" spans="1:45" s="881" customFormat="1" ht="15" customHeight="1" outlineLevel="1" x14ac:dyDescent="0.25">
      <c r="A214" s="944"/>
      <c r="C214" s="351"/>
      <c r="D214" s="944"/>
      <c r="E214" s="833" t="s">
        <v>654</v>
      </c>
      <c r="F214" s="374">
        <f ca="1">F200</f>
        <v>312.22707118145962</v>
      </c>
      <c r="G214" s="1014"/>
      <c r="H214" s="668"/>
      <c r="I214" s="322"/>
      <c r="J214" s="1015"/>
      <c r="K214" s="920"/>
      <c r="L214" s="302"/>
      <c r="M214" s="302"/>
      <c r="N214" s="302"/>
      <c r="O214" s="302"/>
      <c r="P214" s="1015"/>
      <c r="R214" s="332"/>
      <c r="S214" s="944"/>
      <c r="T214" s="944"/>
      <c r="U214" s="944"/>
      <c r="V214" s="944"/>
      <c r="W214" s="944"/>
      <c r="X214" s="944"/>
      <c r="Y214" s="944"/>
      <c r="Z214" s="944"/>
      <c r="AA214" s="944"/>
      <c r="AB214" s="944"/>
      <c r="AC214" s="944"/>
      <c r="AD214" s="944"/>
      <c r="AE214" s="944"/>
      <c r="AF214" s="944"/>
      <c r="AG214" s="944"/>
      <c r="AH214" s="944"/>
      <c r="AI214" s="944"/>
      <c r="AJ214" s="944"/>
      <c r="AK214" s="944"/>
      <c r="AL214" s="944"/>
      <c r="AM214" s="944"/>
      <c r="AN214" s="944"/>
      <c r="AO214" s="944"/>
      <c r="AP214" s="944"/>
      <c r="AQ214" s="944"/>
      <c r="AR214" s="944"/>
      <c r="AS214" s="944"/>
    </row>
    <row r="215" spans="1:45" s="881" customFormat="1" ht="15" customHeight="1" outlineLevel="1" x14ac:dyDescent="0.25">
      <c r="A215" s="944"/>
      <c r="C215" s="351"/>
      <c r="D215" s="944"/>
      <c r="E215" s="833" t="s">
        <v>655</v>
      </c>
      <c r="F215" s="374">
        <f>MAX('Monthly Financials'!J198:EH198)*25%</f>
        <v>0</v>
      </c>
      <c r="G215" s="1014"/>
      <c r="H215" s="668"/>
      <c r="I215" s="322"/>
      <c r="J215" s="1015"/>
      <c r="K215" s="920"/>
      <c r="L215" s="302"/>
      <c r="M215" s="302"/>
      <c r="N215" s="302"/>
      <c r="O215" s="302"/>
      <c r="P215" s="1015"/>
      <c r="R215" s="332"/>
      <c r="S215" s="944"/>
      <c r="T215" s="944"/>
      <c r="U215" s="944"/>
      <c r="V215" s="944"/>
      <c r="W215" s="944"/>
      <c r="X215" s="944"/>
      <c r="Y215" s="944"/>
      <c r="Z215" s="944"/>
      <c r="AA215" s="944"/>
      <c r="AB215" s="944"/>
      <c r="AC215" s="944"/>
      <c r="AD215" s="944"/>
      <c r="AE215" s="944"/>
      <c r="AF215" s="944"/>
      <c r="AG215" s="944"/>
      <c r="AH215" s="944"/>
      <c r="AI215" s="944"/>
      <c r="AJ215" s="944"/>
      <c r="AK215" s="944"/>
      <c r="AL215" s="944"/>
      <c r="AM215" s="944"/>
      <c r="AN215" s="944"/>
      <c r="AO215" s="944"/>
      <c r="AP215" s="944"/>
      <c r="AQ215" s="944"/>
      <c r="AR215" s="944"/>
      <c r="AS215" s="944"/>
    </row>
    <row r="216" spans="1:45" ht="15" customHeight="1" outlineLevel="1" x14ac:dyDescent="0.3">
      <c r="B216" s="308"/>
      <c r="C216" s="351"/>
      <c r="E216" s="204" t="s">
        <v>14</v>
      </c>
      <c r="F216" s="922">
        <f ca="1">SUM(F214:F215)</f>
        <v>312.22707118145962</v>
      </c>
      <c r="G216" s="207"/>
      <c r="Q216" s="308"/>
    </row>
    <row r="217" spans="1:45" ht="15" customHeight="1" outlineLevel="1" x14ac:dyDescent="0.25">
      <c r="B217" s="308"/>
      <c r="C217" s="351"/>
      <c r="E217" s="206"/>
      <c r="F217" s="206"/>
      <c r="G217" s="207"/>
      <c r="Q217" s="308"/>
    </row>
    <row r="218" spans="1:45" ht="15" customHeight="1" outlineLevel="1" x14ac:dyDescent="0.25">
      <c r="A218" s="321"/>
      <c r="B218" s="308"/>
      <c r="C218" s="356"/>
      <c r="D218" s="308"/>
      <c r="E218" s="834" t="s">
        <v>797</v>
      </c>
      <c r="F218" s="925">
        <v>36</v>
      </c>
      <c r="G218" s="1127" t="s">
        <v>330</v>
      </c>
      <c r="K218" s="308"/>
      <c r="L218" s="308"/>
      <c r="M218" s="308"/>
      <c r="N218" s="308"/>
      <c r="O218" s="308"/>
      <c r="Q218" s="308"/>
      <c r="R218" s="322"/>
      <c r="S218" s="308"/>
      <c r="T218" s="308"/>
      <c r="U218" s="308"/>
      <c r="V218" s="308"/>
      <c r="W218" s="308"/>
      <c r="X218" s="308"/>
      <c r="Y218" s="308"/>
      <c r="Z218" s="308"/>
      <c r="AA218" s="308"/>
      <c r="AB218" s="308"/>
      <c r="AC218" s="308"/>
      <c r="AD218" s="308"/>
      <c r="AE218" s="308"/>
      <c r="AF218" s="308"/>
      <c r="AG218" s="308"/>
      <c r="AH218" s="308"/>
      <c r="AI218" s="308"/>
      <c r="AJ218" s="308"/>
      <c r="AK218" s="308"/>
      <c r="AL218" s="308"/>
      <c r="AM218" s="308"/>
      <c r="AN218" s="308"/>
      <c r="AO218" s="308"/>
      <c r="AP218" s="308"/>
      <c r="AQ218" s="308"/>
      <c r="AR218" s="308"/>
      <c r="AS218" s="308"/>
    </row>
    <row r="219" spans="1:45" ht="15" customHeight="1" outlineLevel="1" x14ac:dyDescent="0.25">
      <c r="B219" s="308"/>
      <c r="C219" s="351"/>
      <c r="E219" s="206"/>
      <c r="F219" s="206"/>
      <c r="G219" s="207"/>
      <c r="Q219" s="308"/>
    </row>
    <row r="220" spans="1:45" ht="15" customHeight="1" outlineLevel="1" x14ac:dyDescent="0.25">
      <c r="B220" s="308"/>
      <c r="C220" s="351"/>
      <c r="E220" s="206" t="s">
        <v>196</v>
      </c>
      <c r="F220" s="374">
        <f ca="1" xml:space="preserve"> INDEX($K220:$O220, MATCH($F$4, $K$4:$O$4, 0))</f>
        <v>3</v>
      </c>
      <c r="G220" s="207" t="s">
        <v>341</v>
      </c>
      <c r="K220" s="372">
        <f ca="1" xml:space="preserve"> IFERROR( K201 / K200, 0 )</f>
        <v>3</v>
      </c>
      <c r="L220" s="372">
        <f ca="1" xml:space="preserve"> IFERROR( L201 / L200, 0 )</f>
        <v>3</v>
      </c>
      <c r="M220" s="372">
        <f ca="1" xml:space="preserve"> IFERROR( M201 / M200, 0 )</f>
        <v>3</v>
      </c>
      <c r="N220" s="372">
        <f ca="1" xml:space="preserve"> IFERROR( N201 / N200, 0 )</f>
        <v>3</v>
      </c>
      <c r="O220" s="372">
        <f ca="1" xml:space="preserve"> IFERROR( O201 / O200, 0 )</f>
        <v>3</v>
      </c>
      <c r="Q220" s="308"/>
    </row>
    <row r="221" spans="1:45" ht="15" customHeight="1" outlineLevel="1" x14ac:dyDescent="0.25">
      <c r="A221" s="321"/>
      <c r="B221" s="308"/>
      <c r="C221" s="356"/>
      <c r="D221" s="308"/>
      <c r="E221" s="833" t="s">
        <v>753</v>
      </c>
      <c r="F221" s="367">
        <f xml:space="preserve"> INDEX($K221:$O221, MATCH($F$4, $K$4:$O$4, 0))</f>
        <v>0.25</v>
      </c>
      <c r="G221" s="207" t="s">
        <v>311</v>
      </c>
      <c r="K221" s="427">
        <v>0.25</v>
      </c>
      <c r="L221" s="427">
        <v>0.25</v>
      </c>
      <c r="M221" s="427">
        <v>0.25</v>
      </c>
      <c r="N221" s="427">
        <v>0.25</v>
      </c>
      <c r="O221" s="427">
        <v>0.25</v>
      </c>
      <c r="Q221" s="308"/>
      <c r="R221" s="322"/>
      <c r="S221" s="308"/>
      <c r="T221" s="308"/>
      <c r="U221" s="308"/>
      <c r="V221" s="308"/>
      <c r="W221" s="308"/>
      <c r="X221" s="308"/>
      <c r="Y221" s="308"/>
      <c r="Z221" s="308"/>
      <c r="AA221" s="308"/>
      <c r="AB221" s="308"/>
      <c r="AC221" s="308"/>
      <c r="AD221" s="308"/>
      <c r="AE221" s="308"/>
      <c r="AF221" s="308"/>
      <c r="AG221" s="308"/>
      <c r="AH221" s="308"/>
      <c r="AI221" s="308"/>
      <c r="AJ221" s="308"/>
      <c r="AK221" s="308"/>
      <c r="AL221" s="308"/>
      <c r="AM221" s="308"/>
      <c r="AN221" s="308"/>
      <c r="AO221" s="308"/>
      <c r="AP221" s="308"/>
      <c r="AQ221" s="308"/>
      <c r="AR221" s="308"/>
      <c r="AS221" s="308"/>
    </row>
    <row r="222" spans="1:45" ht="15" customHeight="1" outlineLevel="1" x14ac:dyDescent="0.25">
      <c r="B222" s="308"/>
      <c r="C222" s="351"/>
      <c r="E222" s="833" t="s">
        <v>753</v>
      </c>
      <c r="F222" s="921">
        <f ca="1" xml:space="preserve"> INDEX($K222:$O222, MATCH($F$4, $K$4:$O$4, 0))</f>
        <v>60.129919045364915</v>
      </c>
      <c r="G222" s="207" t="s">
        <v>330</v>
      </c>
      <c r="K222" s="212">
        <f ca="1" xml:space="preserve"> (K205) * K221</f>
        <v>60.129919045364915</v>
      </c>
      <c r="L222" s="212">
        <f ca="1" xml:space="preserve"> (L205) * L221</f>
        <v>60.129919045364915</v>
      </c>
      <c r="M222" s="212">
        <f ca="1" xml:space="preserve"> (M205) * M221</f>
        <v>60.129919045364915</v>
      </c>
      <c r="N222" s="212">
        <f ca="1" xml:space="preserve"> (N205) * N221</f>
        <v>60.129919045364915</v>
      </c>
      <c r="O222" s="212">
        <f ca="1" xml:space="preserve"> (O205) * O221</f>
        <v>60.129919045364915</v>
      </c>
      <c r="Q222" s="308"/>
    </row>
    <row r="223" spans="1:45" ht="15" customHeight="1" outlineLevel="1" x14ac:dyDescent="0.25">
      <c r="B223" s="308"/>
      <c r="C223" s="351"/>
      <c r="E223" s="206" t="s">
        <v>197</v>
      </c>
      <c r="F223" s="367">
        <f t="shared" ref="F223:F244" si="22" xml:space="preserve"> INDEX($K223:$O223, MATCH($F$4, $K$4:$O$4, 0))</f>
        <v>0.75</v>
      </c>
      <c r="G223" s="207" t="s">
        <v>311</v>
      </c>
      <c r="K223" s="427">
        <f>1-K221</f>
        <v>0.75</v>
      </c>
      <c r="L223" s="427">
        <f>1-L221</f>
        <v>0.75</v>
      </c>
      <c r="M223" s="427">
        <f>1-M221</f>
        <v>0.75</v>
      </c>
      <c r="N223" s="427">
        <f>1-N221</f>
        <v>0.75</v>
      </c>
      <c r="O223" s="427">
        <f>1-O221</f>
        <v>0.75</v>
      </c>
      <c r="Q223" s="308"/>
    </row>
    <row r="224" spans="1:45" ht="15" customHeight="1" outlineLevel="1" x14ac:dyDescent="0.25">
      <c r="C224" s="351"/>
      <c r="E224" s="206" t="s">
        <v>197</v>
      </c>
      <c r="F224" s="921">
        <f ca="1" xml:space="preserve"> INDEX($K224:$O224, MATCH($F$4, $K$4:$O$4, 0))</f>
        <v>180.38975713609474</v>
      </c>
      <c r="G224" s="207" t="s">
        <v>330</v>
      </c>
      <c r="K224" s="212">
        <f ca="1" xml:space="preserve"> K205 * K223</f>
        <v>180.38975713609474</v>
      </c>
      <c r="L224" s="212">
        <f ca="1" xml:space="preserve"> L205 * L223</f>
        <v>180.38975713609474</v>
      </c>
      <c r="M224" s="212">
        <f ca="1" xml:space="preserve"> M205 * M223</f>
        <v>180.38975713609474</v>
      </c>
      <c r="N224" s="212">
        <f ca="1" xml:space="preserve"> N205 * N223</f>
        <v>180.38975713609474</v>
      </c>
      <c r="O224" s="212">
        <f ca="1" xml:space="preserve"> O205 * O223</f>
        <v>180.38975713609474</v>
      </c>
      <c r="Q224" s="308"/>
    </row>
    <row r="225" spans="1:45" ht="15" customHeight="1" outlineLevel="1" x14ac:dyDescent="0.25">
      <c r="B225" s="308"/>
      <c r="C225" s="351"/>
      <c r="E225" s="206" t="s">
        <v>39</v>
      </c>
      <c r="F225" s="367">
        <f xml:space="preserve"> INDEX($K225:$O225, MATCH($F$4, $K$4:$O$4, 0))</f>
        <v>0.25</v>
      </c>
      <c r="G225" s="207" t="s">
        <v>311</v>
      </c>
      <c r="K225" s="427">
        <v>0.25</v>
      </c>
      <c r="L225" s="427">
        <v>0.25</v>
      </c>
      <c r="M225" s="427">
        <v>0.25</v>
      </c>
      <c r="N225" s="427">
        <v>0.25</v>
      </c>
      <c r="O225" s="427">
        <v>0.25</v>
      </c>
      <c r="Q225" s="308"/>
    </row>
    <row r="226" spans="1:45" ht="15" customHeight="1" outlineLevel="1" x14ac:dyDescent="0.25">
      <c r="C226" s="351"/>
      <c r="E226" s="206" t="s">
        <v>39</v>
      </c>
      <c r="F226" s="921">
        <f ca="1" xml:space="preserve"> INDEX($K226:$O226, MATCH($F$4, $K$4:$O$4, 0))</f>
        <v>60.129919045364915</v>
      </c>
      <c r="G226" s="207" t="s">
        <v>330</v>
      </c>
      <c r="K226" s="211">
        <f ca="1" xml:space="preserve"> (K205) * K225</f>
        <v>60.129919045364915</v>
      </c>
      <c r="L226" s="211">
        <f ca="1" xml:space="preserve"> (L205) * L225</f>
        <v>60.129919045364915</v>
      </c>
      <c r="M226" s="211">
        <f ca="1" xml:space="preserve"> (M205) * M225</f>
        <v>60.129919045364915</v>
      </c>
      <c r="N226" s="211">
        <f ca="1" xml:space="preserve"> (N205) * N225</f>
        <v>60.129919045364915</v>
      </c>
      <c r="O226" s="211">
        <f ca="1" xml:space="preserve"> (O205) * O225</f>
        <v>60.129919045364915</v>
      </c>
      <c r="Q226" s="308"/>
    </row>
    <row r="227" spans="1:45" ht="15" customHeight="1" outlineLevel="1" x14ac:dyDescent="0.25">
      <c r="E227" s="833" t="s">
        <v>748</v>
      </c>
      <c r="F227" s="367">
        <f t="shared" si="22"/>
        <v>7.4999999999999997E-3</v>
      </c>
      <c r="G227" s="207" t="s">
        <v>311</v>
      </c>
      <c r="K227" s="427">
        <v>7.4999999999999997E-3</v>
      </c>
      <c r="L227" s="1112">
        <v>7.4999999999999997E-3</v>
      </c>
      <c r="M227" s="1112">
        <v>7.4999999999999997E-3</v>
      </c>
      <c r="N227" s="1112">
        <v>7.4999999999999997E-3</v>
      </c>
      <c r="O227" s="1112">
        <v>7.4999999999999997E-3</v>
      </c>
      <c r="Q227" s="308"/>
    </row>
    <row r="228" spans="1:45" ht="15" customHeight="1" outlineLevel="1" x14ac:dyDescent="0.25">
      <c r="E228" s="446" t="s">
        <v>263</v>
      </c>
      <c r="F228" s="367">
        <f t="shared" si="22"/>
        <v>0.09</v>
      </c>
      <c r="G228" s="207" t="s">
        <v>311</v>
      </c>
      <c r="K228" s="427">
        <v>0.09</v>
      </c>
      <c r="L228" s="1112">
        <f>9%+Sensitivity!$J$5</f>
        <v>9.5000000000000001E-2</v>
      </c>
      <c r="M228" s="1112">
        <v>0.09</v>
      </c>
      <c r="N228" s="1112">
        <v>0.09</v>
      </c>
      <c r="O228" s="1112">
        <f>9%+Sensitivity!$J$5</f>
        <v>9.5000000000000001E-2</v>
      </c>
      <c r="Q228" s="308"/>
    </row>
    <row r="229" spans="1:45" ht="15" customHeight="1" outlineLevel="1" x14ac:dyDescent="0.25">
      <c r="E229" s="446" t="s">
        <v>561</v>
      </c>
      <c r="F229" s="367">
        <f t="shared" si="22"/>
        <v>7.4999999999999997E-3</v>
      </c>
      <c r="G229" s="207" t="s">
        <v>311</v>
      </c>
      <c r="K229" s="367">
        <f xml:space="preserve"> K228 / $F$303</f>
        <v>7.4999999999999997E-3</v>
      </c>
      <c r="L229" s="367">
        <f xml:space="preserve"> L228 / $F$303</f>
        <v>7.9166666666666673E-3</v>
      </c>
      <c r="M229" s="367">
        <f xml:space="preserve"> M228 / $F$303</f>
        <v>7.4999999999999997E-3</v>
      </c>
      <c r="N229" s="367">
        <f xml:space="preserve"> N228 / $F$303</f>
        <v>7.4999999999999997E-3</v>
      </c>
      <c r="O229" s="367">
        <f xml:space="preserve"> O228 / $F$303</f>
        <v>7.9166666666666673E-3</v>
      </c>
      <c r="Q229" s="308"/>
    </row>
    <row r="230" spans="1:45" ht="15" customHeight="1" outlineLevel="1" x14ac:dyDescent="0.25">
      <c r="E230" s="446" t="s">
        <v>262</v>
      </c>
      <c r="F230" s="367">
        <f xml:space="preserve"> INDEX($K230:$O230, MATCH($F$4, $K$4:$O$4, 0))</f>
        <v>9.2499999999999999E-2</v>
      </c>
      <c r="G230" s="207" t="s">
        <v>311</v>
      </c>
      <c r="K230" s="427">
        <v>9.2499999999999999E-2</v>
      </c>
      <c r="L230" s="1112">
        <f>9.25%+Sensitivity!$J$5</f>
        <v>9.7500000000000003E-2</v>
      </c>
      <c r="M230" s="1112">
        <v>9.2499999999999999E-2</v>
      </c>
      <c r="N230" s="1112">
        <v>9.2499999999999999E-2</v>
      </c>
      <c r="O230" s="1112">
        <f>9.25%+Sensitivity!$J$5</f>
        <v>9.7500000000000003E-2</v>
      </c>
      <c r="Q230" s="308"/>
    </row>
    <row r="231" spans="1:45" ht="15" customHeight="1" outlineLevel="1" x14ac:dyDescent="0.25">
      <c r="E231" s="446" t="s">
        <v>562</v>
      </c>
      <c r="F231" s="367">
        <f t="shared" si="22"/>
        <v>7.7083333333333335E-3</v>
      </c>
      <c r="G231" s="207" t="s">
        <v>311</v>
      </c>
      <c r="K231" s="367">
        <f xml:space="preserve"> K230 / $F$303</f>
        <v>7.7083333333333335E-3</v>
      </c>
      <c r="L231" s="367">
        <f xml:space="preserve"> L230 / $F$303</f>
        <v>8.1250000000000003E-3</v>
      </c>
      <c r="M231" s="367">
        <f xml:space="preserve"> M230 / $F$303</f>
        <v>7.7083333333333335E-3</v>
      </c>
      <c r="N231" s="367">
        <f xml:space="preserve"> N230 / $F$303</f>
        <v>7.7083333333333335E-3</v>
      </c>
      <c r="O231" s="367">
        <f xml:space="preserve"> O230 / $F$303</f>
        <v>8.1250000000000003E-3</v>
      </c>
      <c r="Q231" s="308"/>
    </row>
    <row r="232" spans="1:45" s="662" customFormat="1" ht="15" customHeight="1" outlineLevel="1" x14ac:dyDescent="0.35">
      <c r="A232" s="655"/>
      <c r="B232" s="655"/>
      <c r="C232" s="656"/>
      <c r="D232" s="657"/>
      <c r="E232" s="658" t="s">
        <v>40</v>
      </c>
      <c r="F232" s="362">
        <f ca="1" xml:space="preserve"> INDEX($K232:$O232, MATCH($F$4, $K$4:$O$4, 0))</f>
        <v>45596</v>
      </c>
      <c r="G232" s="659" t="s">
        <v>310</v>
      </c>
      <c r="H232" s="866"/>
      <c r="I232" s="660"/>
      <c r="J232" s="661"/>
      <c r="K232" s="580">
        <f ca="1" xml:space="preserve">  Rollout!$F$182</f>
        <v>45596</v>
      </c>
      <c r="L232" s="580">
        <f ca="1" xml:space="preserve">  Rollout!$F$182</f>
        <v>45596</v>
      </c>
      <c r="M232" s="580">
        <f ca="1" xml:space="preserve">  Rollout!$F$182</f>
        <v>45596</v>
      </c>
      <c r="N232" s="580">
        <f ca="1" xml:space="preserve">  Rollout!$F$182</f>
        <v>45596</v>
      </c>
      <c r="O232" s="580">
        <f ca="1" xml:space="preserve">  Rollout!$F$182</f>
        <v>45596</v>
      </c>
      <c r="P232" s="661"/>
      <c r="R232" s="663"/>
      <c r="S232" s="657"/>
      <c r="T232" s="657"/>
      <c r="U232" s="657"/>
      <c r="V232" s="657"/>
      <c r="W232" s="657"/>
      <c r="X232" s="657"/>
      <c r="Y232" s="657"/>
      <c r="Z232" s="657"/>
      <c r="AA232" s="657"/>
      <c r="AB232" s="657"/>
      <c r="AC232" s="657"/>
      <c r="AD232" s="657"/>
      <c r="AE232" s="657"/>
      <c r="AF232" s="657"/>
      <c r="AG232" s="657"/>
      <c r="AH232" s="657"/>
      <c r="AI232" s="657"/>
      <c r="AJ232" s="657"/>
      <c r="AK232" s="657"/>
      <c r="AL232" s="657"/>
      <c r="AM232" s="657"/>
      <c r="AN232" s="657"/>
      <c r="AO232" s="657"/>
      <c r="AP232" s="657"/>
      <c r="AQ232" s="657"/>
      <c r="AR232" s="657"/>
      <c r="AS232" s="657"/>
    </row>
    <row r="233" spans="1:45" s="662" customFormat="1" ht="15" customHeight="1" outlineLevel="1" x14ac:dyDescent="0.35">
      <c r="A233" s="655"/>
      <c r="B233" s="655"/>
      <c r="C233" s="656"/>
      <c r="D233" s="657"/>
      <c r="E233" s="658" t="s">
        <v>264</v>
      </c>
      <c r="F233" s="362">
        <f t="shared" si="22"/>
        <v>45626</v>
      </c>
      <c r="G233" s="659" t="s">
        <v>310</v>
      </c>
      <c r="H233" s="866"/>
      <c r="I233" s="660"/>
      <c r="J233" s="661"/>
      <c r="K233" s="580">
        <f xml:space="preserve"> Time_M!$F$78</f>
        <v>45626</v>
      </c>
      <c r="L233" s="580">
        <f xml:space="preserve"> Time_M!$F$78</f>
        <v>45626</v>
      </c>
      <c r="M233" s="580">
        <f xml:space="preserve"> Time_M!$F$78</f>
        <v>45626</v>
      </c>
      <c r="N233" s="580">
        <f xml:space="preserve"> Time_M!$F$78</f>
        <v>45626</v>
      </c>
      <c r="O233" s="580">
        <f xml:space="preserve"> Time_M!$F$78</f>
        <v>45626</v>
      </c>
      <c r="P233" s="661"/>
      <c r="R233" s="663"/>
      <c r="S233" s="657"/>
      <c r="T233" s="657"/>
      <c r="U233" s="657"/>
      <c r="V233" s="657"/>
      <c r="W233" s="657"/>
      <c r="X233" s="657"/>
      <c r="Y233" s="657"/>
      <c r="Z233" s="657"/>
      <c r="AA233" s="657"/>
      <c r="AB233" s="657"/>
      <c r="AC233" s="657"/>
      <c r="AD233" s="657"/>
      <c r="AE233" s="657"/>
      <c r="AF233" s="657"/>
      <c r="AG233" s="657"/>
      <c r="AH233" s="657"/>
      <c r="AI233" s="657"/>
      <c r="AJ233" s="657"/>
      <c r="AK233" s="657"/>
      <c r="AL233" s="657"/>
      <c r="AM233" s="657"/>
      <c r="AN233" s="657"/>
      <c r="AO233" s="657"/>
      <c r="AP233" s="657"/>
      <c r="AQ233" s="657"/>
      <c r="AR233" s="657"/>
      <c r="AS233" s="657"/>
    </row>
    <row r="234" spans="1:45" ht="15" customHeight="1" outlineLevel="1" x14ac:dyDescent="0.25">
      <c r="E234" s="210" t="s">
        <v>41</v>
      </c>
      <c r="F234" s="369">
        <f t="shared" si="22"/>
        <v>20</v>
      </c>
      <c r="G234" s="207" t="s">
        <v>329</v>
      </c>
      <c r="K234" s="399">
        <v>20</v>
      </c>
      <c r="L234" s="1110">
        <v>20</v>
      </c>
      <c r="M234" s="1110">
        <v>20</v>
      </c>
      <c r="N234" s="1110">
        <v>20</v>
      </c>
      <c r="O234" s="1110">
        <v>20</v>
      </c>
      <c r="Q234" s="308"/>
    </row>
    <row r="235" spans="1:45" ht="15" customHeight="1" outlineLevel="1" x14ac:dyDescent="0.25">
      <c r="E235" s="210" t="s">
        <v>42</v>
      </c>
      <c r="F235" s="362">
        <f ca="1" xml:space="preserve"> INDEX($K235:$O235, MATCH($F$4, $K$4:$O$4, 0))</f>
        <v>46203</v>
      </c>
      <c r="G235" s="207" t="s">
        <v>310</v>
      </c>
      <c r="K235" s="362">
        <f ca="1" xml:space="preserve"> EOMONTH( K232, K234 )</f>
        <v>46203</v>
      </c>
      <c r="L235" s="362">
        <f t="shared" ref="L235:O235" ca="1" si="23" xml:space="preserve"> EOMONTH( L232, L234 )</f>
        <v>46203</v>
      </c>
      <c r="M235" s="362">
        <f t="shared" ca="1" si="23"/>
        <v>46203</v>
      </c>
      <c r="N235" s="362">
        <f t="shared" ca="1" si="23"/>
        <v>46203</v>
      </c>
      <c r="O235" s="362">
        <f t="shared" ca="1" si="23"/>
        <v>46203</v>
      </c>
      <c r="Q235" s="308"/>
    </row>
    <row r="236" spans="1:45" ht="15" customHeight="1" outlineLevel="1" x14ac:dyDescent="0.25">
      <c r="E236" s="210" t="s">
        <v>43</v>
      </c>
      <c r="F236" s="369">
        <f t="shared" si="22"/>
        <v>17</v>
      </c>
      <c r="G236" s="207" t="s">
        <v>329</v>
      </c>
      <c r="H236" s="878"/>
      <c r="K236" s="1110">
        <v>17</v>
      </c>
      <c r="L236" s="1110">
        <v>17</v>
      </c>
      <c r="M236" s="1110">
        <v>17</v>
      </c>
      <c r="N236" s="1110">
        <v>17</v>
      </c>
      <c r="O236" s="1110">
        <v>17</v>
      </c>
      <c r="Q236" s="308"/>
    </row>
    <row r="237" spans="1:45" ht="15" customHeight="1" outlineLevel="1" x14ac:dyDescent="0.25">
      <c r="E237" s="210" t="s">
        <v>44</v>
      </c>
      <c r="F237" s="362">
        <f ca="1" xml:space="preserve"> INDEX($K237:$O237, MATCH($F$4, $K$4:$O$4, 0))</f>
        <v>46203</v>
      </c>
      <c r="G237" s="207" t="s">
        <v>310</v>
      </c>
      <c r="K237" s="362">
        <f ca="1" xml:space="preserve"> EOMONTH( K232, K234 )</f>
        <v>46203</v>
      </c>
      <c r="L237" s="362">
        <f ca="1" xml:space="preserve"> EOMONTH( L232, L234 )</f>
        <v>46203</v>
      </c>
      <c r="M237" s="362">
        <f ca="1" xml:space="preserve"> EOMONTH( M232, M234 )</f>
        <v>46203</v>
      </c>
      <c r="N237" s="362">
        <f ca="1" xml:space="preserve"> EOMONTH( N232, N234 )</f>
        <v>46203</v>
      </c>
      <c r="O237" s="362">
        <f ca="1" xml:space="preserve"> EOMONTH( O232, O234 )</f>
        <v>46203</v>
      </c>
      <c r="Q237" s="308"/>
    </row>
    <row r="238" spans="1:45" s="430" customFormat="1" ht="15" customHeight="1" outlineLevel="1" x14ac:dyDescent="0.25">
      <c r="A238" s="22"/>
      <c r="B238" s="22"/>
      <c r="C238" s="532"/>
      <c r="D238" s="455"/>
      <c r="E238" s="210" t="s">
        <v>45</v>
      </c>
      <c r="F238" s="369">
        <f ca="1" xml:space="preserve"> INDEX($K238:$O238, MATCH($F$4, $K$4:$O$4, 0))</f>
        <v>68</v>
      </c>
      <c r="G238" s="676" t="s">
        <v>329</v>
      </c>
      <c r="H238" s="880"/>
      <c r="I238" s="432"/>
      <c r="J238" s="433"/>
      <c r="K238" s="167">
        <f ca="1" xml:space="preserve"> ROUND( (K239-K237)/30,0)</f>
        <v>68</v>
      </c>
      <c r="L238" s="167">
        <f ca="1" xml:space="preserve"> ROUND( (L239-L237)/30,0)</f>
        <v>68</v>
      </c>
      <c r="M238" s="167">
        <f ca="1" xml:space="preserve"> ROUND( (M239-M237)/30,0)</f>
        <v>68</v>
      </c>
      <c r="N238" s="167">
        <f ca="1" xml:space="preserve"> ROUND( (N239-N237)/30,0)</f>
        <v>68</v>
      </c>
      <c r="O238" s="167">
        <f ca="1" xml:space="preserve"> ROUND( (O239-O237)/30,0)</f>
        <v>68</v>
      </c>
      <c r="P238" s="433"/>
      <c r="R238" s="652"/>
      <c r="S238" s="455"/>
      <c r="T238" s="455"/>
      <c r="U238" s="455"/>
      <c r="V238" s="455"/>
      <c r="W238" s="455"/>
      <c r="X238" s="455"/>
      <c r="Y238" s="455"/>
      <c r="Z238" s="455"/>
      <c r="AA238" s="455"/>
      <c r="AB238" s="455"/>
      <c r="AC238" s="455"/>
      <c r="AD238" s="455"/>
      <c r="AE238" s="455"/>
      <c r="AF238" s="455"/>
      <c r="AG238" s="455"/>
      <c r="AH238" s="455"/>
      <c r="AI238" s="455"/>
      <c r="AJ238" s="455"/>
      <c r="AK238" s="455"/>
      <c r="AL238" s="455"/>
      <c r="AM238" s="455"/>
      <c r="AN238" s="455"/>
      <c r="AO238" s="455"/>
      <c r="AP238" s="455"/>
      <c r="AQ238" s="455"/>
      <c r="AR238" s="455"/>
      <c r="AS238" s="455"/>
    </row>
    <row r="239" spans="1:45" ht="15" customHeight="1" outlineLevel="1" x14ac:dyDescent="0.25">
      <c r="E239" s="932" t="s">
        <v>706</v>
      </c>
      <c r="F239" s="362">
        <f xml:space="preserve"> INDEX($K239:$O239, MATCH($F$4, $K$4:$O$4, 0))</f>
        <v>48244</v>
      </c>
      <c r="G239" s="207" t="s">
        <v>310</v>
      </c>
      <c r="H239" s="866"/>
      <c r="K239" s="362">
        <f>EOMONTH(K25,-K236)</f>
        <v>48244</v>
      </c>
      <c r="L239" s="362">
        <f>EOMONTH(L25,-L236)</f>
        <v>48244</v>
      </c>
      <c r="M239" s="362">
        <f>EOMONTH(M25,-M236)</f>
        <v>48244</v>
      </c>
      <c r="N239" s="362">
        <f>EOMONTH(N25,-N236)</f>
        <v>48244</v>
      </c>
      <c r="O239" s="362">
        <f>EOMONTH(O25,-O236)</f>
        <v>48244</v>
      </c>
      <c r="Q239" s="308"/>
    </row>
    <row r="240" spans="1:45" ht="15" customHeight="1" outlineLevel="1" x14ac:dyDescent="0.25">
      <c r="E240" s="210" t="s">
        <v>46</v>
      </c>
      <c r="F240" s="362">
        <f t="shared" si="22"/>
        <v>48304</v>
      </c>
      <c r="G240" s="207" t="s">
        <v>310</v>
      </c>
      <c r="K240" s="362">
        <f xml:space="preserve"> DATE( IF( MONTH( K239 ) &lt;= 3, YEAR( K239 ), YEAR( K239 ) + 1 ), 3, 31)</f>
        <v>48304</v>
      </c>
      <c r="L240" s="362">
        <f xml:space="preserve"> DATE( IF( MONTH( L239 ) &lt;= 3, YEAR( L239 ), YEAR( L239 ) + 1 ), 3, 31)</f>
        <v>48304</v>
      </c>
      <c r="M240" s="362">
        <f xml:space="preserve"> DATE( IF( MONTH( M239 ) &lt;= 3, YEAR( M239 ), YEAR( M239 ) + 1 ), 3, 31)</f>
        <v>48304</v>
      </c>
      <c r="N240" s="362">
        <f xml:space="preserve"> DATE( IF( MONTH( N239 ) &lt;= 3, YEAR( N239 ), YEAR( N239 ) + 1 ), 3, 31)</f>
        <v>48304</v>
      </c>
      <c r="O240" s="362">
        <f xml:space="preserve"> DATE( IF( MONTH( O239 ) &lt;= 3, YEAR( O239 ), YEAR( O239 ) + 1 ), 3, 31)</f>
        <v>48304</v>
      </c>
      <c r="Q240" s="308"/>
    </row>
    <row r="241" spans="1:45" ht="15" customHeight="1" outlineLevel="1" x14ac:dyDescent="0.25">
      <c r="E241" s="210" t="s">
        <v>50</v>
      </c>
      <c r="F241" s="369">
        <f t="shared" si="22"/>
        <v>3</v>
      </c>
      <c r="G241" s="207" t="s">
        <v>329</v>
      </c>
      <c r="K241" s="399">
        <v>3</v>
      </c>
      <c r="L241" s="399">
        <v>3</v>
      </c>
      <c r="M241" s="399">
        <v>3</v>
      </c>
      <c r="N241" s="399">
        <v>3</v>
      </c>
      <c r="O241" s="399">
        <v>3</v>
      </c>
      <c r="Q241" s="308"/>
    </row>
    <row r="242" spans="1:45" ht="15" customHeight="1" outlineLevel="1" x14ac:dyDescent="0.25">
      <c r="E242" s="210" t="s">
        <v>51</v>
      </c>
      <c r="F242" s="374">
        <f t="shared" si="22"/>
        <v>0</v>
      </c>
      <c r="G242" s="207" t="s">
        <v>329</v>
      </c>
      <c r="K242" s="399">
        <v>0</v>
      </c>
      <c r="L242" s="399">
        <v>0</v>
      </c>
      <c r="M242" s="399">
        <v>0</v>
      </c>
      <c r="N242" s="399">
        <v>0</v>
      </c>
      <c r="O242" s="399">
        <v>0</v>
      </c>
      <c r="Q242" s="308"/>
    </row>
    <row r="243" spans="1:45" ht="15" customHeight="1" outlineLevel="1" x14ac:dyDescent="0.25">
      <c r="E243" s="555" t="s">
        <v>559</v>
      </c>
      <c r="F243" s="374">
        <f t="shared" si="22"/>
        <v>1.2</v>
      </c>
      <c r="G243" s="207" t="s">
        <v>341</v>
      </c>
      <c r="K243" s="435">
        <v>1.2</v>
      </c>
      <c r="L243" s="1087">
        <v>1.2</v>
      </c>
      <c r="M243" s="1087">
        <v>1.2</v>
      </c>
      <c r="N243" s="1087">
        <v>1.2</v>
      </c>
      <c r="O243" s="1087">
        <v>1.2</v>
      </c>
      <c r="Q243" s="308"/>
    </row>
    <row r="244" spans="1:45" s="430" customFormat="1" ht="15" customHeight="1" outlineLevel="1" x14ac:dyDescent="0.35">
      <c r="A244" s="22"/>
      <c r="B244" s="22"/>
      <c r="C244" s="532"/>
      <c r="D244" s="455"/>
      <c r="E244" s="37" t="s">
        <v>483</v>
      </c>
      <c r="F244" s="369">
        <f t="shared" si="22"/>
        <v>4</v>
      </c>
      <c r="G244" s="406" t="s">
        <v>481</v>
      </c>
      <c r="H244" s="835" t="s">
        <v>766</v>
      </c>
      <c r="I244" s="432"/>
      <c r="J244" s="433"/>
      <c r="K244" s="399">
        <v>4</v>
      </c>
      <c r="L244" s="399">
        <v>4</v>
      </c>
      <c r="M244" s="399">
        <v>4</v>
      </c>
      <c r="N244" s="399">
        <v>4</v>
      </c>
      <c r="O244" s="399">
        <v>4</v>
      </c>
      <c r="P244" s="433"/>
      <c r="R244" s="652"/>
      <c r="S244" s="455"/>
      <c r="T244" s="455"/>
      <c r="U244" s="455"/>
      <c r="V244" s="455"/>
      <c r="W244" s="455"/>
      <c r="X244" s="455"/>
      <c r="Y244" s="455"/>
      <c r="Z244" s="455"/>
      <c r="AA244" s="455"/>
      <c r="AB244" s="455"/>
      <c r="AC244" s="455"/>
      <c r="AD244" s="455"/>
      <c r="AE244" s="455"/>
      <c r="AF244" s="455"/>
      <c r="AG244" s="455"/>
      <c r="AH244" s="455"/>
      <c r="AI244" s="455"/>
      <c r="AJ244" s="455"/>
      <c r="AK244" s="455"/>
      <c r="AL244" s="455"/>
      <c r="AM244" s="455"/>
      <c r="AN244" s="455"/>
      <c r="AO244" s="455"/>
      <c r="AP244" s="455"/>
      <c r="AQ244" s="455"/>
      <c r="AR244" s="455"/>
      <c r="AS244" s="455"/>
    </row>
    <row r="245" spans="1:45" s="430" customFormat="1" ht="15" customHeight="1" outlineLevel="1" x14ac:dyDescent="0.35">
      <c r="A245" s="22"/>
      <c r="B245" s="22"/>
      <c r="C245" s="532"/>
      <c r="D245" s="455"/>
      <c r="E245" s="37"/>
      <c r="F245" s="37"/>
      <c r="G245" s="406"/>
      <c r="H245" s="651"/>
      <c r="I245" s="432"/>
      <c r="J245" s="433"/>
      <c r="K245" s="651"/>
      <c r="L245" s="651"/>
      <c r="M245" s="651"/>
      <c r="N245" s="651"/>
      <c r="O245" s="651"/>
      <c r="P245" s="433"/>
      <c r="R245" s="652"/>
      <c r="S245" s="455"/>
      <c r="T245" s="455"/>
      <c r="U245" s="455"/>
      <c r="V245" s="455"/>
      <c r="W245" s="455"/>
      <c r="X245" s="455"/>
      <c r="Y245" s="455"/>
      <c r="Z245" s="455"/>
      <c r="AA245" s="455"/>
      <c r="AB245" s="455"/>
      <c r="AC245" s="455"/>
      <c r="AD245" s="455"/>
      <c r="AE245" s="455"/>
      <c r="AF245" s="455"/>
      <c r="AG245" s="455"/>
      <c r="AH245" s="455"/>
      <c r="AI245" s="455"/>
      <c r="AJ245" s="455"/>
      <c r="AK245" s="455"/>
      <c r="AL245" s="455"/>
      <c r="AM245" s="455"/>
      <c r="AN245" s="455"/>
      <c r="AO245" s="455"/>
      <c r="AP245" s="455"/>
      <c r="AQ245" s="455"/>
      <c r="AR245" s="455"/>
      <c r="AS245" s="455"/>
    </row>
    <row r="246" spans="1:45" ht="0.5" hidden="1" customHeight="1" outlineLevel="1" x14ac:dyDescent="0.35">
      <c r="B246" s="300" t="s">
        <v>461</v>
      </c>
      <c r="F246" s="234"/>
      <c r="K246" s="234"/>
      <c r="L246" s="234"/>
      <c r="M246" s="234"/>
      <c r="N246" s="234"/>
      <c r="O246" s="234"/>
      <c r="Q246" s="308"/>
    </row>
    <row r="247" spans="1:45" ht="0.5" hidden="1" customHeight="1" outlineLevel="1" x14ac:dyDescent="0.25">
      <c r="E247" s="219" t="s">
        <v>84</v>
      </c>
      <c r="F247" s="367">
        <f t="shared" ref="F247:F252" si="24" xml:space="preserve"> INDEX($K247:$O247, MATCH($F$4, $K$4:$O$4, 0))</f>
        <v>0</v>
      </c>
      <c r="G247" s="206" t="s">
        <v>311</v>
      </c>
      <c r="K247" s="427">
        <v>0</v>
      </c>
      <c r="L247" s="427">
        <v>0</v>
      </c>
      <c r="M247" s="427">
        <v>0</v>
      </c>
      <c r="N247" s="427">
        <v>0</v>
      </c>
      <c r="O247" s="427">
        <v>0</v>
      </c>
      <c r="Q247" s="308"/>
    </row>
    <row r="248" spans="1:45" ht="0.5" hidden="1" customHeight="1" outlineLevel="1" x14ac:dyDescent="0.25">
      <c r="E248" s="219" t="s">
        <v>235</v>
      </c>
      <c r="F248" s="374">
        <f t="shared" si="24"/>
        <v>0</v>
      </c>
      <c r="G248" s="206" t="s">
        <v>330</v>
      </c>
      <c r="K248" s="399">
        <v>0</v>
      </c>
      <c r="L248" s="399">
        <v>0</v>
      </c>
      <c r="M248" s="399">
        <v>0</v>
      </c>
      <c r="N248" s="399">
        <v>0</v>
      </c>
      <c r="O248" s="399">
        <v>0</v>
      </c>
      <c r="Q248" s="308"/>
    </row>
    <row r="249" spans="1:45" s="796" customFormat="1" ht="0.5" hidden="1" customHeight="1" outlineLevel="1" x14ac:dyDescent="0.25">
      <c r="A249" s="790"/>
      <c r="B249" s="790"/>
      <c r="C249" s="791"/>
      <c r="D249" s="792"/>
      <c r="E249" s="219" t="s">
        <v>236</v>
      </c>
      <c r="F249" s="367">
        <f t="shared" si="24"/>
        <v>0</v>
      </c>
      <c r="G249" s="799" t="s">
        <v>311</v>
      </c>
      <c r="H249" s="793"/>
      <c r="I249" s="794"/>
      <c r="J249" s="795"/>
      <c r="K249" s="427">
        <v>0</v>
      </c>
      <c r="L249" s="427">
        <v>0</v>
      </c>
      <c r="M249" s="427">
        <v>0</v>
      </c>
      <c r="N249" s="427">
        <v>0</v>
      </c>
      <c r="O249" s="427">
        <v>0</v>
      </c>
      <c r="P249" s="795"/>
      <c r="R249" s="797"/>
      <c r="S249" s="792"/>
      <c r="T249" s="792"/>
      <c r="U249" s="792"/>
      <c r="V249" s="792"/>
      <c r="W249" s="792"/>
      <c r="X249" s="792"/>
      <c r="Y249" s="792"/>
      <c r="Z249" s="792"/>
      <c r="AA249" s="792"/>
      <c r="AB249" s="792"/>
      <c r="AC249" s="792"/>
      <c r="AD249" s="792"/>
      <c r="AE249" s="792"/>
      <c r="AF249" s="792"/>
      <c r="AG249" s="792"/>
      <c r="AH249" s="792"/>
      <c r="AI249" s="792"/>
      <c r="AJ249" s="792"/>
      <c r="AK249" s="792"/>
      <c r="AL249" s="792"/>
      <c r="AM249" s="792"/>
      <c r="AN249" s="792"/>
      <c r="AO249" s="792"/>
      <c r="AP249" s="792"/>
      <c r="AQ249" s="792"/>
      <c r="AR249" s="792"/>
      <c r="AS249" s="792"/>
    </row>
    <row r="250" spans="1:45" ht="0.5" hidden="1" customHeight="1" outlineLevel="1" x14ac:dyDescent="0.25">
      <c r="E250" s="219" t="s">
        <v>647</v>
      </c>
      <c r="F250" s="374">
        <f t="shared" si="24"/>
        <v>0</v>
      </c>
      <c r="G250" s="606" t="s">
        <v>430</v>
      </c>
      <c r="H250" s="650" t="s">
        <v>593</v>
      </c>
      <c r="K250" s="399">
        <v>0</v>
      </c>
      <c r="L250" s="399"/>
      <c r="M250" s="399"/>
      <c r="N250" s="399"/>
      <c r="O250" s="399"/>
      <c r="Q250" s="308"/>
    </row>
    <row r="251" spans="1:45" ht="0.5" hidden="1" customHeight="1" outlineLevel="1" x14ac:dyDescent="0.25">
      <c r="E251" s="219" t="s">
        <v>648</v>
      </c>
      <c r="F251" s="374">
        <f t="shared" si="24"/>
        <v>0</v>
      </c>
      <c r="G251" s="606" t="s">
        <v>430</v>
      </c>
      <c r="H251" s="789" t="s">
        <v>593</v>
      </c>
      <c r="I251" s="432"/>
      <c r="J251" s="433"/>
      <c r="K251" s="399">
        <v>0</v>
      </c>
      <c r="L251" s="399">
        <v>0</v>
      </c>
      <c r="M251" s="399">
        <v>0</v>
      </c>
      <c r="N251" s="399">
        <v>0</v>
      </c>
      <c r="O251" s="399">
        <v>0</v>
      </c>
      <c r="P251" s="433"/>
      <c r="Q251" s="308"/>
    </row>
    <row r="252" spans="1:45" s="430" customFormat="1" ht="0.5" hidden="1" customHeight="1" outlineLevel="1" x14ac:dyDescent="0.25">
      <c r="A252" s="22"/>
      <c r="B252" s="22"/>
      <c r="C252" s="532"/>
      <c r="D252" s="455"/>
      <c r="E252" s="219" t="s">
        <v>646</v>
      </c>
      <c r="F252" s="369">
        <f t="shared" si="24"/>
        <v>0</v>
      </c>
      <c r="G252" s="606" t="s">
        <v>430</v>
      </c>
      <c r="H252" s="789" t="s">
        <v>593</v>
      </c>
      <c r="I252" s="432"/>
      <c r="J252" s="433"/>
      <c r="K252" s="399">
        <v>0</v>
      </c>
      <c r="L252" s="399">
        <v>0</v>
      </c>
      <c r="M252" s="399">
        <v>0</v>
      </c>
      <c r="N252" s="399">
        <v>0</v>
      </c>
      <c r="O252" s="399">
        <v>0</v>
      </c>
      <c r="P252" s="433"/>
      <c r="R252" s="652"/>
      <c r="S252" s="455"/>
      <c r="T252" s="455"/>
      <c r="U252" s="455"/>
      <c r="V252" s="455"/>
      <c r="W252" s="455"/>
      <c r="X252" s="455"/>
      <c r="Y252" s="455"/>
      <c r="Z252" s="455"/>
      <c r="AA252" s="455"/>
      <c r="AB252" s="455"/>
      <c r="AC252" s="455"/>
      <c r="AD252" s="455"/>
      <c r="AE252" s="455"/>
      <c r="AF252" s="455"/>
      <c r="AG252" s="455"/>
      <c r="AH252" s="455"/>
      <c r="AI252" s="455"/>
      <c r="AJ252" s="455"/>
      <c r="AK252" s="455"/>
      <c r="AL252" s="455"/>
      <c r="AM252" s="455"/>
      <c r="AN252" s="455"/>
      <c r="AO252" s="455"/>
      <c r="AP252" s="455"/>
      <c r="AQ252" s="455"/>
      <c r="AR252" s="455"/>
      <c r="AS252" s="455"/>
    </row>
    <row r="253" spans="1:45" ht="0.5" hidden="1" customHeight="1" outlineLevel="1" x14ac:dyDescent="0.35">
      <c r="F253" s="308"/>
      <c r="Q253" s="308"/>
    </row>
    <row r="254" spans="1:45" ht="13" x14ac:dyDescent="0.35">
      <c r="F254" s="308"/>
      <c r="Q254" s="308"/>
    </row>
    <row r="255" spans="1:45" ht="15" customHeight="1" x14ac:dyDescent="0.35">
      <c r="A255" s="324" t="s">
        <v>429</v>
      </c>
      <c r="B255" s="324"/>
      <c r="C255" s="325"/>
      <c r="D255" s="324"/>
      <c r="E255" s="324"/>
      <c r="F255" s="308"/>
      <c r="G255" s="308"/>
      <c r="Q255" s="308"/>
      <c r="R255" s="322"/>
      <c r="S255" s="308"/>
      <c r="T255" s="308"/>
      <c r="U255" s="308"/>
      <c r="V255" s="308"/>
      <c r="W255" s="308"/>
      <c r="X255" s="308"/>
      <c r="Y255" s="308"/>
      <c r="Z255" s="308"/>
      <c r="AA255" s="308"/>
      <c r="AB255" s="308"/>
      <c r="AC255" s="308"/>
      <c r="AD255" s="308"/>
      <c r="AE255" s="308"/>
      <c r="AF255" s="308"/>
      <c r="AG255" s="308"/>
      <c r="AH255" s="308"/>
      <c r="AI255" s="308"/>
      <c r="AJ255" s="308"/>
      <c r="AK255" s="308"/>
      <c r="AL255" s="308"/>
      <c r="AM255" s="308"/>
      <c r="AN255" s="308"/>
      <c r="AO255" s="308"/>
      <c r="AP255" s="308"/>
      <c r="AQ255" s="308"/>
      <c r="AR255" s="308"/>
      <c r="AS255" s="308"/>
    </row>
    <row r="256" spans="1:45" ht="15" customHeight="1" outlineLevel="1" x14ac:dyDescent="0.35">
      <c r="F256" s="308"/>
      <c r="Q256" s="308"/>
    </row>
    <row r="257" spans="1:45" ht="15" customHeight="1" outlineLevel="1" x14ac:dyDescent="0.35">
      <c r="E257" s="944" t="s">
        <v>81</v>
      </c>
      <c r="F257" s="367">
        <f xml:space="preserve"> INDEX($K257:$O257, MATCH($F$4, $K$4:$O$4, 0))</f>
        <v>0.25</v>
      </c>
      <c r="G257" s="302" t="s">
        <v>311</v>
      </c>
      <c r="K257" s="366">
        <v>0.25</v>
      </c>
      <c r="L257" s="366">
        <v>0.25</v>
      </c>
      <c r="M257" s="366">
        <v>0.25</v>
      </c>
      <c r="N257" s="366">
        <v>0.25</v>
      </c>
      <c r="O257" s="366">
        <v>0.25</v>
      </c>
      <c r="Q257" s="308"/>
    </row>
    <row r="258" spans="1:45" s="238" customFormat="1" ht="15" customHeight="1" outlineLevel="1" x14ac:dyDescent="0.35">
      <c r="A258" s="347"/>
      <c r="B258" s="347"/>
      <c r="C258" s="348"/>
      <c r="D258" s="243"/>
      <c r="E258" s="240" t="s">
        <v>82</v>
      </c>
      <c r="F258" s="367">
        <f xml:space="preserve"> INDEX($K258:$O258, MATCH($F$4, $K$4:$O$4, 0))</f>
        <v>0.09</v>
      </c>
      <c r="G258" s="243" t="s">
        <v>311</v>
      </c>
      <c r="H258" s="338"/>
      <c r="I258" s="339"/>
      <c r="J258" s="340"/>
      <c r="K258" s="366">
        <v>0.09</v>
      </c>
      <c r="L258" s="366">
        <f>9%+Sensitivity!J5</f>
        <v>9.5000000000000001E-2</v>
      </c>
      <c r="M258" s="366">
        <v>0.09</v>
      </c>
      <c r="N258" s="366">
        <v>0.09</v>
      </c>
      <c r="O258" s="366">
        <f>9%+Sensitivity!J5</f>
        <v>9.5000000000000001E-2</v>
      </c>
      <c r="P258" s="340"/>
      <c r="Q258" s="308"/>
      <c r="R258" s="357"/>
      <c r="S258" s="243"/>
      <c r="T258" s="243"/>
      <c r="U258" s="243"/>
      <c r="V258" s="243"/>
      <c r="W258" s="243"/>
      <c r="X258" s="243"/>
      <c r="Y258" s="243"/>
      <c r="Z258" s="243"/>
      <c r="AA258" s="243"/>
      <c r="AB258" s="243"/>
      <c r="AC258" s="243"/>
      <c r="AD258" s="243"/>
      <c r="AE258" s="243"/>
      <c r="AF258" s="243"/>
      <c r="AG258" s="243"/>
      <c r="AH258" s="243"/>
      <c r="AI258" s="243"/>
      <c r="AJ258" s="243"/>
      <c r="AK258" s="243"/>
      <c r="AL258" s="243"/>
      <c r="AM258" s="243"/>
      <c r="AN258" s="243"/>
      <c r="AO258" s="243"/>
      <c r="AP258" s="243"/>
      <c r="AQ258" s="243"/>
      <c r="AR258" s="243"/>
      <c r="AS258" s="243"/>
    </row>
    <row r="259" spans="1:45" ht="15" customHeight="1" x14ac:dyDescent="0.35">
      <c r="E259" s="342"/>
      <c r="F259" s="342"/>
      <c r="G259" s="342"/>
      <c r="K259" s="342"/>
      <c r="L259" s="342"/>
      <c r="M259" s="342"/>
      <c r="N259" s="342"/>
      <c r="O259" s="342"/>
      <c r="Q259" s="308"/>
    </row>
    <row r="260" spans="1:45" ht="15" customHeight="1" x14ac:dyDescent="0.35">
      <c r="A260" s="324" t="s">
        <v>327</v>
      </c>
      <c r="B260" s="324"/>
      <c r="C260" s="325"/>
      <c r="D260" s="324"/>
      <c r="E260" s="324"/>
      <c r="F260" s="308"/>
      <c r="G260" s="308"/>
      <c r="Q260" s="308"/>
      <c r="R260" s="322"/>
      <c r="S260" s="308"/>
      <c r="T260" s="308"/>
      <c r="U260" s="308"/>
      <c r="V260" s="308"/>
      <c r="W260" s="308"/>
      <c r="X260" s="308"/>
      <c r="Y260" s="308"/>
      <c r="Z260" s="308"/>
      <c r="AA260" s="308"/>
      <c r="AB260" s="308"/>
      <c r="AC260" s="308"/>
      <c r="AD260" s="308"/>
      <c r="AE260" s="308"/>
      <c r="AF260" s="308"/>
      <c r="AG260" s="308"/>
      <c r="AH260" s="308"/>
      <c r="AI260" s="308"/>
      <c r="AJ260" s="308"/>
      <c r="AK260" s="308"/>
      <c r="AL260" s="308"/>
      <c r="AM260" s="308"/>
      <c r="AN260" s="308"/>
      <c r="AO260" s="308"/>
      <c r="AP260" s="308"/>
      <c r="AQ260" s="308"/>
      <c r="AR260" s="308"/>
      <c r="AS260" s="308"/>
    </row>
    <row r="261" spans="1:45" ht="15" customHeight="1" outlineLevel="1" x14ac:dyDescent="0.35">
      <c r="F261" s="308"/>
      <c r="K261" s="865"/>
      <c r="Q261" s="308"/>
    </row>
    <row r="262" spans="1:45" ht="15" customHeight="1" outlineLevel="1" x14ac:dyDescent="0.35">
      <c r="A262" s="321"/>
      <c r="B262" s="321"/>
      <c r="C262" s="352" t="s">
        <v>72</v>
      </c>
      <c r="D262" s="308"/>
      <c r="E262" s="308"/>
      <c r="F262" s="308"/>
      <c r="G262" s="308"/>
      <c r="K262" s="308"/>
      <c r="L262" s="308"/>
      <c r="M262" s="308"/>
      <c r="N262" s="308"/>
      <c r="O262" s="308"/>
      <c r="Q262" s="308"/>
      <c r="R262" s="322"/>
      <c r="S262" s="308"/>
      <c r="T262" s="308"/>
      <c r="U262" s="308"/>
      <c r="V262" s="308"/>
      <c r="W262" s="308"/>
      <c r="X262" s="308"/>
      <c r="Y262" s="308"/>
      <c r="Z262" s="308"/>
      <c r="AA262" s="308"/>
      <c r="AB262" s="308"/>
      <c r="AC262" s="308"/>
      <c r="AD262" s="308"/>
      <c r="AE262" s="308"/>
      <c r="AF262" s="308"/>
      <c r="AG262" s="308"/>
      <c r="AH262" s="308"/>
      <c r="AI262" s="308"/>
      <c r="AJ262" s="308"/>
      <c r="AK262" s="308"/>
      <c r="AL262" s="308"/>
      <c r="AM262" s="308"/>
      <c r="AN262" s="308"/>
      <c r="AO262" s="308"/>
      <c r="AP262" s="308"/>
      <c r="AQ262" s="308"/>
      <c r="AR262" s="308"/>
      <c r="AS262" s="308"/>
    </row>
    <row r="263" spans="1:45" ht="15" customHeight="1" outlineLevel="1" x14ac:dyDescent="0.35">
      <c r="E263" s="346" t="s">
        <v>74</v>
      </c>
      <c r="F263" s="367">
        <f xml:space="preserve"> INDEX($K263:$O263, MATCH($F$4, $K$4:$O$4, 0))</f>
        <v>0.14457831325301207</v>
      </c>
      <c r="G263" s="302" t="s">
        <v>311</v>
      </c>
      <c r="K263" s="868">
        <f>100/(K24-2)*12/100</f>
        <v>0.14457831325301207</v>
      </c>
      <c r="L263" s="868">
        <f>100/(L24-2)*12/100</f>
        <v>0.14457831325301207</v>
      </c>
      <c r="M263" s="868">
        <f>100/(M24-2)*12/100</f>
        <v>0.14457831325301207</v>
      </c>
      <c r="N263" s="868">
        <f>100/(N24-2)*12/100</f>
        <v>0.14457831325301207</v>
      </c>
      <c r="O263" s="868">
        <f>100/(O24-2)*12/100</f>
        <v>0.14457831325301207</v>
      </c>
      <c r="Q263" s="308"/>
    </row>
    <row r="264" spans="1:45" ht="15" customHeight="1" outlineLevel="1" x14ac:dyDescent="0.35">
      <c r="E264" s="346" t="s">
        <v>75</v>
      </c>
      <c r="F264" s="367">
        <f xml:space="preserve"> INDEX($K264:$O264, MATCH($F$4, $K$4:$O$4, 0))</f>
        <v>1</v>
      </c>
      <c r="G264" s="302" t="s">
        <v>311</v>
      </c>
      <c r="K264" s="366">
        <v>1</v>
      </c>
      <c r="L264" s="366">
        <v>1</v>
      </c>
      <c r="M264" s="366">
        <v>1</v>
      </c>
      <c r="N264" s="366">
        <v>1</v>
      </c>
      <c r="O264" s="366">
        <v>1</v>
      </c>
      <c r="Q264" s="308"/>
    </row>
    <row r="265" spans="1:45" ht="15" customHeight="1" outlineLevel="1" x14ac:dyDescent="0.35">
      <c r="E265" s="343"/>
      <c r="F265" s="344"/>
      <c r="G265" s="343"/>
      <c r="K265" s="344"/>
      <c r="L265" s="344"/>
      <c r="M265" s="344"/>
      <c r="N265" s="344"/>
      <c r="O265" s="344"/>
      <c r="Q265" s="308"/>
      <c r="R265" s="322"/>
      <c r="S265" s="308"/>
      <c r="T265" s="308"/>
      <c r="U265" s="308"/>
      <c r="V265" s="308"/>
      <c r="W265" s="308"/>
      <c r="X265" s="308"/>
      <c r="Y265" s="308"/>
      <c r="Z265" s="308"/>
      <c r="AA265" s="308"/>
      <c r="AB265" s="308"/>
      <c r="AC265" s="308"/>
      <c r="AD265" s="308"/>
      <c r="AE265" s="308"/>
      <c r="AF265" s="308"/>
      <c r="AG265" s="308"/>
      <c r="AH265" s="308"/>
      <c r="AI265" s="308"/>
      <c r="AJ265" s="308"/>
      <c r="AK265" s="308"/>
      <c r="AL265" s="308"/>
      <c r="AM265" s="308"/>
      <c r="AN265" s="308"/>
      <c r="AO265" s="308"/>
      <c r="AP265" s="308"/>
      <c r="AQ265" s="308"/>
      <c r="AR265" s="308"/>
      <c r="AS265" s="308"/>
    </row>
    <row r="266" spans="1:45" ht="15" customHeight="1" outlineLevel="1" x14ac:dyDescent="0.35">
      <c r="A266" s="321"/>
      <c r="B266" s="321"/>
      <c r="C266" s="352" t="s">
        <v>73</v>
      </c>
      <c r="D266" s="308"/>
      <c r="E266" s="308"/>
      <c r="F266" s="308"/>
      <c r="G266" s="308"/>
      <c r="K266" s="308"/>
      <c r="L266" s="308"/>
      <c r="M266" s="308"/>
      <c r="N266" s="308"/>
      <c r="O266" s="308"/>
      <c r="Q266" s="308"/>
      <c r="R266" s="322"/>
      <c r="S266" s="308"/>
      <c r="T266" s="308"/>
      <c r="U266" s="308"/>
      <c r="V266" s="308"/>
      <c r="W266" s="308"/>
      <c r="X266" s="308"/>
      <c r="Y266" s="308"/>
      <c r="Z266" s="308"/>
      <c r="AA266" s="308"/>
      <c r="AB266" s="308"/>
      <c r="AC266" s="308"/>
      <c r="AD266" s="308"/>
      <c r="AE266" s="308"/>
      <c r="AF266" s="308"/>
      <c r="AG266" s="308"/>
      <c r="AH266" s="308"/>
      <c r="AI266" s="308"/>
      <c r="AJ266" s="308"/>
      <c r="AK266" s="308"/>
      <c r="AL266" s="308"/>
      <c r="AM266" s="308"/>
      <c r="AN266" s="308"/>
      <c r="AO266" s="308"/>
      <c r="AP266" s="308"/>
      <c r="AQ266" s="308"/>
      <c r="AR266" s="308"/>
      <c r="AS266" s="308"/>
    </row>
    <row r="267" spans="1:45" ht="15" customHeight="1" outlineLevel="1" x14ac:dyDescent="0.35">
      <c r="E267" s="346" t="s">
        <v>74</v>
      </c>
      <c r="F267" s="367">
        <f xml:space="preserve"> INDEX($K267:$O267, MATCH($F$4, $K$4:$O$4, 0))</f>
        <v>0.4</v>
      </c>
      <c r="G267" s="302" t="s">
        <v>311</v>
      </c>
      <c r="K267" s="366">
        <v>0.4</v>
      </c>
      <c r="L267" s="366">
        <v>0.4</v>
      </c>
      <c r="M267" s="366">
        <v>0.4</v>
      </c>
      <c r="N267" s="366">
        <v>0.4</v>
      </c>
      <c r="O267" s="366">
        <v>0.4</v>
      </c>
      <c r="Q267" s="308"/>
    </row>
    <row r="268" spans="1:45" ht="15" customHeight="1" outlineLevel="1" x14ac:dyDescent="0.35">
      <c r="E268" s="346" t="s">
        <v>75</v>
      </c>
      <c r="F268" s="367">
        <f xml:space="preserve"> INDEX($K268:$O268, MATCH($F$4, $K$4:$O$4, 0))</f>
        <v>1</v>
      </c>
      <c r="G268" s="302" t="s">
        <v>311</v>
      </c>
      <c r="K268" s="366">
        <v>1</v>
      </c>
      <c r="L268" s="366">
        <v>1</v>
      </c>
      <c r="M268" s="366">
        <v>1</v>
      </c>
      <c r="N268" s="366">
        <v>1</v>
      </c>
      <c r="O268" s="366">
        <v>1</v>
      </c>
      <c r="Q268" s="308"/>
    </row>
    <row r="269" spans="1:45" ht="15" customHeight="1" outlineLevel="1" x14ac:dyDescent="0.35">
      <c r="E269" s="343"/>
      <c r="F269" s="344"/>
      <c r="G269" s="343"/>
      <c r="K269" s="344"/>
      <c r="L269" s="344"/>
      <c r="M269" s="344"/>
      <c r="N269" s="344"/>
      <c r="O269" s="344"/>
      <c r="Q269" s="308"/>
      <c r="R269" s="322"/>
      <c r="S269" s="308"/>
      <c r="T269" s="308"/>
      <c r="U269" s="308"/>
      <c r="V269" s="308"/>
      <c r="W269" s="308"/>
      <c r="X269" s="308"/>
      <c r="Y269" s="308"/>
      <c r="Z269" s="308"/>
      <c r="AA269" s="308"/>
      <c r="AB269" s="308"/>
      <c r="AC269" s="308"/>
      <c r="AD269" s="308"/>
      <c r="AE269" s="308"/>
      <c r="AF269" s="308"/>
      <c r="AG269" s="308"/>
      <c r="AH269" s="308"/>
      <c r="AI269" s="308"/>
      <c r="AJ269" s="308"/>
      <c r="AK269" s="308"/>
      <c r="AL269" s="308"/>
      <c r="AM269" s="308"/>
      <c r="AN269" s="308"/>
      <c r="AO269" s="308"/>
      <c r="AP269" s="308"/>
      <c r="AQ269" s="308"/>
      <c r="AR269" s="308"/>
      <c r="AS269" s="308"/>
    </row>
    <row r="270" spans="1:45" ht="15" customHeight="1" outlineLevel="1" x14ac:dyDescent="0.25">
      <c r="C270" s="308"/>
      <c r="E270" s="205" t="s">
        <v>184</v>
      </c>
      <c r="F270" s="367" t="str">
        <f xml:space="preserve"> INDEX($K270:$O270, MATCH($F$4, $K$4:$O$4, 0))</f>
        <v>SLM</v>
      </c>
      <c r="G270" s="343" t="s">
        <v>430</v>
      </c>
      <c r="K270" s="368" t="s">
        <v>72</v>
      </c>
      <c r="L270" s="368" t="s">
        <v>72</v>
      </c>
      <c r="M270" s="368" t="s">
        <v>72</v>
      </c>
      <c r="N270" s="368" t="s">
        <v>72</v>
      </c>
      <c r="O270" s="368" t="s">
        <v>72</v>
      </c>
      <c r="Q270" s="308"/>
      <c r="R270" s="322"/>
      <c r="S270" s="308"/>
      <c r="T270" s="308"/>
      <c r="U270" s="308"/>
      <c r="V270" s="308"/>
      <c r="W270" s="308"/>
      <c r="X270" s="308"/>
      <c r="Y270" s="308"/>
      <c r="Z270" s="308"/>
      <c r="AA270" s="308"/>
      <c r="AB270" s="308"/>
      <c r="AC270" s="308"/>
      <c r="AD270" s="308"/>
      <c r="AE270" s="308"/>
      <c r="AF270" s="308"/>
      <c r="AG270" s="308"/>
      <c r="AH270" s="308"/>
      <c r="AI270" s="308"/>
      <c r="AJ270" s="308"/>
      <c r="AK270" s="308"/>
      <c r="AL270" s="308"/>
      <c r="AM270" s="308"/>
      <c r="AN270" s="308"/>
      <c r="AO270" s="308"/>
      <c r="AP270" s="308"/>
      <c r="AQ270" s="308"/>
      <c r="AR270" s="308"/>
      <c r="AS270" s="308"/>
    </row>
    <row r="271" spans="1:45" ht="15" customHeight="1" outlineLevel="1" x14ac:dyDescent="0.25">
      <c r="E271" s="205" t="s">
        <v>183</v>
      </c>
      <c r="F271" s="367" t="str">
        <f xml:space="preserve"> INDEX($K271:$O271, MATCH($F$4, $K$4:$O$4, 0))</f>
        <v>WDV</v>
      </c>
      <c r="G271" s="343" t="s">
        <v>430</v>
      </c>
      <c r="K271" s="368" t="s">
        <v>73</v>
      </c>
      <c r="L271" s="368" t="s">
        <v>73</v>
      </c>
      <c r="M271" s="368" t="s">
        <v>73</v>
      </c>
      <c r="N271" s="368" t="s">
        <v>73</v>
      </c>
      <c r="O271" s="368" t="s">
        <v>73</v>
      </c>
      <c r="Q271" s="308"/>
      <c r="R271" s="322"/>
      <c r="S271" s="308"/>
      <c r="T271" s="308"/>
      <c r="U271" s="308"/>
      <c r="V271" s="308"/>
      <c r="W271" s="308"/>
      <c r="X271" s="308"/>
      <c r="Y271" s="308"/>
      <c r="Z271" s="308"/>
      <c r="AA271" s="308"/>
      <c r="AB271" s="308"/>
      <c r="AC271" s="308"/>
      <c r="AD271" s="308"/>
      <c r="AE271" s="308"/>
      <c r="AF271" s="308"/>
      <c r="AG271" s="308"/>
      <c r="AH271" s="308"/>
      <c r="AI271" s="308"/>
      <c r="AJ271" s="308"/>
      <c r="AK271" s="308"/>
      <c r="AL271" s="308"/>
      <c r="AM271" s="308"/>
      <c r="AN271" s="308"/>
      <c r="AO271" s="308"/>
      <c r="AP271" s="308"/>
      <c r="AQ271" s="308"/>
      <c r="AR271" s="308"/>
      <c r="AS271" s="308"/>
    </row>
    <row r="272" spans="1:45" ht="15" customHeight="1" outlineLevel="1" x14ac:dyDescent="0.35">
      <c r="F272" s="308"/>
      <c r="Q272" s="308"/>
      <c r="T272" s="302">
        <f>13/0.15</f>
        <v>86.666666666666671</v>
      </c>
    </row>
    <row r="273" spans="1:45" ht="15" customHeight="1" x14ac:dyDescent="0.35">
      <c r="F273" s="308"/>
      <c r="Q273" s="308"/>
    </row>
    <row r="274" spans="1:45" ht="15" customHeight="1" x14ac:dyDescent="0.35">
      <c r="A274" s="324" t="s">
        <v>342</v>
      </c>
      <c r="B274" s="324"/>
      <c r="C274" s="325"/>
      <c r="D274" s="324"/>
      <c r="E274" s="324"/>
      <c r="F274" s="308"/>
      <c r="G274" s="308"/>
      <c r="Q274" s="308"/>
      <c r="R274" s="322"/>
      <c r="S274" s="308"/>
      <c r="T274" s="308"/>
      <c r="U274" s="308"/>
      <c r="V274" s="308"/>
      <c r="W274" s="308"/>
      <c r="X274" s="308"/>
      <c r="Y274" s="308"/>
      <c r="Z274" s="308"/>
      <c r="AA274" s="308"/>
      <c r="AB274" s="308"/>
      <c r="AC274" s="308"/>
      <c r="AD274" s="308"/>
      <c r="AE274" s="308"/>
      <c r="AF274" s="308"/>
      <c r="AG274" s="308"/>
      <c r="AH274" s="308"/>
      <c r="AI274" s="308"/>
      <c r="AJ274" s="308"/>
      <c r="AK274" s="308"/>
      <c r="AL274" s="308"/>
      <c r="AM274" s="308"/>
      <c r="AN274" s="308"/>
      <c r="AO274" s="308"/>
      <c r="AP274" s="308"/>
      <c r="AQ274" s="308"/>
      <c r="AR274" s="308"/>
      <c r="AS274" s="308"/>
    </row>
    <row r="275" spans="1:45" ht="15" customHeight="1" outlineLevel="1" x14ac:dyDescent="0.35">
      <c r="F275" s="308"/>
      <c r="Q275" s="308"/>
    </row>
    <row r="276" spans="1:45" ht="15" customHeight="1" outlineLevel="1" x14ac:dyDescent="0.35">
      <c r="E276" s="358" t="s">
        <v>76</v>
      </c>
      <c r="F276" s="367">
        <f xml:space="preserve"> INDEX($K276:$O276, MATCH($F$4, $K$4:$O$4, 0))</f>
        <v>0.22</v>
      </c>
      <c r="G276" s="346" t="s">
        <v>311</v>
      </c>
      <c r="K276" s="331">
        <v>0.22</v>
      </c>
      <c r="L276" s="331">
        <v>0.22</v>
      </c>
      <c r="M276" s="331">
        <v>0.22</v>
      </c>
      <c r="N276" s="331">
        <v>0.22</v>
      </c>
      <c r="O276" s="331">
        <v>0.22</v>
      </c>
      <c r="Q276" s="308"/>
    </row>
    <row r="277" spans="1:45" ht="15" customHeight="1" outlineLevel="1" x14ac:dyDescent="0.35">
      <c r="E277" s="240" t="s">
        <v>77</v>
      </c>
      <c r="F277" s="367">
        <f xml:space="preserve"> INDEX($K277:$O277, MATCH($F$4, $K$4:$O$4, 0))</f>
        <v>0.1</v>
      </c>
      <c r="G277" s="346" t="s">
        <v>311</v>
      </c>
      <c r="K277" s="331">
        <v>0.1</v>
      </c>
      <c r="L277" s="331">
        <v>0.1</v>
      </c>
      <c r="M277" s="331">
        <v>0.1</v>
      </c>
      <c r="N277" s="331">
        <v>0.1</v>
      </c>
      <c r="O277" s="331">
        <v>0.1</v>
      </c>
      <c r="Q277" s="308"/>
    </row>
    <row r="278" spans="1:45" ht="15" customHeight="1" outlineLevel="1" x14ac:dyDescent="0.35">
      <c r="E278" s="240" t="s">
        <v>78</v>
      </c>
      <c r="F278" s="367">
        <f xml:space="preserve"> INDEX($K278:$O278, MATCH($F$4, $K$4:$O$4, 0))</f>
        <v>0.04</v>
      </c>
      <c r="G278" s="346" t="s">
        <v>311</v>
      </c>
      <c r="K278" s="331">
        <v>0.04</v>
      </c>
      <c r="L278" s="331">
        <v>0.04</v>
      </c>
      <c r="M278" s="331">
        <v>0.04</v>
      </c>
      <c r="N278" s="331">
        <v>0.04</v>
      </c>
      <c r="O278" s="331">
        <v>0.04</v>
      </c>
      <c r="Q278" s="308"/>
    </row>
    <row r="279" spans="1:45" ht="15" customHeight="1" outlineLevel="1" x14ac:dyDescent="0.35">
      <c r="E279" s="346" t="s">
        <v>79</v>
      </c>
      <c r="F279" s="367">
        <f xml:space="preserve"> INDEX($K279:$O279, MATCH($F$4, $K$4:$O$4, 0))</f>
        <v>0.25168000000000001</v>
      </c>
      <c r="G279" s="346" t="s">
        <v>412</v>
      </c>
      <c r="K279" s="330">
        <f>(K276*(1+K277))*(1+K278)</f>
        <v>0.25168000000000001</v>
      </c>
      <c r="L279" s="330">
        <f>(L276*(1+L277))*(1+L278)</f>
        <v>0.25168000000000001</v>
      </c>
      <c r="M279" s="330">
        <f>(M276*(1+M277))*(1+M278)</f>
        <v>0.25168000000000001</v>
      </c>
      <c r="N279" s="330">
        <f>(N276*(1+N277))*(1+N278)</f>
        <v>0.25168000000000001</v>
      </c>
      <c r="O279" s="330">
        <f>(O276*(1+O277))*(1+O278)</f>
        <v>0.25168000000000001</v>
      </c>
      <c r="Q279" s="308"/>
    </row>
    <row r="280" spans="1:45" ht="15" customHeight="1" outlineLevel="1" x14ac:dyDescent="0.35">
      <c r="E280" s="346" t="s">
        <v>80</v>
      </c>
      <c r="F280" s="367">
        <f xml:space="preserve"> INDEX($K280:$O280, MATCH($F$4, $K$4:$O$4, 0))</f>
        <v>0</v>
      </c>
      <c r="G280" s="346" t="s">
        <v>311</v>
      </c>
      <c r="K280" s="331">
        <v>0</v>
      </c>
      <c r="L280" s="331">
        <v>0</v>
      </c>
      <c r="M280" s="331">
        <v>0</v>
      </c>
      <c r="N280" s="331">
        <v>0</v>
      </c>
      <c r="O280" s="331">
        <v>0</v>
      </c>
      <c r="Q280" s="308"/>
    </row>
    <row r="281" spans="1:45" ht="15" customHeight="1" outlineLevel="1" x14ac:dyDescent="0.35">
      <c r="E281" s="346"/>
      <c r="F281" s="337"/>
      <c r="G281" s="346"/>
      <c r="Q281" s="308"/>
    </row>
    <row r="282" spans="1:45" ht="15" customHeight="1" x14ac:dyDescent="0.35">
      <c r="F282" s="308"/>
      <c r="Q282" s="308"/>
    </row>
    <row r="283" spans="1:45" ht="15" customHeight="1" x14ac:dyDescent="0.35">
      <c r="A283" s="324" t="s">
        <v>414</v>
      </c>
      <c r="B283" s="324"/>
      <c r="C283" s="325"/>
      <c r="D283" s="324"/>
      <c r="E283" s="324"/>
      <c r="F283" s="308"/>
      <c r="G283" s="308"/>
      <c r="Q283" s="308"/>
      <c r="R283" s="322"/>
      <c r="S283" s="308"/>
      <c r="T283" s="308"/>
      <c r="U283" s="308"/>
      <c r="V283" s="308"/>
      <c r="W283" s="308"/>
      <c r="X283" s="308"/>
      <c r="Y283" s="308"/>
      <c r="Z283" s="308"/>
      <c r="AA283" s="308"/>
      <c r="AB283" s="308"/>
      <c r="AC283" s="308"/>
      <c r="AD283" s="308"/>
      <c r="AE283" s="308"/>
      <c r="AF283" s="308"/>
      <c r="AG283" s="308"/>
      <c r="AH283" s="308"/>
      <c r="AI283" s="308"/>
      <c r="AJ283" s="308"/>
      <c r="AK283" s="308"/>
      <c r="AL283" s="308"/>
      <c r="AM283" s="308"/>
      <c r="AN283" s="308"/>
      <c r="AO283" s="308"/>
      <c r="AP283" s="308"/>
      <c r="AQ283" s="308"/>
      <c r="AR283" s="308"/>
      <c r="AS283" s="308"/>
    </row>
    <row r="284" spans="1:45" ht="15" customHeight="1" outlineLevel="1" x14ac:dyDescent="0.35">
      <c r="F284" s="308"/>
      <c r="Q284" s="308"/>
    </row>
    <row r="285" spans="1:45" ht="15" customHeight="1" outlineLevel="1" x14ac:dyDescent="0.3">
      <c r="B285" s="204" t="s">
        <v>364</v>
      </c>
      <c r="H285" s="302"/>
      <c r="I285" s="302"/>
      <c r="Q285" s="308"/>
    </row>
    <row r="286" spans="1:45" ht="15" customHeight="1" outlineLevel="1" x14ac:dyDescent="0.25">
      <c r="E286" s="833" t="s">
        <v>350</v>
      </c>
      <c r="F286" s="367">
        <f xml:space="preserve"> INDEX($K286:$O286, MATCH($F$4, $K$4:$O$4, 0))</f>
        <v>0.14000000000000001</v>
      </c>
      <c r="G286" s="214" t="s">
        <v>311</v>
      </c>
      <c r="K286" s="957">
        <v>0.14000000000000001</v>
      </c>
      <c r="L286" s="957">
        <v>0.14000000000000001</v>
      </c>
      <c r="M286" s="957">
        <v>0.14000000000000001</v>
      </c>
      <c r="N286" s="957">
        <v>0.14000000000000001</v>
      </c>
      <c r="O286" s="957">
        <v>0.14000000000000001</v>
      </c>
      <c r="Q286" s="308"/>
    </row>
    <row r="287" spans="1:45" ht="15" customHeight="1" outlineLevel="1" x14ac:dyDescent="0.25">
      <c r="E287" s="206" t="s">
        <v>279</v>
      </c>
      <c r="F287" s="367">
        <f xml:space="preserve"> INDEX($K287:$O287, MATCH($F$4, $K$4:$O$4, 0))</f>
        <v>9.2499999999999999E-2</v>
      </c>
      <c r="G287" s="214" t="s">
        <v>311</v>
      </c>
      <c r="K287" s="957">
        <v>9.2499999999999999E-2</v>
      </c>
      <c r="L287" s="957">
        <v>9.2499999999999999E-2</v>
      </c>
      <c r="M287" s="957">
        <v>9.2499999999999999E-2</v>
      </c>
      <c r="N287" s="957">
        <v>9.2499999999999999E-2</v>
      </c>
      <c r="O287" s="957">
        <v>9.2499999999999999E-2</v>
      </c>
      <c r="Q287" s="308"/>
    </row>
    <row r="288" spans="1:45" customFormat="1" ht="15" customHeight="1" outlineLevel="1" x14ac:dyDescent="0.35">
      <c r="J288" s="576"/>
      <c r="P288" s="576"/>
    </row>
    <row r="289" spans="1:45" ht="15" customHeight="1" x14ac:dyDescent="0.25">
      <c r="A289" s="321"/>
      <c r="B289" s="321"/>
      <c r="C289" s="352"/>
      <c r="D289" s="308"/>
      <c r="E289" s="569"/>
      <c r="F289" s="570"/>
      <c r="G289" s="571"/>
      <c r="K289" s="308"/>
      <c r="L289" s="308"/>
      <c r="M289" s="308"/>
      <c r="N289" s="308"/>
      <c r="O289" s="308"/>
      <c r="Q289" s="308"/>
      <c r="R289" s="322"/>
      <c r="S289" s="308"/>
      <c r="T289" s="308"/>
      <c r="U289" s="308"/>
      <c r="V289" s="308"/>
      <c r="W289" s="308"/>
      <c r="X289" s="308"/>
      <c r="Y289" s="308"/>
      <c r="Z289" s="308"/>
      <c r="AA289" s="308"/>
      <c r="AB289" s="308"/>
      <c r="AC289" s="308"/>
      <c r="AD289" s="308"/>
      <c r="AE289" s="308"/>
      <c r="AF289" s="308"/>
      <c r="AG289" s="308"/>
      <c r="AH289" s="308"/>
      <c r="AI289" s="308"/>
      <c r="AJ289" s="308"/>
      <c r="AK289" s="308"/>
      <c r="AL289" s="308"/>
      <c r="AM289" s="308"/>
      <c r="AN289" s="308"/>
      <c r="AO289" s="308"/>
      <c r="AP289" s="308"/>
      <c r="AQ289" s="308"/>
      <c r="AR289" s="308"/>
      <c r="AS289" s="308"/>
    </row>
    <row r="290" spans="1:45" ht="15" customHeight="1" x14ac:dyDescent="0.25">
      <c r="A290" s="572" t="s">
        <v>343</v>
      </c>
      <c r="B290" s="572"/>
      <c r="C290" s="573"/>
      <c r="D290" s="574"/>
      <c r="E290" s="575"/>
      <c r="F290" s="570"/>
      <c r="G290" s="571"/>
      <c r="K290" s="308"/>
      <c r="L290" s="308"/>
      <c r="M290" s="308"/>
      <c r="N290" s="308"/>
      <c r="O290" s="308"/>
      <c r="Q290" s="308"/>
      <c r="R290" s="322"/>
      <c r="S290" s="308"/>
      <c r="T290" s="308"/>
      <c r="U290" s="308"/>
      <c r="V290" s="308"/>
      <c r="W290" s="308"/>
      <c r="X290" s="308"/>
      <c r="Y290" s="308"/>
      <c r="Z290" s="308"/>
      <c r="AA290" s="308"/>
      <c r="AB290" s="308"/>
      <c r="AC290" s="308"/>
      <c r="AD290" s="308"/>
      <c r="AE290" s="308"/>
      <c r="AF290" s="308"/>
      <c r="AG290" s="308"/>
      <c r="AH290" s="308"/>
      <c r="AI290" s="308"/>
      <c r="AJ290" s="308"/>
      <c r="AK290" s="308"/>
      <c r="AL290" s="308"/>
      <c r="AM290" s="308"/>
      <c r="AN290" s="308"/>
      <c r="AO290" s="308"/>
      <c r="AP290" s="308"/>
      <c r="AQ290" s="308"/>
      <c r="AR290" s="308"/>
      <c r="AS290" s="308"/>
    </row>
    <row r="291" spans="1:45" ht="15" customHeight="1" outlineLevel="1" x14ac:dyDescent="0.25">
      <c r="A291" s="321"/>
      <c r="B291" s="321"/>
      <c r="C291" s="352"/>
      <c r="D291" s="308"/>
      <c r="E291" s="569"/>
      <c r="F291" s="570"/>
      <c r="G291" s="571"/>
      <c r="K291" s="308"/>
      <c r="L291" s="308"/>
      <c r="M291" s="308"/>
      <c r="N291" s="308"/>
      <c r="O291" s="308"/>
      <c r="Q291" s="308"/>
      <c r="R291" s="322"/>
      <c r="S291" s="308"/>
      <c r="T291" s="308"/>
      <c r="U291" s="308"/>
      <c r="V291" s="308"/>
      <c r="W291" s="308"/>
      <c r="X291" s="308"/>
      <c r="Y291" s="308"/>
      <c r="Z291" s="308"/>
      <c r="AA291" s="308"/>
      <c r="AB291" s="308"/>
      <c r="AC291" s="308"/>
      <c r="AD291" s="308"/>
      <c r="AE291" s="308"/>
      <c r="AF291" s="308"/>
      <c r="AG291" s="308"/>
      <c r="AH291" s="308"/>
      <c r="AI291" s="308"/>
      <c r="AJ291" s="308"/>
      <c r="AK291" s="308"/>
      <c r="AL291" s="308"/>
      <c r="AM291" s="308"/>
      <c r="AN291" s="308"/>
      <c r="AO291" s="308"/>
      <c r="AP291" s="308"/>
      <c r="AQ291" s="308"/>
      <c r="AR291" s="308"/>
      <c r="AS291" s="308"/>
    </row>
    <row r="292" spans="1:45" ht="15" customHeight="1" outlineLevel="1" x14ac:dyDescent="0.35">
      <c r="E292" s="21" t="s">
        <v>177</v>
      </c>
      <c r="F292" s="367">
        <f xml:space="preserve"> INDEX($K292:$O292, MATCH($F$4, $K$4:$O$4, 0))</f>
        <v>0.6</v>
      </c>
      <c r="G292" s="70" t="s">
        <v>311</v>
      </c>
      <c r="K292" s="958">
        <v>0.6</v>
      </c>
      <c r="L292" s="958">
        <v>0.6</v>
      </c>
      <c r="M292" s="958">
        <v>0.6</v>
      </c>
      <c r="N292" s="958">
        <v>0.6</v>
      </c>
      <c r="O292" s="958">
        <v>0.6</v>
      </c>
      <c r="Q292" s="308"/>
    </row>
    <row r="293" spans="1:45" ht="15" customHeight="1" outlineLevel="1" x14ac:dyDescent="0.35">
      <c r="E293" s="21" t="s">
        <v>178</v>
      </c>
      <c r="F293" s="367">
        <f xml:space="preserve"> INDEX($K293:$O293, MATCH($F$4, $K$4:$O$4, 0))</f>
        <v>1</v>
      </c>
      <c r="G293" s="70" t="s">
        <v>311</v>
      </c>
      <c r="K293" s="958">
        <v>1</v>
      </c>
      <c r="L293" s="958">
        <v>1</v>
      </c>
      <c r="M293" s="958">
        <v>1</v>
      </c>
      <c r="N293" s="958">
        <v>1</v>
      </c>
      <c r="O293" s="958">
        <v>1</v>
      </c>
      <c r="Q293" s="308"/>
    </row>
    <row r="294" spans="1:45" ht="15" customHeight="1" outlineLevel="1" x14ac:dyDescent="0.35">
      <c r="E294" s="21" t="s">
        <v>176</v>
      </c>
      <c r="F294" s="367">
        <f xml:space="preserve"> INDEX($K294:$O294, MATCH($F$4, $K$4:$O$4, 0))</f>
        <v>0.105</v>
      </c>
      <c r="G294" s="21" t="s">
        <v>311</v>
      </c>
      <c r="K294" s="958">
        <v>0.105</v>
      </c>
      <c r="L294" s="958">
        <v>0.105</v>
      </c>
      <c r="M294" s="958">
        <v>0.105</v>
      </c>
      <c r="N294" s="958">
        <v>0.105</v>
      </c>
      <c r="O294" s="958">
        <v>0.105</v>
      </c>
      <c r="Q294" s="308"/>
    </row>
    <row r="295" spans="1:45" ht="15" customHeight="1" outlineLevel="1" x14ac:dyDescent="0.35">
      <c r="F295" s="308"/>
      <c r="Q295" s="308"/>
    </row>
    <row r="296" spans="1:45" ht="15" customHeight="1" x14ac:dyDescent="0.35">
      <c r="E296" s="342"/>
      <c r="F296" s="342"/>
      <c r="G296" s="342"/>
      <c r="K296" s="342"/>
      <c r="L296" s="342"/>
      <c r="M296" s="342"/>
      <c r="N296" s="342"/>
      <c r="O296" s="342"/>
      <c r="Q296" s="308"/>
    </row>
    <row r="297" spans="1:45" ht="15" customHeight="1" x14ac:dyDescent="0.35">
      <c r="A297" s="324" t="s">
        <v>415</v>
      </c>
      <c r="B297" s="324"/>
      <c r="C297" s="325"/>
      <c r="D297" s="324"/>
      <c r="E297" s="324"/>
      <c r="G297" s="308"/>
      <c r="Q297" s="308"/>
      <c r="R297" s="322"/>
      <c r="S297" s="308"/>
      <c r="T297" s="308"/>
      <c r="U297" s="308"/>
      <c r="V297" s="308"/>
      <c r="W297" s="308"/>
      <c r="X297" s="308"/>
      <c r="Y297" s="308"/>
      <c r="Z297" s="308"/>
      <c r="AA297" s="308"/>
      <c r="AB297" s="308"/>
      <c r="AC297" s="308"/>
      <c r="AD297" s="308"/>
      <c r="AE297" s="308"/>
      <c r="AF297" s="308"/>
      <c r="AG297" s="308"/>
      <c r="AH297" s="308"/>
      <c r="AI297" s="308"/>
      <c r="AJ297" s="308"/>
      <c r="AK297" s="308"/>
      <c r="AL297" s="308"/>
      <c r="AM297" s="308"/>
      <c r="AN297" s="308"/>
      <c r="AO297" s="308"/>
      <c r="AP297" s="308"/>
      <c r="AQ297" s="308"/>
      <c r="AR297" s="308"/>
      <c r="AS297" s="308"/>
    </row>
    <row r="298" spans="1:45" ht="15" customHeight="1" outlineLevel="1" x14ac:dyDescent="0.35">
      <c r="Q298" s="308"/>
    </row>
    <row r="299" spans="1:45" ht="15" customHeight="1" outlineLevel="1" x14ac:dyDescent="0.35">
      <c r="E299" s="90" t="s">
        <v>6</v>
      </c>
      <c r="F299" s="345">
        <v>3</v>
      </c>
      <c r="G299" s="302" t="s">
        <v>416</v>
      </c>
      <c r="K299" s="241"/>
      <c r="L299" s="241"/>
      <c r="M299" s="241"/>
      <c r="N299" s="241"/>
      <c r="O299" s="241"/>
      <c r="Q299" s="308"/>
    </row>
    <row r="300" spans="1:45" ht="15" customHeight="1" outlineLevel="1" x14ac:dyDescent="0.35">
      <c r="E300" s="308" t="s">
        <v>417</v>
      </c>
      <c r="F300" s="345">
        <v>1</v>
      </c>
      <c r="G300" s="302" t="s">
        <v>416</v>
      </c>
      <c r="K300" s="241"/>
      <c r="L300" s="241"/>
      <c r="M300" s="241"/>
      <c r="N300" s="241"/>
      <c r="O300" s="241"/>
      <c r="Q300" s="308"/>
    </row>
    <row r="301" spans="1:45" ht="15" customHeight="1" outlineLevel="1" x14ac:dyDescent="0.35">
      <c r="E301" s="202" t="s">
        <v>4</v>
      </c>
      <c r="F301" s="345">
        <v>4</v>
      </c>
      <c r="G301" s="202" t="s">
        <v>418</v>
      </c>
      <c r="K301" s="241"/>
      <c r="L301" s="241"/>
      <c r="M301" s="241"/>
      <c r="N301" s="241"/>
      <c r="O301" s="241"/>
      <c r="Q301" s="308"/>
    </row>
    <row r="302" spans="1:45" ht="15" customHeight="1" outlineLevel="1" x14ac:dyDescent="0.35">
      <c r="E302" s="308" t="s">
        <v>463</v>
      </c>
      <c r="F302" s="345">
        <v>10000000</v>
      </c>
      <c r="G302" s="302" t="s">
        <v>464</v>
      </c>
      <c r="K302" s="241"/>
      <c r="L302" s="241"/>
      <c r="M302" s="241"/>
      <c r="N302" s="241"/>
      <c r="O302" s="241"/>
      <c r="Q302" s="308"/>
    </row>
    <row r="303" spans="1:45" ht="15" customHeight="1" outlineLevel="1" x14ac:dyDescent="0.35">
      <c r="E303" s="202" t="s">
        <v>3</v>
      </c>
      <c r="F303" s="345">
        <v>12</v>
      </c>
      <c r="G303" s="202" t="s">
        <v>1</v>
      </c>
      <c r="K303" s="241"/>
      <c r="L303" s="241"/>
      <c r="M303" s="241"/>
      <c r="N303" s="241"/>
      <c r="O303" s="241"/>
      <c r="Q303" s="308"/>
    </row>
    <row r="304" spans="1:45" ht="15" customHeight="1" outlineLevel="1" x14ac:dyDescent="0.35">
      <c r="E304" s="308" t="s">
        <v>422</v>
      </c>
      <c r="F304" s="345">
        <v>365</v>
      </c>
      <c r="G304" s="302" t="s">
        <v>307</v>
      </c>
      <c r="K304" s="241"/>
      <c r="L304" s="241"/>
      <c r="M304" s="241"/>
      <c r="N304" s="241"/>
      <c r="O304" s="241"/>
      <c r="Q304" s="308"/>
    </row>
    <row r="305" spans="1:45" ht="15" customHeight="1" outlineLevel="1" x14ac:dyDescent="0.35">
      <c r="A305" s="321"/>
      <c r="B305" s="321"/>
      <c r="C305" s="352"/>
      <c r="D305" s="308"/>
      <c r="E305" s="308" t="s">
        <v>427</v>
      </c>
      <c r="F305" s="345">
        <v>30</v>
      </c>
      <c r="G305" s="302" t="s">
        <v>307</v>
      </c>
      <c r="K305" s="359"/>
      <c r="L305" s="359"/>
      <c r="M305" s="359"/>
      <c r="N305" s="359"/>
      <c r="O305" s="359"/>
      <c r="Q305" s="308"/>
      <c r="R305" s="322"/>
      <c r="S305" s="308"/>
      <c r="T305" s="308"/>
      <c r="U305" s="308"/>
      <c r="V305" s="308"/>
      <c r="W305" s="308"/>
      <c r="X305" s="308"/>
      <c r="Y305" s="308"/>
      <c r="Z305" s="308"/>
      <c r="AA305" s="308"/>
      <c r="AB305" s="308"/>
      <c r="AC305" s="308"/>
      <c r="AD305" s="308"/>
      <c r="AE305" s="308"/>
      <c r="AF305" s="308"/>
      <c r="AG305" s="308"/>
      <c r="AH305" s="308"/>
      <c r="AI305" s="308"/>
      <c r="AJ305" s="308"/>
      <c r="AK305" s="308"/>
      <c r="AL305" s="308"/>
      <c r="AM305" s="308"/>
      <c r="AN305" s="308"/>
      <c r="AO305" s="308"/>
      <c r="AP305" s="308"/>
      <c r="AQ305" s="308"/>
      <c r="AR305" s="308"/>
      <c r="AS305" s="308"/>
    </row>
    <row r="306" spans="1:45" ht="15" customHeight="1" outlineLevel="1" x14ac:dyDescent="0.35">
      <c r="E306" s="302" t="s">
        <v>420</v>
      </c>
      <c r="F306" s="360">
        <v>1.2447915806887977E-3</v>
      </c>
      <c r="G306" s="302" t="s">
        <v>421</v>
      </c>
      <c r="K306" s="361"/>
      <c r="L306" s="361"/>
      <c r="M306" s="361"/>
      <c r="N306" s="361"/>
      <c r="O306" s="361"/>
      <c r="Q306" s="308"/>
    </row>
    <row r="307" spans="1:45" ht="15" customHeight="1" outlineLevel="1" x14ac:dyDescent="0.35">
      <c r="A307" s="321"/>
      <c r="B307" s="321"/>
      <c r="C307" s="352"/>
      <c r="D307" s="308"/>
      <c r="E307" s="308" t="s">
        <v>419</v>
      </c>
      <c r="F307" s="345">
        <v>3</v>
      </c>
      <c r="G307" s="308" t="s">
        <v>416</v>
      </c>
      <c r="K307" s="361"/>
      <c r="L307" s="361"/>
      <c r="M307" s="361"/>
      <c r="N307" s="361"/>
      <c r="O307" s="361"/>
      <c r="Q307" s="308"/>
      <c r="R307" s="322"/>
      <c r="S307" s="308"/>
      <c r="T307" s="308"/>
      <c r="U307" s="308"/>
      <c r="V307" s="308"/>
      <c r="W307" s="308"/>
      <c r="X307" s="308"/>
      <c r="Y307" s="308"/>
      <c r="Z307" s="308"/>
      <c r="AA307" s="308"/>
      <c r="AB307" s="308"/>
      <c r="AC307" s="308"/>
      <c r="AD307" s="308"/>
      <c r="AE307" s="308"/>
      <c r="AF307" s="308"/>
      <c r="AG307" s="308"/>
      <c r="AH307" s="308"/>
      <c r="AI307" s="308"/>
      <c r="AJ307" s="308"/>
      <c r="AK307" s="308"/>
      <c r="AL307" s="308"/>
      <c r="AM307" s="308"/>
      <c r="AN307" s="308"/>
      <c r="AO307" s="308"/>
      <c r="AP307" s="308"/>
      <c r="AQ307" s="308"/>
      <c r="AR307" s="308"/>
      <c r="AS307" s="308"/>
    </row>
    <row r="308" spans="1:45" ht="15" customHeight="1" outlineLevel="1" x14ac:dyDescent="0.35">
      <c r="E308" s="335"/>
      <c r="Q308" s="308"/>
    </row>
    <row r="309" spans="1:45" ht="15" customHeight="1" x14ac:dyDescent="0.35">
      <c r="E309" s="335" t="s">
        <v>749</v>
      </c>
      <c r="Q309" s="308"/>
    </row>
    <row r="310" spans="1:45" ht="15" customHeight="1" x14ac:dyDescent="0.35">
      <c r="E310" s="335"/>
      <c r="Q310" s="308"/>
    </row>
    <row r="311" spans="1:45" ht="15" customHeight="1" x14ac:dyDescent="0.35">
      <c r="A311" s="300" t="s">
        <v>305</v>
      </c>
      <c r="Q311" s="308"/>
    </row>
    <row r="313" spans="1:45" ht="15" customHeight="1" x14ac:dyDescent="0.35">
      <c r="E313" s="856" t="s">
        <v>656</v>
      </c>
      <c r="F313" s="856">
        <f ca="1">Ratios!F34</f>
        <v>1.2018678461544876</v>
      </c>
    </row>
    <row r="314" spans="1:45" ht="15" customHeight="1" x14ac:dyDescent="0.35">
      <c r="E314" s="856" t="s">
        <v>657</v>
      </c>
      <c r="F314" s="856">
        <f ca="1">Ratios!F35</f>
        <v>1.1507717816198115</v>
      </c>
    </row>
    <row r="315" spans="1:45" ht="15" customHeight="1" x14ac:dyDescent="0.35">
      <c r="E315" s="855"/>
      <c r="F315" s="848"/>
    </row>
    <row r="316" spans="1:45" ht="15" customHeight="1" x14ac:dyDescent="0.35">
      <c r="E316" s="856" t="s">
        <v>658</v>
      </c>
      <c r="F316" s="857" t="s">
        <v>660</v>
      </c>
      <c r="G316" s="857" t="s">
        <v>81</v>
      </c>
    </row>
    <row r="317" spans="1:45" ht="15" customHeight="1" x14ac:dyDescent="0.35">
      <c r="E317" s="856" t="s">
        <v>659</v>
      </c>
      <c r="F317" s="856">
        <f>MAX('Monthly Financials'!J198:EH198)*(1-F257)</f>
        <v>0</v>
      </c>
      <c r="G317" s="856">
        <f>F317/75%*25%</f>
        <v>0</v>
      </c>
    </row>
    <row r="319" spans="1:45" ht="15" customHeight="1" x14ac:dyDescent="0.35">
      <c r="E319" s="856" t="s">
        <v>661</v>
      </c>
      <c r="F319" s="856">
        <f ca="1">F200+G317</f>
        <v>312.22707118145962</v>
      </c>
    </row>
  </sheetData>
  <conditionalFormatting sqref="F2">
    <cfRule type="cellIs" dxfId="70" priority="1" operator="equal">
      <formula>0</formula>
    </cfRule>
    <cfRule type="cellIs" dxfId="69" priority="2" operator="notEqual">
      <formula>0</formula>
    </cfRule>
  </conditionalFormatting>
  <dataValidations count="3">
    <dataValidation type="list" allowBlank="1" showInputMessage="1" showErrorMessage="1" sqref="F4" xr:uid="{F2DF5729-EB32-40EC-8648-5DADE0E676E8}">
      <formula1>$K$4:$O$4</formula1>
    </dataValidation>
    <dataValidation type="list" allowBlank="1" showInputMessage="1" showErrorMessage="1" sqref="K62:O62" xr:uid="{1C18AB29-2E0B-4C2F-8ADF-591421BEE773}">
      <formula1>"0,1"</formula1>
    </dataValidation>
    <dataValidation type="list" allowBlank="1" showInputMessage="1" showErrorMessage="1" sqref="K270:O271" xr:uid="{6C6BEE13-D243-4428-A055-F1125F1DFF83}">
      <formula1>"SLM , WDV"</formula1>
    </dataValidation>
  </dataValidations>
  <pageMargins left="0.7" right="0.7" top="0.75" bottom="0.75" header="0.3" footer="0.3"/>
  <pageSetup orientation="portrait" horizontalDpi="90" verticalDpi="90" r:id="rId1"/>
  <ignoredErrors>
    <ignoredError sqref="F16 K82:O84 F279 L46:O46 F156:F162 F165:F171 L233:O233 L35:O35 L232:O232 K86:O86 L85:O85" unlockedFormula="1"/>
  </ignoredError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2BE7E-B1D3-4F04-A01C-6BBC7164B761}">
  <sheetPr>
    <tabColor rgb="FFFFE1C6"/>
    <outlinePr summaryBelow="0" summaryRight="0"/>
  </sheetPr>
  <dimension ref="A1:P80"/>
  <sheetViews>
    <sheetView showGridLines="0" zoomScale="70" zoomScaleNormal="70" workbookViewId="0"/>
  </sheetViews>
  <sheetFormatPr defaultColWidth="0" defaultRowHeight="15" customHeight="1" x14ac:dyDescent="0.35"/>
  <cols>
    <col min="1" max="1" width="1.26953125" style="300" customWidth="1"/>
    <col min="2" max="2" width="2.453125" style="300" customWidth="1"/>
    <col min="3" max="3" width="1.26953125" style="301" customWidth="1"/>
    <col min="4" max="4" width="1.26953125" style="944" customWidth="1"/>
    <col min="5" max="5" width="80.6328125" style="944" customWidth="1"/>
    <col min="6" max="6" width="31.90625" style="944" bestFit="1" customWidth="1"/>
    <col min="7" max="8" width="15.7265625" style="944" customWidth="1"/>
    <col min="9" max="10" width="15.7265625" style="944" hidden="1" customWidth="1"/>
    <col min="11" max="11" width="15.54296875" style="881" hidden="1" customWidth="1"/>
    <col min="12" max="12" width="8.7265625" style="881" customWidth="1"/>
    <col min="13" max="14" width="8.7265625" style="881" hidden="1" customWidth="1"/>
    <col min="15" max="16" width="12.7265625" style="881" hidden="1" customWidth="1"/>
    <col min="17" max="16384" width="8.7265625" style="881" hidden="1"/>
  </cols>
  <sheetData>
    <row r="1" spans="1:12" ht="26.5" customHeight="1" x14ac:dyDescent="0.35">
      <c r="A1" s="1133" t="str">
        <f ca="1" xml:space="preserve"> RIGHT(CELL("FILENAME", $A$1), LEN(CELL("FILENAME", $A$1)) - SEARCH("]", CELL("FILENAME", $A$1)))</f>
        <v>Capex</v>
      </c>
      <c r="C1" s="351"/>
      <c r="F1" s="241"/>
      <c r="G1" s="241"/>
      <c r="H1" s="241"/>
      <c r="I1" s="241"/>
      <c r="J1" s="241"/>
    </row>
    <row r="2" spans="1:12" s="428" customFormat="1" ht="15.5" customHeight="1" x14ac:dyDescent="0.35">
      <c r="A2" s="698"/>
      <c r="B2" s="698"/>
      <c r="C2" s="699"/>
      <c r="E2" s="700"/>
    </row>
    <row r="3" spans="1:12" s="428" customFormat="1" ht="15.5" customHeight="1" x14ac:dyDescent="0.35">
      <c r="A3" s="698"/>
      <c r="B3" s="698"/>
      <c r="C3" s="699"/>
      <c r="E3" s="701"/>
      <c r="F3" s="702"/>
      <c r="G3" s="702"/>
      <c r="H3" s="1132"/>
      <c r="I3" s="702"/>
      <c r="J3" s="702"/>
    </row>
    <row r="4" spans="1:12" s="696" customFormat="1" ht="15" customHeight="1" x14ac:dyDescent="0.35">
      <c r="A4" s="703"/>
      <c r="B4" s="703"/>
      <c r="C4" s="704"/>
      <c r="E4" s="1006" t="s">
        <v>780</v>
      </c>
      <c r="F4" s="366">
        <f>IF(Sensitivity!C4=4,Sensitivity!J7,0)</f>
        <v>0</v>
      </c>
      <c r="G4" s="695"/>
      <c r="H4" s="695"/>
      <c r="I4" s="695"/>
      <c r="J4" s="695"/>
    </row>
    <row r="5" spans="1:12" s="696" customFormat="1" ht="15" customHeight="1" x14ac:dyDescent="0.35">
      <c r="A5" s="703"/>
      <c r="B5" s="703"/>
      <c r="C5" s="704"/>
      <c r="E5" s="705"/>
      <c r="F5" s="697"/>
      <c r="G5" s="697"/>
      <c r="H5" s="697"/>
      <c r="I5" s="697"/>
      <c r="J5" s="697"/>
    </row>
    <row r="6" spans="1:12" s="696" customFormat="1" ht="15" customHeight="1" x14ac:dyDescent="0.35">
      <c r="A6" s="703"/>
      <c r="B6" s="703"/>
      <c r="C6" s="704"/>
      <c r="E6" s="706"/>
    </row>
    <row r="7" spans="1:12" ht="15" customHeight="1" x14ac:dyDescent="0.35">
      <c r="A7" s="324" t="s">
        <v>619</v>
      </c>
      <c r="B7" s="324"/>
      <c r="C7" s="325"/>
      <c r="D7" s="324"/>
      <c r="E7" s="324"/>
      <c r="F7" s="324"/>
      <c r="G7" s="324"/>
      <c r="H7" s="324"/>
      <c r="I7" s="324"/>
      <c r="J7" s="324"/>
      <c r="K7" s="324"/>
    </row>
    <row r="8" spans="1:12" s="698" customFormat="1" ht="15" customHeight="1" x14ac:dyDescent="0.35">
      <c r="C8" s="699"/>
      <c r="E8" s="707"/>
      <c r="F8" s="1162" t="s">
        <v>745</v>
      </c>
      <c r="G8" s="1163"/>
      <c r="H8" s="1164"/>
      <c r="I8" s="1162" t="s">
        <v>187</v>
      </c>
      <c r="J8" s="1163"/>
      <c r="K8" s="1164"/>
    </row>
    <row r="9" spans="1:12" ht="15" customHeight="1" x14ac:dyDescent="0.35">
      <c r="F9" s="972" t="s">
        <v>747</v>
      </c>
      <c r="G9" s="723" t="s">
        <v>431</v>
      </c>
      <c r="H9" s="723" t="s">
        <v>620</v>
      </c>
      <c r="I9" s="723" t="s">
        <v>621</v>
      </c>
      <c r="J9" s="723" t="s">
        <v>431</v>
      </c>
      <c r="K9" s="723" t="s">
        <v>620</v>
      </c>
    </row>
    <row r="10" spans="1:12" s="346" customFormat="1" ht="15" customHeight="1" x14ac:dyDescent="0.35">
      <c r="A10" s="714"/>
      <c r="B10" s="714" t="s">
        <v>17</v>
      </c>
      <c r="C10" s="715" t="s">
        <v>18</v>
      </c>
      <c r="D10" s="709"/>
      <c r="E10" s="709"/>
      <c r="F10" s="709"/>
      <c r="G10" s="710">
        <f xml:space="preserve"> G12</f>
        <v>0</v>
      </c>
      <c r="H10" s="710">
        <f xml:space="preserve"> H12 + H23</f>
        <v>935.53938400000004</v>
      </c>
      <c r="I10" s="709"/>
      <c r="J10" s="710">
        <f xml:space="preserve"> J12 + J23</f>
        <v>0</v>
      </c>
      <c r="K10" s="710">
        <f xml:space="preserve"> K12 + K23</f>
        <v>0</v>
      </c>
    </row>
    <row r="11" spans="1:12" s="346" customFormat="1" ht="15" customHeight="1" x14ac:dyDescent="0.35">
      <c r="A11" s="350"/>
      <c r="B11" s="350"/>
      <c r="C11" s="353"/>
    </row>
    <row r="12" spans="1:12" s="346" customFormat="1" ht="15" customHeight="1" x14ac:dyDescent="0.35">
      <c r="A12" s="350"/>
      <c r="B12" s="350"/>
      <c r="D12" s="711" t="s">
        <v>428</v>
      </c>
      <c r="E12" s="711"/>
      <c r="F12" s="711"/>
      <c r="G12" s="712"/>
      <c r="H12" s="713">
        <f xml:space="preserve"> H14 + H17+ H20</f>
        <v>935.53938400000004</v>
      </c>
      <c r="I12" s="711"/>
      <c r="J12" s="712">
        <f xml:space="preserve"> J14 + J17 + J20</f>
        <v>0</v>
      </c>
      <c r="K12" s="713">
        <f xml:space="preserve"> K14 + K17+ K20</f>
        <v>0</v>
      </c>
    </row>
    <row r="13" spans="1:12" s="346" customFormat="1" ht="15" customHeight="1" x14ac:dyDescent="0.35">
      <c r="A13" s="350"/>
      <c r="B13" s="350"/>
      <c r="L13" s="1100"/>
    </row>
    <row r="14" spans="1:12" s="346" customFormat="1" ht="15" customHeight="1" x14ac:dyDescent="0.35">
      <c r="A14" s="350"/>
      <c r="B14" s="350"/>
      <c r="C14" s="353"/>
      <c r="D14" s="961" t="s">
        <v>730</v>
      </c>
      <c r="E14" s="355"/>
      <c r="F14" s="355"/>
      <c r="G14" s="708">
        <f xml:space="preserve"> SUM(G15:G15)</f>
        <v>2767868</v>
      </c>
      <c r="H14" s="1101">
        <f xml:space="preserve"> SUM(H15:H15)</f>
        <v>935.53938400000004</v>
      </c>
      <c r="I14" s="355"/>
      <c r="J14" s="708">
        <f xml:space="preserve"> SUM(J15:J15)</f>
        <v>0</v>
      </c>
      <c r="K14" s="708">
        <f xml:space="preserve"> SUM(K15:K15)</f>
        <v>0</v>
      </c>
    </row>
    <row r="15" spans="1:12" s="346" customFormat="1" ht="15" customHeight="1" x14ac:dyDescent="0.35">
      <c r="A15" s="350"/>
      <c r="B15" s="350"/>
      <c r="C15" s="353"/>
      <c r="E15" s="346" t="s">
        <v>730</v>
      </c>
      <c r="F15" s="1109">
        <f>3380*(1+$F$4)</f>
        <v>3380</v>
      </c>
      <c r="G15" s="341">
        <f>NTBA!K74</f>
        <v>2767868</v>
      </c>
      <c r="H15" s="372">
        <f xml:space="preserve"> F15 * G15 / 10^7</f>
        <v>935.53938400000004</v>
      </c>
      <c r="I15" s="341"/>
      <c r="J15" s="341"/>
      <c r="K15" s="372">
        <f xml:space="preserve"> I15 * J15 / 10^7</f>
        <v>0</v>
      </c>
      <c r="L15" s="1100"/>
    </row>
    <row r="16" spans="1:12" s="346" customFormat="1" ht="15" customHeight="1" x14ac:dyDescent="0.35">
      <c r="A16" s="350"/>
      <c r="B16" s="350"/>
      <c r="C16" s="353"/>
      <c r="F16" s="241"/>
      <c r="I16" s="241"/>
      <c r="L16" s="1100"/>
    </row>
    <row r="17" spans="1:12" s="346" customFormat="1" ht="15" customHeight="1" x14ac:dyDescent="0.35">
      <c r="A17" s="350"/>
      <c r="B17" s="350"/>
      <c r="C17" s="353"/>
      <c r="D17" s="961" t="s">
        <v>729</v>
      </c>
      <c r="E17" s="355"/>
      <c r="F17" s="355"/>
      <c r="G17" s="708">
        <f xml:space="preserve"> SUM(G18:G18)</f>
        <v>0</v>
      </c>
      <c r="H17" s="1101">
        <f xml:space="preserve"> SUM(H18:H18)</f>
        <v>0</v>
      </c>
      <c r="I17" s="355"/>
      <c r="J17" s="708">
        <f xml:space="preserve"> SUM(J18:J18)</f>
        <v>0</v>
      </c>
      <c r="K17" s="708">
        <f xml:space="preserve"> SUM(K18:K18)</f>
        <v>0</v>
      </c>
      <c r="L17" s="1100"/>
    </row>
    <row r="18" spans="1:12" s="346" customFormat="1" ht="15" customHeight="1" x14ac:dyDescent="0.35">
      <c r="A18" s="350"/>
      <c r="B18" s="350"/>
      <c r="C18" s="353"/>
      <c r="E18" s="346" t="s">
        <v>746</v>
      </c>
      <c r="F18" s="1088">
        <v>0</v>
      </c>
      <c r="G18" s="341">
        <v>0</v>
      </c>
      <c r="H18" s="372">
        <f xml:space="preserve"> F18 * G18 / 10^7</f>
        <v>0</v>
      </c>
      <c r="I18" s="341"/>
      <c r="J18" s="341"/>
      <c r="K18" s="372">
        <f xml:space="preserve"> I18 * J18 / 10^7</f>
        <v>0</v>
      </c>
      <c r="L18" s="1100"/>
    </row>
    <row r="19" spans="1:12" s="346" customFormat="1" ht="15" customHeight="1" x14ac:dyDescent="0.35">
      <c r="A19" s="350"/>
      <c r="B19" s="350"/>
      <c r="C19" s="353"/>
      <c r="F19" s="241"/>
      <c r="I19" s="241"/>
    </row>
    <row r="20" spans="1:12" s="346" customFormat="1" ht="15" customHeight="1" x14ac:dyDescent="0.35">
      <c r="A20" s="350"/>
      <c r="B20" s="350"/>
      <c r="C20" s="353"/>
      <c r="D20" s="961" t="s">
        <v>728</v>
      </c>
      <c r="E20" s="961"/>
      <c r="F20" s="355"/>
      <c r="G20" s="708">
        <f xml:space="preserve"> SUM(G21:G21)</f>
        <v>0</v>
      </c>
      <c r="H20" s="708">
        <f xml:space="preserve"> SUM(H21:H21)</f>
        <v>0</v>
      </c>
      <c r="I20" s="355"/>
      <c r="J20" s="708">
        <f xml:space="preserve"> SUM(J21:J21)</f>
        <v>0</v>
      </c>
      <c r="K20" s="708">
        <f xml:space="preserve"> SUM(K21:K21)</f>
        <v>0</v>
      </c>
    </row>
    <row r="21" spans="1:12" s="346" customFormat="1" ht="15" customHeight="1" x14ac:dyDescent="0.35">
      <c r="A21" s="350"/>
      <c r="B21" s="350"/>
      <c r="C21" s="353"/>
      <c r="E21" s="962" t="s">
        <v>728</v>
      </c>
      <c r="F21" s="1088">
        <v>0</v>
      </c>
      <c r="G21" s="341">
        <v>0</v>
      </c>
      <c r="H21" s="372">
        <f xml:space="preserve"> F21 * G21 / 10^7</f>
        <v>0</v>
      </c>
      <c r="I21" s="341"/>
      <c r="J21" s="341"/>
      <c r="K21" s="372">
        <f xml:space="preserve"> I21 * J21 / 10^7</f>
        <v>0</v>
      </c>
    </row>
    <row r="22" spans="1:12" s="346" customFormat="1" ht="15" customHeight="1" x14ac:dyDescent="0.35">
      <c r="A22" s="350"/>
      <c r="B22" s="350"/>
      <c r="C22" s="353"/>
      <c r="D22" s="963"/>
    </row>
    <row r="23" spans="1:12" s="346" customFormat="1" ht="15" customHeight="1" x14ac:dyDescent="0.35">
      <c r="A23" s="350"/>
      <c r="B23" s="350"/>
      <c r="D23" s="961" t="s">
        <v>19</v>
      </c>
      <c r="E23" s="355"/>
      <c r="F23" s="355"/>
      <c r="G23" s="355"/>
      <c r="H23" s="355"/>
      <c r="I23" s="355"/>
      <c r="J23" s="355"/>
      <c r="K23" s="355"/>
    </row>
    <row r="24" spans="1:12" s="346" customFormat="1" ht="15" customHeight="1" x14ac:dyDescent="0.35">
      <c r="A24" s="350"/>
      <c r="B24" s="350"/>
      <c r="C24" s="353"/>
      <c r="E24" s="962" t="s">
        <v>731</v>
      </c>
      <c r="F24" s="341">
        <v>0</v>
      </c>
      <c r="G24" s="329">
        <v>0</v>
      </c>
      <c r="H24" s="372">
        <f xml:space="preserve"> F24 * G24 / 10^7</f>
        <v>0</v>
      </c>
      <c r="I24" s="341">
        <v>0</v>
      </c>
      <c r="J24" s="329">
        <f xml:space="preserve"> J14</f>
        <v>0</v>
      </c>
      <c r="K24" s="372">
        <f xml:space="preserve"> I24 * J24 / 10^7</f>
        <v>0</v>
      </c>
    </row>
    <row r="25" spans="1:12" s="346" customFormat="1" ht="15" customHeight="1" x14ac:dyDescent="0.35">
      <c r="A25" s="350"/>
      <c r="B25" s="350"/>
      <c r="C25" s="353"/>
      <c r="E25" s="962" t="s">
        <v>733</v>
      </c>
      <c r="F25" s="341">
        <v>0</v>
      </c>
      <c r="G25" s="329">
        <f xml:space="preserve"> G17</f>
        <v>0</v>
      </c>
      <c r="H25" s="372">
        <f xml:space="preserve"> F25 * G25 / 10^7</f>
        <v>0</v>
      </c>
      <c r="I25" s="341">
        <v>0</v>
      </c>
      <c r="J25" s="329">
        <f xml:space="preserve"> J17</f>
        <v>0</v>
      </c>
      <c r="K25" s="372">
        <f xml:space="preserve"> I25 * J25 / 10^7</f>
        <v>0</v>
      </c>
    </row>
    <row r="26" spans="1:12" s="346" customFormat="1" ht="15" customHeight="1" x14ac:dyDescent="0.35">
      <c r="A26" s="350"/>
      <c r="B26" s="350"/>
      <c r="C26" s="353"/>
      <c r="E26" s="962" t="s">
        <v>732</v>
      </c>
      <c r="F26" s="341">
        <v>0</v>
      </c>
      <c r="G26" s="329">
        <f xml:space="preserve"> G20</f>
        <v>0</v>
      </c>
      <c r="H26" s="372">
        <f xml:space="preserve"> F26 * G26 / 10^7</f>
        <v>0</v>
      </c>
      <c r="I26" s="341">
        <v>0</v>
      </c>
      <c r="J26" s="329">
        <f xml:space="preserve"> J20</f>
        <v>0</v>
      </c>
      <c r="K26" s="372">
        <f xml:space="preserve"> I26 * J26 / 10^7</f>
        <v>0</v>
      </c>
    </row>
    <row r="27" spans="1:12" s="346" customFormat="1" ht="15" customHeight="1" x14ac:dyDescent="0.35">
      <c r="A27" s="350"/>
      <c r="B27" s="350"/>
      <c r="C27" s="353"/>
      <c r="D27" s="962"/>
    </row>
    <row r="28" spans="1:12" s="346" customFormat="1" ht="15" customHeight="1" x14ac:dyDescent="0.35">
      <c r="A28" s="714"/>
      <c r="B28" s="714" t="s">
        <v>20</v>
      </c>
      <c r="C28" s="715" t="s">
        <v>189</v>
      </c>
      <c r="D28" s="709"/>
      <c r="E28" s="709"/>
      <c r="F28" s="716"/>
      <c r="G28" s="716"/>
      <c r="H28" s="717">
        <f xml:space="preserve"> SUM(H30:H31)</f>
        <v>7.8988100000000001</v>
      </c>
      <c r="I28" s="716"/>
      <c r="J28" s="716"/>
      <c r="K28" s="717">
        <f xml:space="preserve"> SUM(K30:K31)</f>
        <v>0</v>
      </c>
      <c r="L28" s="709"/>
    </row>
    <row r="29" spans="1:12" s="335" customFormat="1" ht="15" customHeight="1" x14ac:dyDescent="0.35">
      <c r="A29" s="333"/>
      <c r="B29" s="333"/>
      <c r="C29" s="334"/>
      <c r="F29" s="241"/>
      <c r="G29" s="241"/>
      <c r="H29" s="241"/>
      <c r="I29" s="241"/>
      <c r="J29" s="241"/>
      <c r="K29" s="241"/>
    </row>
    <row r="30" spans="1:12" s="346" customFormat="1" ht="15" customHeight="1" x14ac:dyDescent="0.35">
      <c r="A30" s="350"/>
      <c r="B30" s="350"/>
      <c r="C30" s="353"/>
      <c r="E30" s="346" t="s">
        <v>190</v>
      </c>
      <c r="F30" s="341">
        <v>0</v>
      </c>
      <c r="G30" s="341">
        <v>0</v>
      </c>
      <c r="H30" s="372">
        <f xml:space="preserve"> F30 * G30 / 10^7</f>
        <v>0</v>
      </c>
      <c r="I30" s="341">
        <v>0</v>
      </c>
      <c r="J30" s="341">
        <v>0</v>
      </c>
      <c r="K30" s="372">
        <f xml:space="preserve"> I30 * J30 / 10^7</f>
        <v>0</v>
      </c>
    </row>
    <row r="31" spans="1:12" s="346" customFormat="1" ht="15" customHeight="1" x14ac:dyDescent="0.35">
      <c r="A31" s="350"/>
      <c r="B31" s="350"/>
      <c r="C31" s="353"/>
      <c r="E31" s="346" t="s">
        <v>191</v>
      </c>
      <c r="F31" s="1106">
        <f>78988100*(1+F4)</f>
        <v>78988100</v>
      </c>
      <c r="G31" s="366">
        <v>1</v>
      </c>
      <c r="H31" s="372">
        <f xml:space="preserve"> F31 * G31 / 10^7</f>
        <v>7.8988100000000001</v>
      </c>
      <c r="I31" s="341">
        <v>0</v>
      </c>
      <c r="J31" s="366">
        <v>1</v>
      </c>
      <c r="K31" s="372">
        <f xml:space="preserve"> I31 * J31 / 10^7</f>
        <v>0</v>
      </c>
    </row>
    <row r="32" spans="1:12" s="346" customFormat="1" ht="15" customHeight="1" x14ac:dyDescent="0.35">
      <c r="A32" s="350"/>
      <c r="B32" s="350"/>
      <c r="F32" s="241"/>
      <c r="G32" s="241"/>
      <c r="I32" s="241"/>
      <c r="J32" s="241"/>
      <c r="K32" s="241"/>
    </row>
    <row r="33" spans="1:12" s="346" customFormat="1" ht="15" customHeight="1" x14ac:dyDescent="0.35">
      <c r="A33" s="714"/>
      <c r="B33" s="714" t="s">
        <v>21</v>
      </c>
      <c r="C33" s="715" t="s">
        <v>22</v>
      </c>
      <c r="D33" s="709"/>
      <c r="E33" s="709"/>
      <c r="F33" s="716"/>
      <c r="G33" s="716"/>
      <c r="H33" s="720">
        <f xml:space="preserve"> H35</f>
        <v>11.836220822695001</v>
      </c>
      <c r="I33" s="716"/>
      <c r="J33" s="716"/>
      <c r="K33" s="720">
        <f xml:space="preserve"> K35</f>
        <v>0</v>
      </c>
      <c r="L33" s="709"/>
    </row>
    <row r="34" spans="1:12" s="335" customFormat="1" ht="15" customHeight="1" x14ac:dyDescent="0.35">
      <c r="A34" s="333"/>
      <c r="B34" s="333"/>
      <c r="C34" s="334"/>
      <c r="E34" s="335" t="s">
        <v>806</v>
      </c>
      <c r="F34" s="1082"/>
      <c r="G34" s="241"/>
      <c r="H34" s="241"/>
      <c r="I34" s="241"/>
      <c r="J34" s="241"/>
    </row>
    <row r="35" spans="1:12" s="346" customFormat="1" ht="15" customHeight="1" x14ac:dyDescent="0.35">
      <c r="A35" s="350"/>
      <c r="B35" s="350"/>
      <c r="C35" s="353"/>
      <c r="D35" s="346" t="s">
        <v>23</v>
      </c>
      <c r="F35" s="241"/>
      <c r="G35" s="241"/>
      <c r="H35" s="372">
        <f xml:space="preserve"> SUM(H37:H40)</f>
        <v>11.836220822695001</v>
      </c>
      <c r="I35" s="369"/>
      <c r="J35" s="372"/>
      <c r="K35" s="372">
        <f xml:space="preserve"> SUM(K37:K40)</f>
        <v>0</v>
      </c>
    </row>
    <row r="36" spans="1:12" s="346" customFormat="1" ht="15" customHeight="1" x14ac:dyDescent="0.35">
      <c r="A36" s="350"/>
      <c r="B36" s="350"/>
      <c r="C36" s="353"/>
      <c r="F36" s="241"/>
      <c r="G36" s="241"/>
      <c r="H36" s="241"/>
      <c r="I36" s="241"/>
      <c r="J36" s="241"/>
      <c r="K36" s="241"/>
      <c r="L36" s="241"/>
    </row>
    <row r="37" spans="1:12" s="346" customFormat="1" ht="15" customHeight="1" x14ac:dyDescent="0.35">
      <c r="A37" s="350"/>
      <c r="B37" s="350"/>
      <c r="C37" s="353"/>
      <c r="E37" s="346" t="s">
        <v>24</v>
      </c>
      <c r="F37" s="1109">
        <f>19796345.91*(1+F4)</f>
        <v>19796345.91</v>
      </c>
      <c r="G37" s="366">
        <v>1</v>
      </c>
      <c r="H37" s="372">
        <f xml:space="preserve"> F37  * G37 / 10^7</f>
        <v>1.9796345909999999</v>
      </c>
      <c r="I37" s="341">
        <v>0</v>
      </c>
      <c r="J37" s="366">
        <v>1</v>
      </c>
      <c r="K37" s="372">
        <f xml:space="preserve"> I37  * J37 / 10^7</f>
        <v>0</v>
      </c>
    </row>
    <row r="38" spans="1:12" s="346" customFormat="1" ht="15" customHeight="1" x14ac:dyDescent="0.35">
      <c r="A38" s="350"/>
      <c r="B38" s="350"/>
      <c r="C38" s="353"/>
      <c r="E38" s="346" t="s">
        <v>25</v>
      </c>
      <c r="F38" s="1109">
        <f>49635000*(1+F4)</f>
        <v>49635000</v>
      </c>
      <c r="G38" s="366">
        <v>1</v>
      </c>
      <c r="H38" s="372">
        <f xml:space="preserve"> F38  * G38 / 10^7</f>
        <v>4.9634999999999998</v>
      </c>
      <c r="I38" s="341">
        <v>0</v>
      </c>
      <c r="J38" s="366">
        <v>1</v>
      </c>
      <c r="K38" s="372">
        <f xml:space="preserve"> I38  * J38 / 10^7</f>
        <v>0</v>
      </c>
    </row>
    <row r="39" spans="1:12" s="346" customFormat="1" ht="15" customHeight="1" x14ac:dyDescent="0.35">
      <c r="A39" s="350"/>
      <c r="B39" s="350"/>
      <c r="E39" s="346" t="s">
        <v>192</v>
      </c>
      <c r="F39" s="1109">
        <f>6789540*(1+F4)</f>
        <v>6789540</v>
      </c>
      <c r="G39" s="366">
        <v>1</v>
      </c>
      <c r="H39" s="372">
        <f xml:space="preserve"> F39  * G39 / 10^7</f>
        <v>0.67895399999999995</v>
      </c>
      <c r="I39" s="341">
        <v>0</v>
      </c>
      <c r="J39" s="366">
        <v>1</v>
      </c>
      <c r="K39" s="372">
        <f xml:space="preserve"> I39  * J39 / 10^7</f>
        <v>0</v>
      </c>
    </row>
    <row r="40" spans="1:12" s="346" customFormat="1" ht="15" customHeight="1" x14ac:dyDescent="0.35">
      <c r="A40" s="350"/>
      <c r="B40" s="350"/>
      <c r="E40" s="346" t="s">
        <v>193</v>
      </c>
      <c r="F40" s="1109">
        <f>42141322.31695*(1+F4)</f>
        <v>42141322.316950001</v>
      </c>
      <c r="G40" s="1107">
        <v>1</v>
      </c>
      <c r="H40" s="372">
        <f xml:space="preserve"> F40  * G40 / 10^7</f>
        <v>4.2141322316950003</v>
      </c>
      <c r="I40" s="341">
        <v>0</v>
      </c>
      <c r="J40" s="366">
        <v>1</v>
      </c>
      <c r="K40" s="372">
        <f xml:space="preserve"> I40  * J40 / 10^7</f>
        <v>0</v>
      </c>
      <c r="L40" s="1104"/>
    </row>
    <row r="41" spans="1:12" s="346" customFormat="1" ht="15" customHeight="1" x14ac:dyDescent="0.35">
      <c r="A41" s="350"/>
      <c r="B41" s="350"/>
      <c r="F41" s="241"/>
      <c r="G41" s="241"/>
    </row>
    <row r="42" spans="1:12" s="346" customFormat="1" ht="15" customHeight="1" x14ac:dyDescent="0.35">
      <c r="A42" s="714"/>
      <c r="B42" s="714" t="s">
        <v>26</v>
      </c>
      <c r="C42" s="715" t="s">
        <v>27</v>
      </c>
      <c r="D42" s="709"/>
      <c r="E42" s="709"/>
      <c r="F42" s="716"/>
      <c r="G42" s="716"/>
      <c r="H42" s="718">
        <f xml:space="preserve"> SUM( H44:H44)</f>
        <v>79.394203245</v>
      </c>
      <c r="I42" s="716"/>
      <c r="J42" s="716"/>
      <c r="K42" s="709"/>
      <c r="L42" s="709"/>
    </row>
    <row r="43" spans="1:12" s="335" customFormat="1" ht="15" customHeight="1" x14ac:dyDescent="0.35">
      <c r="A43" s="333"/>
      <c r="B43" s="333"/>
      <c r="C43" s="334"/>
      <c r="F43" s="241"/>
      <c r="G43" s="241"/>
      <c r="H43" s="372"/>
      <c r="I43" s="241"/>
      <c r="J43" s="241"/>
    </row>
    <row r="44" spans="1:12" s="346" customFormat="1" ht="15" customHeight="1" x14ac:dyDescent="0.35">
      <c r="A44" s="350"/>
      <c r="B44" s="350"/>
      <c r="E44" s="346" t="s">
        <v>734</v>
      </c>
      <c r="F44" s="1109">
        <f>793942032.45*(1+F4)</f>
        <v>793942032.45000005</v>
      </c>
      <c r="G44" s="366">
        <v>1</v>
      </c>
      <c r="H44" s="372">
        <f xml:space="preserve"> F44  * G44 / 10^7</f>
        <v>79.394203245</v>
      </c>
      <c r="I44" s="341">
        <v>0</v>
      </c>
      <c r="J44" s="366">
        <v>1</v>
      </c>
      <c r="K44" s="372">
        <f xml:space="preserve"> I44  * J44 / 10^7</f>
        <v>0</v>
      </c>
    </row>
    <row r="45" spans="1:12" s="346" customFormat="1" ht="15" customHeight="1" x14ac:dyDescent="0.35">
      <c r="A45" s="350"/>
      <c r="B45" s="350"/>
      <c r="K45" s="372"/>
    </row>
    <row r="46" spans="1:12" s="965" customFormat="1" ht="15" customHeight="1" x14ac:dyDescent="0.35">
      <c r="A46" s="721"/>
      <c r="B46" s="721"/>
      <c r="C46" s="722"/>
      <c r="D46" s="964"/>
      <c r="E46" s="944"/>
      <c r="F46" s="944"/>
      <c r="G46" s="944"/>
      <c r="H46" s="944"/>
      <c r="I46" s="944"/>
      <c r="J46" s="964"/>
    </row>
    <row r="47" spans="1:12" s="346" customFormat="1" ht="15" customHeight="1" x14ac:dyDescent="0.35">
      <c r="A47" s="714"/>
      <c r="B47" s="709" t="s">
        <v>441</v>
      </c>
      <c r="C47" s="709"/>
      <c r="D47" s="709"/>
      <c r="E47" s="709"/>
      <c r="F47" s="716"/>
      <c r="G47" s="716"/>
      <c r="H47" s="719"/>
      <c r="I47" s="716"/>
      <c r="J47" s="716"/>
      <c r="K47" s="719"/>
      <c r="L47" s="709"/>
    </row>
    <row r="48" spans="1:12" ht="15" customHeight="1" x14ac:dyDescent="0.25">
      <c r="E48" s="927" t="s">
        <v>29</v>
      </c>
      <c r="F48" s="366">
        <v>0.18</v>
      </c>
      <c r="G48" s="207" t="s">
        <v>30</v>
      </c>
    </row>
    <row r="49" spans="5:10" ht="15" customHeight="1" x14ac:dyDescent="0.25">
      <c r="E49" s="927"/>
      <c r="F49" s="207"/>
      <c r="G49" s="207"/>
    </row>
    <row r="50" spans="5:10" ht="15" customHeight="1" x14ac:dyDescent="0.25">
      <c r="E50" s="437" t="s">
        <v>18</v>
      </c>
      <c r="F50" s="372">
        <f xml:space="preserve"> Capex!$H$10</f>
        <v>935.53938400000004</v>
      </c>
      <c r="G50" s="372">
        <f xml:space="preserve"> Capex!F50 * Capex!$F$48</f>
        <v>168.39708912</v>
      </c>
      <c r="H50" s="372">
        <f xml:space="preserve"> Capex!F50 + Capex!G50</f>
        <v>1103.9364731200001</v>
      </c>
    </row>
    <row r="51" spans="5:10" ht="15" customHeight="1" x14ac:dyDescent="0.25">
      <c r="E51" s="437" t="s">
        <v>189</v>
      </c>
      <c r="F51" s="372">
        <f xml:space="preserve"> Capex!$H$28</f>
        <v>7.8988100000000001</v>
      </c>
      <c r="G51" s="372">
        <f xml:space="preserve"> Capex!F51 * Capex!$F$48</f>
        <v>1.4217857999999999</v>
      </c>
      <c r="H51" s="372">
        <f xml:space="preserve"> Capex!F51 + Capex!G51</f>
        <v>9.3205957999999995</v>
      </c>
    </row>
    <row r="52" spans="5:10" ht="15" customHeight="1" x14ac:dyDescent="0.25">
      <c r="E52" s="437" t="s">
        <v>22</v>
      </c>
      <c r="F52" s="372">
        <f xml:space="preserve"> Capex!$H$33</f>
        <v>11.836220822695001</v>
      </c>
      <c r="G52" s="372">
        <f xml:space="preserve"> Capex!F52 * Capex!$F$48</f>
        <v>2.1305197480851001</v>
      </c>
      <c r="H52" s="372">
        <f xml:space="preserve"> Capex!F52 + Capex!G52</f>
        <v>13.9667405707801</v>
      </c>
    </row>
    <row r="53" spans="5:10" ht="15" customHeight="1" x14ac:dyDescent="0.25">
      <c r="E53" s="437" t="s">
        <v>27</v>
      </c>
      <c r="F53" s="372">
        <f xml:space="preserve"> Capex!$H$42</f>
        <v>79.394203245</v>
      </c>
      <c r="G53" s="372">
        <f xml:space="preserve"> Capex!F53 * Capex!$F$48</f>
        <v>14.2909565841</v>
      </c>
      <c r="H53" s="372">
        <f xml:space="preserve"> Capex!F53 + Capex!G53</f>
        <v>93.685159829100002</v>
      </c>
    </row>
    <row r="54" spans="5:10" ht="15" customHeight="1" x14ac:dyDescent="0.25">
      <c r="E54" s="437" t="s">
        <v>695</v>
      </c>
      <c r="F54" s="372">
        <f>474.620390121488*(1-F80)</f>
        <v>0</v>
      </c>
      <c r="G54" s="372">
        <f xml:space="preserve"> Capex!F54 * Capex!$F$48</f>
        <v>0</v>
      </c>
      <c r="H54" s="372">
        <f xml:space="preserve"> Capex!F54 + Capex!G54</f>
        <v>0</v>
      </c>
    </row>
    <row r="55" spans="5:10" ht="15" customHeight="1" x14ac:dyDescent="0.25">
      <c r="E55" s="438" t="s">
        <v>194</v>
      </c>
      <c r="F55" s="1108">
        <f>16.7031242932969*(1+F4)</f>
        <v>16.703124293296899</v>
      </c>
      <c r="G55" s="372">
        <f xml:space="preserve"> Capex!F55 * Capex!$F$48</f>
        <v>3.0065623727934416</v>
      </c>
      <c r="H55" s="372">
        <f xml:space="preserve"> Capex!F55 + Capex!G55</f>
        <v>19.709686666090342</v>
      </c>
      <c r="J55" s="966"/>
    </row>
    <row r="56" spans="5:10" ht="15" customHeight="1" x14ac:dyDescent="0.25">
      <c r="E56" s="437" t="s">
        <v>442</v>
      </c>
      <c r="F56" s="372">
        <f>SUM(F50:F55)</f>
        <v>1051.3717423609921</v>
      </c>
      <c r="G56" s="372">
        <f>SUM(G50:G55)</f>
        <v>189.24691362497856</v>
      </c>
      <c r="H56" s="372">
        <f xml:space="preserve"> SUM( H50:H55 )</f>
        <v>1240.6186559859707</v>
      </c>
    </row>
    <row r="57" spans="5:10" ht="15" customHeight="1" x14ac:dyDescent="0.35">
      <c r="H57" s="1134"/>
    </row>
    <row r="58" spans="5:10" ht="15" customHeight="1" x14ac:dyDescent="0.25">
      <c r="E58" s="438" t="s">
        <v>443</v>
      </c>
      <c r="F58" s="372">
        <f ca="1" xml:space="preserve"> NTBA!F227 * NTBA!F201</f>
        <v>7.0251091015828404</v>
      </c>
      <c r="G58" s="346" t="s">
        <v>330</v>
      </c>
      <c r="H58" s="960"/>
      <c r="I58" s="967"/>
    </row>
    <row r="59" spans="5:10" ht="15" customHeight="1" x14ac:dyDescent="0.25">
      <c r="E59" s="438" t="s">
        <v>444</v>
      </c>
      <c r="F59" s="372">
        <f ca="1" xml:space="preserve"> Capex!F58 * Capex!$F$48</f>
        <v>1.2645196382849113</v>
      </c>
      <c r="G59" s="346" t="s">
        <v>330</v>
      </c>
      <c r="H59" s="960"/>
    </row>
    <row r="60" spans="5:10" ht="15" customHeight="1" x14ac:dyDescent="0.25">
      <c r="E60" s="849" t="s">
        <v>622</v>
      </c>
      <c r="F60" s="372">
        <f xml:space="preserve"> SUM(Rollout!J146:EH146)</f>
        <v>0</v>
      </c>
      <c r="G60" s="335" t="s">
        <v>330</v>
      </c>
      <c r="H60" s="870"/>
      <c r="J60" s="968"/>
    </row>
    <row r="61" spans="5:10" ht="15" customHeight="1" x14ac:dyDescent="0.25">
      <c r="E61" s="437" t="s">
        <v>445</v>
      </c>
      <c r="F61" s="372">
        <f ca="1" xml:space="preserve"> SUM(F58:F60)</f>
        <v>8.2896287398677515</v>
      </c>
      <c r="G61" s="346" t="s">
        <v>330</v>
      </c>
      <c r="H61" s="982"/>
    </row>
    <row r="62" spans="5:10" ht="15" customHeight="1" x14ac:dyDescent="0.3">
      <c r="E62" s="377"/>
      <c r="F62" s="208"/>
      <c r="G62" s="346"/>
      <c r="H62" s="354"/>
    </row>
    <row r="63" spans="5:10" ht="15" customHeight="1" x14ac:dyDescent="0.25">
      <c r="E63" s="932" t="s">
        <v>33</v>
      </c>
      <c r="F63" s="881"/>
      <c r="G63" s="346" t="s">
        <v>330</v>
      </c>
      <c r="H63" s="439"/>
    </row>
    <row r="64" spans="5:10" ht="15" customHeight="1" x14ac:dyDescent="0.25">
      <c r="E64" s="932" t="s">
        <v>34</v>
      </c>
      <c r="F64" s="881"/>
      <c r="G64" s="346" t="s">
        <v>330</v>
      </c>
      <c r="H64" s="439"/>
    </row>
    <row r="65" spans="5:9" ht="15" customHeight="1" x14ac:dyDescent="0.25">
      <c r="E65" s="932"/>
      <c r="F65" s="969"/>
      <c r="G65" s="346"/>
      <c r="H65" s="354"/>
    </row>
    <row r="66" spans="5:9" ht="15" customHeight="1" x14ac:dyDescent="0.25">
      <c r="E66" s="834" t="s">
        <v>446</v>
      </c>
      <c r="F66" s="372">
        <f ca="1" xml:space="preserve"> Capex!F58 + F60</f>
        <v>7.0251091015828404</v>
      </c>
      <c r="G66" s="335" t="s">
        <v>330</v>
      </c>
      <c r="H66" s="354"/>
      <c r="I66" s="968"/>
    </row>
    <row r="67" spans="5:9" ht="15" customHeight="1" x14ac:dyDescent="0.25">
      <c r="E67" s="932" t="s">
        <v>447</v>
      </c>
      <c r="F67" s="372">
        <f ca="1" xml:space="preserve"> Capex!F59</f>
        <v>1.2645196382849113</v>
      </c>
      <c r="G67" s="346" t="s">
        <v>330</v>
      </c>
      <c r="H67" s="354"/>
      <c r="I67" s="970"/>
    </row>
    <row r="68" spans="5:9" ht="15" customHeight="1" x14ac:dyDescent="0.25">
      <c r="E68" s="932" t="s">
        <v>448</v>
      </c>
      <c r="F68" s="372">
        <f ca="1" xml:space="preserve"> Capex!F61</f>
        <v>8.2896287398677515</v>
      </c>
      <c r="G68" s="346" t="s">
        <v>330</v>
      </c>
      <c r="H68" s="870"/>
    </row>
    <row r="69" spans="5:9" ht="15" customHeight="1" x14ac:dyDescent="0.3">
      <c r="E69" s="377"/>
      <c r="F69" s="208"/>
      <c r="G69" s="346"/>
      <c r="H69" s="354"/>
      <c r="I69" s="878"/>
    </row>
    <row r="70" spans="5:9" ht="15" customHeight="1" x14ac:dyDescent="0.25">
      <c r="E70" s="437" t="s">
        <v>449</v>
      </c>
      <c r="F70" s="372">
        <f ca="1" xml:space="preserve"> Capex!F56 + Capex!F66</f>
        <v>1058.3968514625749</v>
      </c>
      <c r="G70" s="346" t="s">
        <v>330</v>
      </c>
      <c r="H70" s="870"/>
      <c r="I70" s="878"/>
    </row>
    <row r="71" spans="5:9" ht="15" customHeight="1" x14ac:dyDescent="0.25">
      <c r="E71" s="437" t="s">
        <v>450</v>
      </c>
      <c r="F71" s="372">
        <f ca="1" xml:space="preserve"> Capex!G56 + Capex!F67</f>
        <v>190.51143326326348</v>
      </c>
      <c r="G71" s="346" t="s">
        <v>330</v>
      </c>
      <c r="H71" s="1007"/>
      <c r="I71" s="966"/>
    </row>
    <row r="72" spans="5:9" ht="15" customHeight="1" x14ac:dyDescent="0.25">
      <c r="E72" s="437" t="s">
        <v>449</v>
      </c>
      <c r="F72" s="372">
        <f ca="1" xml:space="preserve"> Capex!H56 + Capex!H63 + Capex!H64 + Capex!F68</f>
        <v>1248.9082847258385</v>
      </c>
      <c r="G72" s="346" t="s">
        <v>330</v>
      </c>
      <c r="H72" s="870"/>
      <c r="I72" s="966"/>
    </row>
    <row r="73" spans="5:9" ht="15" customHeight="1" x14ac:dyDescent="0.3">
      <c r="E73" s="377"/>
      <c r="F73" s="208"/>
      <c r="G73" s="346"/>
      <c r="H73" s="870"/>
      <c r="I73" s="966"/>
    </row>
    <row r="74" spans="5:9" ht="15" customHeight="1" x14ac:dyDescent="0.25">
      <c r="E74" s="943" t="s">
        <v>31</v>
      </c>
      <c r="F74" s="439"/>
      <c r="G74" s="207" t="s">
        <v>32</v>
      </c>
      <c r="H74" s="1148"/>
    </row>
    <row r="75" spans="5:9" ht="15" customHeight="1" x14ac:dyDescent="0.25">
      <c r="E75" s="943"/>
      <c r="F75" s="207"/>
      <c r="G75" s="207"/>
      <c r="H75" s="354"/>
    </row>
    <row r="76" spans="5:9" ht="15" customHeight="1" x14ac:dyDescent="0.35">
      <c r="E76" s="944" t="s">
        <v>692</v>
      </c>
      <c r="F76" s="372">
        <f>474.620390121488*F80*0</f>
        <v>0</v>
      </c>
      <c r="G76" s="346" t="s">
        <v>330</v>
      </c>
    </row>
    <row r="77" spans="5:9" ht="15" customHeight="1" x14ac:dyDescent="0.25">
      <c r="E77" s="437" t="s">
        <v>693</v>
      </c>
      <c r="F77" s="372">
        <f>F76*18%</f>
        <v>0</v>
      </c>
      <c r="G77" s="346" t="s">
        <v>330</v>
      </c>
    </row>
    <row r="78" spans="5:9" ht="15" customHeight="1" x14ac:dyDescent="0.25">
      <c r="E78" s="437" t="s">
        <v>694</v>
      </c>
      <c r="F78" s="372">
        <f>F76+F77</f>
        <v>0</v>
      </c>
      <c r="G78" s="346" t="s">
        <v>330</v>
      </c>
    </row>
    <row r="80" spans="5:9" ht="15" customHeight="1" x14ac:dyDescent="0.35">
      <c r="E80" s="944" t="s">
        <v>798</v>
      </c>
      <c r="F80" s="439">
        <v>1</v>
      </c>
    </row>
  </sheetData>
  <mergeCells count="2">
    <mergeCell ref="F8:H8"/>
    <mergeCell ref="I8:K8"/>
  </mergeCells>
  <dataValidations count="1">
    <dataValidation type="list" allowBlank="1" showInputMessage="1" showErrorMessage="1" sqref="F5:J5" xr:uid="{3525CE7D-1463-4495-9645-1946CC8DB238}">
      <formula1>#REF!</formula1>
    </dataValidation>
  </dataValidations>
  <pageMargins left="0.7" right="0.7" top="0.75" bottom="0.75" header="0.3" footer="0.3"/>
  <pageSetup orientation="portrait" horizontalDpi="90" verticalDpi="90" r:id="rId1"/>
  <drawing r:id="rId2"/>
  <legacyDrawing r:id="rId3"/>
  <mc:AlternateContent xmlns:mc="http://schemas.openxmlformats.org/markup-compatibility/2006">
    <mc:Choice Requires="x14">
      <controls>
        <mc:AlternateContent xmlns:mc="http://schemas.openxmlformats.org/markup-compatibility/2006">
          <mc:Choice Requires="x14">
            <control shapeId="20481" r:id="rId4" name="Drop Down 1">
              <controlPr defaultSize="0" autoLine="0" autoPict="0">
                <anchor moveWithCells="1">
                  <from>
                    <xdr:col>5</xdr:col>
                    <xdr:colOff>0</xdr:colOff>
                    <xdr:row>45</xdr:row>
                    <xdr:rowOff>0</xdr:rowOff>
                  </from>
                  <to>
                    <xdr:col>5</xdr:col>
                    <xdr:colOff>2019300</xdr:colOff>
                    <xdr:row>45</xdr:row>
                    <xdr:rowOff>6350</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E7A-9A2C-4B90-85D5-8E71555BE27D}">
  <sheetPr codeName="Sheet21">
    <tabColor rgb="FFFFE1C6"/>
    <outlinePr summaryBelow="0"/>
  </sheetPr>
  <dimension ref="A1:JA81"/>
  <sheetViews>
    <sheetView showGridLines="0" zoomScale="70" zoomScaleNormal="70" workbookViewId="0">
      <pane xSplit="9" ySplit="5" topLeftCell="J6" activePane="bottomRight" state="frozen"/>
      <selection activeCell="J8" sqref="J8"/>
      <selection pane="topRight" activeCell="J8" sqref="J8"/>
      <selection pane="bottomLeft" activeCell="J8" sqref="J8"/>
      <selection pane="bottomRight"/>
    </sheetView>
  </sheetViews>
  <sheetFormatPr defaultColWidth="0" defaultRowHeight="15" customHeight="1" outlineLevelRow="1" x14ac:dyDescent="0.35"/>
  <cols>
    <col min="1" max="2" width="1.26953125" style="350" customWidth="1"/>
    <col min="3" max="3" width="1.26953125" style="334" customWidth="1"/>
    <col min="4" max="4" width="1.26953125" style="346" customWidth="1"/>
    <col min="5" max="5" width="36.54296875" style="346" customWidth="1"/>
    <col min="6" max="6" width="12.54296875" style="346" customWidth="1"/>
    <col min="7" max="7" width="8.6328125" style="346" bestFit="1" customWidth="1"/>
    <col min="8" max="8" width="12.54296875" style="346" customWidth="1"/>
    <col min="9" max="9" width="3.7265625" style="346" customWidth="1"/>
    <col min="10" max="57" width="12.54296875" style="346" customWidth="1"/>
    <col min="58" max="59" width="13.7265625" style="390" bestFit="1" customWidth="1"/>
    <col min="60" max="60" width="14.26953125" style="390" bestFit="1" customWidth="1"/>
    <col min="61" max="61" width="13.7265625" style="390" bestFit="1" customWidth="1"/>
    <col min="62" max="62" width="14.54296875" style="390" bestFit="1" customWidth="1"/>
    <col min="63" max="63" width="13.7265625" style="390" bestFit="1" customWidth="1"/>
    <col min="64" max="64" width="13.1796875" style="390" bestFit="1" customWidth="1"/>
    <col min="65" max="65" width="14.1796875" style="390" bestFit="1" customWidth="1"/>
    <col min="66" max="66" width="13.7265625" style="390" bestFit="1" customWidth="1"/>
    <col min="67" max="67" width="13.54296875" style="390" bestFit="1" customWidth="1"/>
    <col min="68" max="68" width="13.81640625" style="390" bestFit="1" customWidth="1"/>
    <col min="69" max="71" width="13.7265625" style="390" bestFit="1" customWidth="1"/>
    <col min="72" max="72" width="14.26953125" style="390" bestFit="1" customWidth="1"/>
    <col min="73" max="73" width="13.7265625" style="390" bestFit="1" customWidth="1"/>
    <col min="74" max="74" width="14.54296875" style="390" bestFit="1" customWidth="1"/>
    <col min="75" max="75" width="13.7265625" style="390" bestFit="1" customWidth="1"/>
    <col min="76" max="76" width="13.1796875" style="390" bestFit="1" customWidth="1"/>
    <col min="77" max="77" width="14.1796875" style="390" bestFit="1" customWidth="1"/>
    <col min="78" max="78" width="13.7265625" style="390" bestFit="1" customWidth="1"/>
    <col min="79" max="79" width="13.54296875" style="390" bestFit="1" customWidth="1"/>
    <col min="80" max="80" width="13.81640625" style="390" bestFit="1" customWidth="1"/>
    <col min="81" max="83" width="13.7265625" style="390" bestFit="1" customWidth="1"/>
    <col min="84" max="84" width="14.26953125" style="390" bestFit="1" customWidth="1"/>
    <col min="85" max="85" width="13.7265625" style="390" bestFit="1" customWidth="1"/>
    <col min="86" max="86" width="14.54296875" style="390" bestFit="1" customWidth="1"/>
    <col min="87" max="87" width="13.7265625" style="390" bestFit="1" customWidth="1"/>
    <col min="88" max="88" width="13.1796875" style="390" bestFit="1" customWidth="1"/>
    <col min="89" max="89" width="14.1796875" style="390" bestFit="1" customWidth="1"/>
    <col min="90" max="90" width="13.7265625" style="390" bestFit="1" customWidth="1"/>
    <col min="91" max="91" width="13.54296875" style="390" bestFit="1" customWidth="1"/>
    <col min="92" max="92" width="13.81640625" style="390" bestFit="1" customWidth="1"/>
    <col min="93" max="93" width="13.7265625" style="390" bestFit="1" customWidth="1"/>
    <col min="94" max="138" width="12.54296875" style="390" customWidth="1"/>
    <col min="139" max="261" width="0" style="390" hidden="1" customWidth="1"/>
    <col min="262" max="16384" width="9.1796875" style="390" hidden="1"/>
  </cols>
  <sheetData>
    <row r="1" spans="1:139" s="380" customFormat="1" ht="26.5" customHeight="1" x14ac:dyDescent="0.35">
      <c r="A1" s="378" t="str">
        <f ca="1" xml:space="preserve"> RIGHT(CELL("FILENAME", $A$1), LEN(CELL("FILENAME", $A$1)) - SEARCH("]", CELL("FILENAME", $A$1)))</f>
        <v>TBA</v>
      </c>
      <c r="B1" s="378"/>
      <c r="C1" s="379"/>
      <c r="D1" s="293"/>
      <c r="E1" s="293"/>
      <c r="F1" s="292"/>
      <c r="G1" s="293"/>
      <c r="H1" s="294"/>
      <c r="I1" s="293"/>
      <c r="J1" s="293"/>
      <c r="K1" s="293"/>
      <c r="L1" s="293"/>
      <c r="M1" s="293"/>
      <c r="N1" s="293"/>
      <c r="O1" s="293"/>
      <c r="P1" s="293"/>
      <c r="Q1" s="293"/>
      <c r="R1" s="293"/>
      <c r="S1" s="293"/>
      <c r="T1" s="293"/>
      <c r="U1" s="293"/>
      <c r="V1" s="293"/>
      <c r="W1" s="293"/>
      <c r="X1" s="293"/>
      <c r="Y1" s="293"/>
      <c r="Z1" s="293"/>
      <c r="AA1" s="293"/>
      <c r="AB1" s="293"/>
      <c r="AC1" s="293"/>
      <c r="AD1" s="293"/>
      <c r="AE1" s="293"/>
      <c r="AF1" s="293"/>
      <c r="AG1" s="293"/>
      <c r="AH1" s="293"/>
      <c r="AI1" s="293"/>
      <c r="AJ1" s="293"/>
      <c r="AK1" s="293"/>
      <c r="AL1" s="293"/>
      <c r="AM1" s="293"/>
      <c r="AN1" s="293"/>
      <c r="AO1" s="293"/>
      <c r="AP1" s="293"/>
      <c r="AQ1" s="293"/>
      <c r="AR1" s="293"/>
      <c r="AS1" s="293"/>
      <c r="AT1" s="293"/>
      <c r="AU1" s="293"/>
      <c r="AV1" s="293"/>
      <c r="AW1" s="293"/>
      <c r="AX1" s="293"/>
      <c r="AY1" s="293"/>
      <c r="AZ1" s="293"/>
      <c r="BA1" s="293"/>
      <c r="BB1" s="293"/>
      <c r="BC1" s="293"/>
      <c r="BD1" s="293"/>
      <c r="BE1" s="293"/>
      <c r="BF1" s="293"/>
      <c r="BG1" s="293"/>
      <c r="BH1" s="293"/>
      <c r="BI1" s="293"/>
      <c r="BJ1" s="293"/>
      <c r="BK1" s="293"/>
      <c r="BL1" s="293"/>
      <c r="BM1" s="293"/>
      <c r="BN1" s="293"/>
      <c r="BO1" s="293"/>
      <c r="BP1" s="293"/>
      <c r="BQ1" s="293"/>
      <c r="BR1" s="293"/>
      <c r="BS1" s="293"/>
      <c r="BT1" s="293"/>
      <c r="BU1" s="293"/>
      <c r="BV1" s="293"/>
      <c r="BW1" s="293"/>
      <c r="BX1" s="293"/>
      <c r="BY1" s="293"/>
      <c r="BZ1" s="293"/>
      <c r="CA1" s="293"/>
      <c r="CB1" s="293"/>
      <c r="CC1" s="293"/>
      <c r="CD1" s="293"/>
      <c r="CE1" s="293"/>
      <c r="CF1" s="293"/>
      <c r="CG1" s="293"/>
      <c r="CH1" s="293"/>
      <c r="CI1" s="293"/>
      <c r="CJ1" s="293"/>
      <c r="CK1" s="293"/>
      <c r="CL1" s="293"/>
      <c r="CM1" s="293"/>
      <c r="CN1" s="293"/>
      <c r="CO1" s="293"/>
      <c r="CP1" s="293"/>
      <c r="CQ1" s="293"/>
      <c r="CR1" s="293"/>
      <c r="CS1" s="293"/>
      <c r="CT1" s="293"/>
      <c r="CU1" s="293"/>
      <c r="CV1" s="293"/>
      <c r="CW1" s="293"/>
      <c r="CX1" s="293"/>
      <c r="CY1" s="293"/>
      <c r="CZ1" s="293"/>
      <c r="DA1" s="293"/>
      <c r="DB1" s="293"/>
      <c r="DC1" s="293"/>
      <c r="DD1" s="293"/>
      <c r="DE1" s="293"/>
      <c r="DF1" s="293"/>
      <c r="DG1" s="293"/>
      <c r="DH1" s="293"/>
      <c r="DI1" s="293"/>
      <c r="DJ1" s="293"/>
      <c r="DK1" s="293"/>
      <c r="DL1" s="293"/>
      <c r="DM1" s="293"/>
      <c r="DN1" s="293"/>
      <c r="DO1" s="293"/>
      <c r="DP1" s="293"/>
      <c r="DQ1" s="293"/>
      <c r="DR1" s="293"/>
      <c r="DS1" s="293"/>
      <c r="DT1" s="293"/>
      <c r="DU1" s="293"/>
      <c r="DV1" s="293"/>
      <c r="DW1" s="293"/>
      <c r="DX1" s="293"/>
      <c r="DY1" s="293"/>
      <c r="DZ1" s="293"/>
      <c r="EA1" s="293"/>
      <c r="EB1" s="293"/>
      <c r="EC1" s="293"/>
      <c r="ED1" s="293"/>
      <c r="EE1" s="293"/>
      <c r="EF1" s="293"/>
      <c r="EG1" s="293"/>
      <c r="EH1" s="293"/>
    </row>
    <row r="2" spans="1:139" s="192" customFormat="1" ht="15" customHeight="1" x14ac:dyDescent="0.35">
      <c r="A2" s="381"/>
      <c r="B2" s="381"/>
      <c r="C2" s="382"/>
      <c r="D2" s="383"/>
      <c r="E2" s="397" t="str">
        <f xml:space="preserve"> Time_M!E$2</f>
        <v>Model period beginning_M</v>
      </c>
      <c r="F2" s="383"/>
      <c r="G2" s="383"/>
      <c r="H2" s="383"/>
      <c r="I2" s="346"/>
      <c r="J2" s="494">
        <f xml:space="preserve"> Time_M!J$2</f>
        <v>45323</v>
      </c>
      <c r="K2" s="494">
        <f xml:space="preserve"> Time_M!K$2</f>
        <v>45352</v>
      </c>
      <c r="L2" s="494">
        <f xml:space="preserve"> Time_M!L$2</f>
        <v>45383</v>
      </c>
      <c r="M2" s="494">
        <f xml:space="preserve"> Time_M!M$2</f>
        <v>45413</v>
      </c>
      <c r="N2" s="494">
        <f xml:space="preserve"> Time_M!N$2</f>
        <v>45444</v>
      </c>
      <c r="O2" s="494">
        <f xml:space="preserve"> Time_M!O$2</f>
        <v>45474</v>
      </c>
      <c r="P2" s="494">
        <f xml:space="preserve"> Time_M!P$2</f>
        <v>45505</v>
      </c>
      <c r="Q2" s="494">
        <f xml:space="preserve"> Time_M!Q$2</f>
        <v>45536</v>
      </c>
      <c r="R2" s="494">
        <f xml:space="preserve"> Time_M!R$2</f>
        <v>45566</v>
      </c>
      <c r="S2" s="494">
        <f xml:space="preserve"> Time_M!S$2</f>
        <v>45597</v>
      </c>
      <c r="T2" s="494">
        <f xml:space="preserve"> Time_M!T$2</f>
        <v>45627</v>
      </c>
      <c r="U2" s="494">
        <f xml:space="preserve"> Time_M!U$2</f>
        <v>45658</v>
      </c>
      <c r="V2" s="494">
        <f xml:space="preserve"> Time_M!V$2</f>
        <v>45689</v>
      </c>
      <c r="W2" s="494">
        <f xml:space="preserve"> Time_M!W$2</f>
        <v>45717</v>
      </c>
      <c r="X2" s="494">
        <f xml:space="preserve"> Time_M!X$2</f>
        <v>45748</v>
      </c>
      <c r="Y2" s="494">
        <f xml:space="preserve"> Time_M!Y$2</f>
        <v>45778</v>
      </c>
      <c r="Z2" s="494">
        <f xml:space="preserve"> Time_M!Z$2</f>
        <v>45809</v>
      </c>
      <c r="AA2" s="494">
        <f xml:space="preserve"> Time_M!AA$2</f>
        <v>45839</v>
      </c>
      <c r="AB2" s="494">
        <f xml:space="preserve"> Time_M!AB$2</f>
        <v>45870</v>
      </c>
      <c r="AC2" s="494">
        <f xml:space="preserve"> Time_M!AC$2</f>
        <v>45901</v>
      </c>
      <c r="AD2" s="494">
        <f xml:space="preserve"> Time_M!AD$2</f>
        <v>45931</v>
      </c>
      <c r="AE2" s="494">
        <f xml:space="preserve"> Time_M!AE$2</f>
        <v>45962</v>
      </c>
      <c r="AF2" s="494">
        <f xml:space="preserve"> Time_M!AF$2</f>
        <v>45992</v>
      </c>
      <c r="AG2" s="494">
        <f xml:space="preserve"> Time_M!AG$2</f>
        <v>46023</v>
      </c>
      <c r="AH2" s="494">
        <f xml:space="preserve"> Time_M!AH$2</f>
        <v>46054</v>
      </c>
      <c r="AI2" s="494">
        <f xml:space="preserve"> Time_M!AI$2</f>
        <v>46082</v>
      </c>
      <c r="AJ2" s="494">
        <f xml:space="preserve"> Time_M!AJ$2</f>
        <v>46113</v>
      </c>
      <c r="AK2" s="494">
        <f xml:space="preserve"> Time_M!AK$2</f>
        <v>46143</v>
      </c>
      <c r="AL2" s="494">
        <f xml:space="preserve"> Time_M!AL$2</f>
        <v>46174</v>
      </c>
      <c r="AM2" s="494">
        <f xml:space="preserve"> Time_M!AM$2</f>
        <v>46204</v>
      </c>
      <c r="AN2" s="494">
        <f xml:space="preserve"> Time_M!AN$2</f>
        <v>46235</v>
      </c>
      <c r="AO2" s="494">
        <f xml:space="preserve"> Time_M!AO$2</f>
        <v>46266</v>
      </c>
      <c r="AP2" s="494">
        <f xml:space="preserve"> Time_M!AP$2</f>
        <v>46296</v>
      </c>
      <c r="AQ2" s="494">
        <f xml:space="preserve"> Time_M!AQ$2</f>
        <v>46327</v>
      </c>
      <c r="AR2" s="494">
        <f xml:space="preserve"> Time_M!AR$2</f>
        <v>46357</v>
      </c>
      <c r="AS2" s="494">
        <f xml:space="preserve"> Time_M!AS$2</f>
        <v>46388</v>
      </c>
      <c r="AT2" s="494">
        <f xml:space="preserve"> Time_M!AT$2</f>
        <v>46419</v>
      </c>
      <c r="AU2" s="494">
        <f xml:space="preserve"> Time_M!AU$2</f>
        <v>46447</v>
      </c>
      <c r="AV2" s="494">
        <f xml:space="preserve"> Time_M!AV$2</f>
        <v>46478</v>
      </c>
      <c r="AW2" s="494">
        <f xml:space="preserve"> Time_M!AW$2</f>
        <v>46508</v>
      </c>
      <c r="AX2" s="494">
        <f xml:space="preserve"> Time_M!AX$2</f>
        <v>46539</v>
      </c>
      <c r="AY2" s="494">
        <f xml:space="preserve"> Time_M!AY$2</f>
        <v>46569</v>
      </c>
      <c r="AZ2" s="494">
        <f xml:space="preserve"> Time_M!AZ$2</f>
        <v>46600</v>
      </c>
      <c r="BA2" s="494">
        <f xml:space="preserve"> Time_M!BA$2</f>
        <v>46631</v>
      </c>
      <c r="BB2" s="494">
        <f xml:space="preserve"> Time_M!BB$2</f>
        <v>46661</v>
      </c>
      <c r="BC2" s="494">
        <f xml:space="preserve"> Time_M!BC$2</f>
        <v>46692</v>
      </c>
      <c r="BD2" s="494">
        <f xml:space="preserve"> Time_M!BD$2</f>
        <v>46722</v>
      </c>
      <c r="BE2" s="494">
        <f xml:space="preserve"> Time_M!BE$2</f>
        <v>46753</v>
      </c>
      <c r="BF2" s="494">
        <f xml:space="preserve"> Time_M!BF$2</f>
        <v>46784</v>
      </c>
      <c r="BG2" s="494">
        <f xml:space="preserve"> Time_M!BG$2</f>
        <v>46813</v>
      </c>
      <c r="BH2" s="494">
        <f xml:space="preserve"> Time_M!BH$2</f>
        <v>46844</v>
      </c>
      <c r="BI2" s="494">
        <f xml:space="preserve"> Time_M!BI$2</f>
        <v>46874</v>
      </c>
      <c r="BJ2" s="494">
        <f xml:space="preserve"> Time_M!BJ$2</f>
        <v>46905</v>
      </c>
      <c r="BK2" s="494">
        <f xml:space="preserve"> Time_M!BK$2</f>
        <v>46935</v>
      </c>
      <c r="BL2" s="494">
        <f xml:space="preserve"> Time_M!BL$2</f>
        <v>46966</v>
      </c>
      <c r="BM2" s="494">
        <f xml:space="preserve"> Time_M!BM$2</f>
        <v>46997</v>
      </c>
      <c r="BN2" s="494">
        <f xml:space="preserve"> Time_M!BN$2</f>
        <v>47027</v>
      </c>
      <c r="BO2" s="494">
        <f xml:space="preserve"> Time_M!BO$2</f>
        <v>47058</v>
      </c>
      <c r="BP2" s="494">
        <f xml:space="preserve"> Time_M!BP$2</f>
        <v>47088</v>
      </c>
      <c r="BQ2" s="494">
        <f xml:space="preserve"> Time_M!BQ$2</f>
        <v>47119</v>
      </c>
      <c r="BR2" s="494">
        <f xml:space="preserve"> Time_M!BR$2</f>
        <v>47150</v>
      </c>
      <c r="BS2" s="494">
        <f xml:space="preserve"> Time_M!BS$2</f>
        <v>47178</v>
      </c>
      <c r="BT2" s="494">
        <f xml:space="preserve"> Time_M!BT$2</f>
        <v>47209</v>
      </c>
      <c r="BU2" s="494">
        <f xml:space="preserve"> Time_M!BU$2</f>
        <v>47239</v>
      </c>
      <c r="BV2" s="494">
        <f xml:space="preserve"> Time_M!BV$2</f>
        <v>47270</v>
      </c>
      <c r="BW2" s="494">
        <f xml:space="preserve"> Time_M!BW$2</f>
        <v>47300</v>
      </c>
      <c r="BX2" s="494">
        <f xml:space="preserve"> Time_M!BX$2</f>
        <v>47331</v>
      </c>
      <c r="BY2" s="494">
        <f xml:space="preserve"> Time_M!BY$2</f>
        <v>47362</v>
      </c>
      <c r="BZ2" s="494">
        <f xml:space="preserve"> Time_M!BZ$2</f>
        <v>47392</v>
      </c>
      <c r="CA2" s="494">
        <f xml:space="preserve"> Time_M!CA$2</f>
        <v>47423</v>
      </c>
      <c r="CB2" s="494">
        <f xml:space="preserve"> Time_M!CB$2</f>
        <v>47453</v>
      </c>
      <c r="CC2" s="494">
        <f xml:space="preserve"> Time_M!CC$2</f>
        <v>47484</v>
      </c>
      <c r="CD2" s="494">
        <f xml:space="preserve"> Time_M!CD$2</f>
        <v>47515</v>
      </c>
      <c r="CE2" s="494">
        <f xml:space="preserve"> Time_M!CE$2</f>
        <v>47543</v>
      </c>
      <c r="CF2" s="494">
        <f xml:space="preserve"> Time_M!CF$2</f>
        <v>47574</v>
      </c>
      <c r="CG2" s="494">
        <f xml:space="preserve"> Time_M!CG$2</f>
        <v>47604</v>
      </c>
      <c r="CH2" s="494">
        <f xml:space="preserve"> Time_M!CH$2</f>
        <v>47635</v>
      </c>
      <c r="CI2" s="494">
        <f xml:space="preserve"> Time_M!CI$2</f>
        <v>47665</v>
      </c>
      <c r="CJ2" s="494">
        <f xml:space="preserve"> Time_M!CJ$2</f>
        <v>47696</v>
      </c>
      <c r="CK2" s="494">
        <f xml:space="preserve"> Time_M!CK$2</f>
        <v>47727</v>
      </c>
      <c r="CL2" s="494">
        <f xml:space="preserve"> Time_M!CL$2</f>
        <v>47757</v>
      </c>
      <c r="CM2" s="494">
        <f xml:space="preserve"> Time_M!CM$2</f>
        <v>47788</v>
      </c>
      <c r="CN2" s="494">
        <f xml:space="preserve"> Time_M!CN$2</f>
        <v>47818</v>
      </c>
      <c r="CO2" s="494">
        <f xml:space="preserve"> Time_M!CO$2</f>
        <v>47849</v>
      </c>
      <c r="CP2" s="494">
        <f xml:space="preserve"> Time_M!CP$2</f>
        <v>47880</v>
      </c>
      <c r="CQ2" s="494">
        <f xml:space="preserve"> Time_M!CQ$2</f>
        <v>47908</v>
      </c>
      <c r="CR2" s="494">
        <f xml:space="preserve"> Time_M!CR$2</f>
        <v>47939</v>
      </c>
      <c r="CS2" s="494">
        <f xml:space="preserve"> Time_M!CS$2</f>
        <v>47969</v>
      </c>
      <c r="CT2" s="494">
        <f xml:space="preserve"> Time_M!CT$2</f>
        <v>48000</v>
      </c>
      <c r="CU2" s="494">
        <f xml:space="preserve"> Time_M!CU$2</f>
        <v>48030</v>
      </c>
      <c r="CV2" s="494">
        <f xml:space="preserve"> Time_M!CV$2</f>
        <v>48061</v>
      </c>
      <c r="CW2" s="494">
        <f xml:space="preserve"> Time_M!CW$2</f>
        <v>48092</v>
      </c>
      <c r="CX2" s="494">
        <f xml:space="preserve"> Time_M!CX$2</f>
        <v>48122</v>
      </c>
      <c r="CY2" s="494">
        <f xml:space="preserve"> Time_M!CY$2</f>
        <v>48153</v>
      </c>
      <c r="CZ2" s="494">
        <f xml:space="preserve"> Time_M!CZ$2</f>
        <v>48183</v>
      </c>
      <c r="DA2" s="494">
        <f xml:space="preserve"> Time_M!DA$2</f>
        <v>48214</v>
      </c>
      <c r="DB2" s="494">
        <f xml:space="preserve"> Time_M!DB$2</f>
        <v>48245</v>
      </c>
      <c r="DC2" s="494">
        <f xml:space="preserve"> Time_M!DC$2</f>
        <v>48274</v>
      </c>
      <c r="DD2" s="494">
        <f xml:space="preserve"> Time_M!DD$2</f>
        <v>48305</v>
      </c>
      <c r="DE2" s="494">
        <f xml:space="preserve"> Time_M!DE$2</f>
        <v>48335</v>
      </c>
      <c r="DF2" s="494">
        <f xml:space="preserve"> Time_M!DF$2</f>
        <v>48366</v>
      </c>
      <c r="DG2" s="494">
        <f xml:space="preserve"> Time_M!DG$2</f>
        <v>48396</v>
      </c>
      <c r="DH2" s="494">
        <f xml:space="preserve"> Time_M!DH$2</f>
        <v>48427</v>
      </c>
      <c r="DI2" s="494">
        <f xml:space="preserve"> Time_M!DI$2</f>
        <v>48458</v>
      </c>
      <c r="DJ2" s="494">
        <f xml:space="preserve"> Time_M!DJ$2</f>
        <v>48488</v>
      </c>
      <c r="DK2" s="494">
        <f xml:space="preserve"> Time_M!DK$2</f>
        <v>48519</v>
      </c>
      <c r="DL2" s="494">
        <f xml:space="preserve"> Time_M!DL$2</f>
        <v>48549</v>
      </c>
      <c r="DM2" s="494">
        <f xml:space="preserve"> Time_M!DM$2</f>
        <v>48580</v>
      </c>
      <c r="DN2" s="494">
        <f xml:space="preserve"> Time_M!DN$2</f>
        <v>48611</v>
      </c>
      <c r="DO2" s="494">
        <f xml:space="preserve"> Time_M!DO$2</f>
        <v>48639</v>
      </c>
      <c r="DP2" s="494">
        <f xml:space="preserve"> Time_M!DP$2</f>
        <v>48670</v>
      </c>
      <c r="DQ2" s="494">
        <f xml:space="preserve"> Time_M!DQ$2</f>
        <v>48700</v>
      </c>
      <c r="DR2" s="494">
        <f xml:space="preserve"> Time_M!DR$2</f>
        <v>48731</v>
      </c>
      <c r="DS2" s="494">
        <f xml:space="preserve"> Time_M!DS$2</f>
        <v>48761</v>
      </c>
      <c r="DT2" s="494">
        <f xml:space="preserve"> Time_M!DT$2</f>
        <v>48792</v>
      </c>
      <c r="DU2" s="494">
        <f xml:space="preserve"> Time_M!DU$2</f>
        <v>48823</v>
      </c>
      <c r="DV2" s="494">
        <f xml:space="preserve"> Time_M!DV$2</f>
        <v>48853</v>
      </c>
      <c r="DW2" s="494">
        <f xml:space="preserve"> Time_M!DW$2</f>
        <v>48884</v>
      </c>
      <c r="DX2" s="494">
        <f xml:space="preserve"> Time_M!DX$2</f>
        <v>48914</v>
      </c>
      <c r="DY2" s="494">
        <f xml:space="preserve"> Time_M!DY$2</f>
        <v>48945</v>
      </c>
      <c r="DZ2" s="494">
        <f xml:space="preserve"> Time_M!DZ$2</f>
        <v>48976</v>
      </c>
      <c r="EA2" s="494">
        <f xml:space="preserve"> Time_M!EA$2</f>
        <v>49004</v>
      </c>
      <c r="EB2" s="494">
        <f xml:space="preserve"> Time_M!EB$2</f>
        <v>49035</v>
      </c>
      <c r="EC2" s="494">
        <f xml:space="preserve"> Time_M!EC$2</f>
        <v>49065</v>
      </c>
      <c r="ED2" s="494">
        <f xml:space="preserve"> Time_M!ED$2</f>
        <v>49096</v>
      </c>
      <c r="EE2" s="494">
        <f xml:space="preserve"> Time_M!EE$2</f>
        <v>49126</v>
      </c>
      <c r="EF2" s="494">
        <f xml:space="preserve"> Time_M!EF$2</f>
        <v>49157</v>
      </c>
      <c r="EG2" s="494">
        <f xml:space="preserve"> Time_M!EG$2</f>
        <v>49188</v>
      </c>
      <c r="EH2" s="494">
        <f xml:space="preserve"> Time_M!EH$2</f>
        <v>49218</v>
      </c>
    </row>
    <row r="3" spans="1:139" s="234" customFormat="1" ht="15" customHeight="1" x14ac:dyDescent="0.35">
      <c r="A3" s="384"/>
      <c r="B3" s="384"/>
      <c r="C3" s="385"/>
      <c r="D3" s="240"/>
      <c r="E3" s="397" t="str">
        <f xml:space="preserve"> Time_M!E$3</f>
        <v>Model period ending_M</v>
      </c>
      <c r="F3" s="175" t="str">
        <f xml:space="preserve"> Check!E$10</f>
        <v>Model Check</v>
      </c>
      <c r="G3" s="101">
        <f ca="1" xml:space="preserve"> Check!F$10</f>
        <v>0</v>
      </c>
      <c r="H3" s="175" t="str">
        <f xml:space="preserve"> Check!G$10</f>
        <v>check</v>
      </c>
      <c r="I3" s="240"/>
      <c r="J3" s="494">
        <f xml:space="preserve"> Time_M!J$3</f>
        <v>45351</v>
      </c>
      <c r="K3" s="494">
        <f xml:space="preserve"> Time_M!K$3</f>
        <v>45382</v>
      </c>
      <c r="L3" s="494">
        <f xml:space="preserve"> Time_M!L$3</f>
        <v>45412</v>
      </c>
      <c r="M3" s="494">
        <f xml:space="preserve"> Time_M!M$3</f>
        <v>45443</v>
      </c>
      <c r="N3" s="494">
        <f xml:space="preserve"> Time_M!N$3</f>
        <v>45473</v>
      </c>
      <c r="O3" s="494">
        <f xml:space="preserve"> Time_M!O$3</f>
        <v>45504</v>
      </c>
      <c r="P3" s="494">
        <f xml:space="preserve"> Time_M!P$3</f>
        <v>45535</v>
      </c>
      <c r="Q3" s="494">
        <f xml:space="preserve"> Time_M!Q$3</f>
        <v>45565</v>
      </c>
      <c r="R3" s="494">
        <f xml:space="preserve"> Time_M!R$3</f>
        <v>45596</v>
      </c>
      <c r="S3" s="494">
        <f xml:space="preserve"> Time_M!S$3</f>
        <v>45626</v>
      </c>
      <c r="T3" s="494">
        <f xml:space="preserve"> Time_M!T$3</f>
        <v>45657</v>
      </c>
      <c r="U3" s="494">
        <f xml:space="preserve"> Time_M!U$3</f>
        <v>45688</v>
      </c>
      <c r="V3" s="494">
        <f xml:space="preserve"> Time_M!V$3</f>
        <v>45716</v>
      </c>
      <c r="W3" s="494">
        <f xml:space="preserve"> Time_M!W$3</f>
        <v>45747</v>
      </c>
      <c r="X3" s="494">
        <f xml:space="preserve"> Time_M!X$3</f>
        <v>45777</v>
      </c>
      <c r="Y3" s="494">
        <f xml:space="preserve"> Time_M!Y$3</f>
        <v>45808</v>
      </c>
      <c r="Z3" s="494">
        <f xml:space="preserve"> Time_M!Z$3</f>
        <v>45838</v>
      </c>
      <c r="AA3" s="494">
        <f xml:space="preserve"> Time_M!AA$3</f>
        <v>45869</v>
      </c>
      <c r="AB3" s="494">
        <f xml:space="preserve"> Time_M!AB$3</f>
        <v>45900</v>
      </c>
      <c r="AC3" s="494">
        <f xml:space="preserve"> Time_M!AC$3</f>
        <v>45930</v>
      </c>
      <c r="AD3" s="494">
        <f xml:space="preserve"> Time_M!AD$3</f>
        <v>45961</v>
      </c>
      <c r="AE3" s="494">
        <f xml:space="preserve"> Time_M!AE$3</f>
        <v>45991</v>
      </c>
      <c r="AF3" s="494">
        <f xml:space="preserve"> Time_M!AF$3</f>
        <v>46022</v>
      </c>
      <c r="AG3" s="494">
        <f xml:space="preserve"> Time_M!AG$3</f>
        <v>46053</v>
      </c>
      <c r="AH3" s="494">
        <f xml:space="preserve"> Time_M!AH$3</f>
        <v>46081</v>
      </c>
      <c r="AI3" s="494">
        <f xml:space="preserve"> Time_M!AI$3</f>
        <v>46112</v>
      </c>
      <c r="AJ3" s="494">
        <f xml:space="preserve"> Time_M!AJ$3</f>
        <v>46142</v>
      </c>
      <c r="AK3" s="494">
        <f xml:space="preserve"> Time_M!AK$3</f>
        <v>46173</v>
      </c>
      <c r="AL3" s="494">
        <f xml:space="preserve"> Time_M!AL$3</f>
        <v>46203</v>
      </c>
      <c r="AM3" s="494">
        <f xml:space="preserve"> Time_M!AM$3</f>
        <v>46234</v>
      </c>
      <c r="AN3" s="494">
        <f xml:space="preserve"> Time_M!AN$3</f>
        <v>46265</v>
      </c>
      <c r="AO3" s="494">
        <f xml:space="preserve"> Time_M!AO$3</f>
        <v>46295</v>
      </c>
      <c r="AP3" s="494">
        <f xml:space="preserve"> Time_M!AP$3</f>
        <v>46326</v>
      </c>
      <c r="AQ3" s="494">
        <f xml:space="preserve"> Time_M!AQ$3</f>
        <v>46356</v>
      </c>
      <c r="AR3" s="494">
        <f xml:space="preserve"> Time_M!AR$3</f>
        <v>46387</v>
      </c>
      <c r="AS3" s="494">
        <f xml:space="preserve"> Time_M!AS$3</f>
        <v>46418</v>
      </c>
      <c r="AT3" s="494">
        <f xml:space="preserve"> Time_M!AT$3</f>
        <v>46446</v>
      </c>
      <c r="AU3" s="494">
        <f xml:space="preserve"> Time_M!AU$3</f>
        <v>46477</v>
      </c>
      <c r="AV3" s="494">
        <f xml:space="preserve"> Time_M!AV$3</f>
        <v>46507</v>
      </c>
      <c r="AW3" s="494">
        <f xml:space="preserve"> Time_M!AW$3</f>
        <v>46538</v>
      </c>
      <c r="AX3" s="494">
        <f xml:space="preserve"> Time_M!AX$3</f>
        <v>46568</v>
      </c>
      <c r="AY3" s="494">
        <f xml:space="preserve"> Time_M!AY$3</f>
        <v>46599</v>
      </c>
      <c r="AZ3" s="494">
        <f xml:space="preserve"> Time_M!AZ$3</f>
        <v>46630</v>
      </c>
      <c r="BA3" s="494">
        <f xml:space="preserve"> Time_M!BA$3</f>
        <v>46660</v>
      </c>
      <c r="BB3" s="494">
        <f xml:space="preserve"> Time_M!BB$3</f>
        <v>46691</v>
      </c>
      <c r="BC3" s="494">
        <f xml:space="preserve"> Time_M!BC$3</f>
        <v>46721</v>
      </c>
      <c r="BD3" s="494">
        <f xml:space="preserve"> Time_M!BD$3</f>
        <v>46752</v>
      </c>
      <c r="BE3" s="494">
        <f xml:space="preserve"> Time_M!BE$3</f>
        <v>46783</v>
      </c>
      <c r="BF3" s="494">
        <f xml:space="preserve"> Time_M!BF$3</f>
        <v>46812</v>
      </c>
      <c r="BG3" s="494">
        <f xml:space="preserve"> Time_M!BG$3</f>
        <v>46843</v>
      </c>
      <c r="BH3" s="494">
        <f xml:space="preserve"> Time_M!BH$3</f>
        <v>46873</v>
      </c>
      <c r="BI3" s="494">
        <f xml:space="preserve"> Time_M!BI$3</f>
        <v>46904</v>
      </c>
      <c r="BJ3" s="494">
        <f xml:space="preserve"> Time_M!BJ$3</f>
        <v>46934</v>
      </c>
      <c r="BK3" s="494">
        <f xml:space="preserve"> Time_M!BK$3</f>
        <v>46965</v>
      </c>
      <c r="BL3" s="494">
        <f xml:space="preserve"> Time_M!BL$3</f>
        <v>46996</v>
      </c>
      <c r="BM3" s="494">
        <f xml:space="preserve"> Time_M!BM$3</f>
        <v>47026</v>
      </c>
      <c r="BN3" s="494">
        <f xml:space="preserve"> Time_M!BN$3</f>
        <v>47057</v>
      </c>
      <c r="BO3" s="494">
        <f xml:space="preserve"> Time_M!BO$3</f>
        <v>47087</v>
      </c>
      <c r="BP3" s="494">
        <f xml:space="preserve"> Time_M!BP$3</f>
        <v>47118</v>
      </c>
      <c r="BQ3" s="494">
        <f xml:space="preserve"> Time_M!BQ$3</f>
        <v>47149</v>
      </c>
      <c r="BR3" s="494">
        <f xml:space="preserve"> Time_M!BR$3</f>
        <v>47177</v>
      </c>
      <c r="BS3" s="494">
        <f xml:space="preserve"> Time_M!BS$3</f>
        <v>47208</v>
      </c>
      <c r="BT3" s="494">
        <f xml:space="preserve"> Time_M!BT$3</f>
        <v>47238</v>
      </c>
      <c r="BU3" s="494">
        <f xml:space="preserve"> Time_M!BU$3</f>
        <v>47269</v>
      </c>
      <c r="BV3" s="494">
        <f xml:space="preserve"> Time_M!BV$3</f>
        <v>47299</v>
      </c>
      <c r="BW3" s="494">
        <f xml:space="preserve"> Time_M!BW$3</f>
        <v>47330</v>
      </c>
      <c r="BX3" s="494">
        <f xml:space="preserve"> Time_M!BX$3</f>
        <v>47361</v>
      </c>
      <c r="BY3" s="494">
        <f xml:space="preserve"> Time_M!BY$3</f>
        <v>47391</v>
      </c>
      <c r="BZ3" s="494">
        <f xml:space="preserve"> Time_M!BZ$3</f>
        <v>47422</v>
      </c>
      <c r="CA3" s="494">
        <f xml:space="preserve"> Time_M!CA$3</f>
        <v>47452</v>
      </c>
      <c r="CB3" s="494">
        <f xml:space="preserve"> Time_M!CB$3</f>
        <v>47483</v>
      </c>
      <c r="CC3" s="494">
        <f xml:space="preserve"> Time_M!CC$3</f>
        <v>47514</v>
      </c>
      <c r="CD3" s="494">
        <f xml:space="preserve"> Time_M!CD$3</f>
        <v>47542</v>
      </c>
      <c r="CE3" s="494">
        <f xml:space="preserve"> Time_M!CE$3</f>
        <v>47573</v>
      </c>
      <c r="CF3" s="494">
        <f xml:space="preserve"> Time_M!CF$3</f>
        <v>47603</v>
      </c>
      <c r="CG3" s="494">
        <f xml:space="preserve"> Time_M!CG$3</f>
        <v>47634</v>
      </c>
      <c r="CH3" s="494">
        <f xml:space="preserve"> Time_M!CH$3</f>
        <v>47664</v>
      </c>
      <c r="CI3" s="494">
        <f xml:space="preserve"> Time_M!CI$3</f>
        <v>47695</v>
      </c>
      <c r="CJ3" s="494">
        <f xml:space="preserve"> Time_M!CJ$3</f>
        <v>47726</v>
      </c>
      <c r="CK3" s="494">
        <f xml:space="preserve"> Time_M!CK$3</f>
        <v>47756</v>
      </c>
      <c r="CL3" s="494">
        <f xml:space="preserve"> Time_M!CL$3</f>
        <v>47787</v>
      </c>
      <c r="CM3" s="494">
        <f xml:space="preserve"> Time_M!CM$3</f>
        <v>47817</v>
      </c>
      <c r="CN3" s="494">
        <f xml:space="preserve"> Time_M!CN$3</f>
        <v>47848</v>
      </c>
      <c r="CO3" s="494">
        <f xml:space="preserve"> Time_M!CO$3</f>
        <v>47879</v>
      </c>
      <c r="CP3" s="494">
        <f xml:space="preserve"> Time_M!CP$3</f>
        <v>47907</v>
      </c>
      <c r="CQ3" s="494">
        <f xml:space="preserve"> Time_M!CQ$3</f>
        <v>47938</v>
      </c>
      <c r="CR3" s="494">
        <f xml:space="preserve"> Time_M!CR$3</f>
        <v>47968</v>
      </c>
      <c r="CS3" s="494">
        <f xml:space="preserve"> Time_M!CS$3</f>
        <v>47999</v>
      </c>
      <c r="CT3" s="494">
        <f xml:space="preserve"> Time_M!CT$3</f>
        <v>48029</v>
      </c>
      <c r="CU3" s="494">
        <f xml:space="preserve"> Time_M!CU$3</f>
        <v>48060</v>
      </c>
      <c r="CV3" s="494">
        <f xml:space="preserve"> Time_M!CV$3</f>
        <v>48091</v>
      </c>
      <c r="CW3" s="494">
        <f xml:space="preserve"> Time_M!CW$3</f>
        <v>48121</v>
      </c>
      <c r="CX3" s="494">
        <f xml:space="preserve"> Time_M!CX$3</f>
        <v>48152</v>
      </c>
      <c r="CY3" s="494">
        <f xml:space="preserve"> Time_M!CY$3</f>
        <v>48182</v>
      </c>
      <c r="CZ3" s="494">
        <f xml:space="preserve"> Time_M!CZ$3</f>
        <v>48213</v>
      </c>
      <c r="DA3" s="494">
        <f xml:space="preserve"> Time_M!DA$3</f>
        <v>48244</v>
      </c>
      <c r="DB3" s="494">
        <f xml:space="preserve"> Time_M!DB$3</f>
        <v>48273</v>
      </c>
      <c r="DC3" s="494">
        <f xml:space="preserve"> Time_M!DC$3</f>
        <v>48304</v>
      </c>
      <c r="DD3" s="494">
        <f xml:space="preserve"> Time_M!DD$3</f>
        <v>48334</v>
      </c>
      <c r="DE3" s="494">
        <f xml:space="preserve"> Time_M!DE$3</f>
        <v>48365</v>
      </c>
      <c r="DF3" s="494">
        <f xml:space="preserve"> Time_M!DF$3</f>
        <v>48395</v>
      </c>
      <c r="DG3" s="494">
        <f xml:space="preserve"> Time_M!DG$3</f>
        <v>48426</v>
      </c>
      <c r="DH3" s="494">
        <f xml:space="preserve"> Time_M!DH$3</f>
        <v>48457</v>
      </c>
      <c r="DI3" s="494">
        <f xml:space="preserve"> Time_M!DI$3</f>
        <v>48487</v>
      </c>
      <c r="DJ3" s="494">
        <f xml:space="preserve"> Time_M!DJ$3</f>
        <v>48518</v>
      </c>
      <c r="DK3" s="494">
        <f xml:space="preserve"> Time_M!DK$3</f>
        <v>48548</v>
      </c>
      <c r="DL3" s="494">
        <f xml:space="preserve"> Time_M!DL$3</f>
        <v>48579</v>
      </c>
      <c r="DM3" s="494">
        <f xml:space="preserve"> Time_M!DM$3</f>
        <v>48610</v>
      </c>
      <c r="DN3" s="494">
        <f xml:space="preserve"> Time_M!DN$3</f>
        <v>48638</v>
      </c>
      <c r="DO3" s="494">
        <f xml:space="preserve"> Time_M!DO$3</f>
        <v>48669</v>
      </c>
      <c r="DP3" s="494">
        <f xml:space="preserve"> Time_M!DP$3</f>
        <v>48699</v>
      </c>
      <c r="DQ3" s="494">
        <f xml:space="preserve"> Time_M!DQ$3</f>
        <v>48730</v>
      </c>
      <c r="DR3" s="494">
        <f xml:space="preserve"> Time_M!DR$3</f>
        <v>48760</v>
      </c>
      <c r="DS3" s="494">
        <f xml:space="preserve"> Time_M!DS$3</f>
        <v>48791</v>
      </c>
      <c r="DT3" s="494">
        <f xml:space="preserve"> Time_M!DT$3</f>
        <v>48822</v>
      </c>
      <c r="DU3" s="494">
        <f xml:space="preserve"> Time_M!DU$3</f>
        <v>48852</v>
      </c>
      <c r="DV3" s="494">
        <f xml:space="preserve"> Time_M!DV$3</f>
        <v>48883</v>
      </c>
      <c r="DW3" s="494">
        <f xml:space="preserve"> Time_M!DW$3</f>
        <v>48913</v>
      </c>
      <c r="DX3" s="494">
        <f xml:space="preserve"> Time_M!DX$3</f>
        <v>48944</v>
      </c>
      <c r="DY3" s="494">
        <f xml:space="preserve"> Time_M!DY$3</f>
        <v>48975</v>
      </c>
      <c r="DZ3" s="494">
        <f xml:space="preserve"> Time_M!DZ$3</f>
        <v>49003</v>
      </c>
      <c r="EA3" s="494">
        <f xml:space="preserve"> Time_M!EA$3</f>
        <v>49034</v>
      </c>
      <c r="EB3" s="494">
        <f xml:space="preserve"> Time_M!EB$3</f>
        <v>49064</v>
      </c>
      <c r="EC3" s="494">
        <f xml:space="preserve"> Time_M!EC$3</f>
        <v>49095</v>
      </c>
      <c r="ED3" s="494">
        <f xml:space="preserve"> Time_M!ED$3</f>
        <v>49125</v>
      </c>
      <c r="EE3" s="494">
        <f xml:space="preserve"> Time_M!EE$3</f>
        <v>49156</v>
      </c>
      <c r="EF3" s="494">
        <f xml:space="preserve"> Time_M!EF$3</f>
        <v>49187</v>
      </c>
      <c r="EG3" s="494">
        <f xml:space="preserve"> Time_M!EG$3</f>
        <v>49217</v>
      </c>
      <c r="EH3" s="494">
        <f xml:space="preserve"> Time_M!EH$3</f>
        <v>49248</v>
      </c>
    </row>
    <row r="4" spans="1:139" s="389" customFormat="1" ht="15" customHeight="1" x14ac:dyDescent="0.35">
      <c r="A4" s="386"/>
      <c r="B4" s="386"/>
      <c r="C4" s="387"/>
      <c r="D4" s="388"/>
      <c r="E4" s="397" t="str">
        <f xml:space="preserve"> Time_M!E$4</f>
        <v>Financial year ending period_M</v>
      </c>
      <c r="F4" s="388"/>
      <c r="G4" s="388"/>
      <c r="H4" s="388"/>
      <c r="I4" s="388"/>
      <c r="J4" s="494">
        <f xml:space="preserve"> Time_M!J$4</f>
        <v>45382</v>
      </c>
      <c r="K4" s="494">
        <f xml:space="preserve"> Time_M!K$4</f>
        <v>45382</v>
      </c>
      <c r="L4" s="494">
        <f xml:space="preserve"> Time_M!L$4</f>
        <v>45747</v>
      </c>
      <c r="M4" s="494">
        <f xml:space="preserve"> Time_M!M$4</f>
        <v>45747</v>
      </c>
      <c r="N4" s="494">
        <f xml:space="preserve"> Time_M!N$4</f>
        <v>45747</v>
      </c>
      <c r="O4" s="494">
        <f xml:space="preserve"> Time_M!O$4</f>
        <v>45747</v>
      </c>
      <c r="P4" s="494">
        <f xml:space="preserve"> Time_M!P$4</f>
        <v>45747</v>
      </c>
      <c r="Q4" s="494">
        <f xml:space="preserve"> Time_M!Q$4</f>
        <v>45747</v>
      </c>
      <c r="R4" s="494">
        <f xml:space="preserve"> Time_M!R$4</f>
        <v>45747</v>
      </c>
      <c r="S4" s="494">
        <f xml:space="preserve"> Time_M!S$4</f>
        <v>45747</v>
      </c>
      <c r="T4" s="494">
        <f xml:space="preserve"> Time_M!T$4</f>
        <v>45747</v>
      </c>
      <c r="U4" s="494">
        <f xml:space="preserve"> Time_M!U$4</f>
        <v>45747</v>
      </c>
      <c r="V4" s="494">
        <f xml:space="preserve"> Time_M!V$4</f>
        <v>45747</v>
      </c>
      <c r="W4" s="494">
        <f xml:space="preserve"> Time_M!W$4</f>
        <v>45747</v>
      </c>
      <c r="X4" s="494">
        <f xml:space="preserve"> Time_M!X$4</f>
        <v>46112</v>
      </c>
      <c r="Y4" s="494">
        <f xml:space="preserve"> Time_M!Y$4</f>
        <v>46112</v>
      </c>
      <c r="Z4" s="494">
        <f xml:space="preserve"> Time_M!Z$4</f>
        <v>46112</v>
      </c>
      <c r="AA4" s="494">
        <f xml:space="preserve"> Time_M!AA$4</f>
        <v>46112</v>
      </c>
      <c r="AB4" s="494">
        <f xml:space="preserve"> Time_M!AB$4</f>
        <v>46112</v>
      </c>
      <c r="AC4" s="494">
        <f xml:space="preserve"> Time_M!AC$4</f>
        <v>46112</v>
      </c>
      <c r="AD4" s="494">
        <f xml:space="preserve"> Time_M!AD$4</f>
        <v>46112</v>
      </c>
      <c r="AE4" s="494">
        <f xml:space="preserve"> Time_M!AE$4</f>
        <v>46112</v>
      </c>
      <c r="AF4" s="494">
        <f xml:space="preserve"> Time_M!AF$4</f>
        <v>46112</v>
      </c>
      <c r="AG4" s="494">
        <f xml:space="preserve"> Time_M!AG$4</f>
        <v>46112</v>
      </c>
      <c r="AH4" s="494">
        <f xml:space="preserve"> Time_M!AH$4</f>
        <v>46112</v>
      </c>
      <c r="AI4" s="494">
        <f xml:space="preserve"> Time_M!AI$4</f>
        <v>46112</v>
      </c>
      <c r="AJ4" s="494">
        <f xml:space="preserve"> Time_M!AJ$4</f>
        <v>46477</v>
      </c>
      <c r="AK4" s="494">
        <f xml:space="preserve"> Time_M!AK$4</f>
        <v>46477</v>
      </c>
      <c r="AL4" s="494">
        <f xml:space="preserve"> Time_M!AL$4</f>
        <v>46477</v>
      </c>
      <c r="AM4" s="494">
        <f xml:space="preserve"> Time_M!AM$4</f>
        <v>46477</v>
      </c>
      <c r="AN4" s="494">
        <f xml:space="preserve"> Time_M!AN$4</f>
        <v>46477</v>
      </c>
      <c r="AO4" s="494">
        <f xml:space="preserve"> Time_M!AO$4</f>
        <v>46477</v>
      </c>
      <c r="AP4" s="494">
        <f xml:space="preserve"> Time_M!AP$4</f>
        <v>46477</v>
      </c>
      <c r="AQ4" s="494">
        <f xml:space="preserve"> Time_M!AQ$4</f>
        <v>46477</v>
      </c>
      <c r="AR4" s="494">
        <f xml:space="preserve"> Time_M!AR$4</f>
        <v>46477</v>
      </c>
      <c r="AS4" s="494">
        <f xml:space="preserve"> Time_M!AS$4</f>
        <v>46477</v>
      </c>
      <c r="AT4" s="494">
        <f xml:space="preserve"> Time_M!AT$4</f>
        <v>46477</v>
      </c>
      <c r="AU4" s="494">
        <f xml:space="preserve"> Time_M!AU$4</f>
        <v>46477</v>
      </c>
      <c r="AV4" s="494">
        <f xml:space="preserve"> Time_M!AV$4</f>
        <v>46843</v>
      </c>
      <c r="AW4" s="494">
        <f xml:space="preserve"> Time_M!AW$4</f>
        <v>46843</v>
      </c>
      <c r="AX4" s="494">
        <f xml:space="preserve"> Time_M!AX$4</f>
        <v>46843</v>
      </c>
      <c r="AY4" s="494">
        <f xml:space="preserve"> Time_M!AY$4</f>
        <v>46843</v>
      </c>
      <c r="AZ4" s="494">
        <f xml:space="preserve"> Time_M!AZ$4</f>
        <v>46843</v>
      </c>
      <c r="BA4" s="494">
        <f xml:space="preserve"> Time_M!BA$4</f>
        <v>46843</v>
      </c>
      <c r="BB4" s="494">
        <f xml:space="preserve"> Time_M!BB$4</f>
        <v>46843</v>
      </c>
      <c r="BC4" s="494">
        <f xml:space="preserve"> Time_M!BC$4</f>
        <v>46843</v>
      </c>
      <c r="BD4" s="494">
        <f xml:space="preserve"> Time_M!BD$4</f>
        <v>46843</v>
      </c>
      <c r="BE4" s="494">
        <f xml:space="preserve"> Time_M!BE$4</f>
        <v>46843</v>
      </c>
      <c r="BF4" s="494">
        <f xml:space="preserve"> Time_M!BF$4</f>
        <v>46843</v>
      </c>
      <c r="BG4" s="494">
        <f xml:space="preserve"> Time_M!BG$4</f>
        <v>46843</v>
      </c>
      <c r="BH4" s="494">
        <f xml:space="preserve"> Time_M!BH$4</f>
        <v>47208</v>
      </c>
      <c r="BI4" s="494">
        <f xml:space="preserve"> Time_M!BI$4</f>
        <v>47208</v>
      </c>
      <c r="BJ4" s="494">
        <f xml:space="preserve"> Time_M!BJ$4</f>
        <v>47208</v>
      </c>
      <c r="BK4" s="494">
        <f xml:space="preserve"> Time_M!BK$4</f>
        <v>47208</v>
      </c>
      <c r="BL4" s="494">
        <f xml:space="preserve"> Time_M!BL$4</f>
        <v>47208</v>
      </c>
      <c r="BM4" s="494">
        <f xml:space="preserve"> Time_M!BM$4</f>
        <v>47208</v>
      </c>
      <c r="BN4" s="494">
        <f xml:space="preserve"> Time_M!BN$4</f>
        <v>47208</v>
      </c>
      <c r="BO4" s="494">
        <f xml:space="preserve"> Time_M!BO$4</f>
        <v>47208</v>
      </c>
      <c r="BP4" s="494">
        <f xml:space="preserve"> Time_M!BP$4</f>
        <v>47208</v>
      </c>
      <c r="BQ4" s="494">
        <f xml:space="preserve"> Time_M!BQ$4</f>
        <v>47208</v>
      </c>
      <c r="BR4" s="494">
        <f xml:space="preserve"> Time_M!BR$4</f>
        <v>47208</v>
      </c>
      <c r="BS4" s="494">
        <f xml:space="preserve"> Time_M!BS$4</f>
        <v>47208</v>
      </c>
      <c r="BT4" s="494">
        <f xml:space="preserve"> Time_M!BT$4</f>
        <v>47573</v>
      </c>
      <c r="BU4" s="494">
        <f xml:space="preserve"> Time_M!BU$4</f>
        <v>47573</v>
      </c>
      <c r="BV4" s="494">
        <f xml:space="preserve"> Time_M!BV$4</f>
        <v>47573</v>
      </c>
      <c r="BW4" s="494">
        <f xml:space="preserve"> Time_M!BW$4</f>
        <v>47573</v>
      </c>
      <c r="BX4" s="494">
        <f xml:space="preserve"> Time_M!BX$4</f>
        <v>47573</v>
      </c>
      <c r="BY4" s="494">
        <f xml:space="preserve"> Time_M!BY$4</f>
        <v>47573</v>
      </c>
      <c r="BZ4" s="494">
        <f xml:space="preserve"> Time_M!BZ$4</f>
        <v>47573</v>
      </c>
      <c r="CA4" s="494">
        <f xml:space="preserve"> Time_M!CA$4</f>
        <v>47573</v>
      </c>
      <c r="CB4" s="494">
        <f xml:space="preserve"> Time_M!CB$4</f>
        <v>47573</v>
      </c>
      <c r="CC4" s="494">
        <f xml:space="preserve"> Time_M!CC$4</f>
        <v>47573</v>
      </c>
      <c r="CD4" s="494">
        <f xml:space="preserve"> Time_M!CD$4</f>
        <v>47573</v>
      </c>
      <c r="CE4" s="494">
        <f xml:space="preserve"> Time_M!CE$4</f>
        <v>47573</v>
      </c>
      <c r="CF4" s="494">
        <f xml:space="preserve"> Time_M!CF$4</f>
        <v>47938</v>
      </c>
      <c r="CG4" s="494">
        <f xml:space="preserve"> Time_M!CG$4</f>
        <v>47938</v>
      </c>
      <c r="CH4" s="494">
        <f xml:space="preserve"> Time_M!CH$4</f>
        <v>47938</v>
      </c>
      <c r="CI4" s="494">
        <f xml:space="preserve"> Time_M!CI$4</f>
        <v>47938</v>
      </c>
      <c r="CJ4" s="494">
        <f xml:space="preserve"> Time_M!CJ$4</f>
        <v>47938</v>
      </c>
      <c r="CK4" s="494">
        <f xml:space="preserve"> Time_M!CK$4</f>
        <v>47938</v>
      </c>
      <c r="CL4" s="494">
        <f xml:space="preserve"> Time_M!CL$4</f>
        <v>47938</v>
      </c>
      <c r="CM4" s="494">
        <f xml:space="preserve"> Time_M!CM$4</f>
        <v>47938</v>
      </c>
      <c r="CN4" s="494">
        <f xml:space="preserve"> Time_M!CN$4</f>
        <v>47938</v>
      </c>
      <c r="CO4" s="494">
        <f xml:space="preserve"> Time_M!CO$4</f>
        <v>47938</v>
      </c>
      <c r="CP4" s="494">
        <f xml:space="preserve"> Time_M!CP$4</f>
        <v>47938</v>
      </c>
      <c r="CQ4" s="494">
        <f xml:space="preserve"> Time_M!CQ$4</f>
        <v>47938</v>
      </c>
      <c r="CR4" s="494">
        <f xml:space="preserve"> Time_M!CR$4</f>
        <v>48304</v>
      </c>
      <c r="CS4" s="494">
        <f xml:space="preserve"> Time_M!CS$4</f>
        <v>48304</v>
      </c>
      <c r="CT4" s="494">
        <f xml:space="preserve"> Time_M!CT$4</f>
        <v>48304</v>
      </c>
      <c r="CU4" s="494">
        <f xml:space="preserve"> Time_M!CU$4</f>
        <v>48304</v>
      </c>
      <c r="CV4" s="494">
        <f xml:space="preserve"> Time_M!CV$4</f>
        <v>48304</v>
      </c>
      <c r="CW4" s="494">
        <f xml:space="preserve"> Time_M!CW$4</f>
        <v>48304</v>
      </c>
      <c r="CX4" s="494">
        <f xml:space="preserve"> Time_M!CX$4</f>
        <v>48304</v>
      </c>
      <c r="CY4" s="494">
        <f xml:space="preserve"> Time_M!CY$4</f>
        <v>48304</v>
      </c>
      <c r="CZ4" s="494">
        <f xml:space="preserve"> Time_M!CZ$4</f>
        <v>48304</v>
      </c>
      <c r="DA4" s="494">
        <f xml:space="preserve"> Time_M!DA$4</f>
        <v>48304</v>
      </c>
      <c r="DB4" s="494">
        <f xml:space="preserve"> Time_M!DB$4</f>
        <v>48304</v>
      </c>
      <c r="DC4" s="494">
        <f xml:space="preserve"> Time_M!DC$4</f>
        <v>48304</v>
      </c>
      <c r="DD4" s="494">
        <f xml:space="preserve"> Time_M!DD$4</f>
        <v>48669</v>
      </c>
      <c r="DE4" s="494">
        <f xml:space="preserve"> Time_M!DE$4</f>
        <v>48669</v>
      </c>
      <c r="DF4" s="494">
        <f xml:space="preserve"> Time_M!DF$4</f>
        <v>48669</v>
      </c>
      <c r="DG4" s="494">
        <f xml:space="preserve"> Time_M!DG$4</f>
        <v>48669</v>
      </c>
      <c r="DH4" s="494">
        <f xml:space="preserve"> Time_M!DH$4</f>
        <v>48669</v>
      </c>
      <c r="DI4" s="494">
        <f xml:space="preserve"> Time_M!DI$4</f>
        <v>48669</v>
      </c>
      <c r="DJ4" s="494">
        <f xml:space="preserve"> Time_M!DJ$4</f>
        <v>48669</v>
      </c>
      <c r="DK4" s="494">
        <f xml:space="preserve"> Time_M!DK$4</f>
        <v>48669</v>
      </c>
      <c r="DL4" s="494">
        <f xml:space="preserve"> Time_M!DL$4</f>
        <v>48669</v>
      </c>
      <c r="DM4" s="494">
        <f xml:space="preserve"> Time_M!DM$4</f>
        <v>48669</v>
      </c>
      <c r="DN4" s="494">
        <f xml:space="preserve"> Time_M!DN$4</f>
        <v>48669</v>
      </c>
      <c r="DO4" s="494">
        <f xml:space="preserve"> Time_M!DO$4</f>
        <v>48669</v>
      </c>
      <c r="DP4" s="494">
        <f xml:space="preserve"> Time_M!DP$4</f>
        <v>49034</v>
      </c>
      <c r="DQ4" s="494">
        <f xml:space="preserve"> Time_M!DQ$4</f>
        <v>49034</v>
      </c>
      <c r="DR4" s="494">
        <f xml:space="preserve"> Time_M!DR$4</f>
        <v>49034</v>
      </c>
      <c r="DS4" s="494">
        <f xml:space="preserve"> Time_M!DS$4</f>
        <v>49034</v>
      </c>
      <c r="DT4" s="494">
        <f xml:space="preserve"> Time_M!DT$4</f>
        <v>49034</v>
      </c>
      <c r="DU4" s="494">
        <f xml:space="preserve"> Time_M!DU$4</f>
        <v>49034</v>
      </c>
      <c r="DV4" s="494">
        <f xml:space="preserve"> Time_M!DV$4</f>
        <v>49034</v>
      </c>
      <c r="DW4" s="494">
        <f xml:space="preserve"> Time_M!DW$4</f>
        <v>49034</v>
      </c>
      <c r="DX4" s="494">
        <f xml:space="preserve"> Time_M!DX$4</f>
        <v>49034</v>
      </c>
      <c r="DY4" s="494">
        <f xml:space="preserve"> Time_M!DY$4</f>
        <v>49034</v>
      </c>
      <c r="DZ4" s="494">
        <f xml:space="preserve"> Time_M!DZ$4</f>
        <v>49034</v>
      </c>
      <c r="EA4" s="494">
        <f xml:space="preserve"> Time_M!EA$4</f>
        <v>49034</v>
      </c>
      <c r="EB4" s="494">
        <f xml:space="preserve"> Time_M!EB$4</f>
        <v>49399</v>
      </c>
      <c r="EC4" s="494">
        <f xml:space="preserve"> Time_M!EC$4</f>
        <v>49399</v>
      </c>
      <c r="ED4" s="494">
        <f xml:space="preserve"> Time_M!ED$4</f>
        <v>49399</v>
      </c>
      <c r="EE4" s="494">
        <f xml:space="preserve"> Time_M!EE$4</f>
        <v>49399</v>
      </c>
      <c r="EF4" s="494">
        <f xml:space="preserve"> Time_M!EF$4</f>
        <v>49399</v>
      </c>
      <c r="EG4" s="494">
        <f xml:space="preserve"> Time_M!EG$4</f>
        <v>49399</v>
      </c>
      <c r="EH4" s="494">
        <f xml:space="preserve"> Time_M!EH$4</f>
        <v>49399</v>
      </c>
    </row>
    <row r="5" spans="1:139" ht="15" customHeight="1" x14ac:dyDescent="0.35">
      <c r="C5" s="353"/>
      <c r="E5" s="398" t="str">
        <f xml:space="preserve"> Time_M!E$5</f>
        <v>Financial year ending_M</v>
      </c>
      <c r="F5" s="319" t="s">
        <v>306</v>
      </c>
      <c r="G5" s="319" t="s">
        <v>16</v>
      </c>
      <c r="H5" s="319" t="s">
        <v>14</v>
      </c>
      <c r="I5" s="314"/>
      <c r="J5" s="363">
        <f xml:space="preserve"> Time_M!J$5</f>
        <v>2024</v>
      </c>
      <c r="K5" s="363">
        <f xml:space="preserve"> Time_M!K$5</f>
        <v>2024</v>
      </c>
      <c r="L5" s="363">
        <f xml:space="preserve"> Time_M!L$5</f>
        <v>2025</v>
      </c>
      <c r="M5" s="363">
        <f xml:space="preserve"> Time_M!M$5</f>
        <v>2025</v>
      </c>
      <c r="N5" s="363">
        <f xml:space="preserve"> Time_M!N$5</f>
        <v>2025</v>
      </c>
      <c r="O5" s="363">
        <f xml:space="preserve"> Time_M!O$5</f>
        <v>2025</v>
      </c>
      <c r="P5" s="363">
        <f xml:space="preserve"> Time_M!P$5</f>
        <v>2025</v>
      </c>
      <c r="Q5" s="363">
        <f xml:space="preserve"> Time_M!Q$5</f>
        <v>2025</v>
      </c>
      <c r="R5" s="363">
        <f xml:space="preserve"> Time_M!R$5</f>
        <v>2025</v>
      </c>
      <c r="S5" s="363">
        <f xml:space="preserve"> Time_M!S$5</f>
        <v>2025</v>
      </c>
      <c r="T5" s="363">
        <f xml:space="preserve"> Time_M!T$5</f>
        <v>2025</v>
      </c>
      <c r="U5" s="363">
        <f xml:space="preserve"> Time_M!U$5</f>
        <v>2025</v>
      </c>
      <c r="V5" s="363">
        <f xml:space="preserve"> Time_M!V$5</f>
        <v>2025</v>
      </c>
      <c r="W5" s="363">
        <f xml:space="preserve"> Time_M!W$5</f>
        <v>2025</v>
      </c>
      <c r="X5" s="363">
        <f xml:space="preserve"> Time_M!X$5</f>
        <v>2026</v>
      </c>
      <c r="Y5" s="363">
        <f xml:space="preserve"> Time_M!Y$5</f>
        <v>2026</v>
      </c>
      <c r="Z5" s="363">
        <f xml:space="preserve"> Time_M!Z$5</f>
        <v>2026</v>
      </c>
      <c r="AA5" s="363">
        <f xml:space="preserve"> Time_M!AA$5</f>
        <v>2026</v>
      </c>
      <c r="AB5" s="363">
        <f xml:space="preserve"> Time_M!AB$5</f>
        <v>2026</v>
      </c>
      <c r="AC5" s="363">
        <f xml:space="preserve"> Time_M!AC$5</f>
        <v>2026</v>
      </c>
      <c r="AD5" s="363">
        <f xml:space="preserve"> Time_M!AD$5</f>
        <v>2026</v>
      </c>
      <c r="AE5" s="363">
        <f xml:space="preserve"> Time_M!AE$5</f>
        <v>2026</v>
      </c>
      <c r="AF5" s="363">
        <f xml:space="preserve"> Time_M!AF$5</f>
        <v>2026</v>
      </c>
      <c r="AG5" s="363">
        <f xml:space="preserve"> Time_M!AG$5</f>
        <v>2026</v>
      </c>
      <c r="AH5" s="363">
        <f xml:space="preserve"> Time_M!AH$5</f>
        <v>2026</v>
      </c>
      <c r="AI5" s="363">
        <f xml:space="preserve"> Time_M!AI$5</f>
        <v>2026</v>
      </c>
      <c r="AJ5" s="363">
        <f xml:space="preserve"> Time_M!AJ$5</f>
        <v>2027</v>
      </c>
      <c r="AK5" s="363">
        <f xml:space="preserve"> Time_M!AK$5</f>
        <v>2027</v>
      </c>
      <c r="AL5" s="363">
        <f xml:space="preserve"> Time_M!AL$5</f>
        <v>2027</v>
      </c>
      <c r="AM5" s="363">
        <f xml:space="preserve"> Time_M!AM$5</f>
        <v>2027</v>
      </c>
      <c r="AN5" s="363">
        <f xml:space="preserve"> Time_M!AN$5</f>
        <v>2027</v>
      </c>
      <c r="AO5" s="363">
        <f xml:space="preserve"> Time_M!AO$5</f>
        <v>2027</v>
      </c>
      <c r="AP5" s="363">
        <f xml:space="preserve"> Time_M!AP$5</f>
        <v>2027</v>
      </c>
      <c r="AQ5" s="363">
        <f xml:space="preserve"> Time_M!AQ$5</f>
        <v>2027</v>
      </c>
      <c r="AR5" s="363">
        <f xml:space="preserve"> Time_M!AR$5</f>
        <v>2027</v>
      </c>
      <c r="AS5" s="363">
        <f xml:space="preserve"> Time_M!AS$5</f>
        <v>2027</v>
      </c>
      <c r="AT5" s="363">
        <f xml:space="preserve"> Time_M!AT$5</f>
        <v>2027</v>
      </c>
      <c r="AU5" s="363">
        <f xml:space="preserve"> Time_M!AU$5</f>
        <v>2027</v>
      </c>
      <c r="AV5" s="363">
        <f xml:space="preserve"> Time_M!AV$5</f>
        <v>2028</v>
      </c>
      <c r="AW5" s="363">
        <f xml:space="preserve"> Time_M!AW$5</f>
        <v>2028</v>
      </c>
      <c r="AX5" s="363">
        <f xml:space="preserve"> Time_M!AX$5</f>
        <v>2028</v>
      </c>
      <c r="AY5" s="363">
        <f xml:space="preserve"> Time_M!AY$5</f>
        <v>2028</v>
      </c>
      <c r="AZ5" s="363">
        <f xml:space="preserve"> Time_M!AZ$5</f>
        <v>2028</v>
      </c>
      <c r="BA5" s="363">
        <f xml:space="preserve"> Time_M!BA$5</f>
        <v>2028</v>
      </c>
      <c r="BB5" s="363">
        <f xml:space="preserve"> Time_M!BB$5</f>
        <v>2028</v>
      </c>
      <c r="BC5" s="363">
        <f xml:space="preserve"> Time_M!BC$5</f>
        <v>2028</v>
      </c>
      <c r="BD5" s="363">
        <f xml:space="preserve"> Time_M!BD$5</f>
        <v>2028</v>
      </c>
      <c r="BE5" s="363">
        <f xml:space="preserve"> Time_M!BE$5</f>
        <v>2028</v>
      </c>
      <c r="BF5" s="363">
        <f xml:space="preserve"> Time_M!BF$5</f>
        <v>2028</v>
      </c>
      <c r="BG5" s="363">
        <f xml:space="preserve"> Time_M!BG$5</f>
        <v>2028</v>
      </c>
      <c r="BH5" s="363">
        <f xml:space="preserve"> Time_M!BH$5</f>
        <v>2029</v>
      </c>
      <c r="BI5" s="363">
        <f xml:space="preserve"> Time_M!BI$5</f>
        <v>2029</v>
      </c>
      <c r="BJ5" s="363">
        <f xml:space="preserve"> Time_M!BJ$5</f>
        <v>2029</v>
      </c>
      <c r="BK5" s="363">
        <f xml:space="preserve"> Time_M!BK$5</f>
        <v>2029</v>
      </c>
      <c r="BL5" s="363">
        <f xml:space="preserve"> Time_M!BL$5</f>
        <v>2029</v>
      </c>
      <c r="BM5" s="363">
        <f xml:space="preserve"> Time_M!BM$5</f>
        <v>2029</v>
      </c>
      <c r="BN5" s="363">
        <f xml:space="preserve"> Time_M!BN$5</f>
        <v>2029</v>
      </c>
      <c r="BO5" s="363">
        <f xml:space="preserve"> Time_M!BO$5</f>
        <v>2029</v>
      </c>
      <c r="BP5" s="363">
        <f xml:space="preserve"> Time_M!BP$5</f>
        <v>2029</v>
      </c>
      <c r="BQ5" s="363">
        <f xml:space="preserve"> Time_M!BQ$5</f>
        <v>2029</v>
      </c>
      <c r="BR5" s="363">
        <f xml:space="preserve"> Time_M!BR$5</f>
        <v>2029</v>
      </c>
      <c r="BS5" s="363">
        <f xml:space="preserve"> Time_M!BS$5</f>
        <v>2029</v>
      </c>
      <c r="BT5" s="363">
        <f xml:space="preserve"> Time_M!BT$5</f>
        <v>2030</v>
      </c>
      <c r="BU5" s="363">
        <f xml:space="preserve"> Time_M!BU$5</f>
        <v>2030</v>
      </c>
      <c r="BV5" s="363">
        <f xml:space="preserve"> Time_M!BV$5</f>
        <v>2030</v>
      </c>
      <c r="BW5" s="363">
        <f xml:space="preserve"> Time_M!BW$5</f>
        <v>2030</v>
      </c>
      <c r="BX5" s="363">
        <f xml:space="preserve"> Time_M!BX$5</f>
        <v>2030</v>
      </c>
      <c r="BY5" s="363">
        <f xml:space="preserve"> Time_M!BY$5</f>
        <v>2030</v>
      </c>
      <c r="BZ5" s="363">
        <f xml:space="preserve"> Time_M!BZ$5</f>
        <v>2030</v>
      </c>
      <c r="CA5" s="363">
        <f xml:space="preserve"> Time_M!CA$5</f>
        <v>2030</v>
      </c>
      <c r="CB5" s="363">
        <f xml:space="preserve"> Time_M!CB$5</f>
        <v>2030</v>
      </c>
      <c r="CC5" s="363">
        <f xml:space="preserve"> Time_M!CC$5</f>
        <v>2030</v>
      </c>
      <c r="CD5" s="363">
        <f xml:space="preserve"> Time_M!CD$5</f>
        <v>2030</v>
      </c>
      <c r="CE5" s="363">
        <f xml:space="preserve"> Time_M!CE$5</f>
        <v>2030</v>
      </c>
      <c r="CF5" s="363">
        <f xml:space="preserve"> Time_M!CF$5</f>
        <v>2031</v>
      </c>
      <c r="CG5" s="363">
        <f xml:space="preserve"> Time_M!CG$5</f>
        <v>2031</v>
      </c>
      <c r="CH5" s="363">
        <f xml:space="preserve"> Time_M!CH$5</f>
        <v>2031</v>
      </c>
      <c r="CI5" s="363">
        <f xml:space="preserve"> Time_M!CI$5</f>
        <v>2031</v>
      </c>
      <c r="CJ5" s="363">
        <f xml:space="preserve"> Time_M!CJ$5</f>
        <v>2031</v>
      </c>
      <c r="CK5" s="363">
        <f xml:space="preserve"> Time_M!CK$5</f>
        <v>2031</v>
      </c>
      <c r="CL5" s="363">
        <f xml:space="preserve"> Time_M!CL$5</f>
        <v>2031</v>
      </c>
      <c r="CM5" s="363">
        <f xml:space="preserve"> Time_M!CM$5</f>
        <v>2031</v>
      </c>
      <c r="CN5" s="363">
        <f xml:space="preserve"> Time_M!CN$5</f>
        <v>2031</v>
      </c>
      <c r="CO5" s="363">
        <f xml:space="preserve"> Time_M!CO$5</f>
        <v>2031</v>
      </c>
      <c r="CP5" s="363">
        <f xml:space="preserve"> Time_M!CP$5</f>
        <v>2031</v>
      </c>
      <c r="CQ5" s="363">
        <f xml:space="preserve"> Time_M!CQ$5</f>
        <v>2031</v>
      </c>
      <c r="CR5" s="363">
        <f xml:space="preserve"> Time_M!CR$5</f>
        <v>2032</v>
      </c>
      <c r="CS5" s="363">
        <f xml:space="preserve"> Time_M!CS$5</f>
        <v>2032</v>
      </c>
      <c r="CT5" s="363">
        <f xml:space="preserve"> Time_M!CT$5</f>
        <v>2032</v>
      </c>
      <c r="CU5" s="363">
        <f xml:space="preserve"> Time_M!CU$5</f>
        <v>2032</v>
      </c>
      <c r="CV5" s="363">
        <f xml:space="preserve"> Time_M!CV$5</f>
        <v>2032</v>
      </c>
      <c r="CW5" s="363">
        <f xml:space="preserve"> Time_M!CW$5</f>
        <v>2032</v>
      </c>
      <c r="CX5" s="363">
        <f xml:space="preserve"> Time_M!CX$5</f>
        <v>2032</v>
      </c>
      <c r="CY5" s="363">
        <f xml:space="preserve"> Time_M!CY$5</f>
        <v>2032</v>
      </c>
      <c r="CZ5" s="363">
        <f xml:space="preserve"> Time_M!CZ$5</f>
        <v>2032</v>
      </c>
      <c r="DA5" s="363">
        <f xml:space="preserve"> Time_M!DA$5</f>
        <v>2032</v>
      </c>
      <c r="DB5" s="363">
        <f xml:space="preserve"> Time_M!DB$5</f>
        <v>2032</v>
      </c>
      <c r="DC5" s="363">
        <f xml:space="preserve"> Time_M!DC$5</f>
        <v>2032</v>
      </c>
      <c r="DD5" s="363">
        <f xml:space="preserve"> Time_M!DD$5</f>
        <v>2033</v>
      </c>
      <c r="DE5" s="363">
        <f xml:space="preserve"> Time_M!DE$5</f>
        <v>2033</v>
      </c>
      <c r="DF5" s="363">
        <f xml:space="preserve"> Time_M!DF$5</f>
        <v>2033</v>
      </c>
      <c r="DG5" s="363">
        <f xml:space="preserve"> Time_M!DG$5</f>
        <v>2033</v>
      </c>
      <c r="DH5" s="363">
        <f xml:space="preserve"> Time_M!DH$5</f>
        <v>2033</v>
      </c>
      <c r="DI5" s="363">
        <f xml:space="preserve"> Time_M!DI$5</f>
        <v>2033</v>
      </c>
      <c r="DJ5" s="363">
        <f xml:space="preserve"> Time_M!DJ$5</f>
        <v>2033</v>
      </c>
      <c r="DK5" s="363">
        <f xml:space="preserve"> Time_M!DK$5</f>
        <v>2033</v>
      </c>
      <c r="DL5" s="363">
        <f xml:space="preserve"> Time_M!DL$5</f>
        <v>2033</v>
      </c>
      <c r="DM5" s="363">
        <f xml:space="preserve"> Time_M!DM$5</f>
        <v>2033</v>
      </c>
      <c r="DN5" s="363">
        <f xml:space="preserve"> Time_M!DN$5</f>
        <v>2033</v>
      </c>
      <c r="DO5" s="363">
        <f xml:space="preserve"> Time_M!DO$5</f>
        <v>2033</v>
      </c>
      <c r="DP5" s="363">
        <f xml:space="preserve"> Time_M!DP$5</f>
        <v>2034</v>
      </c>
      <c r="DQ5" s="363">
        <f xml:space="preserve"> Time_M!DQ$5</f>
        <v>2034</v>
      </c>
      <c r="DR5" s="363">
        <f xml:space="preserve"> Time_M!DR$5</f>
        <v>2034</v>
      </c>
      <c r="DS5" s="363">
        <f xml:space="preserve"> Time_M!DS$5</f>
        <v>2034</v>
      </c>
      <c r="DT5" s="363">
        <f xml:space="preserve"> Time_M!DT$5</f>
        <v>2034</v>
      </c>
      <c r="DU5" s="363">
        <f xml:space="preserve"> Time_M!DU$5</f>
        <v>2034</v>
      </c>
      <c r="DV5" s="363">
        <f xml:space="preserve"> Time_M!DV$5</f>
        <v>2034</v>
      </c>
      <c r="DW5" s="363">
        <f xml:space="preserve"> Time_M!DW$5</f>
        <v>2034</v>
      </c>
      <c r="DX5" s="363">
        <f xml:space="preserve"> Time_M!DX$5</f>
        <v>2034</v>
      </c>
      <c r="DY5" s="363">
        <f xml:space="preserve"> Time_M!DY$5</f>
        <v>2034</v>
      </c>
      <c r="DZ5" s="363">
        <f xml:space="preserve"> Time_M!DZ$5</f>
        <v>2034</v>
      </c>
      <c r="EA5" s="363">
        <f xml:space="preserve"> Time_M!EA$5</f>
        <v>2034</v>
      </c>
      <c r="EB5" s="363">
        <f xml:space="preserve"> Time_M!EB$5</f>
        <v>2035</v>
      </c>
      <c r="EC5" s="363">
        <f xml:space="preserve"> Time_M!EC$5</f>
        <v>2035</v>
      </c>
      <c r="ED5" s="363">
        <f xml:space="preserve"> Time_M!ED$5</f>
        <v>2035</v>
      </c>
      <c r="EE5" s="363">
        <f xml:space="preserve"> Time_M!EE$5</f>
        <v>2035</v>
      </c>
      <c r="EF5" s="363">
        <f xml:space="preserve"> Time_M!EF$5</f>
        <v>2035</v>
      </c>
      <c r="EG5" s="363">
        <f xml:space="preserve"> Time_M!EG$5</f>
        <v>2035</v>
      </c>
      <c r="EH5" s="363">
        <f xml:space="preserve"> Time_M!EH$5</f>
        <v>2035</v>
      </c>
    </row>
    <row r="6" spans="1:139" ht="15" customHeight="1" x14ac:dyDescent="0.35">
      <c r="J6" s="391"/>
      <c r="K6" s="391"/>
      <c r="L6" s="391"/>
      <c r="M6" s="391"/>
      <c r="N6" s="391"/>
      <c r="O6" s="391"/>
      <c r="P6" s="391"/>
      <c r="Q6" s="391"/>
      <c r="R6" s="391"/>
      <c r="S6" s="391"/>
      <c r="T6" s="391"/>
      <c r="U6" s="391"/>
      <c r="V6" s="391"/>
      <c r="W6" s="391"/>
      <c r="X6" s="391"/>
      <c r="Y6" s="391"/>
      <c r="Z6" s="391"/>
      <c r="AA6" s="391"/>
      <c r="AB6" s="391"/>
      <c r="AC6" s="391"/>
      <c r="AD6" s="391"/>
      <c r="AE6" s="391"/>
      <c r="AF6" s="391"/>
      <c r="AG6" s="391"/>
      <c r="AH6" s="391"/>
      <c r="AI6" s="391"/>
      <c r="AJ6" s="391"/>
      <c r="AK6" s="391"/>
      <c r="AL6" s="391"/>
      <c r="AM6" s="391"/>
      <c r="AN6" s="391"/>
      <c r="AO6" s="391"/>
      <c r="AP6" s="391"/>
      <c r="AQ6" s="391"/>
      <c r="AR6" s="391"/>
      <c r="AS6" s="391"/>
      <c r="AT6" s="391"/>
      <c r="AU6" s="391"/>
      <c r="AV6" s="391"/>
      <c r="AW6" s="391"/>
      <c r="AX6" s="391"/>
      <c r="AY6" s="391"/>
      <c r="AZ6" s="391"/>
      <c r="BA6" s="391"/>
      <c r="BB6" s="391"/>
      <c r="BC6" s="391"/>
      <c r="BD6" s="391"/>
      <c r="BE6" s="391"/>
    </row>
    <row r="7" spans="1:139" s="308" customFormat="1" ht="15" customHeight="1" x14ac:dyDescent="0.35">
      <c r="A7" s="324" t="s">
        <v>434</v>
      </c>
      <c r="B7" s="324"/>
      <c r="C7" s="325"/>
      <c r="D7" s="324"/>
      <c r="E7" s="324"/>
      <c r="F7" s="302"/>
      <c r="G7" s="302"/>
      <c r="H7" s="934"/>
      <c r="I7" s="302"/>
      <c r="J7" s="302"/>
      <c r="K7" s="302"/>
      <c r="L7" s="302"/>
      <c r="M7" s="302"/>
      <c r="N7" s="302"/>
      <c r="O7" s="302"/>
      <c r="P7" s="302"/>
      <c r="Q7" s="302"/>
      <c r="R7" s="302"/>
      <c r="S7" s="302"/>
      <c r="T7" s="302"/>
      <c r="U7" s="302"/>
      <c r="V7" s="302"/>
      <c r="W7" s="302"/>
      <c r="X7" s="302"/>
      <c r="Y7" s="302"/>
      <c r="Z7" s="302"/>
      <c r="AA7" s="302"/>
      <c r="AB7" s="302"/>
      <c r="AC7" s="302"/>
      <c r="AD7" s="302"/>
      <c r="AE7" s="302"/>
      <c r="AF7" s="302"/>
      <c r="AG7" s="302"/>
      <c r="AH7" s="302"/>
      <c r="AI7" s="302"/>
      <c r="AJ7" s="302"/>
      <c r="AK7" s="302"/>
      <c r="AL7" s="302"/>
      <c r="AM7" s="302"/>
      <c r="AN7" s="302"/>
      <c r="AO7" s="302"/>
      <c r="AP7" s="302"/>
      <c r="AQ7" s="302"/>
      <c r="AR7" s="302"/>
      <c r="AS7" s="302"/>
      <c r="AT7" s="302"/>
      <c r="AU7" s="302"/>
      <c r="AV7" s="302"/>
      <c r="AW7" s="302"/>
      <c r="AX7" s="302"/>
      <c r="AY7" s="302"/>
      <c r="AZ7" s="302"/>
      <c r="BA7" s="302"/>
      <c r="BB7" s="302"/>
      <c r="BC7" s="302"/>
      <c r="BD7" s="302"/>
      <c r="BE7" s="302"/>
      <c r="BF7" s="302"/>
      <c r="BG7" s="302"/>
      <c r="BH7" s="302"/>
      <c r="BI7" s="302"/>
      <c r="BJ7" s="302"/>
      <c r="BK7" s="302"/>
      <c r="BL7" s="302"/>
      <c r="BM7" s="302"/>
      <c r="BN7" s="302"/>
      <c r="BO7" s="302"/>
      <c r="BP7" s="302"/>
      <c r="BQ7" s="302"/>
      <c r="BR7" s="302"/>
      <c r="BS7" s="302"/>
      <c r="BT7" s="302"/>
      <c r="BU7" s="302"/>
      <c r="BV7" s="302"/>
      <c r="BW7" s="302"/>
      <c r="BX7" s="302"/>
      <c r="BY7" s="302"/>
      <c r="BZ7" s="302"/>
      <c r="CA7" s="302"/>
      <c r="CB7" s="302"/>
      <c r="CC7" s="302"/>
      <c r="CD7" s="302"/>
      <c r="CE7" s="302"/>
      <c r="CF7" s="302"/>
      <c r="CG7" s="302"/>
      <c r="CH7" s="302"/>
      <c r="CI7" s="302"/>
      <c r="CJ7" s="302"/>
      <c r="CK7" s="302"/>
      <c r="CL7" s="302"/>
      <c r="CM7" s="302"/>
      <c r="CN7" s="302"/>
      <c r="CO7" s="302"/>
      <c r="CP7" s="302"/>
      <c r="CQ7" s="302"/>
      <c r="CR7" s="302"/>
      <c r="CS7" s="302"/>
      <c r="CT7" s="302"/>
      <c r="CU7" s="302"/>
      <c r="CV7" s="302"/>
      <c r="CW7" s="302"/>
      <c r="CX7" s="302"/>
      <c r="CY7" s="302"/>
      <c r="CZ7" s="302"/>
      <c r="DA7" s="302"/>
      <c r="DB7" s="302"/>
      <c r="DC7" s="302"/>
      <c r="DD7" s="302"/>
      <c r="DE7" s="302"/>
      <c r="DF7" s="302"/>
      <c r="DG7" s="302"/>
      <c r="DH7" s="302"/>
      <c r="DI7" s="302"/>
      <c r="DJ7" s="302"/>
      <c r="DK7" s="302"/>
      <c r="DL7" s="302"/>
      <c r="DM7" s="302"/>
      <c r="DN7" s="302"/>
      <c r="DO7" s="302"/>
      <c r="DP7" s="302"/>
      <c r="DQ7" s="302"/>
      <c r="DR7" s="302"/>
      <c r="DS7" s="302"/>
      <c r="DT7" s="302"/>
      <c r="DU7" s="302"/>
      <c r="DV7" s="302"/>
      <c r="DW7" s="302"/>
      <c r="DX7" s="302"/>
      <c r="DY7" s="302"/>
      <c r="DZ7" s="302"/>
      <c r="EA7" s="302"/>
      <c r="EB7" s="302"/>
      <c r="EC7" s="302"/>
      <c r="ED7" s="302"/>
      <c r="EE7" s="302"/>
      <c r="EF7" s="302"/>
      <c r="EG7" s="302"/>
      <c r="EH7" s="302"/>
    </row>
    <row r="8" spans="1:139" ht="15" customHeight="1" outlineLevel="1" x14ac:dyDescent="0.35">
      <c r="H8" s="933"/>
      <c r="M8" s="440"/>
      <c r="N8" s="440"/>
      <c r="O8" s="440"/>
      <c r="P8" s="440"/>
      <c r="Q8" s="440"/>
      <c r="R8" s="440"/>
      <c r="S8" s="440"/>
      <c r="T8" s="440"/>
      <c r="U8" s="440"/>
      <c r="V8" s="440"/>
      <c r="W8" s="440"/>
      <c r="X8" s="440"/>
      <c r="Y8" s="440"/>
      <c r="Z8" s="440"/>
      <c r="AA8" s="440"/>
      <c r="AB8" s="440"/>
      <c r="AC8" s="440"/>
      <c r="AD8" s="440"/>
      <c r="AE8" s="440"/>
      <c r="AF8" s="440"/>
      <c r="AG8" s="440"/>
      <c r="AH8" s="440"/>
      <c r="AI8" s="440"/>
      <c r="AJ8" s="440"/>
      <c r="AK8" s="440"/>
      <c r="AL8" s="440"/>
      <c r="AM8" s="440"/>
    </row>
    <row r="9" spans="1:139" ht="15" customHeight="1" outlineLevel="1" x14ac:dyDescent="0.35">
      <c r="B9" s="350" t="s">
        <v>568</v>
      </c>
      <c r="M9" s="440"/>
      <c r="N9" s="440"/>
      <c r="O9" s="440"/>
      <c r="P9" s="440"/>
      <c r="Q9" s="440"/>
      <c r="R9" s="440"/>
      <c r="S9" s="440"/>
      <c r="T9" s="440"/>
      <c r="U9" s="440"/>
      <c r="V9" s="440"/>
      <c r="W9" s="440"/>
      <c r="X9" s="440"/>
      <c r="Y9" s="440"/>
      <c r="Z9" s="440"/>
      <c r="AA9" s="440"/>
      <c r="AB9" s="440"/>
      <c r="AC9" s="440"/>
      <c r="AD9" s="440"/>
      <c r="AE9" s="440"/>
      <c r="AF9" s="440"/>
      <c r="AG9" s="440"/>
      <c r="AH9" s="440"/>
      <c r="AI9" s="440"/>
      <c r="AJ9" s="440"/>
      <c r="AK9" s="440"/>
      <c r="AL9" s="440"/>
      <c r="AM9" s="440"/>
    </row>
    <row r="10" spans="1:139" ht="15" customHeight="1" outlineLevel="1" x14ac:dyDescent="0.35">
      <c r="C10" s="334" t="s">
        <v>745</v>
      </c>
      <c r="M10" s="440"/>
      <c r="N10" s="440"/>
      <c r="O10" s="440"/>
      <c r="P10" s="440"/>
      <c r="Q10" s="440"/>
      <c r="R10" s="440"/>
      <c r="S10" s="440"/>
      <c r="T10" s="440"/>
      <c r="U10" s="440"/>
      <c r="V10" s="440"/>
      <c r="W10" s="440"/>
      <c r="X10" s="440"/>
      <c r="Y10" s="440"/>
      <c r="Z10" s="440"/>
      <c r="AA10" s="440"/>
      <c r="AB10" s="440"/>
      <c r="AC10" s="440"/>
      <c r="AD10" s="440"/>
      <c r="AE10" s="440"/>
      <c r="AF10" s="440"/>
      <c r="AG10" s="440"/>
      <c r="AH10" s="440"/>
      <c r="AI10" s="440"/>
      <c r="AJ10" s="440"/>
      <c r="AK10" s="440"/>
      <c r="AL10" s="440"/>
      <c r="AM10" s="440"/>
    </row>
    <row r="11" spans="1:139" s="394" customFormat="1" ht="15" customHeight="1" outlineLevel="1" x14ac:dyDescent="0.35">
      <c r="A11" s="393"/>
      <c r="B11" s="393"/>
      <c r="C11" s="334"/>
      <c r="D11" s="349"/>
      <c r="E11" s="349" t="s">
        <v>735</v>
      </c>
      <c r="F11" s="349"/>
      <c r="G11" s="349" t="s">
        <v>5</v>
      </c>
      <c r="H11" s="371">
        <f xml:space="preserve"> SUM(J11:EH11)</f>
        <v>2620466</v>
      </c>
      <c r="I11" s="349"/>
      <c r="J11" s="1147">
        <v>0</v>
      </c>
      <c r="K11" s="1147">
        <v>0</v>
      </c>
      <c r="L11" s="1147">
        <v>0</v>
      </c>
      <c r="M11" s="1147">
        <v>0</v>
      </c>
      <c r="N11" s="1147">
        <v>0</v>
      </c>
      <c r="O11" s="1147">
        <v>3</v>
      </c>
      <c r="P11" s="1147">
        <v>15000</v>
      </c>
      <c r="Q11" s="1147">
        <v>30000</v>
      </c>
      <c r="R11" s="1147">
        <v>70000</v>
      </c>
      <c r="S11" s="1147">
        <v>80000</v>
      </c>
      <c r="T11" s="1147">
        <v>80000</v>
      </c>
      <c r="U11" s="1147">
        <v>80000</v>
      </c>
      <c r="V11" s="1147">
        <v>100000</v>
      </c>
      <c r="W11" s="1147">
        <v>120000</v>
      </c>
      <c r="X11" s="1147">
        <v>140000</v>
      </c>
      <c r="Y11" s="1147">
        <v>160000</v>
      </c>
      <c r="Z11" s="1147">
        <v>180000</v>
      </c>
      <c r="AA11" s="1147">
        <v>183000</v>
      </c>
      <c r="AB11" s="1147">
        <v>155000</v>
      </c>
      <c r="AC11" s="1147">
        <v>155000</v>
      </c>
      <c r="AD11" s="1147">
        <v>155000</v>
      </c>
      <c r="AE11" s="1147">
        <v>155000</v>
      </c>
      <c r="AF11" s="1147">
        <v>155000</v>
      </c>
      <c r="AG11" s="1147">
        <v>155000</v>
      </c>
      <c r="AH11" s="1147">
        <v>155000</v>
      </c>
      <c r="AI11" s="1147">
        <v>155000</v>
      </c>
      <c r="AJ11" s="1147">
        <v>142463</v>
      </c>
      <c r="AK11" s="1147">
        <v>0</v>
      </c>
      <c r="AL11" s="1147">
        <v>0</v>
      </c>
      <c r="AM11" s="1147">
        <v>0</v>
      </c>
      <c r="AN11" s="1147">
        <v>0</v>
      </c>
      <c r="AO11" s="1147">
        <v>0</v>
      </c>
      <c r="AP11" s="1147">
        <v>0</v>
      </c>
      <c r="AQ11" s="1147">
        <v>0</v>
      </c>
      <c r="AR11" s="1147">
        <v>0</v>
      </c>
      <c r="AS11" s="1147">
        <v>0</v>
      </c>
      <c r="AT11" s="1147">
        <v>0</v>
      </c>
      <c r="AU11" s="1147">
        <v>0</v>
      </c>
      <c r="AV11" s="1147">
        <v>0</v>
      </c>
      <c r="AW11" s="1147">
        <v>0</v>
      </c>
      <c r="AX11" s="1147">
        <v>0</v>
      </c>
      <c r="AY11" s="1147">
        <v>0</v>
      </c>
      <c r="AZ11" s="1147">
        <v>0</v>
      </c>
      <c r="BA11" s="1147">
        <v>0</v>
      </c>
      <c r="BB11" s="1147">
        <v>0</v>
      </c>
      <c r="BC11" s="1147">
        <v>0</v>
      </c>
      <c r="BD11" s="1147">
        <v>0</v>
      </c>
      <c r="BE11" s="1147">
        <v>0</v>
      </c>
      <c r="BF11" s="1147">
        <v>0</v>
      </c>
      <c r="BG11" s="1147">
        <v>0</v>
      </c>
      <c r="BH11" s="1147">
        <v>0</v>
      </c>
      <c r="BI11" s="1147">
        <v>0</v>
      </c>
      <c r="BJ11" s="1147">
        <v>0</v>
      </c>
      <c r="BK11" s="1147">
        <v>0</v>
      </c>
      <c r="BL11" s="1147">
        <v>0</v>
      </c>
      <c r="BM11" s="1147">
        <v>0</v>
      </c>
      <c r="BN11" s="1147">
        <v>0</v>
      </c>
      <c r="BO11" s="1147">
        <v>0</v>
      </c>
      <c r="BP11" s="1147">
        <v>0</v>
      </c>
      <c r="BQ11" s="1147">
        <v>0</v>
      </c>
      <c r="BR11" s="1147">
        <v>0</v>
      </c>
      <c r="BS11" s="1147">
        <v>0</v>
      </c>
      <c r="BT11" s="1147">
        <v>0</v>
      </c>
      <c r="BU11" s="1147">
        <v>0</v>
      </c>
      <c r="BV11" s="1147">
        <v>0</v>
      </c>
      <c r="BW11" s="1147">
        <v>0</v>
      </c>
      <c r="BX11" s="1147">
        <v>0</v>
      </c>
      <c r="BY11" s="1147">
        <v>0</v>
      </c>
      <c r="BZ11" s="1147">
        <v>0</v>
      </c>
      <c r="CA11" s="1147">
        <v>0</v>
      </c>
      <c r="CB11" s="1147">
        <v>0</v>
      </c>
      <c r="CC11" s="1147">
        <v>0</v>
      </c>
      <c r="CD11" s="1147">
        <v>0</v>
      </c>
      <c r="CE11" s="1147">
        <v>0</v>
      </c>
      <c r="CF11" s="1147">
        <v>0</v>
      </c>
      <c r="CG11" s="1147">
        <v>0</v>
      </c>
      <c r="CH11" s="1147">
        <v>0</v>
      </c>
      <c r="CI11" s="1147">
        <v>0</v>
      </c>
      <c r="CJ11" s="1147">
        <v>0</v>
      </c>
      <c r="CK11" s="1147">
        <v>0</v>
      </c>
      <c r="CL11" s="1147">
        <v>0</v>
      </c>
      <c r="CM11" s="1147">
        <v>0</v>
      </c>
      <c r="CN11" s="1147">
        <v>0</v>
      </c>
      <c r="CO11" s="1147">
        <v>0</v>
      </c>
      <c r="CP11" s="1147">
        <v>0</v>
      </c>
      <c r="CQ11" s="1147">
        <v>0</v>
      </c>
      <c r="CR11" s="1147">
        <v>0</v>
      </c>
      <c r="CS11" s="1147">
        <v>0</v>
      </c>
      <c r="CT11" s="1147">
        <v>0</v>
      </c>
      <c r="CU11" s="1147">
        <v>0</v>
      </c>
      <c r="CV11" s="1147">
        <v>0</v>
      </c>
      <c r="CW11" s="1147">
        <v>0</v>
      </c>
      <c r="CX11" s="1147">
        <v>0</v>
      </c>
      <c r="CY11" s="1147">
        <v>0</v>
      </c>
      <c r="CZ11" s="1147">
        <v>0</v>
      </c>
      <c r="DA11" s="1147">
        <v>0</v>
      </c>
      <c r="DB11" s="1147">
        <v>0</v>
      </c>
      <c r="DC11" s="1147">
        <v>0</v>
      </c>
      <c r="DD11" s="1147">
        <v>0</v>
      </c>
      <c r="DE11" s="1147">
        <v>0</v>
      </c>
      <c r="DF11" s="1147">
        <v>0</v>
      </c>
      <c r="DG11" s="1147">
        <v>0</v>
      </c>
      <c r="DH11" s="1147">
        <v>0</v>
      </c>
      <c r="DI11" s="1147">
        <v>0</v>
      </c>
      <c r="DJ11" s="1147">
        <v>0</v>
      </c>
      <c r="DK11" s="1147">
        <v>0</v>
      </c>
      <c r="DL11" s="1147">
        <v>0</v>
      </c>
      <c r="DM11" s="1147">
        <v>0</v>
      </c>
      <c r="DN11" s="1147">
        <v>0</v>
      </c>
      <c r="DO11" s="1147">
        <v>0</v>
      </c>
      <c r="DP11" s="1147">
        <v>0</v>
      </c>
      <c r="DQ11" s="1147">
        <v>0</v>
      </c>
      <c r="DR11" s="1147">
        <v>0</v>
      </c>
      <c r="DS11" s="1147">
        <v>0</v>
      </c>
      <c r="DT11" s="1147">
        <v>0</v>
      </c>
      <c r="DU11" s="1147">
        <v>0</v>
      </c>
      <c r="DV11" s="1147">
        <v>0</v>
      </c>
      <c r="DW11" s="1147">
        <v>0</v>
      </c>
      <c r="DX11" s="1147">
        <v>0</v>
      </c>
      <c r="DY11" s="1147">
        <v>0</v>
      </c>
      <c r="DZ11" s="1147">
        <v>0</v>
      </c>
      <c r="EA11" s="1147">
        <v>0</v>
      </c>
      <c r="EB11" s="1147">
        <v>0</v>
      </c>
      <c r="EC11" s="1147">
        <v>0</v>
      </c>
      <c r="ED11" s="1147">
        <v>0</v>
      </c>
      <c r="EE11" s="1147">
        <v>0</v>
      </c>
      <c r="EF11" s="1147">
        <v>0</v>
      </c>
      <c r="EG11" s="1147">
        <v>0</v>
      </c>
      <c r="EH11" s="1147">
        <v>0</v>
      </c>
      <c r="EI11" s="394">
        <v>0</v>
      </c>
    </row>
    <row r="12" spans="1:139" s="394" customFormat="1" ht="15" customHeight="1" outlineLevel="1" x14ac:dyDescent="0.35">
      <c r="A12" s="393"/>
      <c r="B12" s="393"/>
      <c r="C12" s="334"/>
      <c r="D12" s="349"/>
      <c r="E12" s="349" t="s">
        <v>186</v>
      </c>
      <c r="F12" s="349"/>
      <c r="G12" s="349" t="s">
        <v>5</v>
      </c>
      <c r="H12" s="371">
        <f xml:space="preserve"> SUM(J12:EH12)</f>
        <v>146932</v>
      </c>
      <c r="I12" s="349"/>
      <c r="J12" s="1147">
        <v>0</v>
      </c>
      <c r="K12" s="1147">
        <v>0</v>
      </c>
      <c r="L12" s="1147">
        <v>0</v>
      </c>
      <c r="M12" s="1147">
        <v>0</v>
      </c>
      <c r="N12" s="1147">
        <v>0</v>
      </c>
      <c r="O12" s="1147">
        <v>41</v>
      </c>
      <c r="P12" s="1147">
        <v>800</v>
      </c>
      <c r="Q12" s="1147">
        <v>3000</v>
      </c>
      <c r="R12" s="1147">
        <v>8000</v>
      </c>
      <c r="S12" s="1147">
        <v>8000</v>
      </c>
      <c r="T12" s="1147">
        <v>8000</v>
      </c>
      <c r="U12" s="1147">
        <v>8000</v>
      </c>
      <c r="V12" s="1147">
        <v>8000</v>
      </c>
      <c r="W12" s="1147">
        <v>10000</v>
      </c>
      <c r="X12" s="1147">
        <v>15000</v>
      </c>
      <c r="Y12" s="1147">
        <v>18000</v>
      </c>
      <c r="Z12" s="1147">
        <v>25000</v>
      </c>
      <c r="AA12" s="1147">
        <v>35091</v>
      </c>
      <c r="AB12" s="1147">
        <v>0</v>
      </c>
      <c r="AC12" s="1147">
        <v>0</v>
      </c>
      <c r="AD12" s="1147">
        <v>0</v>
      </c>
      <c r="AE12" s="1147">
        <v>0</v>
      </c>
      <c r="AF12" s="1147">
        <v>0</v>
      </c>
      <c r="AG12" s="1147">
        <v>0</v>
      </c>
      <c r="AH12" s="1147">
        <v>0</v>
      </c>
      <c r="AI12" s="1147">
        <v>0</v>
      </c>
      <c r="AJ12" s="1147">
        <v>0</v>
      </c>
      <c r="AK12" s="1147">
        <v>0</v>
      </c>
      <c r="AL12" s="1147">
        <v>0</v>
      </c>
      <c r="AM12" s="1147">
        <v>0</v>
      </c>
      <c r="AN12" s="1147">
        <v>0</v>
      </c>
      <c r="AO12" s="1147">
        <v>0</v>
      </c>
      <c r="AP12" s="1147">
        <v>0</v>
      </c>
      <c r="AQ12" s="1147">
        <v>0</v>
      </c>
      <c r="AR12" s="1147">
        <v>0</v>
      </c>
      <c r="AS12" s="1147">
        <v>0</v>
      </c>
      <c r="AT12" s="1147">
        <v>0</v>
      </c>
      <c r="AU12" s="1147">
        <v>0</v>
      </c>
      <c r="AV12" s="1147">
        <v>0</v>
      </c>
      <c r="AW12" s="1147">
        <v>0</v>
      </c>
      <c r="AX12" s="1147">
        <v>0</v>
      </c>
      <c r="AY12" s="1147">
        <v>0</v>
      </c>
      <c r="AZ12" s="1147">
        <v>0</v>
      </c>
      <c r="BA12" s="1147">
        <v>0</v>
      </c>
      <c r="BB12" s="1147">
        <v>0</v>
      </c>
      <c r="BC12" s="1147">
        <v>0</v>
      </c>
      <c r="BD12" s="1147">
        <v>0</v>
      </c>
      <c r="BE12" s="1147">
        <v>0</v>
      </c>
      <c r="BF12" s="1147">
        <v>0</v>
      </c>
      <c r="BG12" s="1147">
        <v>0</v>
      </c>
      <c r="BH12" s="1147">
        <v>0</v>
      </c>
      <c r="BI12" s="1147">
        <v>0</v>
      </c>
      <c r="BJ12" s="1147">
        <v>0</v>
      </c>
      <c r="BK12" s="1147">
        <v>0</v>
      </c>
      <c r="BL12" s="1147">
        <v>0</v>
      </c>
      <c r="BM12" s="1147">
        <v>0</v>
      </c>
      <c r="BN12" s="1147">
        <v>0</v>
      </c>
      <c r="BO12" s="1147">
        <v>0</v>
      </c>
      <c r="BP12" s="1147">
        <v>0</v>
      </c>
      <c r="BQ12" s="1147">
        <v>0</v>
      </c>
      <c r="BR12" s="1147">
        <v>0</v>
      </c>
      <c r="BS12" s="1147">
        <v>0</v>
      </c>
      <c r="BT12" s="1147">
        <v>0</v>
      </c>
      <c r="BU12" s="1147">
        <v>0</v>
      </c>
      <c r="BV12" s="1147">
        <v>0</v>
      </c>
      <c r="BW12" s="1147">
        <v>0</v>
      </c>
      <c r="BX12" s="1147">
        <v>0</v>
      </c>
      <c r="BY12" s="1147">
        <v>0</v>
      </c>
      <c r="BZ12" s="1147">
        <v>0</v>
      </c>
      <c r="CA12" s="1147">
        <v>0</v>
      </c>
      <c r="CB12" s="1147">
        <v>0</v>
      </c>
      <c r="CC12" s="1147">
        <v>0</v>
      </c>
      <c r="CD12" s="1147">
        <v>0</v>
      </c>
      <c r="CE12" s="1147">
        <v>0</v>
      </c>
      <c r="CF12" s="1147">
        <v>0</v>
      </c>
      <c r="CG12" s="1147">
        <v>0</v>
      </c>
      <c r="CH12" s="1147">
        <v>0</v>
      </c>
      <c r="CI12" s="1147">
        <v>0</v>
      </c>
      <c r="CJ12" s="1147">
        <v>0</v>
      </c>
      <c r="CK12" s="1147">
        <v>0</v>
      </c>
      <c r="CL12" s="1147">
        <v>0</v>
      </c>
      <c r="CM12" s="1147">
        <v>0</v>
      </c>
      <c r="CN12" s="1147">
        <v>0</v>
      </c>
      <c r="CO12" s="1147">
        <v>0</v>
      </c>
      <c r="CP12" s="1147">
        <v>0</v>
      </c>
      <c r="CQ12" s="1147">
        <v>0</v>
      </c>
      <c r="CR12" s="1147">
        <v>0</v>
      </c>
      <c r="CS12" s="1147">
        <v>0</v>
      </c>
      <c r="CT12" s="1147">
        <v>0</v>
      </c>
      <c r="CU12" s="1147">
        <v>0</v>
      </c>
      <c r="CV12" s="1147">
        <v>0</v>
      </c>
      <c r="CW12" s="1147">
        <v>0</v>
      </c>
      <c r="CX12" s="1147">
        <v>0</v>
      </c>
      <c r="CY12" s="1147">
        <v>0</v>
      </c>
      <c r="CZ12" s="1147">
        <v>0</v>
      </c>
      <c r="DA12" s="1147">
        <v>0</v>
      </c>
      <c r="DB12" s="1147">
        <v>0</v>
      </c>
      <c r="DC12" s="1147">
        <v>0</v>
      </c>
      <c r="DD12" s="1147">
        <v>0</v>
      </c>
      <c r="DE12" s="1147">
        <v>0</v>
      </c>
      <c r="DF12" s="1147">
        <v>0</v>
      </c>
      <c r="DG12" s="1147">
        <v>0</v>
      </c>
      <c r="DH12" s="1147">
        <v>0</v>
      </c>
      <c r="DI12" s="1147">
        <v>0</v>
      </c>
      <c r="DJ12" s="1147">
        <v>0</v>
      </c>
      <c r="DK12" s="1147">
        <v>0</v>
      </c>
      <c r="DL12" s="1147">
        <v>0</v>
      </c>
      <c r="DM12" s="1147">
        <v>0</v>
      </c>
      <c r="DN12" s="1147">
        <v>0</v>
      </c>
      <c r="DO12" s="1147">
        <v>0</v>
      </c>
      <c r="DP12" s="1147">
        <v>0</v>
      </c>
      <c r="DQ12" s="1147">
        <v>0</v>
      </c>
      <c r="DR12" s="1147">
        <v>0</v>
      </c>
      <c r="DS12" s="1147">
        <v>0</v>
      </c>
      <c r="DT12" s="1147">
        <v>0</v>
      </c>
      <c r="DU12" s="1147">
        <v>0</v>
      </c>
      <c r="DV12" s="1147">
        <v>0</v>
      </c>
      <c r="DW12" s="1147">
        <v>0</v>
      </c>
      <c r="DX12" s="1147">
        <v>0</v>
      </c>
      <c r="DY12" s="1147">
        <v>0</v>
      </c>
      <c r="DZ12" s="1147">
        <v>0</v>
      </c>
      <c r="EA12" s="1147">
        <v>0</v>
      </c>
      <c r="EB12" s="1147">
        <v>0</v>
      </c>
      <c r="EC12" s="1147">
        <v>0</v>
      </c>
      <c r="ED12" s="1147">
        <v>0</v>
      </c>
      <c r="EE12" s="1147">
        <v>0</v>
      </c>
      <c r="EF12" s="1147">
        <v>0</v>
      </c>
      <c r="EG12" s="1147">
        <v>0</v>
      </c>
      <c r="EH12" s="1147">
        <v>0</v>
      </c>
      <c r="EI12" s="394">
        <v>0</v>
      </c>
    </row>
    <row r="13" spans="1:139" s="394" customFormat="1" ht="15" customHeight="1" outlineLevel="1" x14ac:dyDescent="0.35">
      <c r="A13" s="393"/>
      <c r="B13" s="393"/>
      <c r="C13" s="334"/>
      <c r="D13" s="349"/>
      <c r="E13" s="349" t="s">
        <v>736</v>
      </c>
      <c r="F13" s="349"/>
      <c r="G13" s="349" t="s">
        <v>5</v>
      </c>
      <c r="H13" s="371">
        <f xml:space="preserve"> SUM(J13:EH13)</f>
        <v>470</v>
      </c>
      <c r="I13" s="349"/>
      <c r="J13" s="1147">
        <v>0</v>
      </c>
      <c r="K13" s="1147">
        <v>0</v>
      </c>
      <c r="L13" s="1147">
        <v>0</v>
      </c>
      <c r="M13" s="1147">
        <v>0</v>
      </c>
      <c r="N13" s="1147">
        <v>0</v>
      </c>
      <c r="O13" s="1147">
        <v>186</v>
      </c>
      <c r="P13" s="1147">
        <v>84</v>
      </c>
      <c r="Q13" s="1147">
        <v>200</v>
      </c>
      <c r="R13" s="1147">
        <v>0</v>
      </c>
      <c r="S13" s="1147">
        <v>0</v>
      </c>
      <c r="T13" s="1147">
        <v>0</v>
      </c>
      <c r="U13" s="1147">
        <v>0</v>
      </c>
      <c r="V13" s="1147">
        <v>0</v>
      </c>
      <c r="W13" s="1147">
        <v>0</v>
      </c>
      <c r="X13" s="1147">
        <v>0</v>
      </c>
      <c r="Y13" s="1147">
        <v>0</v>
      </c>
      <c r="Z13" s="1147">
        <v>0</v>
      </c>
      <c r="AA13" s="1147">
        <v>0</v>
      </c>
      <c r="AB13" s="1147">
        <v>0</v>
      </c>
      <c r="AC13" s="1147">
        <v>0</v>
      </c>
      <c r="AD13" s="1147">
        <v>0</v>
      </c>
      <c r="AE13" s="1147">
        <v>0</v>
      </c>
      <c r="AF13" s="1147">
        <v>0</v>
      </c>
      <c r="AG13" s="1147">
        <v>0</v>
      </c>
      <c r="AH13" s="1147">
        <v>0</v>
      </c>
      <c r="AI13" s="1147">
        <v>0</v>
      </c>
      <c r="AJ13" s="1147">
        <v>0</v>
      </c>
      <c r="AK13" s="1147">
        <v>0</v>
      </c>
      <c r="AL13" s="1147">
        <v>0</v>
      </c>
      <c r="AM13" s="1147">
        <v>0</v>
      </c>
      <c r="AN13" s="1147">
        <v>0</v>
      </c>
      <c r="AO13" s="1147">
        <v>0</v>
      </c>
      <c r="AP13" s="1147">
        <v>0</v>
      </c>
      <c r="AQ13" s="1147">
        <v>0</v>
      </c>
      <c r="AR13" s="1147">
        <v>0</v>
      </c>
      <c r="AS13" s="1147">
        <v>0</v>
      </c>
      <c r="AT13" s="1147">
        <v>0</v>
      </c>
      <c r="AU13" s="1147">
        <v>0</v>
      </c>
      <c r="AV13" s="1147">
        <v>0</v>
      </c>
      <c r="AW13" s="1147">
        <v>0</v>
      </c>
      <c r="AX13" s="1147">
        <v>0</v>
      </c>
      <c r="AY13" s="1147">
        <v>0</v>
      </c>
      <c r="AZ13" s="1147">
        <v>0</v>
      </c>
      <c r="BA13" s="1147">
        <v>0</v>
      </c>
      <c r="BB13" s="1147">
        <v>0</v>
      </c>
      <c r="BC13" s="1147">
        <v>0</v>
      </c>
      <c r="BD13" s="1147">
        <v>0</v>
      </c>
      <c r="BE13" s="1147">
        <v>0</v>
      </c>
      <c r="BF13" s="1147">
        <v>0</v>
      </c>
      <c r="BG13" s="1147">
        <v>0</v>
      </c>
      <c r="BH13" s="1147">
        <v>0</v>
      </c>
      <c r="BI13" s="1147">
        <v>0</v>
      </c>
      <c r="BJ13" s="1147">
        <v>0</v>
      </c>
      <c r="BK13" s="1147">
        <v>0</v>
      </c>
      <c r="BL13" s="1147">
        <v>0</v>
      </c>
      <c r="BM13" s="1147">
        <v>0</v>
      </c>
      <c r="BN13" s="1147">
        <v>0</v>
      </c>
      <c r="BO13" s="1147">
        <v>0</v>
      </c>
      <c r="BP13" s="1147">
        <v>0</v>
      </c>
      <c r="BQ13" s="1147">
        <v>0</v>
      </c>
      <c r="BR13" s="1147">
        <v>0</v>
      </c>
      <c r="BS13" s="1147">
        <v>0</v>
      </c>
      <c r="BT13" s="1147">
        <v>0</v>
      </c>
      <c r="BU13" s="1147">
        <v>0</v>
      </c>
      <c r="BV13" s="1147">
        <v>0</v>
      </c>
      <c r="BW13" s="1147">
        <v>0</v>
      </c>
      <c r="BX13" s="1147">
        <v>0</v>
      </c>
      <c r="BY13" s="1147">
        <v>0</v>
      </c>
      <c r="BZ13" s="1147">
        <v>0</v>
      </c>
      <c r="CA13" s="1147">
        <v>0</v>
      </c>
      <c r="CB13" s="1147">
        <v>0</v>
      </c>
      <c r="CC13" s="1147">
        <v>0</v>
      </c>
      <c r="CD13" s="1147">
        <v>0</v>
      </c>
      <c r="CE13" s="1147">
        <v>0</v>
      </c>
      <c r="CF13" s="1147">
        <v>0</v>
      </c>
      <c r="CG13" s="1147">
        <v>0</v>
      </c>
      <c r="CH13" s="1147">
        <v>0</v>
      </c>
      <c r="CI13" s="1147">
        <v>0</v>
      </c>
      <c r="CJ13" s="1147">
        <v>0</v>
      </c>
      <c r="CK13" s="1147">
        <v>0</v>
      </c>
      <c r="CL13" s="1147">
        <v>0</v>
      </c>
      <c r="CM13" s="1147">
        <v>0</v>
      </c>
      <c r="CN13" s="1147">
        <v>0</v>
      </c>
      <c r="CO13" s="1147">
        <v>0</v>
      </c>
      <c r="CP13" s="1147">
        <v>0</v>
      </c>
      <c r="CQ13" s="1147">
        <v>0</v>
      </c>
      <c r="CR13" s="1147">
        <v>0</v>
      </c>
      <c r="CS13" s="1147">
        <v>0</v>
      </c>
      <c r="CT13" s="1147">
        <v>0</v>
      </c>
      <c r="CU13" s="1147">
        <v>0</v>
      </c>
      <c r="CV13" s="1147">
        <v>0</v>
      </c>
      <c r="CW13" s="1147">
        <v>0</v>
      </c>
      <c r="CX13" s="1147">
        <v>0</v>
      </c>
      <c r="CY13" s="1147">
        <v>0</v>
      </c>
      <c r="CZ13" s="1147">
        <v>0</v>
      </c>
      <c r="DA13" s="1147">
        <v>0</v>
      </c>
      <c r="DB13" s="1147">
        <v>0</v>
      </c>
      <c r="DC13" s="1147">
        <v>0</v>
      </c>
      <c r="DD13" s="1147">
        <v>0</v>
      </c>
      <c r="DE13" s="1147">
        <v>0</v>
      </c>
      <c r="DF13" s="1147">
        <v>0</v>
      </c>
      <c r="DG13" s="1147">
        <v>0</v>
      </c>
      <c r="DH13" s="1147">
        <v>0</v>
      </c>
      <c r="DI13" s="1147">
        <v>0</v>
      </c>
      <c r="DJ13" s="1147">
        <v>0</v>
      </c>
      <c r="DK13" s="1147">
        <v>0</v>
      </c>
      <c r="DL13" s="1147">
        <v>0</v>
      </c>
      <c r="DM13" s="1147">
        <v>0</v>
      </c>
      <c r="DN13" s="1147">
        <v>0</v>
      </c>
      <c r="DO13" s="1147">
        <v>0</v>
      </c>
      <c r="DP13" s="1147">
        <v>0</v>
      </c>
      <c r="DQ13" s="1147">
        <v>0</v>
      </c>
      <c r="DR13" s="1147">
        <v>0</v>
      </c>
      <c r="DS13" s="1147">
        <v>0</v>
      </c>
      <c r="DT13" s="1147">
        <v>0</v>
      </c>
      <c r="DU13" s="1147">
        <v>0</v>
      </c>
      <c r="DV13" s="1147">
        <v>0</v>
      </c>
      <c r="DW13" s="1147">
        <v>0</v>
      </c>
      <c r="DX13" s="1147">
        <v>0</v>
      </c>
      <c r="DY13" s="1147">
        <v>0</v>
      </c>
      <c r="DZ13" s="1147">
        <v>0</v>
      </c>
      <c r="EA13" s="1147">
        <v>0</v>
      </c>
      <c r="EB13" s="1147">
        <v>0</v>
      </c>
      <c r="EC13" s="1147">
        <v>0</v>
      </c>
      <c r="ED13" s="1147">
        <v>0</v>
      </c>
      <c r="EE13" s="1147">
        <v>0</v>
      </c>
      <c r="EF13" s="1147">
        <v>0</v>
      </c>
      <c r="EG13" s="1147">
        <v>0</v>
      </c>
      <c r="EH13" s="1147">
        <v>0</v>
      </c>
      <c r="EI13" s="394">
        <v>0</v>
      </c>
    </row>
    <row r="14" spans="1:139" s="394" customFormat="1" ht="15" hidden="1" customHeight="1" outlineLevel="1" x14ac:dyDescent="0.35">
      <c r="A14" s="395"/>
      <c r="B14" s="395"/>
      <c r="C14" s="334"/>
      <c r="D14" s="337"/>
      <c r="E14" s="337"/>
      <c r="F14" s="337"/>
      <c r="G14" s="337"/>
      <c r="H14" s="406"/>
      <c r="I14" s="337"/>
      <c r="AB14" s="931"/>
    </row>
    <row r="15" spans="1:139" ht="15" hidden="1" customHeight="1" outlineLevel="1" x14ac:dyDescent="0.35">
      <c r="C15" s="334" t="s">
        <v>187</v>
      </c>
      <c r="H15" s="371"/>
    </row>
    <row r="16" spans="1:139" s="394" customFormat="1" ht="15" hidden="1" customHeight="1" outlineLevel="1" x14ac:dyDescent="0.35">
      <c r="A16" s="393"/>
      <c r="B16" s="393"/>
      <c r="C16" s="334"/>
      <c r="D16" s="349"/>
      <c r="E16" s="349" t="s">
        <v>735</v>
      </c>
      <c r="F16" s="349"/>
      <c r="G16" s="349" t="s">
        <v>5</v>
      </c>
      <c r="H16" s="371">
        <f xml:space="preserve"> SUM(J16:EH16)</f>
        <v>0</v>
      </c>
      <c r="I16" s="349"/>
      <c r="J16" s="392">
        <v>0</v>
      </c>
      <c r="K16" s="392">
        <v>0</v>
      </c>
      <c r="L16" s="392">
        <v>0</v>
      </c>
      <c r="M16" s="392">
        <v>0</v>
      </c>
      <c r="N16" s="392">
        <v>0</v>
      </c>
      <c r="O16" s="392">
        <v>0</v>
      </c>
      <c r="P16" s="392">
        <v>0</v>
      </c>
      <c r="Q16" s="392">
        <v>0</v>
      </c>
      <c r="R16" s="392">
        <v>0</v>
      </c>
      <c r="S16" s="392">
        <v>0</v>
      </c>
      <c r="T16" s="392">
        <v>0</v>
      </c>
      <c r="U16" s="392">
        <v>0</v>
      </c>
      <c r="V16" s="392">
        <v>0</v>
      </c>
      <c r="W16" s="392">
        <v>0</v>
      </c>
      <c r="X16" s="392">
        <v>0</v>
      </c>
      <c r="Y16" s="392">
        <v>0</v>
      </c>
      <c r="Z16" s="392">
        <v>0</v>
      </c>
      <c r="AA16" s="392">
        <v>0</v>
      </c>
      <c r="AB16" s="392">
        <v>0</v>
      </c>
      <c r="AC16" s="392">
        <v>0</v>
      </c>
      <c r="AD16" s="392">
        <v>0</v>
      </c>
      <c r="AE16" s="392">
        <v>0</v>
      </c>
      <c r="AF16" s="392">
        <v>0</v>
      </c>
      <c r="AG16" s="392">
        <v>0</v>
      </c>
      <c r="AH16" s="392">
        <v>0</v>
      </c>
      <c r="AI16" s="392">
        <v>0</v>
      </c>
      <c r="AJ16" s="392">
        <v>0</v>
      </c>
      <c r="AK16" s="392">
        <v>0</v>
      </c>
      <c r="AL16" s="392">
        <v>0</v>
      </c>
      <c r="AM16" s="392">
        <v>0</v>
      </c>
      <c r="AN16" s="392">
        <v>0</v>
      </c>
      <c r="AO16" s="392">
        <v>0</v>
      </c>
      <c r="AP16" s="392">
        <v>0</v>
      </c>
      <c r="AQ16" s="392">
        <v>0</v>
      </c>
      <c r="AR16" s="392">
        <v>0</v>
      </c>
      <c r="AS16" s="392">
        <v>0</v>
      </c>
      <c r="AT16" s="392">
        <v>0</v>
      </c>
      <c r="AU16" s="392">
        <v>0</v>
      </c>
      <c r="AV16" s="392">
        <v>0</v>
      </c>
      <c r="AW16" s="392">
        <v>0</v>
      </c>
      <c r="AX16" s="392">
        <v>0</v>
      </c>
      <c r="AY16" s="392">
        <v>0</v>
      </c>
      <c r="AZ16" s="392">
        <v>0</v>
      </c>
      <c r="BA16" s="392">
        <v>0</v>
      </c>
      <c r="BB16" s="392">
        <v>0</v>
      </c>
      <c r="BC16" s="392">
        <v>0</v>
      </c>
      <c r="BD16" s="392">
        <v>0</v>
      </c>
      <c r="BE16" s="392">
        <v>0</v>
      </c>
      <c r="BF16" s="392">
        <v>0</v>
      </c>
      <c r="BG16" s="392">
        <v>0</v>
      </c>
      <c r="BH16" s="392">
        <v>0</v>
      </c>
      <c r="BI16" s="392">
        <v>0</v>
      </c>
      <c r="BJ16" s="392">
        <v>0</v>
      </c>
      <c r="BK16" s="392">
        <v>0</v>
      </c>
      <c r="BL16" s="392">
        <v>0</v>
      </c>
      <c r="BM16" s="392">
        <v>0</v>
      </c>
      <c r="BN16" s="392">
        <v>0</v>
      </c>
      <c r="BO16" s="392">
        <v>0</v>
      </c>
      <c r="BP16" s="392">
        <v>0</v>
      </c>
      <c r="BQ16" s="392">
        <v>0</v>
      </c>
      <c r="BR16" s="392">
        <v>0</v>
      </c>
      <c r="BS16" s="392">
        <v>0</v>
      </c>
      <c r="BT16" s="392">
        <v>0</v>
      </c>
      <c r="BU16" s="392">
        <v>0</v>
      </c>
      <c r="BV16" s="392">
        <v>0</v>
      </c>
      <c r="BW16" s="392">
        <v>0</v>
      </c>
      <c r="BX16" s="392">
        <v>0</v>
      </c>
      <c r="BY16" s="392">
        <v>0</v>
      </c>
      <c r="BZ16" s="392">
        <v>0</v>
      </c>
      <c r="CA16" s="392">
        <v>0</v>
      </c>
      <c r="CB16" s="392">
        <v>0</v>
      </c>
      <c r="CC16" s="392">
        <v>0</v>
      </c>
      <c r="CD16" s="392">
        <v>0</v>
      </c>
      <c r="CE16" s="392">
        <v>0</v>
      </c>
      <c r="CF16" s="392">
        <v>0</v>
      </c>
      <c r="CG16" s="392">
        <v>0</v>
      </c>
      <c r="CH16" s="392">
        <v>0</v>
      </c>
      <c r="CI16" s="392">
        <v>0</v>
      </c>
      <c r="CJ16" s="392">
        <v>0</v>
      </c>
      <c r="CK16" s="392">
        <v>0</v>
      </c>
      <c r="CL16" s="392">
        <v>0</v>
      </c>
      <c r="CM16" s="392">
        <v>0</v>
      </c>
      <c r="CN16" s="392">
        <v>0</v>
      </c>
      <c r="CO16" s="392">
        <v>0</v>
      </c>
      <c r="CP16" s="392">
        <v>0</v>
      </c>
      <c r="CQ16" s="392">
        <v>0</v>
      </c>
      <c r="CR16" s="392">
        <v>0</v>
      </c>
      <c r="CS16" s="392">
        <v>0</v>
      </c>
      <c r="CT16" s="392">
        <v>0</v>
      </c>
      <c r="CU16" s="392">
        <v>0</v>
      </c>
      <c r="CV16" s="392">
        <v>0</v>
      </c>
      <c r="CW16" s="392">
        <v>0</v>
      </c>
      <c r="CX16" s="392">
        <v>0</v>
      </c>
      <c r="CY16" s="392">
        <v>0</v>
      </c>
      <c r="CZ16" s="392">
        <v>0</v>
      </c>
      <c r="DA16" s="392">
        <v>0</v>
      </c>
      <c r="DB16" s="392">
        <v>0</v>
      </c>
      <c r="DC16" s="392">
        <v>0</v>
      </c>
      <c r="DD16" s="392">
        <v>0</v>
      </c>
      <c r="DE16" s="392">
        <v>0</v>
      </c>
      <c r="DF16" s="392">
        <v>0</v>
      </c>
      <c r="DG16" s="392">
        <v>0</v>
      </c>
      <c r="DH16" s="392">
        <v>0</v>
      </c>
      <c r="DI16" s="392">
        <v>0</v>
      </c>
      <c r="DJ16" s="392">
        <v>0</v>
      </c>
      <c r="DK16" s="392">
        <v>0</v>
      </c>
      <c r="DL16" s="392">
        <v>0</v>
      </c>
      <c r="DM16" s="392">
        <v>0</v>
      </c>
      <c r="DN16" s="392">
        <v>0</v>
      </c>
      <c r="DO16" s="392">
        <v>0</v>
      </c>
      <c r="DP16" s="392">
        <v>0</v>
      </c>
      <c r="DQ16" s="392">
        <v>0</v>
      </c>
      <c r="DR16" s="392">
        <v>0</v>
      </c>
      <c r="DS16" s="392">
        <v>0</v>
      </c>
      <c r="DT16" s="392">
        <v>0</v>
      </c>
      <c r="DU16" s="392">
        <v>0</v>
      </c>
      <c r="DV16" s="392">
        <v>0</v>
      </c>
      <c r="DW16" s="392">
        <v>0</v>
      </c>
      <c r="DX16" s="392">
        <v>0</v>
      </c>
      <c r="DY16" s="392">
        <v>0</v>
      </c>
      <c r="DZ16" s="392">
        <v>0</v>
      </c>
      <c r="EA16" s="392">
        <v>0</v>
      </c>
      <c r="EB16" s="392">
        <v>0</v>
      </c>
      <c r="EC16" s="392">
        <v>0</v>
      </c>
      <c r="ED16" s="392">
        <v>0</v>
      </c>
      <c r="EE16" s="392">
        <v>0</v>
      </c>
      <c r="EF16" s="392">
        <v>0</v>
      </c>
      <c r="EG16" s="392">
        <v>0</v>
      </c>
      <c r="EH16" s="392">
        <v>0</v>
      </c>
    </row>
    <row r="17" spans="1:138" s="394" customFormat="1" ht="15" hidden="1" customHeight="1" outlineLevel="1" x14ac:dyDescent="0.35">
      <c r="A17" s="393"/>
      <c r="B17" s="393"/>
      <c r="C17" s="334"/>
      <c r="D17" s="349"/>
      <c r="E17" s="349" t="s">
        <v>186</v>
      </c>
      <c r="F17" s="349"/>
      <c r="G17" s="349" t="s">
        <v>5</v>
      </c>
      <c r="H17" s="371">
        <f xml:space="preserve"> SUM(J17:EH17)</f>
        <v>0</v>
      </c>
      <c r="I17" s="349"/>
      <c r="J17" s="392">
        <v>0</v>
      </c>
      <c r="K17" s="392">
        <v>0</v>
      </c>
      <c r="L17" s="392">
        <v>0</v>
      </c>
      <c r="M17" s="392">
        <v>0</v>
      </c>
      <c r="N17" s="392">
        <v>0</v>
      </c>
      <c r="O17" s="392">
        <v>0</v>
      </c>
      <c r="P17" s="392">
        <v>0</v>
      </c>
      <c r="Q17" s="392">
        <v>0</v>
      </c>
      <c r="R17" s="392">
        <v>0</v>
      </c>
      <c r="S17" s="392">
        <v>0</v>
      </c>
      <c r="T17" s="392">
        <v>0</v>
      </c>
      <c r="U17" s="392">
        <v>0</v>
      </c>
      <c r="V17" s="392">
        <v>0</v>
      </c>
      <c r="W17" s="392">
        <v>0</v>
      </c>
      <c r="X17" s="392">
        <v>0</v>
      </c>
      <c r="Y17" s="392">
        <v>0</v>
      </c>
      <c r="Z17" s="392">
        <v>0</v>
      </c>
      <c r="AA17" s="392">
        <v>0</v>
      </c>
      <c r="AB17" s="392">
        <v>0</v>
      </c>
      <c r="AC17" s="392">
        <v>0</v>
      </c>
      <c r="AD17" s="392">
        <v>0</v>
      </c>
      <c r="AE17" s="392">
        <v>0</v>
      </c>
      <c r="AF17" s="392">
        <v>0</v>
      </c>
      <c r="AG17" s="392">
        <v>0</v>
      </c>
      <c r="AH17" s="392">
        <v>0</v>
      </c>
      <c r="AI17" s="392">
        <v>0</v>
      </c>
      <c r="AJ17" s="392">
        <v>0</v>
      </c>
      <c r="AK17" s="392">
        <v>0</v>
      </c>
      <c r="AL17" s="392">
        <v>0</v>
      </c>
      <c r="AM17" s="392">
        <v>0</v>
      </c>
      <c r="AN17" s="392">
        <v>0</v>
      </c>
      <c r="AO17" s="392">
        <v>0</v>
      </c>
      <c r="AP17" s="392">
        <v>0</v>
      </c>
      <c r="AQ17" s="392">
        <v>0</v>
      </c>
      <c r="AR17" s="392">
        <v>0</v>
      </c>
      <c r="AS17" s="392">
        <v>0</v>
      </c>
      <c r="AT17" s="392">
        <v>0</v>
      </c>
      <c r="AU17" s="392">
        <v>0</v>
      </c>
      <c r="AV17" s="392">
        <v>0</v>
      </c>
      <c r="AW17" s="392">
        <v>0</v>
      </c>
      <c r="AX17" s="392">
        <v>0</v>
      </c>
      <c r="AY17" s="392">
        <v>0</v>
      </c>
      <c r="AZ17" s="392">
        <v>0</v>
      </c>
      <c r="BA17" s="392">
        <v>0</v>
      </c>
      <c r="BB17" s="392">
        <v>0</v>
      </c>
      <c r="BC17" s="392">
        <v>0</v>
      </c>
      <c r="BD17" s="392">
        <v>0</v>
      </c>
      <c r="BE17" s="392">
        <v>0</v>
      </c>
      <c r="BF17" s="392">
        <v>0</v>
      </c>
      <c r="BG17" s="392">
        <v>0</v>
      </c>
      <c r="BH17" s="392">
        <v>0</v>
      </c>
      <c r="BI17" s="392">
        <v>0</v>
      </c>
      <c r="BJ17" s="392">
        <v>0</v>
      </c>
      <c r="BK17" s="392">
        <v>0</v>
      </c>
      <c r="BL17" s="392">
        <v>0</v>
      </c>
      <c r="BM17" s="392">
        <v>0</v>
      </c>
      <c r="BN17" s="392">
        <v>0</v>
      </c>
      <c r="BO17" s="392">
        <v>0</v>
      </c>
      <c r="BP17" s="392">
        <v>0</v>
      </c>
      <c r="BQ17" s="392">
        <v>0</v>
      </c>
      <c r="BR17" s="392">
        <v>0</v>
      </c>
      <c r="BS17" s="392">
        <v>0</v>
      </c>
      <c r="BT17" s="392">
        <v>0</v>
      </c>
      <c r="BU17" s="392">
        <v>0</v>
      </c>
      <c r="BV17" s="392">
        <v>0</v>
      </c>
      <c r="BW17" s="392">
        <v>0</v>
      </c>
      <c r="BX17" s="392">
        <v>0</v>
      </c>
      <c r="BY17" s="392">
        <v>0</v>
      </c>
      <c r="BZ17" s="392">
        <v>0</v>
      </c>
      <c r="CA17" s="392">
        <v>0</v>
      </c>
      <c r="CB17" s="392">
        <v>0</v>
      </c>
      <c r="CC17" s="392">
        <v>0</v>
      </c>
      <c r="CD17" s="392">
        <v>0</v>
      </c>
      <c r="CE17" s="392">
        <v>0</v>
      </c>
      <c r="CF17" s="392">
        <v>0</v>
      </c>
      <c r="CG17" s="392">
        <v>0</v>
      </c>
      <c r="CH17" s="392">
        <v>0</v>
      </c>
      <c r="CI17" s="392">
        <v>0</v>
      </c>
      <c r="CJ17" s="392">
        <v>0</v>
      </c>
      <c r="CK17" s="392">
        <v>0</v>
      </c>
      <c r="CL17" s="392">
        <v>0</v>
      </c>
      <c r="CM17" s="392">
        <v>0</v>
      </c>
      <c r="CN17" s="392">
        <v>0</v>
      </c>
      <c r="CO17" s="392">
        <v>0</v>
      </c>
      <c r="CP17" s="392">
        <v>0</v>
      </c>
      <c r="CQ17" s="392">
        <v>0</v>
      </c>
      <c r="CR17" s="392">
        <v>0</v>
      </c>
      <c r="CS17" s="392">
        <v>0</v>
      </c>
      <c r="CT17" s="392">
        <v>0</v>
      </c>
      <c r="CU17" s="392">
        <v>0</v>
      </c>
      <c r="CV17" s="392">
        <v>0</v>
      </c>
      <c r="CW17" s="392">
        <v>0</v>
      </c>
      <c r="CX17" s="392">
        <v>0</v>
      </c>
      <c r="CY17" s="392">
        <v>0</v>
      </c>
      <c r="CZ17" s="392">
        <v>0</v>
      </c>
      <c r="DA17" s="392">
        <v>0</v>
      </c>
      <c r="DB17" s="392">
        <v>0</v>
      </c>
      <c r="DC17" s="392">
        <v>0</v>
      </c>
      <c r="DD17" s="392">
        <v>0</v>
      </c>
      <c r="DE17" s="392">
        <v>0</v>
      </c>
      <c r="DF17" s="392">
        <v>0</v>
      </c>
      <c r="DG17" s="392">
        <v>0</v>
      </c>
      <c r="DH17" s="392">
        <v>0</v>
      </c>
      <c r="DI17" s="392">
        <v>0</v>
      </c>
      <c r="DJ17" s="392">
        <v>0</v>
      </c>
      <c r="DK17" s="392">
        <v>0</v>
      </c>
      <c r="DL17" s="392">
        <v>0</v>
      </c>
      <c r="DM17" s="392">
        <v>0</v>
      </c>
      <c r="DN17" s="392">
        <v>0</v>
      </c>
      <c r="DO17" s="392">
        <v>0</v>
      </c>
      <c r="DP17" s="392">
        <v>0</v>
      </c>
      <c r="DQ17" s="392">
        <v>0</v>
      </c>
      <c r="DR17" s="392">
        <v>0</v>
      </c>
      <c r="DS17" s="392">
        <v>0</v>
      </c>
      <c r="DT17" s="392">
        <v>0</v>
      </c>
      <c r="DU17" s="392">
        <v>0</v>
      </c>
      <c r="DV17" s="392">
        <v>0</v>
      </c>
      <c r="DW17" s="392">
        <v>0</v>
      </c>
      <c r="DX17" s="392">
        <v>0</v>
      </c>
      <c r="DY17" s="392">
        <v>0</v>
      </c>
      <c r="DZ17" s="392">
        <v>0</v>
      </c>
      <c r="EA17" s="392">
        <v>0</v>
      </c>
      <c r="EB17" s="392">
        <v>0</v>
      </c>
      <c r="EC17" s="392">
        <v>0</v>
      </c>
      <c r="ED17" s="392">
        <v>0</v>
      </c>
      <c r="EE17" s="392">
        <v>0</v>
      </c>
      <c r="EF17" s="392">
        <v>0</v>
      </c>
      <c r="EG17" s="392">
        <v>0</v>
      </c>
      <c r="EH17" s="392">
        <v>0</v>
      </c>
    </row>
    <row r="18" spans="1:138" s="394" customFormat="1" ht="15" hidden="1" customHeight="1" outlineLevel="1" x14ac:dyDescent="0.35">
      <c r="A18" s="393"/>
      <c r="B18" s="393"/>
      <c r="C18" s="334"/>
      <c r="D18" s="349"/>
      <c r="E18" s="349" t="s">
        <v>736</v>
      </c>
      <c r="F18" s="349"/>
      <c r="G18" s="349" t="s">
        <v>5</v>
      </c>
      <c r="H18" s="371">
        <f xml:space="preserve"> SUM(J18:EH18)</f>
        <v>0</v>
      </c>
      <c r="I18" s="349"/>
      <c r="J18" s="392">
        <v>0</v>
      </c>
      <c r="K18" s="392">
        <v>0</v>
      </c>
      <c r="L18" s="392">
        <v>0</v>
      </c>
      <c r="M18" s="392">
        <v>0</v>
      </c>
      <c r="N18" s="392">
        <v>0</v>
      </c>
      <c r="O18" s="392">
        <v>0</v>
      </c>
      <c r="P18" s="392">
        <v>0</v>
      </c>
      <c r="Q18" s="392">
        <v>0</v>
      </c>
      <c r="R18" s="392">
        <v>0</v>
      </c>
      <c r="S18" s="392">
        <v>0</v>
      </c>
      <c r="T18" s="392">
        <v>0</v>
      </c>
      <c r="U18" s="392">
        <v>0</v>
      </c>
      <c r="V18" s="392">
        <v>0</v>
      </c>
      <c r="W18" s="392">
        <v>0</v>
      </c>
      <c r="X18" s="392">
        <v>0</v>
      </c>
      <c r="Y18" s="392">
        <v>0</v>
      </c>
      <c r="Z18" s="392">
        <v>0</v>
      </c>
      <c r="AA18" s="392">
        <v>0</v>
      </c>
      <c r="AB18" s="392">
        <v>0</v>
      </c>
      <c r="AC18" s="392">
        <v>0</v>
      </c>
      <c r="AD18" s="392">
        <v>0</v>
      </c>
      <c r="AE18" s="392">
        <v>0</v>
      </c>
      <c r="AF18" s="392">
        <v>0</v>
      </c>
      <c r="AG18" s="392">
        <v>0</v>
      </c>
      <c r="AH18" s="392">
        <v>0</v>
      </c>
      <c r="AI18" s="392">
        <v>0</v>
      </c>
      <c r="AJ18" s="392">
        <v>0</v>
      </c>
      <c r="AK18" s="392">
        <v>0</v>
      </c>
      <c r="AL18" s="392">
        <v>0</v>
      </c>
      <c r="AM18" s="392">
        <v>0</v>
      </c>
      <c r="AN18" s="392">
        <v>0</v>
      </c>
      <c r="AO18" s="392">
        <v>0</v>
      </c>
      <c r="AP18" s="392">
        <v>0</v>
      </c>
      <c r="AQ18" s="392">
        <v>0</v>
      </c>
      <c r="AR18" s="392">
        <v>0</v>
      </c>
      <c r="AS18" s="392">
        <v>0</v>
      </c>
      <c r="AT18" s="392">
        <v>0</v>
      </c>
      <c r="AU18" s="392">
        <v>0</v>
      </c>
      <c r="AV18" s="392">
        <v>0</v>
      </c>
      <c r="AW18" s="392">
        <v>0</v>
      </c>
      <c r="AX18" s="392">
        <v>0</v>
      </c>
      <c r="AY18" s="392">
        <v>0</v>
      </c>
      <c r="AZ18" s="392">
        <v>0</v>
      </c>
      <c r="BA18" s="392">
        <v>0</v>
      </c>
      <c r="BB18" s="392">
        <v>0</v>
      </c>
      <c r="BC18" s="392">
        <v>0</v>
      </c>
      <c r="BD18" s="392">
        <v>0</v>
      </c>
      <c r="BE18" s="392">
        <v>0</v>
      </c>
      <c r="BF18" s="392">
        <v>0</v>
      </c>
      <c r="BG18" s="392">
        <v>0</v>
      </c>
      <c r="BH18" s="392">
        <v>0</v>
      </c>
      <c r="BI18" s="392">
        <v>0</v>
      </c>
      <c r="BJ18" s="392">
        <v>0</v>
      </c>
      <c r="BK18" s="392">
        <v>0</v>
      </c>
      <c r="BL18" s="392">
        <v>0</v>
      </c>
      <c r="BM18" s="392">
        <v>0</v>
      </c>
      <c r="BN18" s="392">
        <v>0</v>
      </c>
      <c r="BO18" s="392">
        <v>0</v>
      </c>
      <c r="BP18" s="392">
        <v>0</v>
      </c>
      <c r="BQ18" s="392">
        <v>0</v>
      </c>
      <c r="BR18" s="392">
        <v>0</v>
      </c>
      <c r="BS18" s="392">
        <v>0</v>
      </c>
      <c r="BT18" s="392">
        <v>0</v>
      </c>
      <c r="BU18" s="392">
        <v>0</v>
      </c>
      <c r="BV18" s="392">
        <v>0</v>
      </c>
      <c r="BW18" s="392">
        <v>0</v>
      </c>
      <c r="BX18" s="392">
        <v>0</v>
      </c>
      <c r="BY18" s="392">
        <v>0</v>
      </c>
      <c r="BZ18" s="392">
        <v>0</v>
      </c>
      <c r="CA18" s="392">
        <v>0</v>
      </c>
      <c r="CB18" s="392">
        <v>0</v>
      </c>
      <c r="CC18" s="392">
        <v>0</v>
      </c>
      <c r="CD18" s="392">
        <v>0</v>
      </c>
      <c r="CE18" s="392">
        <v>0</v>
      </c>
      <c r="CF18" s="392">
        <v>0</v>
      </c>
      <c r="CG18" s="392">
        <v>0</v>
      </c>
      <c r="CH18" s="392">
        <v>0</v>
      </c>
      <c r="CI18" s="392">
        <v>0</v>
      </c>
      <c r="CJ18" s="392">
        <v>0</v>
      </c>
      <c r="CK18" s="392">
        <v>0</v>
      </c>
      <c r="CL18" s="392">
        <v>0</v>
      </c>
      <c r="CM18" s="392">
        <v>0</v>
      </c>
      <c r="CN18" s="392">
        <v>0</v>
      </c>
      <c r="CO18" s="392">
        <v>0</v>
      </c>
      <c r="CP18" s="392">
        <v>0</v>
      </c>
      <c r="CQ18" s="392">
        <v>0</v>
      </c>
      <c r="CR18" s="392">
        <v>0</v>
      </c>
      <c r="CS18" s="392">
        <v>0</v>
      </c>
      <c r="CT18" s="392">
        <v>0</v>
      </c>
      <c r="CU18" s="392">
        <v>0</v>
      </c>
      <c r="CV18" s="392">
        <v>0</v>
      </c>
      <c r="CW18" s="392">
        <v>0</v>
      </c>
      <c r="CX18" s="392">
        <v>0</v>
      </c>
      <c r="CY18" s="392">
        <v>0</v>
      </c>
      <c r="CZ18" s="392">
        <v>0</v>
      </c>
      <c r="DA18" s="392">
        <v>0</v>
      </c>
      <c r="DB18" s="392">
        <v>0</v>
      </c>
      <c r="DC18" s="392">
        <v>0</v>
      </c>
      <c r="DD18" s="392">
        <v>0</v>
      </c>
      <c r="DE18" s="392">
        <v>0</v>
      </c>
      <c r="DF18" s="392">
        <v>0</v>
      </c>
      <c r="DG18" s="392">
        <v>0</v>
      </c>
      <c r="DH18" s="392">
        <v>0</v>
      </c>
      <c r="DI18" s="392">
        <v>0</v>
      </c>
      <c r="DJ18" s="392">
        <v>0</v>
      </c>
      <c r="DK18" s="392">
        <v>0</v>
      </c>
      <c r="DL18" s="392">
        <v>0</v>
      </c>
      <c r="DM18" s="392">
        <v>0</v>
      </c>
      <c r="DN18" s="392">
        <v>0</v>
      </c>
      <c r="DO18" s="392">
        <v>0</v>
      </c>
      <c r="DP18" s="392">
        <v>0</v>
      </c>
      <c r="DQ18" s="392">
        <v>0</v>
      </c>
      <c r="DR18" s="392">
        <v>0</v>
      </c>
      <c r="DS18" s="392">
        <v>0</v>
      </c>
      <c r="DT18" s="392">
        <v>0</v>
      </c>
      <c r="DU18" s="392">
        <v>0</v>
      </c>
      <c r="DV18" s="392">
        <v>0</v>
      </c>
      <c r="DW18" s="392">
        <v>0</v>
      </c>
      <c r="DX18" s="392">
        <v>0</v>
      </c>
      <c r="DY18" s="392">
        <v>0</v>
      </c>
      <c r="DZ18" s="392">
        <v>0</v>
      </c>
      <c r="EA18" s="392">
        <v>0</v>
      </c>
      <c r="EB18" s="392">
        <v>0</v>
      </c>
      <c r="EC18" s="392">
        <v>0</v>
      </c>
      <c r="ED18" s="392">
        <v>0</v>
      </c>
      <c r="EE18" s="392">
        <v>0</v>
      </c>
      <c r="EF18" s="392">
        <v>0</v>
      </c>
      <c r="EG18" s="392">
        <v>0</v>
      </c>
      <c r="EH18" s="392">
        <v>0</v>
      </c>
    </row>
    <row r="19" spans="1:138" s="394" customFormat="1" ht="15" hidden="1" customHeight="1" outlineLevel="1" x14ac:dyDescent="0.35">
      <c r="A19" s="395"/>
      <c r="B19" s="395"/>
      <c r="C19" s="334"/>
      <c r="D19" s="337"/>
      <c r="E19" s="337"/>
      <c r="F19" s="337"/>
      <c r="G19" s="337"/>
      <c r="H19" s="337"/>
      <c r="I19" s="337"/>
    </row>
    <row r="20" spans="1:138" ht="15" hidden="1" customHeight="1" outlineLevel="1" x14ac:dyDescent="0.35">
      <c r="B20" s="350" t="s">
        <v>188</v>
      </c>
    </row>
    <row r="21" spans="1:138" ht="15" hidden="1" customHeight="1" outlineLevel="1" x14ac:dyDescent="0.35">
      <c r="C21" s="334" t="s">
        <v>745</v>
      </c>
    </row>
    <row r="22" spans="1:138" s="394" customFormat="1" ht="15" hidden="1" customHeight="1" outlineLevel="1" x14ac:dyDescent="0.35">
      <c r="A22" s="393"/>
      <c r="B22" s="393"/>
      <c r="C22" s="334"/>
      <c r="D22" s="349"/>
      <c r="E22" s="349" t="s">
        <v>735</v>
      </c>
      <c r="F22" s="349"/>
      <c r="G22" s="349" t="s">
        <v>5</v>
      </c>
      <c r="H22" s="371">
        <f xml:space="preserve"> SUM(J22:EH22)</f>
        <v>0</v>
      </c>
      <c r="I22" s="349"/>
      <c r="J22" s="392">
        <v>0</v>
      </c>
      <c r="K22" s="392">
        <v>0</v>
      </c>
      <c r="L22" s="392">
        <v>0</v>
      </c>
      <c r="M22" s="399"/>
      <c r="N22" s="399"/>
      <c r="O22" s="399"/>
      <c r="P22" s="399"/>
      <c r="Q22" s="399"/>
      <c r="R22" s="399"/>
      <c r="S22" s="399"/>
      <c r="T22" s="399"/>
      <c r="U22" s="399"/>
      <c r="V22" s="399"/>
      <c r="W22" s="399"/>
      <c r="X22" s="399"/>
      <c r="Y22" s="399"/>
      <c r="Z22" s="399"/>
      <c r="AA22" s="399"/>
      <c r="AB22" s="399"/>
      <c r="AC22" s="399"/>
      <c r="AD22" s="399"/>
      <c r="AE22" s="399"/>
      <c r="AF22" s="399"/>
      <c r="AG22" s="399"/>
      <c r="AH22" s="399"/>
      <c r="AI22" s="399"/>
      <c r="AJ22" s="399"/>
      <c r="AK22" s="399"/>
      <c r="AL22" s="399"/>
      <c r="AM22" s="399"/>
      <c r="AN22" s="399"/>
      <c r="AO22" s="399"/>
      <c r="AP22" s="399"/>
      <c r="AQ22" s="399"/>
      <c r="AR22" s="399"/>
      <c r="AS22" s="399"/>
      <c r="AT22" s="399"/>
      <c r="AU22" s="392"/>
      <c r="AV22" s="392"/>
      <c r="AW22" s="392"/>
      <c r="AX22" s="392"/>
      <c r="AY22" s="392"/>
      <c r="AZ22" s="392"/>
      <c r="BA22" s="392"/>
      <c r="BB22" s="392"/>
      <c r="BC22" s="392"/>
      <c r="BD22" s="392"/>
      <c r="BE22" s="392"/>
      <c r="BF22" s="392"/>
      <c r="BG22" s="392"/>
      <c r="BH22" s="392"/>
      <c r="BI22" s="392"/>
      <c r="BJ22" s="392"/>
      <c r="BK22" s="392"/>
      <c r="BL22" s="392"/>
      <c r="BM22" s="392"/>
      <c r="BN22" s="392"/>
      <c r="BO22" s="392"/>
      <c r="BP22" s="392"/>
      <c r="BQ22" s="392"/>
      <c r="BR22" s="392"/>
      <c r="BS22" s="392"/>
      <c r="BT22" s="392"/>
      <c r="BU22" s="392"/>
      <c r="BV22" s="392"/>
      <c r="BW22" s="392"/>
      <c r="BX22" s="392"/>
      <c r="BY22" s="392"/>
      <c r="BZ22" s="392"/>
      <c r="CA22" s="392"/>
      <c r="CB22" s="392"/>
      <c r="CC22" s="392"/>
      <c r="CD22" s="392"/>
      <c r="CE22" s="392"/>
      <c r="CF22" s="392"/>
      <c r="CG22" s="392"/>
      <c r="CH22" s="392"/>
      <c r="CI22" s="392"/>
      <c r="CJ22" s="392"/>
      <c r="CK22" s="392"/>
      <c r="CL22" s="392"/>
      <c r="CM22" s="392"/>
      <c r="CN22" s="392"/>
      <c r="CO22" s="392"/>
      <c r="CP22" s="392"/>
      <c r="CQ22" s="392"/>
      <c r="CR22" s="392"/>
      <c r="CS22" s="392"/>
      <c r="CT22" s="392"/>
      <c r="CU22" s="392"/>
      <c r="CV22" s="392"/>
      <c r="CW22" s="392"/>
      <c r="CX22" s="392"/>
      <c r="CY22" s="392"/>
      <c r="CZ22" s="392"/>
      <c r="DA22" s="392"/>
      <c r="DB22" s="392"/>
      <c r="DC22" s="392"/>
      <c r="DD22" s="392"/>
      <c r="DE22" s="392"/>
      <c r="DF22" s="392"/>
      <c r="DG22" s="392"/>
      <c r="DH22" s="392"/>
      <c r="DI22" s="392"/>
      <c r="DJ22" s="392"/>
      <c r="DK22" s="392"/>
      <c r="DL22" s="392"/>
      <c r="DM22" s="392"/>
      <c r="DN22" s="392"/>
      <c r="DO22" s="392"/>
      <c r="DP22" s="392"/>
      <c r="DQ22" s="392"/>
      <c r="DR22" s="392"/>
      <c r="DS22" s="392"/>
      <c r="DT22" s="392"/>
      <c r="DU22" s="392"/>
      <c r="DV22" s="392"/>
      <c r="DW22" s="392"/>
      <c r="DX22" s="392"/>
      <c r="DY22" s="392"/>
      <c r="DZ22" s="392"/>
      <c r="EA22" s="392"/>
      <c r="EB22" s="392"/>
      <c r="EC22" s="392"/>
      <c r="ED22" s="392"/>
      <c r="EE22" s="392"/>
      <c r="EF22" s="392"/>
      <c r="EG22" s="392"/>
      <c r="EH22" s="392"/>
    </row>
    <row r="23" spans="1:138" s="394" customFormat="1" ht="15" hidden="1" customHeight="1" outlineLevel="1" x14ac:dyDescent="0.35">
      <c r="A23" s="393"/>
      <c r="B23" s="393"/>
      <c r="C23" s="334"/>
      <c r="D23" s="349"/>
      <c r="E23" s="349" t="s">
        <v>186</v>
      </c>
      <c r="F23" s="349"/>
      <c r="G23" s="349" t="s">
        <v>5</v>
      </c>
      <c r="H23" s="371">
        <f xml:space="preserve"> SUM(J23:EH23)</f>
        <v>0</v>
      </c>
      <c r="I23" s="349"/>
      <c r="J23" s="392">
        <v>0</v>
      </c>
      <c r="K23" s="392">
        <v>0</v>
      </c>
      <c r="L23" s="392">
        <v>0</v>
      </c>
      <c r="M23" s="399"/>
      <c r="N23" s="399"/>
      <c r="O23" s="399"/>
      <c r="P23" s="399"/>
      <c r="Q23" s="399"/>
      <c r="R23" s="399"/>
      <c r="S23" s="399"/>
      <c r="T23" s="399"/>
      <c r="U23" s="399"/>
      <c r="V23" s="399"/>
      <c r="W23" s="399"/>
      <c r="X23" s="399"/>
      <c r="Y23" s="399"/>
      <c r="Z23" s="399"/>
      <c r="AA23" s="399"/>
      <c r="AB23" s="399"/>
      <c r="AC23" s="399"/>
      <c r="AD23" s="399"/>
      <c r="AE23" s="399"/>
      <c r="AF23" s="399"/>
      <c r="AG23" s="399"/>
      <c r="AH23" s="399"/>
      <c r="AI23" s="399"/>
      <c r="AJ23" s="399"/>
      <c r="AK23" s="399"/>
      <c r="AL23" s="399"/>
      <c r="AM23" s="399"/>
      <c r="AN23" s="399"/>
      <c r="AO23" s="399"/>
      <c r="AP23" s="399"/>
      <c r="AQ23" s="399"/>
      <c r="AR23" s="399"/>
      <c r="AS23" s="399"/>
      <c r="AT23" s="399"/>
      <c r="AU23" s="392"/>
      <c r="AV23" s="392"/>
      <c r="AW23" s="392"/>
      <c r="AX23" s="392"/>
      <c r="AY23" s="392"/>
      <c r="AZ23" s="392"/>
      <c r="BA23" s="392"/>
      <c r="BB23" s="392"/>
      <c r="BC23" s="392"/>
      <c r="BD23" s="392"/>
      <c r="BE23" s="392"/>
      <c r="BF23" s="392"/>
      <c r="BG23" s="392"/>
      <c r="BH23" s="392"/>
      <c r="BI23" s="392"/>
      <c r="BJ23" s="392"/>
      <c r="BK23" s="392"/>
      <c r="BL23" s="392"/>
      <c r="BM23" s="392"/>
      <c r="BN23" s="392"/>
      <c r="BO23" s="392"/>
      <c r="BP23" s="392"/>
      <c r="BQ23" s="392"/>
      <c r="BR23" s="392"/>
      <c r="BS23" s="392"/>
      <c r="BT23" s="392"/>
      <c r="BU23" s="392"/>
      <c r="BV23" s="392"/>
      <c r="BW23" s="392"/>
      <c r="BX23" s="392"/>
      <c r="BY23" s="392"/>
      <c r="BZ23" s="392"/>
      <c r="CA23" s="392"/>
      <c r="CB23" s="392"/>
      <c r="CC23" s="392"/>
      <c r="CD23" s="392"/>
      <c r="CE23" s="392"/>
      <c r="CF23" s="392"/>
      <c r="CG23" s="392"/>
      <c r="CH23" s="392"/>
      <c r="CI23" s="392"/>
      <c r="CJ23" s="392"/>
      <c r="CK23" s="392"/>
      <c r="CL23" s="392"/>
      <c r="CM23" s="392"/>
      <c r="CN23" s="392"/>
      <c r="CO23" s="392"/>
      <c r="CP23" s="392"/>
      <c r="CQ23" s="392"/>
      <c r="CR23" s="392"/>
      <c r="CS23" s="392"/>
      <c r="CT23" s="392"/>
      <c r="CU23" s="392"/>
      <c r="CV23" s="392"/>
      <c r="CW23" s="392"/>
      <c r="CX23" s="392"/>
      <c r="CY23" s="392"/>
      <c r="CZ23" s="392"/>
      <c r="DA23" s="392"/>
      <c r="DB23" s="392"/>
      <c r="DC23" s="392"/>
      <c r="DD23" s="392"/>
      <c r="DE23" s="392"/>
      <c r="DF23" s="392"/>
      <c r="DG23" s="392"/>
      <c r="DH23" s="392"/>
      <c r="DI23" s="392"/>
      <c r="DJ23" s="392"/>
      <c r="DK23" s="392"/>
      <c r="DL23" s="392"/>
      <c r="DM23" s="392"/>
      <c r="DN23" s="392"/>
      <c r="DO23" s="392"/>
      <c r="DP23" s="392"/>
      <c r="DQ23" s="392"/>
      <c r="DR23" s="392"/>
      <c r="DS23" s="392"/>
      <c r="DT23" s="392"/>
      <c r="DU23" s="392"/>
      <c r="DV23" s="392"/>
      <c r="DW23" s="392"/>
      <c r="DX23" s="392"/>
      <c r="DY23" s="392"/>
      <c r="DZ23" s="392"/>
      <c r="EA23" s="392"/>
      <c r="EB23" s="392"/>
      <c r="EC23" s="392"/>
      <c r="ED23" s="392"/>
      <c r="EE23" s="392"/>
      <c r="EF23" s="392"/>
      <c r="EG23" s="392"/>
      <c r="EH23" s="392"/>
    </row>
    <row r="24" spans="1:138" s="394" customFormat="1" ht="15" hidden="1" customHeight="1" outlineLevel="1" x14ac:dyDescent="0.35">
      <c r="A24" s="393"/>
      <c r="B24" s="393"/>
      <c r="C24" s="334"/>
      <c r="D24" s="349"/>
      <c r="E24" s="349" t="s">
        <v>736</v>
      </c>
      <c r="F24" s="349"/>
      <c r="G24" s="349" t="s">
        <v>5</v>
      </c>
      <c r="H24" s="371">
        <f xml:space="preserve"> SUM(J24:EH24)</f>
        <v>0</v>
      </c>
      <c r="I24" s="349"/>
      <c r="J24" s="392">
        <v>0</v>
      </c>
      <c r="K24" s="392">
        <v>0</v>
      </c>
      <c r="L24" s="392">
        <v>0</v>
      </c>
      <c r="M24" s="392"/>
      <c r="N24" s="392"/>
      <c r="O24" s="392"/>
      <c r="P24" s="392"/>
      <c r="Q24" s="392"/>
      <c r="R24" s="392"/>
      <c r="S24" s="392"/>
      <c r="T24" s="392"/>
      <c r="U24" s="392"/>
      <c r="V24" s="392"/>
      <c r="W24" s="392"/>
      <c r="X24" s="392"/>
      <c r="Y24" s="392"/>
      <c r="Z24" s="392"/>
      <c r="AA24" s="392"/>
      <c r="AB24" s="392"/>
      <c r="AC24" s="392"/>
      <c r="AD24" s="392"/>
      <c r="AE24" s="392"/>
      <c r="AF24" s="392"/>
      <c r="AG24" s="392"/>
      <c r="AH24" s="392"/>
      <c r="AI24" s="392"/>
      <c r="AJ24" s="392"/>
      <c r="AK24" s="392"/>
      <c r="AL24" s="392"/>
      <c r="AM24" s="392"/>
      <c r="AN24" s="392"/>
      <c r="AO24" s="392"/>
      <c r="AP24" s="392"/>
      <c r="AQ24" s="392"/>
      <c r="AR24" s="392"/>
      <c r="AS24" s="392"/>
      <c r="AT24" s="392"/>
      <c r="AU24" s="392"/>
      <c r="AV24" s="392"/>
      <c r="AW24" s="392"/>
      <c r="AX24" s="392"/>
      <c r="AY24" s="392"/>
      <c r="AZ24" s="392"/>
      <c r="BA24" s="392"/>
      <c r="BB24" s="392"/>
      <c r="BC24" s="392"/>
      <c r="BD24" s="392"/>
      <c r="BE24" s="392"/>
      <c r="BF24" s="392"/>
      <c r="BG24" s="392"/>
      <c r="BH24" s="392"/>
      <c r="BI24" s="392"/>
      <c r="BJ24" s="392"/>
      <c r="BK24" s="392"/>
      <c r="BL24" s="392"/>
      <c r="BM24" s="392"/>
      <c r="BN24" s="392"/>
      <c r="BO24" s="392"/>
      <c r="BP24" s="392"/>
      <c r="BQ24" s="392"/>
      <c r="BR24" s="392"/>
      <c r="BS24" s="392"/>
      <c r="BT24" s="392"/>
      <c r="BU24" s="392"/>
      <c r="BV24" s="392"/>
      <c r="BW24" s="392"/>
      <c r="BX24" s="392"/>
      <c r="BY24" s="392"/>
      <c r="BZ24" s="392"/>
      <c r="CA24" s="392"/>
      <c r="CB24" s="392"/>
      <c r="CC24" s="392"/>
      <c r="CD24" s="392"/>
      <c r="CE24" s="392"/>
      <c r="CF24" s="392"/>
      <c r="CG24" s="392"/>
      <c r="CH24" s="392"/>
      <c r="CI24" s="392"/>
      <c r="CJ24" s="392"/>
      <c r="CK24" s="392"/>
      <c r="CL24" s="392"/>
      <c r="CM24" s="392"/>
      <c r="CN24" s="392"/>
      <c r="CO24" s="392"/>
      <c r="CP24" s="392"/>
      <c r="CQ24" s="392"/>
      <c r="CR24" s="392"/>
      <c r="CS24" s="392"/>
      <c r="CT24" s="392"/>
      <c r="CU24" s="392"/>
      <c r="CV24" s="392"/>
      <c r="CW24" s="392"/>
      <c r="CX24" s="392"/>
      <c r="CY24" s="392"/>
      <c r="CZ24" s="392"/>
      <c r="DA24" s="392"/>
      <c r="DB24" s="392"/>
      <c r="DC24" s="392"/>
      <c r="DD24" s="392"/>
      <c r="DE24" s="392"/>
      <c r="DF24" s="392"/>
      <c r="DG24" s="392"/>
      <c r="DH24" s="392"/>
      <c r="DI24" s="392"/>
      <c r="DJ24" s="392"/>
      <c r="DK24" s="392"/>
      <c r="DL24" s="392"/>
      <c r="DM24" s="392"/>
      <c r="DN24" s="392"/>
      <c r="DO24" s="392"/>
      <c r="DP24" s="392"/>
      <c r="DQ24" s="392"/>
      <c r="DR24" s="392"/>
      <c r="DS24" s="392"/>
      <c r="DT24" s="392"/>
      <c r="DU24" s="392"/>
      <c r="DV24" s="392"/>
      <c r="DW24" s="392"/>
      <c r="DX24" s="392"/>
      <c r="DY24" s="392"/>
      <c r="DZ24" s="392"/>
      <c r="EA24" s="392"/>
      <c r="EB24" s="392"/>
      <c r="EC24" s="392"/>
      <c r="ED24" s="392"/>
      <c r="EE24" s="392"/>
      <c r="EF24" s="392"/>
      <c r="EG24" s="392"/>
      <c r="EH24" s="392"/>
    </row>
    <row r="25" spans="1:138" s="394" customFormat="1" ht="15" hidden="1" customHeight="1" outlineLevel="1" x14ac:dyDescent="0.35">
      <c r="A25" s="395"/>
      <c r="B25" s="395"/>
      <c r="C25" s="334"/>
      <c r="D25" s="337"/>
      <c r="E25" s="337"/>
      <c r="F25" s="337"/>
      <c r="G25" s="337"/>
      <c r="H25" s="337"/>
      <c r="I25" s="337"/>
    </row>
    <row r="26" spans="1:138" ht="15" hidden="1" customHeight="1" outlineLevel="1" x14ac:dyDescent="0.35">
      <c r="C26" s="334" t="s">
        <v>187</v>
      </c>
    </row>
    <row r="27" spans="1:138" s="394" customFormat="1" ht="15" hidden="1" customHeight="1" outlineLevel="1" x14ac:dyDescent="0.35">
      <c r="A27" s="393"/>
      <c r="B27" s="393"/>
      <c r="C27" s="334"/>
      <c r="D27" s="349"/>
      <c r="E27" s="349" t="s">
        <v>735</v>
      </c>
      <c r="F27" s="349"/>
      <c r="G27" s="349" t="s">
        <v>5</v>
      </c>
      <c r="H27" s="371">
        <f xml:space="preserve"> SUM(J27:EH27)</f>
        <v>0</v>
      </c>
      <c r="I27" s="349"/>
      <c r="J27" s="392">
        <v>0</v>
      </c>
      <c r="K27" s="392">
        <v>0</v>
      </c>
      <c r="L27" s="392">
        <v>0</v>
      </c>
      <c r="M27" s="392"/>
      <c r="N27" s="392"/>
      <c r="O27" s="392"/>
      <c r="P27" s="392"/>
      <c r="Q27" s="392"/>
      <c r="R27" s="392"/>
      <c r="S27" s="392"/>
      <c r="T27" s="392"/>
      <c r="U27" s="392"/>
      <c r="V27" s="392"/>
      <c r="W27" s="392"/>
      <c r="X27" s="392"/>
      <c r="Y27" s="392"/>
      <c r="Z27" s="392"/>
      <c r="AA27" s="392"/>
      <c r="AB27" s="392"/>
      <c r="AC27" s="392"/>
      <c r="AD27" s="392"/>
      <c r="AE27" s="392"/>
      <c r="AF27" s="392"/>
      <c r="AG27" s="392"/>
      <c r="AH27" s="392"/>
      <c r="AI27" s="392"/>
      <c r="AJ27" s="392"/>
      <c r="AK27" s="392"/>
      <c r="AL27" s="392"/>
      <c r="AM27" s="392"/>
      <c r="AN27" s="392"/>
      <c r="AO27" s="392"/>
      <c r="AP27" s="392"/>
      <c r="AQ27" s="392"/>
      <c r="AR27" s="392"/>
      <c r="AS27" s="392"/>
      <c r="AT27" s="392"/>
      <c r="AU27" s="392"/>
      <c r="AV27" s="392"/>
      <c r="AW27" s="392"/>
      <c r="AX27" s="392"/>
      <c r="AY27" s="392"/>
      <c r="AZ27" s="392"/>
      <c r="BA27" s="392"/>
      <c r="BB27" s="392"/>
      <c r="BC27" s="392"/>
      <c r="BD27" s="392"/>
      <c r="BE27" s="392"/>
      <c r="BF27" s="392"/>
      <c r="BG27" s="392"/>
      <c r="BH27" s="392"/>
      <c r="BI27" s="392"/>
      <c r="BJ27" s="392"/>
      <c r="BK27" s="392"/>
      <c r="BL27" s="392"/>
      <c r="BM27" s="392"/>
      <c r="BN27" s="392"/>
      <c r="BO27" s="392"/>
      <c r="BP27" s="392"/>
      <c r="BQ27" s="392"/>
      <c r="BR27" s="392"/>
      <c r="BS27" s="392"/>
      <c r="BT27" s="392"/>
      <c r="BU27" s="392"/>
      <c r="BV27" s="392"/>
      <c r="BW27" s="392"/>
      <c r="BX27" s="392"/>
      <c r="BY27" s="392"/>
      <c r="BZ27" s="392"/>
      <c r="CA27" s="392"/>
      <c r="CB27" s="392"/>
      <c r="CC27" s="392"/>
      <c r="CD27" s="392"/>
      <c r="CE27" s="392"/>
      <c r="CF27" s="392"/>
      <c r="CG27" s="392"/>
      <c r="CH27" s="392"/>
      <c r="CI27" s="392"/>
      <c r="CJ27" s="392"/>
      <c r="CK27" s="392"/>
      <c r="CL27" s="392"/>
      <c r="CM27" s="392"/>
      <c r="CN27" s="392"/>
      <c r="CO27" s="392"/>
      <c r="CP27" s="392"/>
      <c r="CQ27" s="392"/>
      <c r="CR27" s="392"/>
      <c r="CS27" s="392"/>
      <c r="CT27" s="392"/>
      <c r="CU27" s="392"/>
      <c r="CV27" s="392"/>
      <c r="CW27" s="392"/>
      <c r="CX27" s="392"/>
      <c r="CY27" s="392"/>
      <c r="CZ27" s="392"/>
      <c r="DA27" s="392"/>
      <c r="DB27" s="392"/>
      <c r="DC27" s="392"/>
      <c r="DD27" s="392"/>
      <c r="DE27" s="392"/>
      <c r="DF27" s="392"/>
      <c r="DG27" s="392"/>
      <c r="DH27" s="392"/>
      <c r="DI27" s="392"/>
      <c r="DJ27" s="392"/>
      <c r="DK27" s="392"/>
      <c r="DL27" s="392"/>
      <c r="DM27" s="392"/>
      <c r="DN27" s="392"/>
      <c r="DO27" s="392"/>
      <c r="DP27" s="392"/>
      <c r="DQ27" s="392"/>
      <c r="DR27" s="392"/>
      <c r="DS27" s="392"/>
      <c r="DT27" s="392"/>
      <c r="DU27" s="392"/>
      <c r="DV27" s="392"/>
      <c r="DW27" s="392"/>
      <c r="DX27" s="392"/>
      <c r="DY27" s="392"/>
      <c r="DZ27" s="392"/>
      <c r="EA27" s="392"/>
      <c r="EB27" s="392"/>
      <c r="EC27" s="392"/>
      <c r="ED27" s="392"/>
      <c r="EE27" s="392"/>
      <c r="EF27" s="392"/>
      <c r="EG27" s="392"/>
      <c r="EH27" s="392"/>
    </row>
    <row r="28" spans="1:138" s="394" customFormat="1" ht="15" hidden="1" customHeight="1" outlineLevel="1" x14ac:dyDescent="0.35">
      <c r="A28" s="393"/>
      <c r="B28" s="393"/>
      <c r="C28" s="334"/>
      <c r="D28" s="349"/>
      <c r="E28" s="349" t="s">
        <v>186</v>
      </c>
      <c r="F28" s="349"/>
      <c r="G28" s="349" t="s">
        <v>5</v>
      </c>
      <c r="H28" s="371">
        <f xml:space="preserve"> SUM(J28:EH28)</f>
        <v>0</v>
      </c>
      <c r="I28" s="349"/>
      <c r="J28" s="392">
        <v>0</v>
      </c>
      <c r="K28" s="392">
        <v>0</v>
      </c>
      <c r="L28" s="392">
        <v>0</v>
      </c>
      <c r="M28" s="392"/>
      <c r="N28" s="392"/>
      <c r="O28" s="392"/>
      <c r="P28" s="392"/>
      <c r="Q28" s="392"/>
      <c r="R28" s="392"/>
      <c r="S28" s="392"/>
      <c r="T28" s="392"/>
      <c r="U28" s="392"/>
      <c r="V28" s="392"/>
      <c r="W28" s="392"/>
      <c r="X28" s="392"/>
      <c r="Y28" s="392"/>
      <c r="Z28" s="392"/>
      <c r="AA28" s="392"/>
      <c r="AB28" s="392"/>
      <c r="AC28" s="392"/>
      <c r="AD28" s="392"/>
      <c r="AE28" s="392"/>
      <c r="AF28" s="392"/>
      <c r="AG28" s="392"/>
      <c r="AH28" s="392"/>
      <c r="AI28" s="392"/>
      <c r="AJ28" s="392"/>
      <c r="AK28" s="392"/>
      <c r="AL28" s="392"/>
      <c r="AM28" s="392"/>
      <c r="AN28" s="392"/>
      <c r="AO28" s="392"/>
      <c r="AP28" s="392"/>
      <c r="AQ28" s="392"/>
      <c r="AR28" s="392"/>
      <c r="AS28" s="392"/>
      <c r="AT28" s="392"/>
      <c r="AU28" s="392"/>
      <c r="AV28" s="392"/>
      <c r="AW28" s="392"/>
      <c r="AX28" s="392"/>
      <c r="AY28" s="392"/>
      <c r="AZ28" s="392"/>
      <c r="BA28" s="392"/>
      <c r="BB28" s="392"/>
      <c r="BC28" s="392"/>
      <c r="BD28" s="392"/>
      <c r="BE28" s="392"/>
      <c r="BF28" s="392"/>
      <c r="BG28" s="392"/>
      <c r="BH28" s="392"/>
      <c r="BI28" s="392"/>
      <c r="BJ28" s="392"/>
      <c r="BK28" s="392"/>
      <c r="BL28" s="392"/>
      <c r="BM28" s="392"/>
      <c r="BN28" s="392"/>
      <c r="BO28" s="392"/>
      <c r="BP28" s="392"/>
      <c r="BQ28" s="392"/>
      <c r="BR28" s="392"/>
      <c r="BS28" s="392"/>
      <c r="BT28" s="392"/>
      <c r="BU28" s="392"/>
      <c r="BV28" s="392"/>
      <c r="BW28" s="392"/>
      <c r="BX28" s="392"/>
      <c r="BY28" s="392"/>
      <c r="BZ28" s="392"/>
      <c r="CA28" s="392"/>
      <c r="CB28" s="392"/>
      <c r="CC28" s="392"/>
      <c r="CD28" s="392"/>
      <c r="CE28" s="392"/>
      <c r="CF28" s="392"/>
      <c r="CG28" s="392"/>
      <c r="CH28" s="392"/>
      <c r="CI28" s="392"/>
      <c r="CJ28" s="392"/>
      <c r="CK28" s="392"/>
      <c r="CL28" s="392"/>
      <c r="CM28" s="392"/>
      <c r="CN28" s="392"/>
      <c r="CO28" s="392"/>
      <c r="CP28" s="392"/>
      <c r="CQ28" s="392"/>
      <c r="CR28" s="392"/>
      <c r="CS28" s="392"/>
      <c r="CT28" s="392"/>
      <c r="CU28" s="392"/>
      <c r="CV28" s="392"/>
      <c r="CW28" s="392"/>
      <c r="CX28" s="392"/>
      <c r="CY28" s="392"/>
      <c r="CZ28" s="392"/>
      <c r="DA28" s="392"/>
      <c r="DB28" s="392"/>
      <c r="DC28" s="392"/>
      <c r="DD28" s="392"/>
      <c r="DE28" s="392"/>
      <c r="DF28" s="392"/>
      <c r="DG28" s="392"/>
      <c r="DH28" s="392"/>
      <c r="DI28" s="392"/>
      <c r="DJ28" s="392"/>
      <c r="DK28" s="392"/>
      <c r="DL28" s="392"/>
      <c r="DM28" s="392"/>
      <c r="DN28" s="392"/>
      <c r="DO28" s="392"/>
      <c r="DP28" s="392"/>
      <c r="DQ28" s="392"/>
      <c r="DR28" s="392"/>
      <c r="DS28" s="392"/>
      <c r="DT28" s="392"/>
      <c r="DU28" s="392"/>
      <c r="DV28" s="392"/>
      <c r="DW28" s="392"/>
      <c r="DX28" s="392"/>
      <c r="DY28" s="392"/>
      <c r="DZ28" s="392"/>
      <c r="EA28" s="392"/>
      <c r="EB28" s="392"/>
      <c r="EC28" s="392"/>
      <c r="ED28" s="392"/>
      <c r="EE28" s="392"/>
      <c r="EF28" s="392"/>
      <c r="EG28" s="392"/>
      <c r="EH28" s="392"/>
    </row>
    <row r="29" spans="1:138" s="394" customFormat="1" ht="15" hidden="1" customHeight="1" outlineLevel="1" x14ac:dyDescent="0.35">
      <c r="A29" s="393"/>
      <c r="B29" s="393"/>
      <c r="C29" s="334"/>
      <c r="D29" s="349"/>
      <c r="E29" s="349" t="s">
        <v>736</v>
      </c>
      <c r="F29" s="349"/>
      <c r="G29" s="349" t="s">
        <v>5</v>
      </c>
      <c r="H29" s="371">
        <f xml:space="preserve"> SUM(J29:EH29)</f>
        <v>0</v>
      </c>
      <c r="I29" s="349"/>
      <c r="J29" s="392">
        <v>0</v>
      </c>
      <c r="K29" s="392">
        <v>0</v>
      </c>
      <c r="L29" s="392">
        <v>0</v>
      </c>
      <c r="M29" s="392"/>
      <c r="N29" s="392"/>
      <c r="O29" s="392"/>
      <c r="P29" s="392"/>
      <c r="Q29" s="392"/>
      <c r="R29" s="392"/>
      <c r="S29" s="392"/>
      <c r="T29" s="392"/>
      <c r="U29" s="392"/>
      <c r="V29" s="392"/>
      <c r="W29" s="392"/>
      <c r="X29" s="392"/>
      <c r="Y29" s="392"/>
      <c r="Z29" s="392"/>
      <c r="AA29" s="392"/>
      <c r="AB29" s="392"/>
      <c r="AC29" s="392"/>
      <c r="AD29" s="392"/>
      <c r="AE29" s="392"/>
      <c r="AF29" s="392"/>
      <c r="AG29" s="392"/>
      <c r="AH29" s="392"/>
      <c r="AI29" s="392"/>
      <c r="AJ29" s="392"/>
      <c r="AK29" s="392"/>
      <c r="AL29" s="392"/>
      <c r="AM29" s="392"/>
      <c r="AN29" s="392"/>
      <c r="AO29" s="392"/>
      <c r="AP29" s="392"/>
      <c r="AQ29" s="392"/>
      <c r="AR29" s="392"/>
      <c r="AS29" s="392"/>
      <c r="AT29" s="392"/>
      <c r="AU29" s="392"/>
      <c r="AV29" s="392"/>
      <c r="AW29" s="392"/>
      <c r="AX29" s="392"/>
      <c r="AY29" s="392"/>
      <c r="AZ29" s="392"/>
      <c r="BA29" s="392"/>
      <c r="BB29" s="392"/>
      <c r="BC29" s="392"/>
      <c r="BD29" s="392"/>
      <c r="BE29" s="392"/>
      <c r="BF29" s="392"/>
      <c r="BG29" s="392"/>
      <c r="BH29" s="392"/>
      <c r="BI29" s="392"/>
      <c r="BJ29" s="392"/>
      <c r="BK29" s="392"/>
      <c r="BL29" s="392"/>
      <c r="BM29" s="392"/>
      <c r="BN29" s="392"/>
      <c r="BO29" s="392"/>
      <c r="BP29" s="392"/>
      <c r="BQ29" s="392"/>
      <c r="BR29" s="392"/>
      <c r="BS29" s="392"/>
      <c r="BT29" s="392"/>
      <c r="BU29" s="392"/>
      <c r="BV29" s="392"/>
      <c r="BW29" s="392"/>
      <c r="BX29" s="392"/>
      <c r="BY29" s="392"/>
      <c r="BZ29" s="392"/>
      <c r="CA29" s="392"/>
      <c r="CB29" s="392"/>
      <c r="CC29" s="392"/>
      <c r="CD29" s="392"/>
      <c r="CE29" s="392"/>
      <c r="CF29" s="392"/>
      <c r="CG29" s="392"/>
      <c r="CH29" s="392"/>
      <c r="CI29" s="392"/>
      <c r="CJ29" s="392"/>
      <c r="CK29" s="392"/>
      <c r="CL29" s="392"/>
      <c r="CM29" s="392"/>
      <c r="CN29" s="392"/>
      <c r="CO29" s="392"/>
      <c r="CP29" s="392"/>
      <c r="CQ29" s="392"/>
      <c r="CR29" s="392"/>
      <c r="CS29" s="392"/>
      <c r="CT29" s="392"/>
      <c r="CU29" s="392"/>
      <c r="CV29" s="392"/>
      <c r="CW29" s="392"/>
      <c r="CX29" s="392"/>
      <c r="CY29" s="392"/>
      <c r="CZ29" s="392"/>
      <c r="DA29" s="392"/>
      <c r="DB29" s="392"/>
      <c r="DC29" s="392"/>
      <c r="DD29" s="392"/>
      <c r="DE29" s="392"/>
      <c r="DF29" s="392"/>
      <c r="DG29" s="392"/>
      <c r="DH29" s="392"/>
      <c r="DI29" s="392"/>
      <c r="DJ29" s="392"/>
      <c r="DK29" s="392"/>
      <c r="DL29" s="392"/>
      <c r="DM29" s="392"/>
      <c r="DN29" s="392"/>
      <c r="DO29" s="392"/>
      <c r="DP29" s="392"/>
      <c r="DQ29" s="392"/>
      <c r="DR29" s="392"/>
      <c r="DS29" s="392"/>
      <c r="DT29" s="392"/>
      <c r="DU29" s="392"/>
      <c r="DV29" s="392"/>
      <c r="DW29" s="392"/>
      <c r="DX29" s="392"/>
      <c r="DY29" s="392"/>
      <c r="DZ29" s="392"/>
      <c r="EA29" s="392"/>
      <c r="EB29" s="392"/>
      <c r="EC29" s="392"/>
      <c r="ED29" s="392"/>
      <c r="EE29" s="392"/>
      <c r="EF29" s="392"/>
      <c r="EG29" s="392"/>
      <c r="EH29" s="392"/>
    </row>
    <row r="30" spans="1:138" s="394" customFormat="1" ht="15" customHeight="1" outlineLevel="1" x14ac:dyDescent="0.35">
      <c r="A30" s="395"/>
      <c r="B30" s="395"/>
      <c r="C30" s="334"/>
      <c r="D30" s="337"/>
      <c r="E30" s="337"/>
      <c r="F30" s="337"/>
      <c r="G30" s="337"/>
      <c r="H30" s="337"/>
      <c r="I30" s="337"/>
    </row>
    <row r="31" spans="1:138" s="394" customFormat="1" ht="15" customHeight="1" outlineLevel="1" x14ac:dyDescent="0.35">
      <c r="A31" s="393"/>
      <c r="B31" s="333" t="s">
        <v>435</v>
      </c>
      <c r="D31" s="349"/>
      <c r="E31" s="349"/>
      <c r="F31" s="349"/>
      <c r="G31" s="349"/>
      <c r="H31" s="349"/>
      <c r="I31" s="349"/>
      <c r="J31" s="349"/>
      <c r="K31" s="349"/>
      <c r="L31" s="349"/>
      <c r="M31" s="349"/>
      <c r="N31" s="349"/>
      <c r="O31" s="349"/>
      <c r="P31" s="349"/>
      <c r="Q31" s="349"/>
      <c r="R31" s="349"/>
      <c r="S31" s="349"/>
      <c r="T31" s="349"/>
      <c r="U31" s="349"/>
      <c r="V31" s="349"/>
      <c r="W31" s="349"/>
      <c r="X31" s="349"/>
      <c r="Y31" s="349"/>
      <c r="Z31" s="349"/>
      <c r="AA31" s="349"/>
      <c r="AB31" s="349"/>
      <c r="AC31" s="349"/>
      <c r="AD31" s="349"/>
      <c r="AE31" s="349"/>
      <c r="AF31" s="349"/>
      <c r="AG31" s="349"/>
      <c r="AH31" s="349"/>
      <c r="AI31" s="349"/>
      <c r="AJ31" s="349"/>
      <c r="AK31" s="349"/>
      <c r="AL31" s="349"/>
      <c r="AM31" s="349"/>
      <c r="AN31" s="349"/>
      <c r="AO31" s="349"/>
      <c r="AP31" s="349"/>
      <c r="AQ31" s="349"/>
      <c r="AR31" s="349"/>
      <c r="AS31" s="349"/>
      <c r="AT31" s="349"/>
      <c r="AU31" s="349"/>
      <c r="AV31" s="349"/>
      <c r="AW31" s="349"/>
      <c r="AX31" s="349"/>
      <c r="AY31" s="349"/>
      <c r="AZ31" s="349"/>
      <c r="BA31" s="349"/>
      <c r="BB31" s="349"/>
      <c r="BC31" s="349"/>
      <c r="BD31" s="349"/>
      <c r="BE31" s="349"/>
      <c r="BF31" s="349"/>
      <c r="BG31" s="349"/>
      <c r="BH31" s="349"/>
      <c r="BI31" s="349"/>
      <c r="BJ31" s="349"/>
      <c r="BK31" s="349"/>
      <c r="BL31" s="349"/>
      <c r="BM31" s="349"/>
      <c r="BN31" s="349"/>
      <c r="BO31" s="349"/>
      <c r="BP31" s="349"/>
      <c r="BQ31" s="349"/>
      <c r="BR31" s="349"/>
      <c r="BS31" s="349"/>
      <c r="BT31" s="349"/>
      <c r="BU31" s="349"/>
      <c r="BV31" s="349"/>
      <c r="BW31" s="349"/>
      <c r="BX31" s="349"/>
      <c r="BY31" s="349"/>
      <c r="BZ31" s="349"/>
      <c r="CA31" s="349"/>
      <c r="CB31" s="349"/>
      <c r="CC31" s="349"/>
      <c r="CD31" s="349"/>
      <c r="CE31" s="349"/>
      <c r="CF31" s="349"/>
      <c r="CG31" s="349"/>
      <c r="CH31" s="349"/>
      <c r="CI31" s="349"/>
      <c r="CJ31" s="349"/>
      <c r="CK31" s="349"/>
      <c r="CL31" s="349"/>
      <c r="CM31" s="349"/>
      <c r="CN31" s="349"/>
      <c r="CO31" s="349"/>
      <c r="CP31" s="349"/>
      <c r="CQ31" s="349"/>
      <c r="CR31" s="349"/>
      <c r="CS31" s="349"/>
      <c r="CT31" s="349"/>
      <c r="CU31" s="349"/>
      <c r="CV31" s="349"/>
      <c r="CW31" s="349"/>
      <c r="CX31" s="349"/>
      <c r="CY31" s="349"/>
      <c r="CZ31" s="349"/>
      <c r="DA31" s="349"/>
      <c r="DB31" s="349"/>
      <c r="DC31" s="349"/>
      <c r="DD31" s="349"/>
      <c r="DE31" s="349"/>
      <c r="DF31" s="349"/>
      <c r="DG31" s="349"/>
      <c r="DH31" s="349"/>
      <c r="DI31" s="349"/>
      <c r="DJ31" s="349"/>
      <c r="DK31" s="349"/>
      <c r="DL31" s="349"/>
      <c r="DM31" s="349"/>
      <c r="DN31" s="349"/>
      <c r="DO31" s="349"/>
      <c r="DP31" s="349"/>
      <c r="DQ31" s="349"/>
      <c r="DR31" s="349"/>
      <c r="DS31" s="349"/>
      <c r="DT31" s="349"/>
      <c r="DU31" s="349"/>
      <c r="DV31" s="349"/>
      <c r="DW31" s="349"/>
      <c r="DX31" s="349"/>
      <c r="DY31" s="349"/>
      <c r="DZ31" s="349"/>
      <c r="EA31" s="349"/>
      <c r="EB31" s="349"/>
      <c r="EC31" s="349"/>
      <c r="ED31" s="349"/>
      <c r="EE31" s="349"/>
      <c r="EF31" s="349"/>
      <c r="EG31" s="349"/>
      <c r="EH31" s="349"/>
    </row>
    <row r="32" spans="1:138" s="37" customFormat="1" ht="15" customHeight="1" outlineLevel="1" x14ac:dyDescent="0.35">
      <c r="A32" s="400"/>
      <c r="B32" s="400"/>
      <c r="C32" s="401"/>
      <c r="D32" s="371"/>
      <c r="E32" s="371" t="s">
        <v>569</v>
      </c>
      <c r="F32" s="399">
        <v>1</v>
      </c>
      <c r="G32" s="371" t="s">
        <v>436</v>
      </c>
      <c r="H32" s="371" t="s">
        <v>437</v>
      </c>
      <c r="I32" s="371"/>
      <c r="J32" s="371"/>
      <c r="K32" s="371"/>
      <c r="L32" s="371"/>
      <c r="M32" s="371"/>
      <c r="N32" s="371"/>
      <c r="O32" s="371"/>
      <c r="P32" s="371"/>
      <c r="Q32" s="371"/>
      <c r="R32" s="371"/>
      <c r="S32" s="371"/>
      <c r="T32" s="371"/>
      <c r="U32" s="371"/>
      <c r="V32" s="371"/>
      <c r="W32" s="371"/>
      <c r="X32" s="371"/>
      <c r="Y32" s="371"/>
      <c r="Z32" s="371"/>
      <c r="AA32" s="371"/>
      <c r="AB32" s="371"/>
      <c r="AC32" s="371"/>
      <c r="AD32" s="371"/>
      <c r="AE32" s="371"/>
      <c r="AF32" s="371"/>
      <c r="AG32" s="371"/>
      <c r="AH32" s="371"/>
      <c r="AI32" s="371"/>
      <c r="AJ32" s="371"/>
      <c r="AK32" s="371"/>
      <c r="AL32" s="371"/>
      <c r="AM32" s="371"/>
      <c r="AN32" s="371"/>
      <c r="AO32" s="371"/>
      <c r="AP32" s="371"/>
      <c r="AQ32" s="371"/>
      <c r="AR32" s="371"/>
      <c r="AS32" s="371"/>
      <c r="AT32" s="371"/>
      <c r="AU32" s="371"/>
      <c r="AV32" s="371"/>
      <c r="AW32" s="371"/>
      <c r="AX32" s="371"/>
      <c r="AY32" s="371"/>
      <c r="AZ32" s="371"/>
      <c r="BA32" s="371"/>
      <c r="BB32" s="371"/>
      <c r="BC32" s="371"/>
      <c r="BD32" s="371"/>
      <c r="BE32" s="371"/>
      <c r="BF32" s="371"/>
      <c r="BG32" s="371"/>
      <c r="BH32" s="371"/>
      <c r="BI32" s="371"/>
      <c r="BJ32" s="371"/>
      <c r="BK32" s="371"/>
      <c r="BL32" s="371"/>
      <c r="BM32" s="371"/>
      <c r="BN32" s="371"/>
      <c r="BO32" s="371"/>
      <c r="BP32" s="371"/>
      <c r="BQ32" s="371"/>
      <c r="BR32" s="371"/>
      <c r="BS32" s="371"/>
      <c r="BT32" s="371"/>
      <c r="BU32" s="371"/>
      <c r="BV32" s="371"/>
      <c r="BW32" s="371"/>
      <c r="BX32" s="371"/>
      <c r="BY32" s="371"/>
      <c r="BZ32" s="371"/>
      <c r="CA32" s="371"/>
      <c r="CB32" s="371"/>
      <c r="CC32" s="371"/>
      <c r="CD32" s="371"/>
      <c r="CE32" s="371"/>
      <c r="CF32" s="371"/>
      <c r="CG32" s="371"/>
      <c r="CH32" s="371"/>
      <c r="CI32" s="371"/>
      <c r="CJ32" s="371"/>
      <c r="CK32" s="371"/>
      <c r="CL32" s="371"/>
      <c r="CM32" s="371"/>
      <c r="CN32" s="371"/>
      <c r="CO32" s="371"/>
      <c r="CP32" s="371"/>
      <c r="CQ32" s="371"/>
      <c r="CR32" s="371"/>
      <c r="CS32" s="371"/>
      <c r="CT32" s="371"/>
      <c r="CU32" s="371"/>
      <c r="CV32" s="371"/>
      <c r="CW32" s="371"/>
      <c r="CX32" s="371"/>
      <c r="CY32" s="371"/>
      <c r="CZ32" s="371"/>
      <c r="DA32" s="371"/>
      <c r="DB32" s="371"/>
      <c r="DC32" s="371"/>
      <c r="DD32" s="371"/>
      <c r="DE32" s="371"/>
      <c r="DF32" s="371"/>
      <c r="DG32" s="371"/>
      <c r="DH32" s="371"/>
      <c r="DI32" s="371"/>
      <c r="DJ32" s="371"/>
      <c r="DK32" s="371"/>
      <c r="DL32" s="371"/>
      <c r="DM32" s="371"/>
      <c r="DN32" s="371"/>
      <c r="DO32" s="371"/>
      <c r="DP32" s="371"/>
      <c r="DQ32" s="371"/>
      <c r="DR32" s="371"/>
      <c r="DS32" s="371"/>
      <c r="DT32" s="371"/>
      <c r="DU32" s="371"/>
      <c r="DV32" s="371"/>
      <c r="DW32" s="371"/>
      <c r="DX32" s="371"/>
      <c r="DY32" s="371"/>
      <c r="DZ32" s="371"/>
      <c r="EA32" s="371"/>
      <c r="EB32" s="371"/>
      <c r="EC32" s="371"/>
      <c r="ED32" s="371"/>
      <c r="EE32" s="371"/>
      <c r="EF32" s="371"/>
      <c r="EG32" s="371"/>
      <c r="EH32" s="371"/>
    </row>
    <row r="33" spans="1:138" s="394" customFormat="1" ht="15" customHeight="1" outlineLevel="1" x14ac:dyDescent="0.35">
      <c r="A33" s="393"/>
      <c r="B33" s="393"/>
      <c r="C33" s="334"/>
      <c r="D33" s="349"/>
      <c r="E33" s="349"/>
      <c r="F33" s="349"/>
      <c r="G33" s="349"/>
      <c r="H33" s="349"/>
      <c r="I33" s="349"/>
      <c r="J33" s="349"/>
      <c r="K33" s="349"/>
      <c r="L33" s="349"/>
      <c r="M33" s="349"/>
      <c r="N33" s="349"/>
      <c r="O33" s="349"/>
      <c r="P33" s="349"/>
      <c r="Q33" s="349"/>
      <c r="R33" s="349"/>
      <c r="S33" s="349"/>
      <c r="T33" s="349"/>
      <c r="U33" s="349"/>
      <c r="V33" s="349"/>
      <c r="W33" s="349"/>
      <c r="X33" s="349"/>
      <c r="Y33" s="349"/>
      <c r="Z33" s="349"/>
      <c r="AA33" s="349"/>
      <c r="AB33" s="349"/>
      <c r="AC33" s="349"/>
      <c r="AD33" s="349"/>
      <c r="AE33" s="349"/>
      <c r="AF33" s="349"/>
      <c r="AG33" s="349"/>
      <c r="AH33" s="349"/>
      <c r="AI33" s="349"/>
      <c r="AJ33" s="349"/>
      <c r="AK33" s="349"/>
      <c r="AL33" s="349"/>
      <c r="AM33" s="349"/>
      <c r="AN33" s="349"/>
      <c r="AO33" s="349"/>
      <c r="AP33" s="349"/>
      <c r="AQ33" s="349"/>
      <c r="AR33" s="349"/>
      <c r="AS33" s="349"/>
      <c r="AT33" s="349"/>
      <c r="AU33" s="349"/>
      <c r="AV33" s="349"/>
      <c r="AW33" s="349"/>
      <c r="AX33" s="349"/>
      <c r="AY33" s="349"/>
      <c r="AZ33" s="349"/>
      <c r="BA33" s="349"/>
      <c r="BB33" s="349"/>
      <c r="BC33" s="349"/>
      <c r="BD33" s="349"/>
      <c r="BE33" s="349"/>
      <c r="BF33" s="349"/>
      <c r="BG33" s="349"/>
      <c r="BH33" s="349"/>
      <c r="BI33" s="349"/>
      <c r="BJ33" s="349"/>
      <c r="BK33" s="349"/>
      <c r="BL33" s="349"/>
      <c r="BM33" s="349"/>
      <c r="BN33" s="349"/>
      <c r="BO33" s="349"/>
      <c r="BP33" s="349"/>
      <c r="BQ33" s="349"/>
      <c r="BR33" s="349"/>
      <c r="BS33" s="349"/>
      <c r="BT33" s="349"/>
      <c r="BU33" s="349"/>
      <c r="BV33" s="349"/>
      <c r="BW33" s="349"/>
      <c r="BX33" s="349"/>
      <c r="BY33" s="349"/>
      <c r="BZ33" s="349"/>
      <c r="CA33" s="349"/>
      <c r="CB33" s="349"/>
      <c r="CC33" s="349"/>
      <c r="CD33" s="349"/>
      <c r="CE33" s="349"/>
      <c r="CF33" s="349"/>
      <c r="CG33" s="349"/>
      <c r="CH33" s="349"/>
      <c r="CI33" s="349"/>
      <c r="CJ33" s="349"/>
      <c r="CK33" s="349"/>
      <c r="CL33" s="349"/>
      <c r="CM33" s="349"/>
      <c r="CN33" s="349"/>
      <c r="CO33" s="349"/>
      <c r="CP33" s="349"/>
      <c r="CQ33" s="349"/>
      <c r="CR33" s="349"/>
      <c r="CS33" s="349"/>
      <c r="CT33" s="349"/>
      <c r="CU33" s="349"/>
      <c r="CV33" s="349"/>
      <c r="CW33" s="349"/>
      <c r="CX33" s="349"/>
      <c r="CY33" s="349"/>
      <c r="CZ33" s="349"/>
      <c r="DA33" s="349"/>
      <c r="DB33" s="349"/>
      <c r="DC33" s="349"/>
      <c r="DD33" s="349"/>
      <c r="DE33" s="349"/>
      <c r="DF33" s="349"/>
      <c r="DG33" s="349"/>
      <c r="DH33" s="349"/>
      <c r="DI33" s="349"/>
      <c r="DJ33" s="349"/>
      <c r="DK33" s="349"/>
      <c r="DL33" s="349"/>
      <c r="DM33" s="349"/>
      <c r="DN33" s="349"/>
      <c r="DO33" s="349"/>
      <c r="DP33" s="349"/>
      <c r="DQ33" s="349"/>
      <c r="DR33" s="349"/>
      <c r="DS33" s="349"/>
      <c r="DT33" s="349"/>
      <c r="DU33" s="349"/>
      <c r="DV33" s="349"/>
      <c r="DW33" s="349"/>
      <c r="DX33" s="349"/>
      <c r="DY33" s="349"/>
      <c r="DZ33" s="349"/>
      <c r="EA33" s="349"/>
      <c r="EB33" s="349"/>
      <c r="EC33" s="349"/>
      <c r="ED33" s="349"/>
      <c r="EE33" s="349"/>
      <c r="EF33" s="349"/>
      <c r="EG33" s="349"/>
      <c r="EH33" s="349"/>
    </row>
    <row r="34" spans="1:138" ht="15" customHeight="1" outlineLevel="1" x14ac:dyDescent="0.35">
      <c r="C34" s="334" t="s">
        <v>745</v>
      </c>
    </row>
    <row r="35" spans="1:138" s="37" customFormat="1" ht="15" customHeight="1" outlineLevel="1" x14ac:dyDescent="0.35">
      <c r="A35" s="400"/>
      <c r="B35" s="400"/>
      <c r="C35" s="401"/>
      <c r="D35" s="371"/>
      <c r="E35" s="349" t="s">
        <v>735</v>
      </c>
      <c r="F35" s="371"/>
      <c r="G35" s="371" t="s">
        <v>5</v>
      </c>
      <c r="H35" s="371">
        <f xml:space="preserve"> SUM(J35:EH35)</f>
        <v>2620466</v>
      </c>
      <c r="I35" s="371"/>
      <c r="J35" s="369">
        <f t="shared" ref="J35:AO35" si="0" xml:space="preserve"> CHOOSE($F$32, J11, J22 )</f>
        <v>0</v>
      </c>
      <c r="K35" s="369">
        <f t="shared" si="0"/>
        <v>0</v>
      </c>
      <c r="L35" s="369">
        <f t="shared" si="0"/>
        <v>0</v>
      </c>
      <c r="M35" s="369">
        <f xml:space="preserve"> CHOOSE($F$32, M11, M22 )</f>
        <v>0</v>
      </c>
      <c r="N35" s="369">
        <f t="shared" si="0"/>
        <v>0</v>
      </c>
      <c r="O35" s="369">
        <f t="shared" si="0"/>
        <v>3</v>
      </c>
      <c r="P35" s="369">
        <f t="shared" si="0"/>
        <v>15000</v>
      </c>
      <c r="Q35" s="369">
        <f t="shared" si="0"/>
        <v>30000</v>
      </c>
      <c r="R35" s="369">
        <f t="shared" si="0"/>
        <v>70000</v>
      </c>
      <c r="S35" s="369">
        <f t="shared" si="0"/>
        <v>80000</v>
      </c>
      <c r="T35" s="369">
        <f t="shared" si="0"/>
        <v>80000</v>
      </c>
      <c r="U35" s="369">
        <f t="shared" si="0"/>
        <v>80000</v>
      </c>
      <c r="V35" s="369">
        <f t="shared" si="0"/>
        <v>100000</v>
      </c>
      <c r="W35" s="369">
        <f t="shared" si="0"/>
        <v>120000</v>
      </c>
      <c r="X35" s="369">
        <f t="shared" si="0"/>
        <v>140000</v>
      </c>
      <c r="Y35" s="369">
        <f t="shared" si="0"/>
        <v>160000</v>
      </c>
      <c r="Z35" s="369">
        <f t="shared" si="0"/>
        <v>180000</v>
      </c>
      <c r="AA35" s="369">
        <f t="shared" si="0"/>
        <v>183000</v>
      </c>
      <c r="AB35" s="369">
        <f t="shared" si="0"/>
        <v>155000</v>
      </c>
      <c r="AC35" s="369">
        <f t="shared" si="0"/>
        <v>155000</v>
      </c>
      <c r="AD35" s="369">
        <f t="shared" si="0"/>
        <v>155000</v>
      </c>
      <c r="AE35" s="369">
        <f t="shared" si="0"/>
        <v>155000</v>
      </c>
      <c r="AF35" s="369">
        <f t="shared" si="0"/>
        <v>155000</v>
      </c>
      <c r="AG35" s="369">
        <f t="shared" si="0"/>
        <v>155000</v>
      </c>
      <c r="AH35" s="369">
        <f t="shared" si="0"/>
        <v>155000</v>
      </c>
      <c r="AI35" s="369">
        <f t="shared" si="0"/>
        <v>155000</v>
      </c>
      <c r="AJ35" s="369">
        <f t="shared" si="0"/>
        <v>142463</v>
      </c>
      <c r="AK35" s="369">
        <f t="shared" si="0"/>
        <v>0</v>
      </c>
      <c r="AL35" s="369">
        <f t="shared" si="0"/>
        <v>0</v>
      </c>
      <c r="AM35" s="369">
        <f t="shared" si="0"/>
        <v>0</v>
      </c>
      <c r="AN35" s="369">
        <f t="shared" si="0"/>
        <v>0</v>
      </c>
      <c r="AO35" s="369">
        <f t="shared" si="0"/>
        <v>0</v>
      </c>
      <c r="AP35" s="369">
        <f t="shared" ref="AP35:BU35" si="1" xml:space="preserve"> CHOOSE($F$32, AP11, AP22 )</f>
        <v>0</v>
      </c>
      <c r="AQ35" s="369">
        <f t="shared" si="1"/>
        <v>0</v>
      </c>
      <c r="AR35" s="369">
        <f t="shared" si="1"/>
        <v>0</v>
      </c>
      <c r="AS35" s="369">
        <f t="shared" si="1"/>
        <v>0</v>
      </c>
      <c r="AT35" s="369">
        <f t="shared" si="1"/>
        <v>0</v>
      </c>
      <c r="AU35" s="369">
        <f t="shared" si="1"/>
        <v>0</v>
      </c>
      <c r="AV35" s="369">
        <f t="shared" si="1"/>
        <v>0</v>
      </c>
      <c r="AW35" s="369">
        <f t="shared" si="1"/>
        <v>0</v>
      </c>
      <c r="AX35" s="369">
        <f t="shared" si="1"/>
        <v>0</v>
      </c>
      <c r="AY35" s="369">
        <f t="shared" si="1"/>
        <v>0</v>
      </c>
      <c r="AZ35" s="369">
        <f t="shared" si="1"/>
        <v>0</v>
      </c>
      <c r="BA35" s="369">
        <f t="shared" si="1"/>
        <v>0</v>
      </c>
      <c r="BB35" s="369">
        <f t="shared" si="1"/>
        <v>0</v>
      </c>
      <c r="BC35" s="369">
        <f t="shared" si="1"/>
        <v>0</v>
      </c>
      <c r="BD35" s="369">
        <f t="shared" si="1"/>
        <v>0</v>
      </c>
      <c r="BE35" s="369">
        <f t="shared" si="1"/>
        <v>0</v>
      </c>
      <c r="BF35" s="369">
        <f t="shared" si="1"/>
        <v>0</v>
      </c>
      <c r="BG35" s="369">
        <f t="shared" si="1"/>
        <v>0</v>
      </c>
      <c r="BH35" s="369">
        <f t="shared" si="1"/>
        <v>0</v>
      </c>
      <c r="BI35" s="369">
        <f t="shared" si="1"/>
        <v>0</v>
      </c>
      <c r="BJ35" s="369">
        <f t="shared" si="1"/>
        <v>0</v>
      </c>
      <c r="BK35" s="369">
        <f t="shared" si="1"/>
        <v>0</v>
      </c>
      <c r="BL35" s="369">
        <f t="shared" si="1"/>
        <v>0</v>
      </c>
      <c r="BM35" s="369">
        <f t="shared" si="1"/>
        <v>0</v>
      </c>
      <c r="BN35" s="369">
        <f t="shared" si="1"/>
        <v>0</v>
      </c>
      <c r="BO35" s="369">
        <f t="shared" si="1"/>
        <v>0</v>
      </c>
      <c r="BP35" s="369">
        <f t="shared" si="1"/>
        <v>0</v>
      </c>
      <c r="BQ35" s="369">
        <f t="shared" si="1"/>
        <v>0</v>
      </c>
      <c r="BR35" s="369">
        <f t="shared" si="1"/>
        <v>0</v>
      </c>
      <c r="BS35" s="369">
        <f t="shared" si="1"/>
        <v>0</v>
      </c>
      <c r="BT35" s="369">
        <f t="shared" si="1"/>
        <v>0</v>
      </c>
      <c r="BU35" s="369">
        <f t="shared" si="1"/>
        <v>0</v>
      </c>
      <c r="BV35" s="369">
        <f t="shared" ref="BV35:DA35" si="2" xml:space="preserve"> CHOOSE($F$32, BV11, BV22 )</f>
        <v>0</v>
      </c>
      <c r="BW35" s="369">
        <f t="shared" si="2"/>
        <v>0</v>
      </c>
      <c r="BX35" s="369">
        <f t="shared" si="2"/>
        <v>0</v>
      </c>
      <c r="BY35" s="369">
        <f t="shared" si="2"/>
        <v>0</v>
      </c>
      <c r="BZ35" s="369">
        <f t="shared" si="2"/>
        <v>0</v>
      </c>
      <c r="CA35" s="369">
        <f t="shared" si="2"/>
        <v>0</v>
      </c>
      <c r="CB35" s="369">
        <f t="shared" si="2"/>
        <v>0</v>
      </c>
      <c r="CC35" s="369">
        <f t="shared" si="2"/>
        <v>0</v>
      </c>
      <c r="CD35" s="369">
        <f t="shared" si="2"/>
        <v>0</v>
      </c>
      <c r="CE35" s="369">
        <f t="shared" si="2"/>
        <v>0</v>
      </c>
      <c r="CF35" s="369">
        <f t="shared" si="2"/>
        <v>0</v>
      </c>
      <c r="CG35" s="369">
        <f t="shared" si="2"/>
        <v>0</v>
      </c>
      <c r="CH35" s="369">
        <f t="shared" si="2"/>
        <v>0</v>
      </c>
      <c r="CI35" s="369">
        <f t="shared" si="2"/>
        <v>0</v>
      </c>
      <c r="CJ35" s="369">
        <f t="shared" si="2"/>
        <v>0</v>
      </c>
      <c r="CK35" s="369">
        <f t="shared" si="2"/>
        <v>0</v>
      </c>
      <c r="CL35" s="369">
        <f t="shared" si="2"/>
        <v>0</v>
      </c>
      <c r="CM35" s="369">
        <f t="shared" si="2"/>
        <v>0</v>
      </c>
      <c r="CN35" s="369">
        <f t="shared" si="2"/>
        <v>0</v>
      </c>
      <c r="CO35" s="369">
        <f t="shared" si="2"/>
        <v>0</v>
      </c>
      <c r="CP35" s="369">
        <f t="shared" si="2"/>
        <v>0</v>
      </c>
      <c r="CQ35" s="369">
        <f t="shared" si="2"/>
        <v>0</v>
      </c>
      <c r="CR35" s="369">
        <f t="shared" si="2"/>
        <v>0</v>
      </c>
      <c r="CS35" s="369">
        <f t="shared" si="2"/>
        <v>0</v>
      </c>
      <c r="CT35" s="369">
        <f t="shared" si="2"/>
        <v>0</v>
      </c>
      <c r="CU35" s="369">
        <f t="shared" si="2"/>
        <v>0</v>
      </c>
      <c r="CV35" s="369">
        <f t="shared" si="2"/>
        <v>0</v>
      </c>
      <c r="CW35" s="369">
        <f t="shared" si="2"/>
        <v>0</v>
      </c>
      <c r="CX35" s="369">
        <f t="shared" si="2"/>
        <v>0</v>
      </c>
      <c r="CY35" s="369">
        <f t="shared" si="2"/>
        <v>0</v>
      </c>
      <c r="CZ35" s="369">
        <f t="shared" si="2"/>
        <v>0</v>
      </c>
      <c r="DA35" s="369">
        <f t="shared" si="2"/>
        <v>0</v>
      </c>
      <c r="DB35" s="369">
        <f t="shared" ref="DB35:EH35" si="3" xml:space="preserve"> CHOOSE($F$32, DB11, DB22 )</f>
        <v>0</v>
      </c>
      <c r="DC35" s="369">
        <f t="shared" si="3"/>
        <v>0</v>
      </c>
      <c r="DD35" s="369">
        <f t="shared" si="3"/>
        <v>0</v>
      </c>
      <c r="DE35" s="369">
        <f t="shared" si="3"/>
        <v>0</v>
      </c>
      <c r="DF35" s="369">
        <f t="shared" si="3"/>
        <v>0</v>
      </c>
      <c r="DG35" s="369">
        <f t="shared" si="3"/>
        <v>0</v>
      </c>
      <c r="DH35" s="369">
        <f t="shared" si="3"/>
        <v>0</v>
      </c>
      <c r="DI35" s="369">
        <f t="shared" si="3"/>
        <v>0</v>
      </c>
      <c r="DJ35" s="369">
        <f t="shared" si="3"/>
        <v>0</v>
      </c>
      <c r="DK35" s="369">
        <f t="shared" si="3"/>
        <v>0</v>
      </c>
      <c r="DL35" s="369">
        <f t="shared" si="3"/>
        <v>0</v>
      </c>
      <c r="DM35" s="369">
        <f t="shared" si="3"/>
        <v>0</v>
      </c>
      <c r="DN35" s="369">
        <f t="shared" si="3"/>
        <v>0</v>
      </c>
      <c r="DO35" s="369">
        <f t="shared" si="3"/>
        <v>0</v>
      </c>
      <c r="DP35" s="369">
        <f t="shared" si="3"/>
        <v>0</v>
      </c>
      <c r="DQ35" s="369">
        <f t="shared" si="3"/>
        <v>0</v>
      </c>
      <c r="DR35" s="369">
        <f t="shared" si="3"/>
        <v>0</v>
      </c>
      <c r="DS35" s="369">
        <f t="shared" si="3"/>
        <v>0</v>
      </c>
      <c r="DT35" s="369">
        <f t="shared" si="3"/>
        <v>0</v>
      </c>
      <c r="DU35" s="369">
        <f t="shared" si="3"/>
        <v>0</v>
      </c>
      <c r="DV35" s="369">
        <f t="shared" si="3"/>
        <v>0</v>
      </c>
      <c r="DW35" s="369">
        <f t="shared" si="3"/>
        <v>0</v>
      </c>
      <c r="DX35" s="369">
        <f t="shared" si="3"/>
        <v>0</v>
      </c>
      <c r="DY35" s="369">
        <f t="shared" si="3"/>
        <v>0</v>
      </c>
      <c r="DZ35" s="369">
        <f t="shared" si="3"/>
        <v>0</v>
      </c>
      <c r="EA35" s="369">
        <f t="shared" si="3"/>
        <v>0</v>
      </c>
      <c r="EB35" s="369">
        <f t="shared" si="3"/>
        <v>0</v>
      </c>
      <c r="EC35" s="369">
        <f t="shared" si="3"/>
        <v>0</v>
      </c>
      <c r="ED35" s="369">
        <f t="shared" si="3"/>
        <v>0</v>
      </c>
      <c r="EE35" s="369">
        <f t="shared" si="3"/>
        <v>0</v>
      </c>
      <c r="EF35" s="369">
        <f t="shared" si="3"/>
        <v>0</v>
      </c>
      <c r="EG35" s="369">
        <f t="shared" si="3"/>
        <v>0</v>
      </c>
      <c r="EH35" s="369">
        <f t="shared" si="3"/>
        <v>0</v>
      </c>
    </row>
    <row r="36" spans="1:138" s="37" customFormat="1" ht="15" customHeight="1" outlineLevel="1" x14ac:dyDescent="0.35">
      <c r="A36" s="400"/>
      <c r="B36" s="400"/>
      <c r="C36" s="401"/>
      <c r="D36" s="371"/>
      <c r="E36" s="349" t="s">
        <v>186</v>
      </c>
      <c r="F36" s="371"/>
      <c r="G36" s="371" t="s">
        <v>5</v>
      </c>
      <c r="H36" s="371">
        <f xml:space="preserve"> SUM(J36:EH36)</f>
        <v>146932</v>
      </c>
      <c r="I36" s="371"/>
      <c r="J36" s="369">
        <f t="shared" ref="J36:AO36" si="4" xml:space="preserve"> CHOOSE($F$32, J12, J23 )</f>
        <v>0</v>
      </c>
      <c r="K36" s="369">
        <f t="shared" si="4"/>
        <v>0</v>
      </c>
      <c r="L36" s="369">
        <f t="shared" si="4"/>
        <v>0</v>
      </c>
      <c r="M36" s="369">
        <f xml:space="preserve"> CHOOSE($F$32, M12, M23 )</f>
        <v>0</v>
      </c>
      <c r="N36" s="369">
        <f t="shared" si="4"/>
        <v>0</v>
      </c>
      <c r="O36" s="369">
        <f t="shared" si="4"/>
        <v>41</v>
      </c>
      <c r="P36" s="369">
        <f t="shared" si="4"/>
        <v>800</v>
      </c>
      <c r="Q36" s="369">
        <f t="shared" si="4"/>
        <v>3000</v>
      </c>
      <c r="R36" s="369">
        <f t="shared" si="4"/>
        <v>8000</v>
      </c>
      <c r="S36" s="369">
        <f t="shared" si="4"/>
        <v>8000</v>
      </c>
      <c r="T36" s="369">
        <f t="shared" si="4"/>
        <v>8000</v>
      </c>
      <c r="U36" s="369">
        <f t="shared" si="4"/>
        <v>8000</v>
      </c>
      <c r="V36" s="369">
        <f t="shared" si="4"/>
        <v>8000</v>
      </c>
      <c r="W36" s="369">
        <f t="shared" si="4"/>
        <v>10000</v>
      </c>
      <c r="X36" s="369">
        <f t="shared" si="4"/>
        <v>15000</v>
      </c>
      <c r="Y36" s="369">
        <f t="shared" si="4"/>
        <v>18000</v>
      </c>
      <c r="Z36" s="369">
        <f t="shared" si="4"/>
        <v>25000</v>
      </c>
      <c r="AA36" s="369">
        <f t="shared" si="4"/>
        <v>35091</v>
      </c>
      <c r="AB36" s="369">
        <f t="shared" si="4"/>
        <v>0</v>
      </c>
      <c r="AC36" s="369">
        <f t="shared" si="4"/>
        <v>0</v>
      </c>
      <c r="AD36" s="369">
        <f t="shared" si="4"/>
        <v>0</v>
      </c>
      <c r="AE36" s="369">
        <f t="shared" si="4"/>
        <v>0</v>
      </c>
      <c r="AF36" s="369">
        <f t="shared" si="4"/>
        <v>0</v>
      </c>
      <c r="AG36" s="369">
        <f t="shared" si="4"/>
        <v>0</v>
      </c>
      <c r="AH36" s="369">
        <f t="shared" si="4"/>
        <v>0</v>
      </c>
      <c r="AI36" s="369">
        <f t="shared" si="4"/>
        <v>0</v>
      </c>
      <c r="AJ36" s="369">
        <f t="shared" si="4"/>
        <v>0</v>
      </c>
      <c r="AK36" s="369">
        <f t="shared" si="4"/>
        <v>0</v>
      </c>
      <c r="AL36" s="369">
        <f t="shared" si="4"/>
        <v>0</v>
      </c>
      <c r="AM36" s="369">
        <f t="shared" si="4"/>
        <v>0</v>
      </c>
      <c r="AN36" s="369">
        <f t="shared" si="4"/>
        <v>0</v>
      </c>
      <c r="AO36" s="369">
        <f t="shared" si="4"/>
        <v>0</v>
      </c>
      <c r="AP36" s="369">
        <f t="shared" ref="AP36:BU36" si="5" xml:space="preserve"> CHOOSE($F$32, AP12, AP23 )</f>
        <v>0</v>
      </c>
      <c r="AQ36" s="369">
        <f t="shared" si="5"/>
        <v>0</v>
      </c>
      <c r="AR36" s="369">
        <f t="shared" si="5"/>
        <v>0</v>
      </c>
      <c r="AS36" s="369">
        <f t="shared" si="5"/>
        <v>0</v>
      </c>
      <c r="AT36" s="369">
        <f t="shared" si="5"/>
        <v>0</v>
      </c>
      <c r="AU36" s="369">
        <f t="shared" si="5"/>
        <v>0</v>
      </c>
      <c r="AV36" s="369">
        <f t="shared" si="5"/>
        <v>0</v>
      </c>
      <c r="AW36" s="369">
        <f t="shared" si="5"/>
        <v>0</v>
      </c>
      <c r="AX36" s="369">
        <f t="shared" si="5"/>
        <v>0</v>
      </c>
      <c r="AY36" s="369">
        <f t="shared" si="5"/>
        <v>0</v>
      </c>
      <c r="AZ36" s="369">
        <f t="shared" si="5"/>
        <v>0</v>
      </c>
      <c r="BA36" s="369">
        <f t="shared" si="5"/>
        <v>0</v>
      </c>
      <c r="BB36" s="369">
        <f t="shared" si="5"/>
        <v>0</v>
      </c>
      <c r="BC36" s="369">
        <f t="shared" si="5"/>
        <v>0</v>
      </c>
      <c r="BD36" s="369">
        <f t="shared" si="5"/>
        <v>0</v>
      </c>
      <c r="BE36" s="369">
        <f t="shared" si="5"/>
        <v>0</v>
      </c>
      <c r="BF36" s="369">
        <f t="shared" si="5"/>
        <v>0</v>
      </c>
      <c r="BG36" s="369">
        <f t="shared" si="5"/>
        <v>0</v>
      </c>
      <c r="BH36" s="369">
        <f t="shared" si="5"/>
        <v>0</v>
      </c>
      <c r="BI36" s="369">
        <f t="shared" si="5"/>
        <v>0</v>
      </c>
      <c r="BJ36" s="369">
        <f t="shared" si="5"/>
        <v>0</v>
      </c>
      <c r="BK36" s="369">
        <f t="shared" si="5"/>
        <v>0</v>
      </c>
      <c r="BL36" s="369">
        <f t="shared" si="5"/>
        <v>0</v>
      </c>
      <c r="BM36" s="369">
        <f t="shared" si="5"/>
        <v>0</v>
      </c>
      <c r="BN36" s="369">
        <f t="shared" si="5"/>
        <v>0</v>
      </c>
      <c r="BO36" s="369">
        <f t="shared" si="5"/>
        <v>0</v>
      </c>
      <c r="BP36" s="369">
        <f t="shared" si="5"/>
        <v>0</v>
      </c>
      <c r="BQ36" s="369">
        <f t="shared" si="5"/>
        <v>0</v>
      </c>
      <c r="BR36" s="369">
        <f t="shared" si="5"/>
        <v>0</v>
      </c>
      <c r="BS36" s="369">
        <f t="shared" si="5"/>
        <v>0</v>
      </c>
      <c r="BT36" s="369">
        <f t="shared" si="5"/>
        <v>0</v>
      </c>
      <c r="BU36" s="369">
        <f t="shared" si="5"/>
        <v>0</v>
      </c>
      <c r="BV36" s="369">
        <f t="shared" ref="BV36:DA36" si="6" xml:space="preserve"> CHOOSE($F$32, BV12, BV23 )</f>
        <v>0</v>
      </c>
      <c r="BW36" s="369">
        <f t="shared" si="6"/>
        <v>0</v>
      </c>
      <c r="BX36" s="369">
        <f t="shared" si="6"/>
        <v>0</v>
      </c>
      <c r="BY36" s="369">
        <f t="shared" si="6"/>
        <v>0</v>
      </c>
      <c r="BZ36" s="369">
        <f t="shared" si="6"/>
        <v>0</v>
      </c>
      <c r="CA36" s="369">
        <f t="shared" si="6"/>
        <v>0</v>
      </c>
      <c r="CB36" s="369">
        <f t="shared" si="6"/>
        <v>0</v>
      </c>
      <c r="CC36" s="369">
        <f t="shared" si="6"/>
        <v>0</v>
      </c>
      <c r="CD36" s="369">
        <f t="shared" si="6"/>
        <v>0</v>
      </c>
      <c r="CE36" s="369">
        <f t="shared" si="6"/>
        <v>0</v>
      </c>
      <c r="CF36" s="369">
        <f t="shared" si="6"/>
        <v>0</v>
      </c>
      <c r="CG36" s="369">
        <f t="shared" si="6"/>
        <v>0</v>
      </c>
      <c r="CH36" s="369">
        <f t="shared" si="6"/>
        <v>0</v>
      </c>
      <c r="CI36" s="369">
        <f t="shared" si="6"/>
        <v>0</v>
      </c>
      <c r="CJ36" s="369">
        <f t="shared" si="6"/>
        <v>0</v>
      </c>
      <c r="CK36" s="369">
        <f t="shared" si="6"/>
        <v>0</v>
      </c>
      <c r="CL36" s="369">
        <f t="shared" si="6"/>
        <v>0</v>
      </c>
      <c r="CM36" s="369">
        <f t="shared" si="6"/>
        <v>0</v>
      </c>
      <c r="CN36" s="369">
        <f t="shared" si="6"/>
        <v>0</v>
      </c>
      <c r="CO36" s="369">
        <f t="shared" si="6"/>
        <v>0</v>
      </c>
      <c r="CP36" s="369">
        <f t="shared" si="6"/>
        <v>0</v>
      </c>
      <c r="CQ36" s="369">
        <f t="shared" si="6"/>
        <v>0</v>
      </c>
      <c r="CR36" s="369">
        <f t="shared" si="6"/>
        <v>0</v>
      </c>
      <c r="CS36" s="369">
        <f t="shared" si="6"/>
        <v>0</v>
      </c>
      <c r="CT36" s="369">
        <f t="shared" si="6"/>
        <v>0</v>
      </c>
      <c r="CU36" s="369">
        <f t="shared" si="6"/>
        <v>0</v>
      </c>
      <c r="CV36" s="369">
        <f t="shared" si="6"/>
        <v>0</v>
      </c>
      <c r="CW36" s="369">
        <f t="shared" si="6"/>
        <v>0</v>
      </c>
      <c r="CX36" s="369">
        <f t="shared" si="6"/>
        <v>0</v>
      </c>
      <c r="CY36" s="369">
        <f t="shared" si="6"/>
        <v>0</v>
      </c>
      <c r="CZ36" s="369">
        <f t="shared" si="6"/>
        <v>0</v>
      </c>
      <c r="DA36" s="369">
        <f t="shared" si="6"/>
        <v>0</v>
      </c>
      <c r="DB36" s="369">
        <f t="shared" ref="DB36:EH36" si="7" xml:space="preserve"> CHOOSE($F$32, DB12, DB23 )</f>
        <v>0</v>
      </c>
      <c r="DC36" s="369">
        <f t="shared" si="7"/>
        <v>0</v>
      </c>
      <c r="DD36" s="369">
        <f t="shared" si="7"/>
        <v>0</v>
      </c>
      <c r="DE36" s="369">
        <f t="shared" si="7"/>
        <v>0</v>
      </c>
      <c r="DF36" s="369">
        <f t="shared" si="7"/>
        <v>0</v>
      </c>
      <c r="DG36" s="369">
        <f t="shared" si="7"/>
        <v>0</v>
      </c>
      <c r="DH36" s="369">
        <f t="shared" si="7"/>
        <v>0</v>
      </c>
      <c r="DI36" s="369">
        <f t="shared" si="7"/>
        <v>0</v>
      </c>
      <c r="DJ36" s="369">
        <f t="shared" si="7"/>
        <v>0</v>
      </c>
      <c r="DK36" s="369">
        <f t="shared" si="7"/>
        <v>0</v>
      </c>
      <c r="DL36" s="369">
        <f t="shared" si="7"/>
        <v>0</v>
      </c>
      <c r="DM36" s="369">
        <f t="shared" si="7"/>
        <v>0</v>
      </c>
      <c r="DN36" s="369">
        <f t="shared" si="7"/>
        <v>0</v>
      </c>
      <c r="DO36" s="369">
        <f t="shared" si="7"/>
        <v>0</v>
      </c>
      <c r="DP36" s="369">
        <f t="shared" si="7"/>
        <v>0</v>
      </c>
      <c r="DQ36" s="369">
        <f t="shared" si="7"/>
        <v>0</v>
      </c>
      <c r="DR36" s="369">
        <f t="shared" si="7"/>
        <v>0</v>
      </c>
      <c r="DS36" s="369">
        <f t="shared" si="7"/>
        <v>0</v>
      </c>
      <c r="DT36" s="369">
        <f t="shared" si="7"/>
        <v>0</v>
      </c>
      <c r="DU36" s="369">
        <f t="shared" si="7"/>
        <v>0</v>
      </c>
      <c r="DV36" s="369">
        <f t="shared" si="7"/>
        <v>0</v>
      </c>
      <c r="DW36" s="369">
        <f t="shared" si="7"/>
        <v>0</v>
      </c>
      <c r="DX36" s="369">
        <f t="shared" si="7"/>
        <v>0</v>
      </c>
      <c r="DY36" s="369">
        <f t="shared" si="7"/>
        <v>0</v>
      </c>
      <c r="DZ36" s="369">
        <f t="shared" si="7"/>
        <v>0</v>
      </c>
      <c r="EA36" s="369">
        <f t="shared" si="7"/>
        <v>0</v>
      </c>
      <c r="EB36" s="369">
        <f t="shared" si="7"/>
        <v>0</v>
      </c>
      <c r="EC36" s="369">
        <f t="shared" si="7"/>
        <v>0</v>
      </c>
      <c r="ED36" s="369">
        <f t="shared" si="7"/>
        <v>0</v>
      </c>
      <c r="EE36" s="369">
        <f t="shared" si="7"/>
        <v>0</v>
      </c>
      <c r="EF36" s="369">
        <f t="shared" si="7"/>
        <v>0</v>
      </c>
      <c r="EG36" s="369">
        <f t="shared" si="7"/>
        <v>0</v>
      </c>
      <c r="EH36" s="369">
        <f t="shared" si="7"/>
        <v>0</v>
      </c>
    </row>
    <row r="37" spans="1:138" s="37" customFormat="1" ht="15" customHeight="1" outlineLevel="1" x14ac:dyDescent="0.35">
      <c r="A37" s="400"/>
      <c r="B37" s="400"/>
      <c r="C37" s="401"/>
      <c r="D37" s="371"/>
      <c r="E37" s="349" t="s">
        <v>736</v>
      </c>
      <c r="F37" s="371"/>
      <c r="G37" s="371" t="s">
        <v>5</v>
      </c>
      <c r="H37" s="371">
        <f xml:space="preserve"> SUM(J37:EH37)</f>
        <v>470</v>
      </c>
      <c r="I37" s="371"/>
      <c r="J37" s="369">
        <f t="shared" ref="J37:AO37" si="8" xml:space="preserve"> CHOOSE($F$32, J13, J24 )</f>
        <v>0</v>
      </c>
      <c r="K37" s="369">
        <f t="shared" si="8"/>
        <v>0</v>
      </c>
      <c r="L37" s="369">
        <f t="shared" si="8"/>
        <v>0</v>
      </c>
      <c r="M37" s="369">
        <f xml:space="preserve"> CHOOSE($F$32, M13, M24 )</f>
        <v>0</v>
      </c>
      <c r="N37" s="369">
        <f t="shared" si="8"/>
        <v>0</v>
      </c>
      <c r="O37" s="369">
        <f t="shared" si="8"/>
        <v>186</v>
      </c>
      <c r="P37" s="369">
        <f t="shared" si="8"/>
        <v>84</v>
      </c>
      <c r="Q37" s="369">
        <f t="shared" si="8"/>
        <v>200</v>
      </c>
      <c r="R37" s="369">
        <f t="shared" si="8"/>
        <v>0</v>
      </c>
      <c r="S37" s="369">
        <f t="shared" si="8"/>
        <v>0</v>
      </c>
      <c r="T37" s="369">
        <f t="shared" si="8"/>
        <v>0</v>
      </c>
      <c r="U37" s="369">
        <f t="shared" si="8"/>
        <v>0</v>
      </c>
      <c r="V37" s="369">
        <f t="shared" si="8"/>
        <v>0</v>
      </c>
      <c r="W37" s="369">
        <f t="shared" si="8"/>
        <v>0</v>
      </c>
      <c r="X37" s="369">
        <f t="shared" si="8"/>
        <v>0</v>
      </c>
      <c r="Y37" s="369">
        <f t="shared" si="8"/>
        <v>0</v>
      </c>
      <c r="Z37" s="369">
        <f t="shared" si="8"/>
        <v>0</v>
      </c>
      <c r="AA37" s="369">
        <f t="shared" si="8"/>
        <v>0</v>
      </c>
      <c r="AB37" s="369">
        <f t="shared" si="8"/>
        <v>0</v>
      </c>
      <c r="AC37" s="369">
        <f t="shared" si="8"/>
        <v>0</v>
      </c>
      <c r="AD37" s="369">
        <f t="shared" si="8"/>
        <v>0</v>
      </c>
      <c r="AE37" s="369">
        <f t="shared" si="8"/>
        <v>0</v>
      </c>
      <c r="AF37" s="369">
        <f t="shared" si="8"/>
        <v>0</v>
      </c>
      <c r="AG37" s="369">
        <f t="shared" si="8"/>
        <v>0</v>
      </c>
      <c r="AH37" s="369">
        <f t="shared" si="8"/>
        <v>0</v>
      </c>
      <c r="AI37" s="369">
        <f t="shared" si="8"/>
        <v>0</v>
      </c>
      <c r="AJ37" s="369">
        <f t="shared" si="8"/>
        <v>0</v>
      </c>
      <c r="AK37" s="369">
        <f t="shared" si="8"/>
        <v>0</v>
      </c>
      <c r="AL37" s="369">
        <f t="shared" si="8"/>
        <v>0</v>
      </c>
      <c r="AM37" s="369">
        <f t="shared" si="8"/>
        <v>0</v>
      </c>
      <c r="AN37" s="369">
        <f t="shared" si="8"/>
        <v>0</v>
      </c>
      <c r="AO37" s="369">
        <f t="shared" si="8"/>
        <v>0</v>
      </c>
      <c r="AP37" s="369">
        <f t="shared" ref="AP37:BU37" si="9" xml:space="preserve"> CHOOSE($F$32, AP13, AP24 )</f>
        <v>0</v>
      </c>
      <c r="AQ37" s="369">
        <f t="shared" si="9"/>
        <v>0</v>
      </c>
      <c r="AR37" s="369">
        <f t="shared" si="9"/>
        <v>0</v>
      </c>
      <c r="AS37" s="369">
        <f t="shared" si="9"/>
        <v>0</v>
      </c>
      <c r="AT37" s="369">
        <f t="shared" si="9"/>
        <v>0</v>
      </c>
      <c r="AU37" s="369">
        <f t="shared" si="9"/>
        <v>0</v>
      </c>
      <c r="AV37" s="369">
        <f t="shared" si="9"/>
        <v>0</v>
      </c>
      <c r="AW37" s="369">
        <f t="shared" si="9"/>
        <v>0</v>
      </c>
      <c r="AX37" s="369">
        <f t="shared" si="9"/>
        <v>0</v>
      </c>
      <c r="AY37" s="369">
        <f t="shared" si="9"/>
        <v>0</v>
      </c>
      <c r="AZ37" s="369">
        <f t="shared" si="9"/>
        <v>0</v>
      </c>
      <c r="BA37" s="369">
        <f t="shared" si="9"/>
        <v>0</v>
      </c>
      <c r="BB37" s="369">
        <f t="shared" si="9"/>
        <v>0</v>
      </c>
      <c r="BC37" s="369">
        <f t="shared" si="9"/>
        <v>0</v>
      </c>
      <c r="BD37" s="369">
        <f t="shared" si="9"/>
        <v>0</v>
      </c>
      <c r="BE37" s="369">
        <f t="shared" si="9"/>
        <v>0</v>
      </c>
      <c r="BF37" s="369">
        <f t="shared" si="9"/>
        <v>0</v>
      </c>
      <c r="BG37" s="369">
        <f t="shared" si="9"/>
        <v>0</v>
      </c>
      <c r="BH37" s="369">
        <f t="shared" si="9"/>
        <v>0</v>
      </c>
      <c r="BI37" s="369">
        <f t="shared" si="9"/>
        <v>0</v>
      </c>
      <c r="BJ37" s="369">
        <f t="shared" si="9"/>
        <v>0</v>
      </c>
      <c r="BK37" s="369">
        <f t="shared" si="9"/>
        <v>0</v>
      </c>
      <c r="BL37" s="369">
        <f t="shared" si="9"/>
        <v>0</v>
      </c>
      <c r="BM37" s="369">
        <f t="shared" si="9"/>
        <v>0</v>
      </c>
      <c r="BN37" s="369">
        <f t="shared" si="9"/>
        <v>0</v>
      </c>
      <c r="BO37" s="369">
        <f t="shared" si="9"/>
        <v>0</v>
      </c>
      <c r="BP37" s="369">
        <f t="shared" si="9"/>
        <v>0</v>
      </c>
      <c r="BQ37" s="369">
        <f t="shared" si="9"/>
        <v>0</v>
      </c>
      <c r="BR37" s="369">
        <f t="shared" si="9"/>
        <v>0</v>
      </c>
      <c r="BS37" s="369">
        <f t="shared" si="9"/>
        <v>0</v>
      </c>
      <c r="BT37" s="369">
        <f t="shared" si="9"/>
        <v>0</v>
      </c>
      <c r="BU37" s="369">
        <f t="shared" si="9"/>
        <v>0</v>
      </c>
      <c r="BV37" s="369">
        <f t="shared" ref="BV37:DA37" si="10" xml:space="preserve"> CHOOSE($F$32, BV13, BV24 )</f>
        <v>0</v>
      </c>
      <c r="BW37" s="369">
        <f t="shared" si="10"/>
        <v>0</v>
      </c>
      <c r="BX37" s="369">
        <f t="shared" si="10"/>
        <v>0</v>
      </c>
      <c r="BY37" s="369">
        <f t="shared" si="10"/>
        <v>0</v>
      </c>
      <c r="BZ37" s="369">
        <f t="shared" si="10"/>
        <v>0</v>
      </c>
      <c r="CA37" s="369">
        <f t="shared" si="10"/>
        <v>0</v>
      </c>
      <c r="CB37" s="369">
        <f t="shared" si="10"/>
        <v>0</v>
      </c>
      <c r="CC37" s="369">
        <f t="shared" si="10"/>
        <v>0</v>
      </c>
      <c r="CD37" s="369">
        <f t="shared" si="10"/>
        <v>0</v>
      </c>
      <c r="CE37" s="369">
        <f t="shared" si="10"/>
        <v>0</v>
      </c>
      <c r="CF37" s="369">
        <f t="shared" si="10"/>
        <v>0</v>
      </c>
      <c r="CG37" s="369">
        <f t="shared" si="10"/>
        <v>0</v>
      </c>
      <c r="CH37" s="369">
        <f t="shared" si="10"/>
        <v>0</v>
      </c>
      <c r="CI37" s="369">
        <f t="shared" si="10"/>
        <v>0</v>
      </c>
      <c r="CJ37" s="369">
        <f t="shared" si="10"/>
        <v>0</v>
      </c>
      <c r="CK37" s="369">
        <f t="shared" si="10"/>
        <v>0</v>
      </c>
      <c r="CL37" s="369">
        <f t="shared" si="10"/>
        <v>0</v>
      </c>
      <c r="CM37" s="369">
        <f t="shared" si="10"/>
        <v>0</v>
      </c>
      <c r="CN37" s="369">
        <f t="shared" si="10"/>
        <v>0</v>
      </c>
      <c r="CO37" s="369">
        <f t="shared" si="10"/>
        <v>0</v>
      </c>
      <c r="CP37" s="369">
        <f t="shared" si="10"/>
        <v>0</v>
      </c>
      <c r="CQ37" s="369">
        <f t="shared" si="10"/>
        <v>0</v>
      </c>
      <c r="CR37" s="369">
        <f t="shared" si="10"/>
        <v>0</v>
      </c>
      <c r="CS37" s="369">
        <f t="shared" si="10"/>
        <v>0</v>
      </c>
      <c r="CT37" s="369">
        <f t="shared" si="10"/>
        <v>0</v>
      </c>
      <c r="CU37" s="369">
        <f t="shared" si="10"/>
        <v>0</v>
      </c>
      <c r="CV37" s="369">
        <f t="shared" si="10"/>
        <v>0</v>
      </c>
      <c r="CW37" s="369">
        <f t="shared" si="10"/>
        <v>0</v>
      </c>
      <c r="CX37" s="369">
        <f t="shared" si="10"/>
        <v>0</v>
      </c>
      <c r="CY37" s="369">
        <f t="shared" si="10"/>
        <v>0</v>
      </c>
      <c r="CZ37" s="369">
        <f t="shared" si="10"/>
        <v>0</v>
      </c>
      <c r="DA37" s="369">
        <f t="shared" si="10"/>
        <v>0</v>
      </c>
      <c r="DB37" s="369">
        <f t="shared" ref="DB37:EH37" si="11" xml:space="preserve"> CHOOSE($F$32, DB13, DB24 )</f>
        <v>0</v>
      </c>
      <c r="DC37" s="369">
        <f t="shared" si="11"/>
        <v>0</v>
      </c>
      <c r="DD37" s="369">
        <f t="shared" si="11"/>
        <v>0</v>
      </c>
      <c r="DE37" s="369">
        <f t="shared" si="11"/>
        <v>0</v>
      </c>
      <c r="DF37" s="369">
        <f t="shared" si="11"/>
        <v>0</v>
      </c>
      <c r="DG37" s="369">
        <f t="shared" si="11"/>
        <v>0</v>
      </c>
      <c r="DH37" s="369">
        <f t="shared" si="11"/>
        <v>0</v>
      </c>
      <c r="DI37" s="369">
        <f t="shared" si="11"/>
        <v>0</v>
      </c>
      <c r="DJ37" s="369">
        <f t="shared" si="11"/>
        <v>0</v>
      </c>
      <c r="DK37" s="369">
        <f t="shared" si="11"/>
        <v>0</v>
      </c>
      <c r="DL37" s="369">
        <f t="shared" si="11"/>
        <v>0</v>
      </c>
      <c r="DM37" s="369">
        <f t="shared" si="11"/>
        <v>0</v>
      </c>
      <c r="DN37" s="369">
        <f t="shared" si="11"/>
        <v>0</v>
      </c>
      <c r="DO37" s="369">
        <f t="shared" si="11"/>
        <v>0</v>
      </c>
      <c r="DP37" s="369">
        <f t="shared" si="11"/>
        <v>0</v>
      </c>
      <c r="DQ37" s="369">
        <f t="shared" si="11"/>
        <v>0</v>
      </c>
      <c r="DR37" s="369">
        <f t="shared" si="11"/>
        <v>0</v>
      </c>
      <c r="DS37" s="369">
        <f t="shared" si="11"/>
        <v>0</v>
      </c>
      <c r="DT37" s="369">
        <f t="shared" si="11"/>
        <v>0</v>
      </c>
      <c r="DU37" s="369">
        <f t="shared" si="11"/>
        <v>0</v>
      </c>
      <c r="DV37" s="369">
        <f t="shared" si="11"/>
        <v>0</v>
      </c>
      <c r="DW37" s="369">
        <f t="shared" si="11"/>
        <v>0</v>
      </c>
      <c r="DX37" s="369">
        <f t="shared" si="11"/>
        <v>0</v>
      </c>
      <c r="DY37" s="369">
        <f t="shared" si="11"/>
        <v>0</v>
      </c>
      <c r="DZ37" s="369">
        <f t="shared" si="11"/>
        <v>0</v>
      </c>
      <c r="EA37" s="369">
        <f t="shared" si="11"/>
        <v>0</v>
      </c>
      <c r="EB37" s="369">
        <f t="shared" si="11"/>
        <v>0</v>
      </c>
      <c r="EC37" s="369">
        <f t="shared" si="11"/>
        <v>0</v>
      </c>
      <c r="ED37" s="369">
        <f t="shared" si="11"/>
        <v>0</v>
      </c>
      <c r="EE37" s="369">
        <f t="shared" si="11"/>
        <v>0</v>
      </c>
      <c r="EF37" s="369">
        <f t="shared" si="11"/>
        <v>0</v>
      </c>
      <c r="EG37" s="369">
        <f t="shared" si="11"/>
        <v>0</v>
      </c>
      <c r="EH37" s="369">
        <f t="shared" si="11"/>
        <v>0</v>
      </c>
    </row>
    <row r="38" spans="1:138" s="394" customFormat="1" ht="15" customHeight="1" outlineLevel="1" x14ac:dyDescent="0.35">
      <c r="A38" s="395"/>
      <c r="B38" s="395"/>
      <c r="C38" s="334"/>
      <c r="D38" s="337"/>
      <c r="E38" s="337"/>
      <c r="F38" s="337"/>
      <c r="G38" s="337"/>
      <c r="H38" s="337"/>
      <c r="I38" s="337"/>
    </row>
    <row r="39" spans="1:138" ht="15" hidden="1" customHeight="1" outlineLevel="1" x14ac:dyDescent="0.35">
      <c r="C39" s="334" t="s">
        <v>187</v>
      </c>
    </row>
    <row r="40" spans="1:138" s="394" customFormat="1" ht="15" hidden="1" customHeight="1" outlineLevel="1" x14ac:dyDescent="0.35">
      <c r="A40" s="393"/>
      <c r="B40" s="393"/>
      <c r="C40" s="334"/>
      <c r="D40" s="349"/>
      <c r="E40" s="349" t="s">
        <v>735</v>
      </c>
      <c r="F40" s="349"/>
      <c r="G40" s="349" t="s">
        <v>5</v>
      </c>
      <c r="H40" s="371">
        <f xml:space="preserve"> SUM(J40:EH40)</f>
        <v>0</v>
      </c>
      <c r="I40" s="349"/>
      <c r="J40" s="369">
        <f t="shared" ref="J40:AO40" si="12" xml:space="preserve"> CHOOSE($F$32, J16, J27 )</f>
        <v>0</v>
      </c>
      <c r="K40" s="369">
        <f t="shared" si="12"/>
        <v>0</v>
      </c>
      <c r="L40" s="369">
        <f t="shared" si="12"/>
        <v>0</v>
      </c>
      <c r="M40" s="369">
        <f t="shared" si="12"/>
        <v>0</v>
      </c>
      <c r="N40" s="369">
        <f t="shared" si="12"/>
        <v>0</v>
      </c>
      <c r="O40" s="369">
        <f t="shared" si="12"/>
        <v>0</v>
      </c>
      <c r="P40" s="369">
        <f t="shared" si="12"/>
        <v>0</v>
      </c>
      <c r="Q40" s="369">
        <f t="shared" si="12"/>
        <v>0</v>
      </c>
      <c r="R40" s="369">
        <f t="shared" si="12"/>
        <v>0</v>
      </c>
      <c r="S40" s="369">
        <f t="shared" si="12"/>
        <v>0</v>
      </c>
      <c r="T40" s="369">
        <f t="shared" si="12"/>
        <v>0</v>
      </c>
      <c r="U40" s="369">
        <f t="shared" si="12"/>
        <v>0</v>
      </c>
      <c r="V40" s="369">
        <f t="shared" si="12"/>
        <v>0</v>
      </c>
      <c r="W40" s="369">
        <f t="shared" si="12"/>
        <v>0</v>
      </c>
      <c r="X40" s="369">
        <f t="shared" si="12"/>
        <v>0</v>
      </c>
      <c r="Y40" s="369">
        <f t="shared" si="12"/>
        <v>0</v>
      </c>
      <c r="Z40" s="369">
        <f t="shared" si="12"/>
        <v>0</v>
      </c>
      <c r="AA40" s="369">
        <f t="shared" si="12"/>
        <v>0</v>
      </c>
      <c r="AB40" s="369">
        <f t="shared" si="12"/>
        <v>0</v>
      </c>
      <c r="AC40" s="369">
        <f t="shared" si="12"/>
        <v>0</v>
      </c>
      <c r="AD40" s="369">
        <f t="shared" si="12"/>
        <v>0</v>
      </c>
      <c r="AE40" s="369">
        <f t="shared" si="12"/>
        <v>0</v>
      </c>
      <c r="AF40" s="369">
        <f t="shared" si="12"/>
        <v>0</v>
      </c>
      <c r="AG40" s="369">
        <f t="shared" si="12"/>
        <v>0</v>
      </c>
      <c r="AH40" s="369">
        <f t="shared" si="12"/>
        <v>0</v>
      </c>
      <c r="AI40" s="369">
        <f t="shared" si="12"/>
        <v>0</v>
      </c>
      <c r="AJ40" s="369">
        <f t="shared" si="12"/>
        <v>0</v>
      </c>
      <c r="AK40" s="369">
        <f t="shared" si="12"/>
        <v>0</v>
      </c>
      <c r="AL40" s="369">
        <f t="shared" si="12"/>
        <v>0</v>
      </c>
      <c r="AM40" s="369">
        <f t="shared" si="12"/>
        <v>0</v>
      </c>
      <c r="AN40" s="369">
        <f t="shared" si="12"/>
        <v>0</v>
      </c>
      <c r="AO40" s="369">
        <f t="shared" si="12"/>
        <v>0</v>
      </c>
      <c r="AP40" s="369">
        <f t="shared" ref="AP40:BU40" si="13" xml:space="preserve"> CHOOSE($F$32, AP16, AP27 )</f>
        <v>0</v>
      </c>
      <c r="AQ40" s="369">
        <f t="shared" si="13"/>
        <v>0</v>
      </c>
      <c r="AR40" s="369">
        <f t="shared" si="13"/>
        <v>0</v>
      </c>
      <c r="AS40" s="369">
        <f t="shared" si="13"/>
        <v>0</v>
      </c>
      <c r="AT40" s="369">
        <f t="shared" si="13"/>
        <v>0</v>
      </c>
      <c r="AU40" s="369">
        <f t="shared" si="13"/>
        <v>0</v>
      </c>
      <c r="AV40" s="369">
        <f t="shared" si="13"/>
        <v>0</v>
      </c>
      <c r="AW40" s="369">
        <f t="shared" si="13"/>
        <v>0</v>
      </c>
      <c r="AX40" s="369">
        <f t="shared" si="13"/>
        <v>0</v>
      </c>
      <c r="AY40" s="369">
        <f t="shared" si="13"/>
        <v>0</v>
      </c>
      <c r="AZ40" s="369">
        <f t="shared" si="13"/>
        <v>0</v>
      </c>
      <c r="BA40" s="369">
        <f t="shared" si="13"/>
        <v>0</v>
      </c>
      <c r="BB40" s="369">
        <f t="shared" si="13"/>
        <v>0</v>
      </c>
      <c r="BC40" s="369">
        <f t="shared" si="13"/>
        <v>0</v>
      </c>
      <c r="BD40" s="369">
        <f t="shared" si="13"/>
        <v>0</v>
      </c>
      <c r="BE40" s="369">
        <f t="shared" si="13"/>
        <v>0</v>
      </c>
      <c r="BF40" s="369">
        <f t="shared" si="13"/>
        <v>0</v>
      </c>
      <c r="BG40" s="369">
        <f t="shared" si="13"/>
        <v>0</v>
      </c>
      <c r="BH40" s="369">
        <f t="shared" si="13"/>
        <v>0</v>
      </c>
      <c r="BI40" s="369">
        <f t="shared" si="13"/>
        <v>0</v>
      </c>
      <c r="BJ40" s="369">
        <f t="shared" si="13"/>
        <v>0</v>
      </c>
      <c r="BK40" s="369">
        <f t="shared" si="13"/>
        <v>0</v>
      </c>
      <c r="BL40" s="369">
        <f t="shared" si="13"/>
        <v>0</v>
      </c>
      <c r="BM40" s="369">
        <f t="shared" si="13"/>
        <v>0</v>
      </c>
      <c r="BN40" s="369">
        <f t="shared" si="13"/>
        <v>0</v>
      </c>
      <c r="BO40" s="369">
        <f t="shared" si="13"/>
        <v>0</v>
      </c>
      <c r="BP40" s="369">
        <f t="shared" si="13"/>
        <v>0</v>
      </c>
      <c r="BQ40" s="369">
        <f t="shared" si="13"/>
        <v>0</v>
      </c>
      <c r="BR40" s="369">
        <f t="shared" si="13"/>
        <v>0</v>
      </c>
      <c r="BS40" s="369">
        <f t="shared" si="13"/>
        <v>0</v>
      </c>
      <c r="BT40" s="369">
        <f t="shared" si="13"/>
        <v>0</v>
      </c>
      <c r="BU40" s="369">
        <f t="shared" si="13"/>
        <v>0</v>
      </c>
      <c r="BV40" s="369">
        <f t="shared" ref="BV40:DA40" si="14" xml:space="preserve"> CHOOSE($F$32, BV16, BV27 )</f>
        <v>0</v>
      </c>
      <c r="BW40" s="369">
        <f t="shared" si="14"/>
        <v>0</v>
      </c>
      <c r="BX40" s="369">
        <f t="shared" si="14"/>
        <v>0</v>
      </c>
      <c r="BY40" s="369">
        <f t="shared" si="14"/>
        <v>0</v>
      </c>
      <c r="BZ40" s="369">
        <f t="shared" si="14"/>
        <v>0</v>
      </c>
      <c r="CA40" s="369">
        <f t="shared" si="14"/>
        <v>0</v>
      </c>
      <c r="CB40" s="369">
        <f t="shared" si="14"/>
        <v>0</v>
      </c>
      <c r="CC40" s="369">
        <f t="shared" si="14"/>
        <v>0</v>
      </c>
      <c r="CD40" s="369">
        <f t="shared" si="14"/>
        <v>0</v>
      </c>
      <c r="CE40" s="369">
        <f t="shared" si="14"/>
        <v>0</v>
      </c>
      <c r="CF40" s="369">
        <f t="shared" si="14"/>
        <v>0</v>
      </c>
      <c r="CG40" s="369">
        <f t="shared" si="14"/>
        <v>0</v>
      </c>
      <c r="CH40" s="369">
        <f t="shared" si="14"/>
        <v>0</v>
      </c>
      <c r="CI40" s="369">
        <f t="shared" si="14"/>
        <v>0</v>
      </c>
      <c r="CJ40" s="369">
        <f t="shared" si="14"/>
        <v>0</v>
      </c>
      <c r="CK40" s="369">
        <f t="shared" si="14"/>
        <v>0</v>
      </c>
      <c r="CL40" s="369">
        <f t="shared" si="14"/>
        <v>0</v>
      </c>
      <c r="CM40" s="369">
        <f t="shared" si="14"/>
        <v>0</v>
      </c>
      <c r="CN40" s="369">
        <f t="shared" si="14"/>
        <v>0</v>
      </c>
      <c r="CO40" s="369">
        <f t="shared" si="14"/>
        <v>0</v>
      </c>
      <c r="CP40" s="369">
        <f t="shared" si="14"/>
        <v>0</v>
      </c>
      <c r="CQ40" s="369">
        <f t="shared" si="14"/>
        <v>0</v>
      </c>
      <c r="CR40" s="369">
        <f t="shared" si="14"/>
        <v>0</v>
      </c>
      <c r="CS40" s="369">
        <f t="shared" si="14"/>
        <v>0</v>
      </c>
      <c r="CT40" s="369">
        <f t="shared" si="14"/>
        <v>0</v>
      </c>
      <c r="CU40" s="369">
        <f t="shared" si="14"/>
        <v>0</v>
      </c>
      <c r="CV40" s="369">
        <f t="shared" si="14"/>
        <v>0</v>
      </c>
      <c r="CW40" s="369">
        <f t="shared" si="14"/>
        <v>0</v>
      </c>
      <c r="CX40" s="369">
        <f t="shared" si="14"/>
        <v>0</v>
      </c>
      <c r="CY40" s="369">
        <f t="shared" si="14"/>
        <v>0</v>
      </c>
      <c r="CZ40" s="369">
        <f t="shared" si="14"/>
        <v>0</v>
      </c>
      <c r="DA40" s="369">
        <f t="shared" si="14"/>
        <v>0</v>
      </c>
      <c r="DB40" s="369">
        <f t="shared" ref="DB40:EH40" si="15" xml:space="preserve"> CHOOSE($F$32, DB16, DB27 )</f>
        <v>0</v>
      </c>
      <c r="DC40" s="369">
        <f t="shared" si="15"/>
        <v>0</v>
      </c>
      <c r="DD40" s="369">
        <f t="shared" si="15"/>
        <v>0</v>
      </c>
      <c r="DE40" s="369">
        <f t="shared" si="15"/>
        <v>0</v>
      </c>
      <c r="DF40" s="369">
        <f t="shared" si="15"/>
        <v>0</v>
      </c>
      <c r="DG40" s="369">
        <f t="shared" si="15"/>
        <v>0</v>
      </c>
      <c r="DH40" s="369">
        <f t="shared" si="15"/>
        <v>0</v>
      </c>
      <c r="DI40" s="369">
        <f t="shared" si="15"/>
        <v>0</v>
      </c>
      <c r="DJ40" s="369">
        <f t="shared" si="15"/>
        <v>0</v>
      </c>
      <c r="DK40" s="369">
        <f t="shared" si="15"/>
        <v>0</v>
      </c>
      <c r="DL40" s="369">
        <f t="shared" si="15"/>
        <v>0</v>
      </c>
      <c r="DM40" s="369">
        <f t="shared" si="15"/>
        <v>0</v>
      </c>
      <c r="DN40" s="369">
        <f t="shared" si="15"/>
        <v>0</v>
      </c>
      <c r="DO40" s="369">
        <f t="shared" si="15"/>
        <v>0</v>
      </c>
      <c r="DP40" s="369">
        <f t="shared" si="15"/>
        <v>0</v>
      </c>
      <c r="DQ40" s="369">
        <f t="shared" si="15"/>
        <v>0</v>
      </c>
      <c r="DR40" s="369">
        <f t="shared" si="15"/>
        <v>0</v>
      </c>
      <c r="DS40" s="369">
        <f t="shared" si="15"/>
        <v>0</v>
      </c>
      <c r="DT40" s="369">
        <f t="shared" si="15"/>
        <v>0</v>
      </c>
      <c r="DU40" s="369">
        <f t="shared" si="15"/>
        <v>0</v>
      </c>
      <c r="DV40" s="369">
        <f t="shared" si="15"/>
        <v>0</v>
      </c>
      <c r="DW40" s="369">
        <f t="shared" si="15"/>
        <v>0</v>
      </c>
      <c r="DX40" s="369">
        <f t="shared" si="15"/>
        <v>0</v>
      </c>
      <c r="DY40" s="369">
        <f t="shared" si="15"/>
        <v>0</v>
      </c>
      <c r="DZ40" s="369">
        <f t="shared" si="15"/>
        <v>0</v>
      </c>
      <c r="EA40" s="369">
        <f t="shared" si="15"/>
        <v>0</v>
      </c>
      <c r="EB40" s="369">
        <f t="shared" si="15"/>
        <v>0</v>
      </c>
      <c r="EC40" s="369">
        <f t="shared" si="15"/>
        <v>0</v>
      </c>
      <c r="ED40" s="369">
        <f t="shared" si="15"/>
        <v>0</v>
      </c>
      <c r="EE40" s="369">
        <f t="shared" si="15"/>
        <v>0</v>
      </c>
      <c r="EF40" s="369">
        <f t="shared" si="15"/>
        <v>0</v>
      </c>
      <c r="EG40" s="369">
        <f t="shared" si="15"/>
        <v>0</v>
      </c>
      <c r="EH40" s="369">
        <f t="shared" si="15"/>
        <v>0</v>
      </c>
    </row>
    <row r="41" spans="1:138" s="394" customFormat="1" ht="15" hidden="1" customHeight="1" outlineLevel="1" x14ac:dyDescent="0.35">
      <c r="A41" s="393"/>
      <c r="B41" s="393"/>
      <c r="C41" s="334"/>
      <c r="D41" s="349"/>
      <c r="E41" s="349" t="s">
        <v>186</v>
      </c>
      <c r="F41" s="349"/>
      <c r="G41" s="349" t="s">
        <v>5</v>
      </c>
      <c r="H41" s="371">
        <f xml:space="preserve"> SUM(J41:EH41)</f>
        <v>0</v>
      </c>
      <c r="I41" s="349"/>
      <c r="J41" s="369">
        <f t="shared" ref="J41:AO41" si="16" xml:space="preserve"> CHOOSE($F$32, J17, J28 )</f>
        <v>0</v>
      </c>
      <c r="K41" s="369">
        <f t="shared" si="16"/>
        <v>0</v>
      </c>
      <c r="L41" s="369">
        <f t="shared" si="16"/>
        <v>0</v>
      </c>
      <c r="M41" s="369">
        <f t="shared" si="16"/>
        <v>0</v>
      </c>
      <c r="N41" s="369">
        <f t="shared" si="16"/>
        <v>0</v>
      </c>
      <c r="O41" s="369">
        <f t="shared" si="16"/>
        <v>0</v>
      </c>
      <c r="P41" s="369">
        <f t="shared" si="16"/>
        <v>0</v>
      </c>
      <c r="Q41" s="369">
        <f t="shared" si="16"/>
        <v>0</v>
      </c>
      <c r="R41" s="369">
        <f t="shared" si="16"/>
        <v>0</v>
      </c>
      <c r="S41" s="369">
        <f t="shared" si="16"/>
        <v>0</v>
      </c>
      <c r="T41" s="369">
        <f t="shared" si="16"/>
        <v>0</v>
      </c>
      <c r="U41" s="369">
        <f t="shared" si="16"/>
        <v>0</v>
      </c>
      <c r="V41" s="369">
        <f t="shared" si="16"/>
        <v>0</v>
      </c>
      <c r="W41" s="369">
        <f t="shared" si="16"/>
        <v>0</v>
      </c>
      <c r="X41" s="369">
        <f t="shared" si="16"/>
        <v>0</v>
      </c>
      <c r="Y41" s="369">
        <f t="shared" si="16"/>
        <v>0</v>
      </c>
      <c r="Z41" s="369">
        <f t="shared" si="16"/>
        <v>0</v>
      </c>
      <c r="AA41" s="369">
        <f t="shared" si="16"/>
        <v>0</v>
      </c>
      <c r="AB41" s="369">
        <f t="shared" si="16"/>
        <v>0</v>
      </c>
      <c r="AC41" s="369">
        <f t="shared" si="16"/>
        <v>0</v>
      </c>
      <c r="AD41" s="369">
        <f t="shared" si="16"/>
        <v>0</v>
      </c>
      <c r="AE41" s="369">
        <f t="shared" si="16"/>
        <v>0</v>
      </c>
      <c r="AF41" s="369">
        <f t="shared" si="16"/>
        <v>0</v>
      </c>
      <c r="AG41" s="369">
        <f t="shared" si="16"/>
        <v>0</v>
      </c>
      <c r="AH41" s="369">
        <f t="shared" si="16"/>
        <v>0</v>
      </c>
      <c r="AI41" s="369">
        <f t="shared" si="16"/>
        <v>0</v>
      </c>
      <c r="AJ41" s="369">
        <f t="shared" si="16"/>
        <v>0</v>
      </c>
      <c r="AK41" s="369">
        <f t="shared" si="16"/>
        <v>0</v>
      </c>
      <c r="AL41" s="369">
        <f t="shared" si="16"/>
        <v>0</v>
      </c>
      <c r="AM41" s="369">
        <f t="shared" si="16"/>
        <v>0</v>
      </c>
      <c r="AN41" s="369">
        <f t="shared" si="16"/>
        <v>0</v>
      </c>
      <c r="AO41" s="369">
        <f t="shared" si="16"/>
        <v>0</v>
      </c>
      <c r="AP41" s="369">
        <f t="shared" ref="AP41:BU41" si="17" xml:space="preserve"> CHOOSE($F$32, AP17, AP28 )</f>
        <v>0</v>
      </c>
      <c r="AQ41" s="369">
        <f t="shared" si="17"/>
        <v>0</v>
      </c>
      <c r="AR41" s="369">
        <f t="shared" si="17"/>
        <v>0</v>
      </c>
      <c r="AS41" s="369">
        <f t="shared" si="17"/>
        <v>0</v>
      </c>
      <c r="AT41" s="369">
        <f t="shared" si="17"/>
        <v>0</v>
      </c>
      <c r="AU41" s="369">
        <f t="shared" si="17"/>
        <v>0</v>
      </c>
      <c r="AV41" s="369">
        <f t="shared" si="17"/>
        <v>0</v>
      </c>
      <c r="AW41" s="369">
        <f t="shared" si="17"/>
        <v>0</v>
      </c>
      <c r="AX41" s="369">
        <f t="shared" si="17"/>
        <v>0</v>
      </c>
      <c r="AY41" s="369">
        <f t="shared" si="17"/>
        <v>0</v>
      </c>
      <c r="AZ41" s="369">
        <f t="shared" si="17"/>
        <v>0</v>
      </c>
      <c r="BA41" s="369">
        <f t="shared" si="17"/>
        <v>0</v>
      </c>
      <c r="BB41" s="369">
        <f t="shared" si="17"/>
        <v>0</v>
      </c>
      <c r="BC41" s="369">
        <f t="shared" si="17"/>
        <v>0</v>
      </c>
      <c r="BD41" s="369">
        <f t="shared" si="17"/>
        <v>0</v>
      </c>
      <c r="BE41" s="369">
        <f t="shared" si="17"/>
        <v>0</v>
      </c>
      <c r="BF41" s="369">
        <f t="shared" si="17"/>
        <v>0</v>
      </c>
      <c r="BG41" s="369">
        <f t="shared" si="17"/>
        <v>0</v>
      </c>
      <c r="BH41" s="369">
        <f t="shared" si="17"/>
        <v>0</v>
      </c>
      <c r="BI41" s="369">
        <f t="shared" si="17"/>
        <v>0</v>
      </c>
      <c r="BJ41" s="369">
        <f t="shared" si="17"/>
        <v>0</v>
      </c>
      <c r="BK41" s="369">
        <f t="shared" si="17"/>
        <v>0</v>
      </c>
      <c r="BL41" s="369">
        <f t="shared" si="17"/>
        <v>0</v>
      </c>
      <c r="BM41" s="369">
        <f t="shared" si="17"/>
        <v>0</v>
      </c>
      <c r="BN41" s="369">
        <f t="shared" si="17"/>
        <v>0</v>
      </c>
      <c r="BO41" s="369">
        <f t="shared" si="17"/>
        <v>0</v>
      </c>
      <c r="BP41" s="369">
        <f t="shared" si="17"/>
        <v>0</v>
      </c>
      <c r="BQ41" s="369">
        <f t="shared" si="17"/>
        <v>0</v>
      </c>
      <c r="BR41" s="369">
        <f t="shared" si="17"/>
        <v>0</v>
      </c>
      <c r="BS41" s="369">
        <f t="shared" si="17"/>
        <v>0</v>
      </c>
      <c r="BT41" s="369">
        <f t="shared" si="17"/>
        <v>0</v>
      </c>
      <c r="BU41" s="369">
        <f t="shared" si="17"/>
        <v>0</v>
      </c>
      <c r="BV41" s="369">
        <f t="shared" ref="BV41:DA41" si="18" xml:space="preserve"> CHOOSE($F$32, BV17, BV28 )</f>
        <v>0</v>
      </c>
      <c r="BW41" s="369">
        <f t="shared" si="18"/>
        <v>0</v>
      </c>
      <c r="BX41" s="369">
        <f t="shared" si="18"/>
        <v>0</v>
      </c>
      <c r="BY41" s="369">
        <f t="shared" si="18"/>
        <v>0</v>
      </c>
      <c r="BZ41" s="369">
        <f t="shared" si="18"/>
        <v>0</v>
      </c>
      <c r="CA41" s="369">
        <f t="shared" si="18"/>
        <v>0</v>
      </c>
      <c r="CB41" s="369">
        <f t="shared" si="18"/>
        <v>0</v>
      </c>
      <c r="CC41" s="369">
        <f t="shared" si="18"/>
        <v>0</v>
      </c>
      <c r="CD41" s="369">
        <f t="shared" si="18"/>
        <v>0</v>
      </c>
      <c r="CE41" s="369">
        <f t="shared" si="18"/>
        <v>0</v>
      </c>
      <c r="CF41" s="369">
        <f t="shared" si="18"/>
        <v>0</v>
      </c>
      <c r="CG41" s="369">
        <f t="shared" si="18"/>
        <v>0</v>
      </c>
      <c r="CH41" s="369">
        <f t="shared" si="18"/>
        <v>0</v>
      </c>
      <c r="CI41" s="369">
        <f t="shared" si="18"/>
        <v>0</v>
      </c>
      <c r="CJ41" s="369">
        <f t="shared" si="18"/>
        <v>0</v>
      </c>
      <c r="CK41" s="369">
        <f t="shared" si="18"/>
        <v>0</v>
      </c>
      <c r="CL41" s="369">
        <f t="shared" si="18"/>
        <v>0</v>
      </c>
      <c r="CM41" s="369">
        <f t="shared" si="18"/>
        <v>0</v>
      </c>
      <c r="CN41" s="369">
        <f t="shared" si="18"/>
        <v>0</v>
      </c>
      <c r="CO41" s="369">
        <f t="shared" si="18"/>
        <v>0</v>
      </c>
      <c r="CP41" s="369">
        <f t="shared" si="18"/>
        <v>0</v>
      </c>
      <c r="CQ41" s="369">
        <f t="shared" si="18"/>
        <v>0</v>
      </c>
      <c r="CR41" s="369">
        <f t="shared" si="18"/>
        <v>0</v>
      </c>
      <c r="CS41" s="369">
        <f t="shared" si="18"/>
        <v>0</v>
      </c>
      <c r="CT41" s="369">
        <f t="shared" si="18"/>
        <v>0</v>
      </c>
      <c r="CU41" s="369">
        <f t="shared" si="18"/>
        <v>0</v>
      </c>
      <c r="CV41" s="369">
        <f t="shared" si="18"/>
        <v>0</v>
      </c>
      <c r="CW41" s="369">
        <f t="shared" si="18"/>
        <v>0</v>
      </c>
      <c r="CX41" s="369">
        <f t="shared" si="18"/>
        <v>0</v>
      </c>
      <c r="CY41" s="369">
        <f t="shared" si="18"/>
        <v>0</v>
      </c>
      <c r="CZ41" s="369">
        <f t="shared" si="18"/>
        <v>0</v>
      </c>
      <c r="DA41" s="369">
        <f t="shared" si="18"/>
        <v>0</v>
      </c>
      <c r="DB41" s="369">
        <f t="shared" ref="DB41:EH41" si="19" xml:space="preserve"> CHOOSE($F$32, DB17, DB28 )</f>
        <v>0</v>
      </c>
      <c r="DC41" s="369">
        <f t="shared" si="19"/>
        <v>0</v>
      </c>
      <c r="DD41" s="369">
        <f t="shared" si="19"/>
        <v>0</v>
      </c>
      <c r="DE41" s="369">
        <f t="shared" si="19"/>
        <v>0</v>
      </c>
      <c r="DF41" s="369">
        <f t="shared" si="19"/>
        <v>0</v>
      </c>
      <c r="DG41" s="369">
        <f t="shared" si="19"/>
        <v>0</v>
      </c>
      <c r="DH41" s="369">
        <f t="shared" si="19"/>
        <v>0</v>
      </c>
      <c r="DI41" s="369">
        <f t="shared" si="19"/>
        <v>0</v>
      </c>
      <c r="DJ41" s="369">
        <f t="shared" si="19"/>
        <v>0</v>
      </c>
      <c r="DK41" s="369">
        <f t="shared" si="19"/>
        <v>0</v>
      </c>
      <c r="DL41" s="369">
        <f t="shared" si="19"/>
        <v>0</v>
      </c>
      <c r="DM41" s="369">
        <f t="shared" si="19"/>
        <v>0</v>
      </c>
      <c r="DN41" s="369">
        <f t="shared" si="19"/>
        <v>0</v>
      </c>
      <c r="DO41" s="369">
        <f t="shared" si="19"/>
        <v>0</v>
      </c>
      <c r="DP41" s="369">
        <f t="shared" si="19"/>
        <v>0</v>
      </c>
      <c r="DQ41" s="369">
        <f t="shared" si="19"/>
        <v>0</v>
      </c>
      <c r="DR41" s="369">
        <f t="shared" si="19"/>
        <v>0</v>
      </c>
      <c r="DS41" s="369">
        <f t="shared" si="19"/>
        <v>0</v>
      </c>
      <c r="DT41" s="369">
        <f t="shared" si="19"/>
        <v>0</v>
      </c>
      <c r="DU41" s="369">
        <f t="shared" si="19"/>
        <v>0</v>
      </c>
      <c r="DV41" s="369">
        <f t="shared" si="19"/>
        <v>0</v>
      </c>
      <c r="DW41" s="369">
        <f t="shared" si="19"/>
        <v>0</v>
      </c>
      <c r="DX41" s="369">
        <f t="shared" si="19"/>
        <v>0</v>
      </c>
      <c r="DY41" s="369">
        <f t="shared" si="19"/>
        <v>0</v>
      </c>
      <c r="DZ41" s="369">
        <f t="shared" si="19"/>
        <v>0</v>
      </c>
      <c r="EA41" s="369">
        <f t="shared" si="19"/>
        <v>0</v>
      </c>
      <c r="EB41" s="369">
        <f t="shared" si="19"/>
        <v>0</v>
      </c>
      <c r="EC41" s="369">
        <f t="shared" si="19"/>
        <v>0</v>
      </c>
      <c r="ED41" s="369">
        <f t="shared" si="19"/>
        <v>0</v>
      </c>
      <c r="EE41" s="369">
        <f t="shared" si="19"/>
        <v>0</v>
      </c>
      <c r="EF41" s="369">
        <f t="shared" si="19"/>
        <v>0</v>
      </c>
      <c r="EG41" s="369">
        <f t="shared" si="19"/>
        <v>0</v>
      </c>
      <c r="EH41" s="369">
        <f t="shared" si="19"/>
        <v>0</v>
      </c>
    </row>
    <row r="42" spans="1:138" s="394" customFormat="1" ht="15" hidden="1" customHeight="1" outlineLevel="1" x14ac:dyDescent="0.35">
      <c r="A42" s="393"/>
      <c r="B42" s="393"/>
      <c r="C42" s="334"/>
      <c r="D42" s="349"/>
      <c r="E42" s="349" t="s">
        <v>736</v>
      </c>
      <c r="F42" s="349"/>
      <c r="G42" s="349" t="s">
        <v>5</v>
      </c>
      <c r="H42" s="371">
        <f xml:space="preserve"> SUM(J42:EH42)</f>
        <v>0</v>
      </c>
      <c r="I42" s="349"/>
      <c r="J42" s="369">
        <f t="shared" ref="J42:AO42" si="20" xml:space="preserve"> CHOOSE($F$32, J18, J29 )</f>
        <v>0</v>
      </c>
      <c r="K42" s="369">
        <f t="shared" si="20"/>
        <v>0</v>
      </c>
      <c r="L42" s="369">
        <f t="shared" si="20"/>
        <v>0</v>
      </c>
      <c r="M42" s="369">
        <f t="shared" si="20"/>
        <v>0</v>
      </c>
      <c r="N42" s="369">
        <f t="shared" si="20"/>
        <v>0</v>
      </c>
      <c r="O42" s="369">
        <f t="shared" si="20"/>
        <v>0</v>
      </c>
      <c r="P42" s="369">
        <f t="shared" si="20"/>
        <v>0</v>
      </c>
      <c r="Q42" s="369">
        <f t="shared" si="20"/>
        <v>0</v>
      </c>
      <c r="R42" s="369">
        <f t="shared" si="20"/>
        <v>0</v>
      </c>
      <c r="S42" s="369">
        <f t="shared" si="20"/>
        <v>0</v>
      </c>
      <c r="T42" s="369">
        <f t="shared" si="20"/>
        <v>0</v>
      </c>
      <c r="U42" s="369">
        <f t="shared" si="20"/>
        <v>0</v>
      </c>
      <c r="V42" s="369">
        <f t="shared" si="20"/>
        <v>0</v>
      </c>
      <c r="W42" s="369">
        <f t="shared" si="20"/>
        <v>0</v>
      </c>
      <c r="X42" s="369">
        <f t="shared" si="20"/>
        <v>0</v>
      </c>
      <c r="Y42" s="369">
        <f t="shared" si="20"/>
        <v>0</v>
      </c>
      <c r="Z42" s="369">
        <f t="shared" si="20"/>
        <v>0</v>
      </c>
      <c r="AA42" s="369">
        <f t="shared" si="20"/>
        <v>0</v>
      </c>
      <c r="AB42" s="369">
        <f t="shared" si="20"/>
        <v>0</v>
      </c>
      <c r="AC42" s="369">
        <f t="shared" si="20"/>
        <v>0</v>
      </c>
      <c r="AD42" s="369">
        <f t="shared" si="20"/>
        <v>0</v>
      </c>
      <c r="AE42" s="369">
        <f t="shared" si="20"/>
        <v>0</v>
      </c>
      <c r="AF42" s="369">
        <f t="shared" si="20"/>
        <v>0</v>
      </c>
      <c r="AG42" s="369">
        <f t="shared" si="20"/>
        <v>0</v>
      </c>
      <c r="AH42" s="369">
        <f t="shared" si="20"/>
        <v>0</v>
      </c>
      <c r="AI42" s="369">
        <f t="shared" si="20"/>
        <v>0</v>
      </c>
      <c r="AJ42" s="369">
        <f t="shared" si="20"/>
        <v>0</v>
      </c>
      <c r="AK42" s="369">
        <f t="shared" si="20"/>
        <v>0</v>
      </c>
      <c r="AL42" s="369">
        <f t="shared" si="20"/>
        <v>0</v>
      </c>
      <c r="AM42" s="369">
        <f t="shared" si="20"/>
        <v>0</v>
      </c>
      <c r="AN42" s="369">
        <f t="shared" si="20"/>
        <v>0</v>
      </c>
      <c r="AO42" s="369">
        <f t="shared" si="20"/>
        <v>0</v>
      </c>
      <c r="AP42" s="369">
        <f t="shared" ref="AP42:BU42" si="21" xml:space="preserve"> CHOOSE($F$32, AP18, AP29 )</f>
        <v>0</v>
      </c>
      <c r="AQ42" s="369">
        <f t="shared" si="21"/>
        <v>0</v>
      </c>
      <c r="AR42" s="369">
        <f t="shared" si="21"/>
        <v>0</v>
      </c>
      <c r="AS42" s="369">
        <f t="shared" si="21"/>
        <v>0</v>
      </c>
      <c r="AT42" s="369">
        <f t="shared" si="21"/>
        <v>0</v>
      </c>
      <c r="AU42" s="369">
        <f t="shared" si="21"/>
        <v>0</v>
      </c>
      <c r="AV42" s="369">
        <f t="shared" si="21"/>
        <v>0</v>
      </c>
      <c r="AW42" s="369">
        <f t="shared" si="21"/>
        <v>0</v>
      </c>
      <c r="AX42" s="369">
        <f t="shared" si="21"/>
        <v>0</v>
      </c>
      <c r="AY42" s="369">
        <f t="shared" si="21"/>
        <v>0</v>
      </c>
      <c r="AZ42" s="369">
        <f t="shared" si="21"/>
        <v>0</v>
      </c>
      <c r="BA42" s="369">
        <f t="shared" si="21"/>
        <v>0</v>
      </c>
      <c r="BB42" s="369">
        <f t="shared" si="21"/>
        <v>0</v>
      </c>
      <c r="BC42" s="369">
        <f t="shared" si="21"/>
        <v>0</v>
      </c>
      <c r="BD42" s="369">
        <f t="shared" si="21"/>
        <v>0</v>
      </c>
      <c r="BE42" s="369">
        <f t="shared" si="21"/>
        <v>0</v>
      </c>
      <c r="BF42" s="369">
        <f t="shared" si="21"/>
        <v>0</v>
      </c>
      <c r="BG42" s="369">
        <f t="shared" si="21"/>
        <v>0</v>
      </c>
      <c r="BH42" s="369">
        <f t="shared" si="21"/>
        <v>0</v>
      </c>
      <c r="BI42" s="369">
        <f t="shared" si="21"/>
        <v>0</v>
      </c>
      <c r="BJ42" s="369">
        <f t="shared" si="21"/>
        <v>0</v>
      </c>
      <c r="BK42" s="369">
        <f t="shared" si="21"/>
        <v>0</v>
      </c>
      <c r="BL42" s="369">
        <f t="shared" si="21"/>
        <v>0</v>
      </c>
      <c r="BM42" s="369">
        <f t="shared" si="21"/>
        <v>0</v>
      </c>
      <c r="BN42" s="369">
        <f t="shared" si="21"/>
        <v>0</v>
      </c>
      <c r="BO42" s="369">
        <f t="shared" si="21"/>
        <v>0</v>
      </c>
      <c r="BP42" s="369">
        <f t="shared" si="21"/>
        <v>0</v>
      </c>
      <c r="BQ42" s="369">
        <f t="shared" si="21"/>
        <v>0</v>
      </c>
      <c r="BR42" s="369">
        <f t="shared" si="21"/>
        <v>0</v>
      </c>
      <c r="BS42" s="369">
        <f t="shared" si="21"/>
        <v>0</v>
      </c>
      <c r="BT42" s="369">
        <f t="shared" si="21"/>
        <v>0</v>
      </c>
      <c r="BU42" s="369">
        <f t="shared" si="21"/>
        <v>0</v>
      </c>
      <c r="BV42" s="369">
        <f t="shared" ref="BV42:DA42" si="22" xml:space="preserve"> CHOOSE($F$32, BV18, BV29 )</f>
        <v>0</v>
      </c>
      <c r="BW42" s="369">
        <f t="shared" si="22"/>
        <v>0</v>
      </c>
      <c r="BX42" s="369">
        <f t="shared" si="22"/>
        <v>0</v>
      </c>
      <c r="BY42" s="369">
        <f t="shared" si="22"/>
        <v>0</v>
      </c>
      <c r="BZ42" s="369">
        <f t="shared" si="22"/>
        <v>0</v>
      </c>
      <c r="CA42" s="369">
        <f t="shared" si="22"/>
        <v>0</v>
      </c>
      <c r="CB42" s="369">
        <f t="shared" si="22"/>
        <v>0</v>
      </c>
      <c r="CC42" s="369">
        <f t="shared" si="22"/>
        <v>0</v>
      </c>
      <c r="CD42" s="369">
        <f t="shared" si="22"/>
        <v>0</v>
      </c>
      <c r="CE42" s="369">
        <f t="shared" si="22"/>
        <v>0</v>
      </c>
      <c r="CF42" s="369">
        <f t="shared" si="22"/>
        <v>0</v>
      </c>
      <c r="CG42" s="369">
        <f t="shared" si="22"/>
        <v>0</v>
      </c>
      <c r="CH42" s="369">
        <f t="shared" si="22"/>
        <v>0</v>
      </c>
      <c r="CI42" s="369">
        <f t="shared" si="22"/>
        <v>0</v>
      </c>
      <c r="CJ42" s="369">
        <f t="shared" si="22"/>
        <v>0</v>
      </c>
      <c r="CK42" s="369">
        <f t="shared" si="22"/>
        <v>0</v>
      </c>
      <c r="CL42" s="369">
        <f t="shared" si="22"/>
        <v>0</v>
      </c>
      <c r="CM42" s="369">
        <f t="shared" si="22"/>
        <v>0</v>
      </c>
      <c r="CN42" s="369">
        <f t="shared" si="22"/>
        <v>0</v>
      </c>
      <c r="CO42" s="369">
        <f t="shared" si="22"/>
        <v>0</v>
      </c>
      <c r="CP42" s="369">
        <f t="shared" si="22"/>
        <v>0</v>
      </c>
      <c r="CQ42" s="369">
        <f t="shared" si="22"/>
        <v>0</v>
      </c>
      <c r="CR42" s="369">
        <f t="shared" si="22"/>
        <v>0</v>
      </c>
      <c r="CS42" s="369">
        <f t="shared" si="22"/>
        <v>0</v>
      </c>
      <c r="CT42" s="369">
        <f t="shared" si="22"/>
        <v>0</v>
      </c>
      <c r="CU42" s="369">
        <f t="shared" si="22"/>
        <v>0</v>
      </c>
      <c r="CV42" s="369">
        <f t="shared" si="22"/>
        <v>0</v>
      </c>
      <c r="CW42" s="369">
        <f t="shared" si="22"/>
        <v>0</v>
      </c>
      <c r="CX42" s="369">
        <f t="shared" si="22"/>
        <v>0</v>
      </c>
      <c r="CY42" s="369">
        <f t="shared" si="22"/>
        <v>0</v>
      </c>
      <c r="CZ42" s="369">
        <f t="shared" si="22"/>
        <v>0</v>
      </c>
      <c r="DA42" s="369">
        <f t="shared" si="22"/>
        <v>0</v>
      </c>
      <c r="DB42" s="369">
        <f t="shared" ref="DB42:EH42" si="23" xml:space="preserve"> CHOOSE($F$32, DB18, DB29 )</f>
        <v>0</v>
      </c>
      <c r="DC42" s="369">
        <f t="shared" si="23"/>
        <v>0</v>
      </c>
      <c r="DD42" s="369">
        <f t="shared" si="23"/>
        <v>0</v>
      </c>
      <c r="DE42" s="369">
        <f t="shared" si="23"/>
        <v>0</v>
      </c>
      <c r="DF42" s="369">
        <f t="shared" si="23"/>
        <v>0</v>
      </c>
      <c r="DG42" s="369">
        <f t="shared" si="23"/>
        <v>0</v>
      </c>
      <c r="DH42" s="369">
        <f t="shared" si="23"/>
        <v>0</v>
      </c>
      <c r="DI42" s="369">
        <f t="shared" si="23"/>
        <v>0</v>
      </c>
      <c r="DJ42" s="369">
        <f t="shared" si="23"/>
        <v>0</v>
      </c>
      <c r="DK42" s="369">
        <f t="shared" si="23"/>
        <v>0</v>
      </c>
      <c r="DL42" s="369">
        <f t="shared" si="23"/>
        <v>0</v>
      </c>
      <c r="DM42" s="369">
        <f t="shared" si="23"/>
        <v>0</v>
      </c>
      <c r="DN42" s="369">
        <f t="shared" si="23"/>
        <v>0</v>
      </c>
      <c r="DO42" s="369">
        <f t="shared" si="23"/>
        <v>0</v>
      </c>
      <c r="DP42" s="369">
        <f t="shared" si="23"/>
        <v>0</v>
      </c>
      <c r="DQ42" s="369">
        <f t="shared" si="23"/>
        <v>0</v>
      </c>
      <c r="DR42" s="369">
        <f t="shared" si="23"/>
        <v>0</v>
      </c>
      <c r="DS42" s="369">
        <f t="shared" si="23"/>
        <v>0</v>
      </c>
      <c r="DT42" s="369">
        <f t="shared" si="23"/>
        <v>0</v>
      </c>
      <c r="DU42" s="369">
        <f t="shared" si="23"/>
        <v>0</v>
      </c>
      <c r="DV42" s="369">
        <f t="shared" si="23"/>
        <v>0</v>
      </c>
      <c r="DW42" s="369">
        <f t="shared" si="23"/>
        <v>0</v>
      </c>
      <c r="DX42" s="369">
        <f t="shared" si="23"/>
        <v>0</v>
      </c>
      <c r="DY42" s="369">
        <f t="shared" si="23"/>
        <v>0</v>
      </c>
      <c r="DZ42" s="369">
        <f t="shared" si="23"/>
        <v>0</v>
      </c>
      <c r="EA42" s="369">
        <f t="shared" si="23"/>
        <v>0</v>
      </c>
      <c r="EB42" s="369">
        <f t="shared" si="23"/>
        <v>0</v>
      </c>
      <c r="EC42" s="369">
        <f t="shared" si="23"/>
        <v>0</v>
      </c>
      <c r="ED42" s="369">
        <f t="shared" si="23"/>
        <v>0</v>
      </c>
      <c r="EE42" s="369">
        <f t="shared" si="23"/>
        <v>0</v>
      </c>
      <c r="EF42" s="369">
        <f t="shared" si="23"/>
        <v>0</v>
      </c>
      <c r="EG42" s="369">
        <f t="shared" si="23"/>
        <v>0</v>
      </c>
      <c r="EH42" s="369">
        <f t="shared" si="23"/>
        <v>0</v>
      </c>
    </row>
    <row r="43" spans="1:138" s="394" customFormat="1" ht="15" hidden="1" customHeight="1" outlineLevel="1" x14ac:dyDescent="0.35">
      <c r="A43" s="395"/>
      <c r="B43" s="395"/>
      <c r="C43" s="334"/>
      <c r="D43" s="337"/>
      <c r="E43" s="337"/>
      <c r="F43" s="337"/>
      <c r="G43" s="337"/>
      <c r="H43" s="337"/>
      <c r="I43" s="337"/>
    </row>
    <row r="44" spans="1:138" ht="15" hidden="1" customHeight="1" outlineLevel="1" x14ac:dyDescent="0.35"/>
    <row r="46" spans="1:138" s="308" customFormat="1" ht="15" customHeight="1" x14ac:dyDescent="0.35">
      <c r="A46" s="324" t="s">
        <v>433</v>
      </c>
      <c r="B46" s="324"/>
      <c r="C46" s="325"/>
      <c r="D46" s="324"/>
      <c r="E46" s="324"/>
      <c r="F46" s="302"/>
      <c r="G46" s="302"/>
      <c r="H46" s="302"/>
      <c r="I46" s="302"/>
      <c r="J46" s="302"/>
      <c r="K46" s="302"/>
      <c r="L46" s="302"/>
      <c r="M46" s="302"/>
      <c r="N46" s="302"/>
      <c r="O46" s="302"/>
      <c r="P46" s="302"/>
      <c r="Q46" s="302"/>
      <c r="R46" s="302"/>
      <c r="S46" s="302"/>
      <c r="T46" s="302"/>
      <c r="U46" s="302"/>
      <c r="V46" s="302"/>
      <c r="W46" s="302"/>
      <c r="X46" s="302"/>
      <c r="Y46" s="302"/>
      <c r="Z46" s="302"/>
      <c r="AA46" s="302"/>
      <c r="AB46" s="302"/>
      <c r="AC46" s="302"/>
      <c r="AD46" s="302"/>
      <c r="AE46" s="302"/>
      <c r="AF46" s="302"/>
      <c r="AG46" s="302"/>
      <c r="AH46" s="302"/>
      <c r="AI46" s="302"/>
      <c r="AJ46" s="302"/>
      <c r="AK46" s="302"/>
      <c r="AL46" s="302"/>
      <c r="AM46" s="302"/>
      <c r="AN46" s="302"/>
      <c r="AO46" s="302"/>
      <c r="AP46" s="302"/>
      <c r="AQ46" s="302"/>
      <c r="AR46" s="302"/>
      <c r="AS46" s="302"/>
      <c r="AT46" s="302"/>
      <c r="AU46" s="302"/>
      <c r="AV46" s="302"/>
      <c r="AW46" s="302"/>
      <c r="AX46" s="302"/>
      <c r="AY46" s="302"/>
      <c r="AZ46" s="302"/>
      <c r="BA46" s="302"/>
      <c r="BB46" s="302"/>
      <c r="BC46" s="302"/>
      <c r="BD46" s="302"/>
      <c r="BE46" s="302"/>
      <c r="BF46" s="302"/>
      <c r="BG46" s="302"/>
      <c r="BH46" s="302"/>
      <c r="BI46" s="302"/>
      <c r="BJ46" s="302"/>
      <c r="BK46" s="302"/>
      <c r="BL46" s="302"/>
      <c r="BM46" s="302"/>
      <c r="BN46" s="302"/>
      <c r="BO46" s="302"/>
      <c r="BP46" s="302"/>
      <c r="BQ46" s="302"/>
      <c r="BR46" s="302"/>
      <c r="BS46" s="302"/>
      <c r="BT46" s="302"/>
      <c r="BU46" s="302"/>
      <c r="BV46" s="302"/>
      <c r="BW46" s="302"/>
      <c r="BX46" s="302"/>
      <c r="BY46" s="302"/>
      <c r="BZ46" s="302"/>
      <c r="CA46" s="302"/>
      <c r="CB46" s="302"/>
      <c r="CC46" s="302"/>
      <c r="CD46" s="302"/>
      <c r="CE46" s="302"/>
      <c r="CF46" s="302"/>
      <c r="CG46" s="302"/>
      <c r="CH46" s="302"/>
      <c r="CI46" s="302"/>
      <c r="CJ46" s="302"/>
      <c r="CK46" s="302"/>
      <c r="CL46" s="302"/>
      <c r="CM46" s="302"/>
      <c r="CN46" s="302"/>
      <c r="CO46" s="302"/>
      <c r="CP46" s="302"/>
      <c r="CQ46" s="302"/>
      <c r="CR46" s="302"/>
      <c r="CS46" s="302"/>
      <c r="CT46" s="302"/>
      <c r="CU46" s="302"/>
      <c r="CV46" s="302"/>
      <c r="CW46" s="302"/>
      <c r="CX46" s="302"/>
      <c r="CY46" s="302"/>
      <c r="CZ46" s="302"/>
      <c r="DA46" s="302"/>
      <c r="DB46" s="302"/>
      <c r="DC46" s="302"/>
      <c r="DD46" s="302"/>
      <c r="DE46" s="302"/>
      <c r="DF46" s="302"/>
      <c r="DG46" s="302"/>
      <c r="DH46" s="302"/>
      <c r="DI46" s="302"/>
      <c r="DJ46" s="302"/>
      <c r="DK46" s="302"/>
      <c r="DL46" s="302"/>
      <c r="DM46" s="302"/>
      <c r="DN46" s="302"/>
      <c r="DO46" s="302"/>
      <c r="DP46" s="302"/>
      <c r="DQ46" s="302"/>
      <c r="DR46" s="302"/>
      <c r="DS46" s="302"/>
      <c r="DT46" s="302"/>
      <c r="DU46" s="302"/>
      <c r="DV46" s="302"/>
      <c r="DW46" s="302"/>
      <c r="DX46" s="302"/>
      <c r="DY46" s="302"/>
      <c r="DZ46" s="302"/>
      <c r="EA46" s="302"/>
      <c r="EB46" s="302"/>
      <c r="EC46" s="302"/>
      <c r="ED46" s="302"/>
      <c r="EE46" s="302"/>
      <c r="EF46" s="302"/>
      <c r="EG46" s="302"/>
      <c r="EH46" s="302"/>
    </row>
    <row r="47" spans="1:138" ht="15" customHeight="1" outlineLevel="1" x14ac:dyDescent="0.35"/>
    <row r="48" spans="1:138" ht="15" customHeight="1" outlineLevel="1" x14ac:dyDescent="0.35">
      <c r="E48" s="25" t="s">
        <v>18</v>
      </c>
      <c r="G48" s="48" t="s">
        <v>311</v>
      </c>
      <c r="H48" s="48">
        <f>SUM(TBA!J48:EH48)</f>
        <v>1.0000000000000004</v>
      </c>
      <c r="J48" s="124">
        <f>SUM(J11:J13)/SUM($H$11:$H$13)</f>
        <v>0</v>
      </c>
      <c r="K48" s="124">
        <f t="shared" ref="K48:BV48" si="24">SUM(K11:K13)/SUM($H$11:$H$13)</f>
        <v>0</v>
      </c>
      <c r="L48" s="124">
        <f t="shared" si="24"/>
        <v>0</v>
      </c>
      <c r="M48" s="124">
        <f>SUM(M11:M13)/SUM($H$11:$H$13)</f>
        <v>0</v>
      </c>
      <c r="N48" s="124">
        <f t="shared" si="24"/>
        <v>0</v>
      </c>
      <c r="O48" s="124">
        <f t="shared" si="24"/>
        <v>8.309644824102884E-5</v>
      </c>
      <c r="P48" s="124">
        <f t="shared" si="24"/>
        <v>5.7387129733065308E-3</v>
      </c>
      <c r="Q48" s="124">
        <f t="shared" si="24"/>
        <v>1.1994791659139815E-2</v>
      </c>
      <c r="R48" s="124">
        <f t="shared" si="24"/>
        <v>2.818053462087065E-2</v>
      </c>
      <c r="S48" s="124">
        <f t="shared" si="24"/>
        <v>3.1793423674828424E-2</v>
      </c>
      <c r="T48" s="124">
        <f t="shared" si="24"/>
        <v>3.1793423674828424E-2</v>
      </c>
      <c r="U48" s="124">
        <f t="shared" si="24"/>
        <v>3.1793423674828424E-2</v>
      </c>
      <c r="V48" s="124">
        <f t="shared" si="24"/>
        <v>3.9019201782743977E-2</v>
      </c>
      <c r="W48" s="124">
        <f t="shared" si="24"/>
        <v>4.6967557701451078E-2</v>
      </c>
      <c r="X48" s="124">
        <f t="shared" si="24"/>
        <v>5.599978033634552E-2</v>
      </c>
      <c r="Y48" s="124">
        <f t="shared" si="24"/>
        <v>6.4309425160448408E-2</v>
      </c>
      <c r="Z48" s="124">
        <f t="shared" si="24"/>
        <v>7.406422560613439E-2</v>
      </c>
      <c r="AA48" s="124">
        <f t="shared" si="24"/>
        <v>7.8793858666670519E-2</v>
      </c>
      <c r="AB48" s="124">
        <f t="shared" si="24"/>
        <v>5.599978033634552E-2</v>
      </c>
      <c r="AC48" s="124">
        <f t="shared" si="24"/>
        <v>5.599978033634552E-2</v>
      </c>
      <c r="AD48" s="124">
        <f t="shared" si="24"/>
        <v>5.599978033634552E-2</v>
      </c>
      <c r="AE48" s="124">
        <f t="shared" si="24"/>
        <v>5.599978033634552E-2</v>
      </c>
      <c r="AF48" s="124">
        <f t="shared" si="24"/>
        <v>5.599978033634552E-2</v>
      </c>
      <c r="AG48" s="124">
        <f t="shared" si="24"/>
        <v>5.599978033634552E-2</v>
      </c>
      <c r="AH48" s="124">
        <f t="shared" si="24"/>
        <v>5.599978033634552E-2</v>
      </c>
      <c r="AI48" s="124">
        <f t="shared" si="24"/>
        <v>5.599978033634552E-2</v>
      </c>
      <c r="AJ48" s="124">
        <f t="shared" si="24"/>
        <v>5.1470301329398657E-2</v>
      </c>
      <c r="AK48" s="124">
        <f t="shared" si="24"/>
        <v>0</v>
      </c>
      <c r="AL48" s="124">
        <f t="shared" si="24"/>
        <v>0</v>
      </c>
      <c r="AM48" s="124">
        <f t="shared" si="24"/>
        <v>0</v>
      </c>
      <c r="AN48" s="124">
        <f t="shared" si="24"/>
        <v>0</v>
      </c>
      <c r="AO48" s="124">
        <f t="shared" si="24"/>
        <v>0</v>
      </c>
      <c r="AP48" s="124">
        <f t="shared" si="24"/>
        <v>0</v>
      </c>
      <c r="AQ48" s="124">
        <f t="shared" si="24"/>
        <v>0</v>
      </c>
      <c r="AR48" s="124">
        <f t="shared" si="24"/>
        <v>0</v>
      </c>
      <c r="AS48" s="124">
        <f t="shared" si="24"/>
        <v>0</v>
      </c>
      <c r="AT48" s="124">
        <f t="shared" si="24"/>
        <v>0</v>
      </c>
      <c r="AU48" s="124">
        <f t="shared" si="24"/>
        <v>0</v>
      </c>
      <c r="AV48" s="124">
        <f t="shared" si="24"/>
        <v>0</v>
      </c>
      <c r="AW48" s="124">
        <f t="shared" si="24"/>
        <v>0</v>
      </c>
      <c r="AX48" s="124">
        <f t="shared" si="24"/>
        <v>0</v>
      </c>
      <c r="AY48" s="124">
        <f t="shared" si="24"/>
        <v>0</v>
      </c>
      <c r="AZ48" s="124">
        <f t="shared" si="24"/>
        <v>0</v>
      </c>
      <c r="BA48" s="124">
        <f t="shared" si="24"/>
        <v>0</v>
      </c>
      <c r="BB48" s="124">
        <f t="shared" si="24"/>
        <v>0</v>
      </c>
      <c r="BC48" s="124">
        <f t="shared" si="24"/>
        <v>0</v>
      </c>
      <c r="BD48" s="124">
        <f t="shared" si="24"/>
        <v>0</v>
      </c>
      <c r="BE48" s="124">
        <f t="shared" si="24"/>
        <v>0</v>
      </c>
      <c r="BF48" s="124">
        <f t="shared" si="24"/>
        <v>0</v>
      </c>
      <c r="BG48" s="124">
        <f t="shared" si="24"/>
        <v>0</v>
      </c>
      <c r="BH48" s="124">
        <f t="shared" si="24"/>
        <v>0</v>
      </c>
      <c r="BI48" s="124">
        <f t="shared" si="24"/>
        <v>0</v>
      </c>
      <c r="BJ48" s="124">
        <f t="shared" si="24"/>
        <v>0</v>
      </c>
      <c r="BK48" s="124">
        <f t="shared" si="24"/>
        <v>0</v>
      </c>
      <c r="BL48" s="124">
        <f t="shared" si="24"/>
        <v>0</v>
      </c>
      <c r="BM48" s="124">
        <f t="shared" si="24"/>
        <v>0</v>
      </c>
      <c r="BN48" s="124">
        <f t="shared" si="24"/>
        <v>0</v>
      </c>
      <c r="BO48" s="124">
        <f t="shared" si="24"/>
        <v>0</v>
      </c>
      <c r="BP48" s="124">
        <f t="shared" si="24"/>
        <v>0</v>
      </c>
      <c r="BQ48" s="124">
        <f t="shared" si="24"/>
        <v>0</v>
      </c>
      <c r="BR48" s="124">
        <f t="shared" si="24"/>
        <v>0</v>
      </c>
      <c r="BS48" s="124">
        <f t="shared" si="24"/>
        <v>0</v>
      </c>
      <c r="BT48" s="124">
        <f t="shared" si="24"/>
        <v>0</v>
      </c>
      <c r="BU48" s="124">
        <f t="shared" si="24"/>
        <v>0</v>
      </c>
      <c r="BV48" s="124">
        <f t="shared" si="24"/>
        <v>0</v>
      </c>
      <c r="BW48" s="124">
        <f t="shared" ref="BW48:EH48" si="25">SUM(BW11:BW13)/SUM($H$11:$H$13)</f>
        <v>0</v>
      </c>
      <c r="BX48" s="124">
        <f t="shared" si="25"/>
        <v>0</v>
      </c>
      <c r="BY48" s="124">
        <f t="shared" si="25"/>
        <v>0</v>
      </c>
      <c r="BZ48" s="124">
        <f t="shared" si="25"/>
        <v>0</v>
      </c>
      <c r="CA48" s="124">
        <f t="shared" si="25"/>
        <v>0</v>
      </c>
      <c r="CB48" s="124">
        <f t="shared" si="25"/>
        <v>0</v>
      </c>
      <c r="CC48" s="124">
        <f t="shared" si="25"/>
        <v>0</v>
      </c>
      <c r="CD48" s="124">
        <f t="shared" si="25"/>
        <v>0</v>
      </c>
      <c r="CE48" s="124">
        <f t="shared" si="25"/>
        <v>0</v>
      </c>
      <c r="CF48" s="124">
        <f t="shared" si="25"/>
        <v>0</v>
      </c>
      <c r="CG48" s="124">
        <f t="shared" si="25"/>
        <v>0</v>
      </c>
      <c r="CH48" s="124">
        <f t="shared" si="25"/>
        <v>0</v>
      </c>
      <c r="CI48" s="124">
        <f t="shared" si="25"/>
        <v>0</v>
      </c>
      <c r="CJ48" s="124">
        <f t="shared" si="25"/>
        <v>0</v>
      </c>
      <c r="CK48" s="124">
        <f t="shared" si="25"/>
        <v>0</v>
      </c>
      <c r="CL48" s="124">
        <f t="shared" si="25"/>
        <v>0</v>
      </c>
      <c r="CM48" s="124">
        <f t="shared" si="25"/>
        <v>0</v>
      </c>
      <c r="CN48" s="124">
        <f t="shared" si="25"/>
        <v>0</v>
      </c>
      <c r="CO48" s="124">
        <f t="shared" si="25"/>
        <v>0</v>
      </c>
      <c r="CP48" s="124">
        <f t="shared" si="25"/>
        <v>0</v>
      </c>
      <c r="CQ48" s="124">
        <f t="shared" si="25"/>
        <v>0</v>
      </c>
      <c r="CR48" s="124">
        <f t="shared" si="25"/>
        <v>0</v>
      </c>
      <c r="CS48" s="124">
        <f t="shared" si="25"/>
        <v>0</v>
      </c>
      <c r="CT48" s="124">
        <f t="shared" si="25"/>
        <v>0</v>
      </c>
      <c r="CU48" s="124">
        <f t="shared" si="25"/>
        <v>0</v>
      </c>
      <c r="CV48" s="124">
        <f t="shared" si="25"/>
        <v>0</v>
      </c>
      <c r="CW48" s="124">
        <f t="shared" si="25"/>
        <v>0</v>
      </c>
      <c r="CX48" s="124">
        <f t="shared" si="25"/>
        <v>0</v>
      </c>
      <c r="CY48" s="124">
        <f t="shared" si="25"/>
        <v>0</v>
      </c>
      <c r="CZ48" s="124">
        <f t="shared" si="25"/>
        <v>0</v>
      </c>
      <c r="DA48" s="124">
        <f t="shared" si="25"/>
        <v>0</v>
      </c>
      <c r="DB48" s="124">
        <f t="shared" si="25"/>
        <v>0</v>
      </c>
      <c r="DC48" s="124">
        <f t="shared" si="25"/>
        <v>0</v>
      </c>
      <c r="DD48" s="124">
        <f t="shared" si="25"/>
        <v>0</v>
      </c>
      <c r="DE48" s="124">
        <f t="shared" si="25"/>
        <v>0</v>
      </c>
      <c r="DF48" s="124">
        <f t="shared" si="25"/>
        <v>0</v>
      </c>
      <c r="DG48" s="124">
        <f t="shared" si="25"/>
        <v>0</v>
      </c>
      <c r="DH48" s="124">
        <f t="shared" si="25"/>
        <v>0</v>
      </c>
      <c r="DI48" s="124">
        <f t="shared" si="25"/>
        <v>0</v>
      </c>
      <c r="DJ48" s="124">
        <f t="shared" si="25"/>
        <v>0</v>
      </c>
      <c r="DK48" s="124">
        <f t="shared" si="25"/>
        <v>0</v>
      </c>
      <c r="DL48" s="124">
        <f t="shared" si="25"/>
        <v>0</v>
      </c>
      <c r="DM48" s="124">
        <f t="shared" si="25"/>
        <v>0</v>
      </c>
      <c r="DN48" s="124">
        <f t="shared" si="25"/>
        <v>0</v>
      </c>
      <c r="DO48" s="124">
        <f t="shared" si="25"/>
        <v>0</v>
      </c>
      <c r="DP48" s="124">
        <f t="shared" si="25"/>
        <v>0</v>
      </c>
      <c r="DQ48" s="124">
        <f t="shared" si="25"/>
        <v>0</v>
      </c>
      <c r="DR48" s="124">
        <f t="shared" si="25"/>
        <v>0</v>
      </c>
      <c r="DS48" s="124">
        <f t="shared" si="25"/>
        <v>0</v>
      </c>
      <c r="DT48" s="124">
        <f t="shared" si="25"/>
        <v>0</v>
      </c>
      <c r="DU48" s="124">
        <f t="shared" si="25"/>
        <v>0</v>
      </c>
      <c r="DV48" s="124">
        <f t="shared" si="25"/>
        <v>0</v>
      </c>
      <c r="DW48" s="124">
        <f t="shared" si="25"/>
        <v>0</v>
      </c>
      <c r="DX48" s="124">
        <f t="shared" si="25"/>
        <v>0</v>
      </c>
      <c r="DY48" s="124">
        <f t="shared" si="25"/>
        <v>0</v>
      </c>
      <c r="DZ48" s="124">
        <f t="shared" si="25"/>
        <v>0</v>
      </c>
      <c r="EA48" s="124">
        <f t="shared" si="25"/>
        <v>0</v>
      </c>
      <c r="EB48" s="124">
        <f t="shared" si="25"/>
        <v>0</v>
      </c>
      <c r="EC48" s="124">
        <f t="shared" si="25"/>
        <v>0</v>
      </c>
      <c r="ED48" s="124">
        <f t="shared" si="25"/>
        <v>0</v>
      </c>
      <c r="EE48" s="124">
        <f t="shared" si="25"/>
        <v>0</v>
      </c>
      <c r="EF48" s="124">
        <f t="shared" si="25"/>
        <v>0</v>
      </c>
      <c r="EG48" s="124">
        <f t="shared" si="25"/>
        <v>0</v>
      </c>
      <c r="EH48" s="124">
        <f t="shared" si="25"/>
        <v>0</v>
      </c>
    </row>
    <row r="49" spans="1:261" ht="15" customHeight="1" outlineLevel="1" x14ac:dyDescent="0.35">
      <c r="E49" s="25" t="s">
        <v>189</v>
      </c>
      <c r="G49" s="48" t="s">
        <v>311</v>
      </c>
      <c r="H49" s="48">
        <f>SUM(TBA!J49:EH49)</f>
        <v>1.0000000000000004</v>
      </c>
      <c r="J49" s="124">
        <f>J48</f>
        <v>0</v>
      </c>
      <c r="K49" s="124">
        <f t="shared" ref="K49:BV49" si="26">K48</f>
        <v>0</v>
      </c>
      <c r="L49" s="124">
        <f t="shared" si="26"/>
        <v>0</v>
      </c>
      <c r="M49" s="124">
        <f>M48</f>
        <v>0</v>
      </c>
      <c r="N49" s="124">
        <f t="shared" si="26"/>
        <v>0</v>
      </c>
      <c r="O49" s="124">
        <f t="shared" si="26"/>
        <v>8.309644824102884E-5</v>
      </c>
      <c r="P49" s="124">
        <f t="shared" si="26"/>
        <v>5.7387129733065308E-3</v>
      </c>
      <c r="Q49" s="124">
        <f t="shared" si="26"/>
        <v>1.1994791659139815E-2</v>
      </c>
      <c r="R49" s="124">
        <f t="shared" si="26"/>
        <v>2.818053462087065E-2</v>
      </c>
      <c r="S49" s="124">
        <f t="shared" si="26"/>
        <v>3.1793423674828424E-2</v>
      </c>
      <c r="T49" s="124">
        <f t="shared" si="26"/>
        <v>3.1793423674828424E-2</v>
      </c>
      <c r="U49" s="124">
        <f t="shared" si="26"/>
        <v>3.1793423674828424E-2</v>
      </c>
      <c r="V49" s="124">
        <f t="shared" si="26"/>
        <v>3.9019201782743977E-2</v>
      </c>
      <c r="W49" s="124">
        <f t="shared" si="26"/>
        <v>4.6967557701451078E-2</v>
      </c>
      <c r="X49" s="124">
        <f t="shared" si="26"/>
        <v>5.599978033634552E-2</v>
      </c>
      <c r="Y49" s="124">
        <f t="shared" si="26"/>
        <v>6.4309425160448408E-2</v>
      </c>
      <c r="Z49" s="124">
        <f t="shared" si="26"/>
        <v>7.406422560613439E-2</v>
      </c>
      <c r="AA49" s="124">
        <f t="shared" si="26"/>
        <v>7.8793858666670519E-2</v>
      </c>
      <c r="AB49" s="124">
        <f t="shared" si="26"/>
        <v>5.599978033634552E-2</v>
      </c>
      <c r="AC49" s="124">
        <f t="shared" si="26"/>
        <v>5.599978033634552E-2</v>
      </c>
      <c r="AD49" s="124">
        <f t="shared" si="26"/>
        <v>5.599978033634552E-2</v>
      </c>
      <c r="AE49" s="124">
        <f t="shared" si="26"/>
        <v>5.599978033634552E-2</v>
      </c>
      <c r="AF49" s="124">
        <f t="shared" si="26"/>
        <v>5.599978033634552E-2</v>
      </c>
      <c r="AG49" s="124">
        <f t="shared" si="26"/>
        <v>5.599978033634552E-2</v>
      </c>
      <c r="AH49" s="124">
        <f t="shared" si="26"/>
        <v>5.599978033634552E-2</v>
      </c>
      <c r="AI49" s="124">
        <f t="shared" si="26"/>
        <v>5.599978033634552E-2</v>
      </c>
      <c r="AJ49" s="124">
        <f t="shared" si="26"/>
        <v>5.1470301329398657E-2</v>
      </c>
      <c r="AK49" s="124">
        <f t="shared" si="26"/>
        <v>0</v>
      </c>
      <c r="AL49" s="124">
        <f t="shared" si="26"/>
        <v>0</v>
      </c>
      <c r="AM49" s="124">
        <f t="shared" si="26"/>
        <v>0</v>
      </c>
      <c r="AN49" s="124">
        <f t="shared" si="26"/>
        <v>0</v>
      </c>
      <c r="AO49" s="124">
        <f t="shared" si="26"/>
        <v>0</v>
      </c>
      <c r="AP49" s="124">
        <f t="shared" si="26"/>
        <v>0</v>
      </c>
      <c r="AQ49" s="124">
        <f t="shared" si="26"/>
        <v>0</v>
      </c>
      <c r="AR49" s="124">
        <f t="shared" si="26"/>
        <v>0</v>
      </c>
      <c r="AS49" s="124">
        <f t="shared" si="26"/>
        <v>0</v>
      </c>
      <c r="AT49" s="124">
        <f t="shared" si="26"/>
        <v>0</v>
      </c>
      <c r="AU49" s="124">
        <f t="shared" si="26"/>
        <v>0</v>
      </c>
      <c r="AV49" s="124">
        <f t="shared" si="26"/>
        <v>0</v>
      </c>
      <c r="AW49" s="124">
        <f t="shared" si="26"/>
        <v>0</v>
      </c>
      <c r="AX49" s="124">
        <f t="shared" si="26"/>
        <v>0</v>
      </c>
      <c r="AY49" s="124">
        <f t="shared" si="26"/>
        <v>0</v>
      </c>
      <c r="AZ49" s="124">
        <f t="shared" si="26"/>
        <v>0</v>
      </c>
      <c r="BA49" s="124">
        <f t="shared" si="26"/>
        <v>0</v>
      </c>
      <c r="BB49" s="124">
        <f t="shared" si="26"/>
        <v>0</v>
      </c>
      <c r="BC49" s="124">
        <f t="shared" si="26"/>
        <v>0</v>
      </c>
      <c r="BD49" s="124">
        <f t="shared" si="26"/>
        <v>0</v>
      </c>
      <c r="BE49" s="124">
        <f t="shared" si="26"/>
        <v>0</v>
      </c>
      <c r="BF49" s="124">
        <f t="shared" si="26"/>
        <v>0</v>
      </c>
      <c r="BG49" s="124">
        <f t="shared" si="26"/>
        <v>0</v>
      </c>
      <c r="BH49" s="124">
        <f t="shared" si="26"/>
        <v>0</v>
      </c>
      <c r="BI49" s="124">
        <f t="shared" si="26"/>
        <v>0</v>
      </c>
      <c r="BJ49" s="124">
        <f t="shared" si="26"/>
        <v>0</v>
      </c>
      <c r="BK49" s="124">
        <f t="shared" si="26"/>
        <v>0</v>
      </c>
      <c r="BL49" s="124">
        <f t="shared" si="26"/>
        <v>0</v>
      </c>
      <c r="BM49" s="124">
        <f t="shared" si="26"/>
        <v>0</v>
      </c>
      <c r="BN49" s="124">
        <f t="shared" si="26"/>
        <v>0</v>
      </c>
      <c r="BO49" s="124">
        <f t="shared" si="26"/>
        <v>0</v>
      </c>
      <c r="BP49" s="124">
        <f t="shared" si="26"/>
        <v>0</v>
      </c>
      <c r="BQ49" s="124">
        <f t="shared" si="26"/>
        <v>0</v>
      </c>
      <c r="BR49" s="124">
        <f t="shared" si="26"/>
        <v>0</v>
      </c>
      <c r="BS49" s="124">
        <f t="shared" si="26"/>
        <v>0</v>
      </c>
      <c r="BT49" s="124">
        <f t="shared" si="26"/>
        <v>0</v>
      </c>
      <c r="BU49" s="124">
        <f t="shared" si="26"/>
        <v>0</v>
      </c>
      <c r="BV49" s="124">
        <f t="shared" si="26"/>
        <v>0</v>
      </c>
      <c r="BW49" s="124">
        <f t="shared" ref="BW49:EH49" si="27">BW48</f>
        <v>0</v>
      </c>
      <c r="BX49" s="124">
        <f t="shared" si="27"/>
        <v>0</v>
      </c>
      <c r="BY49" s="124">
        <f t="shared" si="27"/>
        <v>0</v>
      </c>
      <c r="BZ49" s="124">
        <f t="shared" si="27"/>
        <v>0</v>
      </c>
      <c r="CA49" s="124">
        <f t="shared" si="27"/>
        <v>0</v>
      </c>
      <c r="CB49" s="124">
        <f t="shared" si="27"/>
        <v>0</v>
      </c>
      <c r="CC49" s="124">
        <f t="shared" si="27"/>
        <v>0</v>
      </c>
      <c r="CD49" s="124">
        <f t="shared" si="27"/>
        <v>0</v>
      </c>
      <c r="CE49" s="124">
        <f t="shared" si="27"/>
        <v>0</v>
      </c>
      <c r="CF49" s="124">
        <f t="shared" si="27"/>
        <v>0</v>
      </c>
      <c r="CG49" s="124">
        <f t="shared" si="27"/>
        <v>0</v>
      </c>
      <c r="CH49" s="124">
        <f t="shared" si="27"/>
        <v>0</v>
      </c>
      <c r="CI49" s="124">
        <f t="shared" si="27"/>
        <v>0</v>
      </c>
      <c r="CJ49" s="124">
        <f t="shared" si="27"/>
        <v>0</v>
      </c>
      <c r="CK49" s="124">
        <f t="shared" si="27"/>
        <v>0</v>
      </c>
      <c r="CL49" s="124">
        <f t="shared" si="27"/>
        <v>0</v>
      </c>
      <c r="CM49" s="124">
        <f t="shared" si="27"/>
        <v>0</v>
      </c>
      <c r="CN49" s="124">
        <f t="shared" si="27"/>
        <v>0</v>
      </c>
      <c r="CO49" s="124">
        <f t="shared" si="27"/>
        <v>0</v>
      </c>
      <c r="CP49" s="124">
        <f t="shared" si="27"/>
        <v>0</v>
      </c>
      <c r="CQ49" s="124">
        <f t="shared" si="27"/>
        <v>0</v>
      </c>
      <c r="CR49" s="124">
        <f t="shared" si="27"/>
        <v>0</v>
      </c>
      <c r="CS49" s="124">
        <f t="shared" si="27"/>
        <v>0</v>
      </c>
      <c r="CT49" s="124">
        <f t="shared" si="27"/>
        <v>0</v>
      </c>
      <c r="CU49" s="124">
        <f t="shared" si="27"/>
        <v>0</v>
      </c>
      <c r="CV49" s="124">
        <f t="shared" si="27"/>
        <v>0</v>
      </c>
      <c r="CW49" s="124">
        <f t="shared" si="27"/>
        <v>0</v>
      </c>
      <c r="CX49" s="124">
        <f t="shared" si="27"/>
        <v>0</v>
      </c>
      <c r="CY49" s="124">
        <f t="shared" si="27"/>
        <v>0</v>
      </c>
      <c r="CZ49" s="124">
        <f t="shared" si="27"/>
        <v>0</v>
      </c>
      <c r="DA49" s="124">
        <f t="shared" si="27"/>
        <v>0</v>
      </c>
      <c r="DB49" s="124">
        <f t="shared" si="27"/>
        <v>0</v>
      </c>
      <c r="DC49" s="124">
        <f t="shared" si="27"/>
        <v>0</v>
      </c>
      <c r="DD49" s="124">
        <f t="shared" si="27"/>
        <v>0</v>
      </c>
      <c r="DE49" s="124">
        <f t="shared" si="27"/>
        <v>0</v>
      </c>
      <c r="DF49" s="124">
        <f t="shared" si="27"/>
        <v>0</v>
      </c>
      <c r="DG49" s="124">
        <f t="shared" si="27"/>
        <v>0</v>
      </c>
      <c r="DH49" s="124">
        <f t="shared" si="27"/>
        <v>0</v>
      </c>
      <c r="DI49" s="124">
        <f t="shared" si="27"/>
        <v>0</v>
      </c>
      <c r="DJ49" s="124">
        <f t="shared" si="27"/>
        <v>0</v>
      </c>
      <c r="DK49" s="124">
        <f t="shared" si="27"/>
        <v>0</v>
      </c>
      <c r="DL49" s="124">
        <f t="shared" si="27"/>
        <v>0</v>
      </c>
      <c r="DM49" s="124">
        <f t="shared" si="27"/>
        <v>0</v>
      </c>
      <c r="DN49" s="124">
        <f t="shared" si="27"/>
        <v>0</v>
      </c>
      <c r="DO49" s="124">
        <f t="shared" si="27"/>
        <v>0</v>
      </c>
      <c r="DP49" s="124">
        <f t="shared" si="27"/>
        <v>0</v>
      </c>
      <c r="DQ49" s="124">
        <f t="shared" si="27"/>
        <v>0</v>
      </c>
      <c r="DR49" s="124">
        <f t="shared" si="27"/>
        <v>0</v>
      </c>
      <c r="DS49" s="124">
        <f t="shared" si="27"/>
        <v>0</v>
      </c>
      <c r="DT49" s="124">
        <f t="shared" si="27"/>
        <v>0</v>
      </c>
      <c r="DU49" s="124">
        <f t="shared" si="27"/>
        <v>0</v>
      </c>
      <c r="DV49" s="124">
        <f t="shared" si="27"/>
        <v>0</v>
      </c>
      <c r="DW49" s="124">
        <f t="shared" si="27"/>
        <v>0</v>
      </c>
      <c r="DX49" s="124">
        <f t="shared" si="27"/>
        <v>0</v>
      </c>
      <c r="DY49" s="124">
        <f t="shared" si="27"/>
        <v>0</v>
      </c>
      <c r="DZ49" s="124">
        <f t="shared" si="27"/>
        <v>0</v>
      </c>
      <c r="EA49" s="124">
        <f t="shared" si="27"/>
        <v>0</v>
      </c>
      <c r="EB49" s="124">
        <f t="shared" si="27"/>
        <v>0</v>
      </c>
      <c r="EC49" s="124">
        <f t="shared" si="27"/>
        <v>0</v>
      </c>
      <c r="ED49" s="124">
        <f t="shared" si="27"/>
        <v>0</v>
      </c>
      <c r="EE49" s="124">
        <f t="shared" si="27"/>
        <v>0</v>
      </c>
      <c r="EF49" s="124">
        <f t="shared" si="27"/>
        <v>0</v>
      </c>
      <c r="EG49" s="124">
        <f t="shared" si="27"/>
        <v>0</v>
      </c>
      <c r="EH49" s="124">
        <f t="shared" si="27"/>
        <v>0</v>
      </c>
    </row>
    <row r="50" spans="1:261" ht="15" customHeight="1" outlineLevel="1" x14ac:dyDescent="0.35">
      <c r="E50" s="25" t="s">
        <v>22</v>
      </c>
      <c r="G50" s="48" t="s">
        <v>311</v>
      </c>
      <c r="H50" s="48">
        <f>SUM(TBA!J50:EH50)</f>
        <v>1.0000000000000004</v>
      </c>
      <c r="J50" s="124">
        <f>J49</f>
        <v>0</v>
      </c>
      <c r="K50" s="124">
        <f t="shared" ref="K50:L52" si="28">K49</f>
        <v>0</v>
      </c>
      <c r="L50" s="124">
        <f t="shared" si="28"/>
        <v>0</v>
      </c>
      <c r="M50" s="124">
        <f>M49</f>
        <v>0</v>
      </c>
      <c r="N50" s="124">
        <f t="shared" ref="N50:W52" si="29">N49</f>
        <v>0</v>
      </c>
      <c r="O50" s="124">
        <f t="shared" si="29"/>
        <v>8.309644824102884E-5</v>
      </c>
      <c r="P50" s="124">
        <f t="shared" si="29"/>
        <v>5.7387129733065308E-3</v>
      </c>
      <c r="Q50" s="124">
        <f t="shared" si="29"/>
        <v>1.1994791659139815E-2</v>
      </c>
      <c r="R50" s="124">
        <f t="shared" si="29"/>
        <v>2.818053462087065E-2</v>
      </c>
      <c r="S50" s="124">
        <f t="shared" si="29"/>
        <v>3.1793423674828424E-2</v>
      </c>
      <c r="T50" s="124">
        <f t="shared" si="29"/>
        <v>3.1793423674828424E-2</v>
      </c>
      <c r="U50" s="124">
        <f t="shared" si="29"/>
        <v>3.1793423674828424E-2</v>
      </c>
      <c r="V50" s="124">
        <f t="shared" si="29"/>
        <v>3.9019201782743977E-2</v>
      </c>
      <c r="W50" s="124">
        <f t="shared" si="29"/>
        <v>4.6967557701451078E-2</v>
      </c>
      <c r="X50" s="124">
        <f t="shared" ref="X50:AG52" si="30">X49</f>
        <v>5.599978033634552E-2</v>
      </c>
      <c r="Y50" s="124">
        <f t="shared" si="30"/>
        <v>6.4309425160448408E-2</v>
      </c>
      <c r="Z50" s="124">
        <f t="shared" si="30"/>
        <v>7.406422560613439E-2</v>
      </c>
      <c r="AA50" s="124">
        <f t="shared" si="30"/>
        <v>7.8793858666670519E-2</v>
      </c>
      <c r="AB50" s="124">
        <f t="shared" si="30"/>
        <v>5.599978033634552E-2</v>
      </c>
      <c r="AC50" s="124">
        <f t="shared" si="30"/>
        <v>5.599978033634552E-2</v>
      </c>
      <c r="AD50" s="124">
        <f t="shared" si="30"/>
        <v>5.599978033634552E-2</v>
      </c>
      <c r="AE50" s="124">
        <f t="shared" si="30"/>
        <v>5.599978033634552E-2</v>
      </c>
      <c r="AF50" s="124">
        <f t="shared" si="30"/>
        <v>5.599978033634552E-2</v>
      </c>
      <c r="AG50" s="124">
        <f t="shared" si="30"/>
        <v>5.599978033634552E-2</v>
      </c>
      <c r="AH50" s="124">
        <f t="shared" ref="AH50:AQ52" si="31">AH49</f>
        <v>5.599978033634552E-2</v>
      </c>
      <c r="AI50" s="124">
        <f t="shared" si="31"/>
        <v>5.599978033634552E-2</v>
      </c>
      <c r="AJ50" s="124">
        <f t="shared" si="31"/>
        <v>5.1470301329398657E-2</v>
      </c>
      <c r="AK50" s="124">
        <f t="shared" si="31"/>
        <v>0</v>
      </c>
      <c r="AL50" s="124">
        <f t="shared" si="31"/>
        <v>0</v>
      </c>
      <c r="AM50" s="124">
        <f t="shared" si="31"/>
        <v>0</v>
      </c>
      <c r="AN50" s="124">
        <f t="shared" si="31"/>
        <v>0</v>
      </c>
      <c r="AO50" s="124">
        <f t="shared" si="31"/>
        <v>0</v>
      </c>
      <c r="AP50" s="124">
        <f t="shared" si="31"/>
        <v>0</v>
      </c>
      <c r="AQ50" s="124">
        <f t="shared" si="31"/>
        <v>0</v>
      </c>
      <c r="AR50" s="124">
        <f t="shared" ref="AR50:BA52" si="32">AR49</f>
        <v>0</v>
      </c>
      <c r="AS50" s="124">
        <f t="shared" si="32"/>
        <v>0</v>
      </c>
      <c r="AT50" s="124">
        <f t="shared" si="32"/>
        <v>0</v>
      </c>
      <c r="AU50" s="124">
        <f t="shared" si="32"/>
        <v>0</v>
      </c>
      <c r="AV50" s="124">
        <f t="shared" si="32"/>
        <v>0</v>
      </c>
      <c r="AW50" s="124">
        <f t="shared" si="32"/>
        <v>0</v>
      </c>
      <c r="AX50" s="124">
        <f t="shared" si="32"/>
        <v>0</v>
      </c>
      <c r="AY50" s="124">
        <f t="shared" si="32"/>
        <v>0</v>
      </c>
      <c r="AZ50" s="124">
        <f t="shared" si="32"/>
        <v>0</v>
      </c>
      <c r="BA50" s="124">
        <f t="shared" si="32"/>
        <v>0</v>
      </c>
      <c r="BB50" s="124">
        <f t="shared" ref="BB50:BK52" si="33">BB49</f>
        <v>0</v>
      </c>
      <c r="BC50" s="124">
        <f t="shared" si="33"/>
        <v>0</v>
      </c>
      <c r="BD50" s="124">
        <f t="shared" si="33"/>
        <v>0</v>
      </c>
      <c r="BE50" s="124">
        <f t="shared" si="33"/>
        <v>0</v>
      </c>
      <c r="BF50" s="124">
        <f t="shared" si="33"/>
        <v>0</v>
      </c>
      <c r="BG50" s="124">
        <f t="shared" si="33"/>
        <v>0</v>
      </c>
      <c r="BH50" s="124">
        <f t="shared" si="33"/>
        <v>0</v>
      </c>
      <c r="BI50" s="124">
        <f t="shared" si="33"/>
        <v>0</v>
      </c>
      <c r="BJ50" s="124">
        <f t="shared" si="33"/>
        <v>0</v>
      </c>
      <c r="BK50" s="124">
        <f t="shared" si="33"/>
        <v>0</v>
      </c>
      <c r="BL50" s="124">
        <f t="shared" ref="BL50:BU52" si="34">BL49</f>
        <v>0</v>
      </c>
      <c r="BM50" s="124">
        <f t="shared" si="34"/>
        <v>0</v>
      </c>
      <c r="BN50" s="124">
        <f t="shared" si="34"/>
        <v>0</v>
      </c>
      <c r="BO50" s="124">
        <f t="shared" si="34"/>
        <v>0</v>
      </c>
      <c r="BP50" s="124">
        <f t="shared" si="34"/>
        <v>0</v>
      </c>
      <c r="BQ50" s="124">
        <f t="shared" si="34"/>
        <v>0</v>
      </c>
      <c r="BR50" s="124">
        <f t="shared" si="34"/>
        <v>0</v>
      </c>
      <c r="BS50" s="124">
        <f t="shared" si="34"/>
        <v>0</v>
      </c>
      <c r="BT50" s="124">
        <f t="shared" si="34"/>
        <v>0</v>
      </c>
      <c r="BU50" s="124">
        <f t="shared" si="34"/>
        <v>0</v>
      </c>
      <c r="BV50" s="124">
        <f t="shared" ref="BV50:CE52" si="35">BV49</f>
        <v>0</v>
      </c>
      <c r="BW50" s="124">
        <f t="shared" si="35"/>
        <v>0</v>
      </c>
      <c r="BX50" s="124">
        <f t="shared" si="35"/>
        <v>0</v>
      </c>
      <c r="BY50" s="124">
        <f t="shared" si="35"/>
        <v>0</v>
      </c>
      <c r="BZ50" s="124">
        <f t="shared" si="35"/>
        <v>0</v>
      </c>
      <c r="CA50" s="124">
        <f t="shared" si="35"/>
        <v>0</v>
      </c>
      <c r="CB50" s="124">
        <f t="shared" si="35"/>
        <v>0</v>
      </c>
      <c r="CC50" s="124">
        <f t="shared" si="35"/>
        <v>0</v>
      </c>
      <c r="CD50" s="124">
        <f t="shared" si="35"/>
        <v>0</v>
      </c>
      <c r="CE50" s="124">
        <f t="shared" si="35"/>
        <v>0</v>
      </c>
      <c r="CF50" s="124">
        <f t="shared" ref="CF50:CO52" si="36">CF49</f>
        <v>0</v>
      </c>
      <c r="CG50" s="124">
        <f t="shared" si="36"/>
        <v>0</v>
      </c>
      <c r="CH50" s="124">
        <f t="shared" si="36"/>
        <v>0</v>
      </c>
      <c r="CI50" s="124">
        <f t="shared" si="36"/>
        <v>0</v>
      </c>
      <c r="CJ50" s="124">
        <f t="shared" si="36"/>
        <v>0</v>
      </c>
      <c r="CK50" s="124">
        <f t="shared" si="36"/>
        <v>0</v>
      </c>
      <c r="CL50" s="124">
        <f t="shared" si="36"/>
        <v>0</v>
      </c>
      <c r="CM50" s="124">
        <f t="shared" si="36"/>
        <v>0</v>
      </c>
      <c r="CN50" s="124">
        <f t="shared" si="36"/>
        <v>0</v>
      </c>
      <c r="CO50" s="124">
        <f t="shared" si="36"/>
        <v>0</v>
      </c>
      <c r="CP50" s="124">
        <f t="shared" ref="CP50:CY52" si="37">CP49</f>
        <v>0</v>
      </c>
      <c r="CQ50" s="124">
        <f t="shared" si="37"/>
        <v>0</v>
      </c>
      <c r="CR50" s="124">
        <f t="shared" si="37"/>
        <v>0</v>
      </c>
      <c r="CS50" s="124">
        <f t="shared" si="37"/>
        <v>0</v>
      </c>
      <c r="CT50" s="124">
        <f t="shared" si="37"/>
        <v>0</v>
      </c>
      <c r="CU50" s="124">
        <f t="shared" si="37"/>
        <v>0</v>
      </c>
      <c r="CV50" s="124">
        <f t="shared" si="37"/>
        <v>0</v>
      </c>
      <c r="CW50" s="124">
        <f t="shared" si="37"/>
        <v>0</v>
      </c>
      <c r="CX50" s="124">
        <f t="shared" si="37"/>
        <v>0</v>
      </c>
      <c r="CY50" s="124">
        <f t="shared" si="37"/>
        <v>0</v>
      </c>
      <c r="CZ50" s="124">
        <f t="shared" ref="CZ50:DI52" si="38">CZ49</f>
        <v>0</v>
      </c>
      <c r="DA50" s="124">
        <f t="shared" si="38"/>
        <v>0</v>
      </c>
      <c r="DB50" s="124">
        <f t="shared" si="38"/>
        <v>0</v>
      </c>
      <c r="DC50" s="124">
        <f t="shared" si="38"/>
        <v>0</v>
      </c>
      <c r="DD50" s="124">
        <f t="shared" si="38"/>
        <v>0</v>
      </c>
      <c r="DE50" s="124">
        <f t="shared" si="38"/>
        <v>0</v>
      </c>
      <c r="DF50" s="124">
        <f t="shared" si="38"/>
        <v>0</v>
      </c>
      <c r="DG50" s="124">
        <f t="shared" si="38"/>
        <v>0</v>
      </c>
      <c r="DH50" s="124">
        <f t="shared" si="38"/>
        <v>0</v>
      </c>
      <c r="DI50" s="124">
        <f t="shared" si="38"/>
        <v>0</v>
      </c>
      <c r="DJ50" s="124">
        <f t="shared" ref="DJ50:DS52" si="39">DJ49</f>
        <v>0</v>
      </c>
      <c r="DK50" s="124">
        <f t="shared" si="39"/>
        <v>0</v>
      </c>
      <c r="DL50" s="124">
        <f t="shared" si="39"/>
        <v>0</v>
      </c>
      <c r="DM50" s="124">
        <f t="shared" si="39"/>
        <v>0</v>
      </c>
      <c r="DN50" s="124">
        <f t="shared" si="39"/>
        <v>0</v>
      </c>
      <c r="DO50" s="124">
        <f t="shared" si="39"/>
        <v>0</v>
      </c>
      <c r="DP50" s="124">
        <f t="shared" si="39"/>
        <v>0</v>
      </c>
      <c r="DQ50" s="124">
        <f t="shared" si="39"/>
        <v>0</v>
      </c>
      <c r="DR50" s="124">
        <f t="shared" si="39"/>
        <v>0</v>
      </c>
      <c r="DS50" s="124">
        <f t="shared" si="39"/>
        <v>0</v>
      </c>
      <c r="DT50" s="124">
        <f t="shared" ref="DT50:EC52" si="40">DT49</f>
        <v>0</v>
      </c>
      <c r="DU50" s="124">
        <f t="shared" si="40"/>
        <v>0</v>
      </c>
      <c r="DV50" s="124">
        <f t="shared" si="40"/>
        <v>0</v>
      </c>
      <c r="DW50" s="124">
        <f t="shared" si="40"/>
        <v>0</v>
      </c>
      <c r="DX50" s="124">
        <f t="shared" si="40"/>
        <v>0</v>
      </c>
      <c r="DY50" s="124">
        <f t="shared" si="40"/>
        <v>0</v>
      </c>
      <c r="DZ50" s="124">
        <f t="shared" si="40"/>
        <v>0</v>
      </c>
      <c r="EA50" s="124">
        <f t="shared" si="40"/>
        <v>0</v>
      </c>
      <c r="EB50" s="124">
        <f t="shared" si="40"/>
        <v>0</v>
      </c>
      <c r="EC50" s="124">
        <f t="shared" si="40"/>
        <v>0</v>
      </c>
      <c r="ED50" s="124">
        <f t="shared" ref="ED50:EH52" si="41">ED49</f>
        <v>0</v>
      </c>
      <c r="EE50" s="124">
        <f t="shared" si="41"/>
        <v>0</v>
      </c>
      <c r="EF50" s="124">
        <f t="shared" si="41"/>
        <v>0</v>
      </c>
      <c r="EG50" s="124">
        <f t="shared" si="41"/>
        <v>0</v>
      </c>
      <c r="EH50" s="124">
        <f t="shared" si="41"/>
        <v>0</v>
      </c>
    </row>
    <row r="51" spans="1:261" ht="15" customHeight="1" outlineLevel="1" x14ac:dyDescent="0.35">
      <c r="E51" s="25" t="s">
        <v>27</v>
      </c>
      <c r="G51" s="48" t="s">
        <v>311</v>
      </c>
      <c r="H51" s="48">
        <f>SUM(TBA!J51:EH51)</f>
        <v>1.0000000000000004</v>
      </c>
      <c r="I51" s="335"/>
      <c r="J51" s="124">
        <f>J50</f>
        <v>0</v>
      </c>
      <c r="K51" s="124">
        <f t="shared" si="28"/>
        <v>0</v>
      </c>
      <c r="L51" s="124">
        <f t="shared" si="28"/>
        <v>0</v>
      </c>
      <c r="M51" s="124">
        <f>M50</f>
        <v>0</v>
      </c>
      <c r="N51" s="124">
        <f t="shared" si="29"/>
        <v>0</v>
      </c>
      <c r="O51" s="124">
        <f t="shared" si="29"/>
        <v>8.309644824102884E-5</v>
      </c>
      <c r="P51" s="124">
        <f t="shared" si="29"/>
        <v>5.7387129733065308E-3</v>
      </c>
      <c r="Q51" s="124">
        <f t="shared" si="29"/>
        <v>1.1994791659139815E-2</v>
      </c>
      <c r="R51" s="124">
        <f t="shared" si="29"/>
        <v>2.818053462087065E-2</v>
      </c>
      <c r="S51" s="124">
        <f t="shared" si="29"/>
        <v>3.1793423674828424E-2</v>
      </c>
      <c r="T51" s="124">
        <f t="shared" si="29"/>
        <v>3.1793423674828424E-2</v>
      </c>
      <c r="U51" s="124">
        <f t="shared" si="29"/>
        <v>3.1793423674828424E-2</v>
      </c>
      <c r="V51" s="124">
        <f t="shared" si="29"/>
        <v>3.9019201782743977E-2</v>
      </c>
      <c r="W51" s="124">
        <f t="shared" si="29"/>
        <v>4.6967557701451078E-2</v>
      </c>
      <c r="X51" s="124">
        <f t="shared" si="30"/>
        <v>5.599978033634552E-2</v>
      </c>
      <c r="Y51" s="124">
        <f t="shared" si="30"/>
        <v>6.4309425160448408E-2</v>
      </c>
      <c r="Z51" s="124">
        <f t="shared" si="30"/>
        <v>7.406422560613439E-2</v>
      </c>
      <c r="AA51" s="124">
        <f t="shared" si="30"/>
        <v>7.8793858666670519E-2</v>
      </c>
      <c r="AB51" s="124">
        <f t="shared" si="30"/>
        <v>5.599978033634552E-2</v>
      </c>
      <c r="AC51" s="124">
        <f t="shared" si="30"/>
        <v>5.599978033634552E-2</v>
      </c>
      <c r="AD51" s="124">
        <f t="shared" si="30"/>
        <v>5.599978033634552E-2</v>
      </c>
      <c r="AE51" s="124">
        <f t="shared" si="30"/>
        <v>5.599978033634552E-2</v>
      </c>
      <c r="AF51" s="124">
        <f t="shared" si="30"/>
        <v>5.599978033634552E-2</v>
      </c>
      <c r="AG51" s="124">
        <f t="shared" si="30"/>
        <v>5.599978033634552E-2</v>
      </c>
      <c r="AH51" s="124">
        <f t="shared" si="31"/>
        <v>5.599978033634552E-2</v>
      </c>
      <c r="AI51" s="124">
        <f t="shared" si="31"/>
        <v>5.599978033634552E-2</v>
      </c>
      <c r="AJ51" s="124">
        <f t="shared" si="31"/>
        <v>5.1470301329398657E-2</v>
      </c>
      <c r="AK51" s="124">
        <f t="shared" si="31"/>
        <v>0</v>
      </c>
      <c r="AL51" s="124">
        <f t="shared" si="31"/>
        <v>0</v>
      </c>
      <c r="AM51" s="124">
        <f t="shared" si="31"/>
        <v>0</v>
      </c>
      <c r="AN51" s="124">
        <f t="shared" si="31"/>
        <v>0</v>
      </c>
      <c r="AO51" s="124">
        <f t="shared" si="31"/>
        <v>0</v>
      </c>
      <c r="AP51" s="124">
        <f t="shared" si="31"/>
        <v>0</v>
      </c>
      <c r="AQ51" s="124">
        <f t="shared" si="31"/>
        <v>0</v>
      </c>
      <c r="AR51" s="124">
        <f t="shared" si="32"/>
        <v>0</v>
      </c>
      <c r="AS51" s="124">
        <f t="shared" si="32"/>
        <v>0</v>
      </c>
      <c r="AT51" s="124">
        <f t="shared" si="32"/>
        <v>0</v>
      </c>
      <c r="AU51" s="124">
        <f t="shared" si="32"/>
        <v>0</v>
      </c>
      <c r="AV51" s="124">
        <f t="shared" si="32"/>
        <v>0</v>
      </c>
      <c r="AW51" s="124">
        <f t="shared" si="32"/>
        <v>0</v>
      </c>
      <c r="AX51" s="124">
        <f t="shared" si="32"/>
        <v>0</v>
      </c>
      <c r="AY51" s="124">
        <f t="shared" si="32"/>
        <v>0</v>
      </c>
      <c r="AZ51" s="124">
        <f t="shared" si="32"/>
        <v>0</v>
      </c>
      <c r="BA51" s="124">
        <f t="shared" si="32"/>
        <v>0</v>
      </c>
      <c r="BB51" s="124">
        <f t="shared" si="33"/>
        <v>0</v>
      </c>
      <c r="BC51" s="124">
        <f t="shared" si="33"/>
        <v>0</v>
      </c>
      <c r="BD51" s="124">
        <f t="shared" si="33"/>
        <v>0</v>
      </c>
      <c r="BE51" s="124">
        <f t="shared" si="33"/>
        <v>0</v>
      </c>
      <c r="BF51" s="124">
        <f t="shared" si="33"/>
        <v>0</v>
      </c>
      <c r="BG51" s="124">
        <f t="shared" si="33"/>
        <v>0</v>
      </c>
      <c r="BH51" s="124">
        <f t="shared" si="33"/>
        <v>0</v>
      </c>
      <c r="BI51" s="124">
        <f t="shared" si="33"/>
        <v>0</v>
      </c>
      <c r="BJ51" s="124">
        <f t="shared" si="33"/>
        <v>0</v>
      </c>
      <c r="BK51" s="124">
        <f t="shared" si="33"/>
        <v>0</v>
      </c>
      <c r="BL51" s="124">
        <f t="shared" si="34"/>
        <v>0</v>
      </c>
      <c r="BM51" s="124">
        <f t="shared" si="34"/>
        <v>0</v>
      </c>
      <c r="BN51" s="124">
        <f t="shared" si="34"/>
        <v>0</v>
      </c>
      <c r="BO51" s="124">
        <f t="shared" si="34"/>
        <v>0</v>
      </c>
      <c r="BP51" s="124">
        <f t="shared" si="34"/>
        <v>0</v>
      </c>
      <c r="BQ51" s="124">
        <f t="shared" si="34"/>
        <v>0</v>
      </c>
      <c r="BR51" s="124">
        <f t="shared" si="34"/>
        <v>0</v>
      </c>
      <c r="BS51" s="124">
        <f t="shared" si="34"/>
        <v>0</v>
      </c>
      <c r="BT51" s="124">
        <f t="shared" si="34"/>
        <v>0</v>
      </c>
      <c r="BU51" s="124">
        <f t="shared" si="34"/>
        <v>0</v>
      </c>
      <c r="BV51" s="124">
        <f t="shared" si="35"/>
        <v>0</v>
      </c>
      <c r="BW51" s="124">
        <f t="shared" si="35"/>
        <v>0</v>
      </c>
      <c r="BX51" s="124">
        <f t="shared" si="35"/>
        <v>0</v>
      </c>
      <c r="BY51" s="124">
        <f t="shared" si="35"/>
        <v>0</v>
      </c>
      <c r="BZ51" s="124">
        <f t="shared" si="35"/>
        <v>0</v>
      </c>
      <c r="CA51" s="124">
        <f t="shared" si="35"/>
        <v>0</v>
      </c>
      <c r="CB51" s="124">
        <f t="shared" si="35"/>
        <v>0</v>
      </c>
      <c r="CC51" s="124">
        <f t="shared" si="35"/>
        <v>0</v>
      </c>
      <c r="CD51" s="124">
        <f t="shared" si="35"/>
        <v>0</v>
      </c>
      <c r="CE51" s="124">
        <f t="shared" si="35"/>
        <v>0</v>
      </c>
      <c r="CF51" s="124">
        <f t="shared" si="36"/>
        <v>0</v>
      </c>
      <c r="CG51" s="124">
        <f t="shared" si="36"/>
        <v>0</v>
      </c>
      <c r="CH51" s="124">
        <f t="shared" si="36"/>
        <v>0</v>
      </c>
      <c r="CI51" s="124">
        <f t="shared" si="36"/>
        <v>0</v>
      </c>
      <c r="CJ51" s="124">
        <f t="shared" si="36"/>
        <v>0</v>
      </c>
      <c r="CK51" s="124">
        <f t="shared" si="36"/>
        <v>0</v>
      </c>
      <c r="CL51" s="124">
        <f t="shared" si="36"/>
        <v>0</v>
      </c>
      <c r="CM51" s="124">
        <f t="shared" si="36"/>
        <v>0</v>
      </c>
      <c r="CN51" s="124">
        <f t="shared" si="36"/>
        <v>0</v>
      </c>
      <c r="CO51" s="124">
        <f t="shared" si="36"/>
        <v>0</v>
      </c>
      <c r="CP51" s="124">
        <f t="shared" si="37"/>
        <v>0</v>
      </c>
      <c r="CQ51" s="124">
        <f t="shared" si="37"/>
        <v>0</v>
      </c>
      <c r="CR51" s="124">
        <f t="shared" si="37"/>
        <v>0</v>
      </c>
      <c r="CS51" s="124">
        <f t="shared" si="37"/>
        <v>0</v>
      </c>
      <c r="CT51" s="124">
        <f t="shared" si="37"/>
        <v>0</v>
      </c>
      <c r="CU51" s="124">
        <f t="shared" si="37"/>
        <v>0</v>
      </c>
      <c r="CV51" s="124">
        <f t="shared" si="37"/>
        <v>0</v>
      </c>
      <c r="CW51" s="124">
        <f t="shared" si="37"/>
        <v>0</v>
      </c>
      <c r="CX51" s="124">
        <f t="shared" si="37"/>
        <v>0</v>
      </c>
      <c r="CY51" s="124">
        <f t="shared" si="37"/>
        <v>0</v>
      </c>
      <c r="CZ51" s="124">
        <f t="shared" si="38"/>
        <v>0</v>
      </c>
      <c r="DA51" s="124">
        <f t="shared" si="38"/>
        <v>0</v>
      </c>
      <c r="DB51" s="124">
        <f t="shared" si="38"/>
        <v>0</v>
      </c>
      <c r="DC51" s="124">
        <f t="shared" si="38"/>
        <v>0</v>
      </c>
      <c r="DD51" s="124">
        <f t="shared" si="38"/>
        <v>0</v>
      </c>
      <c r="DE51" s="124">
        <f t="shared" si="38"/>
        <v>0</v>
      </c>
      <c r="DF51" s="124">
        <f t="shared" si="38"/>
        <v>0</v>
      </c>
      <c r="DG51" s="124">
        <f t="shared" si="38"/>
        <v>0</v>
      </c>
      <c r="DH51" s="124">
        <f t="shared" si="38"/>
        <v>0</v>
      </c>
      <c r="DI51" s="124">
        <f t="shared" si="38"/>
        <v>0</v>
      </c>
      <c r="DJ51" s="124">
        <f t="shared" si="39"/>
        <v>0</v>
      </c>
      <c r="DK51" s="124">
        <f t="shared" si="39"/>
        <v>0</v>
      </c>
      <c r="DL51" s="124">
        <f t="shared" si="39"/>
        <v>0</v>
      </c>
      <c r="DM51" s="124">
        <f t="shared" si="39"/>
        <v>0</v>
      </c>
      <c r="DN51" s="124">
        <f t="shared" si="39"/>
        <v>0</v>
      </c>
      <c r="DO51" s="124">
        <f t="shared" si="39"/>
        <v>0</v>
      </c>
      <c r="DP51" s="124">
        <f t="shared" si="39"/>
        <v>0</v>
      </c>
      <c r="DQ51" s="124">
        <f t="shared" si="39"/>
        <v>0</v>
      </c>
      <c r="DR51" s="124">
        <f t="shared" si="39"/>
        <v>0</v>
      </c>
      <c r="DS51" s="124">
        <f t="shared" si="39"/>
        <v>0</v>
      </c>
      <c r="DT51" s="124">
        <f t="shared" si="40"/>
        <v>0</v>
      </c>
      <c r="DU51" s="124">
        <f t="shared" si="40"/>
        <v>0</v>
      </c>
      <c r="DV51" s="124">
        <f t="shared" si="40"/>
        <v>0</v>
      </c>
      <c r="DW51" s="124">
        <f t="shared" si="40"/>
        <v>0</v>
      </c>
      <c r="DX51" s="124">
        <f t="shared" si="40"/>
        <v>0</v>
      </c>
      <c r="DY51" s="124">
        <f t="shared" si="40"/>
        <v>0</v>
      </c>
      <c r="DZ51" s="124">
        <f t="shared" si="40"/>
        <v>0</v>
      </c>
      <c r="EA51" s="124">
        <f t="shared" si="40"/>
        <v>0</v>
      </c>
      <c r="EB51" s="124">
        <f t="shared" si="40"/>
        <v>0</v>
      </c>
      <c r="EC51" s="124">
        <f t="shared" si="40"/>
        <v>0</v>
      </c>
      <c r="ED51" s="124">
        <f t="shared" si="41"/>
        <v>0</v>
      </c>
      <c r="EE51" s="124">
        <f t="shared" si="41"/>
        <v>0</v>
      </c>
      <c r="EF51" s="124">
        <f t="shared" si="41"/>
        <v>0</v>
      </c>
      <c r="EG51" s="124">
        <f t="shared" si="41"/>
        <v>0</v>
      </c>
      <c r="EH51" s="124">
        <f t="shared" si="41"/>
        <v>0</v>
      </c>
    </row>
    <row r="52" spans="1:261" ht="15" customHeight="1" outlineLevel="1" x14ac:dyDescent="0.35">
      <c r="E52" s="25" t="s">
        <v>28</v>
      </c>
      <c r="G52" s="48" t="s">
        <v>311</v>
      </c>
      <c r="H52" s="48">
        <f>SUM(TBA!J52:EH52)</f>
        <v>1.0000000000000004</v>
      </c>
      <c r="I52" s="335"/>
      <c r="J52" s="124">
        <f>J51</f>
        <v>0</v>
      </c>
      <c r="K52" s="124">
        <f t="shared" si="28"/>
        <v>0</v>
      </c>
      <c r="L52" s="124">
        <f t="shared" si="28"/>
        <v>0</v>
      </c>
      <c r="M52" s="124">
        <f>M51</f>
        <v>0</v>
      </c>
      <c r="N52" s="124">
        <f t="shared" si="29"/>
        <v>0</v>
      </c>
      <c r="O52" s="124">
        <f t="shared" si="29"/>
        <v>8.309644824102884E-5</v>
      </c>
      <c r="P52" s="124">
        <f t="shared" si="29"/>
        <v>5.7387129733065308E-3</v>
      </c>
      <c r="Q52" s="124">
        <f t="shared" si="29"/>
        <v>1.1994791659139815E-2</v>
      </c>
      <c r="R52" s="124">
        <f t="shared" si="29"/>
        <v>2.818053462087065E-2</v>
      </c>
      <c r="S52" s="124">
        <f t="shared" si="29"/>
        <v>3.1793423674828424E-2</v>
      </c>
      <c r="T52" s="124">
        <f t="shared" si="29"/>
        <v>3.1793423674828424E-2</v>
      </c>
      <c r="U52" s="124">
        <f t="shared" si="29"/>
        <v>3.1793423674828424E-2</v>
      </c>
      <c r="V52" s="124">
        <f t="shared" si="29"/>
        <v>3.9019201782743977E-2</v>
      </c>
      <c r="W52" s="124">
        <f t="shared" si="29"/>
        <v>4.6967557701451078E-2</v>
      </c>
      <c r="X52" s="124">
        <f t="shared" si="30"/>
        <v>5.599978033634552E-2</v>
      </c>
      <c r="Y52" s="124">
        <f t="shared" si="30"/>
        <v>6.4309425160448408E-2</v>
      </c>
      <c r="Z52" s="124">
        <f t="shared" si="30"/>
        <v>7.406422560613439E-2</v>
      </c>
      <c r="AA52" s="124">
        <f t="shared" si="30"/>
        <v>7.8793858666670519E-2</v>
      </c>
      <c r="AB52" s="124">
        <f t="shared" si="30"/>
        <v>5.599978033634552E-2</v>
      </c>
      <c r="AC52" s="124">
        <f t="shared" si="30"/>
        <v>5.599978033634552E-2</v>
      </c>
      <c r="AD52" s="124">
        <f t="shared" si="30"/>
        <v>5.599978033634552E-2</v>
      </c>
      <c r="AE52" s="124">
        <f t="shared" si="30"/>
        <v>5.599978033634552E-2</v>
      </c>
      <c r="AF52" s="124">
        <f t="shared" si="30"/>
        <v>5.599978033634552E-2</v>
      </c>
      <c r="AG52" s="124">
        <f t="shared" si="30"/>
        <v>5.599978033634552E-2</v>
      </c>
      <c r="AH52" s="124">
        <f t="shared" si="31"/>
        <v>5.599978033634552E-2</v>
      </c>
      <c r="AI52" s="124">
        <f t="shared" si="31"/>
        <v>5.599978033634552E-2</v>
      </c>
      <c r="AJ52" s="124">
        <f t="shared" si="31"/>
        <v>5.1470301329398657E-2</v>
      </c>
      <c r="AK52" s="124">
        <f t="shared" si="31"/>
        <v>0</v>
      </c>
      <c r="AL52" s="124">
        <f t="shared" si="31"/>
        <v>0</v>
      </c>
      <c r="AM52" s="124">
        <f t="shared" si="31"/>
        <v>0</v>
      </c>
      <c r="AN52" s="124">
        <f t="shared" si="31"/>
        <v>0</v>
      </c>
      <c r="AO52" s="124">
        <f t="shared" si="31"/>
        <v>0</v>
      </c>
      <c r="AP52" s="124">
        <f t="shared" si="31"/>
        <v>0</v>
      </c>
      <c r="AQ52" s="124">
        <f t="shared" si="31"/>
        <v>0</v>
      </c>
      <c r="AR52" s="124">
        <f t="shared" si="32"/>
        <v>0</v>
      </c>
      <c r="AS52" s="124">
        <f t="shared" si="32"/>
        <v>0</v>
      </c>
      <c r="AT52" s="124">
        <f t="shared" si="32"/>
        <v>0</v>
      </c>
      <c r="AU52" s="124">
        <f t="shared" si="32"/>
        <v>0</v>
      </c>
      <c r="AV52" s="124">
        <f t="shared" si="32"/>
        <v>0</v>
      </c>
      <c r="AW52" s="124">
        <f t="shared" si="32"/>
        <v>0</v>
      </c>
      <c r="AX52" s="124">
        <f t="shared" si="32"/>
        <v>0</v>
      </c>
      <c r="AY52" s="124">
        <f t="shared" si="32"/>
        <v>0</v>
      </c>
      <c r="AZ52" s="124">
        <f t="shared" si="32"/>
        <v>0</v>
      </c>
      <c r="BA52" s="124">
        <f t="shared" si="32"/>
        <v>0</v>
      </c>
      <c r="BB52" s="124">
        <f t="shared" si="33"/>
        <v>0</v>
      </c>
      <c r="BC52" s="124">
        <f t="shared" si="33"/>
        <v>0</v>
      </c>
      <c r="BD52" s="124">
        <f t="shared" si="33"/>
        <v>0</v>
      </c>
      <c r="BE52" s="124">
        <f t="shared" si="33"/>
        <v>0</v>
      </c>
      <c r="BF52" s="124">
        <f t="shared" si="33"/>
        <v>0</v>
      </c>
      <c r="BG52" s="124">
        <f t="shared" si="33"/>
        <v>0</v>
      </c>
      <c r="BH52" s="124">
        <f t="shared" si="33"/>
        <v>0</v>
      </c>
      <c r="BI52" s="124">
        <f t="shared" si="33"/>
        <v>0</v>
      </c>
      <c r="BJ52" s="124">
        <f t="shared" si="33"/>
        <v>0</v>
      </c>
      <c r="BK52" s="124">
        <f t="shared" si="33"/>
        <v>0</v>
      </c>
      <c r="BL52" s="124">
        <f t="shared" si="34"/>
        <v>0</v>
      </c>
      <c r="BM52" s="124">
        <f t="shared" si="34"/>
        <v>0</v>
      </c>
      <c r="BN52" s="124">
        <f t="shared" si="34"/>
        <v>0</v>
      </c>
      <c r="BO52" s="124">
        <f t="shared" si="34"/>
        <v>0</v>
      </c>
      <c r="BP52" s="124">
        <f t="shared" si="34"/>
        <v>0</v>
      </c>
      <c r="BQ52" s="124">
        <f t="shared" si="34"/>
        <v>0</v>
      </c>
      <c r="BR52" s="124">
        <f t="shared" si="34"/>
        <v>0</v>
      </c>
      <c r="BS52" s="124">
        <f t="shared" si="34"/>
        <v>0</v>
      </c>
      <c r="BT52" s="124">
        <f t="shared" si="34"/>
        <v>0</v>
      </c>
      <c r="BU52" s="124">
        <f t="shared" si="34"/>
        <v>0</v>
      </c>
      <c r="BV52" s="124">
        <f t="shared" si="35"/>
        <v>0</v>
      </c>
      <c r="BW52" s="124">
        <f t="shared" si="35"/>
        <v>0</v>
      </c>
      <c r="BX52" s="124">
        <f t="shared" si="35"/>
        <v>0</v>
      </c>
      <c r="BY52" s="124">
        <f t="shared" si="35"/>
        <v>0</v>
      </c>
      <c r="BZ52" s="124">
        <f t="shared" si="35"/>
        <v>0</v>
      </c>
      <c r="CA52" s="124">
        <f t="shared" si="35"/>
        <v>0</v>
      </c>
      <c r="CB52" s="124">
        <f t="shared" si="35"/>
        <v>0</v>
      </c>
      <c r="CC52" s="124">
        <f t="shared" si="35"/>
        <v>0</v>
      </c>
      <c r="CD52" s="124">
        <f t="shared" si="35"/>
        <v>0</v>
      </c>
      <c r="CE52" s="124">
        <f t="shared" si="35"/>
        <v>0</v>
      </c>
      <c r="CF52" s="124">
        <f t="shared" si="36"/>
        <v>0</v>
      </c>
      <c r="CG52" s="124">
        <f t="shared" si="36"/>
        <v>0</v>
      </c>
      <c r="CH52" s="124">
        <f t="shared" si="36"/>
        <v>0</v>
      </c>
      <c r="CI52" s="124">
        <f t="shared" si="36"/>
        <v>0</v>
      </c>
      <c r="CJ52" s="124">
        <f t="shared" si="36"/>
        <v>0</v>
      </c>
      <c r="CK52" s="124">
        <f t="shared" si="36"/>
        <v>0</v>
      </c>
      <c r="CL52" s="124">
        <f t="shared" si="36"/>
        <v>0</v>
      </c>
      <c r="CM52" s="124">
        <f t="shared" si="36"/>
        <v>0</v>
      </c>
      <c r="CN52" s="124">
        <f t="shared" si="36"/>
        <v>0</v>
      </c>
      <c r="CO52" s="124">
        <f t="shared" si="36"/>
        <v>0</v>
      </c>
      <c r="CP52" s="124">
        <f t="shared" si="37"/>
        <v>0</v>
      </c>
      <c r="CQ52" s="124">
        <f t="shared" si="37"/>
        <v>0</v>
      </c>
      <c r="CR52" s="124">
        <f t="shared" si="37"/>
        <v>0</v>
      </c>
      <c r="CS52" s="124">
        <f t="shared" si="37"/>
        <v>0</v>
      </c>
      <c r="CT52" s="124">
        <f t="shared" si="37"/>
        <v>0</v>
      </c>
      <c r="CU52" s="124">
        <f t="shared" si="37"/>
        <v>0</v>
      </c>
      <c r="CV52" s="124">
        <f t="shared" si="37"/>
        <v>0</v>
      </c>
      <c r="CW52" s="124">
        <f t="shared" si="37"/>
        <v>0</v>
      </c>
      <c r="CX52" s="124">
        <f t="shared" si="37"/>
        <v>0</v>
      </c>
      <c r="CY52" s="124">
        <f t="shared" si="37"/>
        <v>0</v>
      </c>
      <c r="CZ52" s="124">
        <f t="shared" si="38"/>
        <v>0</v>
      </c>
      <c r="DA52" s="124">
        <f t="shared" si="38"/>
        <v>0</v>
      </c>
      <c r="DB52" s="124">
        <f t="shared" si="38"/>
        <v>0</v>
      </c>
      <c r="DC52" s="124">
        <f t="shared" si="38"/>
        <v>0</v>
      </c>
      <c r="DD52" s="124">
        <f t="shared" si="38"/>
        <v>0</v>
      </c>
      <c r="DE52" s="124">
        <f t="shared" si="38"/>
        <v>0</v>
      </c>
      <c r="DF52" s="124">
        <f t="shared" si="38"/>
        <v>0</v>
      </c>
      <c r="DG52" s="124">
        <f t="shared" si="38"/>
        <v>0</v>
      </c>
      <c r="DH52" s="124">
        <f t="shared" si="38"/>
        <v>0</v>
      </c>
      <c r="DI52" s="124">
        <f t="shared" si="38"/>
        <v>0</v>
      </c>
      <c r="DJ52" s="124">
        <f t="shared" si="39"/>
        <v>0</v>
      </c>
      <c r="DK52" s="124">
        <f t="shared" si="39"/>
        <v>0</v>
      </c>
      <c r="DL52" s="124">
        <f t="shared" si="39"/>
        <v>0</v>
      </c>
      <c r="DM52" s="124">
        <f t="shared" si="39"/>
        <v>0</v>
      </c>
      <c r="DN52" s="124">
        <f t="shared" si="39"/>
        <v>0</v>
      </c>
      <c r="DO52" s="124">
        <f t="shared" si="39"/>
        <v>0</v>
      </c>
      <c r="DP52" s="124">
        <f t="shared" si="39"/>
        <v>0</v>
      </c>
      <c r="DQ52" s="124">
        <f t="shared" si="39"/>
        <v>0</v>
      </c>
      <c r="DR52" s="124">
        <f t="shared" si="39"/>
        <v>0</v>
      </c>
      <c r="DS52" s="124">
        <f t="shared" si="39"/>
        <v>0</v>
      </c>
      <c r="DT52" s="124">
        <f t="shared" si="40"/>
        <v>0</v>
      </c>
      <c r="DU52" s="124">
        <f t="shared" si="40"/>
        <v>0</v>
      </c>
      <c r="DV52" s="124">
        <f t="shared" si="40"/>
        <v>0</v>
      </c>
      <c r="DW52" s="124">
        <f t="shared" si="40"/>
        <v>0</v>
      </c>
      <c r="DX52" s="124">
        <f t="shared" si="40"/>
        <v>0</v>
      </c>
      <c r="DY52" s="124">
        <f t="shared" si="40"/>
        <v>0</v>
      </c>
      <c r="DZ52" s="124">
        <f t="shared" si="40"/>
        <v>0</v>
      </c>
      <c r="EA52" s="124">
        <f t="shared" si="40"/>
        <v>0</v>
      </c>
      <c r="EB52" s="124">
        <f t="shared" si="40"/>
        <v>0</v>
      </c>
      <c r="EC52" s="124">
        <f t="shared" si="40"/>
        <v>0</v>
      </c>
      <c r="ED52" s="124">
        <f t="shared" si="41"/>
        <v>0</v>
      </c>
      <c r="EE52" s="124">
        <f t="shared" si="41"/>
        <v>0</v>
      </c>
      <c r="EF52" s="124">
        <f t="shared" si="41"/>
        <v>0</v>
      </c>
      <c r="EG52" s="124">
        <f t="shared" si="41"/>
        <v>0</v>
      </c>
      <c r="EH52" s="124">
        <f t="shared" si="41"/>
        <v>0</v>
      </c>
    </row>
    <row r="53" spans="1:261" ht="15" customHeight="1" outlineLevel="1" x14ac:dyDescent="0.35">
      <c r="E53" s="25" t="s">
        <v>194</v>
      </c>
      <c r="G53" s="48" t="s">
        <v>311</v>
      </c>
      <c r="H53" s="48">
        <f>SUM(TBA!J53:EH53)</f>
        <v>1</v>
      </c>
      <c r="I53" s="335"/>
      <c r="J53" s="124">
        <v>0</v>
      </c>
      <c r="K53" s="124">
        <v>0</v>
      </c>
      <c r="L53" s="124">
        <v>0</v>
      </c>
      <c r="M53" s="124">
        <v>0</v>
      </c>
      <c r="N53" s="124">
        <v>0</v>
      </c>
      <c r="O53" s="124">
        <v>0</v>
      </c>
      <c r="P53" s="124">
        <v>0</v>
      </c>
      <c r="Q53" s="124">
        <v>0</v>
      </c>
      <c r="R53" s="124">
        <v>0</v>
      </c>
      <c r="S53" s="124">
        <v>0</v>
      </c>
      <c r="T53" s="124">
        <v>0</v>
      </c>
      <c r="U53" s="124">
        <v>0</v>
      </c>
      <c r="V53" s="124">
        <v>0</v>
      </c>
      <c r="W53" s="124">
        <v>0</v>
      </c>
      <c r="X53" s="124">
        <v>0</v>
      </c>
      <c r="Y53" s="124">
        <v>0</v>
      </c>
      <c r="Z53" s="124">
        <v>0</v>
      </c>
      <c r="AA53" s="124">
        <v>0</v>
      </c>
      <c r="AB53" s="124">
        <v>0</v>
      </c>
      <c r="AC53" s="124">
        <v>0</v>
      </c>
      <c r="AD53" s="124">
        <v>0</v>
      </c>
      <c r="AE53" s="124">
        <v>0</v>
      </c>
      <c r="AF53" s="124">
        <v>0</v>
      </c>
      <c r="AG53" s="124">
        <v>0</v>
      </c>
      <c r="AH53" s="124">
        <v>0</v>
      </c>
      <c r="AI53" s="124">
        <v>1</v>
      </c>
      <c r="AJ53" s="124">
        <v>0</v>
      </c>
      <c r="AK53" s="124">
        <v>0</v>
      </c>
      <c r="AL53" s="124">
        <v>0</v>
      </c>
      <c r="AM53" s="124">
        <v>0</v>
      </c>
      <c r="AN53" s="124">
        <v>0</v>
      </c>
      <c r="AO53" s="124">
        <v>0</v>
      </c>
      <c r="AP53" s="124">
        <v>0</v>
      </c>
      <c r="AQ53" s="124">
        <v>0</v>
      </c>
      <c r="AR53" s="124">
        <v>0</v>
      </c>
      <c r="AS53" s="124">
        <v>0</v>
      </c>
      <c r="AT53" s="124">
        <v>0</v>
      </c>
      <c r="AU53" s="124">
        <v>0</v>
      </c>
      <c r="AV53" s="124">
        <v>0</v>
      </c>
      <c r="AW53" s="124">
        <v>0</v>
      </c>
      <c r="AX53" s="124">
        <v>0</v>
      </c>
      <c r="AY53" s="124">
        <v>0</v>
      </c>
      <c r="AZ53" s="124">
        <v>0</v>
      </c>
      <c r="BA53" s="124">
        <v>0</v>
      </c>
      <c r="BB53" s="124">
        <v>0</v>
      </c>
      <c r="BC53" s="124">
        <v>0</v>
      </c>
      <c r="BD53" s="124">
        <v>0</v>
      </c>
      <c r="BE53" s="124">
        <v>0</v>
      </c>
      <c r="BF53" s="124">
        <v>0</v>
      </c>
      <c r="BG53" s="124">
        <v>0</v>
      </c>
      <c r="BH53" s="124">
        <v>0</v>
      </c>
      <c r="BI53" s="124">
        <v>0</v>
      </c>
      <c r="BJ53" s="124">
        <v>0</v>
      </c>
      <c r="BK53" s="124">
        <v>0</v>
      </c>
      <c r="BL53" s="124">
        <v>0</v>
      </c>
      <c r="BM53" s="124">
        <v>0</v>
      </c>
      <c r="BN53" s="124">
        <v>0</v>
      </c>
      <c r="BO53" s="124">
        <v>0</v>
      </c>
      <c r="BP53" s="124">
        <v>0</v>
      </c>
      <c r="BQ53" s="124">
        <v>0</v>
      </c>
      <c r="BR53" s="124">
        <v>0</v>
      </c>
      <c r="BS53" s="124">
        <v>0</v>
      </c>
      <c r="BT53" s="124">
        <v>0</v>
      </c>
      <c r="BU53" s="124">
        <v>0</v>
      </c>
      <c r="BV53" s="124">
        <v>0</v>
      </c>
      <c r="BW53" s="124">
        <v>0</v>
      </c>
      <c r="BX53" s="124">
        <v>0</v>
      </c>
      <c r="BY53" s="124">
        <v>0</v>
      </c>
      <c r="BZ53" s="124">
        <v>0</v>
      </c>
      <c r="CA53" s="124">
        <v>0</v>
      </c>
      <c r="CB53" s="124">
        <v>0</v>
      </c>
      <c r="CC53" s="124">
        <v>0</v>
      </c>
      <c r="CD53" s="124">
        <v>0</v>
      </c>
      <c r="CE53" s="124">
        <v>0</v>
      </c>
      <c r="CF53" s="124">
        <v>0</v>
      </c>
      <c r="CG53" s="124">
        <v>0</v>
      </c>
      <c r="CH53" s="124">
        <v>0</v>
      </c>
      <c r="CI53" s="124">
        <v>0</v>
      </c>
      <c r="CJ53" s="124">
        <v>0</v>
      </c>
      <c r="CK53" s="124">
        <v>0</v>
      </c>
      <c r="CL53" s="124">
        <v>0</v>
      </c>
      <c r="CM53" s="124">
        <v>0</v>
      </c>
      <c r="CN53" s="124">
        <v>0</v>
      </c>
      <c r="CO53" s="124">
        <v>0</v>
      </c>
      <c r="CP53" s="124">
        <v>0</v>
      </c>
      <c r="CQ53" s="124">
        <v>0</v>
      </c>
      <c r="CR53" s="124">
        <v>0</v>
      </c>
      <c r="CS53" s="124">
        <v>0</v>
      </c>
      <c r="CT53" s="124">
        <v>0</v>
      </c>
      <c r="CU53" s="124">
        <v>0</v>
      </c>
      <c r="CV53" s="124">
        <v>0</v>
      </c>
      <c r="CW53" s="124">
        <v>0</v>
      </c>
      <c r="CX53" s="124">
        <v>0</v>
      </c>
      <c r="CY53" s="124">
        <v>0</v>
      </c>
      <c r="CZ53" s="124">
        <v>0</v>
      </c>
      <c r="DA53" s="124">
        <v>0</v>
      </c>
      <c r="DB53" s="124">
        <v>0</v>
      </c>
      <c r="DC53" s="124">
        <v>0</v>
      </c>
      <c r="DD53" s="124">
        <v>0</v>
      </c>
      <c r="DE53" s="124">
        <v>0</v>
      </c>
      <c r="DF53" s="124">
        <v>0</v>
      </c>
      <c r="DG53" s="124">
        <v>0</v>
      </c>
      <c r="DH53" s="124">
        <v>0</v>
      </c>
      <c r="DI53" s="124">
        <v>0</v>
      </c>
      <c r="DJ53" s="124">
        <v>0</v>
      </c>
      <c r="DK53" s="124">
        <v>0</v>
      </c>
      <c r="DL53" s="124">
        <v>0</v>
      </c>
      <c r="DM53" s="124">
        <v>0</v>
      </c>
      <c r="DN53" s="124">
        <v>0</v>
      </c>
      <c r="DO53" s="124">
        <v>0</v>
      </c>
      <c r="DP53" s="124">
        <v>0</v>
      </c>
      <c r="DQ53" s="124">
        <v>0</v>
      </c>
      <c r="DR53" s="124">
        <v>0</v>
      </c>
      <c r="DS53" s="124">
        <v>0</v>
      </c>
      <c r="DT53" s="124">
        <v>0</v>
      </c>
      <c r="DU53" s="124">
        <v>0</v>
      </c>
      <c r="DV53" s="124">
        <v>0</v>
      </c>
      <c r="DW53" s="124">
        <v>0</v>
      </c>
      <c r="DX53" s="124">
        <v>0</v>
      </c>
      <c r="DY53" s="124">
        <v>0</v>
      </c>
      <c r="DZ53" s="124">
        <v>0</v>
      </c>
      <c r="EA53" s="124">
        <v>0</v>
      </c>
      <c r="EB53" s="124">
        <v>0</v>
      </c>
      <c r="EC53" s="124">
        <v>0</v>
      </c>
      <c r="ED53" s="124">
        <v>0</v>
      </c>
      <c r="EE53" s="124">
        <v>0</v>
      </c>
      <c r="EF53" s="124">
        <v>0</v>
      </c>
      <c r="EG53" s="124">
        <v>0</v>
      </c>
      <c r="EH53" s="124">
        <v>0</v>
      </c>
    </row>
    <row r="54" spans="1:261" ht="15" customHeight="1" outlineLevel="1" x14ac:dyDescent="0.35">
      <c r="E54" s="25" t="s">
        <v>35</v>
      </c>
      <c r="G54" s="48" t="s">
        <v>311</v>
      </c>
      <c r="H54" s="48">
        <f>SUM(TBA!J54:EH54)</f>
        <v>1</v>
      </c>
      <c r="J54" s="124">
        <v>0</v>
      </c>
      <c r="K54" s="124">
        <v>0</v>
      </c>
      <c r="L54" s="124">
        <v>0</v>
      </c>
      <c r="M54" s="124">
        <v>0</v>
      </c>
      <c r="N54" s="124">
        <v>0</v>
      </c>
      <c r="O54" s="124">
        <v>1</v>
      </c>
      <c r="P54" s="124">
        <v>0</v>
      </c>
      <c r="Q54" s="124">
        <v>0</v>
      </c>
      <c r="R54" s="124">
        <v>0</v>
      </c>
      <c r="S54" s="124">
        <v>0</v>
      </c>
      <c r="T54" s="124">
        <v>0</v>
      </c>
      <c r="U54" s="124">
        <v>0</v>
      </c>
      <c r="V54" s="124">
        <v>0</v>
      </c>
      <c r="W54" s="124">
        <v>0</v>
      </c>
      <c r="X54" s="124">
        <v>0</v>
      </c>
      <c r="Y54" s="124">
        <v>0</v>
      </c>
      <c r="Z54" s="124">
        <v>0</v>
      </c>
      <c r="AA54" s="124">
        <v>0</v>
      </c>
      <c r="AB54" s="124">
        <v>0</v>
      </c>
      <c r="AC54" s="124">
        <v>0</v>
      </c>
      <c r="AD54" s="124">
        <v>0</v>
      </c>
      <c r="AE54" s="124">
        <v>0</v>
      </c>
      <c r="AF54" s="124">
        <v>0</v>
      </c>
      <c r="AG54" s="124">
        <v>0</v>
      </c>
      <c r="AH54" s="124">
        <v>0</v>
      </c>
      <c r="AI54" s="124">
        <v>0</v>
      </c>
      <c r="AJ54" s="124">
        <v>0</v>
      </c>
      <c r="AK54" s="124">
        <v>0</v>
      </c>
      <c r="AL54" s="124">
        <v>0</v>
      </c>
      <c r="AM54" s="124">
        <v>0</v>
      </c>
      <c r="AN54" s="124">
        <v>0</v>
      </c>
      <c r="AO54" s="124">
        <v>0</v>
      </c>
      <c r="AP54" s="124">
        <v>0</v>
      </c>
      <c r="AQ54" s="124">
        <v>0</v>
      </c>
      <c r="AR54" s="124">
        <v>0</v>
      </c>
      <c r="AS54" s="124">
        <v>0</v>
      </c>
      <c r="AT54" s="124">
        <v>0</v>
      </c>
      <c r="AU54" s="124">
        <v>0</v>
      </c>
      <c r="AV54" s="124">
        <v>0</v>
      </c>
      <c r="AW54" s="124">
        <v>0</v>
      </c>
      <c r="AX54" s="124">
        <v>0</v>
      </c>
      <c r="AY54" s="124">
        <v>0</v>
      </c>
      <c r="AZ54" s="124">
        <v>0</v>
      </c>
      <c r="BA54" s="124">
        <v>0</v>
      </c>
      <c r="BB54" s="124">
        <v>0</v>
      </c>
      <c r="BC54" s="124">
        <v>0</v>
      </c>
      <c r="BD54" s="124">
        <v>0</v>
      </c>
      <c r="BE54" s="124">
        <v>0</v>
      </c>
      <c r="BF54" s="124">
        <v>0</v>
      </c>
      <c r="BG54" s="124">
        <v>0</v>
      </c>
      <c r="BH54" s="124">
        <v>0</v>
      </c>
      <c r="BI54" s="124">
        <v>0</v>
      </c>
      <c r="BJ54" s="124">
        <v>0</v>
      </c>
      <c r="BK54" s="124">
        <v>0</v>
      </c>
      <c r="BL54" s="124">
        <v>0</v>
      </c>
      <c r="BM54" s="124">
        <v>0</v>
      </c>
      <c r="BN54" s="124">
        <v>0</v>
      </c>
      <c r="BO54" s="124">
        <v>0</v>
      </c>
      <c r="BP54" s="124">
        <v>0</v>
      </c>
      <c r="BQ54" s="124">
        <v>0</v>
      </c>
      <c r="BR54" s="124">
        <v>0</v>
      </c>
      <c r="BS54" s="124">
        <v>0</v>
      </c>
      <c r="BT54" s="124">
        <v>0</v>
      </c>
      <c r="BU54" s="124">
        <v>0</v>
      </c>
      <c r="BV54" s="124">
        <v>0</v>
      </c>
      <c r="BW54" s="124">
        <v>0</v>
      </c>
      <c r="BX54" s="124">
        <v>0</v>
      </c>
      <c r="BY54" s="124">
        <v>0</v>
      </c>
      <c r="BZ54" s="124">
        <v>0</v>
      </c>
      <c r="CA54" s="124">
        <v>0</v>
      </c>
      <c r="CB54" s="124">
        <v>0</v>
      </c>
      <c r="CC54" s="124">
        <v>0</v>
      </c>
      <c r="CD54" s="124">
        <v>0</v>
      </c>
      <c r="CE54" s="124">
        <v>0</v>
      </c>
      <c r="CF54" s="124">
        <v>0</v>
      </c>
      <c r="CG54" s="124">
        <v>0</v>
      </c>
      <c r="CH54" s="124">
        <v>0</v>
      </c>
      <c r="CI54" s="124">
        <v>0</v>
      </c>
      <c r="CJ54" s="124">
        <v>0</v>
      </c>
      <c r="CK54" s="124">
        <v>0</v>
      </c>
      <c r="CL54" s="124">
        <v>0</v>
      </c>
      <c r="CM54" s="124">
        <v>0</v>
      </c>
      <c r="CN54" s="124">
        <v>0</v>
      </c>
      <c r="CO54" s="124">
        <v>0</v>
      </c>
      <c r="CP54" s="124">
        <v>0</v>
      </c>
      <c r="CQ54" s="124">
        <v>0</v>
      </c>
      <c r="CR54" s="124">
        <v>0</v>
      </c>
      <c r="CS54" s="124">
        <v>0</v>
      </c>
      <c r="CT54" s="124">
        <v>0</v>
      </c>
      <c r="CU54" s="124">
        <v>0</v>
      </c>
      <c r="CV54" s="124">
        <v>0</v>
      </c>
      <c r="CW54" s="124">
        <v>0</v>
      </c>
      <c r="CX54" s="124">
        <v>0</v>
      </c>
      <c r="CY54" s="124">
        <v>0</v>
      </c>
      <c r="CZ54" s="124">
        <v>0</v>
      </c>
      <c r="DA54" s="124">
        <v>0</v>
      </c>
      <c r="DB54" s="124">
        <v>0</v>
      </c>
      <c r="DC54" s="124">
        <v>0</v>
      </c>
      <c r="DD54" s="124">
        <v>0</v>
      </c>
      <c r="DE54" s="124">
        <v>0</v>
      </c>
      <c r="DF54" s="124">
        <v>0</v>
      </c>
      <c r="DG54" s="124">
        <v>0</v>
      </c>
      <c r="DH54" s="124">
        <v>0</v>
      </c>
      <c r="DI54" s="124">
        <v>0</v>
      </c>
      <c r="DJ54" s="124">
        <v>0</v>
      </c>
      <c r="DK54" s="124">
        <v>0</v>
      </c>
      <c r="DL54" s="124">
        <v>0</v>
      </c>
      <c r="DM54" s="124">
        <v>0</v>
      </c>
      <c r="DN54" s="124">
        <v>0</v>
      </c>
      <c r="DO54" s="124">
        <v>0</v>
      </c>
      <c r="DP54" s="124">
        <v>0</v>
      </c>
      <c r="DQ54" s="124">
        <v>0</v>
      </c>
      <c r="DR54" s="124">
        <v>0</v>
      </c>
      <c r="DS54" s="124">
        <v>0</v>
      </c>
      <c r="DT54" s="124">
        <v>0</v>
      </c>
      <c r="DU54" s="124">
        <v>0</v>
      </c>
      <c r="DV54" s="124">
        <v>0</v>
      </c>
      <c r="DW54" s="124">
        <v>0</v>
      </c>
      <c r="DX54" s="124">
        <v>0</v>
      </c>
      <c r="DY54" s="124">
        <v>0</v>
      </c>
      <c r="DZ54" s="124">
        <v>0</v>
      </c>
      <c r="EA54" s="124">
        <v>0</v>
      </c>
      <c r="EB54" s="124">
        <v>0</v>
      </c>
      <c r="EC54" s="124">
        <v>0</v>
      </c>
      <c r="ED54" s="124">
        <v>0</v>
      </c>
      <c r="EE54" s="124">
        <v>0</v>
      </c>
      <c r="EF54" s="124">
        <v>0</v>
      </c>
      <c r="EG54" s="124">
        <v>0</v>
      </c>
      <c r="EH54" s="124">
        <v>0</v>
      </c>
    </row>
    <row r="55" spans="1:261" ht="15" customHeight="1" outlineLevel="1" x14ac:dyDescent="0.35">
      <c r="E55" s="346" t="s">
        <v>695</v>
      </c>
      <c r="G55" s="48" t="s">
        <v>311</v>
      </c>
      <c r="H55" s="48">
        <f>SUM(TBA!J55:EH55)</f>
        <v>1.0000000000000004</v>
      </c>
      <c r="J55" s="124">
        <f>J48</f>
        <v>0</v>
      </c>
      <c r="K55" s="124">
        <f t="shared" ref="K55:BV55" si="42">K48</f>
        <v>0</v>
      </c>
      <c r="L55" s="124">
        <f t="shared" si="42"/>
        <v>0</v>
      </c>
      <c r="M55" s="124">
        <f t="shared" si="42"/>
        <v>0</v>
      </c>
      <c r="N55" s="124">
        <f t="shared" si="42"/>
        <v>0</v>
      </c>
      <c r="O55" s="124">
        <f t="shared" si="42"/>
        <v>8.309644824102884E-5</v>
      </c>
      <c r="P55" s="124">
        <f t="shared" si="42"/>
        <v>5.7387129733065308E-3</v>
      </c>
      <c r="Q55" s="124">
        <f t="shared" si="42"/>
        <v>1.1994791659139815E-2</v>
      </c>
      <c r="R55" s="124">
        <f t="shared" si="42"/>
        <v>2.818053462087065E-2</v>
      </c>
      <c r="S55" s="124">
        <f t="shared" si="42"/>
        <v>3.1793423674828424E-2</v>
      </c>
      <c r="T55" s="124">
        <f t="shared" si="42"/>
        <v>3.1793423674828424E-2</v>
      </c>
      <c r="U55" s="124">
        <f t="shared" si="42"/>
        <v>3.1793423674828424E-2</v>
      </c>
      <c r="V55" s="124">
        <f t="shared" si="42"/>
        <v>3.9019201782743977E-2</v>
      </c>
      <c r="W55" s="124">
        <f t="shared" si="42"/>
        <v>4.6967557701451078E-2</v>
      </c>
      <c r="X55" s="124">
        <f t="shared" si="42"/>
        <v>5.599978033634552E-2</v>
      </c>
      <c r="Y55" s="124">
        <f t="shared" si="42"/>
        <v>6.4309425160448408E-2</v>
      </c>
      <c r="Z55" s="124">
        <f t="shared" si="42"/>
        <v>7.406422560613439E-2</v>
      </c>
      <c r="AA55" s="124">
        <f t="shared" si="42"/>
        <v>7.8793858666670519E-2</v>
      </c>
      <c r="AB55" s="124">
        <f t="shared" si="42"/>
        <v>5.599978033634552E-2</v>
      </c>
      <c r="AC55" s="124">
        <f t="shared" si="42"/>
        <v>5.599978033634552E-2</v>
      </c>
      <c r="AD55" s="124">
        <f t="shared" si="42"/>
        <v>5.599978033634552E-2</v>
      </c>
      <c r="AE55" s="124">
        <f t="shared" si="42"/>
        <v>5.599978033634552E-2</v>
      </c>
      <c r="AF55" s="124">
        <f t="shared" si="42"/>
        <v>5.599978033634552E-2</v>
      </c>
      <c r="AG55" s="124">
        <f t="shared" si="42"/>
        <v>5.599978033634552E-2</v>
      </c>
      <c r="AH55" s="124">
        <f t="shared" si="42"/>
        <v>5.599978033634552E-2</v>
      </c>
      <c r="AI55" s="124">
        <f t="shared" si="42"/>
        <v>5.599978033634552E-2</v>
      </c>
      <c r="AJ55" s="124">
        <f t="shared" si="42"/>
        <v>5.1470301329398657E-2</v>
      </c>
      <c r="AK55" s="124">
        <f t="shared" si="42"/>
        <v>0</v>
      </c>
      <c r="AL55" s="124">
        <f t="shared" si="42"/>
        <v>0</v>
      </c>
      <c r="AM55" s="124">
        <f t="shared" si="42"/>
        <v>0</v>
      </c>
      <c r="AN55" s="124">
        <f t="shared" si="42"/>
        <v>0</v>
      </c>
      <c r="AO55" s="124">
        <f t="shared" si="42"/>
        <v>0</v>
      </c>
      <c r="AP55" s="124">
        <f t="shared" si="42"/>
        <v>0</v>
      </c>
      <c r="AQ55" s="124">
        <f t="shared" si="42"/>
        <v>0</v>
      </c>
      <c r="AR55" s="124">
        <f t="shared" si="42"/>
        <v>0</v>
      </c>
      <c r="AS55" s="124">
        <f t="shared" si="42"/>
        <v>0</v>
      </c>
      <c r="AT55" s="124">
        <f t="shared" si="42"/>
        <v>0</v>
      </c>
      <c r="AU55" s="124">
        <f t="shared" si="42"/>
        <v>0</v>
      </c>
      <c r="AV55" s="124">
        <f t="shared" si="42"/>
        <v>0</v>
      </c>
      <c r="AW55" s="124">
        <f t="shared" si="42"/>
        <v>0</v>
      </c>
      <c r="AX55" s="124">
        <f t="shared" si="42"/>
        <v>0</v>
      </c>
      <c r="AY55" s="124">
        <f t="shared" si="42"/>
        <v>0</v>
      </c>
      <c r="AZ55" s="124">
        <f t="shared" si="42"/>
        <v>0</v>
      </c>
      <c r="BA55" s="124">
        <f t="shared" si="42"/>
        <v>0</v>
      </c>
      <c r="BB55" s="124">
        <f t="shared" si="42"/>
        <v>0</v>
      </c>
      <c r="BC55" s="124">
        <f t="shared" si="42"/>
        <v>0</v>
      </c>
      <c r="BD55" s="124">
        <f t="shared" si="42"/>
        <v>0</v>
      </c>
      <c r="BE55" s="124">
        <f t="shared" si="42"/>
        <v>0</v>
      </c>
      <c r="BF55" s="124">
        <f t="shared" si="42"/>
        <v>0</v>
      </c>
      <c r="BG55" s="124">
        <f t="shared" si="42"/>
        <v>0</v>
      </c>
      <c r="BH55" s="124">
        <f t="shared" si="42"/>
        <v>0</v>
      </c>
      <c r="BI55" s="124">
        <f t="shared" si="42"/>
        <v>0</v>
      </c>
      <c r="BJ55" s="124">
        <f t="shared" si="42"/>
        <v>0</v>
      </c>
      <c r="BK55" s="124">
        <f t="shared" si="42"/>
        <v>0</v>
      </c>
      <c r="BL55" s="124">
        <f t="shared" si="42"/>
        <v>0</v>
      </c>
      <c r="BM55" s="124">
        <f t="shared" si="42"/>
        <v>0</v>
      </c>
      <c r="BN55" s="124">
        <f t="shared" si="42"/>
        <v>0</v>
      </c>
      <c r="BO55" s="124">
        <f t="shared" si="42"/>
        <v>0</v>
      </c>
      <c r="BP55" s="124">
        <f t="shared" si="42"/>
        <v>0</v>
      </c>
      <c r="BQ55" s="124">
        <f t="shared" si="42"/>
        <v>0</v>
      </c>
      <c r="BR55" s="124">
        <f t="shared" si="42"/>
        <v>0</v>
      </c>
      <c r="BS55" s="124">
        <f t="shared" si="42"/>
        <v>0</v>
      </c>
      <c r="BT55" s="124">
        <f t="shared" si="42"/>
        <v>0</v>
      </c>
      <c r="BU55" s="124">
        <f t="shared" si="42"/>
        <v>0</v>
      </c>
      <c r="BV55" s="124">
        <f t="shared" si="42"/>
        <v>0</v>
      </c>
      <c r="BW55" s="124">
        <f t="shared" ref="BW55:EH55" si="43">BW48</f>
        <v>0</v>
      </c>
      <c r="BX55" s="124">
        <f t="shared" si="43"/>
        <v>0</v>
      </c>
      <c r="BY55" s="124">
        <f t="shared" si="43"/>
        <v>0</v>
      </c>
      <c r="BZ55" s="124">
        <f t="shared" si="43"/>
        <v>0</v>
      </c>
      <c r="CA55" s="124">
        <f t="shared" si="43"/>
        <v>0</v>
      </c>
      <c r="CB55" s="124">
        <f t="shared" si="43"/>
        <v>0</v>
      </c>
      <c r="CC55" s="124">
        <f t="shared" si="43"/>
        <v>0</v>
      </c>
      <c r="CD55" s="124">
        <f t="shared" si="43"/>
        <v>0</v>
      </c>
      <c r="CE55" s="124">
        <f t="shared" si="43"/>
        <v>0</v>
      </c>
      <c r="CF55" s="124">
        <f t="shared" si="43"/>
        <v>0</v>
      </c>
      <c r="CG55" s="124">
        <f t="shared" si="43"/>
        <v>0</v>
      </c>
      <c r="CH55" s="124">
        <f t="shared" si="43"/>
        <v>0</v>
      </c>
      <c r="CI55" s="124">
        <f t="shared" si="43"/>
        <v>0</v>
      </c>
      <c r="CJ55" s="124">
        <f t="shared" si="43"/>
        <v>0</v>
      </c>
      <c r="CK55" s="124">
        <f t="shared" si="43"/>
        <v>0</v>
      </c>
      <c r="CL55" s="124">
        <f t="shared" si="43"/>
        <v>0</v>
      </c>
      <c r="CM55" s="124">
        <f t="shared" si="43"/>
        <v>0</v>
      </c>
      <c r="CN55" s="124">
        <f t="shared" si="43"/>
        <v>0</v>
      </c>
      <c r="CO55" s="124">
        <f t="shared" si="43"/>
        <v>0</v>
      </c>
      <c r="CP55" s="124">
        <f t="shared" si="43"/>
        <v>0</v>
      </c>
      <c r="CQ55" s="124">
        <f t="shared" si="43"/>
        <v>0</v>
      </c>
      <c r="CR55" s="124">
        <f t="shared" si="43"/>
        <v>0</v>
      </c>
      <c r="CS55" s="124">
        <f t="shared" si="43"/>
        <v>0</v>
      </c>
      <c r="CT55" s="124">
        <f t="shared" si="43"/>
        <v>0</v>
      </c>
      <c r="CU55" s="124">
        <f t="shared" si="43"/>
        <v>0</v>
      </c>
      <c r="CV55" s="124">
        <f t="shared" si="43"/>
        <v>0</v>
      </c>
      <c r="CW55" s="124">
        <f t="shared" si="43"/>
        <v>0</v>
      </c>
      <c r="CX55" s="124">
        <f t="shared" si="43"/>
        <v>0</v>
      </c>
      <c r="CY55" s="124">
        <f t="shared" si="43"/>
        <v>0</v>
      </c>
      <c r="CZ55" s="124">
        <f t="shared" si="43"/>
        <v>0</v>
      </c>
      <c r="DA55" s="124">
        <f t="shared" si="43"/>
        <v>0</v>
      </c>
      <c r="DB55" s="124">
        <f t="shared" si="43"/>
        <v>0</v>
      </c>
      <c r="DC55" s="124">
        <f t="shared" si="43"/>
        <v>0</v>
      </c>
      <c r="DD55" s="124">
        <f t="shared" si="43"/>
        <v>0</v>
      </c>
      <c r="DE55" s="124">
        <f t="shared" si="43"/>
        <v>0</v>
      </c>
      <c r="DF55" s="124">
        <f t="shared" si="43"/>
        <v>0</v>
      </c>
      <c r="DG55" s="124">
        <f t="shared" si="43"/>
        <v>0</v>
      </c>
      <c r="DH55" s="124">
        <f t="shared" si="43"/>
        <v>0</v>
      </c>
      <c r="DI55" s="124">
        <f t="shared" si="43"/>
        <v>0</v>
      </c>
      <c r="DJ55" s="124">
        <f t="shared" si="43"/>
        <v>0</v>
      </c>
      <c r="DK55" s="124">
        <f t="shared" si="43"/>
        <v>0</v>
      </c>
      <c r="DL55" s="124">
        <f t="shared" si="43"/>
        <v>0</v>
      </c>
      <c r="DM55" s="124">
        <f t="shared" si="43"/>
        <v>0</v>
      </c>
      <c r="DN55" s="124">
        <f t="shared" si="43"/>
        <v>0</v>
      </c>
      <c r="DO55" s="124">
        <f t="shared" si="43"/>
        <v>0</v>
      </c>
      <c r="DP55" s="124">
        <f t="shared" si="43"/>
        <v>0</v>
      </c>
      <c r="DQ55" s="124">
        <f t="shared" si="43"/>
        <v>0</v>
      </c>
      <c r="DR55" s="124">
        <f t="shared" si="43"/>
        <v>0</v>
      </c>
      <c r="DS55" s="124">
        <f t="shared" si="43"/>
        <v>0</v>
      </c>
      <c r="DT55" s="124">
        <f t="shared" si="43"/>
        <v>0</v>
      </c>
      <c r="DU55" s="124">
        <f t="shared" si="43"/>
        <v>0</v>
      </c>
      <c r="DV55" s="124">
        <f t="shared" si="43"/>
        <v>0</v>
      </c>
      <c r="DW55" s="124">
        <f t="shared" si="43"/>
        <v>0</v>
      </c>
      <c r="DX55" s="124">
        <f t="shared" si="43"/>
        <v>0</v>
      </c>
      <c r="DY55" s="124">
        <f t="shared" si="43"/>
        <v>0</v>
      </c>
      <c r="DZ55" s="124">
        <f t="shared" si="43"/>
        <v>0</v>
      </c>
      <c r="EA55" s="124">
        <f t="shared" si="43"/>
        <v>0</v>
      </c>
      <c r="EB55" s="124">
        <f t="shared" si="43"/>
        <v>0</v>
      </c>
      <c r="EC55" s="124">
        <f t="shared" si="43"/>
        <v>0</v>
      </c>
      <c r="ED55" s="124">
        <f t="shared" si="43"/>
        <v>0</v>
      </c>
      <c r="EE55" s="124">
        <f t="shared" si="43"/>
        <v>0</v>
      </c>
      <c r="EF55" s="124">
        <f t="shared" si="43"/>
        <v>0</v>
      </c>
      <c r="EG55" s="124">
        <f t="shared" si="43"/>
        <v>0</v>
      </c>
      <c r="EH55" s="124">
        <f t="shared" si="43"/>
        <v>0</v>
      </c>
    </row>
    <row r="57" spans="1:261" s="308" customFormat="1" ht="15" customHeight="1" x14ac:dyDescent="0.35">
      <c r="A57" s="324" t="s">
        <v>465</v>
      </c>
      <c r="B57" s="324"/>
      <c r="C57" s="325"/>
      <c r="D57" s="324"/>
      <c r="E57" s="324"/>
      <c r="F57" s="396"/>
      <c r="G57" s="302"/>
      <c r="H57" s="302"/>
      <c r="I57" s="302"/>
      <c r="J57" s="302"/>
      <c r="K57" s="302"/>
      <c r="L57" s="302"/>
      <c r="M57" s="302"/>
      <c r="N57" s="302"/>
      <c r="O57" s="302"/>
      <c r="P57" s="302"/>
      <c r="Q57" s="302"/>
      <c r="R57" s="302"/>
      <c r="S57" s="302"/>
      <c r="T57" s="302"/>
      <c r="U57" s="302"/>
      <c r="V57" s="302"/>
      <c r="W57" s="302"/>
      <c r="X57" s="302"/>
      <c r="Y57" s="302"/>
      <c r="Z57" s="302"/>
      <c r="AA57" s="302"/>
      <c r="AB57" s="302"/>
      <c r="AC57" s="302"/>
      <c r="AD57" s="302"/>
      <c r="AE57" s="302"/>
      <c r="AF57" s="302"/>
      <c r="AG57" s="302"/>
      <c r="AH57" s="302"/>
      <c r="AI57" s="302"/>
      <c r="AJ57" s="302"/>
      <c r="AK57" s="302"/>
      <c r="AL57" s="302"/>
      <c r="AM57" s="302"/>
      <c r="AN57" s="302"/>
      <c r="AO57" s="302"/>
      <c r="AP57" s="302"/>
      <c r="AQ57" s="302"/>
      <c r="AR57" s="302"/>
      <c r="AS57" s="302"/>
      <c r="AT57" s="302"/>
      <c r="AU57" s="302"/>
      <c r="AV57" s="302"/>
      <c r="AW57" s="302"/>
      <c r="AX57" s="302"/>
      <c r="AY57" s="302"/>
      <c r="AZ57" s="302"/>
      <c r="BA57" s="302"/>
      <c r="BB57" s="302"/>
      <c r="BC57" s="302"/>
      <c r="BD57" s="302"/>
      <c r="BE57" s="302"/>
      <c r="BF57" s="302"/>
      <c r="BG57" s="302"/>
      <c r="BH57" s="302"/>
      <c r="BI57" s="302"/>
      <c r="BJ57" s="302"/>
      <c r="BK57" s="302"/>
      <c r="BL57" s="302"/>
      <c r="BM57" s="302"/>
      <c r="BN57" s="302"/>
      <c r="BO57" s="302"/>
      <c r="BP57" s="302"/>
      <c r="BQ57" s="302"/>
      <c r="BR57" s="302"/>
      <c r="BS57" s="302"/>
      <c r="BT57" s="302"/>
      <c r="BU57" s="302"/>
      <c r="BV57" s="302"/>
      <c r="BW57" s="302"/>
      <c r="BX57" s="302"/>
      <c r="BY57" s="302"/>
      <c r="BZ57" s="302"/>
      <c r="CA57" s="302"/>
      <c r="CB57" s="302"/>
      <c r="CC57" s="302"/>
      <c r="CD57" s="302"/>
      <c r="CE57" s="302"/>
      <c r="CF57" s="302"/>
      <c r="CG57" s="302"/>
      <c r="CH57" s="302"/>
      <c r="CI57" s="302"/>
      <c r="CJ57" s="302"/>
      <c r="CK57" s="302"/>
      <c r="CL57" s="302"/>
      <c r="CM57" s="302"/>
      <c r="CN57" s="302"/>
      <c r="CO57" s="302"/>
      <c r="CP57" s="302"/>
      <c r="CQ57" s="302"/>
      <c r="CR57" s="302"/>
      <c r="CS57" s="302"/>
      <c r="CT57" s="302"/>
      <c r="CU57" s="302"/>
      <c r="CV57" s="302"/>
      <c r="CW57" s="302"/>
      <c r="CX57" s="302"/>
      <c r="CY57" s="302"/>
      <c r="CZ57" s="302"/>
      <c r="DA57" s="302"/>
      <c r="DB57" s="302"/>
      <c r="DC57" s="302"/>
      <c r="DD57" s="302"/>
      <c r="DE57" s="302"/>
      <c r="DF57" s="302"/>
      <c r="DG57" s="302"/>
      <c r="DH57" s="302"/>
      <c r="DI57" s="302"/>
      <c r="DJ57" s="302"/>
      <c r="DK57" s="302"/>
      <c r="DL57" s="302"/>
      <c r="DM57" s="302"/>
      <c r="DN57" s="302"/>
      <c r="DO57" s="302"/>
      <c r="DP57" s="302"/>
      <c r="DQ57" s="302"/>
      <c r="DR57" s="302"/>
      <c r="DS57" s="302"/>
      <c r="DT57" s="302"/>
      <c r="DU57" s="302"/>
      <c r="DV57" s="302"/>
      <c r="DW57" s="302"/>
      <c r="DX57" s="302"/>
      <c r="DY57" s="302"/>
      <c r="DZ57" s="302"/>
      <c r="EA57" s="302"/>
      <c r="EB57" s="302"/>
      <c r="EC57" s="302"/>
      <c r="ED57" s="302"/>
      <c r="EE57" s="302"/>
      <c r="EF57" s="302"/>
      <c r="EG57" s="302"/>
      <c r="EH57" s="302"/>
    </row>
    <row r="58" spans="1:261" ht="15" customHeight="1" outlineLevel="1" x14ac:dyDescent="0.35">
      <c r="F58" s="396"/>
      <c r="G58" s="335"/>
    </row>
    <row r="59" spans="1:261" ht="15" customHeight="1" outlineLevel="1" x14ac:dyDescent="0.35">
      <c r="E59" s="504" t="str">
        <f xml:space="preserve"> NTBA!E$244</f>
        <v xml:space="preserve">Repayment option </v>
      </c>
      <c r="F59" s="504">
        <f xml:space="preserve"> NTBA!F$244</f>
        <v>4</v>
      </c>
      <c r="G59" s="442" t="str">
        <f xml:space="preserve"> NTBA!G$244</f>
        <v xml:space="preserve">option </v>
      </c>
      <c r="H59" s="480" t="str">
        <f xml:space="preserve"> NTBA!H$244</f>
        <v>1 : Mntly equal , 2 :  Qtrl Structured, 3 : Qtrl Equal , 4 : Mntly structured</v>
      </c>
    </row>
    <row r="60" spans="1:261" ht="15" customHeight="1" outlineLevel="1" x14ac:dyDescent="0.35">
      <c r="E60" s="440" t="str">
        <f xml:space="preserve"> NTBA!E$237</f>
        <v>Repayment Start Date</v>
      </c>
      <c r="F60" s="441">
        <f ca="1" xml:space="preserve"> NTBA!F$237</f>
        <v>46203</v>
      </c>
      <c r="G60" s="441" t="str">
        <f xml:space="preserve"> NTBA!G$237</f>
        <v>date</v>
      </c>
    </row>
    <row r="61" spans="1:261" ht="15" customHeight="1" outlineLevel="1" x14ac:dyDescent="0.35">
      <c r="E61" s="440" t="str">
        <f xml:space="preserve"> NTBA!E$239</f>
        <v>Repayment End Date (Month)</v>
      </c>
      <c r="F61" s="441">
        <f xml:space="preserve"> NTBA!F$239</f>
        <v>48244</v>
      </c>
      <c r="G61" s="442" t="str">
        <f xml:space="preserve"> NTBA!G$239</f>
        <v>date</v>
      </c>
    </row>
    <row r="62" spans="1:261" ht="15" customHeight="1" outlineLevel="1" x14ac:dyDescent="0.35">
      <c r="E62" s="504" t="str">
        <f xml:space="preserve"> NTBA!E$299</f>
        <v>Months in Qtr</v>
      </c>
      <c r="F62" s="504">
        <f xml:space="preserve"> NTBA!F$299</f>
        <v>3</v>
      </c>
      <c r="G62" s="442" t="str">
        <f xml:space="preserve"> NTBA!G$299</f>
        <v>month</v>
      </c>
      <c r="H62" s="480"/>
    </row>
    <row r="63" spans="1:261" ht="15" customHeight="1" outlineLevel="1" x14ac:dyDescent="0.35">
      <c r="E63" s="505"/>
      <c r="F63" s="505"/>
      <c r="G63" s="443"/>
      <c r="H63" s="480"/>
    </row>
    <row r="64" spans="1:261" s="346" customFormat="1" ht="15" customHeight="1" outlineLevel="1" x14ac:dyDescent="0.25">
      <c r="A64" s="350"/>
      <c r="B64" s="350" t="s">
        <v>570</v>
      </c>
      <c r="C64" s="334"/>
      <c r="E64" s="25"/>
      <c r="F64" s="396"/>
      <c r="G64" s="444"/>
      <c r="J64" s="214"/>
      <c r="K64" s="214"/>
      <c r="L64" s="214"/>
      <c r="M64" s="214"/>
      <c r="N64" s="214"/>
      <c r="O64" s="214"/>
      <c r="P64" s="214"/>
      <c r="Q64" s="214"/>
      <c r="R64" s="214"/>
      <c r="S64" s="214"/>
      <c r="T64" s="214"/>
      <c r="U64" s="214"/>
      <c r="V64" s="214"/>
      <c r="W64" s="214"/>
      <c r="X64" s="214"/>
      <c r="Y64" s="214"/>
      <c r="Z64" s="214"/>
      <c r="AA64" s="214"/>
      <c r="AB64" s="214"/>
      <c r="AC64" s="214"/>
      <c r="AD64" s="214"/>
      <c r="AE64" s="214"/>
      <c r="AF64" s="214"/>
      <c r="AG64" s="214"/>
      <c r="AH64" s="214"/>
      <c r="AI64" s="214"/>
      <c r="AJ64" s="214"/>
      <c r="AK64" s="214"/>
      <c r="AL64" s="214"/>
      <c r="AM64" s="214"/>
      <c r="AN64" s="214"/>
      <c r="AO64" s="214"/>
      <c r="AP64" s="214"/>
      <c r="AQ64" s="214"/>
      <c r="AR64" s="214"/>
      <c r="AS64" s="214"/>
      <c r="AT64" s="214"/>
      <c r="AU64" s="214"/>
      <c r="AV64" s="214"/>
      <c r="AW64" s="214"/>
      <c r="AX64" s="214"/>
      <c r="AY64" s="214"/>
      <c r="AZ64" s="214"/>
      <c r="BA64" s="214"/>
      <c r="BB64" s="214"/>
      <c r="BC64" s="214"/>
      <c r="BD64" s="214"/>
      <c r="BE64" s="214"/>
      <c r="BF64" s="214"/>
      <c r="BG64" s="214"/>
      <c r="BH64" s="214"/>
      <c r="BI64" s="214"/>
      <c r="BJ64" s="214"/>
      <c r="BK64" s="214"/>
      <c r="BL64" s="214"/>
      <c r="BM64" s="214"/>
      <c r="BN64" s="214"/>
      <c r="BO64" s="214"/>
      <c r="BP64" s="214"/>
      <c r="BQ64" s="214"/>
      <c r="BR64" s="214"/>
      <c r="BS64" s="214"/>
      <c r="BT64" s="214"/>
      <c r="BU64" s="214"/>
      <c r="BV64" s="214"/>
      <c r="BW64" s="214"/>
      <c r="BX64" s="214"/>
      <c r="BY64" s="214"/>
      <c r="BZ64" s="214"/>
      <c r="CA64" s="214"/>
      <c r="CB64" s="214"/>
      <c r="CC64" s="214"/>
      <c r="CD64" s="214"/>
      <c r="CE64" s="214"/>
      <c r="CF64" s="214"/>
      <c r="CG64" s="214"/>
      <c r="CH64" s="214"/>
      <c r="CI64" s="214"/>
      <c r="CJ64" s="214"/>
      <c r="CK64" s="214"/>
      <c r="CL64" s="214"/>
      <c r="CM64" s="214"/>
      <c r="CN64" s="214"/>
      <c r="CO64" s="214"/>
      <c r="CP64" s="214"/>
      <c r="CQ64" s="214"/>
      <c r="CR64" s="214"/>
      <c r="CS64" s="214"/>
      <c r="CT64" s="214"/>
      <c r="CU64" s="214"/>
      <c r="CV64" s="214"/>
      <c r="CW64" s="214"/>
      <c r="CX64" s="214"/>
      <c r="CY64" s="214"/>
      <c r="CZ64" s="214"/>
      <c r="DA64" s="214"/>
      <c r="DB64" s="214"/>
      <c r="DC64" s="214"/>
      <c r="DD64" s="214"/>
      <c r="DE64" s="214"/>
      <c r="DF64" s="214"/>
      <c r="DG64" s="214"/>
      <c r="DH64" s="214"/>
      <c r="DI64" s="214"/>
      <c r="DJ64" s="214"/>
      <c r="DK64" s="214"/>
      <c r="DL64" s="214"/>
      <c r="DM64" s="214"/>
      <c r="DN64" s="214"/>
      <c r="DO64" s="214"/>
      <c r="DP64" s="481"/>
      <c r="DQ64" s="481"/>
      <c r="DR64" s="481"/>
      <c r="DS64" s="481"/>
      <c r="DT64" s="481"/>
      <c r="DU64" s="481"/>
      <c r="DV64" s="481"/>
      <c r="DW64" s="481"/>
      <c r="DX64" s="481"/>
      <c r="DY64" s="481"/>
      <c r="DZ64" s="481"/>
      <c r="EA64" s="481"/>
      <c r="EB64" s="481"/>
      <c r="EC64" s="481"/>
      <c r="ED64" s="481"/>
      <c r="EE64" s="481"/>
      <c r="EF64" s="481"/>
      <c r="EG64" s="481"/>
      <c r="EH64" s="481"/>
      <c r="EI64" s="390"/>
      <c r="EJ64" s="390"/>
      <c r="EK64" s="390"/>
      <c r="EL64" s="390"/>
      <c r="EM64" s="390"/>
      <c r="EN64" s="390"/>
      <c r="EO64" s="390"/>
      <c r="EP64" s="390"/>
      <c r="EQ64" s="390"/>
      <c r="ER64" s="390"/>
      <c r="ES64" s="390"/>
      <c r="ET64" s="390"/>
      <c r="EU64" s="390"/>
      <c r="EV64" s="390"/>
      <c r="EW64" s="390"/>
      <c r="EX64" s="390"/>
      <c r="EY64" s="390"/>
      <c r="EZ64" s="390"/>
      <c r="FA64" s="390"/>
      <c r="FB64" s="390"/>
      <c r="FC64" s="390"/>
      <c r="FD64" s="390"/>
      <c r="FE64" s="390"/>
      <c r="FF64" s="390"/>
      <c r="FG64" s="390"/>
      <c r="FH64" s="390"/>
      <c r="FI64" s="390"/>
      <c r="FJ64" s="390"/>
      <c r="FK64" s="390"/>
      <c r="FL64" s="390"/>
      <c r="FM64" s="390"/>
      <c r="FN64" s="390"/>
      <c r="FO64" s="390"/>
      <c r="FP64" s="390"/>
      <c r="FQ64" s="390"/>
      <c r="FR64" s="390"/>
      <c r="FS64" s="390"/>
      <c r="FT64" s="390"/>
      <c r="FU64" s="390"/>
      <c r="FV64" s="390"/>
      <c r="FW64" s="390"/>
      <c r="FX64" s="390"/>
      <c r="FY64" s="390"/>
      <c r="FZ64" s="390"/>
      <c r="GA64" s="390"/>
      <c r="GB64" s="390"/>
      <c r="GC64" s="390"/>
      <c r="GD64" s="390"/>
      <c r="GE64" s="390"/>
      <c r="GF64" s="390"/>
      <c r="GG64" s="390"/>
      <c r="GH64" s="390"/>
      <c r="GI64" s="390"/>
      <c r="GJ64" s="390"/>
      <c r="GK64" s="390"/>
      <c r="GL64" s="390"/>
      <c r="GM64" s="390"/>
      <c r="GN64" s="390"/>
      <c r="GO64" s="390"/>
      <c r="GP64" s="390"/>
      <c r="GQ64" s="390"/>
      <c r="GR64" s="390"/>
      <c r="GS64" s="390"/>
      <c r="GT64" s="390"/>
      <c r="GU64" s="390"/>
      <c r="GV64" s="390"/>
      <c r="GW64" s="390"/>
      <c r="GX64" s="390"/>
      <c r="GY64" s="390"/>
      <c r="GZ64" s="390"/>
      <c r="HA64" s="390"/>
      <c r="HB64" s="390"/>
      <c r="HC64" s="390"/>
      <c r="HD64" s="390"/>
      <c r="HE64" s="390"/>
      <c r="HF64" s="390"/>
      <c r="HG64" s="390"/>
      <c r="HH64" s="390"/>
      <c r="HI64" s="390"/>
      <c r="HJ64" s="390"/>
      <c r="HK64" s="390"/>
      <c r="HL64" s="390"/>
      <c r="HM64" s="390"/>
      <c r="HN64" s="390"/>
      <c r="HO64" s="390"/>
      <c r="HP64" s="390"/>
      <c r="HQ64" s="390"/>
      <c r="HR64" s="390"/>
      <c r="HS64" s="390"/>
      <c r="HT64" s="390"/>
      <c r="HU64" s="390"/>
      <c r="HV64" s="390"/>
      <c r="HW64" s="390"/>
      <c r="HX64" s="390"/>
      <c r="HY64" s="390"/>
      <c r="HZ64" s="390"/>
      <c r="IA64" s="390"/>
      <c r="IB64" s="390"/>
      <c r="IC64" s="390"/>
      <c r="ID64" s="390"/>
      <c r="IE64" s="390"/>
      <c r="IF64" s="390"/>
      <c r="IG64" s="390"/>
      <c r="IH64" s="390"/>
      <c r="II64" s="390"/>
      <c r="IJ64" s="390"/>
      <c r="IK64" s="390"/>
      <c r="IL64" s="390"/>
      <c r="IM64" s="390"/>
      <c r="IN64" s="390"/>
      <c r="IO64" s="390"/>
      <c r="IP64" s="390"/>
      <c r="IQ64" s="390"/>
      <c r="IR64" s="390"/>
      <c r="IS64" s="390"/>
      <c r="IT64" s="390"/>
      <c r="IU64" s="390"/>
      <c r="IV64" s="390"/>
      <c r="IW64" s="390"/>
      <c r="IX64" s="390"/>
      <c r="IY64" s="390"/>
      <c r="IZ64" s="390"/>
      <c r="JA64" s="390"/>
    </row>
    <row r="65" spans="1:261" s="346" customFormat="1" ht="15" customHeight="1" outlineLevel="1" x14ac:dyDescent="0.35">
      <c r="A65" s="350"/>
      <c r="B65" s="350"/>
      <c r="C65" s="334"/>
      <c r="E65" s="25" t="s">
        <v>48</v>
      </c>
      <c r="F65" s="396"/>
      <c r="G65" s="346" t="s">
        <v>311</v>
      </c>
      <c r="H65" s="346">
        <f xml:space="preserve"> SUM(J65:EH65)</f>
        <v>0</v>
      </c>
      <c r="J65" s="427"/>
      <c r="K65" s="427"/>
      <c r="L65" s="427"/>
      <c r="M65" s="427"/>
      <c r="N65" s="427"/>
      <c r="O65" s="427"/>
      <c r="P65" s="427"/>
      <c r="Q65" s="427"/>
      <c r="R65" s="427"/>
      <c r="S65" s="427"/>
      <c r="T65" s="427"/>
      <c r="U65" s="427"/>
      <c r="V65" s="427"/>
      <c r="W65" s="427"/>
      <c r="X65" s="427"/>
      <c r="Y65" s="427"/>
      <c r="Z65" s="427"/>
      <c r="AA65" s="427"/>
      <c r="AB65" s="427"/>
      <c r="AC65" s="427"/>
      <c r="AD65" s="427"/>
      <c r="AE65" s="427"/>
      <c r="AF65" s="427"/>
      <c r="AG65" s="427"/>
      <c r="AH65" s="427"/>
      <c r="AI65" s="427"/>
      <c r="AJ65" s="427"/>
      <c r="AK65" s="427"/>
      <c r="AL65" s="427"/>
      <c r="AM65" s="427"/>
      <c r="AN65" s="427"/>
      <c r="AO65" s="427"/>
      <c r="AP65" s="427"/>
      <c r="AQ65" s="427"/>
      <c r="AR65" s="427"/>
      <c r="AS65" s="427"/>
      <c r="AT65" s="427"/>
      <c r="AU65" s="427"/>
      <c r="AV65" s="427"/>
      <c r="AW65" s="427"/>
      <c r="AX65" s="427"/>
      <c r="AY65" s="427"/>
      <c r="AZ65" s="427"/>
      <c r="BA65" s="427"/>
      <c r="BB65" s="427"/>
      <c r="BC65" s="427"/>
      <c r="BD65" s="427"/>
      <c r="BE65" s="427"/>
      <c r="BF65" s="427"/>
      <c r="BG65" s="427"/>
      <c r="BH65" s="427"/>
      <c r="BI65" s="427"/>
      <c r="BJ65" s="427"/>
      <c r="BK65" s="427"/>
      <c r="BL65" s="427"/>
      <c r="BM65" s="427"/>
      <c r="BN65" s="427"/>
      <c r="BO65" s="427"/>
      <c r="BP65" s="427"/>
      <c r="BQ65" s="427"/>
      <c r="BR65" s="427"/>
      <c r="BS65" s="427"/>
      <c r="BT65" s="427"/>
      <c r="BU65" s="427"/>
      <c r="BV65" s="427"/>
      <c r="BW65" s="427"/>
      <c r="BX65" s="427"/>
      <c r="BY65" s="427"/>
      <c r="BZ65" s="427"/>
      <c r="CA65" s="427"/>
      <c r="CB65" s="427"/>
      <c r="CC65" s="427"/>
      <c r="CD65" s="427"/>
      <c r="CE65" s="427"/>
      <c r="CF65" s="427"/>
      <c r="CG65" s="427"/>
      <c r="CH65" s="427"/>
      <c r="CI65" s="427"/>
      <c r="CJ65" s="427"/>
      <c r="CK65" s="427"/>
      <c r="CL65" s="427"/>
      <c r="CM65" s="427"/>
      <c r="CN65" s="427"/>
      <c r="CO65" s="427"/>
      <c r="CP65" s="427"/>
      <c r="CQ65" s="427"/>
      <c r="CR65" s="427"/>
      <c r="CS65" s="427"/>
      <c r="CT65" s="427"/>
      <c r="CU65" s="427"/>
      <c r="CV65" s="427"/>
      <c r="CW65" s="427"/>
      <c r="CX65" s="427"/>
      <c r="CY65" s="427"/>
      <c r="CZ65" s="427"/>
      <c r="DA65" s="427"/>
      <c r="DB65" s="427"/>
      <c r="DC65" s="427"/>
      <c r="DD65" s="427"/>
      <c r="DE65" s="427"/>
      <c r="DF65" s="427"/>
      <c r="DG65" s="427"/>
      <c r="DH65" s="427"/>
      <c r="DI65" s="427"/>
      <c r="DJ65" s="427"/>
      <c r="DK65" s="427"/>
      <c r="DL65" s="427"/>
      <c r="DM65" s="427"/>
      <c r="DN65" s="427"/>
      <c r="DO65" s="427"/>
      <c r="DP65" s="427"/>
      <c r="DQ65" s="427"/>
      <c r="DR65" s="427"/>
      <c r="DS65" s="427"/>
      <c r="DT65" s="427"/>
      <c r="DU65" s="427"/>
      <c r="DV65" s="427"/>
      <c r="DW65" s="427"/>
      <c r="DX65" s="427"/>
      <c r="DY65" s="427"/>
      <c r="DZ65" s="427"/>
      <c r="EA65" s="427"/>
      <c r="EB65" s="427"/>
      <c r="EC65" s="427"/>
      <c r="ED65" s="427"/>
      <c r="EE65" s="427"/>
      <c r="EF65" s="427"/>
      <c r="EG65" s="427"/>
      <c r="EH65" s="427"/>
      <c r="EI65" s="390"/>
      <c r="EJ65" s="390"/>
      <c r="EK65" s="390"/>
      <c r="EL65" s="390"/>
      <c r="EM65" s="390"/>
      <c r="EN65" s="390"/>
      <c r="EO65" s="390"/>
      <c r="EP65" s="390"/>
      <c r="EQ65" s="390"/>
      <c r="ER65" s="390"/>
      <c r="ES65" s="390"/>
      <c r="ET65" s="390"/>
      <c r="EU65" s="390"/>
      <c r="EV65" s="390"/>
      <c r="EW65" s="390"/>
      <c r="EX65" s="390"/>
      <c r="EY65" s="390"/>
      <c r="EZ65" s="390"/>
      <c r="FA65" s="390"/>
      <c r="FB65" s="390"/>
      <c r="FC65" s="390"/>
      <c r="FD65" s="390"/>
      <c r="FE65" s="390"/>
      <c r="FF65" s="390"/>
      <c r="FG65" s="390"/>
      <c r="FH65" s="390"/>
      <c r="FI65" s="390"/>
      <c r="FJ65" s="390"/>
      <c r="FK65" s="390"/>
      <c r="FL65" s="390"/>
      <c r="FM65" s="390"/>
      <c r="FN65" s="390"/>
      <c r="FO65" s="390"/>
      <c r="FP65" s="390"/>
      <c r="FQ65" s="390"/>
      <c r="FR65" s="390"/>
      <c r="FS65" s="390"/>
      <c r="FT65" s="390"/>
      <c r="FU65" s="390"/>
      <c r="FV65" s="390"/>
      <c r="FW65" s="390"/>
      <c r="FX65" s="390"/>
      <c r="FY65" s="390"/>
      <c r="FZ65" s="390"/>
      <c r="GA65" s="390"/>
      <c r="GB65" s="390"/>
      <c r="GC65" s="390"/>
      <c r="GD65" s="390"/>
      <c r="GE65" s="390"/>
      <c r="GF65" s="390"/>
      <c r="GG65" s="390"/>
      <c r="GH65" s="390"/>
      <c r="GI65" s="390"/>
      <c r="GJ65" s="390"/>
      <c r="GK65" s="390"/>
      <c r="GL65" s="390"/>
      <c r="GM65" s="390"/>
      <c r="GN65" s="390"/>
      <c r="GO65" s="390"/>
      <c r="GP65" s="390"/>
      <c r="GQ65" s="390"/>
      <c r="GR65" s="390"/>
      <c r="GS65" s="390"/>
      <c r="GT65" s="390"/>
      <c r="GU65" s="390"/>
      <c r="GV65" s="390"/>
      <c r="GW65" s="390"/>
      <c r="GX65" s="390"/>
      <c r="GY65" s="390"/>
      <c r="GZ65" s="390"/>
      <c r="HA65" s="390"/>
      <c r="HB65" s="390"/>
      <c r="HC65" s="390"/>
      <c r="HD65" s="390"/>
      <c r="HE65" s="390"/>
      <c r="HF65" s="390"/>
      <c r="HG65" s="390"/>
      <c r="HH65" s="390"/>
      <c r="HI65" s="390"/>
      <c r="HJ65" s="390"/>
      <c r="HK65" s="390"/>
      <c r="HL65" s="390"/>
      <c r="HM65" s="390"/>
      <c r="HN65" s="390"/>
      <c r="HO65" s="390"/>
      <c r="HP65" s="390"/>
      <c r="HQ65" s="390"/>
      <c r="HR65" s="390"/>
      <c r="HS65" s="390"/>
      <c r="HT65" s="390"/>
      <c r="HU65" s="390"/>
      <c r="HV65" s="390"/>
      <c r="HW65" s="390"/>
      <c r="HX65" s="390"/>
      <c r="HY65" s="390"/>
      <c r="HZ65" s="390"/>
      <c r="IA65" s="390"/>
      <c r="IB65" s="390"/>
      <c r="IC65" s="390"/>
      <c r="ID65" s="390"/>
      <c r="IE65" s="390"/>
      <c r="IF65" s="390"/>
      <c r="IG65" s="390"/>
      <c r="IH65" s="390"/>
      <c r="II65" s="390"/>
      <c r="IJ65" s="390"/>
      <c r="IK65" s="390"/>
      <c r="IL65" s="390"/>
      <c r="IM65" s="390"/>
      <c r="IN65" s="390"/>
      <c r="IO65" s="390"/>
      <c r="IP65" s="390"/>
      <c r="IQ65" s="390"/>
      <c r="IR65" s="390"/>
      <c r="IS65" s="390"/>
      <c r="IT65" s="390"/>
      <c r="IU65" s="390"/>
      <c r="IV65" s="390"/>
      <c r="IW65" s="390"/>
      <c r="IX65" s="390"/>
      <c r="IY65" s="390"/>
      <c r="IZ65" s="390"/>
      <c r="JA65" s="390"/>
    </row>
    <row r="66" spans="1:261" s="346" customFormat="1" ht="15" customHeight="1" outlineLevel="1" x14ac:dyDescent="0.35">
      <c r="A66" s="350"/>
      <c r="B66" s="350"/>
      <c r="C66" s="334"/>
      <c r="E66" s="872" t="s">
        <v>767</v>
      </c>
      <c r="F66" s="396"/>
      <c r="G66" s="346" t="s">
        <v>311</v>
      </c>
      <c r="H66" s="346">
        <f xml:space="preserve"> SUM(J66:EH66)</f>
        <v>0</v>
      </c>
      <c r="J66" s="427">
        <v>0</v>
      </c>
      <c r="K66" s="427">
        <v>0</v>
      </c>
      <c r="L66" s="427">
        <v>0</v>
      </c>
      <c r="M66" s="427">
        <v>0</v>
      </c>
      <c r="N66" s="427">
        <v>0</v>
      </c>
      <c r="O66" s="427">
        <v>0</v>
      </c>
      <c r="P66" s="427">
        <v>0</v>
      </c>
      <c r="Q66" s="427">
        <v>0</v>
      </c>
      <c r="R66" s="427">
        <v>0</v>
      </c>
      <c r="S66" s="427">
        <v>0</v>
      </c>
      <c r="T66" s="427">
        <v>0</v>
      </c>
      <c r="U66" s="427">
        <v>0</v>
      </c>
      <c r="V66" s="427">
        <v>0</v>
      </c>
      <c r="W66" s="427">
        <v>0</v>
      </c>
      <c r="X66" s="427">
        <v>0</v>
      </c>
      <c r="Y66" s="427">
        <v>0</v>
      </c>
      <c r="Z66" s="427">
        <v>0</v>
      </c>
      <c r="AA66" s="427">
        <v>0</v>
      </c>
      <c r="AB66" s="427">
        <v>0</v>
      </c>
      <c r="AC66" s="427">
        <v>0</v>
      </c>
      <c r="AD66" s="427">
        <v>0</v>
      </c>
      <c r="AE66" s="427">
        <v>0</v>
      </c>
      <c r="AF66" s="427">
        <v>0</v>
      </c>
      <c r="AG66" s="427">
        <v>0</v>
      </c>
      <c r="AH66" s="427">
        <v>0</v>
      </c>
      <c r="AI66" s="427">
        <v>0</v>
      </c>
      <c r="AJ66" s="427">
        <v>0</v>
      </c>
      <c r="AK66" s="427">
        <v>0</v>
      </c>
      <c r="AL66" s="427">
        <v>0</v>
      </c>
      <c r="AM66" s="427">
        <v>0</v>
      </c>
      <c r="AN66" s="427">
        <v>0</v>
      </c>
      <c r="AO66" s="427">
        <v>0</v>
      </c>
      <c r="AP66" s="427">
        <v>0</v>
      </c>
      <c r="AQ66" s="427">
        <v>0</v>
      </c>
      <c r="AR66" s="427">
        <v>0</v>
      </c>
      <c r="AS66" s="427">
        <v>0</v>
      </c>
      <c r="AT66" s="427">
        <v>0</v>
      </c>
      <c r="AU66" s="427">
        <v>0</v>
      </c>
      <c r="AV66" s="427">
        <v>0</v>
      </c>
      <c r="AW66" s="427">
        <v>0</v>
      </c>
      <c r="AX66" s="427">
        <v>0</v>
      </c>
      <c r="AY66" s="427">
        <v>0</v>
      </c>
      <c r="AZ66" s="427">
        <v>0</v>
      </c>
      <c r="BA66" s="427">
        <v>0</v>
      </c>
      <c r="BB66" s="427">
        <v>0</v>
      </c>
      <c r="BC66" s="427">
        <v>0</v>
      </c>
      <c r="BD66" s="427">
        <v>0</v>
      </c>
      <c r="BE66" s="427">
        <v>0</v>
      </c>
      <c r="BF66" s="427">
        <v>0</v>
      </c>
      <c r="BG66" s="427">
        <v>0</v>
      </c>
      <c r="BH66" s="427">
        <v>0</v>
      </c>
      <c r="BI66" s="427">
        <v>0</v>
      </c>
      <c r="BJ66" s="427">
        <v>0</v>
      </c>
      <c r="BK66" s="427">
        <v>0</v>
      </c>
      <c r="BL66" s="427">
        <v>0</v>
      </c>
      <c r="BM66" s="427">
        <v>0</v>
      </c>
      <c r="BN66" s="427">
        <v>0</v>
      </c>
      <c r="BO66" s="427">
        <v>0</v>
      </c>
      <c r="BP66" s="427">
        <v>0</v>
      </c>
      <c r="BQ66" s="427">
        <v>0</v>
      </c>
      <c r="BR66" s="427">
        <v>0</v>
      </c>
      <c r="BS66" s="427">
        <v>0</v>
      </c>
      <c r="BT66" s="427">
        <v>0</v>
      </c>
      <c r="BU66" s="427">
        <v>0</v>
      </c>
      <c r="BV66" s="427">
        <v>0</v>
      </c>
      <c r="BW66" s="427">
        <v>0</v>
      </c>
      <c r="BX66" s="427">
        <v>0</v>
      </c>
      <c r="BY66" s="427">
        <v>0</v>
      </c>
      <c r="BZ66" s="427">
        <v>0</v>
      </c>
      <c r="CA66" s="427">
        <v>0</v>
      </c>
      <c r="CB66" s="427">
        <v>0</v>
      </c>
      <c r="CC66" s="427">
        <v>0</v>
      </c>
      <c r="CD66" s="427">
        <v>0</v>
      </c>
      <c r="CE66" s="427">
        <v>0</v>
      </c>
      <c r="CF66" s="427">
        <v>0</v>
      </c>
      <c r="CG66" s="427">
        <v>0</v>
      </c>
      <c r="CH66" s="427">
        <v>0</v>
      </c>
      <c r="CI66" s="427">
        <v>0</v>
      </c>
      <c r="CJ66" s="427">
        <v>0</v>
      </c>
      <c r="CK66" s="427">
        <v>0</v>
      </c>
      <c r="CL66" s="427">
        <v>0</v>
      </c>
      <c r="CM66" s="427">
        <v>0</v>
      </c>
      <c r="CN66" s="427">
        <v>0</v>
      </c>
      <c r="CO66" s="427">
        <v>0</v>
      </c>
      <c r="CP66" s="427">
        <v>0</v>
      </c>
      <c r="CQ66" s="427">
        <v>0</v>
      </c>
      <c r="CR66" s="427">
        <v>0</v>
      </c>
      <c r="CS66" s="427">
        <v>0</v>
      </c>
      <c r="CT66" s="427">
        <v>0</v>
      </c>
      <c r="CU66" s="427">
        <v>0</v>
      </c>
      <c r="CV66" s="427">
        <v>0</v>
      </c>
      <c r="CW66" s="427">
        <v>0</v>
      </c>
      <c r="CX66" s="427">
        <v>0</v>
      </c>
      <c r="CY66" s="427">
        <v>0</v>
      </c>
      <c r="CZ66" s="427">
        <v>0</v>
      </c>
      <c r="DA66" s="427">
        <v>0</v>
      </c>
      <c r="DB66" s="427">
        <v>0</v>
      </c>
      <c r="DC66" s="427">
        <v>0</v>
      </c>
      <c r="DD66" s="427">
        <v>0</v>
      </c>
      <c r="DE66" s="427">
        <v>0</v>
      </c>
      <c r="DF66" s="427">
        <v>0</v>
      </c>
      <c r="DG66" s="427">
        <v>0</v>
      </c>
      <c r="DH66" s="427">
        <v>0</v>
      </c>
      <c r="DI66" s="427">
        <v>0</v>
      </c>
      <c r="DJ66" s="427">
        <v>0</v>
      </c>
      <c r="DK66" s="427">
        <v>0</v>
      </c>
      <c r="DL66" s="427">
        <v>0</v>
      </c>
      <c r="DM66" s="427">
        <v>0</v>
      </c>
      <c r="DN66" s="427">
        <v>0</v>
      </c>
      <c r="DO66" s="427">
        <v>0</v>
      </c>
      <c r="DP66" s="427">
        <v>0</v>
      </c>
      <c r="DQ66" s="427">
        <v>0</v>
      </c>
      <c r="DR66" s="427">
        <v>0</v>
      </c>
      <c r="DS66" s="427">
        <v>0</v>
      </c>
      <c r="DT66" s="427">
        <v>0</v>
      </c>
      <c r="DU66" s="427">
        <v>0</v>
      </c>
      <c r="DV66" s="427">
        <v>0</v>
      </c>
      <c r="DW66" s="427">
        <v>0</v>
      </c>
      <c r="DX66" s="427">
        <v>0</v>
      </c>
      <c r="DY66" s="427">
        <v>0</v>
      </c>
      <c r="DZ66" s="427">
        <v>0</v>
      </c>
      <c r="EA66" s="427">
        <v>0</v>
      </c>
      <c r="EB66" s="427">
        <v>0</v>
      </c>
      <c r="EC66" s="427">
        <v>0</v>
      </c>
      <c r="ED66" s="427">
        <v>0</v>
      </c>
      <c r="EE66" s="427">
        <v>0</v>
      </c>
      <c r="EF66" s="427">
        <v>0</v>
      </c>
      <c r="EG66" s="427">
        <v>0</v>
      </c>
      <c r="EH66" s="427">
        <v>0</v>
      </c>
      <c r="EI66" s="390"/>
      <c r="EJ66" s="390"/>
      <c r="EK66" s="390"/>
      <c r="EL66" s="390"/>
      <c r="EM66" s="390"/>
      <c r="EN66" s="390"/>
      <c r="EO66" s="390"/>
      <c r="EP66" s="390"/>
      <c r="EQ66" s="390"/>
      <c r="ER66" s="390"/>
      <c r="ES66" s="390"/>
      <c r="ET66" s="390"/>
      <c r="EU66" s="390"/>
      <c r="EV66" s="390"/>
      <c r="EW66" s="390"/>
      <c r="EX66" s="390"/>
      <c r="EY66" s="390"/>
      <c r="EZ66" s="390"/>
      <c r="FA66" s="390"/>
      <c r="FB66" s="390"/>
      <c r="FC66" s="390"/>
      <c r="FD66" s="390"/>
      <c r="FE66" s="390"/>
      <c r="FF66" s="390"/>
      <c r="FG66" s="390"/>
      <c r="FH66" s="390"/>
      <c r="FI66" s="390"/>
      <c r="FJ66" s="390"/>
      <c r="FK66" s="390"/>
      <c r="FL66" s="390"/>
      <c r="FM66" s="390"/>
      <c r="FN66" s="390"/>
      <c r="FO66" s="390"/>
      <c r="FP66" s="390"/>
      <c r="FQ66" s="390"/>
      <c r="FR66" s="390"/>
      <c r="FS66" s="390"/>
      <c r="FT66" s="390"/>
      <c r="FU66" s="390"/>
      <c r="FV66" s="390"/>
      <c r="FW66" s="390"/>
      <c r="FX66" s="390"/>
      <c r="FY66" s="390"/>
      <c r="FZ66" s="390"/>
      <c r="GA66" s="390"/>
      <c r="GB66" s="390"/>
      <c r="GC66" s="390"/>
      <c r="GD66" s="390"/>
      <c r="GE66" s="390"/>
      <c r="GF66" s="390"/>
      <c r="GG66" s="390"/>
      <c r="GH66" s="390"/>
      <c r="GI66" s="390"/>
      <c r="GJ66" s="390"/>
      <c r="GK66" s="390"/>
      <c r="GL66" s="390"/>
      <c r="GM66" s="390"/>
      <c r="GN66" s="390"/>
      <c r="GO66" s="390"/>
      <c r="GP66" s="390"/>
      <c r="GQ66" s="390"/>
      <c r="GR66" s="390"/>
      <c r="GS66" s="390"/>
      <c r="GT66" s="390"/>
      <c r="GU66" s="390"/>
      <c r="GV66" s="390"/>
      <c r="GW66" s="390"/>
      <c r="GX66" s="390"/>
      <c r="GY66" s="390"/>
      <c r="GZ66" s="390"/>
      <c r="HA66" s="390"/>
      <c r="HB66" s="390"/>
      <c r="HC66" s="390"/>
      <c r="HD66" s="390"/>
      <c r="HE66" s="390"/>
      <c r="HF66" s="390"/>
      <c r="HG66" s="390"/>
      <c r="HH66" s="390"/>
      <c r="HI66" s="390"/>
      <c r="HJ66" s="390"/>
      <c r="HK66" s="390"/>
      <c r="HL66" s="390"/>
      <c r="HM66" s="390"/>
      <c r="HN66" s="390"/>
      <c r="HO66" s="390"/>
      <c r="HP66" s="390"/>
      <c r="HQ66" s="390"/>
      <c r="HR66" s="390"/>
      <c r="HS66" s="390"/>
      <c r="HT66" s="390"/>
      <c r="HU66" s="390"/>
      <c r="HV66" s="390"/>
      <c r="HW66" s="390"/>
      <c r="HX66" s="390"/>
      <c r="HY66" s="390"/>
      <c r="HZ66" s="390"/>
      <c r="IA66" s="390"/>
      <c r="IB66" s="390"/>
      <c r="IC66" s="390"/>
      <c r="ID66" s="390"/>
      <c r="IE66" s="390"/>
      <c r="IF66" s="390"/>
      <c r="IG66" s="390"/>
      <c r="IH66" s="390"/>
      <c r="II66" s="390"/>
      <c r="IJ66" s="390"/>
      <c r="IK66" s="390"/>
      <c r="IL66" s="390"/>
      <c r="IM66" s="390"/>
      <c r="IN66" s="390"/>
      <c r="IO66" s="390"/>
      <c r="IP66" s="390"/>
      <c r="IQ66" s="390"/>
      <c r="IR66" s="390"/>
      <c r="IS66" s="390"/>
      <c r="IT66" s="390"/>
      <c r="IU66" s="390"/>
      <c r="IV66" s="390"/>
      <c r="IW66" s="390"/>
      <c r="IX66" s="390"/>
      <c r="IY66" s="390"/>
      <c r="IZ66" s="390"/>
      <c r="JA66" s="390"/>
    </row>
    <row r="67" spans="1:261" s="346" customFormat="1" ht="15" customHeight="1" outlineLevel="1" x14ac:dyDescent="0.35">
      <c r="A67" s="350"/>
      <c r="B67" s="350"/>
      <c r="C67" s="334"/>
      <c r="E67" s="872" t="s">
        <v>49</v>
      </c>
      <c r="F67" s="396"/>
      <c r="G67" s="346" t="s">
        <v>311</v>
      </c>
      <c r="H67" s="346">
        <f xml:space="preserve"> SUM(J67:EH67)</f>
        <v>0</v>
      </c>
      <c r="J67" s="427"/>
      <c r="K67" s="427"/>
      <c r="L67" s="427"/>
      <c r="M67" s="427"/>
      <c r="N67" s="427"/>
      <c r="O67" s="427"/>
      <c r="P67" s="427"/>
      <c r="Q67" s="427"/>
      <c r="R67" s="427"/>
      <c r="S67" s="427"/>
      <c r="T67" s="427"/>
      <c r="U67" s="427"/>
      <c r="V67" s="427"/>
      <c r="W67" s="427"/>
      <c r="X67" s="427"/>
      <c r="Y67" s="427"/>
      <c r="Z67" s="427"/>
      <c r="AA67" s="427"/>
      <c r="AB67" s="427"/>
      <c r="AC67" s="427"/>
      <c r="AD67" s="427"/>
      <c r="AE67" s="427"/>
      <c r="AF67" s="427"/>
      <c r="AG67" s="427"/>
      <c r="AH67" s="427"/>
      <c r="AI67" s="427"/>
      <c r="AJ67" s="427"/>
      <c r="AK67" s="427"/>
      <c r="AL67" s="427"/>
      <c r="AM67" s="427"/>
      <c r="AN67" s="427"/>
      <c r="AO67" s="427"/>
      <c r="AP67" s="427"/>
      <c r="AQ67" s="427"/>
      <c r="AR67" s="427"/>
      <c r="AS67" s="427"/>
      <c r="AT67" s="427"/>
      <c r="AU67" s="427"/>
      <c r="AV67" s="427"/>
      <c r="AW67" s="427"/>
      <c r="AX67" s="427"/>
      <c r="AY67" s="427"/>
      <c r="AZ67" s="427"/>
      <c r="BA67" s="427"/>
      <c r="BB67" s="427"/>
      <c r="BC67" s="427"/>
      <c r="BD67" s="427"/>
      <c r="BE67" s="427"/>
      <c r="BF67" s="427"/>
      <c r="BG67" s="427"/>
      <c r="BH67" s="427"/>
      <c r="BI67" s="427"/>
      <c r="BJ67" s="427"/>
      <c r="BK67" s="427"/>
      <c r="BL67" s="427"/>
      <c r="BM67" s="427"/>
      <c r="BN67" s="427"/>
      <c r="BO67" s="427"/>
      <c r="BP67" s="427"/>
      <c r="BQ67" s="427"/>
      <c r="BR67" s="427"/>
      <c r="BS67" s="427"/>
      <c r="BT67" s="427"/>
      <c r="BU67" s="427"/>
      <c r="BV67" s="427"/>
      <c r="BW67" s="427"/>
      <c r="BX67" s="427"/>
      <c r="BY67" s="427"/>
      <c r="BZ67" s="427"/>
      <c r="CA67" s="427"/>
      <c r="CB67" s="427"/>
      <c r="CC67" s="427"/>
      <c r="CD67" s="427"/>
      <c r="CE67" s="427"/>
      <c r="CF67" s="427"/>
      <c r="CG67" s="427"/>
      <c r="CH67" s="427"/>
      <c r="CI67" s="427"/>
      <c r="CJ67" s="427"/>
      <c r="CK67" s="427"/>
      <c r="CL67" s="427"/>
      <c r="CM67" s="427"/>
      <c r="CN67" s="427"/>
      <c r="CO67" s="427"/>
      <c r="CP67" s="427"/>
      <c r="CQ67" s="427"/>
      <c r="CR67" s="427"/>
      <c r="CS67" s="427"/>
      <c r="CT67" s="427"/>
      <c r="CU67" s="427"/>
      <c r="CV67" s="427"/>
      <c r="CW67" s="427"/>
      <c r="CX67" s="427"/>
      <c r="CY67" s="427"/>
      <c r="CZ67" s="427"/>
      <c r="DA67" s="427"/>
      <c r="DB67" s="427"/>
      <c r="DC67" s="427"/>
      <c r="DD67" s="427"/>
      <c r="DE67" s="427"/>
      <c r="DF67" s="427"/>
      <c r="DG67" s="427"/>
      <c r="DH67" s="427"/>
      <c r="DI67" s="427"/>
      <c r="DJ67" s="427"/>
      <c r="DK67" s="427"/>
      <c r="DL67" s="427"/>
      <c r="DM67" s="427"/>
      <c r="DN67" s="427"/>
      <c r="DO67" s="427"/>
      <c r="DP67" s="427"/>
      <c r="DQ67" s="427"/>
      <c r="DR67" s="427"/>
      <c r="DS67" s="427"/>
      <c r="DT67" s="427"/>
      <c r="DU67" s="427"/>
      <c r="DV67" s="427"/>
      <c r="DW67" s="427"/>
      <c r="DX67" s="427"/>
      <c r="DY67" s="427"/>
      <c r="DZ67" s="427"/>
      <c r="EA67" s="427"/>
      <c r="EB67" s="427"/>
      <c r="EC67" s="427"/>
      <c r="ED67" s="427"/>
      <c r="EE67" s="427"/>
      <c r="EF67" s="427"/>
      <c r="EG67" s="427"/>
      <c r="EH67" s="427"/>
      <c r="EI67" s="390"/>
      <c r="EJ67" s="390"/>
      <c r="EK67" s="390"/>
      <c r="EL67" s="390"/>
      <c r="EM67" s="390"/>
      <c r="EN67" s="390"/>
      <c r="EO67" s="390"/>
      <c r="EP67" s="390"/>
      <c r="EQ67" s="390"/>
      <c r="ER67" s="390"/>
      <c r="ES67" s="390"/>
      <c r="ET67" s="390"/>
      <c r="EU67" s="390"/>
      <c r="EV67" s="390"/>
      <c r="EW67" s="390"/>
      <c r="EX67" s="390"/>
      <c r="EY67" s="390"/>
      <c r="EZ67" s="390"/>
      <c r="FA67" s="390"/>
      <c r="FB67" s="390"/>
      <c r="FC67" s="390"/>
      <c r="FD67" s="390"/>
      <c r="FE67" s="390"/>
      <c r="FF67" s="390"/>
      <c r="FG67" s="390"/>
      <c r="FH67" s="390"/>
      <c r="FI67" s="390"/>
      <c r="FJ67" s="390"/>
      <c r="FK67" s="390"/>
      <c r="FL67" s="390"/>
      <c r="FM67" s="390"/>
      <c r="FN67" s="390"/>
      <c r="FO67" s="390"/>
      <c r="FP67" s="390"/>
      <c r="FQ67" s="390"/>
      <c r="FR67" s="390"/>
      <c r="FS67" s="390"/>
      <c r="FT67" s="390"/>
      <c r="FU67" s="390"/>
      <c r="FV67" s="390"/>
      <c r="FW67" s="390"/>
      <c r="FX67" s="390"/>
      <c r="FY67" s="390"/>
      <c r="FZ67" s="390"/>
      <c r="GA67" s="390"/>
      <c r="GB67" s="390"/>
      <c r="GC67" s="390"/>
      <c r="GD67" s="390"/>
      <c r="GE67" s="390"/>
      <c r="GF67" s="390"/>
      <c r="GG67" s="390"/>
      <c r="GH67" s="390"/>
      <c r="GI67" s="390"/>
      <c r="GJ67" s="390"/>
      <c r="GK67" s="390"/>
      <c r="GL67" s="390"/>
      <c r="GM67" s="390"/>
      <c r="GN67" s="390"/>
      <c r="GO67" s="390"/>
      <c r="GP67" s="390"/>
      <c r="GQ67" s="390"/>
      <c r="GR67" s="390"/>
      <c r="GS67" s="390"/>
      <c r="GT67" s="390"/>
      <c r="GU67" s="390"/>
      <c r="GV67" s="390"/>
      <c r="GW67" s="390"/>
      <c r="GX67" s="390"/>
      <c r="GY67" s="390"/>
      <c r="GZ67" s="390"/>
      <c r="HA67" s="390"/>
      <c r="HB67" s="390"/>
      <c r="HC67" s="390"/>
      <c r="HD67" s="390"/>
      <c r="HE67" s="390"/>
      <c r="HF67" s="390"/>
      <c r="HG67" s="390"/>
      <c r="HH67" s="390"/>
      <c r="HI67" s="390"/>
      <c r="HJ67" s="390"/>
      <c r="HK67" s="390"/>
      <c r="HL67" s="390"/>
      <c r="HM67" s="390"/>
      <c r="HN67" s="390"/>
      <c r="HO67" s="390"/>
      <c r="HP67" s="390"/>
      <c r="HQ67" s="390"/>
      <c r="HR67" s="390"/>
      <c r="HS67" s="390"/>
      <c r="HT67" s="390"/>
      <c r="HU67" s="390"/>
      <c r="HV67" s="390"/>
      <c r="HW67" s="390"/>
      <c r="HX67" s="390"/>
      <c r="HY67" s="390"/>
      <c r="HZ67" s="390"/>
      <c r="IA67" s="390"/>
      <c r="IB67" s="390"/>
      <c r="IC67" s="390"/>
      <c r="ID67" s="390"/>
      <c r="IE67" s="390"/>
      <c r="IF67" s="390"/>
      <c r="IG67" s="390"/>
      <c r="IH67" s="390"/>
      <c r="II67" s="390"/>
      <c r="IJ67" s="390"/>
      <c r="IK67" s="390"/>
      <c r="IL67" s="390"/>
      <c r="IM67" s="390"/>
      <c r="IN67" s="390"/>
      <c r="IO67" s="390"/>
      <c r="IP67" s="390"/>
      <c r="IQ67" s="390"/>
      <c r="IR67" s="390"/>
      <c r="IS67" s="390"/>
      <c r="IT67" s="390"/>
      <c r="IU67" s="390"/>
      <c r="IV67" s="390"/>
      <c r="IW67" s="390"/>
      <c r="IX67" s="390"/>
      <c r="IY67" s="390"/>
      <c r="IZ67" s="390"/>
      <c r="JA67" s="390"/>
    </row>
    <row r="68" spans="1:261" ht="15" customHeight="1" outlineLevel="1" x14ac:dyDescent="0.35">
      <c r="E68" s="25" t="str">
        <f xml:space="preserve"> Time_M!E105</f>
        <v>Repayment Monthly-Structured</v>
      </c>
      <c r="G68" s="346" t="str">
        <f xml:space="preserve"> Time_M!G105</f>
        <v>%</v>
      </c>
      <c r="H68" s="536">
        <f ca="1" xml:space="preserve"> Time_M!H105</f>
        <v>0.99999999999999922</v>
      </c>
      <c r="J68" s="367">
        <f ca="1" xml:space="preserve"> Time_M!J105</f>
        <v>0</v>
      </c>
      <c r="K68" s="367">
        <f ca="1" xml:space="preserve"> Time_M!K105</f>
        <v>0</v>
      </c>
      <c r="L68" s="367">
        <f ca="1" xml:space="preserve"> Time_M!L105</f>
        <v>0</v>
      </c>
      <c r="M68" s="367">
        <f ca="1" xml:space="preserve"> Time_M!M105</f>
        <v>0</v>
      </c>
      <c r="N68" s="367">
        <f ca="1" xml:space="preserve"> Time_M!N105</f>
        <v>0</v>
      </c>
      <c r="O68" s="367">
        <f ca="1" xml:space="preserve"> Time_M!O105</f>
        <v>0</v>
      </c>
      <c r="P68" s="367">
        <f ca="1" xml:space="preserve"> Time_M!P105</f>
        <v>0</v>
      </c>
      <c r="Q68" s="367">
        <f ca="1" xml:space="preserve"> Time_M!Q105</f>
        <v>0</v>
      </c>
      <c r="R68" s="367">
        <f ca="1" xml:space="preserve"> Time_M!R105</f>
        <v>0</v>
      </c>
      <c r="S68" s="367">
        <f ca="1" xml:space="preserve"> Time_M!S105</f>
        <v>0</v>
      </c>
      <c r="T68" s="367">
        <f ca="1" xml:space="preserve"> Time_M!T105</f>
        <v>0</v>
      </c>
      <c r="U68" s="367">
        <f ca="1" xml:space="preserve"> Time_M!U105</f>
        <v>0</v>
      </c>
      <c r="V68" s="367">
        <f ca="1" xml:space="preserve"> Time_M!V105</f>
        <v>0</v>
      </c>
      <c r="W68" s="367">
        <f ca="1" xml:space="preserve"> Time_M!W105</f>
        <v>0</v>
      </c>
      <c r="X68" s="367">
        <f ca="1" xml:space="preserve"> Time_M!X105</f>
        <v>0</v>
      </c>
      <c r="Y68" s="367">
        <f ca="1" xml:space="preserve"> Time_M!Y105</f>
        <v>0</v>
      </c>
      <c r="Z68" s="367">
        <f ca="1" xml:space="preserve"> Time_M!Z105</f>
        <v>0</v>
      </c>
      <c r="AA68" s="367">
        <f ca="1" xml:space="preserve"> Time_M!AA105</f>
        <v>0</v>
      </c>
      <c r="AB68" s="367">
        <f ca="1" xml:space="preserve"> Time_M!AB105</f>
        <v>0</v>
      </c>
      <c r="AC68" s="367">
        <f ca="1" xml:space="preserve"> Time_M!AC105</f>
        <v>0</v>
      </c>
      <c r="AD68" s="367">
        <f ca="1" xml:space="preserve"> Time_M!AD105</f>
        <v>0</v>
      </c>
      <c r="AE68" s="367">
        <f ca="1" xml:space="preserve"> Time_M!AE105</f>
        <v>0</v>
      </c>
      <c r="AF68" s="367">
        <f ca="1" xml:space="preserve"> Time_M!AF105</f>
        <v>0</v>
      </c>
      <c r="AG68" s="367">
        <f ca="1" xml:space="preserve"> Time_M!AG105</f>
        <v>0</v>
      </c>
      <c r="AH68" s="367">
        <f ca="1" xml:space="preserve"> Time_M!AH105</f>
        <v>0</v>
      </c>
      <c r="AI68" s="367">
        <f ca="1" xml:space="preserve"> Time_M!AI105</f>
        <v>0</v>
      </c>
      <c r="AJ68" s="367">
        <f ca="1" xml:space="preserve"> Time_M!AJ105</f>
        <v>0</v>
      </c>
      <c r="AK68" s="367">
        <f ca="1" xml:space="preserve"> Time_M!AK105</f>
        <v>0</v>
      </c>
      <c r="AL68" s="367">
        <f xml:space="preserve"> Time_M!AL105</f>
        <v>9.7500000000000003E-2</v>
      </c>
      <c r="AM68" s="367">
        <f ca="1" xml:space="preserve"> Time_M!AM105</f>
        <v>4.2777777777777788E-3</v>
      </c>
      <c r="AN68" s="367">
        <f ca="1" xml:space="preserve"> Time_M!AN105</f>
        <v>4.2777777777777788E-3</v>
      </c>
      <c r="AO68" s="367">
        <f ca="1" xml:space="preserve"> Time_M!AO105</f>
        <v>4.2777777777777788E-3</v>
      </c>
      <c r="AP68" s="367">
        <f ca="1" xml:space="preserve"> Time_M!AP105</f>
        <v>4.2777777777777788E-3</v>
      </c>
      <c r="AQ68" s="367">
        <f ca="1" xml:space="preserve"> Time_M!AQ105</f>
        <v>4.2777777777777788E-3</v>
      </c>
      <c r="AR68" s="367">
        <f ca="1" xml:space="preserve"> Time_M!AR105</f>
        <v>4.2777777777777788E-3</v>
      </c>
      <c r="AS68" s="367">
        <f ca="1" xml:space="preserve"> Time_M!AS105</f>
        <v>4.2777777777777788E-3</v>
      </c>
      <c r="AT68" s="367">
        <f ca="1" xml:space="preserve"> Time_M!AT105</f>
        <v>4.2777777777777788E-3</v>
      </c>
      <c r="AU68" s="367">
        <f ca="1" xml:space="preserve"> Time_M!AU105</f>
        <v>4.2777777777777788E-3</v>
      </c>
      <c r="AV68" s="367">
        <f ca="1" xml:space="preserve"> Time_M!AV105</f>
        <v>1.2541666666666666E-2</v>
      </c>
      <c r="AW68" s="367">
        <f ca="1" xml:space="preserve"> Time_M!AW105</f>
        <v>1.2541666666666666E-2</v>
      </c>
      <c r="AX68" s="367">
        <f ca="1" xml:space="preserve"> Time_M!AX105</f>
        <v>1.2541666666666666E-2</v>
      </c>
      <c r="AY68" s="367">
        <f ca="1" xml:space="preserve"> Time_M!AY105</f>
        <v>1.2541666666666666E-2</v>
      </c>
      <c r="AZ68" s="367">
        <f ca="1" xml:space="preserve"> Time_M!AZ105</f>
        <v>1.2541666666666666E-2</v>
      </c>
      <c r="BA68" s="367">
        <f ca="1" xml:space="preserve"> Time_M!BA105</f>
        <v>1.2541666666666666E-2</v>
      </c>
      <c r="BB68" s="367">
        <f ca="1" xml:space="preserve"> Time_M!BB105</f>
        <v>1.2541666666666666E-2</v>
      </c>
      <c r="BC68" s="367">
        <f ca="1" xml:space="preserve"> Time_M!BC105</f>
        <v>1.2541666666666666E-2</v>
      </c>
      <c r="BD68" s="367">
        <f ca="1" xml:space="preserve"> Time_M!BD105</f>
        <v>1.2541666666666666E-2</v>
      </c>
      <c r="BE68" s="367">
        <f ca="1" xml:space="preserve"> Time_M!BE105</f>
        <v>1.2541666666666666E-2</v>
      </c>
      <c r="BF68" s="367">
        <f ca="1" xml:space="preserve"> Time_M!BF105</f>
        <v>1.2541666666666666E-2</v>
      </c>
      <c r="BG68" s="367">
        <f ca="1" xml:space="preserve"> Time_M!BG105</f>
        <v>1.2541666666666666E-2</v>
      </c>
      <c r="BH68" s="367">
        <f ca="1" xml:space="preserve"> Time_M!BH105</f>
        <v>1.375E-2</v>
      </c>
      <c r="BI68" s="367">
        <f ca="1" xml:space="preserve"> Time_M!BI105</f>
        <v>1.375E-2</v>
      </c>
      <c r="BJ68" s="367">
        <f ca="1" xml:space="preserve"> Time_M!BJ105</f>
        <v>1.375E-2</v>
      </c>
      <c r="BK68" s="367">
        <f ca="1" xml:space="preserve"> Time_M!BK105</f>
        <v>1.375E-2</v>
      </c>
      <c r="BL68" s="367">
        <f ca="1" xml:space="preserve"> Time_M!BL105</f>
        <v>1.375E-2</v>
      </c>
      <c r="BM68" s="367">
        <f ca="1" xml:space="preserve"> Time_M!BM105</f>
        <v>1.375E-2</v>
      </c>
      <c r="BN68" s="367">
        <f ca="1" xml:space="preserve"> Time_M!BN105</f>
        <v>1.375E-2</v>
      </c>
      <c r="BO68" s="367">
        <f ca="1" xml:space="preserve"> Time_M!BO105</f>
        <v>1.375E-2</v>
      </c>
      <c r="BP68" s="367">
        <f ca="1" xml:space="preserve"> Time_M!BP105</f>
        <v>1.375E-2</v>
      </c>
      <c r="BQ68" s="367">
        <f ca="1" xml:space="preserve"> Time_M!BQ105</f>
        <v>1.375E-2</v>
      </c>
      <c r="BR68" s="367">
        <f ca="1" xml:space="preserve"> Time_M!BR105</f>
        <v>1.375E-2</v>
      </c>
      <c r="BS68" s="367">
        <f ca="1" xml:space="preserve"> Time_M!BS105</f>
        <v>1.375E-2</v>
      </c>
      <c r="BT68" s="367">
        <f ca="1" xml:space="preserve"> Time_M!BT105</f>
        <v>1.5041666666666667E-2</v>
      </c>
      <c r="BU68" s="367">
        <f ca="1" xml:space="preserve"> Time_M!BU105</f>
        <v>1.5041666666666667E-2</v>
      </c>
      <c r="BV68" s="367">
        <f ca="1" xml:space="preserve"> Time_M!BV105</f>
        <v>1.5041666666666667E-2</v>
      </c>
      <c r="BW68" s="367">
        <f ca="1" xml:space="preserve"> Time_M!BW105</f>
        <v>1.5041666666666667E-2</v>
      </c>
      <c r="BX68" s="367">
        <f ca="1" xml:space="preserve"> Time_M!BX105</f>
        <v>1.5041666666666667E-2</v>
      </c>
      <c r="BY68" s="367">
        <f ca="1" xml:space="preserve"> Time_M!BY105</f>
        <v>1.5041666666666667E-2</v>
      </c>
      <c r="BZ68" s="367">
        <f ca="1" xml:space="preserve"> Time_M!BZ105</f>
        <v>1.5041666666666667E-2</v>
      </c>
      <c r="CA68" s="367">
        <f ca="1" xml:space="preserve"> Time_M!CA105</f>
        <v>1.5041666666666667E-2</v>
      </c>
      <c r="CB68" s="367">
        <f ca="1" xml:space="preserve"> Time_M!CB105</f>
        <v>1.5041666666666667E-2</v>
      </c>
      <c r="CC68" s="367">
        <f ca="1" xml:space="preserve"> Time_M!CC105</f>
        <v>1.5041666666666667E-2</v>
      </c>
      <c r="CD68" s="367">
        <f ca="1" xml:space="preserve"> Time_M!CD105</f>
        <v>1.5041666666666667E-2</v>
      </c>
      <c r="CE68" s="367">
        <f ca="1" xml:space="preserve"> Time_M!CE105</f>
        <v>1.5041666666666667E-2</v>
      </c>
      <c r="CF68" s="367">
        <f ca="1" xml:space="preserve"> Time_M!CF105</f>
        <v>1.6416666666666666E-2</v>
      </c>
      <c r="CG68" s="367">
        <f ca="1" xml:space="preserve"> Time_M!CG105</f>
        <v>1.6416666666666666E-2</v>
      </c>
      <c r="CH68" s="367">
        <f ca="1" xml:space="preserve"> Time_M!CH105</f>
        <v>1.6416666666666666E-2</v>
      </c>
      <c r="CI68" s="367">
        <f ca="1" xml:space="preserve"> Time_M!CI105</f>
        <v>1.6416666666666666E-2</v>
      </c>
      <c r="CJ68" s="367">
        <f ca="1" xml:space="preserve"> Time_M!CJ105</f>
        <v>1.6416666666666666E-2</v>
      </c>
      <c r="CK68" s="367">
        <f ca="1" xml:space="preserve"> Time_M!CK105</f>
        <v>1.6416666666666666E-2</v>
      </c>
      <c r="CL68" s="367">
        <f ca="1" xml:space="preserve"> Time_M!CL105</f>
        <v>1.6416666666666666E-2</v>
      </c>
      <c r="CM68" s="367">
        <f ca="1" xml:space="preserve"> Time_M!CM105</f>
        <v>1.6416666666666666E-2</v>
      </c>
      <c r="CN68" s="367">
        <f ca="1" xml:space="preserve"> Time_M!CN105</f>
        <v>1.6416666666666666E-2</v>
      </c>
      <c r="CO68" s="367">
        <f ca="1" xml:space="preserve"> Time_M!CO105</f>
        <v>1.6416666666666666E-2</v>
      </c>
      <c r="CP68" s="367">
        <f ca="1" xml:space="preserve"> Time_M!CP105</f>
        <v>1.6416666666666666E-2</v>
      </c>
      <c r="CQ68" s="367">
        <f ca="1" xml:space="preserve"> Time_M!CQ105</f>
        <v>1.6416666666666666E-2</v>
      </c>
      <c r="CR68" s="367">
        <f ca="1" xml:space="preserve"> Time_M!CR105</f>
        <v>1.7100000000000004E-2</v>
      </c>
      <c r="CS68" s="367">
        <f ca="1" xml:space="preserve"> Time_M!CS105</f>
        <v>1.7100000000000004E-2</v>
      </c>
      <c r="CT68" s="367">
        <f ca="1" xml:space="preserve"> Time_M!CT105</f>
        <v>1.7100000000000004E-2</v>
      </c>
      <c r="CU68" s="367">
        <f ca="1" xml:space="preserve"> Time_M!CU105</f>
        <v>1.7100000000000004E-2</v>
      </c>
      <c r="CV68" s="367">
        <f ca="1" xml:space="preserve"> Time_M!CV105</f>
        <v>1.7100000000000004E-2</v>
      </c>
      <c r="CW68" s="367">
        <f ca="1" xml:space="preserve"> Time_M!CW105</f>
        <v>1.7100000000000004E-2</v>
      </c>
      <c r="CX68" s="367">
        <f ca="1" xml:space="preserve"> Time_M!CX105</f>
        <v>1.7100000000000004E-2</v>
      </c>
      <c r="CY68" s="367">
        <f ca="1" xml:space="preserve"> Time_M!CY105</f>
        <v>1.7100000000000004E-2</v>
      </c>
      <c r="CZ68" s="367">
        <f ca="1" xml:space="preserve"> Time_M!CZ105</f>
        <v>1.7100000000000004E-2</v>
      </c>
      <c r="DA68" s="367">
        <f ca="1" xml:space="preserve"> Time_M!DA105</f>
        <v>1.7100000000000004E-2</v>
      </c>
      <c r="DB68" s="367">
        <f ca="1" xml:space="preserve"> Time_M!DB105</f>
        <v>0</v>
      </c>
      <c r="DC68" s="367">
        <f ca="1" xml:space="preserve"> Time_M!DC105</f>
        <v>0</v>
      </c>
      <c r="DD68" s="367">
        <f ca="1" xml:space="preserve"> Time_M!DD105</f>
        <v>0</v>
      </c>
      <c r="DE68" s="367">
        <f ca="1" xml:space="preserve"> Time_M!DE105</f>
        <v>0</v>
      </c>
      <c r="DF68" s="367">
        <f ca="1" xml:space="preserve"> Time_M!DF105</f>
        <v>0</v>
      </c>
      <c r="DG68" s="367">
        <f ca="1" xml:space="preserve"> Time_M!DG105</f>
        <v>0</v>
      </c>
      <c r="DH68" s="367">
        <f ca="1" xml:space="preserve"> Time_M!DH105</f>
        <v>0</v>
      </c>
      <c r="DI68" s="367">
        <f ca="1" xml:space="preserve"> Time_M!DI105</f>
        <v>0</v>
      </c>
      <c r="DJ68" s="367">
        <f ca="1" xml:space="preserve"> Time_M!DJ105</f>
        <v>0</v>
      </c>
      <c r="DK68" s="367">
        <f ca="1" xml:space="preserve"> Time_M!DK105</f>
        <v>0</v>
      </c>
      <c r="DL68" s="367">
        <f ca="1" xml:space="preserve"> Time_M!DL105</f>
        <v>0</v>
      </c>
      <c r="DM68" s="367">
        <f ca="1" xml:space="preserve"> Time_M!DM105</f>
        <v>0</v>
      </c>
      <c r="DN68" s="367">
        <f ca="1" xml:space="preserve"> Time_M!DN105</f>
        <v>0</v>
      </c>
      <c r="DO68" s="367">
        <f ca="1" xml:space="preserve"> Time_M!DO105</f>
        <v>0</v>
      </c>
      <c r="DP68" s="367">
        <f ca="1" xml:space="preserve"> Time_M!DP105</f>
        <v>0</v>
      </c>
      <c r="DQ68" s="367">
        <f ca="1" xml:space="preserve"> Time_M!DQ105</f>
        <v>0</v>
      </c>
      <c r="DR68" s="367">
        <f ca="1" xml:space="preserve"> Time_M!DR105</f>
        <v>0</v>
      </c>
      <c r="DS68" s="367">
        <f ca="1" xml:space="preserve"> Time_M!DS105</f>
        <v>0</v>
      </c>
      <c r="DT68" s="367">
        <f ca="1" xml:space="preserve"> Time_M!DT105</f>
        <v>0</v>
      </c>
      <c r="DU68" s="367">
        <f ca="1" xml:space="preserve"> Time_M!DU105</f>
        <v>0</v>
      </c>
      <c r="DV68" s="367">
        <f ca="1" xml:space="preserve"> Time_M!DV105</f>
        <v>0</v>
      </c>
      <c r="DW68" s="367">
        <f ca="1" xml:space="preserve"> Time_M!DW105</f>
        <v>0</v>
      </c>
      <c r="DX68" s="367">
        <f ca="1" xml:space="preserve"> Time_M!DX105</f>
        <v>0</v>
      </c>
      <c r="DY68" s="367">
        <f ca="1" xml:space="preserve"> Time_M!DY105</f>
        <v>0</v>
      </c>
      <c r="DZ68" s="367">
        <f ca="1" xml:space="preserve"> Time_M!DZ105</f>
        <v>0</v>
      </c>
      <c r="EA68" s="367">
        <f ca="1" xml:space="preserve"> Time_M!EA105</f>
        <v>0</v>
      </c>
      <c r="EB68" s="367">
        <f ca="1" xml:space="preserve"> Time_M!EB105</f>
        <v>0</v>
      </c>
      <c r="EC68" s="367">
        <f ca="1" xml:space="preserve"> Time_M!EC105</f>
        <v>0</v>
      </c>
      <c r="ED68" s="367">
        <f ca="1" xml:space="preserve"> Time_M!ED105</f>
        <v>0</v>
      </c>
      <c r="EE68" s="367">
        <f ca="1" xml:space="preserve"> Time_M!EE105</f>
        <v>0</v>
      </c>
      <c r="EF68" s="367">
        <f ca="1" xml:space="preserve"> Time_M!EF105</f>
        <v>0</v>
      </c>
      <c r="EG68" s="367">
        <f ca="1" xml:space="preserve"> Time_M!EG105</f>
        <v>0</v>
      </c>
      <c r="EH68" s="367">
        <f ca="1" xml:space="preserve"> Time_M!EH105</f>
        <v>0</v>
      </c>
    </row>
    <row r="69" spans="1:261" ht="15" customHeight="1" outlineLevel="1" x14ac:dyDescent="0.35">
      <c r="A69" s="346"/>
      <c r="B69" s="346"/>
      <c r="E69" s="25" t="s">
        <v>482</v>
      </c>
      <c r="G69" s="346" t="s">
        <v>311</v>
      </c>
      <c r="H69" s="536">
        <f ca="1" xml:space="preserve"> SUM(J69:EH69)</f>
        <v>0.99999999999999922</v>
      </c>
      <c r="J69" s="367">
        <f t="shared" ref="J69:AO69" ca="1" si="44" xml:space="preserve"> CHOOSE( $F$59, J65, J66, J67, J68 )</f>
        <v>0</v>
      </c>
      <c r="K69" s="367">
        <f t="shared" ca="1" si="44"/>
        <v>0</v>
      </c>
      <c r="L69" s="367">
        <f t="shared" ca="1" si="44"/>
        <v>0</v>
      </c>
      <c r="M69" s="367">
        <f t="shared" ca="1" si="44"/>
        <v>0</v>
      </c>
      <c r="N69" s="367">
        <f t="shared" ca="1" si="44"/>
        <v>0</v>
      </c>
      <c r="O69" s="367">
        <f t="shared" ca="1" si="44"/>
        <v>0</v>
      </c>
      <c r="P69" s="367">
        <f t="shared" ca="1" si="44"/>
        <v>0</v>
      </c>
      <c r="Q69" s="367">
        <f t="shared" ca="1" si="44"/>
        <v>0</v>
      </c>
      <c r="R69" s="367">
        <f t="shared" ca="1" si="44"/>
        <v>0</v>
      </c>
      <c r="S69" s="367">
        <f t="shared" ca="1" si="44"/>
        <v>0</v>
      </c>
      <c r="T69" s="367">
        <f t="shared" ca="1" si="44"/>
        <v>0</v>
      </c>
      <c r="U69" s="367">
        <f t="shared" ca="1" si="44"/>
        <v>0</v>
      </c>
      <c r="V69" s="367">
        <f t="shared" ca="1" si="44"/>
        <v>0</v>
      </c>
      <c r="W69" s="367">
        <f t="shared" ca="1" si="44"/>
        <v>0</v>
      </c>
      <c r="X69" s="367">
        <f t="shared" ca="1" si="44"/>
        <v>0</v>
      </c>
      <c r="Y69" s="367">
        <f t="shared" ca="1" si="44"/>
        <v>0</v>
      </c>
      <c r="Z69" s="367">
        <f t="shared" ca="1" si="44"/>
        <v>0</v>
      </c>
      <c r="AA69" s="367">
        <f t="shared" ca="1" si="44"/>
        <v>0</v>
      </c>
      <c r="AB69" s="367">
        <f t="shared" ca="1" si="44"/>
        <v>0</v>
      </c>
      <c r="AC69" s="367">
        <f t="shared" ca="1" si="44"/>
        <v>0</v>
      </c>
      <c r="AD69" s="367">
        <f t="shared" ca="1" si="44"/>
        <v>0</v>
      </c>
      <c r="AE69" s="367">
        <f t="shared" ca="1" si="44"/>
        <v>0</v>
      </c>
      <c r="AF69" s="367">
        <f t="shared" ca="1" si="44"/>
        <v>0</v>
      </c>
      <c r="AG69" s="367">
        <f t="shared" ca="1" si="44"/>
        <v>0</v>
      </c>
      <c r="AH69" s="367">
        <f t="shared" ca="1" si="44"/>
        <v>0</v>
      </c>
      <c r="AI69" s="367">
        <f t="shared" ca="1" si="44"/>
        <v>0</v>
      </c>
      <c r="AJ69" s="367">
        <f t="shared" ca="1" si="44"/>
        <v>0</v>
      </c>
      <c r="AK69" s="367">
        <f t="shared" ca="1" si="44"/>
        <v>0</v>
      </c>
      <c r="AL69" s="367">
        <f t="shared" si="44"/>
        <v>9.7500000000000003E-2</v>
      </c>
      <c r="AM69" s="367">
        <f t="shared" ca="1" si="44"/>
        <v>4.2777777777777788E-3</v>
      </c>
      <c r="AN69" s="367">
        <f t="shared" ca="1" si="44"/>
        <v>4.2777777777777788E-3</v>
      </c>
      <c r="AO69" s="367">
        <f t="shared" ca="1" si="44"/>
        <v>4.2777777777777788E-3</v>
      </c>
      <c r="AP69" s="367">
        <f t="shared" ref="AP69:BU69" ca="1" si="45" xml:space="preserve"> CHOOSE( $F$59, AP65, AP66, AP67, AP68 )</f>
        <v>4.2777777777777788E-3</v>
      </c>
      <c r="AQ69" s="367">
        <f t="shared" ca="1" si="45"/>
        <v>4.2777777777777788E-3</v>
      </c>
      <c r="AR69" s="367">
        <f t="shared" ca="1" si="45"/>
        <v>4.2777777777777788E-3</v>
      </c>
      <c r="AS69" s="367">
        <f t="shared" ca="1" si="45"/>
        <v>4.2777777777777788E-3</v>
      </c>
      <c r="AT69" s="367">
        <f t="shared" ca="1" si="45"/>
        <v>4.2777777777777788E-3</v>
      </c>
      <c r="AU69" s="367">
        <f t="shared" ca="1" si="45"/>
        <v>4.2777777777777788E-3</v>
      </c>
      <c r="AV69" s="367">
        <f t="shared" ca="1" si="45"/>
        <v>1.2541666666666666E-2</v>
      </c>
      <c r="AW69" s="367">
        <f t="shared" ca="1" si="45"/>
        <v>1.2541666666666666E-2</v>
      </c>
      <c r="AX69" s="367">
        <f t="shared" ca="1" si="45"/>
        <v>1.2541666666666666E-2</v>
      </c>
      <c r="AY69" s="367">
        <f t="shared" ca="1" si="45"/>
        <v>1.2541666666666666E-2</v>
      </c>
      <c r="AZ69" s="367">
        <f t="shared" ca="1" si="45"/>
        <v>1.2541666666666666E-2</v>
      </c>
      <c r="BA69" s="367">
        <f t="shared" ca="1" si="45"/>
        <v>1.2541666666666666E-2</v>
      </c>
      <c r="BB69" s="367">
        <f t="shared" ca="1" si="45"/>
        <v>1.2541666666666666E-2</v>
      </c>
      <c r="BC69" s="367">
        <f t="shared" ca="1" si="45"/>
        <v>1.2541666666666666E-2</v>
      </c>
      <c r="BD69" s="367">
        <f t="shared" ca="1" si="45"/>
        <v>1.2541666666666666E-2</v>
      </c>
      <c r="BE69" s="367">
        <f t="shared" ca="1" si="45"/>
        <v>1.2541666666666666E-2</v>
      </c>
      <c r="BF69" s="367">
        <f t="shared" ca="1" si="45"/>
        <v>1.2541666666666666E-2</v>
      </c>
      <c r="BG69" s="367">
        <f t="shared" ca="1" si="45"/>
        <v>1.2541666666666666E-2</v>
      </c>
      <c r="BH69" s="367">
        <f t="shared" ca="1" si="45"/>
        <v>1.375E-2</v>
      </c>
      <c r="BI69" s="367">
        <f t="shared" ca="1" si="45"/>
        <v>1.375E-2</v>
      </c>
      <c r="BJ69" s="367">
        <f t="shared" ca="1" si="45"/>
        <v>1.375E-2</v>
      </c>
      <c r="BK69" s="367">
        <f t="shared" ca="1" si="45"/>
        <v>1.375E-2</v>
      </c>
      <c r="BL69" s="367">
        <f t="shared" ca="1" si="45"/>
        <v>1.375E-2</v>
      </c>
      <c r="BM69" s="367">
        <f t="shared" ca="1" si="45"/>
        <v>1.375E-2</v>
      </c>
      <c r="BN69" s="367">
        <f t="shared" ca="1" si="45"/>
        <v>1.375E-2</v>
      </c>
      <c r="BO69" s="367">
        <f t="shared" ca="1" si="45"/>
        <v>1.375E-2</v>
      </c>
      <c r="BP69" s="367">
        <f t="shared" ca="1" si="45"/>
        <v>1.375E-2</v>
      </c>
      <c r="BQ69" s="367">
        <f t="shared" ca="1" si="45"/>
        <v>1.375E-2</v>
      </c>
      <c r="BR69" s="367">
        <f t="shared" ca="1" si="45"/>
        <v>1.375E-2</v>
      </c>
      <c r="BS69" s="367">
        <f t="shared" ca="1" si="45"/>
        <v>1.375E-2</v>
      </c>
      <c r="BT69" s="367">
        <f t="shared" ca="1" si="45"/>
        <v>1.5041666666666667E-2</v>
      </c>
      <c r="BU69" s="367">
        <f t="shared" ca="1" si="45"/>
        <v>1.5041666666666667E-2</v>
      </c>
      <c r="BV69" s="367">
        <f t="shared" ref="BV69:DA69" ca="1" si="46" xml:space="preserve"> CHOOSE( $F$59, BV65, BV66, BV67, BV68 )</f>
        <v>1.5041666666666667E-2</v>
      </c>
      <c r="BW69" s="367">
        <f t="shared" ca="1" si="46"/>
        <v>1.5041666666666667E-2</v>
      </c>
      <c r="BX69" s="367">
        <f t="shared" ca="1" si="46"/>
        <v>1.5041666666666667E-2</v>
      </c>
      <c r="BY69" s="367">
        <f t="shared" ca="1" si="46"/>
        <v>1.5041666666666667E-2</v>
      </c>
      <c r="BZ69" s="367">
        <f t="shared" ca="1" si="46"/>
        <v>1.5041666666666667E-2</v>
      </c>
      <c r="CA69" s="367">
        <f t="shared" ca="1" si="46"/>
        <v>1.5041666666666667E-2</v>
      </c>
      <c r="CB69" s="367">
        <f t="shared" ca="1" si="46"/>
        <v>1.5041666666666667E-2</v>
      </c>
      <c r="CC69" s="367">
        <f t="shared" ca="1" si="46"/>
        <v>1.5041666666666667E-2</v>
      </c>
      <c r="CD69" s="367">
        <f t="shared" ca="1" si="46"/>
        <v>1.5041666666666667E-2</v>
      </c>
      <c r="CE69" s="367">
        <f t="shared" ca="1" si="46"/>
        <v>1.5041666666666667E-2</v>
      </c>
      <c r="CF69" s="367">
        <f t="shared" ca="1" si="46"/>
        <v>1.6416666666666666E-2</v>
      </c>
      <c r="CG69" s="367">
        <f t="shared" ca="1" si="46"/>
        <v>1.6416666666666666E-2</v>
      </c>
      <c r="CH69" s="367">
        <f t="shared" ca="1" si="46"/>
        <v>1.6416666666666666E-2</v>
      </c>
      <c r="CI69" s="367">
        <f t="shared" ca="1" si="46"/>
        <v>1.6416666666666666E-2</v>
      </c>
      <c r="CJ69" s="367">
        <f t="shared" ca="1" si="46"/>
        <v>1.6416666666666666E-2</v>
      </c>
      <c r="CK69" s="367">
        <f t="shared" ca="1" si="46"/>
        <v>1.6416666666666666E-2</v>
      </c>
      <c r="CL69" s="367">
        <f t="shared" ca="1" si="46"/>
        <v>1.6416666666666666E-2</v>
      </c>
      <c r="CM69" s="367">
        <f t="shared" ca="1" si="46"/>
        <v>1.6416666666666666E-2</v>
      </c>
      <c r="CN69" s="367">
        <f t="shared" ca="1" si="46"/>
        <v>1.6416666666666666E-2</v>
      </c>
      <c r="CO69" s="367">
        <f t="shared" ca="1" si="46"/>
        <v>1.6416666666666666E-2</v>
      </c>
      <c r="CP69" s="367">
        <f t="shared" ca="1" si="46"/>
        <v>1.6416666666666666E-2</v>
      </c>
      <c r="CQ69" s="367">
        <f t="shared" ca="1" si="46"/>
        <v>1.6416666666666666E-2</v>
      </c>
      <c r="CR69" s="367">
        <f t="shared" ca="1" si="46"/>
        <v>1.7100000000000004E-2</v>
      </c>
      <c r="CS69" s="367">
        <f t="shared" ca="1" si="46"/>
        <v>1.7100000000000004E-2</v>
      </c>
      <c r="CT69" s="367">
        <f t="shared" ca="1" si="46"/>
        <v>1.7100000000000004E-2</v>
      </c>
      <c r="CU69" s="367">
        <f t="shared" ca="1" si="46"/>
        <v>1.7100000000000004E-2</v>
      </c>
      <c r="CV69" s="367">
        <f t="shared" ca="1" si="46"/>
        <v>1.7100000000000004E-2</v>
      </c>
      <c r="CW69" s="367">
        <f t="shared" ca="1" si="46"/>
        <v>1.7100000000000004E-2</v>
      </c>
      <c r="CX69" s="367">
        <f t="shared" ca="1" si="46"/>
        <v>1.7100000000000004E-2</v>
      </c>
      <c r="CY69" s="367">
        <f t="shared" ca="1" si="46"/>
        <v>1.7100000000000004E-2</v>
      </c>
      <c r="CZ69" s="367">
        <f t="shared" ca="1" si="46"/>
        <v>1.7100000000000004E-2</v>
      </c>
      <c r="DA69" s="367">
        <f t="shared" ca="1" si="46"/>
        <v>1.7100000000000004E-2</v>
      </c>
      <c r="DB69" s="367">
        <f t="shared" ref="DB69:DO69" ca="1" si="47" xml:space="preserve"> CHOOSE( $F$59, DB65, DB66, DB67, DB68 )</f>
        <v>0</v>
      </c>
      <c r="DC69" s="367">
        <f t="shared" ca="1" si="47"/>
        <v>0</v>
      </c>
      <c r="DD69" s="367">
        <f t="shared" ca="1" si="47"/>
        <v>0</v>
      </c>
      <c r="DE69" s="367">
        <f t="shared" ca="1" si="47"/>
        <v>0</v>
      </c>
      <c r="DF69" s="367">
        <f t="shared" ca="1" si="47"/>
        <v>0</v>
      </c>
      <c r="DG69" s="367">
        <f t="shared" ca="1" si="47"/>
        <v>0</v>
      </c>
      <c r="DH69" s="367">
        <f t="shared" ca="1" si="47"/>
        <v>0</v>
      </c>
      <c r="DI69" s="367">
        <f t="shared" ca="1" si="47"/>
        <v>0</v>
      </c>
      <c r="DJ69" s="367">
        <f t="shared" ca="1" si="47"/>
        <v>0</v>
      </c>
      <c r="DK69" s="367">
        <f t="shared" ca="1" si="47"/>
        <v>0</v>
      </c>
      <c r="DL69" s="367">
        <f t="shared" ca="1" si="47"/>
        <v>0</v>
      </c>
      <c r="DM69" s="367">
        <f t="shared" ca="1" si="47"/>
        <v>0</v>
      </c>
      <c r="DN69" s="367">
        <f t="shared" ca="1" si="47"/>
        <v>0</v>
      </c>
      <c r="DO69" s="367">
        <f t="shared" ca="1" si="47"/>
        <v>0</v>
      </c>
      <c r="DP69" s="367">
        <f t="shared" ref="DP69:EH69" ca="1" si="48" xml:space="preserve"> CHOOSE( $F$59, DP65, DP66, DP67, DP68 )</f>
        <v>0</v>
      </c>
      <c r="DQ69" s="367">
        <f t="shared" ca="1" si="48"/>
        <v>0</v>
      </c>
      <c r="DR69" s="367">
        <f t="shared" ca="1" si="48"/>
        <v>0</v>
      </c>
      <c r="DS69" s="367">
        <f t="shared" ca="1" si="48"/>
        <v>0</v>
      </c>
      <c r="DT69" s="367">
        <f t="shared" ca="1" si="48"/>
        <v>0</v>
      </c>
      <c r="DU69" s="367">
        <f t="shared" ca="1" si="48"/>
        <v>0</v>
      </c>
      <c r="DV69" s="367">
        <f t="shared" ca="1" si="48"/>
        <v>0</v>
      </c>
      <c r="DW69" s="367">
        <f t="shared" ca="1" si="48"/>
        <v>0</v>
      </c>
      <c r="DX69" s="367">
        <f t="shared" ca="1" si="48"/>
        <v>0</v>
      </c>
      <c r="DY69" s="367">
        <f t="shared" ca="1" si="48"/>
        <v>0</v>
      </c>
      <c r="DZ69" s="367">
        <f t="shared" ca="1" si="48"/>
        <v>0</v>
      </c>
      <c r="EA69" s="367">
        <f t="shared" ca="1" si="48"/>
        <v>0</v>
      </c>
      <c r="EB69" s="367">
        <f t="shared" ca="1" si="48"/>
        <v>0</v>
      </c>
      <c r="EC69" s="367">
        <f t="shared" ca="1" si="48"/>
        <v>0</v>
      </c>
      <c r="ED69" s="367">
        <f t="shared" ca="1" si="48"/>
        <v>0</v>
      </c>
      <c r="EE69" s="367">
        <f t="shared" ca="1" si="48"/>
        <v>0</v>
      </c>
      <c r="EF69" s="367">
        <f t="shared" ca="1" si="48"/>
        <v>0</v>
      </c>
      <c r="EG69" s="367">
        <f t="shared" ca="1" si="48"/>
        <v>0</v>
      </c>
      <c r="EH69" s="367">
        <f t="shared" ca="1" si="48"/>
        <v>0</v>
      </c>
    </row>
    <row r="70" spans="1:261" ht="15" customHeight="1" outlineLevel="1" x14ac:dyDescent="0.35">
      <c r="A70" s="346"/>
      <c r="B70" s="346"/>
      <c r="E70" s="25"/>
      <c r="H70" s="536"/>
      <c r="J70" s="81"/>
      <c r="K70" s="81"/>
      <c r="L70" s="81"/>
      <c r="M70" s="81"/>
      <c r="N70" s="81"/>
      <c r="O70" s="81"/>
      <c r="P70" s="81"/>
      <c r="Q70" s="81"/>
      <c r="R70" s="81"/>
      <c r="S70" s="81"/>
      <c r="T70" s="81"/>
      <c r="U70" s="81"/>
      <c r="V70" s="81"/>
      <c r="W70" s="81"/>
      <c r="X70" s="81"/>
      <c r="Y70" s="81"/>
      <c r="Z70" s="81"/>
      <c r="AA70" s="81"/>
      <c r="AB70" s="81"/>
      <c r="AC70" s="81"/>
      <c r="AD70" s="81"/>
      <c r="AE70" s="81"/>
      <c r="AF70" s="81"/>
      <c r="AG70" s="81"/>
      <c r="AH70" s="81"/>
      <c r="AI70" s="81"/>
      <c r="AJ70" s="81"/>
      <c r="AK70" s="81"/>
      <c r="AL70" s="81"/>
      <c r="AM70" s="81"/>
      <c r="AN70" s="81"/>
      <c r="AO70" s="81"/>
      <c r="AP70" s="81"/>
      <c r="AQ70" s="81"/>
      <c r="AR70" s="81"/>
      <c r="AS70" s="81"/>
      <c r="AT70" s="81"/>
      <c r="AU70" s="81"/>
      <c r="AV70" s="81"/>
      <c r="AW70" s="81"/>
      <c r="AX70" s="81"/>
      <c r="AY70" s="81"/>
      <c r="AZ70" s="81"/>
      <c r="BA70" s="81"/>
      <c r="BB70" s="81"/>
      <c r="BC70" s="81"/>
      <c r="BD70" s="81"/>
      <c r="BE70" s="81"/>
      <c r="BF70" s="81"/>
      <c r="BG70" s="81"/>
      <c r="BH70" s="81"/>
      <c r="BI70" s="81"/>
      <c r="BJ70" s="81"/>
      <c r="BK70" s="81"/>
      <c r="BL70" s="81"/>
      <c r="BM70" s="81"/>
      <c r="BN70" s="81"/>
      <c r="BO70" s="81"/>
      <c r="BP70" s="81"/>
      <c r="BQ70" s="81"/>
      <c r="BR70" s="81"/>
      <c r="BS70" s="81"/>
      <c r="BT70" s="81"/>
      <c r="BU70" s="81"/>
      <c r="BV70" s="81"/>
      <c r="BW70" s="81"/>
      <c r="BX70" s="81"/>
      <c r="BY70" s="81"/>
      <c r="BZ70" s="81"/>
      <c r="CA70" s="81"/>
      <c r="CB70" s="81"/>
      <c r="CC70" s="81"/>
      <c r="CD70" s="81"/>
      <c r="CE70" s="81"/>
      <c r="CF70" s="81"/>
      <c r="CG70" s="81"/>
      <c r="CH70" s="81"/>
      <c r="CI70" s="81"/>
      <c r="CJ70" s="81"/>
      <c r="CK70" s="81"/>
      <c r="CL70" s="81"/>
      <c r="CM70" s="81"/>
      <c r="CN70" s="81"/>
      <c r="CO70" s="81"/>
      <c r="CP70" s="81"/>
      <c r="CQ70" s="81"/>
      <c r="CR70" s="81"/>
      <c r="CS70" s="81"/>
      <c r="CT70" s="81"/>
      <c r="CU70" s="81"/>
      <c r="CV70" s="81"/>
      <c r="CW70" s="81"/>
      <c r="CX70" s="81"/>
      <c r="CY70" s="81"/>
      <c r="CZ70" s="81"/>
      <c r="DA70" s="81"/>
      <c r="DB70" s="81"/>
      <c r="DC70" s="81"/>
      <c r="DD70" s="81"/>
      <c r="DE70" s="81"/>
      <c r="DF70" s="81"/>
      <c r="DG70" s="81"/>
      <c r="DH70" s="81"/>
      <c r="DI70" s="81"/>
      <c r="DJ70" s="81"/>
      <c r="DK70" s="81"/>
      <c r="DL70" s="81"/>
      <c r="DM70" s="81"/>
      <c r="DN70" s="81"/>
      <c r="DO70" s="81"/>
      <c r="DP70" s="81"/>
      <c r="DQ70" s="81"/>
      <c r="DR70" s="81"/>
      <c r="DS70" s="81"/>
      <c r="DT70" s="81"/>
      <c r="DU70" s="81"/>
      <c r="DV70" s="81"/>
      <c r="DW70" s="81"/>
      <c r="DX70" s="81"/>
      <c r="DY70" s="81"/>
      <c r="DZ70" s="81"/>
      <c r="EA70" s="81"/>
      <c r="EB70" s="81"/>
      <c r="EC70" s="81"/>
      <c r="ED70" s="81"/>
      <c r="EE70" s="81"/>
      <c r="EF70" s="81"/>
      <c r="EG70" s="81"/>
      <c r="EH70" s="81"/>
    </row>
    <row r="71" spans="1:261" ht="15" customHeight="1" outlineLevel="1" x14ac:dyDescent="0.35">
      <c r="A71" s="346"/>
      <c r="B71" s="346"/>
      <c r="E71" s="872" t="s">
        <v>796</v>
      </c>
      <c r="G71" s="346" t="s">
        <v>311</v>
      </c>
      <c r="H71" s="536">
        <f xml:space="preserve"> SUM(J71:EH71)</f>
        <v>1</v>
      </c>
      <c r="J71" s="427">
        <f>IF(J3=EOMONTH(NTBA!$F$23,5),100%,0)</f>
        <v>0</v>
      </c>
      <c r="K71" s="427">
        <f>IF(K3=EOMONTH(NTBA!$F$23,5),100%,0)</f>
        <v>0</v>
      </c>
      <c r="L71" s="427">
        <f>IF(L3=EOMONTH(NTBA!$F$23,5),100%,0)</f>
        <v>0</v>
      </c>
      <c r="M71" s="427">
        <f>IF(M3=EOMONTH(NTBA!$F$23,5),100%,0)</f>
        <v>0</v>
      </c>
      <c r="N71" s="427">
        <f>IF(N3=EOMONTH(NTBA!$F$23,5),100%,0)</f>
        <v>0</v>
      </c>
      <c r="O71" s="427">
        <f>IF(O3=EOMONTH(NTBA!$F$23,5),100%,0)</f>
        <v>0</v>
      </c>
      <c r="P71" s="427">
        <f>IF(P3=EOMONTH(NTBA!$F$23,5),100%,0)</f>
        <v>0</v>
      </c>
      <c r="Q71" s="427">
        <f>IF(Q3=EOMONTH(NTBA!$F$23,5),100%,0)</f>
        <v>0</v>
      </c>
      <c r="R71" s="427">
        <f>IF(R3=EOMONTH(NTBA!$F$23,5),100%,0)</f>
        <v>0</v>
      </c>
      <c r="S71" s="427">
        <f>IF(S3=EOMONTH(NTBA!$F$23,5),100%,0)</f>
        <v>0</v>
      </c>
      <c r="T71" s="427">
        <f>IF(T3=EOMONTH(NTBA!$F$23,5),100%,0)</f>
        <v>0</v>
      </c>
      <c r="U71" s="427">
        <f>IF(U3=EOMONTH(NTBA!$F$23,5),100%,0)</f>
        <v>0</v>
      </c>
      <c r="V71" s="427">
        <f>IF(V3=EOMONTH(NTBA!$F$23,5),100%,0)</f>
        <v>0</v>
      </c>
      <c r="W71" s="427">
        <f>IF(W3=EOMONTH(NTBA!$F$23,5),100%,0)</f>
        <v>0</v>
      </c>
      <c r="X71" s="427">
        <f>IF(X3=EOMONTH(NTBA!$F$23,5),100%,0)</f>
        <v>0</v>
      </c>
      <c r="Y71" s="427">
        <f>IF(Y3=EOMONTH(NTBA!$F$23,5),100%,0)</f>
        <v>0</v>
      </c>
      <c r="Z71" s="427">
        <f>IF(Z3=EOMONTH(NTBA!$F$23,5),100%,0)</f>
        <v>0</v>
      </c>
      <c r="AA71" s="427">
        <f>IF(AA3=EOMONTH(NTBA!$F$23,5),100%,0)</f>
        <v>0</v>
      </c>
      <c r="AB71" s="427">
        <f>IF(AB3=EOMONTH(NTBA!$F$23,5),100%,0)</f>
        <v>0</v>
      </c>
      <c r="AC71" s="427">
        <f>IF(AC3=EOMONTH(NTBA!$F$23,5),100%,0)</f>
        <v>0</v>
      </c>
      <c r="AD71" s="427">
        <f>IF(AD3=EOMONTH(NTBA!$F$23,5),100%,0)</f>
        <v>0</v>
      </c>
      <c r="AE71" s="427">
        <f>IF(AE3=EOMONTH(NTBA!$F$23,5),100%,0)</f>
        <v>0</v>
      </c>
      <c r="AF71" s="427">
        <f>IF(AF3=EOMONTH(NTBA!$F$23,5),100%,0)</f>
        <v>0</v>
      </c>
      <c r="AG71" s="427">
        <f>IF(AG3=EOMONTH(NTBA!$F$23,5),100%,0)</f>
        <v>0</v>
      </c>
      <c r="AH71" s="427">
        <f>IF(AH3=EOMONTH(NTBA!$F$23,5),100%,0)</f>
        <v>0</v>
      </c>
      <c r="AI71" s="427">
        <f>IF(AI3=EOMONTH(NTBA!$F$23,5),100%,0)</f>
        <v>0</v>
      </c>
      <c r="AJ71" s="427">
        <f>IF(AJ3=EOMONTH(NTBA!$F$23,5),100%,0)</f>
        <v>0</v>
      </c>
      <c r="AK71" s="427">
        <f>IF(AK3=EOMONTH(NTBA!$F$23,5),100%,0)</f>
        <v>0</v>
      </c>
      <c r="AL71" s="427">
        <f>IF(AL3=EOMONTH(NTBA!$F$23,5),100%,0)</f>
        <v>0</v>
      </c>
      <c r="AM71" s="427">
        <f>IF(AM3=EOMONTH(NTBA!$F$23,5),100%,0)</f>
        <v>0</v>
      </c>
      <c r="AN71" s="1121">
        <v>1</v>
      </c>
      <c r="AO71" s="1121">
        <v>0</v>
      </c>
      <c r="AP71" s="427">
        <v>0</v>
      </c>
      <c r="AQ71" s="427">
        <v>0</v>
      </c>
      <c r="AR71" s="427">
        <f>IF(AR3=EOMONTH(NTBA!$F$23,5),100%,0)</f>
        <v>0</v>
      </c>
      <c r="AS71" s="427">
        <f>IF(AS3=EOMONTH(NTBA!$F$23,5),100%,0)</f>
        <v>0</v>
      </c>
      <c r="AT71" s="427">
        <f>IF(AT3=EOMONTH(NTBA!$F$23,5),100%,0)</f>
        <v>0</v>
      </c>
      <c r="AU71" s="427">
        <f>IF(AU3=EOMONTH(NTBA!$F$23,5),100%,0)</f>
        <v>0</v>
      </c>
      <c r="AV71" s="427">
        <f>IF(AV3=EOMONTH(NTBA!$F$23,5),100%,0)</f>
        <v>0</v>
      </c>
      <c r="AW71" s="427">
        <f>IF(AW3=EOMONTH(NTBA!$F$23,5),100%,0)</f>
        <v>0</v>
      </c>
      <c r="AX71" s="427">
        <f>IF(AX3=EOMONTH(NTBA!$F$23,5),100%,0)</f>
        <v>0</v>
      </c>
      <c r="AY71" s="427">
        <f>IF(AY3=EOMONTH(NTBA!$F$23,5),100%,0)</f>
        <v>0</v>
      </c>
      <c r="AZ71" s="427">
        <f>IF(AZ3=EOMONTH(NTBA!$F$23,5),100%,0)</f>
        <v>0</v>
      </c>
      <c r="BA71" s="427">
        <f>IF(BA3=EOMONTH(NTBA!$F$23,5),100%,0)</f>
        <v>0</v>
      </c>
      <c r="BB71" s="427">
        <f>IF(BB3=EOMONTH(NTBA!$F$23,5),100%,0)</f>
        <v>0</v>
      </c>
      <c r="BC71" s="427">
        <f>IF(BC3=EOMONTH(NTBA!$F$23,5),100%,0)</f>
        <v>0</v>
      </c>
      <c r="BD71" s="427">
        <f>IF(BD3=EOMONTH(NTBA!$F$23,5),100%,0)</f>
        <v>0</v>
      </c>
      <c r="BE71" s="427">
        <f>IF(BE3=EOMONTH(NTBA!$F$23,5),100%,0)</f>
        <v>0</v>
      </c>
      <c r="BF71" s="427">
        <f>IF(BF3=EOMONTH(NTBA!$F$23,5),100%,0)</f>
        <v>0</v>
      </c>
      <c r="BG71" s="427">
        <f>IF(BG3=EOMONTH(NTBA!$F$23,5),100%,0)</f>
        <v>0</v>
      </c>
      <c r="BH71" s="427">
        <f>IF(BH3=EOMONTH(NTBA!$F$23,5),100%,0)</f>
        <v>0</v>
      </c>
      <c r="BI71" s="427">
        <f>IF(BI3=EOMONTH(NTBA!$F$23,5),100%,0)</f>
        <v>0</v>
      </c>
      <c r="BJ71" s="427">
        <f>IF(BJ3=EOMONTH(NTBA!$F$23,5),100%,0)</f>
        <v>0</v>
      </c>
      <c r="BK71" s="427">
        <f>IF(BK3=EOMONTH(NTBA!$F$23,5),100%,0)</f>
        <v>0</v>
      </c>
      <c r="BL71" s="427">
        <f>IF(BL3=EOMONTH(NTBA!$F$23,5),100%,0)</f>
        <v>0</v>
      </c>
      <c r="BM71" s="427">
        <f>IF(BM3=EOMONTH(NTBA!$F$23,5),100%,0)</f>
        <v>0</v>
      </c>
      <c r="BN71" s="427">
        <f>IF(BN3=EOMONTH(NTBA!$F$23,5),100%,0)</f>
        <v>0</v>
      </c>
      <c r="BO71" s="427">
        <f>IF(BO3=EOMONTH(NTBA!$F$23,5),100%,0)</f>
        <v>0</v>
      </c>
      <c r="BP71" s="427">
        <f>IF(BP3=EOMONTH(NTBA!$F$23,5),100%,0)</f>
        <v>0</v>
      </c>
      <c r="BQ71" s="427">
        <f>IF(BQ3=EOMONTH(NTBA!$F$23,5),100%,0)</f>
        <v>0</v>
      </c>
      <c r="BR71" s="427">
        <f>IF(BR3=EOMONTH(NTBA!$F$23,5),100%,0)</f>
        <v>0</v>
      </c>
      <c r="BS71" s="427">
        <f>IF(BS3=EOMONTH(NTBA!$F$23,5),100%,0)</f>
        <v>0</v>
      </c>
      <c r="BT71" s="427">
        <f>IF(BT3=EOMONTH(NTBA!$F$23,5),100%,0)</f>
        <v>0</v>
      </c>
      <c r="BU71" s="427">
        <f>IF(BU3=EOMONTH(NTBA!$F$23,5),100%,0)</f>
        <v>0</v>
      </c>
      <c r="BV71" s="427">
        <f>IF(BV3=EOMONTH(NTBA!$F$23,5),100%,0)</f>
        <v>0</v>
      </c>
      <c r="BW71" s="427">
        <f>IF(BW3=EOMONTH(NTBA!$F$23,5),100%,0)</f>
        <v>0</v>
      </c>
      <c r="BX71" s="427">
        <f>IF(BX3=EOMONTH(NTBA!$F$23,5),100%,0)</f>
        <v>0</v>
      </c>
      <c r="BY71" s="427">
        <f>IF(BY3=EOMONTH(NTBA!$F$23,5),100%,0)</f>
        <v>0</v>
      </c>
      <c r="BZ71" s="427">
        <f>IF(BZ3=EOMONTH(NTBA!$F$23,5),100%,0)</f>
        <v>0</v>
      </c>
      <c r="CA71" s="427">
        <f>IF(CA3=EOMONTH(NTBA!$F$23,5),100%,0)</f>
        <v>0</v>
      </c>
      <c r="CB71" s="427">
        <f>IF(CB3=EOMONTH(NTBA!$F$23,5),100%,0)</f>
        <v>0</v>
      </c>
      <c r="CC71" s="427">
        <f>IF(CC3=EOMONTH(NTBA!$F$23,5),100%,0)</f>
        <v>0</v>
      </c>
      <c r="CD71" s="427">
        <f>IF(CD3=EOMONTH(NTBA!$F$23,5),100%,0)</f>
        <v>0</v>
      </c>
      <c r="CE71" s="427">
        <f>IF(CE3=EOMONTH(NTBA!$F$23,5),100%,0)</f>
        <v>0</v>
      </c>
      <c r="CF71" s="427">
        <f>IF(CF3=EOMONTH(NTBA!$F$23,5),100%,0)</f>
        <v>0</v>
      </c>
      <c r="CG71" s="427">
        <f>IF(CG3=EOMONTH(NTBA!$F$23,5),100%,0)</f>
        <v>0</v>
      </c>
      <c r="CH71" s="427">
        <f>IF(CH3=EOMONTH(NTBA!$F$23,5),100%,0)</f>
        <v>0</v>
      </c>
      <c r="CI71" s="427">
        <f>IF(CI3=EOMONTH(NTBA!$F$23,5),100%,0)</f>
        <v>0</v>
      </c>
      <c r="CJ71" s="427">
        <f>IF(CJ3=EOMONTH(NTBA!$F$23,5),100%,0)</f>
        <v>0</v>
      </c>
      <c r="CK71" s="427">
        <f>IF(CK3=EOMONTH(NTBA!$F$23,5),100%,0)</f>
        <v>0</v>
      </c>
      <c r="CL71" s="427">
        <f>IF(CL3=EOMONTH(NTBA!$F$23,5),100%,0)</f>
        <v>0</v>
      </c>
      <c r="CM71" s="427">
        <f>IF(CM3=EOMONTH(NTBA!$F$23,5),100%,0)</f>
        <v>0</v>
      </c>
      <c r="CN71" s="427">
        <f>IF(CN3=EOMONTH(NTBA!$F$23,5),100%,0)</f>
        <v>0</v>
      </c>
      <c r="CO71" s="427">
        <f>IF(CO3=EOMONTH(NTBA!$F$23,5),100%,0)</f>
        <v>0</v>
      </c>
      <c r="CP71" s="427">
        <f>IF(CP3=EOMONTH(NTBA!$F$23,5),100%,0)</f>
        <v>0</v>
      </c>
      <c r="CQ71" s="427">
        <f>IF(CQ3=EOMONTH(NTBA!$F$23,5),100%,0)</f>
        <v>0</v>
      </c>
      <c r="CR71" s="427">
        <f>IF(CR3=EOMONTH(NTBA!$F$23,5),100%,0)</f>
        <v>0</v>
      </c>
      <c r="CS71" s="427">
        <f>IF(CS3=EOMONTH(NTBA!$F$23,5),100%,0)</f>
        <v>0</v>
      </c>
      <c r="CT71" s="427">
        <f>IF(CT3=EOMONTH(NTBA!$F$23,5),100%,0)</f>
        <v>0</v>
      </c>
      <c r="CU71" s="427">
        <f>IF(CU3=EOMONTH(NTBA!$F$23,5),100%,0)</f>
        <v>0</v>
      </c>
      <c r="CV71" s="427">
        <f>IF(CV3=EOMONTH(NTBA!$F$23,5),100%,0)</f>
        <v>0</v>
      </c>
      <c r="CW71" s="427">
        <f>IF(CW3=EOMONTH(NTBA!$F$23,5),100%,0)</f>
        <v>0</v>
      </c>
      <c r="CX71" s="427">
        <f>IF(CX3=EOMONTH(NTBA!$F$23,5),100%,0)</f>
        <v>0</v>
      </c>
      <c r="CY71" s="427">
        <f>IF(CY3=EOMONTH(NTBA!$F$23,5),100%,0)</f>
        <v>0</v>
      </c>
      <c r="CZ71" s="427">
        <f>IF(CZ3=EOMONTH(NTBA!$F$23,5),100%,0)</f>
        <v>0</v>
      </c>
      <c r="DA71" s="427">
        <f>IF(DA3=EOMONTH(NTBA!$F$23,5),100%,0)</f>
        <v>0</v>
      </c>
      <c r="DB71" s="427">
        <f>IF(DB3=EOMONTH(NTBA!$F$23,5),100%,0)</f>
        <v>0</v>
      </c>
      <c r="DC71" s="427">
        <f>IF(DC3=EOMONTH(NTBA!$F$23,5),100%,0)</f>
        <v>0</v>
      </c>
      <c r="DD71" s="427">
        <f>IF(DD3=EOMONTH(NTBA!$F$23,5),100%,0)</f>
        <v>0</v>
      </c>
      <c r="DE71" s="427">
        <f>IF(DE3=EOMONTH(NTBA!$F$23,5),100%,0)</f>
        <v>0</v>
      </c>
      <c r="DF71" s="427">
        <f>IF(DF3=EOMONTH(NTBA!$F$23,5),100%,0)</f>
        <v>0</v>
      </c>
      <c r="DG71" s="427">
        <f>IF(DG3=EOMONTH(NTBA!$F$23,5),100%,0)</f>
        <v>0</v>
      </c>
      <c r="DH71" s="427">
        <f>IF(DH3=EOMONTH(NTBA!$F$23,5),100%,0)</f>
        <v>0</v>
      </c>
      <c r="DI71" s="427">
        <f>IF(DI3=EOMONTH(NTBA!$F$23,5),100%,0)</f>
        <v>0</v>
      </c>
      <c r="DJ71" s="427">
        <f>IF(DJ3=EOMONTH(NTBA!$F$23,5),100%,0)</f>
        <v>0</v>
      </c>
      <c r="DK71" s="427">
        <f>IF(DK3=EOMONTH(NTBA!$F$23,5),100%,0)</f>
        <v>0</v>
      </c>
      <c r="DL71" s="427">
        <f>IF(DL3=EOMONTH(NTBA!$F$23,5),100%,0)</f>
        <v>0</v>
      </c>
      <c r="DM71" s="427">
        <f>IF(DM3=EOMONTH(NTBA!$F$23,5),100%,0)</f>
        <v>0</v>
      </c>
      <c r="DN71" s="427">
        <f>IF(DN3=EOMONTH(NTBA!$F$23,5),100%,0)</f>
        <v>0</v>
      </c>
      <c r="DO71" s="427">
        <f>IF(DO3=EOMONTH(NTBA!$F$23,5),100%,0)</f>
        <v>0</v>
      </c>
      <c r="DP71" s="427">
        <f>IF(DP3=EOMONTH(NTBA!$F$23,5),100%,0)</f>
        <v>0</v>
      </c>
      <c r="DQ71" s="427">
        <f>IF(DQ3=EOMONTH(NTBA!$F$23,5),100%,0)</f>
        <v>0</v>
      </c>
      <c r="DR71" s="427">
        <f>IF(DR3=EOMONTH(NTBA!$F$23,5),100%,0)</f>
        <v>0</v>
      </c>
      <c r="DS71" s="427">
        <f>IF(DS3=EOMONTH(NTBA!$F$23,5),100%,0)</f>
        <v>0</v>
      </c>
      <c r="DT71" s="427">
        <f>IF(DT3=EOMONTH(NTBA!$F$23,5),100%,0)</f>
        <v>0</v>
      </c>
      <c r="DU71" s="427">
        <f>IF(DU3=EOMONTH(NTBA!$F$23,5),100%,0)</f>
        <v>0</v>
      </c>
      <c r="DV71" s="427">
        <f>IF(DV3=EOMONTH(NTBA!$F$23,5),100%,0)</f>
        <v>0</v>
      </c>
      <c r="DW71" s="427">
        <f>IF(DW3=EOMONTH(NTBA!$F$23,5),100%,0)</f>
        <v>0</v>
      </c>
      <c r="DX71" s="427">
        <f>IF(DX3=EOMONTH(NTBA!$F$23,5),100%,0)</f>
        <v>0</v>
      </c>
      <c r="DY71" s="427">
        <f>IF(DY3=EOMONTH(NTBA!$F$23,5),100%,0)</f>
        <v>0</v>
      </c>
      <c r="DZ71" s="427">
        <f>IF(DZ3=EOMONTH(NTBA!$F$23,5),100%,0)</f>
        <v>0</v>
      </c>
      <c r="EA71" s="427">
        <f>IF(EA3=EOMONTH(NTBA!$F$23,5),100%,0)</f>
        <v>0</v>
      </c>
      <c r="EB71" s="427">
        <f>IF(EB3=EOMONTH(NTBA!$F$23,5),100%,0)</f>
        <v>0</v>
      </c>
      <c r="EC71" s="427">
        <f>IF(EC3=EOMONTH(NTBA!$F$23,5),100%,0)</f>
        <v>0</v>
      </c>
      <c r="ED71" s="427">
        <f>IF(ED3=EOMONTH(NTBA!$F$23,5),100%,0)</f>
        <v>0</v>
      </c>
      <c r="EE71" s="427">
        <f>IF(EE3=EOMONTH(NTBA!$F$23,5),100%,0)</f>
        <v>0</v>
      </c>
      <c r="EF71" s="427">
        <f>IF(EF3=EOMONTH(NTBA!$F$23,5),100%,0)</f>
        <v>0</v>
      </c>
      <c r="EG71" s="427">
        <f>IF(EG3=EOMONTH(NTBA!$F$23,5),100%,0)</f>
        <v>0</v>
      </c>
      <c r="EH71" s="427">
        <f>IF(EH3=EOMONTH(NTBA!$F$23,5),100%,0)</f>
        <v>0</v>
      </c>
    </row>
    <row r="72" spans="1:261" ht="15" customHeight="1" outlineLevel="1" x14ac:dyDescent="0.25">
      <c r="E72" s="213"/>
    </row>
    <row r="73" spans="1:261" s="346" customFormat="1" ht="15" customHeight="1" outlineLevel="1" x14ac:dyDescent="0.25">
      <c r="A73" s="350"/>
      <c r="B73" s="350" t="s">
        <v>752</v>
      </c>
      <c r="C73" s="334"/>
      <c r="E73" s="25"/>
      <c r="F73" s="396"/>
      <c r="G73" s="444"/>
      <c r="J73" s="214"/>
      <c r="K73" s="214"/>
      <c r="L73" s="214"/>
      <c r="M73" s="214"/>
      <c r="N73" s="214"/>
      <c r="O73" s="214"/>
      <c r="P73" s="214"/>
      <c r="Q73" s="214"/>
      <c r="R73" s="214"/>
      <c r="S73" s="214"/>
      <c r="T73" s="214"/>
      <c r="U73" s="214"/>
      <c r="V73" s="214"/>
      <c r="W73" s="214"/>
      <c r="X73" s="214"/>
      <c r="Y73" s="214"/>
      <c r="Z73" s="214"/>
      <c r="AA73" s="214"/>
      <c r="AB73" s="214"/>
      <c r="AC73" s="214"/>
      <c r="AD73" s="214"/>
      <c r="AE73" s="214"/>
      <c r="AF73" s="214"/>
      <c r="AG73" s="214"/>
      <c r="AH73" s="214"/>
      <c r="AI73" s="214"/>
      <c r="AJ73" s="214"/>
      <c r="AK73" s="214"/>
      <c r="AL73" s="214"/>
      <c r="AM73" s="214"/>
      <c r="AN73" s="214"/>
      <c r="AO73" s="214"/>
      <c r="AP73" s="214"/>
      <c r="AQ73" s="214"/>
      <c r="AR73" s="214"/>
      <c r="AS73" s="214"/>
      <c r="AT73" s="214"/>
      <c r="AU73" s="214"/>
      <c r="AV73" s="214"/>
      <c r="AW73" s="214"/>
      <c r="AX73" s="214"/>
      <c r="AY73" s="214"/>
      <c r="AZ73" s="214"/>
      <c r="BA73" s="214"/>
      <c r="BB73" s="214"/>
      <c r="BC73" s="214"/>
      <c r="BD73" s="214"/>
      <c r="BE73" s="214"/>
      <c r="BF73" s="214"/>
      <c r="BG73" s="214"/>
      <c r="BH73" s="214"/>
      <c r="BI73" s="214"/>
      <c r="BJ73" s="214"/>
      <c r="BK73" s="214"/>
      <c r="BL73" s="214"/>
      <c r="BM73" s="214"/>
      <c r="BN73" s="214"/>
      <c r="BO73" s="214"/>
      <c r="BP73" s="214"/>
      <c r="BQ73" s="214"/>
      <c r="BR73" s="214"/>
      <c r="BS73" s="214"/>
      <c r="BT73" s="214"/>
      <c r="BU73" s="214"/>
      <c r="BV73" s="214"/>
      <c r="BW73" s="214"/>
      <c r="BX73" s="214"/>
      <c r="BY73" s="214"/>
      <c r="BZ73" s="214"/>
      <c r="CA73" s="214"/>
      <c r="CB73" s="214"/>
      <c r="CC73" s="214"/>
      <c r="CD73" s="214"/>
      <c r="CE73" s="214"/>
      <c r="CF73" s="214"/>
      <c r="CG73" s="214"/>
      <c r="CH73" s="214"/>
      <c r="CI73" s="214"/>
      <c r="CJ73" s="214"/>
      <c r="CK73" s="214"/>
      <c r="CL73" s="214"/>
      <c r="CM73" s="214"/>
      <c r="CN73" s="214"/>
      <c r="CO73" s="214"/>
      <c r="CP73" s="214"/>
      <c r="CQ73" s="214"/>
      <c r="CR73" s="214"/>
      <c r="CS73" s="214"/>
      <c r="CT73" s="214"/>
      <c r="CU73" s="214"/>
      <c r="CV73" s="214"/>
      <c r="CW73" s="214"/>
      <c r="CX73" s="214"/>
      <c r="CY73" s="214"/>
      <c r="CZ73" s="214"/>
      <c r="DA73" s="214"/>
      <c r="DB73" s="214"/>
      <c r="DC73" s="214"/>
      <c r="DD73" s="214"/>
      <c r="DE73" s="214"/>
      <c r="DF73" s="214"/>
      <c r="DG73" s="214"/>
      <c r="DH73" s="214"/>
      <c r="DI73" s="214"/>
      <c r="DJ73" s="214"/>
      <c r="DK73" s="214"/>
      <c r="DL73" s="214"/>
      <c r="DM73" s="214"/>
      <c r="DN73" s="214"/>
      <c r="DO73" s="214"/>
      <c r="DP73" s="214"/>
      <c r="DQ73" s="214"/>
      <c r="DR73" s="214"/>
      <c r="DS73" s="214"/>
      <c r="DT73" s="214"/>
      <c r="DU73" s="214"/>
      <c r="DV73" s="214"/>
      <c r="DW73" s="214"/>
      <c r="DX73" s="214"/>
      <c r="DY73" s="214"/>
      <c r="DZ73" s="214"/>
      <c r="EA73" s="214"/>
      <c r="EB73" s="214"/>
      <c r="EC73" s="214"/>
      <c r="ED73" s="214"/>
      <c r="EE73" s="214"/>
      <c r="EF73" s="214"/>
      <c r="EG73" s="214"/>
      <c r="EH73" s="214"/>
      <c r="EI73" s="390"/>
      <c r="EJ73" s="390"/>
      <c r="EK73" s="390"/>
      <c r="EL73" s="390"/>
      <c r="EM73" s="390"/>
      <c r="EN73" s="390"/>
      <c r="EO73" s="390"/>
      <c r="EP73" s="390"/>
      <c r="EQ73" s="390"/>
      <c r="ER73" s="390"/>
      <c r="ES73" s="390"/>
      <c r="ET73" s="390"/>
      <c r="EU73" s="390"/>
      <c r="EV73" s="390"/>
      <c r="EW73" s="390"/>
      <c r="EX73" s="390"/>
      <c r="EY73" s="390"/>
      <c r="EZ73" s="390"/>
      <c r="FA73" s="390"/>
      <c r="FB73" s="390"/>
      <c r="FC73" s="390"/>
      <c r="FD73" s="390"/>
      <c r="FE73" s="390"/>
      <c r="FF73" s="390"/>
      <c r="FG73" s="390"/>
      <c r="FH73" s="390"/>
      <c r="FI73" s="390"/>
      <c r="FJ73" s="390"/>
      <c r="FK73" s="390"/>
      <c r="FL73" s="390"/>
      <c r="FM73" s="390"/>
      <c r="FN73" s="390"/>
      <c r="FO73" s="390"/>
      <c r="FP73" s="390"/>
      <c r="FQ73" s="390"/>
      <c r="FR73" s="390"/>
      <c r="FS73" s="390"/>
      <c r="FT73" s="390"/>
      <c r="FU73" s="390"/>
      <c r="FV73" s="390"/>
      <c r="FW73" s="390"/>
      <c r="FX73" s="390"/>
      <c r="FY73" s="390"/>
      <c r="FZ73" s="390"/>
      <c r="GA73" s="390"/>
      <c r="GB73" s="390"/>
      <c r="GC73" s="390"/>
      <c r="GD73" s="390"/>
      <c r="GE73" s="390"/>
      <c r="GF73" s="390"/>
      <c r="GG73" s="390"/>
      <c r="GH73" s="390"/>
      <c r="GI73" s="390"/>
      <c r="GJ73" s="390"/>
      <c r="GK73" s="390"/>
      <c r="GL73" s="390"/>
      <c r="GM73" s="390"/>
      <c r="GN73" s="390"/>
      <c r="GO73" s="390"/>
      <c r="GP73" s="390"/>
      <c r="GQ73" s="390"/>
      <c r="GR73" s="390"/>
      <c r="GS73" s="390"/>
      <c r="GT73" s="390"/>
      <c r="GU73" s="390"/>
      <c r="GV73" s="390"/>
      <c r="GW73" s="390"/>
      <c r="GX73" s="390"/>
      <c r="GY73" s="390"/>
      <c r="GZ73" s="390"/>
      <c r="HA73" s="390"/>
      <c r="HB73" s="390"/>
      <c r="HC73" s="390"/>
      <c r="HD73" s="390"/>
      <c r="HE73" s="390"/>
      <c r="HF73" s="390"/>
      <c r="HG73" s="390"/>
      <c r="HH73" s="390"/>
      <c r="HI73" s="390"/>
      <c r="HJ73" s="390"/>
      <c r="HK73" s="390"/>
      <c r="HL73" s="390"/>
      <c r="HM73" s="390"/>
      <c r="HN73" s="390"/>
      <c r="HO73" s="390"/>
      <c r="HP73" s="390"/>
      <c r="HQ73" s="390"/>
      <c r="HR73" s="390"/>
      <c r="HS73" s="390"/>
      <c r="HT73" s="390"/>
      <c r="HU73" s="390"/>
      <c r="HV73" s="390"/>
      <c r="HW73" s="390"/>
      <c r="HX73" s="390"/>
      <c r="HY73" s="390"/>
      <c r="HZ73" s="390"/>
      <c r="IA73" s="390"/>
      <c r="IB73" s="390"/>
      <c r="IC73" s="390"/>
      <c r="ID73" s="390"/>
      <c r="IE73" s="390"/>
      <c r="IF73" s="390"/>
      <c r="IG73" s="390"/>
      <c r="IH73" s="390"/>
      <c r="II73" s="390"/>
      <c r="IJ73" s="390"/>
      <c r="IK73" s="390"/>
      <c r="IL73" s="390"/>
      <c r="IM73" s="390"/>
      <c r="IN73" s="390"/>
      <c r="IO73" s="390"/>
      <c r="IP73" s="390"/>
      <c r="IQ73" s="390"/>
      <c r="IR73" s="390"/>
      <c r="IS73" s="390"/>
      <c r="IT73" s="390"/>
      <c r="IU73" s="390"/>
      <c r="IV73" s="390"/>
      <c r="IW73" s="390"/>
      <c r="IX73" s="390"/>
      <c r="IY73" s="390"/>
      <c r="IZ73" s="390"/>
      <c r="JA73" s="390"/>
    </row>
    <row r="74" spans="1:261" s="978" customFormat="1" ht="15" customHeight="1" outlineLevel="1" x14ac:dyDescent="0.25">
      <c r="A74" s="974"/>
      <c r="B74" s="974"/>
      <c r="C74" s="975"/>
      <c r="D74" s="976"/>
      <c r="E74" s="977" t="s">
        <v>651</v>
      </c>
      <c r="F74" s="976"/>
      <c r="G74" s="976"/>
      <c r="H74" s="976">
        <f>SUM(J74:EH74)</f>
        <v>0</v>
      </c>
      <c r="I74" s="976"/>
      <c r="J74" s="979"/>
      <c r="K74" s="979"/>
      <c r="L74" s="979"/>
      <c r="M74" s="979"/>
      <c r="N74" s="979"/>
      <c r="O74" s="979"/>
      <c r="P74" s="979"/>
      <c r="Q74" s="979"/>
      <c r="R74" s="979"/>
      <c r="S74" s="979"/>
      <c r="T74" s="979"/>
      <c r="U74" s="979"/>
      <c r="V74" s="979"/>
      <c r="W74" s="979"/>
      <c r="X74" s="979"/>
      <c r="Y74" s="979"/>
      <c r="Z74" s="979"/>
      <c r="AA74" s="979"/>
      <c r="AB74" s="979"/>
      <c r="AC74" s="979"/>
      <c r="AD74" s="979"/>
      <c r="AE74" s="979"/>
      <c r="AF74" s="979"/>
      <c r="AG74" s="979"/>
      <c r="AH74" s="979"/>
      <c r="AI74" s="979"/>
      <c r="AJ74" s="979"/>
      <c r="AK74" s="979"/>
      <c r="AL74" s="979"/>
      <c r="AM74" s="979"/>
      <c r="AN74" s="979"/>
      <c r="AO74" s="979"/>
      <c r="AP74" s="979"/>
      <c r="AQ74" s="979"/>
      <c r="AR74" s="979"/>
      <c r="AS74" s="979"/>
      <c r="AT74" s="979"/>
      <c r="AU74" s="979"/>
      <c r="AV74" s="979"/>
      <c r="AW74" s="979"/>
      <c r="AX74" s="979"/>
      <c r="AY74" s="979"/>
      <c r="AZ74" s="979"/>
      <c r="BA74" s="979"/>
      <c r="BB74" s="979"/>
      <c r="BC74" s="979"/>
      <c r="BD74" s="979"/>
      <c r="BE74" s="979"/>
      <c r="BF74" s="979"/>
      <c r="BG74" s="979"/>
      <c r="BH74" s="979"/>
      <c r="BI74" s="979"/>
      <c r="BJ74" s="979"/>
      <c r="BK74" s="979"/>
      <c r="BL74" s="979"/>
      <c r="BM74" s="979"/>
      <c r="BN74" s="979"/>
      <c r="BO74" s="979"/>
      <c r="BP74" s="979"/>
      <c r="BQ74" s="979"/>
      <c r="BR74" s="979"/>
      <c r="BS74" s="979"/>
      <c r="BT74" s="979"/>
      <c r="BU74" s="979"/>
      <c r="BV74" s="979"/>
      <c r="BW74" s="979"/>
      <c r="BX74" s="979"/>
      <c r="BY74" s="979"/>
      <c r="BZ74" s="979"/>
      <c r="CA74" s="979"/>
      <c r="CB74" s="979"/>
      <c r="CC74" s="979"/>
      <c r="CD74" s="979"/>
      <c r="CE74" s="979"/>
      <c r="CF74" s="979"/>
      <c r="CG74" s="979"/>
      <c r="CH74" s="979"/>
      <c r="CI74" s="979"/>
      <c r="CJ74" s="979"/>
      <c r="CK74" s="979"/>
      <c r="CL74" s="979"/>
      <c r="CM74" s="979"/>
      <c r="CN74" s="979"/>
      <c r="CO74" s="979"/>
      <c r="CP74" s="979"/>
      <c r="CQ74" s="979"/>
      <c r="CR74" s="979"/>
      <c r="CS74" s="979"/>
      <c r="CT74" s="979"/>
      <c r="CU74" s="979"/>
      <c r="CV74" s="979"/>
      <c r="CW74" s="979"/>
      <c r="CX74" s="979"/>
      <c r="CY74" s="979"/>
      <c r="CZ74" s="979"/>
      <c r="DA74" s="979"/>
      <c r="DB74" s="979"/>
      <c r="DC74" s="979"/>
      <c r="DD74" s="979"/>
      <c r="DE74" s="979"/>
      <c r="DF74" s="979"/>
      <c r="DG74" s="979"/>
      <c r="DH74" s="979"/>
      <c r="DI74" s="979"/>
      <c r="DJ74" s="979"/>
      <c r="DK74" s="979"/>
      <c r="DL74" s="979"/>
      <c r="DM74" s="979"/>
      <c r="DN74" s="979"/>
      <c r="DO74" s="979"/>
      <c r="DP74" s="979"/>
      <c r="DQ74" s="979"/>
      <c r="DR74" s="979"/>
      <c r="DS74" s="979"/>
      <c r="DT74" s="979"/>
      <c r="DU74" s="979"/>
      <c r="DV74" s="979"/>
      <c r="DW74" s="979"/>
      <c r="DX74" s="979"/>
      <c r="DY74" s="979"/>
      <c r="DZ74" s="979"/>
      <c r="EA74" s="979"/>
      <c r="EB74" s="979"/>
      <c r="EC74" s="979"/>
      <c r="ED74" s="979"/>
      <c r="EE74" s="979"/>
      <c r="EF74" s="979"/>
      <c r="EG74" s="979"/>
      <c r="EH74" s="979"/>
    </row>
    <row r="75" spans="1:261" ht="15" customHeight="1" outlineLevel="1" x14ac:dyDescent="0.25">
      <c r="E75" s="213"/>
    </row>
    <row r="76" spans="1:261" s="346" customFormat="1" ht="15" customHeight="1" outlineLevel="1" x14ac:dyDescent="0.35">
      <c r="A76" s="350"/>
      <c r="B76" s="350" t="s">
        <v>750</v>
      </c>
      <c r="C76" s="334"/>
      <c r="E76" s="25"/>
      <c r="F76" s="396"/>
      <c r="G76" s="444"/>
      <c r="EI76" s="390"/>
      <c r="EJ76" s="390"/>
      <c r="EK76" s="390"/>
      <c r="EL76" s="390"/>
      <c r="EM76" s="390"/>
      <c r="EN76" s="390"/>
      <c r="EO76" s="390"/>
      <c r="EP76" s="390"/>
      <c r="EQ76" s="390"/>
      <c r="ER76" s="390"/>
      <c r="ES76" s="390"/>
      <c r="ET76" s="390"/>
      <c r="EU76" s="390"/>
      <c r="EV76" s="390"/>
      <c r="EW76" s="390"/>
      <c r="EX76" s="390"/>
      <c r="EY76" s="390"/>
      <c r="EZ76" s="390"/>
      <c r="FA76" s="390"/>
      <c r="FB76" s="390"/>
      <c r="FC76" s="390"/>
      <c r="FD76" s="390"/>
      <c r="FE76" s="390"/>
      <c r="FF76" s="390"/>
      <c r="FG76" s="390"/>
      <c r="FH76" s="390"/>
      <c r="FI76" s="390"/>
      <c r="FJ76" s="390"/>
      <c r="FK76" s="390"/>
      <c r="FL76" s="390"/>
      <c r="FM76" s="390"/>
      <c r="FN76" s="390"/>
      <c r="FO76" s="390"/>
      <c r="FP76" s="390"/>
      <c r="FQ76" s="390"/>
      <c r="FR76" s="390"/>
      <c r="FS76" s="390"/>
      <c r="FT76" s="390"/>
      <c r="FU76" s="390"/>
      <c r="FV76" s="390"/>
      <c r="FW76" s="390"/>
      <c r="FX76" s="390"/>
      <c r="FY76" s="390"/>
      <c r="FZ76" s="390"/>
      <c r="GA76" s="390"/>
      <c r="GB76" s="390"/>
      <c r="GC76" s="390"/>
      <c r="GD76" s="390"/>
      <c r="GE76" s="390"/>
      <c r="GF76" s="390"/>
      <c r="GG76" s="390"/>
      <c r="GH76" s="390"/>
      <c r="GI76" s="390"/>
      <c r="GJ76" s="390"/>
      <c r="GK76" s="390"/>
      <c r="GL76" s="390"/>
      <c r="GM76" s="390"/>
      <c r="GN76" s="390"/>
      <c r="GO76" s="390"/>
      <c r="GP76" s="390"/>
      <c r="GQ76" s="390"/>
      <c r="GR76" s="390"/>
      <c r="GS76" s="390"/>
      <c r="GT76" s="390"/>
      <c r="GU76" s="390"/>
      <c r="GV76" s="390"/>
      <c r="GW76" s="390"/>
      <c r="GX76" s="390"/>
      <c r="GY76" s="390"/>
      <c r="GZ76" s="390"/>
      <c r="HA76" s="390"/>
      <c r="HB76" s="390"/>
      <c r="HC76" s="390"/>
      <c r="HD76" s="390"/>
      <c r="HE76" s="390"/>
      <c r="HF76" s="390"/>
      <c r="HG76" s="390"/>
      <c r="HH76" s="390"/>
      <c r="HI76" s="390"/>
      <c r="HJ76" s="390"/>
      <c r="HK76" s="390"/>
      <c r="HL76" s="390"/>
      <c r="HM76" s="390"/>
      <c r="HN76" s="390"/>
      <c r="HO76" s="390"/>
      <c r="HP76" s="390"/>
      <c r="HQ76" s="390"/>
      <c r="HR76" s="390"/>
      <c r="HS76" s="390"/>
      <c r="HT76" s="390"/>
      <c r="HU76" s="390"/>
      <c r="HV76" s="390"/>
      <c r="HW76" s="390"/>
      <c r="HX76" s="390"/>
      <c r="HY76" s="390"/>
      <c r="HZ76" s="390"/>
      <c r="IA76" s="390"/>
      <c r="IB76" s="390"/>
      <c r="IC76" s="390"/>
      <c r="ID76" s="390"/>
      <c r="IE76" s="390"/>
      <c r="IF76" s="390"/>
      <c r="IG76" s="390"/>
      <c r="IH76" s="390"/>
      <c r="II76" s="390"/>
      <c r="IJ76" s="390"/>
      <c r="IK76" s="390"/>
      <c r="IL76" s="390"/>
      <c r="IM76" s="390"/>
      <c r="IN76" s="390"/>
      <c r="IO76" s="390"/>
      <c r="IP76" s="390"/>
      <c r="IQ76" s="390"/>
      <c r="IR76" s="390"/>
      <c r="IS76" s="390"/>
      <c r="IT76" s="390"/>
      <c r="IU76" s="390"/>
      <c r="IV76" s="390"/>
      <c r="IW76" s="390"/>
      <c r="IX76" s="390"/>
      <c r="IY76" s="390"/>
      <c r="IZ76" s="390"/>
      <c r="JA76" s="390"/>
    </row>
    <row r="77" spans="1:261" ht="15" customHeight="1" outlineLevel="1" x14ac:dyDescent="0.25">
      <c r="E77" s="213" t="str">
        <f>Ratios!E4</f>
        <v>Financial year ending period_A</v>
      </c>
      <c r="F77" s="213"/>
      <c r="G77" s="213"/>
      <c r="H77" s="213"/>
      <c r="I77" s="213"/>
      <c r="J77" s="494">
        <f>Ratios!J4</f>
        <v>45382</v>
      </c>
      <c r="K77" s="494">
        <f>Ratios!K4</f>
        <v>45747</v>
      </c>
      <c r="L77" s="494">
        <f>Ratios!L4</f>
        <v>46112</v>
      </c>
      <c r="M77" s="494">
        <f>Ratios!M4</f>
        <v>46477</v>
      </c>
      <c r="N77" s="494">
        <f>Ratios!N4</f>
        <v>46843</v>
      </c>
      <c r="O77" s="494">
        <f>Ratios!O4</f>
        <v>47208</v>
      </c>
      <c r="P77" s="494">
        <f>Ratios!P4</f>
        <v>47573</v>
      </c>
      <c r="Q77" s="494">
        <f>Ratios!Q4</f>
        <v>47938</v>
      </c>
      <c r="R77" s="494">
        <f>Ratios!R4</f>
        <v>48304</v>
      </c>
      <c r="S77" s="494">
        <f>Ratios!S4</f>
        <v>48669</v>
      </c>
      <c r="T77" s="494">
        <f>Ratios!T4</f>
        <v>49034</v>
      </c>
      <c r="U77" s="494">
        <f>Ratios!U4</f>
        <v>49399</v>
      </c>
      <c r="V77" s="494">
        <f>Ratios!V4</f>
        <v>49765</v>
      </c>
      <c r="W77" s="494">
        <f>Ratios!W4</f>
        <v>50130</v>
      </c>
      <c r="X77" s="494"/>
    </row>
    <row r="78" spans="1:261" ht="15" customHeight="1" outlineLevel="1" x14ac:dyDescent="0.25">
      <c r="E78" s="973" t="s">
        <v>751</v>
      </c>
      <c r="J78" s="868">
        <v>0</v>
      </c>
      <c r="K78" s="868">
        <v>0</v>
      </c>
      <c r="L78" s="1111">
        <v>0</v>
      </c>
      <c r="M78" s="1111">
        <f>12.55%+1.05%</f>
        <v>0.13600000000000001</v>
      </c>
      <c r="N78" s="1111">
        <v>0.15049999999999999</v>
      </c>
      <c r="O78" s="1111">
        <v>0.16500000000000001</v>
      </c>
      <c r="P78" s="1111">
        <v>0.18049999999999999</v>
      </c>
      <c r="Q78" s="1111">
        <v>0.19700000000000001</v>
      </c>
      <c r="R78" s="1111">
        <f>1-SUM(J78:Q78)</f>
        <v>0.17100000000000004</v>
      </c>
    </row>
    <row r="79" spans="1:261" ht="15" customHeight="1" x14ac:dyDescent="0.25">
      <c r="E79" s="973" t="s">
        <v>170</v>
      </c>
      <c r="H79" s="1104">
        <f ca="1">Ratios!F34</f>
        <v>1.2018678461544876</v>
      </c>
      <c r="I79" s="1104"/>
      <c r="J79" s="1104">
        <f>Ratios!J33</f>
        <v>0</v>
      </c>
      <c r="K79" s="1104">
        <f>Ratios!K33</f>
        <v>0</v>
      </c>
      <c r="L79" s="1104">
        <f>Ratios!L33</f>
        <v>0</v>
      </c>
      <c r="M79" s="1104">
        <f ca="1">Ratios!M33</f>
        <v>1.1507717816198115</v>
      </c>
      <c r="N79" s="1104">
        <f ca="1">Ratios!N33</f>
        <v>1.2121296666225134</v>
      </c>
      <c r="O79" s="1104">
        <f ca="1">Ratios!O33</f>
        <v>1.2101846946968315</v>
      </c>
      <c r="P79" s="1104">
        <f ca="1">Ratios!P33</f>
        <v>1.2101268840300177</v>
      </c>
      <c r="Q79" s="1104">
        <f ca="1">Ratios!Q33</f>
        <v>1.2124470405885486</v>
      </c>
      <c r="R79" s="1104">
        <f ca="1">Ratios!R33</f>
        <v>1.2212269059007024</v>
      </c>
    </row>
    <row r="80" spans="1:261" ht="15" customHeight="1" x14ac:dyDescent="0.35">
      <c r="H80" s="981"/>
      <c r="I80" s="536"/>
      <c r="J80" s="980"/>
      <c r="K80" s="980"/>
      <c r="L80" s="980"/>
      <c r="M80" s="980"/>
      <c r="N80" s="980"/>
      <c r="O80" s="980"/>
      <c r="P80" s="980"/>
      <c r="Q80" s="980"/>
      <c r="R80" s="980"/>
    </row>
    <row r="81" spans="2:11" ht="15" customHeight="1" x14ac:dyDescent="0.35">
      <c r="B81" s="20" t="s">
        <v>305</v>
      </c>
      <c r="K81" s="984"/>
    </row>
  </sheetData>
  <conditionalFormatting sqref="K3:EH3">
    <cfRule type="cellIs" dxfId="68" priority="11" stopIfTrue="1" operator="equal">
      <formula>"Ops"</formula>
    </cfRule>
    <cfRule type="cellIs" dxfId="67" priority="12" stopIfTrue="1" operator="equal">
      <formula xml:space="preserve"> "Const"</formula>
    </cfRule>
    <cfRule type="cellIs" dxfId="66" priority="13" stopIfTrue="1" operator="equal">
      <formula xml:space="preserve"> "Const / Ops"</formula>
    </cfRule>
  </conditionalFormatting>
  <conditionalFormatting sqref="K3:EH3">
    <cfRule type="cellIs" dxfId="65" priority="7" operator="equal">
      <formula>"Concession"</formula>
    </cfRule>
    <cfRule type="cellIs" dxfId="64" priority="8" operator="equal">
      <formula>"Mobiliz"</formula>
    </cfRule>
    <cfRule type="cellIs" dxfId="63" priority="9" operator="equal">
      <formula>"Pre-Mob / Mobiliz"</formula>
    </cfRule>
    <cfRule type="cellIs" dxfId="62" priority="10" operator="equal">
      <formula>"Pre-Mob"</formula>
    </cfRule>
  </conditionalFormatting>
  <conditionalFormatting sqref="G3">
    <cfRule type="cellIs" dxfId="61" priority="1" operator="equal">
      <formula>0</formula>
    </cfRule>
    <cfRule type="cellIs" dxfId="60" priority="2" operator="notEqual">
      <formula>0</formula>
    </cfRule>
  </conditionalFormatting>
  <pageMargins left="0.7" right="0.7" top="0.75" bottom="0.75" header="0.3" footer="0.3"/>
  <pageSetup orientation="portrait" horizontalDpi="90" verticalDpi="90" r:id="rId1"/>
  <ignoredErrors>
    <ignoredError sqref="K67:DN67 J69:DN69 K65:DN65 K66:DN66" unlockedFormula="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B45F4-3FB6-4857-84DB-1BBCED794083}">
  <sheetPr codeName="Sheet4">
    <outlinePr summaryBelow="0" summaryRight="0"/>
    <pageSetUpPr autoPageBreaks="0"/>
  </sheetPr>
  <dimension ref="A1:EI418"/>
  <sheetViews>
    <sheetView showGridLines="0" zoomScale="70" zoomScaleNormal="70" workbookViewId="0">
      <pane xSplit="9" ySplit="5" topLeftCell="J6" activePane="bottomRight" state="frozen"/>
      <selection pane="topRight" activeCell="J1" sqref="J1"/>
      <selection pane="bottomLeft" activeCell="A7" sqref="A7"/>
      <selection pane="bottomRight"/>
    </sheetView>
  </sheetViews>
  <sheetFormatPr defaultColWidth="0" defaultRowHeight="15" customHeight="1" outlineLevelRow="1" x14ac:dyDescent="0.35"/>
  <cols>
    <col min="1" max="4" width="1.26953125" style="21" customWidth="1"/>
    <col min="5" max="5" width="40.6328125" style="21" customWidth="1"/>
    <col min="6" max="8" width="12.54296875" style="21" customWidth="1"/>
    <col min="9" max="9" width="2.6328125" customWidth="1"/>
    <col min="10" max="138" width="12.54296875" style="21" customWidth="1"/>
    <col min="139" max="16384" width="8.81640625" style="19" hidden="1"/>
  </cols>
  <sheetData>
    <row r="1" spans="1:139" s="1" customFormat="1" ht="25" customHeight="1" x14ac:dyDescent="0.35">
      <c r="A1" s="97" t="str">
        <f ca="1" xml:space="preserve"> RIGHT(CELL("FILENAME", $A$1), LEN(CELL("FILENAME", $A$1)) - SEARCH("]", CELL("FILENAME", $A$1)))</f>
        <v>Rollout</v>
      </c>
      <c r="B1" s="2"/>
      <c r="C1" s="2"/>
    </row>
    <row r="2" spans="1:139" s="37" customFormat="1" ht="15" customHeight="1" x14ac:dyDescent="0.35">
      <c r="E2" s="37" t="str">
        <f xml:space="preserve"> Time_M!E$18</f>
        <v>Model period beginning_M</v>
      </c>
      <c r="J2" s="494">
        <f xml:space="preserve"> Time_M!J$18</f>
        <v>45323</v>
      </c>
      <c r="K2" s="494">
        <f xml:space="preserve"> Time_M!K$18</f>
        <v>45352</v>
      </c>
      <c r="L2" s="494">
        <f xml:space="preserve"> Time_M!L$18</f>
        <v>45383</v>
      </c>
      <c r="M2" s="494">
        <f xml:space="preserve"> Time_M!M$18</f>
        <v>45413</v>
      </c>
      <c r="N2" s="494">
        <f xml:space="preserve"> Time_M!N$18</f>
        <v>45444</v>
      </c>
      <c r="O2" s="494">
        <f xml:space="preserve"> Time_M!O$18</f>
        <v>45474</v>
      </c>
      <c r="P2" s="494">
        <f xml:space="preserve"> Time_M!P$18</f>
        <v>45505</v>
      </c>
      <c r="Q2" s="494">
        <f xml:space="preserve"> Time_M!Q$18</f>
        <v>45536</v>
      </c>
      <c r="R2" s="494">
        <f xml:space="preserve"> Time_M!R$18</f>
        <v>45566</v>
      </c>
      <c r="S2" s="494">
        <f xml:space="preserve"> Time_M!S$18</f>
        <v>45597</v>
      </c>
      <c r="T2" s="494">
        <f xml:space="preserve"> Time_M!T$18</f>
        <v>45627</v>
      </c>
      <c r="U2" s="494">
        <f xml:space="preserve"> Time_M!U$18</f>
        <v>45658</v>
      </c>
      <c r="V2" s="494">
        <f xml:space="preserve"> Time_M!V$18</f>
        <v>45689</v>
      </c>
      <c r="W2" s="494">
        <f xml:space="preserve"> Time_M!W$18</f>
        <v>45717</v>
      </c>
      <c r="X2" s="494">
        <f xml:space="preserve"> Time_M!X$18</f>
        <v>45748</v>
      </c>
      <c r="Y2" s="494">
        <f xml:space="preserve"> Time_M!Y$18</f>
        <v>45778</v>
      </c>
      <c r="Z2" s="494">
        <f xml:space="preserve"> Time_M!Z$18</f>
        <v>45809</v>
      </c>
      <c r="AA2" s="494">
        <f xml:space="preserve"> Time_M!AA$18</f>
        <v>45839</v>
      </c>
      <c r="AB2" s="494">
        <f xml:space="preserve"> Time_M!AB$18</f>
        <v>45870</v>
      </c>
      <c r="AC2" s="494">
        <f xml:space="preserve"> Time_M!AC$18</f>
        <v>45901</v>
      </c>
      <c r="AD2" s="494">
        <f xml:space="preserve"> Time_M!AD$18</f>
        <v>45931</v>
      </c>
      <c r="AE2" s="494">
        <f xml:space="preserve"> Time_M!AE$18</f>
        <v>45962</v>
      </c>
      <c r="AF2" s="494">
        <f xml:space="preserve"> Time_M!AF$18</f>
        <v>45992</v>
      </c>
      <c r="AG2" s="494">
        <f xml:space="preserve"> Time_M!AG$18</f>
        <v>46023</v>
      </c>
      <c r="AH2" s="494">
        <f xml:space="preserve"> Time_M!AH$18</f>
        <v>46054</v>
      </c>
      <c r="AI2" s="494">
        <f xml:space="preserve"> Time_M!AI$18</f>
        <v>46082</v>
      </c>
      <c r="AJ2" s="494">
        <f xml:space="preserve"> Time_M!AJ$18</f>
        <v>46113</v>
      </c>
      <c r="AK2" s="494">
        <f xml:space="preserve"> Time_M!AK$18</f>
        <v>46143</v>
      </c>
      <c r="AL2" s="494">
        <f xml:space="preserve"> Time_M!AL$18</f>
        <v>46174</v>
      </c>
      <c r="AM2" s="494">
        <f xml:space="preserve"> Time_M!AM$18</f>
        <v>46204</v>
      </c>
      <c r="AN2" s="494">
        <f xml:space="preserve"> Time_M!AN$18</f>
        <v>46235</v>
      </c>
      <c r="AO2" s="494">
        <f xml:space="preserve"> Time_M!AO$18</f>
        <v>46266</v>
      </c>
      <c r="AP2" s="494">
        <f xml:space="preserve"> Time_M!AP$18</f>
        <v>46296</v>
      </c>
      <c r="AQ2" s="494">
        <f xml:space="preserve"> Time_M!AQ$18</f>
        <v>46327</v>
      </c>
      <c r="AR2" s="494">
        <f xml:space="preserve"> Time_M!AR$18</f>
        <v>46357</v>
      </c>
      <c r="AS2" s="494">
        <f xml:space="preserve"> Time_M!AS$18</f>
        <v>46388</v>
      </c>
      <c r="AT2" s="494">
        <f xml:space="preserve"> Time_M!AT$18</f>
        <v>46419</v>
      </c>
      <c r="AU2" s="494">
        <f xml:space="preserve"> Time_M!AU$18</f>
        <v>46447</v>
      </c>
      <c r="AV2" s="494">
        <f xml:space="preserve"> Time_M!AV$18</f>
        <v>46478</v>
      </c>
      <c r="AW2" s="494">
        <f xml:space="preserve"> Time_M!AW$18</f>
        <v>46508</v>
      </c>
      <c r="AX2" s="494">
        <f xml:space="preserve"> Time_M!AX$18</f>
        <v>46539</v>
      </c>
      <c r="AY2" s="494">
        <f xml:space="preserve"> Time_M!AY$18</f>
        <v>46569</v>
      </c>
      <c r="AZ2" s="494">
        <f xml:space="preserve"> Time_M!AZ$18</f>
        <v>46600</v>
      </c>
      <c r="BA2" s="494">
        <f xml:space="preserve"> Time_M!BA$18</f>
        <v>46631</v>
      </c>
      <c r="BB2" s="494">
        <f xml:space="preserve"> Time_M!BB$18</f>
        <v>46661</v>
      </c>
      <c r="BC2" s="494">
        <f xml:space="preserve"> Time_M!BC$18</f>
        <v>46692</v>
      </c>
      <c r="BD2" s="494">
        <f xml:space="preserve"> Time_M!BD$18</f>
        <v>46722</v>
      </c>
      <c r="BE2" s="494">
        <f xml:space="preserve"> Time_M!BE$18</f>
        <v>46753</v>
      </c>
      <c r="BF2" s="494">
        <f xml:space="preserve"> Time_M!BF$18</f>
        <v>46784</v>
      </c>
      <c r="BG2" s="494">
        <f xml:space="preserve"> Time_M!BG$18</f>
        <v>46813</v>
      </c>
      <c r="BH2" s="494">
        <f xml:space="preserve"> Time_M!BH$18</f>
        <v>46844</v>
      </c>
      <c r="BI2" s="494">
        <f xml:space="preserve"> Time_M!BI$18</f>
        <v>46874</v>
      </c>
      <c r="BJ2" s="494">
        <f xml:space="preserve"> Time_M!BJ$18</f>
        <v>46905</v>
      </c>
      <c r="BK2" s="494">
        <f xml:space="preserve"> Time_M!BK$18</f>
        <v>46935</v>
      </c>
      <c r="BL2" s="494">
        <f xml:space="preserve"> Time_M!BL$18</f>
        <v>46966</v>
      </c>
      <c r="BM2" s="494">
        <f xml:space="preserve"> Time_M!BM$18</f>
        <v>46997</v>
      </c>
      <c r="BN2" s="494">
        <f xml:space="preserve"> Time_M!BN$18</f>
        <v>47027</v>
      </c>
      <c r="BO2" s="494">
        <f xml:space="preserve"> Time_M!BO$18</f>
        <v>47058</v>
      </c>
      <c r="BP2" s="494">
        <f xml:space="preserve"> Time_M!BP$18</f>
        <v>47088</v>
      </c>
      <c r="BQ2" s="494">
        <f xml:space="preserve"> Time_M!BQ$18</f>
        <v>47119</v>
      </c>
      <c r="BR2" s="494">
        <f xml:space="preserve"> Time_M!BR$18</f>
        <v>47150</v>
      </c>
      <c r="BS2" s="494">
        <f xml:space="preserve"> Time_M!BS$18</f>
        <v>47178</v>
      </c>
      <c r="BT2" s="494">
        <f xml:space="preserve"> Time_M!BT$18</f>
        <v>47209</v>
      </c>
      <c r="BU2" s="494">
        <f xml:space="preserve"> Time_M!BU$18</f>
        <v>47239</v>
      </c>
      <c r="BV2" s="494">
        <f xml:space="preserve"> Time_M!BV$18</f>
        <v>47270</v>
      </c>
      <c r="BW2" s="494">
        <f xml:space="preserve"> Time_M!BW$18</f>
        <v>47300</v>
      </c>
      <c r="BX2" s="494">
        <f xml:space="preserve"> Time_M!BX$18</f>
        <v>47331</v>
      </c>
      <c r="BY2" s="494">
        <f xml:space="preserve"> Time_M!BY$18</f>
        <v>47362</v>
      </c>
      <c r="BZ2" s="494">
        <f xml:space="preserve"> Time_M!BZ$18</f>
        <v>47392</v>
      </c>
      <c r="CA2" s="494">
        <f xml:space="preserve"> Time_M!CA$18</f>
        <v>47423</v>
      </c>
      <c r="CB2" s="494">
        <f xml:space="preserve"> Time_M!CB$18</f>
        <v>47453</v>
      </c>
      <c r="CC2" s="494">
        <f xml:space="preserve"> Time_M!CC$18</f>
        <v>47484</v>
      </c>
      <c r="CD2" s="494">
        <f xml:space="preserve"> Time_M!CD$18</f>
        <v>47515</v>
      </c>
      <c r="CE2" s="494">
        <f xml:space="preserve"> Time_M!CE$18</f>
        <v>47543</v>
      </c>
      <c r="CF2" s="494">
        <f xml:space="preserve"> Time_M!CF$18</f>
        <v>47574</v>
      </c>
      <c r="CG2" s="494">
        <f xml:space="preserve"> Time_M!CG$18</f>
        <v>47604</v>
      </c>
      <c r="CH2" s="494">
        <f xml:space="preserve"> Time_M!CH$18</f>
        <v>47635</v>
      </c>
      <c r="CI2" s="494">
        <f xml:space="preserve"> Time_M!CI$18</f>
        <v>47665</v>
      </c>
      <c r="CJ2" s="494">
        <f xml:space="preserve"> Time_M!CJ$18</f>
        <v>47696</v>
      </c>
      <c r="CK2" s="494">
        <f xml:space="preserve"> Time_M!CK$18</f>
        <v>47727</v>
      </c>
      <c r="CL2" s="494">
        <f xml:space="preserve"> Time_M!CL$18</f>
        <v>47757</v>
      </c>
      <c r="CM2" s="494">
        <f xml:space="preserve"> Time_M!CM$18</f>
        <v>47788</v>
      </c>
      <c r="CN2" s="494">
        <f xml:space="preserve"> Time_M!CN$18</f>
        <v>47818</v>
      </c>
      <c r="CO2" s="494">
        <f xml:space="preserve"> Time_M!CO$18</f>
        <v>47849</v>
      </c>
      <c r="CP2" s="494">
        <f xml:space="preserve"> Time_M!CP$18</f>
        <v>47880</v>
      </c>
      <c r="CQ2" s="494">
        <f xml:space="preserve"> Time_M!CQ$18</f>
        <v>47908</v>
      </c>
      <c r="CR2" s="494">
        <f xml:space="preserve"> Time_M!CR$18</f>
        <v>47939</v>
      </c>
      <c r="CS2" s="494">
        <f xml:space="preserve"> Time_M!CS$18</f>
        <v>47969</v>
      </c>
      <c r="CT2" s="494">
        <f xml:space="preserve"> Time_M!CT$18</f>
        <v>48000</v>
      </c>
      <c r="CU2" s="494">
        <f xml:space="preserve"> Time_M!CU$18</f>
        <v>48030</v>
      </c>
      <c r="CV2" s="494">
        <f xml:space="preserve"> Time_M!CV$18</f>
        <v>48061</v>
      </c>
      <c r="CW2" s="494">
        <f xml:space="preserve"> Time_M!CW$18</f>
        <v>48092</v>
      </c>
      <c r="CX2" s="494">
        <f xml:space="preserve"> Time_M!CX$18</f>
        <v>48122</v>
      </c>
      <c r="CY2" s="494">
        <f xml:space="preserve"> Time_M!CY$18</f>
        <v>48153</v>
      </c>
      <c r="CZ2" s="494">
        <f xml:space="preserve"> Time_M!CZ$18</f>
        <v>48183</v>
      </c>
      <c r="DA2" s="494">
        <f xml:space="preserve"> Time_M!DA$18</f>
        <v>48214</v>
      </c>
      <c r="DB2" s="494">
        <f xml:space="preserve"> Time_M!DB$18</f>
        <v>48245</v>
      </c>
      <c r="DC2" s="494">
        <f xml:space="preserve"> Time_M!DC$18</f>
        <v>48274</v>
      </c>
      <c r="DD2" s="494">
        <f xml:space="preserve"> Time_M!DD$18</f>
        <v>48305</v>
      </c>
      <c r="DE2" s="494">
        <f xml:space="preserve"> Time_M!DE$18</f>
        <v>48335</v>
      </c>
      <c r="DF2" s="494">
        <f xml:space="preserve"> Time_M!DF$18</f>
        <v>48366</v>
      </c>
      <c r="DG2" s="494">
        <f xml:space="preserve"> Time_M!DG$18</f>
        <v>48396</v>
      </c>
      <c r="DH2" s="494">
        <f xml:space="preserve"> Time_M!DH$18</f>
        <v>48427</v>
      </c>
      <c r="DI2" s="494">
        <f xml:space="preserve"> Time_M!DI$18</f>
        <v>48458</v>
      </c>
      <c r="DJ2" s="494">
        <f xml:space="preserve"> Time_M!DJ$18</f>
        <v>48488</v>
      </c>
      <c r="DK2" s="494">
        <f xml:space="preserve"> Time_M!DK$18</f>
        <v>48519</v>
      </c>
      <c r="DL2" s="494">
        <f xml:space="preserve"> Time_M!DL$18</f>
        <v>48549</v>
      </c>
      <c r="DM2" s="494">
        <f xml:space="preserve"> Time_M!DM$18</f>
        <v>48580</v>
      </c>
      <c r="DN2" s="494">
        <f xml:space="preserve"> Time_M!DN$18</f>
        <v>48611</v>
      </c>
      <c r="DO2" s="494">
        <f xml:space="preserve"> Time_M!DO$18</f>
        <v>48639</v>
      </c>
      <c r="DP2" s="494">
        <f xml:space="preserve"> Time_M!DP$18</f>
        <v>48670</v>
      </c>
      <c r="DQ2" s="494">
        <f xml:space="preserve"> Time_M!DQ$18</f>
        <v>48700</v>
      </c>
      <c r="DR2" s="494">
        <f xml:space="preserve"> Time_M!DR$18</f>
        <v>48731</v>
      </c>
      <c r="DS2" s="494">
        <f xml:space="preserve"> Time_M!DS$18</f>
        <v>48761</v>
      </c>
      <c r="DT2" s="494">
        <f xml:space="preserve"> Time_M!DT$18</f>
        <v>48792</v>
      </c>
      <c r="DU2" s="494">
        <f xml:space="preserve"> Time_M!DU$18</f>
        <v>48823</v>
      </c>
      <c r="DV2" s="494">
        <f xml:space="preserve"> Time_M!DV$18</f>
        <v>48853</v>
      </c>
      <c r="DW2" s="494">
        <f xml:space="preserve"> Time_M!DW$18</f>
        <v>48884</v>
      </c>
      <c r="DX2" s="494">
        <f xml:space="preserve"> Time_M!DX$18</f>
        <v>48914</v>
      </c>
      <c r="DY2" s="494">
        <f xml:space="preserve"> Time_M!DY$18</f>
        <v>48945</v>
      </c>
      <c r="DZ2" s="494">
        <f xml:space="preserve"> Time_M!DZ$18</f>
        <v>48976</v>
      </c>
      <c r="EA2" s="494">
        <f xml:space="preserve"> Time_M!EA$18</f>
        <v>49004</v>
      </c>
      <c r="EB2" s="494">
        <f xml:space="preserve"> Time_M!EB$18</f>
        <v>49035</v>
      </c>
      <c r="EC2" s="494">
        <f xml:space="preserve"> Time_M!EC$18</f>
        <v>49065</v>
      </c>
      <c r="ED2" s="494">
        <f xml:space="preserve"> Time_M!ED$18</f>
        <v>49096</v>
      </c>
      <c r="EE2" s="494">
        <f xml:space="preserve"> Time_M!EE$18</f>
        <v>49126</v>
      </c>
      <c r="EF2" s="494">
        <f xml:space="preserve"> Time_M!EF$18</f>
        <v>49157</v>
      </c>
      <c r="EG2" s="494">
        <f xml:space="preserve"> Time_M!EG$18</f>
        <v>49188</v>
      </c>
      <c r="EH2" s="494">
        <f xml:space="preserve"> Time_M!EH$18</f>
        <v>49218</v>
      </c>
    </row>
    <row r="3" spans="1:139" s="37" customFormat="1" ht="15" customHeight="1" x14ac:dyDescent="0.35">
      <c r="E3" s="397" t="str">
        <f xml:space="preserve"> Time_M!E$22</f>
        <v>Model period ending_M</v>
      </c>
      <c r="F3" s="175" t="str">
        <f xml:space="preserve"> Check!E$10</f>
        <v>Model Check</v>
      </c>
      <c r="G3" s="101">
        <f ca="1" xml:space="preserve"> Check!F$10</f>
        <v>0</v>
      </c>
      <c r="H3" s="175" t="str">
        <f xml:space="preserve"> Check!G$10</f>
        <v>check</v>
      </c>
      <c r="J3" s="494">
        <f xml:space="preserve"> Time_M!J$22</f>
        <v>45351</v>
      </c>
      <c r="K3" s="494">
        <f xml:space="preserve"> Time_M!K$22</f>
        <v>45382</v>
      </c>
      <c r="L3" s="494">
        <f xml:space="preserve"> Time_M!L$22</f>
        <v>45412</v>
      </c>
      <c r="M3" s="494">
        <f xml:space="preserve"> Time_M!M$22</f>
        <v>45443</v>
      </c>
      <c r="N3" s="494">
        <f xml:space="preserve"> Time_M!N$22</f>
        <v>45473</v>
      </c>
      <c r="O3" s="494">
        <f xml:space="preserve"> Time_M!O$22</f>
        <v>45504</v>
      </c>
      <c r="P3" s="494">
        <f xml:space="preserve"> Time_M!P$22</f>
        <v>45535</v>
      </c>
      <c r="Q3" s="494">
        <f xml:space="preserve"> Time_M!Q$22</f>
        <v>45565</v>
      </c>
      <c r="R3" s="494">
        <f xml:space="preserve"> Time_M!R$22</f>
        <v>45596</v>
      </c>
      <c r="S3" s="494">
        <f xml:space="preserve"> Time_M!S$22</f>
        <v>45626</v>
      </c>
      <c r="T3" s="494">
        <f xml:space="preserve"> Time_M!T$22</f>
        <v>45657</v>
      </c>
      <c r="U3" s="494">
        <f xml:space="preserve"> Time_M!U$22</f>
        <v>45688</v>
      </c>
      <c r="V3" s="494">
        <f xml:space="preserve"> Time_M!V$22</f>
        <v>45716</v>
      </c>
      <c r="W3" s="494">
        <f xml:space="preserve"> Time_M!W$22</f>
        <v>45747</v>
      </c>
      <c r="X3" s="494">
        <f xml:space="preserve"> Time_M!X$22</f>
        <v>45777</v>
      </c>
      <c r="Y3" s="494">
        <f xml:space="preserve"> Time_M!Y$22</f>
        <v>45808</v>
      </c>
      <c r="Z3" s="494">
        <f xml:space="preserve"> Time_M!Z$22</f>
        <v>45838</v>
      </c>
      <c r="AA3" s="494">
        <f xml:space="preserve"> Time_M!AA$22</f>
        <v>45869</v>
      </c>
      <c r="AB3" s="494">
        <f xml:space="preserve"> Time_M!AB$22</f>
        <v>45900</v>
      </c>
      <c r="AC3" s="494">
        <f xml:space="preserve"> Time_M!AC$22</f>
        <v>45930</v>
      </c>
      <c r="AD3" s="494">
        <f xml:space="preserve"> Time_M!AD$22</f>
        <v>45961</v>
      </c>
      <c r="AE3" s="494">
        <f xml:space="preserve"> Time_M!AE$22</f>
        <v>45991</v>
      </c>
      <c r="AF3" s="494">
        <f xml:space="preserve"> Time_M!AF$22</f>
        <v>46022</v>
      </c>
      <c r="AG3" s="494">
        <f xml:space="preserve"> Time_M!AG$22</f>
        <v>46053</v>
      </c>
      <c r="AH3" s="494">
        <f xml:space="preserve"> Time_M!AH$22</f>
        <v>46081</v>
      </c>
      <c r="AI3" s="494">
        <f xml:space="preserve"> Time_M!AI$22</f>
        <v>46112</v>
      </c>
      <c r="AJ3" s="494">
        <f xml:space="preserve"> Time_M!AJ$22</f>
        <v>46142</v>
      </c>
      <c r="AK3" s="494">
        <f xml:space="preserve"> Time_M!AK$22</f>
        <v>46173</v>
      </c>
      <c r="AL3" s="494">
        <f xml:space="preserve"> Time_M!AL$22</f>
        <v>46203</v>
      </c>
      <c r="AM3" s="494">
        <f xml:space="preserve"> Time_M!AM$22</f>
        <v>46234</v>
      </c>
      <c r="AN3" s="494">
        <f xml:space="preserve"> Time_M!AN$22</f>
        <v>46265</v>
      </c>
      <c r="AO3" s="494">
        <f xml:space="preserve"> Time_M!AO$22</f>
        <v>46295</v>
      </c>
      <c r="AP3" s="494">
        <f xml:space="preserve"> Time_M!AP$22</f>
        <v>46326</v>
      </c>
      <c r="AQ3" s="494">
        <f xml:space="preserve"> Time_M!AQ$22</f>
        <v>46356</v>
      </c>
      <c r="AR3" s="494">
        <f xml:space="preserve"> Time_M!AR$22</f>
        <v>46387</v>
      </c>
      <c r="AS3" s="494">
        <f xml:space="preserve"> Time_M!AS$22</f>
        <v>46418</v>
      </c>
      <c r="AT3" s="494">
        <f xml:space="preserve"> Time_M!AT$22</f>
        <v>46446</v>
      </c>
      <c r="AU3" s="494">
        <f xml:space="preserve"> Time_M!AU$22</f>
        <v>46477</v>
      </c>
      <c r="AV3" s="494">
        <f xml:space="preserve"> Time_M!AV$22</f>
        <v>46507</v>
      </c>
      <c r="AW3" s="494">
        <f xml:space="preserve"> Time_M!AW$22</f>
        <v>46538</v>
      </c>
      <c r="AX3" s="494">
        <f xml:space="preserve"> Time_M!AX$22</f>
        <v>46568</v>
      </c>
      <c r="AY3" s="494">
        <f xml:space="preserve"> Time_M!AY$22</f>
        <v>46599</v>
      </c>
      <c r="AZ3" s="494">
        <f xml:space="preserve"> Time_M!AZ$22</f>
        <v>46630</v>
      </c>
      <c r="BA3" s="494">
        <f xml:space="preserve"> Time_M!BA$22</f>
        <v>46660</v>
      </c>
      <c r="BB3" s="494">
        <f xml:space="preserve"> Time_M!BB$22</f>
        <v>46691</v>
      </c>
      <c r="BC3" s="494">
        <f xml:space="preserve"> Time_M!BC$22</f>
        <v>46721</v>
      </c>
      <c r="BD3" s="494">
        <f xml:space="preserve"> Time_M!BD$22</f>
        <v>46752</v>
      </c>
      <c r="BE3" s="494">
        <f xml:space="preserve"> Time_M!BE$22</f>
        <v>46783</v>
      </c>
      <c r="BF3" s="494">
        <f xml:space="preserve"> Time_M!BF$22</f>
        <v>46812</v>
      </c>
      <c r="BG3" s="494">
        <f xml:space="preserve"> Time_M!BG$22</f>
        <v>46843</v>
      </c>
      <c r="BH3" s="494">
        <f xml:space="preserve"> Time_M!BH$22</f>
        <v>46873</v>
      </c>
      <c r="BI3" s="494">
        <f xml:space="preserve"> Time_M!BI$22</f>
        <v>46904</v>
      </c>
      <c r="BJ3" s="494">
        <f xml:space="preserve"> Time_M!BJ$22</f>
        <v>46934</v>
      </c>
      <c r="BK3" s="494">
        <f xml:space="preserve"> Time_M!BK$22</f>
        <v>46965</v>
      </c>
      <c r="BL3" s="494">
        <f xml:space="preserve"> Time_M!BL$22</f>
        <v>46996</v>
      </c>
      <c r="BM3" s="494">
        <f xml:space="preserve"> Time_M!BM$22</f>
        <v>47026</v>
      </c>
      <c r="BN3" s="494">
        <f xml:space="preserve"> Time_M!BN$22</f>
        <v>47057</v>
      </c>
      <c r="BO3" s="494">
        <f xml:space="preserve"> Time_M!BO$22</f>
        <v>47087</v>
      </c>
      <c r="BP3" s="494">
        <f xml:space="preserve"> Time_M!BP$22</f>
        <v>47118</v>
      </c>
      <c r="BQ3" s="494">
        <f xml:space="preserve"> Time_M!BQ$22</f>
        <v>47149</v>
      </c>
      <c r="BR3" s="494">
        <f xml:space="preserve"> Time_M!BR$22</f>
        <v>47177</v>
      </c>
      <c r="BS3" s="494">
        <f xml:space="preserve"> Time_M!BS$22</f>
        <v>47208</v>
      </c>
      <c r="BT3" s="494">
        <f xml:space="preserve"> Time_M!BT$22</f>
        <v>47238</v>
      </c>
      <c r="BU3" s="494">
        <f xml:space="preserve"> Time_M!BU$22</f>
        <v>47269</v>
      </c>
      <c r="BV3" s="494">
        <f xml:space="preserve"> Time_M!BV$22</f>
        <v>47299</v>
      </c>
      <c r="BW3" s="494">
        <f xml:space="preserve"> Time_M!BW$22</f>
        <v>47330</v>
      </c>
      <c r="BX3" s="494">
        <f xml:space="preserve"> Time_M!BX$22</f>
        <v>47361</v>
      </c>
      <c r="BY3" s="494">
        <f xml:space="preserve"> Time_M!BY$22</f>
        <v>47391</v>
      </c>
      <c r="BZ3" s="494">
        <f xml:space="preserve"> Time_M!BZ$22</f>
        <v>47422</v>
      </c>
      <c r="CA3" s="494">
        <f xml:space="preserve"> Time_M!CA$22</f>
        <v>47452</v>
      </c>
      <c r="CB3" s="494">
        <f xml:space="preserve"> Time_M!CB$22</f>
        <v>47483</v>
      </c>
      <c r="CC3" s="494">
        <f xml:space="preserve"> Time_M!CC$22</f>
        <v>47514</v>
      </c>
      <c r="CD3" s="494">
        <f xml:space="preserve"> Time_M!CD$22</f>
        <v>47542</v>
      </c>
      <c r="CE3" s="494">
        <f xml:space="preserve"> Time_M!CE$22</f>
        <v>47573</v>
      </c>
      <c r="CF3" s="494">
        <f xml:space="preserve"> Time_M!CF$22</f>
        <v>47603</v>
      </c>
      <c r="CG3" s="494">
        <f xml:space="preserve"> Time_M!CG$22</f>
        <v>47634</v>
      </c>
      <c r="CH3" s="494">
        <f xml:space="preserve"> Time_M!CH$22</f>
        <v>47664</v>
      </c>
      <c r="CI3" s="494">
        <f xml:space="preserve"> Time_M!CI$22</f>
        <v>47695</v>
      </c>
      <c r="CJ3" s="494">
        <f xml:space="preserve"> Time_M!CJ$22</f>
        <v>47726</v>
      </c>
      <c r="CK3" s="494">
        <f xml:space="preserve"> Time_M!CK$22</f>
        <v>47756</v>
      </c>
      <c r="CL3" s="494">
        <f xml:space="preserve"> Time_M!CL$22</f>
        <v>47787</v>
      </c>
      <c r="CM3" s="494">
        <f xml:space="preserve"> Time_M!CM$22</f>
        <v>47817</v>
      </c>
      <c r="CN3" s="494">
        <f xml:space="preserve"> Time_M!CN$22</f>
        <v>47848</v>
      </c>
      <c r="CO3" s="494">
        <f xml:space="preserve"> Time_M!CO$22</f>
        <v>47879</v>
      </c>
      <c r="CP3" s="494">
        <f xml:space="preserve"> Time_M!CP$22</f>
        <v>47907</v>
      </c>
      <c r="CQ3" s="494">
        <f xml:space="preserve"> Time_M!CQ$22</f>
        <v>47938</v>
      </c>
      <c r="CR3" s="494">
        <f xml:space="preserve"> Time_M!CR$22</f>
        <v>47968</v>
      </c>
      <c r="CS3" s="494">
        <f xml:space="preserve"> Time_M!CS$22</f>
        <v>47999</v>
      </c>
      <c r="CT3" s="494">
        <f xml:space="preserve"> Time_M!CT$22</f>
        <v>48029</v>
      </c>
      <c r="CU3" s="494">
        <f xml:space="preserve"> Time_M!CU$22</f>
        <v>48060</v>
      </c>
      <c r="CV3" s="494">
        <f xml:space="preserve"> Time_M!CV$22</f>
        <v>48091</v>
      </c>
      <c r="CW3" s="494">
        <f xml:space="preserve"> Time_M!CW$22</f>
        <v>48121</v>
      </c>
      <c r="CX3" s="494">
        <f xml:space="preserve"> Time_M!CX$22</f>
        <v>48152</v>
      </c>
      <c r="CY3" s="494">
        <f xml:space="preserve"> Time_M!CY$22</f>
        <v>48182</v>
      </c>
      <c r="CZ3" s="494">
        <f xml:space="preserve"> Time_M!CZ$22</f>
        <v>48213</v>
      </c>
      <c r="DA3" s="494">
        <f xml:space="preserve"> Time_M!DA$22</f>
        <v>48244</v>
      </c>
      <c r="DB3" s="494">
        <f xml:space="preserve"> Time_M!DB$22</f>
        <v>48273</v>
      </c>
      <c r="DC3" s="494">
        <f xml:space="preserve"> Time_M!DC$22</f>
        <v>48304</v>
      </c>
      <c r="DD3" s="494">
        <f xml:space="preserve"> Time_M!DD$22</f>
        <v>48334</v>
      </c>
      <c r="DE3" s="494">
        <f xml:space="preserve"> Time_M!DE$22</f>
        <v>48365</v>
      </c>
      <c r="DF3" s="494">
        <f xml:space="preserve"> Time_M!DF$22</f>
        <v>48395</v>
      </c>
      <c r="DG3" s="494">
        <f xml:space="preserve"> Time_M!DG$22</f>
        <v>48426</v>
      </c>
      <c r="DH3" s="494">
        <f xml:space="preserve"> Time_M!DH$22</f>
        <v>48457</v>
      </c>
      <c r="DI3" s="494">
        <f xml:space="preserve"> Time_M!DI$22</f>
        <v>48487</v>
      </c>
      <c r="DJ3" s="494">
        <f xml:space="preserve"> Time_M!DJ$22</f>
        <v>48518</v>
      </c>
      <c r="DK3" s="494">
        <f xml:space="preserve"> Time_M!DK$22</f>
        <v>48548</v>
      </c>
      <c r="DL3" s="494">
        <f xml:space="preserve"> Time_M!DL$22</f>
        <v>48579</v>
      </c>
      <c r="DM3" s="494">
        <f xml:space="preserve"> Time_M!DM$22</f>
        <v>48610</v>
      </c>
      <c r="DN3" s="494">
        <f xml:space="preserve"> Time_M!DN$22</f>
        <v>48638</v>
      </c>
      <c r="DO3" s="494">
        <f xml:space="preserve"> Time_M!DO$22</f>
        <v>48669</v>
      </c>
      <c r="DP3" s="494">
        <f xml:space="preserve"> Time_M!DP$22</f>
        <v>48699</v>
      </c>
      <c r="DQ3" s="494">
        <f xml:space="preserve"> Time_M!DQ$22</f>
        <v>48730</v>
      </c>
      <c r="DR3" s="494">
        <f xml:space="preserve"> Time_M!DR$22</f>
        <v>48760</v>
      </c>
      <c r="DS3" s="494">
        <f xml:space="preserve"> Time_M!DS$22</f>
        <v>48791</v>
      </c>
      <c r="DT3" s="494">
        <f xml:space="preserve"> Time_M!DT$22</f>
        <v>48822</v>
      </c>
      <c r="DU3" s="494">
        <f xml:space="preserve"> Time_M!DU$22</f>
        <v>48852</v>
      </c>
      <c r="DV3" s="494">
        <f xml:space="preserve"> Time_M!DV$22</f>
        <v>48883</v>
      </c>
      <c r="DW3" s="494">
        <f xml:space="preserve"> Time_M!DW$22</f>
        <v>48913</v>
      </c>
      <c r="DX3" s="494">
        <f xml:space="preserve"> Time_M!DX$22</f>
        <v>48944</v>
      </c>
      <c r="DY3" s="494">
        <f xml:space="preserve"> Time_M!DY$22</f>
        <v>48975</v>
      </c>
      <c r="DZ3" s="494">
        <f xml:space="preserve"> Time_M!DZ$22</f>
        <v>49003</v>
      </c>
      <c r="EA3" s="494">
        <f xml:space="preserve"> Time_M!EA$22</f>
        <v>49034</v>
      </c>
      <c r="EB3" s="494">
        <f xml:space="preserve"> Time_M!EB$22</f>
        <v>49064</v>
      </c>
      <c r="EC3" s="494">
        <f xml:space="preserve"> Time_M!EC$22</f>
        <v>49095</v>
      </c>
      <c r="ED3" s="494">
        <f xml:space="preserve"> Time_M!ED$22</f>
        <v>49125</v>
      </c>
      <c r="EE3" s="494">
        <f xml:space="preserve"> Time_M!EE$22</f>
        <v>49156</v>
      </c>
      <c r="EF3" s="494">
        <f xml:space="preserve"> Time_M!EF$22</f>
        <v>49187</v>
      </c>
      <c r="EG3" s="494">
        <f xml:space="preserve"> Time_M!EG$22</f>
        <v>49217</v>
      </c>
      <c r="EH3" s="494">
        <f xml:space="preserve"> Time_M!EH$22</f>
        <v>49248</v>
      </c>
    </row>
    <row r="4" spans="1:139" s="37" customFormat="1" ht="15" customHeight="1" x14ac:dyDescent="0.35">
      <c r="E4" s="397" t="str">
        <f xml:space="preserve"> Time_M!E$35</f>
        <v>Financial year ending period_M</v>
      </c>
      <c r="J4" s="494">
        <f xml:space="preserve"> Time_M!J$35</f>
        <v>45382</v>
      </c>
      <c r="K4" s="494">
        <f xml:space="preserve"> Time_M!K$35</f>
        <v>45382</v>
      </c>
      <c r="L4" s="494">
        <f xml:space="preserve"> Time_M!L$35</f>
        <v>45747</v>
      </c>
      <c r="M4" s="494">
        <f xml:space="preserve"> Time_M!M$35</f>
        <v>45747</v>
      </c>
      <c r="N4" s="494">
        <f xml:space="preserve"> Time_M!N$35</f>
        <v>45747</v>
      </c>
      <c r="O4" s="494">
        <f xml:space="preserve"> Time_M!O$35</f>
        <v>45747</v>
      </c>
      <c r="P4" s="494">
        <f xml:space="preserve"> Time_M!P$35</f>
        <v>45747</v>
      </c>
      <c r="Q4" s="494">
        <f xml:space="preserve"> Time_M!Q$35</f>
        <v>45747</v>
      </c>
      <c r="R4" s="494">
        <f xml:space="preserve"> Time_M!R$35</f>
        <v>45747</v>
      </c>
      <c r="S4" s="494">
        <f xml:space="preserve"> Time_M!S$35</f>
        <v>45747</v>
      </c>
      <c r="T4" s="494">
        <f xml:space="preserve"> Time_M!T$35</f>
        <v>45747</v>
      </c>
      <c r="U4" s="494">
        <f xml:space="preserve"> Time_M!U$35</f>
        <v>45747</v>
      </c>
      <c r="V4" s="494">
        <f xml:space="preserve"> Time_M!V$35</f>
        <v>45747</v>
      </c>
      <c r="W4" s="494">
        <f xml:space="preserve"> Time_M!W$35</f>
        <v>45747</v>
      </c>
      <c r="X4" s="494">
        <f xml:space="preserve"> Time_M!X$35</f>
        <v>46112</v>
      </c>
      <c r="Y4" s="494">
        <f xml:space="preserve"> Time_M!Y$35</f>
        <v>46112</v>
      </c>
      <c r="Z4" s="494">
        <f xml:space="preserve"> Time_M!Z$35</f>
        <v>46112</v>
      </c>
      <c r="AA4" s="494">
        <f xml:space="preserve"> Time_M!AA$35</f>
        <v>46112</v>
      </c>
      <c r="AB4" s="494">
        <f xml:space="preserve"> Time_M!AB$35</f>
        <v>46112</v>
      </c>
      <c r="AC4" s="494">
        <f xml:space="preserve"> Time_M!AC$35</f>
        <v>46112</v>
      </c>
      <c r="AD4" s="494">
        <f xml:space="preserve"> Time_M!AD$35</f>
        <v>46112</v>
      </c>
      <c r="AE4" s="494">
        <f xml:space="preserve"> Time_M!AE$35</f>
        <v>46112</v>
      </c>
      <c r="AF4" s="494">
        <f xml:space="preserve"> Time_M!AF$35</f>
        <v>46112</v>
      </c>
      <c r="AG4" s="494">
        <f xml:space="preserve"> Time_M!AG$35</f>
        <v>46112</v>
      </c>
      <c r="AH4" s="494">
        <f xml:space="preserve"> Time_M!AH$35</f>
        <v>46112</v>
      </c>
      <c r="AI4" s="494">
        <f xml:space="preserve"> Time_M!AI$35</f>
        <v>46112</v>
      </c>
      <c r="AJ4" s="494">
        <f xml:space="preserve"> Time_M!AJ$35</f>
        <v>46477</v>
      </c>
      <c r="AK4" s="494">
        <f xml:space="preserve"> Time_M!AK$35</f>
        <v>46477</v>
      </c>
      <c r="AL4" s="494">
        <f xml:space="preserve"> Time_M!AL$35</f>
        <v>46477</v>
      </c>
      <c r="AM4" s="494">
        <f xml:space="preserve"> Time_M!AM$35</f>
        <v>46477</v>
      </c>
      <c r="AN4" s="494">
        <f xml:space="preserve"> Time_M!AN$35</f>
        <v>46477</v>
      </c>
      <c r="AO4" s="494">
        <f xml:space="preserve"> Time_M!AO$35</f>
        <v>46477</v>
      </c>
      <c r="AP4" s="494">
        <f xml:space="preserve"> Time_M!AP$35</f>
        <v>46477</v>
      </c>
      <c r="AQ4" s="494">
        <f xml:space="preserve"> Time_M!AQ$35</f>
        <v>46477</v>
      </c>
      <c r="AR4" s="494">
        <f xml:space="preserve"> Time_M!AR$35</f>
        <v>46477</v>
      </c>
      <c r="AS4" s="494">
        <f xml:space="preserve"> Time_M!AS$35</f>
        <v>46477</v>
      </c>
      <c r="AT4" s="494">
        <f xml:space="preserve"> Time_M!AT$35</f>
        <v>46477</v>
      </c>
      <c r="AU4" s="494">
        <f xml:space="preserve"> Time_M!AU$35</f>
        <v>46477</v>
      </c>
      <c r="AV4" s="494">
        <f xml:space="preserve"> Time_M!AV$35</f>
        <v>46843</v>
      </c>
      <c r="AW4" s="494">
        <f xml:space="preserve"> Time_M!AW$35</f>
        <v>46843</v>
      </c>
      <c r="AX4" s="494">
        <f xml:space="preserve"> Time_M!AX$35</f>
        <v>46843</v>
      </c>
      <c r="AY4" s="494">
        <f xml:space="preserve"> Time_M!AY$35</f>
        <v>46843</v>
      </c>
      <c r="AZ4" s="494">
        <f xml:space="preserve"> Time_M!AZ$35</f>
        <v>46843</v>
      </c>
      <c r="BA4" s="494">
        <f xml:space="preserve"> Time_M!BA$35</f>
        <v>46843</v>
      </c>
      <c r="BB4" s="494">
        <f xml:space="preserve"> Time_M!BB$35</f>
        <v>46843</v>
      </c>
      <c r="BC4" s="494">
        <f xml:space="preserve"> Time_M!BC$35</f>
        <v>46843</v>
      </c>
      <c r="BD4" s="494">
        <f xml:space="preserve"> Time_M!BD$35</f>
        <v>46843</v>
      </c>
      <c r="BE4" s="494">
        <f xml:space="preserve"> Time_M!BE$35</f>
        <v>46843</v>
      </c>
      <c r="BF4" s="494">
        <f xml:space="preserve"> Time_M!BF$35</f>
        <v>46843</v>
      </c>
      <c r="BG4" s="494">
        <f xml:space="preserve"> Time_M!BG$35</f>
        <v>46843</v>
      </c>
      <c r="BH4" s="494">
        <f xml:space="preserve"> Time_M!BH$35</f>
        <v>47208</v>
      </c>
      <c r="BI4" s="494">
        <f xml:space="preserve"> Time_M!BI$35</f>
        <v>47208</v>
      </c>
      <c r="BJ4" s="494">
        <f xml:space="preserve"> Time_M!BJ$35</f>
        <v>47208</v>
      </c>
      <c r="BK4" s="494">
        <f xml:space="preserve"> Time_M!BK$35</f>
        <v>47208</v>
      </c>
      <c r="BL4" s="494">
        <f xml:space="preserve"> Time_M!BL$35</f>
        <v>47208</v>
      </c>
      <c r="BM4" s="494">
        <f xml:space="preserve"> Time_M!BM$35</f>
        <v>47208</v>
      </c>
      <c r="BN4" s="494">
        <f xml:space="preserve"> Time_M!BN$35</f>
        <v>47208</v>
      </c>
      <c r="BO4" s="494">
        <f xml:space="preserve"> Time_M!BO$35</f>
        <v>47208</v>
      </c>
      <c r="BP4" s="494">
        <f xml:space="preserve"> Time_M!BP$35</f>
        <v>47208</v>
      </c>
      <c r="BQ4" s="494">
        <f xml:space="preserve"> Time_M!BQ$35</f>
        <v>47208</v>
      </c>
      <c r="BR4" s="494">
        <f xml:space="preserve"> Time_M!BR$35</f>
        <v>47208</v>
      </c>
      <c r="BS4" s="494">
        <f xml:space="preserve"> Time_M!BS$35</f>
        <v>47208</v>
      </c>
      <c r="BT4" s="494">
        <f xml:space="preserve"> Time_M!BT$35</f>
        <v>47573</v>
      </c>
      <c r="BU4" s="494">
        <f xml:space="preserve"> Time_M!BU$35</f>
        <v>47573</v>
      </c>
      <c r="BV4" s="494">
        <f xml:space="preserve"> Time_M!BV$35</f>
        <v>47573</v>
      </c>
      <c r="BW4" s="494">
        <f xml:space="preserve"> Time_M!BW$35</f>
        <v>47573</v>
      </c>
      <c r="BX4" s="494">
        <f xml:space="preserve"> Time_M!BX$35</f>
        <v>47573</v>
      </c>
      <c r="BY4" s="494">
        <f xml:space="preserve"> Time_M!BY$35</f>
        <v>47573</v>
      </c>
      <c r="BZ4" s="494">
        <f xml:space="preserve"> Time_M!BZ$35</f>
        <v>47573</v>
      </c>
      <c r="CA4" s="494">
        <f xml:space="preserve"> Time_M!CA$35</f>
        <v>47573</v>
      </c>
      <c r="CB4" s="494">
        <f xml:space="preserve"> Time_M!CB$35</f>
        <v>47573</v>
      </c>
      <c r="CC4" s="494">
        <f xml:space="preserve"> Time_M!CC$35</f>
        <v>47573</v>
      </c>
      <c r="CD4" s="494">
        <f xml:space="preserve"> Time_M!CD$35</f>
        <v>47573</v>
      </c>
      <c r="CE4" s="494">
        <f xml:space="preserve"> Time_M!CE$35</f>
        <v>47573</v>
      </c>
      <c r="CF4" s="494">
        <f xml:space="preserve"> Time_M!CF$35</f>
        <v>47938</v>
      </c>
      <c r="CG4" s="494">
        <f xml:space="preserve"> Time_M!CG$35</f>
        <v>47938</v>
      </c>
      <c r="CH4" s="494">
        <f xml:space="preserve"> Time_M!CH$35</f>
        <v>47938</v>
      </c>
      <c r="CI4" s="494">
        <f xml:space="preserve"> Time_M!CI$35</f>
        <v>47938</v>
      </c>
      <c r="CJ4" s="494">
        <f xml:space="preserve"> Time_M!CJ$35</f>
        <v>47938</v>
      </c>
      <c r="CK4" s="494">
        <f xml:space="preserve"> Time_M!CK$35</f>
        <v>47938</v>
      </c>
      <c r="CL4" s="494">
        <f xml:space="preserve"> Time_M!CL$35</f>
        <v>47938</v>
      </c>
      <c r="CM4" s="494">
        <f xml:space="preserve"> Time_M!CM$35</f>
        <v>47938</v>
      </c>
      <c r="CN4" s="494">
        <f xml:space="preserve"> Time_M!CN$35</f>
        <v>47938</v>
      </c>
      <c r="CO4" s="494">
        <f xml:space="preserve"> Time_M!CO$35</f>
        <v>47938</v>
      </c>
      <c r="CP4" s="494">
        <f xml:space="preserve"> Time_M!CP$35</f>
        <v>47938</v>
      </c>
      <c r="CQ4" s="494">
        <f xml:space="preserve"> Time_M!CQ$35</f>
        <v>47938</v>
      </c>
      <c r="CR4" s="494">
        <f xml:space="preserve"> Time_M!CR$35</f>
        <v>48304</v>
      </c>
      <c r="CS4" s="494">
        <f xml:space="preserve"> Time_M!CS$35</f>
        <v>48304</v>
      </c>
      <c r="CT4" s="494">
        <f xml:space="preserve"> Time_M!CT$35</f>
        <v>48304</v>
      </c>
      <c r="CU4" s="494">
        <f xml:space="preserve"> Time_M!CU$35</f>
        <v>48304</v>
      </c>
      <c r="CV4" s="494">
        <f xml:space="preserve"> Time_M!CV$35</f>
        <v>48304</v>
      </c>
      <c r="CW4" s="494">
        <f xml:space="preserve"> Time_M!CW$35</f>
        <v>48304</v>
      </c>
      <c r="CX4" s="494">
        <f xml:space="preserve"> Time_M!CX$35</f>
        <v>48304</v>
      </c>
      <c r="CY4" s="494">
        <f xml:space="preserve"> Time_M!CY$35</f>
        <v>48304</v>
      </c>
      <c r="CZ4" s="494">
        <f xml:space="preserve"> Time_M!CZ$35</f>
        <v>48304</v>
      </c>
      <c r="DA4" s="494">
        <f xml:space="preserve"> Time_M!DA$35</f>
        <v>48304</v>
      </c>
      <c r="DB4" s="494">
        <f xml:space="preserve"> Time_M!DB$35</f>
        <v>48304</v>
      </c>
      <c r="DC4" s="494">
        <f xml:space="preserve"> Time_M!DC$35</f>
        <v>48304</v>
      </c>
      <c r="DD4" s="494">
        <f xml:space="preserve"> Time_M!DD$35</f>
        <v>48669</v>
      </c>
      <c r="DE4" s="494">
        <f xml:space="preserve"> Time_M!DE$35</f>
        <v>48669</v>
      </c>
      <c r="DF4" s="494">
        <f xml:space="preserve"> Time_M!DF$35</f>
        <v>48669</v>
      </c>
      <c r="DG4" s="494">
        <f xml:space="preserve"> Time_M!DG$35</f>
        <v>48669</v>
      </c>
      <c r="DH4" s="494">
        <f xml:space="preserve"> Time_M!DH$35</f>
        <v>48669</v>
      </c>
      <c r="DI4" s="494">
        <f xml:space="preserve"> Time_M!DI$35</f>
        <v>48669</v>
      </c>
      <c r="DJ4" s="494">
        <f xml:space="preserve"> Time_M!DJ$35</f>
        <v>48669</v>
      </c>
      <c r="DK4" s="494">
        <f xml:space="preserve"> Time_M!DK$35</f>
        <v>48669</v>
      </c>
      <c r="DL4" s="494">
        <f xml:space="preserve"> Time_M!DL$35</f>
        <v>48669</v>
      </c>
      <c r="DM4" s="494">
        <f xml:space="preserve"> Time_M!DM$35</f>
        <v>48669</v>
      </c>
      <c r="DN4" s="494">
        <f xml:space="preserve"> Time_M!DN$35</f>
        <v>48669</v>
      </c>
      <c r="DO4" s="494">
        <f xml:space="preserve"> Time_M!DO$35</f>
        <v>48669</v>
      </c>
      <c r="DP4" s="494">
        <f xml:space="preserve"> Time_M!DP$35</f>
        <v>49034</v>
      </c>
      <c r="DQ4" s="494">
        <f xml:space="preserve"> Time_M!DQ$35</f>
        <v>49034</v>
      </c>
      <c r="DR4" s="494">
        <f xml:space="preserve"> Time_M!DR$35</f>
        <v>49034</v>
      </c>
      <c r="DS4" s="494">
        <f xml:space="preserve"> Time_M!DS$35</f>
        <v>49034</v>
      </c>
      <c r="DT4" s="494">
        <f xml:space="preserve"> Time_M!DT$35</f>
        <v>49034</v>
      </c>
      <c r="DU4" s="494">
        <f xml:space="preserve"> Time_M!DU$35</f>
        <v>49034</v>
      </c>
      <c r="DV4" s="494">
        <f xml:space="preserve"> Time_M!DV$35</f>
        <v>49034</v>
      </c>
      <c r="DW4" s="494">
        <f xml:space="preserve"> Time_M!DW$35</f>
        <v>49034</v>
      </c>
      <c r="DX4" s="494">
        <f xml:space="preserve"> Time_M!DX$35</f>
        <v>49034</v>
      </c>
      <c r="DY4" s="494">
        <f xml:space="preserve"> Time_M!DY$35</f>
        <v>49034</v>
      </c>
      <c r="DZ4" s="494">
        <f xml:space="preserve"> Time_M!DZ$35</f>
        <v>49034</v>
      </c>
      <c r="EA4" s="494">
        <f xml:space="preserve"> Time_M!EA$35</f>
        <v>49034</v>
      </c>
      <c r="EB4" s="494">
        <f xml:space="preserve"> Time_M!EB$35</f>
        <v>49399</v>
      </c>
      <c r="EC4" s="494">
        <f xml:space="preserve"> Time_M!EC$35</f>
        <v>49399</v>
      </c>
      <c r="ED4" s="494">
        <f xml:space="preserve"> Time_M!ED$35</f>
        <v>49399</v>
      </c>
      <c r="EE4" s="494">
        <f xml:space="preserve"> Time_M!EE$35</f>
        <v>49399</v>
      </c>
      <c r="EF4" s="494">
        <f xml:space="preserve"> Time_M!EF$35</f>
        <v>49399</v>
      </c>
      <c r="EG4" s="494">
        <f xml:space="preserve"> Time_M!EG$35</f>
        <v>49399</v>
      </c>
      <c r="EH4" s="494">
        <f xml:space="preserve"> Time_M!EH$35</f>
        <v>49399</v>
      </c>
    </row>
    <row r="5" spans="1:139" s="363" customFormat="1" ht="15" customHeight="1" x14ac:dyDescent="0.35">
      <c r="E5" s="501" t="str">
        <f xml:space="preserve"> Time_M!E$32</f>
        <v>Financial year ending_M</v>
      </c>
      <c r="F5" s="365" t="s">
        <v>306</v>
      </c>
      <c r="G5" s="365" t="s">
        <v>16</v>
      </c>
      <c r="H5" s="365" t="s">
        <v>14</v>
      </c>
      <c r="J5" s="363">
        <f xml:space="preserve"> Time_M!J$32</f>
        <v>2024</v>
      </c>
      <c r="K5" s="363">
        <f xml:space="preserve"> Time_M!K$32</f>
        <v>2024</v>
      </c>
      <c r="L5" s="363">
        <f xml:space="preserve"> Time_M!L$32</f>
        <v>2025</v>
      </c>
      <c r="M5" s="363">
        <f xml:space="preserve"> Time_M!M$32</f>
        <v>2025</v>
      </c>
      <c r="N5" s="363">
        <f xml:space="preserve"> Time_M!N$32</f>
        <v>2025</v>
      </c>
      <c r="O5" s="363">
        <f xml:space="preserve"> Time_M!O$32</f>
        <v>2025</v>
      </c>
      <c r="P5" s="363">
        <f xml:space="preserve"> Time_M!P$32</f>
        <v>2025</v>
      </c>
      <c r="Q5" s="363">
        <f xml:space="preserve"> Time_M!Q$32</f>
        <v>2025</v>
      </c>
      <c r="R5" s="363">
        <f xml:space="preserve"> Time_M!R$32</f>
        <v>2025</v>
      </c>
      <c r="S5" s="363">
        <f xml:space="preserve"> Time_M!S$32</f>
        <v>2025</v>
      </c>
      <c r="T5" s="363">
        <f xml:space="preserve"> Time_M!T$32</f>
        <v>2025</v>
      </c>
      <c r="U5" s="363">
        <f xml:space="preserve"> Time_M!U$32</f>
        <v>2025</v>
      </c>
      <c r="V5" s="363">
        <f xml:space="preserve"> Time_M!V$32</f>
        <v>2025</v>
      </c>
      <c r="W5" s="363">
        <f xml:space="preserve"> Time_M!W$32</f>
        <v>2025</v>
      </c>
      <c r="X5" s="363">
        <f xml:space="preserve"> Time_M!X$32</f>
        <v>2026</v>
      </c>
      <c r="Y5" s="363">
        <f xml:space="preserve"> Time_M!Y$32</f>
        <v>2026</v>
      </c>
      <c r="Z5" s="363">
        <f xml:space="preserve"> Time_M!Z$32</f>
        <v>2026</v>
      </c>
      <c r="AA5" s="363">
        <f xml:space="preserve"> Time_M!AA$32</f>
        <v>2026</v>
      </c>
      <c r="AB5" s="363">
        <f xml:space="preserve"> Time_M!AB$32</f>
        <v>2026</v>
      </c>
      <c r="AC5" s="363">
        <f xml:space="preserve"> Time_M!AC$32</f>
        <v>2026</v>
      </c>
      <c r="AD5" s="363">
        <f xml:space="preserve"> Time_M!AD$32</f>
        <v>2026</v>
      </c>
      <c r="AE5" s="363">
        <f xml:space="preserve"> Time_M!AE$32</f>
        <v>2026</v>
      </c>
      <c r="AF5" s="363">
        <f xml:space="preserve"> Time_M!AF$32</f>
        <v>2026</v>
      </c>
      <c r="AG5" s="363">
        <f xml:space="preserve"> Time_M!AG$32</f>
        <v>2026</v>
      </c>
      <c r="AH5" s="363">
        <f xml:space="preserve"> Time_M!AH$32</f>
        <v>2026</v>
      </c>
      <c r="AI5" s="363">
        <f xml:space="preserve"> Time_M!AI$32</f>
        <v>2026</v>
      </c>
      <c r="AJ5" s="363">
        <f xml:space="preserve"> Time_M!AJ$32</f>
        <v>2027</v>
      </c>
      <c r="AK5" s="363">
        <f xml:space="preserve"> Time_M!AK$32</f>
        <v>2027</v>
      </c>
      <c r="AL5" s="363">
        <f xml:space="preserve"> Time_M!AL$32</f>
        <v>2027</v>
      </c>
      <c r="AM5" s="363">
        <f xml:space="preserve"> Time_M!AM$32</f>
        <v>2027</v>
      </c>
      <c r="AN5" s="363">
        <f xml:space="preserve"> Time_M!AN$32</f>
        <v>2027</v>
      </c>
      <c r="AO5" s="363">
        <f xml:space="preserve"> Time_M!AO$32</f>
        <v>2027</v>
      </c>
      <c r="AP5" s="363">
        <f xml:space="preserve"> Time_M!AP$32</f>
        <v>2027</v>
      </c>
      <c r="AQ5" s="363">
        <f xml:space="preserve"> Time_M!AQ$32</f>
        <v>2027</v>
      </c>
      <c r="AR5" s="363">
        <f xml:space="preserve"> Time_M!AR$32</f>
        <v>2027</v>
      </c>
      <c r="AS5" s="363">
        <f xml:space="preserve"> Time_M!AS$32</f>
        <v>2027</v>
      </c>
      <c r="AT5" s="363">
        <f xml:space="preserve"> Time_M!AT$32</f>
        <v>2027</v>
      </c>
      <c r="AU5" s="363">
        <f xml:space="preserve"> Time_M!AU$32</f>
        <v>2027</v>
      </c>
      <c r="AV5" s="363">
        <f xml:space="preserve"> Time_M!AV$32</f>
        <v>2028</v>
      </c>
      <c r="AW5" s="363">
        <f xml:space="preserve"> Time_M!AW$32</f>
        <v>2028</v>
      </c>
      <c r="AX5" s="363">
        <f xml:space="preserve"> Time_M!AX$32</f>
        <v>2028</v>
      </c>
      <c r="AY5" s="363">
        <f xml:space="preserve"> Time_M!AY$32</f>
        <v>2028</v>
      </c>
      <c r="AZ5" s="363">
        <f xml:space="preserve"> Time_M!AZ$32</f>
        <v>2028</v>
      </c>
      <c r="BA5" s="363">
        <f xml:space="preserve"> Time_M!BA$32</f>
        <v>2028</v>
      </c>
      <c r="BB5" s="363">
        <f xml:space="preserve"> Time_M!BB$32</f>
        <v>2028</v>
      </c>
      <c r="BC5" s="363">
        <f xml:space="preserve"> Time_M!BC$32</f>
        <v>2028</v>
      </c>
      <c r="BD5" s="363">
        <f xml:space="preserve"> Time_M!BD$32</f>
        <v>2028</v>
      </c>
      <c r="BE5" s="363">
        <f xml:space="preserve"> Time_M!BE$32</f>
        <v>2028</v>
      </c>
      <c r="BF5" s="363">
        <f xml:space="preserve"> Time_M!BF$32</f>
        <v>2028</v>
      </c>
      <c r="BG5" s="363">
        <f xml:space="preserve"> Time_M!BG$32</f>
        <v>2028</v>
      </c>
      <c r="BH5" s="363">
        <f xml:space="preserve"> Time_M!BH$32</f>
        <v>2029</v>
      </c>
      <c r="BI5" s="363">
        <f xml:space="preserve"> Time_M!BI$32</f>
        <v>2029</v>
      </c>
      <c r="BJ5" s="363">
        <f xml:space="preserve"> Time_M!BJ$32</f>
        <v>2029</v>
      </c>
      <c r="BK5" s="363">
        <f xml:space="preserve"> Time_M!BK$32</f>
        <v>2029</v>
      </c>
      <c r="BL5" s="363">
        <f xml:space="preserve"> Time_M!BL$32</f>
        <v>2029</v>
      </c>
      <c r="BM5" s="363">
        <f xml:space="preserve"> Time_M!BM$32</f>
        <v>2029</v>
      </c>
      <c r="BN5" s="363">
        <f xml:space="preserve"> Time_M!BN$32</f>
        <v>2029</v>
      </c>
      <c r="BO5" s="363">
        <f xml:space="preserve"> Time_M!BO$32</f>
        <v>2029</v>
      </c>
      <c r="BP5" s="363">
        <f xml:space="preserve"> Time_M!BP$32</f>
        <v>2029</v>
      </c>
      <c r="BQ5" s="363">
        <f xml:space="preserve"> Time_M!BQ$32</f>
        <v>2029</v>
      </c>
      <c r="BR5" s="363">
        <f xml:space="preserve"> Time_M!BR$32</f>
        <v>2029</v>
      </c>
      <c r="BS5" s="363">
        <f xml:space="preserve"> Time_M!BS$32</f>
        <v>2029</v>
      </c>
      <c r="BT5" s="363">
        <f xml:space="preserve"> Time_M!BT$32</f>
        <v>2030</v>
      </c>
      <c r="BU5" s="363">
        <f xml:space="preserve"> Time_M!BU$32</f>
        <v>2030</v>
      </c>
      <c r="BV5" s="363">
        <f xml:space="preserve"> Time_M!BV$32</f>
        <v>2030</v>
      </c>
      <c r="BW5" s="363">
        <f xml:space="preserve"> Time_M!BW$32</f>
        <v>2030</v>
      </c>
      <c r="BX5" s="363">
        <f xml:space="preserve"> Time_M!BX$32</f>
        <v>2030</v>
      </c>
      <c r="BY5" s="363">
        <f xml:space="preserve"> Time_M!BY$32</f>
        <v>2030</v>
      </c>
      <c r="BZ5" s="363">
        <f xml:space="preserve"> Time_M!BZ$32</f>
        <v>2030</v>
      </c>
      <c r="CA5" s="363">
        <f xml:space="preserve"> Time_M!CA$32</f>
        <v>2030</v>
      </c>
      <c r="CB5" s="363">
        <f xml:space="preserve"> Time_M!CB$32</f>
        <v>2030</v>
      </c>
      <c r="CC5" s="363">
        <f xml:space="preserve"> Time_M!CC$32</f>
        <v>2030</v>
      </c>
      <c r="CD5" s="363">
        <f xml:space="preserve"> Time_M!CD$32</f>
        <v>2030</v>
      </c>
      <c r="CE5" s="363">
        <f xml:space="preserve"> Time_M!CE$32</f>
        <v>2030</v>
      </c>
      <c r="CF5" s="363">
        <f xml:space="preserve"> Time_M!CF$32</f>
        <v>2031</v>
      </c>
      <c r="CG5" s="363">
        <f xml:space="preserve"> Time_M!CG$32</f>
        <v>2031</v>
      </c>
      <c r="CH5" s="363">
        <f xml:space="preserve"> Time_M!CH$32</f>
        <v>2031</v>
      </c>
      <c r="CI5" s="363">
        <f xml:space="preserve"> Time_M!CI$32</f>
        <v>2031</v>
      </c>
      <c r="CJ5" s="363">
        <f xml:space="preserve"> Time_M!CJ$32</f>
        <v>2031</v>
      </c>
      <c r="CK5" s="363">
        <f xml:space="preserve"> Time_M!CK$32</f>
        <v>2031</v>
      </c>
      <c r="CL5" s="363">
        <f xml:space="preserve"> Time_M!CL$32</f>
        <v>2031</v>
      </c>
      <c r="CM5" s="363">
        <f xml:space="preserve"> Time_M!CM$32</f>
        <v>2031</v>
      </c>
      <c r="CN5" s="363">
        <f xml:space="preserve"> Time_M!CN$32</f>
        <v>2031</v>
      </c>
      <c r="CO5" s="363">
        <f xml:space="preserve"> Time_M!CO$32</f>
        <v>2031</v>
      </c>
      <c r="CP5" s="363">
        <f xml:space="preserve"> Time_M!CP$32</f>
        <v>2031</v>
      </c>
      <c r="CQ5" s="363">
        <f xml:space="preserve"> Time_M!CQ$32</f>
        <v>2031</v>
      </c>
      <c r="CR5" s="363">
        <f xml:space="preserve"> Time_M!CR$32</f>
        <v>2032</v>
      </c>
      <c r="CS5" s="363">
        <f xml:space="preserve"> Time_M!CS$32</f>
        <v>2032</v>
      </c>
      <c r="CT5" s="363">
        <f xml:space="preserve"> Time_M!CT$32</f>
        <v>2032</v>
      </c>
      <c r="CU5" s="363">
        <f xml:space="preserve"> Time_M!CU$32</f>
        <v>2032</v>
      </c>
      <c r="CV5" s="363">
        <f xml:space="preserve"> Time_M!CV$32</f>
        <v>2032</v>
      </c>
      <c r="CW5" s="363">
        <f xml:space="preserve"> Time_M!CW$32</f>
        <v>2032</v>
      </c>
      <c r="CX5" s="363">
        <f xml:space="preserve"> Time_M!CX$32</f>
        <v>2032</v>
      </c>
      <c r="CY5" s="363">
        <f xml:space="preserve"> Time_M!CY$32</f>
        <v>2032</v>
      </c>
      <c r="CZ5" s="363">
        <f xml:space="preserve"> Time_M!CZ$32</f>
        <v>2032</v>
      </c>
      <c r="DA5" s="363">
        <f xml:space="preserve"> Time_M!DA$32</f>
        <v>2032</v>
      </c>
      <c r="DB5" s="363">
        <f xml:space="preserve"> Time_M!DB$32</f>
        <v>2032</v>
      </c>
      <c r="DC5" s="363">
        <f xml:space="preserve"> Time_M!DC$32</f>
        <v>2032</v>
      </c>
      <c r="DD5" s="363">
        <f xml:space="preserve"> Time_M!DD$32</f>
        <v>2033</v>
      </c>
      <c r="DE5" s="363">
        <f xml:space="preserve"> Time_M!DE$32</f>
        <v>2033</v>
      </c>
      <c r="DF5" s="363">
        <f xml:space="preserve"> Time_M!DF$32</f>
        <v>2033</v>
      </c>
      <c r="DG5" s="363">
        <f xml:space="preserve"> Time_M!DG$32</f>
        <v>2033</v>
      </c>
      <c r="DH5" s="363">
        <f xml:space="preserve"> Time_M!DH$32</f>
        <v>2033</v>
      </c>
      <c r="DI5" s="363">
        <f xml:space="preserve"> Time_M!DI$32</f>
        <v>2033</v>
      </c>
      <c r="DJ5" s="363">
        <f xml:space="preserve"> Time_M!DJ$32</f>
        <v>2033</v>
      </c>
      <c r="DK5" s="363">
        <f xml:space="preserve"> Time_M!DK$32</f>
        <v>2033</v>
      </c>
      <c r="DL5" s="363">
        <f xml:space="preserve"> Time_M!DL$32</f>
        <v>2033</v>
      </c>
      <c r="DM5" s="363">
        <f xml:space="preserve"> Time_M!DM$32</f>
        <v>2033</v>
      </c>
      <c r="DN5" s="363">
        <f xml:space="preserve"> Time_M!DN$32</f>
        <v>2033</v>
      </c>
      <c r="DO5" s="363">
        <f xml:space="preserve"> Time_M!DO$32</f>
        <v>2033</v>
      </c>
      <c r="DP5" s="363">
        <f xml:space="preserve"> Time_M!DP$32</f>
        <v>2034</v>
      </c>
      <c r="DQ5" s="363">
        <f xml:space="preserve"> Time_M!DQ$32</f>
        <v>2034</v>
      </c>
      <c r="DR5" s="363">
        <f xml:space="preserve"> Time_M!DR$32</f>
        <v>2034</v>
      </c>
      <c r="DS5" s="363">
        <f xml:space="preserve"> Time_M!DS$32</f>
        <v>2034</v>
      </c>
      <c r="DT5" s="363">
        <f xml:space="preserve"> Time_M!DT$32</f>
        <v>2034</v>
      </c>
      <c r="DU5" s="363">
        <f xml:space="preserve"> Time_M!DU$32</f>
        <v>2034</v>
      </c>
      <c r="DV5" s="363">
        <f xml:space="preserve"> Time_M!DV$32</f>
        <v>2034</v>
      </c>
      <c r="DW5" s="363">
        <f xml:space="preserve"> Time_M!DW$32</f>
        <v>2034</v>
      </c>
      <c r="DX5" s="363">
        <f xml:space="preserve"> Time_M!DX$32</f>
        <v>2034</v>
      </c>
      <c r="DY5" s="363">
        <f xml:space="preserve"> Time_M!DY$32</f>
        <v>2034</v>
      </c>
      <c r="DZ5" s="363">
        <f xml:space="preserve"> Time_M!DZ$32</f>
        <v>2034</v>
      </c>
      <c r="EA5" s="363">
        <f xml:space="preserve"> Time_M!EA$32</f>
        <v>2034</v>
      </c>
      <c r="EB5" s="363">
        <f xml:space="preserve"> Time_M!EB$32</f>
        <v>2035</v>
      </c>
      <c r="EC5" s="363">
        <f xml:space="preserve"> Time_M!EC$32</f>
        <v>2035</v>
      </c>
      <c r="ED5" s="363">
        <f xml:space="preserve"> Time_M!ED$32</f>
        <v>2035</v>
      </c>
      <c r="EE5" s="363">
        <f xml:space="preserve"> Time_M!EE$32</f>
        <v>2035</v>
      </c>
      <c r="EF5" s="363">
        <f xml:space="preserve"> Time_M!EF$32</f>
        <v>2035</v>
      </c>
      <c r="EG5" s="363">
        <f xml:space="preserve"> Time_M!EG$32</f>
        <v>2035</v>
      </c>
      <c r="EH5" s="363">
        <f xml:space="preserve"> Time_M!EH$32</f>
        <v>2035</v>
      </c>
    </row>
    <row r="6" spans="1:139" ht="15" customHeight="1" x14ac:dyDescent="0.35">
      <c r="I6" s="19"/>
      <c r="EI6" s="21"/>
    </row>
    <row r="7" spans="1:139" s="37" customFormat="1" ht="15" customHeight="1" x14ac:dyDescent="0.35">
      <c r="A7" s="103" t="s">
        <v>312</v>
      </c>
      <c r="B7" s="104"/>
      <c r="C7" s="104"/>
      <c r="D7" s="104"/>
      <c r="E7" s="104"/>
    </row>
    <row r="8" spans="1:139" s="37" customFormat="1" ht="15" customHeight="1" outlineLevel="1" x14ac:dyDescent="0.35"/>
    <row r="9" spans="1:139" s="37" customFormat="1" ht="15" customHeight="1" outlineLevel="1" x14ac:dyDescent="0.35">
      <c r="B9" s="38" t="s">
        <v>331</v>
      </c>
    </row>
    <row r="10" spans="1:139" ht="15" customHeight="1" outlineLevel="1" x14ac:dyDescent="0.35">
      <c r="B10" s="19"/>
      <c r="C10" s="112" t="s">
        <v>745</v>
      </c>
      <c r="E10" s="19"/>
      <c r="I10" s="19"/>
      <c r="EI10" s="21"/>
    </row>
    <row r="11" spans="1:139" s="37" customFormat="1" ht="15" customHeight="1" outlineLevel="1" x14ac:dyDescent="0.35">
      <c r="A11" s="146"/>
      <c r="C11" s="170"/>
      <c r="D11" s="146"/>
      <c r="E11" s="349" t="s">
        <v>735</v>
      </c>
      <c r="F11" s="146">
        <f xml:space="preserve"> TBA!F$35</f>
        <v>0</v>
      </c>
      <c r="G11" s="146" t="str">
        <f xml:space="preserve"> TBA!G$35</f>
        <v>Nos.</v>
      </c>
      <c r="H11" s="146">
        <f xml:space="preserve"> TBA!H$35</f>
        <v>2620466</v>
      </c>
      <c r="I11" s="146">
        <f xml:space="preserve"> TBA!I$35</f>
        <v>0</v>
      </c>
      <c r="J11" s="146">
        <f xml:space="preserve"> TBA!J$35</f>
        <v>0</v>
      </c>
      <c r="K11" s="146">
        <f xml:space="preserve"> TBA!K$35</f>
        <v>0</v>
      </c>
      <c r="L11" s="146">
        <f xml:space="preserve"> TBA!L$35</f>
        <v>0</v>
      </c>
      <c r="M11" s="146">
        <f xml:space="preserve"> TBA!M$35</f>
        <v>0</v>
      </c>
      <c r="N11" s="146">
        <f xml:space="preserve"> TBA!N$35</f>
        <v>0</v>
      </c>
      <c r="O11" s="146">
        <f xml:space="preserve"> TBA!O$35</f>
        <v>3</v>
      </c>
      <c r="P11" s="146">
        <f xml:space="preserve"> TBA!P$35</f>
        <v>15000</v>
      </c>
      <c r="Q11" s="146">
        <f xml:space="preserve"> TBA!Q$35</f>
        <v>30000</v>
      </c>
      <c r="R11" s="146">
        <f xml:space="preserve"> TBA!R$35</f>
        <v>70000</v>
      </c>
      <c r="S11" s="146">
        <f xml:space="preserve"> TBA!S$35</f>
        <v>80000</v>
      </c>
      <c r="T11" s="146">
        <f xml:space="preserve"> TBA!T$35</f>
        <v>80000</v>
      </c>
      <c r="U11" s="146">
        <f xml:space="preserve"> TBA!U$35</f>
        <v>80000</v>
      </c>
      <c r="V11" s="146">
        <f xml:space="preserve"> TBA!V$35</f>
        <v>100000</v>
      </c>
      <c r="W11" s="146">
        <f xml:space="preserve"> TBA!W$35</f>
        <v>120000</v>
      </c>
      <c r="X11" s="146">
        <f xml:space="preserve"> TBA!X$35</f>
        <v>140000</v>
      </c>
      <c r="Y11" s="146">
        <f xml:space="preserve"> TBA!Y$35</f>
        <v>160000</v>
      </c>
      <c r="Z11" s="146">
        <f xml:space="preserve"> TBA!Z$35</f>
        <v>180000</v>
      </c>
      <c r="AA11" s="146">
        <f xml:space="preserve"> TBA!AA$35</f>
        <v>183000</v>
      </c>
      <c r="AB11" s="146">
        <f xml:space="preserve"> TBA!AB$35</f>
        <v>155000</v>
      </c>
      <c r="AC11" s="146">
        <f xml:space="preserve"> TBA!AC$35</f>
        <v>155000</v>
      </c>
      <c r="AD11" s="146">
        <f xml:space="preserve"> TBA!AD$35</f>
        <v>155000</v>
      </c>
      <c r="AE11" s="146">
        <f xml:space="preserve"> TBA!AE$35</f>
        <v>155000</v>
      </c>
      <c r="AF11" s="146">
        <f xml:space="preserve"> TBA!AF$35</f>
        <v>155000</v>
      </c>
      <c r="AG11" s="146">
        <f xml:space="preserve"> TBA!AG$35</f>
        <v>155000</v>
      </c>
      <c r="AH11" s="146">
        <f xml:space="preserve"> TBA!AH$35</f>
        <v>155000</v>
      </c>
      <c r="AI11" s="146">
        <f xml:space="preserve"> TBA!AI$35</f>
        <v>155000</v>
      </c>
      <c r="AJ11" s="146">
        <f xml:space="preserve"> TBA!AJ$35</f>
        <v>142463</v>
      </c>
      <c r="AK11" s="146">
        <f xml:space="preserve"> TBA!AK$35</f>
        <v>0</v>
      </c>
      <c r="AL11" s="146">
        <f xml:space="preserve"> TBA!AL$35</f>
        <v>0</v>
      </c>
      <c r="AM11" s="146">
        <f xml:space="preserve"> TBA!AM$35</f>
        <v>0</v>
      </c>
      <c r="AN11" s="146">
        <f xml:space="preserve"> TBA!AN$35</f>
        <v>0</v>
      </c>
      <c r="AO11" s="146">
        <f xml:space="preserve"> TBA!AO$35</f>
        <v>0</v>
      </c>
      <c r="AP11" s="146">
        <f xml:space="preserve"> TBA!AP$35</f>
        <v>0</v>
      </c>
      <c r="AQ11" s="146">
        <f xml:space="preserve"> TBA!AQ$35</f>
        <v>0</v>
      </c>
      <c r="AR11" s="146">
        <f xml:space="preserve"> TBA!AR$35</f>
        <v>0</v>
      </c>
      <c r="AS11" s="146">
        <f xml:space="preserve"> TBA!AS$35</f>
        <v>0</v>
      </c>
      <c r="AT11" s="146">
        <f xml:space="preserve"> TBA!AT$35</f>
        <v>0</v>
      </c>
      <c r="AU11" s="146">
        <f xml:space="preserve"> TBA!AU$35</f>
        <v>0</v>
      </c>
      <c r="AV11" s="146">
        <f xml:space="preserve"> TBA!AV$35</f>
        <v>0</v>
      </c>
      <c r="AW11" s="146">
        <f xml:space="preserve"> TBA!AW$35</f>
        <v>0</v>
      </c>
      <c r="AX11" s="146">
        <f xml:space="preserve"> TBA!AX$35</f>
        <v>0</v>
      </c>
      <c r="AY11" s="146">
        <f xml:space="preserve"> TBA!AY$35</f>
        <v>0</v>
      </c>
      <c r="AZ11" s="146">
        <f xml:space="preserve"> TBA!AZ$35</f>
        <v>0</v>
      </c>
      <c r="BA11" s="146">
        <f xml:space="preserve"> TBA!BA$35</f>
        <v>0</v>
      </c>
      <c r="BB11" s="146">
        <f xml:space="preserve"> TBA!BB$35</f>
        <v>0</v>
      </c>
      <c r="BC11" s="146">
        <f xml:space="preserve"> TBA!BC$35</f>
        <v>0</v>
      </c>
      <c r="BD11" s="146">
        <f xml:space="preserve"> TBA!BD$35</f>
        <v>0</v>
      </c>
      <c r="BE11" s="146">
        <f xml:space="preserve"> TBA!BE$35</f>
        <v>0</v>
      </c>
      <c r="BF11" s="146">
        <f xml:space="preserve"> TBA!BF$35</f>
        <v>0</v>
      </c>
      <c r="BG11" s="146">
        <f xml:space="preserve"> TBA!BG$35</f>
        <v>0</v>
      </c>
      <c r="BH11" s="146">
        <f xml:space="preserve"> TBA!BH$35</f>
        <v>0</v>
      </c>
      <c r="BI11" s="146">
        <f xml:space="preserve"> TBA!BI$35</f>
        <v>0</v>
      </c>
      <c r="BJ11" s="146">
        <f xml:space="preserve"> TBA!BJ$35</f>
        <v>0</v>
      </c>
      <c r="BK11" s="146">
        <f xml:space="preserve"> TBA!BK$35</f>
        <v>0</v>
      </c>
      <c r="BL11" s="146">
        <f xml:space="preserve"> TBA!BL$35</f>
        <v>0</v>
      </c>
      <c r="BM11" s="146">
        <f xml:space="preserve"> TBA!BM$35</f>
        <v>0</v>
      </c>
      <c r="BN11" s="146">
        <f xml:space="preserve"> TBA!BN$35</f>
        <v>0</v>
      </c>
      <c r="BO11" s="146">
        <f xml:space="preserve"> TBA!BO$35</f>
        <v>0</v>
      </c>
      <c r="BP11" s="146">
        <f xml:space="preserve"> TBA!BP$35</f>
        <v>0</v>
      </c>
      <c r="BQ11" s="146">
        <f xml:space="preserve"> TBA!BQ$35</f>
        <v>0</v>
      </c>
      <c r="BR11" s="146">
        <f xml:space="preserve"> TBA!BR$35</f>
        <v>0</v>
      </c>
      <c r="BS11" s="146">
        <f xml:space="preserve"> TBA!BS$35</f>
        <v>0</v>
      </c>
      <c r="BT11" s="146">
        <f xml:space="preserve"> TBA!BT$35</f>
        <v>0</v>
      </c>
      <c r="BU11" s="146">
        <f xml:space="preserve"> TBA!BU$35</f>
        <v>0</v>
      </c>
      <c r="BV11" s="146">
        <f xml:space="preserve"> TBA!BV$35</f>
        <v>0</v>
      </c>
      <c r="BW11" s="146">
        <f xml:space="preserve"> TBA!BW$35</f>
        <v>0</v>
      </c>
      <c r="BX11" s="146">
        <f xml:space="preserve"> TBA!BX$35</f>
        <v>0</v>
      </c>
      <c r="BY11" s="146">
        <f xml:space="preserve"> TBA!BY$35</f>
        <v>0</v>
      </c>
      <c r="BZ11" s="146">
        <f xml:space="preserve"> TBA!BZ$35</f>
        <v>0</v>
      </c>
      <c r="CA11" s="146">
        <f xml:space="preserve"> TBA!CA$35</f>
        <v>0</v>
      </c>
      <c r="CB11" s="146">
        <f xml:space="preserve"> TBA!CB$35</f>
        <v>0</v>
      </c>
      <c r="CC11" s="146">
        <f xml:space="preserve"> TBA!CC$35</f>
        <v>0</v>
      </c>
      <c r="CD11" s="146">
        <f xml:space="preserve"> TBA!CD$35</f>
        <v>0</v>
      </c>
      <c r="CE11" s="146">
        <f xml:space="preserve"> TBA!CE$35</f>
        <v>0</v>
      </c>
      <c r="CF11" s="146">
        <f xml:space="preserve"> TBA!CF$35</f>
        <v>0</v>
      </c>
      <c r="CG11" s="146">
        <f xml:space="preserve"> TBA!CG$35</f>
        <v>0</v>
      </c>
      <c r="CH11" s="146">
        <f xml:space="preserve"> TBA!CH$35</f>
        <v>0</v>
      </c>
      <c r="CI11" s="146">
        <f xml:space="preserve"> TBA!CI$35</f>
        <v>0</v>
      </c>
      <c r="CJ11" s="146">
        <f xml:space="preserve"> TBA!CJ$35</f>
        <v>0</v>
      </c>
      <c r="CK11" s="146">
        <f xml:space="preserve"> TBA!CK$35</f>
        <v>0</v>
      </c>
      <c r="CL11" s="146">
        <f xml:space="preserve"> TBA!CL$35</f>
        <v>0</v>
      </c>
      <c r="CM11" s="146">
        <f xml:space="preserve"> TBA!CM$35</f>
        <v>0</v>
      </c>
      <c r="CN11" s="146">
        <f xml:space="preserve"> TBA!CN$35</f>
        <v>0</v>
      </c>
      <c r="CO11" s="146">
        <f xml:space="preserve"> TBA!CO$35</f>
        <v>0</v>
      </c>
      <c r="CP11" s="146">
        <f xml:space="preserve"> TBA!CP$35</f>
        <v>0</v>
      </c>
      <c r="CQ11" s="146">
        <f xml:space="preserve"> TBA!CQ$35</f>
        <v>0</v>
      </c>
      <c r="CR11" s="146">
        <f xml:space="preserve"> TBA!CR$35</f>
        <v>0</v>
      </c>
      <c r="CS11" s="146">
        <f xml:space="preserve"> TBA!CS$35</f>
        <v>0</v>
      </c>
      <c r="CT11" s="146">
        <f xml:space="preserve"> TBA!CT$35</f>
        <v>0</v>
      </c>
      <c r="CU11" s="146">
        <f xml:space="preserve"> TBA!CU$35</f>
        <v>0</v>
      </c>
      <c r="CV11" s="146">
        <f xml:space="preserve"> TBA!CV$35</f>
        <v>0</v>
      </c>
      <c r="CW11" s="146">
        <f xml:space="preserve"> TBA!CW$35</f>
        <v>0</v>
      </c>
      <c r="CX11" s="146">
        <f xml:space="preserve"> TBA!CX$35</f>
        <v>0</v>
      </c>
      <c r="CY11" s="146">
        <f xml:space="preserve"> TBA!CY$35</f>
        <v>0</v>
      </c>
      <c r="CZ11" s="146">
        <f xml:space="preserve"> TBA!CZ$35</f>
        <v>0</v>
      </c>
      <c r="DA11" s="146">
        <f xml:space="preserve"> TBA!DA$35</f>
        <v>0</v>
      </c>
      <c r="DB11" s="146">
        <f xml:space="preserve"> TBA!DB$35</f>
        <v>0</v>
      </c>
      <c r="DC11" s="146">
        <f xml:space="preserve"> TBA!DC$35</f>
        <v>0</v>
      </c>
      <c r="DD11" s="146">
        <f xml:space="preserve"> TBA!DD$35</f>
        <v>0</v>
      </c>
      <c r="DE11" s="146">
        <f xml:space="preserve"> TBA!DE$35</f>
        <v>0</v>
      </c>
      <c r="DF11" s="146">
        <f xml:space="preserve"> TBA!DF$35</f>
        <v>0</v>
      </c>
      <c r="DG11" s="146">
        <f xml:space="preserve"> TBA!DG$35</f>
        <v>0</v>
      </c>
      <c r="DH11" s="146">
        <f xml:space="preserve"> TBA!DH$35</f>
        <v>0</v>
      </c>
      <c r="DI11" s="146">
        <f xml:space="preserve"> TBA!DI$35</f>
        <v>0</v>
      </c>
      <c r="DJ11" s="146">
        <f xml:space="preserve"> TBA!DJ$35</f>
        <v>0</v>
      </c>
      <c r="DK11" s="146">
        <f xml:space="preserve"> TBA!DK$35</f>
        <v>0</v>
      </c>
      <c r="DL11" s="146">
        <f xml:space="preserve"> TBA!DL$35</f>
        <v>0</v>
      </c>
      <c r="DM11" s="146">
        <f xml:space="preserve"> TBA!DM$35</f>
        <v>0</v>
      </c>
      <c r="DN11" s="146">
        <f xml:space="preserve"> TBA!DN$35</f>
        <v>0</v>
      </c>
      <c r="DO11" s="146">
        <f xml:space="preserve"> TBA!DO$35</f>
        <v>0</v>
      </c>
      <c r="DP11" s="146">
        <f xml:space="preserve"> TBA!DP$35</f>
        <v>0</v>
      </c>
      <c r="DQ11" s="146">
        <f xml:space="preserve"> TBA!DQ$35</f>
        <v>0</v>
      </c>
      <c r="DR11" s="146">
        <f xml:space="preserve"> TBA!DR$35</f>
        <v>0</v>
      </c>
      <c r="DS11" s="146">
        <f xml:space="preserve"> TBA!DS$35</f>
        <v>0</v>
      </c>
      <c r="DT11" s="146">
        <f xml:space="preserve"> TBA!DT$35</f>
        <v>0</v>
      </c>
      <c r="DU11" s="146">
        <f xml:space="preserve"> TBA!DU$35</f>
        <v>0</v>
      </c>
      <c r="DV11" s="146">
        <f xml:space="preserve"> TBA!DV$35</f>
        <v>0</v>
      </c>
      <c r="DW11" s="146">
        <f xml:space="preserve"> TBA!DW$35</f>
        <v>0</v>
      </c>
      <c r="DX11" s="146">
        <f xml:space="preserve"> TBA!DX$35</f>
        <v>0</v>
      </c>
      <c r="DY11" s="146">
        <f xml:space="preserve"> TBA!DY$35</f>
        <v>0</v>
      </c>
      <c r="DZ11" s="146">
        <f xml:space="preserve"> TBA!DZ$35</f>
        <v>0</v>
      </c>
      <c r="EA11" s="146">
        <f xml:space="preserve"> TBA!EA$35</f>
        <v>0</v>
      </c>
      <c r="EB11" s="146">
        <f xml:space="preserve"> TBA!EB$35</f>
        <v>0</v>
      </c>
      <c r="EC11" s="146">
        <f xml:space="preserve"> TBA!EC$35</f>
        <v>0</v>
      </c>
      <c r="ED11" s="146">
        <f xml:space="preserve"> TBA!ED$35</f>
        <v>0</v>
      </c>
      <c r="EE11" s="146">
        <f xml:space="preserve"> TBA!EE$35</f>
        <v>0</v>
      </c>
      <c r="EF11" s="146">
        <f xml:space="preserve"> TBA!EF$35</f>
        <v>0</v>
      </c>
      <c r="EG11" s="146">
        <f xml:space="preserve"> TBA!EG$35</f>
        <v>0</v>
      </c>
      <c r="EH11" s="146">
        <f xml:space="preserve"> TBA!EH$35</f>
        <v>0</v>
      </c>
      <c r="EI11" s="146"/>
    </row>
    <row r="12" spans="1:139" s="37" customFormat="1" ht="15" customHeight="1" outlineLevel="1" x14ac:dyDescent="0.35">
      <c r="A12" s="146"/>
      <c r="C12" s="170"/>
      <c r="D12" s="146"/>
      <c r="E12" s="349" t="s">
        <v>186</v>
      </c>
      <c r="F12" s="146">
        <f xml:space="preserve"> TBA!F$36</f>
        <v>0</v>
      </c>
      <c r="G12" s="146" t="str">
        <f xml:space="preserve"> TBA!G$36</f>
        <v>Nos.</v>
      </c>
      <c r="H12" s="146">
        <f xml:space="preserve"> TBA!H$36</f>
        <v>146932</v>
      </c>
      <c r="I12" s="146">
        <f xml:space="preserve"> TBA!I$36</f>
        <v>0</v>
      </c>
      <c r="J12" s="146">
        <f xml:space="preserve"> TBA!J$36</f>
        <v>0</v>
      </c>
      <c r="K12" s="146">
        <f xml:space="preserve"> TBA!K$36</f>
        <v>0</v>
      </c>
      <c r="L12" s="146">
        <f xml:space="preserve"> TBA!L$36</f>
        <v>0</v>
      </c>
      <c r="M12" s="146">
        <f xml:space="preserve"> TBA!M$36</f>
        <v>0</v>
      </c>
      <c r="N12" s="146">
        <f xml:space="preserve"> TBA!N$36</f>
        <v>0</v>
      </c>
      <c r="O12" s="146">
        <f xml:space="preserve"> TBA!O$36</f>
        <v>41</v>
      </c>
      <c r="P12" s="146">
        <f xml:space="preserve"> TBA!P$36</f>
        <v>800</v>
      </c>
      <c r="Q12" s="146">
        <f xml:space="preserve"> TBA!Q$36</f>
        <v>3000</v>
      </c>
      <c r="R12" s="146">
        <f xml:space="preserve"> TBA!R$36</f>
        <v>8000</v>
      </c>
      <c r="S12" s="146">
        <f xml:space="preserve"> TBA!S$36</f>
        <v>8000</v>
      </c>
      <c r="T12" s="146">
        <f xml:space="preserve"> TBA!T$36</f>
        <v>8000</v>
      </c>
      <c r="U12" s="146">
        <f xml:space="preserve"> TBA!U$36</f>
        <v>8000</v>
      </c>
      <c r="V12" s="146">
        <f xml:space="preserve"> TBA!V$36</f>
        <v>8000</v>
      </c>
      <c r="W12" s="146">
        <f xml:space="preserve"> TBA!W$36</f>
        <v>10000</v>
      </c>
      <c r="X12" s="146">
        <f xml:space="preserve"> TBA!X$36</f>
        <v>15000</v>
      </c>
      <c r="Y12" s="146">
        <f xml:space="preserve"> TBA!Y$36</f>
        <v>18000</v>
      </c>
      <c r="Z12" s="146">
        <f xml:space="preserve"> TBA!Z$36</f>
        <v>25000</v>
      </c>
      <c r="AA12" s="146">
        <f xml:space="preserve"> TBA!AA$36</f>
        <v>35091</v>
      </c>
      <c r="AB12" s="146">
        <f xml:space="preserve"> TBA!AB$36</f>
        <v>0</v>
      </c>
      <c r="AC12" s="146">
        <f xml:space="preserve"> TBA!AC$36</f>
        <v>0</v>
      </c>
      <c r="AD12" s="146">
        <f xml:space="preserve"> TBA!AD$36</f>
        <v>0</v>
      </c>
      <c r="AE12" s="146">
        <f xml:space="preserve"> TBA!AE$36</f>
        <v>0</v>
      </c>
      <c r="AF12" s="146">
        <f xml:space="preserve"> TBA!AF$36</f>
        <v>0</v>
      </c>
      <c r="AG12" s="146">
        <f xml:space="preserve"> TBA!AG$36</f>
        <v>0</v>
      </c>
      <c r="AH12" s="146">
        <f xml:space="preserve"> TBA!AH$36</f>
        <v>0</v>
      </c>
      <c r="AI12" s="146">
        <f xml:space="preserve"> TBA!AI$36</f>
        <v>0</v>
      </c>
      <c r="AJ12" s="146">
        <f xml:space="preserve"> TBA!AJ$36</f>
        <v>0</v>
      </c>
      <c r="AK12" s="146">
        <f xml:space="preserve"> TBA!AK$36</f>
        <v>0</v>
      </c>
      <c r="AL12" s="146">
        <f xml:space="preserve"> TBA!AL$36</f>
        <v>0</v>
      </c>
      <c r="AM12" s="146">
        <f xml:space="preserve"> TBA!AM$36</f>
        <v>0</v>
      </c>
      <c r="AN12" s="146">
        <f xml:space="preserve"> TBA!AN$36</f>
        <v>0</v>
      </c>
      <c r="AO12" s="146">
        <f xml:space="preserve"> TBA!AO$36</f>
        <v>0</v>
      </c>
      <c r="AP12" s="146">
        <f xml:space="preserve"> TBA!AP$36</f>
        <v>0</v>
      </c>
      <c r="AQ12" s="146">
        <f xml:space="preserve"> TBA!AQ$36</f>
        <v>0</v>
      </c>
      <c r="AR12" s="146">
        <f xml:space="preserve"> TBA!AR$36</f>
        <v>0</v>
      </c>
      <c r="AS12" s="146">
        <f xml:space="preserve"> TBA!AS$36</f>
        <v>0</v>
      </c>
      <c r="AT12" s="146">
        <f xml:space="preserve"> TBA!AT$36</f>
        <v>0</v>
      </c>
      <c r="AU12" s="146">
        <f xml:space="preserve"> TBA!AU$36</f>
        <v>0</v>
      </c>
      <c r="AV12" s="146">
        <f xml:space="preserve"> TBA!AV$36</f>
        <v>0</v>
      </c>
      <c r="AW12" s="146">
        <f xml:space="preserve"> TBA!AW$36</f>
        <v>0</v>
      </c>
      <c r="AX12" s="146">
        <f xml:space="preserve"> TBA!AX$36</f>
        <v>0</v>
      </c>
      <c r="AY12" s="146">
        <f xml:space="preserve"> TBA!AY$36</f>
        <v>0</v>
      </c>
      <c r="AZ12" s="146">
        <f xml:space="preserve"> TBA!AZ$36</f>
        <v>0</v>
      </c>
      <c r="BA12" s="146">
        <f xml:space="preserve"> TBA!BA$36</f>
        <v>0</v>
      </c>
      <c r="BB12" s="146">
        <f xml:space="preserve"> TBA!BB$36</f>
        <v>0</v>
      </c>
      <c r="BC12" s="146">
        <f xml:space="preserve"> TBA!BC$36</f>
        <v>0</v>
      </c>
      <c r="BD12" s="146">
        <f xml:space="preserve"> TBA!BD$36</f>
        <v>0</v>
      </c>
      <c r="BE12" s="146">
        <f xml:space="preserve"> TBA!BE$36</f>
        <v>0</v>
      </c>
      <c r="BF12" s="146">
        <f xml:space="preserve"> TBA!BF$36</f>
        <v>0</v>
      </c>
      <c r="BG12" s="146">
        <f xml:space="preserve"> TBA!BG$36</f>
        <v>0</v>
      </c>
      <c r="BH12" s="146">
        <f xml:space="preserve"> TBA!BH$36</f>
        <v>0</v>
      </c>
      <c r="BI12" s="146">
        <f xml:space="preserve"> TBA!BI$36</f>
        <v>0</v>
      </c>
      <c r="BJ12" s="146">
        <f xml:space="preserve"> TBA!BJ$36</f>
        <v>0</v>
      </c>
      <c r="BK12" s="146">
        <f xml:space="preserve"> TBA!BK$36</f>
        <v>0</v>
      </c>
      <c r="BL12" s="146">
        <f xml:space="preserve"> TBA!BL$36</f>
        <v>0</v>
      </c>
      <c r="BM12" s="146">
        <f xml:space="preserve"> TBA!BM$36</f>
        <v>0</v>
      </c>
      <c r="BN12" s="146">
        <f xml:space="preserve"> TBA!BN$36</f>
        <v>0</v>
      </c>
      <c r="BO12" s="146">
        <f xml:space="preserve"> TBA!BO$36</f>
        <v>0</v>
      </c>
      <c r="BP12" s="146">
        <f xml:space="preserve"> TBA!BP$36</f>
        <v>0</v>
      </c>
      <c r="BQ12" s="146">
        <f xml:space="preserve"> TBA!BQ$36</f>
        <v>0</v>
      </c>
      <c r="BR12" s="146">
        <f xml:space="preserve"> TBA!BR$36</f>
        <v>0</v>
      </c>
      <c r="BS12" s="146">
        <f xml:space="preserve"> TBA!BS$36</f>
        <v>0</v>
      </c>
      <c r="BT12" s="146">
        <f xml:space="preserve"> TBA!BT$36</f>
        <v>0</v>
      </c>
      <c r="BU12" s="146">
        <f xml:space="preserve"> TBA!BU$36</f>
        <v>0</v>
      </c>
      <c r="BV12" s="146">
        <f xml:space="preserve"> TBA!BV$36</f>
        <v>0</v>
      </c>
      <c r="BW12" s="146">
        <f xml:space="preserve"> TBA!BW$36</f>
        <v>0</v>
      </c>
      <c r="BX12" s="146">
        <f xml:space="preserve"> TBA!BX$36</f>
        <v>0</v>
      </c>
      <c r="BY12" s="146">
        <f xml:space="preserve"> TBA!BY$36</f>
        <v>0</v>
      </c>
      <c r="BZ12" s="146">
        <f xml:space="preserve"> TBA!BZ$36</f>
        <v>0</v>
      </c>
      <c r="CA12" s="146">
        <f xml:space="preserve"> TBA!CA$36</f>
        <v>0</v>
      </c>
      <c r="CB12" s="146">
        <f xml:space="preserve"> TBA!CB$36</f>
        <v>0</v>
      </c>
      <c r="CC12" s="146">
        <f xml:space="preserve"> TBA!CC$36</f>
        <v>0</v>
      </c>
      <c r="CD12" s="146">
        <f xml:space="preserve"> TBA!CD$36</f>
        <v>0</v>
      </c>
      <c r="CE12" s="146">
        <f xml:space="preserve"> TBA!CE$36</f>
        <v>0</v>
      </c>
      <c r="CF12" s="146">
        <f xml:space="preserve"> TBA!CF$36</f>
        <v>0</v>
      </c>
      <c r="CG12" s="146">
        <f xml:space="preserve"> TBA!CG$36</f>
        <v>0</v>
      </c>
      <c r="CH12" s="146">
        <f xml:space="preserve"> TBA!CH$36</f>
        <v>0</v>
      </c>
      <c r="CI12" s="146">
        <f xml:space="preserve"> TBA!CI$36</f>
        <v>0</v>
      </c>
      <c r="CJ12" s="146">
        <f xml:space="preserve"> TBA!CJ$36</f>
        <v>0</v>
      </c>
      <c r="CK12" s="146">
        <f xml:space="preserve"> TBA!CK$36</f>
        <v>0</v>
      </c>
      <c r="CL12" s="146">
        <f xml:space="preserve"> TBA!CL$36</f>
        <v>0</v>
      </c>
      <c r="CM12" s="146">
        <f xml:space="preserve"> TBA!CM$36</f>
        <v>0</v>
      </c>
      <c r="CN12" s="146">
        <f xml:space="preserve"> TBA!CN$36</f>
        <v>0</v>
      </c>
      <c r="CO12" s="146">
        <f xml:space="preserve"> TBA!CO$36</f>
        <v>0</v>
      </c>
      <c r="CP12" s="146">
        <f xml:space="preserve"> TBA!CP$36</f>
        <v>0</v>
      </c>
      <c r="CQ12" s="146">
        <f xml:space="preserve"> TBA!CQ$36</f>
        <v>0</v>
      </c>
      <c r="CR12" s="146">
        <f xml:space="preserve"> TBA!CR$36</f>
        <v>0</v>
      </c>
      <c r="CS12" s="146">
        <f xml:space="preserve"> TBA!CS$36</f>
        <v>0</v>
      </c>
      <c r="CT12" s="146">
        <f xml:space="preserve"> TBA!CT$36</f>
        <v>0</v>
      </c>
      <c r="CU12" s="146">
        <f xml:space="preserve"> TBA!CU$36</f>
        <v>0</v>
      </c>
      <c r="CV12" s="146">
        <f xml:space="preserve"> TBA!CV$36</f>
        <v>0</v>
      </c>
      <c r="CW12" s="146">
        <f xml:space="preserve"> TBA!CW$36</f>
        <v>0</v>
      </c>
      <c r="CX12" s="146">
        <f xml:space="preserve"> TBA!CX$36</f>
        <v>0</v>
      </c>
      <c r="CY12" s="146">
        <f xml:space="preserve"> TBA!CY$36</f>
        <v>0</v>
      </c>
      <c r="CZ12" s="146">
        <f xml:space="preserve"> TBA!CZ$36</f>
        <v>0</v>
      </c>
      <c r="DA12" s="146">
        <f xml:space="preserve"> TBA!DA$36</f>
        <v>0</v>
      </c>
      <c r="DB12" s="146">
        <f xml:space="preserve"> TBA!DB$36</f>
        <v>0</v>
      </c>
      <c r="DC12" s="146">
        <f xml:space="preserve"> TBA!DC$36</f>
        <v>0</v>
      </c>
      <c r="DD12" s="146">
        <f xml:space="preserve"> TBA!DD$36</f>
        <v>0</v>
      </c>
      <c r="DE12" s="146">
        <f xml:space="preserve"> TBA!DE$36</f>
        <v>0</v>
      </c>
      <c r="DF12" s="146">
        <f xml:space="preserve"> TBA!DF$36</f>
        <v>0</v>
      </c>
      <c r="DG12" s="146">
        <f xml:space="preserve"> TBA!DG$36</f>
        <v>0</v>
      </c>
      <c r="DH12" s="146">
        <f xml:space="preserve"> TBA!DH$36</f>
        <v>0</v>
      </c>
      <c r="DI12" s="146">
        <f xml:space="preserve"> TBA!DI$36</f>
        <v>0</v>
      </c>
      <c r="DJ12" s="146">
        <f xml:space="preserve"> TBA!DJ$36</f>
        <v>0</v>
      </c>
      <c r="DK12" s="146">
        <f xml:space="preserve"> TBA!DK$36</f>
        <v>0</v>
      </c>
      <c r="DL12" s="146">
        <f xml:space="preserve"> TBA!DL$36</f>
        <v>0</v>
      </c>
      <c r="DM12" s="146">
        <f xml:space="preserve"> TBA!DM$36</f>
        <v>0</v>
      </c>
      <c r="DN12" s="146">
        <f xml:space="preserve"> TBA!DN$36</f>
        <v>0</v>
      </c>
      <c r="DO12" s="146">
        <f xml:space="preserve"> TBA!DO$36</f>
        <v>0</v>
      </c>
      <c r="DP12" s="146">
        <f xml:space="preserve"> TBA!DP$36</f>
        <v>0</v>
      </c>
      <c r="DQ12" s="146">
        <f xml:space="preserve"> TBA!DQ$36</f>
        <v>0</v>
      </c>
      <c r="DR12" s="146">
        <f xml:space="preserve"> TBA!DR$36</f>
        <v>0</v>
      </c>
      <c r="DS12" s="146">
        <f xml:space="preserve"> TBA!DS$36</f>
        <v>0</v>
      </c>
      <c r="DT12" s="146">
        <f xml:space="preserve"> TBA!DT$36</f>
        <v>0</v>
      </c>
      <c r="DU12" s="146">
        <f xml:space="preserve"> TBA!DU$36</f>
        <v>0</v>
      </c>
      <c r="DV12" s="146">
        <f xml:space="preserve"> TBA!DV$36</f>
        <v>0</v>
      </c>
      <c r="DW12" s="146">
        <f xml:space="preserve"> TBA!DW$36</f>
        <v>0</v>
      </c>
      <c r="DX12" s="146">
        <f xml:space="preserve"> TBA!DX$36</f>
        <v>0</v>
      </c>
      <c r="DY12" s="146">
        <f xml:space="preserve"> TBA!DY$36</f>
        <v>0</v>
      </c>
      <c r="DZ12" s="146">
        <f xml:space="preserve"> TBA!DZ$36</f>
        <v>0</v>
      </c>
      <c r="EA12" s="146">
        <f xml:space="preserve"> TBA!EA$36</f>
        <v>0</v>
      </c>
      <c r="EB12" s="146">
        <f xml:space="preserve"> TBA!EB$36</f>
        <v>0</v>
      </c>
      <c r="EC12" s="146">
        <f xml:space="preserve"> TBA!EC$36</f>
        <v>0</v>
      </c>
      <c r="ED12" s="146">
        <f xml:space="preserve"> TBA!ED$36</f>
        <v>0</v>
      </c>
      <c r="EE12" s="146">
        <f xml:space="preserve"> TBA!EE$36</f>
        <v>0</v>
      </c>
      <c r="EF12" s="146">
        <f xml:space="preserve"> TBA!EF$36</f>
        <v>0</v>
      </c>
      <c r="EG12" s="146">
        <f xml:space="preserve"> TBA!EG$36</f>
        <v>0</v>
      </c>
      <c r="EH12" s="146">
        <f xml:space="preserve"> TBA!EH$36</f>
        <v>0</v>
      </c>
      <c r="EI12" s="146"/>
    </row>
    <row r="13" spans="1:139" s="37" customFormat="1" ht="15" customHeight="1" outlineLevel="1" x14ac:dyDescent="0.35">
      <c r="A13" s="146"/>
      <c r="C13" s="170"/>
      <c r="D13" s="146"/>
      <c r="E13" s="349" t="s">
        <v>736</v>
      </c>
      <c r="F13" s="146">
        <f xml:space="preserve"> TBA!F$37</f>
        <v>0</v>
      </c>
      <c r="G13" s="146" t="str">
        <f xml:space="preserve"> TBA!G$37</f>
        <v>Nos.</v>
      </c>
      <c r="H13" s="146">
        <f xml:space="preserve"> TBA!H$37</f>
        <v>470</v>
      </c>
      <c r="I13" s="146">
        <f xml:space="preserve"> TBA!I$37</f>
        <v>0</v>
      </c>
      <c r="J13" s="146">
        <f xml:space="preserve"> TBA!J$37</f>
        <v>0</v>
      </c>
      <c r="K13" s="146">
        <f xml:space="preserve"> TBA!K$37</f>
        <v>0</v>
      </c>
      <c r="L13" s="146">
        <f xml:space="preserve"> TBA!L$37</f>
        <v>0</v>
      </c>
      <c r="M13" s="146">
        <f xml:space="preserve"> TBA!M$37</f>
        <v>0</v>
      </c>
      <c r="N13" s="146">
        <f xml:space="preserve"> TBA!N$37</f>
        <v>0</v>
      </c>
      <c r="O13" s="146">
        <f xml:space="preserve"> TBA!O$37</f>
        <v>186</v>
      </c>
      <c r="P13" s="146">
        <f xml:space="preserve"> TBA!P$37</f>
        <v>84</v>
      </c>
      <c r="Q13" s="146">
        <f xml:space="preserve"> TBA!Q$37</f>
        <v>200</v>
      </c>
      <c r="R13" s="146">
        <f xml:space="preserve"> TBA!R$37</f>
        <v>0</v>
      </c>
      <c r="S13" s="146">
        <f xml:space="preserve"> TBA!S$37</f>
        <v>0</v>
      </c>
      <c r="T13" s="146">
        <f xml:space="preserve"> TBA!T$37</f>
        <v>0</v>
      </c>
      <c r="U13" s="146">
        <f xml:space="preserve"> TBA!U$37</f>
        <v>0</v>
      </c>
      <c r="V13" s="146">
        <f xml:space="preserve"> TBA!V$37</f>
        <v>0</v>
      </c>
      <c r="W13" s="146">
        <f xml:space="preserve"> TBA!W$37</f>
        <v>0</v>
      </c>
      <c r="X13" s="146">
        <f xml:space="preserve"> TBA!X$37</f>
        <v>0</v>
      </c>
      <c r="Y13" s="146">
        <f xml:space="preserve"> TBA!Y$37</f>
        <v>0</v>
      </c>
      <c r="Z13" s="146">
        <f xml:space="preserve"> TBA!Z$37</f>
        <v>0</v>
      </c>
      <c r="AA13" s="146">
        <f xml:space="preserve"> TBA!AA$37</f>
        <v>0</v>
      </c>
      <c r="AB13" s="146">
        <f xml:space="preserve"> TBA!AB$37</f>
        <v>0</v>
      </c>
      <c r="AC13" s="146">
        <f xml:space="preserve"> TBA!AC$37</f>
        <v>0</v>
      </c>
      <c r="AD13" s="146">
        <f xml:space="preserve"> TBA!AD$37</f>
        <v>0</v>
      </c>
      <c r="AE13" s="146">
        <f xml:space="preserve"> TBA!AE$37</f>
        <v>0</v>
      </c>
      <c r="AF13" s="146">
        <f xml:space="preserve"> TBA!AF$37</f>
        <v>0</v>
      </c>
      <c r="AG13" s="146">
        <f xml:space="preserve"> TBA!AG$37</f>
        <v>0</v>
      </c>
      <c r="AH13" s="146">
        <f xml:space="preserve"> TBA!AH$37</f>
        <v>0</v>
      </c>
      <c r="AI13" s="146">
        <f xml:space="preserve"> TBA!AI$37</f>
        <v>0</v>
      </c>
      <c r="AJ13" s="146">
        <f xml:space="preserve"> TBA!AJ$37</f>
        <v>0</v>
      </c>
      <c r="AK13" s="146">
        <f xml:space="preserve"> TBA!AK$37</f>
        <v>0</v>
      </c>
      <c r="AL13" s="146">
        <f xml:space="preserve"> TBA!AL$37</f>
        <v>0</v>
      </c>
      <c r="AM13" s="146">
        <f xml:space="preserve"> TBA!AM$37</f>
        <v>0</v>
      </c>
      <c r="AN13" s="146">
        <f xml:space="preserve"> TBA!AN$37</f>
        <v>0</v>
      </c>
      <c r="AO13" s="146">
        <f xml:space="preserve"> TBA!AO$37</f>
        <v>0</v>
      </c>
      <c r="AP13" s="146">
        <f xml:space="preserve"> TBA!AP$37</f>
        <v>0</v>
      </c>
      <c r="AQ13" s="146">
        <f xml:space="preserve"> TBA!AQ$37</f>
        <v>0</v>
      </c>
      <c r="AR13" s="146">
        <f xml:space="preserve"> TBA!AR$37</f>
        <v>0</v>
      </c>
      <c r="AS13" s="146">
        <f xml:space="preserve"> TBA!AS$37</f>
        <v>0</v>
      </c>
      <c r="AT13" s="146">
        <f xml:space="preserve"> TBA!AT$37</f>
        <v>0</v>
      </c>
      <c r="AU13" s="146">
        <f xml:space="preserve"> TBA!AU$37</f>
        <v>0</v>
      </c>
      <c r="AV13" s="146">
        <f xml:space="preserve"> TBA!AV$37</f>
        <v>0</v>
      </c>
      <c r="AW13" s="146">
        <f xml:space="preserve"> TBA!AW$37</f>
        <v>0</v>
      </c>
      <c r="AX13" s="146">
        <f xml:space="preserve"> TBA!AX$37</f>
        <v>0</v>
      </c>
      <c r="AY13" s="146">
        <f xml:space="preserve"> TBA!AY$37</f>
        <v>0</v>
      </c>
      <c r="AZ13" s="146">
        <f xml:space="preserve"> TBA!AZ$37</f>
        <v>0</v>
      </c>
      <c r="BA13" s="146">
        <f xml:space="preserve"> TBA!BA$37</f>
        <v>0</v>
      </c>
      <c r="BB13" s="146">
        <f xml:space="preserve"> TBA!BB$37</f>
        <v>0</v>
      </c>
      <c r="BC13" s="146">
        <f xml:space="preserve"> TBA!BC$37</f>
        <v>0</v>
      </c>
      <c r="BD13" s="146">
        <f xml:space="preserve"> TBA!BD$37</f>
        <v>0</v>
      </c>
      <c r="BE13" s="146">
        <f xml:space="preserve"> TBA!BE$37</f>
        <v>0</v>
      </c>
      <c r="BF13" s="146">
        <f xml:space="preserve"> TBA!BF$37</f>
        <v>0</v>
      </c>
      <c r="BG13" s="146">
        <f xml:space="preserve"> TBA!BG$37</f>
        <v>0</v>
      </c>
      <c r="BH13" s="146">
        <f xml:space="preserve"> TBA!BH$37</f>
        <v>0</v>
      </c>
      <c r="BI13" s="146">
        <f xml:space="preserve"> TBA!BI$37</f>
        <v>0</v>
      </c>
      <c r="BJ13" s="146">
        <f xml:space="preserve"> TBA!BJ$37</f>
        <v>0</v>
      </c>
      <c r="BK13" s="146">
        <f xml:space="preserve"> TBA!BK$37</f>
        <v>0</v>
      </c>
      <c r="BL13" s="146">
        <f xml:space="preserve"> TBA!BL$37</f>
        <v>0</v>
      </c>
      <c r="BM13" s="146">
        <f xml:space="preserve"> TBA!BM$37</f>
        <v>0</v>
      </c>
      <c r="BN13" s="146">
        <f xml:space="preserve"> TBA!BN$37</f>
        <v>0</v>
      </c>
      <c r="BO13" s="146">
        <f xml:space="preserve"> TBA!BO$37</f>
        <v>0</v>
      </c>
      <c r="BP13" s="146">
        <f xml:space="preserve"> TBA!BP$37</f>
        <v>0</v>
      </c>
      <c r="BQ13" s="146">
        <f xml:space="preserve"> TBA!BQ$37</f>
        <v>0</v>
      </c>
      <c r="BR13" s="146">
        <f xml:space="preserve"> TBA!BR$37</f>
        <v>0</v>
      </c>
      <c r="BS13" s="146">
        <f xml:space="preserve"> TBA!BS$37</f>
        <v>0</v>
      </c>
      <c r="BT13" s="146">
        <f xml:space="preserve"> TBA!BT$37</f>
        <v>0</v>
      </c>
      <c r="BU13" s="146">
        <f xml:space="preserve"> TBA!BU$37</f>
        <v>0</v>
      </c>
      <c r="BV13" s="146">
        <f xml:space="preserve"> TBA!BV$37</f>
        <v>0</v>
      </c>
      <c r="BW13" s="146">
        <f xml:space="preserve"> TBA!BW$37</f>
        <v>0</v>
      </c>
      <c r="BX13" s="146">
        <f xml:space="preserve"> TBA!BX$37</f>
        <v>0</v>
      </c>
      <c r="BY13" s="146">
        <f xml:space="preserve"> TBA!BY$37</f>
        <v>0</v>
      </c>
      <c r="BZ13" s="146">
        <f xml:space="preserve"> TBA!BZ$37</f>
        <v>0</v>
      </c>
      <c r="CA13" s="146">
        <f xml:space="preserve"> TBA!CA$37</f>
        <v>0</v>
      </c>
      <c r="CB13" s="146">
        <f xml:space="preserve"> TBA!CB$37</f>
        <v>0</v>
      </c>
      <c r="CC13" s="146">
        <f xml:space="preserve"> TBA!CC$37</f>
        <v>0</v>
      </c>
      <c r="CD13" s="146">
        <f xml:space="preserve"> TBA!CD$37</f>
        <v>0</v>
      </c>
      <c r="CE13" s="146">
        <f xml:space="preserve"> TBA!CE$37</f>
        <v>0</v>
      </c>
      <c r="CF13" s="146">
        <f xml:space="preserve"> TBA!CF$37</f>
        <v>0</v>
      </c>
      <c r="CG13" s="146">
        <f xml:space="preserve"> TBA!CG$37</f>
        <v>0</v>
      </c>
      <c r="CH13" s="146">
        <f xml:space="preserve"> TBA!CH$37</f>
        <v>0</v>
      </c>
      <c r="CI13" s="146">
        <f xml:space="preserve"> TBA!CI$37</f>
        <v>0</v>
      </c>
      <c r="CJ13" s="146">
        <f xml:space="preserve"> TBA!CJ$37</f>
        <v>0</v>
      </c>
      <c r="CK13" s="146">
        <f xml:space="preserve"> TBA!CK$37</f>
        <v>0</v>
      </c>
      <c r="CL13" s="146">
        <f xml:space="preserve"> TBA!CL$37</f>
        <v>0</v>
      </c>
      <c r="CM13" s="146">
        <f xml:space="preserve"> TBA!CM$37</f>
        <v>0</v>
      </c>
      <c r="CN13" s="146">
        <f xml:space="preserve"> TBA!CN$37</f>
        <v>0</v>
      </c>
      <c r="CO13" s="146">
        <f xml:space="preserve"> TBA!CO$37</f>
        <v>0</v>
      </c>
      <c r="CP13" s="146">
        <f xml:space="preserve"> TBA!CP$37</f>
        <v>0</v>
      </c>
      <c r="CQ13" s="146">
        <f xml:space="preserve"> TBA!CQ$37</f>
        <v>0</v>
      </c>
      <c r="CR13" s="146">
        <f xml:space="preserve"> TBA!CR$37</f>
        <v>0</v>
      </c>
      <c r="CS13" s="146">
        <f xml:space="preserve"> TBA!CS$37</f>
        <v>0</v>
      </c>
      <c r="CT13" s="146">
        <f xml:space="preserve"> TBA!CT$37</f>
        <v>0</v>
      </c>
      <c r="CU13" s="146">
        <f xml:space="preserve"> TBA!CU$37</f>
        <v>0</v>
      </c>
      <c r="CV13" s="146">
        <f xml:space="preserve"> TBA!CV$37</f>
        <v>0</v>
      </c>
      <c r="CW13" s="146">
        <f xml:space="preserve"> TBA!CW$37</f>
        <v>0</v>
      </c>
      <c r="CX13" s="146">
        <f xml:space="preserve"> TBA!CX$37</f>
        <v>0</v>
      </c>
      <c r="CY13" s="146">
        <f xml:space="preserve"> TBA!CY$37</f>
        <v>0</v>
      </c>
      <c r="CZ13" s="146">
        <f xml:space="preserve"> TBA!CZ$37</f>
        <v>0</v>
      </c>
      <c r="DA13" s="146">
        <f xml:space="preserve"> TBA!DA$37</f>
        <v>0</v>
      </c>
      <c r="DB13" s="146">
        <f xml:space="preserve"> TBA!DB$37</f>
        <v>0</v>
      </c>
      <c r="DC13" s="146">
        <f xml:space="preserve"> TBA!DC$37</f>
        <v>0</v>
      </c>
      <c r="DD13" s="146">
        <f xml:space="preserve"> TBA!DD$37</f>
        <v>0</v>
      </c>
      <c r="DE13" s="146">
        <f xml:space="preserve"> TBA!DE$37</f>
        <v>0</v>
      </c>
      <c r="DF13" s="146">
        <f xml:space="preserve"> TBA!DF$37</f>
        <v>0</v>
      </c>
      <c r="DG13" s="146">
        <f xml:space="preserve"> TBA!DG$37</f>
        <v>0</v>
      </c>
      <c r="DH13" s="146">
        <f xml:space="preserve"> TBA!DH$37</f>
        <v>0</v>
      </c>
      <c r="DI13" s="146">
        <f xml:space="preserve"> TBA!DI$37</f>
        <v>0</v>
      </c>
      <c r="DJ13" s="146">
        <f xml:space="preserve"> TBA!DJ$37</f>
        <v>0</v>
      </c>
      <c r="DK13" s="146">
        <f xml:space="preserve"> TBA!DK$37</f>
        <v>0</v>
      </c>
      <c r="DL13" s="146">
        <f xml:space="preserve"> TBA!DL$37</f>
        <v>0</v>
      </c>
      <c r="DM13" s="146">
        <f xml:space="preserve"> TBA!DM$37</f>
        <v>0</v>
      </c>
      <c r="DN13" s="146">
        <f xml:space="preserve"> TBA!DN$37</f>
        <v>0</v>
      </c>
      <c r="DO13" s="146">
        <f xml:space="preserve"> TBA!DO$37</f>
        <v>0</v>
      </c>
      <c r="DP13" s="146">
        <f xml:space="preserve"> TBA!DP$37</f>
        <v>0</v>
      </c>
      <c r="DQ13" s="146">
        <f xml:space="preserve"> TBA!DQ$37</f>
        <v>0</v>
      </c>
      <c r="DR13" s="146">
        <f xml:space="preserve"> TBA!DR$37</f>
        <v>0</v>
      </c>
      <c r="DS13" s="146">
        <f xml:space="preserve"> TBA!DS$37</f>
        <v>0</v>
      </c>
      <c r="DT13" s="146">
        <f xml:space="preserve"> TBA!DT$37</f>
        <v>0</v>
      </c>
      <c r="DU13" s="146">
        <f xml:space="preserve"> TBA!DU$37</f>
        <v>0</v>
      </c>
      <c r="DV13" s="146">
        <f xml:space="preserve"> TBA!DV$37</f>
        <v>0</v>
      </c>
      <c r="DW13" s="146">
        <f xml:space="preserve"> TBA!DW$37</f>
        <v>0</v>
      </c>
      <c r="DX13" s="146">
        <f xml:space="preserve"> TBA!DX$37</f>
        <v>0</v>
      </c>
      <c r="DY13" s="146">
        <f xml:space="preserve"> TBA!DY$37</f>
        <v>0</v>
      </c>
      <c r="DZ13" s="146">
        <f xml:space="preserve"> TBA!DZ$37</f>
        <v>0</v>
      </c>
      <c r="EA13" s="146">
        <f xml:space="preserve"> TBA!EA$37</f>
        <v>0</v>
      </c>
      <c r="EB13" s="146">
        <f xml:space="preserve"> TBA!EB$37</f>
        <v>0</v>
      </c>
      <c r="EC13" s="146">
        <f xml:space="preserve"> TBA!EC$37</f>
        <v>0</v>
      </c>
      <c r="ED13" s="146">
        <f xml:space="preserve"> TBA!ED$37</f>
        <v>0</v>
      </c>
      <c r="EE13" s="146">
        <f xml:space="preserve"> TBA!EE$37</f>
        <v>0</v>
      </c>
      <c r="EF13" s="146">
        <f xml:space="preserve"> TBA!EF$37</f>
        <v>0</v>
      </c>
      <c r="EG13" s="146">
        <f xml:space="preserve"> TBA!EG$37</f>
        <v>0</v>
      </c>
      <c r="EH13" s="146">
        <f xml:space="preserve"> TBA!EH$37</f>
        <v>0</v>
      </c>
      <c r="EI13" s="146"/>
    </row>
    <row r="14" spans="1:139" s="37" customFormat="1" ht="15" hidden="1" customHeight="1" outlineLevel="1" x14ac:dyDescent="0.35">
      <c r="A14" s="146"/>
      <c r="C14" s="170"/>
      <c r="D14" s="146"/>
      <c r="E14" s="146"/>
      <c r="F14" s="146"/>
      <c r="G14" s="146"/>
      <c r="H14" s="146"/>
      <c r="I14" s="146"/>
      <c r="J14" s="146"/>
      <c r="K14" s="146"/>
      <c r="L14" s="146"/>
      <c r="M14" s="146"/>
      <c r="N14" s="146"/>
      <c r="O14" s="146"/>
      <c r="P14" s="146"/>
      <c r="Q14" s="146"/>
      <c r="R14" s="146"/>
      <c r="S14" s="146"/>
      <c r="T14" s="146"/>
      <c r="U14" s="146"/>
      <c r="V14" s="146"/>
      <c r="W14" s="146"/>
      <c r="X14" s="146"/>
      <c r="Y14" s="146"/>
      <c r="Z14" s="146"/>
      <c r="AA14" s="146"/>
      <c r="AB14" s="146"/>
      <c r="AC14" s="146"/>
      <c r="AD14" s="146"/>
      <c r="AE14" s="146"/>
      <c r="AF14" s="146"/>
      <c r="AG14" s="146"/>
      <c r="AH14" s="146"/>
      <c r="AI14" s="146"/>
      <c r="AJ14" s="146"/>
      <c r="AK14" s="146"/>
      <c r="AL14" s="146"/>
      <c r="AM14" s="146"/>
      <c r="AN14" s="146"/>
      <c r="AO14" s="146"/>
      <c r="AP14" s="146"/>
      <c r="AQ14" s="146"/>
      <c r="AR14" s="146"/>
      <c r="AS14" s="146"/>
      <c r="AT14" s="146"/>
      <c r="AU14" s="146"/>
      <c r="AV14" s="146"/>
      <c r="AW14" s="146"/>
      <c r="AX14" s="146"/>
      <c r="AY14" s="146"/>
      <c r="AZ14" s="146"/>
      <c r="BA14" s="146"/>
      <c r="BB14" s="146"/>
      <c r="BC14" s="146"/>
      <c r="BD14" s="146"/>
      <c r="BE14" s="146"/>
      <c r="BF14" s="146"/>
      <c r="BG14" s="146"/>
      <c r="BH14" s="146"/>
      <c r="BI14" s="146"/>
      <c r="BJ14" s="146"/>
      <c r="BK14" s="146"/>
      <c r="BL14" s="146"/>
      <c r="BM14" s="146"/>
      <c r="BN14" s="146"/>
      <c r="BO14" s="146"/>
      <c r="BP14" s="146"/>
      <c r="BQ14" s="146"/>
      <c r="BR14" s="146"/>
      <c r="BS14" s="146"/>
      <c r="BT14" s="146"/>
      <c r="BU14" s="146"/>
      <c r="BV14" s="146"/>
      <c r="BW14" s="146"/>
      <c r="BX14" s="146"/>
      <c r="BY14" s="146"/>
      <c r="BZ14" s="146"/>
      <c r="CA14" s="146"/>
      <c r="CB14" s="146"/>
      <c r="CC14" s="146"/>
      <c r="CD14" s="146"/>
      <c r="CE14" s="146"/>
      <c r="CF14" s="146"/>
      <c r="CG14" s="146"/>
      <c r="CH14" s="146"/>
      <c r="CI14" s="146"/>
      <c r="CJ14" s="146"/>
      <c r="CK14" s="146"/>
      <c r="CL14" s="146"/>
      <c r="CM14" s="146"/>
      <c r="CN14" s="146"/>
      <c r="CO14" s="146"/>
      <c r="CP14" s="146"/>
      <c r="CQ14" s="146"/>
      <c r="CR14" s="146"/>
      <c r="CS14" s="146"/>
      <c r="CT14" s="146"/>
      <c r="CU14" s="146"/>
      <c r="CV14" s="146"/>
      <c r="CW14" s="146"/>
      <c r="CX14" s="146"/>
      <c r="CY14" s="146"/>
      <c r="CZ14" s="146"/>
      <c r="DA14" s="146"/>
      <c r="DB14" s="146"/>
      <c r="DC14" s="146"/>
      <c r="DD14" s="146"/>
      <c r="DE14" s="146"/>
      <c r="DF14" s="146"/>
      <c r="DG14" s="146"/>
      <c r="DH14" s="146"/>
      <c r="DI14" s="146"/>
      <c r="DJ14" s="146"/>
      <c r="DK14" s="146"/>
      <c r="DL14" s="146"/>
      <c r="DM14" s="146"/>
      <c r="DN14" s="146"/>
      <c r="DO14" s="146"/>
      <c r="DP14" s="146"/>
      <c r="DQ14" s="146"/>
      <c r="DR14" s="146"/>
      <c r="DS14" s="146"/>
      <c r="DT14" s="146"/>
      <c r="DU14" s="146"/>
      <c r="DV14" s="146"/>
      <c r="DW14" s="146"/>
      <c r="DX14" s="146"/>
      <c r="DY14" s="146"/>
      <c r="DZ14" s="146"/>
      <c r="EA14" s="146"/>
      <c r="EB14" s="146"/>
      <c r="EC14" s="146"/>
      <c r="ED14" s="146"/>
      <c r="EE14" s="146"/>
      <c r="EF14" s="146"/>
      <c r="EG14" s="146"/>
      <c r="EH14" s="146"/>
      <c r="EI14" s="146"/>
    </row>
    <row r="15" spans="1:139" ht="15" hidden="1" customHeight="1" outlineLevel="1" x14ac:dyDescent="0.25">
      <c r="B15" s="19"/>
      <c r="C15" s="112" t="s">
        <v>187</v>
      </c>
      <c r="E15" s="19"/>
      <c r="F15" s="44"/>
      <c r="I15" s="19"/>
      <c r="J15" s="31"/>
      <c r="K15" s="31"/>
      <c r="L15" s="31"/>
      <c r="M15" s="43"/>
      <c r="N15" s="43"/>
      <c r="O15" s="43"/>
      <c r="P15" s="43"/>
      <c r="Q15" s="43"/>
      <c r="R15" s="43"/>
      <c r="S15" s="43"/>
      <c r="T15" s="43"/>
      <c r="U15" s="43"/>
      <c r="V15" s="43"/>
      <c r="W15" s="43"/>
      <c r="X15" s="43"/>
      <c r="Y15" s="43"/>
      <c r="Z15" s="43"/>
      <c r="AA15" s="43"/>
      <c r="AB15" s="43"/>
      <c r="AC15" s="43"/>
      <c r="AD15" s="43"/>
      <c r="AE15" s="43"/>
      <c r="AF15" s="43"/>
      <c r="AG15" s="43"/>
      <c r="AH15" s="43"/>
      <c r="AI15" s="43"/>
      <c r="AJ15" s="43"/>
      <c r="AK15" s="43"/>
      <c r="AL15" s="43"/>
      <c r="AM15" s="43"/>
      <c r="AN15" s="43"/>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c r="BM15" s="43"/>
      <c r="BN15" s="43"/>
      <c r="BO15" s="43"/>
      <c r="BP15" s="43"/>
      <c r="BQ15" s="43"/>
      <c r="BR15" s="43"/>
      <c r="BS15" s="43"/>
      <c r="BT15" s="43"/>
      <c r="BU15" s="43"/>
      <c r="BV15" s="43"/>
      <c r="BW15" s="43"/>
      <c r="BX15" s="43"/>
      <c r="BY15" s="43"/>
      <c r="BZ15" s="43"/>
      <c r="CA15" s="43"/>
      <c r="CB15" s="43"/>
      <c r="CC15" s="43"/>
      <c r="CD15" s="43"/>
      <c r="CE15" s="43"/>
      <c r="CF15" s="43"/>
      <c r="CG15" s="43"/>
      <c r="CH15" s="43"/>
      <c r="CI15" s="43"/>
      <c r="CJ15" s="43"/>
      <c r="CK15" s="43"/>
      <c r="CL15" s="43"/>
      <c r="CM15" s="43"/>
      <c r="CN15" s="43"/>
      <c r="CO15" s="43"/>
      <c r="CP15" s="43"/>
      <c r="CQ15" s="43"/>
      <c r="CR15" s="43"/>
      <c r="CS15" s="43"/>
      <c r="CT15" s="43"/>
      <c r="CU15" s="43"/>
      <c r="CV15" s="43"/>
      <c r="CW15" s="43"/>
      <c r="CX15" s="43"/>
      <c r="CY15" s="43"/>
      <c r="CZ15" s="43"/>
      <c r="DA15" s="43"/>
      <c r="DB15" s="43"/>
      <c r="DC15" s="43"/>
      <c r="DD15" s="43"/>
      <c r="DE15" s="43"/>
      <c r="DF15" s="43"/>
      <c r="DG15" s="43"/>
      <c r="DH15" s="43"/>
      <c r="DI15" s="43"/>
      <c r="DJ15" s="43"/>
      <c r="DK15" s="43"/>
      <c r="DL15" s="43"/>
      <c r="DM15" s="43"/>
      <c r="DN15" s="43"/>
      <c r="DO15" s="43"/>
      <c r="DP15" s="43"/>
      <c r="DQ15" s="43"/>
      <c r="DR15" s="43"/>
      <c r="DS15" s="43"/>
      <c r="DT15" s="43"/>
      <c r="DU15" s="43"/>
      <c r="DV15" s="43"/>
      <c r="DW15" s="43"/>
      <c r="DX15" s="43"/>
      <c r="DY15" s="43"/>
      <c r="DZ15" s="43"/>
      <c r="EA15" s="43"/>
      <c r="EB15" s="43"/>
      <c r="EC15" s="43"/>
      <c r="ED15" s="43"/>
      <c r="EE15" s="43"/>
      <c r="EF15" s="43"/>
      <c r="EG15" s="43"/>
      <c r="EH15" s="43"/>
      <c r="EI15" s="21"/>
    </row>
    <row r="16" spans="1:139" s="405" customFormat="1" ht="15" hidden="1" customHeight="1" outlineLevel="1" x14ac:dyDescent="0.35">
      <c r="A16" s="403"/>
      <c r="B16" s="403"/>
      <c r="C16" s="403"/>
      <c r="D16" s="403"/>
      <c r="E16" s="404" t="str">
        <f xml:space="preserve"> TBA!E$40</f>
        <v>Consumer Meter</v>
      </c>
      <c r="F16" s="404">
        <f xml:space="preserve"> TBA!F$40</f>
        <v>0</v>
      </c>
      <c r="G16" s="404" t="str">
        <f xml:space="preserve"> TBA!G$40</f>
        <v>Nos.</v>
      </c>
      <c r="H16" s="404">
        <f xml:space="preserve"> TBA!H$40</f>
        <v>0</v>
      </c>
      <c r="I16" s="404">
        <f xml:space="preserve"> TBA!I$40</f>
        <v>0</v>
      </c>
      <c r="J16" s="404">
        <f xml:space="preserve"> TBA!J$40</f>
        <v>0</v>
      </c>
      <c r="K16" s="404">
        <f xml:space="preserve"> TBA!K$40</f>
        <v>0</v>
      </c>
      <c r="L16" s="404">
        <f xml:space="preserve"> TBA!L$40</f>
        <v>0</v>
      </c>
      <c r="M16" s="404">
        <f xml:space="preserve"> TBA!M$40</f>
        <v>0</v>
      </c>
      <c r="N16" s="404">
        <f xml:space="preserve"> TBA!N$40</f>
        <v>0</v>
      </c>
      <c r="O16" s="404">
        <f xml:space="preserve"> TBA!O$40</f>
        <v>0</v>
      </c>
      <c r="P16" s="404">
        <f xml:space="preserve"> TBA!P$40</f>
        <v>0</v>
      </c>
      <c r="Q16" s="404">
        <f xml:space="preserve"> TBA!Q$40</f>
        <v>0</v>
      </c>
      <c r="R16" s="404">
        <f xml:space="preserve"> TBA!R$40</f>
        <v>0</v>
      </c>
      <c r="S16" s="404">
        <f xml:space="preserve"> TBA!S$40</f>
        <v>0</v>
      </c>
      <c r="T16" s="404">
        <f xml:space="preserve"> TBA!T$40</f>
        <v>0</v>
      </c>
      <c r="U16" s="404">
        <f xml:space="preserve"> TBA!U$40</f>
        <v>0</v>
      </c>
      <c r="V16" s="404">
        <f xml:space="preserve"> TBA!V$40</f>
        <v>0</v>
      </c>
      <c r="W16" s="404">
        <f xml:space="preserve"> TBA!W$40</f>
        <v>0</v>
      </c>
      <c r="X16" s="404">
        <f xml:space="preserve"> TBA!X$40</f>
        <v>0</v>
      </c>
      <c r="Y16" s="404">
        <f xml:space="preserve"> TBA!Y$40</f>
        <v>0</v>
      </c>
      <c r="Z16" s="404">
        <f xml:space="preserve"> TBA!Z$40</f>
        <v>0</v>
      </c>
      <c r="AA16" s="404">
        <f xml:space="preserve"> TBA!AA$40</f>
        <v>0</v>
      </c>
      <c r="AB16" s="404">
        <f xml:space="preserve"> TBA!AB$40</f>
        <v>0</v>
      </c>
      <c r="AC16" s="404">
        <f xml:space="preserve"> TBA!AC$40</f>
        <v>0</v>
      </c>
      <c r="AD16" s="404">
        <f xml:space="preserve"> TBA!AD$40</f>
        <v>0</v>
      </c>
      <c r="AE16" s="404">
        <f xml:space="preserve"> TBA!AE$40</f>
        <v>0</v>
      </c>
      <c r="AF16" s="404">
        <f xml:space="preserve"> TBA!AF$40</f>
        <v>0</v>
      </c>
      <c r="AG16" s="404">
        <f xml:space="preserve"> TBA!AG$40</f>
        <v>0</v>
      </c>
      <c r="AH16" s="404">
        <f xml:space="preserve"> TBA!AH$40</f>
        <v>0</v>
      </c>
      <c r="AI16" s="404">
        <f xml:space="preserve"> TBA!AI$40</f>
        <v>0</v>
      </c>
      <c r="AJ16" s="404">
        <f xml:space="preserve"> TBA!AJ$40</f>
        <v>0</v>
      </c>
      <c r="AK16" s="404">
        <f xml:space="preserve"> TBA!AK$40</f>
        <v>0</v>
      </c>
      <c r="AL16" s="404">
        <f xml:space="preserve"> TBA!AL$40</f>
        <v>0</v>
      </c>
      <c r="AM16" s="404">
        <f xml:space="preserve"> TBA!AM$40</f>
        <v>0</v>
      </c>
      <c r="AN16" s="404">
        <f xml:space="preserve"> TBA!AN$40</f>
        <v>0</v>
      </c>
      <c r="AO16" s="404">
        <f xml:space="preserve"> TBA!AO$40</f>
        <v>0</v>
      </c>
      <c r="AP16" s="404">
        <f xml:space="preserve"> TBA!AP$40</f>
        <v>0</v>
      </c>
      <c r="AQ16" s="404">
        <f xml:space="preserve"> TBA!AQ$40</f>
        <v>0</v>
      </c>
      <c r="AR16" s="404">
        <f xml:space="preserve"> TBA!AR$40</f>
        <v>0</v>
      </c>
      <c r="AS16" s="404">
        <f xml:space="preserve"> TBA!AS$40</f>
        <v>0</v>
      </c>
      <c r="AT16" s="404">
        <f xml:space="preserve"> TBA!AT$40</f>
        <v>0</v>
      </c>
      <c r="AU16" s="404">
        <f xml:space="preserve"> TBA!AU$40</f>
        <v>0</v>
      </c>
      <c r="AV16" s="404">
        <f xml:space="preserve"> TBA!AV$40</f>
        <v>0</v>
      </c>
      <c r="AW16" s="404">
        <f xml:space="preserve"> TBA!AW$40</f>
        <v>0</v>
      </c>
      <c r="AX16" s="404">
        <f xml:space="preserve"> TBA!AX$40</f>
        <v>0</v>
      </c>
      <c r="AY16" s="404">
        <f xml:space="preserve"> TBA!AY$40</f>
        <v>0</v>
      </c>
      <c r="AZ16" s="404">
        <f xml:space="preserve"> TBA!AZ$40</f>
        <v>0</v>
      </c>
      <c r="BA16" s="404">
        <f xml:space="preserve"> TBA!BA$40</f>
        <v>0</v>
      </c>
      <c r="BB16" s="404">
        <f xml:space="preserve"> TBA!BB$40</f>
        <v>0</v>
      </c>
      <c r="BC16" s="404">
        <f xml:space="preserve"> TBA!BC$40</f>
        <v>0</v>
      </c>
      <c r="BD16" s="404">
        <f xml:space="preserve"> TBA!BD$40</f>
        <v>0</v>
      </c>
      <c r="BE16" s="404">
        <f xml:space="preserve"> TBA!BE$40</f>
        <v>0</v>
      </c>
      <c r="BF16" s="404">
        <f xml:space="preserve"> TBA!BF$40</f>
        <v>0</v>
      </c>
      <c r="BG16" s="404">
        <f xml:space="preserve"> TBA!BG$40</f>
        <v>0</v>
      </c>
      <c r="BH16" s="404">
        <f xml:space="preserve"> TBA!BH$40</f>
        <v>0</v>
      </c>
      <c r="BI16" s="404">
        <f xml:space="preserve"> TBA!BI$40</f>
        <v>0</v>
      </c>
      <c r="BJ16" s="404">
        <f xml:space="preserve"> TBA!BJ$40</f>
        <v>0</v>
      </c>
      <c r="BK16" s="404">
        <f xml:space="preserve"> TBA!BK$40</f>
        <v>0</v>
      </c>
      <c r="BL16" s="404">
        <f xml:space="preserve"> TBA!BL$40</f>
        <v>0</v>
      </c>
      <c r="BM16" s="404">
        <f xml:space="preserve"> TBA!BM$40</f>
        <v>0</v>
      </c>
      <c r="BN16" s="404">
        <f xml:space="preserve"> TBA!BN$40</f>
        <v>0</v>
      </c>
      <c r="BO16" s="404">
        <f xml:space="preserve"> TBA!BO$40</f>
        <v>0</v>
      </c>
      <c r="BP16" s="404">
        <f xml:space="preserve"> TBA!BP$40</f>
        <v>0</v>
      </c>
      <c r="BQ16" s="404">
        <f xml:space="preserve"> TBA!BQ$40</f>
        <v>0</v>
      </c>
      <c r="BR16" s="404">
        <f xml:space="preserve"> TBA!BR$40</f>
        <v>0</v>
      </c>
      <c r="BS16" s="404">
        <f xml:space="preserve"> TBA!BS$40</f>
        <v>0</v>
      </c>
      <c r="BT16" s="404">
        <f xml:space="preserve"> TBA!BT$40</f>
        <v>0</v>
      </c>
      <c r="BU16" s="404">
        <f xml:space="preserve"> TBA!BU$40</f>
        <v>0</v>
      </c>
      <c r="BV16" s="404">
        <f xml:space="preserve"> TBA!BV$40</f>
        <v>0</v>
      </c>
      <c r="BW16" s="404">
        <f xml:space="preserve"> TBA!BW$40</f>
        <v>0</v>
      </c>
      <c r="BX16" s="404">
        <f xml:space="preserve"> TBA!BX$40</f>
        <v>0</v>
      </c>
      <c r="BY16" s="404">
        <f xml:space="preserve"> TBA!BY$40</f>
        <v>0</v>
      </c>
      <c r="BZ16" s="404">
        <f xml:space="preserve"> TBA!BZ$40</f>
        <v>0</v>
      </c>
      <c r="CA16" s="404">
        <f xml:space="preserve"> TBA!CA$40</f>
        <v>0</v>
      </c>
      <c r="CB16" s="404">
        <f xml:space="preserve"> TBA!CB$40</f>
        <v>0</v>
      </c>
      <c r="CC16" s="404">
        <f xml:space="preserve"> TBA!CC$40</f>
        <v>0</v>
      </c>
      <c r="CD16" s="404">
        <f xml:space="preserve"> TBA!CD$40</f>
        <v>0</v>
      </c>
      <c r="CE16" s="404">
        <f xml:space="preserve"> TBA!CE$40</f>
        <v>0</v>
      </c>
      <c r="CF16" s="404">
        <f xml:space="preserve"> TBA!CF$40</f>
        <v>0</v>
      </c>
      <c r="CG16" s="404">
        <f xml:space="preserve"> TBA!CG$40</f>
        <v>0</v>
      </c>
      <c r="CH16" s="404">
        <f xml:space="preserve"> TBA!CH$40</f>
        <v>0</v>
      </c>
      <c r="CI16" s="404">
        <f xml:space="preserve"> TBA!CI$40</f>
        <v>0</v>
      </c>
      <c r="CJ16" s="404">
        <f xml:space="preserve"> TBA!CJ$40</f>
        <v>0</v>
      </c>
      <c r="CK16" s="404">
        <f xml:space="preserve"> TBA!CK$40</f>
        <v>0</v>
      </c>
      <c r="CL16" s="404">
        <f xml:space="preserve"> TBA!CL$40</f>
        <v>0</v>
      </c>
      <c r="CM16" s="404">
        <f xml:space="preserve"> TBA!CM$40</f>
        <v>0</v>
      </c>
      <c r="CN16" s="404">
        <f xml:space="preserve"> TBA!CN$40</f>
        <v>0</v>
      </c>
      <c r="CO16" s="404">
        <f xml:space="preserve"> TBA!CO$40</f>
        <v>0</v>
      </c>
      <c r="CP16" s="404">
        <f xml:space="preserve"> TBA!CP$40</f>
        <v>0</v>
      </c>
      <c r="CQ16" s="404">
        <f xml:space="preserve"> TBA!CQ$40</f>
        <v>0</v>
      </c>
      <c r="CR16" s="404">
        <f xml:space="preserve"> TBA!CR$40</f>
        <v>0</v>
      </c>
      <c r="CS16" s="404">
        <f xml:space="preserve"> TBA!CS$40</f>
        <v>0</v>
      </c>
      <c r="CT16" s="404">
        <f xml:space="preserve"> TBA!CT$40</f>
        <v>0</v>
      </c>
      <c r="CU16" s="404">
        <f xml:space="preserve"> TBA!CU$40</f>
        <v>0</v>
      </c>
      <c r="CV16" s="404">
        <f xml:space="preserve"> TBA!CV$40</f>
        <v>0</v>
      </c>
      <c r="CW16" s="404">
        <f xml:space="preserve"> TBA!CW$40</f>
        <v>0</v>
      </c>
      <c r="CX16" s="404">
        <f xml:space="preserve"> TBA!CX$40</f>
        <v>0</v>
      </c>
      <c r="CY16" s="404">
        <f xml:space="preserve"> TBA!CY$40</f>
        <v>0</v>
      </c>
      <c r="CZ16" s="404">
        <f xml:space="preserve"> TBA!CZ$40</f>
        <v>0</v>
      </c>
      <c r="DA16" s="404">
        <f xml:space="preserve"> TBA!DA$40</f>
        <v>0</v>
      </c>
      <c r="DB16" s="404">
        <f xml:space="preserve"> TBA!DB$40</f>
        <v>0</v>
      </c>
      <c r="DC16" s="404">
        <f xml:space="preserve"> TBA!DC$40</f>
        <v>0</v>
      </c>
      <c r="DD16" s="404">
        <f xml:space="preserve"> TBA!DD$40</f>
        <v>0</v>
      </c>
      <c r="DE16" s="404">
        <f xml:space="preserve"> TBA!DE$40</f>
        <v>0</v>
      </c>
      <c r="DF16" s="404">
        <f xml:space="preserve"> TBA!DF$40</f>
        <v>0</v>
      </c>
      <c r="DG16" s="404">
        <f xml:space="preserve"> TBA!DG$40</f>
        <v>0</v>
      </c>
      <c r="DH16" s="404">
        <f xml:space="preserve"> TBA!DH$40</f>
        <v>0</v>
      </c>
      <c r="DI16" s="404">
        <f xml:space="preserve"> TBA!DI$40</f>
        <v>0</v>
      </c>
      <c r="DJ16" s="404">
        <f xml:space="preserve"> TBA!DJ$40</f>
        <v>0</v>
      </c>
      <c r="DK16" s="404">
        <f xml:space="preserve"> TBA!DK$40</f>
        <v>0</v>
      </c>
      <c r="DL16" s="404">
        <f xml:space="preserve"> TBA!DL$40</f>
        <v>0</v>
      </c>
      <c r="DM16" s="404">
        <f xml:space="preserve"> TBA!DM$40</f>
        <v>0</v>
      </c>
      <c r="DN16" s="404">
        <f xml:space="preserve"> TBA!DN$40</f>
        <v>0</v>
      </c>
      <c r="DO16" s="404">
        <f xml:space="preserve"> TBA!DO$40</f>
        <v>0</v>
      </c>
      <c r="DP16" s="404">
        <f xml:space="preserve"> TBA!DP$40</f>
        <v>0</v>
      </c>
      <c r="DQ16" s="404">
        <f xml:space="preserve"> TBA!DQ$40</f>
        <v>0</v>
      </c>
      <c r="DR16" s="404">
        <f xml:space="preserve"> TBA!DR$40</f>
        <v>0</v>
      </c>
      <c r="DS16" s="404">
        <f xml:space="preserve"> TBA!DS$40</f>
        <v>0</v>
      </c>
      <c r="DT16" s="404">
        <f xml:space="preserve"> TBA!DT$40</f>
        <v>0</v>
      </c>
      <c r="DU16" s="404">
        <f xml:space="preserve"> TBA!DU$40</f>
        <v>0</v>
      </c>
      <c r="DV16" s="404">
        <f xml:space="preserve"> TBA!DV$40</f>
        <v>0</v>
      </c>
      <c r="DW16" s="404">
        <f xml:space="preserve"> TBA!DW$40</f>
        <v>0</v>
      </c>
      <c r="DX16" s="404">
        <f xml:space="preserve"> TBA!DX$40</f>
        <v>0</v>
      </c>
      <c r="DY16" s="404">
        <f xml:space="preserve"> TBA!DY$40</f>
        <v>0</v>
      </c>
      <c r="DZ16" s="404">
        <f xml:space="preserve"> TBA!DZ$40</f>
        <v>0</v>
      </c>
      <c r="EA16" s="404">
        <f xml:space="preserve"> TBA!EA$40</f>
        <v>0</v>
      </c>
      <c r="EB16" s="404">
        <f xml:space="preserve"> TBA!EB$40</f>
        <v>0</v>
      </c>
      <c r="EC16" s="404">
        <f xml:space="preserve"> TBA!EC$40</f>
        <v>0</v>
      </c>
      <c r="ED16" s="404">
        <f xml:space="preserve"> TBA!ED$40</f>
        <v>0</v>
      </c>
      <c r="EE16" s="404">
        <f xml:space="preserve"> TBA!EE$40</f>
        <v>0</v>
      </c>
      <c r="EF16" s="404">
        <f xml:space="preserve"> TBA!EF$40</f>
        <v>0</v>
      </c>
      <c r="EG16" s="404">
        <f xml:space="preserve"> TBA!EG$40</f>
        <v>0</v>
      </c>
      <c r="EH16" s="404">
        <f xml:space="preserve"> TBA!EH$40</f>
        <v>0</v>
      </c>
      <c r="EI16" s="403"/>
    </row>
    <row r="17" spans="1:139" s="405" customFormat="1" ht="15" hidden="1" customHeight="1" outlineLevel="1" x14ac:dyDescent="0.35">
      <c r="A17" s="403"/>
      <c r="B17" s="403"/>
      <c r="C17" s="403"/>
      <c r="D17" s="403"/>
      <c r="E17" s="404" t="str">
        <f xml:space="preserve"> TBA!E$41</f>
        <v>DT Meter</v>
      </c>
      <c r="F17" s="404">
        <f xml:space="preserve"> TBA!F$41</f>
        <v>0</v>
      </c>
      <c r="G17" s="404" t="str">
        <f xml:space="preserve"> TBA!G$41</f>
        <v>Nos.</v>
      </c>
      <c r="H17" s="404">
        <f xml:space="preserve"> TBA!H$41</f>
        <v>0</v>
      </c>
      <c r="I17" s="404">
        <f xml:space="preserve"> TBA!I$41</f>
        <v>0</v>
      </c>
      <c r="J17" s="404">
        <f xml:space="preserve"> TBA!J$41</f>
        <v>0</v>
      </c>
      <c r="K17" s="404">
        <f xml:space="preserve"> TBA!K$41</f>
        <v>0</v>
      </c>
      <c r="L17" s="404">
        <f xml:space="preserve"> TBA!L$41</f>
        <v>0</v>
      </c>
      <c r="M17" s="404">
        <f xml:space="preserve"> TBA!M$41</f>
        <v>0</v>
      </c>
      <c r="N17" s="404">
        <f xml:space="preserve"> TBA!N$41</f>
        <v>0</v>
      </c>
      <c r="O17" s="404">
        <f xml:space="preserve"> TBA!O$41</f>
        <v>0</v>
      </c>
      <c r="P17" s="404">
        <f xml:space="preserve"> TBA!P$41</f>
        <v>0</v>
      </c>
      <c r="Q17" s="404">
        <f xml:space="preserve"> TBA!Q$41</f>
        <v>0</v>
      </c>
      <c r="R17" s="404">
        <f xml:space="preserve"> TBA!R$41</f>
        <v>0</v>
      </c>
      <c r="S17" s="404">
        <f xml:space="preserve"> TBA!S$41</f>
        <v>0</v>
      </c>
      <c r="T17" s="404">
        <f xml:space="preserve"> TBA!T$41</f>
        <v>0</v>
      </c>
      <c r="U17" s="404">
        <f xml:space="preserve"> TBA!U$41</f>
        <v>0</v>
      </c>
      <c r="V17" s="404">
        <f xml:space="preserve"> TBA!V$41</f>
        <v>0</v>
      </c>
      <c r="W17" s="404">
        <f xml:space="preserve"> TBA!W$41</f>
        <v>0</v>
      </c>
      <c r="X17" s="404">
        <f xml:space="preserve"> TBA!X$41</f>
        <v>0</v>
      </c>
      <c r="Y17" s="404">
        <f xml:space="preserve"> TBA!Y$41</f>
        <v>0</v>
      </c>
      <c r="Z17" s="404">
        <f xml:space="preserve"> TBA!Z$41</f>
        <v>0</v>
      </c>
      <c r="AA17" s="404">
        <f xml:space="preserve"> TBA!AA$41</f>
        <v>0</v>
      </c>
      <c r="AB17" s="404">
        <f xml:space="preserve"> TBA!AB$41</f>
        <v>0</v>
      </c>
      <c r="AC17" s="404">
        <f xml:space="preserve"> TBA!AC$41</f>
        <v>0</v>
      </c>
      <c r="AD17" s="404">
        <f xml:space="preserve"> TBA!AD$41</f>
        <v>0</v>
      </c>
      <c r="AE17" s="404">
        <f xml:space="preserve"> TBA!AE$41</f>
        <v>0</v>
      </c>
      <c r="AF17" s="404">
        <f xml:space="preserve"> TBA!AF$41</f>
        <v>0</v>
      </c>
      <c r="AG17" s="404">
        <f xml:space="preserve"> TBA!AG$41</f>
        <v>0</v>
      </c>
      <c r="AH17" s="404">
        <f xml:space="preserve"> TBA!AH$41</f>
        <v>0</v>
      </c>
      <c r="AI17" s="404">
        <f xml:space="preserve"> TBA!AI$41</f>
        <v>0</v>
      </c>
      <c r="AJ17" s="404">
        <f xml:space="preserve"> TBA!AJ$41</f>
        <v>0</v>
      </c>
      <c r="AK17" s="404">
        <f xml:space="preserve"> TBA!AK$41</f>
        <v>0</v>
      </c>
      <c r="AL17" s="404">
        <f xml:space="preserve"> TBA!AL$41</f>
        <v>0</v>
      </c>
      <c r="AM17" s="404">
        <f xml:space="preserve"> TBA!AM$41</f>
        <v>0</v>
      </c>
      <c r="AN17" s="404">
        <f xml:space="preserve"> TBA!AN$41</f>
        <v>0</v>
      </c>
      <c r="AO17" s="404">
        <f xml:space="preserve"> TBA!AO$41</f>
        <v>0</v>
      </c>
      <c r="AP17" s="404">
        <f xml:space="preserve"> TBA!AP$41</f>
        <v>0</v>
      </c>
      <c r="AQ17" s="404">
        <f xml:space="preserve"> TBA!AQ$41</f>
        <v>0</v>
      </c>
      <c r="AR17" s="404">
        <f xml:space="preserve"> TBA!AR$41</f>
        <v>0</v>
      </c>
      <c r="AS17" s="404">
        <f xml:space="preserve"> TBA!AS$41</f>
        <v>0</v>
      </c>
      <c r="AT17" s="404">
        <f xml:space="preserve"> TBA!AT$41</f>
        <v>0</v>
      </c>
      <c r="AU17" s="404">
        <f xml:space="preserve"> TBA!AU$41</f>
        <v>0</v>
      </c>
      <c r="AV17" s="404">
        <f xml:space="preserve"> TBA!AV$41</f>
        <v>0</v>
      </c>
      <c r="AW17" s="404">
        <f xml:space="preserve"> TBA!AW$41</f>
        <v>0</v>
      </c>
      <c r="AX17" s="404">
        <f xml:space="preserve"> TBA!AX$41</f>
        <v>0</v>
      </c>
      <c r="AY17" s="404">
        <f xml:space="preserve"> TBA!AY$41</f>
        <v>0</v>
      </c>
      <c r="AZ17" s="404">
        <f xml:space="preserve"> TBA!AZ$41</f>
        <v>0</v>
      </c>
      <c r="BA17" s="404">
        <f xml:space="preserve"> TBA!BA$41</f>
        <v>0</v>
      </c>
      <c r="BB17" s="404">
        <f xml:space="preserve"> TBA!BB$41</f>
        <v>0</v>
      </c>
      <c r="BC17" s="404">
        <f xml:space="preserve"> TBA!BC$41</f>
        <v>0</v>
      </c>
      <c r="BD17" s="404">
        <f xml:space="preserve"> TBA!BD$41</f>
        <v>0</v>
      </c>
      <c r="BE17" s="404">
        <f xml:space="preserve"> TBA!BE$41</f>
        <v>0</v>
      </c>
      <c r="BF17" s="404">
        <f xml:space="preserve"> TBA!BF$41</f>
        <v>0</v>
      </c>
      <c r="BG17" s="404">
        <f xml:space="preserve"> TBA!BG$41</f>
        <v>0</v>
      </c>
      <c r="BH17" s="404">
        <f xml:space="preserve"> TBA!BH$41</f>
        <v>0</v>
      </c>
      <c r="BI17" s="404">
        <f xml:space="preserve"> TBA!BI$41</f>
        <v>0</v>
      </c>
      <c r="BJ17" s="404">
        <f xml:space="preserve"> TBA!BJ$41</f>
        <v>0</v>
      </c>
      <c r="BK17" s="404">
        <f xml:space="preserve"> TBA!BK$41</f>
        <v>0</v>
      </c>
      <c r="BL17" s="404">
        <f xml:space="preserve"> TBA!BL$41</f>
        <v>0</v>
      </c>
      <c r="BM17" s="404">
        <f xml:space="preserve"> TBA!BM$41</f>
        <v>0</v>
      </c>
      <c r="BN17" s="404">
        <f xml:space="preserve"> TBA!BN$41</f>
        <v>0</v>
      </c>
      <c r="BO17" s="404">
        <f xml:space="preserve"> TBA!BO$41</f>
        <v>0</v>
      </c>
      <c r="BP17" s="404">
        <f xml:space="preserve"> TBA!BP$41</f>
        <v>0</v>
      </c>
      <c r="BQ17" s="404">
        <f xml:space="preserve"> TBA!BQ$41</f>
        <v>0</v>
      </c>
      <c r="BR17" s="404">
        <f xml:space="preserve"> TBA!BR$41</f>
        <v>0</v>
      </c>
      <c r="BS17" s="404">
        <f xml:space="preserve"> TBA!BS$41</f>
        <v>0</v>
      </c>
      <c r="BT17" s="404">
        <f xml:space="preserve"> TBA!BT$41</f>
        <v>0</v>
      </c>
      <c r="BU17" s="404">
        <f xml:space="preserve"> TBA!BU$41</f>
        <v>0</v>
      </c>
      <c r="BV17" s="404">
        <f xml:space="preserve"> TBA!BV$41</f>
        <v>0</v>
      </c>
      <c r="BW17" s="404">
        <f xml:space="preserve"> TBA!BW$41</f>
        <v>0</v>
      </c>
      <c r="BX17" s="404">
        <f xml:space="preserve"> TBA!BX$41</f>
        <v>0</v>
      </c>
      <c r="BY17" s="404">
        <f xml:space="preserve"> TBA!BY$41</f>
        <v>0</v>
      </c>
      <c r="BZ17" s="404">
        <f xml:space="preserve"> TBA!BZ$41</f>
        <v>0</v>
      </c>
      <c r="CA17" s="404">
        <f xml:space="preserve"> TBA!CA$41</f>
        <v>0</v>
      </c>
      <c r="CB17" s="404">
        <f xml:space="preserve"> TBA!CB$41</f>
        <v>0</v>
      </c>
      <c r="CC17" s="404">
        <f xml:space="preserve"> TBA!CC$41</f>
        <v>0</v>
      </c>
      <c r="CD17" s="404">
        <f xml:space="preserve"> TBA!CD$41</f>
        <v>0</v>
      </c>
      <c r="CE17" s="404">
        <f xml:space="preserve"> TBA!CE$41</f>
        <v>0</v>
      </c>
      <c r="CF17" s="404">
        <f xml:space="preserve"> TBA!CF$41</f>
        <v>0</v>
      </c>
      <c r="CG17" s="404">
        <f xml:space="preserve"> TBA!CG$41</f>
        <v>0</v>
      </c>
      <c r="CH17" s="404">
        <f xml:space="preserve"> TBA!CH$41</f>
        <v>0</v>
      </c>
      <c r="CI17" s="404">
        <f xml:space="preserve"> TBA!CI$41</f>
        <v>0</v>
      </c>
      <c r="CJ17" s="404">
        <f xml:space="preserve"> TBA!CJ$41</f>
        <v>0</v>
      </c>
      <c r="CK17" s="404">
        <f xml:space="preserve"> TBA!CK$41</f>
        <v>0</v>
      </c>
      <c r="CL17" s="404">
        <f xml:space="preserve"> TBA!CL$41</f>
        <v>0</v>
      </c>
      <c r="CM17" s="404">
        <f xml:space="preserve"> TBA!CM$41</f>
        <v>0</v>
      </c>
      <c r="CN17" s="404">
        <f xml:space="preserve"> TBA!CN$41</f>
        <v>0</v>
      </c>
      <c r="CO17" s="404">
        <f xml:space="preserve"> TBA!CO$41</f>
        <v>0</v>
      </c>
      <c r="CP17" s="404">
        <f xml:space="preserve"> TBA!CP$41</f>
        <v>0</v>
      </c>
      <c r="CQ17" s="404">
        <f xml:space="preserve"> TBA!CQ$41</f>
        <v>0</v>
      </c>
      <c r="CR17" s="404">
        <f xml:space="preserve"> TBA!CR$41</f>
        <v>0</v>
      </c>
      <c r="CS17" s="404">
        <f xml:space="preserve"> TBA!CS$41</f>
        <v>0</v>
      </c>
      <c r="CT17" s="404">
        <f xml:space="preserve"> TBA!CT$41</f>
        <v>0</v>
      </c>
      <c r="CU17" s="404">
        <f xml:space="preserve"> TBA!CU$41</f>
        <v>0</v>
      </c>
      <c r="CV17" s="404">
        <f xml:space="preserve"> TBA!CV$41</f>
        <v>0</v>
      </c>
      <c r="CW17" s="404">
        <f xml:space="preserve"> TBA!CW$41</f>
        <v>0</v>
      </c>
      <c r="CX17" s="404">
        <f xml:space="preserve"> TBA!CX$41</f>
        <v>0</v>
      </c>
      <c r="CY17" s="404">
        <f xml:space="preserve"> TBA!CY$41</f>
        <v>0</v>
      </c>
      <c r="CZ17" s="404">
        <f xml:space="preserve"> TBA!CZ$41</f>
        <v>0</v>
      </c>
      <c r="DA17" s="404">
        <f xml:space="preserve"> TBA!DA$41</f>
        <v>0</v>
      </c>
      <c r="DB17" s="404">
        <f xml:space="preserve"> TBA!DB$41</f>
        <v>0</v>
      </c>
      <c r="DC17" s="404">
        <f xml:space="preserve"> TBA!DC$41</f>
        <v>0</v>
      </c>
      <c r="DD17" s="404">
        <f xml:space="preserve"> TBA!DD$41</f>
        <v>0</v>
      </c>
      <c r="DE17" s="404">
        <f xml:space="preserve"> TBA!DE$41</f>
        <v>0</v>
      </c>
      <c r="DF17" s="404">
        <f xml:space="preserve"> TBA!DF$41</f>
        <v>0</v>
      </c>
      <c r="DG17" s="404">
        <f xml:space="preserve"> TBA!DG$41</f>
        <v>0</v>
      </c>
      <c r="DH17" s="404">
        <f xml:space="preserve"> TBA!DH$41</f>
        <v>0</v>
      </c>
      <c r="DI17" s="404">
        <f xml:space="preserve"> TBA!DI$41</f>
        <v>0</v>
      </c>
      <c r="DJ17" s="404">
        <f xml:space="preserve"> TBA!DJ$41</f>
        <v>0</v>
      </c>
      <c r="DK17" s="404">
        <f xml:space="preserve"> TBA!DK$41</f>
        <v>0</v>
      </c>
      <c r="DL17" s="404">
        <f xml:space="preserve"> TBA!DL$41</f>
        <v>0</v>
      </c>
      <c r="DM17" s="404">
        <f xml:space="preserve"> TBA!DM$41</f>
        <v>0</v>
      </c>
      <c r="DN17" s="404">
        <f xml:space="preserve"> TBA!DN$41</f>
        <v>0</v>
      </c>
      <c r="DO17" s="404">
        <f xml:space="preserve"> TBA!DO$41</f>
        <v>0</v>
      </c>
      <c r="DP17" s="404">
        <f xml:space="preserve"> TBA!DP$41</f>
        <v>0</v>
      </c>
      <c r="DQ17" s="404">
        <f xml:space="preserve"> TBA!DQ$41</f>
        <v>0</v>
      </c>
      <c r="DR17" s="404">
        <f xml:space="preserve"> TBA!DR$41</f>
        <v>0</v>
      </c>
      <c r="DS17" s="404">
        <f xml:space="preserve"> TBA!DS$41</f>
        <v>0</v>
      </c>
      <c r="DT17" s="404">
        <f xml:space="preserve"> TBA!DT$41</f>
        <v>0</v>
      </c>
      <c r="DU17" s="404">
        <f xml:space="preserve"> TBA!DU$41</f>
        <v>0</v>
      </c>
      <c r="DV17" s="404">
        <f xml:space="preserve"> TBA!DV$41</f>
        <v>0</v>
      </c>
      <c r="DW17" s="404">
        <f xml:space="preserve"> TBA!DW$41</f>
        <v>0</v>
      </c>
      <c r="DX17" s="404">
        <f xml:space="preserve"> TBA!DX$41</f>
        <v>0</v>
      </c>
      <c r="DY17" s="404">
        <f xml:space="preserve"> TBA!DY$41</f>
        <v>0</v>
      </c>
      <c r="DZ17" s="404">
        <f xml:space="preserve"> TBA!DZ$41</f>
        <v>0</v>
      </c>
      <c r="EA17" s="404">
        <f xml:space="preserve"> TBA!EA$41</f>
        <v>0</v>
      </c>
      <c r="EB17" s="404">
        <f xml:space="preserve"> TBA!EB$41</f>
        <v>0</v>
      </c>
      <c r="EC17" s="404">
        <f xml:space="preserve"> TBA!EC$41</f>
        <v>0</v>
      </c>
      <c r="ED17" s="404">
        <f xml:space="preserve"> TBA!ED$41</f>
        <v>0</v>
      </c>
      <c r="EE17" s="404">
        <f xml:space="preserve"> TBA!EE$41</f>
        <v>0</v>
      </c>
      <c r="EF17" s="404">
        <f xml:space="preserve"> TBA!EF$41</f>
        <v>0</v>
      </c>
      <c r="EG17" s="404">
        <f xml:space="preserve"> TBA!EG$41</f>
        <v>0</v>
      </c>
      <c r="EH17" s="404">
        <f xml:space="preserve"> TBA!EH$41</f>
        <v>0</v>
      </c>
      <c r="EI17" s="403"/>
    </row>
    <row r="18" spans="1:139" s="405" customFormat="1" ht="15" hidden="1" customHeight="1" outlineLevel="1" x14ac:dyDescent="0.35">
      <c r="A18" s="403"/>
      <c r="B18" s="403"/>
      <c r="C18" s="403"/>
      <c r="D18" s="403"/>
      <c r="E18" s="404" t="str">
        <f xml:space="preserve"> TBA!E$42</f>
        <v>Feeder Meter</v>
      </c>
      <c r="F18" s="404">
        <f xml:space="preserve"> TBA!F$42</f>
        <v>0</v>
      </c>
      <c r="G18" s="404" t="str">
        <f xml:space="preserve"> TBA!G$42</f>
        <v>Nos.</v>
      </c>
      <c r="H18" s="404">
        <f xml:space="preserve"> TBA!H$42</f>
        <v>0</v>
      </c>
      <c r="I18" s="404">
        <f xml:space="preserve"> TBA!I$42</f>
        <v>0</v>
      </c>
      <c r="J18" s="404">
        <f xml:space="preserve"> TBA!J$42</f>
        <v>0</v>
      </c>
      <c r="K18" s="404">
        <f xml:space="preserve"> TBA!K$42</f>
        <v>0</v>
      </c>
      <c r="L18" s="404">
        <f xml:space="preserve"> TBA!L$42</f>
        <v>0</v>
      </c>
      <c r="M18" s="404">
        <f xml:space="preserve"> TBA!M$42</f>
        <v>0</v>
      </c>
      <c r="N18" s="404">
        <f xml:space="preserve"> TBA!N$42</f>
        <v>0</v>
      </c>
      <c r="O18" s="404">
        <f xml:space="preserve"> TBA!O$42</f>
        <v>0</v>
      </c>
      <c r="P18" s="404">
        <f xml:space="preserve"> TBA!P$42</f>
        <v>0</v>
      </c>
      <c r="Q18" s="404">
        <f xml:space="preserve"> TBA!Q$42</f>
        <v>0</v>
      </c>
      <c r="R18" s="404">
        <f xml:space="preserve"> TBA!R$42</f>
        <v>0</v>
      </c>
      <c r="S18" s="404">
        <f xml:space="preserve"> TBA!S$42</f>
        <v>0</v>
      </c>
      <c r="T18" s="404">
        <f xml:space="preserve"> TBA!T$42</f>
        <v>0</v>
      </c>
      <c r="U18" s="404">
        <f xml:space="preserve"> TBA!U$42</f>
        <v>0</v>
      </c>
      <c r="V18" s="404">
        <f xml:space="preserve"> TBA!V$42</f>
        <v>0</v>
      </c>
      <c r="W18" s="404">
        <f xml:space="preserve"> TBA!W$42</f>
        <v>0</v>
      </c>
      <c r="X18" s="404">
        <f xml:space="preserve"> TBA!X$42</f>
        <v>0</v>
      </c>
      <c r="Y18" s="404">
        <f xml:space="preserve"> TBA!Y$42</f>
        <v>0</v>
      </c>
      <c r="Z18" s="404">
        <f xml:space="preserve"> TBA!Z$42</f>
        <v>0</v>
      </c>
      <c r="AA18" s="404">
        <f xml:space="preserve"> TBA!AA$42</f>
        <v>0</v>
      </c>
      <c r="AB18" s="404">
        <f xml:space="preserve"> TBA!AB$42</f>
        <v>0</v>
      </c>
      <c r="AC18" s="404">
        <f xml:space="preserve"> TBA!AC$42</f>
        <v>0</v>
      </c>
      <c r="AD18" s="404">
        <f xml:space="preserve"> TBA!AD$42</f>
        <v>0</v>
      </c>
      <c r="AE18" s="404">
        <f xml:space="preserve"> TBA!AE$42</f>
        <v>0</v>
      </c>
      <c r="AF18" s="404">
        <f xml:space="preserve"> TBA!AF$42</f>
        <v>0</v>
      </c>
      <c r="AG18" s="404">
        <f xml:space="preserve"> TBA!AG$42</f>
        <v>0</v>
      </c>
      <c r="AH18" s="404">
        <f xml:space="preserve"> TBA!AH$42</f>
        <v>0</v>
      </c>
      <c r="AI18" s="404">
        <f xml:space="preserve"> TBA!AI$42</f>
        <v>0</v>
      </c>
      <c r="AJ18" s="404">
        <f xml:space="preserve"> TBA!AJ$42</f>
        <v>0</v>
      </c>
      <c r="AK18" s="404">
        <f xml:space="preserve"> TBA!AK$42</f>
        <v>0</v>
      </c>
      <c r="AL18" s="404">
        <f xml:space="preserve"> TBA!AL$42</f>
        <v>0</v>
      </c>
      <c r="AM18" s="404">
        <f xml:space="preserve"> TBA!AM$42</f>
        <v>0</v>
      </c>
      <c r="AN18" s="404">
        <f xml:space="preserve"> TBA!AN$42</f>
        <v>0</v>
      </c>
      <c r="AO18" s="404">
        <f xml:space="preserve"> TBA!AO$42</f>
        <v>0</v>
      </c>
      <c r="AP18" s="404">
        <f xml:space="preserve"> TBA!AP$42</f>
        <v>0</v>
      </c>
      <c r="AQ18" s="404">
        <f xml:space="preserve"> TBA!AQ$42</f>
        <v>0</v>
      </c>
      <c r="AR18" s="404">
        <f xml:space="preserve"> TBA!AR$42</f>
        <v>0</v>
      </c>
      <c r="AS18" s="404">
        <f xml:space="preserve"> TBA!AS$42</f>
        <v>0</v>
      </c>
      <c r="AT18" s="404">
        <f xml:space="preserve"> TBA!AT$42</f>
        <v>0</v>
      </c>
      <c r="AU18" s="404">
        <f xml:space="preserve"> TBA!AU$42</f>
        <v>0</v>
      </c>
      <c r="AV18" s="404">
        <f xml:space="preserve"> TBA!AV$42</f>
        <v>0</v>
      </c>
      <c r="AW18" s="404">
        <f xml:space="preserve"> TBA!AW$42</f>
        <v>0</v>
      </c>
      <c r="AX18" s="404">
        <f xml:space="preserve"> TBA!AX$42</f>
        <v>0</v>
      </c>
      <c r="AY18" s="404">
        <f xml:space="preserve"> TBA!AY$42</f>
        <v>0</v>
      </c>
      <c r="AZ18" s="404">
        <f xml:space="preserve"> TBA!AZ$42</f>
        <v>0</v>
      </c>
      <c r="BA18" s="404">
        <f xml:space="preserve"> TBA!BA$42</f>
        <v>0</v>
      </c>
      <c r="BB18" s="404">
        <f xml:space="preserve"> TBA!BB$42</f>
        <v>0</v>
      </c>
      <c r="BC18" s="404">
        <f xml:space="preserve"> TBA!BC$42</f>
        <v>0</v>
      </c>
      <c r="BD18" s="404">
        <f xml:space="preserve"> TBA!BD$42</f>
        <v>0</v>
      </c>
      <c r="BE18" s="404">
        <f xml:space="preserve"> TBA!BE$42</f>
        <v>0</v>
      </c>
      <c r="BF18" s="404">
        <f xml:space="preserve"> TBA!BF$42</f>
        <v>0</v>
      </c>
      <c r="BG18" s="404">
        <f xml:space="preserve"> TBA!BG$42</f>
        <v>0</v>
      </c>
      <c r="BH18" s="404">
        <f xml:space="preserve"> TBA!BH$42</f>
        <v>0</v>
      </c>
      <c r="BI18" s="404">
        <f xml:space="preserve"> TBA!BI$42</f>
        <v>0</v>
      </c>
      <c r="BJ18" s="404">
        <f xml:space="preserve"> TBA!BJ$42</f>
        <v>0</v>
      </c>
      <c r="BK18" s="404">
        <f xml:space="preserve"> TBA!BK$42</f>
        <v>0</v>
      </c>
      <c r="BL18" s="404">
        <f xml:space="preserve"> TBA!BL$42</f>
        <v>0</v>
      </c>
      <c r="BM18" s="404">
        <f xml:space="preserve"> TBA!BM$42</f>
        <v>0</v>
      </c>
      <c r="BN18" s="404">
        <f xml:space="preserve"> TBA!BN$42</f>
        <v>0</v>
      </c>
      <c r="BO18" s="404">
        <f xml:space="preserve"> TBA!BO$42</f>
        <v>0</v>
      </c>
      <c r="BP18" s="404">
        <f xml:space="preserve"> TBA!BP$42</f>
        <v>0</v>
      </c>
      <c r="BQ18" s="404">
        <f xml:space="preserve"> TBA!BQ$42</f>
        <v>0</v>
      </c>
      <c r="BR18" s="404">
        <f xml:space="preserve"> TBA!BR$42</f>
        <v>0</v>
      </c>
      <c r="BS18" s="404">
        <f xml:space="preserve"> TBA!BS$42</f>
        <v>0</v>
      </c>
      <c r="BT18" s="404">
        <f xml:space="preserve"> TBA!BT$42</f>
        <v>0</v>
      </c>
      <c r="BU18" s="404">
        <f xml:space="preserve"> TBA!BU$42</f>
        <v>0</v>
      </c>
      <c r="BV18" s="404">
        <f xml:space="preserve"> TBA!BV$42</f>
        <v>0</v>
      </c>
      <c r="BW18" s="404">
        <f xml:space="preserve"> TBA!BW$42</f>
        <v>0</v>
      </c>
      <c r="BX18" s="404">
        <f xml:space="preserve"> TBA!BX$42</f>
        <v>0</v>
      </c>
      <c r="BY18" s="404">
        <f xml:space="preserve"> TBA!BY$42</f>
        <v>0</v>
      </c>
      <c r="BZ18" s="404">
        <f xml:space="preserve"> TBA!BZ$42</f>
        <v>0</v>
      </c>
      <c r="CA18" s="404">
        <f xml:space="preserve"> TBA!CA$42</f>
        <v>0</v>
      </c>
      <c r="CB18" s="404">
        <f xml:space="preserve"> TBA!CB$42</f>
        <v>0</v>
      </c>
      <c r="CC18" s="404">
        <f xml:space="preserve"> TBA!CC$42</f>
        <v>0</v>
      </c>
      <c r="CD18" s="404">
        <f xml:space="preserve"> TBA!CD$42</f>
        <v>0</v>
      </c>
      <c r="CE18" s="404">
        <f xml:space="preserve"> TBA!CE$42</f>
        <v>0</v>
      </c>
      <c r="CF18" s="404">
        <f xml:space="preserve"> TBA!CF$42</f>
        <v>0</v>
      </c>
      <c r="CG18" s="404">
        <f xml:space="preserve"> TBA!CG$42</f>
        <v>0</v>
      </c>
      <c r="CH18" s="404">
        <f xml:space="preserve"> TBA!CH$42</f>
        <v>0</v>
      </c>
      <c r="CI18" s="404">
        <f xml:space="preserve"> TBA!CI$42</f>
        <v>0</v>
      </c>
      <c r="CJ18" s="404">
        <f xml:space="preserve"> TBA!CJ$42</f>
        <v>0</v>
      </c>
      <c r="CK18" s="404">
        <f xml:space="preserve"> TBA!CK$42</f>
        <v>0</v>
      </c>
      <c r="CL18" s="404">
        <f xml:space="preserve"> TBA!CL$42</f>
        <v>0</v>
      </c>
      <c r="CM18" s="404">
        <f xml:space="preserve"> TBA!CM$42</f>
        <v>0</v>
      </c>
      <c r="CN18" s="404">
        <f xml:space="preserve"> TBA!CN$42</f>
        <v>0</v>
      </c>
      <c r="CO18" s="404">
        <f xml:space="preserve"> TBA!CO$42</f>
        <v>0</v>
      </c>
      <c r="CP18" s="404">
        <f xml:space="preserve"> TBA!CP$42</f>
        <v>0</v>
      </c>
      <c r="CQ18" s="404">
        <f xml:space="preserve"> TBA!CQ$42</f>
        <v>0</v>
      </c>
      <c r="CR18" s="404">
        <f xml:space="preserve"> TBA!CR$42</f>
        <v>0</v>
      </c>
      <c r="CS18" s="404">
        <f xml:space="preserve"> TBA!CS$42</f>
        <v>0</v>
      </c>
      <c r="CT18" s="404">
        <f xml:space="preserve"> TBA!CT$42</f>
        <v>0</v>
      </c>
      <c r="CU18" s="404">
        <f xml:space="preserve"> TBA!CU$42</f>
        <v>0</v>
      </c>
      <c r="CV18" s="404">
        <f xml:space="preserve"> TBA!CV$42</f>
        <v>0</v>
      </c>
      <c r="CW18" s="404">
        <f xml:space="preserve"> TBA!CW$42</f>
        <v>0</v>
      </c>
      <c r="CX18" s="404">
        <f xml:space="preserve"> TBA!CX$42</f>
        <v>0</v>
      </c>
      <c r="CY18" s="404">
        <f xml:space="preserve"> TBA!CY$42</f>
        <v>0</v>
      </c>
      <c r="CZ18" s="404">
        <f xml:space="preserve"> TBA!CZ$42</f>
        <v>0</v>
      </c>
      <c r="DA18" s="404">
        <f xml:space="preserve"> TBA!DA$42</f>
        <v>0</v>
      </c>
      <c r="DB18" s="404">
        <f xml:space="preserve"> TBA!DB$42</f>
        <v>0</v>
      </c>
      <c r="DC18" s="404">
        <f xml:space="preserve"> TBA!DC$42</f>
        <v>0</v>
      </c>
      <c r="DD18" s="404">
        <f xml:space="preserve"> TBA!DD$42</f>
        <v>0</v>
      </c>
      <c r="DE18" s="404">
        <f xml:space="preserve"> TBA!DE$42</f>
        <v>0</v>
      </c>
      <c r="DF18" s="404">
        <f xml:space="preserve"> TBA!DF$42</f>
        <v>0</v>
      </c>
      <c r="DG18" s="404">
        <f xml:space="preserve"> TBA!DG$42</f>
        <v>0</v>
      </c>
      <c r="DH18" s="404">
        <f xml:space="preserve"> TBA!DH$42</f>
        <v>0</v>
      </c>
      <c r="DI18" s="404">
        <f xml:space="preserve"> TBA!DI$42</f>
        <v>0</v>
      </c>
      <c r="DJ18" s="404">
        <f xml:space="preserve"> TBA!DJ$42</f>
        <v>0</v>
      </c>
      <c r="DK18" s="404">
        <f xml:space="preserve"> TBA!DK$42</f>
        <v>0</v>
      </c>
      <c r="DL18" s="404">
        <f xml:space="preserve"> TBA!DL$42</f>
        <v>0</v>
      </c>
      <c r="DM18" s="404">
        <f xml:space="preserve"> TBA!DM$42</f>
        <v>0</v>
      </c>
      <c r="DN18" s="404">
        <f xml:space="preserve"> TBA!DN$42</f>
        <v>0</v>
      </c>
      <c r="DO18" s="404">
        <f xml:space="preserve"> TBA!DO$42</f>
        <v>0</v>
      </c>
      <c r="DP18" s="404">
        <f xml:space="preserve"> TBA!DP$42</f>
        <v>0</v>
      </c>
      <c r="DQ18" s="404">
        <f xml:space="preserve"> TBA!DQ$42</f>
        <v>0</v>
      </c>
      <c r="DR18" s="404">
        <f xml:space="preserve"> TBA!DR$42</f>
        <v>0</v>
      </c>
      <c r="DS18" s="404">
        <f xml:space="preserve"> TBA!DS$42</f>
        <v>0</v>
      </c>
      <c r="DT18" s="404">
        <f xml:space="preserve"> TBA!DT$42</f>
        <v>0</v>
      </c>
      <c r="DU18" s="404">
        <f xml:space="preserve"> TBA!DU$42</f>
        <v>0</v>
      </c>
      <c r="DV18" s="404">
        <f xml:space="preserve"> TBA!DV$42</f>
        <v>0</v>
      </c>
      <c r="DW18" s="404">
        <f xml:space="preserve"> TBA!DW$42</f>
        <v>0</v>
      </c>
      <c r="DX18" s="404">
        <f xml:space="preserve"> TBA!DX$42</f>
        <v>0</v>
      </c>
      <c r="DY18" s="404">
        <f xml:space="preserve"> TBA!DY$42</f>
        <v>0</v>
      </c>
      <c r="DZ18" s="404">
        <f xml:space="preserve"> TBA!DZ$42</f>
        <v>0</v>
      </c>
      <c r="EA18" s="404">
        <f xml:space="preserve"> TBA!EA$42</f>
        <v>0</v>
      </c>
      <c r="EB18" s="404">
        <f xml:space="preserve"> TBA!EB$42</f>
        <v>0</v>
      </c>
      <c r="EC18" s="404">
        <f xml:space="preserve"> TBA!EC$42</f>
        <v>0</v>
      </c>
      <c r="ED18" s="404">
        <f xml:space="preserve"> TBA!ED$42</f>
        <v>0</v>
      </c>
      <c r="EE18" s="404">
        <f xml:space="preserve"> TBA!EE$42</f>
        <v>0</v>
      </c>
      <c r="EF18" s="404">
        <f xml:space="preserve"> TBA!EF$42</f>
        <v>0</v>
      </c>
      <c r="EG18" s="404">
        <f xml:space="preserve"> TBA!EG$42</f>
        <v>0</v>
      </c>
      <c r="EH18" s="404">
        <f xml:space="preserve"> TBA!EH$42</f>
        <v>0</v>
      </c>
      <c r="EI18" s="403"/>
    </row>
    <row r="19" spans="1:139" s="100" customFormat="1" ht="15" customHeight="1" outlineLevel="1" x14ac:dyDescent="0.35">
      <c r="A19" s="98"/>
      <c r="B19" s="98"/>
      <c r="C19" s="98"/>
      <c r="D19" s="98"/>
      <c r="E19" s="141" t="s">
        <v>332</v>
      </c>
      <c r="F19" s="142"/>
      <c r="G19" s="143" t="s">
        <v>328</v>
      </c>
      <c r="H19" s="141">
        <f>SUM(J19:EH19)</f>
        <v>2767868</v>
      </c>
      <c r="I19" s="142"/>
      <c r="J19" s="141">
        <f xml:space="preserve"> SUM( J11:J13, J16:J18)</f>
        <v>0</v>
      </c>
      <c r="K19" s="141">
        <f t="shared" ref="K19:AO19" si="0" xml:space="preserve"> SUM( K11:K13, K16:K18)</f>
        <v>0</v>
      </c>
      <c r="L19" s="141">
        <f t="shared" si="0"/>
        <v>0</v>
      </c>
      <c r="M19" s="141">
        <f t="shared" si="0"/>
        <v>0</v>
      </c>
      <c r="N19" s="141">
        <f t="shared" si="0"/>
        <v>0</v>
      </c>
      <c r="O19" s="141">
        <f t="shared" si="0"/>
        <v>230</v>
      </c>
      <c r="P19" s="141">
        <f t="shared" si="0"/>
        <v>15884</v>
      </c>
      <c r="Q19" s="141">
        <f t="shared" si="0"/>
        <v>33200</v>
      </c>
      <c r="R19" s="141">
        <f t="shared" si="0"/>
        <v>78000</v>
      </c>
      <c r="S19" s="141">
        <f t="shared" si="0"/>
        <v>88000</v>
      </c>
      <c r="T19" s="141">
        <f t="shared" si="0"/>
        <v>88000</v>
      </c>
      <c r="U19" s="141">
        <f t="shared" si="0"/>
        <v>88000</v>
      </c>
      <c r="V19" s="141">
        <f t="shared" si="0"/>
        <v>108000</v>
      </c>
      <c r="W19" s="141">
        <f t="shared" si="0"/>
        <v>130000</v>
      </c>
      <c r="X19" s="141">
        <f t="shared" si="0"/>
        <v>155000</v>
      </c>
      <c r="Y19" s="141">
        <f t="shared" si="0"/>
        <v>178000</v>
      </c>
      <c r="Z19" s="141">
        <f t="shared" si="0"/>
        <v>205000</v>
      </c>
      <c r="AA19" s="141">
        <f t="shared" si="0"/>
        <v>218091</v>
      </c>
      <c r="AB19" s="141">
        <f t="shared" si="0"/>
        <v>155000</v>
      </c>
      <c r="AC19" s="141">
        <f t="shared" si="0"/>
        <v>155000</v>
      </c>
      <c r="AD19" s="141">
        <f t="shared" si="0"/>
        <v>155000</v>
      </c>
      <c r="AE19" s="141">
        <f t="shared" si="0"/>
        <v>155000</v>
      </c>
      <c r="AF19" s="141">
        <f t="shared" si="0"/>
        <v>155000</v>
      </c>
      <c r="AG19" s="141">
        <f t="shared" si="0"/>
        <v>155000</v>
      </c>
      <c r="AH19" s="141">
        <f t="shared" si="0"/>
        <v>155000</v>
      </c>
      <c r="AI19" s="141">
        <f t="shared" si="0"/>
        <v>155000</v>
      </c>
      <c r="AJ19" s="141">
        <f xml:space="preserve"> SUM( AJ11:AJ13, AJ16:AJ18)</f>
        <v>142463</v>
      </c>
      <c r="AK19" s="141">
        <f t="shared" si="0"/>
        <v>0</v>
      </c>
      <c r="AL19" s="141">
        <f t="shared" si="0"/>
        <v>0</v>
      </c>
      <c r="AM19" s="141">
        <f t="shared" si="0"/>
        <v>0</v>
      </c>
      <c r="AN19" s="141">
        <f t="shared" si="0"/>
        <v>0</v>
      </c>
      <c r="AO19" s="141">
        <f t="shared" si="0"/>
        <v>0</v>
      </c>
      <c r="AP19" s="141">
        <f t="shared" ref="AP19:BU19" si="1" xml:space="preserve"> SUM( AP11:AP13, AP16:AP18)</f>
        <v>0</v>
      </c>
      <c r="AQ19" s="141">
        <f t="shared" si="1"/>
        <v>0</v>
      </c>
      <c r="AR19" s="141">
        <f t="shared" si="1"/>
        <v>0</v>
      </c>
      <c r="AS19" s="141">
        <f t="shared" si="1"/>
        <v>0</v>
      </c>
      <c r="AT19" s="141">
        <f t="shared" si="1"/>
        <v>0</v>
      </c>
      <c r="AU19" s="141">
        <f t="shared" si="1"/>
        <v>0</v>
      </c>
      <c r="AV19" s="141">
        <f t="shared" si="1"/>
        <v>0</v>
      </c>
      <c r="AW19" s="141">
        <f t="shared" si="1"/>
        <v>0</v>
      </c>
      <c r="AX19" s="141">
        <f t="shared" si="1"/>
        <v>0</v>
      </c>
      <c r="AY19" s="141">
        <f t="shared" si="1"/>
        <v>0</v>
      </c>
      <c r="AZ19" s="141">
        <f t="shared" si="1"/>
        <v>0</v>
      </c>
      <c r="BA19" s="141">
        <f t="shared" si="1"/>
        <v>0</v>
      </c>
      <c r="BB19" s="141">
        <f t="shared" si="1"/>
        <v>0</v>
      </c>
      <c r="BC19" s="141">
        <f t="shared" si="1"/>
        <v>0</v>
      </c>
      <c r="BD19" s="141">
        <f t="shared" si="1"/>
        <v>0</v>
      </c>
      <c r="BE19" s="141">
        <f t="shared" si="1"/>
        <v>0</v>
      </c>
      <c r="BF19" s="141">
        <f t="shared" si="1"/>
        <v>0</v>
      </c>
      <c r="BG19" s="141">
        <f t="shared" si="1"/>
        <v>0</v>
      </c>
      <c r="BH19" s="141">
        <f t="shared" si="1"/>
        <v>0</v>
      </c>
      <c r="BI19" s="141">
        <f t="shared" si="1"/>
        <v>0</v>
      </c>
      <c r="BJ19" s="141">
        <f t="shared" si="1"/>
        <v>0</v>
      </c>
      <c r="BK19" s="141">
        <f t="shared" si="1"/>
        <v>0</v>
      </c>
      <c r="BL19" s="141">
        <f t="shared" si="1"/>
        <v>0</v>
      </c>
      <c r="BM19" s="141">
        <f t="shared" si="1"/>
        <v>0</v>
      </c>
      <c r="BN19" s="141">
        <f t="shared" si="1"/>
        <v>0</v>
      </c>
      <c r="BO19" s="141">
        <f t="shared" si="1"/>
        <v>0</v>
      </c>
      <c r="BP19" s="141">
        <f t="shared" si="1"/>
        <v>0</v>
      </c>
      <c r="BQ19" s="141">
        <f t="shared" si="1"/>
        <v>0</v>
      </c>
      <c r="BR19" s="141">
        <f t="shared" si="1"/>
        <v>0</v>
      </c>
      <c r="BS19" s="141">
        <f t="shared" si="1"/>
        <v>0</v>
      </c>
      <c r="BT19" s="141">
        <f t="shared" si="1"/>
        <v>0</v>
      </c>
      <c r="BU19" s="141">
        <f t="shared" si="1"/>
        <v>0</v>
      </c>
      <c r="BV19" s="141">
        <f t="shared" ref="BV19:DA19" si="2" xml:space="preserve"> SUM( BV11:BV13, BV16:BV18)</f>
        <v>0</v>
      </c>
      <c r="BW19" s="141">
        <f t="shared" si="2"/>
        <v>0</v>
      </c>
      <c r="BX19" s="141">
        <f t="shared" si="2"/>
        <v>0</v>
      </c>
      <c r="BY19" s="141">
        <f t="shared" si="2"/>
        <v>0</v>
      </c>
      <c r="BZ19" s="141">
        <f t="shared" si="2"/>
        <v>0</v>
      </c>
      <c r="CA19" s="141">
        <f t="shared" si="2"/>
        <v>0</v>
      </c>
      <c r="CB19" s="141">
        <f t="shared" si="2"/>
        <v>0</v>
      </c>
      <c r="CC19" s="141">
        <f t="shared" si="2"/>
        <v>0</v>
      </c>
      <c r="CD19" s="141">
        <f t="shared" si="2"/>
        <v>0</v>
      </c>
      <c r="CE19" s="141">
        <f t="shared" si="2"/>
        <v>0</v>
      </c>
      <c r="CF19" s="141">
        <f t="shared" si="2"/>
        <v>0</v>
      </c>
      <c r="CG19" s="141">
        <f t="shared" si="2"/>
        <v>0</v>
      </c>
      <c r="CH19" s="141">
        <f t="shared" si="2"/>
        <v>0</v>
      </c>
      <c r="CI19" s="141">
        <f t="shared" si="2"/>
        <v>0</v>
      </c>
      <c r="CJ19" s="141">
        <f t="shared" si="2"/>
        <v>0</v>
      </c>
      <c r="CK19" s="141">
        <f t="shared" si="2"/>
        <v>0</v>
      </c>
      <c r="CL19" s="141">
        <f t="shared" si="2"/>
        <v>0</v>
      </c>
      <c r="CM19" s="141">
        <f t="shared" si="2"/>
        <v>0</v>
      </c>
      <c r="CN19" s="141">
        <f t="shared" si="2"/>
        <v>0</v>
      </c>
      <c r="CO19" s="141">
        <f t="shared" si="2"/>
        <v>0</v>
      </c>
      <c r="CP19" s="141">
        <f t="shared" si="2"/>
        <v>0</v>
      </c>
      <c r="CQ19" s="141">
        <f t="shared" si="2"/>
        <v>0</v>
      </c>
      <c r="CR19" s="141">
        <f t="shared" si="2"/>
        <v>0</v>
      </c>
      <c r="CS19" s="141">
        <f t="shared" si="2"/>
        <v>0</v>
      </c>
      <c r="CT19" s="141">
        <f t="shared" si="2"/>
        <v>0</v>
      </c>
      <c r="CU19" s="141">
        <f t="shared" si="2"/>
        <v>0</v>
      </c>
      <c r="CV19" s="141">
        <f t="shared" si="2"/>
        <v>0</v>
      </c>
      <c r="CW19" s="141">
        <f t="shared" si="2"/>
        <v>0</v>
      </c>
      <c r="CX19" s="141">
        <f t="shared" si="2"/>
        <v>0</v>
      </c>
      <c r="CY19" s="141">
        <f t="shared" si="2"/>
        <v>0</v>
      </c>
      <c r="CZ19" s="141">
        <f t="shared" si="2"/>
        <v>0</v>
      </c>
      <c r="DA19" s="141">
        <f t="shared" si="2"/>
        <v>0</v>
      </c>
      <c r="DB19" s="141">
        <f t="shared" ref="DB19:EG19" si="3" xml:space="preserve"> SUM( DB11:DB13, DB16:DB18)</f>
        <v>0</v>
      </c>
      <c r="DC19" s="141">
        <f t="shared" si="3"/>
        <v>0</v>
      </c>
      <c r="DD19" s="141">
        <f t="shared" si="3"/>
        <v>0</v>
      </c>
      <c r="DE19" s="141">
        <f t="shared" si="3"/>
        <v>0</v>
      </c>
      <c r="DF19" s="141">
        <f t="shared" si="3"/>
        <v>0</v>
      </c>
      <c r="DG19" s="141">
        <f t="shared" si="3"/>
        <v>0</v>
      </c>
      <c r="DH19" s="141">
        <f t="shared" si="3"/>
        <v>0</v>
      </c>
      <c r="DI19" s="141">
        <f t="shared" si="3"/>
        <v>0</v>
      </c>
      <c r="DJ19" s="141">
        <f t="shared" si="3"/>
        <v>0</v>
      </c>
      <c r="DK19" s="141">
        <f t="shared" si="3"/>
        <v>0</v>
      </c>
      <c r="DL19" s="141">
        <f t="shared" si="3"/>
        <v>0</v>
      </c>
      <c r="DM19" s="141">
        <f t="shared" si="3"/>
        <v>0</v>
      </c>
      <c r="DN19" s="141">
        <f t="shared" si="3"/>
        <v>0</v>
      </c>
      <c r="DO19" s="141">
        <f t="shared" si="3"/>
        <v>0</v>
      </c>
      <c r="DP19" s="141">
        <f t="shared" si="3"/>
        <v>0</v>
      </c>
      <c r="DQ19" s="141">
        <f t="shared" si="3"/>
        <v>0</v>
      </c>
      <c r="DR19" s="141">
        <f t="shared" si="3"/>
        <v>0</v>
      </c>
      <c r="DS19" s="141">
        <f t="shared" si="3"/>
        <v>0</v>
      </c>
      <c r="DT19" s="141">
        <f t="shared" si="3"/>
        <v>0</v>
      </c>
      <c r="DU19" s="141">
        <f t="shared" si="3"/>
        <v>0</v>
      </c>
      <c r="DV19" s="141">
        <f t="shared" si="3"/>
        <v>0</v>
      </c>
      <c r="DW19" s="141">
        <f t="shared" si="3"/>
        <v>0</v>
      </c>
      <c r="DX19" s="141">
        <f t="shared" si="3"/>
        <v>0</v>
      </c>
      <c r="DY19" s="141">
        <f t="shared" si="3"/>
        <v>0</v>
      </c>
      <c r="DZ19" s="141">
        <f t="shared" si="3"/>
        <v>0</v>
      </c>
      <c r="EA19" s="141">
        <f t="shared" si="3"/>
        <v>0</v>
      </c>
      <c r="EB19" s="141">
        <f t="shared" si="3"/>
        <v>0</v>
      </c>
      <c r="EC19" s="141">
        <f t="shared" si="3"/>
        <v>0</v>
      </c>
      <c r="ED19" s="141">
        <f t="shared" si="3"/>
        <v>0</v>
      </c>
      <c r="EE19" s="141">
        <f t="shared" si="3"/>
        <v>0</v>
      </c>
      <c r="EF19" s="141">
        <f t="shared" si="3"/>
        <v>0</v>
      </c>
      <c r="EG19" s="141">
        <f t="shared" si="3"/>
        <v>0</v>
      </c>
      <c r="EH19" s="141">
        <f xml:space="preserve"> SUM( EH11:EH13, EH16:EH18)</f>
        <v>0</v>
      </c>
      <c r="EI19" s="98"/>
    </row>
    <row r="20" spans="1:139" ht="15" customHeight="1" outlineLevel="1" x14ac:dyDescent="0.35">
      <c r="I20" s="19"/>
      <c r="EI20" s="21"/>
    </row>
    <row r="21" spans="1:139" ht="15" customHeight="1" outlineLevel="1" x14ac:dyDescent="0.35">
      <c r="B21" s="20" t="s">
        <v>333</v>
      </c>
      <c r="I21" s="19"/>
      <c r="EI21" s="21"/>
    </row>
    <row r="22" spans="1:139" s="37" customFormat="1" ht="15" customHeight="1" outlineLevel="1" x14ac:dyDescent="0.35">
      <c r="A22" s="146"/>
      <c r="B22" s="146"/>
      <c r="C22" s="146"/>
      <c r="D22" s="146"/>
      <c r="E22" s="402" t="str">
        <f xml:space="preserve"> NTBA!E$55</f>
        <v>Min no. of meters for first billing</v>
      </c>
      <c r="F22" s="408">
        <f xml:space="preserve"> NTBA!F$55</f>
        <v>27678.68</v>
      </c>
      <c r="G22" s="146"/>
      <c r="H22" s="463"/>
      <c r="J22" s="146"/>
      <c r="K22" s="146"/>
      <c r="L22" s="146"/>
      <c r="M22" s="146"/>
      <c r="N22" s="146"/>
      <c r="O22" s="146"/>
      <c r="P22" s="146"/>
      <c r="Q22" s="146"/>
      <c r="R22" s="146"/>
      <c r="S22" s="146"/>
      <c r="T22" s="146"/>
      <c r="U22" s="146"/>
      <c r="V22" s="146"/>
      <c r="W22" s="146"/>
      <c r="X22" s="146"/>
      <c r="Y22" s="146"/>
      <c r="Z22" s="146"/>
      <c r="AA22" s="146"/>
      <c r="AB22" s="146"/>
      <c r="AC22" s="146"/>
      <c r="AD22" s="146"/>
      <c r="AE22" s="146"/>
      <c r="AF22" s="146"/>
      <c r="AG22" s="146"/>
      <c r="AH22" s="146"/>
      <c r="AI22" s="146"/>
      <c r="AJ22" s="146"/>
      <c r="AK22" s="146"/>
      <c r="AL22" s="146"/>
      <c r="AM22" s="146"/>
      <c r="AN22" s="146"/>
      <c r="AO22" s="146"/>
      <c r="AP22" s="146"/>
      <c r="AQ22" s="146"/>
      <c r="AR22" s="146"/>
      <c r="AS22" s="146"/>
      <c r="AT22" s="146"/>
      <c r="AU22" s="146"/>
      <c r="AV22" s="146"/>
      <c r="AW22" s="146"/>
      <c r="AX22" s="146"/>
      <c r="AY22" s="146"/>
      <c r="AZ22" s="146"/>
      <c r="BA22" s="146"/>
      <c r="BB22" s="146"/>
      <c r="BC22" s="146"/>
      <c r="BD22" s="146"/>
      <c r="BE22" s="146"/>
      <c r="BF22" s="146"/>
      <c r="BG22" s="146"/>
      <c r="BH22" s="146"/>
      <c r="BI22" s="146"/>
      <c r="BJ22" s="146"/>
      <c r="BK22" s="146"/>
      <c r="BL22" s="146"/>
      <c r="BM22" s="146"/>
      <c r="BN22" s="146"/>
      <c r="BO22" s="146"/>
      <c r="BP22" s="146"/>
      <c r="BQ22" s="146"/>
      <c r="BR22" s="146"/>
      <c r="BS22" s="146"/>
      <c r="BT22" s="146"/>
      <c r="BU22" s="146"/>
      <c r="BV22" s="146"/>
      <c r="BW22" s="146"/>
      <c r="BX22" s="146"/>
      <c r="BY22" s="146"/>
      <c r="BZ22" s="146"/>
      <c r="CA22" s="146"/>
      <c r="CB22" s="146"/>
      <c r="CC22" s="146"/>
      <c r="CD22" s="146"/>
      <c r="CE22" s="146"/>
      <c r="CF22" s="146"/>
      <c r="CG22" s="146"/>
      <c r="CH22" s="146"/>
      <c r="CI22" s="146"/>
      <c r="CJ22" s="146"/>
      <c r="CK22" s="146"/>
      <c r="CL22" s="146"/>
      <c r="CM22" s="146"/>
      <c r="CN22" s="146"/>
      <c r="CO22" s="146"/>
      <c r="CP22" s="146"/>
      <c r="CQ22" s="146"/>
      <c r="CR22" s="146"/>
      <c r="CS22" s="146"/>
      <c r="CT22" s="146"/>
      <c r="CU22" s="146"/>
      <c r="CV22" s="146"/>
      <c r="CW22" s="146"/>
      <c r="CX22" s="146"/>
      <c r="CY22" s="146"/>
      <c r="CZ22" s="146"/>
      <c r="DA22" s="146"/>
      <c r="DB22" s="146"/>
      <c r="DC22" s="146"/>
      <c r="DD22" s="146"/>
      <c r="DE22" s="146"/>
      <c r="DF22" s="146"/>
      <c r="DG22" s="146"/>
      <c r="DH22" s="146"/>
      <c r="DI22" s="146"/>
      <c r="DJ22" s="146"/>
      <c r="DK22" s="146"/>
      <c r="DL22" s="146"/>
      <c r="DM22" s="146"/>
      <c r="DN22" s="146"/>
      <c r="DO22" s="146"/>
      <c r="DP22" s="146"/>
      <c r="DQ22" s="146"/>
      <c r="DR22" s="146"/>
      <c r="DS22" s="146"/>
      <c r="DT22" s="146"/>
      <c r="DU22" s="146"/>
      <c r="DV22" s="146"/>
      <c r="DW22" s="146"/>
      <c r="DX22" s="146"/>
      <c r="DY22" s="146"/>
      <c r="DZ22" s="146"/>
      <c r="EA22" s="146"/>
      <c r="EB22" s="146"/>
      <c r="EC22" s="146"/>
      <c r="ED22" s="146"/>
      <c r="EE22" s="146"/>
      <c r="EF22" s="146"/>
      <c r="EG22" s="146"/>
      <c r="EH22" s="146"/>
      <c r="EI22" s="146"/>
    </row>
    <row r="23" spans="1:139" s="37" customFormat="1" ht="15" customHeight="1" outlineLevel="1" x14ac:dyDescent="0.35">
      <c r="A23" s="146"/>
      <c r="B23" s="146"/>
      <c r="C23" s="146"/>
      <c r="D23" s="146"/>
      <c r="E23" s="402" t="str">
        <f xml:space="preserve"> E$19</f>
        <v>Total smart energy meters installed</v>
      </c>
      <c r="F23" s="402">
        <f xml:space="preserve"> F$19</f>
        <v>0</v>
      </c>
      <c r="G23" s="402" t="str">
        <f xml:space="preserve"> G$19</f>
        <v>Nos</v>
      </c>
      <c r="H23" s="402">
        <f xml:space="preserve"> H$19</f>
        <v>2767868</v>
      </c>
      <c r="I23" s="402"/>
      <c r="J23" s="402">
        <f>SUMIF($J$3:$EH$3,EOMONTH(Rollout!J3,-NTBA!$F$188),Rollout!$J$19:$EH$19)</f>
        <v>0</v>
      </c>
      <c r="K23" s="402">
        <f>SUMIF($J$3:$EH$3,EOMONTH(Rollout!K3,-NTBA!$F$188),Rollout!$J$19:$EH$19)</f>
        <v>0</v>
      </c>
      <c r="L23" s="402">
        <f>SUMIF($J$3:$EH$3,EOMONTH(Rollout!L3,-NTBA!$F$188),Rollout!$J$19:$EH$19)</f>
        <v>0</v>
      </c>
      <c r="M23" s="402">
        <f>SUMIF($J$3:$EH$3,EOMONTH(Rollout!M3,-NTBA!$F$188),Rollout!$J$19:$EH$19)</f>
        <v>0</v>
      </c>
      <c r="N23" s="402">
        <f>SUMIF($J$3:$EH$3,EOMONTH(Rollout!N3,-NTBA!$F$188),Rollout!$J$19:$EH$19)</f>
        <v>0</v>
      </c>
      <c r="O23" s="402">
        <f>SUMIF($J$3:$EH$3,EOMONTH(Rollout!O3,-NTBA!$F$188),Rollout!$J$19:$EH$19)</f>
        <v>0</v>
      </c>
      <c r="P23" s="402">
        <f>SUMIF($J$3:$EH$3,EOMONTH(Rollout!P3,-NTBA!$F$188),Rollout!$J$19:$EH$19)</f>
        <v>0</v>
      </c>
      <c r="Q23" s="402">
        <f>SUMIF($J$3:$EH$3,EOMONTH(Rollout!Q3,-NTBA!$F$188),Rollout!$J$19:$EH$19)</f>
        <v>230</v>
      </c>
      <c r="R23" s="402">
        <f>SUMIF($J$3:$EH$3,EOMONTH(Rollout!R3,-NTBA!$F$188),Rollout!$J$19:$EH$19)</f>
        <v>15884</v>
      </c>
      <c r="S23" s="402">
        <f>SUMIF($J$3:$EH$3,EOMONTH(Rollout!S3,-NTBA!$F$188),Rollout!$J$19:$EH$19)</f>
        <v>33200</v>
      </c>
      <c r="T23" s="402">
        <f>SUMIF($J$3:$EH$3,EOMONTH(Rollout!T3,-NTBA!$F$188),Rollout!$J$19:$EH$19)</f>
        <v>78000</v>
      </c>
      <c r="U23" s="402">
        <f>SUMIF($J$3:$EH$3,EOMONTH(Rollout!U3,-NTBA!$F$188),Rollout!$J$19:$EH$19)</f>
        <v>88000</v>
      </c>
      <c r="V23" s="402">
        <f>SUMIF($J$3:$EH$3,EOMONTH(Rollout!V3,-NTBA!$F$188),Rollout!$J$19:$EH$19)</f>
        <v>88000</v>
      </c>
      <c r="W23" s="402">
        <f>SUMIF($J$3:$EH$3,EOMONTH(Rollout!W3,-NTBA!$F$188),Rollout!$J$19:$EH$19)</f>
        <v>88000</v>
      </c>
      <c r="X23" s="402">
        <f>SUMIF($J$3:$EH$3,EOMONTH(Rollout!X3,-NTBA!$F$188),Rollout!$J$19:$EH$19)</f>
        <v>108000</v>
      </c>
      <c r="Y23" s="402">
        <f>SUMIF($J$3:$EH$3,EOMONTH(Rollout!Y3,-NTBA!$F$188),Rollout!$J$19:$EH$19)</f>
        <v>130000</v>
      </c>
      <c r="Z23" s="402">
        <f>SUMIF($J$3:$EH$3,EOMONTH(Rollout!Z3,-NTBA!$F$188),Rollout!$J$19:$EH$19)</f>
        <v>155000</v>
      </c>
      <c r="AA23" s="402">
        <f>SUMIF($J$3:$EH$3,EOMONTH(Rollout!AA3,-NTBA!$F$188),Rollout!$J$19:$EH$19)</f>
        <v>178000</v>
      </c>
      <c r="AB23" s="402">
        <f>SUMIF($J$3:$EH$3,EOMONTH(Rollout!AB3,-NTBA!$F$188),Rollout!$J$19:$EH$19)</f>
        <v>205000</v>
      </c>
      <c r="AC23" s="402">
        <f>SUMIF($J$3:$EH$3,EOMONTH(Rollout!AC3,-NTBA!$F$188),Rollout!$J$19:$EH$19)</f>
        <v>218091</v>
      </c>
      <c r="AD23" s="402">
        <f>SUMIF($J$3:$EH$3,EOMONTH(Rollout!AD3,-NTBA!$F$188),Rollout!$J$19:$EH$19)</f>
        <v>155000</v>
      </c>
      <c r="AE23" s="402">
        <f>SUMIF($J$3:$EH$3,EOMONTH(Rollout!AE3,-NTBA!$F$188),Rollout!$J$19:$EH$19)</f>
        <v>155000</v>
      </c>
      <c r="AF23" s="402">
        <f>SUMIF($J$3:$EH$3,EOMONTH(Rollout!AF3,-NTBA!$F$188),Rollout!$J$19:$EH$19)</f>
        <v>155000</v>
      </c>
      <c r="AG23" s="402">
        <f>SUMIF($J$3:$EH$3,EOMONTH(Rollout!AG3,-NTBA!$F$188),Rollout!$J$19:$EH$19)</f>
        <v>155000</v>
      </c>
      <c r="AH23" s="402">
        <f>SUMIF($J$3:$EH$3,EOMONTH(Rollout!AH3,-NTBA!$F$188),Rollout!$J$19:$EH$19)</f>
        <v>155000</v>
      </c>
      <c r="AI23" s="402">
        <f>SUMIF($J$3:$EH$3,EOMONTH(Rollout!AI3,-NTBA!$F$188),Rollout!$J$19:$EH$19)</f>
        <v>155000</v>
      </c>
      <c r="AJ23" s="402">
        <f>SUMIF($J$3:$EH$3,EOMONTH(Rollout!AJ3,-NTBA!$F$188),Rollout!$J$19:$EH$19)</f>
        <v>155000</v>
      </c>
      <c r="AK23" s="402">
        <f>SUMIF($J$3:$EH$3,EOMONTH(Rollout!AK3,-NTBA!$F$188),Rollout!$J$19:$EH$19)</f>
        <v>155000</v>
      </c>
      <c r="AL23" s="402">
        <f>SUMIF($J$3:$EH$3,EOMONTH(Rollout!AL3,-NTBA!$F$188),Rollout!$J$19:$EH$19)</f>
        <v>142463</v>
      </c>
      <c r="AM23" s="402">
        <f>SUMIF($J$3:$EH$3,EOMONTH(Rollout!AM3,-NTBA!$F$188),Rollout!$J$19:$EH$19)</f>
        <v>0</v>
      </c>
      <c r="AN23" s="402">
        <f>SUMIF($J$3:$EH$3,EOMONTH(Rollout!AN3,-NTBA!$F$188),Rollout!$J$19:$EH$19)</f>
        <v>0</v>
      </c>
      <c r="AO23" s="402">
        <f>SUMIF($J$3:$EH$3,EOMONTH(Rollout!AO3,-NTBA!$F$188),Rollout!$J$19:$EH$19)</f>
        <v>0</v>
      </c>
      <c r="AP23" s="402">
        <f>SUMIF($J$3:$EH$3,EOMONTH(Rollout!AP3,-NTBA!$F$188),Rollout!$J$19:$EH$19)</f>
        <v>0</v>
      </c>
      <c r="AQ23" s="402">
        <f>SUMIF($J$3:$EH$3,EOMONTH(Rollout!AQ3,-NTBA!$F$188),Rollout!$J$19:$EH$19)</f>
        <v>0</v>
      </c>
      <c r="AR23" s="402">
        <f>SUMIF($J$3:$EH$3,EOMONTH(Rollout!AR3,-NTBA!$F$188),Rollout!$J$19:$EH$19)</f>
        <v>0</v>
      </c>
      <c r="AS23" s="402">
        <f>SUMIF($J$3:$EH$3,EOMONTH(Rollout!AS3,-NTBA!$F$188),Rollout!$J$19:$EH$19)</f>
        <v>0</v>
      </c>
      <c r="AT23" s="402">
        <f>SUMIF($J$3:$EH$3,EOMONTH(Rollout!AT3,-NTBA!$F$188),Rollout!$J$19:$EH$19)</f>
        <v>0</v>
      </c>
      <c r="AU23" s="402">
        <f>SUMIF($J$3:$EH$3,EOMONTH(Rollout!AU3,-NTBA!$F$188),Rollout!$J$19:$EH$19)</f>
        <v>0</v>
      </c>
      <c r="AV23" s="402">
        <f>SUMIF($J$3:$EH$3,EOMONTH(Rollout!AV3,-NTBA!$F$188),Rollout!$J$19:$EH$19)</f>
        <v>0</v>
      </c>
      <c r="AW23" s="402">
        <f>SUMIF($J$3:$EH$3,EOMONTH(Rollout!AW3,-NTBA!$F$188),Rollout!$J$19:$EH$19)</f>
        <v>0</v>
      </c>
      <c r="AX23" s="402">
        <f>SUMIF($J$3:$EH$3,EOMONTH(Rollout!AX3,-NTBA!$F$188),Rollout!$J$19:$EH$19)</f>
        <v>0</v>
      </c>
      <c r="AY23" s="402">
        <f>SUMIF($J$3:$EH$3,EOMONTH(Rollout!AY3,-NTBA!$F$188),Rollout!$J$19:$EH$19)</f>
        <v>0</v>
      </c>
      <c r="AZ23" s="402">
        <f>SUMIF($J$3:$EH$3,EOMONTH(Rollout!AZ3,-NTBA!$F$188),Rollout!$J$19:$EH$19)</f>
        <v>0</v>
      </c>
      <c r="BA23" s="402">
        <f>SUMIF($J$3:$EH$3,EOMONTH(Rollout!BA3,-NTBA!$F$188),Rollout!$J$19:$EH$19)</f>
        <v>0</v>
      </c>
      <c r="BB23" s="402">
        <f>SUMIF($J$3:$EH$3,EOMONTH(Rollout!BB3,-NTBA!$F$188),Rollout!$J$19:$EH$19)</f>
        <v>0</v>
      </c>
      <c r="BC23" s="402">
        <f>SUMIF($J$3:$EH$3,EOMONTH(Rollout!BC3,-NTBA!$F$188),Rollout!$J$19:$EH$19)</f>
        <v>0</v>
      </c>
      <c r="BD23" s="402">
        <f>SUMIF($J$3:$EH$3,EOMONTH(Rollout!BD3,-NTBA!$F$188),Rollout!$J$19:$EH$19)</f>
        <v>0</v>
      </c>
      <c r="BE23" s="402">
        <f>SUMIF($J$3:$EH$3,EOMONTH(Rollout!BE3,-NTBA!$F$188),Rollout!$J$19:$EH$19)</f>
        <v>0</v>
      </c>
      <c r="BF23" s="402">
        <f>SUMIF($J$3:$EH$3,EOMONTH(Rollout!BF3,-NTBA!$F$188),Rollout!$J$19:$EH$19)</f>
        <v>0</v>
      </c>
      <c r="BG23" s="402">
        <f>SUMIF($J$3:$EH$3,EOMONTH(Rollout!BG3,-NTBA!$F$188),Rollout!$J$19:$EH$19)</f>
        <v>0</v>
      </c>
      <c r="BH23" s="402">
        <f>SUMIF($J$3:$EH$3,EOMONTH(Rollout!BH3,-NTBA!$F$188),Rollout!$J$19:$EH$19)</f>
        <v>0</v>
      </c>
      <c r="BI23" s="402">
        <f>SUMIF($J$3:$EH$3,EOMONTH(Rollout!BI3,-NTBA!$F$188),Rollout!$J$19:$EH$19)</f>
        <v>0</v>
      </c>
      <c r="BJ23" s="402">
        <f>SUMIF($J$3:$EH$3,EOMONTH(Rollout!BJ3,-NTBA!$F$188),Rollout!$J$19:$EH$19)</f>
        <v>0</v>
      </c>
      <c r="BK23" s="402">
        <f>SUMIF($J$3:$EH$3,EOMONTH(Rollout!BK3,-NTBA!$F$188),Rollout!$J$19:$EH$19)</f>
        <v>0</v>
      </c>
      <c r="BL23" s="402">
        <f>SUMIF($J$3:$EH$3,EOMONTH(Rollout!BL3,-NTBA!$F$188),Rollout!$J$19:$EH$19)</f>
        <v>0</v>
      </c>
      <c r="BM23" s="402">
        <f>SUMIF($J$3:$EH$3,EOMONTH(Rollout!BM3,-NTBA!$F$188),Rollout!$J$19:$EH$19)</f>
        <v>0</v>
      </c>
      <c r="BN23" s="402">
        <f>SUMIF($J$3:$EH$3,EOMONTH(Rollout!BN3,-NTBA!$F$188),Rollout!$J$19:$EH$19)</f>
        <v>0</v>
      </c>
      <c r="BO23" s="402">
        <f>SUMIF($J$3:$EH$3,EOMONTH(Rollout!BO3,-NTBA!$F$188),Rollout!$J$19:$EH$19)</f>
        <v>0</v>
      </c>
      <c r="BP23" s="402">
        <f>SUMIF($J$3:$EH$3,EOMONTH(Rollout!BP3,-NTBA!$F$188),Rollout!$J$19:$EH$19)</f>
        <v>0</v>
      </c>
      <c r="BQ23" s="402">
        <f>SUMIF($J$3:$EH$3,EOMONTH(Rollout!BQ3,-NTBA!$F$188),Rollout!$J$19:$EH$19)</f>
        <v>0</v>
      </c>
      <c r="BR23" s="402">
        <f>SUMIF($J$3:$EH$3,EOMONTH(Rollout!BR3,-NTBA!$F$188),Rollout!$J$19:$EH$19)</f>
        <v>0</v>
      </c>
      <c r="BS23" s="402">
        <f>SUMIF($J$3:$EH$3,EOMONTH(Rollout!BS3,-NTBA!$F$188),Rollout!$J$19:$EH$19)</f>
        <v>0</v>
      </c>
      <c r="BT23" s="402">
        <f>SUMIF($J$3:$EH$3,EOMONTH(Rollout!BT3,-NTBA!$F$188),Rollout!$J$19:$EH$19)</f>
        <v>0</v>
      </c>
      <c r="BU23" s="402">
        <f>SUMIF($J$3:$EH$3,EOMONTH(Rollout!BU3,-NTBA!$F$188),Rollout!$J$19:$EH$19)</f>
        <v>0</v>
      </c>
      <c r="BV23" s="402">
        <f>SUMIF($J$3:$EH$3,EOMONTH(Rollout!BV3,-NTBA!$F$188),Rollout!$J$19:$EH$19)</f>
        <v>0</v>
      </c>
      <c r="BW23" s="402">
        <f>SUMIF($J$3:$EH$3,EOMONTH(Rollout!BW3,-NTBA!$F$188),Rollout!$J$19:$EH$19)</f>
        <v>0</v>
      </c>
      <c r="BX23" s="402">
        <f>SUMIF($J$3:$EH$3,EOMONTH(Rollout!BX3,-NTBA!$F$188),Rollout!$J$19:$EH$19)</f>
        <v>0</v>
      </c>
      <c r="BY23" s="402">
        <f>SUMIF($J$3:$EH$3,EOMONTH(Rollout!BY3,-NTBA!$F$188),Rollout!$J$19:$EH$19)</f>
        <v>0</v>
      </c>
      <c r="BZ23" s="402">
        <f>SUMIF($J$3:$EH$3,EOMONTH(Rollout!BZ3,-NTBA!$F$188),Rollout!$J$19:$EH$19)</f>
        <v>0</v>
      </c>
      <c r="CA23" s="402">
        <f>SUMIF($J$3:$EH$3,EOMONTH(Rollout!CA3,-NTBA!$F$188),Rollout!$J$19:$EH$19)</f>
        <v>0</v>
      </c>
      <c r="CB23" s="402">
        <f>SUMIF($J$3:$EH$3,EOMONTH(Rollout!CB3,-NTBA!$F$188),Rollout!$J$19:$EH$19)</f>
        <v>0</v>
      </c>
      <c r="CC23" s="402">
        <f>SUMIF($J$3:$EH$3,EOMONTH(Rollout!CC3,-NTBA!$F$188),Rollout!$J$19:$EH$19)</f>
        <v>0</v>
      </c>
      <c r="CD23" s="402">
        <f>SUMIF($J$3:$EH$3,EOMONTH(Rollout!CD3,-NTBA!$F$188),Rollout!$J$19:$EH$19)</f>
        <v>0</v>
      </c>
      <c r="CE23" s="402">
        <f>SUMIF($J$3:$EH$3,EOMONTH(Rollout!CE3,-NTBA!$F$188),Rollout!$J$19:$EH$19)</f>
        <v>0</v>
      </c>
      <c r="CF23" s="402">
        <f>SUMIF($J$3:$EH$3,EOMONTH(Rollout!CF3,-NTBA!$F$188),Rollout!$J$19:$EH$19)</f>
        <v>0</v>
      </c>
      <c r="CG23" s="402">
        <f>SUMIF($J$3:$EH$3,EOMONTH(Rollout!CG3,-NTBA!$F$188),Rollout!$J$19:$EH$19)</f>
        <v>0</v>
      </c>
      <c r="CH23" s="402">
        <f>SUMIF($J$3:$EH$3,EOMONTH(Rollout!CH3,-NTBA!$F$188),Rollout!$J$19:$EH$19)</f>
        <v>0</v>
      </c>
      <c r="CI23" s="402">
        <f>SUMIF($J$3:$EH$3,EOMONTH(Rollout!CI3,-NTBA!$F$188),Rollout!$J$19:$EH$19)</f>
        <v>0</v>
      </c>
      <c r="CJ23" s="402">
        <f>SUMIF($J$3:$EH$3,EOMONTH(Rollout!CJ3,-NTBA!$F$188),Rollout!$J$19:$EH$19)</f>
        <v>0</v>
      </c>
      <c r="CK23" s="402">
        <f>SUMIF($J$3:$EH$3,EOMONTH(Rollout!CK3,-NTBA!$F$188),Rollout!$J$19:$EH$19)</f>
        <v>0</v>
      </c>
      <c r="CL23" s="402">
        <f>SUMIF($J$3:$EH$3,EOMONTH(Rollout!CL3,-NTBA!$F$188),Rollout!$J$19:$EH$19)</f>
        <v>0</v>
      </c>
      <c r="CM23" s="402">
        <f>SUMIF($J$3:$EH$3,EOMONTH(Rollout!CM3,-NTBA!$F$188),Rollout!$J$19:$EH$19)</f>
        <v>0</v>
      </c>
      <c r="CN23" s="402">
        <f>SUMIF($J$3:$EH$3,EOMONTH(Rollout!CN3,-NTBA!$F$188),Rollout!$J$19:$EH$19)</f>
        <v>0</v>
      </c>
      <c r="CO23" s="402">
        <f>SUMIF($J$3:$EH$3,EOMONTH(Rollout!CO3,-NTBA!$F$188),Rollout!$J$19:$EH$19)</f>
        <v>0</v>
      </c>
      <c r="CP23" s="402">
        <f>SUMIF($J$3:$EH$3,EOMONTH(Rollout!CP3,-NTBA!$F$188),Rollout!$J$19:$EH$19)</f>
        <v>0</v>
      </c>
      <c r="CQ23" s="402">
        <f>SUMIF($J$3:$EH$3,EOMONTH(Rollout!CQ3,-NTBA!$F$188),Rollout!$J$19:$EH$19)</f>
        <v>0</v>
      </c>
      <c r="CR23" s="402">
        <f>SUMIF($J$3:$EH$3,EOMONTH(Rollout!CR3,-NTBA!$F$188),Rollout!$J$19:$EH$19)</f>
        <v>0</v>
      </c>
      <c r="CS23" s="402">
        <f>SUMIF($J$3:$EH$3,EOMONTH(Rollout!CS3,-NTBA!$F$188),Rollout!$J$19:$EH$19)</f>
        <v>0</v>
      </c>
      <c r="CT23" s="402">
        <f>SUMIF($J$3:$EH$3,EOMONTH(Rollout!CT3,-NTBA!$F$188),Rollout!$J$19:$EH$19)</f>
        <v>0</v>
      </c>
      <c r="CU23" s="402">
        <f>SUMIF($J$3:$EH$3,EOMONTH(Rollout!CU3,-NTBA!$F$188),Rollout!$J$19:$EH$19)</f>
        <v>0</v>
      </c>
      <c r="CV23" s="402">
        <f>SUMIF($J$3:$EH$3,EOMONTH(Rollout!CV3,-NTBA!$F$188),Rollout!$J$19:$EH$19)</f>
        <v>0</v>
      </c>
      <c r="CW23" s="402">
        <f>SUMIF($J$3:$EH$3,EOMONTH(Rollout!CW3,-NTBA!$F$188),Rollout!$J$19:$EH$19)</f>
        <v>0</v>
      </c>
      <c r="CX23" s="402">
        <f>SUMIF($J$3:$EH$3,EOMONTH(Rollout!CX3,-NTBA!$F$188),Rollout!$J$19:$EH$19)</f>
        <v>0</v>
      </c>
      <c r="CY23" s="402">
        <f>SUMIF($J$3:$EH$3,EOMONTH(Rollout!CY3,-NTBA!$F$188),Rollout!$J$19:$EH$19)</f>
        <v>0</v>
      </c>
      <c r="CZ23" s="402">
        <f>SUMIF($J$3:$EH$3,EOMONTH(Rollout!CZ3,-NTBA!$F$188),Rollout!$J$19:$EH$19)</f>
        <v>0</v>
      </c>
      <c r="DA23" s="402">
        <f>SUMIF($J$3:$EH$3,EOMONTH(Rollout!DA3,-NTBA!$F$188),Rollout!$J$19:$EH$19)</f>
        <v>0</v>
      </c>
      <c r="DB23" s="402">
        <f>SUMIF($J$3:$EH$3,EOMONTH(Rollout!DB3,-NTBA!$F$188),Rollout!$J$19:$EH$19)</f>
        <v>0</v>
      </c>
      <c r="DC23" s="402">
        <f>SUMIF($J$3:$EH$3,EOMONTH(Rollout!DC3,-NTBA!$F$188),Rollout!$J$19:$EH$19)</f>
        <v>0</v>
      </c>
      <c r="DD23" s="402">
        <f>SUMIF($J$3:$EH$3,EOMONTH(Rollout!DD3,-NTBA!$F$188),Rollout!$J$19:$EH$19)</f>
        <v>0</v>
      </c>
      <c r="DE23" s="402">
        <f>SUMIF($J$3:$EH$3,EOMONTH(Rollout!DE3,-NTBA!$F$188),Rollout!$J$19:$EH$19)</f>
        <v>0</v>
      </c>
      <c r="DF23" s="402">
        <f>SUMIF($J$3:$EH$3,EOMONTH(Rollout!DF3,-NTBA!$F$188),Rollout!$J$19:$EH$19)</f>
        <v>0</v>
      </c>
      <c r="DG23" s="402">
        <f>SUMIF($J$3:$EH$3,EOMONTH(Rollout!DG3,-NTBA!$F$188),Rollout!$J$19:$EH$19)</f>
        <v>0</v>
      </c>
      <c r="DH23" s="402">
        <f>SUMIF($J$3:$EH$3,EOMONTH(Rollout!DH3,-NTBA!$F$188),Rollout!$J$19:$EH$19)</f>
        <v>0</v>
      </c>
      <c r="DI23" s="402">
        <f>SUMIF($J$3:$EH$3,EOMONTH(Rollout!DI3,-NTBA!$F$188),Rollout!$J$19:$EH$19)</f>
        <v>0</v>
      </c>
      <c r="DJ23" s="402">
        <f>SUMIF($J$3:$EH$3,EOMONTH(Rollout!DJ3,-NTBA!$F$188),Rollout!$J$19:$EH$19)</f>
        <v>0</v>
      </c>
      <c r="DK23" s="402">
        <f>SUMIF($J$3:$EH$3,EOMONTH(Rollout!DK3,-NTBA!$F$188),Rollout!$J$19:$EH$19)</f>
        <v>0</v>
      </c>
      <c r="DL23" s="402">
        <f>SUMIF($J$3:$EH$3,EOMONTH(Rollout!DL3,-NTBA!$F$188),Rollout!$J$19:$EH$19)</f>
        <v>0</v>
      </c>
      <c r="DM23" s="402">
        <f>SUMIF($J$3:$EH$3,EOMONTH(Rollout!DM3,-NTBA!$F$188),Rollout!$J$19:$EH$19)</f>
        <v>0</v>
      </c>
      <c r="DN23" s="402">
        <f>SUMIF($J$3:$EH$3,EOMONTH(Rollout!DN3,-NTBA!$F$188),Rollout!$J$19:$EH$19)</f>
        <v>0</v>
      </c>
      <c r="DO23" s="402">
        <f>SUMIF($J$3:$EH$3,EOMONTH(Rollout!DO3,-NTBA!$F$188),Rollout!$J$19:$EH$19)</f>
        <v>0</v>
      </c>
      <c r="DP23" s="402">
        <f>SUMIF($J$3:$EH$3,EOMONTH(Rollout!DP3,-NTBA!$F$188),Rollout!$J$19:$EH$19)</f>
        <v>0</v>
      </c>
      <c r="DQ23" s="402">
        <f>SUMIF($J$3:$EH$3,EOMONTH(Rollout!DQ3,-NTBA!$F$188),Rollout!$J$19:$EH$19)</f>
        <v>0</v>
      </c>
      <c r="DR23" s="402">
        <f>SUMIF($J$3:$EH$3,EOMONTH(Rollout!DR3,-NTBA!$F$188),Rollout!$J$19:$EH$19)</f>
        <v>0</v>
      </c>
      <c r="DS23" s="402">
        <f>SUMIF($J$3:$EH$3,EOMONTH(Rollout!DS3,-NTBA!$F$188),Rollout!$J$19:$EH$19)</f>
        <v>0</v>
      </c>
      <c r="DT23" s="402">
        <f>SUMIF($J$3:$EH$3,EOMONTH(Rollout!DT3,-NTBA!$F$188),Rollout!$J$19:$EH$19)</f>
        <v>0</v>
      </c>
      <c r="DU23" s="402">
        <f>SUMIF($J$3:$EH$3,EOMONTH(Rollout!DU3,-NTBA!$F$188),Rollout!$J$19:$EH$19)</f>
        <v>0</v>
      </c>
      <c r="DV23" s="402">
        <f>SUMIF($J$3:$EH$3,EOMONTH(Rollout!DV3,-NTBA!$F$188),Rollout!$J$19:$EH$19)</f>
        <v>0</v>
      </c>
      <c r="DW23" s="402">
        <f>SUMIF($J$3:$EH$3,EOMONTH(Rollout!DW3,-NTBA!$F$188),Rollout!$J$19:$EH$19)</f>
        <v>0</v>
      </c>
      <c r="DX23" s="402">
        <f>SUMIF($J$3:$EH$3,EOMONTH(Rollout!DX3,-NTBA!$F$188),Rollout!$J$19:$EH$19)</f>
        <v>0</v>
      </c>
      <c r="DY23" s="402">
        <f>SUMIF($J$3:$EH$3,EOMONTH(Rollout!DY3,-NTBA!$F$188),Rollout!$J$19:$EH$19)</f>
        <v>0</v>
      </c>
      <c r="DZ23" s="402">
        <f>SUMIF($J$3:$EH$3,EOMONTH(Rollout!DZ3,-NTBA!$F$188),Rollout!$J$19:$EH$19)</f>
        <v>0</v>
      </c>
      <c r="EA23" s="402">
        <f>SUMIF($J$3:$EH$3,EOMONTH(Rollout!EA3,-NTBA!$F$188),Rollout!$J$19:$EH$19)</f>
        <v>0</v>
      </c>
      <c r="EB23" s="402">
        <f>SUMIF($J$3:$EH$3,EOMONTH(Rollout!EB3,-NTBA!$F$188),Rollout!$J$19:$EH$19)</f>
        <v>0</v>
      </c>
      <c r="EC23" s="402">
        <f>SUMIF($J$3:$EH$3,EOMONTH(Rollout!EC3,-NTBA!$F$188),Rollout!$J$19:$EH$19)</f>
        <v>0</v>
      </c>
      <c r="ED23" s="402">
        <f>SUMIF($J$3:$EH$3,EOMONTH(Rollout!ED3,-NTBA!$F$188),Rollout!$J$19:$EH$19)</f>
        <v>0</v>
      </c>
      <c r="EE23" s="402">
        <f>SUMIF($J$3:$EH$3,EOMONTH(Rollout!EE3,-NTBA!$F$188),Rollout!$J$19:$EH$19)</f>
        <v>0</v>
      </c>
      <c r="EF23" s="402">
        <f>SUMIF($J$3:$EH$3,EOMONTH(Rollout!EF3,-NTBA!$F$188),Rollout!$J$19:$EH$19)</f>
        <v>0</v>
      </c>
      <c r="EG23" s="402">
        <f>SUMIF($J$3:$EH$3,EOMONTH(Rollout!EG3,-NTBA!$F$188),Rollout!$J$19:$EH$19)</f>
        <v>0</v>
      </c>
      <c r="EH23" s="402">
        <f>SUMIF($J$3:$EH$3,EOMONTH(Rollout!EH3,-NTBA!$F$188),Rollout!$J$19:$EH$19)</f>
        <v>0</v>
      </c>
      <c r="EI23" s="146"/>
    </row>
    <row r="24" spans="1:139" ht="15" customHeight="1" outlineLevel="1" x14ac:dyDescent="0.35">
      <c r="E24" s="19" t="s">
        <v>62</v>
      </c>
      <c r="F24" s="19"/>
      <c r="G24" s="128" t="s">
        <v>308</v>
      </c>
      <c r="H24" s="21">
        <f xml:space="preserve"> SUM(J24:EH24)</f>
        <v>120</v>
      </c>
      <c r="I24" s="19"/>
      <c r="J24" s="47">
        <f xml:space="preserve"> IF( SUM( $J$23:J23 ) &gt; $F22, 1, 0 )</f>
        <v>0</v>
      </c>
      <c r="K24" s="47">
        <f xml:space="preserve"> IF( SUM( $J$23:K23 ) &gt; $F22, 1, 0 )</f>
        <v>0</v>
      </c>
      <c r="L24" s="47">
        <f xml:space="preserve"> IF( SUM( $J$23:L23 ) &gt; $F22, 1, 0 )</f>
        <v>0</v>
      </c>
      <c r="M24" s="47">
        <f xml:space="preserve"> IF( SUM( $J$23:M23 ) &gt; $F22, 1, 0 )</f>
        <v>0</v>
      </c>
      <c r="N24" s="47">
        <f xml:space="preserve"> IF( SUM( $J$23:N23 ) &gt; $F22, 1, 0 )</f>
        <v>0</v>
      </c>
      <c r="O24" s="47">
        <f xml:space="preserve"> IF( SUM( $J$23:O23 ) &gt; $F22, 1, 0 )</f>
        <v>0</v>
      </c>
      <c r="P24" s="47">
        <f xml:space="preserve"> IF( SUM( $J$23:P23 ) &gt; $F22, 1, 0 )</f>
        <v>0</v>
      </c>
      <c r="Q24" s="47">
        <f xml:space="preserve"> IF( SUM( $J$23:Q23 ) &gt; $F22, 1, 0 )</f>
        <v>0</v>
      </c>
      <c r="R24" s="47">
        <f xml:space="preserve"> IF( SUM( $J$23:R23 ) &gt; $F22, 1, 0 )</f>
        <v>0</v>
      </c>
      <c r="S24" s="47">
        <f xml:space="preserve"> IF( SUM( $J$23:S23 ) &gt; $F22, 1, 0 )</f>
        <v>1</v>
      </c>
      <c r="T24" s="47">
        <f xml:space="preserve"> IF( SUM( $J$23:T23 ) &gt; $F22, 1, 0 )</f>
        <v>1</v>
      </c>
      <c r="U24" s="47">
        <f xml:space="preserve"> IF( SUM( $J$23:U23 ) &gt; $F22, 1, 0 )</f>
        <v>1</v>
      </c>
      <c r="V24" s="47">
        <f xml:space="preserve"> IF( SUM( $J$23:V23 ) &gt; $F22, 1, 0 )</f>
        <v>1</v>
      </c>
      <c r="W24" s="47">
        <f xml:space="preserve"> IF( SUM( $J$23:W23 ) &gt; $F22, 1, 0 )</f>
        <v>1</v>
      </c>
      <c r="X24" s="47">
        <f xml:space="preserve"> IF( SUM( $J$23:X23 ) &gt; $F22, 1, 0 )</f>
        <v>1</v>
      </c>
      <c r="Y24" s="47">
        <f xml:space="preserve"> IF( SUM( $J$23:Y23 ) &gt; $F22, 1, 0 )</f>
        <v>1</v>
      </c>
      <c r="Z24" s="47">
        <f xml:space="preserve"> IF( SUM( $J$23:Z23 ) &gt; $F22, 1, 0 )</f>
        <v>1</v>
      </c>
      <c r="AA24" s="47">
        <f xml:space="preserve"> IF( SUM( $J$23:AA23 ) &gt; $F22, 1, 0 )</f>
        <v>1</v>
      </c>
      <c r="AB24" s="47">
        <f xml:space="preserve"> IF( SUM( $J$23:AB23 ) &gt; $F22, 1, 0 )</f>
        <v>1</v>
      </c>
      <c r="AC24" s="47">
        <f xml:space="preserve"> IF( SUM( $J$23:AC23 ) &gt; $F22, 1, 0 )</f>
        <v>1</v>
      </c>
      <c r="AD24" s="47">
        <f xml:space="preserve"> IF( SUM( $J$23:AD23 ) &gt; $F22, 1, 0 )</f>
        <v>1</v>
      </c>
      <c r="AE24" s="47">
        <f xml:space="preserve"> IF( SUM( $J$23:AE23 ) &gt; $F22, 1, 0 )</f>
        <v>1</v>
      </c>
      <c r="AF24" s="47">
        <f xml:space="preserve"> IF( SUM( $J$23:AF23 ) &gt; $F22, 1, 0 )</f>
        <v>1</v>
      </c>
      <c r="AG24" s="47">
        <f xml:space="preserve"> IF( SUM( $J$23:AG23 ) &gt; $F22, 1, 0 )</f>
        <v>1</v>
      </c>
      <c r="AH24" s="47">
        <f xml:space="preserve"> IF( SUM( $J$23:AH23 ) &gt; $F22, 1, 0 )</f>
        <v>1</v>
      </c>
      <c r="AI24" s="47">
        <f xml:space="preserve"> IF( SUM( $J$23:AI23 ) &gt; $F22, 1, 0 )</f>
        <v>1</v>
      </c>
      <c r="AJ24" s="47">
        <f xml:space="preserve"> IF( SUM( $J$23:AJ23 ) &gt; $F22, 1, 0 )</f>
        <v>1</v>
      </c>
      <c r="AK24" s="47">
        <f xml:space="preserve"> IF( SUM( $J$23:AK23 ) &gt; $F22, 1, 0 )</f>
        <v>1</v>
      </c>
      <c r="AL24" s="47">
        <f xml:space="preserve"> IF( SUM( $J$23:AL23 ) &gt; $F22, 1, 0 )</f>
        <v>1</v>
      </c>
      <c r="AM24" s="47">
        <f xml:space="preserve"> IF( SUM( $J$23:AM23 ) &gt; $F22, 1, 0 )</f>
        <v>1</v>
      </c>
      <c r="AN24" s="47">
        <f xml:space="preserve"> IF( SUM( $J$23:AN23 ) &gt; $F22, 1, 0 )</f>
        <v>1</v>
      </c>
      <c r="AO24" s="47">
        <f xml:space="preserve"> IF( SUM( $J$23:AO23 ) &gt; $F22, 1, 0 )</f>
        <v>1</v>
      </c>
      <c r="AP24" s="47">
        <f xml:space="preserve"> IF( SUM( $J$23:AP23 ) &gt; $F22, 1, 0 )</f>
        <v>1</v>
      </c>
      <c r="AQ24" s="47">
        <f xml:space="preserve"> IF( SUM( $J$23:AQ23 ) &gt; $F22, 1, 0 )</f>
        <v>1</v>
      </c>
      <c r="AR24" s="47">
        <f xml:space="preserve"> IF( SUM( $J$23:AR23 ) &gt; $F22, 1, 0 )</f>
        <v>1</v>
      </c>
      <c r="AS24" s="47">
        <f xml:space="preserve"> IF( SUM( $J$23:AS23 ) &gt; $F22, 1, 0 )</f>
        <v>1</v>
      </c>
      <c r="AT24" s="47">
        <f xml:space="preserve"> IF( SUM( $J$23:AT23 ) &gt; $F22, 1, 0 )</f>
        <v>1</v>
      </c>
      <c r="AU24" s="47">
        <f xml:space="preserve"> IF( SUM( $J$23:AU23 ) &gt; $F22, 1, 0 )</f>
        <v>1</v>
      </c>
      <c r="AV24" s="47">
        <f xml:space="preserve"> IF( SUM( $J$23:AV23 ) &gt; $F22, 1, 0 )</f>
        <v>1</v>
      </c>
      <c r="AW24" s="47">
        <f xml:space="preserve"> IF( SUM( $J$23:AW23 ) &gt; $F22, 1, 0 )</f>
        <v>1</v>
      </c>
      <c r="AX24" s="47">
        <f xml:space="preserve"> IF( SUM( $J$23:AX23 ) &gt; $F22, 1, 0 )</f>
        <v>1</v>
      </c>
      <c r="AY24" s="47">
        <f xml:space="preserve"> IF( SUM( $J$23:AY23 ) &gt; $F22, 1, 0 )</f>
        <v>1</v>
      </c>
      <c r="AZ24" s="47">
        <f xml:space="preserve"> IF( SUM( $J$23:AZ23 ) &gt; $F22, 1, 0 )</f>
        <v>1</v>
      </c>
      <c r="BA24" s="47">
        <f xml:space="preserve"> IF( SUM( $J$23:BA23 ) &gt; $F22, 1, 0 )</f>
        <v>1</v>
      </c>
      <c r="BB24" s="47">
        <f xml:space="preserve"> IF( SUM( $J$23:BB23 ) &gt; $F22, 1, 0 )</f>
        <v>1</v>
      </c>
      <c r="BC24" s="47">
        <f xml:space="preserve"> IF( SUM( $J$23:BC23 ) &gt; $F22, 1, 0 )</f>
        <v>1</v>
      </c>
      <c r="BD24" s="47">
        <f xml:space="preserve"> IF( SUM( $J$23:BD23 ) &gt; $F22, 1, 0 )</f>
        <v>1</v>
      </c>
      <c r="BE24" s="47">
        <f xml:space="preserve"> IF( SUM( $J$23:BE23 ) &gt; $F22, 1, 0 )</f>
        <v>1</v>
      </c>
      <c r="BF24" s="47">
        <f xml:space="preserve"> IF( SUM( $J$23:BF23 ) &gt; $F22, 1, 0 )</f>
        <v>1</v>
      </c>
      <c r="BG24" s="47">
        <f xml:space="preserve"> IF( SUM( $J$23:BG23 ) &gt; $F22, 1, 0 )</f>
        <v>1</v>
      </c>
      <c r="BH24" s="47">
        <f xml:space="preserve"> IF( SUM( $J$23:BH23 ) &gt; $F22, 1, 0 )</f>
        <v>1</v>
      </c>
      <c r="BI24" s="47">
        <f xml:space="preserve"> IF( SUM( $J$23:BI23 ) &gt; $F22, 1, 0 )</f>
        <v>1</v>
      </c>
      <c r="BJ24" s="47">
        <f xml:space="preserve"> IF( SUM( $J$23:BJ23 ) &gt; $F22, 1, 0 )</f>
        <v>1</v>
      </c>
      <c r="BK24" s="47">
        <f xml:space="preserve"> IF( SUM( $J$23:BK23 ) &gt; $F22, 1, 0 )</f>
        <v>1</v>
      </c>
      <c r="BL24" s="47">
        <f xml:space="preserve"> IF( SUM( $J$23:BL23 ) &gt; $F22, 1, 0 )</f>
        <v>1</v>
      </c>
      <c r="BM24" s="47">
        <f xml:space="preserve"> IF( SUM( $J$23:BM23 ) &gt; $F22, 1, 0 )</f>
        <v>1</v>
      </c>
      <c r="BN24" s="47">
        <f xml:space="preserve"> IF( SUM( $J$23:BN23 ) &gt; $F22, 1, 0 )</f>
        <v>1</v>
      </c>
      <c r="BO24" s="47">
        <f xml:space="preserve"> IF( SUM( $J$23:BO23 ) &gt; $F22, 1, 0 )</f>
        <v>1</v>
      </c>
      <c r="BP24" s="47">
        <f xml:space="preserve"> IF( SUM( $J$23:BP23 ) &gt; $F22, 1, 0 )</f>
        <v>1</v>
      </c>
      <c r="BQ24" s="47">
        <f xml:space="preserve"> IF( SUM( $J$23:BQ23 ) &gt; $F22, 1, 0 )</f>
        <v>1</v>
      </c>
      <c r="BR24" s="47">
        <f xml:space="preserve"> IF( SUM( $J$23:BR23 ) &gt; $F22, 1, 0 )</f>
        <v>1</v>
      </c>
      <c r="BS24" s="47">
        <f xml:space="preserve"> IF( SUM( $J$23:BS23 ) &gt; $F22, 1, 0 )</f>
        <v>1</v>
      </c>
      <c r="BT24" s="47">
        <f xml:space="preserve"> IF( SUM( $J$23:BT23 ) &gt; $F22, 1, 0 )</f>
        <v>1</v>
      </c>
      <c r="BU24" s="47">
        <f xml:space="preserve"> IF( SUM( $J$23:BU23 ) &gt; $F22, 1, 0 )</f>
        <v>1</v>
      </c>
      <c r="BV24" s="47">
        <f xml:space="preserve"> IF( SUM( $J$23:BV23 ) &gt; $F22, 1, 0 )</f>
        <v>1</v>
      </c>
      <c r="BW24" s="47">
        <f xml:space="preserve"> IF( SUM( $J$23:BW23 ) &gt; $F22, 1, 0 )</f>
        <v>1</v>
      </c>
      <c r="BX24" s="47">
        <f xml:space="preserve"> IF( SUM( $J$23:BX23 ) &gt; $F22, 1, 0 )</f>
        <v>1</v>
      </c>
      <c r="BY24" s="47">
        <f xml:space="preserve"> IF( SUM( $J$23:BY23 ) &gt; $F22, 1, 0 )</f>
        <v>1</v>
      </c>
      <c r="BZ24" s="47">
        <f xml:space="preserve"> IF( SUM( $J$23:BZ23 ) &gt; $F22, 1, 0 )</f>
        <v>1</v>
      </c>
      <c r="CA24" s="47">
        <f xml:space="preserve"> IF( SUM( $J$23:CA23 ) &gt; $F22, 1, 0 )</f>
        <v>1</v>
      </c>
      <c r="CB24" s="47">
        <f xml:space="preserve"> IF( SUM( $J$23:CB23 ) &gt; $F22, 1, 0 )</f>
        <v>1</v>
      </c>
      <c r="CC24" s="47">
        <f xml:space="preserve"> IF( SUM( $J$23:CC23 ) &gt; $F22, 1, 0 )</f>
        <v>1</v>
      </c>
      <c r="CD24" s="47">
        <f xml:space="preserve"> IF( SUM( $J$23:CD23 ) &gt; $F22, 1, 0 )</f>
        <v>1</v>
      </c>
      <c r="CE24" s="47">
        <f xml:space="preserve"> IF( SUM( $J$23:CE23 ) &gt; $F22, 1, 0 )</f>
        <v>1</v>
      </c>
      <c r="CF24" s="47">
        <f xml:space="preserve"> IF( SUM( $J$23:CF23 ) &gt; $F22, 1, 0 )</f>
        <v>1</v>
      </c>
      <c r="CG24" s="47">
        <f xml:space="preserve"> IF( SUM( $J$23:CG23 ) &gt; $F22, 1, 0 )</f>
        <v>1</v>
      </c>
      <c r="CH24" s="47">
        <f xml:space="preserve"> IF( SUM( $J$23:CH23 ) &gt; $F22, 1, 0 )</f>
        <v>1</v>
      </c>
      <c r="CI24" s="47">
        <f xml:space="preserve"> IF( SUM( $J$23:CI23 ) &gt; $F22, 1, 0 )</f>
        <v>1</v>
      </c>
      <c r="CJ24" s="47">
        <f xml:space="preserve"> IF( SUM( $J$23:CJ23 ) &gt; $F22, 1, 0 )</f>
        <v>1</v>
      </c>
      <c r="CK24" s="47">
        <f xml:space="preserve"> IF( SUM( $J$23:CK23 ) &gt; $F22, 1, 0 )</f>
        <v>1</v>
      </c>
      <c r="CL24" s="47">
        <f xml:space="preserve"> IF( SUM( $J$23:CL23 ) &gt; $F22, 1, 0 )</f>
        <v>1</v>
      </c>
      <c r="CM24" s="47">
        <f xml:space="preserve"> IF( SUM( $J$23:CM23 ) &gt; $F22, 1, 0 )</f>
        <v>1</v>
      </c>
      <c r="CN24" s="47">
        <f xml:space="preserve"> IF( SUM( $J$23:CN23 ) &gt; $F22, 1, 0 )</f>
        <v>1</v>
      </c>
      <c r="CO24" s="47">
        <f xml:space="preserve"> IF( SUM( $J$23:CO23 ) &gt; $F22, 1, 0 )</f>
        <v>1</v>
      </c>
      <c r="CP24" s="47">
        <f xml:space="preserve"> IF( SUM( $J$23:CP23 ) &gt; $F22, 1, 0 )</f>
        <v>1</v>
      </c>
      <c r="CQ24" s="47">
        <f xml:space="preserve"> IF( SUM( $J$23:CQ23 ) &gt; $F22, 1, 0 )</f>
        <v>1</v>
      </c>
      <c r="CR24" s="47">
        <f xml:space="preserve"> IF( SUM( $J$23:CR23 ) &gt; $F22, 1, 0 )</f>
        <v>1</v>
      </c>
      <c r="CS24" s="47">
        <f xml:space="preserve"> IF( SUM( $J$23:CS23 ) &gt; $F22, 1, 0 )</f>
        <v>1</v>
      </c>
      <c r="CT24" s="47">
        <f xml:space="preserve"> IF( SUM( $J$23:CT23 ) &gt; $F22, 1, 0 )</f>
        <v>1</v>
      </c>
      <c r="CU24" s="47">
        <f xml:space="preserve"> IF( SUM( $J$23:CU23 ) &gt; $F22, 1, 0 )</f>
        <v>1</v>
      </c>
      <c r="CV24" s="47">
        <f xml:space="preserve"> IF( SUM( $J$23:CV23 ) &gt; $F22, 1, 0 )</f>
        <v>1</v>
      </c>
      <c r="CW24" s="47">
        <f xml:space="preserve"> IF( SUM( $J$23:CW23 ) &gt; $F22, 1, 0 )</f>
        <v>1</v>
      </c>
      <c r="CX24" s="47">
        <f xml:space="preserve"> IF( SUM( $J$23:CX23 ) &gt; $F22, 1, 0 )</f>
        <v>1</v>
      </c>
      <c r="CY24" s="47">
        <f xml:space="preserve"> IF( SUM( $J$23:CY23 ) &gt; $F22, 1, 0 )</f>
        <v>1</v>
      </c>
      <c r="CZ24" s="47">
        <f xml:space="preserve"> IF( SUM( $J$23:CZ23 ) &gt; $F22, 1, 0 )</f>
        <v>1</v>
      </c>
      <c r="DA24" s="47">
        <f xml:space="preserve"> IF( SUM( $J$23:DA23 ) &gt; $F22, 1, 0 )</f>
        <v>1</v>
      </c>
      <c r="DB24" s="47">
        <f xml:space="preserve"> IF( SUM( $J$23:DB23 ) &gt; $F22, 1, 0 )</f>
        <v>1</v>
      </c>
      <c r="DC24" s="47">
        <f xml:space="preserve"> IF( SUM( $J$23:DC23 ) &gt; $F22, 1, 0 )</f>
        <v>1</v>
      </c>
      <c r="DD24" s="47">
        <f xml:space="preserve"> IF( SUM( $J$23:DD23 ) &gt; $F22, 1, 0 )</f>
        <v>1</v>
      </c>
      <c r="DE24" s="47">
        <f xml:space="preserve"> IF( SUM( $J$23:DE23 ) &gt; $F22, 1, 0 )</f>
        <v>1</v>
      </c>
      <c r="DF24" s="47">
        <f xml:space="preserve"> IF( SUM( $J$23:DF23 ) &gt; $F22, 1, 0 )</f>
        <v>1</v>
      </c>
      <c r="DG24" s="47">
        <f xml:space="preserve"> IF( SUM( $J$23:DG23 ) &gt; $F22, 1, 0 )</f>
        <v>1</v>
      </c>
      <c r="DH24" s="47">
        <f xml:space="preserve"> IF( SUM( $J$23:DH23 ) &gt; $F22, 1, 0 )</f>
        <v>1</v>
      </c>
      <c r="DI24" s="47">
        <f xml:space="preserve"> IF( SUM( $J$23:DI23 ) &gt; $F22, 1, 0 )</f>
        <v>1</v>
      </c>
      <c r="DJ24" s="47">
        <f xml:space="preserve"> IF( SUM( $J$23:DJ23 ) &gt; $F22, 1, 0 )</f>
        <v>1</v>
      </c>
      <c r="DK24" s="47">
        <f xml:space="preserve"> IF( SUM( $J$23:DK23 ) &gt; $F22, 1, 0 )</f>
        <v>1</v>
      </c>
      <c r="DL24" s="47">
        <f xml:space="preserve"> IF( SUM( $J$23:DL23 ) &gt; $F22, 1, 0 )</f>
        <v>1</v>
      </c>
      <c r="DM24" s="47">
        <f xml:space="preserve"> IF( SUM( $J$23:DM23 ) &gt; $F22, 1, 0 )</f>
        <v>1</v>
      </c>
      <c r="DN24" s="47">
        <f xml:space="preserve"> IF( SUM( $J$23:DN23 ) &gt; $F22, 1, 0 )</f>
        <v>1</v>
      </c>
      <c r="DO24" s="47">
        <f xml:space="preserve"> IF( SUM( $J$23:DO23 ) &gt; $F22, 1, 0 )</f>
        <v>1</v>
      </c>
      <c r="DP24" s="47">
        <f xml:space="preserve"> IF( SUM( $J$23:DP23 ) &gt; $F22, 1, 0 )</f>
        <v>1</v>
      </c>
      <c r="DQ24" s="47">
        <f xml:space="preserve"> IF( SUM( $J$23:DQ23 ) &gt; $F22, 1, 0 )</f>
        <v>1</v>
      </c>
      <c r="DR24" s="47">
        <f xml:space="preserve"> IF( SUM( $J$23:DR23 ) &gt; $F22, 1, 0 )</f>
        <v>1</v>
      </c>
      <c r="DS24" s="47">
        <f xml:space="preserve"> IF( SUM( $J$23:DS23 ) &gt; $F22, 1, 0 )</f>
        <v>1</v>
      </c>
      <c r="DT24" s="47">
        <f xml:space="preserve"> IF( SUM( $J$23:DT23 ) &gt; $F22, 1, 0 )</f>
        <v>1</v>
      </c>
      <c r="DU24" s="47">
        <f xml:space="preserve"> IF( SUM( $J$23:DU23 ) &gt; $F22, 1, 0 )</f>
        <v>1</v>
      </c>
      <c r="DV24" s="47">
        <f xml:space="preserve"> IF( SUM( $J$23:DV23 ) &gt; $F22, 1, 0 )</f>
        <v>1</v>
      </c>
      <c r="DW24" s="47">
        <f xml:space="preserve"> IF( SUM( $J$23:DW23 ) &gt; $F22, 1, 0 )</f>
        <v>1</v>
      </c>
      <c r="DX24" s="47">
        <f xml:space="preserve"> IF( SUM( $J$23:DX23 ) &gt; $F22, 1, 0 )</f>
        <v>1</v>
      </c>
      <c r="DY24" s="47">
        <f xml:space="preserve"> IF( SUM( $J$23:DY23 ) &gt; $F22, 1, 0 )</f>
        <v>1</v>
      </c>
      <c r="DZ24" s="47">
        <f xml:space="preserve"> IF( SUM( $J$23:DZ23 ) &gt; $F22, 1, 0 )</f>
        <v>1</v>
      </c>
      <c r="EA24" s="47">
        <f xml:space="preserve"> IF( SUM( $J$23:EA23 ) &gt; $F22, 1, 0 )</f>
        <v>1</v>
      </c>
      <c r="EB24" s="47">
        <f xml:space="preserve"> IF( SUM( $J$23:EB23 ) &gt; $F22, 1, 0 )</f>
        <v>1</v>
      </c>
      <c r="EC24" s="47">
        <f xml:space="preserve"> IF( SUM( $J$23:EC23 ) &gt; $F22, 1, 0 )</f>
        <v>1</v>
      </c>
      <c r="ED24" s="47">
        <f xml:space="preserve"> IF( SUM( $J$23:ED23 ) &gt; $F22, 1, 0 )</f>
        <v>1</v>
      </c>
      <c r="EE24" s="47">
        <f xml:space="preserve"> IF( SUM( $J$23:EE23 ) &gt; $F22, 1, 0 )</f>
        <v>1</v>
      </c>
      <c r="EF24" s="47">
        <f xml:space="preserve"> IF( SUM( $J$23:EF23 ) &gt; $F22, 1, 0 )</f>
        <v>1</v>
      </c>
      <c r="EG24" s="47">
        <f xml:space="preserve"> IF( SUM( $J$23:EG23 ) &gt; $F22, 1, 0 )</f>
        <v>1</v>
      </c>
      <c r="EH24" s="47">
        <f xml:space="preserve"> IF( SUM( $J$23:EH23 ) &gt; $F22, 1, 0 )</f>
        <v>1</v>
      </c>
      <c r="EI24" s="21"/>
    </row>
    <row r="25" spans="1:139" ht="15" customHeight="1" outlineLevel="1" x14ac:dyDescent="0.35">
      <c r="E25" s="19"/>
      <c r="F25" s="19"/>
      <c r="G25" s="128"/>
      <c r="I25" s="19"/>
      <c r="J25" s="47"/>
      <c r="K25" s="47"/>
      <c r="L25" s="47"/>
      <c r="M25" s="47"/>
      <c r="N25" s="47"/>
      <c r="O25" s="47"/>
      <c r="P25" s="47"/>
      <c r="Q25" s="47"/>
      <c r="R25" s="47"/>
      <c r="S25" s="47"/>
      <c r="T25" s="47"/>
      <c r="U25" s="47"/>
      <c r="V25" s="47"/>
      <c r="W25" s="47"/>
      <c r="X25" s="47"/>
      <c r="Y25" s="47"/>
      <c r="Z25" s="47"/>
      <c r="AA25" s="47"/>
      <c r="AB25" s="47"/>
      <c r="AC25" s="47"/>
      <c r="AD25" s="47"/>
      <c r="AE25" s="47"/>
      <c r="AF25" s="47"/>
      <c r="AG25" s="47"/>
      <c r="AH25" s="47"/>
      <c r="AI25" s="47"/>
      <c r="AJ25" s="47"/>
      <c r="AK25" s="47"/>
      <c r="AL25" s="47"/>
      <c r="AM25" s="47"/>
      <c r="AN25" s="47"/>
      <c r="AO25" s="47"/>
      <c r="AP25" s="47"/>
      <c r="AQ25" s="47"/>
      <c r="AR25" s="47"/>
      <c r="AS25" s="47"/>
      <c r="AT25" s="47"/>
      <c r="AU25" s="47"/>
      <c r="AV25" s="47"/>
      <c r="AW25" s="47"/>
      <c r="AX25" s="47"/>
      <c r="AY25" s="47"/>
      <c r="AZ25" s="47"/>
      <c r="BA25" s="47"/>
      <c r="BB25" s="47"/>
      <c r="BC25" s="47"/>
      <c r="BD25" s="47"/>
      <c r="BE25" s="47"/>
      <c r="BF25" s="47"/>
      <c r="BG25" s="47"/>
      <c r="BH25" s="47"/>
      <c r="BI25" s="47"/>
      <c r="BJ25" s="47"/>
      <c r="BK25" s="47"/>
      <c r="BL25" s="47"/>
      <c r="BM25" s="47"/>
      <c r="BN25" s="47"/>
      <c r="BO25" s="47"/>
      <c r="BP25" s="47"/>
      <c r="BQ25" s="47"/>
      <c r="BR25" s="47"/>
      <c r="BS25" s="47"/>
      <c r="BT25" s="47"/>
      <c r="BU25" s="47"/>
      <c r="BV25" s="47"/>
      <c r="BW25" s="47"/>
      <c r="BX25" s="47"/>
      <c r="BY25" s="47"/>
      <c r="BZ25" s="47"/>
      <c r="CA25" s="47"/>
      <c r="CB25" s="47"/>
      <c r="CC25" s="47"/>
      <c r="CD25" s="47"/>
      <c r="CE25" s="47"/>
      <c r="CF25" s="47"/>
      <c r="CG25" s="47"/>
      <c r="CH25" s="47"/>
      <c r="CI25" s="47"/>
      <c r="CJ25" s="47"/>
      <c r="CK25" s="47"/>
      <c r="CL25" s="47"/>
      <c r="CM25" s="47"/>
      <c r="CN25" s="47"/>
      <c r="CO25" s="47"/>
      <c r="CP25" s="47"/>
      <c r="CQ25" s="47"/>
      <c r="CR25" s="47"/>
      <c r="CS25" s="47"/>
      <c r="CT25" s="47"/>
      <c r="CU25" s="47"/>
      <c r="CV25" s="47"/>
      <c r="CW25" s="47"/>
      <c r="CX25" s="47"/>
      <c r="CY25" s="47"/>
      <c r="CZ25" s="47"/>
      <c r="DA25" s="47"/>
      <c r="DB25" s="47"/>
      <c r="DC25" s="47"/>
      <c r="DD25" s="47"/>
      <c r="DE25" s="47"/>
      <c r="DF25" s="47"/>
      <c r="DG25" s="47"/>
      <c r="DH25" s="47"/>
      <c r="DI25" s="47"/>
      <c r="DJ25" s="47"/>
      <c r="DK25" s="47"/>
      <c r="DL25" s="47"/>
      <c r="DM25" s="47"/>
      <c r="DN25" s="47"/>
      <c r="DO25" s="47"/>
      <c r="DP25" s="47"/>
      <c r="DQ25" s="47"/>
      <c r="DR25" s="47"/>
      <c r="DS25" s="47"/>
      <c r="DT25" s="47"/>
      <c r="DU25" s="47"/>
      <c r="DV25" s="47"/>
      <c r="DW25" s="47"/>
      <c r="DX25" s="47"/>
      <c r="DY25" s="47"/>
      <c r="DZ25" s="47"/>
      <c r="EA25" s="47"/>
      <c r="EB25" s="47"/>
      <c r="EC25" s="47"/>
      <c r="ED25" s="47"/>
      <c r="EE25" s="47"/>
      <c r="EF25" s="47"/>
      <c r="EG25" s="47"/>
      <c r="EH25" s="47"/>
      <c r="EI25" s="21"/>
    </row>
    <row r="26" spans="1:139" ht="15" customHeight="1" outlineLevel="1" x14ac:dyDescent="0.35">
      <c r="B26" s="20" t="s">
        <v>560</v>
      </c>
      <c r="E26" s="19"/>
      <c r="F26" s="19"/>
      <c r="G26" s="128"/>
      <c r="I26" s="19"/>
      <c r="J26" s="47"/>
      <c r="K26" s="47"/>
      <c r="L26" s="47"/>
      <c r="M26" s="47"/>
      <c r="N26" s="47"/>
      <c r="O26" s="47"/>
      <c r="P26" s="47"/>
      <c r="Q26" s="47"/>
      <c r="R26" s="47"/>
      <c r="S26" s="47"/>
      <c r="T26" s="47"/>
      <c r="U26" s="47"/>
      <c r="V26" s="47"/>
      <c r="W26" s="47"/>
      <c r="X26" s="47"/>
      <c r="Y26" s="47"/>
      <c r="Z26" s="47"/>
      <c r="AA26" s="47"/>
      <c r="AB26" s="47"/>
      <c r="AC26" s="47"/>
      <c r="AD26" s="47"/>
      <c r="AE26" s="47"/>
      <c r="AF26" s="47"/>
      <c r="AG26" s="47"/>
      <c r="AH26" s="47"/>
      <c r="AI26" s="47"/>
      <c r="AJ26" s="47"/>
      <c r="AK26" s="47"/>
      <c r="AL26" s="47"/>
      <c r="AM26" s="47"/>
      <c r="AN26" s="47"/>
      <c r="AO26" s="47"/>
      <c r="AP26" s="47"/>
      <c r="AQ26" s="47"/>
      <c r="AR26" s="47"/>
      <c r="AS26" s="47"/>
      <c r="AT26" s="47"/>
      <c r="AU26" s="47"/>
      <c r="AV26" s="47"/>
      <c r="AW26" s="47"/>
      <c r="AX26" s="47"/>
      <c r="AY26" s="47"/>
      <c r="AZ26" s="47"/>
      <c r="BA26" s="47"/>
      <c r="BB26" s="47"/>
      <c r="BC26" s="47"/>
      <c r="BD26" s="47"/>
      <c r="BE26" s="47"/>
      <c r="BF26" s="47"/>
      <c r="BG26" s="47"/>
      <c r="BH26" s="47"/>
      <c r="BI26" s="47"/>
      <c r="BJ26" s="47"/>
      <c r="BK26" s="47"/>
      <c r="BL26" s="47"/>
      <c r="BM26" s="47"/>
      <c r="BN26" s="47"/>
      <c r="BO26" s="47"/>
      <c r="BP26" s="47"/>
      <c r="BQ26" s="47"/>
      <c r="BR26" s="47"/>
      <c r="BS26" s="47"/>
      <c r="BT26" s="47"/>
      <c r="BU26" s="47"/>
      <c r="BV26" s="47"/>
      <c r="BW26" s="47"/>
      <c r="BX26" s="47"/>
      <c r="BY26" s="47"/>
      <c r="BZ26" s="47"/>
      <c r="CA26" s="47"/>
      <c r="CB26" s="47"/>
      <c r="CC26" s="47"/>
      <c r="CD26" s="47"/>
      <c r="CE26" s="47"/>
      <c r="CF26" s="47"/>
      <c r="CG26" s="47"/>
      <c r="CH26" s="47"/>
      <c r="CI26" s="47"/>
      <c r="CJ26" s="47"/>
      <c r="CK26" s="47"/>
      <c r="CL26" s="47"/>
      <c r="CM26" s="47"/>
      <c r="CN26" s="47"/>
      <c r="CO26" s="47"/>
      <c r="CP26" s="47"/>
      <c r="CQ26" s="47"/>
      <c r="CR26" s="47"/>
      <c r="CS26" s="47"/>
      <c r="CT26" s="47"/>
      <c r="CU26" s="47"/>
      <c r="CV26" s="47"/>
      <c r="CW26" s="47"/>
      <c r="CX26" s="47"/>
      <c r="CY26" s="47"/>
      <c r="CZ26" s="47"/>
      <c r="DA26" s="47"/>
      <c r="DB26" s="47"/>
      <c r="DC26" s="47"/>
      <c r="DD26" s="47"/>
      <c r="DE26" s="47"/>
      <c r="DF26" s="47"/>
      <c r="DG26" s="47"/>
      <c r="DH26" s="47"/>
      <c r="DI26" s="47"/>
      <c r="DJ26" s="47"/>
      <c r="DK26" s="47"/>
      <c r="DL26" s="47"/>
      <c r="DM26" s="47"/>
      <c r="DN26" s="47"/>
      <c r="DO26" s="47"/>
      <c r="DP26" s="47"/>
      <c r="DQ26" s="47"/>
      <c r="DR26" s="47"/>
      <c r="DS26" s="47"/>
      <c r="DT26" s="47"/>
      <c r="DU26" s="47"/>
      <c r="DV26" s="47"/>
      <c r="DW26" s="47"/>
      <c r="DX26" s="47"/>
      <c r="DY26" s="47"/>
      <c r="DZ26" s="47"/>
      <c r="EA26" s="47"/>
      <c r="EB26" s="47"/>
      <c r="EC26" s="47"/>
      <c r="ED26" s="47"/>
      <c r="EE26" s="47"/>
      <c r="EF26" s="47"/>
      <c r="EG26" s="47"/>
      <c r="EH26" s="47"/>
      <c r="EI26" s="21"/>
    </row>
    <row r="27" spans="1:139" ht="15" customHeight="1" outlineLevel="1" x14ac:dyDescent="0.35">
      <c r="E27" s="523" t="str">
        <f xml:space="preserve"> E$24</f>
        <v>Min no. of meters for first billing</v>
      </c>
      <c r="F27" s="523">
        <f t="shared" ref="F27:BQ27" si="4" xml:space="preserve"> F$24</f>
        <v>0</v>
      </c>
      <c r="G27" s="523" t="str">
        <f t="shared" si="4"/>
        <v>flag</v>
      </c>
      <c r="H27" s="523">
        <f t="shared" si="4"/>
        <v>120</v>
      </c>
      <c r="I27" s="558">
        <f xml:space="preserve"> I$24</f>
        <v>0</v>
      </c>
      <c r="J27" s="523">
        <f t="shared" si="4"/>
        <v>0</v>
      </c>
      <c r="K27" s="523">
        <f t="shared" si="4"/>
        <v>0</v>
      </c>
      <c r="L27" s="523">
        <f t="shared" si="4"/>
        <v>0</v>
      </c>
      <c r="M27" s="523">
        <f t="shared" si="4"/>
        <v>0</v>
      </c>
      <c r="N27" s="523">
        <f t="shared" si="4"/>
        <v>0</v>
      </c>
      <c r="O27" s="523">
        <f t="shared" si="4"/>
        <v>0</v>
      </c>
      <c r="P27" s="523">
        <f t="shared" si="4"/>
        <v>0</v>
      </c>
      <c r="Q27" s="523">
        <f xml:space="preserve"> Q$24</f>
        <v>0</v>
      </c>
      <c r="R27" s="523">
        <f t="shared" si="4"/>
        <v>0</v>
      </c>
      <c r="S27" s="523">
        <f t="shared" si="4"/>
        <v>1</v>
      </c>
      <c r="T27" s="523">
        <f t="shared" si="4"/>
        <v>1</v>
      </c>
      <c r="U27" s="523">
        <f t="shared" si="4"/>
        <v>1</v>
      </c>
      <c r="V27" s="523">
        <f t="shared" si="4"/>
        <v>1</v>
      </c>
      <c r="W27" s="523">
        <f t="shared" si="4"/>
        <v>1</v>
      </c>
      <c r="X27" s="523">
        <f t="shared" si="4"/>
        <v>1</v>
      </c>
      <c r="Y27" s="523">
        <f t="shared" si="4"/>
        <v>1</v>
      </c>
      <c r="Z27" s="523">
        <f t="shared" si="4"/>
        <v>1</v>
      </c>
      <c r="AA27" s="523">
        <f t="shared" si="4"/>
        <v>1</v>
      </c>
      <c r="AB27" s="523">
        <f t="shared" si="4"/>
        <v>1</v>
      </c>
      <c r="AC27" s="523">
        <f t="shared" si="4"/>
        <v>1</v>
      </c>
      <c r="AD27" s="523">
        <f t="shared" si="4"/>
        <v>1</v>
      </c>
      <c r="AE27" s="523">
        <f t="shared" si="4"/>
        <v>1</v>
      </c>
      <c r="AF27" s="523">
        <f t="shared" si="4"/>
        <v>1</v>
      </c>
      <c r="AG27" s="523">
        <f t="shared" si="4"/>
        <v>1</v>
      </c>
      <c r="AH27" s="523">
        <f t="shared" si="4"/>
        <v>1</v>
      </c>
      <c r="AI27" s="523">
        <f t="shared" si="4"/>
        <v>1</v>
      </c>
      <c r="AJ27" s="523">
        <f t="shared" si="4"/>
        <v>1</v>
      </c>
      <c r="AK27" s="523">
        <f t="shared" si="4"/>
        <v>1</v>
      </c>
      <c r="AL27" s="523">
        <f t="shared" si="4"/>
        <v>1</v>
      </c>
      <c r="AM27" s="523">
        <f t="shared" si="4"/>
        <v>1</v>
      </c>
      <c r="AN27" s="523">
        <f t="shared" si="4"/>
        <v>1</v>
      </c>
      <c r="AO27" s="523">
        <f t="shared" si="4"/>
        <v>1</v>
      </c>
      <c r="AP27" s="523">
        <f t="shared" si="4"/>
        <v>1</v>
      </c>
      <c r="AQ27" s="523">
        <f t="shared" si="4"/>
        <v>1</v>
      </c>
      <c r="AR27" s="523">
        <f t="shared" si="4"/>
        <v>1</v>
      </c>
      <c r="AS27" s="523">
        <f t="shared" si="4"/>
        <v>1</v>
      </c>
      <c r="AT27" s="523">
        <f t="shared" si="4"/>
        <v>1</v>
      </c>
      <c r="AU27" s="523">
        <f t="shared" si="4"/>
        <v>1</v>
      </c>
      <c r="AV27" s="523">
        <f t="shared" si="4"/>
        <v>1</v>
      </c>
      <c r="AW27" s="523">
        <f t="shared" si="4"/>
        <v>1</v>
      </c>
      <c r="AX27" s="523">
        <f t="shared" si="4"/>
        <v>1</v>
      </c>
      <c r="AY27" s="523">
        <f t="shared" si="4"/>
        <v>1</v>
      </c>
      <c r="AZ27" s="523">
        <f t="shared" si="4"/>
        <v>1</v>
      </c>
      <c r="BA27" s="523">
        <f t="shared" si="4"/>
        <v>1</v>
      </c>
      <c r="BB27" s="523">
        <f t="shared" si="4"/>
        <v>1</v>
      </c>
      <c r="BC27" s="523">
        <f t="shared" si="4"/>
        <v>1</v>
      </c>
      <c r="BD27" s="523">
        <f t="shared" si="4"/>
        <v>1</v>
      </c>
      <c r="BE27" s="523">
        <f t="shared" si="4"/>
        <v>1</v>
      </c>
      <c r="BF27" s="523">
        <f t="shared" si="4"/>
        <v>1</v>
      </c>
      <c r="BG27" s="523">
        <f t="shared" si="4"/>
        <v>1</v>
      </c>
      <c r="BH27" s="523">
        <f t="shared" si="4"/>
        <v>1</v>
      </c>
      <c r="BI27" s="523">
        <f t="shared" si="4"/>
        <v>1</v>
      </c>
      <c r="BJ27" s="523">
        <f t="shared" si="4"/>
        <v>1</v>
      </c>
      <c r="BK27" s="523">
        <f t="shared" si="4"/>
        <v>1</v>
      </c>
      <c r="BL27" s="523">
        <f t="shared" si="4"/>
        <v>1</v>
      </c>
      <c r="BM27" s="523">
        <f t="shared" si="4"/>
        <v>1</v>
      </c>
      <c r="BN27" s="523">
        <f t="shared" si="4"/>
        <v>1</v>
      </c>
      <c r="BO27" s="523">
        <f t="shared" si="4"/>
        <v>1</v>
      </c>
      <c r="BP27" s="523">
        <f t="shared" si="4"/>
        <v>1</v>
      </c>
      <c r="BQ27" s="523">
        <f t="shared" si="4"/>
        <v>1</v>
      </c>
      <c r="BR27" s="523">
        <f t="shared" ref="BR27:EC27" si="5" xml:space="preserve"> BR$24</f>
        <v>1</v>
      </c>
      <c r="BS27" s="523">
        <f t="shared" si="5"/>
        <v>1</v>
      </c>
      <c r="BT27" s="523">
        <f t="shared" si="5"/>
        <v>1</v>
      </c>
      <c r="BU27" s="523">
        <f t="shared" si="5"/>
        <v>1</v>
      </c>
      <c r="BV27" s="523">
        <f t="shared" si="5"/>
        <v>1</v>
      </c>
      <c r="BW27" s="523">
        <f t="shared" si="5"/>
        <v>1</v>
      </c>
      <c r="BX27" s="523">
        <f t="shared" si="5"/>
        <v>1</v>
      </c>
      <c r="BY27" s="523">
        <f t="shared" si="5"/>
        <v>1</v>
      </c>
      <c r="BZ27" s="523">
        <f t="shared" si="5"/>
        <v>1</v>
      </c>
      <c r="CA27" s="523">
        <f t="shared" si="5"/>
        <v>1</v>
      </c>
      <c r="CB27" s="523">
        <f t="shared" si="5"/>
        <v>1</v>
      </c>
      <c r="CC27" s="523">
        <f t="shared" si="5"/>
        <v>1</v>
      </c>
      <c r="CD27" s="523">
        <f t="shared" si="5"/>
        <v>1</v>
      </c>
      <c r="CE27" s="523">
        <f t="shared" si="5"/>
        <v>1</v>
      </c>
      <c r="CF27" s="523">
        <f t="shared" si="5"/>
        <v>1</v>
      </c>
      <c r="CG27" s="523">
        <f t="shared" si="5"/>
        <v>1</v>
      </c>
      <c r="CH27" s="523">
        <f t="shared" si="5"/>
        <v>1</v>
      </c>
      <c r="CI27" s="523">
        <f t="shared" si="5"/>
        <v>1</v>
      </c>
      <c r="CJ27" s="523">
        <f t="shared" si="5"/>
        <v>1</v>
      </c>
      <c r="CK27" s="523">
        <f t="shared" si="5"/>
        <v>1</v>
      </c>
      <c r="CL27" s="523">
        <f t="shared" si="5"/>
        <v>1</v>
      </c>
      <c r="CM27" s="523">
        <f t="shared" si="5"/>
        <v>1</v>
      </c>
      <c r="CN27" s="523">
        <f t="shared" si="5"/>
        <v>1</v>
      </c>
      <c r="CO27" s="523">
        <f t="shared" si="5"/>
        <v>1</v>
      </c>
      <c r="CP27" s="523">
        <f t="shared" si="5"/>
        <v>1</v>
      </c>
      <c r="CQ27" s="523">
        <f t="shared" si="5"/>
        <v>1</v>
      </c>
      <c r="CR27" s="523">
        <f t="shared" si="5"/>
        <v>1</v>
      </c>
      <c r="CS27" s="523">
        <f t="shared" si="5"/>
        <v>1</v>
      </c>
      <c r="CT27" s="523">
        <f t="shared" si="5"/>
        <v>1</v>
      </c>
      <c r="CU27" s="523">
        <f t="shared" si="5"/>
        <v>1</v>
      </c>
      <c r="CV27" s="523">
        <f t="shared" si="5"/>
        <v>1</v>
      </c>
      <c r="CW27" s="523">
        <f t="shared" si="5"/>
        <v>1</v>
      </c>
      <c r="CX27" s="523">
        <f t="shared" si="5"/>
        <v>1</v>
      </c>
      <c r="CY27" s="523">
        <f t="shared" si="5"/>
        <v>1</v>
      </c>
      <c r="CZ27" s="523">
        <f t="shared" si="5"/>
        <v>1</v>
      </c>
      <c r="DA27" s="523">
        <f t="shared" si="5"/>
        <v>1</v>
      </c>
      <c r="DB27" s="523">
        <f t="shared" si="5"/>
        <v>1</v>
      </c>
      <c r="DC27" s="523">
        <f t="shared" si="5"/>
        <v>1</v>
      </c>
      <c r="DD27" s="523">
        <f t="shared" si="5"/>
        <v>1</v>
      </c>
      <c r="DE27" s="523">
        <f t="shared" si="5"/>
        <v>1</v>
      </c>
      <c r="DF27" s="523">
        <f t="shared" si="5"/>
        <v>1</v>
      </c>
      <c r="DG27" s="523">
        <f t="shared" si="5"/>
        <v>1</v>
      </c>
      <c r="DH27" s="523">
        <f t="shared" si="5"/>
        <v>1</v>
      </c>
      <c r="DI27" s="523">
        <f t="shared" si="5"/>
        <v>1</v>
      </c>
      <c r="DJ27" s="523">
        <f t="shared" si="5"/>
        <v>1</v>
      </c>
      <c r="DK27" s="523">
        <f t="shared" si="5"/>
        <v>1</v>
      </c>
      <c r="DL27" s="523">
        <f t="shared" si="5"/>
        <v>1</v>
      </c>
      <c r="DM27" s="523">
        <f t="shared" si="5"/>
        <v>1</v>
      </c>
      <c r="DN27" s="523">
        <f t="shared" si="5"/>
        <v>1</v>
      </c>
      <c r="DO27" s="523">
        <f t="shared" si="5"/>
        <v>1</v>
      </c>
      <c r="DP27" s="523">
        <f t="shared" si="5"/>
        <v>1</v>
      </c>
      <c r="DQ27" s="523">
        <f t="shared" si="5"/>
        <v>1</v>
      </c>
      <c r="DR27" s="523">
        <f t="shared" si="5"/>
        <v>1</v>
      </c>
      <c r="DS27" s="523">
        <f t="shared" si="5"/>
        <v>1</v>
      </c>
      <c r="DT27" s="523">
        <f t="shared" si="5"/>
        <v>1</v>
      </c>
      <c r="DU27" s="523">
        <f t="shared" si="5"/>
        <v>1</v>
      </c>
      <c r="DV27" s="523">
        <f t="shared" si="5"/>
        <v>1</v>
      </c>
      <c r="DW27" s="523">
        <f t="shared" si="5"/>
        <v>1</v>
      </c>
      <c r="DX27" s="523">
        <f t="shared" si="5"/>
        <v>1</v>
      </c>
      <c r="DY27" s="523">
        <f t="shared" si="5"/>
        <v>1</v>
      </c>
      <c r="DZ27" s="523">
        <f t="shared" si="5"/>
        <v>1</v>
      </c>
      <c r="EA27" s="523">
        <f t="shared" si="5"/>
        <v>1</v>
      </c>
      <c r="EB27" s="523">
        <f t="shared" si="5"/>
        <v>1</v>
      </c>
      <c r="EC27" s="523">
        <f t="shared" si="5"/>
        <v>1</v>
      </c>
      <c r="ED27" s="523">
        <f xml:space="preserve"> ED$24</f>
        <v>1</v>
      </c>
      <c r="EE27" s="523">
        <f xml:space="preserve"> EE$24</f>
        <v>1</v>
      </c>
      <c r="EF27" s="523">
        <f xml:space="preserve"> EF$24</f>
        <v>1</v>
      </c>
      <c r="EG27" s="523">
        <f xml:space="preserve"> EG$24</f>
        <v>1</v>
      </c>
      <c r="EH27" s="523">
        <f xml:space="preserve"> EH$24</f>
        <v>1</v>
      </c>
      <c r="EI27" s="21"/>
    </row>
    <row r="28" spans="1:139" ht="15" customHeight="1" outlineLevel="1" x14ac:dyDescent="0.35">
      <c r="E28" s="128" t="s">
        <v>608</v>
      </c>
      <c r="G28" s="125" t="s">
        <v>308</v>
      </c>
      <c r="H28" s="21">
        <f xml:space="preserve"> SUM(J28:EH28)</f>
        <v>1</v>
      </c>
      <c r="I28" s="19"/>
      <c r="J28" s="47">
        <f t="shared" ref="J28:AO28" si="6" xml:space="preserve"> J27 - I27</f>
        <v>0</v>
      </c>
      <c r="K28" s="47">
        <f t="shared" si="6"/>
        <v>0</v>
      </c>
      <c r="L28" s="47">
        <f t="shared" si="6"/>
        <v>0</v>
      </c>
      <c r="M28" s="47">
        <f t="shared" si="6"/>
        <v>0</v>
      </c>
      <c r="N28" s="47">
        <f t="shared" si="6"/>
        <v>0</v>
      </c>
      <c r="O28" s="47">
        <f t="shared" si="6"/>
        <v>0</v>
      </c>
      <c r="P28" s="47">
        <f t="shared" si="6"/>
        <v>0</v>
      </c>
      <c r="Q28" s="47">
        <f t="shared" si="6"/>
        <v>0</v>
      </c>
      <c r="R28" s="47">
        <f t="shared" si="6"/>
        <v>0</v>
      </c>
      <c r="S28" s="47">
        <f t="shared" si="6"/>
        <v>1</v>
      </c>
      <c r="T28" s="47">
        <f t="shared" si="6"/>
        <v>0</v>
      </c>
      <c r="U28" s="47">
        <f t="shared" si="6"/>
        <v>0</v>
      </c>
      <c r="V28" s="47">
        <f t="shared" si="6"/>
        <v>0</v>
      </c>
      <c r="W28" s="47">
        <f t="shared" si="6"/>
        <v>0</v>
      </c>
      <c r="X28" s="47">
        <f t="shared" si="6"/>
        <v>0</v>
      </c>
      <c r="Y28" s="47">
        <f t="shared" si="6"/>
        <v>0</v>
      </c>
      <c r="Z28" s="47">
        <f t="shared" si="6"/>
        <v>0</v>
      </c>
      <c r="AA28" s="47">
        <f t="shared" si="6"/>
        <v>0</v>
      </c>
      <c r="AB28" s="47">
        <f t="shared" si="6"/>
        <v>0</v>
      </c>
      <c r="AC28" s="47">
        <f t="shared" si="6"/>
        <v>0</v>
      </c>
      <c r="AD28" s="47">
        <f t="shared" si="6"/>
        <v>0</v>
      </c>
      <c r="AE28" s="47">
        <f t="shared" si="6"/>
        <v>0</v>
      </c>
      <c r="AF28" s="47">
        <f t="shared" si="6"/>
        <v>0</v>
      </c>
      <c r="AG28" s="47">
        <f t="shared" si="6"/>
        <v>0</v>
      </c>
      <c r="AH28" s="47">
        <f t="shared" si="6"/>
        <v>0</v>
      </c>
      <c r="AI28" s="47">
        <f t="shared" si="6"/>
        <v>0</v>
      </c>
      <c r="AJ28" s="47">
        <f t="shared" si="6"/>
        <v>0</v>
      </c>
      <c r="AK28" s="47">
        <f t="shared" si="6"/>
        <v>0</v>
      </c>
      <c r="AL28" s="47">
        <f t="shared" si="6"/>
        <v>0</v>
      </c>
      <c r="AM28" s="47">
        <f t="shared" si="6"/>
        <v>0</v>
      </c>
      <c r="AN28" s="47">
        <f t="shared" si="6"/>
        <v>0</v>
      </c>
      <c r="AO28" s="47">
        <f t="shared" si="6"/>
        <v>0</v>
      </c>
      <c r="AP28" s="47">
        <f t="shared" ref="AP28:BU28" si="7" xml:space="preserve"> AP27 - AO27</f>
        <v>0</v>
      </c>
      <c r="AQ28" s="47">
        <f t="shared" si="7"/>
        <v>0</v>
      </c>
      <c r="AR28" s="47">
        <f t="shared" si="7"/>
        <v>0</v>
      </c>
      <c r="AS28" s="47">
        <f t="shared" si="7"/>
        <v>0</v>
      </c>
      <c r="AT28" s="47">
        <f t="shared" si="7"/>
        <v>0</v>
      </c>
      <c r="AU28" s="47">
        <f t="shared" si="7"/>
        <v>0</v>
      </c>
      <c r="AV28" s="47">
        <f t="shared" si="7"/>
        <v>0</v>
      </c>
      <c r="AW28" s="47">
        <f t="shared" si="7"/>
        <v>0</v>
      </c>
      <c r="AX28" s="47">
        <f t="shared" si="7"/>
        <v>0</v>
      </c>
      <c r="AY28" s="47">
        <f t="shared" si="7"/>
        <v>0</v>
      </c>
      <c r="AZ28" s="47">
        <f t="shared" si="7"/>
        <v>0</v>
      </c>
      <c r="BA28" s="47">
        <f t="shared" si="7"/>
        <v>0</v>
      </c>
      <c r="BB28" s="47">
        <f t="shared" si="7"/>
        <v>0</v>
      </c>
      <c r="BC28" s="47">
        <f t="shared" si="7"/>
        <v>0</v>
      </c>
      <c r="BD28" s="47">
        <f t="shared" si="7"/>
        <v>0</v>
      </c>
      <c r="BE28" s="47">
        <f t="shared" si="7"/>
        <v>0</v>
      </c>
      <c r="BF28" s="47">
        <f t="shared" si="7"/>
        <v>0</v>
      </c>
      <c r="BG28" s="47">
        <f t="shared" si="7"/>
        <v>0</v>
      </c>
      <c r="BH28" s="47">
        <f t="shared" si="7"/>
        <v>0</v>
      </c>
      <c r="BI28" s="47">
        <f t="shared" si="7"/>
        <v>0</v>
      </c>
      <c r="BJ28" s="47">
        <f t="shared" si="7"/>
        <v>0</v>
      </c>
      <c r="BK28" s="47">
        <f t="shared" si="7"/>
        <v>0</v>
      </c>
      <c r="BL28" s="47">
        <f t="shared" si="7"/>
        <v>0</v>
      </c>
      <c r="BM28" s="47">
        <f t="shared" si="7"/>
        <v>0</v>
      </c>
      <c r="BN28" s="47">
        <f t="shared" si="7"/>
        <v>0</v>
      </c>
      <c r="BO28" s="47">
        <f t="shared" si="7"/>
        <v>0</v>
      </c>
      <c r="BP28" s="47">
        <f t="shared" si="7"/>
        <v>0</v>
      </c>
      <c r="BQ28" s="47">
        <f t="shared" si="7"/>
        <v>0</v>
      </c>
      <c r="BR28" s="47">
        <f t="shared" si="7"/>
        <v>0</v>
      </c>
      <c r="BS28" s="47">
        <f t="shared" si="7"/>
        <v>0</v>
      </c>
      <c r="BT28" s="47">
        <f t="shared" si="7"/>
        <v>0</v>
      </c>
      <c r="BU28" s="47">
        <f t="shared" si="7"/>
        <v>0</v>
      </c>
      <c r="BV28" s="47">
        <f t="shared" ref="BV28:DA28" si="8" xml:space="preserve"> BV27 - BU27</f>
        <v>0</v>
      </c>
      <c r="BW28" s="47">
        <f t="shared" si="8"/>
        <v>0</v>
      </c>
      <c r="BX28" s="47">
        <f t="shared" si="8"/>
        <v>0</v>
      </c>
      <c r="BY28" s="47">
        <f t="shared" si="8"/>
        <v>0</v>
      </c>
      <c r="BZ28" s="47">
        <f t="shared" si="8"/>
        <v>0</v>
      </c>
      <c r="CA28" s="47">
        <f t="shared" si="8"/>
        <v>0</v>
      </c>
      <c r="CB28" s="47">
        <f t="shared" si="8"/>
        <v>0</v>
      </c>
      <c r="CC28" s="47">
        <f t="shared" si="8"/>
        <v>0</v>
      </c>
      <c r="CD28" s="47">
        <f t="shared" si="8"/>
        <v>0</v>
      </c>
      <c r="CE28" s="47">
        <f t="shared" si="8"/>
        <v>0</v>
      </c>
      <c r="CF28" s="47">
        <f t="shared" si="8"/>
        <v>0</v>
      </c>
      <c r="CG28" s="47">
        <f t="shared" si="8"/>
        <v>0</v>
      </c>
      <c r="CH28" s="47">
        <f t="shared" si="8"/>
        <v>0</v>
      </c>
      <c r="CI28" s="47">
        <f t="shared" si="8"/>
        <v>0</v>
      </c>
      <c r="CJ28" s="47">
        <f t="shared" si="8"/>
        <v>0</v>
      </c>
      <c r="CK28" s="47">
        <f t="shared" si="8"/>
        <v>0</v>
      </c>
      <c r="CL28" s="47">
        <f t="shared" si="8"/>
        <v>0</v>
      </c>
      <c r="CM28" s="47">
        <f t="shared" si="8"/>
        <v>0</v>
      </c>
      <c r="CN28" s="47">
        <f t="shared" si="8"/>
        <v>0</v>
      </c>
      <c r="CO28" s="47">
        <f t="shared" si="8"/>
        <v>0</v>
      </c>
      <c r="CP28" s="47">
        <f t="shared" si="8"/>
        <v>0</v>
      </c>
      <c r="CQ28" s="47">
        <f t="shared" si="8"/>
        <v>0</v>
      </c>
      <c r="CR28" s="47">
        <f t="shared" si="8"/>
        <v>0</v>
      </c>
      <c r="CS28" s="47">
        <f t="shared" si="8"/>
        <v>0</v>
      </c>
      <c r="CT28" s="47">
        <f t="shared" si="8"/>
        <v>0</v>
      </c>
      <c r="CU28" s="47">
        <f t="shared" si="8"/>
        <v>0</v>
      </c>
      <c r="CV28" s="47">
        <f t="shared" si="8"/>
        <v>0</v>
      </c>
      <c r="CW28" s="47">
        <f t="shared" si="8"/>
        <v>0</v>
      </c>
      <c r="CX28" s="47">
        <f t="shared" si="8"/>
        <v>0</v>
      </c>
      <c r="CY28" s="47">
        <f t="shared" si="8"/>
        <v>0</v>
      </c>
      <c r="CZ28" s="47">
        <f t="shared" si="8"/>
        <v>0</v>
      </c>
      <c r="DA28" s="47">
        <f t="shared" si="8"/>
        <v>0</v>
      </c>
      <c r="DB28" s="47">
        <f t="shared" ref="DB28:EG28" si="9" xml:space="preserve"> DB27 - DA27</f>
        <v>0</v>
      </c>
      <c r="DC28" s="47">
        <f t="shared" si="9"/>
        <v>0</v>
      </c>
      <c r="DD28" s="47">
        <f t="shared" si="9"/>
        <v>0</v>
      </c>
      <c r="DE28" s="47">
        <f t="shared" si="9"/>
        <v>0</v>
      </c>
      <c r="DF28" s="47">
        <f t="shared" si="9"/>
        <v>0</v>
      </c>
      <c r="DG28" s="47">
        <f t="shared" si="9"/>
        <v>0</v>
      </c>
      <c r="DH28" s="47">
        <f t="shared" si="9"/>
        <v>0</v>
      </c>
      <c r="DI28" s="47">
        <f t="shared" si="9"/>
        <v>0</v>
      </c>
      <c r="DJ28" s="47">
        <f t="shared" si="9"/>
        <v>0</v>
      </c>
      <c r="DK28" s="47">
        <f t="shared" si="9"/>
        <v>0</v>
      </c>
      <c r="DL28" s="47">
        <f t="shared" si="9"/>
        <v>0</v>
      </c>
      <c r="DM28" s="47">
        <f t="shared" si="9"/>
        <v>0</v>
      </c>
      <c r="DN28" s="47">
        <f t="shared" si="9"/>
        <v>0</v>
      </c>
      <c r="DO28" s="47">
        <f t="shared" si="9"/>
        <v>0</v>
      </c>
      <c r="DP28" s="47">
        <f t="shared" si="9"/>
        <v>0</v>
      </c>
      <c r="DQ28" s="47">
        <f t="shared" si="9"/>
        <v>0</v>
      </c>
      <c r="DR28" s="47">
        <f t="shared" si="9"/>
        <v>0</v>
      </c>
      <c r="DS28" s="47">
        <f t="shared" si="9"/>
        <v>0</v>
      </c>
      <c r="DT28" s="47">
        <f t="shared" si="9"/>
        <v>0</v>
      </c>
      <c r="DU28" s="47">
        <f t="shared" si="9"/>
        <v>0</v>
      </c>
      <c r="DV28" s="47">
        <f t="shared" si="9"/>
        <v>0</v>
      </c>
      <c r="DW28" s="47">
        <f t="shared" si="9"/>
        <v>0</v>
      </c>
      <c r="DX28" s="47">
        <f t="shared" si="9"/>
        <v>0</v>
      </c>
      <c r="DY28" s="47">
        <f t="shared" si="9"/>
        <v>0</v>
      </c>
      <c r="DZ28" s="47">
        <f t="shared" si="9"/>
        <v>0</v>
      </c>
      <c r="EA28" s="47">
        <f t="shared" si="9"/>
        <v>0</v>
      </c>
      <c r="EB28" s="47">
        <f t="shared" si="9"/>
        <v>0</v>
      </c>
      <c r="EC28" s="47">
        <f t="shared" si="9"/>
        <v>0</v>
      </c>
      <c r="ED28" s="47">
        <f t="shared" si="9"/>
        <v>0</v>
      </c>
      <c r="EE28" s="47">
        <f t="shared" si="9"/>
        <v>0</v>
      </c>
      <c r="EF28" s="47">
        <f t="shared" si="9"/>
        <v>0</v>
      </c>
      <c r="EG28" s="47">
        <f t="shared" si="9"/>
        <v>0</v>
      </c>
      <c r="EH28" s="47">
        <f xml:space="preserve"> EH27 - EG27</f>
        <v>0</v>
      </c>
      <c r="EI28" s="21"/>
    </row>
    <row r="29" spans="1:139" ht="15" customHeight="1" outlineLevel="1" x14ac:dyDescent="0.35">
      <c r="E29" s="557" t="str">
        <f xml:space="preserve"> Time_M!E$22</f>
        <v>Model period ending_M</v>
      </c>
      <c r="F29" s="557">
        <f xml:space="preserve"> Time_M!F$22</f>
        <v>0</v>
      </c>
      <c r="G29" s="557" t="str">
        <f xml:space="preserve"> Time_M!G$22</f>
        <v>date</v>
      </c>
      <c r="H29" s="557">
        <f xml:space="preserve"> Time_M!H$22</f>
        <v>0</v>
      </c>
      <c r="I29" s="557">
        <f xml:space="preserve"> Time_M!I$22</f>
        <v>0</v>
      </c>
      <c r="J29" s="557">
        <f xml:space="preserve"> Time_M!J$22</f>
        <v>45351</v>
      </c>
      <c r="K29" s="557">
        <f xml:space="preserve"> Time_M!K$22</f>
        <v>45382</v>
      </c>
      <c r="L29" s="557">
        <f xml:space="preserve"> Time_M!L$22</f>
        <v>45412</v>
      </c>
      <c r="M29" s="557">
        <f xml:space="preserve"> Time_M!M$22</f>
        <v>45443</v>
      </c>
      <c r="N29" s="557">
        <f xml:space="preserve"> Time_M!N$22</f>
        <v>45473</v>
      </c>
      <c r="O29" s="557">
        <f xml:space="preserve"> Time_M!O$22</f>
        <v>45504</v>
      </c>
      <c r="P29" s="557">
        <f xml:space="preserve"> Time_M!P$22</f>
        <v>45535</v>
      </c>
      <c r="Q29" s="557">
        <f xml:space="preserve"> Time_M!Q$22</f>
        <v>45565</v>
      </c>
      <c r="R29" s="557">
        <f xml:space="preserve"> Time_M!R$22</f>
        <v>45596</v>
      </c>
      <c r="S29" s="557">
        <f xml:space="preserve"> Time_M!S$22</f>
        <v>45626</v>
      </c>
      <c r="T29" s="557">
        <f xml:space="preserve"> Time_M!T$22</f>
        <v>45657</v>
      </c>
      <c r="U29" s="557">
        <f xml:space="preserve"> Time_M!U$22</f>
        <v>45688</v>
      </c>
      <c r="V29" s="557">
        <f xml:space="preserve"> Time_M!V$22</f>
        <v>45716</v>
      </c>
      <c r="W29" s="557">
        <f xml:space="preserve"> Time_M!W$22</f>
        <v>45747</v>
      </c>
      <c r="X29" s="557">
        <f xml:space="preserve"> Time_M!X$22</f>
        <v>45777</v>
      </c>
      <c r="Y29" s="557">
        <f xml:space="preserve"> Time_M!Y$22</f>
        <v>45808</v>
      </c>
      <c r="Z29" s="557">
        <f xml:space="preserve"> Time_M!Z$22</f>
        <v>45838</v>
      </c>
      <c r="AA29" s="557">
        <f xml:space="preserve"> Time_M!AA$22</f>
        <v>45869</v>
      </c>
      <c r="AB29" s="557">
        <f xml:space="preserve"> Time_M!AB$22</f>
        <v>45900</v>
      </c>
      <c r="AC29" s="557">
        <f xml:space="preserve"> Time_M!AC$22</f>
        <v>45930</v>
      </c>
      <c r="AD29" s="557">
        <f xml:space="preserve"> Time_M!AD$22</f>
        <v>45961</v>
      </c>
      <c r="AE29" s="557">
        <f xml:space="preserve"> Time_M!AE$22</f>
        <v>45991</v>
      </c>
      <c r="AF29" s="557">
        <f xml:space="preserve"> Time_M!AF$22</f>
        <v>46022</v>
      </c>
      <c r="AG29" s="557">
        <f xml:space="preserve"> Time_M!AG$22</f>
        <v>46053</v>
      </c>
      <c r="AH29" s="557">
        <f xml:space="preserve"> Time_M!AH$22</f>
        <v>46081</v>
      </c>
      <c r="AI29" s="557">
        <f xml:space="preserve"> Time_M!AI$22</f>
        <v>46112</v>
      </c>
      <c r="AJ29" s="557">
        <f xml:space="preserve"> Time_M!AJ$22</f>
        <v>46142</v>
      </c>
      <c r="AK29" s="557">
        <f xml:space="preserve"> Time_M!AK$22</f>
        <v>46173</v>
      </c>
      <c r="AL29" s="557">
        <f xml:space="preserve"> Time_M!AL$22</f>
        <v>46203</v>
      </c>
      <c r="AM29" s="557">
        <f xml:space="preserve"> Time_M!AM$22</f>
        <v>46234</v>
      </c>
      <c r="AN29" s="557">
        <f xml:space="preserve"> Time_M!AN$22</f>
        <v>46265</v>
      </c>
      <c r="AO29" s="557">
        <f xml:space="preserve"> Time_M!AO$22</f>
        <v>46295</v>
      </c>
      <c r="AP29" s="557">
        <f xml:space="preserve"> Time_M!AP$22</f>
        <v>46326</v>
      </c>
      <c r="AQ29" s="557">
        <f xml:space="preserve"> Time_M!AQ$22</f>
        <v>46356</v>
      </c>
      <c r="AR29" s="557">
        <f xml:space="preserve"> Time_M!AR$22</f>
        <v>46387</v>
      </c>
      <c r="AS29" s="557">
        <f xml:space="preserve"> Time_M!AS$22</f>
        <v>46418</v>
      </c>
      <c r="AT29" s="557">
        <f xml:space="preserve"> Time_M!AT$22</f>
        <v>46446</v>
      </c>
      <c r="AU29" s="557">
        <f xml:space="preserve"> Time_M!AU$22</f>
        <v>46477</v>
      </c>
      <c r="AV29" s="557">
        <f xml:space="preserve"> Time_M!AV$22</f>
        <v>46507</v>
      </c>
      <c r="AW29" s="557">
        <f xml:space="preserve"> Time_M!AW$22</f>
        <v>46538</v>
      </c>
      <c r="AX29" s="557">
        <f xml:space="preserve"> Time_M!AX$22</f>
        <v>46568</v>
      </c>
      <c r="AY29" s="557">
        <f xml:space="preserve"> Time_M!AY$22</f>
        <v>46599</v>
      </c>
      <c r="AZ29" s="557">
        <f xml:space="preserve"> Time_M!AZ$22</f>
        <v>46630</v>
      </c>
      <c r="BA29" s="557">
        <f xml:space="preserve"> Time_M!BA$22</f>
        <v>46660</v>
      </c>
      <c r="BB29" s="557">
        <f xml:space="preserve"> Time_M!BB$22</f>
        <v>46691</v>
      </c>
      <c r="BC29" s="557">
        <f xml:space="preserve"> Time_M!BC$22</f>
        <v>46721</v>
      </c>
      <c r="BD29" s="557">
        <f xml:space="preserve"> Time_M!BD$22</f>
        <v>46752</v>
      </c>
      <c r="BE29" s="557">
        <f xml:space="preserve"> Time_M!BE$22</f>
        <v>46783</v>
      </c>
      <c r="BF29" s="557">
        <f xml:space="preserve"> Time_M!BF$22</f>
        <v>46812</v>
      </c>
      <c r="BG29" s="557">
        <f xml:space="preserve"> Time_M!BG$22</f>
        <v>46843</v>
      </c>
      <c r="BH29" s="557">
        <f xml:space="preserve"> Time_M!BH$22</f>
        <v>46873</v>
      </c>
      <c r="BI29" s="557">
        <f xml:space="preserve"> Time_M!BI$22</f>
        <v>46904</v>
      </c>
      <c r="BJ29" s="557">
        <f xml:space="preserve"> Time_M!BJ$22</f>
        <v>46934</v>
      </c>
      <c r="BK29" s="557">
        <f xml:space="preserve"> Time_M!BK$22</f>
        <v>46965</v>
      </c>
      <c r="BL29" s="557">
        <f xml:space="preserve"> Time_M!BL$22</f>
        <v>46996</v>
      </c>
      <c r="BM29" s="557">
        <f xml:space="preserve"> Time_M!BM$22</f>
        <v>47026</v>
      </c>
      <c r="BN29" s="557">
        <f xml:space="preserve"> Time_M!BN$22</f>
        <v>47057</v>
      </c>
      <c r="BO29" s="557">
        <f xml:space="preserve"> Time_M!BO$22</f>
        <v>47087</v>
      </c>
      <c r="BP29" s="557">
        <f xml:space="preserve"> Time_M!BP$22</f>
        <v>47118</v>
      </c>
      <c r="BQ29" s="557">
        <f xml:space="preserve"> Time_M!BQ$22</f>
        <v>47149</v>
      </c>
      <c r="BR29" s="557">
        <f xml:space="preserve"> Time_M!BR$22</f>
        <v>47177</v>
      </c>
      <c r="BS29" s="557">
        <f xml:space="preserve"> Time_M!BS$22</f>
        <v>47208</v>
      </c>
      <c r="BT29" s="557">
        <f xml:space="preserve"> Time_M!BT$22</f>
        <v>47238</v>
      </c>
      <c r="BU29" s="557">
        <f xml:space="preserve"> Time_M!BU$22</f>
        <v>47269</v>
      </c>
      <c r="BV29" s="557">
        <f xml:space="preserve"> Time_M!BV$22</f>
        <v>47299</v>
      </c>
      <c r="BW29" s="557">
        <f xml:space="preserve"> Time_M!BW$22</f>
        <v>47330</v>
      </c>
      <c r="BX29" s="557">
        <f xml:space="preserve"> Time_M!BX$22</f>
        <v>47361</v>
      </c>
      <c r="BY29" s="557">
        <f xml:space="preserve"> Time_M!BY$22</f>
        <v>47391</v>
      </c>
      <c r="BZ29" s="557">
        <f xml:space="preserve"> Time_M!BZ$22</f>
        <v>47422</v>
      </c>
      <c r="CA29" s="557">
        <f xml:space="preserve"> Time_M!CA$22</f>
        <v>47452</v>
      </c>
      <c r="CB29" s="557">
        <f xml:space="preserve"> Time_M!CB$22</f>
        <v>47483</v>
      </c>
      <c r="CC29" s="557">
        <f xml:space="preserve"> Time_M!CC$22</f>
        <v>47514</v>
      </c>
      <c r="CD29" s="557">
        <f xml:space="preserve"> Time_M!CD$22</f>
        <v>47542</v>
      </c>
      <c r="CE29" s="557">
        <f xml:space="preserve"> Time_M!CE$22</f>
        <v>47573</v>
      </c>
      <c r="CF29" s="557">
        <f xml:space="preserve"> Time_M!CF$22</f>
        <v>47603</v>
      </c>
      <c r="CG29" s="557">
        <f xml:space="preserve"> Time_M!CG$22</f>
        <v>47634</v>
      </c>
      <c r="CH29" s="557">
        <f xml:space="preserve"> Time_M!CH$22</f>
        <v>47664</v>
      </c>
      <c r="CI29" s="557">
        <f xml:space="preserve"> Time_M!CI$22</f>
        <v>47695</v>
      </c>
      <c r="CJ29" s="557">
        <f xml:space="preserve"> Time_M!CJ$22</f>
        <v>47726</v>
      </c>
      <c r="CK29" s="557">
        <f xml:space="preserve"> Time_M!CK$22</f>
        <v>47756</v>
      </c>
      <c r="CL29" s="557">
        <f xml:space="preserve"> Time_M!CL$22</f>
        <v>47787</v>
      </c>
      <c r="CM29" s="557">
        <f xml:space="preserve"> Time_M!CM$22</f>
        <v>47817</v>
      </c>
      <c r="CN29" s="557">
        <f xml:space="preserve"> Time_M!CN$22</f>
        <v>47848</v>
      </c>
      <c r="CO29" s="557">
        <f xml:space="preserve"> Time_M!CO$22</f>
        <v>47879</v>
      </c>
      <c r="CP29" s="557">
        <f xml:space="preserve"> Time_M!CP$22</f>
        <v>47907</v>
      </c>
      <c r="CQ29" s="557">
        <f xml:space="preserve"> Time_M!CQ$22</f>
        <v>47938</v>
      </c>
      <c r="CR29" s="557">
        <f xml:space="preserve"> Time_M!CR$22</f>
        <v>47968</v>
      </c>
      <c r="CS29" s="557">
        <f xml:space="preserve"> Time_M!CS$22</f>
        <v>47999</v>
      </c>
      <c r="CT29" s="557">
        <f xml:space="preserve"> Time_M!CT$22</f>
        <v>48029</v>
      </c>
      <c r="CU29" s="557">
        <f xml:space="preserve"> Time_M!CU$22</f>
        <v>48060</v>
      </c>
      <c r="CV29" s="557">
        <f xml:space="preserve"> Time_M!CV$22</f>
        <v>48091</v>
      </c>
      <c r="CW29" s="557">
        <f xml:space="preserve"> Time_M!CW$22</f>
        <v>48121</v>
      </c>
      <c r="CX29" s="557">
        <f xml:space="preserve"> Time_M!CX$22</f>
        <v>48152</v>
      </c>
      <c r="CY29" s="557">
        <f xml:space="preserve"> Time_M!CY$22</f>
        <v>48182</v>
      </c>
      <c r="CZ29" s="557">
        <f xml:space="preserve"> Time_M!CZ$22</f>
        <v>48213</v>
      </c>
      <c r="DA29" s="557">
        <f xml:space="preserve"> Time_M!DA$22</f>
        <v>48244</v>
      </c>
      <c r="DB29" s="557">
        <f xml:space="preserve"> Time_M!DB$22</f>
        <v>48273</v>
      </c>
      <c r="DC29" s="557">
        <f xml:space="preserve"> Time_M!DC$22</f>
        <v>48304</v>
      </c>
      <c r="DD29" s="557">
        <f xml:space="preserve"> Time_M!DD$22</f>
        <v>48334</v>
      </c>
      <c r="DE29" s="557">
        <f xml:space="preserve"> Time_M!DE$22</f>
        <v>48365</v>
      </c>
      <c r="DF29" s="557">
        <f xml:space="preserve"> Time_M!DF$22</f>
        <v>48395</v>
      </c>
      <c r="DG29" s="557">
        <f xml:space="preserve"> Time_M!DG$22</f>
        <v>48426</v>
      </c>
      <c r="DH29" s="557">
        <f xml:space="preserve"> Time_M!DH$22</f>
        <v>48457</v>
      </c>
      <c r="DI29" s="557">
        <f xml:space="preserve"> Time_M!DI$22</f>
        <v>48487</v>
      </c>
      <c r="DJ29" s="557">
        <f xml:space="preserve"> Time_M!DJ$22</f>
        <v>48518</v>
      </c>
      <c r="DK29" s="557">
        <f xml:space="preserve"> Time_M!DK$22</f>
        <v>48548</v>
      </c>
      <c r="DL29" s="557">
        <f xml:space="preserve"> Time_M!DL$22</f>
        <v>48579</v>
      </c>
      <c r="DM29" s="557">
        <f xml:space="preserve"> Time_M!DM$22</f>
        <v>48610</v>
      </c>
      <c r="DN29" s="557">
        <f xml:space="preserve"> Time_M!DN$22</f>
        <v>48638</v>
      </c>
      <c r="DO29" s="557">
        <f xml:space="preserve"> Time_M!DO$22</f>
        <v>48669</v>
      </c>
      <c r="DP29" s="557">
        <f xml:space="preserve"> Time_M!DP$22</f>
        <v>48699</v>
      </c>
      <c r="DQ29" s="557">
        <f xml:space="preserve"> Time_M!DQ$22</f>
        <v>48730</v>
      </c>
      <c r="DR29" s="557">
        <f xml:space="preserve"> Time_M!DR$22</f>
        <v>48760</v>
      </c>
      <c r="DS29" s="557">
        <f xml:space="preserve"> Time_M!DS$22</f>
        <v>48791</v>
      </c>
      <c r="DT29" s="557">
        <f xml:space="preserve"> Time_M!DT$22</f>
        <v>48822</v>
      </c>
      <c r="DU29" s="557">
        <f xml:space="preserve"> Time_M!DU$22</f>
        <v>48852</v>
      </c>
      <c r="DV29" s="557">
        <f xml:space="preserve"> Time_M!DV$22</f>
        <v>48883</v>
      </c>
      <c r="DW29" s="557">
        <f xml:space="preserve"> Time_M!DW$22</f>
        <v>48913</v>
      </c>
      <c r="DX29" s="557">
        <f xml:space="preserve"> Time_M!DX$22</f>
        <v>48944</v>
      </c>
      <c r="DY29" s="557">
        <f xml:space="preserve"> Time_M!DY$22</f>
        <v>48975</v>
      </c>
      <c r="DZ29" s="557">
        <f xml:space="preserve"> Time_M!DZ$22</f>
        <v>49003</v>
      </c>
      <c r="EA29" s="557">
        <f xml:space="preserve"> Time_M!EA$22</f>
        <v>49034</v>
      </c>
      <c r="EB29" s="557">
        <f xml:space="preserve"> Time_M!EB$22</f>
        <v>49064</v>
      </c>
      <c r="EC29" s="557">
        <f xml:space="preserve"> Time_M!EC$22</f>
        <v>49095</v>
      </c>
      <c r="ED29" s="557">
        <f xml:space="preserve"> Time_M!ED$22</f>
        <v>49125</v>
      </c>
      <c r="EE29" s="557">
        <f xml:space="preserve"> Time_M!EE$22</f>
        <v>49156</v>
      </c>
      <c r="EF29" s="557">
        <f xml:space="preserve"> Time_M!EF$22</f>
        <v>49187</v>
      </c>
      <c r="EG29" s="557">
        <f xml:space="preserve"> Time_M!EG$22</f>
        <v>49217</v>
      </c>
      <c r="EH29" s="557">
        <f xml:space="preserve"> Time_M!EH$22</f>
        <v>49248</v>
      </c>
      <c r="EI29" s="21"/>
    </row>
    <row r="30" spans="1:139" ht="15" customHeight="1" outlineLevel="1" x14ac:dyDescent="0.35">
      <c r="E30" s="632" t="s">
        <v>609</v>
      </c>
      <c r="G30" s="125" t="s">
        <v>310</v>
      </c>
      <c r="I30" s="19"/>
      <c r="J30" s="45" t="str">
        <f t="shared" ref="J30:BU30" si="10" xml:space="preserve"> IF( J28 = 1, J29, "")</f>
        <v/>
      </c>
      <c r="K30" s="45" t="str">
        <f t="shared" si="10"/>
        <v/>
      </c>
      <c r="L30" s="45" t="str">
        <f t="shared" si="10"/>
        <v/>
      </c>
      <c r="M30" s="45" t="str">
        <f t="shared" si="10"/>
        <v/>
      </c>
      <c r="N30" s="45" t="str">
        <f t="shared" si="10"/>
        <v/>
      </c>
      <c r="O30" s="45" t="str">
        <f t="shared" si="10"/>
        <v/>
      </c>
      <c r="P30" s="45" t="str">
        <f t="shared" si="10"/>
        <v/>
      </c>
      <c r="Q30" s="45" t="str">
        <f t="shared" si="10"/>
        <v/>
      </c>
      <c r="R30" s="45" t="str">
        <f t="shared" si="10"/>
        <v/>
      </c>
      <c r="S30" s="45">
        <f t="shared" si="10"/>
        <v>45626</v>
      </c>
      <c r="T30" s="45" t="str">
        <f t="shared" si="10"/>
        <v/>
      </c>
      <c r="U30" s="45" t="str">
        <f t="shared" si="10"/>
        <v/>
      </c>
      <c r="V30" s="45" t="str">
        <f t="shared" si="10"/>
        <v/>
      </c>
      <c r="W30" s="45" t="str">
        <f t="shared" si="10"/>
        <v/>
      </c>
      <c r="X30" s="45" t="str">
        <f t="shared" si="10"/>
        <v/>
      </c>
      <c r="Y30" s="45" t="str">
        <f t="shared" si="10"/>
        <v/>
      </c>
      <c r="Z30" s="45" t="str">
        <f t="shared" si="10"/>
        <v/>
      </c>
      <c r="AA30" s="45" t="str">
        <f t="shared" si="10"/>
        <v/>
      </c>
      <c r="AB30" s="45" t="str">
        <f t="shared" si="10"/>
        <v/>
      </c>
      <c r="AC30" s="45" t="str">
        <f t="shared" si="10"/>
        <v/>
      </c>
      <c r="AD30" s="45" t="str">
        <f t="shared" si="10"/>
        <v/>
      </c>
      <c r="AE30" s="45" t="str">
        <f t="shared" si="10"/>
        <v/>
      </c>
      <c r="AF30" s="45" t="str">
        <f t="shared" si="10"/>
        <v/>
      </c>
      <c r="AG30" s="45" t="str">
        <f t="shared" si="10"/>
        <v/>
      </c>
      <c r="AH30" s="45" t="str">
        <f t="shared" si="10"/>
        <v/>
      </c>
      <c r="AI30" s="45" t="str">
        <f t="shared" si="10"/>
        <v/>
      </c>
      <c r="AJ30" s="45" t="str">
        <f t="shared" si="10"/>
        <v/>
      </c>
      <c r="AK30" s="45" t="str">
        <f t="shared" si="10"/>
        <v/>
      </c>
      <c r="AL30" s="45" t="str">
        <f t="shared" si="10"/>
        <v/>
      </c>
      <c r="AM30" s="45" t="str">
        <f t="shared" si="10"/>
        <v/>
      </c>
      <c r="AN30" s="45" t="str">
        <f t="shared" si="10"/>
        <v/>
      </c>
      <c r="AO30" s="45" t="str">
        <f t="shared" si="10"/>
        <v/>
      </c>
      <c r="AP30" s="45" t="str">
        <f t="shared" si="10"/>
        <v/>
      </c>
      <c r="AQ30" s="45" t="str">
        <f t="shared" si="10"/>
        <v/>
      </c>
      <c r="AR30" s="45" t="str">
        <f t="shared" si="10"/>
        <v/>
      </c>
      <c r="AS30" s="45" t="str">
        <f t="shared" si="10"/>
        <v/>
      </c>
      <c r="AT30" s="45" t="str">
        <f t="shared" si="10"/>
        <v/>
      </c>
      <c r="AU30" s="45" t="str">
        <f t="shared" si="10"/>
        <v/>
      </c>
      <c r="AV30" s="45" t="str">
        <f t="shared" si="10"/>
        <v/>
      </c>
      <c r="AW30" s="45" t="str">
        <f t="shared" si="10"/>
        <v/>
      </c>
      <c r="AX30" s="45" t="str">
        <f t="shared" si="10"/>
        <v/>
      </c>
      <c r="AY30" s="45" t="str">
        <f t="shared" si="10"/>
        <v/>
      </c>
      <c r="AZ30" s="45" t="str">
        <f t="shared" si="10"/>
        <v/>
      </c>
      <c r="BA30" s="45" t="str">
        <f t="shared" si="10"/>
        <v/>
      </c>
      <c r="BB30" s="45" t="str">
        <f t="shared" si="10"/>
        <v/>
      </c>
      <c r="BC30" s="45" t="str">
        <f t="shared" si="10"/>
        <v/>
      </c>
      <c r="BD30" s="45" t="str">
        <f t="shared" si="10"/>
        <v/>
      </c>
      <c r="BE30" s="45" t="str">
        <f t="shared" si="10"/>
        <v/>
      </c>
      <c r="BF30" s="45" t="str">
        <f t="shared" si="10"/>
        <v/>
      </c>
      <c r="BG30" s="45" t="str">
        <f t="shared" si="10"/>
        <v/>
      </c>
      <c r="BH30" s="45" t="str">
        <f t="shared" si="10"/>
        <v/>
      </c>
      <c r="BI30" s="45" t="str">
        <f t="shared" si="10"/>
        <v/>
      </c>
      <c r="BJ30" s="45" t="str">
        <f t="shared" si="10"/>
        <v/>
      </c>
      <c r="BK30" s="45" t="str">
        <f t="shared" si="10"/>
        <v/>
      </c>
      <c r="BL30" s="45" t="str">
        <f t="shared" si="10"/>
        <v/>
      </c>
      <c r="BM30" s="45" t="str">
        <f t="shared" si="10"/>
        <v/>
      </c>
      <c r="BN30" s="45" t="str">
        <f t="shared" si="10"/>
        <v/>
      </c>
      <c r="BO30" s="45" t="str">
        <f t="shared" si="10"/>
        <v/>
      </c>
      <c r="BP30" s="45" t="str">
        <f t="shared" si="10"/>
        <v/>
      </c>
      <c r="BQ30" s="45" t="str">
        <f t="shared" si="10"/>
        <v/>
      </c>
      <c r="BR30" s="45" t="str">
        <f t="shared" si="10"/>
        <v/>
      </c>
      <c r="BS30" s="45" t="str">
        <f t="shared" si="10"/>
        <v/>
      </c>
      <c r="BT30" s="45" t="str">
        <f t="shared" si="10"/>
        <v/>
      </c>
      <c r="BU30" s="45" t="str">
        <f t="shared" si="10"/>
        <v/>
      </c>
      <c r="BV30" s="45" t="str">
        <f t="shared" ref="BV30:EG30" si="11" xml:space="preserve"> IF( BV28 = 1, BV29, "")</f>
        <v/>
      </c>
      <c r="BW30" s="45" t="str">
        <f t="shared" si="11"/>
        <v/>
      </c>
      <c r="BX30" s="45" t="str">
        <f t="shared" si="11"/>
        <v/>
      </c>
      <c r="BY30" s="45" t="str">
        <f t="shared" si="11"/>
        <v/>
      </c>
      <c r="BZ30" s="45" t="str">
        <f t="shared" si="11"/>
        <v/>
      </c>
      <c r="CA30" s="45" t="str">
        <f t="shared" si="11"/>
        <v/>
      </c>
      <c r="CB30" s="45" t="str">
        <f t="shared" si="11"/>
        <v/>
      </c>
      <c r="CC30" s="45" t="str">
        <f t="shared" si="11"/>
        <v/>
      </c>
      <c r="CD30" s="45" t="str">
        <f t="shared" si="11"/>
        <v/>
      </c>
      <c r="CE30" s="45" t="str">
        <f t="shared" si="11"/>
        <v/>
      </c>
      <c r="CF30" s="45" t="str">
        <f t="shared" si="11"/>
        <v/>
      </c>
      <c r="CG30" s="45" t="str">
        <f t="shared" si="11"/>
        <v/>
      </c>
      <c r="CH30" s="45" t="str">
        <f t="shared" si="11"/>
        <v/>
      </c>
      <c r="CI30" s="45" t="str">
        <f t="shared" si="11"/>
        <v/>
      </c>
      <c r="CJ30" s="45" t="str">
        <f t="shared" si="11"/>
        <v/>
      </c>
      <c r="CK30" s="45" t="str">
        <f t="shared" si="11"/>
        <v/>
      </c>
      <c r="CL30" s="45" t="str">
        <f t="shared" si="11"/>
        <v/>
      </c>
      <c r="CM30" s="45" t="str">
        <f t="shared" si="11"/>
        <v/>
      </c>
      <c r="CN30" s="45" t="str">
        <f t="shared" si="11"/>
        <v/>
      </c>
      <c r="CO30" s="45" t="str">
        <f t="shared" si="11"/>
        <v/>
      </c>
      <c r="CP30" s="45" t="str">
        <f t="shared" si="11"/>
        <v/>
      </c>
      <c r="CQ30" s="45" t="str">
        <f t="shared" si="11"/>
        <v/>
      </c>
      <c r="CR30" s="45" t="str">
        <f t="shared" si="11"/>
        <v/>
      </c>
      <c r="CS30" s="45" t="str">
        <f t="shared" si="11"/>
        <v/>
      </c>
      <c r="CT30" s="45" t="str">
        <f t="shared" si="11"/>
        <v/>
      </c>
      <c r="CU30" s="45" t="str">
        <f t="shared" si="11"/>
        <v/>
      </c>
      <c r="CV30" s="45" t="str">
        <f t="shared" si="11"/>
        <v/>
      </c>
      <c r="CW30" s="45" t="str">
        <f t="shared" si="11"/>
        <v/>
      </c>
      <c r="CX30" s="45" t="str">
        <f t="shared" si="11"/>
        <v/>
      </c>
      <c r="CY30" s="45" t="str">
        <f t="shared" si="11"/>
        <v/>
      </c>
      <c r="CZ30" s="45" t="str">
        <f t="shared" si="11"/>
        <v/>
      </c>
      <c r="DA30" s="45" t="str">
        <f t="shared" si="11"/>
        <v/>
      </c>
      <c r="DB30" s="45" t="str">
        <f t="shared" si="11"/>
        <v/>
      </c>
      <c r="DC30" s="45" t="str">
        <f t="shared" si="11"/>
        <v/>
      </c>
      <c r="DD30" s="45" t="str">
        <f t="shared" si="11"/>
        <v/>
      </c>
      <c r="DE30" s="45" t="str">
        <f t="shared" si="11"/>
        <v/>
      </c>
      <c r="DF30" s="45" t="str">
        <f t="shared" si="11"/>
        <v/>
      </c>
      <c r="DG30" s="45" t="str">
        <f t="shared" si="11"/>
        <v/>
      </c>
      <c r="DH30" s="45" t="str">
        <f t="shared" si="11"/>
        <v/>
      </c>
      <c r="DI30" s="45" t="str">
        <f t="shared" si="11"/>
        <v/>
      </c>
      <c r="DJ30" s="45" t="str">
        <f t="shared" si="11"/>
        <v/>
      </c>
      <c r="DK30" s="45" t="str">
        <f t="shared" si="11"/>
        <v/>
      </c>
      <c r="DL30" s="45" t="str">
        <f t="shared" si="11"/>
        <v/>
      </c>
      <c r="DM30" s="45" t="str">
        <f t="shared" si="11"/>
        <v/>
      </c>
      <c r="DN30" s="45" t="str">
        <f t="shared" si="11"/>
        <v/>
      </c>
      <c r="DO30" s="45" t="str">
        <f t="shared" si="11"/>
        <v/>
      </c>
      <c r="DP30" s="45" t="str">
        <f t="shared" si="11"/>
        <v/>
      </c>
      <c r="DQ30" s="45" t="str">
        <f t="shared" si="11"/>
        <v/>
      </c>
      <c r="DR30" s="45" t="str">
        <f t="shared" si="11"/>
        <v/>
      </c>
      <c r="DS30" s="45" t="str">
        <f t="shared" si="11"/>
        <v/>
      </c>
      <c r="DT30" s="45" t="str">
        <f t="shared" si="11"/>
        <v/>
      </c>
      <c r="DU30" s="45" t="str">
        <f t="shared" si="11"/>
        <v/>
      </c>
      <c r="DV30" s="45" t="str">
        <f t="shared" si="11"/>
        <v/>
      </c>
      <c r="DW30" s="45" t="str">
        <f t="shared" si="11"/>
        <v/>
      </c>
      <c r="DX30" s="45" t="str">
        <f t="shared" si="11"/>
        <v/>
      </c>
      <c r="DY30" s="45" t="str">
        <f t="shared" si="11"/>
        <v/>
      </c>
      <c r="DZ30" s="45" t="str">
        <f t="shared" si="11"/>
        <v/>
      </c>
      <c r="EA30" s="45" t="str">
        <f t="shared" si="11"/>
        <v/>
      </c>
      <c r="EB30" s="45" t="str">
        <f t="shared" si="11"/>
        <v/>
      </c>
      <c r="EC30" s="45" t="str">
        <f t="shared" si="11"/>
        <v/>
      </c>
      <c r="ED30" s="45" t="str">
        <f t="shared" si="11"/>
        <v/>
      </c>
      <c r="EE30" s="45" t="str">
        <f t="shared" si="11"/>
        <v/>
      </c>
      <c r="EF30" s="45" t="str">
        <f t="shared" si="11"/>
        <v/>
      </c>
      <c r="EG30" s="45" t="str">
        <f t="shared" si="11"/>
        <v/>
      </c>
      <c r="EH30" s="45" t="str">
        <f xml:space="preserve"> IF( EH28 = 1, EH29, "")</f>
        <v/>
      </c>
      <c r="EI30" s="21"/>
    </row>
    <row r="31" spans="1:139" ht="15" customHeight="1" outlineLevel="1" x14ac:dyDescent="0.35">
      <c r="E31" s="125" t="s">
        <v>470</v>
      </c>
      <c r="F31" s="567">
        <f>INDEX(J28:EH30,2,MATCH(1,J28:EH28,0))</f>
        <v>45626</v>
      </c>
      <c r="G31" s="21" t="s">
        <v>310</v>
      </c>
      <c r="I31" s="19"/>
      <c r="T31" s="1141"/>
      <c r="DL31" s="26"/>
      <c r="EI31" s="21"/>
    </row>
    <row r="32" spans="1:139" ht="15" customHeight="1" outlineLevel="1" x14ac:dyDescent="0.35">
      <c r="F32" s="44"/>
      <c r="I32" s="19"/>
      <c r="R32" s="1031"/>
      <c r="DL32" s="26"/>
      <c r="EI32" s="21"/>
    </row>
    <row r="33" spans="1:139" s="37" customFormat="1" ht="15" customHeight="1" outlineLevel="1" x14ac:dyDescent="0.35">
      <c r="A33" s="146"/>
      <c r="B33" s="407"/>
      <c r="C33" s="146"/>
      <c r="D33" s="146"/>
      <c r="E33" s="402" t="str">
        <f xml:space="preserve"> NTBA!E$35</f>
        <v>Total number of meter months for billing for SBD</v>
      </c>
      <c r="F33" s="408">
        <f xml:space="preserve"> NTBA!F$35</f>
        <v>257411724</v>
      </c>
      <c r="G33" s="408" t="str">
        <f xml:space="preserve"> NTBA!G$35</f>
        <v>Nos.</v>
      </c>
      <c r="H33" s="146"/>
      <c r="J33" s="146"/>
      <c r="K33" s="146"/>
      <c r="L33" s="146"/>
      <c r="M33" s="146"/>
      <c r="N33" s="146"/>
      <c r="O33" s="146"/>
      <c r="P33" s="146"/>
      <c r="Q33" s="146"/>
      <c r="R33" s="146"/>
      <c r="S33" s="146"/>
      <c r="T33" s="146"/>
      <c r="U33" s="146"/>
      <c r="V33" s="146"/>
      <c r="W33" s="146"/>
      <c r="X33" s="146"/>
      <c r="Y33" s="146"/>
      <c r="Z33" s="146"/>
      <c r="AA33" s="146"/>
      <c r="AB33" s="146"/>
      <c r="AC33" s="146"/>
      <c r="AD33" s="146"/>
      <c r="AE33" s="146"/>
      <c r="AF33" s="146"/>
      <c r="AG33" s="146"/>
      <c r="AH33" s="146"/>
      <c r="AI33" s="146"/>
      <c r="AJ33" s="146"/>
      <c r="AK33" s="146"/>
      <c r="AL33" s="146"/>
      <c r="AM33" s="146"/>
      <c r="AN33" s="146"/>
      <c r="AO33" s="146"/>
      <c r="AP33" s="146"/>
      <c r="AQ33" s="146"/>
      <c r="AR33" s="146"/>
      <c r="AS33" s="146"/>
      <c r="AT33" s="146"/>
      <c r="AU33" s="146"/>
      <c r="AV33" s="146"/>
      <c r="AW33" s="146"/>
      <c r="AX33" s="146"/>
      <c r="AY33" s="146"/>
      <c r="AZ33" s="146"/>
      <c r="BA33" s="146"/>
      <c r="BB33" s="146"/>
      <c r="BC33" s="146"/>
      <c r="BD33" s="146"/>
      <c r="BE33" s="146"/>
      <c r="BF33" s="146"/>
      <c r="BG33" s="146"/>
      <c r="BH33" s="146"/>
      <c r="BI33" s="146"/>
      <c r="BJ33" s="146"/>
      <c r="BK33" s="146"/>
      <c r="BL33" s="146"/>
      <c r="BM33" s="146"/>
      <c r="BN33" s="146"/>
      <c r="BO33" s="146"/>
      <c r="BP33" s="146"/>
      <c r="BQ33" s="146"/>
      <c r="BR33" s="146"/>
      <c r="BS33" s="146"/>
      <c r="BT33" s="146"/>
      <c r="BU33" s="146"/>
      <c r="BV33" s="146"/>
      <c r="BW33" s="146"/>
      <c r="BX33" s="146"/>
      <c r="BY33" s="146"/>
      <c r="BZ33" s="146"/>
      <c r="CA33" s="146"/>
      <c r="CB33" s="146"/>
      <c r="CC33" s="146"/>
      <c r="CD33" s="146"/>
      <c r="CE33" s="146"/>
      <c r="CF33" s="146"/>
      <c r="CG33" s="146"/>
      <c r="CH33" s="146"/>
      <c r="CI33" s="146"/>
      <c r="CJ33" s="146"/>
      <c r="CK33" s="146"/>
      <c r="CL33" s="146"/>
      <c r="CM33" s="146"/>
      <c r="CN33" s="146"/>
      <c r="CO33" s="146"/>
      <c r="CP33" s="146"/>
      <c r="CQ33" s="146"/>
      <c r="CR33" s="146"/>
      <c r="CS33" s="146"/>
      <c r="CT33" s="146"/>
      <c r="CU33" s="146"/>
      <c r="CV33" s="146"/>
      <c r="CW33" s="146"/>
      <c r="CX33" s="146"/>
      <c r="CY33" s="146"/>
      <c r="CZ33" s="146"/>
      <c r="DA33" s="146"/>
      <c r="DB33" s="146"/>
      <c r="DC33" s="146"/>
      <c r="DD33" s="146"/>
      <c r="DE33" s="146"/>
      <c r="DF33" s="146"/>
      <c r="DG33" s="146"/>
      <c r="DH33" s="146"/>
      <c r="DI33" s="146"/>
      <c r="DJ33" s="146"/>
      <c r="DK33" s="146"/>
      <c r="DL33" s="146"/>
      <c r="DM33" s="146"/>
      <c r="DN33" s="146"/>
      <c r="DO33" s="146"/>
      <c r="DP33" s="146"/>
      <c r="DQ33" s="146"/>
      <c r="DR33" s="146"/>
      <c r="DS33" s="146"/>
      <c r="DT33" s="146"/>
      <c r="DU33" s="146"/>
      <c r="DV33" s="146"/>
      <c r="DW33" s="146"/>
      <c r="DX33" s="146"/>
      <c r="DY33" s="146"/>
      <c r="DZ33" s="146"/>
      <c r="EA33" s="146"/>
      <c r="EB33" s="146"/>
      <c r="EC33" s="146"/>
      <c r="ED33" s="146"/>
      <c r="EE33" s="146"/>
      <c r="EF33" s="146"/>
      <c r="EG33" s="146"/>
      <c r="EH33" s="146"/>
      <c r="EI33" s="146"/>
    </row>
    <row r="34" spans="1:139" ht="15" customHeight="1" outlineLevel="1" x14ac:dyDescent="0.35">
      <c r="B34" s="20"/>
      <c r="E34" s="21" t="str">
        <f xml:space="preserve"> Time_M!E$64</f>
        <v>Implementation Period Flag</v>
      </c>
      <c r="F34" s="21">
        <f xml:space="preserve"> Time_M!F$64</f>
        <v>0</v>
      </c>
      <c r="G34" s="21" t="str">
        <f xml:space="preserve"> Time_M!G$64</f>
        <v>flag</v>
      </c>
      <c r="H34" s="21">
        <f xml:space="preserve"> Time_M!H$64</f>
        <v>124</v>
      </c>
      <c r="I34" s="21">
        <f xml:space="preserve"> Time_M!I$64</f>
        <v>0</v>
      </c>
      <c r="J34" s="21">
        <f xml:space="preserve"> Time_M!J$64</f>
        <v>0</v>
      </c>
      <c r="K34" s="21">
        <f xml:space="preserve"> Time_M!K$64</f>
        <v>0</v>
      </c>
      <c r="L34" s="21">
        <f xml:space="preserve"> Time_M!L$64</f>
        <v>0</v>
      </c>
      <c r="M34" s="21">
        <f xml:space="preserve"> Time_M!M$64</f>
        <v>0</v>
      </c>
      <c r="N34" s="21">
        <f xml:space="preserve"> Time_M!N$64</f>
        <v>0</v>
      </c>
      <c r="O34" s="21">
        <f xml:space="preserve"> Time_M!O$64</f>
        <v>1</v>
      </c>
      <c r="P34" s="21">
        <f xml:space="preserve"> Time_M!P$64</f>
        <v>1</v>
      </c>
      <c r="Q34" s="21">
        <f xml:space="preserve"> Time_M!Q$64</f>
        <v>1</v>
      </c>
      <c r="R34" s="21">
        <f xml:space="preserve"> Time_M!R$64</f>
        <v>1</v>
      </c>
      <c r="S34" s="21">
        <f xml:space="preserve"> Time_M!S$64</f>
        <v>1</v>
      </c>
      <c r="T34" s="21">
        <f xml:space="preserve"> Time_M!T$64</f>
        <v>1</v>
      </c>
      <c r="U34" s="21">
        <f xml:space="preserve"> Time_M!U$64</f>
        <v>1</v>
      </c>
      <c r="V34" s="21">
        <f xml:space="preserve"> Time_M!V$64</f>
        <v>1</v>
      </c>
      <c r="W34" s="21">
        <f xml:space="preserve"> Time_M!W$64</f>
        <v>1</v>
      </c>
      <c r="X34" s="21">
        <f xml:space="preserve"> Time_M!X$64</f>
        <v>1</v>
      </c>
      <c r="Y34" s="21">
        <f xml:space="preserve"> Time_M!Y$64</f>
        <v>1</v>
      </c>
      <c r="Z34" s="21">
        <f xml:space="preserve"> Time_M!Z$64</f>
        <v>1</v>
      </c>
      <c r="AA34" s="21">
        <f xml:space="preserve"> Time_M!AA$64</f>
        <v>1</v>
      </c>
      <c r="AB34" s="21">
        <f xml:space="preserve"> Time_M!AB$64</f>
        <v>1</v>
      </c>
      <c r="AC34" s="21">
        <f xml:space="preserve"> Time_M!AC$64</f>
        <v>1</v>
      </c>
      <c r="AD34" s="21">
        <f xml:space="preserve"> Time_M!AD$64</f>
        <v>1</v>
      </c>
      <c r="AE34" s="21">
        <f xml:space="preserve"> Time_M!AE$64</f>
        <v>1</v>
      </c>
      <c r="AF34" s="21">
        <f xml:space="preserve"> Time_M!AF$64</f>
        <v>1</v>
      </c>
      <c r="AG34" s="21">
        <f xml:space="preserve"> Time_M!AG$64</f>
        <v>1</v>
      </c>
      <c r="AH34" s="21">
        <f xml:space="preserve"> Time_M!AH$64</f>
        <v>1</v>
      </c>
      <c r="AI34" s="21">
        <f xml:space="preserve"> Time_M!AI$64</f>
        <v>1</v>
      </c>
      <c r="AJ34" s="21">
        <f xml:space="preserve"> Time_M!AJ$64</f>
        <v>1</v>
      </c>
      <c r="AK34" s="21">
        <f xml:space="preserve"> Time_M!AK$64</f>
        <v>1</v>
      </c>
      <c r="AL34" s="21">
        <f xml:space="preserve"> Time_M!AL$64</f>
        <v>1</v>
      </c>
      <c r="AM34" s="21">
        <f xml:space="preserve"> Time_M!AM$64</f>
        <v>1</v>
      </c>
      <c r="AN34" s="21">
        <f xml:space="preserve"> Time_M!AN$64</f>
        <v>1</v>
      </c>
      <c r="AO34" s="21">
        <f xml:space="preserve"> Time_M!AO$64</f>
        <v>1</v>
      </c>
      <c r="AP34" s="21">
        <f xml:space="preserve"> Time_M!AP$64</f>
        <v>1</v>
      </c>
      <c r="AQ34" s="21">
        <f xml:space="preserve"> Time_M!AQ$64</f>
        <v>1</v>
      </c>
      <c r="AR34" s="21">
        <f xml:space="preserve"> Time_M!AR$64</f>
        <v>1</v>
      </c>
      <c r="AS34" s="21">
        <f xml:space="preserve"> Time_M!AS$64</f>
        <v>1</v>
      </c>
      <c r="AT34" s="21">
        <f xml:space="preserve"> Time_M!AT$64</f>
        <v>1</v>
      </c>
      <c r="AU34" s="21">
        <f xml:space="preserve"> Time_M!AU$64</f>
        <v>1</v>
      </c>
      <c r="AV34" s="21">
        <f xml:space="preserve"> Time_M!AV$64</f>
        <v>1</v>
      </c>
      <c r="AW34" s="21">
        <f xml:space="preserve"> Time_M!AW$64</f>
        <v>1</v>
      </c>
      <c r="AX34" s="21">
        <f xml:space="preserve"> Time_M!AX$64</f>
        <v>1</v>
      </c>
      <c r="AY34" s="21">
        <f xml:space="preserve"> Time_M!AY$64</f>
        <v>1</v>
      </c>
      <c r="AZ34" s="21">
        <f xml:space="preserve"> Time_M!AZ$64</f>
        <v>1</v>
      </c>
      <c r="BA34" s="21">
        <f xml:space="preserve"> Time_M!BA$64</f>
        <v>1</v>
      </c>
      <c r="BB34" s="21">
        <f xml:space="preserve"> Time_M!BB$64</f>
        <v>1</v>
      </c>
      <c r="BC34" s="21">
        <f xml:space="preserve"> Time_M!BC$64</f>
        <v>1</v>
      </c>
      <c r="BD34" s="21">
        <f xml:space="preserve"> Time_M!BD$64</f>
        <v>1</v>
      </c>
      <c r="BE34" s="21">
        <f xml:space="preserve"> Time_M!BE$64</f>
        <v>1</v>
      </c>
      <c r="BF34" s="21">
        <f xml:space="preserve"> Time_M!BF$64</f>
        <v>1</v>
      </c>
      <c r="BG34" s="21">
        <f xml:space="preserve"> Time_M!BG$64</f>
        <v>1</v>
      </c>
      <c r="BH34" s="21">
        <f xml:space="preserve"> Time_M!BH$64</f>
        <v>1</v>
      </c>
      <c r="BI34" s="21">
        <f xml:space="preserve"> Time_M!BI$64</f>
        <v>1</v>
      </c>
      <c r="BJ34" s="21">
        <f xml:space="preserve"> Time_M!BJ$64</f>
        <v>1</v>
      </c>
      <c r="BK34" s="21">
        <f xml:space="preserve"> Time_M!BK$64</f>
        <v>1</v>
      </c>
      <c r="BL34" s="21">
        <f xml:space="preserve"> Time_M!BL$64</f>
        <v>1</v>
      </c>
      <c r="BM34" s="21">
        <f xml:space="preserve"> Time_M!BM$64</f>
        <v>1</v>
      </c>
      <c r="BN34" s="21">
        <f xml:space="preserve"> Time_M!BN$64</f>
        <v>1</v>
      </c>
      <c r="BO34" s="21">
        <f xml:space="preserve"> Time_M!BO$64</f>
        <v>1</v>
      </c>
      <c r="BP34" s="21">
        <f xml:space="preserve"> Time_M!BP$64</f>
        <v>1</v>
      </c>
      <c r="BQ34" s="21">
        <f xml:space="preserve"> Time_M!BQ$64</f>
        <v>1</v>
      </c>
      <c r="BR34" s="21">
        <f xml:space="preserve"> Time_M!BR$64</f>
        <v>1</v>
      </c>
      <c r="BS34" s="21">
        <f xml:space="preserve"> Time_M!BS$64</f>
        <v>1</v>
      </c>
      <c r="BT34" s="21">
        <f xml:space="preserve"> Time_M!BT$64</f>
        <v>1</v>
      </c>
      <c r="BU34" s="21">
        <f xml:space="preserve"> Time_M!BU$64</f>
        <v>1</v>
      </c>
      <c r="BV34" s="21">
        <f xml:space="preserve"> Time_M!BV$64</f>
        <v>1</v>
      </c>
      <c r="BW34" s="21">
        <f xml:space="preserve"> Time_M!BW$64</f>
        <v>1</v>
      </c>
      <c r="BX34" s="21">
        <f xml:space="preserve"> Time_M!BX$64</f>
        <v>1</v>
      </c>
      <c r="BY34" s="21">
        <f xml:space="preserve"> Time_M!BY$64</f>
        <v>1</v>
      </c>
      <c r="BZ34" s="21">
        <f xml:space="preserve"> Time_M!BZ$64</f>
        <v>1</v>
      </c>
      <c r="CA34" s="21">
        <f xml:space="preserve"> Time_M!CA$64</f>
        <v>1</v>
      </c>
      <c r="CB34" s="21">
        <f xml:space="preserve"> Time_M!CB$64</f>
        <v>1</v>
      </c>
      <c r="CC34" s="21">
        <f xml:space="preserve"> Time_M!CC$64</f>
        <v>1</v>
      </c>
      <c r="CD34" s="21">
        <f xml:space="preserve"> Time_M!CD$64</f>
        <v>1</v>
      </c>
      <c r="CE34" s="21">
        <f xml:space="preserve"> Time_M!CE$64</f>
        <v>1</v>
      </c>
      <c r="CF34" s="21">
        <f xml:space="preserve"> Time_M!CF$64</f>
        <v>1</v>
      </c>
      <c r="CG34" s="21">
        <f xml:space="preserve"> Time_M!CG$64</f>
        <v>1</v>
      </c>
      <c r="CH34" s="21">
        <f xml:space="preserve"> Time_M!CH$64</f>
        <v>1</v>
      </c>
      <c r="CI34" s="21">
        <f xml:space="preserve"> Time_M!CI$64</f>
        <v>1</v>
      </c>
      <c r="CJ34" s="21">
        <f xml:space="preserve"> Time_M!CJ$64</f>
        <v>1</v>
      </c>
      <c r="CK34" s="21">
        <f xml:space="preserve"> Time_M!CK$64</f>
        <v>1</v>
      </c>
      <c r="CL34" s="21">
        <f xml:space="preserve"> Time_M!CL$64</f>
        <v>1</v>
      </c>
      <c r="CM34" s="21">
        <f xml:space="preserve"> Time_M!CM$64</f>
        <v>1</v>
      </c>
      <c r="CN34" s="21">
        <f xml:space="preserve"> Time_M!CN$64</f>
        <v>1</v>
      </c>
      <c r="CO34" s="21">
        <f xml:space="preserve"> Time_M!CO$64</f>
        <v>1</v>
      </c>
      <c r="CP34" s="21">
        <f xml:space="preserve"> Time_M!CP$64</f>
        <v>1</v>
      </c>
      <c r="CQ34" s="21">
        <f xml:space="preserve"> Time_M!CQ$64</f>
        <v>1</v>
      </c>
      <c r="CR34" s="21">
        <f xml:space="preserve"> Time_M!CR$64</f>
        <v>1</v>
      </c>
      <c r="CS34" s="21">
        <f xml:space="preserve"> Time_M!CS$64</f>
        <v>1</v>
      </c>
      <c r="CT34" s="21">
        <f xml:space="preserve"> Time_M!CT$64</f>
        <v>1</v>
      </c>
      <c r="CU34" s="21">
        <f xml:space="preserve"> Time_M!CU$64</f>
        <v>1</v>
      </c>
      <c r="CV34" s="21">
        <f xml:space="preserve"> Time_M!CV$64</f>
        <v>1</v>
      </c>
      <c r="CW34" s="21">
        <f xml:space="preserve"> Time_M!CW$64</f>
        <v>1</v>
      </c>
      <c r="CX34" s="21">
        <f xml:space="preserve"> Time_M!CX$64</f>
        <v>1</v>
      </c>
      <c r="CY34" s="21">
        <f xml:space="preserve"> Time_M!CY$64</f>
        <v>1</v>
      </c>
      <c r="CZ34" s="21">
        <f xml:space="preserve"> Time_M!CZ$64</f>
        <v>1</v>
      </c>
      <c r="DA34" s="21">
        <f xml:space="preserve"> Time_M!DA$64</f>
        <v>1</v>
      </c>
      <c r="DB34" s="21">
        <f xml:space="preserve"> Time_M!DB$64</f>
        <v>1</v>
      </c>
      <c r="DC34" s="21">
        <f xml:space="preserve"> Time_M!DC$64</f>
        <v>1</v>
      </c>
      <c r="DD34" s="21">
        <f xml:space="preserve"> Time_M!DD$64</f>
        <v>1</v>
      </c>
      <c r="DE34" s="21">
        <f xml:space="preserve"> Time_M!DE$64</f>
        <v>1</v>
      </c>
      <c r="DF34" s="21">
        <f xml:space="preserve"> Time_M!DF$64</f>
        <v>1</v>
      </c>
      <c r="DG34" s="21">
        <f xml:space="preserve"> Time_M!DG$64</f>
        <v>1</v>
      </c>
      <c r="DH34" s="21">
        <f xml:space="preserve"> Time_M!DH$64</f>
        <v>1</v>
      </c>
      <c r="DI34" s="21">
        <f xml:space="preserve"> Time_M!DI$64</f>
        <v>1</v>
      </c>
      <c r="DJ34" s="21">
        <f xml:space="preserve"> Time_M!DJ$64</f>
        <v>1</v>
      </c>
      <c r="DK34" s="21">
        <f xml:space="preserve"> Time_M!DK$64</f>
        <v>1</v>
      </c>
      <c r="DL34" s="21">
        <f xml:space="preserve"> Time_M!DL$64</f>
        <v>1</v>
      </c>
      <c r="DM34" s="21">
        <f xml:space="preserve"> Time_M!DM$64</f>
        <v>1</v>
      </c>
      <c r="DN34" s="21">
        <f xml:space="preserve"> Time_M!DN$64</f>
        <v>1</v>
      </c>
      <c r="DO34" s="21">
        <f xml:space="preserve"> Time_M!DO$64</f>
        <v>1</v>
      </c>
      <c r="DP34" s="21">
        <f xml:space="preserve"> Time_M!DP$64</f>
        <v>1</v>
      </c>
      <c r="DQ34" s="21">
        <f xml:space="preserve"> Time_M!DQ$64</f>
        <v>1</v>
      </c>
      <c r="DR34" s="21">
        <f xml:space="preserve"> Time_M!DR$64</f>
        <v>1</v>
      </c>
      <c r="DS34" s="21">
        <f xml:space="preserve"> Time_M!DS$64</f>
        <v>1</v>
      </c>
      <c r="DT34" s="21">
        <f xml:space="preserve"> Time_M!DT$64</f>
        <v>1</v>
      </c>
      <c r="DU34" s="21">
        <f xml:space="preserve"> Time_M!DU$64</f>
        <v>1</v>
      </c>
      <c r="DV34" s="21">
        <f xml:space="preserve"> Time_M!DV$64</f>
        <v>1</v>
      </c>
      <c r="DW34" s="21">
        <f xml:space="preserve"> Time_M!DW$64</f>
        <v>1</v>
      </c>
      <c r="DX34" s="21">
        <f xml:space="preserve"> Time_M!DX$64</f>
        <v>1</v>
      </c>
      <c r="DY34" s="21">
        <f xml:space="preserve"> Time_M!DY$64</f>
        <v>1</v>
      </c>
      <c r="DZ34" s="21">
        <f xml:space="preserve"> Time_M!DZ$64</f>
        <v>1</v>
      </c>
      <c r="EA34" s="21">
        <f xml:space="preserve"> Time_M!EA$64</f>
        <v>1</v>
      </c>
      <c r="EB34" s="21">
        <f xml:space="preserve"> Time_M!EB$64</f>
        <v>1</v>
      </c>
      <c r="EC34" s="21">
        <f xml:space="preserve"> Time_M!EC$64</f>
        <v>1</v>
      </c>
      <c r="ED34" s="21">
        <f xml:space="preserve"> Time_M!ED$64</f>
        <v>1</v>
      </c>
      <c r="EE34" s="21">
        <f xml:space="preserve"> Time_M!EE$64</f>
        <v>1</v>
      </c>
      <c r="EF34" s="21">
        <f xml:space="preserve"> Time_M!EF$64</f>
        <v>1</v>
      </c>
      <c r="EG34" s="21">
        <f xml:space="preserve"> Time_M!EG$64</f>
        <v>1</v>
      </c>
      <c r="EH34" s="21">
        <f xml:space="preserve"> Time_M!EH$64</f>
        <v>1</v>
      </c>
      <c r="EI34" s="21"/>
    </row>
    <row r="35" spans="1:139" ht="15" customHeight="1" outlineLevel="1" x14ac:dyDescent="0.35">
      <c r="B35" s="20"/>
      <c r="E35" s="21" t="str">
        <f xml:space="preserve"> E$19</f>
        <v>Total smart energy meters installed</v>
      </c>
      <c r="F35" s="21">
        <f xml:space="preserve"> F$19</f>
        <v>0</v>
      </c>
      <c r="G35" s="21" t="str">
        <f xml:space="preserve"> G$19</f>
        <v>Nos</v>
      </c>
      <c r="H35" s="21">
        <f xml:space="preserve"> H$19</f>
        <v>2767868</v>
      </c>
      <c r="I35" s="21">
        <f xml:space="preserve"> I$19</f>
        <v>0</v>
      </c>
      <c r="J35" s="21">
        <f>SUMIF($J$3:$EH$3,EOMONTH(Rollout!J3,-NTBA!$F$188),Rollout!$J$19:$EH$19)</f>
        <v>0</v>
      </c>
      <c r="K35" s="21">
        <f>SUMIF($J$3:$EH$3,EOMONTH(Rollout!K3,-NTBA!$F$188),Rollout!$J$19:$EH$19)</f>
        <v>0</v>
      </c>
      <c r="L35" s="21">
        <f>SUMIF($J$3:$EH$3,EOMONTH(Rollout!L3,-NTBA!$F$188),Rollout!$J$19:$EH$19)</f>
        <v>0</v>
      </c>
      <c r="M35" s="21">
        <f>SUMIF($J$3:$EH$3,EOMONTH(Rollout!M3,-NTBA!$F$188),Rollout!$J$19:$EH$19)</f>
        <v>0</v>
      </c>
      <c r="N35" s="21">
        <f>SUMIF($J$3:$EH$3,EOMONTH(Rollout!N3,-NTBA!$F$188),Rollout!$J$19:$EH$19)</f>
        <v>0</v>
      </c>
      <c r="O35" s="21">
        <f>SUMIF($J$3:$EH$3,EOMONTH(Rollout!O3,-NTBA!$F$188),Rollout!$J$19:$EH$19)</f>
        <v>0</v>
      </c>
      <c r="P35" s="21">
        <f>SUMIF($J$3:$EH$3,EOMONTH(Rollout!P3,-NTBA!$F$188),Rollout!$J$19:$EH$19)</f>
        <v>0</v>
      </c>
      <c r="Q35" s="21">
        <f>SUMIF($J$3:$EH$3,EOMONTH(Rollout!Q3,-NTBA!$F$188),Rollout!$J$19:$EH$19)</f>
        <v>230</v>
      </c>
      <c r="R35" s="21">
        <f>SUMIF($J$3:$EH$3,EOMONTH(Rollout!R3,-NTBA!$F$188),Rollout!$J$19:$EH$19)</f>
        <v>15884</v>
      </c>
      <c r="S35" s="21">
        <f>SUMIF($J$3:$EH$3,EOMONTH(Rollout!S3,-NTBA!$F$188),Rollout!$J$19:$EH$19)</f>
        <v>33200</v>
      </c>
      <c r="T35" s="21">
        <f>SUMIF($J$3:$EH$3,EOMONTH(Rollout!T3,-NTBA!$F$188),Rollout!$J$19:$EH$19)</f>
        <v>78000</v>
      </c>
      <c r="U35" s="21">
        <f>SUMIF($J$3:$EH$3,EOMONTH(Rollout!U3,-NTBA!$F$188),Rollout!$J$19:$EH$19)</f>
        <v>88000</v>
      </c>
      <c r="V35" s="21">
        <f>SUMIF($J$3:$EH$3,EOMONTH(Rollout!V3,-NTBA!$F$188),Rollout!$J$19:$EH$19)</f>
        <v>88000</v>
      </c>
      <c r="W35" s="21">
        <f>SUMIF($J$3:$EH$3,EOMONTH(Rollout!W3,-NTBA!$F$188),Rollout!$J$19:$EH$19)</f>
        <v>88000</v>
      </c>
      <c r="X35" s="21">
        <f>SUMIF($J$3:$EH$3,EOMONTH(Rollout!X3,-NTBA!$F$188),Rollout!$J$19:$EH$19)</f>
        <v>108000</v>
      </c>
      <c r="Y35" s="21">
        <f>SUMIF($J$3:$EH$3,EOMONTH(Rollout!Y3,-NTBA!$F$188),Rollout!$J$19:$EH$19)</f>
        <v>130000</v>
      </c>
      <c r="Z35" s="21">
        <f>SUMIF($J$3:$EH$3,EOMONTH(Rollout!Z3,-NTBA!$F$188),Rollout!$J$19:$EH$19)</f>
        <v>155000</v>
      </c>
      <c r="AA35" s="21">
        <f>SUMIF($J$3:$EH$3,EOMONTH(Rollout!AA3,-NTBA!$F$188),Rollout!$J$19:$EH$19)</f>
        <v>178000</v>
      </c>
      <c r="AB35" s="21">
        <f>SUMIF($J$3:$EH$3,EOMONTH(Rollout!AB3,-NTBA!$F$188),Rollout!$J$19:$EH$19)</f>
        <v>205000</v>
      </c>
      <c r="AC35" s="21">
        <f>SUMIF($J$3:$EH$3,EOMONTH(Rollout!AC3,-NTBA!$F$188),Rollout!$J$19:$EH$19)</f>
        <v>218091</v>
      </c>
      <c r="AD35" s="21">
        <f>SUMIF($J$3:$EH$3,EOMONTH(Rollout!AD3,-NTBA!$F$188),Rollout!$J$19:$EH$19)</f>
        <v>155000</v>
      </c>
      <c r="AE35" s="21">
        <f>SUMIF($J$3:$EH$3,EOMONTH(Rollout!AE3,-NTBA!$F$188),Rollout!$J$19:$EH$19)</f>
        <v>155000</v>
      </c>
      <c r="AF35" s="21">
        <f>SUMIF($J$3:$EH$3,EOMONTH(Rollout!AF3,-NTBA!$F$188),Rollout!$J$19:$EH$19)</f>
        <v>155000</v>
      </c>
      <c r="AG35" s="21">
        <f>SUMIF($J$3:$EH$3,EOMONTH(Rollout!AG3,-NTBA!$F$188),Rollout!$J$19:$EH$19)</f>
        <v>155000</v>
      </c>
      <c r="AH35" s="21">
        <f>SUMIF($J$3:$EH$3,EOMONTH(Rollout!AH3,-NTBA!$F$188),Rollout!$J$19:$EH$19)</f>
        <v>155000</v>
      </c>
      <c r="AI35" s="21">
        <f>SUMIF($J$3:$EH$3,EOMONTH(Rollout!AI3,-NTBA!$F$188),Rollout!$J$19:$EH$19)</f>
        <v>155000</v>
      </c>
      <c r="AJ35" s="21">
        <f>SUMIF($J$3:$EH$3,EOMONTH(Rollout!AJ3,-NTBA!$F$188),Rollout!$J$19:$EH$19)</f>
        <v>155000</v>
      </c>
      <c r="AK35" s="21">
        <f>SUMIF($J$3:$EH$3,EOMONTH(Rollout!AK3,-NTBA!$F$188),Rollout!$J$19:$EH$19)</f>
        <v>155000</v>
      </c>
      <c r="AL35" s="21">
        <f>SUMIF($J$3:$EH$3,EOMONTH(Rollout!AL3,-NTBA!$F$188),Rollout!$J$19:$EH$19)</f>
        <v>142463</v>
      </c>
      <c r="AM35" s="21">
        <f>SUMIF($J$3:$EH$3,EOMONTH(Rollout!AM3,-NTBA!$F$188),Rollout!$J$19:$EH$19)</f>
        <v>0</v>
      </c>
      <c r="AN35" s="21">
        <f>SUMIF($J$3:$EH$3,EOMONTH(Rollout!AN3,-NTBA!$F$188),Rollout!$J$19:$EH$19)</f>
        <v>0</v>
      </c>
      <c r="AO35" s="21">
        <f>SUMIF($J$3:$EH$3,EOMONTH(Rollout!AO3,-NTBA!$F$188),Rollout!$J$19:$EH$19)</f>
        <v>0</v>
      </c>
      <c r="AP35" s="21">
        <f>SUMIF($J$3:$EH$3,EOMONTH(Rollout!AP3,-NTBA!$F$188),Rollout!$J$19:$EH$19)</f>
        <v>0</v>
      </c>
      <c r="AQ35" s="21">
        <f>SUMIF($J$3:$EH$3,EOMONTH(Rollout!AQ3,-NTBA!$F$188),Rollout!$J$19:$EH$19)</f>
        <v>0</v>
      </c>
      <c r="AR35" s="21">
        <f>SUMIF($J$3:$EH$3,EOMONTH(Rollout!AR3,-NTBA!$F$188),Rollout!$J$19:$EH$19)</f>
        <v>0</v>
      </c>
      <c r="AS35" s="21">
        <f>SUMIF($J$3:$EH$3,EOMONTH(Rollout!AS3,-NTBA!$F$188),Rollout!$J$19:$EH$19)</f>
        <v>0</v>
      </c>
      <c r="AT35" s="21">
        <f>SUMIF($J$3:$EH$3,EOMONTH(Rollout!AT3,-NTBA!$F$188),Rollout!$J$19:$EH$19)</f>
        <v>0</v>
      </c>
      <c r="AU35" s="21">
        <f>SUMIF($J$3:$EH$3,EOMONTH(Rollout!AU3,-NTBA!$F$188),Rollout!$J$19:$EH$19)</f>
        <v>0</v>
      </c>
      <c r="AV35" s="21">
        <f>SUMIF($J$3:$EH$3,EOMONTH(Rollout!AV3,-NTBA!$F$188),Rollout!$J$19:$EH$19)</f>
        <v>0</v>
      </c>
      <c r="AW35" s="21">
        <f>SUMIF($J$3:$EH$3,EOMONTH(Rollout!AW3,-NTBA!$F$188),Rollout!$J$19:$EH$19)</f>
        <v>0</v>
      </c>
      <c r="AX35" s="21">
        <f>SUMIF($J$3:$EH$3,EOMONTH(Rollout!AX3,-NTBA!$F$188),Rollout!$J$19:$EH$19)</f>
        <v>0</v>
      </c>
      <c r="AY35" s="21">
        <f>SUMIF($J$3:$EH$3,EOMONTH(Rollout!AY3,-NTBA!$F$188),Rollout!$J$19:$EH$19)</f>
        <v>0</v>
      </c>
      <c r="AZ35" s="21">
        <f>SUMIF($J$3:$EH$3,EOMONTH(Rollout!AZ3,-NTBA!$F$188),Rollout!$J$19:$EH$19)</f>
        <v>0</v>
      </c>
      <c r="BA35" s="21">
        <f>SUMIF($J$3:$EH$3,EOMONTH(Rollout!BA3,-NTBA!$F$188),Rollout!$J$19:$EH$19)</f>
        <v>0</v>
      </c>
      <c r="BB35" s="21">
        <f>SUMIF($J$3:$EH$3,EOMONTH(Rollout!BB3,-NTBA!$F$188),Rollout!$J$19:$EH$19)</f>
        <v>0</v>
      </c>
      <c r="BC35" s="21">
        <f>SUMIF($J$3:$EH$3,EOMONTH(Rollout!BC3,-NTBA!$F$188),Rollout!$J$19:$EH$19)</f>
        <v>0</v>
      </c>
      <c r="BD35" s="21">
        <f>SUMIF($J$3:$EH$3,EOMONTH(Rollout!BD3,-NTBA!$F$188),Rollout!$J$19:$EH$19)</f>
        <v>0</v>
      </c>
      <c r="BE35" s="21">
        <f>SUMIF($J$3:$EH$3,EOMONTH(Rollout!BE3,-NTBA!$F$188),Rollout!$J$19:$EH$19)</f>
        <v>0</v>
      </c>
      <c r="BF35" s="21">
        <f>SUMIF($J$3:$EH$3,EOMONTH(Rollout!BF3,-NTBA!$F$188),Rollout!$J$19:$EH$19)</f>
        <v>0</v>
      </c>
      <c r="BG35" s="21">
        <f>SUMIF($J$3:$EH$3,EOMONTH(Rollout!BG3,-NTBA!$F$188),Rollout!$J$19:$EH$19)</f>
        <v>0</v>
      </c>
      <c r="BH35" s="21">
        <f>SUMIF($J$3:$EH$3,EOMONTH(Rollout!BH3,-NTBA!$F$188),Rollout!$J$19:$EH$19)</f>
        <v>0</v>
      </c>
      <c r="BI35" s="21">
        <f>SUMIF($J$3:$EH$3,EOMONTH(Rollout!BI3,-NTBA!$F$188),Rollout!$J$19:$EH$19)</f>
        <v>0</v>
      </c>
      <c r="BJ35" s="21">
        <f>SUMIF($J$3:$EH$3,EOMONTH(Rollout!BJ3,-NTBA!$F$188),Rollout!$J$19:$EH$19)</f>
        <v>0</v>
      </c>
      <c r="BK35" s="21">
        <f>SUMIF($J$3:$EH$3,EOMONTH(Rollout!BK3,-NTBA!$F$188),Rollout!$J$19:$EH$19)</f>
        <v>0</v>
      </c>
      <c r="BL35" s="21">
        <f>SUMIF($J$3:$EH$3,EOMONTH(Rollout!BL3,-NTBA!$F$188),Rollout!$J$19:$EH$19)</f>
        <v>0</v>
      </c>
      <c r="BM35" s="21">
        <f>SUMIF($J$3:$EH$3,EOMONTH(Rollout!BM3,-NTBA!$F$188),Rollout!$J$19:$EH$19)</f>
        <v>0</v>
      </c>
      <c r="BN35" s="21">
        <f>SUMIF($J$3:$EH$3,EOMONTH(Rollout!BN3,-NTBA!$F$188),Rollout!$J$19:$EH$19)</f>
        <v>0</v>
      </c>
      <c r="BO35" s="21">
        <f>SUMIF($J$3:$EH$3,EOMONTH(Rollout!BO3,-NTBA!$F$188),Rollout!$J$19:$EH$19)</f>
        <v>0</v>
      </c>
      <c r="BP35" s="21">
        <f>SUMIF($J$3:$EH$3,EOMONTH(Rollout!BP3,-NTBA!$F$188),Rollout!$J$19:$EH$19)</f>
        <v>0</v>
      </c>
      <c r="BQ35" s="21">
        <f>SUMIF($J$3:$EH$3,EOMONTH(Rollout!BQ3,-NTBA!$F$188),Rollout!$J$19:$EH$19)</f>
        <v>0</v>
      </c>
      <c r="BR35" s="21">
        <f>SUMIF($J$3:$EH$3,EOMONTH(Rollout!BR3,-NTBA!$F$188),Rollout!$J$19:$EH$19)</f>
        <v>0</v>
      </c>
      <c r="BS35" s="21">
        <f>SUMIF($J$3:$EH$3,EOMONTH(Rollout!BS3,-NTBA!$F$188),Rollout!$J$19:$EH$19)</f>
        <v>0</v>
      </c>
      <c r="BT35" s="21">
        <f>SUMIF($J$3:$EH$3,EOMONTH(Rollout!BT3,-NTBA!$F$188),Rollout!$J$19:$EH$19)</f>
        <v>0</v>
      </c>
      <c r="BU35" s="21">
        <f>SUMIF($J$3:$EH$3,EOMONTH(Rollout!BU3,-NTBA!$F$188),Rollout!$J$19:$EH$19)</f>
        <v>0</v>
      </c>
      <c r="BV35" s="21">
        <f>SUMIF($J$3:$EH$3,EOMONTH(Rollout!BV3,-NTBA!$F$188),Rollout!$J$19:$EH$19)</f>
        <v>0</v>
      </c>
      <c r="BW35" s="21">
        <f>SUMIF($J$3:$EH$3,EOMONTH(Rollout!BW3,-NTBA!$F$188),Rollout!$J$19:$EH$19)</f>
        <v>0</v>
      </c>
      <c r="BX35" s="21">
        <f>SUMIF($J$3:$EH$3,EOMONTH(Rollout!BX3,-NTBA!$F$188),Rollout!$J$19:$EH$19)</f>
        <v>0</v>
      </c>
      <c r="BY35" s="21">
        <f>SUMIF($J$3:$EH$3,EOMONTH(Rollout!BY3,-NTBA!$F$188),Rollout!$J$19:$EH$19)</f>
        <v>0</v>
      </c>
      <c r="BZ35" s="21">
        <f>SUMIF($J$3:$EH$3,EOMONTH(Rollout!BZ3,-NTBA!$F$188),Rollout!$J$19:$EH$19)</f>
        <v>0</v>
      </c>
      <c r="CA35" s="21">
        <f>SUMIF($J$3:$EH$3,EOMONTH(Rollout!CA3,-NTBA!$F$188),Rollout!$J$19:$EH$19)</f>
        <v>0</v>
      </c>
      <c r="CB35" s="21">
        <f>SUMIF($J$3:$EH$3,EOMONTH(Rollout!CB3,-NTBA!$F$188),Rollout!$J$19:$EH$19)</f>
        <v>0</v>
      </c>
      <c r="CC35" s="21">
        <f>SUMIF($J$3:$EH$3,EOMONTH(Rollout!CC3,-NTBA!$F$188),Rollout!$J$19:$EH$19)</f>
        <v>0</v>
      </c>
      <c r="CD35" s="21">
        <f>SUMIF($J$3:$EH$3,EOMONTH(Rollout!CD3,-NTBA!$F$188),Rollout!$J$19:$EH$19)</f>
        <v>0</v>
      </c>
      <c r="CE35" s="21">
        <f>SUMIF($J$3:$EH$3,EOMONTH(Rollout!CE3,-NTBA!$F$188),Rollout!$J$19:$EH$19)</f>
        <v>0</v>
      </c>
      <c r="CF35" s="21">
        <f>SUMIF($J$3:$EH$3,EOMONTH(Rollout!CF3,-NTBA!$F$188),Rollout!$J$19:$EH$19)</f>
        <v>0</v>
      </c>
      <c r="CG35" s="21">
        <f>SUMIF($J$3:$EH$3,EOMONTH(Rollout!CG3,-NTBA!$F$188),Rollout!$J$19:$EH$19)</f>
        <v>0</v>
      </c>
      <c r="CH35" s="21">
        <f>SUMIF($J$3:$EH$3,EOMONTH(Rollout!CH3,-NTBA!$F$188),Rollout!$J$19:$EH$19)</f>
        <v>0</v>
      </c>
      <c r="CI35" s="21">
        <f>SUMIF($J$3:$EH$3,EOMONTH(Rollout!CI3,-NTBA!$F$188),Rollout!$J$19:$EH$19)</f>
        <v>0</v>
      </c>
      <c r="CJ35" s="21">
        <f>SUMIF($J$3:$EH$3,EOMONTH(Rollout!CJ3,-NTBA!$F$188),Rollout!$J$19:$EH$19)</f>
        <v>0</v>
      </c>
      <c r="CK35" s="21">
        <f>SUMIF($J$3:$EH$3,EOMONTH(Rollout!CK3,-NTBA!$F$188),Rollout!$J$19:$EH$19)</f>
        <v>0</v>
      </c>
      <c r="CL35" s="21">
        <f>SUMIF($J$3:$EH$3,EOMONTH(Rollout!CL3,-NTBA!$F$188),Rollout!$J$19:$EH$19)</f>
        <v>0</v>
      </c>
      <c r="CM35" s="21">
        <f>SUMIF($J$3:$EH$3,EOMONTH(Rollout!CM3,-NTBA!$F$188),Rollout!$J$19:$EH$19)</f>
        <v>0</v>
      </c>
      <c r="CN35" s="21">
        <f>SUMIF($J$3:$EH$3,EOMONTH(Rollout!CN3,-NTBA!$F$188),Rollout!$J$19:$EH$19)</f>
        <v>0</v>
      </c>
      <c r="CO35" s="21">
        <f>SUMIF($J$3:$EH$3,EOMONTH(Rollout!CO3,-NTBA!$F$188),Rollout!$J$19:$EH$19)</f>
        <v>0</v>
      </c>
      <c r="CP35" s="21">
        <f>SUMIF($J$3:$EH$3,EOMONTH(Rollout!CP3,-NTBA!$F$188),Rollout!$J$19:$EH$19)</f>
        <v>0</v>
      </c>
      <c r="CQ35" s="21">
        <f>SUMIF($J$3:$EH$3,EOMONTH(Rollout!CQ3,-NTBA!$F$188),Rollout!$J$19:$EH$19)</f>
        <v>0</v>
      </c>
      <c r="CR35" s="21">
        <f>SUMIF($J$3:$EH$3,EOMONTH(Rollout!CR3,-NTBA!$F$188),Rollout!$J$19:$EH$19)</f>
        <v>0</v>
      </c>
      <c r="CS35" s="21">
        <f>SUMIF($J$3:$EH$3,EOMONTH(Rollout!CS3,-NTBA!$F$188),Rollout!$J$19:$EH$19)</f>
        <v>0</v>
      </c>
      <c r="CT35" s="21">
        <f>SUMIF($J$3:$EH$3,EOMONTH(Rollout!CT3,-NTBA!$F$188),Rollout!$J$19:$EH$19)</f>
        <v>0</v>
      </c>
      <c r="CU35" s="21">
        <f>SUMIF($J$3:$EH$3,EOMONTH(Rollout!CU3,-NTBA!$F$188),Rollout!$J$19:$EH$19)</f>
        <v>0</v>
      </c>
      <c r="CV35" s="21">
        <f>SUMIF($J$3:$EH$3,EOMONTH(Rollout!CV3,-NTBA!$F$188),Rollout!$J$19:$EH$19)</f>
        <v>0</v>
      </c>
      <c r="CW35" s="21">
        <f>SUMIF($J$3:$EH$3,EOMONTH(Rollout!CW3,-NTBA!$F$188),Rollout!$J$19:$EH$19)</f>
        <v>0</v>
      </c>
      <c r="CX35" s="21">
        <f>SUMIF($J$3:$EH$3,EOMONTH(Rollout!CX3,-NTBA!$F$188),Rollout!$J$19:$EH$19)</f>
        <v>0</v>
      </c>
      <c r="CY35" s="21">
        <f>SUMIF($J$3:$EH$3,EOMONTH(Rollout!CY3,-NTBA!$F$188),Rollout!$J$19:$EH$19)</f>
        <v>0</v>
      </c>
      <c r="CZ35" s="21">
        <f>SUMIF($J$3:$EH$3,EOMONTH(Rollout!CZ3,-NTBA!$F$188),Rollout!$J$19:$EH$19)</f>
        <v>0</v>
      </c>
      <c r="DA35" s="21">
        <f>SUMIF($J$3:$EH$3,EOMONTH(Rollout!DA3,-NTBA!$F$188),Rollout!$J$19:$EH$19)</f>
        <v>0</v>
      </c>
      <c r="DB35" s="21">
        <f>SUMIF($J$3:$EH$3,EOMONTH(Rollout!DB3,-NTBA!$F$188),Rollout!$J$19:$EH$19)</f>
        <v>0</v>
      </c>
      <c r="DC35" s="21">
        <f>SUMIF($J$3:$EH$3,EOMONTH(Rollout!DC3,-NTBA!$F$188),Rollout!$J$19:$EH$19)</f>
        <v>0</v>
      </c>
      <c r="DD35" s="21">
        <f>SUMIF($J$3:$EH$3,EOMONTH(Rollout!DD3,-NTBA!$F$188),Rollout!$J$19:$EH$19)</f>
        <v>0</v>
      </c>
      <c r="DE35" s="21">
        <f>SUMIF($J$3:$EH$3,EOMONTH(Rollout!DE3,-NTBA!$F$188),Rollout!$J$19:$EH$19)</f>
        <v>0</v>
      </c>
      <c r="DF35" s="21">
        <f>SUMIF($J$3:$EH$3,EOMONTH(Rollout!DF3,-NTBA!$F$188),Rollout!$J$19:$EH$19)</f>
        <v>0</v>
      </c>
      <c r="DG35" s="21">
        <f>SUMIF($J$3:$EH$3,EOMONTH(Rollout!DG3,-NTBA!$F$188),Rollout!$J$19:$EH$19)</f>
        <v>0</v>
      </c>
      <c r="DH35" s="21">
        <f>SUMIF($J$3:$EH$3,EOMONTH(Rollout!DH3,-NTBA!$F$188),Rollout!$J$19:$EH$19)</f>
        <v>0</v>
      </c>
      <c r="DI35" s="21">
        <f>SUMIF($J$3:$EH$3,EOMONTH(Rollout!DI3,-NTBA!$F$188),Rollout!$J$19:$EH$19)</f>
        <v>0</v>
      </c>
      <c r="DJ35" s="21">
        <f>SUMIF($J$3:$EH$3,EOMONTH(Rollout!DJ3,-NTBA!$F$188),Rollout!$J$19:$EH$19)</f>
        <v>0</v>
      </c>
      <c r="DK35" s="21">
        <f>SUMIF($J$3:$EH$3,EOMONTH(Rollout!DK3,-NTBA!$F$188),Rollout!$J$19:$EH$19)</f>
        <v>0</v>
      </c>
      <c r="DL35" s="21">
        <f>SUMIF($J$3:$EH$3,EOMONTH(Rollout!DL3,-NTBA!$F$188),Rollout!$J$19:$EH$19)</f>
        <v>0</v>
      </c>
      <c r="DM35" s="21">
        <f>SUMIF($J$3:$EH$3,EOMONTH(Rollout!DM3,-NTBA!$F$188),Rollout!$J$19:$EH$19)</f>
        <v>0</v>
      </c>
      <c r="DN35" s="21">
        <f>SUMIF($J$3:$EH$3,EOMONTH(Rollout!DN3,-NTBA!$F$188),Rollout!$J$19:$EH$19)</f>
        <v>0</v>
      </c>
      <c r="DO35" s="21">
        <f>SUMIF($J$3:$EH$3,EOMONTH(Rollout!DO3,-NTBA!$F$188),Rollout!$J$19:$EH$19)</f>
        <v>0</v>
      </c>
      <c r="DP35" s="21">
        <f>SUMIF($J$3:$EH$3,EOMONTH(Rollout!DP3,-NTBA!$F$188),Rollout!$J$19:$EH$19)</f>
        <v>0</v>
      </c>
      <c r="DQ35" s="21">
        <f>SUMIF($J$3:$EH$3,EOMONTH(Rollout!DQ3,-NTBA!$F$188),Rollout!$J$19:$EH$19)</f>
        <v>0</v>
      </c>
      <c r="DR35" s="21">
        <f>SUMIF($J$3:$EH$3,EOMONTH(Rollout!DR3,-NTBA!$F$188),Rollout!$J$19:$EH$19)</f>
        <v>0</v>
      </c>
      <c r="DS35" s="21">
        <f>SUMIF($J$3:$EH$3,EOMONTH(Rollout!DS3,-NTBA!$F$188),Rollout!$J$19:$EH$19)</f>
        <v>0</v>
      </c>
      <c r="DT35" s="21">
        <f>SUMIF($J$3:$EH$3,EOMONTH(Rollout!DT3,-NTBA!$F$188),Rollout!$J$19:$EH$19)</f>
        <v>0</v>
      </c>
      <c r="DU35" s="21">
        <f>SUMIF($J$3:$EH$3,EOMONTH(Rollout!DU3,-NTBA!$F$188),Rollout!$J$19:$EH$19)</f>
        <v>0</v>
      </c>
      <c r="DV35" s="21">
        <f>SUMIF($J$3:$EH$3,EOMONTH(Rollout!DV3,-NTBA!$F$188),Rollout!$J$19:$EH$19)</f>
        <v>0</v>
      </c>
      <c r="DW35" s="21">
        <f>SUMIF($J$3:$EH$3,EOMONTH(Rollout!DW3,-NTBA!$F$188),Rollout!$J$19:$EH$19)</f>
        <v>0</v>
      </c>
      <c r="DX35" s="21">
        <f>SUMIF($J$3:$EH$3,EOMONTH(Rollout!DX3,-NTBA!$F$188),Rollout!$J$19:$EH$19)</f>
        <v>0</v>
      </c>
      <c r="DY35" s="21">
        <f>SUMIF($J$3:$EH$3,EOMONTH(Rollout!DY3,-NTBA!$F$188),Rollout!$J$19:$EH$19)</f>
        <v>0</v>
      </c>
      <c r="DZ35" s="21">
        <f>SUMIF($J$3:$EH$3,EOMONTH(Rollout!DZ3,-NTBA!$F$188),Rollout!$J$19:$EH$19)</f>
        <v>0</v>
      </c>
      <c r="EA35" s="21">
        <f>SUMIF($J$3:$EH$3,EOMONTH(Rollout!EA3,-NTBA!$F$188),Rollout!$J$19:$EH$19)</f>
        <v>0</v>
      </c>
      <c r="EB35" s="21">
        <f>SUMIF($J$3:$EH$3,EOMONTH(Rollout!EB3,-NTBA!$F$188),Rollout!$J$19:$EH$19)</f>
        <v>0</v>
      </c>
      <c r="EC35" s="21">
        <f>SUMIF($J$3:$EH$3,EOMONTH(Rollout!EC3,-NTBA!$F$188),Rollout!$J$19:$EH$19)</f>
        <v>0</v>
      </c>
      <c r="ED35" s="21">
        <f>SUMIF($J$3:$EH$3,EOMONTH(Rollout!ED3,-NTBA!$F$188),Rollout!$J$19:$EH$19)</f>
        <v>0</v>
      </c>
      <c r="EE35" s="21">
        <f>SUMIF($J$3:$EH$3,EOMONTH(Rollout!EE3,-NTBA!$F$188),Rollout!$J$19:$EH$19)</f>
        <v>0</v>
      </c>
      <c r="EF35" s="21">
        <f>SUMIF($J$3:$EH$3,EOMONTH(Rollout!EF3,-NTBA!$F$188),Rollout!$J$19:$EH$19)</f>
        <v>0</v>
      </c>
      <c r="EG35" s="21">
        <f>SUMIF($J$3:$EH$3,EOMONTH(Rollout!EG3,-NTBA!$F$188),Rollout!$J$19:$EH$19)</f>
        <v>0</v>
      </c>
      <c r="EH35" s="21">
        <f>SUMIF($J$3:$EH$3,EOMONTH(Rollout!EH3,-NTBA!$F$188),Rollout!$J$19:$EH$19)</f>
        <v>0</v>
      </c>
      <c r="EI35" s="21"/>
    </row>
    <row r="36" spans="1:139" ht="15" customHeight="1" outlineLevel="1" x14ac:dyDescent="0.35">
      <c r="B36" s="20"/>
      <c r="I36" s="19"/>
      <c r="EI36" s="21"/>
    </row>
    <row r="37" spans="1:139" ht="15" customHeight="1" outlineLevel="1" x14ac:dyDescent="0.35">
      <c r="A37" s="19"/>
      <c r="B37" s="19"/>
      <c r="C37" s="19"/>
      <c r="D37" s="19"/>
      <c r="E37" s="19" t="s">
        <v>87</v>
      </c>
      <c r="F37" s="19"/>
      <c r="G37" s="19" t="s">
        <v>328</v>
      </c>
      <c r="H37" s="19"/>
      <c r="I37" s="507"/>
      <c r="J37" s="19">
        <f>IF( J$34, MIN( $F33 - SUM( I$39:$I39 ), SUM( $I$35:J35 )), SUM( I$35:$J35 ))</f>
        <v>0</v>
      </c>
      <c r="K37" s="19">
        <f>IF( K$34, MIN( $F33 - SUM( $I$39:J39 ), SUM( $I$35:K35 )), SUM( J$35:$J35 ))</f>
        <v>0</v>
      </c>
      <c r="L37" s="19">
        <f>IF( L$34, MIN( $F33 - SUM( $I$39:K39 ), SUM( $I$35:L35 )), SUM( $J$35:K35 ))</f>
        <v>0</v>
      </c>
      <c r="M37" s="19">
        <f>IF( M$34, MIN( $F33 - SUM( $I$39:L39 ), SUM( $I$35:M35 )), SUM( $J$35:L35 ))</f>
        <v>0</v>
      </c>
      <c r="N37" s="19">
        <f>IF( N$34, MIN( $F33 - SUM( $I$39:M39 ), SUM( $I$35:N35 )), SUM( $J$35:M35 ))</f>
        <v>0</v>
      </c>
      <c r="O37" s="19">
        <f>IF( O$34, MIN( $F33 - SUM( $I$39:N39 ), SUM( $I$35:O35 )), SUM( $J$35:N35 ))</f>
        <v>0</v>
      </c>
      <c r="P37" s="19">
        <f>IF( P$34, MIN( $F33 - SUM( $I$39:O39 ), SUM( $I$35:P35 )), SUM( $J$35:O35 ))</f>
        <v>0</v>
      </c>
      <c r="Q37" s="19">
        <f>IF( Q$34, MIN( $F33 - SUM( $I$39:P39 ), SUM( $I$35:Q35 )), SUM( $J$35:P35 ))</f>
        <v>230</v>
      </c>
      <c r="R37" s="19">
        <f>IF( R$34, MIN( $F33 - SUM( $I$39:Q39 ), SUM( $I$35:R35 )), SUM( $J$35:Q35 ))</f>
        <v>16114</v>
      </c>
      <c r="S37" s="19">
        <f>IF( S$34, MIN( $F33 - SUM( $I$39:R39 ), SUM( $I$35:S35 )), SUM( $J$35:R35 ))</f>
        <v>49314</v>
      </c>
      <c r="T37" s="19">
        <f>IF( T$34, MIN( $F33 - SUM( $I$39:S39 ), SUM( $I$35:T35 )), SUM( $J$35:S35 ))</f>
        <v>127314</v>
      </c>
      <c r="U37" s="19">
        <f>IF( U$34, MIN( $F33 - SUM( $I$39:T39 ), SUM( $I$35:U35 )), SUM( $J$35:T35 ))</f>
        <v>215314</v>
      </c>
      <c r="V37" s="19">
        <f>IF( V$34, MIN( $F33 - SUM( $I$39:U39 ), SUM( $I$35:V35 )), SUM( $J$35:U35 ))</f>
        <v>303314</v>
      </c>
      <c r="W37" s="19">
        <f>IF( W$34, MIN( $F33 - SUM( $I$39:V39 ), SUM( $I$35:W35 )), SUM( $J$35:V35 ))</f>
        <v>391314</v>
      </c>
      <c r="X37" s="19">
        <f>IF( X$34, MIN( $F33 - SUM( $I$39:W39 ), SUM( $I$35:X35 )), SUM( $J$35:W35 ))</f>
        <v>499314</v>
      </c>
      <c r="Y37" s="19">
        <f>IF( Y$34, MIN( $F33 - SUM( $I$39:X39 ), SUM( $I$35:Y35 )), SUM( $J$35:X35 ))</f>
        <v>629314</v>
      </c>
      <c r="Z37" s="19">
        <f>IF( Z$34, MIN( $F33 - SUM( $I$39:Y39 ), SUM( $I$35:Z35 )), SUM( $J$35:Y35 ))</f>
        <v>784314</v>
      </c>
      <c r="AA37" s="19">
        <f>IF( AA$34, MIN( $F33 - SUM( $I$39:Z39 ), SUM( $I$35:AA35 )), SUM( $J$35:Z35 ))</f>
        <v>962314</v>
      </c>
      <c r="AB37" s="19">
        <f>IF( AB$34, MIN( $F33 - SUM( $I$39:AA39 ), SUM( $I$35:AB35 )), SUM( $J$35:AA35 ))</f>
        <v>1167314</v>
      </c>
      <c r="AC37" s="19">
        <f>IF( AC$34, MIN( $F33 - SUM( $I$39:AB39 ), SUM( $I$35:AC35 )), SUM( $J$35:AB35 ))</f>
        <v>1385405</v>
      </c>
      <c r="AD37" s="19">
        <f>IF( AD$34, MIN( $F33 - SUM( $I$39:AC39 ), SUM( $I$35:AD35 )), SUM( $J$35:AC35 ))</f>
        <v>1540405</v>
      </c>
      <c r="AE37" s="19">
        <f>IF( AE$34, MIN( $F33 - SUM( $I$39:AD39 ), SUM( $I$35:AE35 )), SUM( $J$35:AD35 ))</f>
        <v>1695405</v>
      </c>
      <c r="AF37" s="19">
        <f>IF( AF$34, MIN( $F33 - SUM( $I$39:AE39 ), SUM( $I$35:AF35 )), SUM( $J$35:AE35 ))</f>
        <v>1850405</v>
      </c>
      <c r="AG37" s="19">
        <f>IF( AG$34, MIN( $F33 - SUM( $I$39:AF39 ), SUM( $I$35:AG35 )), SUM( $J$35:AF35 ))</f>
        <v>2005405</v>
      </c>
      <c r="AH37" s="19">
        <f>IF( AH$34, MIN( $F33 - SUM( $I$39:AG39 ), SUM( $I$35:AH35 )), SUM( $J$35:AG35 ))</f>
        <v>2160405</v>
      </c>
      <c r="AI37" s="19">
        <f>IF( AI$34, MIN( $F33 - SUM( $I$39:AH39 ), SUM( $I$35:AI35 )), SUM( $J$35:AH35 ))</f>
        <v>2315405</v>
      </c>
      <c r="AJ37" s="19">
        <f>IF( AJ$34, MIN( $F33 - SUM( $I$39:AI39 ), SUM( $I$35:AJ35 )), SUM( $J$35:AI35 ))</f>
        <v>2470405</v>
      </c>
      <c r="AK37" s="19">
        <f>IF( AK$34, MIN( $F33 - SUM( $I$39:AJ39 ), SUM( $I$35:AK35 )), SUM( $J$35:AJ35 ))</f>
        <v>2625405</v>
      </c>
      <c r="AL37" s="19">
        <f>IF( AL$34, MIN( $F33 - SUM( $I$39:AK39 ), SUM( $I$35:AL35 )), SUM( $J$35:AK35 ))</f>
        <v>2767868</v>
      </c>
      <c r="AM37" s="19">
        <f>IF( AM$34, MIN( $F33 - SUM( $I$39:AL39 ), SUM( $I$35:AM35 )), SUM( $J$35:AL35 ))</f>
        <v>2767868</v>
      </c>
      <c r="AN37" s="19">
        <f>IF( AN$34, MIN( $F33 - SUM( $I$39:AM39 ), SUM( $I$35:AN35 )), SUM( $J$35:AM35 ))</f>
        <v>2767868</v>
      </c>
      <c r="AO37" s="19">
        <f>IF( AO$34, MIN( $F33 - SUM( $I$39:AN39 ), SUM( $I$35:AO35 )), SUM( $J$35:AN35 ))</f>
        <v>2767868</v>
      </c>
      <c r="AP37" s="19">
        <f>IF( AP$34, MIN( $F33 - SUM( $I$39:AO39 ), SUM( $I$35:AP35 )), SUM( $J$35:AO35 ))</f>
        <v>2767868</v>
      </c>
      <c r="AQ37" s="19">
        <f>IF( AQ$34, MIN( $F33 - SUM( $I$39:AP39 ), SUM( $I$35:AQ35 )), SUM( $J$35:AP35 ))</f>
        <v>2767868</v>
      </c>
      <c r="AR37" s="19">
        <f>IF( AR$34, MIN( $F33 - SUM( $I$39:AQ39 ), SUM( $I$35:AR35 )), SUM( $J$35:AQ35 ))</f>
        <v>2767868</v>
      </c>
      <c r="AS37" s="19">
        <f>IF( AS$34, MIN( $F33 - SUM( $I$39:AR39 ), SUM( $I$35:AS35 )), SUM( $J$35:AR35 ))</f>
        <v>2767868</v>
      </c>
      <c r="AT37" s="19">
        <f>IF( AT$34, MIN( $F33 - SUM( $I$39:AS39 ), SUM( $I$35:AT35 )), SUM( $J$35:AS35 ))</f>
        <v>2767868</v>
      </c>
      <c r="AU37" s="19">
        <f>IF( AU$34, MIN( $F33 - SUM( $I$39:AT39 ), SUM( $I$35:AU35 )), SUM( $J$35:AT35 ))</f>
        <v>2767868</v>
      </c>
      <c r="AV37" s="19">
        <f>IF( AV$34, MIN( $F33 - SUM( $I$39:AU39 ), SUM( $I$35:AV35 )), SUM( $J$35:AU35 ))</f>
        <v>2767868</v>
      </c>
      <c r="AW37" s="19">
        <f>IF( AW$34, MIN( $F33 - SUM( $I$39:AV39 ), SUM( $I$35:AW35 )), SUM( $J$35:AV35 ))</f>
        <v>2767868</v>
      </c>
      <c r="AX37" s="19">
        <f>IF( AX$34, MIN( $F33 - SUM( $I$39:AW39 ), SUM( $I$35:AX35 )), SUM( $J$35:AW35 ))</f>
        <v>2767868</v>
      </c>
      <c r="AY37" s="19">
        <f>IF( AY$34, MIN( $F33 - SUM( $I$39:AX39 ), SUM( $I$35:AY35 )), SUM( $J$35:AX35 ))</f>
        <v>2767868</v>
      </c>
      <c r="AZ37" s="19">
        <f>IF( AZ$34, MIN( $F33 - SUM( $I$39:AY39 ), SUM( $I$35:AZ35 )), SUM( $J$35:AY35 ))</f>
        <v>2767868</v>
      </c>
      <c r="BA37" s="19">
        <f>IF( BA$34, MIN( $F33 - SUM( $I$39:AZ39 ), SUM( $I$35:BA35 )), SUM( $J$35:AZ35 ))</f>
        <v>2767868</v>
      </c>
      <c r="BB37" s="19">
        <f>IF( BB$34, MIN( $F33 - SUM( $I$39:BA39 ), SUM( $I$35:BB35 )), SUM( $J$35:BA35 ))</f>
        <v>2767868</v>
      </c>
      <c r="BC37" s="19">
        <f>IF( BC$34, MIN( $F33 - SUM( $I$39:BB39 ), SUM( $I$35:BC35 )), SUM( $J$35:BB35 ))</f>
        <v>2767868</v>
      </c>
      <c r="BD37" s="19">
        <f>IF( BD$34, MIN( $F33 - SUM( $I$39:BC39 ), SUM( $I$35:BD35 )), SUM( $J$35:BC35 ))</f>
        <v>2767868</v>
      </c>
      <c r="BE37" s="19">
        <f>IF( BE$34, MIN( $F33 - SUM( $I$39:BD39 ), SUM( $I$35:BE35 )), SUM( $J$35:BD35 ))</f>
        <v>2767868</v>
      </c>
      <c r="BF37" s="19">
        <f>IF( BF$34, MIN( $F33 - SUM( $I$39:BE39 ), SUM( $I$35:BF35 )), SUM( $J$35:BE35 ))</f>
        <v>2767868</v>
      </c>
      <c r="BG37" s="19">
        <f>IF( BG$34, MIN( $F33 - SUM( $I$39:BF39 ), SUM( $I$35:BG35 )), SUM( $J$35:BF35 ))</f>
        <v>2767868</v>
      </c>
      <c r="BH37" s="19">
        <f>IF( BH$34, MIN( $F33 - SUM( $I$39:BG39 ), SUM( $I$35:BH35 )), SUM( $J$35:BG35 ))</f>
        <v>2767868</v>
      </c>
      <c r="BI37" s="19">
        <f>IF( BI$34, MIN( $F33 - SUM( $I$39:BH39 ), SUM( $I$35:BI35 )), SUM( $J$35:BH35 ))</f>
        <v>2767868</v>
      </c>
      <c r="BJ37" s="19">
        <f>IF( BJ$34, MIN( $F33 - SUM( $I$39:BI39 ), SUM( $I$35:BJ35 )), SUM( $J$35:BI35 ))</f>
        <v>2767868</v>
      </c>
      <c r="BK37" s="19">
        <f>IF( BK$34, MIN( $F33 - SUM( $I$39:BJ39 ), SUM( $I$35:BK35 )), SUM( $J$35:BJ35 ))</f>
        <v>2767868</v>
      </c>
      <c r="BL37" s="19">
        <f>IF( BL$34, MIN( $F33 - SUM( $I$39:BK39 ), SUM( $I$35:BL35 )), SUM( $J$35:BK35 ))</f>
        <v>2767868</v>
      </c>
      <c r="BM37" s="19">
        <f>IF( BM$34, MIN( $F33 - SUM( $I$39:BL39 ), SUM( $I$35:BM35 )), SUM( $J$35:BL35 ))</f>
        <v>2767868</v>
      </c>
      <c r="BN37" s="19">
        <f>IF( BN$34, MIN( $F33 - SUM( $I$39:BM39 ), SUM( $I$35:BN35 )), SUM( $J$35:BM35 ))</f>
        <v>2767868</v>
      </c>
      <c r="BO37" s="19">
        <f>IF( BO$34, MIN( $F33 - SUM( $I$39:BN39 ), SUM( $I$35:BO35 )), SUM( $J$35:BN35 ))</f>
        <v>2767868</v>
      </c>
      <c r="BP37" s="19">
        <f>IF( BP$34, MIN( $F33 - SUM( $I$39:BO39 ), SUM( $I$35:BP35 )), SUM( $J$35:BO35 ))</f>
        <v>2767868</v>
      </c>
      <c r="BQ37" s="19">
        <f>IF( BQ$34, MIN( $F33 - SUM( $I$39:BP39 ), SUM( $I$35:BQ35 )), SUM( $J$35:BP35 ))</f>
        <v>2767868</v>
      </c>
      <c r="BR37" s="19">
        <f>IF( BR$34, MIN( $F33 - SUM( $I$39:BQ39 ), SUM( $I$35:BR35 )), SUM( $J$35:BQ35 ))</f>
        <v>2767868</v>
      </c>
      <c r="BS37" s="19">
        <f>IF( BS$34, MIN( $F33 - SUM( $I$39:BR39 ), SUM( $I$35:BS35 )), SUM( $J$35:BR35 ))</f>
        <v>2767868</v>
      </c>
      <c r="BT37" s="19">
        <f>IF( BT$34, MIN( $F33 - SUM( $I$39:BS39 ), SUM( $I$35:BT35 )), SUM( $J$35:BS35 ))</f>
        <v>2767868</v>
      </c>
      <c r="BU37" s="19">
        <f>IF( BU$34, MIN( $F33 - SUM( $I$39:BT39 ), SUM( $I$35:BU35 )), SUM( $J$35:BT35 ))</f>
        <v>2767868</v>
      </c>
      <c r="BV37" s="19">
        <f>IF( BV$34, MIN( $F33 - SUM( $I$39:BU39 ), SUM( $I$35:BV35 )), SUM( $J$35:BU35 ))</f>
        <v>2767868</v>
      </c>
      <c r="BW37" s="19">
        <f>IF( BW$34, MIN( $F33 - SUM( $I$39:BV39 ), SUM( $I$35:BW35 )), SUM( $J$35:BV35 ))</f>
        <v>2767868</v>
      </c>
      <c r="BX37" s="19">
        <f>IF( BX$34, MIN( $F33 - SUM( $I$39:BW39 ), SUM( $I$35:BX35 )), SUM( $J$35:BW35 ))</f>
        <v>2767868</v>
      </c>
      <c r="BY37" s="19">
        <f>IF( BY$34, MIN( $F33 - SUM( $I$39:BX39 ), SUM( $I$35:BY35 )), SUM( $J$35:BX35 ))</f>
        <v>2767868</v>
      </c>
      <c r="BZ37" s="19">
        <f>IF( BZ$34, MIN( $F33 - SUM( $I$39:BY39 ), SUM( $I$35:BZ35 )), SUM( $J$35:BY35 ))</f>
        <v>2767868</v>
      </c>
      <c r="CA37" s="19">
        <f>IF( CA$34, MIN( $F33 - SUM( $I$39:BZ39 ), SUM( $I$35:CA35 )), SUM( $J$35:BZ35 ))</f>
        <v>2767868</v>
      </c>
      <c r="CB37" s="19">
        <f>IF( CB$34, MIN( $F33 - SUM( $I$39:CA39 ), SUM( $I$35:CB35 )), SUM( $J$35:CA35 ))</f>
        <v>2767868</v>
      </c>
      <c r="CC37" s="19">
        <f>IF( CC$34, MIN( $F33 - SUM( $I$39:CB39 ), SUM( $I$35:CC35 )), SUM( $J$35:CB35 ))</f>
        <v>2767868</v>
      </c>
      <c r="CD37" s="19">
        <f>IF( CD$34, MIN( $F33 - SUM( $I$39:CC39 ), SUM( $I$35:CD35 )), SUM( $J$35:CC35 ))</f>
        <v>2767868</v>
      </c>
      <c r="CE37" s="19">
        <f>IF( CE$34, MIN( $F33 - SUM( $I$39:CD39 ), SUM( $I$35:CE35 )), SUM( $J$35:CD35 ))</f>
        <v>2767868</v>
      </c>
      <c r="CF37" s="19">
        <f>IF( CF$34, MIN( $F33 - SUM( $I$39:CE39 ), SUM( $I$35:CF35 )), SUM( $J$35:CE35 ))</f>
        <v>2767868</v>
      </c>
      <c r="CG37" s="19">
        <f>IF( CG$34, MIN( $F33 - SUM( $I$39:CF39 ), SUM( $I$35:CG35 )), SUM( $J$35:CF35 ))</f>
        <v>2767868</v>
      </c>
      <c r="CH37" s="19">
        <f>IF( CH$34, MIN( $F33 - SUM( $I$39:CG39 ), SUM( $I$35:CH35 )), SUM( $J$35:CG35 ))</f>
        <v>2767868</v>
      </c>
      <c r="CI37" s="19">
        <f>IF( CI$34, MIN( $F33 - SUM( $I$39:CH39 ), SUM( $I$35:CI35 )), SUM( $J$35:CH35 ))</f>
        <v>2767868</v>
      </c>
      <c r="CJ37" s="19">
        <f>IF( CJ$34, MIN( $F33 - SUM( $I$39:CI39 ), SUM( $I$35:CJ35 )), SUM( $J$35:CI35 ))</f>
        <v>2767868</v>
      </c>
      <c r="CK37" s="19">
        <f>IF( CK$34, MIN( $F33 - SUM( $I$39:CJ39 ), SUM( $I$35:CK35 )), SUM( $J$35:CJ35 ))</f>
        <v>2767868</v>
      </c>
      <c r="CL37" s="19">
        <f>IF( CL$34, MIN( $F33 - SUM( $I$39:CK39 ), SUM( $I$35:CL35 )), SUM( $J$35:CK35 ))</f>
        <v>2767868</v>
      </c>
      <c r="CM37" s="19">
        <f>IF( CM$34, MIN( $F33 - SUM( $I$39:CL39 ), SUM( $I$35:CM35 )), SUM( $J$35:CL35 ))</f>
        <v>2767868</v>
      </c>
      <c r="CN37" s="19">
        <f>IF( CN$34, MIN( $F33 - SUM( $I$39:CM39 ), SUM( $I$35:CN35 )), SUM( $J$35:CM35 ))</f>
        <v>2767868</v>
      </c>
      <c r="CO37" s="19">
        <f>IF( CO$34, MIN( $F33 - SUM( $I$39:CN39 ), SUM( $I$35:CO35 )), SUM( $J$35:CN35 ))</f>
        <v>2767868</v>
      </c>
      <c r="CP37" s="19">
        <f>IF( CP$34, MIN( $F33 - SUM( $I$39:CO39 ), SUM( $I$35:CP35 )), SUM( $J$35:CO35 ))</f>
        <v>2767868</v>
      </c>
      <c r="CQ37" s="19">
        <f>IF( CQ$34, MIN( $F33 - SUM( $I$39:CP39 ), SUM( $I$35:CQ35 )), SUM( $J$35:CP35 ))</f>
        <v>2767868</v>
      </c>
      <c r="CR37" s="19">
        <f>IF( CR$34, MIN( $F33 - SUM( $I$39:CQ39 ), SUM( $I$35:CR35 )), SUM( $J$35:CQ35 ))</f>
        <v>2767868</v>
      </c>
      <c r="CS37" s="19">
        <f>IF( CS$34, MIN( $F33 - SUM( $I$39:CR39 ), SUM( $I$35:CS35 )), SUM( $J$35:CR35 ))</f>
        <v>2767868</v>
      </c>
      <c r="CT37" s="19">
        <f>IF( CT$34, MIN( $F33 - SUM( $I$39:CS39 ), SUM( $I$35:CT35 )), SUM( $J$35:CS35 ))</f>
        <v>2767868</v>
      </c>
      <c r="CU37" s="19">
        <f>IF( CU$34, MIN( $F33 - SUM( $I$39:CT39 ), SUM( $I$35:CU35 )), SUM( $J$35:CT35 ))</f>
        <v>2767868</v>
      </c>
      <c r="CV37" s="19">
        <f>IF( CV$34, MIN( $F33 - SUM( $I$39:CU39 ), SUM( $I$35:CV35 )), SUM( $J$35:CU35 ))</f>
        <v>2767868</v>
      </c>
      <c r="CW37" s="19">
        <f>IF( CW$34, MIN( $F33 - SUM( $I$39:CV39 ), SUM( $I$35:CW35 )), SUM( $J$35:CV35 ))</f>
        <v>2767868</v>
      </c>
      <c r="CX37" s="19">
        <f>IF( CX$34, MIN( $F33 - SUM( $I$39:CW39 ), SUM( $I$35:CX35 )), SUM( $J$35:CW35 ))</f>
        <v>2767868</v>
      </c>
      <c r="CY37" s="19">
        <f>IF( CY$34, MIN( $F33 - SUM( $I$39:CX39 ), SUM( $I$35:CY35 )), SUM( $J$35:CX35 ))</f>
        <v>2767868</v>
      </c>
      <c r="CZ37" s="19">
        <f>IF( CZ$34, MIN( $F33 - SUM( $I$39:CY39 ), SUM( $I$35:CZ35 )), SUM( $J$35:CY35 ))</f>
        <v>2767868</v>
      </c>
      <c r="DA37" s="19">
        <f>IF( DA$34, MIN( $F33 - SUM( $I$39:CZ39 ), SUM( $I$35:DA35 )), SUM( $J$35:CZ35 ))</f>
        <v>2767868</v>
      </c>
      <c r="DB37" s="19">
        <f>IF( DB$34, MIN( $F33 - SUM( $I$39:DA39 ), SUM( $I$35:DB35 )), SUM( $J$35:DA35 ))</f>
        <v>2767868</v>
      </c>
      <c r="DC37" s="19">
        <f>IF( DC$34, MIN( $F33 - SUM( $I$39:DB39 ), SUM( $I$35:DC35 )), SUM( $J$35:DB35 ))</f>
        <v>2767868</v>
      </c>
      <c r="DD37" s="19">
        <f>IF( DD$34, MIN( $F33 - SUM( $I$39:DC39 ), SUM( $I$35:DD35 )), SUM( $J$35:DC35 ))</f>
        <v>2767868</v>
      </c>
      <c r="DE37" s="19">
        <f>IF( DE$34, MIN( $F33 - SUM( $I$39:DD39 ), SUM( $I$35:DE35 )), SUM( $J$35:DD35 ))</f>
        <v>2767868</v>
      </c>
      <c r="DF37" s="19">
        <f>IF( DF$34, MIN( $F33 - SUM( $I$39:DE39 ), SUM( $I$35:DF35 )), SUM( $J$35:DE35 ))</f>
        <v>2767868</v>
      </c>
      <c r="DG37" s="19">
        <f>IF( DG$34, MIN( $F33 - SUM( $I$39:DF39 ), SUM( $I$35:DG35 )), SUM( $J$35:DF35 ))</f>
        <v>2767868</v>
      </c>
      <c r="DH37" s="19">
        <f>IF( DH$34, MIN( $F33 - SUM( $I$39:DG39 ), SUM( $I$35:DH35 )), SUM( $J$35:DG35 ))</f>
        <v>2767868</v>
      </c>
      <c r="DI37" s="19">
        <f>IF( DI$34, MIN( $F33 - SUM( $I$39:DH39 ), SUM( $I$35:DI35 )), SUM( $J$35:DH35 ))</f>
        <v>2767868</v>
      </c>
      <c r="DJ37" s="19">
        <f>IF( DJ$34, MIN( $F33 - SUM( $I$39:DI39 ), SUM( $I$35:DJ35 )), SUM( $J$35:DI35 ))</f>
        <v>2767868</v>
      </c>
      <c r="DK37" s="19">
        <f>IF( DK$34, MIN( $F33 - SUM( $I$39:DJ39 ), SUM( $I$35:DK35 )), SUM( $J$35:DJ35 ))</f>
        <v>2767868</v>
      </c>
      <c r="DL37" s="19">
        <f>IF( DL$34, MIN( $F33 - SUM( $I$39:DK39 ), SUM( $I$35:DL35 )), SUM( $J$35:DK35 ))</f>
        <v>2767868</v>
      </c>
      <c r="DM37" s="19">
        <f>IF( DM$34, MIN( $F33 - SUM( $I$39:DL39 ), SUM( $I$35:DM35 )), SUM( $J$35:DL35 ))</f>
        <v>2767868</v>
      </c>
      <c r="DN37" s="19">
        <f>IF( DN$34, MIN( $F33 - SUM( $I$39:DM39 ), SUM( $I$35:DN35 )), SUM( $J$35:DM35 ))</f>
        <v>2767868</v>
      </c>
      <c r="DO37" s="19">
        <f>IF( DO$34, MIN( $F33 - SUM( $I$39:DN39 ), SUM( $I$35:DO35 )), SUM( $J$35:DN35 ))</f>
        <v>2767868</v>
      </c>
      <c r="DP37" s="19">
        <f>IF( DP$34, MIN( $F33 - SUM( $I$39:DO39 ), SUM( $I$35:DP35 )), SUM( $J$35:DO35 ))</f>
        <v>2767868</v>
      </c>
      <c r="DQ37" s="19">
        <f>IF( DQ$34, MIN( $F33 - SUM( $I$39:DP39 ), SUM( $I$35:DQ35 )), SUM( $J$35:DP35 ))</f>
        <v>2767868</v>
      </c>
      <c r="DR37" s="19">
        <f>IF( DR$34, MIN( $F33 - SUM( $I$39:DQ39 ), SUM( $I$35:DR35 )), SUM( $J$35:DQ35 ))</f>
        <v>1733027</v>
      </c>
      <c r="DS37" s="19">
        <f>IF( DS$34, MIN( $F33 - SUM( $I$39:DR39 ), SUM( $I$35:DS35 )), SUM( $J$35:DR35 ))</f>
        <v>0</v>
      </c>
      <c r="DT37" s="19">
        <f>IF( DT$34, MIN( $F33 - SUM( $I$39:DS39 ), SUM( $I$35:DT35 )), SUM( $J$35:DS35 ))</f>
        <v>0</v>
      </c>
      <c r="DU37" s="19">
        <f>IF( DU$34, MIN( $F33 - SUM( $I$39:DT39 ), SUM( $I$35:DU35 )), SUM( $J$35:DT35 ))</f>
        <v>0</v>
      </c>
      <c r="DV37" s="19">
        <f>IF( DV$34, MIN( $F33 - SUM( $I$39:DU39 ), SUM( $I$35:DV35 )), SUM( $J$35:DU35 ))</f>
        <v>0</v>
      </c>
      <c r="DW37" s="19">
        <f>IF( DW$34, MIN( $F33 - SUM( $I$39:DV39 ), SUM( $I$35:DW35 )), SUM( $J$35:DV35 ))</f>
        <v>0</v>
      </c>
      <c r="DX37" s="19">
        <f>IF( DX$34, MIN( $F33 - SUM( $I$39:DW39 ), SUM( $I$35:DX35 )), SUM( $J$35:DW35 ))</f>
        <v>0</v>
      </c>
      <c r="DY37" s="19">
        <f>IF( DY$34, MIN( $F33 - SUM( $I$39:DX39 ), SUM( $I$35:DY35 )), SUM( $J$35:DX35 ))</f>
        <v>0</v>
      </c>
      <c r="DZ37" s="19">
        <f>IF( DZ$34, MIN( $F33 - SUM( $I$39:DY39 ), SUM( $I$35:DZ35 )), SUM( $J$35:DY35 ))</f>
        <v>0</v>
      </c>
      <c r="EA37" s="19">
        <f>IF( EA$34, MIN( $F33 - SUM( $I$39:DZ39 ), SUM( $I$35:EA35 )), SUM( $J$35:DZ35 ))</f>
        <v>0</v>
      </c>
      <c r="EB37" s="19">
        <f>IF( EB$34, MIN( $F33 - SUM( $I$39:EA39 ), SUM( $I$35:EB35 )), SUM( $J$35:EA35 ))</f>
        <v>0</v>
      </c>
      <c r="EC37" s="19">
        <f>IF( EC$34, MIN( $F33 - SUM( $I$39:EB39 ), SUM( $I$35:EC35 )), SUM( $J$35:EB35 ))</f>
        <v>0</v>
      </c>
      <c r="ED37" s="19">
        <f>IF( ED$34, MIN( $F33 - SUM( $I$39:EC39 ), SUM( $I$35:ED35 )), SUM( $J$35:EC35 ))</f>
        <v>0</v>
      </c>
      <c r="EE37" s="19">
        <f>IF( EE$34, MIN( $F33 - SUM( $I$39:ED39 ), SUM( $I$35:EE35 )), SUM( $J$35:ED35 ))</f>
        <v>0</v>
      </c>
      <c r="EF37" s="19">
        <f>IF( EF$34, MIN( $F33 - SUM( $I$39:EE39 ), SUM( $I$35:EF35 )), SUM( $J$35:EE35 ))</f>
        <v>0</v>
      </c>
      <c r="EG37" s="19">
        <f>IF( EG$34, MIN( $F33 - SUM( $I$39:EF39 ), SUM( $I$35:EG35 )), SUM( $J$35:EF35 ))</f>
        <v>0</v>
      </c>
      <c r="EH37" s="19">
        <f>IF( EH$34, MIN( $F33 - SUM( $I$39:EG39 ), SUM( $I$35:EH35 )), SUM( $J$35:EG35 ))</f>
        <v>0</v>
      </c>
      <c r="EI37" s="21"/>
    </row>
    <row r="38" spans="1:139" s="1130" customFormat="1" ht="15" customHeight="1" outlineLevel="1" x14ac:dyDescent="0.35">
      <c r="E38" s="1130" t="s">
        <v>213</v>
      </c>
      <c r="G38" s="1130" t="s">
        <v>328</v>
      </c>
      <c r="I38" s="1131"/>
      <c r="J38" s="1130">
        <f xml:space="preserve"> MAX( MIN( $F33 - SUM( $I$38:I38 ), J37 ),0)</f>
        <v>0</v>
      </c>
      <c r="K38" s="1130">
        <f xml:space="preserve"> MAX( MIN( $F33 - SUM( $I$38:J38 ), K37 ),0)</f>
        <v>0</v>
      </c>
      <c r="L38" s="1130">
        <f xml:space="preserve"> MAX( MIN( $F33 - SUM( $I$38:K38 ), L37 ),0)</f>
        <v>0</v>
      </c>
      <c r="M38" s="1130">
        <f xml:space="preserve"> MAX( MIN( $F33 - SUM( $I$38:L38 ), M37 ),0)</f>
        <v>0</v>
      </c>
      <c r="N38" s="1130">
        <f xml:space="preserve"> MAX( MIN( $F33 - SUM( $I$38:M38 ), N37 ),0)</f>
        <v>0</v>
      </c>
      <c r="O38" s="1130">
        <f xml:space="preserve"> MAX( MIN( $F33 - SUM( $I$38:N38 ), O37 ),0)</f>
        <v>0</v>
      </c>
      <c r="P38" s="1130">
        <f xml:space="preserve"> MAX( MIN( $F33 - SUM( $I$38:O38 ), P37 ),0)</f>
        <v>0</v>
      </c>
      <c r="Q38" s="1130">
        <f xml:space="preserve"> MAX( MIN( $F33 - SUM( $I$38:P38 ), Q37 ),0)</f>
        <v>230</v>
      </c>
      <c r="R38" s="1130">
        <f xml:space="preserve"> MAX( MIN( $F33 - SUM( $I$38:Q38 ), R37 ),0)</f>
        <v>16114</v>
      </c>
      <c r="S38" s="1130">
        <f xml:space="preserve"> MAX( MIN( $F33 - SUM( $I$38:R38 ), S37 ),0)</f>
        <v>49314</v>
      </c>
      <c r="T38" s="1130">
        <f xml:space="preserve"> MAX( MIN( $F33 - SUM( $I$38:S38 ), T37 ),0)</f>
        <v>127314</v>
      </c>
      <c r="U38" s="1130">
        <f xml:space="preserve"> MAX( MIN( $F33 - SUM( $I$38:T38 ), U37 ),0)</f>
        <v>215314</v>
      </c>
      <c r="V38" s="1130">
        <f xml:space="preserve"> MAX( MIN( $F33 - SUM( $I$38:U38 ), V37 ),0)</f>
        <v>303314</v>
      </c>
      <c r="W38" s="1130">
        <f xml:space="preserve"> MAX( MIN( $F33 - SUM( $I$38:V38 ), W37 ),0)</f>
        <v>391314</v>
      </c>
      <c r="X38" s="1130">
        <f xml:space="preserve"> MAX( MIN( $F33 - SUM( $I$38:W38 ), X37 ),0)</f>
        <v>499314</v>
      </c>
      <c r="Y38" s="1130">
        <f xml:space="preserve"> MAX( MIN( $F33 - SUM( $I$38:X38 ), Y37 ),0)</f>
        <v>629314</v>
      </c>
      <c r="Z38" s="1130">
        <f xml:space="preserve"> MAX( MIN( $F33 - SUM( $I$38:Y38 ), Z37 ),0)</f>
        <v>784314</v>
      </c>
      <c r="AA38" s="1130">
        <f xml:space="preserve"> MAX( MIN( $F33 - SUM( $I$38:Z38 ), AA37 ),0)</f>
        <v>962314</v>
      </c>
      <c r="AB38" s="1130">
        <f xml:space="preserve"> MAX( MIN( $F33 - SUM( $I$38:AA38 ), AB37 ),0)</f>
        <v>1167314</v>
      </c>
      <c r="AC38" s="1130">
        <f xml:space="preserve"> MAX( MIN( $F33 - SUM( $I$38:AB38 ), AC37 ),0)</f>
        <v>1385405</v>
      </c>
      <c r="AD38" s="1130">
        <f xml:space="preserve"> MAX( MIN( $F33 - SUM( $I$38:AC38 ), AD37 ),0)</f>
        <v>1540405</v>
      </c>
      <c r="AE38" s="1130">
        <f xml:space="preserve"> MAX( MIN( $F33 - SUM( $I$38:AD38 ), AE37 ),0)</f>
        <v>1695405</v>
      </c>
      <c r="AF38" s="1130">
        <f xml:space="preserve"> MAX( MIN( $F33 - SUM( $I$38:AE38 ), AF37 ),0)</f>
        <v>1850405</v>
      </c>
      <c r="AG38" s="1130">
        <f xml:space="preserve"> MAX( MIN( $F33 - SUM( $I$38:AF38 ), AG37 ),0)</f>
        <v>2005405</v>
      </c>
      <c r="AH38" s="1130">
        <f xml:space="preserve"> MAX( MIN( $F33 - SUM( $I$38:AG38 ), AH37 ),0)</f>
        <v>2160405</v>
      </c>
      <c r="AI38" s="1130">
        <f xml:space="preserve"> MAX( MIN( $F33 - SUM( $I$38:AH38 ), AI37 ),0)</f>
        <v>2315405</v>
      </c>
      <c r="AJ38" s="1130">
        <f xml:space="preserve"> MAX( MIN( $F33 - SUM( $I$38:AI38 ), AJ37 ),0)</f>
        <v>2470405</v>
      </c>
      <c r="AK38" s="1130">
        <f xml:space="preserve"> MAX( MIN( $F33 - SUM( $I$38:AJ38 ), AK37 ),0)</f>
        <v>2625405</v>
      </c>
      <c r="AL38" s="1130">
        <f xml:space="preserve"> MAX( MIN( $F33 - SUM( $I$38:AK38 ), AL37 ),0)</f>
        <v>2767868</v>
      </c>
      <c r="AM38" s="1130">
        <f xml:space="preserve"> MAX( MIN( $F33 - SUM( $I$38:AL38 ), AM37 ),0)</f>
        <v>2767868</v>
      </c>
      <c r="AN38" s="1130">
        <f xml:space="preserve"> MAX( MIN( $F33 - SUM( $I$38:AM38 ), AN37 ),0)</f>
        <v>2767868</v>
      </c>
      <c r="AO38" s="1130">
        <f xml:space="preserve"> MAX( MIN( $F33 - SUM( $I$38:AN38 ), AO37 ),0)</f>
        <v>2767868</v>
      </c>
      <c r="AP38" s="1130">
        <f xml:space="preserve"> MAX( MIN( $F33 - SUM( $I$38:AO38 ), AP37 ),0)</f>
        <v>2767868</v>
      </c>
      <c r="AQ38" s="1130">
        <f xml:space="preserve"> MAX( MIN( $F33 - SUM( $I$38:AP38 ), AQ37 ),0)</f>
        <v>2767868</v>
      </c>
      <c r="AR38" s="1130">
        <f xml:space="preserve"> MAX( MIN( $F33 - SUM( $I$38:AQ38 ), AR37 ),0)</f>
        <v>2767868</v>
      </c>
      <c r="AS38" s="1130">
        <f xml:space="preserve"> MAX( MIN( $F33 - SUM( $I$38:AR38 ), AS37 ),0)</f>
        <v>2767868</v>
      </c>
      <c r="AT38" s="1130">
        <f xml:space="preserve"> MAX( MIN( $F33 - SUM( $I$38:AS38 ), AT37 ),0)</f>
        <v>2767868</v>
      </c>
      <c r="AU38" s="1130">
        <f xml:space="preserve"> MAX( MIN( $F33 - SUM( $I$38:AT38 ), AU37 ),0)</f>
        <v>2767868</v>
      </c>
      <c r="AV38" s="1130">
        <f xml:space="preserve"> MAX( MIN( $F33 - SUM( $I$38:AU38 ), AV37 ),0)</f>
        <v>2767868</v>
      </c>
      <c r="AW38" s="1130">
        <f xml:space="preserve"> MAX( MIN( $F33 - SUM( $I$38:AV38 ), AW37 ),0)</f>
        <v>2767868</v>
      </c>
      <c r="AX38" s="1130">
        <f xml:space="preserve"> MAX( MIN( $F33 - SUM( $I$38:AW38 ), AX37 ),0)</f>
        <v>2767868</v>
      </c>
      <c r="AY38" s="1130">
        <f xml:space="preserve"> MAX( MIN( $F33 - SUM( $I$38:AX38 ), AY37 ),0)</f>
        <v>2767868</v>
      </c>
      <c r="AZ38" s="1130">
        <f xml:space="preserve"> MAX( MIN( $F33 - SUM( $I$38:AY38 ), AZ37 ),0)</f>
        <v>2767868</v>
      </c>
      <c r="BA38" s="1130">
        <f xml:space="preserve"> MAX( MIN( $F33 - SUM( $I$38:AZ38 ), BA37 ),0)</f>
        <v>2767868</v>
      </c>
      <c r="BB38" s="1130">
        <f xml:space="preserve"> MAX( MIN( $F33 - SUM( $I$38:BA38 ), BB37 ),0)</f>
        <v>2767868</v>
      </c>
      <c r="BC38" s="1130">
        <f xml:space="preserve"> MAX( MIN( $F33 - SUM( $I$38:BB38 ), BC37 ),0)</f>
        <v>2767868</v>
      </c>
      <c r="BD38" s="1130">
        <f xml:space="preserve"> MAX( MIN( $F33 - SUM( $I$38:BC38 ), BD37 ),0)</f>
        <v>2767868</v>
      </c>
      <c r="BE38" s="1130">
        <f xml:space="preserve"> MAX( MIN( $F33 - SUM( $I$38:BD38 ), BE37 ),0)</f>
        <v>2767868</v>
      </c>
      <c r="BF38" s="1130">
        <f xml:space="preserve"> MAX( MIN( $F33 - SUM( $I$38:BE38 ), BF37 ),0)</f>
        <v>2767868</v>
      </c>
      <c r="BG38" s="1130">
        <f xml:space="preserve"> MAX( MIN( $F33 - SUM( $I$38:BF38 ), BG37 ),0)</f>
        <v>2767868</v>
      </c>
      <c r="BH38" s="1130">
        <f xml:space="preserve"> MAX( MIN( $F33 - SUM( $I$38:BG38 ), BH37 ),0)</f>
        <v>2767868</v>
      </c>
      <c r="BI38" s="1130">
        <f xml:space="preserve"> MAX( MIN( $F33 - SUM( $I$38:BH38 ), BI37 ),0)</f>
        <v>2767868</v>
      </c>
      <c r="BJ38" s="1130">
        <f xml:space="preserve"> MAX( MIN( $F33 - SUM( $I$38:BI38 ), BJ37 ),0)</f>
        <v>2767868</v>
      </c>
      <c r="BK38" s="1130">
        <f xml:space="preserve"> MAX( MIN( $F33 - SUM( $I$38:BJ38 ), BK37 ),0)</f>
        <v>2767868</v>
      </c>
      <c r="BL38" s="1130">
        <f xml:space="preserve"> MAX( MIN( $F33 - SUM( $I$38:BK38 ), BL37 ),0)</f>
        <v>2767868</v>
      </c>
      <c r="BM38" s="1130">
        <f xml:space="preserve"> MAX( MIN( $F33 - SUM( $I$38:BL38 ), BM37 ),0)</f>
        <v>2767868</v>
      </c>
      <c r="BN38" s="1130">
        <f xml:space="preserve"> MAX( MIN( $F33 - SUM( $I$38:BM38 ), BN37 ),0)</f>
        <v>2767868</v>
      </c>
      <c r="BO38" s="1130">
        <f xml:space="preserve"> MAX( MIN( $F33 - SUM( $I$38:BN38 ), BO37 ),0)</f>
        <v>2767868</v>
      </c>
      <c r="BP38" s="1130">
        <f xml:space="preserve"> MAX( MIN( $F33 - SUM( $I$38:BO38 ), BP37 ),0)</f>
        <v>2767868</v>
      </c>
      <c r="BQ38" s="1130">
        <f xml:space="preserve"> MAX( MIN( $F33 - SUM( $I$38:BP38 ), BQ37 ),0)</f>
        <v>2767868</v>
      </c>
      <c r="BR38" s="1130">
        <f xml:space="preserve"> MAX( MIN( $F33 - SUM( $I$38:BQ38 ), BR37 ),0)</f>
        <v>2767868</v>
      </c>
      <c r="BS38" s="1130">
        <f xml:space="preserve"> MAX( MIN( $F33 - SUM( $I$38:BR38 ), BS37 ),0)</f>
        <v>2767868</v>
      </c>
      <c r="BT38" s="1130">
        <f xml:space="preserve"> MAX( MIN( $F33 - SUM( $I$38:BS38 ), BT37 ),0)</f>
        <v>2767868</v>
      </c>
      <c r="BU38" s="1130">
        <f xml:space="preserve"> MAX( MIN( $F33 - SUM( $I$38:BT38 ), BU37 ),0)</f>
        <v>2767868</v>
      </c>
      <c r="BV38" s="1130">
        <f xml:space="preserve"> MAX( MIN( $F33 - SUM( $I$38:BU38 ), BV37 ),0)</f>
        <v>2767868</v>
      </c>
      <c r="BW38" s="1130">
        <f xml:space="preserve"> MAX( MIN( $F33 - SUM( $I$38:BV38 ), BW37 ),0)</f>
        <v>2767868</v>
      </c>
      <c r="BX38" s="1130">
        <f xml:space="preserve"> MAX( MIN( $F33 - SUM( $I$38:BW38 ), BX37 ),0)</f>
        <v>2767868</v>
      </c>
      <c r="BY38" s="1130">
        <f xml:space="preserve"> MAX( MIN( $F33 - SUM( $I$38:BX38 ), BY37 ),0)</f>
        <v>2767868</v>
      </c>
      <c r="BZ38" s="1130">
        <f xml:space="preserve"> MAX( MIN( $F33 - SUM( $I$38:BY38 ), BZ37 ),0)</f>
        <v>2767868</v>
      </c>
      <c r="CA38" s="1130">
        <f xml:space="preserve"> MAX( MIN( $F33 - SUM( $I$38:BZ38 ), CA37 ),0)</f>
        <v>2767868</v>
      </c>
      <c r="CB38" s="1130">
        <f xml:space="preserve"> MAX( MIN( $F33 - SUM( $I$38:CA38 ), CB37 ),0)</f>
        <v>2767868</v>
      </c>
      <c r="CC38" s="1130">
        <f xml:space="preserve"> MAX( MIN( $F33 - SUM( $I$38:CB38 ), CC37 ),0)</f>
        <v>2767868</v>
      </c>
      <c r="CD38" s="1130">
        <f xml:space="preserve"> MAX( MIN( $F33 - SUM( $I$38:CC38 ), CD37 ),0)</f>
        <v>2767868</v>
      </c>
      <c r="CE38" s="1130">
        <f xml:space="preserve"> MAX( MIN( $F33 - SUM( $I$38:CD38 ), CE37 ),0)</f>
        <v>2767868</v>
      </c>
      <c r="CF38" s="1130">
        <f xml:space="preserve"> MAX( MIN( $F33 - SUM( $I$38:CE38 ), CF37 ),0)</f>
        <v>2767868</v>
      </c>
      <c r="CG38" s="1130">
        <f xml:space="preserve"> MAX( MIN( $F33 - SUM( $I$38:CF38 ), CG37 ),0)</f>
        <v>2767868</v>
      </c>
      <c r="CH38" s="1130">
        <f xml:space="preserve"> MAX( MIN( $F33 - SUM( $I$38:CG38 ), CH37 ),0)</f>
        <v>2767868</v>
      </c>
      <c r="CI38" s="1130">
        <f xml:space="preserve"> MAX( MIN( $F33 - SUM( $I$38:CH38 ), CI37 ),0)</f>
        <v>2767868</v>
      </c>
      <c r="CJ38" s="1130">
        <f xml:space="preserve"> MAX( MIN( $F33 - SUM( $I$38:CI38 ), CJ37 ),0)</f>
        <v>2767868</v>
      </c>
      <c r="CK38" s="1130">
        <f xml:space="preserve"> MAX( MIN( $F33 - SUM( $I$38:CJ38 ), CK37 ),0)</f>
        <v>2767868</v>
      </c>
      <c r="CL38" s="1130">
        <f xml:space="preserve"> MAX( MIN( $F33 - SUM( $I$38:CK38 ), CL37 ),0)</f>
        <v>2767868</v>
      </c>
      <c r="CM38" s="1130">
        <f xml:space="preserve"> MAX( MIN( $F33 - SUM( $I$38:CL38 ), CM37 ),0)</f>
        <v>2767868</v>
      </c>
      <c r="CN38" s="1130">
        <f xml:space="preserve"> MAX( MIN( $F33 - SUM( $I$38:CM38 ), CN37 ),0)</f>
        <v>2767868</v>
      </c>
      <c r="CO38" s="1130">
        <f xml:space="preserve"> MAX( MIN( $F33 - SUM( $I$38:CN38 ), CO37 ),0)</f>
        <v>2767868</v>
      </c>
      <c r="CP38" s="1130">
        <f xml:space="preserve"> MAX( MIN( $F33 - SUM( $I$38:CO38 ), CP37 ),0)</f>
        <v>2767868</v>
      </c>
      <c r="CQ38" s="1130">
        <f xml:space="preserve"> MAX( MIN( $F33 - SUM( $I$38:CP38 ), CQ37 ),0)</f>
        <v>2767868</v>
      </c>
      <c r="CR38" s="1130">
        <f xml:space="preserve"> MAX( MIN( $F33 - SUM( $I$38:CQ38 ), CR37 ),0)</f>
        <v>2767868</v>
      </c>
      <c r="CS38" s="1130">
        <f xml:space="preserve"> MAX( MIN( $F33 - SUM( $I$38:CR38 ), CS37 ),0)</f>
        <v>2767868</v>
      </c>
      <c r="CT38" s="1130">
        <f xml:space="preserve"> MAX( MIN( $F33 - SUM( $I$38:CS38 ), CT37 ),0)</f>
        <v>2767868</v>
      </c>
      <c r="CU38" s="1130">
        <f xml:space="preserve"> MAX( MIN( $F33 - SUM( $I$38:CT38 ), CU37 ),0)</f>
        <v>2767868</v>
      </c>
      <c r="CV38" s="1130">
        <f xml:space="preserve"> MAX( MIN( $F33 - SUM( $I$38:CU38 ), CV37 ),0)</f>
        <v>2767868</v>
      </c>
      <c r="CW38" s="1130">
        <f xml:space="preserve"> MAX( MIN( $F33 - SUM( $I$38:CV38 ), CW37 ),0)</f>
        <v>2767868</v>
      </c>
      <c r="CX38" s="1130">
        <f xml:space="preserve"> MAX( MIN( $F33 - SUM( $I$38:CW38 ), CX37 ),0)</f>
        <v>2767868</v>
      </c>
      <c r="CY38" s="1130">
        <f xml:space="preserve"> MAX( MIN( $F33 - SUM( $I$38:CX38 ), CY37 ),0)</f>
        <v>2767868</v>
      </c>
      <c r="CZ38" s="1130">
        <f xml:space="preserve"> MAX( MIN( $F33 - SUM( $I$38:CY38 ), CZ37 ),0)</f>
        <v>2767868</v>
      </c>
      <c r="DA38" s="1130">
        <f xml:space="preserve"> MAX( MIN( $F33 - SUM( $I$38:CZ38 ), DA37 ),0)</f>
        <v>2767868</v>
      </c>
      <c r="DB38" s="1130">
        <f xml:space="preserve"> MAX( MIN( $F33 - SUM( $I$38:DA38 ), DB37 ),0)</f>
        <v>2767868</v>
      </c>
      <c r="DC38" s="1130">
        <f xml:space="preserve"> MAX( MIN( $F33 - SUM( $I$38:DB38 ), DC37 ),0)</f>
        <v>2767868</v>
      </c>
      <c r="DD38" s="1130">
        <f xml:space="preserve"> MAX( MIN( $F33 - SUM( $I$38:DC38 ), DD37 ),0)</f>
        <v>2767868</v>
      </c>
      <c r="DE38" s="1130">
        <f xml:space="preserve"> MAX( MIN( $F33 - SUM( $I$38:DD38 ), DE37 ),0)</f>
        <v>2767868</v>
      </c>
      <c r="DF38" s="1130">
        <f xml:space="preserve"> MAX( MIN( $F33 - SUM( $I$38:DE38 ), DF37 ),0)</f>
        <v>2767868</v>
      </c>
      <c r="DG38" s="1130">
        <f xml:space="preserve"> MAX( MIN( $F33 - SUM( $I$38:DF38 ), DG37 ),0)</f>
        <v>2767868</v>
      </c>
      <c r="DH38" s="1130">
        <f xml:space="preserve"> MAX( MIN( $F33 - SUM( $I$38:DG38 ), DH37 ),0)</f>
        <v>2767868</v>
      </c>
      <c r="DI38" s="1130">
        <f xml:space="preserve"> MAX( MIN( $F33 - SUM( $I$38:DH38 ), DI37 ),0)</f>
        <v>2767868</v>
      </c>
      <c r="DJ38" s="1130">
        <f xml:space="preserve"> MAX( MIN( $F33 - SUM( $I$38:DI38 ), DJ37 ),0)</f>
        <v>2767868</v>
      </c>
      <c r="DK38" s="1130">
        <f xml:space="preserve"> MAX( MIN( $F33 - SUM( $I$38:DJ38 ), DK37 ),0)</f>
        <v>2767868</v>
      </c>
      <c r="DL38" s="1130">
        <f xml:space="preserve"> MAX( MIN( $F33 - SUM( $I$38:DK38 ), DL37 ),0)</f>
        <v>2767868</v>
      </c>
      <c r="DM38" s="1130">
        <f xml:space="preserve"> MAX( MIN( $F33 - SUM( $I$38:DL38 ), DM37 ),0)</f>
        <v>2767868</v>
      </c>
      <c r="DN38" s="1130">
        <f xml:space="preserve"> MAX( MIN( $F33 - SUM( $I$38:DM38 ), DN37 ),0)</f>
        <v>2767868</v>
      </c>
      <c r="DO38" s="1130">
        <f xml:space="preserve"> MAX( MIN( $F33 - SUM( $I$38:DN38 ), DO37 ),0)</f>
        <v>2767868</v>
      </c>
      <c r="DP38" s="1130">
        <f xml:space="preserve"> MAX( MIN( $F33 - SUM( $I$38:DO38 ), DP37 ),0)</f>
        <v>2767868</v>
      </c>
      <c r="DQ38" s="1130">
        <f xml:space="preserve"> MAX( MIN( $F33 - SUM( $I$38:DP38 ), DQ37 ),0)</f>
        <v>2767868</v>
      </c>
      <c r="DR38" s="1130">
        <f>DQ38</f>
        <v>2767868</v>
      </c>
      <c r="DS38" s="1130">
        <f xml:space="preserve"> MAX( MIN( $F33 - SUM( $I$38:DR38 ), DS37 ),0)</f>
        <v>0</v>
      </c>
      <c r="DT38" s="1130">
        <f xml:space="preserve"> MAX( MIN( $F33 - SUM( $I$38:DS38 ), DT37 ),0)</f>
        <v>0</v>
      </c>
      <c r="DU38" s="1130">
        <f xml:space="preserve"> MAX( MIN( $F33 - SUM( $I$38:DT38 ), DU37 ),0)</f>
        <v>0</v>
      </c>
      <c r="DV38" s="1130">
        <f xml:space="preserve"> MAX( MIN( $F33 - SUM( $I$38:DU38 ), DV37 ),0)</f>
        <v>0</v>
      </c>
      <c r="DW38" s="1130">
        <f xml:space="preserve"> MAX( MIN( $F33 - SUM( $I$38:DV38 ), DW37 ),0)</f>
        <v>0</v>
      </c>
      <c r="DX38" s="1130">
        <f xml:space="preserve"> MAX( MIN( $F33 - SUM( $I$38:DW38 ), DX37 ),0)</f>
        <v>0</v>
      </c>
      <c r="DY38" s="1130">
        <f xml:space="preserve"> MAX( MIN( $F33 - SUM( $I$38:DX38 ), DY37 ),0)</f>
        <v>0</v>
      </c>
      <c r="DZ38" s="1130">
        <f xml:space="preserve"> MAX( MIN( $F33 - SUM( $I$38:DY38 ), DZ37 ),0)</f>
        <v>0</v>
      </c>
      <c r="EA38" s="1130">
        <f xml:space="preserve"> MAX( MIN( $F33 - SUM( $I$38:DZ38 ), EA37 ),0)</f>
        <v>0</v>
      </c>
      <c r="EB38" s="1130">
        <f xml:space="preserve"> MAX( MIN( $F33 - SUM( $I$38:EA38 ), EB37 ),0)</f>
        <v>0</v>
      </c>
      <c r="EC38" s="1130">
        <f xml:space="preserve"> MAX( MIN( $F33 - SUM( $I$38:EB38 ), EC37 ),0)</f>
        <v>0</v>
      </c>
      <c r="ED38" s="1130">
        <f xml:space="preserve"> MAX( MIN( $F33 - SUM( $I$38:EC38 ), ED37 ),0)</f>
        <v>0</v>
      </c>
      <c r="EE38" s="1130">
        <f xml:space="preserve"> MAX( MIN( $F33 - SUM( $I$38:ED38 ), EE37 ),0)</f>
        <v>0</v>
      </c>
      <c r="EF38" s="1130">
        <f xml:space="preserve"> MAX( MIN( $F33 - SUM( $I$38:EE38 ), EF37 ),0)</f>
        <v>0</v>
      </c>
      <c r="EG38" s="1130">
        <f xml:space="preserve"> MAX( MIN( $F33 - SUM( $I$38:EF38 ), EG37 ),0)</f>
        <v>0</v>
      </c>
      <c r="EH38" s="1130">
        <f xml:space="preserve"> MAX( MIN( $F33 - SUM( $I$38:EG38 ), EH37 ),0)</f>
        <v>0</v>
      </c>
    </row>
    <row r="39" spans="1:139" s="100" customFormat="1" ht="15" customHeight="1" outlineLevel="1" x14ac:dyDescent="0.35">
      <c r="A39" s="98"/>
      <c r="B39" s="98"/>
      <c r="C39" s="98"/>
      <c r="D39" s="98"/>
      <c r="E39" s="98" t="s">
        <v>88</v>
      </c>
      <c r="F39" s="98"/>
      <c r="G39" s="100" t="s">
        <v>328</v>
      </c>
      <c r="H39" s="98"/>
      <c r="I39" s="507"/>
      <c r="J39" s="98">
        <f>IF(J3=$F$31,J37,IF(J3&gt;$F$31,J37,0))</f>
        <v>0</v>
      </c>
      <c r="K39" s="98">
        <f>IF(K3=$F$31,K37,IF(K3&gt;$F$31,K37,0))</f>
        <v>0</v>
      </c>
      <c r="L39" s="98">
        <f t="shared" ref="L39:BV39" si="12">IF(L3=$F$31,L37,IF(L3&gt;$F$31,L37,0))</f>
        <v>0</v>
      </c>
      <c r="M39" s="98">
        <f t="shared" si="12"/>
        <v>0</v>
      </c>
      <c r="N39" s="98">
        <f t="shared" si="12"/>
        <v>0</v>
      </c>
      <c r="O39" s="98">
        <f t="shared" si="12"/>
        <v>0</v>
      </c>
      <c r="P39" s="98">
        <f>IF(P3=$F$31,P37,IF(P3&gt;$F$31,P37,0))</f>
        <v>0</v>
      </c>
      <c r="Q39" s="98">
        <f>IF(Q3=$F$31,Q37,IF(Q3&gt;$F$31,Q37,0))</f>
        <v>0</v>
      </c>
      <c r="R39" s="98">
        <f t="shared" si="12"/>
        <v>0</v>
      </c>
      <c r="S39" s="98">
        <f t="shared" si="12"/>
        <v>49314</v>
      </c>
      <c r="T39" s="98">
        <f t="shared" si="12"/>
        <v>127314</v>
      </c>
      <c r="U39" s="98">
        <f t="shared" si="12"/>
        <v>215314</v>
      </c>
      <c r="V39" s="98">
        <f t="shared" si="12"/>
        <v>303314</v>
      </c>
      <c r="W39" s="98">
        <f t="shared" si="12"/>
        <v>391314</v>
      </c>
      <c r="X39" s="98">
        <f t="shared" si="12"/>
        <v>499314</v>
      </c>
      <c r="Y39" s="98">
        <f t="shared" si="12"/>
        <v>629314</v>
      </c>
      <c r="Z39" s="98">
        <f t="shared" si="12"/>
        <v>784314</v>
      </c>
      <c r="AA39" s="98">
        <f t="shared" si="12"/>
        <v>962314</v>
      </c>
      <c r="AB39" s="98">
        <f t="shared" si="12"/>
        <v>1167314</v>
      </c>
      <c r="AC39" s="98">
        <f t="shared" si="12"/>
        <v>1385405</v>
      </c>
      <c r="AD39" s="98">
        <f t="shared" si="12"/>
        <v>1540405</v>
      </c>
      <c r="AE39" s="98">
        <f t="shared" si="12"/>
        <v>1695405</v>
      </c>
      <c r="AF39" s="98">
        <f t="shared" si="12"/>
        <v>1850405</v>
      </c>
      <c r="AG39" s="98">
        <f t="shared" si="12"/>
        <v>2005405</v>
      </c>
      <c r="AH39" s="98">
        <f t="shared" si="12"/>
        <v>2160405</v>
      </c>
      <c r="AI39" s="98">
        <f t="shared" si="12"/>
        <v>2315405</v>
      </c>
      <c r="AJ39" s="98">
        <f t="shared" si="12"/>
        <v>2470405</v>
      </c>
      <c r="AK39" s="98">
        <f t="shared" si="12"/>
        <v>2625405</v>
      </c>
      <c r="AL39" s="98">
        <f t="shared" si="12"/>
        <v>2767868</v>
      </c>
      <c r="AM39" s="98">
        <f t="shared" si="12"/>
        <v>2767868</v>
      </c>
      <c r="AN39" s="98">
        <f t="shared" si="12"/>
        <v>2767868</v>
      </c>
      <c r="AO39" s="98">
        <f t="shared" si="12"/>
        <v>2767868</v>
      </c>
      <c r="AP39" s="98">
        <f t="shared" si="12"/>
        <v>2767868</v>
      </c>
      <c r="AQ39" s="98">
        <f t="shared" si="12"/>
        <v>2767868</v>
      </c>
      <c r="AR39" s="98">
        <f t="shared" si="12"/>
        <v>2767868</v>
      </c>
      <c r="AS39" s="98">
        <f t="shared" si="12"/>
        <v>2767868</v>
      </c>
      <c r="AT39" s="98">
        <f t="shared" si="12"/>
        <v>2767868</v>
      </c>
      <c r="AU39" s="98">
        <f t="shared" si="12"/>
        <v>2767868</v>
      </c>
      <c r="AV39" s="98">
        <f t="shared" si="12"/>
        <v>2767868</v>
      </c>
      <c r="AW39" s="98">
        <f t="shared" si="12"/>
        <v>2767868</v>
      </c>
      <c r="AX39" s="98">
        <f t="shared" si="12"/>
        <v>2767868</v>
      </c>
      <c r="AY39" s="98">
        <f t="shared" si="12"/>
        <v>2767868</v>
      </c>
      <c r="AZ39" s="98">
        <f t="shared" si="12"/>
        <v>2767868</v>
      </c>
      <c r="BA39" s="98">
        <f t="shared" si="12"/>
        <v>2767868</v>
      </c>
      <c r="BB39" s="98">
        <f t="shared" si="12"/>
        <v>2767868</v>
      </c>
      <c r="BC39" s="98">
        <f t="shared" si="12"/>
        <v>2767868</v>
      </c>
      <c r="BD39" s="98">
        <f t="shared" si="12"/>
        <v>2767868</v>
      </c>
      <c r="BE39" s="98">
        <f t="shared" si="12"/>
        <v>2767868</v>
      </c>
      <c r="BF39" s="98">
        <f t="shared" si="12"/>
        <v>2767868</v>
      </c>
      <c r="BG39" s="98">
        <f t="shared" si="12"/>
        <v>2767868</v>
      </c>
      <c r="BH39" s="98">
        <f t="shared" si="12"/>
        <v>2767868</v>
      </c>
      <c r="BI39" s="98">
        <f t="shared" si="12"/>
        <v>2767868</v>
      </c>
      <c r="BJ39" s="98">
        <f t="shared" si="12"/>
        <v>2767868</v>
      </c>
      <c r="BK39" s="98">
        <f t="shared" si="12"/>
        <v>2767868</v>
      </c>
      <c r="BL39" s="98">
        <f t="shared" si="12"/>
        <v>2767868</v>
      </c>
      <c r="BM39" s="98">
        <f t="shared" si="12"/>
        <v>2767868</v>
      </c>
      <c r="BN39" s="98">
        <f t="shared" si="12"/>
        <v>2767868</v>
      </c>
      <c r="BO39" s="98">
        <f t="shared" si="12"/>
        <v>2767868</v>
      </c>
      <c r="BP39" s="98">
        <f t="shared" si="12"/>
        <v>2767868</v>
      </c>
      <c r="BQ39" s="98">
        <f t="shared" si="12"/>
        <v>2767868</v>
      </c>
      <c r="BR39" s="98">
        <f t="shared" si="12"/>
        <v>2767868</v>
      </c>
      <c r="BS39" s="98">
        <f t="shared" si="12"/>
        <v>2767868</v>
      </c>
      <c r="BT39" s="98">
        <f t="shared" si="12"/>
        <v>2767868</v>
      </c>
      <c r="BU39" s="98">
        <f t="shared" si="12"/>
        <v>2767868</v>
      </c>
      <c r="BV39" s="98">
        <f t="shared" si="12"/>
        <v>2767868</v>
      </c>
      <c r="BW39" s="98">
        <f t="shared" ref="BW39:EH39" si="13">IF(BW3=$F$31,BW37,IF(BW3&gt;$F$31,BW37,0))</f>
        <v>2767868</v>
      </c>
      <c r="BX39" s="98">
        <f t="shared" si="13"/>
        <v>2767868</v>
      </c>
      <c r="BY39" s="98">
        <f t="shared" si="13"/>
        <v>2767868</v>
      </c>
      <c r="BZ39" s="98">
        <f t="shared" si="13"/>
        <v>2767868</v>
      </c>
      <c r="CA39" s="98">
        <f t="shared" si="13"/>
        <v>2767868</v>
      </c>
      <c r="CB39" s="98">
        <f t="shared" si="13"/>
        <v>2767868</v>
      </c>
      <c r="CC39" s="98">
        <f t="shared" si="13"/>
        <v>2767868</v>
      </c>
      <c r="CD39" s="98">
        <f t="shared" si="13"/>
        <v>2767868</v>
      </c>
      <c r="CE39" s="98">
        <f t="shared" si="13"/>
        <v>2767868</v>
      </c>
      <c r="CF39" s="98">
        <f t="shared" si="13"/>
        <v>2767868</v>
      </c>
      <c r="CG39" s="98">
        <f t="shared" si="13"/>
        <v>2767868</v>
      </c>
      <c r="CH39" s="98">
        <f t="shared" si="13"/>
        <v>2767868</v>
      </c>
      <c r="CI39" s="98">
        <f t="shared" si="13"/>
        <v>2767868</v>
      </c>
      <c r="CJ39" s="98">
        <f t="shared" si="13"/>
        <v>2767868</v>
      </c>
      <c r="CK39" s="98">
        <f t="shared" si="13"/>
        <v>2767868</v>
      </c>
      <c r="CL39" s="98">
        <f t="shared" si="13"/>
        <v>2767868</v>
      </c>
      <c r="CM39" s="98">
        <f t="shared" si="13"/>
        <v>2767868</v>
      </c>
      <c r="CN39" s="98">
        <f t="shared" si="13"/>
        <v>2767868</v>
      </c>
      <c r="CO39" s="98">
        <f t="shared" si="13"/>
        <v>2767868</v>
      </c>
      <c r="CP39" s="98">
        <f t="shared" si="13"/>
        <v>2767868</v>
      </c>
      <c r="CQ39" s="98">
        <f t="shared" si="13"/>
        <v>2767868</v>
      </c>
      <c r="CR39" s="98">
        <f t="shared" si="13"/>
        <v>2767868</v>
      </c>
      <c r="CS39" s="98">
        <f t="shared" si="13"/>
        <v>2767868</v>
      </c>
      <c r="CT39" s="98">
        <f t="shared" si="13"/>
        <v>2767868</v>
      </c>
      <c r="CU39" s="98">
        <f t="shared" si="13"/>
        <v>2767868</v>
      </c>
      <c r="CV39" s="98">
        <f t="shared" si="13"/>
        <v>2767868</v>
      </c>
      <c r="CW39" s="98">
        <f t="shared" si="13"/>
        <v>2767868</v>
      </c>
      <c r="CX39" s="98">
        <f t="shared" si="13"/>
        <v>2767868</v>
      </c>
      <c r="CY39" s="98">
        <f t="shared" si="13"/>
        <v>2767868</v>
      </c>
      <c r="CZ39" s="98">
        <f t="shared" si="13"/>
        <v>2767868</v>
      </c>
      <c r="DA39" s="98">
        <f t="shared" si="13"/>
        <v>2767868</v>
      </c>
      <c r="DB39" s="98">
        <f t="shared" si="13"/>
        <v>2767868</v>
      </c>
      <c r="DC39" s="98">
        <f t="shared" si="13"/>
        <v>2767868</v>
      </c>
      <c r="DD39" s="98">
        <f t="shared" si="13"/>
        <v>2767868</v>
      </c>
      <c r="DE39" s="98">
        <f t="shared" si="13"/>
        <v>2767868</v>
      </c>
      <c r="DF39" s="98">
        <f t="shared" si="13"/>
        <v>2767868</v>
      </c>
      <c r="DG39" s="98">
        <f t="shared" si="13"/>
        <v>2767868</v>
      </c>
      <c r="DH39" s="98">
        <f t="shared" si="13"/>
        <v>2767868</v>
      </c>
      <c r="DI39" s="98">
        <f t="shared" si="13"/>
        <v>2767868</v>
      </c>
      <c r="DJ39" s="98">
        <f t="shared" si="13"/>
        <v>2767868</v>
      </c>
      <c r="DK39" s="98">
        <f t="shared" si="13"/>
        <v>2767868</v>
      </c>
      <c r="DL39" s="98">
        <f t="shared" si="13"/>
        <v>2767868</v>
      </c>
      <c r="DM39" s="98">
        <f>IF(DM3=$F$31,DM37,IF(DM3&gt;$F$31,DM37,0))</f>
        <v>2767868</v>
      </c>
      <c r="DN39" s="98">
        <f>IF(DN3=$F$31,DN37,IF(DN3&gt;$F$31,DN37,0))</f>
        <v>2767868</v>
      </c>
      <c r="DO39" s="98">
        <f t="shared" si="13"/>
        <v>2767868</v>
      </c>
      <c r="DP39" s="98">
        <f t="shared" si="13"/>
        <v>2767868</v>
      </c>
      <c r="DQ39" s="98">
        <f>IF(DQ3=$F$31,DQ37,IF(DQ3&gt;$F$31,DQ37,0))</f>
        <v>2767868</v>
      </c>
      <c r="DR39" s="98">
        <f>IF(DR3=$F$31,DR37,IF(DR3&gt;$F$31,DR37,0))</f>
        <v>1733027</v>
      </c>
      <c r="DS39" s="98">
        <f>IF(DS3=$F$31,DS37,IF(DS3&gt;$F$31,DS37,0))</f>
        <v>0</v>
      </c>
      <c r="DT39" s="98">
        <f t="shared" si="13"/>
        <v>0</v>
      </c>
      <c r="DU39" s="98">
        <f t="shared" si="13"/>
        <v>0</v>
      </c>
      <c r="DV39" s="98">
        <f t="shared" si="13"/>
        <v>0</v>
      </c>
      <c r="DW39" s="98">
        <f t="shared" si="13"/>
        <v>0</v>
      </c>
      <c r="DX39" s="98">
        <f t="shared" si="13"/>
        <v>0</v>
      </c>
      <c r="DY39" s="98">
        <f t="shared" si="13"/>
        <v>0</v>
      </c>
      <c r="DZ39" s="98">
        <f t="shared" si="13"/>
        <v>0</v>
      </c>
      <c r="EA39" s="98">
        <f t="shared" si="13"/>
        <v>0</v>
      </c>
      <c r="EB39" s="98">
        <f t="shared" si="13"/>
        <v>0</v>
      </c>
      <c r="EC39" s="98">
        <f t="shared" si="13"/>
        <v>0</v>
      </c>
      <c r="ED39" s="98">
        <f t="shared" si="13"/>
        <v>0</v>
      </c>
      <c r="EE39" s="98">
        <f t="shared" si="13"/>
        <v>0</v>
      </c>
      <c r="EF39" s="98">
        <f t="shared" si="13"/>
        <v>0</v>
      </c>
      <c r="EG39" s="98">
        <f t="shared" si="13"/>
        <v>0</v>
      </c>
      <c r="EH39" s="98">
        <f t="shared" si="13"/>
        <v>0</v>
      </c>
      <c r="EI39" s="98"/>
    </row>
    <row r="40" spans="1:139" s="507" customFormat="1" ht="15" customHeight="1" outlineLevel="1" x14ac:dyDescent="0.35">
      <c r="A40" s="506"/>
      <c r="B40" s="506"/>
      <c r="C40" s="506"/>
      <c r="D40" s="506"/>
      <c r="E40" s="506" t="s">
        <v>89</v>
      </c>
      <c r="F40" s="506"/>
      <c r="G40" s="447" t="s">
        <v>328</v>
      </c>
      <c r="H40" s="506"/>
      <c r="J40" s="98">
        <f xml:space="preserve"> IF( J39 &gt; 0, SUM( $J$39:J39 ), 0 )</f>
        <v>0</v>
      </c>
      <c r="K40" s="98">
        <f xml:space="preserve"> IF( K39 &gt; 0, SUM( $J$39:K39 ), 0 )</f>
        <v>0</v>
      </c>
      <c r="L40" s="98">
        <f xml:space="preserve"> IF( L39 &gt; 0, SUM( $J$39:L39 ), 0 )</f>
        <v>0</v>
      </c>
      <c r="M40" s="98">
        <f xml:space="preserve"> IF( M39 &gt; 0, SUM( $J$39:M39 ), 0 )</f>
        <v>0</v>
      </c>
      <c r="N40" s="98">
        <f xml:space="preserve"> IF( N39 &gt; 0, SUM( $J$39:N39 ), 0 )</f>
        <v>0</v>
      </c>
      <c r="O40" s="98">
        <f xml:space="preserve"> IF( O39 &gt; 0, SUM( $J$39:O39 ), 0 )</f>
        <v>0</v>
      </c>
      <c r="P40" s="98">
        <f xml:space="preserve"> IF( P39 &gt; 0, SUM( $J$39:P39 ), 0 )</f>
        <v>0</v>
      </c>
      <c r="Q40" s="98">
        <f xml:space="preserve"> IF( Q39 &gt; 0, SUM( $J$39:Q39 ), 0 )</f>
        <v>0</v>
      </c>
      <c r="R40" s="98">
        <f xml:space="preserve"> IF( R39 &gt; 0, SUM( $J$39:R39 ), 0 )</f>
        <v>0</v>
      </c>
      <c r="S40" s="98">
        <f xml:space="preserve"> IF( S39 &gt; 0, SUM( $J$39:S39 ), 0 )</f>
        <v>49314</v>
      </c>
      <c r="T40" s="98">
        <f xml:space="preserve"> IF( T39 &gt; 0, SUM( $J$39:T39 ), 0 )</f>
        <v>176628</v>
      </c>
      <c r="U40" s="98">
        <f xml:space="preserve"> IF( U39 &gt; 0, SUM( $J$39:U39 ), 0 )</f>
        <v>391942</v>
      </c>
      <c r="V40" s="98">
        <f xml:space="preserve"> IF( V39 &gt; 0, SUM( $J$39:V39 ), 0 )</f>
        <v>695256</v>
      </c>
      <c r="W40" s="98">
        <f xml:space="preserve"> IF( W39 &gt; 0, SUM( $J$39:W39 ), 0 )</f>
        <v>1086570</v>
      </c>
      <c r="X40" s="98">
        <f xml:space="preserve"> IF( X39 &gt; 0, SUM( $J$39:X39 ), 0 )</f>
        <v>1585884</v>
      </c>
      <c r="Y40" s="98">
        <f xml:space="preserve"> IF( Y39 &gt; 0, SUM( $J$39:Y39 ), 0 )</f>
        <v>2215198</v>
      </c>
      <c r="Z40" s="98">
        <f xml:space="preserve"> IF( Z39 &gt; 0, SUM( $J$39:Z39 ), 0 )</f>
        <v>2999512</v>
      </c>
      <c r="AA40" s="98">
        <f xml:space="preserve"> IF( AA39 &gt; 0, SUM( $J$39:AA39 ), 0 )</f>
        <v>3961826</v>
      </c>
      <c r="AB40" s="98">
        <f xml:space="preserve"> IF( AB39 &gt; 0, SUM( $J$39:AB39 ), 0 )</f>
        <v>5129140</v>
      </c>
      <c r="AC40" s="98">
        <f xml:space="preserve"> IF( AC39 &gt; 0, SUM( $J$39:AC39 ), 0 )</f>
        <v>6514545</v>
      </c>
      <c r="AD40" s="98">
        <f xml:space="preserve"> IF( AD39 &gt; 0, SUM( $J$39:AD39 ), 0 )</f>
        <v>8054950</v>
      </c>
      <c r="AE40" s="98">
        <f xml:space="preserve"> IF( AE39 &gt; 0, SUM( $J$39:AE39 ), 0 )</f>
        <v>9750355</v>
      </c>
      <c r="AF40" s="98">
        <f xml:space="preserve"> IF( AF39 &gt; 0, SUM( $J$39:AF39 ), 0 )</f>
        <v>11600760</v>
      </c>
      <c r="AG40" s="98">
        <f xml:space="preserve"> IF( AG39 &gt; 0, SUM( $J$39:AG39 ), 0 )</f>
        <v>13606165</v>
      </c>
      <c r="AH40" s="98">
        <f xml:space="preserve"> IF( AH39 &gt; 0, SUM( $J$39:AH39 ), 0 )</f>
        <v>15766570</v>
      </c>
      <c r="AI40" s="98">
        <f xml:space="preserve"> IF( AI39 &gt; 0, SUM( $J$39:AI39 ), 0 )</f>
        <v>18081975</v>
      </c>
      <c r="AJ40" s="98">
        <f xml:space="preserve"> IF( AJ39 &gt; 0, SUM( $J$39:AJ39 ), 0 )</f>
        <v>20552380</v>
      </c>
      <c r="AK40" s="98">
        <f xml:space="preserve"> IF( AK39 &gt; 0, SUM( $J$39:AK39 ), 0 )</f>
        <v>23177785</v>
      </c>
      <c r="AL40" s="98">
        <f xml:space="preserve"> IF( AL39 &gt; 0, SUM( $J$39:AL39 ), 0 )</f>
        <v>25945653</v>
      </c>
      <c r="AM40" s="98">
        <f xml:space="preserve"> IF( AM39 &gt; 0, SUM( $J$39:AM39 ), 0 )</f>
        <v>28713521</v>
      </c>
      <c r="AN40" s="98">
        <f xml:space="preserve"> IF( AN39 &gt; 0, SUM( $J$39:AN39 ), 0 )</f>
        <v>31481389</v>
      </c>
      <c r="AO40" s="98">
        <f xml:space="preserve"> IF( AO39 &gt; 0, SUM( $J$39:AO39 ), 0 )</f>
        <v>34249257</v>
      </c>
      <c r="AP40" s="98">
        <f xml:space="preserve"> IF( AP39 &gt; 0, SUM( $J$39:AP39 ), 0 )</f>
        <v>37017125</v>
      </c>
      <c r="AQ40" s="98">
        <f xml:space="preserve"> IF( AQ39 &gt; 0, SUM( $J$39:AQ39 ), 0 )</f>
        <v>39784993</v>
      </c>
      <c r="AR40" s="98">
        <f xml:space="preserve"> IF( AR39 &gt; 0, SUM( $J$39:AR39 ), 0 )</f>
        <v>42552861</v>
      </c>
      <c r="AS40" s="98">
        <f xml:space="preserve"> IF( AS39 &gt; 0, SUM( $J$39:AS39 ), 0 )</f>
        <v>45320729</v>
      </c>
      <c r="AT40" s="98">
        <f xml:space="preserve"> IF( AT39 &gt; 0, SUM( $J$39:AT39 ), 0 )</f>
        <v>48088597</v>
      </c>
      <c r="AU40" s="98">
        <f xml:space="preserve"> IF( AU39 &gt; 0, SUM( $J$39:AU39 ), 0 )</f>
        <v>50856465</v>
      </c>
      <c r="AV40" s="98">
        <f xml:space="preserve"> IF( AV39 &gt; 0, SUM( $J$39:AV39 ), 0 )</f>
        <v>53624333</v>
      </c>
      <c r="AW40" s="98">
        <f xml:space="preserve"> IF( AW39 &gt; 0, SUM( $J$39:AW39 ), 0 )</f>
        <v>56392201</v>
      </c>
      <c r="AX40" s="98">
        <f xml:space="preserve"> IF( AX39 &gt; 0, SUM( $J$39:AX39 ), 0 )</f>
        <v>59160069</v>
      </c>
      <c r="AY40" s="98">
        <f xml:space="preserve"> IF( AY39 &gt; 0, SUM( $J$39:AY39 ), 0 )</f>
        <v>61927937</v>
      </c>
      <c r="AZ40" s="98">
        <f xml:space="preserve"> IF( AZ39 &gt; 0, SUM( $J$39:AZ39 ), 0 )</f>
        <v>64695805</v>
      </c>
      <c r="BA40" s="98">
        <f xml:space="preserve"> IF( BA39 &gt; 0, SUM( $J$39:BA39 ), 0 )</f>
        <v>67463673</v>
      </c>
      <c r="BB40" s="98">
        <f xml:space="preserve"> IF( BB39 &gt; 0, SUM( $J$39:BB39 ), 0 )</f>
        <v>70231541</v>
      </c>
      <c r="BC40" s="98">
        <f xml:space="preserve"> IF( BC39 &gt; 0, SUM( $J$39:BC39 ), 0 )</f>
        <v>72999409</v>
      </c>
      <c r="BD40" s="98">
        <f xml:space="preserve"> IF( BD39 &gt; 0, SUM( $J$39:BD39 ), 0 )</f>
        <v>75767277</v>
      </c>
      <c r="BE40" s="98">
        <f xml:space="preserve"> IF( BE39 &gt; 0, SUM( $J$39:BE39 ), 0 )</f>
        <v>78535145</v>
      </c>
      <c r="BF40" s="98">
        <f xml:space="preserve"> IF( BF39 &gt; 0, SUM( $J$39:BF39 ), 0 )</f>
        <v>81303013</v>
      </c>
      <c r="BG40" s="98">
        <f xml:space="preserve"> IF( BG39 &gt; 0, SUM( $J$39:BG39 ), 0 )</f>
        <v>84070881</v>
      </c>
      <c r="BH40" s="98">
        <f xml:space="preserve"> IF( BH39 &gt; 0, SUM( $J$39:BH39 ), 0 )</f>
        <v>86838749</v>
      </c>
      <c r="BI40" s="98">
        <f xml:space="preserve"> IF( BI39 &gt; 0, SUM( $J$39:BI39 ), 0 )</f>
        <v>89606617</v>
      </c>
      <c r="BJ40" s="98">
        <f xml:space="preserve"> IF( BJ39 &gt; 0, SUM( $J$39:BJ39 ), 0 )</f>
        <v>92374485</v>
      </c>
      <c r="BK40" s="98">
        <f xml:space="preserve"> IF( BK39 &gt; 0, SUM( $J$39:BK39 ), 0 )</f>
        <v>95142353</v>
      </c>
      <c r="BL40" s="98">
        <f xml:space="preserve"> IF( BL39 &gt; 0, SUM( $J$39:BL39 ), 0 )</f>
        <v>97910221</v>
      </c>
      <c r="BM40" s="98">
        <f xml:space="preserve"> IF( BM39 &gt; 0, SUM( $J$39:BM39 ), 0 )</f>
        <v>100678089</v>
      </c>
      <c r="BN40" s="98">
        <f xml:space="preserve"> IF( BN39 &gt; 0, SUM( $J$39:BN39 ), 0 )</f>
        <v>103445957</v>
      </c>
      <c r="BO40" s="98">
        <f xml:space="preserve"> IF( BO39 &gt; 0, SUM( $J$39:BO39 ), 0 )</f>
        <v>106213825</v>
      </c>
      <c r="BP40" s="98">
        <f xml:space="preserve"> IF( BP39 &gt; 0, SUM( $J$39:BP39 ), 0 )</f>
        <v>108981693</v>
      </c>
      <c r="BQ40" s="98">
        <f xml:space="preserve"> IF( BQ39 &gt; 0, SUM( $J$39:BQ39 ), 0 )</f>
        <v>111749561</v>
      </c>
      <c r="BR40" s="98">
        <f xml:space="preserve"> IF( BR39 &gt; 0, SUM( $J$39:BR39 ), 0 )</f>
        <v>114517429</v>
      </c>
      <c r="BS40" s="98">
        <f xml:space="preserve"> IF( BS39 &gt; 0, SUM( $J$39:BS39 ), 0 )</f>
        <v>117285297</v>
      </c>
      <c r="BT40" s="98">
        <f xml:space="preserve"> IF( BT39 &gt; 0, SUM( $J$39:BT39 ), 0 )</f>
        <v>120053165</v>
      </c>
      <c r="BU40" s="98">
        <f xml:space="preserve"> IF( BU39 &gt; 0, SUM( $J$39:BU39 ), 0 )</f>
        <v>122821033</v>
      </c>
      <c r="BV40" s="98">
        <f xml:space="preserve"> IF( BV39 &gt; 0, SUM( $J$39:BV39 ), 0 )</f>
        <v>125588901</v>
      </c>
      <c r="BW40" s="98">
        <f xml:space="preserve"> IF( BW39 &gt; 0, SUM( $J$39:BW39 ), 0 )</f>
        <v>128356769</v>
      </c>
      <c r="BX40" s="98">
        <f xml:space="preserve"> IF( BX39 &gt; 0, SUM( $J$39:BX39 ), 0 )</f>
        <v>131124637</v>
      </c>
      <c r="BY40" s="98">
        <f xml:space="preserve"> IF( BY39 &gt; 0, SUM( $J$39:BY39 ), 0 )</f>
        <v>133892505</v>
      </c>
      <c r="BZ40" s="98">
        <f xml:space="preserve"> IF( BZ39 &gt; 0, SUM( $J$39:BZ39 ), 0 )</f>
        <v>136660373</v>
      </c>
      <c r="CA40" s="98">
        <f xml:space="preserve"> IF( CA39 &gt; 0, SUM( $J$39:CA39 ), 0 )</f>
        <v>139428241</v>
      </c>
      <c r="CB40" s="98">
        <f xml:space="preserve"> IF( CB39 &gt; 0, SUM( $J$39:CB39 ), 0 )</f>
        <v>142196109</v>
      </c>
      <c r="CC40" s="98">
        <f xml:space="preserve"> IF( CC39 &gt; 0, SUM( $J$39:CC39 ), 0 )</f>
        <v>144963977</v>
      </c>
      <c r="CD40" s="98">
        <f xml:space="preserve"> IF( CD39 &gt; 0, SUM( $J$39:CD39 ), 0 )</f>
        <v>147731845</v>
      </c>
      <c r="CE40" s="98">
        <f xml:space="preserve"> IF( CE39 &gt; 0, SUM( $J$39:CE39 ), 0 )</f>
        <v>150499713</v>
      </c>
      <c r="CF40" s="98">
        <f xml:space="preserve"> IF( CF39 &gt; 0, SUM( $J$39:CF39 ), 0 )</f>
        <v>153267581</v>
      </c>
      <c r="CG40" s="98">
        <f xml:space="preserve"> IF( CG39 &gt; 0, SUM( $J$39:CG39 ), 0 )</f>
        <v>156035449</v>
      </c>
      <c r="CH40" s="98">
        <f xml:space="preserve"> IF( CH39 &gt; 0, SUM( $J$39:CH39 ), 0 )</f>
        <v>158803317</v>
      </c>
      <c r="CI40" s="98">
        <f xml:space="preserve"> IF( CI39 &gt; 0, SUM( $J$39:CI39 ), 0 )</f>
        <v>161571185</v>
      </c>
      <c r="CJ40" s="98">
        <f xml:space="preserve"> IF( CJ39 &gt; 0, SUM( $J$39:CJ39 ), 0 )</f>
        <v>164339053</v>
      </c>
      <c r="CK40" s="98">
        <f xml:space="preserve"> IF( CK39 &gt; 0, SUM( $J$39:CK39 ), 0 )</f>
        <v>167106921</v>
      </c>
      <c r="CL40" s="98">
        <f xml:space="preserve"> IF( CL39 &gt; 0, SUM( $J$39:CL39 ), 0 )</f>
        <v>169874789</v>
      </c>
      <c r="CM40" s="98">
        <f xml:space="preserve"> IF( CM39 &gt; 0, SUM( $J$39:CM39 ), 0 )</f>
        <v>172642657</v>
      </c>
      <c r="CN40" s="98">
        <f xml:space="preserve"> IF( CN39 &gt; 0, SUM( $J$39:CN39 ), 0 )</f>
        <v>175410525</v>
      </c>
      <c r="CO40" s="98">
        <f xml:space="preserve"> IF( CO39 &gt; 0, SUM( $J$39:CO39 ), 0 )</f>
        <v>178178393</v>
      </c>
      <c r="CP40" s="98">
        <f xml:space="preserve"> IF( CP39 &gt; 0, SUM( $J$39:CP39 ), 0 )</f>
        <v>180946261</v>
      </c>
      <c r="CQ40" s="98">
        <f xml:space="preserve"> IF( CQ39 &gt; 0, SUM( $J$39:CQ39 ), 0 )</f>
        <v>183714129</v>
      </c>
      <c r="CR40" s="98">
        <f xml:space="preserve"> IF( CR39 &gt; 0, SUM( $J$39:CR39 ), 0 )</f>
        <v>186481997</v>
      </c>
      <c r="CS40" s="98">
        <f xml:space="preserve"> IF( CS39 &gt; 0, SUM( $J$39:CS39 ), 0 )</f>
        <v>189249865</v>
      </c>
      <c r="CT40" s="98">
        <f xml:space="preserve"> IF( CT39 &gt; 0, SUM( $J$39:CT39 ), 0 )</f>
        <v>192017733</v>
      </c>
      <c r="CU40" s="98">
        <f xml:space="preserve"> IF( CU39 &gt; 0, SUM( $J$39:CU39 ), 0 )</f>
        <v>194785601</v>
      </c>
      <c r="CV40" s="98">
        <f xml:space="preserve"> IF( CV39 &gt; 0, SUM( $J$39:CV39 ), 0 )</f>
        <v>197553469</v>
      </c>
      <c r="CW40" s="98">
        <f xml:space="preserve"> IF( CW39 &gt; 0, SUM( $J$39:CW39 ), 0 )</f>
        <v>200321337</v>
      </c>
      <c r="CX40" s="98">
        <f xml:space="preserve"> IF( CX39 &gt; 0, SUM( $J$39:CX39 ), 0 )</f>
        <v>203089205</v>
      </c>
      <c r="CY40" s="98">
        <f xml:space="preserve"> IF( CY39 &gt; 0, SUM( $J$39:CY39 ), 0 )</f>
        <v>205857073</v>
      </c>
      <c r="CZ40" s="98">
        <f xml:space="preserve"> IF( CZ39 &gt; 0, SUM( $J$39:CZ39 ), 0 )</f>
        <v>208624941</v>
      </c>
      <c r="DA40" s="98">
        <f xml:space="preserve"> IF( DA39 &gt; 0, SUM( $J$39:DA39 ), 0 )</f>
        <v>211392809</v>
      </c>
      <c r="DB40" s="98">
        <f xml:space="preserve"> IF( DB39 &gt; 0, SUM( $J$39:DB39 ), 0 )</f>
        <v>214160677</v>
      </c>
      <c r="DC40" s="98">
        <f xml:space="preserve"> IF( DC39 &gt; 0, SUM( $J$39:DC39 ), 0 )</f>
        <v>216928545</v>
      </c>
      <c r="DD40" s="98">
        <f xml:space="preserve"> IF( DD39 &gt; 0, SUM( $J$39:DD39 ), 0 )</f>
        <v>219696413</v>
      </c>
      <c r="DE40" s="98">
        <f xml:space="preserve"> IF( DE39 &gt; 0, SUM( $J$39:DE39 ), 0 )</f>
        <v>222464281</v>
      </c>
      <c r="DF40" s="98">
        <f xml:space="preserve"> IF( DF39 &gt; 0, SUM( $J$39:DF39 ), 0 )</f>
        <v>225232149</v>
      </c>
      <c r="DG40" s="98">
        <f xml:space="preserve"> IF( DG39 &gt; 0, SUM( $J$39:DG39 ), 0 )</f>
        <v>228000017</v>
      </c>
      <c r="DH40" s="98">
        <f xml:space="preserve"> IF( DH39 &gt; 0, SUM( $J$39:DH39 ), 0 )</f>
        <v>230767885</v>
      </c>
      <c r="DI40" s="98">
        <f xml:space="preserve"> IF( DI39 &gt; 0, SUM( $J$39:DI39 ), 0 )</f>
        <v>233535753</v>
      </c>
      <c r="DJ40" s="98">
        <f xml:space="preserve"> IF( DJ39 &gt; 0, SUM( $J$39:DJ39 ), 0 )</f>
        <v>236303621</v>
      </c>
      <c r="DK40" s="98">
        <f xml:space="preserve"> IF( DK39 &gt; 0, SUM( $J$39:DK39 ), 0 )</f>
        <v>239071489</v>
      </c>
      <c r="DL40" s="98">
        <f xml:space="preserve"> IF( DL39 &gt; 0, SUM( $J$39:DL39 ), 0 )</f>
        <v>241839357</v>
      </c>
      <c r="DM40" s="98">
        <f xml:space="preserve"> IF( DM39 &gt; 0, SUM( $J$39:DM39 ), 0 )</f>
        <v>244607225</v>
      </c>
      <c r="DN40" s="98">
        <f xml:space="preserve"> IF( DN39 &gt; 0, SUM( $J$39:DN39 ), 0 )</f>
        <v>247375093</v>
      </c>
      <c r="DO40" s="98">
        <f xml:space="preserve"> IF( DO39 &gt; 0, SUM( $J$39:DO39 ), 0 )</f>
        <v>250142961</v>
      </c>
      <c r="DP40" s="98">
        <f xml:space="preserve"> IF( DP39 &gt; 0, SUM( $J$39:DP39 ), 0 )</f>
        <v>252910829</v>
      </c>
      <c r="DQ40" s="98">
        <f xml:space="preserve"> IF( DQ39 &gt; 0, SUM( $J$39:DQ39 ), 0 )</f>
        <v>255678697</v>
      </c>
      <c r="DR40" s="98">
        <f xml:space="preserve"> IF( DR39 &gt; 0, SUM( $J$39:DR39 ), 0 )</f>
        <v>257411724</v>
      </c>
      <c r="DS40" s="98">
        <f xml:space="preserve"> IF( DS39 &gt; 0, SUM( $J$39:DS39 ), 0 )</f>
        <v>0</v>
      </c>
      <c r="DT40" s="98">
        <f xml:space="preserve"> IF( DT39 &gt; 0, SUM( $J$39:DT39 ), 0 )</f>
        <v>0</v>
      </c>
      <c r="DU40" s="98">
        <f xml:space="preserve"> IF( DU39 &gt; 0, SUM( $J$39:DU39 ), 0 )</f>
        <v>0</v>
      </c>
      <c r="DV40" s="98">
        <f xml:space="preserve"> IF( DV39 &gt; 0, SUM( $J$39:DV39 ), 0 )</f>
        <v>0</v>
      </c>
      <c r="DW40" s="98">
        <f xml:space="preserve"> IF( DW39 &gt; 0, SUM( $J$39:DW39 ), 0 )</f>
        <v>0</v>
      </c>
      <c r="DX40" s="98">
        <f xml:space="preserve"> IF( DX39 &gt; 0, SUM( $J$39:DX39 ), 0 )</f>
        <v>0</v>
      </c>
      <c r="DY40" s="98">
        <f xml:space="preserve"> IF( DY39 &gt; 0, SUM( $J$39:DY39 ), 0 )</f>
        <v>0</v>
      </c>
      <c r="DZ40" s="98">
        <f xml:space="preserve"> IF( DZ39 &gt; 0, SUM( $J$39:DZ39 ), 0 )</f>
        <v>0</v>
      </c>
      <c r="EA40" s="98">
        <f xml:space="preserve"> IF( EA39 &gt; 0, SUM( $J$39:EA39 ), 0 )</f>
        <v>0</v>
      </c>
      <c r="EB40" s="98">
        <f xml:space="preserve"> IF( EB39 &gt; 0, SUM( $J$39:EB39 ), 0 )</f>
        <v>0</v>
      </c>
      <c r="EC40" s="98">
        <f xml:space="preserve"> IF( EC39 &gt; 0, SUM( $J$39:EC39 ), 0 )</f>
        <v>0</v>
      </c>
      <c r="ED40" s="98">
        <f xml:space="preserve"> IF( ED39 &gt; 0, SUM( $J$39:ED39 ), 0 )</f>
        <v>0</v>
      </c>
      <c r="EE40" s="98">
        <f xml:space="preserve"> IF( EE39 &gt; 0, SUM( $J$39:EE39 ), 0 )</f>
        <v>0</v>
      </c>
      <c r="EF40" s="98">
        <f xml:space="preserve"> IF( EF39 &gt; 0, SUM( $J$39:EF39 ), 0 )</f>
        <v>0</v>
      </c>
      <c r="EG40" s="98">
        <f xml:space="preserve"> IF( EG39 &gt; 0, SUM( $J$39:EG39 ), 0 )</f>
        <v>0</v>
      </c>
      <c r="EH40" s="98">
        <f xml:space="preserve"> IF( EH39 &gt; 0, SUM( $J$39:EH39 ), 0 )</f>
        <v>0</v>
      </c>
      <c r="EI40" s="506"/>
    </row>
    <row r="41" spans="1:139" s="507" customFormat="1" ht="15" customHeight="1" outlineLevel="1" x14ac:dyDescent="0.35">
      <c r="A41" s="506"/>
      <c r="B41" s="506"/>
      <c r="C41" s="506"/>
      <c r="D41" s="506"/>
      <c r="E41" s="506"/>
      <c r="F41" s="506"/>
      <c r="G41" s="447"/>
      <c r="H41" s="506"/>
      <c r="J41" s="506"/>
      <c r="K41" s="506"/>
      <c r="L41" s="506"/>
      <c r="M41" s="506"/>
      <c r="N41" s="506"/>
      <c r="O41" s="506"/>
      <c r="P41" s="506"/>
      <c r="Q41" s="506"/>
      <c r="R41" s="506"/>
      <c r="S41" s="506"/>
      <c r="T41" s="506"/>
      <c r="U41" s="506"/>
      <c r="V41" s="506"/>
      <c r="W41" s="506"/>
      <c r="X41" s="506"/>
      <c r="Y41" s="506"/>
      <c r="Z41" s="506"/>
      <c r="AA41" s="506"/>
      <c r="AB41" s="506"/>
      <c r="AC41" s="506"/>
      <c r="AD41" s="506"/>
      <c r="AE41" s="506"/>
      <c r="AF41" s="506"/>
      <c r="AG41" s="506"/>
      <c r="AH41" s="506"/>
      <c r="AI41" s="506"/>
      <c r="AJ41" s="506"/>
      <c r="AK41" s="506"/>
      <c r="AL41" s="506"/>
      <c r="AM41" s="506"/>
      <c r="AN41" s="506"/>
      <c r="AO41" s="506"/>
      <c r="AP41" s="506"/>
      <c r="AQ41" s="506"/>
      <c r="AR41" s="506"/>
      <c r="AS41" s="506"/>
      <c r="AT41" s="506"/>
      <c r="AU41" s="506"/>
      <c r="AV41" s="506"/>
      <c r="AW41" s="506"/>
      <c r="AX41" s="506"/>
      <c r="AY41" s="506"/>
      <c r="AZ41" s="506"/>
      <c r="BA41" s="506"/>
      <c r="BB41" s="506"/>
      <c r="BC41" s="506"/>
      <c r="BD41" s="506"/>
      <c r="BE41" s="506"/>
      <c r="BF41" s="506"/>
      <c r="BG41" s="506"/>
      <c r="BH41" s="506"/>
      <c r="BI41" s="506"/>
      <c r="BJ41" s="506"/>
      <c r="BK41" s="506"/>
      <c r="BL41" s="506"/>
      <c r="BM41" s="506"/>
      <c r="BN41" s="506"/>
      <c r="BO41" s="506"/>
      <c r="BP41" s="506"/>
      <c r="BQ41" s="506"/>
      <c r="BR41" s="506"/>
      <c r="BS41" s="506"/>
      <c r="BT41" s="506"/>
      <c r="BU41" s="506"/>
      <c r="BV41" s="506"/>
      <c r="BW41" s="506"/>
      <c r="BX41" s="506"/>
      <c r="BY41" s="506"/>
      <c r="BZ41" s="506"/>
      <c r="CA41" s="506"/>
      <c r="CB41" s="506"/>
      <c r="CC41" s="506"/>
      <c r="CD41" s="506"/>
      <c r="CE41" s="506"/>
      <c r="CF41" s="506"/>
      <c r="CG41" s="506"/>
      <c r="CH41" s="506"/>
      <c r="CI41" s="506"/>
      <c r="CJ41" s="506"/>
      <c r="CK41" s="506"/>
      <c r="CL41" s="506"/>
      <c r="CM41" s="506"/>
      <c r="CN41" s="506"/>
      <c r="CO41" s="506"/>
      <c r="CP41" s="506"/>
      <c r="CQ41" s="506"/>
      <c r="CR41" s="506"/>
      <c r="CS41" s="506"/>
      <c r="CT41" s="506"/>
      <c r="CU41" s="506"/>
      <c r="CV41" s="506"/>
      <c r="CW41" s="506"/>
      <c r="CX41" s="506"/>
      <c r="CY41" s="506"/>
      <c r="CZ41" s="506"/>
      <c r="DA41" s="506"/>
      <c r="DB41" s="506"/>
      <c r="DC41" s="506"/>
      <c r="DD41" s="506"/>
      <c r="DE41" s="506"/>
      <c r="DF41" s="506"/>
      <c r="DG41" s="506"/>
      <c r="DH41" s="506"/>
      <c r="DI41" s="506"/>
      <c r="DJ41" s="506"/>
      <c r="DK41" s="506"/>
      <c r="DL41" s="506"/>
      <c r="DM41" s="506"/>
      <c r="DN41" s="506"/>
      <c r="DO41" s="506"/>
      <c r="DP41" s="506"/>
      <c r="DQ41" s="506"/>
      <c r="DR41" s="506"/>
      <c r="DS41" s="506"/>
      <c r="DT41" s="506"/>
      <c r="DU41" s="506"/>
      <c r="DV41" s="506"/>
      <c r="DW41" s="506"/>
      <c r="DX41" s="506"/>
      <c r="DY41" s="506"/>
      <c r="DZ41" s="506"/>
      <c r="EA41" s="506"/>
      <c r="EB41" s="506"/>
      <c r="EC41" s="506"/>
      <c r="ED41" s="506"/>
      <c r="EE41" s="506"/>
      <c r="EF41" s="506"/>
      <c r="EG41" s="506"/>
      <c r="EH41" s="506"/>
      <c r="EI41" s="506"/>
    </row>
    <row r="42" spans="1:139" s="507" customFormat="1" ht="15" customHeight="1" outlineLevel="1" x14ac:dyDescent="0.35">
      <c r="A42" s="506"/>
      <c r="B42" s="506"/>
      <c r="C42" s="506"/>
      <c r="D42" s="506"/>
      <c r="E42" s="402" t="str">
        <f xml:space="preserve"> NTBA!E$35</f>
        <v>Total number of meter months for billing for SBD</v>
      </c>
      <c r="F42" s="408">
        <f xml:space="preserve"> NTBA!F$35</f>
        <v>257411724</v>
      </c>
      <c r="G42" s="408" t="str">
        <f xml:space="preserve"> NTBA!G$35</f>
        <v>Nos.</v>
      </c>
      <c r="H42" s="506"/>
      <c r="J42" s="506"/>
      <c r="K42" s="506"/>
      <c r="L42" s="506"/>
      <c r="M42" s="506"/>
      <c r="N42" s="506"/>
      <c r="O42" s="506"/>
      <c r="P42" s="506"/>
      <c r="Q42" s="506"/>
      <c r="R42" s="506"/>
      <c r="S42" s="506"/>
      <c r="T42" s="506"/>
      <c r="U42" s="506"/>
      <c r="V42" s="506"/>
      <c r="W42" s="506"/>
      <c r="X42" s="506"/>
      <c r="Y42" s="506"/>
      <c r="Z42" s="506"/>
      <c r="AA42" s="506"/>
      <c r="AB42" s="506"/>
      <c r="AC42" s="506"/>
      <c r="AD42" s="506"/>
      <c r="AE42" s="506"/>
      <c r="AF42" s="506"/>
      <c r="AG42" s="506"/>
      <c r="AH42" s="506"/>
      <c r="AI42" s="506"/>
      <c r="AJ42" s="506"/>
      <c r="AK42" s="506"/>
      <c r="AL42" s="506"/>
      <c r="AM42" s="506"/>
      <c r="AN42" s="506"/>
      <c r="AO42" s="506"/>
      <c r="AP42" s="506"/>
      <c r="AQ42" s="506"/>
      <c r="AR42" s="506"/>
      <c r="AS42" s="506"/>
      <c r="AT42" s="506"/>
      <c r="AU42" s="506"/>
      <c r="AV42" s="506"/>
      <c r="AW42" s="506"/>
      <c r="AX42" s="506"/>
      <c r="AY42" s="506"/>
      <c r="AZ42" s="506"/>
      <c r="BA42" s="506"/>
      <c r="BB42" s="506"/>
      <c r="BC42" s="506"/>
      <c r="BD42" s="506"/>
      <c r="BE42" s="506"/>
      <c r="BF42" s="506"/>
      <c r="BG42" s="506"/>
      <c r="BH42" s="506"/>
      <c r="BI42" s="506"/>
      <c r="BJ42" s="506"/>
      <c r="BK42" s="506"/>
      <c r="BL42" s="506"/>
      <c r="BM42" s="506"/>
      <c r="BN42" s="506"/>
      <c r="BO42" s="506"/>
      <c r="BP42" s="506"/>
      <c r="BQ42" s="506"/>
      <c r="BR42" s="506"/>
      <c r="BS42" s="506"/>
      <c r="BT42" s="506"/>
      <c r="BU42" s="506"/>
      <c r="BV42" s="506"/>
      <c r="BW42" s="506"/>
      <c r="BX42" s="506"/>
      <c r="BY42" s="506"/>
      <c r="BZ42" s="506"/>
      <c r="CA42" s="506"/>
      <c r="CB42" s="506"/>
      <c r="CC42" s="506"/>
      <c r="CD42" s="506"/>
      <c r="CE42" s="506"/>
      <c r="CF42" s="506"/>
      <c r="CG42" s="506"/>
      <c r="CH42" s="506"/>
      <c r="CI42" s="506"/>
      <c r="CJ42" s="506"/>
      <c r="CK42" s="506"/>
      <c r="CL42" s="506"/>
      <c r="CM42" s="506"/>
      <c r="CN42" s="506"/>
      <c r="CO42" s="506"/>
      <c r="CP42" s="506"/>
      <c r="CQ42" s="506"/>
      <c r="CR42" s="506"/>
      <c r="CS42" s="506"/>
      <c r="CT42" s="506"/>
      <c r="CU42" s="506"/>
      <c r="CV42" s="506"/>
      <c r="CW42" s="506"/>
      <c r="CX42" s="506"/>
      <c r="CY42" s="506"/>
      <c r="CZ42" s="506"/>
      <c r="DA42" s="506"/>
      <c r="DB42" s="506"/>
      <c r="DC42" s="506"/>
      <c r="DD42" s="506"/>
      <c r="DE42" s="506"/>
      <c r="DF42" s="506"/>
      <c r="DG42" s="506"/>
      <c r="DH42" s="506"/>
      <c r="DI42" s="506"/>
      <c r="DJ42" s="506"/>
      <c r="DK42" s="506"/>
      <c r="DL42" s="506"/>
      <c r="DM42" s="506"/>
      <c r="DN42" s="506"/>
      <c r="DO42" s="506"/>
      <c r="DP42" s="506"/>
      <c r="DQ42" s="506"/>
      <c r="DR42" s="506"/>
      <c r="DS42" s="506"/>
      <c r="DT42" s="506"/>
      <c r="DU42" s="506"/>
      <c r="DV42" s="506"/>
      <c r="DW42" s="506"/>
      <c r="DX42" s="506"/>
      <c r="DY42" s="506"/>
      <c r="DZ42" s="506"/>
      <c r="EA42" s="506"/>
      <c r="EB42" s="506"/>
      <c r="EC42" s="506"/>
      <c r="ED42" s="506"/>
      <c r="EE42" s="506"/>
      <c r="EF42" s="506"/>
      <c r="EG42" s="506"/>
      <c r="EH42" s="506"/>
      <c r="EI42" s="506"/>
    </row>
    <row r="43" spans="1:139" s="507" customFormat="1" ht="15" customHeight="1" outlineLevel="1" x14ac:dyDescent="0.35">
      <c r="A43" s="506"/>
      <c r="B43" s="506"/>
      <c r="C43" s="506"/>
      <c r="D43" s="506"/>
      <c r="E43" s="506" t="str">
        <f>E40</f>
        <v>Cumulative Operational Meter Months</v>
      </c>
      <c r="F43" s="506">
        <f>F40</f>
        <v>0</v>
      </c>
      <c r="G43" s="506" t="str">
        <f>G40</f>
        <v>Nos</v>
      </c>
      <c r="H43" s="506">
        <f>H40</f>
        <v>0</v>
      </c>
      <c r="I43" s="506">
        <f>I40</f>
        <v>0</v>
      </c>
      <c r="J43" s="506">
        <f t="shared" ref="J43:AO43" si="14">J40</f>
        <v>0</v>
      </c>
      <c r="K43" s="506">
        <f>K40</f>
        <v>0</v>
      </c>
      <c r="L43" s="506">
        <f t="shared" si="14"/>
        <v>0</v>
      </c>
      <c r="M43" s="506">
        <f t="shared" si="14"/>
        <v>0</v>
      </c>
      <c r="N43" s="506">
        <f t="shared" si="14"/>
        <v>0</v>
      </c>
      <c r="O43" s="506">
        <f t="shared" si="14"/>
        <v>0</v>
      </c>
      <c r="P43" s="506">
        <f t="shared" si="14"/>
        <v>0</v>
      </c>
      <c r="Q43" s="506">
        <f t="shared" si="14"/>
        <v>0</v>
      </c>
      <c r="R43" s="506">
        <f t="shared" si="14"/>
        <v>0</v>
      </c>
      <c r="S43" s="506">
        <f t="shared" si="14"/>
        <v>49314</v>
      </c>
      <c r="T43" s="506">
        <f t="shared" si="14"/>
        <v>176628</v>
      </c>
      <c r="U43" s="506">
        <f t="shared" si="14"/>
        <v>391942</v>
      </c>
      <c r="V43" s="506">
        <f t="shared" si="14"/>
        <v>695256</v>
      </c>
      <c r="W43" s="506">
        <f t="shared" si="14"/>
        <v>1086570</v>
      </c>
      <c r="X43" s="506">
        <f t="shared" si="14"/>
        <v>1585884</v>
      </c>
      <c r="Y43" s="506">
        <f t="shared" si="14"/>
        <v>2215198</v>
      </c>
      <c r="Z43" s="506">
        <f t="shared" si="14"/>
        <v>2999512</v>
      </c>
      <c r="AA43" s="506">
        <f t="shared" si="14"/>
        <v>3961826</v>
      </c>
      <c r="AB43" s="506">
        <f t="shared" si="14"/>
        <v>5129140</v>
      </c>
      <c r="AC43" s="506">
        <f t="shared" si="14"/>
        <v>6514545</v>
      </c>
      <c r="AD43" s="506">
        <f t="shared" si="14"/>
        <v>8054950</v>
      </c>
      <c r="AE43" s="506">
        <f t="shared" si="14"/>
        <v>9750355</v>
      </c>
      <c r="AF43" s="506">
        <f t="shared" si="14"/>
        <v>11600760</v>
      </c>
      <c r="AG43" s="506">
        <f t="shared" si="14"/>
        <v>13606165</v>
      </c>
      <c r="AH43" s="506">
        <f t="shared" si="14"/>
        <v>15766570</v>
      </c>
      <c r="AI43" s="506">
        <f t="shared" si="14"/>
        <v>18081975</v>
      </c>
      <c r="AJ43" s="506">
        <f t="shared" si="14"/>
        <v>20552380</v>
      </c>
      <c r="AK43" s="506">
        <f t="shared" si="14"/>
        <v>23177785</v>
      </c>
      <c r="AL43" s="506">
        <f t="shared" si="14"/>
        <v>25945653</v>
      </c>
      <c r="AM43" s="506">
        <f t="shared" si="14"/>
        <v>28713521</v>
      </c>
      <c r="AN43" s="506">
        <f t="shared" si="14"/>
        <v>31481389</v>
      </c>
      <c r="AO43" s="506">
        <f t="shared" si="14"/>
        <v>34249257</v>
      </c>
      <c r="AP43" s="506">
        <f t="shared" ref="AP43:BU43" si="15">AP40</f>
        <v>37017125</v>
      </c>
      <c r="AQ43" s="506">
        <f t="shared" si="15"/>
        <v>39784993</v>
      </c>
      <c r="AR43" s="506">
        <f t="shared" si="15"/>
        <v>42552861</v>
      </c>
      <c r="AS43" s="506">
        <f t="shared" si="15"/>
        <v>45320729</v>
      </c>
      <c r="AT43" s="506">
        <f t="shared" si="15"/>
        <v>48088597</v>
      </c>
      <c r="AU43" s="506">
        <f t="shared" si="15"/>
        <v>50856465</v>
      </c>
      <c r="AV43" s="506">
        <f t="shared" si="15"/>
        <v>53624333</v>
      </c>
      <c r="AW43" s="506">
        <f t="shared" si="15"/>
        <v>56392201</v>
      </c>
      <c r="AX43" s="506">
        <f t="shared" si="15"/>
        <v>59160069</v>
      </c>
      <c r="AY43" s="506">
        <f t="shared" si="15"/>
        <v>61927937</v>
      </c>
      <c r="AZ43" s="506">
        <f t="shared" si="15"/>
        <v>64695805</v>
      </c>
      <c r="BA43" s="506">
        <f t="shared" si="15"/>
        <v>67463673</v>
      </c>
      <c r="BB43" s="506">
        <f t="shared" si="15"/>
        <v>70231541</v>
      </c>
      <c r="BC43" s="506">
        <f t="shared" si="15"/>
        <v>72999409</v>
      </c>
      <c r="BD43" s="506">
        <f t="shared" si="15"/>
        <v>75767277</v>
      </c>
      <c r="BE43" s="506">
        <f t="shared" si="15"/>
        <v>78535145</v>
      </c>
      <c r="BF43" s="506">
        <f t="shared" si="15"/>
        <v>81303013</v>
      </c>
      <c r="BG43" s="506">
        <f t="shared" si="15"/>
        <v>84070881</v>
      </c>
      <c r="BH43" s="506">
        <f t="shared" si="15"/>
        <v>86838749</v>
      </c>
      <c r="BI43" s="506">
        <f t="shared" si="15"/>
        <v>89606617</v>
      </c>
      <c r="BJ43" s="506">
        <f t="shared" si="15"/>
        <v>92374485</v>
      </c>
      <c r="BK43" s="506">
        <f t="shared" si="15"/>
        <v>95142353</v>
      </c>
      <c r="BL43" s="506">
        <f t="shared" si="15"/>
        <v>97910221</v>
      </c>
      <c r="BM43" s="506">
        <f t="shared" si="15"/>
        <v>100678089</v>
      </c>
      <c r="BN43" s="506">
        <f t="shared" si="15"/>
        <v>103445957</v>
      </c>
      <c r="BO43" s="506">
        <f t="shared" si="15"/>
        <v>106213825</v>
      </c>
      <c r="BP43" s="506">
        <f t="shared" si="15"/>
        <v>108981693</v>
      </c>
      <c r="BQ43" s="506">
        <f t="shared" si="15"/>
        <v>111749561</v>
      </c>
      <c r="BR43" s="506">
        <f t="shared" si="15"/>
        <v>114517429</v>
      </c>
      <c r="BS43" s="506">
        <f t="shared" si="15"/>
        <v>117285297</v>
      </c>
      <c r="BT43" s="506">
        <f t="shared" si="15"/>
        <v>120053165</v>
      </c>
      <c r="BU43" s="506">
        <f t="shared" si="15"/>
        <v>122821033</v>
      </c>
      <c r="BV43" s="506">
        <f t="shared" ref="BV43:DA43" si="16">BV40</f>
        <v>125588901</v>
      </c>
      <c r="BW43" s="506">
        <f t="shared" si="16"/>
        <v>128356769</v>
      </c>
      <c r="BX43" s="506">
        <f t="shared" si="16"/>
        <v>131124637</v>
      </c>
      <c r="BY43" s="506">
        <f t="shared" si="16"/>
        <v>133892505</v>
      </c>
      <c r="BZ43" s="506">
        <f t="shared" si="16"/>
        <v>136660373</v>
      </c>
      <c r="CA43" s="506">
        <f t="shared" si="16"/>
        <v>139428241</v>
      </c>
      <c r="CB43" s="506">
        <f t="shared" si="16"/>
        <v>142196109</v>
      </c>
      <c r="CC43" s="506">
        <f t="shared" si="16"/>
        <v>144963977</v>
      </c>
      <c r="CD43" s="506">
        <f t="shared" si="16"/>
        <v>147731845</v>
      </c>
      <c r="CE43" s="506">
        <f t="shared" si="16"/>
        <v>150499713</v>
      </c>
      <c r="CF43" s="506">
        <f t="shared" si="16"/>
        <v>153267581</v>
      </c>
      <c r="CG43" s="506">
        <f t="shared" si="16"/>
        <v>156035449</v>
      </c>
      <c r="CH43" s="506">
        <f t="shared" si="16"/>
        <v>158803317</v>
      </c>
      <c r="CI43" s="506">
        <f t="shared" si="16"/>
        <v>161571185</v>
      </c>
      <c r="CJ43" s="506">
        <f t="shared" si="16"/>
        <v>164339053</v>
      </c>
      <c r="CK43" s="506">
        <f t="shared" si="16"/>
        <v>167106921</v>
      </c>
      <c r="CL43" s="506">
        <f t="shared" si="16"/>
        <v>169874789</v>
      </c>
      <c r="CM43" s="506">
        <f t="shared" si="16"/>
        <v>172642657</v>
      </c>
      <c r="CN43" s="506">
        <f t="shared" si="16"/>
        <v>175410525</v>
      </c>
      <c r="CO43" s="506">
        <f t="shared" si="16"/>
        <v>178178393</v>
      </c>
      <c r="CP43" s="506">
        <f t="shared" si="16"/>
        <v>180946261</v>
      </c>
      <c r="CQ43" s="506">
        <f t="shared" si="16"/>
        <v>183714129</v>
      </c>
      <c r="CR43" s="506">
        <f t="shared" si="16"/>
        <v>186481997</v>
      </c>
      <c r="CS43" s="506">
        <f t="shared" si="16"/>
        <v>189249865</v>
      </c>
      <c r="CT43" s="506">
        <f t="shared" si="16"/>
        <v>192017733</v>
      </c>
      <c r="CU43" s="506">
        <f t="shared" si="16"/>
        <v>194785601</v>
      </c>
      <c r="CV43" s="506">
        <f t="shared" si="16"/>
        <v>197553469</v>
      </c>
      <c r="CW43" s="506">
        <f t="shared" si="16"/>
        <v>200321337</v>
      </c>
      <c r="CX43" s="506">
        <f t="shared" si="16"/>
        <v>203089205</v>
      </c>
      <c r="CY43" s="506">
        <f t="shared" si="16"/>
        <v>205857073</v>
      </c>
      <c r="CZ43" s="506">
        <f t="shared" si="16"/>
        <v>208624941</v>
      </c>
      <c r="DA43" s="506">
        <f t="shared" si="16"/>
        <v>211392809</v>
      </c>
      <c r="DB43" s="506">
        <f t="shared" ref="DB43:EH43" si="17">DB40</f>
        <v>214160677</v>
      </c>
      <c r="DC43" s="506">
        <f t="shared" si="17"/>
        <v>216928545</v>
      </c>
      <c r="DD43" s="506">
        <f t="shared" si="17"/>
        <v>219696413</v>
      </c>
      <c r="DE43" s="506">
        <f t="shared" si="17"/>
        <v>222464281</v>
      </c>
      <c r="DF43" s="506">
        <f t="shared" si="17"/>
        <v>225232149</v>
      </c>
      <c r="DG43" s="506">
        <f t="shared" si="17"/>
        <v>228000017</v>
      </c>
      <c r="DH43" s="506">
        <f t="shared" si="17"/>
        <v>230767885</v>
      </c>
      <c r="DI43" s="506">
        <f t="shared" si="17"/>
        <v>233535753</v>
      </c>
      <c r="DJ43" s="506">
        <f t="shared" si="17"/>
        <v>236303621</v>
      </c>
      <c r="DK43" s="506">
        <f t="shared" si="17"/>
        <v>239071489</v>
      </c>
      <c r="DL43" s="506">
        <f t="shared" si="17"/>
        <v>241839357</v>
      </c>
      <c r="DM43" s="506">
        <f t="shared" si="17"/>
        <v>244607225</v>
      </c>
      <c r="DN43" s="506">
        <f t="shared" si="17"/>
        <v>247375093</v>
      </c>
      <c r="DO43" s="506">
        <f t="shared" si="17"/>
        <v>250142961</v>
      </c>
      <c r="DP43" s="506">
        <f t="shared" si="17"/>
        <v>252910829</v>
      </c>
      <c r="DQ43" s="506">
        <f t="shared" si="17"/>
        <v>255678697</v>
      </c>
      <c r="DR43" s="506">
        <f>DR40</f>
        <v>257411724</v>
      </c>
      <c r="DS43" s="506">
        <f t="shared" si="17"/>
        <v>0</v>
      </c>
      <c r="DT43" s="506">
        <f t="shared" si="17"/>
        <v>0</v>
      </c>
      <c r="DU43" s="506">
        <f t="shared" si="17"/>
        <v>0</v>
      </c>
      <c r="DV43" s="506">
        <f t="shared" si="17"/>
        <v>0</v>
      </c>
      <c r="DW43" s="506">
        <f t="shared" si="17"/>
        <v>0</v>
      </c>
      <c r="DX43" s="506">
        <f t="shared" si="17"/>
        <v>0</v>
      </c>
      <c r="DY43" s="506">
        <f t="shared" si="17"/>
        <v>0</v>
      </c>
      <c r="DZ43" s="506">
        <f t="shared" si="17"/>
        <v>0</v>
      </c>
      <c r="EA43" s="506">
        <f t="shared" si="17"/>
        <v>0</v>
      </c>
      <c r="EB43" s="506">
        <f t="shared" si="17"/>
        <v>0</v>
      </c>
      <c r="EC43" s="506">
        <f t="shared" si="17"/>
        <v>0</v>
      </c>
      <c r="ED43" s="506">
        <f t="shared" si="17"/>
        <v>0</v>
      </c>
      <c r="EE43" s="506">
        <f t="shared" si="17"/>
        <v>0</v>
      </c>
      <c r="EF43" s="506">
        <f t="shared" si="17"/>
        <v>0</v>
      </c>
      <c r="EG43" s="506">
        <f t="shared" si="17"/>
        <v>0</v>
      </c>
      <c r="EH43" s="506">
        <f t="shared" si="17"/>
        <v>0</v>
      </c>
      <c r="EI43" s="506"/>
    </row>
    <row r="44" spans="1:139" s="405" customFormat="1" ht="15" customHeight="1" outlineLevel="1" x14ac:dyDescent="0.35">
      <c r="A44" s="403"/>
      <c r="B44" s="403"/>
      <c r="C44" s="403"/>
      <c r="D44" s="403"/>
      <c r="E44" s="447" t="s">
        <v>517</v>
      </c>
      <c r="F44" s="403"/>
      <c r="G44" s="447" t="s">
        <v>308</v>
      </c>
      <c r="H44" s="403">
        <f xml:space="preserve"> SUM(J44:EH44)</f>
        <v>1</v>
      </c>
      <c r="J44" s="403">
        <f t="shared" ref="J44:AO44" si="18" xml:space="preserve"> IF( J43 = $F42, 1, 0)</f>
        <v>0</v>
      </c>
      <c r="K44" s="403">
        <f t="shared" si="18"/>
        <v>0</v>
      </c>
      <c r="L44" s="403">
        <f t="shared" si="18"/>
        <v>0</v>
      </c>
      <c r="M44" s="403">
        <f t="shared" si="18"/>
        <v>0</v>
      </c>
      <c r="N44" s="403">
        <f t="shared" si="18"/>
        <v>0</v>
      </c>
      <c r="O44" s="403">
        <f t="shared" si="18"/>
        <v>0</v>
      </c>
      <c r="P44" s="403">
        <f t="shared" si="18"/>
        <v>0</v>
      </c>
      <c r="Q44" s="403">
        <f t="shared" si="18"/>
        <v>0</v>
      </c>
      <c r="R44" s="403">
        <f t="shared" si="18"/>
        <v>0</v>
      </c>
      <c r="S44" s="403">
        <f t="shared" si="18"/>
        <v>0</v>
      </c>
      <c r="T44" s="403">
        <f t="shared" si="18"/>
        <v>0</v>
      </c>
      <c r="U44" s="403">
        <f t="shared" si="18"/>
        <v>0</v>
      </c>
      <c r="V44" s="403">
        <f t="shared" si="18"/>
        <v>0</v>
      </c>
      <c r="W44" s="403">
        <f t="shared" si="18"/>
        <v>0</v>
      </c>
      <c r="X44" s="403">
        <f t="shared" si="18"/>
        <v>0</v>
      </c>
      <c r="Y44" s="403">
        <f t="shared" si="18"/>
        <v>0</v>
      </c>
      <c r="Z44" s="403">
        <f t="shared" si="18"/>
        <v>0</v>
      </c>
      <c r="AA44" s="403">
        <f t="shared" si="18"/>
        <v>0</v>
      </c>
      <c r="AB44" s="403">
        <f t="shared" si="18"/>
        <v>0</v>
      </c>
      <c r="AC44" s="403">
        <f t="shared" si="18"/>
        <v>0</v>
      </c>
      <c r="AD44" s="403">
        <f t="shared" si="18"/>
        <v>0</v>
      </c>
      <c r="AE44" s="403">
        <f t="shared" si="18"/>
        <v>0</v>
      </c>
      <c r="AF44" s="403">
        <f t="shared" si="18"/>
        <v>0</v>
      </c>
      <c r="AG44" s="403">
        <f t="shared" si="18"/>
        <v>0</v>
      </c>
      <c r="AH44" s="403">
        <f t="shared" si="18"/>
        <v>0</v>
      </c>
      <c r="AI44" s="403">
        <f t="shared" si="18"/>
        <v>0</v>
      </c>
      <c r="AJ44" s="403">
        <f t="shared" si="18"/>
        <v>0</v>
      </c>
      <c r="AK44" s="403">
        <f t="shared" si="18"/>
        <v>0</v>
      </c>
      <c r="AL44" s="403">
        <f t="shared" si="18"/>
        <v>0</v>
      </c>
      <c r="AM44" s="403">
        <f t="shared" si="18"/>
        <v>0</v>
      </c>
      <c r="AN44" s="403">
        <f t="shared" si="18"/>
        <v>0</v>
      </c>
      <c r="AO44" s="403">
        <f t="shared" si="18"/>
        <v>0</v>
      </c>
      <c r="AP44" s="403">
        <f t="shared" ref="AP44:BU44" si="19" xml:space="preserve"> IF( AP43 = $F42, 1, 0)</f>
        <v>0</v>
      </c>
      <c r="AQ44" s="403">
        <f t="shared" si="19"/>
        <v>0</v>
      </c>
      <c r="AR44" s="403">
        <f t="shared" si="19"/>
        <v>0</v>
      </c>
      <c r="AS44" s="403">
        <f t="shared" si="19"/>
        <v>0</v>
      </c>
      <c r="AT44" s="403">
        <f t="shared" si="19"/>
        <v>0</v>
      </c>
      <c r="AU44" s="403">
        <f t="shared" si="19"/>
        <v>0</v>
      </c>
      <c r="AV44" s="403">
        <f t="shared" si="19"/>
        <v>0</v>
      </c>
      <c r="AW44" s="403">
        <f t="shared" si="19"/>
        <v>0</v>
      </c>
      <c r="AX44" s="403">
        <f t="shared" si="19"/>
        <v>0</v>
      </c>
      <c r="AY44" s="403">
        <f t="shared" si="19"/>
        <v>0</v>
      </c>
      <c r="AZ44" s="403">
        <f t="shared" si="19"/>
        <v>0</v>
      </c>
      <c r="BA44" s="403">
        <f t="shared" si="19"/>
        <v>0</v>
      </c>
      <c r="BB44" s="403">
        <f t="shared" si="19"/>
        <v>0</v>
      </c>
      <c r="BC44" s="403">
        <f t="shared" si="19"/>
        <v>0</v>
      </c>
      <c r="BD44" s="403">
        <f t="shared" si="19"/>
        <v>0</v>
      </c>
      <c r="BE44" s="403">
        <f t="shared" si="19"/>
        <v>0</v>
      </c>
      <c r="BF44" s="403">
        <f t="shared" si="19"/>
        <v>0</v>
      </c>
      <c r="BG44" s="403">
        <f t="shared" si="19"/>
        <v>0</v>
      </c>
      <c r="BH44" s="403">
        <f t="shared" si="19"/>
        <v>0</v>
      </c>
      <c r="BI44" s="403">
        <f t="shared" si="19"/>
        <v>0</v>
      </c>
      <c r="BJ44" s="403">
        <f t="shared" si="19"/>
        <v>0</v>
      </c>
      <c r="BK44" s="403">
        <f t="shared" si="19"/>
        <v>0</v>
      </c>
      <c r="BL44" s="403">
        <f t="shared" si="19"/>
        <v>0</v>
      </c>
      <c r="BM44" s="403">
        <f t="shared" si="19"/>
        <v>0</v>
      </c>
      <c r="BN44" s="403">
        <f t="shared" si="19"/>
        <v>0</v>
      </c>
      <c r="BO44" s="403">
        <f t="shared" si="19"/>
        <v>0</v>
      </c>
      <c r="BP44" s="403">
        <f t="shared" si="19"/>
        <v>0</v>
      </c>
      <c r="BQ44" s="403">
        <f t="shared" si="19"/>
        <v>0</v>
      </c>
      <c r="BR44" s="403">
        <f t="shared" si="19"/>
        <v>0</v>
      </c>
      <c r="BS44" s="403">
        <f t="shared" si="19"/>
        <v>0</v>
      </c>
      <c r="BT44" s="403">
        <f t="shared" si="19"/>
        <v>0</v>
      </c>
      <c r="BU44" s="403">
        <f t="shared" si="19"/>
        <v>0</v>
      </c>
      <c r="BV44" s="403">
        <f t="shared" ref="BV44:DA44" si="20" xml:space="preserve"> IF( BV43 = $F42, 1, 0)</f>
        <v>0</v>
      </c>
      <c r="BW44" s="403">
        <f t="shared" si="20"/>
        <v>0</v>
      </c>
      <c r="BX44" s="403">
        <f t="shared" si="20"/>
        <v>0</v>
      </c>
      <c r="BY44" s="403">
        <f t="shared" si="20"/>
        <v>0</v>
      </c>
      <c r="BZ44" s="403">
        <f t="shared" si="20"/>
        <v>0</v>
      </c>
      <c r="CA44" s="403">
        <f t="shared" si="20"/>
        <v>0</v>
      </c>
      <c r="CB44" s="403">
        <f t="shared" si="20"/>
        <v>0</v>
      </c>
      <c r="CC44" s="403">
        <f t="shared" si="20"/>
        <v>0</v>
      </c>
      <c r="CD44" s="403">
        <f t="shared" si="20"/>
        <v>0</v>
      </c>
      <c r="CE44" s="403">
        <f t="shared" si="20"/>
        <v>0</v>
      </c>
      <c r="CF44" s="403">
        <f t="shared" si="20"/>
        <v>0</v>
      </c>
      <c r="CG44" s="403">
        <f t="shared" si="20"/>
        <v>0</v>
      </c>
      <c r="CH44" s="403">
        <f t="shared" si="20"/>
        <v>0</v>
      </c>
      <c r="CI44" s="403">
        <f t="shared" si="20"/>
        <v>0</v>
      </c>
      <c r="CJ44" s="403">
        <f t="shared" si="20"/>
        <v>0</v>
      </c>
      <c r="CK44" s="403">
        <f t="shared" si="20"/>
        <v>0</v>
      </c>
      <c r="CL44" s="403">
        <f t="shared" si="20"/>
        <v>0</v>
      </c>
      <c r="CM44" s="403">
        <f t="shared" si="20"/>
        <v>0</v>
      </c>
      <c r="CN44" s="403">
        <f t="shared" si="20"/>
        <v>0</v>
      </c>
      <c r="CO44" s="403">
        <f t="shared" si="20"/>
        <v>0</v>
      </c>
      <c r="CP44" s="403">
        <f t="shared" si="20"/>
        <v>0</v>
      </c>
      <c r="CQ44" s="403">
        <f t="shared" si="20"/>
        <v>0</v>
      </c>
      <c r="CR44" s="403">
        <f t="shared" si="20"/>
        <v>0</v>
      </c>
      <c r="CS44" s="403">
        <f t="shared" si="20"/>
        <v>0</v>
      </c>
      <c r="CT44" s="403">
        <f t="shared" si="20"/>
        <v>0</v>
      </c>
      <c r="CU44" s="403">
        <f t="shared" si="20"/>
        <v>0</v>
      </c>
      <c r="CV44" s="403">
        <f t="shared" si="20"/>
        <v>0</v>
      </c>
      <c r="CW44" s="403">
        <f t="shared" si="20"/>
        <v>0</v>
      </c>
      <c r="CX44" s="403">
        <f t="shared" si="20"/>
        <v>0</v>
      </c>
      <c r="CY44" s="403">
        <f t="shared" si="20"/>
        <v>0</v>
      </c>
      <c r="CZ44" s="403">
        <f t="shared" si="20"/>
        <v>0</v>
      </c>
      <c r="DA44" s="403">
        <f t="shared" si="20"/>
        <v>0</v>
      </c>
      <c r="DB44" s="403">
        <f t="shared" ref="DB44:EG44" si="21" xml:space="preserve"> IF( DB43 = $F42, 1, 0)</f>
        <v>0</v>
      </c>
      <c r="DC44" s="403">
        <f t="shared" si="21"/>
        <v>0</v>
      </c>
      <c r="DD44" s="403">
        <f t="shared" si="21"/>
        <v>0</v>
      </c>
      <c r="DE44" s="403">
        <f t="shared" si="21"/>
        <v>0</v>
      </c>
      <c r="DF44" s="403">
        <f t="shared" si="21"/>
        <v>0</v>
      </c>
      <c r="DG44" s="403">
        <f t="shared" si="21"/>
        <v>0</v>
      </c>
      <c r="DH44" s="403">
        <f t="shared" si="21"/>
        <v>0</v>
      </c>
      <c r="DI44" s="403">
        <f t="shared" si="21"/>
        <v>0</v>
      </c>
      <c r="DJ44" s="403">
        <f t="shared" si="21"/>
        <v>0</v>
      </c>
      <c r="DK44" s="403">
        <f t="shared" si="21"/>
        <v>0</v>
      </c>
      <c r="DL44" s="403">
        <f t="shared" si="21"/>
        <v>0</v>
      </c>
      <c r="DM44" s="403">
        <f t="shared" si="21"/>
        <v>0</v>
      </c>
      <c r="DN44" s="403">
        <f t="shared" si="21"/>
        <v>0</v>
      </c>
      <c r="DO44" s="403">
        <f t="shared" si="21"/>
        <v>0</v>
      </c>
      <c r="DP44" s="403">
        <f t="shared" si="21"/>
        <v>0</v>
      </c>
      <c r="DQ44" s="403">
        <f xml:space="preserve"> IF( DQ43 = $F42, 1, 0)</f>
        <v>0</v>
      </c>
      <c r="DR44" s="403">
        <f xml:space="preserve"> IF( DR43 = $F42, 1, 0)</f>
        <v>1</v>
      </c>
      <c r="DS44" s="403">
        <f t="shared" si="21"/>
        <v>0</v>
      </c>
      <c r="DT44" s="403">
        <f t="shared" si="21"/>
        <v>0</v>
      </c>
      <c r="DU44" s="403">
        <f t="shared" si="21"/>
        <v>0</v>
      </c>
      <c r="DV44" s="403">
        <f t="shared" si="21"/>
        <v>0</v>
      </c>
      <c r="DW44" s="403">
        <f t="shared" si="21"/>
        <v>0</v>
      </c>
      <c r="DX44" s="403">
        <f t="shared" si="21"/>
        <v>0</v>
      </c>
      <c r="DY44" s="403">
        <f t="shared" si="21"/>
        <v>0</v>
      </c>
      <c r="DZ44" s="403">
        <f t="shared" si="21"/>
        <v>0</v>
      </c>
      <c r="EA44" s="403">
        <f t="shared" si="21"/>
        <v>0</v>
      </c>
      <c r="EB44" s="403">
        <f t="shared" si="21"/>
        <v>0</v>
      </c>
      <c r="EC44" s="403">
        <f t="shared" si="21"/>
        <v>0</v>
      </c>
      <c r="ED44" s="403">
        <f t="shared" si="21"/>
        <v>0</v>
      </c>
      <c r="EE44" s="403">
        <f t="shared" si="21"/>
        <v>0</v>
      </c>
      <c r="EF44" s="403">
        <f t="shared" si="21"/>
        <v>0</v>
      </c>
      <c r="EG44" s="403">
        <f t="shared" si="21"/>
        <v>0</v>
      </c>
      <c r="EH44" s="403">
        <f xml:space="preserve"> IF( EH43 = $F42, 1, 0)</f>
        <v>0</v>
      </c>
      <c r="EI44" s="403"/>
    </row>
    <row r="45" spans="1:139" ht="15" customHeight="1" outlineLevel="1" x14ac:dyDescent="0.35">
      <c r="E45" s="557" t="str">
        <f xml:space="preserve"> Time_M!E$22</f>
        <v>Model period ending_M</v>
      </c>
      <c r="F45" s="557">
        <f xml:space="preserve"> Time_M!F$22</f>
        <v>0</v>
      </c>
      <c r="G45" s="557" t="str">
        <f xml:space="preserve"> Time_M!G$22</f>
        <v>date</v>
      </c>
      <c r="H45" s="557">
        <f xml:space="preserve"> Time_M!H$22</f>
        <v>0</v>
      </c>
      <c r="I45" s="557">
        <f xml:space="preserve"> Time_M!I$22</f>
        <v>0</v>
      </c>
      <c r="J45" s="557">
        <f xml:space="preserve"> Time_M!J$22</f>
        <v>45351</v>
      </c>
      <c r="K45" s="557">
        <f xml:space="preserve"> Time_M!K$22</f>
        <v>45382</v>
      </c>
      <c r="L45" s="557">
        <f xml:space="preserve"> Time_M!L$22</f>
        <v>45412</v>
      </c>
      <c r="M45" s="557">
        <f xml:space="preserve"> Time_M!M$22</f>
        <v>45443</v>
      </c>
      <c r="N45" s="557">
        <f xml:space="preserve"> Time_M!N$22</f>
        <v>45473</v>
      </c>
      <c r="O45" s="557">
        <f xml:space="preserve"> Time_M!O$22</f>
        <v>45504</v>
      </c>
      <c r="P45" s="557">
        <f xml:space="preserve"> Time_M!P$22</f>
        <v>45535</v>
      </c>
      <c r="Q45" s="557">
        <f xml:space="preserve"> Time_M!Q$22</f>
        <v>45565</v>
      </c>
      <c r="R45" s="557">
        <f xml:space="preserve"> Time_M!R$22</f>
        <v>45596</v>
      </c>
      <c r="S45" s="557">
        <f xml:space="preserve"> Time_M!S$22</f>
        <v>45626</v>
      </c>
      <c r="T45" s="557">
        <f xml:space="preserve"> Time_M!T$22</f>
        <v>45657</v>
      </c>
      <c r="U45" s="557">
        <f xml:space="preserve"> Time_M!U$22</f>
        <v>45688</v>
      </c>
      <c r="V45" s="557">
        <f xml:space="preserve"> Time_M!V$22</f>
        <v>45716</v>
      </c>
      <c r="W45" s="557">
        <f xml:space="preserve"> Time_M!W$22</f>
        <v>45747</v>
      </c>
      <c r="X45" s="557">
        <f xml:space="preserve"> Time_M!X$22</f>
        <v>45777</v>
      </c>
      <c r="Y45" s="557">
        <f xml:space="preserve"> Time_M!Y$22</f>
        <v>45808</v>
      </c>
      <c r="Z45" s="557">
        <f xml:space="preserve"> Time_M!Z$22</f>
        <v>45838</v>
      </c>
      <c r="AA45" s="557">
        <f xml:space="preserve"> Time_M!AA$22</f>
        <v>45869</v>
      </c>
      <c r="AB45" s="557">
        <f xml:space="preserve"> Time_M!AB$22</f>
        <v>45900</v>
      </c>
      <c r="AC45" s="557">
        <f xml:space="preserve"> Time_M!AC$22</f>
        <v>45930</v>
      </c>
      <c r="AD45" s="557">
        <f xml:space="preserve"> Time_M!AD$22</f>
        <v>45961</v>
      </c>
      <c r="AE45" s="557">
        <f xml:space="preserve"> Time_M!AE$22</f>
        <v>45991</v>
      </c>
      <c r="AF45" s="557">
        <f xml:space="preserve"> Time_M!AF$22</f>
        <v>46022</v>
      </c>
      <c r="AG45" s="557">
        <f xml:space="preserve"> Time_M!AG$22</f>
        <v>46053</v>
      </c>
      <c r="AH45" s="557">
        <f xml:space="preserve"> Time_M!AH$22</f>
        <v>46081</v>
      </c>
      <c r="AI45" s="557">
        <f xml:space="preserve"> Time_M!AI$22</f>
        <v>46112</v>
      </c>
      <c r="AJ45" s="557">
        <f xml:space="preserve"> Time_M!AJ$22</f>
        <v>46142</v>
      </c>
      <c r="AK45" s="557">
        <f xml:space="preserve"> Time_M!AK$22</f>
        <v>46173</v>
      </c>
      <c r="AL45" s="557">
        <f xml:space="preserve"> Time_M!AL$22</f>
        <v>46203</v>
      </c>
      <c r="AM45" s="557">
        <f xml:space="preserve"> Time_M!AM$22</f>
        <v>46234</v>
      </c>
      <c r="AN45" s="557">
        <f xml:space="preserve"> Time_M!AN$22</f>
        <v>46265</v>
      </c>
      <c r="AO45" s="557">
        <f xml:space="preserve"> Time_M!AO$22</f>
        <v>46295</v>
      </c>
      <c r="AP45" s="557">
        <f xml:space="preserve"> Time_M!AP$22</f>
        <v>46326</v>
      </c>
      <c r="AQ45" s="557">
        <f xml:space="preserve"> Time_M!AQ$22</f>
        <v>46356</v>
      </c>
      <c r="AR45" s="557">
        <f xml:space="preserve"> Time_M!AR$22</f>
        <v>46387</v>
      </c>
      <c r="AS45" s="557">
        <f xml:space="preserve"> Time_M!AS$22</f>
        <v>46418</v>
      </c>
      <c r="AT45" s="557">
        <f xml:space="preserve"> Time_M!AT$22</f>
        <v>46446</v>
      </c>
      <c r="AU45" s="557">
        <f xml:space="preserve"> Time_M!AU$22</f>
        <v>46477</v>
      </c>
      <c r="AV45" s="557">
        <f xml:space="preserve"> Time_M!AV$22</f>
        <v>46507</v>
      </c>
      <c r="AW45" s="557">
        <f xml:space="preserve"> Time_M!AW$22</f>
        <v>46538</v>
      </c>
      <c r="AX45" s="557">
        <f xml:space="preserve"> Time_M!AX$22</f>
        <v>46568</v>
      </c>
      <c r="AY45" s="557">
        <f xml:space="preserve"> Time_M!AY$22</f>
        <v>46599</v>
      </c>
      <c r="AZ45" s="557">
        <f xml:space="preserve"> Time_M!AZ$22</f>
        <v>46630</v>
      </c>
      <c r="BA45" s="557">
        <f xml:space="preserve"> Time_M!BA$22</f>
        <v>46660</v>
      </c>
      <c r="BB45" s="557">
        <f xml:space="preserve"> Time_M!BB$22</f>
        <v>46691</v>
      </c>
      <c r="BC45" s="557">
        <f xml:space="preserve"> Time_M!BC$22</f>
        <v>46721</v>
      </c>
      <c r="BD45" s="557">
        <f xml:space="preserve"> Time_M!BD$22</f>
        <v>46752</v>
      </c>
      <c r="BE45" s="557">
        <f xml:space="preserve"> Time_M!BE$22</f>
        <v>46783</v>
      </c>
      <c r="BF45" s="557">
        <f xml:space="preserve"> Time_M!BF$22</f>
        <v>46812</v>
      </c>
      <c r="BG45" s="557">
        <f xml:space="preserve"> Time_M!BG$22</f>
        <v>46843</v>
      </c>
      <c r="BH45" s="557">
        <f xml:space="preserve"> Time_M!BH$22</f>
        <v>46873</v>
      </c>
      <c r="BI45" s="557">
        <f xml:space="preserve"> Time_M!BI$22</f>
        <v>46904</v>
      </c>
      <c r="BJ45" s="557">
        <f xml:space="preserve"> Time_M!BJ$22</f>
        <v>46934</v>
      </c>
      <c r="BK45" s="557">
        <f xml:space="preserve"> Time_M!BK$22</f>
        <v>46965</v>
      </c>
      <c r="BL45" s="557">
        <f xml:space="preserve"> Time_M!BL$22</f>
        <v>46996</v>
      </c>
      <c r="BM45" s="557">
        <f xml:space="preserve"> Time_M!BM$22</f>
        <v>47026</v>
      </c>
      <c r="BN45" s="557">
        <f xml:space="preserve"> Time_M!BN$22</f>
        <v>47057</v>
      </c>
      <c r="BO45" s="557">
        <f xml:space="preserve"> Time_M!BO$22</f>
        <v>47087</v>
      </c>
      <c r="BP45" s="557">
        <f xml:space="preserve"> Time_M!BP$22</f>
        <v>47118</v>
      </c>
      <c r="BQ45" s="557">
        <f xml:space="preserve"> Time_M!BQ$22</f>
        <v>47149</v>
      </c>
      <c r="BR45" s="557">
        <f xml:space="preserve"> Time_M!BR$22</f>
        <v>47177</v>
      </c>
      <c r="BS45" s="557">
        <f xml:space="preserve"> Time_M!BS$22</f>
        <v>47208</v>
      </c>
      <c r="BT45" s="557">
        <f xml:space="preserve"> Time_M!BT$22</f>
        <v>47238</v>
      </c>
      <c r="BU45" s="557">
        <f xml:space="preserve"> Time_M!BU$22</f>
        <v>47269</v>
      </c>
      <c r="BV45" s="557">
        <f xml:space="preserve"> Time_M!BV$22</f>
        <v>47299</v>
      </c>
      <c r="BW45" s="557">
        <f xml:space="preserve"> Time_M!BW$22</f>
        <v>47330</v>
      </c>
      <c r="BX45" s="557">
        <f xml:space="preserve"> Time_M!BX$22</f>
        <v>47361</v>
      </c>
      <c r="BY45" s="557">
        <f xml:space="preserve"> Time_M!BY$22</f>
        <v>47391</v>
      </c>
      <c r="BZ45" s="557">
        <f xml:space="preserve"> Time_M!BZ$22</f>
        <v>47422</v>
      </c>
      <c r="CA45" s="557">
        <f xml:space="preserve"> Time_M!CA$22</f>
        <v>47452</v>
      </c>
      <c r="CB45" s="557">
        <f xml:space="preserve"> Time_M!CB$22</f>
        <v>47483</v>
      </c>
      <c r="CC45" s="557">
        <f xml:space="preserve"> Time_M!CC$22</f>
        <v>47514</v>
      </c>
      <c r="CD45" s="557">
        <f xml:space="preserve"> Time_M!CD$22</f>
        <v>47542</v>
      </c>
      <c r="CE45" s="557">
        <f xml:space="preserve"> Time_M!CE$22</f>
        <v>47573</v>
      </c>
      <c r="CF45" s="557">
        <f xml:space="preserve"> Time_M!CF$22</f>
        <v>47603</v>
      </c>
      <c r="CG45" s="557">
        <f xml:space="preserve"> Time_M!CG$22</f>
        <v>47634</v>
      </c>
      <c r="CH45" s="557">
        <f xml:space="preserve"> Time_M!CH$22</f>
        <v>47664</v>
      </c>
      <c r="CI45" s="557">
        <f xml:space="preserve"> Time_M!CI$22</f>
        <v>47695</v>
      </c>
      <c r="CJ45" s="557">
        <f xml:space="preserve"> Time_M!CJ$22</f>
        <v>47726</v>
      </c>
      <c r="CK45" s="557">
        <f xml:space="preserve"> Time_M!CK$22</f>
        <v>47756</v>
      </c>
      <c r="CL45" s="557">
        <f xml:space="preserve"> Time_M!CL$22</f>
        <v>47787</v>
      </c>
      <c r="CM45" s="557">
        <f xml:space="preserve"> Time_M!CM$22</f>
        <v>47817</v>
      </c>
      <c r="CN45" s="557">
        <f xml:space="preserve"> Time_M!CN$22</f>
        <v>47848</v>
      </c>
      <c r="CO45" s="557">
        <f xml:space="preserve"> Time_M!CO$22</f>
        <v>47879</v>
      </c>
      <c r="CP45" s="557">
        <f xml:space="preserve"> Time_M!CP$22</f>
        <v>47907</v>
      </c>
      <c r="CQ45" s="557">
        <f xml:space="preserve"> Time_M!CQ$22</f>
        <v>47938</v>
      </c>
      <c r="CR45" s="557">
        <f xml:space="preserve"> Time_M!CR$22</f>
        <v>47968</v>
      </c>
      <c r="CS45" s="557">
        <f xml:space="preserve"> Time_M!CS$22</f>
        <v>47999</v>
      </c>
      <c r="CT45" s="557">
        <f xml:space="preserve"> Time_M!CT$22</f>
        <v>48029</v>
      </c>
      <c r="CU45" s="557">
        <f xml:space="preserve"> Time_M!CU$22</f>
        <v>48060</v>
      </c>
      <c r="CV45" s="557">
        <f xml:space="preserve"> Time_M!CV$22</f>
        <v>48091</v>
      </c>
      <c r="CW45" s="557">
        <f xml:space="preserve"> Time_M!CW$22</f>
        <v>48121</v>
      </c>
      <c r="CX45" s="557">
        <f xml:space="preserve"> Time_M!CX$22</f>
        <v>48152</v>
      </c>
      <c r="CY45" s="557">
        <f xml:space="preserve"> Time_M!CY$22</f>
        <v>48182</v>
      </c>
      <c r="CZ45" s="557">
        <f xml:space="preserve"> Time_M!CZ$22</f>
        <v>48213</v>
      </c>
      <c r="DA45" s="557">
        <f xml:space="preserve"> Time_M!DA$22</f>
        <v>48244</v>
      </c>
      <c r="DB45" s="557">
        <f xml:space="preserve"> Time_M!DB$22</f>
        <v>48273</v>
      </c>
      <c r="DC45" s="557">
        <f xml:space="preserve"> Time_M!DC$22</f>
        <v>48304</v>
      </c>
      <c r="DD45" s="557">
        <f xml:space="preserve"> Time_M!DD$22</f>
        <v>48334</v>
      </c>
      <c r="DE45" s="557">
        <f xml:space="preserve"> Time_M!DE$22</f>
        <v>48365</v>
      </c>
      <c r="DF45" s="557">
        <f xml:space="preserve"> Time_M!DF$22</f>
        <v>48395</v>
      </c>
      <c r="DG45" s="557">
        <f xml:space="preserve"> Time_M!DG$22</f>
        <v>48426</v>
      </c>
      <c r="DH45" s="557">
        <f xml:space="preserve"> Time_M!DH$22</f>
        <v>48457</v>
      </c>
      <c r="DI45" s="557">
        <f xml:space="preserve"> Time_M!DI$22</f>
        <v>48487</v>
      </c>
      <c r="DJ45" s="557">
        <f xml:space="preserve"> Time_M!DJ$22</f>
        <v>48518</v>
      </c>
      <c r="DK45" s="557">
        <f xml:space="preserve"> Time_M!DK$22</f>
        <v>48548</v>
      </c>
      <c r="DL45" s="557">
        <f xml:space="preserve"> Time_M!DL$22</f>
        <v>48579</v>
      </c>
      <c r="DM45" s="557">
        <f xml:space="preserve"> Time_M!DM$22</f>
        <v>48610</v>
      </c>
      <c r="DN45" s="557">
        <f xml:space="preserve"> Time_M!DN$22</f>
        <v>48638</v>
      </c>
      <c r="DO45" s="557">
        <f xml:space="preserve"> Time_M!DO$22</f>
        <v>48669</v>
      </c>
      <c r="DP45" s="557">
        <f xml:space="preserve"> Time_M!DP$22</f>
        <v>48699</v>
      </c>
      <c r="DQ45" s="557">
        <f xml:space="preserve"> Time_M!DQ$22</f>
        <v>48730</v>
      </c>
      <c r="DR45" s="557">
        <f xml:space="preserve"> Time_M!DR$22</f>
        <v>48760</v>
      </c>
      <c r="DS45" s="557">
        <f xml:space="preserve"> Time_M!DS$22</f>
        <v>48791</v>
      </c>
      <c r="DT45" s="557">
        <f xml:space="preserve"> Time_M!DT$22</f>
        <v>48822</v>
      </c>
      <c r="DU45" s="557">
        <f xml:space="preserve"> Time_M!DU$22</f>
        <v>48852</v>
      </c>
      <c r="DV45" s="557">
        <f xml:space="preserve"> Time_M!DV$22</f>
        <v>48883</v>
      </c>
      <c r="DW45" s="557">
        <f xml:space="preserve"> Time_M!DW$22</f>
        <v>48913</v>
      </c>
      <c r="DX45" s="557">
        <f xml:space="preserve"> Time_M!DX$22</f>
        <v>48944</v>
      </c>
      <c r="DY45" s="557">
        <f xml:space="preserve"> Time_M!DY$22</f>
        <v>48975</v>
      </c>
      <c r="DZ45" s="557">
        <f xml:space="preserve"> Time_M!DZ$22</f>
        <v>49003</v>
      </c>
      <c r="EA45" s="557">
        <f xml:space="preserve"> Time_M!EA$22</f>
        <v>49034</v>
      </c>
      <c r="EB45" s="557">
        <f xml:space="preserve"> Time_M!EB$22</f>
        <v>49064</v>
      </c>
      <c r="EC45" s="557">
        <f xml:space="preserve"> Time_M!EC$22</f>
        <v>49095</v>
      </c>
      <c r="ED45" s="557">
        <f xml:space="preserve"> Time_M!ED$22</f>
        <v>49125</v>
      </c>
      <c r="EE45" s="557">
        <f xml:space="preserve"> Time_M!EE$22</f>
        <v>49156</v>
      </c>
      <c r="EF45" s="557">
        <f xml:space="preserve"> Time_M!EF$22</f>
        <v>49187</v>
      </c>
      <c r="EG45" s="557">
        <f xml:space="preserve"> Time_M!EG$22</f>
        <v>49217</v>
      </c>
      <c r="EH45" s="557">
        <f xml:space="preserve"> Time_M!EH$22</f>
        <v>49248</v>
      </c>
      <c r="EI45" s="21"/>
    </row>
    <row r="46" spans="1:139" ht="15" customHeight="1" outlineLevel="1" x14ac:dyDescent="0.35">
      <c r="E46" s="100" t="s">
        <v>90</v>
      </c>
      <c r="F46" s="567">
        <f>INDEX(M44:EH46,2,MATCH(1,M44:EH44,0))</f>
        <v>48760</v>
      </c>
      <c r="G46" s="21" t="s">
        <v>310</v>
      </c>
      <c r="I46" s="19"/>
      <c r="J46" s="46" t="str">
        <f t="shared" ref="J46:AO46" si="22" xml:space="preserve"> IF( J44 = 1, J45,"")</f>
        <v/>
      </c>
      <c r="K46" s="46" t="str">
        <f t="shared" si="22"/>
        <v/>
      </c>
      <c r="L46" s="46" t="str">
        <f t="shared" si="22"/>
        <v/>
      </c>
      <c r="M46" s="46" t="str">
        <f t="shared" si="22"/>
        <v/>
      </c>
      <c r="N46" s="46" t="str">
        <f t="shared" si="22"/>
        <v/>
      </c>
      <c r="O46" s="46" t="str">
        <f t="shared" si="22"/>
        <v/>
      </c>
      <c r="P46" s="46" t="str">
        <f t="shared" si="22"/>
        <v/>
      </c>
      <c r="Q46" s="46" t="str">
        <f t="shared" si="22"/>
        <v/>
      </c>
      <c r="R46" s="46" t="str">
        <f t="shared" si="22"/>
        <v/>
      </c>
      <c r="S46" s="46" t="str">
        <f t="shared" si="22"/>
        <v/>
      </c>
      <c r="T46" s="46" t="str">
        <f t="shared" si="22"/>
        <v/>
      </c>
      <c r="U46" s="46" t="str">
        <f t="shared" si="22"/>
        <v/>
      </c>
      <c r="V46" s="46" t="str">
        <f t="shared" si="22"/>
        <v/>
      </c>
      <c r="W46" s="46" t="str">
        <f t="shared" si="22"/>
        <v/>
      </c>
      <c r="X46" s="46" t="str">
        <f t="shared" si="22"/>
        <v/>
      </c>
      <c r="Y46" s="46" t="str">
        <f t="shared" si="22"/>
        <v/>
      </c>
      <c r="Z46" s="46" t="str">
        <f t="shared" si="22"/>
        <v/>
      </c>
      <c r="AA46" s="46" t="str">
        <f t="shared" si="22"/>
        <v/>
      </c>
      <c r="AB46" s="46" t="str">
        <f t="shared" si="22"/>
        <v/>
      </c>
      <c r="AC46" s="46" t="str">
        <f t="shared" si="22"/>
        <v/>
      </c>
      <c r="AD46" s="46" t="str">
        <f t="shared" si="22"/>
        <v/>
      </c>
      <c r="AE46" s="46" t="str">
        <f t="shared" si="22"/>
        <v/>
      </c>
      <c r="AF46" s="46" t="str">
        <f t="shared" si="22"/>
        <v/>
      </c>
      <c r="AG46" s="46" t="str">
        <f t="shared" si="22"/>
        <v/>
      </c>
      <c r="AH46" s="46" t="str">
        <f t="shared" si="22"/>
        <v/>
      </c>
      <c r="AI46" s="46" t="str">
        <f t="shared" si="22"/>
        <v/>
      </c>
      <c r="AJ46" s="46" t="str">
        <f t="shared" si="22"/>
        <v/>
      </c>
      <c r="AK46" s="46" t="str">
        <f t="shared" si="22"/>
        <v/>
      </c>
      <c r="AL46" s="46" t="str">
        <f t="shared" si="22"/>
        <v/>
      </c>
      <c r="AM46" s="46" t="str">
        <f t="shared" si="22"/>
        <v/>
      </c>
      <c r="AN46" s="46" t="str">
        <f t="shared" si="22"/>
        <v/>
      </c>
      <c r="AO46" s="46" t="str">
        <f t="shared" si="22"/>
        <v/>
      </c>
      <c r="AP46" s="46" t="str">
        <f t="shared" ref="AP46:BU46" si="23" xml:space="preserve"> IF( AP44 = 1, AP45,"")</f>
        <v/>
      </c>
      <c r="AQ46" s="46" t="str">
        <f t="shared" si="23"/>
        <v/>
      </c>
      <c r="AR46" s="46" t="str">
        <f t="shared" si="23"/>
        <v/>
      </c>
      <c r="AS46" s="46" t="str">
        <f t="shared" si="23"/>
        <v/>
      </c>
      <c r="AT46" s="46" t="str">
        <f t="shared" si="23"/>
        <v/>
      </c>
      <c r="AU46" s="46" t="str">
        <f t="shared" si="23"/>
        <v/>
      </c>
      <c r="AV46" s="46" t="str">
        <f t="shared" si="23"/>
        <v/>
      </c>
      <c r="AW46" s="46" t="str">
        <f t="shared" si="23"/>
        <v/>
      </c>
      <c r="AX46" s="46" t="str">
        <f t="shared" si="23"/>
        <v/>
      </c>
      <c r="AY46" s="46" t="str">
        <f t="shared" si="23"/>
        <v/>
      </c>
      <c r="AZ46" s="46" t="str">
        <f t="shared" si="23"/>
        <v/>
      </c>
      <c r="BA46" s="46" t="str">
        <f t="shared" si="23"/>
        <v/>
      </c>
      <c r="BB46" s="46" t="str">
        <f t="shared" si="23"/>
        <v/>
      </c>
      <c r="BC46" s="46" t="str">
        <f t="shared" si="23"/>
        <v/>
      </c>
      <c r="BD46" s="46" t="str">
        <f t="shared" si="23"/>
        <v/>
      </c>
      <c r="BE46" s="46" t="str">
        <f t="shared" si="23"/>
        <v/>
      </c>
      <c r="BF46" s="46" t="str">
        <f t="shared" si="23"/>
        <v/>
      </c>
      <c r="BG46" s="46" t="str">
        <f t="shared" si="23"/>
        <v/>
      </c>
      <c r="BH46" s="46" t="str">
        <f t="shared" si="23"/>
        <v/>
      </c>
      <c r="BI46" s="46" t="str">
        <f t="shared" si="23"/>
        <v/>
      </c>
      <c r="BJ46" s="46" t="str">
        <f t="shared" si="23"/>
        <v/>
      </c>
      <c r="BK46" s="46" t="str">
        <f t="shared" si="23"/>
        <v/>
      </c>
      <c r="BL46" s="46" t="str">
        <f t="shared" si="23"/>
        <v/>
      </c>
      <c r="BM46" s="46" t="str">
        <f t="shared" si="23"/>
        <v/>
      </c>
      <c r="BN46" s="46" t="str">
        <f t="shared" si="23"/>
        <v/>
      </c>
      <c r="BO46" s="46" t="str">
        <f t="shared" si="23"/>
        <v/>
      </c>
      <c r="BP46" s="46" t="str">
        <f t="shared" si="23"/>
        <v/>
      </c>
      <c r="BQ46" s="46" t="str">
        <f t="shared" si="23"/>
        <v/>
      </c>
      <c r="BR46" s="46" t="str">
        <f t="shared" si="23"/>
        <v/>
      </c>
      <c r="BS46" s="46" t="str">
        <f t="shared" si="23"/>
        <v/>
      </c>
      <c r="BT46" s="46" t="str">
        <f t="shared" si="23"/>
        <v/>
      </c>
      <c r="BU46" s="46" t="str">
        <f t="shared" si="23"/>
        <v/>
      </c>
      <c r="BV46" s="46" t="str">
        <f t="shared" ref="BV46:DA46" si="24" xml:space="preserve"> IF( BV44 = 1, BV45,"")</f>
        <v/>
      </c>
      <c r="BW46" s="46" t="str">
        <f t="shared" si="24"/>
        <v/>
      </c>
      <c r="BX46" s="46" t="str">
        <f t="shared" si="24"/>
        <v/>
      </c>
      <c r="BY46" s="46" t="str">
        <f t="shared" si="24"/>
        <v/>
      </c>
      <c r="BZ46" s="46" t="str">
        <f t="shared" si="24"/>
        <v/>
      </c>
      <c r="CA46" s="46" t="str">
        <f t="shared" si="24"/>
        <v/>
      </c>
      <c r="CB46" s="46" t="str">
        <f t="shared" si="24"/>
        <v/>
      </c>
      <c r="CC46" s="46" t="str">
        <f t="shared" si="24"/>
        <v/>
      </c>
      <c r="CD46" s="46" t="str">
        <f t="shared" si="24"/>
        <v/>
      </c>
      <c r="CE46" s="46" t="str">
        <f t="shared" si="24"/>
        <v/>
      </c>
      <c r="CF46" s="46" t="str">
        <f t="shared" si="24"/>
        <v/>
      </c>
      <c r="CG46" s="46" t="str">
        <f t="shared" si="24"/>
        <v/>
      </c>
      <c r="CH46" s="46" t="str">
        <f t="shared" si="24"/>
        <v/>
      </c>
      <c r="CI46" s="46" t="str">
        <f t="shared" si="24"/>
        <v/>
      </c>
      <c r="CJ46" s="46" t="str">
        <f t="shared" si="24"/>
        <v/>
      </c>
      <c r="CK46" s="46" t="str">
        <f t="shared" si="24"/>
        <v/>
      </c>
      <c r="CL46" s="46" t="str">
        <f t="shared" si="24"/>
        <v/>
      </c>
      <c r="CM46" s="46" t="str">
        <f t="shared" si="24"/>
        <v/>
      </c>
      <c r="CN46" s="46" t="str">
        <f t="shared" si="24"/>
        <v/>
      </c>
      <c r="CO46" s="46" t="str">
        <f t="shared" si="24"/>
        <v/>
      </c>
      <c r="CP46" s="46" t="str">
        <f t="shared" si="24"/>
        <v/>
      </c>
      <c r="CQ46" s="46" t="str">
        <f t="shared" si="24"/>
        <v/>
      </c>
      <c r="CR46" s="46" t="str">
        <f t="shared" si="24"/>
        <v/>
      </c>
      <c r="CS46" s="46" t="str">
        <f t="shared" si="24"/>
        <v/>
      </c>
      <c r="CT46" s="46" t="str">
        <f t="shared" si="24"/>
        <v/>
      </c>
      <c r="CU46" s="46" t="str">
        <f t="shared" si="24"/>
        <v/>
      </c>
      <c r="CV46" s="46" t="str">
        <f t="shared" si="24"/>
        <v/>
      </c>
      <c r="CW46" s="46" t="str">
        <f t="shared" si="24"/>
        <v/>
      </c>
      <c r="CX46" s="46" t="str">
        <f t="shared" si="24"/>
        <v/>
      </c>
      <c r="CY46" s="46" t="str">
        <f t="shared" si="24"/>
        <v/>
      </c>
      <c r="CZ46" s="46" t="str">
        <f t="shared" si="24"/>
        <v/>
      </c>
      <c r="DA46" s="46" t="str">
        <f t="shared" si="24"/>
        <v/>
      </c>
      <c r="DB46" s="46" t="str">
        <f t="shared" ref="DB46:EG46" si="25" xml:space="preserve"> IF( DB44 = 1, DB45,"")</f>
        <v/>
      </c>
      <c r="DC46" s="46" t="str">
        <f t="shared" si="25"/>
        <v/>
      </c>
      <c r="DD46" s="46" t="str">
        <f t="shared" si="25"/>
        <v/>
      </c>
      <c r="DE46" s="46" t="str">
        <f t="shared" si="25"/>
        <v/>
      </c>
      <c r="DF46" s="46" t="str">
        <f t="shared" si="25"/>
        <v/>
      </c>
      <c r="DG46" s="46" t="str">
        <f t="shared" si="25"/>
        <v/>
      </c>
      <c r="DH46" s="46" t="str">
        <f t="shared" si="25"/>
        <v/>
      </c>
      <c r="DI46" s="46" t="str">
        <f t="shared" si="25"/>
        <v/>
      </c>
      <c r="DJ46" s="46" t="str">
        <f t="shared" si="25"/>
        <v/>
      </c>
      <c r="DK46" s="46" t="str">
        <f t="shared" si="25"/>
        <v/>
      </c>
      <c r="DL46" s="46" t="str">
        <f t="shared" si="25"/>
        <v/>
      </c>
      <c r="DM46" s="46" t="str">
        <f t="shared" si="25"/>
        <v/>
      </c>
      <c r="DN46" s="46" t="str">
        <f t="shared" si="25"/>
        <v/>
      </c>
      <c r="DO46" s="46" t="str">
        <f t="shared" si="25"/>
        <v/>
      </c>
      <c r="DP46" s="46" t="str">
        <f t="shared" si="25"/>
        <v/>
      </c>
      <c r="DQ46" s="46" t="str">
        <f xml:space="preserve"> IF( DQ44 = 1, DQ45,"")</f>
        <v/>
      </c>
      <c r="DR46" s="46">
        <f xml:space="preserve"> IF( DR44 = 1, DR45,"")</f>
        <v>48760</v>
      </c>
      <c r="DS46" s="46" t="str">
        <f t="shared" si="25"/>
        <v/>
      </c>
      <c r="DT46" s="46" t="str">
        <f t="shared" si="25"/>
        <v/>
      </c>
      <c r="DU46" s="46" t="str">
        <f t="shared" si="25"/>
        <v/>
      </c>
      <c r="DV46" s="46" t="str">
        <f t="shared" si="25"/>
        <v/>
      </c>
      <c r="DW46" s="46" t="str">
        <f t="shared" si="25"/>
        <v/>
      </c>
      <c r="DX46" s="46" t="str">
        <f t="shared" si="25"/>
        <v/>
      </c>
      <c r="DY46" s="46" t="str">
        <f t="shared" si="25"/>
        <v/>
      </c>
      <c r="DZ46" s="46" t="str">
        <f t="shared" si="25"/>
        <v/>
      </c>
      <c r="EA46" s="46" t="str">
        <f t="shared" si="25"/>
        <v/>
      </c>
      <c r="EB46" s="46" t="str">
        <f t="shared" si="25"/>
        <v/>
      </c>
      <c r="EC46" s="46" t="str">
        <f t="shared" si="25"/>
        <v/>
      </c>
      <c r="ED46" s="46" t="str">
        <f t="shared" si="25"/>
        <v/>
      </c>
      <c r="EE46" s="46" t="str">
        <f t="shared" si="25"/>
        <v/>
      </c>
      <c r="EF46" s="46" t="str">
        <f t="shared" si="25"/>
        <v/>
      </c>
      <c r="EG46" s="46" t="str">
        <f t="shared" si="25"/>
        <v/>
      </c>
      <c r="EH46" s="46" t="str">
        <f xml:space="preserve"> IF( EH44 = 1, EH45,"")</f>
        <v/>
      </c>
      <c r="EI46" s="21"/>
    </row>
    <row r="47" spans="1:139" ht="15" customHeight="1" outlineLevel="1" x14ac:dyDescent="0.35">
      <c r="E47" s="98"/>
      <c r="F47" s="45"/>
      <c r="I47" s="19"/>
      <c r="J47" s="46"/>
      <c r="K47" s="46"/>
      <c r="L47" s="46"/>
      <c r="M47" s="46"/>
      <c r="N47" s="46"/>
      <c r="O47" s="46"/>
      <c r="P47" s="46"/>
      <c r="Q47" s="46"/>
      <c r="R47" s="46"/>
      <c r="S47" s="46"/>
      <c r="T47" s="46"/>
      <c r="U47" s="46"/>
      <c r="V47" s="46"/>
      <c r="W47" s="46"/>
      <c r="X47" s="46"/>
      <c r="Y47" s="46"/>
      <c r="Z47" s="46"/>
      <c r="AA47" s="46"/>
      <c r="AB47" s="46"/>
      <c r="AC47" s="46"/>
      <c r="AD47" s="46"/>
      <c r="AE47" s="46"/>
      <c r="AF47" s="46"/>
      <c r="AG47" s="46"/>
      <c r="AH47" s="46"/>
      <c r="AI47" s="46"/>
      <c r="AJ47" s="46"/>
      <c r="AK47" s="46"/>
      <c r="AL47" s="46"/>
      <c r="AM47" s="46"/>
      <c r="AN47" s="46"/>
      <c r="AO47" s="46"/>
      <c r="AP47" s="46"/>
      <c r="AQ47" s="46"/>
      <c r="AR47" s="46"/>
      <c r="AS47" s="46"/>
      <c r="AT47" s="46"/>
      <c r="AU47" s="46"/>
      <c r="AV47" s="46"/>
      <c r="AW47" s="46"/>
      <c r="AX47" s="46"/>
      <c r="AY47" s="46"/>
      <c r="AZ47" s="46"/>
      <c r="BA47" s="46"/>
      <c r="BB47" s="46"/>
      <c r="BC47" s="46"/>
      <c r="BD47" s="46"/>
      <c r="BE47" s="46"/>
      <c r="BF47" s="46"/>
      <c r="BG47" s="46"/>
      <c r="BH47" s="46"/>
      <c r="BI47" s="46"/>
      <c r="BJ47" s="46"/>
      <c r="BK47" s="46"/>
      <c r="BL47" s="46"/>
      <c r="BM47" s="46"/>
      <c r="BN47" s="46"/>
      <c r="BO47" s="46"/>
      <c r="BP47" s="46"/>
      <c r="BQ47" s="46"/>
      <c r="BR47" s="46"/>
      <c r="BS47" s="46"/>
      <c r="BT47" s="46"/>
      <c r="BU47" s="46"/>
      <c r="BV47" s="46"/>
      <c r="BW47" s="46"/>
      <c r="BX47" s="46"/>
      <c r="BY47" s="46"/>
      <c r="BZ47" s="46"/>
      <c r="CA47" s="46"/>
      <c r="CB47" s="46"/>
      <c r="CC47" s="46"/>
      <c r="CD47" s="46"/>
      <c r="CE47" s="46"/>
      <c r="CF47" s="46"/>
      <c r="CG47" s="46"/>
      <c r="CH47" s="46"/>
      <c r="CI47" s="46"/>
      <c r="CJ47" s="46"/>
      <c r="CK47" s="46"/>
      <c r="CL47" s="46"/>
      <c r="CM47" s="46"/>
      <c r="CN47" s="46"/>
      <c r="CO47" s="46"/>
      <c r="CP47" s="46"/>
      <c r="CQ47" s="46"/>
      <c r="CR47" s="46"/>
      <c r="CS47" s="46"/>
      <c r="CT47" s="46"/>
      <c r="CU47" s="46"/>
      <c r="CV47" s="46"/>
      <c r="CW47" s="46"/>
      <c r="CX47" s="46"/>
      <c r="CY47" s="46"/>
      <c r="CZ47" s="46"/>
      <c r="DA47" s="46"/>
      <c r="DB47" s="46"/>
      <c r="DC47" s="46"/>
      <c r="DD47" s="46"/>
      <c r="DE47" s="46"/>
      <c r="DF47" s="46"/>
      <c r="DG47" s="46"/>
      <c r="DH47" s="46"/>
      <c r="DI47" s="46"/>
      <c r="DJ47" s="46"/>
      <c r="DK47" s="46"/>
      <c r="DL47" s="46"/>
      <c r="DM47" s="46"/>
      <c r="DN47" s="46"/>
      <c r="DO47" s="46"/>
      <c r="DP47" s="46"/>
      <c r="DQ47" s="46"/>
      <c r="DR47" s="46"/>
      <c r="DS47" s="46"/>
      <c r="DT47" s="46"/>
      <c r="DU47" s="46"/>
      <c r="DV47" s="46"/>
      <c r="DW47" s="46"/>
      <c r="DX47" s="46"/>
      <c r="DY47" s="46"/>
      <c r="DZ47" s="46"/>
      <c r="EA47" s="46"/>
      <c r="EB47" s="46"/>
      <c r="EC47" s="46"/>
      <c r="ED47" s="46"/>
      <c r="EE47" s="46"/>
      <c r="EF47" s="46"/>
      <c r="EG47" s="46"/>
      <c r="EH47" s="46"/>
      <c r="EI47" s="21"/>
    </row>
    <row r="48" spans="1:139" ht="15" customHeight="1" x14ac:dyDescent="0.35">
      <c r="E48" s="98"/>
      <c r="F48" s="45"/>
      <c r="I48" s="19"/>
      <c r="J48" s="46"/>
      <c r="K48" s="46"/>
      <c r="L48" s="46"/>
      <c r="M48" s="46"/>
      <c r="N48" s="46"/>
      <c r="O48" s="46"/>
      <c r="P48" s="46"/>
      <c r="Q48" s="46"/>
      <c r="R48" s="46"/>
      <c r="S48" s="46"/>
      <c r="T48" s="46"/>
      <c r="U48" s="46"/>
      <c r="V48" s="46"/>
      <c r="W48" s="46"/>
      <c r="X48" s="46"/>
      <c r="Y48" s="46"/>
      <c r="Z48" s="46"/>
      <c r="AA48" s="46"/>
      <c r="AB48" s="46"/>
      <c r="AC48" s="46"/>
      <c r="AD48" s="46"/>
      <c r="AE48" s="46"/>
      <c r="AF48" s="46"/>
      <c r="AG48" s="46"/>
      <c r="AH48" s="46"/>
      <c r="AI48" s="46"/>
      <c r="AJ48" s="46"/>
      <c r="AK48" s="46"/>
      <c r="AL48" s="46"/>
      <c r="AM48" s="46"/>
      <c r="AN48" s="46"/>
      <c r="AO48" s="46"/>
      <c r="AP48" s="46"/>
      <c r="AQ48" s="46"/>
      <c r="AR48" s="46"/>
      <c r="AS48" s="46"/>
      <c r="AT48" s="46"/>
      <c r="AU48" s="46"/>
      <c r="AV48" s="46"/>
      <c r="AW48" s="46"/>
      <c r="AX48" s="46"/>
      <c r="AY48" s="46"/>
      <c r="AZ48" s="46"/>
      <c r="BA48" s="46"/>
      <c r="BB48" s="46"/>
      <c r="BC48" s="46"/>
      <c r="BD48" s="46"/>
      <c r="BE48" s="46"/>
      <c r="BF48" s="46"/>
      <c r="BG48" s="46"/>
      <c r="BH48" s="46"/>
      <c r="BI48" s="46"/>
      <c r="BJ48" s="46"/>
      <c r="BK48" s="46"/>
      <c r="BL48" s="46"/>
      <c r="BM48" s="46"/>
      <c r="BN48" s="46"/>
      <c r="BO48" s="46"/>
      <c r="BP48" s="46"/>
      <c r="BQ48" s="46"/>
      <c r="BR48" s="46"/>
      <c r="BS48" s="46"/>
      <c r="BT48" s="46"/>
      <c r="BU48" s="46"/>
      <c r="BV48" s="46"/>
      <c r="BW48" s="46"/>
      <c r="BX48" s="46"/>
      <c r="BY48" s="46"/>
      <c r="BZ48" s="46"/>
      <c r="CA48" s="46"/>
      <c r="CB48" s="46"/>
      <c r="CC48" s="46"/>
      <c r="CD48" s="46"/>
      <c r="CE48" s="46"/>
      <c r="CF48" s="46"/>
      <c r="CG48" s="46"/>
      <c r="CH48" s="46"/>
      <c r="CI48" s="46"/>
      <c r="CJ48" s="46"/>
      <c r="CK48" s="46"/>
      <c r="CL48" s="46"/>
      <c r="CM48" s="46"/>
      <c r="CN48" s="46"/>
      <c r="CO48" s="46"/>
      <c r="CP48" s="46"/>
      <c r="CQ48" s="46"/>
      <c r="CR48" s="46"/>
      <c r="CS48" s="46"/>
      <c r="CT48" s="46"/>
      <c r="CU48" s="46"/>
      <c r="CV48" s="46"/>
      <c r="CW48" s="46"/>
      <c r="CX48" s="46"/>
      <c r="CY48" s="46"/>
      <c r="CZ48" s="46"/>
      <c r="DA48" s="46"/>
      <c r="DB48" s="46"/>
      <c r="DC48" s="46"/>
      <c r="DD48" s="46"/>
      <c r="DE48" s="46"/>
      <c r="DF48" s="46"/>
      <c r="DG48" s="46"/>
      <c r="DH48" s="46"/>
      <c r="DI48" s="46"/>
      <c r="DJ48" s="46"/>
      <c r="DK48" s="46"/>
      <c r="DL48" s="46"/>
      <c r="DM48" s="46"/>
      <c r="DN48" s="46"/>
      <c r="DO48" s="46"/>
      <c r="DP48" s="46"/>
      <c r="DQ48" s="46"/>
      <c r="DR48" s="46"/>
      <c r="DS48" s="46"/>
      <c r="DT48" s="46"/>
      <c r="DU48" s="46"/>
      <c r="DV48" s="46"/>
      <c r="DW48" s="46"/>
      <c r="DX48" s="46"/>
      <c r="DY48" s="46"/>
      <c r="DZ48" s="46"/>
      <c r="EA48" s="46"/>
      <c r="EB48" s="46"/>
      <c r="EC48" s="46"/>
      <c r="ED48" s="46"/>
      <c r="EE48" s="46"/>
      <c r="EF48" s="46"/>
      <c r="EG48" s="46"/>
      <c r="EH48" s="46"/>
      <c r="EI48" s="21"/>
    </row>
    <row r="49" spans="1:139" ht="15" customHeight="1" x14ac:dyDescent="0.35">
      <c r="A49" s="105" t="s">
        <v>572</v>
      </c>
      <c r="B49" s="106"/>
      <c r="C49" s="106"/>
      <c r="D49" s="106"/>
      <c r="E49" s="107"/>
      <c r="F49" s="45"/>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c r="AV49" s="19"/>
      <c r="AW49" s="19"/>
      <c r="AX49" s="19"/>
      <c r="AY49" s="19"/>
      <c r="AZ49" s="19"/>
      <c r="BA49" s="19"/>
      <c r="BB49" s="19"/>
      <c r="BC49" s="19"/>
      <c r="BD49" s="19"/>
      <c r="BE49" s="19"/>
      <c r="BF49" s="19"/>
      <c r="BG49" s="19"/>
      <c r="BH49" s="19"/>
      <c r="BI49" s="19"/>
      <c r="BJ49" s="19"/>
      <c r="BK49" s="19"/>
      <c r="BL49" s="19"/>
      <c r="BM49" s="19"/>
      <c r="BN49" s="19"/>
      <c r="BO49" s="19"/>
      <c r="BP49" s="19"/>
      <c r="BQ49" s="19"/>
      <c r="BR49" s="19"/>
      <c r="BS49" s="19"/>
      <c r="BT49" s="19"/>
      <c r="BU49" s="19"/>
      <c r="BV49" s="19"/>
      <c r="BW49" s="19"/>
      <c r="BX49" s="19"/>
      <c r="BY49" s="19"/>
      <c r="BZ49" s="19"/>
      <c r="CA49" s="19"/>
      <c r="CB49" s="19"/>
      <c r="CC49" s="19"/>
      <c r="CD49" s="19"/>
      <c r="CE49" s="19"/>
      <c r="CF49" s="19"/>
      <c r="CG49" s="19"/>
      <c r="CH49" s="19"/>
      <c r="CI49" s="19"/>
      <c r="CJ49" s="19"/>
      <c r="CK49" s="19"/>
      <c r="CL49" s="19"/>
      <c r="CM49" s="19"/>
      <c r="CN49" s="19"/>
      <c r="CO49" s="19"/>
      <c r="CP49" s="19"/>
      <c r="CQ49" s="19"/>
      <c r="CR49" s="19"/>
      <c r="CS49" s="19"/>
      <c r="CT49" s="19"/>
      <c r="CU49" s="19"/>
      <c r="CV49" s="19"/>
      <c r="CW49" s="19"/>
      <c r="CX49" s="19"/>
      <c r="CY49" s="19"/>
      <c r="CZ49" s="19"/>
      <c r="DA49" s="19"/>
      <c r="DB49" s="19"/>
      <c r="DC49" s="19"/>
      <c r="DD49" s="19"/>
      <c r="DE49" s="19"/>
      <c r="DF49" s="19"/>
      <c r="DG49" s="19"/>
      <c r="DH49" s="19"/>
      <c r="DI49" s="19"/>
      <c r="DJ49" s="19"/>
      <c r="DK49" s="19"/>
      <c r="DL49" s="19"/>
      <c r="DM49" s="19"/>
      <c r="DN49" s="19"/>
      <c r="DO49" s="19"/>
      <c r="DP49" s="19"/>
      <c r="DQ49" s="19"/>
      <c r="DR49" s="19"/>
      <c r="DS49" s="19"/>
      <c r="DT49" s="19"/>
      <c r="DU49" s="19"/>
      <c r="DV49" s="19"/>
      <c r="DW49" s="19"/>
      <c r="DX49" s="19"/>
      <c r="DY49" s="19"/>
      <c r="DZ49" s="19"/>
      <c r="EA49" s="19"/>
      <c r="EB49" s="19"/>
      <c r="EC49" s="19"/>
      <c r="ED49" s="19"/>
      <c r="EE49" s="19"/>
      <c r="EF49" s="19"/>
      <c r="EG49" s="19"/>
      <c r="EH49" s="19"/>
      <c r="EI49" s="21"/>
    </row>
    <row r="50" spans="1:139" ht="15" customHeight="1" outlineLevel="1" x14ac:dyDescent="0.35">
      <c r="E50" s="20"/>
      <c r="I50" s="19"/>
      <c r="J50" s="47"/>
      <c r="K50" s="47"/>
      <c r="L50" s="47"/>
      <c r="M50" s="47"/>
      <c r="N50" s="47"/>
      <c r="O50" s="47"/>
      <c r="P50" s="47"/>
      <c r="Q50" s="47"/>
      <c r="R50" s="47"/>
      <c r="S50" s="47"/>
      <c r="T50" s="47"/>
      <c r="U50" s="47"/>
      <c r="V50" s="47"/>
      <c r="W50" s="47"/>
      <c r="X50" s="47"/>
      <c r="Y50" s="47"/>
      <c r="Z50" s="47"/>
      <c r="AA50" s="47"/>
      <c r="AB50" s="47"/>
      <c r="AC50" s="47"/>
      <c r="AD50" s="47"/>
      <c r="AE50" s="47"/>
      <c r="AF50" s="47"/>
      <c r="AG50" s="47"/>
      <c r="AH50" s="47"/>
      <c r="AI50" s="47"/>
      <c r="AJ50" s="47"/>
      <c r="AK50" s="47"/>
      <c r="AL50" s="47"/>
      <c r="AM50" s="47"/>
      <c r="AN50" s="47"/>
      <c r="AO50" s="47"/>
      <c r="AP50" s="47"/>
      <c r="AQ50" s="47"/>
      <c r="AR50" s="47"/>
      <c r="AS50" s="47"/>
      <c r="AT50" s="47"/>
      <c r="AU50" s="47"/>
      <c r="AV50" s="47"/>
      <c r="AW50" s="47"/>
      <c r="AX50" s="47"/>
      <c r="AY50" s="47"/>
      <c r="AZ50" s="47"/>
      <c r="BA50" s="47"/>
      <c r="BB50" s="47"/>
      <c r="BC50" s="47"/>
      <c r="BD50" s="47"/>
      <c r="BE50" s="47"/>
      <c r="BF50" s="47"/>
      <c r="BG50" s="47"/>
      <c r="BH50" s="47"/>
      <c r="BI50" s="47"/>
      <c r="BJ50" s="47"/>
      <c r="BK50" s="47"/>
      <c r="BL50" s="47"/>
      <c r="BM50" s="47"/>
      <c r="BN50" s="47"/>
      <c r="BO50" s="47"/>
      <c r="BP50" s="47"/>
      <c r="BQ50" s="47"/>
      <c r="BR50" s="47"/>
      <c r="BS50" s="47"/>
      <c r="BT50" s="47"/>
      <c r="BU50" s="47"/>
      <c r="BV50" s="47"/>
      <c r="BW50" s="47"/>
      <c r="BX50" s="47"/>
      <c r="BY50" s="47"/>
      <c r="BZ50" s="47"/>
      <c r="CA50" s="47"/>
      <c r="CB50" s="47"/>
      <c r="CC50" s="47"/>
      <c r="CD50" s="47"/>
      <c r="CE50" s="47"/>
      <c r="CF50" s="47"/>
      <c r="CG50" s="47"/>
      <c r="CH50" s="47"/>
      <c r="CI50" s="47"/>
      <c r="CJ50" s="47"/>
      <c r="CK50" s="47"/>
      <c r="CL50" s="47"/>
      <c r="CM50" s="47"/>
      <c r="CN50" s="47"/>
      <c r="CO50" s="47"/>
      <c r="CP50" s="47"/>
      <c r="CQ50" s="47"/>
      <c r="CR50" s="47"/>
      <c r="CS50" s="47"/>
      <c r="CT50" s="47"/>
      <c r="CU50" s="47"/>
      <c r="CV50" s="47"/>
      <c r="CW50" s="47"/>
      <c r="CX50" s="47"/>
      <c r="CY50" s="47"/>
      <c r="CZ50" s="47"/>
      <c r="DA50" s="47"/>
      <c r="DB50" s="47"/>
      <c r="DC50" s="47"/>
      <c r="DD50" s="47"/>
      <c r="DE50" s="47"/>
      <c r="DF50" s="47"/>
      <c r="DG50" s="47"/>
      <c r="DH50" s="47"/>
      <c r="DI50" s="47"/>
      <c r="DJ50" s="47"/>
      <c r="DK50" s="47"/>
      <c r="DL50" s="47"/>
      <c r="DM50" s="47"/>
      <c r="DN50" s="47"/>
      <c r="DO50" s="47"/>
      <c r="DP50" s="47"/>
      <c r="DQ50" s="47"/>
      <c r="DR50" s="47"/>
      <c r="DS50" s="47"/>
      <c r="DT50" s="47"/>
      <c r="DU50" s="47"/>
      <c r="DV50" s="47"/>
      <c r="DW50" s="47"/>
      <c r="DX50" s="47"/>
      <c r="DY50" s="47"/>
      <c r="DZ50" s="47"/>
      <c r="EA50" s="47"/>
      <c r="EB50" s="47"/>
      <c r="EC50" s="47"/>
      <c r="ED50" s="47"/>
      <c r="EE50" s="47"/>
      <c r="EF50" s="47"/>
      <c r="EG50" s="47"/>
      <c r="EH50" s="47"/>
      <c r="EI50" s="21"/>
    </row>
    <row r="51" spans="1:139" ht="15" customHeight="1" outlineLevel="1" x14ac:dyDescent="0.35">
      <c r="B51" s="38" t="s">
        <v>334</v>
      </c>
      <c r="E51" s="19"/>
      <c r="I51" s="19"/>
      <c r="J51" s="47"/>
      <c r="K51" s="47"/>
      <c r="L51" s="47"/>
      <c r="M51" s="47"/>
      <c r="N51" s="47"/>
      <c r="O51" s="47"/>
      <c r="P51" s="47"/>
      <c r="Q51" s="47"/>
      <c r="R51" s="47"/>
      <c r="S51" s="47"/>
      <c r="T51" s="47"/>
      <c r="U51" s="47"/>
      <c r="V51" s="47"/>
      <c r="W51" s="47"/>
      <c r="X51" s="47"/>
      <c r="Y51" s="47"/>
      <c r="Z51" s="47"/>
      <c r="AA51" s="47"/>
      <c r="AB51" s="47"/>
      <c r="AC51" s="47"/>
      <c r="AD51" s="47"/>
      <c r="AE51" s="47"/>
      <c r="AF51" s="47"/>
      <c r="AG51" s="47"/>
      <c r="AH51" s="47"/>
      <c r="AI51" s="47"/>
      <c r="AJ51" s="47"/>
      <c r="AK51" s="47"/>
      <c r="AL51" s="47"/>
      <c r="AM51" s="47"/>
      <c r="AN51" s="47"/>
      <c r="AO51" s="47"/>
      <c r="AP51" s="47"/>
      <c r="AQ51" s="47"/>
      <c r="AR51" s="47"/>
      <c r="AS51" s="47"/>
      <c r="AT51" s="47"/>
      <c r="AU51" s="47"/>
      <c r="AV51" s="47"/>
      <c r="AW51" s="47"/>
      <c r="AX51" s="47"/>
      <c r="AY51" s="47"/>
      <c r="AZ51" s="47"/>
      <c r="BA51" s="47"/>
      <c r="BB51" s="47"/>
      <c r="BC51" s="47"/>
      <c r="BD51" s="47"/>
      <c r="BE51" s="47"/>
      <c r="BF51" s="47"/>
      <c r="BG51" s="47"/>
      <c r="BH51" s="47"/>
      <c r="BI51" s="47"/>
      <c r="BJ51" s="47"/>
      <c r="BK51" s="47"/>
      <c r="BL51" s="47"/>
      <c r="BM51" s="47"/>
      <c r="BN51" s="47"/>
      <c r="BO51" s="47"/>
      <c r="BP51" s="47"/>
      <c r="BQ51" s="47"/>
      <c r="BR51" s="47"/>
      <c r="BS51" s="47"/>
      <c r="BT51" s="47"/>
      <c r="BU51" s="47"/>
      <c r="BV51" s="47"/>
      <c r="BW51" s="47"/>
      <c r="BX51" s="47"/>
      <c r="BY51" s="47"/>
      <c r="BZ51" s="47"/>
      <c r="CA51" s="47"/>
      <c r="CB51" s="47"/>
      <c r="CC51" s="47"/>
      <c r="CD51" s="47"/>
      <c r="CE51" s="47"/>
      <c r="CF51" s="47"/>
      <c r="CG51" s="47"/>
      <c r="CH51" s="47"/>
      <c r="CI51" s="47"/>
      <c r="CJ51" s="47"/>
      <c r="CK51" s="47"/>
      <c r="CL51" s="47"/>
      <c r="CM51" s="47"/>
      <c r="CN51" s="47"/>
      <c r="CO51" s="47"/>
      <c r="CP51" s="47"/>
      <c r="CQ51" s="47"/>
      <c r="CR51" s="47"/>
      <c r="CS51" s="47"/>
      <c r="CT51" s="47"/>
      <c r="CU51" s="47"/>
      <c r="CV51" s="47"/>
      <c r="CW51" s="47"/>
      <c r="CX51" s="47"/>
      <c r="CY51" s="47"/>
      <c r="CZ51" s="47"/>
      <c r="DA51" s="47"/>
      <c r="DB51" s="47"/>
      <c r="DC51" s="47"/>
      <c r="DD51" s="47"/>
      <c r="DE51" s="47"/>
      <c r="DF51" s="47"/>
      <c r="DG51" s="47"/>
      <c r="DH51" s="47"/>
      <c r="DI51" s="47"/>
      <c r="DJ51" s="47"/>
      <c r="DK51" s="47"/>
      <c r="DL51" s="47"/>
      <c r="DM51" s="47"/>
      <c r="DN51" s="47"/>
      <c r="DO51" s="47"/>
      <c r="DP51" s="47"/>
      <c r="DQ51" s="47"/>
      <c r="DR51" s="47"/>
      <c r="DS51" s="47"/>
      <c r="DT51" s="47"/>
      <c r="DU51" s="47"/>
      <c r="DV51" s="47"/>
      <c r="DW51" s="47"/>
      <c r="DX51" s="47"/>
      <c r="DY51" s="47"/>
      <c r="DZ51" s="47"/>
      <c r="EA51" s="47"/>
      <c r="EB51" s="47"/>
      <c r="EC51" s="47"/>
      <c r="ED51" s="47"/>
      <c r="EE51" s="47"/>
      <c r="EF51" s="47"/>
      <c r="EG51" s="47"/>
      <c r="EH51" s="47"/>
      <c r="EI51" s="21"/>
    </row>
    <row r="52" spans="1:139" s="513" customFormat="1" ht="15" customHeight="1" outlineLevel="1" x14ac:dyDescent="0.35">
      <c r="A52" s="460"/>
      <c r="B52" s="461"/>
      <c r="C52" s="460"/>
      <c r="D52" s="460"/>
      <c r="E52" s="513" t="str">
        <f xml:space="preserve"> NTBA!E$36</f>
        <v>Upfront Payment on Smart Meter - Consumer Meters</v>
      </c>
      <c r="F52" s="460">
        <f xml:space="preserve"> NTBA!F$36</f>
        <v>762.71186440677968</v>
      </c>
      <c r="G52" s="460" t="str">
        <f xml:space="preserve"> NTBA!G$36</f>
        <v>INR / meter</v>
      </c>
      <c r="H52" s="460"/>
      <c r="J52" s="460"/>
      <c r="K52" s="460"/>
      <c r="L52" s="460"/>
      <c r="M52" s="460"/>
      <c r="N52" s="460"/>
      <c r="O52" s="460"/>
      <c r="P52" s="460"/>
      <c r="Q52" s="460"/>
      <c r="R52" s="460"/>
      <c r="S52" s="460"/>
      <c r="T52" s="460"/>
      <c r="U52" s="460"/>
      <c r="V52" s="460"/>
      <c r="W52" s="460"/>
      <c r="X52" s="460"/>
      <c r="Y52" s="460"/>
      <c r="Z52" s="460"/>
      <c r="AA52" s="460"/>
      <c r="AB52" s="460"/>
      <c r="AC52" s="460"/>
      <c r="AD52" s="460"/>
      <c r="AE52" s="460"/>
      <c r="AF52" s="460"/>
      <c r="AG52" s="460"/>
      <c r="AH52" s="460"/>
      <c r="AI52" s="460"/>
      <c r="AJ52" s="460"/>
      <c r="AK52" s="460"/>
      <c r="AL52" s="460"/>
      <c r="AM52" s="460"/>
      <c r="AN52" s="460"/>
      <c r="AO52" s="460"/>
      <c r="AP52" s="460"/>
      <c r="AQ52" s="460"/>
      <c r="AR52" s="460"/>
      <c r="AS52" s="460"/>
      <c r="AT52" s="460"/>
      <c r="AU52" s="460"/>
      <c r="AV52" s="460"/>
      <c r="AW52" s="460"/>
      <c r="AX52" s="460"/>
      <c r="AY52" s="460"/>
      <c r="AZ52" s="460"/>
      <c r="BA52" s="460"/>
      <c r="BB52" s="460"/>
      <c r="BC52" s="460"/>
      <c r="BD52" s="460"/>
      <c r="BE52" s="460"/>
      <c r="BF52" s="460"/>
      <c r="BG52" s="460"/>
      <c r="BH52" s="460"/>
      <c r="BI52" s="460"/>
      <c r="BJ52" s="460"/>
      <c r="BK52" s="460"/>
      <c r="BL52" s="460"/>
      <c r="BM52" s="460"/>
      <c r="BN52" s="460"/>
      <c r="BO52" s="460"/>
      <c r="BP52" s="460"/>
      <c r="BQ52" s="460"/>
      <c r="BR52" s="460"/>
      <c r="BS52" s="460"/>
      <c r="BT52" s="460"/>
      <c r="BU52" s="460"/>
      <c r="BV52" s="460"/>
      <c r="BW52" s="460"/>
      <c r="BX52" s="460"/>
      <c r="BY52" s="460"/>
      <c r="BZ52" s="460"/>
      <c r="CA52" s="460"/>
      <c r="CB52" s="460"/>
      <c r="CC52" s="460"/>
      <c r="CD52" s="460"/>
      <c r="CE52" s="460"/>
      <c r="CF52" s="460"/>
      <c r="CG52" s="460"/>
      <c r="CH52" s="460"/>
      <c r="CI52" s="460"/>
      <c r="CJ52" s="460"/>
      <c r="CK52" s="460"/>
      <c r="CL52" s="460"/>
      <c r="CM52" s="460"/>
      <c r="CN52" s="460"/>
      <c r="CO52" s="460"/>
      <c r="CP52" s="460"/>
      <c r="CQ52" s="460"/>
      <c r="CR52" s="460"/>
      <c r="CS52" s="460"/>
      <c r="CT52" s="460"/>
      <c r="CU52" s="460"/>
      <c r="CV52" s="460"/>
      <c r="CW52" s="460"/>
      <c r="CX52" s="460"/>
      <c r="CY52" s="460"/>
      <c r="CZ52" s="460"/>
      <c r="DA52" s="460"/>
      <c r="DB52" s="460"/>
      <c r="DC52" s="460"/>
      <c r="DD52" s="460"/>
      <c r="DE52" s="460"/>
      <c r="DF52" s="460"/>
      <c r="DG52" s="460"/>
      <c r="DH52" s="460"/>
      <c r="DI52" s="460"/>
      <c r="DJ52" s="460"/>
      <c r="DK52" s="460"/>
      <c r="DL52" s="460"/>
      <c r="DM52" s="460"/>
      <c r="DN52" s="460"/>
      <c r="DO52" s="460"/>
      <c r="DP52" s="460"/>
      <c r="DQ52" s="460"/>
      <c r="DR52" s="460"/>
      <c r="DS52" s="460"/>
      <c r="DT52" s="460"/>
      <c r="DU52" s="460"/>
      <c r="DV52" s="460"/>
      <c r="DW52" s="460"/>
      <c r="DX52" s="460"/>
      <c r="DY52" s="460"/>
      <c r="DZ52" s="460"/>
      <c r="EA52" s="460"/>
      <c r="EB52" s="460"/>
      <c r="EC52" s="460"/>
      <c r="ED52" s="460"/>
      <c r="EE52" s="460"/>
      <c r="EF52" s="460"/>
      <c r="EG52" s="460"/>
      <c r="EH52" s="460"/>
      <c r="EI52" s="460"/>
    </row>
    <row r="53" spans="1:139" s="513" customFormat="1" ht="15" customHeight="1" outlineLevel="1" x14ac:dyDescent="0.35">
      <c r="A53" s="460"/>
      <c r="B53" s="461"/>
      <c r="C53" s="460"/>
      <c r="D53" s="460"/>
      <c r="E53" s="513" t="str">
        <f xml:space="preserve"> NTBA!E$37</f>
        <v>Upfront Payment on Smart Meter - DT Meters</v>
      </c>
      <c r="F53" s="460">
        <f xml:space="preserve"> NTBA!F$37</f>
        <v>2923.7288135593221</v>
      </c>
      <c r="G53" s="460" t="str">
        <f xml:space="preserve"> NTBA!G$37</f>
        <v>INR / meter</v>
      </c>
      <c r="H53" s="460"/>
      <c r="J53" s="460"/>
      <c r="K53" s="460"/>
      <c r="L53" s="460"/>
      <c r="M53" s="460"/>
      <c r="N53" s="460"/>
      <c r="O53" s="460"/>
      <c r="P53" s="460"/>
      <c r="Q53" s="460"/>
      <c r="R53" s="460"/>
      <c r="S53" s="460"/>
      <c r="T53" s="460"/>
      <c r="U53" s="460"/>
      <c r="V53" s="460"/>
      <c r="W53" s="460"/>
      <c r="X53" s="460"/>
      <c r="Y53" s="460"/>
      <c r="Z53" s="460"/>
      <c r="AA53" s="460"/>
      <c r="AB53" s="460"/>
      <c r="AC53" s="460"/>
      <c r="AD53" s="460"/>
      <c r="AE53" s="460"/>
      <c r="AF53" s="460"/>
      <c r="AG53" s="460"/>
      <c r="AH53" s="460"/>
      <c r="AI53" s="460"/>
      <c r="AJ53" s="460"/>
      <c r="AK53" s="460"/>
      <c r="AL53" s="460"/>
      <c r="AM53" s="460"/>
      <c r="AN53" s="460"/>
      <c r="AO53" s="460"/>
      <c r="AP53" s="460"/>
      <c r="AQ53" s="460"/>
      <c r="AR53" s="460"/>
      <c r="AS53" s="460"/>
      <c r="AT53" s="460"/>
      <c r="AU53" s="460"/>
      <c r="AV53" s="460"/>
      <c r="AW53" s="460"/>
      <c r="AX53" s="460"/>
      <c r="AY53" s="460"/>
      <c r="AZ53" s="460"/>
      <c r="BA53" s="460"/>
      <c r="BB53" s="460"/>
      <c r="BC53" s="460"/>
      <c r="BD53" s="460"/>
      <c r="BE53" s="460"/>
      <c r="BF53" s="460"/>
      <c r="BG53" s="460"/>
      <c r="BH53" s="460"/>
      <c r="BI53" s="460"/>
      <c r="BJ53" s="460"/>
      <c r="BK53" s="460"/>
      <c r="BL53" s="460"/>
      <c r="BM53" s="460"/>
      <c r="BN53" s="460"/>
      <c r="BO53" s="460"/>
      <c r="BP53" s="460"/>
      <c r="BQ53" s="460"/>
      <c r="BR53" s="460"/>
      <c r="BS53" s="460"/>
      <c r="BT53" s="460"/>
      <c r="BU53" s="460"/>
      <c r="BV53" s="460"/>
      <c r="BW53" s="460"/>
      <c r="BX53" s="460"/>
      <c r="BY53" s="460"/>
      <c r="BZ53" s="460"/>
      <c r="CA53" s="460"/>
      <c r="CB53" s="460"/>
      <c r="CC53" s="460"/>
      <c r="CD53" s="460"/>
      <c r="CE53" s="460"/>
      <c r="CF53" s="460"/>
      <c r="CG53" s="460"/>
      <c r="CH53" s="460"/>
      <c r="CI53" s="460"/>
      <c r="CJ53" s="460"/>
      <c r="CK53" s="460"/>
      <c r="CL53" s="460"/>
      <c r="CM53" s="460"/>
      <c r="CN53" s="460"/>
      <c r="CO53" s="460"/>
      <c r="CP53" s="460"/>
      <c r="CQ53" s="460"/>
      <c r="CR53" s="460"/>
      <c r="CS53" s="460"/>
      <c r="CT53" s="460"/>
      <c r="CU53" s="460"/>
      <c r="CV53" s="460"/>
      <c r="CW53" s="460"/>
      <c r="CX53" s="460"/>
      <c r="CY53" s="460"/>
      <c r="CZ53" s="460"/>
      <c r="DA53" s="460"/>
      <c r="DB53" s="460"/>
      <c r="DC53" s="460"/>
      <c r="DD53" s="460"/>
      <c r="DE53" s="460"/>
      <c r="DF53" s="460"/>
      <c r="DG53" s="460"/>
      <c r="DH53" s="460"/>
      <c r="DI53" s="460"/>
      <c r="DJ53" s="460"/>
      <c r="DK53" s="460"/>
      <c r="DL53" s="460"/>
      <c r="DM53" s="460"/>
      <c r="DN53" s="460"/>
      <c r="DO53" s="460"/>
      <c r="DP53" s="460"/>
      <c r="DQ53" s="460"/>
      <c r="DR53" s="460"/>
      <c r="DS53" s="460"/>
      <c r="DT53" s="460"/>
      <c r="DU53" s="460"/>
      <c r="DV53" s="460"/>
      <c r="DW53" s="460"/>
      <c r="DX53" s="460"/>
      <c r="DY53" s="460"/>
      <c r="DZ53" s="460"/>
      <c r="EA53" s="460"/>
      <c r="EB53" s="460"/>
      <c r="EC53" s="460"/>
      <c r="ED53" s="460"/>
      <c r="EE53" s="460"/>
      <c r="EF53" s="460"/>
      <c r="EG53" s="460"/>
      <c r="EH53" s="460"/>
      <c r="EI53" s="460"/>
    </row>
    <row r="54" spans="1:139" s="513" customFormat="1" ht="15" customHeight="1" outlineLevel="1" x14ac:dyDescent="0.35">
      <c r="A54" s="460"/>
      <c r="B54" s="461"/>
      <c r="C54" s="460"/>
      <c r="D54" s="460"/>
      <c r="E54" s="513" t="str">
        <f xml:space="preserve"> NTBA!E$38</f>
        <v>Upfront Payment on Smart Meter - Feeder Meters</v>
      </c>
      <c r="F54" s="460">
        <f xml:space="preserve"> NTBA!F$38</f>
        <v>5338.9830508474579</v>
      </c>
      <c r="G54" s="460" t="str">
        <f xml:space="preserve"> NTBA!G$38</f>
        <v>INR / meter</v>
      </c>
      <c r="H54" s="460"/>
      <c r="J54" s="460"/>
      <c r="K54" s="460"/>
      <c r="L54" s="460"/>
      <c r="M54" s="460"/>
      <c r="N54" s="460"/>
      <c r="O54" s="460"/>
      <c r="P54" s="460"/>
      <c r="Q54" s="460"/>
      <c r="R54" s="460"/>
      <c r="S54" s="460"/>
      <c r="T54" s="460"/>
      <c r="U54" s="460"/>
      <c r="V54" s="460"/>
      <c r="W54" s="460"/>
      <c r="X54" s="460"/>
      <c r="Y54" s="460"/>
      <c r="Z54" s="460"/>
      <c r="AA54" s="460"/>
      <c r="AB54" s="460"/>
      <c r="AC54" s="460"/>
      <c r="AD54" s="460"/>
      <c r="AE54" s="460"/>
      <c r="AF54" s="460"/>
      <c r="AG54" s="460"/>
      <c r="AH54" s="460"/>
      <c r="AI54" s="460"/>
      <c r="AJ54" s="460"/>
      <c r="AK54" s="460"/>
      <c r="AL54" s="460"/>
      <c r="AM54" s="460"/>
      <c r="AN54" s="460"/>
      <c r="AO54" s="460"/>
      <c r="AP54" s="460"/>
      <c r="AQ54" s="460"/>
      <c r="AR54" s="460"/>
      <c r="AS54" s="460"/>
      <c r="AT54" s="460"/>
      <c r="AU54" s="460"/>
      <c r="AV54" s="460"/>
      <c r="AW54" s="460"/>
      <c r="AX54" s="460"/>
      <c r="AY54" s="460"/>
      <c r="AZ54" s="460"/>
      <c r="BA54" s="460"/>
      <c r="BB54" s="460"/>
      <c r="BC54" s="460"/>
      <c r="BD54" s="460"/>
      <c r="BE54" s="460"/>
      <c r="BF54" s="460"/>
      <c r="BG54" s="460"/>
      <c r="BH54" s="460"/>
      <c r="BI54" s="460"/>
      <c r="BJ54" s="460"/>
      <c r="BK54" s="460"/>
      <c r="BL54" s="460"/>
      <c r="BM54" s="460"/>
      <c r="BN54" s="460"/>
      <c r="BO54" s="460"/>
      <c r="BP54" s="460"/>
      <c r="BQ54" s="460"/>
      <c r="BR54" s="460"/>
      <c r="BS54" s="460"/>
      <c r="BT54" s="460"/>
      <c r="BU54" s="460"/>
      <c r="BV54" s="460"/>
      <c r="BW54" s="460"/>
      <c r="BX54" s="460"/>
      <c r="BY54" s="460"/>
      <c r="BZ54" s="460"/>
      <c r="CA54" s="460"/>
      <c r="CB54" s="460"/>
      <c r="CC54" s="460"/>
      <c r="CD54" s="460"/>
      <c r="CE54" s="460"/>
      <c r="CF54" s="460"/>
      <c r="CG54" s="460"/>
      <c r="CH54" s="460"/>
      <c r="CI54" s="460"/>
      <c r="CJ54" s="460"/>
      <c r="CK54" s="460"/>
      <c r="CL54" s="460"/>
      <c r="CM54" s="460"/>
      <c r="CN54" s="460"/>
      <c r="CO54" s="460"/>
      <c r="CP54" s="460"/>
      <c r="CQ54" s="460"/>
      <c r="CR54" s="460"/>
      <c r="CS54" s="460"/>
      <c r="CT54" s="460"/>
      <c r="CU54" s="460"/>
      <c r="CV54" s="460"/>
      <c r="CW54" s="460"/>
      <c r="CX54" s="460"/>
      <c r="CY54" s="460"/>
      <c r="CZ54" s="460"/>
      <c r="DA54" s="460"/>
      <c r="DB54" s="460"/>
      <c r="DC54" s="460"/>
      <c r="DD54" s="460"/>
      <c r="DE54" s="460"/>
      <c r="DF54" s="460"/>
      <c r="DG54" s="460"/>
      <c r="DH54" s="460"/>
      <c r="DI54" s="460"/>
      <c r="DJ54" s="460"/>
      <c r="DK54" s="460"/>
      <c r="DL54" s="460"/>
      <c r="DM54" s="460"/>
      <c r="DN54" s="460"/>
      <c r="DO54" s="460"/>
      <c r="DP54" s="460"/>
      <c r="DQ54" s="460"/>
      <c r="DR54" s="460"/>
      <c r="DS54" s="460"/>
      <c r="DT54" s="460"/>
      <c r="DU54" s="460"/>
      <c r="DV54" s="460"/>
      <c r="DW54" s="460"/>
      <c r="DX54" s="460"/>
      <c r="DY54" s="460"/>
      <c r="DZ54" s="460"/>
      <c r="EA54" s="460"/>
      <c r="EB54" s="460"/>
      <c r="EC54" s="460"/>
      <c r="ED54" s="460"/>
      <c r="EE54" s="460"/>
      <c r="EF54" s="460"/>
      <c r="EG54" s="460"/>
      <c r="EH54" s="460"/>
      <c r="EI54" s="460"/>
    </row>
    <row r="55" spans="1:139" ht="15" customHeight="1" outlineLevel="1" x14ac:dyDescent="0.35">
      <c r="B55" s="38"/>
      <c r="E55" s="549"/>
      <c r="F55" s="413"/>
      <c r="G55" s="413"/>
      <c r="I55" s="19"/>
      <c r="J55" s="47"/>
      <c r="K55" s="47"/>
      <c r="L55" s="47"/>
      <c r="M55" s="47"/>
      <c r="N55" s="47"/>
      <c r="O55" s="47"/>
      <c r="P55" s="47"/>
      <c r="Q55" s="47"/>
      <c r="R55" s="47"/>
      <c r="S55" s="47"/>
      <c r="T55" s="47"/>
      <c r="U55" s="47"/>
      <c r="V55" s="47"/>
      <c r="W55" s="47"/>
      <c r="X55" s="47"/>
      <c r="Y55" s="47"/>
      <c r="Z55" s="47"/>
      <c r="AA55" s="47"/>
      <c r="AB55" s="47"/>
      <c r="AC55" s="47"/>
      <c r="AD55" s="47"/>
      <c r="AE55" s="47"/>
      <c r="AF55" s="47"/>
      <c r="AG55" s="47"/>
      <c r="AH55" s="47"/>
      <c r="AI55" s="47"/>
      <c r="AJ55" s="47"/>
      <c r="AK55" s="47"/>
      <c r="AL55" s="47"/>
      <c r="AM55" s="47"/>
      <c r="AN55" s="47"/>
      <c r="AO55" s="47"/>
      <c r="AP55" s="47"/>
      <c r="AQ55" s="47"/>
      <c r="AR55" s="47"/>
      <c r="AS55" s="47"/>
      <c r="AT55" s="47"/>
      <c r="AU55" s="47"/>
      <c r="AV55" s="47"/>
      <c r="AW55" s="47"/>
      <c r="AX55" s="47"/>
      <c r="AY55" s="47"/>
      <c r="AZ55" s="47"/>
      <c r="BA55" s="47"/>
      <c r="BB55" s="47"/>
      <c r="BC55" s="47"/>
      <c r="BD55" s="47"/>
      <c r="BE55" s="47"/>
      <c r="BF55" s="47"/>
      <c r="BG55" s="47"/>
      <c r="BH55" s="47"/>
      <c r="BI55" s="47"/>
      <c r="BJ55" s="47"/>
      <c r="BK55" s="47"/>
      <c r="BL55" s="47"/>
      <c r="BM55" s="47"/>
      <c r="BN55" s="47"/>
      <c r="BO55" s="47"/>
      <c r="BP55" s="47"/>
      <c r="BQ55" s="47"/>
      <c r="BR55" s="47"/>
      <c r="BS55" s="47"/>
      <c r="BT55" s="47"/>
      <c r="BU55" s="47"/>
      <c r="BV55" s="47"/>
      <c r="BW55" s="47"/>
      <c r="BX55" s="47"/>
      <c r="BY55" s="47"/>
      <c r="BZ55" s="47"/>
      <c r="CA55" s="47"/>
      <c r="CB55" s="47"/>
      <c r="CC55" s="47"/>
      <c r="CD55" s="47"/>
      <c r="CE55" s="47"/>
      <c r="CF55" s="47"/>
      <c r="CG55" s="47"/>
      <c r="CH55" s="47"/>
      <c r="CI55" s="47"/>
      <c r="CJ55" s="47"/>
      <c r="CK55" s="47"/>
      <c r="CL55" s="47"/>
      <c r="CM55" s="47"/>
      <c r="CN55" s="47"/>
      <c r="CO55" s="47"/>
      <c r="CP55" s="47"/>
      <c r="CQ55" s="47"/>
      <c r="CR55" s="47"/>
      <c r="CS55" s="47"/>
      <c r="CT55" s="47"/>
      <c r="CU55" s="47"/>
      <c r="CV55" s="47"/>
      <c r="CW55" s="47"/>
      <c r="CX55" s="47"/>
      <c r="CY55" s="47"/>
      <c r="CZ55" s="47"/>
      <c r="DA55" s="47"/>
      <c r="DB55" s="47"/>
      <c r="DC55" s="47"/>
      <c r="DD55" s="47"/>
      <c r="DE55" s="47"/>
      <c r="DF55" s="47"/>
      <c r="DG55" s="47"/>
      <c r="DH55" s="47"/>
      <c r="DI55" s="47"/>
      <c r="DJ55" s="47"/>
      <c r="DK55" s="47"/>
      <c r="DL55" s="47"/>
      <c r="DM55" s="47"/>
      <c r="DN55" s="47"/>
      <c r="DO55" s="47"/>
      <c r="DP55" s="47"/>
      <c r="DQ55" s="47"/>
      <c r="DR55" s="47"/>
      <c r="DS55" s="47"/>
      <c r="DT55" s="47"/>
      <c r="DU55" s="47"/>
      <c r="DV55" s="47"/>
      <c r="DW55" s="47"/>
      <c r="DX55" s="47"/>
      <c r="DY55" s="47"/>
      <c r="DZ55" s="47"/>
      <c r="EA55" s="47"/>
      <c r="EB55" s="47"/>
      <c r="EC55" s="47"/>
      <c r="ED55" s="47"/>
      <c r="EE55" s="47"/>
      <c r="EF55" s="47"/>
      <c r="EG55" s="47"/>
      <c r="EH55" s="47"/>
      <c r="EI55" s="21"/>
    </row>
    <row r="56" spans="1:139" ht="15" customHeight="1" outlineLevel="1" x14ac:dyDescent="0.35">
      <c r="B56" s="38"/>
      <c r="E56" s="557" t="str">
        <f xml:space="preserve"> E$31</f>
        <v>Month  min number of meters installed for 1st Payment</v>
      </c>
      <c r="F56" s="557">
        <f xml:space="preserve"> F$31</f>
        <v>45626</v>
      </c>
      <c r="G56" s="557" t="str">
        <f xml:space="preserve"> G$31</f>
        <v>date</v>
      </c>
      <c r="I56" s="19"/>
      <c r="J56" s="47"/>
      <c r="K56" s="47"/>
      <c r="L56" s="47"/>
      <c r="M56" s="47"/>
      <c r="N56" s="47"/>
      <c r="O56" s="47"/>
      <c r="P56" s="47"/>
      <c r="Q56" s="47"/>
      <c r="R56" s="47"/>
      <c r="S56" s="47"/>
      <c r="T56" s="47"/>
      <c r="U56" s="47"/>
      <c r="V56" s="47"/>
      <c r="W56" s="47"/>
      <c r="X56" s="47"/>
      <c r="Y56" s="47"/>
      <c r="Z56" s="47"/>
      <c r="AA56" s="47"/>
      <c r="AB56" s="47"/>
      <c r="AC56" s="47"/>
      <c r="AD56" s="47"/>
      <c r="AE56" s="47"/>
      <c r="AF56" s="47"/>
      <c r="AG56" s="47"/>
      <c r="AH56" s="47"/>
      <c r="AI56" s="47"/>
      <c r="AJ56" s="47"/>
      <c r="AK56" s="47"/>
      <c r="AL56" s="47"/>
      <c r="AM56" s="47"/>
      <c r="AN56" s="47"/>
      <c r="AO56" s="47"/>
      <c r="AP56" s="47"/>
      <c r="AQ56" s="47"/>
      <c r="AR56" s="47"/>
      <c r="AS56" s="47"/>
      <c r="AT56" s="47"/>
      <c r="AU56" s="47"/>
      <c r="AV56" s="47"/>
      <c r="AW56" s="47"/>
      <c r="AX56" s="47"/>
      <c r="AY56" s="47"/>
      <c r="AZ56" s="47"/>
      <c r="BA56" s="47"/>
      <c r="BB56" s="47"/>
      <c r="BC56" s="47"/>
      <c r="BD56" s="47"/>
      <c r="BE56" s="47"/>
      <c r="BF56" s="47"/>
      <c r="BG56" s="47"/>
      <c r="BH56" s="47"/>
      <c r="BI56" s="47"/>
      <c r="BJ56" s="47"/>
      <c r="BK56" s="47"/>
      <c r="BL56" s="47"/>
      <c r="BM56" s="47"/>
      <c r="BN56" s="47"/>
      <c r="BO56" s="47"/>
      <c r="BP56" s="47"/>
      <c r="BQ56" s="47"/>
      <c r="BR56" s="47"/>
      <c r="BS56" s="47"/>
      <c r="BT56" s="47"/>
      <c r="BU56" s="47"/>
      <c r="BV56" s="47"/>
      <c r="BW56" s="47"/>
      <c r="BX56" s="47"/>
      <c r="BY56" s="47"/>
      <c r="BZ56" s="47"/>
      <c r="CA56" s="47"/>
      <c r="CB56" s="47"/>
      <c r="CC56" s="47"/>
      <c r="CD56" s="47"/>
      <c r="CE56" s="47"/>
      <c r="CF56" s="47"/>
      <c r="CG56" s="47"/>
      <c r="CH56" s="47"/>
      <c r="CI56" s="47"/>
      <c r="CJ56" s="47"/>
      <c r="CK56" s="47"/>
      <c r="CL56" s="47"/>
      <c r="CM56" s="47"/>
      <c r="CN56" s="47"/>
      <c r="CO56" s="47"/>
      <c r="CP56" s="47"/>
      <c r="CQ56" s="47"/>
      <c r="CR56" s="47"/>
      <c r="CS56" s="47"/>
      <c r="CT56" s="47"/>
      <c r="CU56" s="47"/>
      <c r="CV56" s="47"/>
      <c r="CW56" s="47"/>
      <c r="CX56" s="47"/>
      <c r="CY56" s="47"/>
      <c r="CZ56" s="47"/>
      <c r="DA56" s="47"/>
      <c r="DB56" s="47"/>
      <c r="DC56" s="47"/>
      <c r="DD56" s="47"/>
      <c r="DE56" s="47"/>
      <c r="DF56" s="47"/>
      <c r="DG56" s="47"/>
      <c r="DH56" s="47"/>
      <c r="DI56" s="47"/>
      <c r="DJ56" s="47"/>
      <c r="DK56" s="47"/>
      <c r="DL56" s="47"/>
      <c r="DM56" s="47"/>
      <c r="DN56" s="47"/>
      <c r="DO56" s="47"/>
      <c r="DP56" s="47"/>
      <c r="DQ56" s="47"/>
      <c r="DR56" s="47"/>
      <c r="DS56" s="47"/>
      <c r="DT56" s="47"/>
      <c r="DU56" s="47"/>
      <c r="DV56" s="47"/>
      <c r="DW56" s="47"/>
      <c r="DX56" s="47"/>
      <c r="DY56" s="47"/>
      <c r="DZ56" s="47"/>
      <c r="EA56" s="47"/>
      <c r="EB56" s="47"/>
      <c r="EC56" s="47"/>
      <c r="ED56" s="47"/>
      <c r="EE56" s="47"/>
      <c r="EF56" s="47"/>
      <c r="EG56" s="47"/>
      <c r="EH56" s="47"/>
      <c r="EI56" s="21"/>
    </row>
    <row r="57" spans="1:139" ht="15" customHeight="1" outlineLevel="1" x14ac:dyDescent="0.35">
      <c r="B57" s="38"/>
      <c r="E57" s="559" t="str">
        <f xml:space="preserve"> NTBA!E$25</f>
        <v xml:space="preserve">Operation end date </v>
      </c>
      <c r="F57" s="560">
        <f xml:space="preserve"> NTBA!F$25</f>
        <v>48760</v>
      </c>
      <c r="G57" s="402" t="str">
        <f xml:space="preserve"> NTBA!G$25</f>
        <v>date</v>
      </c>
      <c r="I57" s="19"/>
      <c r="J57" s="47"/>
      <c r="K57" s="47"/>
      <c r="L57" s="47"/>
      <c r="M57" s="47"/>
      <c r="N57" s="47"/>
      <c r="O57" s="47"/>
      <c r="P57" s="47"/>
      <c r="Q57" s="47"/>
      <c r="R57" s="47"/>
      <c r="S57" s="47"/>
      <c r="T57" s="47"/>
      <c r="U57" s="47"/>
      <c r="V57" s="47"/>
      <c r="W57" s="47"/>
      <c r="X57" s="47"/>
      <c r="Y57" s="47"/>
      <c r="Z57" s="47"/>
      <c r="AA57" s="47"/>
      <c r="AB57" s="47"/>
      <c r="AC57" s="47"/>
      <c r="AD57" s="47"/>
      <c r="AE57" s="47"/>
      <c r="AF57" s="47"/>
      <c r="AG57" s="47"/>
      <c r="AH57" s="47"/>
      <c r="AI57" s="47"/>
      <c r="AJ57" s="47"/>
      <c r="AK57" s="47"/>
      <c r="AL57" s="47"/>
      <c r="AM57" s="47"/>
      <c r="AN57" s="47"/>
      <c r="AO57" s="47"/>
      <c r="AP57" s="47"/>
      <c r="AQ57" s="47"/>
      <c r="AR57" s="47"/>
      <c r="AS57" s="47"/>
      <c r="AT57" s="47"/>
      <c r="AU57" s="47"/>
      <c r="AV57" s="47"/>
      <c r="AW57" s="47"/>
      <c r="AX57" s="47"/>
      <c r="AY57" s="47"/>
      <c r="AZ57" s="47"/>
      <c r="BA57" s="47"/>
      <c r="BB57" s="47"/>
      <c r="BC57" s="47"/>
      <c r="BD57" s="47"/>
      <c r="BE57" s="47"/>
      <c r="BF57" s="47"/>
      <c r="BG57" s="47"/>
      <c r="BH57" s="47"/>
      <c r="BI57" s="47"/>
      <c r="BJ57" s="47"/>
      <c r="BK57" s="47"/>
      <c r="BL57" s="47"/>
      <c r="BM57" s="47"/>
      <c r="BN57" s="47"/>
      <c r="BO57" s="47"/>
      <c r="BP57" s="47"/>
      <c r="BQ57" s="47"/>
      <c r="BR57" s="47"/>
      <c r="BS57" s="47"/>
      <c r="BT57" s="47"/>
      <c r="BU57" s="47"/>
      <c r="BV57" s="47"/>
      <c r="BW57" s="47"/>
      <c r="BX57" s="47"/>
      <c r="BY57" s="47"/>
      <c r="BZ57" s="47"/>
      <c r="CA57" s="47"/>
      <c r="CB57" s="47"/>
      <c r="CC57" s="47"/>
      <c r="CD57" s="47"/>
      <c r="CE57" s="47"/>
      <c r="CF57" s="47"/>
      <c r="CG57" s="47"/>
      <c r="CH57" s="47"/>
      <c r="CI57" s="47"/>
      <c r="CJ57" s="47"/>
      <c r="CK57" s="47"/>
      <c r="CL57" s="47"/>
      <c r="CM57" s="47"/>
      <c r="CN57" s="47"/>
      <c r="CO57" s="47"/>
      <c r="CP57" s="47"/>
      <c r="CQ57" s="47"/>
      <c r="CR57" s="47"/>
      <c r="CS57" s="47"/>
      <c r="CT57" s="47"/>
      <c r="CU57" s="47"/>
      <c r="CV57" s="47"/>
      <c r="CW57" s="47"/>
      <c r="CX57" s="47"/>
      <c r="CY57" s="47"/>
      <c r="CZ57" s="47"/>
      <c r="DA57" s="47"/>
      <c r="DB57" s="47"/>
      <c r="DC57" s="47"/>
      <c r="DD57" s="47"/>
      <c r="DE57" s="47"/>
      <c r="DF57" s="47"/>
      <c r="DG57" s="47"/>
      <c r="DH57" s="47"/>
      <c r="DI57" s="47"/>
      <c r="DJ57" s="47"/>
      <c r="DK57" s="47"/>
      <c r="DL57" s="47"/>
      <c r="DM57" s="47"/>
      <c r="DN57" s="47"/>
      <c r="DO57" s="47"/>
      <c r="DP57" s="47"/>
      <c r="DQ57" s="47"/>
      <c r="DR57" s="47"/>
      <c r="DS57" s="47"/>
      <c r="DT57" s="47"/>
      <c r="DU57" s="47"/>
      <c r="DV57" s="47"/>
      <c r="DW57" s="47"/>
      <c r="DX57" s="47"/>
      <c r="DY57" s="47"/>
      <c r="DZ57" s="47"/>
      <c r="EA57" s="47"/>
      <c r="EB57" s="47"/>
      <c r="EC57" s="47"/>
      <c r="ED57" s="47"/>
      <c r="EE57" s="47"/>
      <c r="EF57" s="47"/>
      <c r="EG57" s="47"/>
      <c r="EH57" s="47"/>
      <c r="EI57" s="21"/>
    </row>
    <row r="58" spans="1:139" ht="15" customHeight="1" outlineLevel="1" x14ac:dyDescent="0.35">
      <c r="B58" s="38"/>
      <c r="E58" s="557" t="str">
        <f xml:space="preserve"> Time_M!E$22</f>
        <v>Model period ending_M</v>
      </c>
      <c r="F58" s="557">
        <f xml:space="preserve"> Time_M!F$22</f>
        <v>0</v>
      </c>
      <c r="G58" s="557" t="str">
        <f xml:space="preserve"> Time_M!G$22</f>
        <v>date</v>
      </c>
      <c r="H58" s="557">
        <f xml:space="preserve"> Time_M!H$22</f>
        <v>0</v>
      </c>
      <c r="I58" s="557">
        <f xml:space="preserve"> Time_M!I$22</f>
        <v>0</v>
      </c>
      <c r="J58" s="557">
        <f xml:space="preserve"> Time_M!J$22</f>
        <v>45351</v>
      </c>
      <c r="K58" s="557">
        <f xml:space="preserve"> Time_M!K$22</f>
        <v>45382</v>
      </c>
      <c r="L58" s="557">
        <f xml:space="preserve"> Time_M!L$22</f>
        <v>45412</v>
      </c>
      <c r="M58" s="557">
        <f xml:space="preserve"> Time_M!M$22</f>
        <v>45443</v>
      </c>
      <c r="N58" s="557">
        <f xml:space="preserve"> Time_M!N$22</f>
        <v>45473</v>
      </c>
      <c r="O58" s="557">
        <f xml:space="preserve"> Time_M!O$22</f>
        <v>45504</v>
      </c>
      <c r="P58" s="557">
        <f xml:space="preserve"> Time_M!P$22</f>
        <v>45535</v>
      </c>
      <c r="Q58" s="557">
        <f xml:space="preserve"> Time_M!Q$22</f>
        <v>45565</v>
      </c>
      <c r="R58" s="557">
        <f xml:space="preserve"> Time_M!R$22</f>
        <v>45596</v>
      </c>
      <c r="S58" s="557">
        <f xml:space="preserve"> Time_M!S$22</f>
        <v>45626</v>
      </c>
      <c r="T58" s="557">
        <f xml:space="preserve"> Time_M!T$22</f>
        <v>45657</v>
      </c>
      <c r="U58" s="557">
        <f xml:space="preserve"> Time_M!U$22</f>
        <v>45688</v>
      </c>
      <c r="V58" s="557">
        <f xml:space="preserve"> Time_M!V$22</f>
        <v>45716</v>
      </c>
      <c r="W58" s="557">
        <f xml:space="preserve"> Time_M!W$22</f>
        <v>45747</v>
      </c>
      <c r="X58" s="557">
        <f xml:space="preserve"> Time_M!X$22</f>
        <v>45777</v>
      </c>
      <c r="Y58" s="557">
        <f xml:space="preserve"> Time_M!Y$22</f>
        <v>45808</v>
      </c>
      <c r="Z58" s="557">
        <f xml:space="preserve"> Time_M!Z$22</f>
        <v>45838</v>
      </c>
      <c r="AA58" s="557">
        <f xml:space="preserve"> Time_M!AA$22</f>
        <v>45869</v>
      </c>
      <c r="AB58" s="557">
        <f xml:space="preserve"> Time_M!AB$22</f>
        <v>45900</v>
      </c>
      <c r="AC58" s="557">
        <f xml:space="preserve"> Time_M!AC$22</f>
        <v>45930</v>
      </c>
      <c r="AD58" s="557">
        <f xml:space="preserve"> Time_M!AD$22</f>
        <v>45961</v>
      </c>
      <c r="AE58" s="557">
        <f xml:space="preserve"> Time_M!AE$22</f>
        <v>45991</v>
      </c>
      <c r="AF58" s="557">
        <f xml:space="preserve"> Time_M!AF$22</f>
        <v>46022</v>
      </c>
      <c r="AG58" s="557">
        <f xml:space="preserve"> Time_M!AG$22</f>
        <v>46053</v>
      </c>
      <c r="AH58" s="557">
        <f xml:space="preserve"> Time_M!AH$22</f>
        <v>46081</v>
      </c>
      <c r="AI58" s="557">
        <f xml:space="preserve"> Time_M!AI$22</f>
        <v>46112</v>
      </c>
      <c r="AJ58" s="557">
        <f xml:space="preserve"> Time_M!AJ$22</f>
        <v>46142</v>
      </c>
      <c r="AK58" s="557">
        <f xml:space="preserve"> Time_M!AK$22</f>
        <v>46173</v>
      </c>
      <c r="AL58" s="557">
        <f xml:space="preserve"> Time_M!AL$22</f>
        <v>46203</v>
      </c>
      <c r="AM58" s="557">
        <f xml:space="preserve"> Time_M!AM$22</f>
        <v>46234</v>
      </c>
      <c r="AN58" s="557">
        <f xml:space="preserve"> Time_M!AN$22</f>
        <v>46265</v>
      </c>
      <c r="AO58" s="557">
        <f xml:space="preserve"> Time_M!AO$22</f>
        <v>46295</v>
      </c>
      <c r="AP58" s="557">
        <f xml:space="preserve"> Time_M!AP$22</f>
        <v>46326</v>
      </c>
      <c r="AQ58" s="557">
        <f xml:space="preserve"> Time_M!AQ$22</f>
        <v>46356</v>
      </c>
      <c r="AR58" s="557">
        <f xml:space="preserve"> Time_M!AR$22</f>
        <v>46387</v>
      </c>
      <c r="AS58" s="557">
        <f xml:space="preserve"> Time_M!AS$22</f>
        <v>46418</v>
      </c>
      <c r="AT58" s="557">
        <f xml:space="preserve"> Time_M!AT$22</f>
        <v>46446</v>
      </c>
      <c r="AU58" s="557">
        <f xml:space="preserve"> Time_M!AU$22</f>
        <v>46477</v>
      </c>
      <c r="AV58" s="557">
        <f xml:space="preserve"> Time_M!AV$22</f>
        <v>46507</v>
      </c>
      <c r="AW58" s="557">
        <f xml:space="preserve"> Time_M!AW$22</f>
        <v>46538</v>
      </c>
      <c r="AX58" s="557">
        <f xml:space="preserve"> Time_M!AX$22</f>
        <v>46568</v>
      </c>
      <c r="AY58" s="557">
        <f xml:space="preserve"> Time_M!AY$22</f>
        <v>46599</v>
      </c>
      <c r="AZ58" s="557">
        <f xml:space="preserve"> Time_M!AZ$22</f>
        <v>46630</v>
      </c>
      <c r="BA58" s="557">
        <f xml:space="preserve"> Time_M!BA$22</f>
        <v>46660</v>
      </c>
      <c r="BB58" s="557">
        <f xml:space="preserve"> Time_M!BB$22</f>
        <v>46691</v>
      </c>
      <c r="BC58" s="557">
        <f xml:space="preserve"> Time_M!BC$22</f>
        <v>46721</v>
      </c>
      <c r="BD58" s="557">
        <f xml:space="preserve"> Time_M!BD$22</f>
        <v>46752</v>
      </c>
      <c r="BE58" s="557">
        <f xml:space="preserve"> Time_M!BE$22</f>
        <v>46783</v>
      </c>
      <c r="BF58" s="557">
        <f xml:space="preserve"> Time_M!BF$22</f>
        <v>46812</v>
      </c>
      <c r="BG58" s="557">
        <f xml:space="preserve"> Time_M!BG$22</f>
        <v>46843</v>
      </c>
      <c r="BH58" s="557">
        <f xml:space="preserve"> Time_M!BH$22</f>
        <v>46873</v>
      </c>
      <c r="BI58" s="557">
        <f xml:space="preserve"> Time_M!BI$22</f>
        <v>46904</v>
      </c>
      <c r="BJ58" s="557">
        <f xml:space="preserve"> Time_M!BJ$22</f>
        <v>46934</v>
      </c>
      <c r="BK58" s="557">
        <f xml:space="preserve"> Time_M!BK$22</f>
        <v>46965</v>
      </c>
      <c r="BL58" s="557">
        <f xml:space="preserve"> Time_M!BL$22</f>
        <v>46996</v>
      </c>
      <c r="BM58" s="557">
        <f xml:space="preserve"> Time_M!BM$22</f>
        <v>47026</v>
      </c>
      <c r="BN58" s="557">
        <f xml:space="preserve"> Time_M!BN$22</f>
        <v>47057</v>
      </c>
      <c r="BO58" s="557">
        <f xml:space="preserve"> Time_M!BO$22</f>
        <v>47087</v>
      </c>
      <c r="BP58" s="557">
        <f xml:space="preserve"> Time_M!BP$22</f>
        <v>47118</v>
      </c>
      <c r="BQ58" s="557">
        <f xml:space="preserve"> Time_M!BQ$22</f>
        <v>47149</v>
      </c>
      <c r="BR58" s="557">
        <f xml:space="preserve"> Time_M!BR$22</f>
        <v>47177</v>
      </c>
      <c r="BS58" s="557">
        <f xml:space="preserve"> Time_M!BS$22</f>
        <v>47208</v>
      </c>
      <c r="BT58" s="557">
        <f xml:space="preserve"> Time_M!BT$22</f>
        <v>47238</v>
      </c>
      <c r="BU58" s="557">
        <f xml:space="preserve"> Time_M!BU$22</f>
        <v>47269</v>
      </c>
      <c r="BV58" s="557">
        <f xml:space="preserve"> Time_M!BV$22</f>
        <v>47299</v>
      </c>
      <c r="BW58" s="557">
        <f xml:space="preserve"> Time_M!BW$22</f>
        <v>47330</v>
      </c>
      <c r="BX58" s="557">
        <f xml:space="preserve"> Time_M!BX$22</f>
        <v>47361</v>
      </c>
      <c r="BY58" s="557">
        <f xml:space="preserve"> Time_M!BY$22</f>
        <v>47391</v>
      </c>
      <c r="BZ58" s="557">
        <f xml:space="preserve"> Time_M!BZ$22</f>
        <v>47422</v>
      </c>
      <c r="CA58" s="557">
        <f xml:space="preserve"> Time_M!CA$22</f>
        <v>47452</v>
      </c>
      <c r="CB58" s="557">
        <f xml:space="preserve"> Time_M!CB$22</f>
        <v>47483</v>
      </c>
      <c r="CC58" s="557">
        <f xml:space="preserve"> Time_M!CC$22</f>
        <v>47514</v>
      </c>
      <c r="CD58" s="557">
        <f xml:space="preserve"> Time_M!CD$22</f>
        <v>47542</v>
      </c>
      <c r="CE58" s="557">
        <f xml:space="preserve"> Time_M!CE$22</f>
        <v>47573</v>
      </c>
      <c r="CF58" s="557">
        <f xml:space="preserve"> Time_M!CF$22</f>
        <v>47603</v>
      </c>
      <c r="CG58" s="557">
        <f xml:space="preserve"> Time_M!CG$22</f>
        <v>47634</v>
      </c>
      <c r="CH58" s="557">
        <f xml:space="preserve"> Time_M!CH$22</f>
        <v>47664</v>
      </c>
      <c r="CI58" s="557">
        <f xml:space="preserve"> Time_M!CI$22</f>
        <v>47695</v>
      </c>
      <c r="CJ58" s="557">
        <f xml:space="preserve"> Time_M!CJ$22</f>
        <v>47726</v>
      </c>
      <c r="CK58" s="557">
        <f xml:space="preserve"> Time_M!CK$22</f>
        <v>47756</v>
      </c>
      <c r="CL58" s="557">
        <f xml:space="preserve"> Time_M!CL$22</f>
        <v>47787</v>
      </c>
      <c r="CM58" s="557">
        <f xml:space="preserve"> Time_M!CM$22</f>
        <v>47817</v>
      </c>
      <c r="CN58" s="557">
        <f xml:space="preserve"> Time_M!CN$22</f>
        <v>47848</v>
      </c>
      <c r="CO58" s="557">
        <f xml:space="preserve"> Time_M!CO$22</f>
        <v>47879</v>
      </c>
      <c r="CP58" s="557">
        <f xml:space="preserve"> Time_M!CP$22</f>
        <v>47907</v>
      </c>
      <c r="CQ58" s="557">
        <f xml:space="preserve"> Time_M!CQ$22</f>
        <v>47938</v>
      </c>
      <c r="CR58" s="557">
        <f xml:space="preserve"> Time_M!CR$22</f>
        <v>47968</v>
      </c>
      <c r="CS58" s="557">
        <f xml:space="preserve"> Time_M!CS$22</f>
        <v>47999</v>
      </c>
      <c r="CT58" s="557">
        <f xml:space="preserve"> Time_M!CT$22</f>
        <v>48029</v>
      </c>
      <c r="CU58" s="557">
        <f xml:space="preserve"> Time_M!CU$22</f>
        <v>48060</v>
      </c>
      <c r="CV58" s="557">
        <f xml:space="preserve"> Time_M!CV$22</f>
        <v>48091</v>
      </c>
      <c r="CW58" s="557">
        <f xml:space="preserve"> Time_M!CW$22</f>
        <v>48121</v>
      </c>
      <c r="CX58" s="557">
        <f xml:space="preserve"> Time_M!CX$22</f>
        <v>48152</v>
      </c>
      <c r="CY58" s="557">
        <f xml:space="preserve"> Time_M!CY$22</f>
        <v>48182</v>
      </c>
      <c r="CZ58" s="557">
        <f xml:space="preserve"> Time_M!CZ$22</f>
        <v>48213</v>
      </c>
      <c r="DA58" s="557">
        <f xml:space="preserve"> Time_M!DA$22</f>
        <v>48244</v>
      </c>
      <c r="DB58" s="557">
        <f xml:space="preserve"> Time_M!DB$22</f>
        <v>48273</v>
      </c>
      <c r="DC58" s="557">
        <f xml:space="preserve"> Time_M!DC$22</f>
        <v>48304</v>
      </c>
      <c r="DD58" s="557">
        <f xml:space="preserve"> Time_M!DD$22</f>
        <v>48334</v>
      </c>
      <c r="DE58" s="557">
        <f xml:space="preserve"> Time_M!DE$22</f>
        <v>48365</v>
      </c>
      <c r="DF58" s="557">
        <f xml:space="preserve"> Time_M!DF$22</f>
        <v>48395</v>
      </c>
      <c r="DG58" s="557">
        <f xml:space="preserve"> Time_M!DG$22</f>
        <v>48426</v>
      </c>
      <c r="DH58" s="557">
        <f xml:space="preserve"> Time_M!DH$22</f>
        <v>48457</v>
      </c>
      <c r="DI58" s="557">
        <f xml:space="preserve"> Time_M!DI$22</f>
        <v>48487</v>
      </c>
      <c r="DJ58" s="557">
        <f xml:space="preserve"> Time_M!DJ$22</f>
        <v>48518</v>
      </c>
      <c r="DK58" s="557">
        <f xml:space="preserve"> Time_M!DK$22</f>
        <v>48548</v>
      </c>
      <c r="DL58" s="557">
        <f xml:space="preserve"> Time_M!DL$22</f>
        <v>48579</v>
      </c>
      <c r="DM58" s="557">
        <f xml:space="preserve"> Time_M!DM$22</f>
        <v>48610</v>
      </c>
      <c r="DN58" s="557">
        <f xml:space="preserve"> Time_M!DN$22</f>
        <v>48638</v>
      </c>
      <c r="DO58" s="557">
        <f xml:space="preserve"> Time_M!DO$22</f>
        <v>48669</v>
      </c>
      <c r="DP58" s="557">
        <f xml:space="preserve"> Time_M!DP$22</f>
        <v>48699</v>
      </c>
      <c r="DQ58" s="557">
        <f xml:space="preserve"> Time_M!DQ$22</f>
        <v>48730</v>
      </c>
      <c r="DR58" s="557">
        <f xml:space="preserve"> Time_M!DR$22</f>
        <v>48760</v>
      </c>
      <c r="DS58" s="557">
        <f xml:space="preserve"> Time_M!DS$22</f>
        <v>48791</v>
      </c>
      <c r="DT58" s="557">
        <f xml:space="preserve"> Time_M!DT$22</f>
        <v>48822</v>
      </c>
      <c r="DU58" s="557">
        <f xml:space="preserve"> Time_M!DU$22</f>
        <v>48852</v>
      </c>
      <c r="DV58" s="557">
        <f xml:space="preserve"> Time_M!DV$22</f>
        <v>48883</v>
      </c>
      <c r="DW58" s="557">
        <f xml:space="preserve"> Time_M!DW$22</f>
        <v>48913</v>
      </c>
      <c r="DX58" s="557">
        <f xml:space="preserve"> Time_M!DX$22</f>
        <v>48944</v>
      </c>
      <c r="DY58" s="557">
        <f xml:space="preserve"> Time_M!DY$22</f>
        <v>48975</v>
      </c>
      <c r="DZ58" s="557">
        <f xml:space="preserve"> Time_M!DZ$22</f>
        <v>49003</v>
      </c>
      <c r="EA58" s="557">
        <f xml:space="preserve"> Time_M!EA$22</f>
        <v>49034</v>
      </c>
      <c r="EB58" s="557">
        <f xml:space="preserve"> Time_M!EB$22</f>
        <v>49064</v>
      </c>
      <c r="EC58" s="557">
        <f xml:space="preserve"> Time_M!EC$22</f>
        <v>49095</v>
      </c>
      <c r="ED58" s="557">
        <f xml:space="preserve"> Time_M!ED$22</f>
        <v>49125</v>
      </c>
      <c r="EE58" s="557">
        <f xml:space="preserve"> Time_M!EE$22</f>
        <v>49156</v>
      </c>
      <c r="EF58" s="557">
        <f xml:space="preserve"> Time_M!EF$22</f>
        <v>49187</v>
      </c>
      <c r="EG58" s="557">
        <f xml:space="preserve"> Time_M!EG$22</f>
        <v>49217</v>
      </c>
      <c r="EH58" s="557">
        <f xml:space="preserve"> Time_M!EH$22</f>
        <v>49248</v>
      </c>
      <c r="EI58" s="21"/>
    </row>
    <row r="59" spans="1:139" ht="15" customHeight="1" outlineLevel="1" x14ac:dyDescent="0.35">
      <c r="B59" s="38"/>
      <c r="E59" s="146" t="str">
        <f xml:space="preserve"> TBA!E$35</f>
        <v>Consumer Meter</v>
      </c>
      <c r="F59" s="146">
        <f xml:space="preserve"> TBA!F$35</f>
        <v>0</v>
      </c>
      <c r="G59" s="146" t="str">
        <f xml:space="preserve"> TBA!G$35</f>
        <v>Nos.</v>
      </c>
      <c r="H59" s="146">
        <f xml:space="preserve"> TBA!H$35</f>
        <v>2620466</v>
      </c>
      <c r="I59" s="146">
        <f xml:space="preserve"> TBA!I$35</f>
        <v>0</v>
      </c>
      <c r="J59" s="146">
        <f>SUMIF($J$3:$EH$3,EOMONTH(Rollout!J3,-NTBA!$F$188),Rollout!$J$11:$EH$11)</f>
        <v>0</v>
      </c>
      <c r="K59" s="146">
        <f>SUMIF($J$3:$EH$3,EOMONTH(Rollout!K3,-NTBA!$F$188),Rollout!$J$11:$EH$11)</f>
        <v>0</v>
      </c>
      <c r="L59" s="146">
        <f>SUMIF($J$3:$EH$3,EOMONTH(Rollout!L3,-NTBA!$F$188),Rollout!$J$11:$EH$11)</f>
        <v>0</v>
      </c>
      <c r="M59" s="146">
        <f>SUMIF($J$3:$EH$3,EOMONTH(Rollout!M3,-NTBA!$F$188),Rollout!$J$11:$EH$11)</f>
        <v>0</v>
      </c>
      <c r="N59" s="146">
        <f>SUMIF($J$3:$EH$3,EOMONTH(Rollout!N3,-NTBA!$F$188),Rollout!$J$11:$EH$11)</f>
        <v>0</v>
      </c>
      <c r="O59" s="146">
        <f>SUMIF($J$3:$EH$3,EOMONTH(Rollout!O3,-NTBA!$F$188),Rollout!$J$11:$EH$11)</f>
        <v>0</v>
      </c>
      <c r="P59" s="146">
        <f>SUMIF($J$3:$EH$3,EOMONTH(Rollout!P3,-NTBA!$F$188),Rollout!$J$11:$EH$11)</f>
        <v>0</v>
      </c>
      <c r="Q59" s="146">
        <f>SUMIF($J$3:$EH$3,EOMONTH(Rollout!Q3,-NTBA!$F$188),Rollout!$J$11:$EH$11)</f>
        <v>3</v>
      </c>
      <c r="R59" s="146">
        <f>SUMIF($J$3:$EH$3,EOMONTH(Rollout!R3,-NTBA!$F$188),Rollout!$J$11:$EH$11)</f>
        <v>15000</v>
      </c>
      <c r="S59" s="146">
        <f>SUMIF($J$3:$EH$3,EOMONTH(Rollout!S3,-NTBA!$F$188),Rollout!$J$11:$EH$11)</f>
        <v>30000</v>
      </c>
      <c r="T59" s="146">
        <f>SUMIF($J$3:$EH$3,EOMONTH(Rollout!T3,-NTBA!$F$188),Rollout!$J$11:$EH$11)</f>
        <v>70000</v>
      </c>
      <c r="U59" s="146">
        <f>SUMIF($J$3:$EH$3,EOMONTH(Rollout!U3,-NTBA!$F$188),Rollout!$J$11:$EH$11)</f>
        <v>80000</v>
      </c>
      <c r="V59" s="146">
        <f>SUMIF($J$3:$EH$3,EOMONTH(Rollout!V3,-NTBA!$F$188),Rollout!$J$11:$EH$11)</f>
        <v>80000</v>
      </c>
      <c r="W59" s="146">
        <f>SUMIF($J$3:$EH$3,EOMONTH(Rollout!W3,-NTBA!$F$188),Rollout!$J$11:$EH$11)</f>
        <v>80000</v>
      </c>
      <c r="X59" s="146">
        <f>SUMIF($J$3:$EH$3,EOMONTH(Rollout!X3,-NTBA!$F$188),Rollout!$J$11:$EH$11)</f>
        <v>100000</v>
      </c>
      <c r="Y59" s="146">
        <f>SUMIF($J$3:$EH$3,EOMONTH(Rollout!Y3,-NTBA!$F$188),Rollout!$J$11:$EH$11)</f>
        <v>120000</v>
      </c>
      <c r="Z59" s="146">
        <f>SUMIF($J$3:$EH$3,EOMONTH(Rollout!Z3,-NTBA!$F$188),Rollout!$J$11:$EH$11)</f>
        <v>140000</v>
      </c>
      <c r="AA59" s="146">
        <f>SUMIF($J$3:$EH$3,EOMONTH(Rollout!AA3,-NTBA!$F$188),Rollout!$J$11:$EH$11)</f>
        <v>160000</v>
      </c>
      <c r="AB59" s="146">
        <f>SUMIF($J$3:$EH$3,EOMONTH(Rollout!AB3,-NTBA!$F$188),Rollout!$J$11:$EH$11)</f>
        <v>180000</v>
      </c>
      <c r="AC59" s="146">
        <f>SUMIF($J$3:$EH$3,EOMONTH(Rollout!AC3,-NTBA!$F$188),Rollout!$J$11:$EH$11)</f>
        <v>183000</v>
      </c>
      <c r="AD59" s="146">
        <f>SUMIF($J$3:$EH$3,EOMONTH(Rollout!AD3,-NTBA!$F$188),Rollout!$J$11:$EH$11)</f>
        <v>155000</v>
      </c>
      <c r="AE59" s="146">
        <f>SUMIF($J$3:$EH$3,EOMONTH(Rollout!AE3,-NTBA!$F$188),Rollout!$J$11:$EH$11)</f>
        <v>155000</v>
      </c>
      <c r="AF59" s="146">
        <f>SUMIF($J$3:$EH$3,EOMONTH(Rollout!AF3,-NTBA!$F$188),Rollout!$J$11:$EH$11)</f>
        <v>155000</v>
      </c>
      <c r="AG59" s="146">
        <f>SUMIF($J$3:$EH$3,EOMONTH(Rollout!AG3,-NTBA!$F$188),Rollout!$J$11:$EH$11)</f>
        <v>155000</v>
      </c>
      <c r="AH59" s="146">
        <f>SUMIF($J$3:$EH$3,EOMONTH(Rollout!AH3,-NTBA!$F$188),Rollout!$J$11:$EH$11)</f>
        <v>155000</v>
      </c>
      <c r="AI59" s="146">
        <f>SUMIF($J$3:$EH$3,EOMONTH(Rollout!AI3,-NTBA!$F$188),Rollout!$J$11:$EH$11)</f>
        <v>155000</v>
      </c>
      <c r="AJ59" s="146">
        <f>SUMIF($J$3:$EH$3,EOMONTH(Rollout!AJ3,-NTBA!$F$188),Rollout!$J$11:$EH$11)</f>
        <v>155000</v>
      </c>
      <c r="AK59" s="146">
        <f>SUMIF($J$3:$EH$3,EOMONTH(Rollout!AK3,-NTBA!$F$188),Rollout!$J$11:$EH$11)</f>
        <v>155000</v>
      </c>
      <c r="AL59" s="146">
        <f>SUMIF($J$3:$EH$3,EOMONTH(Rollout!AL3,-NTBA!$F$188),Rollout!$J$11:$EH$11)</f>
        <v>142463</v>
      </c>
      <c r="AM59" s="146">
        <f>SUMIF($J$3:$EH$3,EOMONTH(Rollout!AM3,-NTBA!$F$188),Rollout!$J$11:$EH$11)</f>
        <v>0</v>
      </c>
      <c r="AN59" s="146">
        <f>SUMIF($J$3:$EH$3,EOMONTH(Rollout!AN3,-NTBA!$F$188),Rollout!$J$11:$EH$11)</f>
        <v>0</v>
      </c>
      <c r="AO59" s="146">
        <f>SUMIF($J$3:$EH$3,EOMONTH(Rollout!AO3,-NTBA!$F$188),Rollout!$J$11:$EH$11)</f>
        <v>0</v>
      </c>
      <c r="AP59" s="146">
        <f>SUMIF($J$3:$EH$3,EOMONTH(Rollout!AP3,-NTBA!$F$188),Rollout!$J$11:$EH$11)</f>
        <v>0</v>
      </c>
      <c r="AQ59" s="146">
        <f>SUMIF($J$3:$EH$3,EOMONTH(Rollout!AQ3,-NTBA!$F$188),Rollout!$J$11:$EH$11)</f>
        <v>0</v>
      </c>
      <c r="AR59" s="146">
        <f>SUMIF($J$3:$EH$3,EOMONTH(Rollout!AR3,-NTBA!$F$188),Rollout!$J$11:$EH$11)</f>
        <v>0</v>
      </c>
      <c r="AS59" s="146">
        <f>SUMIF($J$3:$EH$3,EOMONTH(Rollout!AS3,-NTBA!$F$188),Rollout!$J$11:$EH$11)</f>
        <v>0</v>
      </c>
      <c r="AT59" s="146">
        <f>SUMIF($J$3:$EH$3,EOMONTH(Rollout!AT3,-NTBA!$F$188),Rollout!$J$11:$EH$11)</f>
        <v>0</v>
      </c>
      <c r="AU59" s="146">
        <f>SUMIF($J$3:$EH$3,EOMONTH(Rollout!AU3,-NTBA!$F$188),Rollout!$J$11:$EH$11)</f>
        <v>0</v>
      </c>
      <c r="AV59" s="146">
        <f>SUMIF($J$3:$EH$3,EOMONTH(Rollout!AV3,-NTBA!$F$188),Rollout!$J$11:$EH$11)</f>
        <v>0</v>
      </c>
      <c r="AW59" s="146">
        <f>SUMIF($J$3:$EH$3,EOMONTH(Rollout!AW3,-NTBA!$F$188),Rollout!$J$11:$EH$11)</f>
        <v>0</v>
      </c>
      <c r="AX59" s="146">
        <f>SUMIF($J$3:$EH$3,EOMONTH(Rollout!AX3,-NTBA!$F$188),Rollout!$J$11:$EH$11)</f>
        <v>0</v>
      </c>
      <c r="AY59" s="146">
        <f>SUMIF($J$3:$EH$3,EOMONTH(Rollout!AY3,-NTBA!$F$188),Rollout!$J$11:$EH$11)</f>
        <v>0</v>
      </c>
      <c r="AZ59" s="146">
        <f>SUMIF($J$3:$EH$3,EOMONTH(Rollout!AZ3,-NTBA!$F$188),Rollout!$J$11:$EH$11)</f>
        <v>0</v>
      </c>
      <c r="BA59" s="146">
        <f>SUMIF($J$3:$EH$3,EOMONTH(Rollout!BA3,-NTBA!$F$188),Rollout!$J$11:$EH$11)</f>
        <v>0</v>
      </c>
      <c r="BB59" s="146">
        <f>SUMIF($J$3:$EH$3,EOMONTH(Rollout!BB3,-NTBA!$F$188),Rollout!$J$11:$EH$11)</f>
        <v>0</v>
      </c>
      <c r="BC59" s="146">
        <f>SUMIF($J$3:$EH$3,EOMONTH(Rollout!BC3,-NTBA!$F$188),Rollout!$J$11:$EH$11)</f>
        <v>0</v>
      </c>
      <c r="BD59" s="146">
        <f>SUMIF($J$3:$EH$3,EOMONTH(Rollout!BD3,-NTBA!$F$188),Rollout!$J$11:$EH$11)</f>
        <v>0</v>
      </c>
      <c r="BE59" s="146">
        <f>SUMIF($J$3:$EH$3,EOMONTH(Rollout!BE3,-NTBA!$F$188),Rollout!$J$11:$EH$11)</f>
        <v>0</v>
      </c>
      <c r="BF59" s="146">
        <f>SUMIF($J$3:$EH$3,EOMONTH(Rollout!BF3,-NTBA!$F$188),Rollout!$J$11:$EH$11)</f>
        <v>0</v>
      </c>
      <c r="BG59" s="146">
        <f>SUMIF($J$3:$EH$3,EOMONTH(Rollout!BG3,-NTBA!$F$188),Rollout!$J$11:$EH$11)</f>
        <v>0</v>
      </c>
      <c r="BH59" s="146">
        <f>SUMIF($J$3:$EH$3,EOMONTH(Rollout!BH3,-NTBA!$F$188),Rollout!$J$11:$EH$11)</f>
        <v>0</v>
      </c>
      <c r="BI59" s="146">
        <f>SUMIF($J$3:$EH$3,EOMONTH(Rollout!BI3,-NTBA!$F$188),Rollout!$J$11:$EH$11)</f>
        <v>0</v>
      </c>
      <c r="BJ59" s="146">
        <f>SUMIF($J$3:$EH$3,EOMONTH(Rollout!BJ3,-NTBA!$F$188),Rollout!$J$11:$EH$11)</f>
        <v>0</v>
      </c>
      <c r="BK59" s="146">
        <f>SUMIF($J$3:$EH$3,EOMONTH(Rollout!BK3,-NTBA!$F$188),Rollout!$J$11:$EH$11)</f>
        <v>0</v>
      </c>
      <c r="BL59" s="146">
        <f>SUMIF($J$3:$EH$3,EOMONTH(Rollout!BL3,-NTBA!$F$188),Rollout!$J$11:$EH$11)</f>
        <v>0</v>
      </c>
      <c r="BM59" s="146">
        <f>SUMIF($J$3:$EH$3,EOMONTH(Rollout!BM3,-NTBA!$F$188),Rollout!$J$11:$EH$11)</f>
        <v>0</v>
      </c>
      <c r="BN59" s="146">
        <f>SUMIF($J$3:$EH$3,EOMONTH(Rollout!BN3,-NTBA!$F$188),Rollout!$J$11:$EH$11)</f>
        <v>0</v>
      </c>
      <c r="BO59" s="146">
        <f>SUMIF($J$3:$EH$3,EOMONTH(Rollout!BO3,-NTBA!$F$188),Rollout!$J$11:$EH$11)</f>
        <v>0</v>
      </c>
      <c r="BP59" s="146">
        <f>SUMIF($J$3:$EH$3,EOMONTH(Rollout!BP3,-NTBA!$F$188),Rollout!$J$11:$EH$11)</f>
        <v>0</v>
      </c>
      <c r="BQ59" s="146">
        <f>SUMIF($J$3:$EH$3,EOMONTH(Rollout!BQ3,-NTBA!$F$188),Rollout!$J$11:$EH$11)</f>
        <v>0</v>
      </c>
      <c r="BR59" s="146">
        <f>SUMIF($J$3:$EH$3,EOMONTH(Rollout!BR3,-NTBA!$F$188),Rollout!$J$11:$EH$11)</f>
        <v>0</v>
      </c>
      <c r="BS59" s="146">
        <f>SUMIF($J$3:$EH$3,EOMONTH(Rollout!BS3,-NTBA!$F$188),Rollout!$J$11:$EH$11)</f>
        <v>0</v>
      </c>
      <c r="BT59" s="146">
        <f>SUMIF($J$3:$EH$3,EOMONTH(Rollout!BT3,-NTBA!$F$188),Rollout!$J$11:$EH$11)</f>
        <v>0</v>
      </c>
      <c r="BU59" s="146">
        <f>SUMIF($J$3:$EH$3,EOMONTH(Rollout!BU3,-NTBA!$F$188),Rollout!$J$11:$EH$11)</f>
        <v>0</v>
      </c>
      <c r="BV59" s="146">
        <f>SUMIF($J$3:$EH$3,EOMONTH(Rollout!BV3,-NTBA!$F$188),Rollout!$J$11:$EH$11)</f>
        <v>0</v>
      </c>
      <c r="BW59" s="146">
        <f>SUMIF($J$3:$EH$3,EOMONTH(Rollout!BW3,-NTBA!$F$188),Rollout!$J$11:$EH$11)</f>
        <v>0</v>
      </c>
      <c r="BX59" s="146">
        <f>SUMIF($J$3:$EH$3,EOMONTH(Rollout!BX3,-NTBA!$F$188),Rollout!$J$11:$EH$11)</f>
        <v>0</v>
      </c>
      <c r="BY59" s="146">
        <f>SUMIF($J$3:$EH$3,EOMONTH(Rollout!BY3,-NTBA!$F$188),Rollout!$J$11:$EH$11)</f>
        <v>0</v>
      </c>
      <c r="BZ59" s="146">
        <f>SUMIF($J$3:$EH$3,EOMONTH(Rollout!BZ3,-NTBA!$F$188),Rollout!$J$11:$EH$11)</f>
        <v>0</v>
      </c>
      <c r="CA59" s="146">
        <f>SUMIF($J$3:$EH$3,EOMONTH(Rollout!CA3,-NTBA!$F$188),Rollout!$J$11:$EH$11)</f>
        <v>0</v>
      </c>
      <c r="CB59" s="146">
        <f>SUMIF($J$3:$EH$3,EOMONTH(Rollout!CB3,-NTBA!$F$188),Rollout!$J$11:$EH$11)</f>
        <v>0</v>
      </c>
      <c r="CC59" s="146">
        <f>SUMIF($J$3:$EH$3,EOMONTH(Rollout!CC3,-NTBA!$F$188),Rollout!$J$11:$EH$11)</f>
        <v>0</v>
      </c>
      <c r="CD59" s="146">
        <f>SUMIF($J$3:$EH$3,EOMONTH(Rollout!CD3,-NTBA!$F$188),Rollout!$J$11:$EH$11)</f>
        <v>0</v>
      </c>
      <c r="CE59" s="146">
        <f>SUMIF($J$3:$EH$3,EOMONTH(Rollout!CE3,-NTBA!$F$188),Rollout!$J$11:$EH$11)</f>
        <v>0</v>
      </c>
      <c r="CF59" s="146">
        <f>SUMIF($J$3:$EH$3,EOMONTH(Rollout!CF3,-NTBA!$F$188),Rollout!$J$11:$EH$11)</f>
        <v>0</v>
      </c>
      <c r="CG59" s="146">
        <f>SUMIF($J$3:$EH$3,EOMONTH(Rollout!CG3,-NTBA!$F$188),Rollout!$J$11:$EH$11)</f>
        <v>0</v>
      </c>
      <c r="CH59" s="146">
        <f>SUMIF($J$3:$EH$3,EOMONTH(Rollout!CH3,-NTBA!$F$188),Rollout!$J$11:$EH$11)</f>
        <v>0</v>
      </c>
      <c r="CI59" s="146">
        <f>SUMIF($J$3:$EH$3,EOMONTH(Rollout!CI3,-NTBA!$F$188),Rollout!$J$11:$EH$11)</f>
        <v>0</v>
      </c>
      <c r="CJ59" s="146">
        <f>SUMIF($J$3:$EH$3,EOMONTH(Rollout!CJ3,-NTBA!$F$188),Rollout!$J$11:$EH$11)</f>
        <v>0</v>
      </c>
      <c r="CK59" s="146">
        <f>SUMIF($J$3:$EH$3,EOMONTH(Rollout!CK3,-NTBA!$F$188),Rollout!$J$11:$EH$11)</f>
        <v>0</v>
      </c>
      <c r="CL59" s="146">
        <f>SUMIF($J$3:$EH$3,EOMONTH(Rollout!CL3,-NTBA!$F$188),Rollout!$J$11:$EH$11)</f>
        <v>0</v>
      </c>
      <c r="CM59" s="146">
        <f>SUMIF($J$3:$EH$3,EOMONTH(Rollout!CM3,-NTBA!$F$188),Rollout!$J$11:$EH$11)</f>
        <v>0</v>
      </c>
      <c r="CN59" s="146">
        <f>SUMIF($J$3:$EH$3,EOMONTH(Rollout!CN3,-NTBA!$F$188),Rollout!$J$11:$EH$11)</f>
        <v>0</v>
      </c>
      <c r="CO59" s="146">
        <f>SUMIF($J$3:$EH$3,EOMONTH(Rollout!CO3,-NTBA!$F$188),Rollout!$J$11:$EH$11)</f>
        <v>0</v>
      </c>
      <c r="CP59" s="146">
        <f>SUMIF($J$3:$EH$3,EOMONTH(Rollout!CP3,-NTBA!$F$188),Rollout!$J$11:$EH$11)</f>
        <v>0</v>
      </c>
      <c r="CQ59" s="146">
        <f>SUMIF($J$3:$EH$3,EOMONTH(Rollout!CQ3,-NTBA!$F$188),Rollout!$J$11:$EH$11)</f>
        <v>0</v>
      </c>
      <c r="CR59" s="146">
        <f>SUMIF($J$3:$EH$3,EOMONTH(Rollout!CR3,-NTBA!$F$188),Rollout!$J$11:$EH$11)</f>
        <v>0</v>
      </c>
      <c r="CS59" s="146">
        <f>SUMIF($J$3:$EH$3,EOMONTH(Rollout!CS3,-NTBA!$F$188),Rollout!$J$11:$EH$11)</f>
        <v>0</v>
      </c>
      <c r="CT59" s="146">
        <f>SUMIF($J$3:$EH$3,EOMONTH(Rollout!CT3,-NTBA!$F$188),Rollout!$J$11:$EH$11)</f>
        <v>0</v>
      </c>
      <c r="CU59" s="146">
        <f>SUMIF($J$3:$EH$3,EOMONTH(Rollout!CU3,-NTBA!$F$188),Rollout!$J$11:$EH$11)</f>
        <v>0</v>
      </c>
      <c r="CV59" s="146">
        <f>SUMIF($J$3:$EH$3,EOMONTH(Rollout!CV3,-NTBA!$F$188),Rollout!$J$11:$EH$11)</f>
        <v>0</v>
      </c>
      <c r="CW59" s="146">
        <f>SUMIF($J$3:$EH$3,EOMONTH(Rollout!CW3,-NTBA!$F$188),Rollout!$J$11:$EH$11)</f>
        <v>0</v>
      </c>
      <c r="CX59" s="146">
        <f>SUMIF($J$3:$EH$3,EOMONTH(Rollout!CX3,-NTBA!$F$188),Rollout!$J$11:$EH$11)</f>
        <v>0</v>
      </c>
      <c r="CY59" s="146">
        <f>SUMIF($J$3:$EH$3,EOMONTH(Rollout!CY3,-NTBA!$F$188),Rollout!$J$11:$EH$11)</f>
        <v>0</v>
      </c>
      <c r="CZ59" s="146">
        <f>SUMIF($J$3:$EH$3,EOMONTH(Rollout!CZ3,-NTBA!$F$188),Rollout!$J$11:$EH$11)</f>
        <v>0</v>
      </c>
      <c r="DA59" s="146">
        <f>SUMIF($J$3:$EH$3,EOMONTH(Rollout!DA3,-NTBA!$F$188),Rollout!$J$11:$EH$11)</f>
        <v>0</v>
      </c>
      <c r="DB59" s="146">
        <f>SUMIF($J$3:$EH$3,EOMONTH(Rollout!DB3,-NTBA!$F$188),Rollout!$J$11:$EH$11)</f>
        <v>0</v>
      </c>
      <c r="DC59" s="146">
        <f>SUMIF($J$3:$EH$3,EOMONTH(Rollout!DC3,-NTBA!$F$188),Rollout!$J$11:$EH$11)</f>
        <v>0</v>
      </c>
      <c r="DD59" s="146">
        <f>SUMIF($J$3:$EH$3,EOMONTH(Rollout!DD3,-NTBA!$F$188),Rollout!$J$11:$EH$11)</f>
        <v>0</v>
      </c>
      <c r="DE59" s="146">
        <f>SUMIF($J$3:$EH$3,EOMONTH(Rollout!DE3,-NTBA!$F$188),Rollout!$J$11:$EH$11)</f>
        <v>0</v>
      </c>
      <c r="DF59" s="146">
        <f>SUMIF($J$3:$EH$3,EOMONTH(Rollout!DF3,-NTBA!$F$188),Rollout!$J$11:$EH$11)</f>
        <v>0</v>
      </c>
      <c r="DG59" s="146">
        <f>SUMIF($J$3:$EH$3,EOMONTH(Rollout!DG3,-NTBA!$F$188),Rollout!$J$11:$EH$11)</f>
        <v>0</v>
      </c>
      <c r="DH59" s="146">
        <f>SUMIF($J$3:$EH$3,EOMONTH(Rollout!DH3,-NTBA!$F$188),Rollout!$J$11:$EH$11)</f>
        <v>0</v>
      </c>
      <c r="DI59" s="146">
        <f>SUMIF($J$3:$EH$3,EOMONTH(Rollout!DI3,-NTBA!$F$188),Rollout!$J$11:$EH$11)</f>
        <v>0</v>
      </c>
      <c r="DJ59" s="146">
        <f>SUMIF($J$3:$EH$3,EOMONTH(Rollout!DJ3,-NTBA!$F$188),Rollout!$J$11:$EH$11)</f>
        <v>0</v>
      </c>
      <c r="DK59" s="146">
        <f>SUMIF($J$3:$EH$3,EOMONTH(Rollout!DK3,-NTBA!$F$188),Rollout!$J$11:$EH$11)</f>
        <v>0</v>
      </c>
      <c r="DL59" s="146">
        <f>SUMIF($J$3:$EH$3,EOMONTH(Rollout!DL3,-NTBA!$F$188),Rollout!$J$11:$EH$11)</f>
        <v>0</v>
      </c>
      <c r="DM59" s="146">
        <f>SUMIF($J$3:$EH$3,EOMONTH(Rollout!DM3,-NTBA!$F$188),Rollout!$J$11:$EH$11)</f>
        <v>0</v>
      </c>
      <c r="DN59" s="146">
        <f>SUMIF($J$3:$EH$3,EOMONTH(Rollout!DN3,-NTBA!$F$188),Rollout!$J$11:$EH$11)</f>
        <v>0</v>
      </c>
      <c r="DO59" s="146">
        <f>SUMIF($J$3:$EH$3,EOMONTH(Rollout!DO3,-NTBA!$F$188),Rollout!$J$11:$EH$11)</f>
        <v>0</v>
      </c>
      <c r="DP59" s="146">
        <f>SUMIF($J$3:$EH$3,EOMONTH(Rollout!DP3,-NTBA!$F$188),Rollout!$J$11:$EH$11)</f>
        <v>0</v>
      </c>
      <c r="DQ59" s="146">
        <f>SUMIF($J$3:$EH$3,EOMONTH(Rollout!DQ3,-NTBA!$F$188),Rollout!$J$11:$EH$11)</f>
        <v>0</v>
      </c>
      <c r="DR59" s="146">
        <f>SUMIF($J$3:$EH$3,EOMONTH(Rollout!DR3,-NTBA!$F$188),Rollout!$J$11:$EH$11)</f>
        <v>0</v>
      </c>
      <c r="DS59" s="146">
        <f>SUMIF($J$3:$EH$3,EOMONTH(Rollout!DS3,-NTBA!$F$188),Rollout!$J$11:$EH$11)</f>
        <v>0</v>
      </c>
      <c r="DT59" s="146">
        <f>SUMIF($J$3:$EH$3,EOMONTH(Rollout!DT3,-NTBA!$F$188),Rollout!$J$11:$EH$11)</f>
        <v>0</v>
      </c>
      <c r="DU59" s="146">
        <f>SUMIF($J$3:$EH$3,EOMONTH(Rollout!DU3,-NTBA!$F$188),Rollout!$J$11:$EH$11)</f>
        <v>0</v>
      </c>
      <c r="DV59" s="146">
        <f>SUMIF($J$3:$EH$3,EOMONTH(Rollout!DV3,-NTBA!$F$188),Rollout!$J$11:$EH$11)</f>
        <v>0</v>
      </c>
      <c r="DW59" s="146">
        <f>SUMIF($J$3:$EH$3,EOMONTH(Rollout!DW3,-NTBA!$F$188),Rollout!$J$11:$EH$11)</f>
        <v>0</v>
      </c>
      <c r="DX59" s="146">
        <f>SUMIF($J$3:$EH$3,EOMONTH(Rollout!DX3,-NTBA!$F$188),Rollout!$J$11:$EH$11)</f>
        <v>0</v>
      </c>
      <c r="DY59" s="146">
        <f>SUMIF($J$3:$EH$3,EOMONTH(Rollout!DY3,-NTBA!$F$188),Rollout!$J$11:$EH$11)</f>
        <v>0</v>
      </c>
      <c r="DZ59" s="146">
        <f>SUMIF($J$3:$EH$3,EOMONTH(Rollout!DZ3,-NTBA!$F$188),Rollout!$J$11:$EH$11)</f>
        <v>0</v>
      </c>
      <c r="EA59" s="146">
        <f>SUMIF($J$3:$EH$3,EOMONTH(Rollout!EA3,-NTBA!$F$188),Rollout!$J$11:$EH$11)</f>
        <v>0</v>
      </c>
      <c r="EB59" s="146">
        <f>SUMIF($J$3:$EH$3,EOMONTH(Rollout!EB3,-NTBA!$F$188),Rollout!$J$11:$EH$11)</f>
        <v>0</v>
      </c>
      <c r="EC59" s="146">
        <f>SUMIF($J$3:$EH$3,EOMONTH(Rollout!EC3,-NTBA!$F$188),Rollout!$J$11:$EH$11)</f>
        <v>0</v>
      </c>
      <c r="ED59" s="146">
        <f>SUMIF($J$3:$EH$3,EOMONTH(Rollout!ED3,-NTBA!$F$188),Rollout!$J$11:$EH$11)</f>
        <v>0</v>
      </c>
      <c r="EE59" s="146">
        <f>SUMIF($J$3:$EH$3,EOMONTH(Rollout!EE3,-NTBA!$F$188),Rollout!$J$11:$EH$11)</f>
        <v>0</v>
      </c>
      <c r="EF59" s="146">
        <f>SUMIF($J$3:$EH$3,EOMONTH(Rollout!EF3,-NTBA!$F$188),Rollout!$J$11:$EH$11)</f>
        <v>0</v>
      </c>
      <c r="EG59" s="146">
        <f>SUMIF($J$3:$EH$3,EOMONTH(Rollout!EG3,-NTBA!$F$188),Rollout!$J$11:$EH$11)</f>
        <v>0</v>
      </c>
      <c r="EH59" s="146">
        <f>SUMIF($J$3:$EH$3,EOMONTH(Rollout!EH3,-NTBA!$F$188),Rollout!$J$11:$EH$11)</f>
        <v>0</v>
      </c>
      <c r="EI59" s="21"/>
    </row>
    <row r="60" spans="1:139" ht="15" customHeight="1" outlineLevel="1" x14ac:dyDescent="0.35">
      <c r="B60" s="38"/>
      <c r="E60" s="146" t="str">
        <f xml:space="preserve"> TBA!E$36</f>
        <v>DT Meter</v>
      </c>
      <c r="F60" s="146">
        <f xml:space="preserve"> TBA!F$36</f>
        <v>0</v>
      </c>
      <c r="G60" s="146" t="str">
        <f xml:space="preserve"> TBA!G$36</f>
        <v>Nos.</v>
      </c>
      <c r="H60" s="146">
        <f xml:space="preserve"> TBA!H$36</f>
        <v>146932</v>
      </c>
      <c r="I60" s="146">
        <f xml:space="preserve"> TBA!I$36</f>
        <v>0</v>
      </c>
      <c r="J60" s="146">
        <f>SUMIF($J$3:$EH$3,EOMONTH(Rollout!J3,-NTBA!$F$188),Rollout!$J$12:$EH$12)</f>
        <v>0</v>
      </c>
      <c r="K60" s="146">
        <f>SUMIF($J$3:$EH$3,EOMONTH(Rollout!K3,-NTBA!$F$188),Rollout!$J$12:$EH$12)</f>
        <v>0</v>
      </c>
      <c r="L60" s="146">
        <f>SUMIF($J$3:$EH$3,EOMONTH(Rollout!L3,-NTBA!$F$188),Rollout!$J$12:$EH$12)</f>
        <v>0</v>
      </c>
      <c r="M60" s="146">
        <f>SUMIF($J$3:$EH$3,EOMONTH(Rollout!M3,-NTBA!$F$188),Rollout!$J$12:$EH$12)</f>
        <v>0</v>
      </c>
      <c r="N60" s="146">
        <f>SUMIF($J$3:$EH$3,EOMONTH(Rollout!N3,-NTBA!$F$188),Rollout!$J$12:$EH$12)</f>
        <v>0</v>
      </c>
      <c r="O60" s="146">
        <f>SUMIF($J$3:$EH$3,EOMONTH(Rollout!O3,-NTBA!$F$188),Rollout!$J$12:$EH$12)</f>
        <v>0</v>
      </c>
      <c r="P60" s="146">
        <f>SUMIF($J$3:$EH$3,EOMONTH(Rollout!P3,-NTBA!$F$188),Rollout!$J$12:$EH$12)</f>
        <v>0</v>
      </c>
      <c r="Q60" s="146">
        <f>SUMIF($J$3:$EH$3,EOMONTH(Rollout!Q3,-NTBA!$F$188),Rollout!$J$12:$EH$12)</f>
        <v>41</v>
      </c>
      <c r="R60" s="146">
        <f>SUMIF($J$3:$EH$3,EOMONTH(Rollout!R3,-NTBA!$F$188),Rollout!$J$12:$EH$12)</f>
        <v>800</v>
      </c>
      <c r="S60" s="146">
        <f>SUMIF($J$3:$EH$3,EOMONTH(Rollout!S3,-NTBA!$F$188),Rollout!$J$12:$EH$12)</f>
        <v>3000</v>
      </c>
      <c r="T60" s="146">
        <f>SUMIF($J$3:$EH$3,EOMONTH(Rollout!T3,-NTBA!$F$188),Rollout!$J$12:$EH$12)</f>
        <v>8000</v>
      </c>
      <c r="U60" s="146">
        <f>SUMIF($J$3:$EH$3,EOMONTH(Rollout!U3,-NTBA!$F$188),Rollout!$J$12:$EH$12)</f>
        <v>8000</v>
      </c>
      <c r="V60" s="146">
        <f>SUMIF($J$3:$EH$3,EOMONTH(Rollout!V3,-NTBA!$F$188),Rollout!$J$12:$EH$12)</f>
        <v>8000</v>
      </c>
      <c r="W60" s="146">
        <f>SUMIF($J$3:$EH$3,EOMONTH(Rollout!W3,-NTBA!$F$188),Rollout!$J$12:$EH$12)</f>
        <v>8000</v>
      </c>
      <c r="X60" s="146">
        <f>SUMIF($J$3:$EH$3,EOMONTH(Rollout!X3,-NTBA!$F$188),Rollout!$J$12:$EH$12)</f>
        <v>8000</v>
      </c>
      <c r="Y60" s="146">
        <f>SUMIF($J$3:$EH$3,EOMONTH(Rollout!Y3,-NTBA!$F$188),Rollout!$J$12:$EH$12)</f>
        <v>10000</v>
      </c>
      <c r="Z60" s="146">
        <f>SUMIF($J$3:$EH$3,EOMONTH(Rollout!Z3,-NTBA!$F$188),Rollout!$J$12:$EH$12)</f>
        <v>15000</v>
      </c>
      <c r="AA60" s="146">
        <f>SUMIF($J$3:$EH$3,EOMONTH(Rollout!AA3,-NTBA!$F$188),Rollout!$J$12:$EH$12)</f>
        <v>18000</v>
      </c>
      <c r="AB60" s="146">
        <f>SUMIF($J$3:$EH$3,EOMONTH(Rollout!AB3,-NTBA!$F$188),Rollout!$J$12:$EH$12)</f>
        <v>25000</v>
      </c>
      <c r="AC60" s="146">
        <f>SUMIF($J$3:$EH$3,EOMONTH(Rollout!AC3,-NTBA!$F$188),Rollout!$J$12:$EH$12)</f>
        <v>35091</v>
      </c>
      <c r="AD60" s="146">
        <f>SUMIF($J$3:$EH$3,EOMONTH(Rollout!AD3,-NTBA!$F$188),Rollout!$J$12:$EH$12)</f>
        <v>0</v>
      </c>
      <c r="AE60" s="146">
        <f>SUMIF($J$3:$EH$3,EOMONTH(Rollout!AE3,-NTBA!$F$188),Rollout!$J$12:$EH$12)</f>
        <v>0</v>
      </c>
      <c r="AF60" s="146">
        <f>SUMIF($J$3:$EH$3,EOMONTH(Rollout!AF3,-NTBA!$F$188),Rollout!$J$12:$EH$12)</f>
        <v>0</v>
      </c>
      <c r="AG60" s="146">
        <f>SUMIF($J$3:$EH$3,EOMONTH(Rollout!AG3,-NTBA!$F$188),Rollout!$J$12:$EH$12)</f>
        <v>0</v>
      </c>
      <c r="AH60" s="146">
        <f>SUMIF($J$3:$EH$3,EOMONTH(Rollout!AH3,-NTBA!$F$188),Rollout!$J$12:$EH$12)</f>
        <v>0</v>
      </c>
      <c r="AI60" s="146">
        <f>SUMIF($J$3:$EH$3,EOMONTH(Rollout!AI3,-NTBA!$F$188),Rollout!$J$12:$EH$12)</f>
        <v>0</v>
      </c>
      <c r="AJ60" s="146">
        <f>SUMIF($J$3:$EH$3,EOMONTH(Rollout!AJ3,-NTBA!$F$188),Rollout!$J$12:$EH$12)</f>
        <v>0</v>
      </c>
      <c r="AK60" s="146">
        <f>SUMIF($J$3:$EH$3,EOMONTH(Rollout!AK3,-NTBA!$F$188),Rollout!$J$12:$EH$12)</f>
        <v>0</v>
      </c>
      <c r="AL60" s="146">
        <f>SUMIF($J$3:$EH$3,EOMONTH(Rollout!AL3,-NTBA!$F$188),Rollout!$J$12:$EH$12)</f>
        <v>0</v>
      </c>
      <c r="AM60" s="146">
        <f>SUMIF($J$3:$EH$3,EOMONTH(Rollout!AM3,-NTBA!$F$188),Rollout!$J$12:$EH$12)</f>
        <v>0</v>
      </c>
      <c r="AN60" s="146">
        <f>SUMIF($J$3:$EH$3,EOMONTH(Rollout!AN3,-NTBA!$F$188),Rollout!$J$12:$EH$12)</f>
        <v>0</v>
      </c>
      <c r="AO60" s="146">
        <f>SUMIF($J$3:$EH$3,EOMONTH(Rollout!AO3,-NTBA!$F$188),Rollout!$J$12:$EH$12)</f>
        <v>0</v>
      </c>
      <c r="AP60" s="146">
        <f>SUMIF($J$3:$EH$3,EOMONTH(Rollout!AP3,-NTBA!$F$188),Rollout!$J$12:$EH$12)</f>
        <v>0</v>
      </c>
      <c r="AQ60" s="146">
        <f>SUMIF($J$3:$EH$3,EOMONTH(Rollout!AQ3,-NTBA!$F$188),Rollout!$J$12:$EH$12)</f>
        <v>0</v>
      </c>
      <c r="AR60" s="146">
        <f>SUMIF($J$3:$EH$3,EOMONTH(Rollout!AR3,-NTBA!$F$188),Rollout!$J$12:$EH$12)</f>
        <v>0</v>
      </c>
      <c r="AS60" s="146">
        <f>SUMIF($J$3:$EH$3,EOMONTH(Rollout!AS3,-NTBA!$F$188),Rollout!$J$12:$EH$12)</f>
        <v>0</v>
      </c>
      <c r="AT60" s="146">
        <f>SUMIF($J$3:$EH$3,EOMONTH(Rollout!AT3,-NTBA!$F$188),Rollout!$J$12:$EH$12)</f>
        <v>0</v>
      </c>
      <c r="AU60" s="146">
        <f>SUMIF($J$3:$EH$3,EOMONTH(Rollout!AU3,-NTBA!$F$188),Rollout!$J$12:$EH$12)</f>
        <v>0</v>
      </c>
      <c r="AV60" s="146">
        <f>SUMIF($J$3:$EH$3,EOMONTH(Rollout!AV3,-NTBA!$F$188),Rollout!$J$12:$EH$12)</f>
        <v>0</v>
      </c>
      <c r="AW60" s="146">
        <f>SUMIF($J$3:$EH$3,EOMONTH(Rollout!AW3,-NTBA!$F$188),Rollout!$J$12:$EH$12)</f>
        <v>0</v>
      </c>
      <c r="AX60" s="146">
        <f>SUMIF($J$3:$EH$3,EOMONTH(Rollout!AX3,-NTBA!$F$188),Rollout!$J$12:$EH$12)</f>
        <v>0</v>
      </c>
      <c r="AY60" s="146">
        <f>SUMIF($J$3:$EH$3,EOMONTH(Rollout!AY3,-NTBA!$F$188),Rollout!$J$12:$EH$12)</f>
        <v>0</v>
      </c>
      <c r="AZ60" s="146">
        <f>SUMIF($J$3:$EH$3,EOMONTH(Rollout!AZ3,-NTBA!$F$188),Rollout!$J$12:$EH$12)</f>
        <v>0</v>
      </c>
      <c r="BA60" s="146">
        <f>SUMIF($J$3:$EH$3,EOMONTH(Rollout!BA3,-NTBA!$F$188),Rollout!$J$12:$EH$12)</f>
        <v>0</v>
      </c>
      <c r="BB60" s="146">
        <f>SUMIF($J$3:$EH$3,EOMONTH(Rollout!BB3,-NTBA!$F$188),Rollout!$J$12:$EH$12)</f>
        <v>0</v>
      </c>
      <c r="BC60" s="146">
        <f>SUMIF($J$3:$EH$3,EOMONTH(Rollout!BC3,-NTBA!$F$188),Rollout!$J$12:$EH$12)</f>
        <v>0</v>
      </c>
      <c r="BD60" s="146">
        <f>SUMIF($J$3:$EH$3,EOMONTH(Rollout!BD3,-NTBA!$F$188),Rollout!$J$12:$EH$12)</f>
        <v>0</v>
      </c>
      <c r="BE60" s="146">
        <f>SUMIF($J$3:$EH$3,EOMONTH(Rollout!BE3,-NTBA!$F$188),Rollout!$J$12:$EH$12)</f>
        <v>0</v>
      </c>
      <c r="BF60" s="146">
        <f>SUMIF($J$3:$EH$3,EOMONTH(Rollout!BF3,-NTBA!$F$188),Rollout!$J$12:$EH$12)</f>
        <v>0</v>
      </c>
      <c r="BG60" s="146">
        <f>SUMIF($J$3:$EH$3,EOMONTH(Rollout!BG3,-NTBA!$F$188),Rollout!$J$12:$EH$12)</f>
        <v>0</v>
      </c>
      <c r="BH60" s="146">
        <f>SUMIF($J$3:$EH$3,EOMONTH(Rollout!BH3,-NTBA!$F$188),Rollout!$J$12:$EH$12)</f>
        <v>0</v>
      </c>
      <c r="BI60" s="146">
        <f>SUMIF($J$3:$EH$3,EOMONTH(Rollout!BI3,-NTBA!$F$188),Rollout!$J$12:$EH$12)</f>
        <v>0</v>
      </c>
      <c r="BJ60" s="146">
        <f>SUMIF($J$3:$EH$3,EOMONTH(Rollout!BJ3,-NTBA!$F$188),Rollout!$J$12:$EH$12)</f>
        <v>0</v>
      </c>
      <c r="BK60" s="146">
        <f>SUMIF($J$3:$EH$3,EOMONTH(Rollout!BK3,-NTBA!$F$188),Rollout!$J$12:$EH$12)</f>
        <v>0</v>
      </c>
      <c r="BL60" s="146">
        <f>SUMIF($J$3:$EH$3,EOMONTH(Rollout!BL3,-NTBA!$F$188),Rollout!$J$12:$EH$12)</f>
        <v>0</v>
      </c>
      <c r="BM60" s="146">
        <f>SUMIF($J$3:$EH$3,EOMONTH(Rollout!BM3,-NTBA!$F$188),Rollout!$J$12:$EH$12)</f>
        <v>0</v>
      </c>
      <c r="BN60" s="146">
        <f>SUMIF($J$3:$EH$3,EOMONTH(Rollout!BN3,-NTBA!$F$188),Rollout!$J$12:$EH$12)</f>
        <v>0</v>
      </c>
      <c r="BO60" s="146">
        <f>SUMIF($J$3:$EH$3,EOMONTH(Rollout!BO3,-NTBA!$F$188),Rollout!$J$12:$EH$12)</f>
        <v>0</v>
      </c>
      <c r="BP60" s="146">
        <f>SUMIF($J$3:$EH$3,EOMONTH(Rollout!BP3,-NTBA!$F$188),Rollout!$J$12:$EH$12)</f>
        <v>0</v>
      </c>
      <c r="BQ60" s="146">
        <f>SUMIF($J$3:$EH$3,EOMONTH(Rollout!BQ3,-NTBA!$F$188),Rollout!$J$12:$EH$12)</f>
        <v>0</v>
      </c>
      <c r="BR60" s="146">
        <f>SUMIF($J$3:$EH$3,EOMONTH(Rollout!BR3,-NTBA!$F$188),Rollout!$J$12:$EH$12)</f>
        <v>0</v>
      </c>
      <c r="BS60" s="146">
        <f>SUMIF($J$3:$EH$3,EOMONTH(Rollout!BS3,-NTBA!$F$188),Rollout!$J$12:$EH$12)</f>
        <v>0</v>
      </c>
      <c r="BT60" s="146">
        <f>SUMIF($J$3:$EH$3,EOMONTH(Rollout!BT3,-NTBA!$F$188),Rollout!$J$12:$EH$12)</f>
        <v>0</v>
      </c>
      <c r="BU60" s="146">
        <f>SUMIF($J$3:$EH$3,EOMONTH(Rollout!BU3,-NTBA!$F$188),Rollout!$J$12:$EH$12)</f>
        <v>0</v>
      </c>
      <c r="BV60" s="146">
        <f>SUMIF($J$3:$EH$3,EOMONTH(Rollout!BV3,-NTBA!$F$188),Rollout!$J$12:$EH$12)</f>
        <v>0</v>
      </c>
      <c r="BW60" s="146">
        <f>SUMIF($J$3:$EH$3,EOMONTH(Rollout!BW3,-NTBA!$F$188),Rollout!$J$12:$EH$12)</f>
        <v>0</v>
      </c>
      <c r="BX60" s="146">
        <f>SUMIF($J$3:$EH$3,EOMONTH(Rollout!BX3,-NTBA!$F$188),Rollout!$J$12:$EH$12)</f>
        <v>0</v>
      </c>
      <c r="BY60" s="146">
        <f>SUMIF($J$3:$EH$3,EOMONTH(Rollout!BY3,-NTBA!$F$188),Rollout!$J$12:$EH$12)</f>
        <v>0</v>
      </c>
      <c r="BZ60" s="146">
        <f>SUMIF($J$3:$EH$3,EOMONTH(Rollout!BZ3,-NTBA!$F$188),Rollout!$J$12:$EH$12)</f>
        <v>0</v>
      </c>
      <c r="CA60" s="146">
        <f>SUMIF($J$3:$EH$3,EOMONTH(Rollout!CA3,-NTBA!$F$188),Rollout!$J$12:$EH$12)</f>
        <v>0</v>
      </c>
      <c r="CB60" s="146">
        <f>SUMIF($J$3:$EH$3,EOMONTH(Rollout!CB3,-NTBA!$F$188),Rollout!$J$12:$EH$12)</f>
        <v>0</v>
      </c>
      <c r="CC60" s="146">
        <f>SUMIF($J$3:$EH$3,EOMONTH(Rollout!CC3,-NTBA!$F$188),Rollout!$J$12:$EH$12)</f>
        <v>0</v>
      </c>
      <c r="CD60" s="146">
        <f>SUMIF($J$3:$EH$3,EOMONTH(Rollout!CD3,-NTBA!$F$188),Rollout!$J$12:$EH$12)</f>
        <v>0</v>
      </c>
      <c r="CE60" s="146">
        <f>SUMIF($J$3:$EH$3,EOMONTH(Rollout!CE3,-NTBA!$F$188),Rollout!$J$12:$EH$12)</f>
        <v>0</v>
      </c>
      <c r="CF60" s="146">
        <f>SUMIF($J$3:$EH$3,EOMONTH(Rollout!CF3,-NTBA!$F$188),Rollout!$J$12:$EH$12)</f>
        <v>0</v>
      </c>
      <c r="CG60" s="146">
        <f>SUMIF($J$3:$EH$3,EOMONTH(Rollout!CG3,-NTBA!$F$188),Rollout!$J$12:$EH$12)</f>
        <v>0</v>
      </c>
      <c r="CH60" s="146">
        <f>SUMIF($J$3:$EH$3,EOMONTH(Rollout!CH3,-NTBA!$F$188),Rollout!$J$12:$EH$12)</f>
        <v>0</v>
      </c>
      <c r="CI60" s="146">
        <f>SUMIF($J$3:$EH$3,EOMONTH(Rollout!CI3,-NTBA!$F$188),Rollout!$J$12:$EH$12)</f>
        <v>0</v>
      </c>
      <c r="CJ60" s="146">
        <f>SUMIF($J$3:$EH$3,EOMONTH(Rollout!CJ3,-NTBA!$F$188),Rollout!$J$12:$EH$12)</f>
        <v>0</v>
      </c>
      <c r="CK60" s="146">
        <f>SUMIF($J$3:$EH$3,EOMONTH(Rollout!CK3,-NTBA!$F$188),Rollout!$J$12:$EH$12)</f>
        <v>0</v>
      </c>
      <c r="CL60" s="146">
        <f>SUMIF($J$3:$EH$3,EOMONTH(Rollout!CL3,-NTBA!$F$188),Rollout!$J$12:$EH$12)</f>
        <v>0</v>
      </c>
      <c r="CM60" s="146">
        <f>SUMIF($J$3:$EH$3,EOMONTH(Rollout!CM3,-NTBA!$F$188),Rollout!$J$12:$EH$12)</f>
        <v>0</v>
      </c>
      <c r="CN60" s="146">
        <f>SUMIF($J$3:$EH$3,EOMONTH(Rollout!CN3,-NTBA!$F$188),Rollout!$J$12:$EH$12)</f>
        <v>0</v>
      </c>
      <c r="CO60" s="146">
        <f>SUMIF($J$3:$EH$3,EOMONTH(Rollout!CO3,-NTBA!$F$188),Rollout!$J$12:$EH$12)</f>
        <v>0</v>
      </c>
      <c r="CP60" s="146">
        <f>SUMIF($J$3:$EH$3,EOMONTH(Rollout!CP3,-NTBA!$F$188),Rollout!$J$12:$EH$12)</f>
        <v>0</v>
      </c>
      <c r="CQ60" s="146">
        <f>SUMIF($J$3:$EH$3,EOMONTH(Rollout!CQ3,-NTBA!$F$188),Rollout!$J$12:$EH$12)</f>
        <v>0</v>
      </c>
      <c r="CR60" s="146">
        <f>SUMIF($J$3:$EH$3,EOMONTH(Rollout!CR3,-NTBA!$F$188),Rollout!$J$12:$EH$12)</f>
        <v>0</v>
      </c>
      <c r="CS60" s="146">
        <f>SUMIF($J$3:$EH$3,EOMONTH(Rollout!CS3,-NTBA!$F$188),Rollout!$J$12:$EH$12)</f>
        <v>0</v>
      </c>
      <c r="CT60" s="146">
        <f>SUMIF($J$3:$EH$3,EOMONTH(Rollout!CT3,-NTBA!$F$188),Rollout!$J$12:$EH$12)</f>
        <v>0</v>
      </c>
      <c r="CU60" s="146">
        <f>SUMIF($J$3:$EH$3,EOMONTH(Rollout!CU3,-NTBA!$F$188),Rollout!$J$12:$EH$12)</f>
        <v>0</v>
      </c>
      <c r="CV60" s="146">
        <f>SUMIF($J$3:$EH$3,EOMONTH(Rollout!CV3,-NTBA!$F$188),Rollout!$J$12:$EH$12)</f>
        <v>0</v>
      </c>
      <c r="CW60" s="146">
        <f>SUMIF($J$3:$EH$3,EOMONTH(Rollout!CW3,-NTBA!$F$188),Rollout!$J$12:$EH$12)</f>
        <v>0</v>
      </c>
      <c r="CX60" s="146">
        <f>SUMIF($J$3:$EH$3,EOMONTH(Rollout!CX3,-NTBA!$F$188),Rollout!$J$12:$EH$12)</f>
        <v>0</v>
      </c>
      <c r="CY60" s="146">
        <f>SUMIF($J$3:$EH$3,EOMONTH(Rollout!CY3,-NTBA!$F$188),Rollout!$J$12:$EH$12)</f>
        <v>0</v>
      </c>
      <c r="CZ60" s="146">
        <f>SUMIF($J$3:$EH$3,EOMONTH(Rollout!CZ3,-NTBA!$F$188),Rollout!$J$12:$EH$12)</f>
        <v>0</v>
      </c>
      <c r="DA60" s="146">
        <f>SUMIF($J$3:$EH$3,EOMONTH(Rollout!DA3,-NTBA!$F$188),Rollout!$J$12:$EH$12)</f>
        <v>0</v>
      </c>
      <c r="DB60" s="146">
        <f>SUMIF($J$3:$EH$3,EOMONTH(Rollout!DB3,-NTBA!$F$188),Rollout!$J$12:$EH$12)</f>
        <v>0</v>
      </c>
      <c r="DC60" s="146">
        <f>SUMIF($J$3:$EH$3,EOMONTH(Rollout!DC3,-NTBA!$F$188),Rollout!$J$12:$EH$12)</f>
        <v>0</v>
      </c>
      <c r="DD60" s="146">
        <f>SUMIF($J$3:$EH$3,EOMONTH(Rollout!DD3,-NTBA!$F$188),Rollout!$J$12:$EH$12)</f>
        <v>0</v>
      </c>
      <c r="DE60" s="146">
        <f>SUMIF($J$3:$EH$3,EOMONTH(Rollout!DE3,-NTBA!$F$188),Rollout!$J$12:$EH$12)</f>
        <v>0</v>
      </c>
      <c r="DF60" s="146">
        <f>SUMIF($J$3:$EH$3,EOMONTH(Rollout!DF3,-NTBA!$F$188),Rollout!$J$12:$EH$12)</f>
        <v>0</v>
      </c>
      <c r="DG60" s="146">
        <f>SUMIF($J$3:$EH$3,EOMONTH(Rollout!DG3,-NTBA!$F$188),Rollout!$J$12:$EH$12)</f>
        <v>0</v>
      </c>
      <c r="DH60" s="146">
        <f>SUMIF($J$3:$EH$3,EOMONTH(Rollout!DH3,-NTBA!$F$188),Rollout!$J$12:$EH$12)</f>
        <v>0</v>
      </c>
      <c r="DI60" s="146">
        <f>SUMIF($J$3:$EH$3,EOMONTH(Rollout!DI3,-NTBA!$F$188),Rollout!$J$12:$EH$12)</f>
        <v>0</v>
      </c>
      <c r="DJ60" s="146">
        <f>SUMIF($J$3:$EH$3,EOMONTH(Rollout!DJ3,-NTBA!$F$188),Rollout!$J$12:$EH$12)</f>
        <v>0</v>
      </c>
      <c r="DK60" s="146">
        <f>SUMIF($J$3:$EH$3,EOMONTH(Rollout!DK3,-NTBA!$F$188),Rollout!$J$12:$EH$12)</f>
        <v>0</v>
      </c>
      <c r="DL60" s="146">
        <f>SUMIF($J$3:$EH$3,EOMONTH(Rollout!DL3,-NTBA!$F$188),Rollout!$J$12:$EH$12)</f>
        <v>0</v>
      </c>
      <c r="DM60" s="146">
        <f>SUMIF($J$3:$EH$3,EOMONTH(Rollout!DM3,-NTBA!$F$188),Rollout!$J$12:$EH$12)</f>
        <v>0</v>
      </c>
      <c r="DN60" s="146">
        <f>SUMIF($J$3:$EH$3,EOMONTH(Rollout!DN3,-NTBA!$F$188),Rollout!$J$12:$EH$12)</f>
        <v>0</v>
      </c>
      <c r="DO60" s="146">
        <f>SUMIF($J$3:$EH$3,EOMONTH(Rollout!DO3,-NTBA!$F$188),Rollout!$J$12:$EH$12)</f>
        <v>0</v>
      </c>
      <c r="DP60" s="146">
        <f>SUMIF($J$3:$EH$3,EOMONTH(Rollout!DP3,-NTBA!$F$188),Rollout!$J$12:$EH$12)</f>
        <v>0</v>
      </c>
      <c r="DQ60" s="146">
        <f>SUMIF($J$3:$EH$3,EOMONTH(Rollout!DQ3,-NTBA!$F$188),Rollout!$J$12:$EH$12)</f>
        <v>0</v>
      </c>
      <c r="DR60" s="146">
        <f>SUMIF($J$3:$EH$3,EOMONTH(Rollout!DR3,-NTBA!$F$188),Rollout!$J$12:$EH$12)</f>
        <v>0</v>
      </c>
      <c r="DS60" s="146">
        <f>SUMIF($J$3:$EH$3,EOMONTH(Rollout!DS3,-NTBA!$F$188),Rollout!$J$12:$EH$12)</f>
        <v>0</v>
      </c>
      <c r="DT60" s="146">
        <f>SUMIF($J$3:$EH$3,EOMONTH(Rollout!DT3,-NTBA!$F$188),Rollout!$J$12:$EH$12)</f>
        <v>0</v>
      </c>
      <c r="DU60" s="146">
        <f>SUMIF($J$3:$EH$3,EOMONTH(Rollout!DU3,-NTBA!$F$188),Rollout!$J$12:$EH$12)</f>
        <v>0</v>
      </c>
      <c r="DV60" s="146">
        <f>SUMIF($J$3:$EH$3,EOMONTH(Rollout!DV3,-NTBA!$F$188),Rollout!$J$12:$EH$12)</f>
        <v>0</v>
      </c>
      <c r="DW60" s="146">
        <f>SUMIF($J$3:$EH$3,EOMONTH(Rollout!DW3,-NTBA!$F$188),Rollout!$J$12:$EH$12)</f>
        <v>0</v>
      </c>
      <c r="DX60" s="146">
        <f>SUMIF($J$3:$EH$3,EOMONTH(Rollout!DX3,-NTBA!$F$188),Rollout!$J$12:$EH$12)</f>
        <v>0</v>
      </c>
      <c r="DY60" s="146">
        <f>SUMIF($J$3:$EH$3,EOMONTH(Rollout!DY3,-NTBA!$F$188),Rollout!$J$12:$EH$12)</f>
        <v>0</v>
      </c>
      <c r="DZ60" s="146">
        <f>SUMIF($J$3:$EH$3,EOMONTH(Rollout!DZ3,-NTBA!$F$188),Rollout!$J$12:$EH$12)</f>
        <v>0</v>
      </c>
      <c r="EA60" s="146">
        <f>SUMIF($J$3:$EH$3,EOMONTH(Rollout!EA3,-NTBA!$F$188),Rollout!$J$12:$EH$12)</f>
        <v>0</v>
      </c>
      <c r="EB60" s="146">
        <f>SUMIF($J$3:$EH$3,EOMONTH(Rollout!EB3,-NTBA!$F$188),Rollout!$J$12:$EH$12)</f>
        <v>0</v>
      </c>
      <c r="EC60" s="146">
        <f>SUMIF($J$3:$EH$3,EOMONTH(Rollout!EC3,-NTBA!$F$188),Rollout!$J$12:$EH$12)</f>
        <v>0</v>
      </c>
      <c r="ED60" s="146">
        <f>SUMIF($J$3:$EH$3,EOMONTH(Rollout!ED3,-NTBA!$F$188),Rollout!$J$12:$EH$12)</f>
        <v>0</v>
      </c>
      <c r="EE60" s="146">
        <f>SUMIF($J$3:$EH$3,EOMONTH(Rollout!EE3,-NTBA!$F$188),Rollout!$J$12:$EH$12)</f>
        <v>0</v>
      </c>
      <c r="EF60" s="146">
        <f>SUMIF($J$3:$EH$3,EOMONTH(Rollout!EF3,-NTBA!$F$188),Rollout!$J$12:$EH$12)</f>
        <v>0</v>
      </c>
      <c r="EG60" s="146">
        <f>SUMIF($J$3:$EH$3,EOMONTH(Rollout!EG3,-NTBA!$F$188),Rollout!$J$12:$EH$12)</f>
        <v>0</v>
      </c>
      <c r="EH60" s="146">
        <f>SUMIF($J$3:$EH$3,EOMONTH(Rollout!EH3,-NTBA!$F$188),Rollout!$J$12:$EH$12)</f>
        <v>0</v>
      </c>
      <c r="EI60" s="21"/>
    </row>
    <row r="61" spans="1:139" ht="15" customHeight="1" outlineLevel="1" x14ac:dyDescent="0.35">
      <c r="B61" s="38"/>
      <c r="E61" s="146" t="str">
        <f xml:space="preserve"> TBA!E$37</f>
        <v>Feeder Meter</v>
      </c>
      <c r="F61" s="146">
        <f xml:space="preserve"> TBA!F$37</f>
        <v>0</v>
      </c>
      <c r="G61" s="146" t="str">
        <f xml:space="preserve"> TBA!G$37</f>
        <v>Nos.</v>
      </c>
      <c r="H61" s="146">
        <f xml:space="preserve"> TBA!H$37</f>
        <v>470</v>
      </c>
      <c r="I61" s="146">
        <f xml:space="preserve"> TBA!I$37</f>
        <v>0</v>
      </c>
      <c r="J61" s="146">
        <f>SUMIF($J$3:$EH$3,EOMONTH(Rollout!J3,-NTBA!$F$188),Rollout!$J$13:$EH$13)</f>
        <v>0</v>
      </c>
      <c r="K61" s="146">
        <f>SUMIF($J$3:$EH$3,EOMONTH(Rollout!K3,-NTBA!$F$188),Rollout!$J$13:$EH$13)</f>
        <v>0</v>
      </c>
      <c r="L61" s="146">
        <f>SUMIF($J$3:$EH$3,EOMONTH(Rollout!L3,-NTBA!$F$188),Rollout!$J$13:$EH$13)</f>
        <v>0</v>
      </c>
      <c r="M61" s="146">
        <f>SUMIF($J$3:$EH$3,EOMONTH(Rollout!M3,-NTBA!$F$188),Rollout!$J$13:$EH$13)</f>
        <v>0</v>
      </c>
      <c r="N61" s="146">
        <f>SUMIF($J$3:$EH$3,EOMONTH(Rollout!N3,-NTBA!$F$188),Rollout!$J$13:$EH$13)</f>
        <v>0</v>
      </c>
      <c r="O61" s="146">
        <f>SUMIF($J$3:$EH$3,EOMONTH(Rollout!O3,-NTBA!$F$188),Rollout!$J$13:$EH$13)</f>
        <v>0</v>
      </c>
      <c r="P61" s="146">
        <f>SUMIF($J$3:$EH$3,EOMONTH(Rollout!P3,-NTBA!$F$188),Rollout!$J$13:$EH$13)</f>
        <v>0</v>
      </c>
      <c r="Q61" s="146">
        <f>SUMIF($J$3:$EH$3,EOMONTH(Rollout!Q3,-NTBA!$F$188),Rollout!$J$13:$EH$13)</f>
        <v>186</v>
      </c>
      <c r="R61" s="146">
        <f>SUMIF($J$3:$EH$3,EOMONTH(Rollout!R3,-NTBA!$F$188),Rollout!$J$13:$EH$13)</f>
        <v>84</v>
      </c>
      <c r="S61" s="146">
        <f>SUMIF($J$3:$EH$3,EOMONTH(Rollout!S3,-NTBA!$F$188),Rollout!$J$13:$EH$13)</f>
        <v>200</v>
      </c>
      <c r="T61" s="146">
        <f>SUMIF($J$3:$EH$3,EOMONTH(Rollout!T3,-NTBA!$F$188),Rollout!$J$13:$EH$13)</f>
        <v>0</v>
      </c>
      <c r="U61" s="146">
        <f>SUMIF($J$3:$EH$3,EOMONTH(Rollout!U3,-NTBA!$F$188),Rollout!$J$13:$EH$13)</f>
        <v>0</v>
      </c>
      <c r="V61" s="146">
        <f>SUMIF($J$3:$EH$3,EOMONTH(Rollout!V3,-NTBA!$F$188),Rollout!$J$13:$EH$13)</f>
        <v>0</v>
      </c>
      <c r="W61" s="146">
        <f>SUMIF($J$3:$EH$3,EOMONTH(Rollout!W3,-NTBA!$F$188),Rollout!$J$13:$EH$13)</f>
        <v>0</v>
      </c>
      <c r="X61" s="146">
        <f>SUMIF($J$3:$EH$3,EOMONTH(Rollout!X3,-NTBA!$F$188),Rollout!$J$13:$EH$13)</f>
        <v>0</v>
      </c>
      <c r="Y61" s="146">
        <f>SUMIF($J$3:$EH$3,EOMONTH(Rollout!Y3,-NTBA!$F$188),Rollout!$J$13:$EH$13)</f>
        <v>0</v>
      </c>
      <c r="Z61" s="146">
        <f>SUMIF($J$3:$EH$3,EOMONTH(Rollout!Z3,-NTBA!$F$188),Rollout!$J$13:$EH$13)</f>
        <v>0</v>
      </c>
      <c r="AA61" s="146">
        <f>SUMIF($J$3:$EH$3,EOMONTH(Rollout!AA3,-NTBA!$F$188),Rollout!$J$13:$EH$13)</f>
        <v>0</v>
      </c>
      <c r="AB61" s="146">
        <f>SUMIF($J$3:$EH$3,EOMONTH(Rollout!AB3,-NTBA!$F$188),Rollout!$J$13:$EH$13)</f>
        <v>0</v>
      </c>
      <c r="AC61" s="146">
        <f>SUMIF($J$3:$EH$3,EOMONTH(Rollout!AC3,-NTBA!$F$188),Rollout!$J$13:$EH$13)</f>
        <v>0</v>
      </c>
      <c r="AD61" s="146">
        <f>SUMIF($J$3:$EH$3,EOMONTH(Rollout!AD3,-NTBA!$F$188),Rollout!$J$13:$EH$13)</f>
        <v>0</v>
      </c>
      <c r="AE61" s="146">
        <f>SUMIF($J$3:$EH$3,EOMONTH(Rollout!AE3,-NTBA!$F$188),Rollout!$J$13:$EH$13)</f>
        <v>0</v>
      </c>
      <c r="AF61" s="146">
        <f>SUMIF($J$3:$EH$3,EOMONTH(Rollout!AF3,-NTBA!$F$188),Rollout!$J$13:$EH$13)</f>
        <v>0</v>
      </c>
      <c r="AG61" s="146">
        <f>SUMIF($J$3:$EH$3,EOMONTH(Rollout!AG3,-NTBA!$F$188),Rollout!$J$13:$EH$13)</f>
        <v>0</v>
      </c>
      <c r="AH61" s="146">
        <f>SUMIF($J$3:$EH$3,EOMONTH(Rollout!AH3,-NTBA!$F$188),Rollout!$J$13:$EH$13)</f>
        <v>0</v>
      </c>
      <c r="AI61" s="146">
        <f>SUMIF($J$3:$EH$3,EOMONTH(Rollout!AI3,-NTBA!$F$188),Rollout!$J$13:$EH$13)</f>
        <v>0</v>
      </c>
      <c r="AJ61" s="146">
        <f>SUMIF($J$3:$EH$3,EOMONTH(Rollout!AJ3,-NTBA!$F$188),Rollout!$J$13:$EH$13)</f>
        <v>0</v>
      </c>
      <c r="AK61" s="146">
        <f>SUMIF($J$3:$EH$3,EOMONTH(Rollout!AK3,-NTBA!$F$188),Rollout!$J$13:$EH$13)</f>
        <v>0</v>
      </c>
      <c r="AL61" s="146">
        <f>SUMIF($J$3:$EH$3,EOMONTH(Rollout!AL3,-NTBA!$F$188),Rollout!$J$13:$EH$13)</f>
        <v>0</v>
      </c>
      <c r="AM61" s="146">
        <f>SUMIF($J$3:$EH$3,EOMONTH(Rollout!AM3,-NTBA!$F$188),Rollout!$J$13:$EH$13)</f>
        <v>0</v>
      </c>
      <c r="AN61" s="146">
        <f>SUMIF($J$3:$EH$3,EOMONTH(Rollout!AN3,-NTBA!$F$188),Rollout!$J$13:$EH$13)</f>
        <v>0</v>
      </c>
      <c r="AO61" s="146">
        <f>SUMIF($J$3:$EH$3,EOMONTH(Rollout!AO3,-NTBA!$F$188),Rollout!$J$13:$EH$13)</f>
        <v>0</v>
      </c>
      <c r="AP61" s="146">
        <f>SUMIF($J$3:$EH$3,EOMONTH(Rollout!AP3,-NTBA!$F$188),Rollout!$J$13:$EH$13)</f>
        <v>0</v>
      </c>
      <c r="AQ61" s="146">
        <f>SUMIF($J$3:$EH$3,EOMONTH(Rollout!AQ3,-NTBA!$F$188),Rollout!$J$13:$EH$13)</f>
        <v>0</v>
      </c>
      <c r="AR61" s="146">
        <f>SUMIF($J$3:$EH$3,EOMONTH(Rollout!AR3,-NTBA!$F$188),Rollout!$J$13:$EH$13)</f>
        <v>0</v>
      </c>
      <c r="AS61" s="146">
        <f>SUMIF($J$3:$EH$3,EOMONTH(Rollout!AS3,-NTBA!$F$188),Rollout!$J$13:$EH$13)</f>
        <v>0</v>
      </c>
      <c r="AT61" s="146">
        <f>SUMIF($J$3:$EH$3,EOMONTH(Rollout!AT3,-NTBA!$F$188),Rollout!$J$13:$EH$13)</f>
        <v>0</v>
      </c>
      <c r="AU61" s="146">
        <f>SUMIF($J$3:$EH$3,EOMONTH(Rollout!AU3,-NTBA!$F$188),Rollout!$J$13:$EH$13)</f>
        <v>0</v>
      </c>
      <c r="AV61" s="146">
        <f>SUMIF($J$3:$EH$3,EOMONTH(Rollout!AV3,-NTBA!$F$188),Rollout!$J$13:$EH$13)</f>
        <v>0</v>
      </c>
      <c r="AW61" s="146">
        <f>SUMIF($J$3:$EH$3,EOMONTH(Rollout!AW3,-NTBA!$F$188),Rollout!$J$13:$EH$13)</f>
        <v>0</v>
      </c>
      <c r="AX61" s="146">
        <f>SUMIF($J$3:$EH$3,EOMONTH(Rollout!AX3,-NTBA!$F$188),Rollout!$J$13:$EH$13)</f>
        <v>0</v>
      </c>
      <c r="AY61" s="146">
        <f>SUMIF($J$3:$EH$3,EOMONTH(Rollout!AY3,-NTBA!$F$188),Rollout!$J$13:$EH$13)</f>
        <v>0</v>
      </c>
      <c r="AZ61" s="146">
        <f>SUMIF($J$3:$EH$3,EOMONTH(Rollout!AZ3,-NTBA!$F$188),Rollout!$J$13:$EH$13)</f>
        <v>0</v>
      </c>
      <c r="BA61" s="146">
        <f>SUMIF($J$3:$EH$3,EOMONTH(Rollout!BA3,-NTBA!$F$188),Rollout!$J$13:$EH$13)</f>
        <v>0</v>
      </c>
      <c r="BB61" s="146">
        <f>SUMIF($J$3:$EH$3,EOMONTH(Rollout!BB3,-NTBA!$F$188),Rollout!$J$13:$EH$13)</f>
        <v>0</v>
      </c>
      <c r="BC61" s="146">
        <f>SUMIF($J$3:$EH$3,EOMONTH(Rollout!BC3,-NTBA!$F$188),Rollout!$J$13:$EH$13)</f>
        <v>0</v>
      </c>
      <c r="BD61" s="146">
        <f>SUMIF($J$3:$EH$3,EOMONTH(Rollout!BD3,-NTBA!$F$188),Rollout!$J$13:$EH$13)</f>
        <v>0</v>
      </c>
      <c r="BE61" s="146">
        <f>SUMIF($J$3:$EH$3,EOMONTH(Rollout!BE3,-NTBA!$F$188),Rollout!$J$13:$EH$13)</f>
        <v>0</v>
      </c>
      <c r="BF61" s="146">
        <f>SUMIF($J$3:$EH$3,EOMONTH(Rollout!BF3,-NTBA!$F$188),Rollout!$J$13:$EH$13)</f>
        <v>0</v>
      </c>
      <c r="BG61" s="146">
        <f>SUMIF($J$3:$EH$3,EOMONTH(Rollout!BG3,-NTBA!$F$188),Rollout!$J$13:$EH$13)</f>
        <v>0</v>
      </c>
      <c r="BH61" s="146">
        <f>SUMIF($J$3:$EH$3,EOMONTH(Rollout!BH3,-NTBA!$F$188),Rollout!$J$13:$EH$13)</f>
        <v>0</v>
      </c>
      <c r="BI61" s="146">
        <f>SUMIF($J$3:$EH$3,EOMONTH(Rollout!BI3,-NTBA!$F$188),Rollout!$J$13:$EH$13)</f>
        <v>0</v>
      </c>
      <c r="BJ61" s="146">
        <f>SUMIF($J$3:$EH$3,EOMONTH(Rollout!BJ3,-NTBA!$F$188),Rollout!$J$13:$EH$13)</f>
        <v>0</v>
      </c>
      <c r="BK61" s="146">
        <f>SUMIF($J$3:$EH$3,EOMONTH(Rollout!BK3,-NTBA!$F$188),Rollout!$J$13:$EH$13)</f>
        <v>0</v>
      </c>
      <c r="BL61" s="146">
        <f>SUMIF($J$3:$EH$3,EOMONTH(Rollout!BL3,-NTBA!$F$188),Rollout!$J$13:$EH$13)</f>
        <v>0</v>
      </c>
      <c r="BM61" s="146">
        <f>SUMIF($J$3:$EH$3,EOMONTH(Rollout!BM3,-NTBA!$F$188),Rollout!$J$13:$EH$13)</f>
        <v>0</v>
      </c>
      <c r="BN61" s="146">
        <f>SUMIF($J$3:$EH$3,EOMONTH(Rollout!BN3,-NTBA!$F$188),Rollout!$J$13:$EH$13)</f>
        <v>0</v>
      </c>
      <c r="BO61" s="146">
        <f>SUMIF($J$3:$EH$3,EOMONTH(Rollout!BO3,-NTBA!$F$188),Rollout!$J$13:$EH$13)</f>
        <v>0</v>
      </c>
      <c r="BP61" s="146">
        <f>SUMIF($J$3:$EH$3,EOMONTH(Rollout!BP3,-NTBA!$F$188),Rollout!$J$13:$EH$13)</f>
        <v>0</v>
      </c>
      <c r="BQ61" s="146">
        <f>SUMIF($J$3:$EH$3,EOMONTH(Rollout!BQ3,-NTBA!$F$188),Rollout!$J$13:$EH$13)</f>
        <v>0</v>
      </c>
      <c r="BR61" s="146">
        <f>SUMIF($J$3:$EH$3,EOMONTH(Rollout!BR3,-NTBA!$F$188),Rollout!$J$13:$EH$13)</f>
        <v>0</v>
      </c>
      <c r="BS61" s="146">
        <f>SUMIF($J$3:$EH$3,EOMONTH(Rollout!BS3,-NTBA!$F$188),Rollout!$J$13:$EH$13)</f>
        <v>0</v>
      </c>
      <c r="BT61" s="146">
        <f>SUMIF($J$3:$EH$3,EOMONTH(Rollout!BT3,-NTBA!$F$188),Rollout!$J$13:$EH$13)</f>
        <v>0</v>
      </c>
      <c r="BU61" s="146">
        <f>SUMIF($J$3:$EH$3,EOMONTH(Rollout!BU3,-NTBA!$F$188),Rollout!$J$13:$EH$13)</f>
        <v>0</v>
      </c>
      <c r="BV61" s="146">
        <f>SUMIF($J$3:$EH$3,EOMONTH(Rollout!BV3,-NTBA!$F$188),Rollout!$J$13:$EH$13)</f>
        <v>0</v>
      </c>
      <c r="BW61" s="146">
        <f>SUMIF($J$3:$EH$3,EOMONTH(Rollout!BW3,-NTBA!$F$188),Rollout!$J$13:$EH$13)</f>
        <v>0</v>
      </c>
      <c r="BX61" s="146">
        <f>SUMIF($J$3:$EH$3,EOMONTH(Rollout!BX3,-NTBA!$F$188),Rollout!$J$13:$EH$13)</f>
        <v>0</v>
      </c>
      <c r="BY61" s="146">
        <f>SUMIF($J$3:$EH$3,EOMONTH(Rollout!BY3,-NTBA!$F$188),Rollout!$J$13:$EH$13)</f>
        <v>0</v>
      </c>
      <c r="BZ61" s="146">
        <f>SUMIF($J$3:$EH$3,EOMONTH(Rollout!BZ3,-NTBA!$F$188),Rollout!$J$13:$EH$13)</f>
        <v>0</v>
      </c>
      <c r="CA61" s="146">
        <f>SUMIF($J$3:$EH$3,EOMONTH(Rollout!CA3,-NTBA!$F$188),Rollout!$J$13:$EH$13)</f>
        <v>0</v>
      </c>
      <c r="CB61" s="146">
        <f>SUMIF($J$3:$EH$3,EOMONTH(Rollout!CB3,-NTBA!$F$188),Rollout!$J$13:$EH$13)</f>
        <v>0</v>
      </c>
      <c r="CC61" s="146">
        <f>SUMIF($J$3:$EH$3,EOMONTH(Rollout!CC3,-NTBA!$F$188),Rollout!$J$13:$EH$13)</f>
        <v>0</v>
      </c>
      <c r="CD61" s="146">
        <f>SUMIF($J$3:$EH$3,EOMONTH(Rollout!CD3,-NTBA!$F$188),Rollout!$J$13:$EH$13)</f>
        <v>0</v>
      </c>
      <c r="CE61" s="146">
        <f>SUMIF($J$3:$EH$3,EOMONTH(Rollout!CE3,-NTBA!$F$188),Rollout!$J$13:$EH$13)</f>
        <v>0</v>
      </c>
      <c r="CF61" s="146">
        <f>SUMIF($J$3:$EH$3,EOMONTH(Rollout!CF3,-NTBA!$F$188),Rollout!$J$13:$EH$13)</f>
        <v>0</v>
      </c>
      <c r="CG61" s="146">
        <f>SUMIF($J$3:$EH$3,EOMONTH(Rollout!CG3,-NTBA!$F$188),Rollout!$J$13:$EH$13)</f>
        <v>0</v>
      </c>
      <c r="CH61" s="146">
        <f>SUMIF($J$3:$EH$3,EOMONTH(Rollout!CH3,-NTBA!$F$188),Rollout!$J$13:$EH$13)</f>
        <v>0</v>
      </c>
      <c r="CI61" s="146">
        <f>SUMIF($J$3:$EH$3,EOMONTH(Rollout!CI3,-NTBA!$F$188),Rollout!$J$13:$EH$13)</f>
        <v>0</v>
      </c>
      <c r="CJ61" s="146">
        <f>SUMIF($J$3:$EH$3,EOMONTH(Rollout!CJ3,-NTBA!$F$188),Rollout!$J$13:$EH$13)</f>
        <v>0</v>
      </c>
      <c r="CK61" s="146">
        <f>SUMIF($J$3:$EH$3,EOMONTH(Rollout!CK3,-NTBA!$F$188),Rollout!$J$13:$EH$13)</f>
        <v>0</v>
      </c>
      <c r="CL61" s="146">
        <f>SUMIF($J$3:$EH$3,EOMONTH(Rollout!CL3,-NTBA!$F$188),Rollout!$J$13:$EH$13)</f>
        <v>0</v>
      </c>
      <c r="CM61" s="146">
        <f>SUMIF($J$3:$EH$3,EOMONTH(Rollout!CM3,-NTBA!$F$188),Rollout!$J$13:$EH$13)</f>
        <v>0</v>
      </c>
      <c r="CN61" s="146">
        <f>SUMIF($J$3:$EH$3,EOMONTH(Rollout!CN3,-NTBA!$F$188),Rollout!$J$13:$EH$13)</f>
        <v>0</v>
      </c>
      <c r="CO61" s="146">
        <f>SUMIF($J$3:$EH$3,EOMONTH(Rollout!CO3,-NTBA!$F$188),Rollout!$J$13:$EH$13)</f>
        <v>0</v>
      </c>
      <c r="CP61" s="146">
        <f>SUMIF($J$3:$EH$3,EOMONTH(Rollout!CP3,-NTBA!$F$188),Rollout!$J$13:$EH$13)</f>
        <v>0</v>
      </c>
      <c r="CQ61" s="146">
        <f>SUMIF($J$3:$EH$3,EOMONTH(Rollout!CQ3,-NTBA!$F$188),Rollout!$J$13:$EH$13)</f>
        <v>0</v>
      </c>
      <c r="CR61" s="146">
        <f>SUMIF($J$3:$EH$3,EOMONTH(Rollout!CR3,-NTBA!$F$188),Rollout!$J$13:$EH$13)</f>
        <v>0</v>
      </c>
      <c r="CS61" s="146">
        <f>SUMIF($J$3:$EH$3,EOMONTH(Rollout!CS3,-NTBA!$F$188),Rollout!$J$13:$EH$13)</f>
        <v>0</v>
      </c>
      <c r="CT61" s="146">
        <f>SUMIF($J$3:$EH$3,EOMONTH(Rollout!CT3,-NTBA!$F$188),Rollout!$J$13:$EH$13)</f>
        <v>0</v>
      </c>
      <c r="CU61" s="146">
        <f>SUMIF($J$3:$EH$3,EOMONTH(Rollout!CU3,-NTBA!$F$188),Rollout!$J$13:$EH$13)</f>
        <v>0</v>
      </c>
      <c r="CV61" s="146">
        <f>SUMIF($J$3:$EH$3,EOMONTH(Rollout!CV3,-NTBA!$F$188),Rollout!$J$13:$EH$13)</f>
        <v>0</v>
      </c>
      <c r="CW61" s="146">
        <f>SUMIF($J$3:$EH$3,EOMONTH(Rollout!CW3,-NTBA!$F$188),Rollout!$J$13:$EH$13)</f>
        <v>0</v>
      </c>
      <c r="CX61" s="146">
        <f>SUMIF($J$3:$EH$3,EOMONTH(Rollout!CX3,-NTBA!$F$188),Rollout!$J$13:$EH$13)</f>
        <v>0</v>
      </c>
      <c r="CY61" s="146">
        <f>SUMIF($J$3:$EH$3,EOMONTH(Rollout!CY3,-NTBA!$F$188),Rollout!$J$13:$EH$13)</f>
        <v>0</v>
      </c>
      <c r="CZ61" s="146">
        <f>SUMIF($J$3:$EH$3,EOMONTH(Rollout!CZ3,-NTBA!$F$188),Rollout!$J$13:$EH$13)</f>
        <v>0</v>
      </c>
      <c r="DA61" s="146">
        <f>SUMIF($J$3:$EH$3,EOMONTH(Rollout!DA3,-NTBA!$F$188),Rollout!$J$13:$EH$13)</f>
        <v>0</v>
      </c>
      <c r="DB61" s="146">
        <f>SUMIF($J$3:$EH$3,EOMONTH(Rollout!DB3,-NTBA!$F$188),Rollout!$J$13:$EH$13)</f>
        <v>0</v>
      </c>
      <c r="DC61" s="146">
        <f>SUMIF($J$3:$EH$3,EOMONTH(Rollout!DC3,-NTBA!$F$188),Rollout!$J$13:$EH$13)</f>
        <v>0</v>
      </c>
      <c r="DD61" s="146">
        <f>SUMIF($J$3:$EH$3,EOMONTH(Rollout!DD3,-NTBA!$F$188),Rollout!$J$13:$EH$13)</f>
        <v>0</v>
      </c>
      <c r="DE61" s="146">
        <f>SUMIF($J$3:$EH$3,EOMONTH(Rollout!DE3,-NTBA!$F$188),Rollout!$J$13:$EH$13)</f>
        <v>0</v>
      </c>
      <c r="DF61" s="146">
        <f>SUMIF($J$3:$EH$3,EOMONTH(Rollout!DF3,-NTBA!$F$188),Rollout!$J$13:$EH$13)</f>
        <v>0</v>
      </c>
      <c r="DG61" s="146">
        <f>SUMIF($J$3:$EH$3,EOMONTH(Rollout!DG3,-NTBA!$F$188),Rollout!$J$13:$EH$13)</f>
        <v>0</v>
      </c>
      <c r="DH61" s="146">
        <f>SUMIF($J$3:$EH$3,EOMONTH(Rollout!DH3,-NTBA!$F$188),Rollout!$J$13:$EH$13)</f>
        <v>0</v>
      </c>
      <c r="DI61" s="146">
        <f>SUMIF($J$3:$EH$3,EOMONTH(Rollout!DI3,-NTBA!$F$188),Rollout!$J$13:$EH$13)</f>
        <v>0</v>
      </c>
      <c r="DJ61" s="146">
        <f>SUMIF($J$3:$EH$3,EOMONTH(Rollout!DJ3,-NTBA!$F$188),Rollout!$J$13:$EH$13)</f>
        <v>0</v>
      </c>
      <c r="DK61" s="146">
        <f>SUMIF($J$3:$EH$3,EOMONTH(Rollout!DK3,-NTBA!$F$188),Rollout!$J$13:$EH$13)</f>
        <v>0</v>
      </c>
      <c r="DL61" s="146">
        <f>SUMIF($J$3:$EH$3,EOMONTH(Rollout!DL3,-NTBA!$F$188),Rollout!$J$13:$EH$13)</f>
        <v>0</v>
      </c>
      <c r="DM61" s="146">
        <f>SUMIF($J$3:$EH$3,EOMONTH(Rollout!DM3,-NTBA!$F$188),Rollout!$J$13:$EH$13)</f>
        <v>0</v>
      </c>
      <c r="DN61" s="146">
        <f>SUMIF($J$3:$EH$3,EOMONTH(Rollout!DN3,-NTBA!$F$188),Rollout!$J$13:$EH$13)</f>
        <v>0</v>
      </c>
      <c r="DO61" s="146">
        <f>SUMIF($J$3:$EH$3,EOMONTH(Rollout!DO3,-NTBA!$F$188),Rollout!$J$13:$EH$13)</f>
        <v>0</v>
      </c>
      <c r="DP61" s="146">
        <f>SUMIF($J$3:$EH$3,EOMONTH(Rollout!DP3,-NTBA!$F$188),Rollout!$J$13:$EH$13)</f>
        <v>0</v>
      </c>
      <c r="DQ61" s="146">
        <f>SUMIF($J$3:$EH$3,EOMONTH(Rollout!DQ3,-NTBA!$F$188),Rollout!$J$13:$EH$13)</f>
        <v>0</v>
      </c>
      <c r="DR61" s="146">
        <f>SUMIF($J$3:$EH$3,EOMONTH(Rollout!DR3,-NTBA!$F$188),Rollout!$J$13:$EH$13)</f>
        <v>0</v>
      </c>
      <c r="DS61" s="146">
        <f>SUMIF($J$3:$EH$3,EOMONTH(Rollout!DS3,-NTBA!$F$188),Rollout!$J$13:$EH$13)</f>
        <v>0</v>
      </c>
      <c r="DT61" s="146">
        <f>SUMIF($J$3:$EH$3,EOMONTH(Rollout!DT3,-NTBA!$F$188),Rollout!$J$13:$EH$13)</f>
        <v>0</v>
      </c>
      <c r="DU61" s="146">
        <f>SUMIF($J$3:$EH$3,EOMONTH(Rollout!DU3,-NTBA!$F$188),Rollout!$J$13:$EH$13)</f>
        <v>0</v>
      </c>
      <c r="DV61" s="146">
        <f>SUMIF($J$3:$EH$3,EOMONTH(Rollout!DV3,-NTBA!$F$188),Rollout!$J$13:$EH$13)</f>
        <v>0</v>
      </c>
      <c r="DW61" s="146">
        <f>SUMIF($J$3:$EH$3,EOMONTH(Rollout!DW3,-NTBA!$F$188),Rollout!$J$13:$EH$13)</f>
        <v>0</v>
      </c>
      <c r="DX61" s="146">
        <f>SUMIF($J$3:$EH$3,EOMONTH(Rollout!DX3,-NTBA!$F$188),Rollout!$J$13:$EH$13)</f>
        <v>0</v>
      </c>
      <c r="DY61" s="146">
        <f>SUMIF($J$3:$EH$3,EOMONTH(Rollout!DY3,-NTBA!$F$188),Rollout!$J$13:$EH$13)</f>
        <v>0</v>
      </c>
      <c r="DZ61" s="146">
        <f>SUMIF($J$3:$EH$3,EOMONTH(Rollout!DZ3,-NTBA!$F$188),Rollout!$J$13:$EH$13)</f>
        <v>0</v>
      </c>
      <c r="EA61" s="146">
        <f>SUMIF($J$3:$EH$3,EOMONTH(Rollout!EA3,-NTBA!$F$188),Rollout!$J$13:$EH$13)</f>
        <v>0</v>
      </c>
      <c r="EB61" s="146">
        <f>SUMIF($J$3:$EH$3,EOMONTH(Rollout!EB3,-NTBA!$F$188),Rollout!$J$13:$EH$13)</f>
        <v>0</v>
      </c>
      <c r="EC61" s="146">
        <f>SUMIF($J$3:$EH$3,EOMONTH(Rollout!EC3,-NTBA!$F$188),Rollout!$J$13:$EH$13)</f>
        <v>0</v>
      </c>
      <c r="ED61" s="146">
        <f>SUMIF($J$3:$EH$3,EOMONTH(Rollout!ED3,-NTBA!$F$188),Rollout!$J$13:$EH$13)</f>
        <v>0</v>
      </c>
      <c r="EE61" s="146">
        <f>SUMIF($J$3:$EH$3,EOMONTH(Rollout!EE3,-NTBA!$F$188),Rollout!$J$13:$EH$13)</f>
        <v>0</v>
      </c>
      <c r="EF61" s="146">
        <f>SUMIF($J$3:$EH$3,EOMONTH(Rollout!EF3,-NTBA!$F$188),Rollout!$J$13:$EH$13)</f>
        <v>0</v>
      </c>
      <c r="EG61" s="146">
        <f>SUMIF($J$3:$EH$3,EOMONTH(Rollout!EG3,-NTBA!$F$188),Rollout!$J$13:$EH$13)</f>
        <v>0</v>
      </c>
      <c r="EH61" s="146">
        <f>SUMIF($J$3:$EH$3,EOMONTH(Rollout!EH3,-NTBA!$F$188),Rollout!$J$13:$EH$13)</f>
        <v>0</v>
      </c>
      <c r="EI61" s="21"/>
    </row>
    <row r="62" spans="1:139" ht="15" customHeight="1" outlineLevel="1" x14ac:dyDescent="0.35">
      <c r="B62" s="38"/>
      <c r="E62" s="146"/>
      <c r="F62" s="146"/>
      <c r="G62" s="146"/>
      <c r="H62" s="146"/>
      <c r="I62" s="146"/>
      <c r="J62" s="146"/>
      <c r="K62" s="146"/>
      <c r="L62" s="146"/>
      <c r="M62" s="146"/>
      <c r="N62" s="146"/>
      <c r="O62" s="146"/>
      <c r="P62" s="146"/>
      <c r="Q62" s="146"/>
      <c r="R62" s="146"/>
      <c r="S62" s="146"/>
      <c r="T62" s="146"/>
      <c r="U62" s="146"/>
      <c r="V62" s="146"/>
      <c r="W62" s="146"/>
      <c r="X62" s="146"/>
      <c r="Y62" s="146"/>
      <c r="Z62" s="146"/>
      <c r="AA62" s="146"/>
      <c r="AB62" s="146"/>
      <c r="AC62" s="146"/>
      <c r="AD62" s="146"/>
      <c r="AE62" s="146"/>
      <c r="AF62" s="146"/>
      <c r="AG62" s="146"/>
      <c r="AH62" s="146"/>
      <c r="AI62" s="146"/>
      <c r="AJ62" s="146"/>
      <c r="AK62" s="146"/>
      <c r="AL62" s="146"/>
      <c r="AM62" s="146"/>
      <c r="AN62" s="146"/>
      <c r="AO62" s="146"/>
      <c r="AP62" s="146"/>
      <c r="AQ62" s="146"/>
      <c r="AR62" s="146"/>
      <c r="AS62" s="146"/>
      <c r="AT62" s="146"/>
      <c r="AU62" s="146"/>
      <c r="AV62" s="146"/>
      <c r="AW62" s="146"/>
      <c r="AX62" s="146"/>
      <c r="AY62" s="146"/>
      <c r="AZ62" s="146"/>
      <c r="BA62" s="146"/>
      <c r="BB62" s="146"/>
      <c r="BC62" s="146"/>
      <c r="BD62" s="146"/>
      <c r="BE62" s="146"/>
      <c r="BF62" s="146"/>
      <c r="BG62" s="146"/>
      <c r="BH62" s="146"/>
      <c r="BI62" s="146"/>
      <c r="BJ62" s="146"/>
      <c r="BK62" s="146"/>
      <c r="BL62" s="146"/>
      <c r="BM62" s="146"/>
      <c r="BN62" s="146"/>
      <c r="BO62" s="146"/>
      <c r="BP62" s="146"/>
      <c r="BQ62" s="146"/>
      <c r="BR62" s="146"/>
      <c r="BS62" s="146"/>
      <c r="BT62" s="146"/>
      <c r="BU62" s="146"/>
      <c r="BV62" s="146"/>
      <c r="BW62" s="146"/>
      <c r="BX62" s="146"/>
      <c r="BY62" s="146"/>
      <c r="BZ62" s="146"/>
      <c r="CA62" s="146"/>
      <c r="CB62" s="146"/>
      <c r="CC62" s="146"/>
      <c r="CD62" s="146"/>
      <c r="CE62" s="146"/>
      <c r="CF62" s="146"/>
      <c r="CG62" s="146"/>
      <c r="CH62" s="146"/>
      <c r="CI62" s="146"/>
      <c r="CJ62" s="146"/>
      <c r="CK62" s="146"/>
      <c r="CL62" s="146"/>
      <c r="CM62" s="146"/>
      <c r="CN62" s="146"/>
      <c r="CO62" s="146"/>
      <c r="CP62" s="146"/>
      <c r="CQ62" s="146"/>
      <c r="CR62" s="146"/>
      <c r="CS62" s="146"/>
      <c r="CT62" s="146"/>
      <c r="CU62" s="146"/>
      <c r="CV62" s="146"/>
      <c r="CW62" s="146"/>
      <c r="CX62" s="146"/>
      <c r="CY62" s="146"/>
      <c r="CZ62" s="146"/>
      <c r="DA62" s="146"/>
      <c r="DB62" s="146"/>
      <c r="DC62" s="146"/>
      <c r="DD62" s="146"/>
      <c r="DE62" s="146"/>
      <c r="DF62" s="146"/>
      <c r="DG62" s="146"/>
      <c r="DH62" s="146"/>
      <c r="DI62" s="146"/>
      <c r="DJ62" s="146"/>
      <c r="DK62" s="146"/>
      <c r="DL62" s="146"/>
      <c r="DM62" s="146"/>
      <c r="DN62" s="146"/>
      <c r="DO62" s="146"/>
      <c r="DP62" s="146"/>
      <c r="DQ62" s="146"/>
      <c r="DR62" s="146"/>
      <c r="DS62" s="146"/>
      <c r="DT62" s="146"/>
      <c r="DU62" s="146"/>
      <c r="DV62" s="146"/>
      <c r="DW62" s="146"/>
      <c r="DX62" s="146"/>
      <c r="DY62" s="146"/>
      <c r="DZ62" s="146"/>
      <c r="EA62" s="146"/>
      <c r="EB62" s="146"/>
      <c r="EC62" s="146"/>
      <c r="ED62" s="146"/>
      <c r="EE62" s="146"/>
      <c r="EF62" s="146"/>
      <c r="EG62" s="146"/>
      <c r="EH62" s="146"/>
      <c r="EI62" s="21"/>
    </row>
    <row r="63" spans="1:139" s="561" customFormat="1" ht="15" customHeight="1" outlineLevel="1" x14ac:dyDescent="0.35">
      <c r="A63" s="467"/>
      <c r="B63" s="467"/>
      <c r="C63" s="467"/>
      <c r="D63" s="467"/>
      <c r="E63" s="561" t="s">
        <v>207</v>
      </c>
      <c r="G63" s="467" t="s">
        <v>330</v>
      </c>
      <c r="H63" s="467">
        <f t="shared" ref="H63:H69" si="26">SUM(J63:EH63)</f>
        <v>0</v>
      </c>
      <c r="I63" s="562"/>
      <c r="J63" s="562"/>
      <c r="K63" s="562"/>
      <c r="L63" s="562"/>
      <c r="M63" s="562"/>
      <c r="N63" s="562"/>
      <c r="O63" s="562"/>
      <c r="P63" s="562"/>
      <c r="Q63" s="562"/>
      <c r="R63" s="562"/>
      <c r="S63" s="562"/>
      <c r="T63" s="562"/>
      <c r="U63" s="562"/>
      <c r="V63" s="562"/>
      <c r="W63" s="562"/>
      <c r="X63" s="562"/>
      <c r="Y63" s="562"/>
      <c r="Z63" s="562"/>
      <c r="AA63" s="562"/>
      <c r="AB63" s="562"/>
      <c r="AC63" s="562"/>
      <c r="AD63" s="562"/>
      <c r="AE63" s="562"/>
      <c r="AF63" s="562"/>
      <c r="AG63" s="562"/>
      <c r="AH63" s="562"/>
      <c r="AI63" s="562"/>
      <c r="AJ63" s="562"/>
      <c r="AK63" s="562"/>
      <c r="AL63" s="562"/>
      <c r="AM63" s="562"/>
      <c r="AN63" s="562"/>
      <c r="AO63" s="562"/>
      <c r="AP63" s="562"/>
      <c r="AQ63" s="562"/>
      <c r="AR63" s="562"/>
      <c r="AS63" s="562"/>
      <c r="AT63" s="562"/>
      <c r="AU63" s="562"/>
      <c r="AV63" s="562"/>
      <c r="AW63" s="562"/>
      <c r="AX63" s="562"/>
      <c r="AY63" s="562"/>
      <c r="AZ63" s="562"/>
      <c r="BA63" s="562"/>
      <c r="BB63" s="562"/>
      <c r="BC63" s="562"/>
      <c r="BD63" s="562"/>
      <c r="BE63" s="562"/>
      <c r="BF63" s="562"/>
      <c r="BG63" s="562"/>
      <c r="BH63" s="562"/>
      <c r="BI63" s="562"/>
      <c r="BJ63" s="562"/>
      <c r="BK63" s="562"/>
      <c r="BL63" s="562"/>
      <c r="BM63" s="562"/>
      <c r="BN63" s="562"/>
      <c r="BO63" s="562"/>
      <c r="BP63" s="562"/>
      <c r="BQ63" s="562"/>
      <c r="BR63" s="562"/>
      <c r="BS63" s="562"/>
      <c r="BT63" s="562"/>
      <c r="BU63" s="562"/>
      <c r="BV63" s="562"/>
      <c r="BW63" s="562"/>
      <c r="BX63" s="562"/>
      <c r="BY63" s="562"/>
      <c r="BZ63" s="562"/>
      <c r="CA63" s="562"/>
      <c r="CB63" s="562"/>
      <c r="CC63" s="562"/>
      <c r="CD63" s="562"/>
      <c r="CE63" s="562"/>
      <c r="CF63" s="562"/>
      <c r="CG63" s="562"/>
      <c r="CH63" s="562"/>
      <c r="CI63" s="562"/>
      <c r="CJ63" s="562"/>
      <c r="CK63" s="562"/>
      <c r="CL63" s="562"/>
      <c r="CM63" s="562"/>
      <c r="CN63" s="562"/>
      <c r="CO63" s="562"/>
      <c r="CP63" s="562"/>
      <c r="CQ63" s="562"/>
      <c r="CR63" s="562"/>
      <c r="CS63" s="562"/>
      <c r="CT63" s="562"/>
      <c r="CU63" s="562"/>
      <c r="CV63" s="562"/>
      <c r="CW63" s="562"/>
      <c r="CX63" s="562"/>
      <c r="CY63" s="562"/>
      <c r="CZ63" s="562"/>
      <c r="DA63" s="562"/>
      <c r="DB63" s="562"/>
      <c r="DC63" s="562"/>
      <c r="DD63" s="562"/>
      <c r="DE63" s="562"/>
      <c r="DF63" s="562"/>
      <c r="DG63" s="562"/>
      <c r="DH63" s="562"/>
      <c r="DI63" s="562"/>
      <c r="DJ63" s="562"/>
      <c r="DK63" s="562"/>
      <c r="DL63" s="562"/>
      <c r="DM63" s="562"/>
      <c r="DN63" s="562"/>
      <c r="DO63" s="562"/>
      <c r="DP63" s="562"/>
      <c r="DQ63" s="562"/>
      <c r="DR63" s="562"/>
      <c r="DS63" s="562"/>
      <c r="DT63" s="562"/>
      <c r="DU63" s="562"/>
      <c r="DV63" s="562"/>
      <c r="DW63" s="562"/>
      <c r="DX63" s="562"/>
      <c r="DY63" s="562"/>
      <c r="DZ63" s="562"/>
      <c r="EA63" s="562"/>
      <c r="EB63" s="562"/>
      <c r="EC63" s="562"/>
      <c r="ED63" s="562"/>
      <c r="EE63" s="562"/>
      <c r="EF63" s="562"/>
      <c r="EG63" s="562"/>
      <c r="EH63" s="562"/>
      <c r="EI63" s="467"/>
    </row>
    <row r="64" spans="1:139" s="561" customFormat="1" ht="15" customHeight="1" outlineLevel="1" x14ac:dyDescent="0.35">
      <c r="A64" s="467"/>
      <c r="B64" s="467"/>
      <c r="C64" s="467"/>
      <c r="D64" s="467"/>
      <c r="E64" s="561" t="s">
        <v>208</v>
      </c>
      <c r="G64" s="467" t="s">
        <v>330</v>
      </c>
      <c r="H64" s="467">
        <f t="shared" si="26"/>
        <v>0</v>
      </c>
      <c r="I64" s="562"/>
      <c r="J64" s="562"/>
      <c r="K64" s="562"/>
      <c r="L64" s="562"/>
      <c r="M64" s="562"/>
      <c r="N64" s="562"/>
      <c r="O64" s="562"/>
      <c r="P64" s="562"/>
      <c r="Q64" s="562"/>
      <c r="R64" s="562"/>
      <c r="S64" s="562"/>
      <c r="T64" s="562"/>
      <c r="U64" s="562"/>
      <c r="V64" s="562"/>
      <c r="W64" s="562"/>
      <c r="X64" s="562"/>
      <c r="Y64" s="562"/>
      <c r="Z64" s="562"/>
      <c r="AA64" s="562"/>
      <c r="AB64" s="562"/>
      <c r="AC64" s="562"/>
      <c r="AD64" s="562"/>
      <c r="AE64" s="562"/>
      <c r="AF64" s="562"/>
      <c r="AG64" s="562"/>
      <c r="AH64" s="562"/>
      <c r="AI64" s="562"/>
      <c r="AJ64" s="562"/>
      <c r="AK64" s="562"/>
      <c r="AL64" s="562"/>
      <c r="AM64" s="562"/>
      <c r="AN64" s="562"/>
      <c r="AO64" s="562"/>
      <c r="AP64" s="562"/>
      <c r="AQ64" s="562"/>
      <c r="AR64" s="562"/>
      <c r="AS64" s="562"/>
      <c r="AT64" s="562"/>
      <c r="AU64" s="562"/>
      <c r="AV64" s="562"/>
      <c r="AW64" s="562"/>
      <c r="AX64" s="562"/>
      <c r="AY64" s="562"/>
      <c r="AZ64" s="562"/>
      <c r="BA64" s="562"/>
      <c r="BB64" s="562"/>
      <c r="BC64" s="562"/>
      <c r="BD64" s="562"/>
      <c r="BE64" s="562"/>
      <c r="BF64" s="562"/>
      <c r="BG64" s="562"/>
      <c r="BH64" s="562"/>
      <c r="BI64" s="562"/>
      <c r="BJ64" s="562"/>
      <c r="BK64" s="562"/>
      <c r="BL64" s="562"/>
      <c r="BM64" s="562"/>
      <c r="BN64" s="562"/>
      <c r="BO64" s="562"/>
      <c r="BP64" s="562"/>
      <c r="BQ64" s="562"/>
      <c r="BR64" s="562"/>
      <c r="BS64" s="562"/>
      <c r="BT64" s="562"/>
      <c r="BU64" s="562"/>
      <c r="BV64" s="562"/>
      <c r="BW64" s="562"/>
      <c r="BX64" s="562"/>
      <c r="BY64" s="562"/>
      <c r="BZ64" s="562"/>
      <c r="CA64" s="562"/>
      <c r="CB64" s="562"/>
      <c r="CC64" s="562"/>
      <c r="CD64" s="562"/>
      <c r="CE64" s="562"/>
      <c r="CF64" s="562"/>
      <c r="CG64" s="562"/>
      <c r="CH64" s="562"/>
      <c r="CI64" s="562"/>
      <c r="CJ64" s="562"/>
      <c r="CK64" s="562"/>
      <c r="CL64" s="562"/>
      <c r="CM64" s="562"/>
      <c r="CN64" s="562"/>
      <c r="CO64" s="562"/>
      <c r="CP64" s="562"/>
      <c r="CQ64" s="562"/>
      <c r="CR64" s="562"/>
      <c r="CS64" s="562"/>
      <c r="CT64" s="562"/>
      <c r="CU64" s="562"/>
      <c r="CV64" s="562"/>
      <c r="CW64" s="562"/>
      <c r="CX64" s="562"/>
      <c r="CY64" s="562"/>
      <c r="CZ64" s="562"/>
      <c r="DA64" s="562"/>
      <c r="DB64" s="562"/>
      <c r="DC64" s="562"/>
      <c r="DD64" s="562"/>
      <c r="DE64" s="562"/>
      <c r="DF64" s="562"/>
      <c r="DG64" s="562"/>
      <c r="DH64" s="562"/>
      <c r="DI64" s="562"/>
      <c r="DJ64" s="562"/>
      <c r="DK64" s="562"/>
      <c r="DL64" s="562"/>
      <c r="DM64" s="562"/>
      <c r="DN64" s="562"/>
      <c r="DO64" s="562"/>
      <c r="DP64" s="562"/>
      <c r="DQ64" s="562"/>
      <c r="DR64" s="562"/>
      <c r="DS64" s="562"/>
      <c r="DT64" s="562"/>
      <c r="DU64" s="562"/>
      <c r="DV64" s="562"/>
      <c r="DW64" s="562"/>
      <c r="DX64" s="562"/>
      <c r="DY64" s="562"/>
      <c r="DZ64" s="562"/>
      <c r="EA64" s="562"/>
      <c r="EB64" s="562"/>
      <c r="EC64" s="562"/>
      <c r="ED64" s="562"/>
      <c r="EE64" s="562"/>
      <c r="EF64" s="562"/>
      <c r="EG64" s="562"/>
      <c r="EH64" s="562"/>
      <c r="EI64" s="467"/>
    </row>
    <row r="65" spans="1:139" s="561" customFormat="1" ht="15" customHeight="1" outlineLevel="1" x14ac:dyDescent="0.35">
      <c r="A65" s="467"/>
      <c r="B65" s="467"/>
      <c r="C65" s="467"/>
      <c r="D65" s="467"/>
      <c r="E65" s="947" t="s">
        <v>741</v>
      </c>
      <c r="G65" s="467" t="s">
        <v>330</v>
      </c>
      <c r="H65" s="467">
        <f t="shared" si="26"/>
        <v>199.86605084745759</v>
      </c>
      <c r="I65" s="562"/>
      <c r="J65" s="561">
        <f xml:space="preserve"> IF( AND( J$58 &gt; $F56, J$58 &lt;= $F$57 ),( $F52 * J59 ) / Cr, IF( J$58 = $F$56, SUM( $J59:J59 ) * $F52 / Cr,0))</f>
        <v>0</v>
      </c>
      <c r="K65" s="561">
        <f xml:space="preserve"> IF( AND( K$58 &gt; $F56, K$58 &lt;= $F$57 ),( $F52 * K59 ) / Cr, IF( K$58 = $F$56, SUM( $J59:K59 ) * $F52 / Cr,0))</f>
        <v>0</v>
      </c>
      <c r="L65" s="561">
        <f xml:space="preserve"> IF( AND( L$58 &gt; $F56, L$58 &lt;= $F$57 ),( $F52 * L59 ) / Cr, IF( L$58 = $F$56, SUM( $J59:L59 ) * $F52 / Cr,0))</f>
        <v>0</v>
      </c>
      <c r="M65" s="561">
        <f xml:space="preserve"> IF( AND( M$58 &gt; $F56, M$58 &lt;= $F$57 ),( $F52 * M59 ) / Cr, IF( M$58 = $F$56, SUM( $J59:M59 ) * $F52 / Cr,0))</f>
        <v>0</v>
      </c>
      <c r="N65" s="561">
        <f xml:space="preserve"> IF( AND( N$58 &gt; $F56, N$58 &lt;= $F$57 ),( $F52 * N59 ) / Cr, IF( N$58 = $F$56, SUM( $J59:N59 ) * $F52 / Cr,0))</f>
        <v>0</v>
      </c>
      <c r="O65" s="561">
        <f xml:space="preserve"> IF( AND( O$58 &gt; $F56, O$58 &lt;= $F$57 ),( $F52 * O59 ) / Cr, IF( O$58 = $F$56, SUM( $J59:O59 ) * $F52 / Cr,0))</f>
        <v>0</v>
      </c>
      <c r="P65" s="561">
        <f xml:space="preserve"> IF( AND( P$58 &gt; $F56, P$58 &lt;= $F$57 ),( $F52 * P59 ) / Cr, IF( P$58 = $F$56, SUM( $J59:P59 ) * $F52 / Cr,0))</f>
        <v>0</v>
      </c>
      <c r="Q65" s="561">
        <f xml:space="preserve"> IF( AND( Q$58 &gt; $F56, Q$58 &lt;= $F$57 ),( $F52 * Q59 ) / Cr, IF( Q$58 = $F$56, SUM( $J59:Q59 ) * $F52 / Cr,0))</f>
        <v>0</v>
      </c>
      <c r="R65" s="561">
        <f xml:space="preserve"> IF( AND( R$58 &gt; $F56, R$58 &lt;= $F$57 ),( $F52 * R59 ) / Cr, IF( R$58 = $F$56, SUM( $J59:R59 ) * $F52 / Cr,0))</f>
        <v>0</v>
      </c>
      <c r="S65" s="561">
        <f xml:space="preserve"> IF( AND( S$58 &gt; $F56, S$58 &lt;= $F$57 ),( $F52 * S59 ) / Cr, IF( S$58 = $F$56, SUM( $J59:S59 ) * $F52 / Cr,0))</f>
        <v>3.4324322033898307</v>
      </c>
      <c r="T65" s="561">
        <f xml:space="preserve"> IF( AND( T$58 &gt; $F56, T$58 &lt;= $F$57 ),( $F52 * T59 ) / Cr, IF( T$58 = $F$56, SUM( $J59:T59 ) * $F52 / Cr,0))</f>
        <v>5.3389830508474585</v>
      </c>
      <c r="U65" s="561">
        <f xml:space="preserve"> IF( AND( U$58 &gt; $F56, U$58 &lt;= $F$57 ),( $F52 * U59 ) / Cr, IF( U$58 = $F$56, SUM( $J59:U59 ) * $F52 / Cr,0))</f>
        <v>6.1016949152542379</v>
      </c>
      <c r="V65" s="561">
        <f xml:space="preserve"> IF( AND( V$58 &gt; $F56, V$58 &lt;= $F$57 ),( $F52 * V59 ) / Cr, IF( V$58 = $F$56, SUM( $J59:V59 ) * $F52 / Cr,0))</f>
        <v>6.1016949152542379</v>
      </c>
      <c r="W65" s="561">
        <f xml:space="preserve"> IF( AND( W$58 &gt; $F56, W$58 &lt;= $F$57 ),( $F52 * W59 ) / Cr, IF( W$58 = $F$56, SUM( $J59:W59 ) * $F52 / Cr,0))</f>
        <v>6.1016949152542379</v>
      </c>
      <c r="X65" s="561">
        <f xml:space="preserve"> IF( AND( X$58 &gt; $F56, X$58 &lt;= $F$57 ),( $F52 * X59 ) / Cr, IF( X$58 = $F$56, SUM( $J59:X59 ) * $F52 / Cr,0))</f>
        <v>7.6271186440677967</v>
      </c>
      <c r="Y65" s="561">
        <f xml:space="preserve"> IF( AND( Y$58 &gt; $F56, Y$58 &lt;= $F$57 ),( $F52 * Y59 ) / Cr, IF( Y$58 = $F$56, SUM( $J59:Y59 ) * $F52 / Cr,0))</f>
        <v>9.1525423728813564</v>
      </c>
      <c r="Z65" s="561">
        <f xml:space="preserve"> IF( AND( Z$58 &gt; $F56, Z$58 &lt;= $F$57 ),( $F52 * Z59 ) / Cr, IF( Z$58 = $F$56, SUM( $J59:Z59 ) * $F52 / Cr,0))</f>
        <v>10.677966101694917</v>
      </c>
      <c r="AA65" s="561">
        <f xml:space="preserve"> IF( AND( AA$58 &gt; $F56, AA$58 &lt;= $F$57 ),( $F52 * AA59 ) / Cr, IF( AA$58 = $F$56, SUM( $J59:AA59 ) * $F52 / Cr,0))</f>
        <v>12.203389830508476</v>
      </c>
      <c r="AB65" s="561">
        <f xml:space="preserve"> IF( AND( AB$58 &gt; $F56, AB$58 &lt;= $F$57 ),( $F52 * AB59 ) / Cr, IF( AB$58 = $F$56, SUM( $J59:AB59 ) * $F52 / Cr,0))</f>
        <v>13.728813559322035</v>
      </c>
      <c r="AC65" s="561">
        <f xml:space="preserve"> IF( AND( AC$58 &gt; $F56, AC$58 &lt;= $F$57 ),( $F52 * AC59 ) / Cr, IF( AC$58 = $F$56, SUM( $J59:AC59 ) * $F52 / Cr,0))</f>
        <v>13.957627118644067</v>
      </c>
      <c r="AD65" s="561">
        <f xml:space="preserve"> IF( AND( AD$58 &gt; $F56, AD$58 &lt;= $F$57 ),( $F52 * AD59 ) / Cr, IF( AD$58 = $F$56, SUM( $J59:AD59 ) * $F52 / Cr,0))</f>
        <v>11.822033898305085</v>
      </c>
      <c r="AE65" s="561">
        <f xml:space="preserve"> IF( AND( AE$58 &gt; $F56, AE$58 &lt;= $F$57 ),( $F52 * AE59 ) / Cr, IF( AE$58 = $F$56, SUM( $J59:AE59 ) * $F52 / Cr,0))</f>
        <v>11.822033898305085</v>
      </c>
      <c r="AF65" s="561">
        <f xml:space="preserve"> IF( AND( AF$58 &gt; $F56, AF$58 &lt;= $F$57 ),( $F52 * AF59 ) / Cr, IF( AF$58 = $F$56, SUM( $J59:AF59 ) * $F52 / Cr,0))</f>
        <v>11.822033898305085</v>
      </c>
      <c r="AG65" s="561">
        <f xml:space="preserve"> IF( AND( AG$58 &gt; $F56, AG$58 &lt;= $F$57 ),( $F52 * AG59 ) / Cr, IF( AG$58 = $F$56, SUM( $J59:AG59 ) * $F52 / Cr,0))</f>
        <v>11.822033898305085</v>
      </c>
      <c r="AH65" s="561">
        <f xml:space="preserve"> IF( AND( AH$58 &gt; $F56, AH$58 &lt;= $F$57 ),( $F52 * AH59 ) / Cr, IF( AH$58 = $F$56, SUM( $J59:AH59 ) * $F52 / Cr,0))</f>
        <v>11.822033898305085</v>
      </c>
      <c r="AI65" s="561">
        <f xml:space="preserve"> IF( AND( AI$58 &gt; $F56, AI$58 &lt;= $F$57 ),( $F52 * AI59 ) / Cr, IF( AI$58 = $F$56, SUM( $J59:AI59 ) * $F52 / Cr,0))</f>
        <v>11.822033898305085</v>
      </c>
      <c r="AJ65" s="561">
        <f xml:space="preserve"> IF( AND( AJ$58 &gt; $F56, AJ$58 &lt;= $F$57 ),( $F52 * AJ59 ) / Cr, IF( AJ$58 = $F$56, SUM( $J59:AJ59 ) * $F52 / Cr,0))</f>
        <v>11.822033898305085</v>
      </c>
      <c r="AK65" s="561">
        <f xml:space="preserve"> IF( AND( AK$58 &gt; $F56, AK$58 &lt;= $F$57 ),( $F52 * AK59 ) / Cr, IF( AK$58 = $F$56, SUM( $J59:AK59 ) * $F52 / Cr,0))</f>
        <v>11.822033898305085</v>
      </c>
      <c r="AL65" s="561">
        <f xml:space="preserve"> IF( AND( AL$58 &gt; $F56, AL$58 &lt;= $F$57 ),( $F52 * AL59 ) / Cr, IF( AL$58 = $F$56, SUM( $J59:AL59 ) * $F52 / Cr,0))</f>
        <v>10.865822033898306</v>
      </c>
      <c r="AM65" s="561">
        <f xml:space="preserve"> IF( AND( AM$58 &gt; $F56, AM$58 &lt;= $F$57 ),( $F52 * AM59 ) / Cr, IF( AM$58 = $F$56, SUM( $J59:AM59 ) * $F52 / Cr,0))</f>
        <v>0</v>
      </c>
      <c r="AN65" s="561">
        <f xml:space="preserve"> IF( AND( AN$58 &gt; $F56, AN$58 &lt;= $F$57 ),( $F52 * AN59 ) / Cr, IF( AN$58 = $F$56, SUM( $J59:AN59 ) * $F52 / Cr,0))</f>
        <v>0</v>
      </c>
      <c r="AO65" s="561">
        <f xml:space="preserve"> IF( AND( AO$58 &gt; $F56, AO$58 &lt;= $F$57 ),( $F52 * AO59 ) / Cr, IF( AO$58 = $F$56, SUM( $J59:AO59 ) * $F52 / Cr,0))</f>
        <v>0</v>
      </c>
      <c r="AP65" s="561">
        <f xml:space="preserve"> IF( AND( AP$58 &gt; $F56, AP$58 &lt;= $F$57 ),( $F52 * AP59 ) / Cr, IF( AP$58 = $F$56, SUM( $J59:AP59 ) * $F52 / Cr,0))</f>
        <v>0</v>
      </c>
      <c r="AQ65" s="561">
        <f xml:space="preserve"> IF( AND( AQ$58 &gt; $F56, AQ$58 &lt;= $F$57 ),( $F52 * AQ59 ) / Cr, IF( AQ$58 = $F$56, SUM( $J59:AQ59 ) * $F52 / Cr,0))</f>
        <v>0</v>
      </c>
      <c r="AR65" s="561">
        <f xml:space="preserve"> IF( AND( AR$58 &gt; $F56, AR$58 &lt;= $F$57 ),( $F52 * AR59 ) / Cr, IF( AR$58 = $F$56, SUM( $J59:AR59 ) * $F52 / Cr,0))</f>
        <v>0</v>
      </c>
      <c r="AS65" s="561">
        <f xml:space="preserve"> IF( AND( AS$58 &gt; $F56, AS$58 &lt;= $F$57 ),( $F52 * AS59 ) / Cr, IF( AS$58 = $F$56, SUM( $J59:AS59 ) * $F52 / Cr,0))</f>
        <v>0</v>
      </c>
      <c r="AT65" s="561">
        <f xml:space="preserve"> IF( AND( AT$58 &gt; $F56, AT$58 &lt;= $F$57 ),( $F52 * AT59 ) / Cr, IF( AT$58 = $F$56, SUM( $J59:AT59 ) * $F52 / Cr,0))</f>
        <v>0</v>
      </c>
      <c r="AU65" s="561">
        <f xml:space="preserve"> IF( AND( AU$58 &gt; $F56, AU$58 &lt;= $F$57 ),( $F52 * AU59 ) / Cr, IF( AU$58 = $F$56, SUM( $J59:AU59 ) * $F52 / Cr,0))</f>
        <v>0</v>
      </c>
      <c r="AV65" s="561">
        <f xml:space="preserve"> IF( AND( AV$58 &gt; $F56, AV$58 &lt;= $F$57 ),( $F52 * AV59 ) / Cr, IF( AV$58 = $F$56, SUM( $J59:AV59 ) * $F52 / Cr,0))</f>
        <v>0</v>
      </c>
      <c r="AW65" s="561">
        <f xml:space="preserve"> IF( AND( AW$58 &gt; $F56, AW$58 &lt;= $F$57 ),( $F52 * AW59 ) / Cr, IF( AW$58 = $F$56, SUM( $J59:AW59 ) * $F52 / Cr,0))</f>
        <v>0</v>
      </c>
      <c r="AX65" s="561">
        <f xml:space="preserve"> IF( AND( AX$58 &gt; $F56, AX$58 &lt;= $F$57 ),( $F52 * AX59 ) / Cr, IF( AX$58 = $F$56, SUM( $J59:AX59 ) * $F52 / Cr,0))</f>
        <v>0</v>
      </c>
      <c r="AY65" s="561">
        <f xml:space="preserve"> IF( AND( AY$58 &gt; $F56, AY$58 &lt;= $F$57 ),( $F52 * AY59 ) / Cr, IF( AY$58 = $F$56, SUM( $J59:AY59 ) * $F52 / Cr,0))</f>
        <v>0</v>
      </c>
      <c r="AZ65" s="561">
        <f xml:space="preserve"> IF( AND( AZ$58 &gt; $F56, AZ$58 &lt;= $F$57 ),( $F52 * AZ59 ) / Cr, IF( AZ$58 = $F$56, SUM( $J59:AZ59 ) * $F52 / Cr,0))</f>
        <v>0</v>
      </c>
      <c r="BA65" s="561">
        <f xml:space="preserve"> IF( AND( BA$58 &gt; $F56, BA$58 &lt;= $F$57 ),( $F52 * BA59 ) / Cr, IF( BA$58 = $F$56, SUM( $J59:BA59 ) * $F52 / Cr,0))</f>
        <v>0</v>
      </c>
      <c r="BB65" s="561">
        <f xml:space="preserve"> IF( AND( BB$58 &gt; $F56, BB$58 &lt;= $F$57 ),( $F52 * BB59 ) / Cr, IF( BB$58 = $F$56, SUM( $J59:BB59 ) * $F52 / Cr,0))</f>
        <v>0</v>
      </c>
      <c r="BC65" s="561">
        <f xml:space="preserve"> IF( AND( BC$58 &gt; $F56, BC$58 &lt;= $F$57 ),( $F52 * BC59 ) / Cr, IF( BC$58 = $F$56, SUM( $J59:BC59 ) * $F52 / Cr,0))</f>
        <v>0</v>
      </c>
      <c r="BD65" s="561">
        <f xml:space="preserve"> IF( AND( BD$58 &gt; $F56, BD$58 &lt;= $F$57 ),( $F52 * BD59 ) / Cr, IF( BD$58 = $F$56, SUM( $J59:BD59 ) * $F52 / Cr,0))</f>
        <v>0</v>
      </c>
      <c r="BE65" s="561">
        <f xml:space="preserve"> IF( AND( BE$58 &gt; $F56, BE$58 &lt;= $F$57 ),( $F52 * BE59 ) / Cr, IF( BE$58 = $F$56, SUM( $J59:BE59 ) * $F52 / Cr,0))</f>
        <v>0</v>
      </c>
      <c r="BF65" s="561">
        <f xml:space="preserve"> IF( AND( BF$58 &gt; $F56, BF$58 &lt;= $F$57 ),( $F52 * BF59 ) / Cr, IF( BF$58 = $F$56, SUM( $J59:BF59 ) * $F52 / Cr,0))</f>
        <v>0</v>
      </c>
      <c r="BG65" s="561">
        <f xml:space="preserve"> IF( AND( BG$58 &gt; $F56, BG$58 &lt;= $F$57 ),( $F52 * BG59 ) / Cr, IF( BG$58 = $F$56, SUM( $J59:BG59 ) * $F52 / Cr,0))</f>
        <v>0</v>
      </c>
      <c r="BH65" s="561">
        <f xml:space="preserve"> IF( AND( BH$58 &gt; $F56, BH$58 &lt;= $F$57 ),( $F52 * BH59 ) / Cr, IF( BH$58 = $F$56, SUM( $J59:BH59 ) * $F52 / Cr,0))</f>
        <v>0</v>
      </c>
      <c r="BI65" s="561">
        <f xml:space="preserve"> IF( AND( BI$58 &gt; $F56, BI$58 &lt;= $F$57 ),( $F52 * BI59 ) / Cr, IF( BI$58 = $F$56, SUM( $J59:BI59 ) * $F52 / Cr,0))</f>
        <v>0</v>
      </c>
      <c r="BJ65" s="561">
        <f xml:space="preserve"> IF( AND( BJ$58 &gt; $F56, BJ$58 &lt;= $F$57 ),( $F52 * BJ59 ) / Cr, IF( BJ$58 = $F$56, SUM( $J59:BJ59 ) * $F52 / Cr,0))</f>
        <v>0</v>
      </c>
      <c r="BK65" s="561">
        <f xml:space="preserve"> IF( AND( BK$58 &gt; $F56, BK$58 &lt;= $F$57 ),( $F52 * BK59 ) / Cr, IF( BK$58 = $F$56, SUM( $J59:BK59 ) * $F52 / Cr,0))</f>
        <v>0</v>
      </c>
      <c r="BL65" s="561">
        <f xml:space="preserve"> IF( AND( BL$58 &gt; $F56, BL$58 &lt;= $F$57 ),( $F52 * BL59 ) / Cr, IF( BL$58 = $F$56, SUM( $J59:BL59 ) * $F52 / Cr,0))</f>
        <v>0</v>
      </c>
      <c r="BM65" s="561">
        <f xml:space="preserve"> IF( AND( BM$58 &gt; $F56, BM$58 &lt;= $F$57 ),( $F52 * BM59 ) / Cr, IF( BM$58 = $F$56, SUM( $J59:BM59 ) * $F52 / Cr,0))</f>
        <v>0</v>
      </c>
      <c r="BN65" s="561">
        <f xml:space="preserve"> IF( AND( BN$58 &gt; $F56, BN$58 &lt;= $F$57 ),( $F52 * BN59 ) / Cr, IF( BN$58 = $F$56, SUM( $J59:BN59 ) * $F52 / Cr,0))</f>
        <v>0</v>
      </c>
      <c r="BO65" s="561">
        <f xml:space="preserve"> IF( AND( BO$58 &gt; $F56, BO$58 &lt;= $F$57 ),( $F52 * BO59 ) / Cr, IF( BO$58 = $F$56, SUM( $J59:BO59 ) * $F52 / Cr,0))</f>
        <v>0</v>
      </c>
      <c r="BP65" s="561">
        <f xml:space="preserve"> IF( AND( BP$58 &gt; $F56, BP$58 &lt;= $F$57 ),( $F52 * BP59 ) / Cr, IF( BP$58 = $F$56, SUM( $J59:BP59 ) * $F52 / Cr,0))</f>
        <v>0</v>
      </c>
      <c r="BQ65" s="561">
        <f xml:space="preserve"> IF( AND( BQ$58 &gt; $F56, BQ$58 &lt;= $F$57 ),( $F52 * BQ59 ) / Cr, IF( BQ$58 = $F$56, SUM( $J59:BQ59 ) * $F52 / Cr,0))</f>
        <v>0</v>
      </c>
      <c r="BR65" s="561">
        <f xml:space="preserve"> IF( AND( BR$58 &gt; $F56, BR$58 &lt;= $F$57 ),( $F52 * BR59 ) / Cr, IF( BR$58 = $F$56, SUM( $J59:BR59 ) * $F52 / Cr,0))</f>
        <v>0</v>
      </c>
      <c r="BS65" s="561">
        <f xml:space="preserve"> IF( AND( BS$58 &gt; $F56, BS$58 &lt;= $F$57 ),( $F52 * BS59 ) / Cr, IF( BS$58 = $F$56, SUM( $J59:BS59 ) * $F52 / Cr,0))</f>
        <v>0</v>
      </c>
      <c r="BT65" s="561">
        <f xml:space="preserve"> IF( AND( BT$58 &gt; $F56, BT$58 &lt;= $F$57 ),( $F52 * BT59 ) / Cr, IF( BT$58 = $F$56, SUM( $J59:BT59 ) * $F52 / Cr,0))</f>
        <v>0</v>
      </c>
      <c r="BU65" s="561">
        <f xml:space="preserve"> IF( AND( BU$58 &gt; $F56, BU$58 &lt;= $F$57 ),( $F52 * BU59 ) / Cr, IF( BU$58 = $F$56, SUM( $J59:BU59 ) * $F52 / Cr,0))</f>
        <v>0</v>
      </c>
      <c r="BV65" s="561">
        <f xml:space="preserve"> IF( AND( BV$58 &gt; $F56, BV$58 &lt;= $F$57 ),( $F52 * BV59 ) / Cr, IF( BV$58 = $F$56, SUM( $J59:BV59 ) * $F52 / Cr,0))</f>
        <v>0</v>
      </c>
      <c r="BW65" s="561">
        <f xml:space="preserve"> IF( AND( BW$58 &gt; $F56, BW$58 &lt;= $F$57 ),( $F52 * BW59 ) / Cr, IF( BW$58 = $F$56, SUM( $J59:BW59 ) * $F52 / Cr,0))</f>
        <v>0</v>
      </c>
      <c r="BX65" s="561">
        <f xml:space="preserve"> IF( AND( BX$58 &gt; $F56, BX$58 &lt;= $F$57 ),( $F52 * BX59 ) / Cr, IF( BX$58 = $F$56, SUM( $J59:BX59 ) * $F52 / Cr,0))</f>
        <v>0</v>
      </c>
      <c r="BY65" s="561">
        <f xml:space="preserve"> IF( AND( BY$58 &gt; $F56, BY$58 &lt;= $F$57 ),( $F52 * BY59 ) / Cr, IF( BY$58 = $F$56, SUM( $J59:BY59 ) * $F52 / Cr,0))</f>
        <v>0</v>
      </c>
      <c r="BZ65" s="561">
        <f xml:space="preserve"> IF( AND( BZ$58 &gt; $F56, BZ$58 &lt;= $F$57 ),( $F52 * BZ59 ) / Cr, IF( BZ$58 = $F$56, SUM( $J59:BZ59 ) * $F52 / Cr,0))</f>
        <v>0</v>
      </c>
      <c r="CA65" s="561">
        <f xml:space="preserve"> IF( AND( CA$58 &gt; $F56, CA$58 &lt;= $F$57 ),( $F52 * CA59 ) / Cr, IF( CA$58 = $F$56, SUM( $J59:CA59 ) * $F52 / Cr,0))</f>
        <v>0</v>
      </c>
      <c r="CB65" s="561">
        <f xml:space="preserve"> IF( AND( CB$58 &gt; $F56, CB$58 &lt;= $F$57 ),( $F52 * CB59 ) / Cr, IF( CB$58 = $F$56, SUM( $J59:CB59 ) * $F52 / Cr,0))</f>
        <v>0</v>
      </c>
      <c r="CC65" s="561">
        <f xml:space="preserve"> IF( AND( CC$58 &gt; $F56, CC$58 &lt;= $F$57 ),( $F52 * CC59 ) / Cr, IF( CC$58 = $F$56, SUM( $J59:CC59 ) * $F52 / Cr,0))</f>
        <v>0</v>
      </c>
      <c r="CD65" s="561">
        <f xml:space="preserve"> IF( AND( CD$58 &gt; $F56, CD$58 &lt;= $F$57 ),( $F52 * CD59 ) / Cr, IF( CD$58 = $F$56, SUM( $J59:CD59 ) * $F52 / Cr,0))</f>
        <v>0</v>
      </c>
      <c r="CE65" s="561">
        <f xml:space="preserve"> IF( AND( CE$58 &gt; $F56, CE$58 &lt;= $F$57 ),( $F52 * CE59 ) / Cr, IF( CE$58 = $F$56, SUM( $J59:CE59 ) * $F52 / Cr,0))</f>
        <v>0</v>
      </c>
      <c r="CF65" s="561">
        <f xml:space="preserve"> IF( AND( CF$58 &gt; $F56, CF$58 &lt;= $F$57 ),( $F52 * CF59 ) / Cr, IF( CF$58 = $F$56, SUM( $J59:CF59 ) * $F52 / Cr,0))</f>
        <v>0</v>
      </c>
      <c r="CG65" s="561">
        <f xml:space="preserve"> IF( AND( CG$58 &gt; $F56, CG$58 &lt;= $F$57 ),( $F52 * CG59 ) / Cr, IF( CG$58 = $F$56, SUM( $J59:CG59 ) * $F52 / Cr,0))</f>
        <v>0</v>
      </c>
      <c r="CH65" s="561">
        <f xml:space="preserve"> IF( AND( CH$58 &gt; $F56, CH$58 &lt;= $F$57 ),( $F52 * CH59 ) / Cr, IF( CH$58 = $F$56, SUM( $J59:CH59 ) * $F52 / Cr,0))</f>
        <v>0</v>
      </c>
      <c r="CI65" s="561">
        <f xml:space="preserve"> IF( AND( CI$58 &gt; $F56, CI$58 &lt;= $F$57 ),( $F52 * CI59 ) / Cr, IF( CI$58 = $F$56, SUM( $J59:CI59 ) * $F52 / Cr,0))</f>
        <v>0</v>
      </c>
      <c r="CJ65" s="561">
        <f xml:space="preserve"> IF( AND( CJ$58 &gt; $F56, CJ$58 &lt;= $F$57 ),( $F52 * CJ59 ) / Cr, IF( CJ$58 = $F$56, SUM( $J59:CJ59 ) * $F52 / Cr,0))</f>
        <v>0</v>
      </c>
      <c r="CK65" s="561">
        <f xml:space="preserve"> IF( AND( CK$58 &gt; $F56, CK$58 &lt;= $F$57 ),( $F52 * CK59 ) / Cr, IF( CK$58 = $F$56, SUM( $J59:CK59 ) * $F52 / Cr,0))</f>
        <v>0</v>
      </c>
      <c r="CL65" s="561">
        <f xml:space="preserve"> IF( AND( CL$58 &gt; $F56, CL$58 &lt;= $F$57 ),( $F52 * CL59 ) / Cr, IF( CL$58 = $F$56, SUM( $J59:CL59 ) * $F52 / Cr,0))</f>
        <v>0</v>
      </c>
      <c r="CM65" s="561">
        <f xml:space="preserve"> IF( AND( CM$58 &gt; $F56, CM$58 &lt;= $F$57 ),( $F52 * CM59 ) / Cr, IF( CM$58 = $F$56, SUM( $J59:CM59 ) * $F52 / Cr,0))</f>
        <v>0</v>
      </c>
      <c r="CN65" s="561">
        <f xml:space="preserve"> IF( AND( CN$58 &gt; $F56, CN$58 &lt;= $F$57 ),( $F52 * CN59 ) / Cr, IF( CN$58 = $F$56, SUM( $J59:CN59 ) * $F52 / Cr,0))</f>
        <v>0</v>
      </c>
      <c r="CO65" s="561">
        <f xml:space="preserve"> IF( AND( CO$58 &gt; $F56, CO$58 &lt;= $F$57 ),( $F52 * CO59 ) / Cr, IF( CO$58 = $F$56, SUM( $J59:CO59 ) * $F52 / Cr,0))</f>
        <v>0</v>
      </c>
      <c r="CP65" s="561">
        <f xml:space="preserve"> IF( AND( CP$58 &gt; $F56, CP$58 &lt;= $F$57 ),( $F52 * CP59 ) / Cr, IF( CP$58 = $F$56, SUM( $J59:CP59 ) * $F52 / Cr,0))</f>
        <v>0</v>
      </c>
      <c r="CQ65" s="561">
        <f xml:space="preserve"> IF( AND( CQ$58 &gt; $F56, CQ$58 &lt;= $F$57 ),( $F52 * CQ59 ) / Cr, IF( CQ$58 = $F$56, SUM( $J59:CQ59 ) * $F52 / Cr,0))</f>
        <v>0</v>
      </c>
      <c r="CR65" s="561">
        <f xml:space="preserve"> IF( AND( CR$58 &gt; $F56, CR$58 &lt;= $F$57 ),( $F52 * CR59 ) / Cr, IF( CR$58 = $F$56, SUM( $J59:CR59 ) * $F52 / Cr,0))</f>
        <v>0</v>
      </c>
      <c r="CS65" s="561">
        <f xml:space="preserve"> IF( AND( CS$58 &gt; $F56, CS$58 &lt;= $F$57 ),( $F52 * CS59 ) / Cr, IF( CS$58 = $F$56, SUM( $J59:CS59 ) * $F52 / Cr,0))</f>
        <v>0</v>
      </c>
      <c r="CT65" s="561">
        <f xml:space="preserve"> IF( AND( CT$58 &gt; $F56, CT$58 &lt;= $F$57 ),( $F52 * CT59 ) / Cr, IF( CT$58 = $F$56, SUM( $J59:CT59 ) * $F52 / Cr,0))</f>
        <v>0</v>
      </c>
      <c r="CU65" s="561">
        <f xml:space="preserve"> IF( AND( CU$58 &gt; $F56, CU$58 &lt;= $F$57 ),( $F52 * CU59 ) / Cr, IF( CU$58 = $F$56, SUM( $J59:CU59 ) * $F52 / Cr,0))</f>
        <v>0</v>
      </c>
      <c r="CV65" s="561">
        <f xml:space="preserve"> IF( AND( CV$58 &gt; $F56, CV$58 &lt;= $F$57 ),( $F52 * CV59 ) / Cr, IF( CV$58 = $F$56, SUM( $J59:CV59 ) * $F52 / Cr,0))</f>
        <v>0</v>
      </c>
      <c r="CW65" s="561">
        <f xml:space="preserve"> IF( AND( CW$58 &gt; $F56, CW$58 &lt;= $F$57 ),( $F52 * CW59 ) / Cr, IF( CW$58 = $F$56, SUM( $J59:CW59 ) * $F52 / Cr,0))</f>
        <v>0</v>
      </c>
      <c r="CX65" s="561">
        <f xml:space="preserve"> IF( AND( CX$58 &gt; $F56, CX$58 &lt;= $F$57 ),( $F52 * CX59 ) / Cr, IF( CX$58 = $F$56, SUM( $J59:CX59 ) * $F52 / Cr,0))</f>
        <v>0</v>
      </c>
      <c r="CY65" s="561">
        <f xml:space="preserve"> IF( AND( CY$58 &gt; $F56, CY$58 &lt;= $F$57 ),( $F52 * CY59 ) / Cr, IF( CY$58 = $F$56, SUM( $J59:CY59 ) * $F52 / Cr,0))</f>
        <v>0</v>
      </c>
      <c r="CZ65" s="561">
        <f xml:space="preserve"> IF( AND( CZ$58 &gt; $F56, CZ$58 &lt;= $F$57 ),( $F52 * CZ59 ) / Cr, IF( CZ$58 = $F$56, SUM( $J59:CZ59 ) * $F52 / Cr,0))</f>
        <v>0</v>
      </c>
      <c r="DA65" s="561">
        <f xml:space="preserve"> IF( AND( DA$58 &gt; $F56, DA$58 &lt;= $F$57 ),( $F52 * DA59 ) / Cr, IF( DA$58 = $F$56, SUM( $J59:DA59 ) * $F52 / Cr,0))</f>
        <v>0</v>
      </c>
      <c r="DB65" s="561">
        <f xml:space="preserve"> IF( AND( DB$58 &gt; $F56, DB$58 &lt;= $F$57 ),( $F52 * DB59 ) / Cr, IF( DB$58 = $F$56, SUM( $J59:DB59 ) * $F52 / Cr,0))</f>
        <v>0</v>
      </c>
      <c r="DC65" s="561">
        <f xml:space="preserve"> IF( AND( DC$58 &gt; $F56, DC$58 &lt;= $F$57 ),( $F52 * DC59 ) / Cr, IF( DC$58 = $F$56, SUM( $J59:DC59 ) * $F52 / Cr,0))</f>
        <v>0</v>
      </c>
      <c r="DD65" s="561">
        <f xml:space="preserve"> IF( AND( DD$58 &gt; $F56, DD$58 &lt;= $F$57 ),( $F52 * DD59 ) / Cr, IF( DD$58 = $F$56, SUM( $J59:DD59 ) * $F52 / Cr,0))</f>
        <v>0</v>
      </c>
      <c r="DE65" s="561">
        <f xml:space="preserve"> IF( AND( DE$58 &gt; $F56, DE$58 &lt;= $F$57 ),( $F52 * DE59 ) / Cr, IF( DE$58 = $F$56, SUM( $J59:DE59 ) * $F52 / Cr,0))</f>
        <v>0</v>
      </c>
      <c r="DF65" s="561">
        <f xml:space="preserve"> IF( AND( DF$58 &gt; $F56, DF$58 &lt;= $F$57 ),( $F52 * DF59 ) / Cr, IF( DF$58 = $F$56, SUM( $J59:DF59 ) * $F52 / Cr,0))</f>
        <v>0</v>
      </c>
      <c r="DG65" s="561">
        <f xml:space="preserve"> IF( AND( DG$58 &gt; $F56, DG$58 &lt;= $F$57 ),( $F52 * DG59 ) / Cr, IF( DG$58 = $F$56, SUM( $J59:DG59 ) * $F52 / Cr,0))</f>
        <v>0</v>
      </c>
      <c r="DH65" s="561">
        <f xml:space="preserve"> IF( AND( DH$58 &gt; $F56, DH$58 &lt;= $F$57 ),( $F52 * DH59 ) / Cr, IF( DH$58 = $F$56, SUM( $J59:DH59 ) * $F52 / Cr,0))</f>
        <v>0</v>
      </c>
      <c r="DI65" s="561">
        <f xml:space="preserve"> IF( AND( DI$58 &gt; $F56, DI$58 &lt;= $F$57 ),( $F52 * DI59 ) / Cr, IF( DI$58 = $F$56, SUM( $J59:DI59 ) * $F52 / Cr,0))</f>
        <v>0</v>
      </c>
      <c r="DJ65" s="561">
        <f xml:space="preserve"> IF( AND( DJ$58 &gt; $F56, DJ$58 &lt;= $F$57 ),( $F52 * DJ59 ) / Cr, IF( DJ$58 = $F$56, SUM( $J59:DJ59 ) * $F52 / Cr,0))</f>
        <v>0</v>
      </c>
      <c r="DK65" s="561">
        <f xml:space="preserve"> IF( AND( DK$58 &gt; $F56, DK$58 &lt;= $F$57 ),( $F52 * DK59 ) / Cr, IF( DK$58 = $F$56, SUM( $J59:DK59 ) * $F52 / Cr,0))</f>
        <v>0</v>
      </c>
      <c r="DL65" s="561">
        <f xml:space="preserve"> IF( AND( DL$58 &gt; $F56, DL$58 &lt;= $F$57 ),( $F52 * DL59 ) / Cr, IF( DL$58 = $F$56, SUM( $J59:DL59 ) * $F52 / Cr,0))</f>
        <v>0</v>
      </c>
      <c r="DM65" s="561">
        <f xml:space="preserve"> IF( AND( DM$58 &gt; $F56, DM$58 &lt;= $F$57 ),( $F52 * DM59 ) / Cr, IF( DM$58 = $F$56, SUM( $J59:DM59 ) * $F52 / Cr,0))</f>
        <v>0</v>
      </c>
      <c r="DN65" s="561">
        <f xml:space="preserve"> IF( AND( DN$58 &gt; $F56, DN$58 &lt;= $F$57 ),( $F52 * DN59 ) / Cr, IF( DN$58 = $F$56, SUM( $J59:DN59 ) * $F52 / Cr,0))</f>
        <v>0</v>
      </c>
      <c r="DO65" s="561">
        <f xml:space="preserve"> IF( AND( DO$58 &gt; $F56, DO$58 &lt;= $F$57 ),( $F52 * DO59 ) / Cr, IF( DO$58 = $F$56, SUM( $J59:DO59 ) * $F52 / Cr,0))</f>
        <v>0</v>
      </c>
      <c r="DP65" s="561">
        <f xml:space="preserve"> IF( AND( DP$58 &gt; $F56, DP$58 &lt;= $F$57 ),( $F52 * DP59 ) / Cr, IF( DP$58 = $F$56, SUM( $J59:DP59 ) * $F52 / Cr,0))</f>
        <v>0</v>
      </c>
      <c r="DQ65" s="561">
        <f xml:space="preserve"> IF( AND( DQ$58 &gt; $F56, DQ$58 &lt;= $F$57 ),( $F52 * DQ59 ) / Cr, IF( DQ$58 = $F$56, SUM( $J59:DQ59 ) * $F52 / Cr,0))</f>
        <v>0</v>
      </c>
      <c r="DR65" s="561">
        <f xml:space="preserve"> IF( AND( DR$58 &gt; $F56, DR$58 &lt;= $F$57 ),( $F52 * DR59 ) / Cr, IF( DR$58 = $F$56, SUM( $J59:DR59 ) * $F52 / Cr,0))</f>
        <v>0</v>
      </c>
      <c r="DS65" s="561">
        <f xml:space="preserve"> IF( AND( DS$58 &gt; $F56, DS$58 &lt;= $F$57 ),( $F52 * DS59 ) / Cr, IF( DS$58 = $F$56, SUM( $J59:DS59 ) * $F52 / Cr,0))</f>
        <v>0</v>
      </c>
      <c r="DT65" s="561">
        <f xml:space="preserve"> IF( AND( DT$58 &gt; $F56, DT$58 &lt;= $F$57 ),( $F52 * DT59 ) / Cr, IF( DT$58 = $F$56, SUM( $J59:DT59 ) * $F52 / Cr,0))</f>
        <v>0</v>
      </c>
      <c r="DU65" s="561">
        <f xml:space="preserve"> IF( AND( DU$58 &gt; $F56, DU$58 &lt;= $F$57 ),( $F52 * DU59 ) / Cr, IF( DU$58 = $F$56, SUM( $J59:DU59 ) * $F52 / Cr,0))</f>
        <v>0</v>
      </c>
      <c r="DV65" s="561">
        <f xml:space="preserve"> IF( AND( DV$58 &gt; $F56, DV$58 &lt;= $F$57 ),( $F52 * DV59 ) / Cr, IF( DV$58 = $F$56, SUM( $J59:DV59 ) * $F52 / Cr,0))</f>
        <v>0</v>
      </c>
      <c r="DW65" s="561">
        <f xml:space="preserve"> IF( AND( DW$58 &gt; $F56, DW$58 &lt;= $F$57 ),( $F52 * DW59 ) / Cr, IF( DW$58 = $F$56, SUM( $J59:DW59 ) * $F52 / Cr,0))</f>
        <v>0</v>
      </c>
      <c r="DX65" s="561">
        <f xml:space="preserve"> IF( AND( DX$58 &gt; $F56, DX$58 &lt;= $F$57 ),( $F52 * DX59 ) / Cr, IF( DX$58 = $F$56, SUM( $J59:DX59 ) * $F52 / Cr,0))</f>
        <v>0</v>
      </c>
      <c r="DY65" s="561">
        <f xml:space="preserve"> IF( AND( DY$58 &gt; $F56, DY$58 &lt;= $F$57 ),( $F52 * DY59 ) / Cr, IF( DY$58 = $F$56, SUM( $J59:DY59 ) * $F52 / Cr,0))</f>
        <v>0</v>
      </c>
      <c r="DZ65" s="561">
        <f xml:space="preserve"> IF( AND( DZ$58 &gt; $F56, DZ$58 &lt;= $F$57 ),( $F52 * DZ59 ) / Cr, IF( DZ$58 = $F$56, SUM( $J59:DZ59 ) * $F52 / Cr,0))</f>
        <v>0</v>
      </c>
      <c r="EA65" s="561">
        <f xml:space="preserve"> IF( AND( EA$58 &gt; $F56, EA$58 &lt;= $F$57 ),( $F52 * EA59 ) / Cr, IF( EA$58 = $F$56, SUM( $J59:EA59 ) * $F52 / Cr,0))</f>
        <v>0</v>
      </c>
      <c r="EB65" s="561">
        <f xml:space="preserve"> IF( AND( EB$58 &gt; $F56, EB$58 &lt;= $F$57 ),( $F52 * EB59 ) / Cr, IF( EB$58 = $F$56, SUM( $J59:EB59 ) * $F52 / Cr,0))</f>
        <v>0</v>
      </c>
      <c r="EC65" s="561">
        <f xml:space="preserve"> IF( AND( EC$58 &gt; $F56, EC$58 &lt;= $F$57 ),( $F52 * EC59 ) / Cr, IF( EC$58 = $F$56, SUM( $J59:EC59 ) * $F52 / Cr,0))</f>
        <v>0</v>
      </c>
      <c r="ED65" s="561">
        <f xml:space="preserve"> IF( AND( ED$58 &gt; $F56, ED$58 &lt;= $F$57 ),( $F52 * ED59 ) / Cr, IF( ED$58 = $F$56, SUM( $J59:ED59 ) * $F52 / Cr,0))</f>
        <v>0</v>
      </c>
      <c r="EE65" s="561">
        <f xml:space="preserve"> IF( AND( EE$58 &gt; $F56, EE$58 &lt;= $F$57 ),( $F52 * EE59 ) / Cr, IF( EE$58 = $F$56, SUM( $J59:EE59 ) * $F52 / Cr,0))</f>
        <v>0</v>
      </c>
      <c r="EF65" s="561">
        <f xml:space="preserve"> IF( AND( EF$58 &gt; $F56, EF$58 &lt;= $F$57 ),( $F52 * EF59 ) / Cr, IF( EF$58 = $F$56, SUM( $J59:EF59 ) * $F52 / Cr,0))</f>
        <v>0</v>
      </c>
      <c r="EG65" s="561">
        <f xml:space="preserve"> IF( AND( EG$58 &gt; $F56, EG$58 &lt;= $F$57 ),( $F52 * EG59 ) / Cr, IF( EG$58 = $F$56, SUM( $J59:EG59 ) * $F52 / Cr,0))</f>
        <v>0</v>
      </c>
      <c r="EH65" s="561">
        <f xml:space="preserve"> IF( AND( EH$58 &gt; $F56, EH$58 &lt;= $F$57 ),( $F52 * EH59 ) / Cr, IF( EH$58 = $F$56, SUM( $J59:EH59 ) * $F52 / Cr,0))</f>
        <v>0</v>
      </c>
      <c r="EI65" s="467"/>
    </row>
    <row r="66" spans="1:139" s="561" customFormat="1" ht="15" customHeight="1" outlineLevel="1" x14ac:dyDescent="0.35">
      <c r="A66" s="467"/>
      <c r="B66" s="467"/>
      <c r="C66" s="467"/>
      <c r="D66" s="467"/>
      <c r="E66" s="947" t="s">
        <v>209</v>
      </c>
      <c r="G66" s="467" t="s">
        <v>330</v>
      </c>
      <c r="H66" s="467">
        <f>SUM(J66:EH66)</f>
        <v>42.958932203389836</v>
      </c>
      <c r="I66" s="562"/>
      <c r="J66" s="561">
        <f xml:space="preserve"> IF( AND( J$58 &gt; $F$56, J$58 &lt;= $F$57 ),( $F53 * J60 ) / Cr, IF( J$58 = $F$56, SUM( $J60:J60 ) * $F53 / Cr,0))</f>
        <v>0</v>
      </c>
      <c r="K66" s="561">
        <f xml:space="preserve"> IF( AND( K$58 &gt; $F$56, K$58 &lt;= $F$57 ),( $F53 * K60 ) / Cr, IF( K$58 = $F$56, SUM( $J60:K60 ) * $F53 / Cr,0))</f>
        <v>0</v>
      </c>
      <c r="L66" s="561">
        <f xml:space="preserve"> IF( AND( L$58 &gt; $F$56, L$58 &lt;= $F$57 ),( $F53 * L60 ) / Cr, IF( L$58 = $F$56, SUM( $J60:L60 ) * $F53 / Cr,0))</f>
        <v>0</v>
      </c>
      <c r="M66" s="561">
        <f xml:space="preserve"> IF( AND( M$58 &gt; $F$56, M$58 &lt;= $F$57 ),( $F53 * M60 ) / Cr, IF( M$58 = $F$56, SUM( $J60:M60 ) * $F53 / Cr,0))</f>
        <v>0</v>
      </c>
      <c r="N66" s="561">
        <f xml:space="preserve"> IF( AND( N$58 &gt; $F$56, N$58 &lt;= $F$57 ),( $F53 * N60 ) / Cr, IF( N$58 = $F$56, SUM( $J60:N60 ) * $F53 / Cr,0))</f>
        <v>0</v>
      </c>
      <c r="O66" s="561">
        <f xml:space="preserve"> IF( AND( O$58 &gt; $F$56, O$58 &lt;= $F$57 ),( $F53 * O60 ) / Cr, IF( O$58 = $F$56, SUM( $J60:O60 ) * $F53 / Cr,0))</f>
        <v>0</v>
      </c>
      <c r="P66" s="561">
        <f xml:space="preserve"> IF( AND( P$58 &gt; $F$56, P$58 &lt;= $F$57 ),( $F53 * P60 ) / Cr, IF( P$58 = $F$56, SUM( $J60:P60 ) * $F53 / Cr,0))</f>
        <v>0</v>
      </c>
      <c r="Q66" s="561">
        <f xml:space="preserve"> IF( AND( Q$58 &gt; $F$56, Q$58 &lt;= $F$57 ),( $F53 * Q60 ) / Cr, IF( Q$58 = $F$56, SUM( $J60:Q60 ) * $F53 / Cr,0))</f>
        <v>0</v>
      </c>
      <c r="R66" s="561">
        <f xml:space="preserve"> IF( AND( R$58 &gt; $F$56, R$58 &lt;= $F$57 ),( $F53 * R60 ) / Cr, IF( R$58 = $F$56, SUM( $J60:R60 ) * $F53 / Cr,0))</f>
        <v>0</v>
      </c>
      <c r="S66" s="561">
        <f xml:space="preserve"> IF( AND( S$58 &gt; $F$56, S$58 &lt;= $F$57 ),( $F53 * S60 ) / Cr, IF( S$58 = $F$56, SUM( $J60:S60 ) * $F53 / Cr,0))</f>
        <v>1.1230042372881357</v>
      </c>
      <c r="T66" s="561">
        <f xml:space="preserve"> IF( AND( T$58 &gt; $F$56, T$58 &lt;= $F$57 ),( $F53 * T60 ) / Cr, IF( T$58 = $F$56, SUM( $J60:T60 ) * $F53 / Cr,0))</f>
        <v>2.3389830508474576</v>
      </c>
      <c r="U66" s="561">
        <f xml:space="preserve"> IF( AND( U$58 &gt; $F$56, U$58 &lt;= $F$57 ),( $F53 * U60 ) / Cr, IF( U$58 = $F$56, SUM( $J60:U60 ) * $F53 / Cr,0))</f>
        <v>2.3389830508474576</v>
      </c>
      <c r="V66" s="561">
        <f xml:space="preserve"> IF( AND( V$58 &gt; $F$56, V$58 &lt;= $F$57 ),( $F53 * V60 ) / Cr, IF( V$58 = $F$56, SUM( $J60:V60 ) * $F53 / Cr,0))</f>
        <v>2.3389830508474576</v>
      </c>
      <c r="W66" s="561">
        <f xml:space="preserve"> IF( AND( W$58 &gt; $F$56, W$58 &lt;= $F$57 ),( $F53 * W60 ) / Cr, IF( W$58 = $F$56, SUM( $J60:W60 ) * $F53 / Cr,0))</f>
        <v>2.3389830508474576</v>
      </c>
      <c r="X66" s="561">
        <f xml:space="preserve"> IF( AND( X$58 &gt; $F$56, X$58 &lt;= $F$57 ),( $F53 * X60 ) / Cr, IF( X$58 = $F$56, SUM( $J60:X60 ) * $F53 / Cr,0))</f>
        <v>2.3389830508474576</v>
      </c>
      <c r="Y66" s="561">
        <f xml:space="preserve"> IF( AND( Y$58 &gt; $F$56, Y$58 &lt;= $F$57 ),( $F53 * Y60 ) / Cr, IF( Y$58 = $F$56, SUM( $J60:Y60 ) * $F53 / Cr,0))</f>
        <v>2.9237288135593222</v>
      </c>
      <c r="Z66" s="561">
        <f xml:space="preserve"> IF( AND( Z$58 &gt; $F$56, Z$58 &lt;= $F$57 ),( $F53 * Z60 ) / Cr, IF( Z$58 = $F$56, SUM( $J60:Z60 ) * $F53 / Cr,0))</f>
        <v>4.3855932203389827</v>
      </c>
      <c r="AA66" s="561">
        <f xml:space="preserve"> IF( AND( AA$58 &gt; $F$56, AA$58 &lt;= $F$57 ),( $F53 * AA60 ) / Cr, IF( AA$58 = $F$56, SUM( $J60:AA60 ) * $F53 / Cr,0))</f>
        <v>5.2627118644067803</v>
      </c>
      <c r="AB66" s="561">
        <f xml:space="preserve"> IF( AND( AB$58 &gt; $F$56, AB$58 &lt;= $F$57 ),( $F53 * AB60 ) / Cr, IF( AB$58 = $F$56, SUM( $J60:AB60 ) * $F53 / Cr,0))</f>
        <v>7.3093220338983063</v>
      </c>
      <c r="AC66" s="561">
        <f xml:space="preserve"> IF( AND( AC$58 &gt; $F$56, AC$58 &lt;= $F$57 ),( $F53 * AC60 ) / Cr, IF( AC$58 = $F$56, SUM( $J60:AC60 ) * $F53 / Cr,0))</f>
        <v>10.259656779661018</v>
      </c>
      <c r="AD66" s="561">
        <f xml:space="preserve"> IF( AND( AD$58 &gt; $F$56, AD$58 &lt;= $F$57 ),( $F53 * AD60 ) / Cr, IF( AD$58 = $F$56, SUM( $J60:AD60 ) * $F53 / Cr,0))</f>
        <v>0</v>
      </c>
      <c r="AE66" s="561">
        <f xml:space="preserve"> IF( AND( AE$58 &gt; $F$56, AE$58 &lt;= $F$57 ),( $F53 * AE60 ) / Cr, IF( AE$58 = $F$56, SUM( $J60:AE60 ) * $F53 / Cr,0))</f>
        <v>0</v>
      </c>
      <c r="AF66" s="561">
        <f xml:space="preserve"> IF( AND( AF$58 &gt; $F$56, AF$58 &lt;= $F$57 ),( $F53 * AF60 ) / Cr, IF( AF$58 = $F$56, SUM( $J60:AF60 ) * $F53 / Cr,0))</f>
        <v>0</v>
      </c>
      <c r="AG66" s="561">
        <f xml:space="preserve"> IF( AND( AG$58 &gt; $F$56, AG$58 &lt;= $F$57 ),( $F53 * AG60 ) / Cr, IF( AG$58 = $F$56, SUM( $J60:AG60 ) * $F53 / Cr,0))</f>
        <v>0</v>
      </c>
      <c r="AH66" s="561">
        <f xml:space="preserve"> IF( AND( AH$58 &gt; $F$56, AH$58 &lt;= $F$57 ),( $F53 * AH60 ) / Cr, IF( AH$58 = $F$56, SUM( $J60:AH60 ) * $F53 / Cr,0))</f>
        <v>0</v>
      </c>
      <c r="AI66" s="561">
        <f xml:space="preserve"> IF( AND( AI$58 &gt; $F$56, AI$58 &lt;= $F$57 ),( $F53 * AI60 ) / Cr, IF( AI$58 = $F$56, SUM( $J60:AI60 ) * $F53 / Cr,0))</f>
        <v>0</v>
      </c>
      <c r="AJ66" s="561">
        <f xml:space="preserve"> IF( AND( AJ$58 &gt; $F$56, AJ$58 &lt;= $F$57 ),( $F53 * AJ60 ) / Cr, IF( AJ$58 = $F$56, SUM( $J60:AJ60 ) * $F53 / Cr,0))</f>
        <v>0</v>
      </c>
      <c r="AK66" s="561">
        <f xml:space="preserve"> IF( AND( AK$58 &gt; $F$56, AK$58 &lt;= $F$57 ),( $F53 * AK60 ) / Cr, IF( AK$58 = $F$56, SUM( $J60:AK60 ) * $F53 / Cr,0))</f>
        <v>0</v>
      </c>
      <c r="AL66" s="561">
        <f xml:space="preserve"> IF( AND( AL$58 &gt; $F$56, AL$58 &lt;= $F$57 ),( $F53 * AL60 ) / Cr, IF( AL$58 = $F$56, SUM( $J60:AL60 ) * $F53 / Cr,0))</f>
        <v>0</v>
      </c>
      <c r="AM66" s="561">
        <f xml:space="preserve"> IF( AND( AM$58 &gt; $F$56, AM$58 &lt;= $F$57 ),( $F53 * AM60 ) / Cr, IF( AM$58 = $F$56, SUM( $J60:AM60 ) * $F53 / Cr,0))</f>
        <v>0</v>
      </c>
      <c r="AN66" s="561">
        <f xml:space="preserve"> IF( AND( AN$58 &gt; $F$56, AN$58 &lt;= $F$57 ),( $F53 * AN60 ) / Cr, IF( AN$58 = $F$56, SUM( $J60:AN60 ) * $F53 / Cr,0))</f>
        <v>0</v>
      </c>
      <c r="AO66" s="561">
        <f xml:space="preserve"> IF( AND( AO$58 &gt; $F$56, AO$58 &lt;= $F$57 ),( $F53 * AO60 ) / Cr, IF( AO$58 = $F$56, SUM( $J60:AO60 ) * $F53 / Cr,0))</f>
        <v>0</v>
      </c>
      <c r="AP66" s="561">
        <f xml:space="preserve"> IF( AND( AP$58 &gt; $F$56, AP$58 &lt;= $F$57 ),( $F53 * AP60 ) / Cr, IF( AP$58 = $F$56, SUM( $J60:AP60 ) * $F53 / Cr,0))</f>
        <v>0</v>
      </c>
      <c r="AQ66" s="561">
        <f xml:space="preserve"> IF( AND( AQ$58 &gt; $F$56, AQ$58 &lt;= $F$57 ),( $F53 * AQ60 ) / Cr, IF( AQ$58 = $F$56, SUM( $J60:AQ60 ) * $F53 / Cr,0))</f>
        <v>0</v>
      </c>
      <c r="AR66" s="561">
        <f xml:space="preserve"> IF( AND( AR$58 &gt; $F$56, AR$58 &lt;= $F$57 ),( $F53 * AR60 ) / Cr, IF( AR$58 = $F$56, SUM( $J60:AR60 ) * $F53 / Cr,0))</f>
        <v>0</v>
      </c>
      <c r="AS66" s="561">
        <f xml:space="preserve"> IF( AND( AS$58 &gt; $F$56, AS$58 &lt;= $F$57 ),( $F53 * AS60 ) / Cr, IF( AS$58 = $F$56, SUM( $J60:AS60 ) * $F53 / Cr,0))</f>
        <v>0</v>
      </c>
      <c r="AT66" s="561">
        <f xml:space="preserve"> IF( AND( AT$58 &gt; $F$56, AT$58 &lt;= $F$57 ),( $F53 * AT60 ) / Cr, IF( AT$58 = $F$56, SUM( $J60:AT60 ) * $F53 / Cr,0))</f>
        <v>0</v>
      </c>
      <c r="AU66" s="561">
        <f xml:space="preserve"> IF( AND( AU$58 &gt; $F$56, AU$58 &lt;= $F$57 ),( $F53 * AU60 ) / Cr, IF( AU$58 = $F$56, SUM( $J60:AU60 ) * $F53 / Cr,0))</f>
        <v>0</v>
      </c>
      <c r="AV66" s="561">
        <f xml:space="preserve"> IF( AND( AV$58 &gt; $F$56, AV$58 &lt;= $F$57 ),( $F53 * AV60 ) / Cr, IF( AV$58 = $F$56, SUM( $J60:AV60 ) * $F53 / Cr,0))</f>
        <v>0</v>
      </c>
      <c r="AW66" s="561">
        <f xml:space="preserve"> IF( AND( AW$58 &gt; $F$56, AW$58 &lt;= $F$57 ),( $F53 * AW60 ) / Cr, IF( AW$58 = $F$56, SUM( $J60:AW60 ) * $F53 / Cr,0))</f>
        <v>0</v>
      </c>
      <c r="AX66" s="561">
        <f xml:space="preserve"> IF( AND( AX$58 &gt; $F$56, AX$58 &lt;= $F$57 ),( $F53 * AX60 ) / Cr, IF( AX$58 = $F$56, SUM( $J60:AX60 ) * $F53 / Cr,0))</f>
        <v>0</v>
      </c>
      <c r="AY66" s="561">
        <f xml:space="preserve"> IF( AND( AY$58 &gt; $F$56, AY$58 &lt;= $F$57 ),( $F53 * AY60 ) / Cr, IF( AY$58 = $F$56, SUM( $J60:AY60 ) * $F53 / Cr,0))</f>
        <v>0</v>
      </c>
      <c r="AZ66" s="561">
        <f xml:space="preserve"> IF( AND( AZ$58 &gt; $F$56, AZ$58 &lt;= $F$57 ),( $F53 * AZ60 ) / Cr, IF( AZ$58 = $F$56, SUM( $J60:AZ60 ) * $F53 / Cr,0))</f>
        <v>0</v>
      </c>
      <c r="BA66" s="561">
        <f xml:space="preserve"> IF( AND( BA$58 &gt; $F$56, BA$58 &lt;= $F$57 ),( $F53 * BA60 ) / Cr, IF( BA$58 = $F$56, SUM( $J60:BA60 ) * $F53 / Cr,0))</f>
        <v>0</v>
      </c>
      <c r="BB66" s="561">
        <f xml:space="preserve"> IF( AND( BB$58 &gt; $F$56, BB$58 &lt;= $F$57 ),( $F53 * BB60 ) / Cr, IF( BB$58 = $F$56, SUM( $J60:BB60 ) * $F53 / Cr,0))</f>
        <v>0</v>
      </c>
      <c r="BC66" s="561">
        <f xml:space="preserve"> IF( AND( BC$58 &gt; $F$56, BC$58 &lt;= $F$57 ),( $F53 * BC60 ) / Cr, IF( BC$58 = $F$56, SUM( $J60:BC60 ) * $F53 / Cr,0))</f>
        <v>0</v>
      </c>
      <c r="BD66" s="561">
        <f xml:space="preserve"> IF( AND( BD$58 &gt; $F$56, BD$58 &lt;= $F$57 ),( $F53 * BD60 ) / Cr, IF( BD$58 = $F$56, SUM( $J60:BD60 ) * $F53 / Cr,0))</f>
        <v>0</v>
      </c>
      <c r="BE66" s="561">
        <f xml:space="preserve"> IF( AND( BE$58 &gt; $F$56, BE$58 &lt;= $F$57 ),( $F53 * BE60 ) / Cr, IF( BE$58 = $F$56, SUM( $J60:BE60 ) * $F53 / Cr,0))</f>
        <v>0</v>
      </c>
      <c r="BF66" s="561">
        <f xml:space="preserve"> IF( AND( BF$58 &gt; $F$56, BF$58 &lt;= $F$57 ),( $F53 * BF60 ) / Cr, IF( BF$58 = $F$56, SUM( $J60:BF60 ) * $F53 / Cr,0))</f>
        <v>0</v>
      </c>
      <c r="BG66" s="561">
        <f xml:space="preserve"> IF( AND( BG$58 &gt; $F$56, BG$58 &lt;= $F$57 ),( $F53 * BG60 ) / Cr, IF( BG$58 = $F$56, SUM( $J60:BG60 ) * $F53 / Cr,0))</f>
        <v>0</v>
      </c>
      <c r="BH66" s="561">
        <f xml:space="preserve"> IF( AND( BH$58 &gt; $F$56, BH$58 &lt;= $F$57 ),( $F53 * BH60 ) / Cr, IF( BH$58 = $F$56, SUM( $J60:BH60 ) * $F53 / Cr,0))</f>
        <v>0</v>
      </c>
      <c r="BI66" s="561">
        <f xml:space="preserve"> IF( AND( BI$58 &gt; $F$56, BI$58 &lt;= $F$57 ),( $F53 * BI60 ) / Cr, IF( BI$58 = $F$56, SUM( $J60:BI60 ) * $F53 / Cr,0))</f>
        <v>0</v>
      </c>
      <c r="BJ66" s="561">
        <f xml:space="preserve"> IF( AND( BJ$58 &gt; $F$56, BJ$58 &lt;= $F$57 ),( $F53 * BJ60 ) / Cr, IF( BJ$58 = $F$56, SUM( $J60:BJ60 ) * $F53 / Cr,0))</f>
        <v>0</v>
      </c>
      <c r="BK66" s="561">
        <f xml:space="preserve"> IF( AND( BK$58 &gt; $F$56, BK$58 &lt;= $F$57 ),( $F53 * BK60 ) / Cr, IF( BK$58 = $F$56, SUM( $J60:BK60 ) * $F53 / Cr,0))</f>
        <v>0</v>
      </c>
      <c r="BL66" s="561">
        <f xml:space="preserve"> IF( AND( BL$58 &gt; $F$56, BL$58 &lt;= $F$57 ),( $F53 * BL60 ) / Cr, IF( BL$58 = $F$56, SUM( $J60:BL60 ) * $F53 / Cr,0))</f>
        <v>0</v>
      </c>
      <c r="BM66" s="561">
        <f xml:space="preserve"> IF( AND( BM$58 &gt; $F$56, BM$58 &lt;= $F$57 ),( $F53 * BM60 ) / Cr, IF( BM$58 = $F$56, SUM( $J60:BM60 ) * $F53 / Cr,0))</f>
        <v>0</v>
      </c>
      <c r="BN66" s="561">
        <f xml:space="preserve"> IF( AND( BN$58 &gt; $F$56, BN$58 &lt;= $F$57 ),( $F53 * BN60 ) / Cr, IF( BN$58 = $F$56, SUM( $J60:BN60 ) * $F53 / Cr,0))</f>
        <v>0</v>
      </c>
      <c r="BO66" s="561">
        <f xml:space="preserve"> IF( AND( BO$58 &gt; $F$56, BO$58 &lt;= $F$57 ),( $F53 * BO60 ) / Cr, IF( BO$58 = $F$56, SUM( $J60:BO60 ) * $F53 / Cr,0))</f>
        <v>0</v>
      </c>
      <c r="BP66" s="561">
        <f xml:space="preserve"> IF( AND( BP$58 &gt; $F$56, BP$58 &lt;= $F$57 ),( $F53 * BP60 ) / Cr, IF( BP$58 = $F$56, SUM( $J60:BP60 ) * $F53 / Cr,0))</f>
        <v>0</v>
      </c>
      <c r="BQ66" s="561">
        <f xml:space="preserve"> IF( AND( BQ$58 &gt; $F$56, BQ$58 &lt;= $F$57 ),( $F53 * BQ60 ) / Cr, IF( BQ$58 = $F$56, SUM( $J60:BQ60 ) * $F53 / Cr,0))</f>
        <v>0</v>
      </c>
      <c r="BR66" s="561">
        <f xml:space="preserve"> IF( AND( BR$58 &gt; $F$56, BR$58 &lt;= $F$57 ),( $F53 * BR60 ) / Cr, IF( BR$58 = $F$56, SUM( $J60:BR60 ) * $F53 / Cr,0))</f>
        <v>0</v>
      </c>
      <c r="BS66" s="561">
        <f xml:space="preserve"> IF( AND( BS$58 &gt; $F$56, BS$58 &lt;= $F$57 ),( $F53 * BS60 ) / Cr, IF( BS$58 = $F$56, SUM( $J60:BS60 ) * $F53 / Cr,0))</f>
        <v>0</v>
      </c>
      <c r="BT66" s="561">
        <f xml:space="preserve"> IF( AND( BT$58 &gt; $F$56, BT$58 &lt;= $F$57 ),( $F53 * BT60 ) / Cr, IF( BT$58 = $F$56, SUM( $J60:BT60 ) * $F53 / Cr,0))</f>
        <v>0</v>
      </c>
      <c r="BU66" s="561">
        <f xml:space="preserve"> IF( AND( BU$58 &gt; $F$56, BU$58 &lt;= $F$57 ),( $F53 * BU60 ) / Cr, IF( BU$58 = $F$56, SUM( $J60:BU60 ) * $F53 / Cr,0))</f>
        <v>0</v>
      </c>
      <c r="BV66" s="561">
        <f xml:space="preserve"> IF( AND( BV$58 &gt; $F$56, BV$58 &lt;= $F$57 ),( $F53 * BV60 ) / Cr, IF( BV$58 = $F$56, SUM( $J60:BV60 ) * $F53 / Cr,0))</f>
        <v>0</v>
      </c>
      <c r="BW66" s="561">
        <f xml:space="preserve"> IF( AND( BW$58 &gt; $F$56, BW$58 &lt;= $F$57 ),( $F53 * BW60 ) / Cr, IF( BW$58 = $F$56, SUM( $J60:BW60 ) * $F53 / Cr,0))</f>
        <v>0</v>
      </c>
      <c r="BX66" s="561">
        <f xml:space="preserve"> IF( AND( BX$58 &gt; $F$56, BX$58 &lt;= $F$57 ),( $F53 * BX60 ) / Cr, IF( BX$58 = $F$56, SUM( $J60:BX60 ) * $F53 / Cr,0))</f>
        <v>0</v>
      </c>
      <c r="BY66" s="561">
        <f xml:space="preserve"> IF( AND( BY$58 &gt; $F$56, BY$58 &lt;= $F$57 ),( $F53 * BY60 ) / Cr, IF( BY$58 = $F$56, SUM( $J60:BY60 ) * $F53 / Cr,0))</f>
        <v>0</v>
      </c>
      <c r="BZ66" s="561">
        <f xml:space="preserve"> IF( AND( BZ$58 &gt; $F$56, BZ$58 &lt;= $F$57 ),( $F53 * BZ60 ) / Cr, IF( BZ$58 = $F$56, SUM( $J60:BZ60 ) * $F53 / Cr,0))</f>
        <v>0</v>
      </c>
      <c r="CA66" s="561">
        <f xml:space="preserve"> IF( AND( CA$58 &gt; $F$56, CA$58 &lt;= $F$57 ),( $F53 * CA60 ) / Cr, IF( CA$58 = $F$56, SUM( $J60:CA60 ) * $F53 / Cr,0))</f>
        <v>0</v>
      </c>
      <c r="CB66" s="561">
        <f xml:space="preserve"> IF( AND( CB$58 &gt; $F$56, CB$58 &lt;= $F$57 ),( $F53 * CB60 ) / Cr, IF( CB$58 = $F$56, SUM( $J60:CB60 ) * $F53 / Cr,0))</f>
        <v>0</v>
      </c>
      <c r="CC66" s="561">
        <f xml:space="preserve"> IF( AND( CC$58 &gt; $F$56, CC$58 &lt;= $F$57 ),( $F53 * CC60 ) / Cr, IF( CC$58 = $F$56, SUM( $J60:CC60 ) * $F53 / Cr,0))</f>
        <v>0</v>
      </c>
      <c r="CD66" s="561">
        <f xml:space="preserve"> IF( AND( CD$58 &gt; $F$56, CD$58 &lt;= $F$57 ),( $F53 * CD60 ) / Cr, IF( CD$58 = $F$56, SUM( $J60:CD60 ) * $F53 / Cr,0))</f>
        <v>0</v>
      </c>
      <c r="CE66" s="561">
        <f xml:space="preserve"> IF( AND( CE$58 &gt; $F$56, CE$58 &lt;= $F$57 ),( $F53 * CE60 ) / Cr, IF( CE$58 = $F$56, SUM( $J60:CE60 ) * $F53 / Cr,0))</f>
        <v>0</v>
      </c>
      <c r="CF66" s="561">
        <f xml:space="preserve"> IF( AND( CF$58 &gt; $F$56, CF$58 &lt;= $F$57 ),( $F53 * CF60 ) / Cr, IF( CF$58 = $F$56, SUM( $J60:CF60 ) * $F53 / Cr,0))</f>
        <v>0</v>
      </c>
      <c r="CG66" s="561">
        <f xml:space="preserve"> IF( AND( CG$58 &gt; $F$56, CG$58 &lt;= $F$57 ),( $F53 * CG60 ) / Cr, IF( CG$58 = $F$56, SUM( $J60:CG60 ) * $F53 / Cr,0))</f>
        <v>0</v>
      </c>
      <c r="CH66" s="561">
        <f xml:space="preserve"> IF( AND( CH$58 &gt; $F$56, CH$58 &lt;= $F$57 ),( $F53 * CH60 ) / Cr, IF( CH$58 = $F$56, SUM( $J60:CH60 ) * $F53 / Cr,0))</f>
        <v>0</v>
      </c>
      <c r="CI66" s="561">
        <f xml:space="preserve"> IF( AND( CI$58 &gt; $F$56, CI$58 &lt;= $F$57 ),( $F53 * CI60 ) / Cr, IF( CI$58 = $F$56, SUM( $J60:CI60 ) * $F53 / Cr,0))</f>
        <v>0</v>
      </c>
      <c r="CJ66" s="561">
        <f xml:space="preserve"> IF( AND( CJ$58 &gt; $F$56, CJ$58 &lt;= $F$57 ),( $F53 * CJ60 ) / Cr, IF( CJ$58 = $F$56, SUM( $J60:CJ60 ) * $F53 / Cr,0))</f>
        <v>0</v>
      </c>
      <c r="CK66" s="561">
        <f xml:space="preserve"> IF( AND( CK$58 &gt; $F$56, CK$58 &lt;= $F$57 ),( $F53 * CK60 ) / Cr, IF( CK$58 = $F$56, SUM( $J60:CK60 ) * $F53 / Cr,0))</f>
        <v>0</v>
      </c>
      <c r="CL66" s="561">
        <f xml:space="preserve"> IF( AND( CL$58 &gt; $F$56, CL$58 &lt;= $F$57 ),( $F53 * CL60 ) / Cr, IF( CL$58 = $F$56, SUM( $J60:CL60 ) * $F53 / Cr,0))</f>
        <v>0</v>
      </c>
      <c r="CM66" s="561">
        <f xml:space="preserve"> IF( AND( CM$58 &gt; $F$56, CM$58 &lt;= $F$57 ),( $F53 * CM60 ) / Cr, IF( CM$58 = $F$56, SUM( $J60:CM60 ) * $F53 / Cr,0))</f>
        <v>0</v>
      </c>
      <c r="CN66" s="561">
        <f xml:space="preserve"> IF( AND( CN$58 &gt; $F$56, CN$58 &lt;= $F$57 ),( $F53 * CN60 ) / Cr, IF( CN$58 = $F$56, SUM( $J60:CN60 ) * $F53 / Cr,0))</f>
        <v>0</v>
      </c>
      <c r="CO66" s="561">
        <f xml:space="preserve"> IF( AND( CO$58 &gt; $F$56, CO$58 &lt;= $F$57 ),( $F53 * CO60 ) / Cr, IF( CO$58 = $F$56, SUM( $J60:CO60 ) * $F53 / Cr,0))</f>
        <v>0</v>
      </c>
      <c r="CP66" s="561">
        <f xml:space="preserve"> IF( AND( CP$58 &gt; $F$56, CP$58 &lt;= $F$57 ),( $F53 * CP60 ) / Cr, IF( CP$58 = $F$56, SUM( $J60:CP60 ) * $F53 / Cr,0))</f>
        <v>0</v>
      </c>
      <c r="CQ66" s="561">
        <f xml:space="preserve"> IF( AND( CQ$58 &gt; $F$56, CQ$58 &lt;= $F$57 ),( $F53 * CQ60 ) / Cr, IF( CQ$58 = $F$56, SUM( $J60:CQ60 ) * $F53 / Cr,0))</f>
        <v>0</v>
      </c>
      <c r="CR66" s="561">
        <f xml:space="preserve"> IF( AND( CR$58 &gt; $F$56, CR$58 &lt;= $F$57 ),( $F53 * CR60 ) / Cr, IF( CR$58 = $F$56, SUM( $J60:CR60 ) * $F53 / Cr,0))</f>
        <v>0</v>
      </c>
      <c r="CS66" s="561">
        <f xml:space="preserve"> IF( AND( CS$58 &gt; $F$56, CS$58 &lt;= $F$57 ),( $F53 * CS60 ) / Cr, IF( CS$58 = $F$56, SUM( $J60:CS60 ) * $F53 / Cr,0))</f>
        <v>0</v>
      </c>
      <c r="CT66" s="561">
        <f xml:space="preserve"> IF( AND( CT$58 &gt; $F$56, CT$58 &lt;= $F$57 ),( $F53 * CT60 ) / Cr, IF( CT$58 = $F$56, SUM( $J60:CT60 ) * $F53 / Cr,0))</f>
        <v>0</v>
      </c>
      <c r="CU66" s="561">
        <f xml:space="preserve"> IF( AND( CU$58 &gt; $F$56, CU$58 &lt;= $F$57 ),( $F53 * CU60 ) / Cr, IF( CU$58 = $F$56, SUM( $J60:CU60 ) * $F53 / Cr,0))</f>
        <v>0</v>
      </c>
      <c r="CV66" s="561">
        <f xml:space="preserve"> IF( AND( CV$58 &gt; $F$56, CV$58 &lt;= $F$57 ),( $F53 * CV60 ) / Cr, IF( CV$58 = $F$56, SUM( $J60:CV60 ) * $F53 / Cr,0))</f>
        <v>0</v>
      </c>
      <c r="CW66" s="561">
        <f xml:space="preserve"> IF( AND( CW$58 &gt; $F$56, CW$58 &lt;= $F$57 ),( $F53 * CW60 ) / Cr, IF( CW$58 = $F$56, SUM( $J60:CW60 ) * $F53 / Cr,0))</f>
        <v>0</v>
      </c>
      <c r="CX66" s="561">
        <f xml:space="preserve"> IF( AND( CX$58 &gt; $F$56, CX$58 &lt;= $F$57 ),( $F53 * CX60 ) / Cr, IF( CX$58 = $F$56, SUM( $J60:CX60 ) * $F53 / Cr,0))</f>
        <v>0</v>
      </c>
      <c r="CY66" s="561">
        <f xml:space="preserve"> IF( AND( CY$58 &gt; $F$56, CY$58 &lt;= $F$57 ),( $F53 * CY60 ) / Cr, IF( CY$58 = $F$56, SUM( $J60:CY60 ) * $F53 / Cr,0))</f>
        <v>0</v>
      </c>
      <c r="CZ66" s="561">
        <f xml:space="preserve"> IF( AND( CZ$58 &gt; $F$56, CZ$58 &lt;= $F$57 ),( $F53 * CZ60 ) / Cr, IF( CZ$58 = $F$56, SUM( $J60:CZ60 ) * $F53 / Cr,0))</f>
        <v>0</v>
      </c>
      <c r="DA66" s="561">
        <f xml:space="preserve"> IF( AND( DA$58 &gt; $F$56, DA$58 &lt;= $F$57 ),( $F53 * DA60 ) / Cr, IF( DA$58 = $F$56, SUM( $J60:DA60 ) * $F53 / Cr,0))</f>
        <v>0</v>
      </c>
      <c r="DB66" s="561">
        <f xml:space="preserve"> IF( AND( DB$58 &gt; $F$56, DB$58 &lt;= $F$57 ),( $F53 * DB60 ) / Cr, IF( DB$58 = $F$56, SUM( $J60:DB60 ) * $F53 / Cr,0))</f>
        <v>0</v>
      </c>
      <c r="DC66" s="561">
        <f xml:space="preserve"> IF( AND( DC$58 &gt; $F$56, DC$58 &lt;= $F$57 ),( $F53 * DC60 ) / Cr, IF( DC$58 = $F$56, SUM( $J60:DC60 ) * $F53 / Cr,0))</f>
        <v>0</v>
      </c>
      <c r="DD66" s="561">
        <f xml:space="preserve"> IF( AND( DD$58 &gt; $F$56, DD$58 &lt;= $F$57 ),( $F53 * DD60 ) / Cr, IF( DD$58 = $F$56, SUM( $J60:DD60 ) * $F53 / Cr,0))</f>
        <v>0</v>
      </c>
      <c r="DE66" s="561">
        <f xml:space="preserve"> IF( AND( DE$58 &gt; $F$56, DE$58 &lt;= $F$57 ),( $F53 * DE60 ) / Cr, IF( DE$58 = $F$56, SUM( $J60:DE60 ) * $F53 / Cr,0))</f>
        <v>0</v>
      </c>
      <c r="DF66" s="561">
        <f xml:space="preserve"> IF( AND( DF$58 &gt; $F$56, DF$58 &lt;= $F$57 ),( $F53 * DF60 ) / Cr, IF( DF$58 = $F$56, SUM( $J60:DF60 ) * $F53 / Cr,0))</f>
        <v>0</v>
      </c>
      <c r="DG66" s="561">
        <f xml:space="preserve"> IF( AND( DG$58 &gt; $F$56, DG$58 &lt;= $F$57 ),( $F53 * DG60 ) / Cr, IF( DG$58 = $F$56, SUM( $J60:DG60 ) * $F53 / Cr,0))</f>
        <v>0</v>
      </c>
      <c r="DH66" s="561">
        <f xml:space="preserve"> IF( AND( DH$58 &gt; $F$56, DH$58 &lt;= $F$57 ),( $F53 * DH60 ) / Cr, IF( DH$58 = $F$56, SUM( $J60:DH60 ) * $F53 / Cr,0))</f>
        <v>0</v>
      </c>
      <c r="DI66" s="561">
        <f xml:space="preserve"> IF( AND( DI$58 &gt; $F$56, DI$58 &lt;= $F$57 ),( $F53 * DI60 ) / Cr, IF( DI$58 = $F$56, SUM( $J60:DI60 ) * $F53 / Cr,0))</f>
        <v>0</v>
      </c>
      <c r="DJ66" s="561">
        <f xml:space="preserve"> IF( AND( DJ$58 &gt; $F$56, DJ$58 &lt;= $F$57 ),( $F53 * DJ60 ) / Cr, IF( DJ$58 = $F$56, SUM( $J60:DJ60 ) * $F53 / Cr,0))</f>
        <v>0</v>
      </c>
      <c r="DK66" s="561">
        <f xml:space="preserve"> IF( AND( DK$58 &gt; $F$56, DK$58 &lt;= $F$57 ),( $F53 * DK60 ) / Cr, IF( DK$58 = $F$56, SUM( $J60:DK60 ) * $F53 / Cr,0))</f>
        <v>0</v>
      </c>
      <c r="DL66" s="561">
        <f xml:space="preserve"> IF( AND( DL$58 &gt; $F$56, DL$58 &lt;= $F$57 ),( $F53 * DL60 ) / Cr, IF( DL$58 = $F$56, SUM( $J60:DL60 ) * $F53 / Cr,0))</f>
        <v>0</v>
      </c>
      <c r="DM66" s="561">
        <f xml:space="preserve"> IF( AND( DM$58 &gt; $F$56, DM$58 &lt;= $F$57 ),( $F53 * DM60 ) / Cr, IF( DM$58 = $F$56, SUM( $J60:DM60 ) * $F53 / Cr,0))</f>
        <v>0</v>
      </c>
      <c r="DN66" s="561">
        <f xml:space="preserve"> IF( AND( DN$58 &gt; $F$56, DN$58 &lt;= $F$57 ),( $F53 * DN60 ) / Cr, IF( DN$58 = $F$56, SUM( $J60:DN60 ) * $F53 / Cr,0))</f>
        <v>0</v>
      </c>
      <c r="DO66" s="561">
        <f xml:space="preserve"> IF( AND( DO$58 &gt; $F$56, DO$58 &lt;= $F$57 ),( $F53 * DO60 ) / Cr, IF( DO$58 = $F$56, SUM( $J60:DO60 ) * $F53 / Cr,0))</f>
        <v>0</v>
      </c>
      <c r="DP66" s="561">
        <f xml:space="preserve"> IF( AND( DP$58 &gt; $F$56, DP$58 &lt;= $F$57 ),( $F53 * DP60 ) / Cr, IF( DP$58 = $F$56, SUM( $J60:DP60 ) * $F53 / Cr,0))</f>
        <v>0</v>
      </c>
      <c r="DQ66" s="561">
        <f xml:space="preserve"> IF( AND( DQ$58 &gt; $F$56, DQ$58 &lt;= $F$57 ),( $F53 * DQ60 ) / Cr, IF( DQ$58 = $F$56, SUM( $J60:DQ60 ) * $F53 / Cr,0))</f>
        <v>0</v>
      </c>
      <c r="DR66" s="561">
        <f xml:space="preserve"> IF( AND( DR$58 &gt; $F$56, DR$58 &lt;= $F$57 ),( $F53 * DR60 ) / Cr, IF( DR$58 = $F$56, SUM( $J60:DR60 ) * $F53 / Cr,0))</f>
        <v>0</v>
      </c>
      <c r="DS66" s="561">
        <f xml:space="preserve"> IF( AND( DS$58 &gt; $F$56, DS$58 &lt;= $F$57 ),( $F53 * DS60 ) / Cr, IF( DS$58 = $F$56, SUM( $J60:DS60 ) * $F53 / Cr,0))</f>
        <v>0</v>
      </c>
      <c r="DT66" s="561">
        <f xml:space="preserve"> IF( AND( DT$58 &gt; $F$56, DT$58 &lt;= $F$57 ),( $F53 * DT60 ) / Cr, IF( DT$58 = $F$56, SUM( $J60:DT60 ) * $F53 / Cr,0))</f>
        <v>0</v>
      </c>
      <c r="DU66" s="561">
        <f xml:space="preserve"> IF( AND( DU$58 &gt; $F$56, DU$58 &lt;= $F$57 ),( $F53 * DU60 ) / Cr, IF( DU$58 = $F$56, SUM( $J60:DU60 ) * $F53 / Cr,0))</f>
        <v>0</v>
      </c>
      <c r="DV66" s="561">
        <f xml:space="preserve"> IF( AND( DV$58 &gt; $F$56, DV$58 &lt;= $F$57 ),( $F53 * DV60 ) / Cr, IF( DV$58 = $F$56, SUM( $J60:DV60 ) * $F53 / Cr,0))</f>
        <v>0</v>
      </c>
      <c r="DW66" s="561">
        <f xml:space="preserve"> IF( AND( DW$58 &gt; $F$56, DW$58 &lt;= $F$57 ),( $F53 * DW60 ) / Cr, IF( DW$58 = $F$56, SUM( $J60:DW60 ) * $F53 / Cr,0))</f>
        <v>0</v>
      </c>
      <c r="DX66" s="561">
        <f xml:space="preserve"> IF( AND( DX$58 &gt; $F$56, DX$58 &lt;= $F$57 ),( $F53 * DX60 ) / Cr, IF( DX$58 = $F$56, SUM( $J60:DX60 ) * $F53 / Cr,0))</f>
        <v>0</v>
      </c>
      <c r="DY66" s="561">
        <f xml:space="preserve"> IF( AND( DY$58 &gt; $F$56, DY$58 &lt;= $F$57 ),( $F53 * DY60 ) / Cr, IF( DY$58 = $F$56, SUM( $J60:DY60 ) * $F53 / Cr,0))</f>
        <v>0</v>
      </c>
      <c r="DZ66" s="561">
        <f xml:space="preserve"> IF( AND( DZ$58 &gt; $F$56, DZ$58 &lt;= $F$57 ),( $F53 * DZ60 ) / Cr, IF( DZ$58 = $F$56, SUM( $J60:DZ60 ) * $F53 / Cr,0))</f>
        <v>0</v>
      </c>
      <c r="EA66" s="561">
        <f xml:space="preserve"> IF( AND( EA$58 &gt; $F$56, EA$58 &lt;= $F$57 ),( $F53 * EA60 ) / Cr, IF( EA$58 = $F$56, SUM( $J60:EA60 ) * $F53 / Cr,0))</f>
        <v>0</v>
      </c>
      <c r="EB66" s="561">
        <f xml:space="preserve"> IF( AND( EB$58 &gt; $F$56, EB$58 &lt;= $F$57 ),( $F53 * EB60 ) / Cr, IF( EB$58 = $F$56, SUM( $J60:EB60 ) * $F53 / Cr,0))</f>
        <v>0</v>
      </c>
      <c r="EC66" s="561">
        <f xml:space="preserve"> IF( AND( EC$58 &gt; $F$56, EC$58 &lt;= $F$57 ),( $F53 * EC60 ) / Cr, IF( EC$58 = $F$56, SUM( $J60:EC60 ) * $F53 / Cr,0))</f>
        <v>0</v>
      </c>
      <c r="ED66" s="561">
        <f xml:space="preserve"> IF( AND( ED$58 &gt; $F$56, ED$58 &lt;= $F$57 ),( $F53 * ED60 ) / Cr, IF( ED$58 = $F$56, SUM( $J60:ED60 ) * $F53 / Cr,0))</f>
        <v>0</v>
      </c>
      <c r="EE66" s="561">
        <f xml:space="preserve"> IF( AND( EE$58 &gt; $F$56, EE$58 &lt;= $F$57 ),( $F53 * EE60 ) / Cr, IF( EE$58 = $F$56, SUM( $J60:EE60 ) * $F53 / Cr,0))</f>
        <v>0</v>
      </c>
      <c r="EF66" s="561">
        <f xml:space="preserve"> IF( AND( EF$58 &gt; $F$56, EF$58 &lt;= $F$57 ),( $F53 * EF60 ) / Cr, IF( EF$58 = $F$56, SUM( $J60:EF60 ) * $F53 / Cr,0))</f>
        <v>0</v>
      </c>
      <c r="EG66" s="561">
        <f xml:space="preserve"> IF( AND( EG$58 &gt; $F$56, EG$58 &lt;= $F$57 ),( $F53 * EG60 ) / Cr, IF( EG$58 = $F$56, SUM( $J60:EG60 ) * $F53 / Cr,0))</f>
        <v>0</v>
      </c>
      <c r="EH66" s="561">
        <f xml:space="preserve"> IF( AND( EH$58 &gt; $F$56, EH$58 &lt;= $F$57 ),( $F53 * EH60 ) / Cr, IF( EH$58 = $F$56, SUM( $J60:EH60 ) * $F53 / Cr,0))</f>
        <v>0</v>
      </c>
      <c r="EI66" s="467"/>
    </row>
    <row r="67" spans="1:139" s="561" customFormat="1" ht="15" customHeight="1" outlineLevel="1" x14ac:dyDescent="0.35">
      <c r="A67" s="467"/>
      <c r="B67" s="467"/>
      <c r="C67" s="467"/>
      <c r="D67" s="467"/>
      <c r="E67" s="947" t="s">
        <v>742</v>
      </c>
      <c r="G67" s="467" t="s">
        <v>330</v>
      </c>
      <c r="H67" s="467">
        <f t="shared" si="26"/>
        <v>0.25093220338983052</v>
      </c>
      <c r="I67" s="562"/>
      <c r="J67" s="561">
        <f xml:space="preserve"> IF( AND( J$58 &gt; $F$56, J$58 &lt;= $F$57 ),( $F54 * J61 ) / Cr, IF( J$58 = $F$56, SUM( $J61:J61 ) * $F54 / Cr,0))</f>
        <v>0</v>
      </c>
      <c r="K67" s="561">
        <f xml:space="preserve"> IF( AND( K$58 &gt; $F$56, K$58 &lt;= $F$57 ),( $F54 * K61 ) / Cr, IF( K$58 = $F$56, SUM( $J61:K61 ) * $F54 / Cr,0))</f>
        <v>0</v>
      </c>
      <c r="L67" s="561">
        <f xml:space="preserve"> IF( AND( L$58 &gt; $F$56, L$58 &lt;= $F$57 ),( $F54 * L61 ) / Cr, IF( L$58 = $F$56, SUM( $J61:L61 ) * $F54 / Cr,0))</f>
        <v>0</v>
      </c>
      <c r="M67" s="561">
        <f xml:space="preserve"> IF( AND( M$58 &gt; $F$56, M$58 &lt;= $F$57 ),( $F54 * M61 ) / Cr, IF( M$58 = $F$56, SUM( $J61:M61 ) * $F54 / Cr,0))</f>
        <v>0</v>
      </c>
      <c r="N67" s="561">
        <f xml:space="preserve"> IF( AND( N$58 &gt; $F$56, N$58 &lt;= $F$57 ),( $F54 * N61 ) / Cr, IF( N$58 = $F$56, SUM( $J61:N61 ) * $F54 / Cr,0))</f>
        <v>0</v>
      </c>
      <c r="O67" s="561">
        <f xml:space="preserve"> IF( AND( O$58 &gt; $F$56, O$58 &lt;= $F$57 ),( $F54 * O61 ) / Cr, IF( O$58 = $F$56, SUM( $J61:O61 ) * $F54 / Cr,0))</f>
        <v>0</v>
      </c>
      <c r="P67" s="561">
        <f xml:space="preserve"> IF( AND( P$58 &gt; $F$56, P$58 &lt;= $F$57 ),( $F54 * P61 ) / Cr, IF( P$58 = $F$56, SUM( $J61:P61 ) * $F54 / Cr,0))</f>
        <v>0</v>
      </c>
      <c r="Q67" s="561">
        <f xml:space="preserve"> IF( AND( Q$58 &gt; $F$56, Q$58 &lt;= $F$57 ),( $F54 * Q61 ) / Cr, IF( Q$58 = $F$56, SUM( $J61:Q61 ) * $F54 / Cr,0))</f>
        <v>0</v>
      </c>
      <c r="R67" s="561">
        <f xml:space="preserve"> IF( AND( R$58 &gt; $F$56, R$58 &lt;= $F$57 ),( $F54 * R61 ) / Cr, IF( R$58 = $F$56, SUM( $J61:R61 ) * $F54 / Cr,0))</f>
        <v>0</v>
      </c>
      <c r="S67" s="561">
        <f xml:space="preserve"> IF( AND( S$58 &gt; $F$56, S$58 &lt;= $F$57 ),( $F54 * S61 ) / Cr, IF( S$58 = $F$56, SUM( $J61:S61 ) * $F54 / Cr,0))</f>
        <v>0.25093220338983052</v>
      </c>
      <c r="T67" s="561">
        <f xml:space="preserve"> IF( AND( T$58 &gt; $F$56, T$58 &lt;= $F$57 ),( $F54 * T61 ) / Cr, IF( T$58 = $F$56, SUM( $J61:T61 ) * $F54 / Cr,0))</f>
        <v>0</v>
      </c>
      <c r="U67" s="561">
        <f xml:space="preserve"> IF( AND( U$58 &gt; $F$56, U$58 &lt;= $F$57 ),( $F54 * U61 ) / Cr, IF( U$58 = $F$56, SUM( $J61:U61 ) * $F54 / Cr,0))</f>
        <v>0</v>
      </c>
      <c r="V67" s="561">
        <f xml:space="preserve"> IF( AND( V$58 &gt; $F$56, V$58 &lt;= $F$57 ),( $F54 * V61 ) / Cr, IF( V$58 = $F$56, SUM( $J61:V61 ) * $F54 / Cr,0))</f>
        <v>0</v>
      </c>
      <c r="W67" s="561">
        <f xml:space="preserve"> IF( AND( W$58 &gt; $F$56, W$58 &lt;= $F$57 ),( $F54 * W61 ) / Cr, IF( W$58 = $F$56, SUM( $J61:W61 ) * $F54 / Cr,0))</f>
        <v>0</v>
      </c>
      <c r="X67" s="561">
        <f xml:space="preserve"> IF( AND( X$58 &gt; $F$56, X$58 &lt;= $F$57 ),( $F54 * X61 ) / Cr, IF( X$58 = $F$56, SUM( $J61:X61 ) * $F54 / Cr,0))</f>
        <v>0</v>
      </c>
      <c r="Y67" s="561">
        <f xml:space="preserve"> IF( AND( Y$58 &gt; $F$56, Y$58 &lt;= $F$57 ),( $F54 * Y61 ) / Cr, IF( Y$58 = $F$56, SUM( $J61:Y61 ) * $F54 / Cr,0))</f>
        <v>0</v>
      </c>
      <c r="Z67" s="561">
        <f xml:space="preserve"> IF( AND( Z$58 &gt; $F$56, Z$58 &lt;= $F$57 ),( $F54 * Z61 ) / Cr, IF( Z$58 = $F$56, SUM( $J61:Z61 ) * $F54 / Cr,0))</f>
        <v>0</v>
      </c>
      <c r="AA67" s="561">
        <f xml:space="preserve"> IF( AND( AA$58 &gt; $F$56, AA$58 &lt;= $F$57 ),( $F54 * AA61 ) / Cr, IF( AA$58 = $F$56, SUM( $J61:AA61 ) * $F54 / Cr,0))</f>
        <v>0</v>
      </c>
      <c r="AB67" s="561">
        <f xml:space="preserve"> IF( AND( AB$58 &gt; $F$56, AB$58 &lt;= $F$57 ),( $F54 * AB61 ) / Cr, IF( AB$58 = $F$56, SUM( $J61:AB61 ) * $F54 / Cr,0))</f>
        <v>0</v>
      </c>
      <c r="AC67" s="561">
        <f xml:space="preserve"> IF( AND( AC$58 &gt; $F$56, AC$58 &lt;= $F$57 ),( $F54 * AC61 ) / Cr, IF( AC$58 = $F$56, SUM( $J61:AC61 ) * $F54 / Cr,0))</f>
        <v>0</v>
      </c>
      <c r="AD67" s="561">
        <f xml:space="preserve"> IF( AND( AD$58 &gt; $F$56, AD$58 &lt;= $F$57 ),( $F54 * AD61 ) / Cr, IF( AD$58 = $F$56, SUM( $J61:AD61 ) * $F54 / Cr,0))</f>
        <v>0</v>
      </c>
      <c r="AE67" s="561">
        <f xml:space="preserve"> IF( AND( AE$58 &gt; $F$56, AE$58 &lt;= $F$57 ),( $F54 * AE61 ) / Cr, IF( AE$58 = $F$56, SUM( $J61:AE61 ) * $F54 / Cr,0))</f>
        <v>0</v>
      </c>
      <c r="AF67" s="561">
        <f xml:space="preserve"> IF( AND( AF$58 &gt; $F$56, AF$58 &lt;= $F$57 ),( $F54 * AF61 ) / Cr, IF( AF$58 = $F$56, SUM( $J61:AF61 ) * $F54 / Cr,0))</f>
        <v>0</v>
      </c>
      <c r="AG67" s="561">
        <f xml:space="preserve"> IF( AND( AG$58 &gt; $F$56, AG$58 &lt;= $F$57 ),( $F54 * AG61 ) / Cr, IF( AG$58 = $F$56, SUM( $J61:AG61 ) * $F54 / Cr,0))</f>
        <v>0</v>
      </c>
      <c r="AH67" s="561">
        <f xml:space="preserve"> IF( AND( AH$58 &gt; $F$56, AH$58 &lt;= $F$57 ),( $F54 * AH61 ) / Cr, IF( AH$58 = $F$56, SUM( $J61:AH61 ) * $F54 / Cr,0))</f>
        <v>0</v>
      </c>
      <c r="AI67" s="561">
        <f xml:space="preserve"> IF( AND( AI$58 &gt; $F$56, AI$58 &lt;= $F$57 ),( $F54 * AI61 ) / Cr, IF( AI$58 = $F$56, SUM( $J61:AI61 ) * $F54 / Cr,0))</f>
        <v>0</v>
      </c>
      <c r="AJ67" s="561">
        <f xml:space="preserve"> IF( AND( AJ$58 &gt; $F$56, AJ$58 &lt;= $F$57 ),( $F54 * AJ61 ) / Cr, IF( AJ$58 = $F$56, SUM( $J61:AJ61 ) * $F54 / Cr,0))</f>
        <v>0</v>
      </c>
      <c r="AK67" s="561">
        <f xml:space="preserve"> IF( AND( AK$58 &gt; $F$56, AK$58 &lt;= $F$57 ),( $F54 * AK61 ) / Cr, IF( AK$58 = $F$56, SUM( $J61:AK61 ) * $F54 / Cr,0))</f>
        <v>0</v>
      </c>
      <c r="AL67" s="561">
        <f xml:space="preserve"> IF( AND( AL$58 &gt; $F$56, AL$58 &lt;= $F$57 ),( $F54 * AL61 ) / Cr, IF( AL$58 = $F$56, SUM( $J61:AL61 ) * $F54 / Cr,0))</f>
        <v>0</v>
      </c>
      <c r="AM67" s="561">
        <f xml:space="preserve"> IF( AND( AM$58 &gt; $F$56, AM$58 &lt;= $F$57 ),( $F54 * AM61 ) / Cr, IF( AM$58 = $F$56, SUM( $J61:AM61 ) * $F54 / Cr,0))</f>
        <v>0</v>
      </c>
      <c r="AN67" s="561">
        <f xml:space="preserve"> IF( AND( AN$58 &gt; $F$56, AN$58 &lt;= $F$57 ),( $F54 * AN61 ) / Cr, IF( AN$58 = $F$56, SUM( $J61:AN61 ) * $F54 / Cr,0))</f>
        <v>0</v>
      </c>
      <c r="AO67" s="561">
        <f xml:space="preserve"> IF( AND( AO$58 &gt; $F$56, AO$58 &lt;= $F$57 ),( $F54 * AO61 ) / Cr, IF( AO$58 = $F$56, SUM( $J61:AO61 ) * $F54 / Cr,0))</f>
        <v>0</v>
      </c>
      <c r="AP67" s="561">
        <f xml:space="preserve"> IF( AND( AP$58 &gt; $F$56, AP$58 &lt;= $F$57 ),( $F54 * AP61 ) / Cr, IF( AP$58 = $F$56, SUM( $J61:AP61 ) * $F54 / Cr,0))</f>
        <v>0</v>
      </c>
      <c r="AQ67" s="561">
        <f xml:space="preserve"> IF( AND( AQ$58 &gt; $F$56, AQ$58 &lt;= $F$57 ),( $F54 * AQ61 ) / Cr, IF( AQ$58 = $F$56, SUM( $J61:AQ61 ) * $F54 / Cr,0))</f>
        <v>0</v>
      </c>
      <c r="AR67" s="561">
        <f xml:space="preserve"> IF( AND( AR$58 &gt; $F$56, AR$58 &lt;= $F$57 ),( $F54 * AR61 ) / Cr, IF( AR$58 = $F$56, SUM( $J61:AR61 ) * $F54 / Cr,0))</f>
        <v>0</v>
      </c>
      <c r="AS67" s="561">
        <f xml:space="preserve"> IF( AND( AS$58 &gt; $F$56, AS$58 &lt;= $F$57 ),( $F54 * AS61 ) / Cr, IF( AS$58 = $F$56, SUM( $J61:AS61 ) * $F54 / Cr,0))</f>
        <v>0</v>
      </c>
      <c r="AT67" s="561">
        <f xml:space="preserve"> IF( AND( AT$58 &gt; $F$56, AT$58 &lt;= $F$57 ),( $F54 * AT61 ) / Cr, IF( AT$58 = $F$56, SUM( $J61:AT61 ) * $F54 / Cr,0))</f>
        <v>0</v>
      </c>
      <c r="AU67" s="561">
        <f xml:space="preserve"> IF( AND( AU$58 &gt; $F$56, AU$58 &lt;= $F$57 ),( $F54 * AU61 ) / Cr, IF( AU$58 = $F$56, SUM( $J61:AU61 ) * $F54 / Cr,0))</f>
        <v>0</v>
      </c>
      <c r="AV67" s="561">
        <f xml:space="preserve"> IF( AND( AV$58 &gt; $F$56, AV$58 &lt;= $F$57 ),( $F54 * AV61 ) / Cr, IF( AV$58 = $F$56, SUM( $J61:AV61 ) * $F54 / Cr,0))</f>
        <v>0</v>
      </c>
      <c r="AW67" s="561">
        <f xml:space="preserve"> IF( AND( AW$58 &gt; $F$56, AW$58 &lt;= $F$57 ),( $F54 * AW61 ) / Cr, IF( AW$58 = $F$56, SUM( $J61:AW61 ) * $F54 / Cr,0))</f>
        <v>0</v>
      </c>
      <c r="AX67" s="561">
        <f xml:space="preserve"> IF( AND( AX$58 &gt; $F$56, AX$58 &lt;= $F$57 ),( $F54 * AX61 ) / Cr, IF( AX$58 = $F$56, SUM( $J61:AX61 ) * $F54 / Cr,0))</f>
        <v>0</v>
      </c>
      <c r="AY67" s="561">
        <f xml:space="preserve"> IF( AND( AY$58 &gt; $F$56, AY$58 &lt;= $F$57 ),( $F54 * AY61 ) / Cr, IF( AY$58 = $F$56, SUM( $J61:AY61 ) * $F54 / Cr,0))</f>
        <v>0</v>
      </c>
      <c r="AZ67" s="561">
        <f xml:space="preserve"> IF( AND( AZ$58 &gt; $F$56, AZ$58 &lt;= $F$57 ),( $F54 * AZ61 ) / Cr, IF( AZ$58 = $F$56, SUM( $J61:AZ61 ) * $F54 / Cr,0))</f>
        <v>0</v>
      </c>
      <c r="BA67" s="561">
        <f xml:space="preserve"> IF( AND( BA$58 &gt; $F$56, BA$58 &lt;= $F$57 ),( $F54 * BA61 ) / Cr, IF( BA$58 = $F$56, SUM( $J61:BA61 ) * $F54 / Cr,0))</f>
        <v>0</v>
      </c>
      <c r="BB67" s="561">
        <f xml:space="preserve"> IF( AND( BB$58 &gt; $F$56, BB$58 &lt;= $F$57 ),( $F54 * BB61 ) / Cr, IF( BB$58 = $F$56, SUM( $J61:BB61 ) * $F54 / Cr,0))</f>
        <v>0</v>
      </c>
      <c r="BC67" s="561">
        <f xml:space="preserve"> IF( AND( BC$58 &gt; $F$56, BC$58 &lt;= $F$57 ),( $F54 * BC61 ) / Cr, IF( BC$58 = $F$56, SUM( $J61:BC61 ) * $F54 / Cr,0))</f>
        <v>0</v>
      </c>
      <c r="BD67" s="561">
        <f xml:space="preserve"> IF( AND( BD$58 &gt; $F$56, BD$58 &lt;= $F$57 ),( $F54 * BD61 ) / Cr, IF( BD$58 = $F$56, SUM( $J61:BD61 ) * $F54 / Cr,0))</f>
        <v>0</v>
      </c>
      <c r="BE67" s="561">
        <f xml:space="preserve"> IF( AND( BE$58 &gt; $F$56, BE$58 &lt;= $F$57 ),( $F54 * BE61 ) / Cr, IF( BE$58 = $F$56, SUM( $J61:BE61 ) * $F54 / Cr,0))</f>
        <v>0</v>
      </c>
      <c r="BF67" s="561">
        <f xml:space="preserve"> IF( AND( BF$58 &gt; $F$56, BF$58 &lt;= $F$57 ),( $F54 * BF61 ) / Cr, IF( BF$58 = $F$56, SUM( $J61:BF61 ) * $F54 / Cr,0))</f>
        <v>0</v>
      </c>
      <c r="BG67" s="561">
        <f xml:space="preserve"> IF( AND( BG$58 &gt; $F$56, BG$58 &lt;= $F$57 ),( $F54 * BG61 ) / Cr, IF( BG$58 = $F$56, SUM( $J61:BG61 ) * $F54 / Cr,0))</f>
        <v>0</v>
      </c>
      <c r="BH67" s="561">
        <f xml:space="preserve"> IF( AND( BH$58 &gt; $F$56, BH$58 &lt;= $F$57 ),( $F54 * BH61 ) / Cr, IF( BH$58 = $F$56, SUM( $J61:BH61 ) * $F54 / Cr,0))</f>
        <v>0</v>
      </c>
      <c r="BI67" s="561">
        <f xml:space="preserve"> IF( AND( BI$58 &gt; $F$56, BI$58 &lt;= $F$57 ),( $F54 * BI61 ) / Cr, IF( BI$58 = $F$56, SUM( $J61:BI61 ) * $F54 / Cr,0))</f>
        <v>0</v>
      </c>
      <c r="BJ67" s="561">
        <f xml:space="preserve"> IF( AND( BJ$58 &gt; $F$56, BJ$58 &lt;= $F$57 ),( $F54 * BJ61 ) / Cr, IF( BJ$58 = $F$56, SUM( $J61:BJ61 ) * $F54 / Cr,0))</f>
        <v>0</v>
      </c>
      <c r="BK67" s="561">
        <f xml:space="preserve"> IF( AND( BK$58 &gt; $F$56, BK$58 &lt;= $F$57 ),( $F54 * BK61 ) / Cr, IF( BK$58 = $F$56, SUM( $J61:BK61 ) * $F54 / Cr,0))</f>
        <v>0</v>
      </c>
      <c r="BL67" s="561">
        <f xml:space="preserve"> IF( AND( BL$58 &gt; $F$56, BL$58 &lt;= $F$57 ),( $F54 * BL61 ) / Cr, IF( BL$58 = $F$56, SUM( $J61:BL61 ) * $F54 / Cr,0))</f>
        <v>0</v>
      </c>
      <c r="BM67" s="561">
        <f xml:space="preserve"> IF( AND( BM$58 &gt; $F$56, BM$58 &lt;= $F$57 ),( $F54 * BM61 ) / Cr, IF( BM$58 = $F$56, SUM( $J61:BM61 ) * $F54 / Cr,0))</f>
        <v>0</v>
      </c>
      <c r="BN67" s="561">
        <f xml:space="preserve"> IF( AND( BN$58 &gt; $F$56, BN$58 &lt;= $F$57 ),( $F54 * BN61 ) / Cr, IF( BN$58 = $F$56, SUM( $J61:BN61 ) * $F54 / Cr,0))</f>
        <v>0</v>
      </c>
      <c r="BO67" s="561">
        <f xml:space="preserve"> IF( AND( BO$58 &gt; $F$56, BO$58 &lt;= $F$57 ),( $F54 * BO61 ) / Cr, IF( BO$58 = $F$56, SUM( $J61:BO61 ) * $F54 / Cr,0))</f>
        <v>0</v>
      </c>
      <c r="BP67" s="561">
        <f xml:space="preserve"> IF( AND( BP$58 &gt; $F$56, BP$58 &lt;= $F$57 ),( $F54 * BP61 ) / Cr, IF( BP$58 = $F$56, SUM( $J61:BP61 ) * $F54 / Cr,0))</f>
        <v>0</v>
      </c>
      <c r="BQ67" s="561">
        <f xml:space="preserve"> IF( AND( BQ$58 &gt; $F$56, BQ$58 &lt;= $F$57 ),( $F54 * BQ61 ) / Cr, IF( BQ$58 = $F$56, SUM( $J61:BQ61 ) * $F54 / Cr,0))</f>
        <v>0</v>
      </c>
      <c r="BR67" s="561">
        <f xml:space="preserve"> IF( AND( BR$58 &gt; $F$56, BR$58 &lt;= $F$57 ),( $F54 * BR61 ) / Cr, IF( BR$58 = $F$56, SUM( $J61:BR61 ) * $F54 / Cr,0))</f>
        <v>0</v>
      </c>
      <c r="BS67" s="561">
        <f xml:space="preserve"> IF( AND( BS$58 &gt; $F$56, BS$58 &lt;= $F$57 ),( $F54 * BS61 ) / Cr, IF( BS$58 = $F$56, SUM( $J61:BS61 ) * $F54 / Cr,0))</f>
        <v>0</v>
      </c>
      <c r="BT67" s="561">
        <f xml:space="preserve"> IF( AND( BT$58 &gt; $F$56, BT$58 &lt;= $F$57 ),( $F54 * BT61 ) / Cr, IF( BT$58 = $F$56, SUM( $J61:BT61 ) * $F54 / Cr,0))</f>
        <v>0</v>
      </c>
      <c r="BU67" s="561">
        <f xml:space="preserve"> IF( AND( BU$58 &gt; $F$56, BU$58 &lt;= $F$57 ),( $F54 * BU61 ) / Cr, IF( BU$58 = $F$56, SUM( $J61:BU61 ) * $F54 / Cr,0))</f>
        <v>0</v>
      </c>
      <c r="BV67" s="561">
        <f xml:space="preserve"> IF( AND( BV$58 &gt; $F$56, BV$58 &lt;= $F$57 ),( $F54 * BV61 ) / Cr, IF( BV$58 = $F$56, SUM( $J61:BV61 ) * $F54 / Cr,0))</f>
        <v>0</v>
      </c>
      <c r="BW67" s="561">
        <f xml:space="preserve"> IF( AND( BW$58 &gt; $F$56, BW$58 &lt;= $F$57 ),( $F54 * BW61 ) / Cr, IF( BW$58 = $F$56, SUM( $J61:BW61 ) * $F54 / Cr,0))</f>
        <v>0</v>
      </c>
      <c r="BX67" s="561">
        <f xml:space="preserve"> IF( AND( BX$58 &gt; $F$56, BX$58 &lt;= $F$57 ),( $F54 * BX61 ) / Cr, IF( BX$58 = $F$56, SUM( $J61:BX61 ) * $F54 / Cr,0))</f>
        <v>0</v>
      </c>
      <c r="BY67" s="561">
        <f xml:space="preserve"> IF( AND( BY$58 &gt; $F$56, BY$58 &lt;= $F$57 ),( $F54 * BY61 ) / Cr, IF( BY$58 = $F$56, SUM( $J61:BY61 ) * $F54 / Cr,0))</f>
        <v>0</v>
      </c>
      <c r="BZ67" s="561">
        <f xml:space="preserve"> IF( AND( BZ$58 &gt; $F$56, BZ$58 &lt;= $F$57 ),( $F54 * BZ61 ) / Cr, IF( BZ$58 = $F$56, SUM( $J61:BZ61 ) * $F54 / Cr,0))</f>
        <v>0</v>
      </c>
      <c r="CA67" s="561">
        <f xml:space="preserve"> IF( AND( CA$58 &gt; $F$56, CA$58 &lt;= $F$57 ),( $F54 * CA61 ) / Cr, IF( CA$58 = $F$56, SUM( $J61:CA61 ) * $F54 / Cr,0))</f>
        <v>0</v>
      </c>
      <c r="CB67" s="561">
        <f xml:space="preserve"> IF( AND( CB$58 &gt; $F$56, CB$58 &lt;= $F$57 ),( $F54 * CB61 ) / Cr, IF( CB$58 = $F$56, SUM( $J61:CB61 ) * $F54 / Cr,0))</f>
        <v>0</v>
      </c>
      <c r="CC67" s="561">
        <f xml:space="preserve"> IF( AND( CC$58 &gt; $F$56, CC$58 &lt;= $F$57 ),( $F54 * CC61 ) / Cr, IF( CC$58 = $F$56, SUM( $J61:CC61 ) * $F54 / Cr,0))</f>
        <v>0</v>
      </c>
      <c r="CD67" s="561">
        <f xml:space="preserve"> IF( AND( CD$58 &gt; $F$56, CD$58 &lt;= $F$57 ),( $F54 * CD61 ) / Cr, IF( CD$58 = $F$56, SUM( $J61:CD61 ) * $F54 / Cr,0))</f>
        <v>0</v>
      </c>
      <c r="CE67" s="561">
        <f xml:space="preserve"> IF( AND( CE$58 &gt; $F$56, CE$58 &lt;= $F$57 ),( $F54 * CE61 ) / Cr, IF( CE$58 = $F$56, SUM( $J61:CE61 ) * $F54 / Cr,0))</f>
        <v>0</v>
      </c>
      <c r="CF67" s="561">
        <f xml:space="preserve"> IF( AND( CF$58 &gt; $F$56, CF$58 &lt;= $F$57 ),( $F54 * CF61 ) / Cr, IF( CF$58 = $F$56, SUM( $J61:CF61 ) * $F54 / Cr,0))</f>
        <v>0</v>
      </c>
      <c r="CG67" s="561">
        <f xml:space="preserve"> IF( AND( CG$58 &gt; $F$56, CG$58 &lt;= $F$57 ),( $F54 * CG61 ) / Cr, IF( CG$58 = $F$56, SUM( $J61:CG61 ) * $F54 / Cr,0))</f>
        <v>0</v>
      </c>
      <c r="CH67" s="561">
        <f xml:space="preserve"> IF( AND( CH$58 &gt; $F$56, CH$58 &lt;= $F$57 ),( $F54 * CH61 ) / Cr, IF( CH$58 = $F$56, SUM( $J61:CH61 ) * $F54 / Cr,0))</f>
        <v>0</v>
      </c>
      <c r="CI67" s="561">
        <f xml:space="preserve"> IF( AND( CI$58 &gt; $F$56, CI$58 &lt;= $F$57 ),( $F54 * CI61 ) / Cr, IF( CI$58 = $F$56, SUM( $J61:CI61 ) * $F54 / Cr,0))</f>
        <v>0</v>
      </c>
      <c r="CJ67" s="561">
        <f xml:space="preserve"> IF( AND( CJ$58 &gt; $F$56, CJ$58 &lt;= $F$57 ),( $F54 * CJ61 ) / Cr, IF( CJ$58 = $F$56, SUM( $J61:CJ61 ) * $F54 / Cr,0))</f>
        <v>0</v>
      </c>
      <c r="CK67" s="561">
        <f xml:space="preserve"> IF( AND( CK$58 &gt; $F$56, CK$58 &lt;= $F$57 ),( $F54 * CK61 ) / Cr, IF( CK$58 = $F$56, SUM( $J61:CK61 ) * $F54 / Cr,0))</f>
        <v>0</v>
      </c>
      <c r="CL67" s="561">
        <f xml:space="preserve"> IF( AND( CL$58 &gt; $F$56, CL$58 &lt;= $F$57 ),( $F54 * CL61 ) / Cr, IF( CL$58 = $F$56, SUM( $J61:CL61 ) * $F54 / Cr,0))</f>
        <v>0</v>
      </c>
      <c r="CM67" s="561">
        <f xml:space="preserve"> IF( AND( CM$58 &gt; $F$56, CM$58 &lt;= $F$57 ),( $F54 * CM61 ) / Cr, IF( CM$58 = $F$56, SUM( $J61:CM61 ) * $F54 / Cr,0))</f>
        <v>0</v>
      </c>
      <c r="CN67" s="561">
        <f xml:space="preserve"> IF( AND( CN$58 &gt; $F$56, CN$58 &lt;= $F$57 ),( $F54 * CN61 ) / Cr, IF( CN$58 = $F$56, SUM( $J61:CN61 ) * $F54 / Cr,0))</f>
        <v>0</v>
      </c>
      <c r="CO67" s="561">
        <f xml:space="preserve"> IF( AND( CO$58 &gt; $F$56, CO$58 &lt;= $F$57 ),( $F54 * CO61 ) / Cr, IF( CO$58 = $F$56, SUM( $J61:CO61 ) * $F54 / Cr,0))</f>
        <v>0</v>
      </c>
      <c r="CP67" s="561">
        <f xml:space="preserve"> IF( AND( CP$58 &gt; $F$56, CP$58 &lt;= $F$57 ),( $F54 * CP61 ) / Cr, IF( CP$58 = $F$56, SUM( $J61:CP61 ) * $F54 / Cr,0))</f>
        <v>0</v>
      </c>
      <c r="CQ67" s="561">
        <f xml:space="preserve"> IF( AND( CQ$58 &gt; $F$56, CQ$58 &lt;= $F$57 ),( $F54 * CQ61 ) / Cr, IF( CQ$58 = $F$56, SUM( $J61:CQ61 ) * $F54 / Cr,0))</f>
        <v>0</v>
      </c>
      <c r="CR67" s="561">
        <f xml:space="preserve"> IF( AND( CR$58 &gt; $F$56, CR$58 &lt;= $F$57 ),( $F54 * CR61 ) / Cr, IF( CR$58 = $F$56, SUM( $J61:CR61 ) * $F54 / Cr,0))</f>
        <v>0</v>
      </c>
      <c r="CS67" s="561">
        <f xml:space="preserve"> IF( AND( CS$58 &gt; $F$56, CS$58 &lt;= $F$57 ),( $F54 * CS61 ) / Cr, IF( CS$58 = $F$56, SUM( $J61:CS61 ) * $F54 / Cr,0))</f>
        <v>0</v>
      </c>
      <c r="CT67" s="561">
        <f xml:space="preserve"> IF( AND( CT$58 &gt; $F$56, CT$58 &lt;= $F$57 ),( $F54 * CT61 ) / Cr, IF( CT$58 = $F$56, SUM( $J61:CT61 ) * $F54 / Cr,0))</f>
        <v>0</v>
      </c>
      <c r="CU67" s="561">
        <f xml:space="preserve"> IF( AND( CU$58 &gt; $F$56, CU$58 &lt;= $F$57 ),( $F54 * CU61 ) / Cr, IF( CU$58 = $F$56, SUM( $J61:CU61 ) * $F54 / Cr,0))</f>
        <v>0</v>
      </c>
      <c r="CV67" s="561">
        <f xml:space="preserve"> IF( AND( CV$58 &gt; $F$56, CV$58 &lt;= $F$57 ),( $F54 * CV61 ) / Cr, IF( CV$58 = $F$56, SUM( $J61:CV61 ) * $F54 / Cr,0))</f>
        <v>0</v>
      </c>
      <c r="CW67" s="561">
        <f xml:space="preserve"> IF( AND( CW$58 &gt; $F$56, CW$58 &lt;= $F$57 ),( $F54 * CW61 ) / Cr, IF( CW$58 = $F$56, SUM( $J61:CW61 ) * $F54 / Cr,0))</f>
        <v>0</v>
      </c>
      <c r="CX67" s="561">
        <f xml:space="preserve"> IF( AND( CX$58 &gt; $F$56, CX$58 &lt;= $F$57 ),( $F54 * CX61 ) / Cr, IF( CX$58 = $F$56, SUM( $J61:CX61 ) * $F54 / Cr,0))</f>
        <v>0</v>
      </c>
      <c r="CY67" s="561">
        <f xml:space="preserve"> IF( AND( CY$58 &gt; $F$56, CY$58 &lt;= $F$57 ),( $F54 * CY61 ) / Cr, IF( CY$58 = $F$56, SUM( $J61:CY61 ) * $F54 / Cr,0))</f>
        <v>0</v>
      </c>
      <c r="CZ67" s="561">
        <f xml:space="preserve"> IF( AND( CZ$58 &gt; $F$56, CZ$58 &lt;= $F$57 ),( $F54 * CZ61 ) / Cr, IF( CZ$58 = $F$56, SUM( $J61:CZ61 ) * $F54 / Cr,0))</f>
        <v>0</v>
      </c>
      <c r="DA67" s="561">
        <f xml:space="preserve"> IF( AND( DA$58 &gt; $F$56, DA$58 &lt;= $F$57 ),( $F54 * DA61 ) / Cr, IF( DA$58 = $F$56, SUM( $J61:DA61 ) * $F54 / Cr,0))</f>
        <v>0</v>
      </c>
      <c r="DB67" s="561">
        <f xml:space="preserve"> IF( AND( DB$58 &gt; $F$56, DB$58 &lt;= $F$57 ),( $F54 * DB61 ) / Cr, IF( DB$58 = $F$56, SUM( $J61:DB61 ) * $F54 / Cr,0))</f>
        <v>0</v>
      </c>
      <c r="DC67" s="561">
        <f xml:space="preserve"> IF( AND( DC$58 &gt; $F$56, DC$58 &lt;= $F$57 ),( $F54 * DC61 ) / Cr, IF( DC$58 = $F$56, SUM( $J61:DC61 ) * $F54 / Cr,0))</f>
        <v>0</v>
      </c>
      <c r="DD67" s="561">
        <f xml:space="preserve"> IF( AND( DD$58 &gt; $F$56, DD$58 &lt;= $F$57 ),( $F54 * DD61 ) / Cr, IF( DD$58 = $F$56, SUM( $J61:DD61 ) * $F54 / Cr,0))</f>
        <v>0</v>
      </c>
      <c r="DE67" s="561">
        <f xml:space="preserve"> IF( AND( DE$58 &gt; $F$56, DE$58 &lt;= $F$57 ),( $F54 * DE61 ) / Cr, IF( DE$58 = $F$56, SUM( $J61:DE61 ) * $F54 / Cr,0))</f>
        <v>0</v>
      </c>
      <c r="DF67" s="561">
        <f xml:space="preserve"> IF( AND( DF$58 &gt; $F$56, DF$58 &lt;= $F$57 ),( $F54 * DF61 ) / Cr, IF( DF$58 = $F$56, SUM( $J61:DF61 ) * $F54 / Cr,0))</f>
        <v>0</v>
      </c>
      <c r="DG67" s="561">
        <f xml:space="preserve"> IF( AND( DG$58 &gt; $F$56, DG$58 &lt;= $F$57 ),( $F54 * DG61 ) / Cr, IF( DG$58 = $F$56, SUM( $J61:DG61 ) * $F54 / Cr,0))</f>
        <v>0</v>
      </c>
      <c r="DH67" s="561">
        <f xml:space="preserve"> IF( AND( DH$58 &gt; $F$56, DH$58 &lt;= $F$57 ),( $F54 * DH61 ) / Cr, IF( DH$58 = $F$56, SUM( $J61:DH61 ) * $F54 / Cr,0))</f>
        <v>0</v>
      </c>
      <c r="DI67" s="561">
        <f xml:space="preserve"> IF( AND( DI$58 &gt; $F$56, DI$58 &lt;= $F$57 ),( $F54 * DI61 ) / Cr, IF( DI$58 = $F$56, SUM( $J61:DI61 ) * $F54 / Cr,0))</f>
        <v>0</v>
      </c>
      <c r="DJ67" s="561">
        <f xml:space="preserve"> IF( AND( DJ$58 &gt; $F$56, DJ$58 &lt;= $F$57 ),( $F54 * DJ61 ) / Cr, IF( DJ$58 = $F$56, SUM( $J61:DJ61 ) * $F54 / Cr,0))</f>
        <v>0</v>
      </c>
      <c r="DK67" s="561">
        <f xml:space="preserve"> IF( AND( DK$58 &gt; $F$56, DK$58 &lt;= $F$57 ),( $F54 * DK61 ) / Cr, IF( DK$58 = $F$56, SUM( $J61:DK61 ) * $F54 / Cr,0))</f>
        <v>0</v>
      </c>
      <c r="DL67" s="561">
        <f xml:space="preserve"> IF( AND( DL$58 &gt; $F$56, DL$58 &lt;= $F$57 ),( $F54 * DL61 ) / Cr, IF( DL$58 = $F$56, SUM( $J61:DL61 ) * $F54 / Cr,0))</f>
        <v>0</v>
      </c>
      <c r="DM67" s="561">
        <f xml:space="preserve"> IF( AND( DM$58 &gt; $F$56, DM$58 &lt;= $F$57 ),( $F54 * DM61 ) / Cr, IF( DM$58 = $F$56, SUM( $J61:DM61 ) * $F54 / Cr,0))</f>
        <v>0</v>
      </c>
      <c r="DN67" s="561">
        <f xml:space="preserve"> IF( AND( DN$58 &gt; $F$56, DN$58 &lt;= $F$57 ),( $F54 * DN61 ) / Cr, IF( DN$58 = $F$56, SUM( $J61:DN61 ) * $F54 / Cr,0))</f>
        <v>0</v>
      </c>
      <c r="DO67" s="561">
        <f xml:space="preserve"> IF( AND( DO$58 &gt; $F$56, DO$58 &lt;= $F$57 ),( $F54 * DO61 ) / Cr, IF( DO$58 = $F$56, SUM( $J61:DO61 ) * $F54 / Cr,0))</f>
        <v>0</v>
      </c>
      <c r="DP67" s="561">
        <f xml:space="preserve"> IF( AND( DP$58 &gt; $F$56, DP$58 &lt;= $F$57 ),( $F54 * DP61 ) / Cr, IF( DP$58 = $F$56, SUM( $J61:DP61 ) * $F54 / Cr,0))</f>
        <v>0</v>
      </c>
      <c r="DQ67" s="561">
        <f xml:space="preserve"> IF( AND( DQ$58 &gt; $F$56, DQ$58 &lt;= $F$57 ),( $F54 * DQ61 ) / Cr, IF( DQ$58 = $F$56, SUM( $J61:DQ61 ) * $F54 / Cr,0))</f>
        <v>0</v>
      </c>
      <c r="DR67" s="561">
        <f xml:space="preserve"> IF( AND( DR$58 &gt; $F$56, DR$58 &lt;= $F$57 ),( $F54 * DR61 ) / Cr, IF( DR$58 = $F$56, SUM( $J61:DR61 ) * $F54 / Cr,0))</f>
        <v>0</v>
      </c>
      <c r="DS67" s="561">
        <f xml:space="preserve"> IF( AND( DS$58 &gt; $F$56, DS$58 &lt;= $F$57 ),( $F54 * DS61 ) / Cr, IF( DS$58 = $F$56, SUM( $J61:DS61 ) * $F54 / Cr,0))</f>
        <v>0</v>
      </c>
      <c r="DT67" s="561">
        <f xml:space="preserve"> IF( AND( DT$58 &gt; $F$56, DT$58 &lt;= $F$57 ),( $F54 * DT61 ) / Cr, IF( DT$58 = $F$56, SUM( $J61:DT61 ) * $F54 / Cr,0))</f>
        <v>0</v>
      </c>
      <c r="DU67" s="561">
        <f xml:space="preserve"> IF( AND( DU$58 &gt; $F$56, DU$58 &lt;= $F$57 ),( $F54 * DU61 ) / Cr, IF( DU$58 = $F$56, SUM( $J61:DU61 ) * $F54 / Cr,0))</f>
        <v>0</v>
      </c>
      <c r="DV67" s="561">
        <f xml:space="preserve"> IF( AND( DV$58 &gt; $F$56, DV$58 &lt;= $F$57 ),( $F54 * DV61 ) / Cr, IF( DV$58 = $F$56, SUM( $J61:DV61 ) * $F54 / Cr,0))</f>
        <v>0</v>
      </c>
      <c r="DW67" s="561">
        <f xml:space="preserve"> IF( AND( DW$58 &gt; $F$56, DW$58 &lt;= $F$57 ),( $F54 * DW61 ) / Cr, IF( DW$58 = $F$56, SUM( $J61:DW61 ) * $F54 / Cr,0))</f>
        <v>0</v>
      </c>
      <c r="DX67" s="561">
        <f xml:space="preserve"> IF( AND( DX$58 &gt; $F$56, DX$58 &lt;= $F$57 ),( $F54 * DX61 ) / Cr, IF( DX$58 = $F$56, SUM( $J61:DX61 ) * $F54 / Cr,0))</f>
        <v>0</v>
      </c>
      <c r="DY67" s="561">
        <f xml:space="preserve"> IF( AND( DY$58 &gt; $F$56, DY$58 &lt;= $F$57 ),( $F54 * DY61 ) / Cr, IF( DY$58 = $F$56, SUM( $J61:DY61 ) * $F54 / Cr,0))</f>
        <v>0</v>
      </c>
      <c r="DZ67" s="561">
        <f xml:space="preserve"> IF( AND( DZ$58 &gt; $F$56, DZ$58 &lt;= $F$57 ),( $F54 * DZ61 ) / Cr, IF( DZ$58 = $F$56, SUM( $J61:DZ61 ) * $F54 / Cr,0))</f>
        <v>0</v>
      </c>
      <c r="EA67" s="561">
        <f xml:space="preserve"> IF( AND( EA$58 &gt; $F$56, EA$58 &lt;= $F$57 ),( $F54 * EA61 ) / Cr, IF( EA$58 = $F$56, SUM( $J61:EA61 ) * $F54 / Cr,0))</f>
        <v>0</v>
      </c>
      <c r="EB67" s="561">
        <f xml:space="preserve"> IF( AND( EB$58 &gt; $F$56, EB$58 &lt;= $F$57 ),( $F54 * EB61 ) / Cr, IF( EB$58 = $F$56, SUM( $J61:EB61 ) * $F54 / Cr,0))</f>
        <v>0</v>
      </c>
      <c r="EC67" s="561">
        <f xml:space="preserve"> IF( AND( EC$58 &gt; $F$56, EC$58 &lt;= $F$57 ),( $F54 * EC61 ) / Cr, IF( EC$58 = $F$56, SUM( $J61:EC61 ) * $F54 / Cr,0))</f>
        <v>0</v>
      </c>
      <c r="ED67" s="561">
        <f xml:space="preserve"> IF( AND( ED$58 &gt; $F$56, ED$58 &lt;= $F$57 ),( $F54 * ED61 ) / Cr, IF( ED$58 = $F$56, SUM( $J61:ED61 ) * $F54 / Cr,0))</f>
        <v>0</v>
      </c>
      <c r="EE67" s="561">
        <f xml:space="preserve"> IF( AND( EE$58 &gt; $F$56, EE$58 &lt;= $F$57 ),( $F54 * EE61 ) / Cr, IF( EE$58 = $F$56, SUM( $J61:EE61 ) * $F54 / Cr,0))</f>
        <v>0</v>
      </c>
      <c r="EF67" s="561">
        <f xml:space="preserve"> IF( AND( EF$58 &gt; $F$56, EF$58 &lt;= $F$57 ),( $F54 * EF61 ) / Cr, IF( EF$58 = $F$56, SUM( $J61:EF61 ) * $F54 / Cr,0))</f>
        <v>0</v>
      </c>
      <c r="EG67" s="561">
        <f xml:space="preserve"> IF( AND( EG$58 &gt; $F$56, EG$58 &lt;= $F$57 ),( $F54 * EG61 ) / Cr, IF( EG$58 = $F$56, SUM( $J61:EG61 ) * $F54 / Cr,0))</f>
        <v>0</v>
      </c>
      <c r="EH67" s="561">
        <f xml:space="preserve"> IF( AND( EH$58 &gt; $F$56, EH$58 &lt;= $F$57 ),( $F54 * EH61 ) / Cr, IF( EH$58 = $F$56, SUM( $J61:EH61 ) * $F54 / Cr,0))</f>
        <v>0</v>
      </c>
      <c r="EI67" s="467"/>
    </row>
    <row r="68" spans="1:139" s="561" customFormat="1" ht="15" customHeight="1" outlineLevel="1" x14ac:dyDescent="0.35">
      <c r="A68" s="467"/>
      <c r="B68" s="467"/>
      <c r="C68" s="467"/>
      <c r="D68" s="467"/>
      <c r="E68" s="947" t="s">
        <v>210</v>
      </c>
      <c r="G68" s="467" t="s">
        <v>330</v>
      </c>
      <c r="H68" s="467">
        <f t="shared" si="26"/>
        <v>0</v>
      </c>
      <c r="I68" s="562"/>
      <c r="J68" s="562"/>
      <c r="K68" s="562"/>
      <c r="L68" s="562"/>
      <c r="M68" s="562"/>
      <c r="N68" s="562"/>
      <c r="O68" s="562"/>
      <c r="P68" s="562"/>
      <c r="Q68" s="562"/>
      <c r="R68" s="562"/>
      <c r="S68" s="562"/>
      <c r="T68" s="562"/>
      <c r="U68" s="562"/>
      <c r="V68" s="562"/>
      <c r="W68" s="562"/>
      <c r="X68" s="562"/>
      <c r="Y68" s="562"/>
      <c r="Z68" s="562"/>
      <c r="AA68" s="562"/>
      <c r="AB68" s="562"/>
      <c r="AC68" s="562"/>
      <c r="AD68" s="562"/>
      <c r="AE68" s="562"/>
      <c r="AF68" s="562"/>
      <c r="AG68" s="562"/>
      <c r="AH68" s="562"/>
      <c r="AI68" s="562"/>
      <c r="AJ68" s="562"/>
      <c r="AK68" s="562"/>
      <c r="AL68" s="562"/>
      <c r="AM68" s="562"/>
      <c r="AN68" s="562"/>
      <c r="AO68" s="562"/>
      <c r="AP68" s="562"/>
      <c r="AQ68" s="562"/>
      <c r="AR68" s="562"/>
      <c r="AS68" s="562"/>
      <c r="AT68" s="562"/>
      <c r="AU68" s="562"/>
      <c r="AV68" s="562"/>
      <c r="AW68" s="562"/>
      <c r="AX68" s="562"/>
      <c r="AY68" s="562"/>
      <c r="AZ68" s="562"/>
      <c r="BA68" s="562"/>
      <c r="BB68" s="562"/>
      <c r="BC68" s="562"/>
      <c r="BD68" s="562"/>
      <c r="BE68" s="562"/>
      <c r="BF68" s="562"/>
      <c r="BG68" s="562"/>
      <c r="BH68" s="562"/>
      <c r="BI68" s="562"/>
      <c r="BJ68" s="562"/>
      <c r="BK68" s="562"/>
      <c r="BL68" s="562"/>
      <c r="BM68" s="562"/>
      <c r="BN68" s="562"/>
      <c r="BO68" s="562"/>
      <c r="BP68" s="562"/>
      <c r="BQ68" s="562"/>
      <c r="BR68" s="562"/>
      <c r="BS68" s="562"/>
      <c r="BT68" s="562"/>
      <c r="BU68" s="562"/>
      <c r="BV68" s="562"/>
      <c r="BW68" s="562"/>
      <c r="BX68" s="562"/>
      <c r="BY68" s="562"/>
      <c r="BZ68" s="562"/>
      <c r="CA68" s="562"/>
      <c r="CB68" s="562"/>
      <c r="CC68" s="562"/>
      <c r="CD68" s="562"/>
      <c r="CE68" s="562"/>
      <c r="CF68" s="562"/>
      <c r="CG68" s="562"/>
      <c r="CH68" s="562"/>
      <c r="CI68" s="562"/>
      <c r="CJ68" s="562"/>
      <c r="CK68" s="562"/>
      <c r="CL68" s="562"/>
      <c r="CM68" s="562"/>
      <c r="CN68" s="562"/>
      <c r="CO68" s="562"/>
      <c r="CP68" s="562"/>
      <c r="CQ68" s="562"/>
      <c r="CR68" s="562"/>
      <c r="CS68" s="562"/>
      <c r="CT68" s="562"/>
      <c r="CU68" s="562"/>
      <c r="CV68" s="562"/>
      <c r="CW68" s="562"/>
      <c r="CX68" s="562"/>
      <c r="CY68" s="562"/>
      <c r="CZ68" s="562"/>
      <c r="DA68" s="562"/>
      <c r="DB68" s="562"/>
      <c r="DC68" s="562"/>
      <c r="DD68" s="562"/>
      <c r="DE68" s="562"/>
      <c r="DF68" s="562"/>
      <c r="DG68" s="562"/>
      <c r="DH68" s="562"/>
      <c r="DI68" s="562"/>
      <c r="DJ68" s="562"/>
      <c r="DK68" s="562"/>
      <c r="DL68" s="562"/>
      <c r="DM68" s="562"/>
      <c r="DN68" s="562"/>
      <c r="DO68" s="562"/>
      <c r="DP68" s="562"/>
      <c r="DQ68" s="562"/>
      <c r="DR68" s="562"/>
      <c r="DS68" s="562"/>
      <c r="DT68" s="562"/>
      <c r="DU68" s="562"/>
      <c r="DV68" s="562"/>
      <c r="DW68" s="562"/>
      <c r="DX68" s="562"/>
      <c r="DY68" s="562"/>
      <c r="DZ68" s="562"/>
      <c r="EA68" s="562"/>
      <c r="EB68" s="562"/>
      <c r="EC68" s="562"/>
      <c r="ED68" s="562"/>
      <c r="EE68" s="562"/>
      <c r="EF68" s="562"/>
      <c r="EG68" s="562"/>
      <c r="EH68" s="562"/>
      <c r="EI68" s="467"/>
    </row>
    <row r="69" spans="1:139" s="561" customFormat="1" ht="15" customHeight="1" outlineLevel="1" x14ac:dyDescent="0.35">
      <c r="A69" s="467"/>
      <c r="B69" s="467"/>
      <c r="C69" s="467"/>
      <c r="D69" s="467"/>
      <c r="E69" s="561" t="s">
        <v>211</v>
      </c>
      <c r="G69" s="467" t="s">
        <v>330</v>
      </c>
      <c r="H69" s="467">
        <f t="shared" si="26"/>
        <v>0</v>
      </c>
      <c r="I69" s="562"/>
      <c r="J69" s="562"/>
      <c r="K69" s="562"/>
      <c r="L69" s="562"/>
      <c r="M69" s="562"/>
      <c r="N69" s="562"/>
      <c r="O69" s="562"/>
      <c r="P69" s="562"/>
      <c r="Q69" s="562"/>
      <c r="R69" s="562"/>
      <c r="S69" s="562"/>
      <c r="T69" s="562"/>
      <c r="U69" s="562"/>
      <c r="V69" s="562"/>
      <c r="W69" s="562"/>
      <c r="X69" s="562"/>
      <c r="Y69" s="562"/>
      <c r="Z69" s="562"/>
      <c r="AA69" s="562"/>
      <c r="AB69" s="562"/>
      <c r="AC69" s="562"/>
      <c r="AD69" s="562"/>
      <c r="AE69" s="562"/>
      <c r="AF69" s="562"/>
      <c r="AG69" s="562"/>
      <c r="AH69" s="562"/>
      <c r="AI69" s="562"/>
      <c r="AJ69" s="562"/>
      <c r="AK69" s="562"/>
      <c r="AL69" s="562"/>
      <c r="AM69" s="562"/>
      <c r="AN69" s="562"/>
      <c r="AO69" s="562"/>
      <c r="AP69" s="562"/>
      <c r="AQ69" s="562"/>
      <c r="AR69" s="562"/>
      <c r="AS69" s="562"/>
      <c r="AT69" s="562"/>
      <c r="AU69" s="562"/>
      <c r="AV69" s="562"/>
      <c r="AW69" s="562"/>
      <c r="AX69" s="562"/>
      <c r="AY69" s="562"/>
      <c r="AZ69" s="562"/>
      <c r="BA69" s="562"/>
      <c r="BB69" s="562"/>
      <c r="BC69" s="562"/>
      <c r="BD69" s="562"/>
      <c r="BE69" s="562"/>
      <c r="BF69" s="562"/>
      <c r="BG69" s="562"/>
      <c r="BH69" s="562"/>
      <c r="BI69" s="562"/>
      <c r="BJ69" s="562"/>
      <c r="BK69" s="562"/>
      <c r="BL69" s="562"/>
      <c r="BM69" s="562"/>
      <c r="BN69" s="562"/>
      <c r="BO69" s="562"/>
      <c r="BP69" s="562"/>
      <c r="BQ69" s="562"/>
      <c r="BR69" s="562"/>
      <c r="BS69" s="562"/>
      <c r="BT69" s="562"/>
      <c r="BU69" s="562"/>
      <c r="BV69" s="562"/>
      <c r="BW69" s="562"/>
      <c r="BX69" s="562"/>
      <c r="BY69" s="562"/>
      <c r="BZ69" s="562"/>
      <c r="CA69" s="562"/>
      <c r="CB69" s="562"/>
      <c r="CC69" s="562"/>
      <c r="CD69" s="562"/>
      <c r="CE69" s="562"/>
      <c r="CF69" s="562"/>
      <c r="CG69" s="562"/>
      <c r="CH69" s="562"/>
      <c r="CI69" s="562"/>
      <c r="CJ69" s="562"/>
      <c r="CK69" s="562"/>
      <c r="CL69" s="562"/>
      <c r="CM69" s="562"/>
      <c r="CN69" s="562"/>
      <c r="CO69" s="562"/>
      <c r="CP69" s="562"/>
      <c r="CQ69" s="562"/>
      <c r="CR69" s="562"/>
      <c r="CS69" s="562"/>
      <c r="CT69" s="562"/>
      <c r="CU69" s="562"/>
      <c r="CV69" s="562"/>
      <c r="CW69" s="562"/>
      <c r="CX69" s="562"/>
      <c r="CY69" s="562"/>
      <c r="CZ69" s="562"/>
      <c r="DA69" s="562"/>
      <c r="DB69" s="562"/>
      <c r="DC69" s="562"/>
      <c r="DD69" s="562"/>
      <c r="DE69" s="562"/>
      <c r="DF69" s="562"/>
      <c r="DG69" s="562"/>
      <c r="DH69" s="562"/>
      <c r="DI69" s="562"/>
      <c r="DJ69" s="562"/>
      <c r="DK69" s="562"/>
      <c r="DL69" s="562"/>
      <c r="DM69" s="562"/>
      <c r="DN69" s="562"/>
      <c r="DO69" s="562"/>
      <c r="DP69" s="562"/>
      <c r="DQ69" s="562"/>
      <c r="DR69" s="562"/>
      <c r="DS69" s="562"/>
      <c r="DT69" s="562"/>
      <c r="DU69" s="562"/>
      <c r="DV69" s="562"/>
      <c r="DW69" s="562"/>
      <c r="DX69" s="562"/>
      <c r="DY69" s="562"/>
      <c r="DZ69" s="562"/>
      <c r="EA69" s="562"/>
      <c r="EB69" s="562"/>
      <c r="EC69" s="562"/>
      <c r="ED69" s="562"/>
      <c r="EE69" s="562"/>
      <c r="EF69" s="562"/>
      <c r="EG69" s="562"/>
      <c r="EH69" s="562"/>
      <c r="EI69" s="467"/>
    </row>
    <row r="70" spans="1:139" ht="15" customHeight="1" outlineLevel="1" x14ac:dyDescent="0.35">
      <c r="I70" s="19"/>
      <c r="EI70" s="21"/>
    </row>
    <row r="71" spans="1:139" ht="15" customHeight="1" outlineLevel="1" x14ac:dyDescent="0.35">
      <c r="B71" s="38" t="s">
        <v>335</v>
      </c>
      <c r="E71" s="19"/>
      <c r="G71" s="1114"/>
      <c r="I71" s="19"/>
      <c r="R71" s="838"/>
      <c r="EI71" s="21"/>
    </row>
    <row r="72" spans="1:139" s="37" customFormat="1" ht="15" customHeight="1" outlineLevel="1" x14ac:dyDescent="0.35">
      <c r="A72" s="146"/>
      <c r="B72" s="38"/>
      <c r="C72" s="146"/>
      <c r="D72" s="146"/>
      <c r="E72" s="397" t="str">
        <f xml:space="preserve"> NTBA!E$63</f>
        <v>INR / Meter</v>
      </c>
      <c r="F72" s="1081">
        <f xml:space="preserve"> NTBA!F$63</f>
        <v>708.62846490656341</v>
      </c>
      <c r="G72" s="402" t="str">
        <f xml:space="preserve"> NTBA!G$63</f>
        <v>Average Price, excl GST</v>
      </c>
      <c r="H72" s="146"/>
      <c r="J72" s="146"/>
      <c r="K72" s="146"/>
      <c r="L72" s="146"/>
      <c r="M72" s="146"/>
      <c r="N72" s="146"/>
      <c r="O72" s="21"/>
      <c r="P72" s="146"/>
      <c r="Q72" s="146"/>
      <c r="R72" s="146"/>
      <c r="S72" s="146"/>
      <c r="T72" s="146"/>
      <c r="U72" s="146"/>
      <c r="V72" s="146"/>
      <c r="W72" s="146"/>
      <c r="X72" s="146"/>
      <c r="Y72" s="146"/>
      <c r="Z72" s="146"/>
      <c r="AA72" s="146"/>
      <c r="AB72" s="146"/>
      <c r="AC72" s="146"/>
      <c r="AD72" s="146"/>
      <c r="AE72" s="146"/>
      <c r="AF72" s="146"/>
      <c r="AG72" s="146"/>
      <c r="AH72" s="146"/>
      <c r="AI72" s="146"/>
      <c r="AJ72" s="146"/>
      <c r="AK72" s="146"/>
      <c r="AL72" s="146"/>
      <c r="AM72" s="146"/>
      <c r="AN72" s="146"/>
      <c r="AO72" s="146"/>
      <c r="AP72" s="146"/>
      <c r="AQ72" s="146"/>
      <c r="AR72" s="146"/>
      <c r="AS72" s="146"/>
      <c r="AT72" s="146"/>
      <c r="AU72" s="146"/>
      <c r="AV72" s="146"/>
      <c r="AW72" s="146"/>
      <c r="AX72" s="146"/>
      <c r="AY72" s="146"/>
      <c r="AZ72" s="146"/>
      <c r="BA72" s="146"/>
      <c r="BB72" s="146"/>
      <c r="BC72" s="146"/>
      <c r="BD72" s="146"/>
      <c r="BE72" s="146"/>
      <c r="BF72" s="146"/>
      <c r="BG72" s="146"/>
      <c r="BH72" s="146"/>
      <c r="BI72" s="146"/>
      <c r="BJ72" s="146"/>
      <c r="BK72" s="146"/>
      <c r="BL72" s="146"/>
      <c r="BM72" s="146"/>
      <c r="BN72" s="146"/>
      <c r="BO72" s="146"/>
      <c r="BP72" s="146"/>
      <c r="BQ72" s="146"/>
      <c r="BR72" s="146"/>
      <c r="BS72" s="146"/>
      <c r="BT72" s="146"/>
      <c r="BU72" s="146"/>
      <c r="BV72" s="146"/>
      <c r="BW72" s="146"/>
      <c r="BX72" s="146"/>
      <c r="BY72" s="146"/>
      <c r="BZ72" s="146"/>
      <c r="CA72" s="146"/>
      <c r="CB72" s="146"/>
      <c r="CC72" s="146"/>
      <c r="CD72" s="146"/>
      <c r="CE72" s="146"/>
      <c r="CF72" s="146"/>
      <c r="CG72" s="146"/>
      <c r="CH72" s="146"/>
      <c r="CI72" s="146"/>
      <c r="CJ72" s="146"/>
      <c r="CK72" s="146"/>
      <c r="CL72" s="146"/>
      <c r="CM72" s="146"/>
      <c r="CN72" s="146"/>
      <c r="CO72" s="146"/>
      <c r="CP72" s="146"/>
      <c r="CQ72" s="146"/>
      <c r="CR72" s="146"/>
      <c r="CS72" s="146"/>
      <c r="CT72" s="146"/>
      <c r="CU72" s="146"/>
      <c r="CV72" s="146"/>
      <c r="CW72" s="146"/>
      <c r="CX72" s="146"/>
      <c r="CY72" s="146"/>
      <c r="CZ72" s="146"/>
      <c r="DA72" s="146"/>
      <c r="DB72" s="146"/>
      <c r="DC72" s="146"/>
      <c r="DD72" s="146"/>
      <c r="DE72" s="146"/>
      <c r="DF72" s="146"/>
      <c r="DG72" s="146"/>
      <c r="DH72" s="146"/>
      <c r="DI72" s="146"/>
      <c r="DJ72" s="146"/>
      <c r="DK72" s="146"/>
      <c r="DL72" s="146"/>
      <c r="DM72" s="146"/>
      <c r="DN72" s="146"/>
      <c r="DO72" s="146"/>
      <c r="DP72" s="146"/>
      <c r="DQ72" s="146"/>
      <c r="DR72" s="146"/>
      <c r="DS72" s="146"/>
      <c r="DT72" s="146"/>
      <c r="DU72" s="146"/>
      <c r="DV72" s="146"/>
      <c r="DW72" s="146"/>
      <c r="DX72" s="146"/>
      <c r="DY72" s="146"/>
      <c r="DZ72" s="146"/>
      <c r="EA72" s="146"/>
      <c r="EB72" s="146"/>
      <c r="EC72" s="146"/>
      <c r="ED72" s="146"/>
      <c r="EE72" s="146"/>
      <c r="EF72" s="146"/>
      <c r="EG72" s="146"/>
      <c r="EH72" s="146"/>
      <c r="EI72" s="146"/>
    </row>
    <row r="73" spans="1:139" s="37" customFormat="1" ht="15" customHeight="1" outlineLevel="1" x14ac:dyDescent="0.35">
      <c r="A73" s="146"/>
      <c r="B73" s="38"/>
      <c r="C73" s="146"/>
      <c r="D73" s="146"/>
      <c r="E73" s="397" t="str">
        <f xml:space="preserve"> NTBA!E$59</f>
        <v>First Payment Milestone of Cable Charges - Payable on COD</v>
      </c>
      <c r="F73" s="420">
        <f xml:space="preserve"> NTBA!F$59</f>
        <v>1</v>
      </c>
      <c r="G73" s="402" t="str">
        <f xml:space="preserve"> NTBA!G$59</f>
        <v>%</v>
      </c>
      <c r="H73" s="146"/>
      <c r="J73" s="146"/>
      <c r="K73" s="146"/>
      <c r="L73" s="146"/>
      <c r="M73" s="146"/>
      <c r="N73" s="146"/>
      <c r="O73" s="21"/>
      <c r="P73" s="146"/>
      <c r="Q73" s="146"/>
      <c r="R73" s="146"/>
      <c r="S73" s="146"/>
      <c r="T73" s="146"/>
      <c r="U73" s="146"/>
      <c r="V73" s="146"/>
      <c r="W73" s="146"/>
      <c r="X73" s="146"/>
      <c r="Y73" s="146"/>
      <c r="Z73" s="146"/>
      <c r="AA73" s="146"/>
      <c r="AB73" s="146"/>
      <c r="AC73" s="146"/>
      <c r="AD73" s="146"/>
      <c r="AE73" s="146"/>
      <c r="AF73" s="146"/>
      <c r="AG73" s="146"/>
      <c r="AH73" s="146"/>
      <c r="AI73" s="146"/>
      <c r="AJ73" s="146"/>
      <c r="AK73" s="146"/>
      <c r="AL73" s="146"/>
      <c r="AM73" s="146"/>
      <c r="AN73" s="146"/>
      <c r="AO73" s="146"/>
      <c r="AP73" s="146"/>
      <c r="AQ73" s="146"/>
      <c r="AR73" s="146"/>
      <c r="AS73" s="146"/>
      <c r="AT73" s="146"/>
      <c r="AU73" s="146"/>
      <c r="AV73" s="146"/>
      <c r="AW73" s="146"/>
      <c r="AX73" s="146"/>
      <c r="AY73" s="146"/>
      <c r="AZ73" s="146"/>
      <c r="BA73" s="146"/>
      <c r="BB73" s="146"/>
      <c r="BC73" s="146"/>
      <c r="BD73" s="146"/>
      <c r="BE73" s="146"/>
      <c r="BF73" s="146"/>
      <c r="BG73" s="146"/>
      <c r="BH73" s="146"/>
      <c r="BI73" s="146"/>
      <c r="BJ73" s="146"/>
      <c r="BK73" s="146"/>
      <c r="BL73" s="146"/>
      <c r="BM73" s="146"/>
      <c r="BN73" s="146"/>
      <c r="BO73" s="146"/>
      <c r="BP73" s="146"/>
      <c r="BQ73" s="146"/>
      <c r="BR73" s="146"/>
      <c r="BS73" s="146"/>
      <c r="BT73" s="146"/>
      <c r="BU73" s="146"/>
      <c r="BV73" s="146"/>
      <c r="BW73" s="146"/>
      <c r="BX73" s="146"/>
      <c r="BY73" s="146"/>
      <c r="BZ73" s="146"/>
      <c r="CA73" s="146"/>
      <c r="CB73" s="146"/>
      <c r="CC73" s="146"/>
      <c r="CD73" s="146"/>
      <c r="CE73" s="146"/>
      <c r="CF73" s="146"/>
      <c r="CG73" s="146"/>
      <c r="CH73" s="146"/>
      <c r="CI73" s="146"/>
      <c r="CJ73" s="146"/>
      <c r="CK73" s="146"/>
      <c r="CL73" s="146"/>
      <c r="CM73" s="146"/>
      <c r="CN73" s="146"/>
      <c r="CO73" s="146"/>
      <c r="CP73" s="146"/>
      <c r="CQ73" s="146"/>
      <c r="CR73" s="146"/>
      <c r="CS73" s="146"/>
      <c r="CT73" s="146"/>
      <c r="CU73" s="146"/>
      <c r="CV73" s="146"/>
      <c r="CW73" s="146"/>
      <c r="CX73" s="146"/>
      <c r="CY73" s="146"/>
      <c r="CZ73" s="146"/>
      <c r="DA73" s="146"/>
      <c r="DB73" s="146"/>
      <c r="DC73" s="146"/>
      <c r="DD73" s="146"/>
      <c r="DE73" s="146"/>
      <c r="DF73" s="146"/>
      <c r="DG73" s="146"/>
      <c r="DH73" s="146"/>
      <c r="DI73" s="146"/>
      <c r="DJ73" s="146"/>
      <c r="DK73" s="146"/>
      <c r="DL73" s="146"/>
      <c r="DM73" s="146"/>
      <c r="DN73" s="146"/>
      <c r="DO73" s="146"/>
      <c r="DP73" s="146"/>
      <c r="DQ73" s="146"/>
      <c r="DR73" s="146"/>
      <c r="DS73" s="146"/>
      <c r="DT73" s="146"/>
      <c r="DU73" s="146"/>
      <c r="DV73" s="146"/>
      <c r="DW73" s="146"/>
      <c r="DX73" s="146"/>
      <c r="DY73" s="146"/>
      <c r="DZ73" s="146"/>
      <c r="EA73" s="146"/>
      <c r="EB73" s="146"/>
      <c r="EC73" s="146"/>
      <c r="ED73" s="146"/>
      <c r="EE73" s="146"/>
      <c r="EF73" s="146"/>
      <c r="EG73" s="146"/>
      <c r="EH73" s="146"/>
      <c r="EI73" s="146"/>
    </row>
    <row r="74" spans="1:139" s="37" customFormat="1" ht="15" customHeight="1" outlineLevel="1" x14ac:dyDescent="0.35">
      <c r="A74" s="146"/>
      <c r="B74" s="38"/>
      <c r="C74" s="146"/>
      <c r="D74" s="146"/>
      <c r="E74" s="146" t="str">
        <f xml:space="preserve"> E19</f>
        <v>Total smart energy meters installed</v>
      </c>
      <c r="F74" s="146">
        <f xml:space="preserve"> F19</f>
        <v>0</v>
      </c>
      <c r="G74" s="146" t="str">
        <f xml:space="preserve"> G19</f>
        <v>Nos</v>
      </c>
      <c r="H74" s="146">
        <f xml:space="preserve"> H19</f>
        <v>2767868</v>
      </c>
      <c r="I74" s="146">
        <f xml:space="preserve"> I19</f>
        <v>0</v>
      </c>
      <c r="J74" s="146">
        <f t="shared" ref="J74:N74" si="27">J19</f>
        <v>0</v>
      </c>
      <c r="K74" s="146">
        <f t="shared" si="27"/>
        <v>0</v>
      </c>
      <c r="L74" s="146">
        <f t="shared" si="27"/>
        <v>0</v>
      </c>
      <c r="M74" s="146">
        <f t="shared" si="27"/>
        <v>0</v>
      </c>
      <c r="N74" s="146">
        <f t="shared" si="27"/>
        <v>0</v>
      </c>
      <c r="O74" s="146">
        <f>O19</f>
        <v>230</v>
      </c>
      <c r="P74" s="146">
        <f t="shared" ref="P74:CA74" si="28">P19</f>
        <v>15884</v>
      </c>
      <c r="Q74" s="146">
        <f t="shared" si="28"/>
        <v>33200</v>
      </c>
      <c r="R74" s="146">
        <f t="shared" si="28"/>
        <v>78000</v>
      </c>
      <c r="S74" s="146">
        <f t="shared" si="28"/>
        <v>88000</v>
      </c>
      <c r="T74" s="146">
        <f t="shared" si="28"/>
        <v>88000</v>
      </c>
      <c r="U74" s="146">
        <f t="shared" si="28"/>
        <v>88000</v>
      </c>
      <c r="V74" s="146">
        <f t="shared" si="28"/>
        <v>108000</v>
      </c>
      <c r="W74" s="146">
        <f t="shared" si="28"/>
        <v>130000</v>
      </c>
      <c r="X74" s="146">
        <f t="shared" si="28"/>
        <v>155000</v>
      </c>
      <c r="Y74" s="146">
        <f t="shared" si="28"/>
        <v>178000</v>
      </c>
      <c r="Z74" s="146">
        <f t="shared" si="28"/>
        <v>205000</v>
      </c>
      <c r="AA74" s="146">
        <f t="shared" si="28"/>
        <v>218091</v>
      </c>
      <c r="AB74" s="146">
        <f t="shared" si="28"/>
        <v>155000</v>
      </c>
      <c r="AC74" s="146">
        <f t="shared" si="28"/>
        <v>155000</v>
      </c>
      <c r="AD74" s="146">
        <f t="shared" si="28"/>
        <v>155000</v>
      </c>
      <c r="AE74" s="146">
        <f t="shared" si="28"/>
        <v>155000</v>
      </c>
      <c r="AF74" s="146">
        <f t="shared" si="28"/>
        <v>155000</v>
      </c>
      <c r="AG74" s="146">
        <f t="shared" si="28"/>
        <v>155000</v>
      </c>
      <c r="AH74" s="146">
        <f t="shared" si="28"/>
        <v>155000</v>
      </c>
      <c r="AI74" s="146">
        <f t="shared" si="28"/>
        <v>155000</v>
      </c>
      <c r="AJ74" s="146">
        <f t="shared" si="28"/>
        <v>142463</v>
      </c>
      <c r="AK74" s="146">
        <f t="shared" si="28"/>
        <v>0</v>
      </c>
      <c r="AL74" s="146">
        <f t="shared" si="28"/>
        <v>0</v>
      </c>
      <c r="AM74" s="146">
        <f t="shared" si="28"/>
        <v>0</v>
      </c>
      <c r="AN74" s="146">
        <f t="shared" si="28"/>
        <v>0</v>
      </c>
      <c r="AO74" s="146">
        <f t="shared" si="28"/>
        <v>0</v>
      </c>
      <c r="AP74" s="146">
        <f t="shared" si="28"/>
        <v>0</v>
      </c>
      <c r="AQ74" s="146">
        <f t="shared" si="28"/>
        <v>0</v>
      </c>
      <c r="AR74" s="146">
        <f t="shared" si="28"/>
        <v>0</v>
      </c>
      <c r="AS74" s="146">
        <f t="shared" si="28"/>
        <v>0</v>
      </c>
      <c r="AT74" s="146">
        <f t="shared" si="28"/>
        <v>0</v>
      </c>
      <c r="AU74" s="146">
        <f t="shared" si="28"/>
        <v>0</v>
      </c>
      <c r="AV74" s="146">
        <f t="shared" si="28"/>
        <v>0</v>
      </c>
      <c r="AW74" s="146">
        <f t="shared" si="28"/>
        <v>0</v>
      </c>
      <c r="AX74" s="146">
        <f t="shared" si="28"/>
        <v>0</v>
      </c>
      <c r="AY74" s="146">
        <f t="shared" si="28"/>
        <v>0</v>
      </c>
      <c r="AZ74" s="146">
        <f t="shared" si="28"/>
        <v>0</v>
      </c>
      <c r="BA74" s="146">
        <f t="shared" si="28"/>
        <v>0</v>
      </c>
      <c r="BB74" s="146">
        <f t="shared" si="28"/>
        <v>0</v>
      </c>
      <c r="BC74" s="146">
        <f t="shared" si="28"/>
        <v>0</v>
      </c>
      <c r="BD74" s="146">
        <f t="shared" si="28"/>
        <v>0</v>
      </c>
      <c r="BE74" s="146">
        <f t="shared" si="28"/>
        <v>0</v>
      </c>
      <c r="BF74" s="146">
        <f t="shared" si="28"/>
        <v>0</v>
      </c>
      <c r="BG74" s="146">
        <f t="shared" si="28"/>
        <v>0</v>
      </c>
      <c r="BH74" s="146">
        <f t="shared" si="28"/>
        <v>0</v>
      </c>
      <c r="BI74" s="146">
        <f t="shared" si="28"/>
        <v>0</v>
      </c>
      <c r="BJ74" s="146">
        <f t="shared" si="28"/>
        <v>0</v>
      </c>
      <c r="BK74" s="146">
        <f t="shared" si="28"/>
        <v>0</v>
      </c>
      <c r="BL74" s="146">
        <f t="shared" si="28"/>
        <v>0</v>
      </c>
      <c r="BM74" s="146">
        <f t="shared" si="28"/>
        <v>0</v>
      </c>
      <c r="BN74" s="146">
        <f t="shared" si="28"/>
        <v>0</v>
      </c>
      <c r="BO74" s="146">
        <f t="shared" si="28"/>
        <v>0</v>
      </c>
      <c r="BP74" s="146">
        <f t="shared" si="28"/>
        <v>0</v>
      </c>
      <c r="BQ74" s="146">
        <f t="shared" si="28"/>
        <v>0</v>
      </c>
      <c r="BR74" s="146">
        <f t="shared" si="28"/>
        <v>0</v>
      </c>
      <c r="BS74" s="146">
        <f t="shared" si="28"/>
        <v>0</v>
      </c>
      <c r="BT74" s="146">
        <f t="shared" si="28"/>
        <v>0</v>
      </c>
      <c r="BU74" s="146">
        <f t="shared" si="28"/>
        <v>0</v>
      </c>
      <c r="BV74" s="146">
        <f t="shared" si="28"/>
        <v>0</v>
      </c>
      <c r="BW74" s="146">
        <f t="shared" si="28"/>
        <v>0</v>
      </c>
      <c r="BX74" s="146">
        <f t="shared" si="28"/>
        <v>0</v>
      </c>
      <c r="BY74" s="146">
        <f t="shared" si="28"/>
        <v>0</v>
      </c>
      <c r="BZ74" s="146">
        <f t="shared" si="28"/>
        <v>0</v>
      </c>
      <c r="CA74" s="146">
        <f t="shared" si="28"/>
        <v>0</v>
      </c>
      <c r="CB74" s="146">
        <f t="shared" ref="CB74:EH74" si="29">CB19</f>
        <v>0</v>
      </c>
      <c r="CC74" s="146">
        <f t="shared" si="29"/>
        <v>0</v>
      </c>
      <c r="CD74" s="146">
        <f t="shared" si="29"/>
        <v>0</v>
      </c>
      <c r="CE74" s="146">
        <f t="shared" si="29"/>
        <v>0</v>
      </c>
      <c r="CF74" s="146">
        <f t="shared" si="29"/>
        <v>0</v>
      </c>
      <c r="CG74" s="146">
        <f t="shared" si="29"/>
        <v>0</v>
      </c>
      <c r="CH74" s="146">
        <f t="shared" si="29"/>
        <v>0</v>
      </c>
      <c r="CI74" s="146">
        <f t="shared" si="29"/>
        <v>0</v>
      </c>
      <c r="CJ74" s="146">
        <f t="shared" si="29"/>
        <v>0</v>
      </c>
      <c r="CK74" s="146">
        <f t="shared" si="29"/>
        <v>0</v>
      </c>
      <c r="CL74" s="146">
        <f t="shared" si="29"/>
        <v>0</v>
      </c>
      <c r="CM74" s="146">
        <f t="shared" si="29"/>
        <v>0</v>
      </c>
      <c r="CN74" s="146">
        <f t="shared" si="29"/>
        <v>0</v>
      </c>
      <c r="CO74" s="146">
        <f t="shared" si="29"/>
        <v>0</v>
      </c>
      <c r="CP74" s="146">
        <f t="shared" si="29"/>
        <v>0</v>
      </c>
      <c r="CQ74" s="146">
        <f t="shared" si="29"/>
        <v>0</v>
      </c>
      <c r="CR74" s="146">
        <f t="shared" si="29"/>
        <v>0</v>
      </c>
      <c r="CS74" s="146">
        <f t="shared" si="29"/>
        <v>0</v>
      </c>
      <c r="CT74" s="146">
        <f t="shared" si="29"/>
        <v>0</v>
      </c>
      <c r="CU74" s="146">
        <f t="shared" si="29"/>
        <v>0</v>
      </c>
      <c r="CV74" s="146">
        <f t="shared" si="29"/>
        <v>0</v>
      </c>
      <c r="CW74" s="146">
        <f t="shared" si="29"/>
        <v>0</v>
      </c>
      <c r="CX74" s="146">
        <f t="shared" si="29"/>
        <v>0</v>
      </c>
      <c r="CY74" s="146">
        <f t="shared" si="29"/>
        <v>0</v>
      </c>
      <c r="CZ74" s="146">
        <f t="shared" si="29"/>
        <v>0</v>
      </c>
      <c r="DA74" s="146">
        <f t="shared" si="29"/>
        <v>0</v>
      </c>
      <c r="DB74" s="146">
        <f t="shared" si="29"/>
        <v>0</v>
      </c>
      <c r="DC74" s="146">
        <f t="shared" si="29"/>
        <v>0</v>
      </c>
      <c r="DD74" s="146">
        <f t="shared" si="29"/>
        <v>0</v>
      </c>
      <c r="DE74" s="146">
        <f t="shared" si="29"/>
        <v>0</v>
      </c>
      <c r="DF74" s="146">
        <f t="shared" si="29"/>
        <v>0</v>
      </c>
      <c r="DG74" s="146">
        <f t="shared" si="29"/>
        <v>0</v>
      </c>
      <c r="DH74" s="146">
        <f t="shared" si="29"/>
        <v>0</v>
      </c>
      <c r="DI74" s="146">
        <f t="shared" si="29"/>
        <v>0</v>
      </c>
      <c r="DJ74" s="146">
        <f t="shared" si="29"/>
        <v>0</v>
      </c>
      <c r="DK74" s="146">
        <f t="shared" si="29"/>
        <v>0</v>
      </c>
      <c r="DL74" s="146">
        <f t="shared" si="29"/>
        <v>0</v>
      </c>
      <c r="DM74" s="146">
        <f t="shared" si="29"/>
        <v>0</v>
      </c>
      <c r="DN74" s="146">
        <f t="shared" si="29"/>
        <v>0</v>
      </c>
      <c r="DO74" s="146">
        <f t="shared" si="29"/>
        <v>0</v>
      </c>
      <c r="DP74" s="146">
        <f t="shared" si="29"/>
        <v>0</v>
      </c>
      <c r="DQ74" s="146">
        <f t="shared" si="29"/>
        <v>0</v>
      </c>
      <c r="DR74" s="146">
        <f t="shared" si="29"/>
        <v>0</v>
      </c>
      <c r="DS74" s="146">
        <f t="shared" si="29"/>
        <v>0</v>
      </c>
      <c r="DT74" s="146">
        <f t="shared" si="29"/>
        <v>0</v>
      </c>
      <c r="DU74" s="146">
        <f t="shared" si="29"/>
        <v>0</v>
      </c>
      <c r="DV74" s="146">
        <f t="shared" si="29"/>
        <v>0</v>
      </c>
      <c r="DW74" s="146">
        <f t="shared" si="29"/>
        <v>0</v>
      </c>
      <c r="DX74" s="146">
        <f t="shared" si="29"/>
        <v>0</v>
      </c>
      <c r="DY74" s="146">
        <f t="shared" si="29"/>
        <v>0</v>
      </c>
      <c r="DZ74" s="146">
        <f t="shared" si="29"/>
        <v>0</v>
      </c>
      <c r="EA74" s="146">
        <f t="shared" si="29"/>
        <v>0</v>
      </c>
      <c r="EB74" s="146">
        <f t="shared" si="29"/>
        <v>0</v>
      </c>
      <c r="EC74" s="146">
        <f t="shared" si="29"/>
        <v>0</v>
      </c>
      <c r="ED74" s="146">
        <f t="shared" si="29"/>
        <v>0</v>
      </c>
      <c r="EE74" s="146">
        <f t="shared" si="29"/>
        <v>0</v>
      </c>
      <c r="EF74" s="146">
        <f t="shared" si="29"/>
        <v>0</v>
      </c>
      <c r="EG74" s="146">
        <f t="shared" si="29"/>
        <v>0</v>
      </c>
      <c r="EH74" s="146">
        <f t="shared" si="29"/>
        <v>0</v>
      </c>
      <c r="EI74" s="146"/>
    </row>
    <row r="75" spans="1:139" ht="15" customHeight="1" outlineLevel="1" x14ac:dyDescent="0.35">
      <c r="B75" s="38"/>
      <c r="I75" s="21"/>
      <c r="EI75" s="21"/>
    </row>
    <row r="76" spans="1:139" s="561" customFormat="1" ht="15" customHeight="1" outlineLevel="1" x14ac:dyDescent="0.35">
      <c r="A76" s="467"/>
      <c r="B76" s="467"/>
      <c r="C76" s="467"/>
      <c r="D76" s="467"/>
      <c r="E76" s="561" t="s">
        <v>199</v>
      </c>
      <c r="G76" s="467" t="s">
        <v>330</v>
      </c>
      <c r="H76" s="467">
        <f>SUM(J76:EH76)</f>
        <v>0</v>
      </c>
      <c r="I76" s="562"/>
      <c r="J76" s="562"/>
      <c r="K76" s="562"/>
      <c r="L76" s="562"/>
      <c r="M76" s="562"/>
      <c r="N76" s="562"/>
      <c r="O76" s="562"/>
      <c r="P76" s="562"/>
      <c r="Q76" s="562"/>
      <c r="R76" s="562"/>
      <c r="S76" s="562"/>
      <c r="T76" s="562"/>
      <c r="U76" s="562"/>
      <c r="V76" s="562"/>
      <c r="W76" s="562"/>
      <c r="X76" s="562"/>
      <c r="Y76" s="562"/>
      <c r="Z76" s="562"/>
      <c r="AA76" s="562"/>
      <c r="AB76" s="562"/>
      <c r="AC76" s="562"/>
      <c r="AD76" s="562"/>
      <c r="AE76" s="562"/>
      <c r="AF76" s="562"/>
      <c r="AG76" s="562"/>
      <c r="AH76" s="562"/>
      <c r="AI76" s="562"/>
      <c r="AJ76" s="562"/>
      <c r="AK76" s="562"/>
      <c r="AL76" s="562"/>
      <c r="AM76" s="562"/>
      <c r="AN76" s="562"/>
      <c r="AO76" s="562"/>
      <c r="AP76" s="562"/>
      <c r="AQ76" s="562"/>
      <c r="AR76" s="562"/>
      <c r="AS76" s="562"/>
      <c r="AT76" s="562"/>
      <c r="AU76" s="562"/>
      <c r="AV76" s="562"/>
      <c r="AW76" s="562"/>
      <c r="AX76" s="562"/>
      <c r="AY76" s="562"/>
      <c r="AZ76" s="562"/>
      <c r="BA76" s="562"/>
      <c r="BB76" s="562"/>
      <c r="BC76" s="562"/>
      <c r="BD76" s="562"/>
      <c r="BE76" s="562"/>
      <c r="BF76" s="562"/>
      <c r="BG76" s="562"/>
      <c r="BH76" s="562"/>
      <c r="BI76" s="562"/>
      <c r="BJ76" s="562"/>
      <c r="BK76" s="562"/>
      <c r="BL76" s="562"/>
      <c r="BM76" s="562"/>
      <c r="BN76" s="562"/>
      <c r="BO76" s="562"/>
      <c r="BP76" s="562"/>
      <c r="BQ76" s="562"/>
      <c r="BR76" s="562"/>
      <c r="BS76" s="562"/>
      <c r="BT76" s="562"/>
      <c r="BU76" s="562"/>
      <c r="BV76" s="562"/>
      <c r="BW76" s="562"/>
      <c r="BX76" s="562"/>
      <c r="BY76" s="562"/>
      <c r="BZ76" s="562"/>
      <c r="CA76" s="562"/>
      <c r="CB76" s="562"/>
      <c r="CC76" s="562"/>
      <c r="CD76" s="562"/>
      <c r="CE76" s="562"/>
      <c r="CF76" s="562"/>
      <c r="CG76" s="562"/>
      <c r="CH76" s="562"/>
      <c r="CI76" s="562"/>
      <c r="CJ76" s="562"/>
      <c r="CK76" s="562"/>
      <c r="CL76" s="562"/>
      <c r="CM76" s="562"/>
      <c r="CN76" s="562"/>
      <c r="CO76" s="562"/>
      <c r="CP76" s="562"/>
      <c r="CQ76" s="562"/>
      <c r="CR76" s="562"/>
      <c r="CS76" s="562"/>
      <c r="CT76" s="562"/>
      <c r="CU76" s="562"/>
      <c r="CV76" s="562"/>
      <c r="CW76" s="562"/>
      <c r="CX76" s="562"/>
      <c r="CY76" s="562"/>
      <c r="CZ76" s="562"/>
      <c r="DA76" s="562"/>
      <c r="DB76" s="562"/>
      <c r="DC76" s="562"/>
      <c r="DD76" s="562"/>
      <c r="DE76" s="562"/>
      <c r="DF76" s="562"/>
      <c r="DG76" s="562"/>
      <c r="DH76" s="562"/>
      <c r="DI76" s="562"/>
      <c r="DJ76" s="562"/>
      <c r="DK76" s="562"/>
      <c r="DL76" s="562"/>
      <c r="DM76" s="562"/>
      <c r="DN76" s="562"/>
      <c r="DO76" s="562"/>
      <c r="DP76" s="562"/>
      <c r="DQ76" s="562"/>
      <c r="DR76" s="562"/>
      <c r="DS76" s="562"/>
      <c r="DT76" s="562"/>
      <c r="DU76" s="562"/>
      <c r="DV76" s="562"/>
      <c r="DW76" s="562"/>
      <c r="DX76" s="562"/>
      <c r="DY76" s="562"/>
      <c r="DZ76" s="562"/>
      <c r="EA76" s="562"/>
      <c r="EB76" s="562"/>
      <c r="EC76" s="562"/>
      <c r="ED76" s="562"/>
      <c r="EE76" s="562"/>
      <c r="EF76" s="562"/>
      <c r="EG76" s="562"/>
      <c r="EH76" s="562"/>
      <c r="EI76" s="467"/>
    </row>
    <row r="77" spans="1:139" s="561" customFormat="1" ht="15" customHeight="1" outlineLevel="1" x14ac:dyDescent="0.35">
      <c r="A77" s="467"/>
      <c r="B77" s="467"/>
      <c r="C77" s="467"/>
      <c r="D77" s="467"/>
      <c r="E77" s="561" t="s">
        <v>200</v>
      </c>
      <c r="G77" s="467" t="s">
        <v>330</v>
      </c>
      <c r="H77" s="467">
        <v>0</v>
      </c>
      <c r="I77" s="562"/>
      <c r="J77" s="946">
        <f>IF(  J$58 &lt;= $F$57,( $F72 * J74 ) / Cr, IF( J$58 = $F$56, SUM( $J74:J74 ) * $F72 / Cr,0))</f>
        <v>0</v>
      </c>
      <c r="K77" s="946">
        <f>IF(  K$58 &lt;= $F$57,( $F72 * K74 ) / Cr, IF( K$58 = $F$56, SUM( $J74:K74 ) * $F72 / Cr,0))</f>
        <v>0</v>
      </c>
      <c r="L77" s="946">
        <f>IF(  L$58 &lt;= $F$57,( $F72 * L74 ) / Cr, IF( L$58 = $F$56, SUM( $J74:L74 ) * $F72 / Cr,0))</f>
        <v>0</v>
      </c>
      <c r="M77" s="946">
        <f>IF(  M$58 &lt;= $F$57,( $F72 * M74 ) / Cr, IF( M$58 = $F$56, SUM( $J74:M74 ) * $F72 / Cr,0))</f>
        <v>0</v>
      </c>
      <c r="N77" s="946">
        <f>IF(  N$58 &lt;= $F$57,( $F72 * N74 ) / Cr, IF( N$58 = $F$56, SUM( $J74:N74 ) * $F72 / Cr,0))</f>
        <v>0</v>
      </c>
      <c r="O77" s="946">
        <f>IF(  O$58 &lt;= $F$57,( $F72 * O74 ) / Cr, IF( O$58 = $F$56, SUM( $J74:O74 ) * $F72 / Cr,0))</f>
        <v>1.6298454692850958E-2</v>
      </c>
      <c r="P77" s="946">
        <f>IF(  P$58 &lt;= $F$57,( $F72 * P74 ) / Cr, IF( P$58 = $F$56, SUM( $J74:P74 ) * $F72 / Cr,0))</f>
        <v>1.1255854536575853</v>
      </c>
      <c r="Q77" s="946">
        <f>IF(  Q$58 &lt;= $F$57,( $F72 * Q74 ) / Cr, IF( Q$58 = $F$56, SUM( $J74:Q74 ) * $F72 / Cr,0))</f>
        <v>2.3526465034897903</v>
      </c>
      <c r="R77" s="946">
        <f>IF(  R$58 &lt;= $F$57,( $F72 * R74 ) / Cr, IF( R$58 = $F$56, SUM( $J74:R74 ) * $F72 / Cr,0))</f>
        <v>5.5273020262711938</v>
      </c>
      <c r="S77" s="946">
        <f>IF(  S$58 &lt;= $F$57,( $F72 * S74 ) / Cr, IF( S$58 = $F$56, SUM( $J74:S74 ) * $F72 / Cr,0))</f>
        <v>6.2359304911777578</v>
      </c>
      <c r="T77" s="946">
        <f>IF(  T$58 &lt;= $F$57,( $F72 * T74 ) / Cr, IF( T$58 = $F$56, SUM( $J74:T74 ) * $F72 / Cr,0))</f>
        <v>6.2359304911777578</v>
      </c>
      <c r="U77" s="946">
        <f>IF(  U$58 &lt;= $F$57,( $F72 * U74 ) / Cr, IF( U$58 = $F$56, SUM( $J74:U74 ) * $F72 / Cr,0))</f>
        <v>6.2359304911777578</v>
      </c>
      <c r="V77" s="946">
        <f>IF(  V$58 &lt;= $F$57,( $F72 * V74 ) / Cr, IF( V$58 = $F$56, SUM( $J74:V74 ) * $F72 / Cr,0))</f>
        <v>7.6531874209908839</v>
      </c>
      <c r="W77" s="946">
        <f>IF(  W$58 &lt;= $F$57,( $F72 * W74 ) / Cr, IF( W$58 = $F$56, SUM( $J74:W74 ) * $F72 / Cr,0))</f>
        <v>9.2121700437853242</v>
      </c>
      <c r="X77" s="946">
        <f>IF(  X$58 &lt;= $F$57,( $F72 * X74 ) / Cr, IF( X$58 = $F$56, SUM( $J74:X74 ) * $F72 / Cr,0))</f>
        <v>10.983741206051732</v>
      </c>
      <c r="Y77" s="946">
        <f>IF(  Y$58 &lt;= $F$57,( $F72 * Y74 ) / Cr, IF( Y$58 = $F$56, SUM( $J74:Y74 ) * $F72 / Cr,0))</f>
        <v>12.613586675336828</v>
      </c>
      <c r="Z77" s="946">
        <f>IF(  Z$58 &lt;= $F$57,( $F72 * Z74 ) / Cr, IF( Z$58 = $F$56, SUM( $J74:Z74 ) * $F72 / Cr,0))</f>
        <v>14.52688353058455</v>
      </c>
      <c r="AA77" s="946">
        <f>IF(  AA$58 &lt;= $F$57,( $F72 * AA74 ) / Cr, IF( AA$58 = $F$56, SUM( $J74:AA74 ) * $F72 / Cr,0))</f>
        <v>15.454549053993732</v>
      </c>
      <c r="AB77" s="946">
        <f>IF(  AB$58 &lt;= $F$57,( $F72 * AB74 ) / Cr, IF( AB$58 = $F$56, SUM( $J74:AB74 ) * $F72 / Cr,0))</f>
        <v>10.983741206051732</v>
      </c>
      <c r="AC77" s="946">
        <f>IF(  AC$58 &lt;= $F$57,( $F72 * AC74 ) / Cr, IF( AC$58 = $F$56, SUM( $J74:AC74 ) * $F72 / Cr,0))</f>
        <v>10.983741206051732</v>
      </c>
      <c r="AD77" s="946">
        <f>IF(  AD$58 &lt;= $F$57,( $F72 * AD74 ) / Cr, IF( AD$58 = $F$56, SUM( $J74:AD74 ) * $F72 / Cr,0))</f>
        <v>10.983741206051732</v>
      </c>
      <c r="AE77" s="946">
        <f>IF(  AE$58 &lt;= $F$57,( $F72 * AE74 ) / Cr, IF( AE$58 = $F$56, SUM( $J74:AE74 ) * $F72 / Cr,0))</f>
        <v>10.983741206051732</v>
      </c>
      <c r="AF77" s="946">
        <f>IF(  AF$58 &lt;= $F$57,( $F72 * AF74 ) / Cr, IF( AF$58 = $F$56, SUM( $J74:AF74 ) * $F72 / Cr,0))</f>
        <v>10.983741206051732</v>
      </c>
      <c r="AG77" s="946">
        <f>IF(  AG$58 &lt;= $F$57,( $F72 * AG74 ) / Cr, IF( AG$58 = $F$56, SUM( $J74:AG74 ) * $F72 / Cr,0))</f>
        <v>10.983741206051732</v>
      </c>
      <c r="AH77" s="946">
        <f>IF(  AH$58 &lt;= $F$57,( $F72 * AH74 ) / Cr, IF( AH$58 = $F$56, SUM( $J74:AH74 ) * $F72 / Cr,0))</f>
        <v>10.983741206051732</v>
      </c>
      <c r="AI77" s="946">
        <f>IF(  AI$58 &lt;= $F$57,( $F72 * AI74 ) / Cr, IF( AI$58 = $F$56, SUM( $J74:AI74 ) * $F72 / Cr,0))</f>
        <v>10.983741206051732</v>
      </c>
      <c r="AJ77" s="946">
        <f>IF(  AJ$58 &lt;= $F$57,( $F72 * AJ74 ) / Cr, IF( AJ$58 = $F$56, SUM( $J74:AJ74 ) * $F72 / Cr,0))</f>
        <v>10.095333699598376</v>
      </c>
      <c r="AK77" s="946">
        <f>IF(  AK$58 &lt;= $F$57,( $F72 * AK74 ) / Cr, IF( AK$58 = $F$56, SUM( $J74:AK74 ) * $F72 / Cr,0))</f>
        <v>0</v>
      </c>
      <c r="AL77" s="946">
        <f>IF(  AL$58 &lt;= $F$57,( $F72 * AL74 ) / Cr, IF( AL$58 = $F$56, SUM( $J74:AL74 ) * $F72 / Cr,0))</f>
        <v>0</v>
      </c>
      <c r="AM77" s="946">
        <f>IF(  AM$58 &lt;= $F$57,( $F72 * AM74 ) / Cr, IF( AM$58 = $F$56, SUM( $J74:AM74 ) * $F72 / Cr,0))</f>
        <v>0</v>
      </c>
      <c r="AN77" s="946">
        <f>IF(  AN$58 &lt;= $F$57,( $F72 * AN74 ) / Cr, IF( AN$58 = $F$56, SUM( $J74:AN74 ) * $F72 / Cr,0))</f>
        <v>0</v>
      </c>
      <c r="AO77" s="946">
        <f>IF(  AO$58 &lt;= $F$57,( $F72 * AO74 ) / Cr, IF( AO$58 = $F$56, SUM( $J74:AO74 ) * $F72 / Cr,0))</f>
        <v>0</v>
      </c>
      <c r="AP77" s="946">
        <f>IF(  AP$58 &lt;= $F$57,( $F72 * AP74 ) / Cr, IF( AP$58 = $F$56, SUM( $J74:AP74 ) * $F72 / Cr,0))</f>
        <v>0</v>
      </c>
      <c r="AQ77" s="946">
        <f>IF(  AQ$58 &lt;= $F$57,( $F72 * AQ74 ) / Cr, IF( AQ$58 = $F$56, SUM( $J74:AQ74 ) * $F72 / Cr,0))</f>
        <v>0</v>
      </c>
      <c r="AR77" s="946">
        <f>IF(  AR$58 &lt;= $F$57,( $F72 * AR74 ) / Cr, IF( AR$58 = $F$56, SUM( $J74:AR74 ) * $F72 / Cr,0))</f>
        <v>0</v>
      </c>
      <c r="AS77" s="946">
        <f>IF(  AS$58 &lt;= $F$57,( $F72 * AS74 ) / Cr, IF( AS$58 = $F$56, SUM( $J74:AS74 ) * $F72 / Cr,0))</f>
        <v>0</v>
      </c>
      <c r="AT77" s="946">
        <f>IF(  AT$58 &lt;= $F$57,( $F72 * AT74 ) / Cr, IF( AT$58 = $F$56, SUM( $J74:AT74 ) * $F72 / Cr,0))</f>
        <v>0</v>
      </c>
      <c r="AU77" s="946">
        <f>IF(  AU$58 &lt;= $F$57,( $F72 * AU74 ) / Cr, IF( AU$58 = $F$56, SUM( $J74:AU74 ) * $F72 / Cr,0))</f>
        <v>0</v>
      </c>
      <c r="AV77" s="946">
        <f>IF(  AV$58 &lt;= $F$57,( $F72 * AV74 ) / Cr, IF( AV$58 = $F$56, SUM( $J74:AV74 ) * $F72 / Cr,0))</f>
        <v>0</v>
      </c>
      <c r="AW77" s="946">
        <f>IF(  AW$58 &lt;= $F$57,( $F72 * AW74 ) / Cr, IF( AW$58 = $F$56, SUM( $J74:AW74 ) * $F72 / Cr,0))</f>
        <v>0</v>
      </c>
      <c r="AX77" s="946">
        <f>IF(  AX$58 &lt;= $F$57,( $F72 * AX74 ) / Cr, IF( AX$58 = $F$56, SUM( $J74:AX74 ) * $F72 / Cr,0))</f>
        <v>0</v>
      </c>
      <c r="AY77" s="946">
        <f>IF(  AY$58 &lt;= $F$57,( $F72 * AY74 ) / Cr, IF( AY$58 = $F$56, SUM( $J74:AY74 ) * $F72 / Cr,0))</f>
        <v>0</v>
      </c>
      <c r="AZ77" s="946">
        <f>IF(  AZ$58 &lt;= $F$57,( $F72 * AZ74 ) / Cr, IF( AZ$58 = $F$56, SUM( $J74:AZ74 ) * $F72 / Cr,0))</f>
        <v>0</v>
      </c>
      <c r="BA77" s="946">
        <f>IF(  BA$58 &lt;= $F$57,( $F72 * BA74 ) / Cr, IF( BA$58 = $F$56, SUM( $J74:BA74 ) * $F72 / Cr,0))</f>
        <v>0</v>
      </c>
      <c r="BB77" s="946">
        <f>IF(  BB$58 &lt;= $F$57,( $F72 * BB74 ) / Cr, IF( BB$58 = $F$56, SUM( $J74:BB74 ) * $F72 / Cr,0))</f>
        <v>0</v>
      </c>
      <c r="BC77" s="946">
        <f>IF(  BC$58 &lt;= $F$57,( $F72 * BC74 ) / Cr, IF( BC$58 = $F$56, SUM( $J74:BC74 ) * $F72 / Cr,0))</f>
        <v>0</v>
      </c>
      <c r="BD77" s="946">
        <f>IF(  BD$58 &lt;= $F$57,( $F72 * BD74 ) / Cr, IF( BD$58 = $F$56, SUM( $J74:BD74 ) * $F72 / Cr,0))</f>
        <v>0</v>
      </c>
      <c r="BE77" s="946">
        <f>IF(  BE$58 &lt;= $F$57,( $F72 * BE74 ) / Cr, IF( BE$58 = $F$56, SUM( $J74:BE74 ) * $F72 / Cr,0))</f>
        <v>0</v>
      </c>
      <c r="BF77" s="946">
        <f>IF(  BF$58 &lt;= $F$57,( $F72 * BF74 ) / Cr, IF( BF$58 = $F$56, SUM( $J74:BF74 ) * $F72 / Cr,0))</f>
        <v>0</v>
      </c>
      <c r="BG77" s="946">
        <f>IF(  BG$58 &lt;= $F$57,( $F72 * BG74 ) / Cr, IF( BG$58 = $F$56, SUM( $J74:BG74 ) * $F72 / Cr,0))</f>
        <v>0</v>
      </c>
      <c r="BH77" s="946">
        <f>IF(  BH$58 &lt;= $F$57,( $F72 * BH74 ) / Cr, IF( BH$58 = $F$56, SUM( $J74:BH74 ) * $F72 / Cr,0))</f>
        <v>0</v>
      </c>
      <c r="BI77" s="946">
        <f>IF(  BI$58 &lt;= $F$57,( $F72 * BI74 ) / Cr, IF( BI$58 = $F$56, SUM( $J74:BI74 ) * $F72 / Cr,0))</f>
        <v>0</v>
      </c>
      <c r="BJ77" s="946">
        <f>IF(  BJ$58 &lt;= $F$57,( $F72 * BJ74 ) / Cr, IF( BJ$58 = $F$56, SUM( $J74:BJ74 ) * $F72 / Cr,0))</f>
        <v>0</v>
      </c>
      <c r="BK77" s="946">
        <f>IF(  BK$58 &lt;= $F$57,( $F72 * BK74 ) / Cr, IF( BK$58 = $F$56, SUM( $J74:BK74 ) * $F72 / Cr,0))</f>
        <v>0</v>
      </c>
      <c r="BL77" s="946">
        <f>IF(  BL$58 &lt;= $F$57,( $F72 * BL74 ) / Cr, IF( BL$58 = $F$56, SUM( $J74:BL74 ) * $F72 / Cr,0))</f>
        <v>0</v>
      </c>
      <c r="BM77" s="946">
        <f>IF(  BM$58 &lt;= $F$57,( $F72 * BM74 ) / Cr, IF( BM$58 = $F$56, SUM( $J74:BM74 ) * $F72 / Cr,0))</f>
        <v>0</v>
      </c>
      <c r="BN77" s="946">
        <f>IF(  BN$58 &lt;= $F$57,( $F72 * BN74 ) / Cr, IF( BN$58 = $F$56, SUM( $J74:BN74 ) * $F72 / Cr,0))</f>
        <v>0</v>
      </c>
      <c r="BO77" s="946">
        <f>IF(  BO$58 &lt;= $F$57,( $F72 * BO74 ) / Cr, IF( BO$58 = $F$56, SUM( $J74:BO74 ) * $F72 / Cr,0))</f>
        <v>0</v>
      </c>
      <c r="BP77" s="946">
        <f>IF(  BP$58 &lt;= $F$57,( $F72 * BP74 ) / Cr, IF( BP$58 = $F$56, SUM( $J74:BP74 ) * $F72 / Cr,0))</f>
        <v>0</v>
      </c>
      <c r="BQ77" s="946">
        <f>IF(  BQ$58 &lt;= $F$57,( $F72 * BQ74 ) / Cr, IF( BQ$58 = $F$56, SUM( $J74:BQ74 ) * $F72 / Cr,0))</f>
        <v>0</v>
      </c>
      <c r="BR77" s="946">
        <f>IF(  BR$58 &lt;= $F$57,( $F72 * BR74 ) / Cr, IF( BR$58 = $F$56, SUM( $J74:BR74 ) * $F72 / Cr,0))</f>
        <v>0</v>
      </c>
      <c r="BS77" s="946">
        <f>IF(  BS$58 &lt;= $F$57,( $F72 * BS74 ) / Cr, IF( BS$58 = $F$56, SUM( $J74:BS74 ) * $F72 / Cr,0))</f>
        <v>0</v>
      </c>
      <c r="BT77" s="946">
        <f>IF(  BT$58 &lt;= $F$57,( $F72 * BT74 ) / Cr, IF( BT$58 = $F$56, SUM( $J74:BT74 ) * $F72 / Cr,0))</f>
        <v>0</v>
      </c>
      <c r="BU77" s="946">
        <f>IF(  BU$58 &lt;= $F$57,( $F72 * BU74 ) / Cr, IF( BU$58 = $F$56, SUM( $J74:BU74 ) * $F72 / Cr,0))</f>
        <v>0</v>
      </c>
      <c r="BV77" s="946">
        <f>IF(  BV$58 &lt;= $F$57,( $F72 * BV74 ) / Cr, IF( BV$58 = $F$56, SUM( $J74:BV74 ) * $F72 / Cr,0))</f>
        <v>0</v>
      </c>
      <c r="BW77" s="946">
        <f>IF(  BW$58 &lt;= $F$57,( $F72 * BW74 ) / Cr, IF( BW$58 = $F$56, SUM( $J74:BW74 ) * $F72 / Cr,0))</f>
        <v>0</v>
      </c>
      <c r="BX77" s="946">
        <f>IF(  BX$58 &lt;= $F$57,( $F72 * BX74 ) / Cr, IF( BX$58 = $F$56, SUM( $J74:BX74 ) * $F72 / Cr,0))</f>
        <v>0</v>
      </c>
      <c r="BY77" s="946">
        <f>IF(  BY$58 &lt;= $F$57,( $F72 * BY74 ) / Cr, IF( BY$58 = $F$56, SUM( $J74:BY74 ) * $F72 / Cr,0))</f>
        <v>0</v>
      </c>
      <c r="BZ77" s="946">
        <f>IF(  BZ$58 &lt;= $F$57,( $F72 * BZ74 ) / Cr, IF( BZ$58 = $F$56, SUM( $J74:BZ74 ) * $F72 / Cr,0))</f>
        <v>0</v>
      </c>
      <c r="CA77" s="946">
        <f>IF(  CA$58 &lt;= $F$57,( $F72 * CA74 ) / Cr, IF( CA$58 = $F$56, SUM( $J74:CA74 ) * $F72 / Cr,0))</f>
        <v>0</v>
      </c>
      <c r="CB77" s="946">
        <f>IF(  CB$58 &lt;= $F$57,( $F72 * CB74 ) / Cr, IF( CB$58 = $F$56, SUM( $J74:CB74 ) * $F72 / Cr,0))</f>
        <v>0</v>
      </c>
      <c r="CC77" s="946">
        <f>IF(  CC$58 &lt;= $F$57,( $F72 * CC74 ) / Cr, IF( CC$58 = $F$56, SUM( $J74:CC74 ) * $F72 / Cr,0))</f>
        <v>0</v>
      </c>
      <c r="CD77" s="946">
        <f>IF(  CD$58 &lt;= $F$57,( $F72 * CD74 ) / Cr, IF( CD$58 = $F$56, SUM( $J74:CD74 ) * $F72 / Cr,0))</f>
        <v>0</v>
      </c>
      <c r="CE77" s="946">
        <f>IF(  CE$58 &lt;= $F$57,( $F72 * CE74 ) / Cr, IF( CE$58 = $F$56, SUM( $J74:CE74 ) * $F72 / Cr,0))</f>
        <v>0</v>
      </c>
      <c r="CF77" s="946">
        <f>IF(  CF$58 &lt;= $F$57,( $F72 * CF74 ) / Cr, IF( CF$58 = $F$56, SUM( $J74:CF74 ) * $F72 / Cr,0))</f>
        <v>0</v>
      </c>
      <c r="CG77" s="946">
        <f>IF(  CG$58 &lt;= $F$57,( $F72 * CG74 ) / Cr, IF( CG$58 = $F$56, SUM( $J74:CG74 ) * $F72 / Cr,0))</f>
        <v>0</v>
      </c>
      <c r="CH77" s="946">
        <f>IF(  CH$58 &lt;= $F$57,( $F72 * CH74 ) / Cr, IF( CH$58 = $F$56, SUM( $J74:CH74 ) * $F72 / Cr,0))</f>
        <v>0</v>
      </c>
      <c r="CI77" s="946">
        <f>IF(  CI$58 &lt;= $F$57,( $F72 * CI74 ) / Cr, IF( CI$58 = $F$56, SUM( $J74:CI74 ) * $F72 / Cr,0))</f>
        <v>0</v>
      </c>
      <c r="CJ77" s="946">
        <f>IF(  CJ$58 &lt;= $F$57,( $F72 * CJ74 ) / Cr, IF( CJ$58 = $F$56, SUM( $J74:CJ74 ) * $F72 / Cr,0))</f>
        <v>0</v>
      </c>
      <c r="CK77" s="946">
        <f>IF(  CK$58 &lt;= $F$57,( $F72 * CK74 ) / Cr, IF( CK$58 = $F$56, SUM( $J74:CK74 ) * $F72 / Cr,0))</f>
        <v>0</v>
      </c>
      <c r="CL77" s="946">
        <f>IF(  CL$58 &lt;= $F$57,( $F72 * CL74 ) / Cr, IF( CL$58 = $F$56, SUM( $J74:CL74 ) * $F72 / Cr,0))</f>
        <v>0</v>
      </c>
      <c r="CM77" s="946">
        <f>IF(  CM$58 &lt;= $F$57,( $F72 * CM74 ) / Cr, IF( CM$58 = $F$56, SUM( $J74:CM74 ) * $F72 / Cr,0))</f>
        <v>0</v>
      </c>
      <c r="CN77" s="946">
        <f>IF(  CN$58 &lt;= $F$57,( $F72 * CN74 ) / Cr, IF( CN$58 = $F$56, SUM( $J74:CN74 ) * $F72 / Cr,0))</f>
        <v>0</v>
      </c>
      <c r="CO77" s="946">
        <f>IF(  CO$58 &lt;= $F$57,( $F72 * CO74 ) / Cr, IF( CO$58 = $F$56, SUM( $J74:CO74 ) * $F72 / Cr,0))</f>
        <v>0</v>
      </c>
      <c r="CP77" s="946">
        <f>IF(  CP$58 &lt;= $F$57,( $F72 * CP74 ) / Cr, IF( CP$58 = $F$56, SUM( $J74:CP74 ) * $F72 / Cr,0))</f>
        <v>0</v>
      </c>
      <c r="CQ77" s="946">
        <f>IF(  CQ$58 &lt;= $F$57,( $F72 * CQ74 ) / Cr, IF( CQ$58 = $F$56, SUM( $J74:CQ74 ) * $F72 / Cr,0))</f>
        <v>0</v>
      </c>
      <c r="CR77" s="946">
        <f>IF(  CR$58 &lt;= $F$57,( $F72 * CR74 ) / Cr, IF( CR$58 = $F$56, SUM( $J74:CR74 ) * $F72 / Cr,0))</f>
        <v>0</v>
      </c>
      <c r="CS77" s="946">
        <f>IF(  CS$58 &lt;= $F$57,( $F72 * CS74 ) / Cr, IF( CS$58 = $F$56, SUM( $J74:CS74 ) * $F72 / Cr,0))</f>
        <v>0</v>
      </c>
      <c r="CT77" s="946">
        <f>IF(  CT$58 &lt;= $F$57,( $F72 * CT74 ) / Cr, IF( CT$58 = $F$56, SUM( $J74:CT74 ) * $F72 / Cr,0))</f>
        <v>0</v>
      </c>
      <c r="CU77" s="946">
        <f>IF(  CU$58 &lt;= $F$57,( $F72 * CU74 ) / Cr, IF( CU$58 = $F$56, SUM( $J74:CU74 ) * $F72 / Cr,0))</f>
        <v>0</v>
      </c>
      <c r="CV77" s="946">
        <f>IF(  CV$58 &lt;= $F$57,( $F72 * CV74 ) / Cr, IF( CV$58 = $F$56, SUM( $J74:CV74 ) * $F72 / Cr,0))</f>
        <v>0</v>
      </c>
      <c r="CW77" s="946">
        <f>IF(  CW$58 &lt;= $F$57,( $F72 * CW74 ) / Cr, IF( CW$58 = $F$56, SUM( $J74:CW74 ) * $F72 / Cr,0))</f>
        <v>0</v>
      </c>
      <c r="CX77" s="946">
        <f>IF(  CX$58 &lt;= $F$57,( $F72 * CX74 ) / Cr, IF( CX$58 = $F$56, SUM( $J74:CX74 ) * $F72 / Cr,0))</f>
        <v>0</v>
      </c>
      <c r="CY77" s="946">
        <f>IF(  CY$58 &lt;= $F$57,( $F72 * CY74 ) / Cr, IF( CY$58 = $F$56, SUM( $J74:CY74 ) * $F72 / Cr,0))</f>
        <v>0</v>
      </c>
      <c r="CZ77" s="946">
        <f>IF(  CZ$58 &lt;= $F$57,( $F72 * CZ74 ) / Cr, IF( CZ$58 = $F$56, SUM( $J74:CZ74 ) * $F72 / Cr,0))</f>
        <v>0</v>
      </c>
      <c r="DA77" s="946">
        <f>IF(  DA$58 &lt;= $F$57,( $F72 * DA74 ) / Cr, IF( DA$58 = $F$56, SUM( $J74:DA74 ) * $F72 / Cr,0))</f>
        <v>0</v>
      </c>
      <c r="DB77" s="946">
        <f>IF(  DB$58 &lt;= $F$57,( $F72 * DB74 ) / Cr, IF( DB$58 = $F$56, SUM( $J74:DB74 ) * $F72 / Cr,0))</f>
        <v>0</v>
      </c>
      <c r="DC77" s="946">
        <f>IF(  DC$58 &lt;= $F$57,( $F72 * DC74 ) / Cr, IF( DC$58 = $F$56, SUM( $J74:DC74 ) * $F72 / Cr,0))</f>
        <v>0</v>
      </c>
      <c r="DD77" s="946">
        <f>IF(  DD$58 &lt;= $F$57,( $F72 * DD74 ) / Cr, IF( DD$58 = $F$56, SUM( $J74:DD74 ) * $F72 / Cr,0))</f>
        <v>0</v>
      </c>
      <c r="DE77" s="946">
        <f>IF(  DE$58 &lt;= $F$57,( $F72 * DE74 ) / Cr, IF( DE$58 = $F$56, SUM( $J74:DE74 ) * $F72 / Cr,0))</f>
        <v>0</v>
      </c>
      <c r="DF77" s="946">
        <f>IF(  DF$58 &lt;= $F$57,( $F72 * DF74 ) / Cr, IF( DF$58 = $F$56, SUM( $J74:DF74 ) * $F72 / Cr,0))</f>
        <v>0</v>
      </c>
      <c r="DG77" s="946">
        <f>IF(  DG$58 &lt;= $F$57,( $F72 * DG74 ) / Cr, IF( DG$58 = $F$56, SUM( $J74:DG74 ) * $F72 / Cr,0))</f>
        <v>0</v>
      </c>
      <c r="DH77" s="946">
        <f>IF(  DH$58 &lt;= $F$57,( $F72 * DH74 ) / Cr, IF( DH$58 = $F$56, SUM( $J74:DH74 ) * $F72 / Cr,0))</f>
        <v>0</v>
      </c>
      <c r="DI77" s="946">
        <f>IF(  DI$58 &lt;= $F$57,( $F72 * DI74 ) / Cr, IF( DI$58 = $F$56, SUM( $J74:DI74 ) * $F72 / Cr,0))</f>
        <v>0</v>
      </c>
      <c r="DJ77" s="946">
        <f>IF(  DJ$58 &lt;= $F$57,( $F72 * DJ74 ) / Cr, IF( DJ$58 = $F$56, SUM( $J74:DJ74 ) * $F72 / Cr,0))</f>
        <v>0</v>
      </c>
      <c r="DK77" s="946">
        <f>IF(  DK$58 &lt;= $F$57,( $F72 * DK74 ) / Cr, IF( DK$58 = $F$56, SUM( $J74:DK74 ) * $F72 / Cr,0))</f>
        <v>0</v>
      </c>
      <c r="DL77" s="946">
        <f>IF(  DL$58 &lt;= $F$57,( $F72 * DL74 ) / Cr, IF( DL$58 = $F$56, SUM( $J74:DL74 ) * $F72 / Cr,0))</f>
        <v>0</v>
      </c>
      <c r="DM77" s="946">
        <f>IF(  DM$58 &lt;= $F$57,( $F72 * DM74 ) / Cr, IF( DM$58 = $F$56, SUM( $J74:DM74 ) * $F72 / Cr,0))</f>
        <v>0</v>
      </c>
      <c r="DN77" s="946">
        <f>IF(  DN$58 &lt;= $F$57,( $F72 * DN74 ) / Cr, IF( DN$58 = $F$56, SUM( $J74:DN74 ) * $F72 / Cr,0))</f>
        <v>0</v>
      </c>
      <c r="DO77" s="946">
        <f>IF(  DO$58 &lt;= $F$57,( $F72 * DO74 ) / Cr, IF( DO$58 = $F$56, SUM( $J74:DO74 ) * $F72 / Cr,0))</f>
        <v>0</v>
      </c>
      <c r="DP77" s="946">
        <f>IF(  DP$58 &lt;= $F$57,( $F72 * DP74 ) / Cr, IF( DP$58 = $F$56, SUM( $J74:DP74 ) * $F72 / Cr,0))</f>
        <v>0</v>
      </c>
      <c r="DQ77" s="946">
        <f>IF(  DQ$58 &lt;= $F$57,( $F72 * DQ74 ) / Cr, IF( DQ$58 = $F$56, SUM( $J74:DQ74 ) * $F72 / Cr,0))</f>
        <v>0</v>
      </c>
      <c r="DR77" s="946">
        <f>IF(  DR$58 &lt;= $F$57,( $F72 * DR74 ) / Cr, IF( DR$58 = $F$56, SUM( $J74:DR74 ) * $F72 / Cr,0))</f>
        <v>0</v>
      </c>
      <c r="DS77" s="946">
        <f>IF(  DS$58 &lt;= $F$57,( $F72 * DS74 ) / Cr, IF( DS$58 = $F$56, SUM( $J74:DS74 ) * $F72 / Cr,0))</f>
        <v>0</v>
      </c>
      <c r="DT77" s="946">
        <f>IF(  DT$58 &lt;= $F$57,( $F72 * DT74 ) / Cr, IF( DT$58 = $F$56, SUM( $J74:DT74 ) * $F72 / Cr,0))</f>
        <v>0</v>
      </c>
      <c r="DU77" s="946">
        <f>IF(  DU$58 &lt;= $F$57,( $F72 * DU74 ) / Cr, IF( DU$58 = $F$56, SUM( $J74:DU74 ) * $F72 / Cr,0))</f>
        <v>0</v>
      </c>
      <c r="DV77" s="946">
        <f>IF(  DV$58 &lt;= $F$57,( $F72 * DV74 ) / Cr, IF( DV$58 = $F$56, SUM( $J74:DV74 ) * $F72 / Cr,0))</f>
        <v>0</v>
      </c>
      <c r="DW77" s="946">
        <f>IF(  DW$58 &lt;= $F$57,( $F72 * DW74 ) / Cr, IF( DW$58 = $F$56, SUM( $J74:DW74 ) * $F72 / Cr,0))</f>
        <v>0</v>
      </c>
      <c r="DX77" s="946">
        <f>IF(  DX$58 &lt;= $F$57,( $F72 * DX74 ) / Cr, IF( DX$58 = $F$56, SUM( $J74:DX74 ) * $F72 / Cr,0))</f>
        <v>0</v>
      </c>
      <c r="DY77" s="946">
        <f>IF(  DY$58 &lt;= $F$57,( $F72 * DY74 ) / Cr, IF( DY$58 = $F$56, SUM( $J74:DY74 ) * $F72 / Cr,0))</f>
        <v>0</v>
      </c>
      <c r="DZ77" s="946">
        <f>IF(  DZ$58 &lt;= $F$57,( $F72 * DZ74 ) / Cr, IF( DZ$58 = $F$56, SUM( $J74:DZ74 ) * $F72 / Cr,0))</f>
        <v>0</v>
      </c>
      <c r="EA77" s="946">
        <f>IF(  EA$58 &lt;= $F$57,( $F72 * EA74 ) / Cr, IF( EA$58 = $F$56, SUM( $J74:EA74 ) * $F72 / Cr,0))</f>
        <v>0</v>
      </c>
      <c r="EB77" s="946">
        <f>IF(  EB$58 &lt;= $F$57,( $F72 * EB74 ) / Cr, IF( EB$58 = $F$56, SUM( $J74:EB74 ) * $F72 / Cr,0))</f>
        <v>0</v>
      </c>
      <c r="EC77" s="946">
        <f>IF(  EC$58 &lt;= $F$57,( $F72 * EC74 ) / Cr, IF( EC$58 = $F$56, SUM( $J74:EC74 ) * $F72 / Cr,0))</f>
        <v>0</v>
      </c>
      <c r="ED77" s="946">
        <f>IF(  ED$58 &lt;= $F$57,( $F72 * ED74 ) / Cr, IF( ED$58 = $F$56, SUM( $J74:ED74 ) * $F72 / Cr,0))</f>
        <v>0</v>
      </c>
      <c r="EE77" s="946">
        <f>IF(  EE$58 &lt;= $F$57,( $F72 * EE74 ) / Cr, IF( EE$58 = $F$56, SUM( $J74:EE74 ) * $F72 / Cr,0))</f>
        <v>0</v>
      </c>
      <c r="EF77" s="946">
        <f>IF(  EF$58 &lt;= $F$57,( $F72 * EF74 ) / Cr, IF( EF$58 = $F$56, SUM( $J74:EF74 ) * $F72 / Cr,0))</f>
        <v>0</v>
      </c>
      <c r="EG77" s="946">
        <f>IF(  EG$58 &lt;= $F$57,( $F72 * EG74 ) / Cr, IF( EG$58 = $F$56, SUM( $J74:EG74 ) * $F72 / Cr,0))</f>
        <v>0</v>
      </c>
      <c r="EH77" s="946">
        <f>IF(  EH$58 &lt;= $F$57,( $F72 * EH74 ) / Cr, IF( EH$58 = $F$56, SUM( $J74:EH74 ) * $F72 / Cr,0))</f>
        <v>0</v>
      </c>
      <c r="EI77" s="467"/>
    </row>
    <row r="78" spans="1:139" s="561" customFormat="1" ht="15" customHeight="1" outlineLevel="1" x14ac:dyDescent="0.35">
      <c r="A78" s="467"/>
      <c r="B78" s="467"/>
      <c r="C78" s="467"/>
      <c r="D78" s="467"/>
      <c r="E78" s="561" t="s">
        <v>201</v>
      </c>
      <c r="G78" s="467" t="s">
        <v>330</v>
      </c>
      <c r="H78" s="467">
        <f>SUM(J78:EH78)</f>
        <v>0</v>
      </c>
      <c r="I78" s="562"/>
      <c r="J78" s="562"/>
      <c r="K78" s="562"/>
      <c r="L78" s="562"/>
      <c r="M78" s="562"/>
      <c r="N78" s="562"/>
      <c r="O78" s="562"/>
      <c r="P78" s="562"/>
      <c r="Q78" s="562"/>
      <c r="R78" s="562"/>
      <c r="S78" s="562"/>
      <c r="T78" s="562"/>
      <c r="U78" s="562"/>
      <c r="V78" s="562"/>
      <c r="W78" s="562"/>
      <c r="X78" s="562"/>
      <c r="Y78" s="562"/>
      <c r="Z78" s="562"/>
      <c r="AA78" s="562"/>
      <c r="AB78" s="562"/>
      <c r="AC78" s="562"/>
      <c r="AD78" s="562"/>
      <c r="AE78" s="562"/>
      <c r="AF78" s="562"/>
      <c r="AG78" s="562"/>
      <c r="AH78" s="562"/>
      <c r="AI78" s="562"/>
      <c r="AJ78" s="562"/>
      <c r="AK78" s="562"/>
      <c r="AL78" s="562"/>
      <c r="AM78" s="562"/>
      <c r="AN78" s="562"/>
      <c r="AO78" s="562"/>
      <c r="AP78" s="562"/>
      <c r="AQ78" s="562"/>
      <c r="AR78" s="562"/>
      <c r="AS78" s="562"/>
      <c r="AT78" s="562"/>
      <c r="AU78" s="562"/>
      <c r="AV78" s="562"/>
      <c r="AW78" s="562"/>
      <c r="AX78" s="562"/>
      <c r="AY78" s="562"/>
      <c r="AZ78" s="562"/>
      <c r="BA78" s="562"/>
      <c r="BB78" s="562"/>
      <c r="BC78" s="562"/>
      <c r="BD78" s="562"/>
      <c r="BE78" s="562"/>
      <c r="BF78" s="562"/>
      <c r="BG78" s="562"/>
      <c r="BH78" s="562"/>
      <c r="BI78" s="562"/>
      <c r="BJ78" s="562"/>
      <c r="BK78" s="562"/>
      <c r="BL78" s="562"/>
      <c r="BM78" s="562"/>
      <c r="BN78" s="562"/>
      <c r="BO78" s="562"/>
      <c r="BP78" s="562"/>
      <c r="BQ78" s="562"/>
      <c r="BR78" s="562"/>
      <c r="BS78" s="562"/>
      <c r="BT78" s="562"/>
      <c r="BU78" s="562"/>
      <c r="BV78" s="562"/>
      <c r="BW78" s="562"/>
      <c r="BX78" s="562"/>
      <c r="BY78" s="562"/>
      <c r="BZ78" s="562"/>
      <c r="CA78" s="562"/>
      <c r="CB78" s="562"/>
      <c r="CC78" s="562"/>
      <c r="CD78" s="562"/>
      <c r="CE78" s="562"/>
      <c r="CF78" s="562"/>
      <c r="CG78" s="562"/>
      <c r="CH78" s="562"/>
      <c r="CI78" s="562"/>
      <c r="CJ78" s="562"/>
      <c r="CK78" s="562"/>
      <c r="CL78" s="562"/>
      <c r="CM78" s="562"/>
      <c r="CN78" s="562"/>
      <c r="CO78" s="562"/>
      <c r="CP78" s="562"/>
      <c r="CQ78" s="562"/>
      <c r="CR78" s="562"/>
      <c r="CS78" s="562"/>
      <c r="CT78" s="562"/>
      <c r="CU78" s="562"/>
      <c r="CV78" s="562"/>
      <c r="CW78" s="562"/>
      <c r="CX78" s="562"/>
      <c r="CY78" s="562"/>
      <c r="CZ78" s="562"/>
      <c r="DA78" s="562"/>
      <c r="DB78" s="562"/>
      <c r="DC78" s="562"/>
      <c r="DD78" s="562"/>
      <c r="DE78" s="562"/>
      <c r="DF78" s="562"/>
      <c r="DG78" s="562"/>
      <c r="DH78" s="562"/>
      <c r="DI78" s="562"/>
      <c r="DJ78" s="562"/>
      <c r="DK78" s="562"/>
      <c r="DL78" s="562"/>
      <c r="DM78" s="562"/>
      <c r="DN78" s="562"/>
      <c r="DO78" s="562"/>
      <c r="DP78" s="562"/>
      <c r="DQ78" s="562"/>
      <c r="DR78" s="562"/>
      <c r="DS78" s="562"/>
      <c r="DT78" s="562"/>
      <c r="DU78" s="562"/>
      <c r="DV78" s="562"/>
      <c r="DW78" s="562"/>
      <c r="DX78" s="562"/>
      <c r="DY78" s="562"/>
      <c r="DZ78" s="562"/>
      <c r="EA78" s="562"/>
      <c r="EB78" s="562"/>
      <c r="EC78" s="562"/>
      <c r="ED78" s="562"/>
      <c r="EE78" s="562"/>
      <c r="EF78" s="562"/>
      <c r="EG78" s="562"/>
      <c r="EH78" s="562"/>
      <c r="EI78" s="467"/>
    </row>
    <row r="79" spans="1:139" s="561" customFormat="1" ht="15" customHeight="1" outlineLevel="1" x14ac:dyDescent="0.35">
      <c r="A79" s="467"/>
      <c r="B79" s="467"/>
      <c r="C79" s="467"/>
      <c r="D79" s="467"/>
      <c r="E79" s="561" t="s">
        <v>202</v>
      </c>
      <c r="G79" s="467" t="s">
        <v>330</v>
      </c>
      <c r="H79" s="467">
        <f>SUM(J79:EH79)</f>
        <v>0</v>
      </c>
      <c r="I79" s="562"/>
      <c r="J79" s="562"/>
      <c r="K79" s="562"/>
      <c r="L79" s="562"/>
      <c r="M79" s="562"/>
      <c r="N79" s="562"/>
      <c r="O79" s="562"/>
      <c r="P79" s="562"/>
      <c r="Q79" s="562"/>
      <c r="R79" s="562"/>
      <c r="S79" s="562"/>
      <c r="T79" s="562"/>
      <c r="U79" s="562"/>
      <c r="V79" s="562"/>
      <c r="W79" s="562"/>
      <c r="X79" s="562"/>
      <c r="Y79" s="562"/>
      <c r="Z79" s="562"/>
      <c r="AA79" s="562"/>
      <c r="AB79" s="562"/>
      <c r="AC79" s="562"/>
      <c r="AD79" s="562"/>
      <c r="AE79" s="562"/>
      <c r="AF79" s="562"/>
      <c r="AG79" s="562"/>
      <c r="AH79" s="562"/>
      <c r="AI79" s="562"/>
      <c r="AJ79" s="562"/>
      <c r="AK79" s="562"/>
      <c r="AL79" s="562"/>
      <c r="AM79" s="562"/>
      <c r="AN79" s="562"/>
      <c r="AO79" s="562"/>
      <c r="AP79" s="562"/>
      <c r="AQ79" s="562"/>
      <c r="AR79" s="562"/>
      <c r="AS79" s="562"/>
      <c r="AT79" s="562"/>
      <c r="AU79" s="562"/>
      <c r="AV79" s="562"/>
      <c r="AW79" s="562"/>
      <c r="AX79" s="562"/>
      <c r="AY79" s="562"/>
      <c r="AZ79" s="562"/>
      <c r="BA79" s="562"/>
      <c r="BB79" s="562"/>
      <c r="BC79" s="562"/>
      <c r="BD79" s="562"/>
      <c r="BE79" s="562"/>
      <c r="BF79" s="562"/>
      <c r="BG79" s="562"/>
      <c r="BH79" s="562"/>
      <c r="BI79" s="562"/>
      <c r="BJ79" s="562"/>
      <c r="BK79" s="562"/>
      <c r="BL79" s="562"/>
      <c r="BM79" s="562"/>
      <c r="BN79" s="562"/>
      <c r="BO79" s="562"/>
      <c r="BP79" s="562"/>
      <c r="BQ79" s="562"/>
      <c r="BR79" s="562"/>
      <c r="BS79" s="562"/>
      <c r="BT79" s="562"/>
      <c r="BU79" s="562"/>
      <c r="BV79" s="562"/>
      <c r="BW79" s="562"/>
      <c r="BX79" s="562"/>
      <c r="BY79" s="562"/>
      <c r="BZ79" s="562"/>
      <c r="CA79" s="562"/>
      <c r="CB79" s="562"/>
      <c r="CC79" s="562"/>
      <c r="CD79" s="562"/>
      <c r="CE79" s="562"/>
      <c r="CF79" s="562"/>
      <c r="CG79" s="562"/>
      <c r="CH79" s="562"/>
      <c r="CI79" s="562"/>
      <c r="CJ79" s="562"/>
      <c r="CK79" s="562"/>
      <c r="CL79" s="562"/>
      <c r="CM79" s="562"/>
      <c r="CN79" s="562"/>
      <c r="CO79" s="562"/>
      <c r="CP79" s="562"/>
      <c r="CQ79" s="562"/>
      <c r="CR79" s="562"/>
      <c r="CS79" s="562"/>
      <c r="CT79" s="562"/>
      <c r="CU79" s="562"/>
      <c r="CV79" s="562"/>
      <c r="CW79" s="562"/>
      <c r="CX79" s="562"/>
      <c r="CY79" s="562"/>
      <c r="CZ79" s="562"/>
      <c r="DA79" s="562"/>
      <c r="DB79" s="562"/>
      <c r="DC79" s="562"/>
      <c r="DD79" s="562"/>
      <c r="DE79" s="562"/>
      <c r="DF79" s="562"/>
      <c r="DG79" s="562"/>
      <c r="DH79" s="562"/>
      <c r="DI79" s="562"/>
      <c r="DJ79" s="562"/>
      <c r="DK79" s="562"/>
      <c r="DL79" s="562"/>
      <c r="DM79" s="562"/>
      <c r="DN79" s="562"/>
      <c r="DO79" s="562"/>
      <c r="DP79" s="562"/>
      <c r="DQ79" s="562"/>
      <c r="DR79" s="562"/>
      <c r="DS79" s="562"/>
      <c r="DT79" s="562"/>
      <c r="DU79" s="562"/>
      <c r="DV79" s="562"/>
      <c r="DW79" s="562"/>
      <c r="DX79" s="562"/>
      <c r="DY79" s="562"/>
      <c r="DZ79" s="562"/>
      <c r="EA79" s="562"/>
      <c r="EB79" s="562"/>
      <c r="EC79" s="562"/>
      <c r="ED79" s="562"/>
      <c r="EE79" s="562"/>
      <c r="EF79" s="562"/>
      <c r="EG79" s="562"/>
      <c r="EH79" s="562"/>
      <c r="EI79" s="467"/>
    </row>
    <row r="80" spans="1:139" s="561" customFormat="1" ht="15" customHeight="1" outlineLevel="1" x14ac:dyDescent="0.35">
      <c r="A80" s="467"/>
      <c r="B80" s="467"/>
      <c r="C80" s="467"/>
      <c r="D80" s="467"/>
      <c r="E80" s="561" t="s">
        <v>201</v>
      </c>
      <c r="G80" s="467" t="s">
        <v>330</v>
      </c>
      <c r="H80" s="467">
        <f>SUM(J80:EH80)</f>
        <v>0</v>
      </c>
      <c r="I80" s="562"/>
      <c r="J80" s="562"/>
      <c r="K80" s="562"/>
      <c r="L80" s="562"/>
      <c r="M80" s="562"/>
      <c r="N80" s="562"/>
      <c r="O80" s="562"/>
      <c r="P80" s="562"/>
      <c r="Q80" s="562"/>
      <c r="R80" s="562"/>
      <c r="S80" s="562"/>
      <c r="T80" s="562"/>
      <c r="U80" s="562"/>
      <c r="V80" s="562"/>
      <c r="W80" s="562"/>
      <c r="X80" s="562"/>
      <c r="Y80" s="562"/>
      <c r="Z80" s="562"/>
      <c r="AA80" s="562"/>
      <c r="AB80" s="562"/>
      <c r="AC80" s="562"/>
      <c r="AD80" s="562"/>
      <c r="AE80" s="562"/>
      <c r="AF80" s="562"/>
      <c r="AG80" s="562"/>
      <c r="AH80" s="562"/>
      <c r="AI80" s="562"/>
      <c r="AJ80" s="562"/>
      <c r="AK80" s="562"/>
      <c r="AL80" s="562"/>
      <c r="AM80" s="562"/>
      <c r="AN80" s="562"/>
      <c r="AO80" s="562"/>
      <c r="AP80" s="562"/>
      <c r="AQ80" s="562"/>
      <c r="AR80" s="562"/>
      <c r="AS80" s="562"/>
      <c r="AT80" s="562"/>
      <c r="AU80" s="562"/>
      <c r="AV80" s="562"/>
      <c r="AW80" s="562"/>
      <c r="AX80" s="562"/>
      <c r="AY80" s="562"/>
      <c r="AZ80" s="562"/>
      <c r="BA80" s="562"/>
      <c r="BB80" s="562"/>
      <c r="BC80" s="562"/>
      <c r="BD80" s="562"/>
      <c r="BE80" s="562"/>
      <c r="BF80" s="562"/>
      <c r="BG80" s="562"/>
      <c r="BH80" s="562"/>
      <c r="BI80" s="562"/>
      <c r="BJ80" s="562"/>
      <c r="BK80" s="562"/>
      <c r="BL80" s="562"/>
      <c r="BM80" s="562"/>
      <c r="BN80" s="562"/>
      <c r="BO80" s="562"/>
      <c r="BP80" s="562"/>
      <c r="BQ80" s="562"/>
      <c r="BR80" s="562"/>
      <c r="BS80" s="562"/>
      <c r="BT80" s="562"/>
      <c r="BU80" s="562"/>
      <c r="BV80" s="562"/>
      <c r="BW80" s="562"/>
      <c r="BX80" s="562"/>
      <c r="BY80" s="562"/>
      <c r="BZ80" s="562"/>
      <c r="CA80" s="562"/>
      <c r="CB80" s="562"/>
      <c r="CC80" s="562"/>
      <c r="CD80" s="562"/>
      <c r="CE80" s="562"/>
      <c r="CF80" s="562"/>
      <c r="CG80" s="562"/>
      <c r="CH80" s="562"/>
      <c r="CI80" s="562"/>
      <c r="CJ80" s="562"/>
      <c r="CK80" s="562"/>
      <c r="CL80" s="562"/>
      <c r="CM80" s="562"/>
      <c r="CN80" s="562"/>
      <c r="CO80" s="562"/>
      <c r="CP80" s="562"/>
      <c r="CQ80" s="562"/>
      <c r="CR80" s="562"/>
      <c r="CS80" s="562"/>
      <c r="CT80" s="562"/>
      <c r="CU80" s="562"/>
      <c r="CV80" s="562"/>
      <c r="CW80" s="562"/>
      <c r="CX80" s="562"/>
      <c r="CY80" s="562"/>
      <c r="CZ80" s="562"/>
      <c r="DA80" s="562"/>
      <c r="DB80" s="562"/>
      <c r="DC80" s="562"/>
      <c r="DD80" s="562"/>
      <c r="DE80" s="562"/>
      <c r="DF80" s="562"/>
      <c r="DG80" s="562"/>
      <c r="DH80" s="562"/>
      <c r="DI80" s="562"/>
      <c r="DJ80" s="562"/>
      <c r="DK80" s="562"/>
      <c r="DL80" s="562"/>
      <c r="DM80" s="562"/>
      <c r="DN80" s="562"/>
      <c r="DO80" s="562"/>
      <c r="DP80" s="562"/>
      <c r="DQ80" s="562"/>
      <c r="DR80" s="562"/>
      <c r="DS80" s="562"/>
      <c r="DT80" s="562"/>
      <c r="DU80" s="562"/>
      <c r="DV80" s="562"/>
      <c r="DW80" s="562"/>
      <c r="DX80" s="562"/>
      <c r="DY80" s="562"/>
      <c r="DZ80" s="562"/>
      <c r="EA80" s="562"/>
      <c r="EB80" s="562"/>
      <c r="EC80" s="562"/>
      <c r="ED80" s="562"/>
      <c r="EE80" s="562"/>
      <c r="EF80" s="562"/>
      <c r="EG80" s="562"/>
      <c r="EH80" s="562"/>
      <c r="EI80" s="467"/>
    </row>
    <row r="81" spans="1:139" ht="15" customHeight="1" outlineLevel="1" x14ac:dyDescent="0.35">
      <c r="E81" s="19"/>
      <c r="F81" s="19"/>
      <c r="H81" s="44"/>
      <c r="I81" s="44"/>
      <c r="J81" s="44"/>
      <c r="K81" s="44"/>
      <c r="L81" s="44"/>
      <c r="M81" s="44"/>
      <c r="N81" s="44"/>
      <c r="O81" s="44"/>
      <c r="P81" s="44"/>
      <c r="Q81" s="44"/>
      <c r="R81" s="44"/>
      <c r="S81" s="44"/>
      <c r="T81" s="44"/>
      <c r="U81" s="44"/>
      <c r="V81" s="44"/>
      <c r="W81" s="44"/>
      <c r="X81" s="44"/>
      <c r="Y81" s="44"/>
      <c r="Z81" s="44"/>
      <c r="AA81" s="44"/>
      <c r="AB81" s="44"/>
      <c r="AC81" s="44"/>
      <c r="AD81" s="44"/>
      <c r="AE81" s="44"/>
      <c r="AF81" s="44"/>
      <c r="AG81" s="44"/>
      <c r="AH81" s="44"/>
      <c r="AI81" s="44"/>
      <c r="AJ81" s="44"/>
      <c r="AK81" s="44"/>
      <c r="AL81" s="44"/>
      <c r="AM81" s="44"/>
      <c r="AN81" s="44"/>
      <c r="AO81" s="44"/>
      <c r="AP81" s="44"/>
      <c r="AQ81" s="44"/>
      <c r="AR81" s="44"/>
      <c r="AS81" s="44"/>
      <c r="AT81" s="44"/>
      <c r="AU81" s="44"/>
      <c r="AV81" s="44"/>
      <c r="AW81" s="44"/>
      <c r="AX81" s="44"/>
      <c r="AY81" s="44"/>
      <c r="AZ81" s="44"/>
      <c r="BA81" s="44"/>
      <c r="BB81" s="44"/>
      <c r="BC81" s="44"/>
      <c r="BD81" s="44"/>
      <c r="BE81" s="44"/>
      <c r="BF81" s="44"/>
      <c r="BG81" s="44"/>
      <c r="BH81" s="44"/>
      <c r="BI81" s="44"/>
      <c r="BJ81" s="44"/>
      <c r="BK81" s="44"/>
      <c r="BL81" s="44"/>
      <c r="BM81" s="44"/>
      <c r="BN81" s="44"/>
      <c r="BO81" s="44"/>
      <c r="BP81" s="44"/>
      <c r="BQ81" s="44"/>
      <c r="BR81" s="44"/>
      <c r="BS81" s="44"/>
      <c r="BT81" s="44"/>
      <c r="BU81" s="44"/>
      <c r="BV81" s="44"/>
      <c r="BW81" s="44"/>
      <c r="BX81" s="44"/>
      <c r="BY81" s="44"/>
      <c r="BZ81" s="44"/>
      <c r="CA81" s="44"/>
      <c r="CB81" s="44"/>
      <c r="CC81" s="44"/>
      <c r="CD81" s="44"/>
      <c r="CE81" s="44"/>
      <c r="CF81" s="44"/>
      <c r="CG81" s="44"/>
      <c r="CH81" s="44"/>
      <c r="CI81" s="44"/>
      <c r="CJ81" s="44"/>
      <c r="CK81" s="44"/>
      <c r="CL81" s="44"/>
      <c r="CM81" s="44"/>
      <c r="CN81" s="44"/>
      <c r="CO81" s="44"/>
      <c r="CP81" s="44"/>
      <c r="CQ81" s="44"/>
      <c r="CR81" s="44"/>
      <c r="CS81" s="44"/>
      <c r="CT81" s="44"/>
      <c r="CU81" s="44"/>
      <c r="CV81" s="44"/>
      <c r="CW81" s="44"/>
      <c r="CX81" s="44"/>
      <c r="CY81" s="44"/>
      <c r="CZ81" s="44"/>
      <c r="DA81" s="44"/>
      <c r="DB81" s="44"/>
      <c r="DC81" s="44"/>
      <c r="DD81" s="44"/>
      <c r="DE81" s="44"/>
      <c r="DF81" s="44"/>
      <c r="DG81" s="44"/>
      <c r="DH81" s="44"/>
      <c r="DI81" s="44"/>
      <c r="DJ81" s="44"/>
      <c r="DK81" s="44"/>
      <c r="DL81" s="44"/>
      <c r="DM81" s="44"/>
      <c r="DN81" s="44"/>
      <c r="DO81" s="44"/>
      <c r="DP81" s="44"/>
      <c r="DQ81" s="44"/>
      <c r="DR81" s="44"/>
      <c r="DS81" s="44"/>
      <c r="DT81" s="44"/>
      <c r="DU81" s="44"/>
      <c r="DV81" s="44"/>
      <c r="DW81" s="44"/>
      <c r="DX81" s="44"/>
      <c r="DY81" s="44"/>
      <c r="DZ81" s="44"/>
      <c r="EA81" s="44"/>
      <c r="EB81" s="44"/>
      <c r="EC81" s="44"/>
      <c r="ED81" s="44"/>
      <c r="EE81" s="44"/>
      <c r="EF81" s="44"/>
      <c r="EG81" s="44"/>
      <c r="EH81" s="44"/>
      <c r="EI81" s="21"/>
    </row>
    <row r="82" spans="1:139" s="37" customFormat="1" ht="15" customHeight="1" outlineLevel="1" x14ac:dyDescent="0.35">
      <c r="A82" s="146"/>
      <c r="B82" s="146"/>
      <c r="C82" s="146"/>
      <c r="D82" s="146"/>
      <c r="E82" s="397" t="str">
        <f xml:space="preserve"> NTBA!E$62</f>
        <v>Monthly select "0" and Quarterly select "1"</v>
      </c>
      <c r="F82" s="397">
        <f xml:space="preserve"> NTBA!F$62</f>
        <v>1</v>
      </c>
      <c r="G82" s="402" t="str">
        <f xml:space="preserve"> NTBA!G$62</f>
        <v>0 = monthly, 1 = quarterly</v>
      </c>
      <c r="H82" s="458"/>
      <c r="J82" s="563"/>
      <c r="K82" s="563"/>
      <c r="L82" s="563"/>
      <c r="M82" s="563"/>
      <c r="N82" s="563"/>
      <c r="O82" s="563"/>
      <c r="P82" s="563"/>
      <c r="Q82" s="563"/>
      <c r="R82" s="563"/>
      <c r="S82" s="563"/>
      <c r="T82" s="563"/>
      <c r="U82" s="563"/>
      <c r="V82" s="563"/>
      <c r="W82" s="563"/>
      <c r="X82" s="563"/>
      <c r="Y82" s="563"/>
      <c r="Z82" s="563"/>
      <c r="AA82" s="563"/>
      <c r="AB82" s="563"/>
      <c r="AC82" s="563"/>
      <c r="AD82" s="563"/>
      <c r="AE82" s="563"/>
      <c r="AF82" s="563"/>
      <c r="AG82" s="563"/>
      <c r="AH82" s="563"/>
      <c r="AI82" s="563"/>
      <c r="AJ82" s="563"/>
      <c r="AK82" s="563"/>
      <c r="AL82" s="563"/>
      <c r="AM82" s="563"/>
      <c r="AN82" s="563"/>
      <c r="AO82" s="563"/>
      <c r="AP82" s="563"/>
      <c r="AQ82" s="563"/>
      <c r="AR82" s="563"/>
      <c r="AS82" s="563"/>
      <c r="AT82" s="563"/>
      <c r="AU82" s="563"/>
      <c r="AV82" s="563"/>
      <c r="AW82" s="563"/>
      <c r="AX82" s="563"/>
      <c r="AY82" s="563"/>
      <c r="AZ82" s="563"/>
      <c r="BA82" s="563"/>
      <c r="BB82" s="563"/>
      <c r="BC82" s="563"/>
      <c r="BD82" s="563"/>
      <c r="BE82" s="563"/>
      <c r="BF82" s="563"/>
      <c r="BG82" s="563"/>
      <c r="BH82" s="563"/>
      <c r="BI82" s="563"/>
      <c r="BJ82" s="563"/>
      <c r="BK82" s="563"/>
      <c r="BL82" s="563"/>
      <c r="BM82" s="563"/>
      <c r="BN82" s="563"/>
      <c r="BO82" s="563"/>
      <c r="BP82" s="563"/>
      <c r="BQ82" s="563"/>
      <c r="BR82" s="563"/>
      <c r="BS82" s="563"/>
      <c r="BT82" s="563"/>
      <c r="BU82" s="563"/>
      <c r="BV82" s="563"/>
      <c r="BW82" s="563"/>
      <c r="BX82" s="563"/>
      <c r="BY82" s="563"/>
      <c r="BZ82" s="563"/>
      <c r="CA82" s="563"/>
      <c r="CB82" s="563"/>
      <c r="CC82" s="563"/>
      <c r="CD82" s="563"/>
      <c r="CE82" s="563"/>
      <c r="CF82" s="563"/>
      <c r="CG82" s="563"/>
      <c r="CH82" s="563"/>
      <c r="CI82" s="563"/>
      <c r="CJ82" s="563"/>
      <c r="CK82" s="563"/>
      <c r="CL82" s="563"/>
      <c r="CM82" s="563"/>
      <c r="CN82" s="563"/>
      <c r="CO82" s="563"/>
      <c r="CP82" s="563"/>
      <c r="CQ82" s="563"/>
      <c r="CR82" s="563"/>
      <c r="CS82" s="563"/>
      <c r="CT82" s="563"/>
      <c r="CU82" s="563"/>
      <c r="CV82" s="563"/>
      <c r="CW82" s="563"/>
      <c r="CX82" s="563"/>
      <c r="CY82" s="563"/>
      <c r="CZ82" s="563"/>
      <c r="DA82" s="563"/>
      <c r="DB82" s="563"/>
      <c r="DC82" s="563"/>
      <c r="DD82" s="563"/>
      <c r="DE82" s="563"/>
      <c r="DF82" s="563"/>
      <c r="DG82" s="563"/>
      <c r="DH82" s="563"/>
      <c r="DI82" s="563"/>
      <c r="DJ82" s="563"/>
      <c r="DK82" s="563"/>
      <c r="DL82" s="563"/>
      <c r="DM82" s="563"/>
      <c r="DN82" s="563"/>
      <c r="DO82" s="563"/>
      <c r="DP82" s="563"/>
      <c r="DQ82" s="563"/>
      <c r="DR82" s="563"/>
      <c r="DS82" s="563"/>
      <c r="DT82" s="563"/>
      <c r="DU82" s="563"/>
      <c r="DV82" s="563"/>
      <c r="DW82" s="563"/>
      <c r="DX82" s="563"/>
      <c r="DY82" s="563"/>
      <c r="DZ82" s="563"/>
      <c r="EA82" s="563"/>
      <c r="EB82" s="563"/>
      <c r="EC82" s="563"/>
      <c r="ED82" s="563"/>
      <c r="EE82" s="563"/>
      <c r="EF82" s="563"/>
      <c r="EG82" s="563"/>
      <c r="EH82" s="563"/>
      <c r="EI82" s="146"/>
    </row>
    <row r="83" spans="1:139" ht="15" customHeight="1" outlineLevel="1" x14ac:dyDescent="0.35">
      <c r="A83" s="19"/>
      <c r="B83" s="19"/>
      <c r="C83" s="19"/>
      <c r="D83" s="19"/>
      <c r="E83" s="677" t="str">
        <f xml:space="preserve"> Time_M!E83</f>
        <v>Quarter end flag</v>
      </c>
      <c r="F83" s="677">
        <f xml:space="preserve"> Time_M!F83</f>
        <v>0</v>
      </c>
      <c r="G83" s="677" t="str">
        <f xml:space="preserve"> Time_M!G83</f>
        <v>flag</v>
      </c>
      <c r="H83" s="677">
        <f xml:space="preserve"> Time_M!H83</f>
        <v>43</v>
      </c>
      <c r="I83" s="677">
        <f xml:space="preserve"> Time_M!I83</f>
        <v>0</v>
      </c>
      <c r="J83" s="677">
        <f xml:space="preserve"> Time_M!J83</f>
        <v>0</v>
      </c>
      <c r="K83" s="677">
        <f xml:space="preserve"> Time_M!K83</f>
        <v>1</v>
      </c>
      <c r="L83" s="677">
        <f xml:space="preserve"> Time_M!L83</f>
        <v>0</v>
      </c>
      <c r="M83" s="677">
        <f xml:space="preserve"> Time_M!M83</f>
        <v>0</v>
      </c>
      <c r="N83" s="677">
        <f xml:space="preserve"> Time_M!N83</f>
        <v>1</v>
      </c>
      <c r="O83" s="677">
        <f xml:space="preserve"> Time_M!O83</f>
        <v>0</v>
      </c>
      <c r="P83" s="677">
        <f xml:space="preserve"> Time_M!P83</f>
        <v>0</v>
      </c>
      <c r="Q83" s="677">
        <f xml:space="preserve"> Time_M!Q83</f>
        <v>1</v>
      </c>
      <c r="R83" s="677">
        <f xml:space="preserve"> Time_M!R83</f>
        <v>0</v>
      </c>
      <c r="S83" s="677">
        <f xml:space="preserve"> Time_M!S83</f>
        <v>0</v>
      </c>
      <c r="T83" s="677">
        <f xml:space="preserve"> Time_M!T83</f>
        <v>1</v>
      </c>
      <c r="U83" s="677">
        <f xml:space="preserve"> Time_M!U83</f>
        <v>0</v>
      </c>
      <c r="V83" s="677">
        <f xml:space="preserve"> Time_M!V83</f>
        <v>0</v>
      </c>
      <c r="W83" s="677">
        <f xml:space="preserve"> Time_M!W83</f>
        <v>1</v>
      </c>
      <c r="X83" s="677">
        <f xml:space="preserve"> Time_M!X83</f>
        <v>0</v>
      </c>
      <c r="Y83" s="677">
        <f xml:space="preserve"> Time_M!Y83</f>
        <v>0</v>
      </c>
      <c r="Z83" s="677">
        <f xml:space="preserve"> Time_M!Z83</f>
        <v>1</v>
      </c>
      <c r="AA83" s="677">
        <f xml:space="preserve"> Time_M!AA83</f>
        <v>0</v>
      </c>
      <c r="AB83" s="677">
        <f xml:space="preserve"> Time_M!AB83</f>
        <v>0</v>
      </c>
      <c r="AC83" s="677">
        <f xml:space="preserve"> Time_M!AC83</f>
        <v>1</v>
      </c>
      <c r="AD83" s="677">
        <f xml:space="preserve"> Time_M!AD83</f>
        <v>0</v>
      </c>
      <c r="AE83" s="677">
        <f xml:space="preserve"> Time_M!AE83</f>
        <v>0</v>
      </c>
      <c r="AF83" s="677">
        <f xml:space="preserve"> Time_M!AF83</f>
        <v>1</v>
      </c>
      <c r="AG83" s="677">
        <f xml:space="preserve"> Time_M!AG83</f>
        <v>0</v>
      </c>
      <c r="AH83" s="677">
        <f xml:space="preserve"> Time_M!AH83</f>
        <v>0</v>
      </c>
      <c r="AI83" s="677">
        <f xml:space="preserve"> Time_M!AI83</f>
        <v>1</v>
      </c>
      <c r="AJ83" s="677">
        <f xml:space="preserve"> Time_M!AJ83</f>
        <v>0</v>
      </c>
      <c r="AK83" s="677">
        <f xml:space="preserve"> Time_M!AK83</f>
        <v>0</v>
      </c>
      <c r="AL83" s="677">
        <f xml:space="preserve"> Time_M!AL83</f>
        <v>1</v>
      </c>
      <c r="AM83" s="677">
        <f xml:space="preserve"> Time_M!AM83</f>
        <v>0</v>
      </c>
      <c r="AN83" s="677">
        <f xml:space="preserve"> Time_M!AN83</f>
        <v>0</v>
      </c>
      <c r="AO83" s="677">
        <f xml:space="preserve"> Time_M!AO83</f>
        <v>1</v>
      </c>
      <c r="AP83" s="677">
        <f xml:space="preserve"> Time_M!AP83</f>
        <v>0</v>
      </c>
      <c r="AQ83" s="677">
        <f xml:space="preserve"> Time_M!AQ83</f>
        <v>0</v>
      </c>
      <c r="AR83" s="677">
        <f xml:space="preserve"> Time_M!AR83</f>
        <v>1</v>
      </c>
      <c r="AS83" s="677">
        <f xml:space="preserve"> Time_M!AS83</f>
        <v>0</v>
      </c>
      <c r="AT83" s="677">
        <f xml:space="preserve"> Time_M!AT83</f>
        <v>0</v>
      </c>
      <c r="AU83" s="677">
        <f xml:space="preserve"> Time_M!AU83</f>
        <v>1</v>
      </c>
      <c r="AV83" s="677">
        <f xml:space="preserve"> Time_M!AV83</f>
        <v>0</v>
      </c>
      <c r="AW83" s="677">
        <f xml:space="preserve"> Time_M!AW83</f>
        <v>0</v>
      </c>
      <c r="AX83" s="677">
        <f xml:space="preserve"> Time_M!AX83</f>
        <v>1</v>
      </c>
      <c r="AY83" s="677">
        <f xml:space="preserve"> Time_M!AY83</f>
        <v>0</v>
      </c>
      <c r="AZ83" s="677">
        <f xml:space="preserve"> Time_M!AZ83</f>
        <v>0</v>
      </c>
      <c r="BA83" s="677">
        <f xml:space="preserve"> Time_M!BA83</f>
        <v>1</v>
      </c>
      <c r="BB83" s="677">
        <f xml:space="preserve"> Time_M!BB83</f>
        <v>0</v>
      </c>
      <c r="BC83" s="677">
        <f xml:space="preserve"> Time_M!BC83</f>
        <v>0</v>
      </c>
      <c r="BD83" s="677">
        <f xml:space="preserve"> Time_M!BD83</f>
        <v>1</v>
      </c>
      <c r="BE83" s="677">
        <f xml:space="preserve"> Time_M!BE83</f>
        <v>0</v>
      </c>
      <c r="BF83" s="677">
        <f xml:space="preserve"> Time_M!BF83</f>
        <v>0</v>
      </c>
      <c r="BG83" s="677">
        <f xml:space="preserve"> Time_M!BG83</f>
        <v>1</v>
      </c>
      <c r="BH83" s="677">
        <f xml:space="preserve"> Time_M!BH83</f>
        <v>0</v>
      </c>
      <c r="BI83" s="677">
        <f xml:space="preserve"> Time_M!BI83</f>
        <v>0</v>
      </c>
      <c r="BJ83" s="677">
        <f xml:space="preserve"> Time_M!BJ83</f>
        <v>1</v>
      </c>
      <c r="BK83" s="677">
        <f xml:space="preserve"> Time_M!BK83</f>
        <v>0</v>
      </c>
      <c r="BL83" s="677">
        <f xml:space="preserve"> Time_M!BL83</f>
        <v>0</v>
      </c>
      <c r="BM83" s="677">
        <f xml:space="preserve"> Time_M!BM83</f>
        <v>1</v>
      </c>
      <c r="BN83" s="677">
        <f xml:space="preserve"> Time_M!BN83</f>
        <v>0</v>
      </c>
      <c r="BO83" s="677">
        <f xml:space="preserve"> Time_M!BO83</f>
        <v>0</v>
      </c>
      <c r="BP83" s="677">
        <f xml:space="preserve"> Time_M!BP83</f>
        <v>1</v>
      </c>
      <c r="BQ83" s="677">
        <f xml:space="preserve"> Time_M!BQ83</f>
        <v>0</v>
      </c>
      <c r="BR83" s="677">
        <f xml:space="preserve"> Time_M!BR83</f>
        <v>0</v>
      </c>
      <c r="BS83" s="677">
        <f xml:space="preserve"> Time_M!BS83</f>
        <v>1</v>
      </c>
      <c r="BT83" s="677">
        <f xml:space="preserve"> Time_M!BT83</f>
        <v>0</v>
      </c>
      <c r="BU83" s="677">
        <f xml:space="preserve"> Time_M!BU83</f>
        <v>0</v>
      </c>
      <c r="BV83" s="677">
        <f xml:space="preserve"> Time_M!BV83</f>
        <v>1</v>
      </c>
      <c r="BW83" s="677">
        <f xml:space="preserve"> Time_M!BW83</f>
        <v>0</v>
      </c>
      <c r="BX83" s="677">
        <f xml:space="preserve"> Time_M!BX83</f>
        <v>0</v>
      </c>
      <c r="BY83" s="677">
        <f xml:space="preserve"> Time_M!BY83</f>
        <v>1</v>
      </c>
      <c r="BZ83" s="677">
        <f xml:space="preserve"> Time_M!BZ83</f>
        <v>0</v>
      </c>
      <c r="CA83" s="677">
        <f xml:space="preserve"> Time_M!CA83</f>
        <v>0</v>
      </c>
      <c r="CB83" s="677">
        <f xml:space="preserve"> Time_M!CB83</f>
        <v>1</v>
      </c>
      <c r="CC83" s="677">
        <f xml:space="preserve"> Time_M!CC83</f>
        <v>0</v>
      </c>
      <c r="CD83" s="677">
        <f xml:space="preserve"> Time_M!CD83</f>
        <v>0</v>
      </c>
      <c r="CE83" s="677">
        <f xml:space="preserve"> Time_M!CE83</f>
        <v>1</v>
      </c>
      <c r="CF83" s="677">
        <f xml:space="preserve"> Time_M!CF83</f>
        <v>0</v>
      </c>
      <c r="CG83" s="677">
        <f xml:space="preserve"> Time_M!CG83</f>
        <v>0</v>
      </c>
      <c r="CH83" s="677">
        <f xml:space="preserve"> Time_M!CH83</f>
        <v>1</v>
      </c>
      <c r="CI83" s="677">
        <f xml:space="preserve"> Time_M!CI83</f>
        <v>0</v>
      </c>
      <c r="CJ83" s="677">
        <f xml:space="preserve"> Time_M!CJ83</f>
        <v>0</v>
      </c>
      <c r="CK83" s="677">
        <f xml:space="preserve"> Time_M!CK83</f>
        <v>1</v>
      </c>
      <c r="CL83" s="677">
        <f xml:space="preserve"> Time_M!CL83</f>
        <v>0</v>
      </c>
      <c r="CM83" s="677">
        <f xml:space="preserve"> Time_M!CM83</f>
        <v>0</v>
      </c>
      <c r="CN83" s="677">
        <f xml:space="preserve"> Time_M!CN83</f>
        <v>1</v>
      </c>
      <c r="CO83" s="677">
        <f xml:space="preserve"> Time_M!CO83</f>
        <v>0</v>
      </c>
      <c r="CP83" s="677">
        <f xml:space="preserve"> Time_M!CP83</f>
        <v>0</v>
      </c>
      <c r="CQ83" s="677">
        <f xml:space="preserve"> Time_M!CQ83</f>
        <v>1</v>
      </c>
      <c r="CR83" s="677">
        <f xml:space="preserve"> Time_M!CR83</f>
        <v>0</v>
      </c>
      <c r="CS83" s="677">
        <f xml:space="preserve"> Time_M!CS83</f>
        <v>0</v>
      </c>
      <c r="CT83" s="677">
        <f xml:space="preserve"> Time_M!CT83</f>
        <v>1</v>
      </c>
      <c r="CU83" s="677">
        <f xml:space="preserve"> Time_M!CU83</f>
        <v>0</v>
      </c>
      <c r="CV83" s="677">
        <f xml:space="preserve"> Time_M!CV83</f>
        <v>0</v>
      </c>
      <c r="CW83" s="677">
        <f xml:space="preserve"> Time_M!CW83</f>
        <v>1</v>
      </c>
      <c r="CX83" s="677">
        <f xml:space="preserve"> Time_M!CX83</f>
        <v>0</v>
      </c>
      <c r="CY83" s="677">
        <f xml:space="preserve"> Time_M!CY83</f>
        <v>0</v>
      </c>
      <c r="CZ83" s="677">
        <f xml:space="preserve"> Time_M!CZ83</f>
        <v>1</v>
      </c>
      <c r="DA83" s="677">
        <f xml:space="preserve"> Time_M!DA83</f>
        <v>0</v>
      </c>
      <c r="DB83" s="677">
        <f xml:space="preserve"> Time_M!DB83</f>
        <v>0</v>
      </c>
      <c r="DC83" s="677">
        <f xml:space="preserve"> Time_M!DC83</f>
        <v>1</v>
      </c>
      <c r="DD83" s="677">
        <f xml:space="preserve"> Time_M!DD83</f>
        <v>0</v>
      </c>
      <c r="DE83" s="677">
        <f xml:space="preserve"> Time_M!DE83</f>
        <v>0</v>
      </c>
      <c r="DF83" s="677">
        <f xml:space="preserve"> Time_M!DF83</f>
        <v>1</v>
      </c>
      <c r="DG83" s="677">
        <f xml:space="preserve"> Time_M!DG83</f>
        <v>0</v>
      </c>
      <c r="DH83" s="677">
        <f xml:space="preserve"> Time_M!DH83</f>
        <v>0</v>
      </c>
      <c r="DI83" s="677">
        <f xml:space="preserve"> Time_M!DI83</f>
        <v>1</v>
      </c>
      <c r="DJ83" s="677">
        <f xml:space="preserve"> Time_M!DJ83</f>
        <v>0</v>
      </c>
      <c r="DK83" s="677">
        <f xml:space="preserve"> Time_M!DK83</f>
        <v>0</v>
      </c>
      <c r="DL83" s="677">
        <f xml:space="preserve"> Time_M!DL83</f>
        <v>1</v>
      </c>
      <c r="DM83" s="677">
        <f xml:space="preserve"> Time_M!DM83</f>
        <v>0</v>
      </c>
      <c r="DN83" s="677">
        <f xml:space="preserve"> Time_M!DN83</f>
        <v>0</v>
      </c>
      <c r="DO83" s="677">
        <f xml:space="preserve"> Time_M!DO83</f>
        <v>1</v>
      </c>
      <c r="DP83" s="677">
        <f xml:space="preserve"> Time_M!DP83</f>
        <v>0</v>
      </c>
      <c r="DQ83" s="677">
        <f xml:space="preserve"> Time_M!DQ83</f>
        <v>0</v>
      </c>
      <c r="DR83" s="677">
        <f xml:space="preserve"> Time_M!DR83</f>
        <v>1</v>
      </c>
      <c r="DS83" s="677">
        <f xml:space="preserve"> Time_M!DS83</f>
        <v>0</v>
      </c>
      <c r="DT83" s="677">
        <f xml:space="preserve"> Time_M!DT83</f>
        <v>0</v>
      </c>
      <c r="DU83" s="677">
        <f xml:space="preserve"> Time_M!DU83</f>
        <v>1</v>
      </c>
      <c r="DV83" s="677">
        <f xml:space="preserve"> Time_M!DV83</f>
        <v>0</v>
      </c>
      <c r="DW83" s="677">
        <f xml:space="preserve"> Time_M!DW83</f>
        <v>0</v>
      </c>
      <c r="DX83" s="677">
        <f xml:space="preserve"> Time_M!DX83</f>
        <v>1</v>
      </c>
      <c r="DY83" s="677">
        <f xml:space="preserve"> Time_M!DY83</f>
        <v>0</v>
      </c>
      <c r="DZ83" s="677">
        <f xml:space="preserve"> Time_M!DZ83</f>
        <v>0</v>
      </c>
      <c r="EA83" s="677">
        <f xml:space="preserve"> Time_M!EA83</f>
        <v>1</v>
      </c>
      <c r="EB83" s="677">
        <f xml:space="preserve"> Time_M!EB83</f>
        <v>0</v>
      </c>
      <c r="EC83" s="677">
        <f xml:space="preserve"> Time_M!EC83</f>
        <v>0</v>
      </c>
      <c r="ED83" s="677">
        <f xml:space="preserve"> Time_M!ED83</f>
        <v>1</v>
      </c>
      <c r="EE83" s="677">
        <f xml:space="preserve"> Time_M!EE83</f>
        <v>0</v>
      </c>
      <c r="EF83" s="677">
        <f xml:space="preserve"> Time_M!EF83</f>
        <v>0</v>
      </c>
      <c r="EG83" s="677">
        <f xml:space="preserve"> Time_M!EG83</f>
        <v>1</v>
      </c>
      <c r="EH83" s="677">
        <f xml:space="preserve"> Time_M!EH83</f>
        <v>0</v>
      </c>
    </row>
    <row r="84" spans="1:139" s="417" customFormat="1" ht="15" customHeight="1" outlineLevel="1" x14ac:dyDescent="0.35">
      <c r="E84" s="678" t="s">
        <v>315</v>
      </c>
      <c r="G84" s="873" t="s">
        <v>330</v>
      </c>
      <c r="H84" s="417">
        <f xml:space="preserve"> SUM(J84:EH84)</f>
        <v>196.13900519039998</v>
      </c>
      <c r="J84" s="633">
        <f xml:space="preserve"> SUM( Rollout!H76:J80 ) * J$83</f>
        <v>0</v>
      </c>
      <c r="K84" s="633">
        <f xml:space="preserve"> SUM( Rollout!I76:K80 ) * K$83</f>
        <v>0</v>
      </c>
      <c r="L84" s="633">
        <f xml:space="preserve"> SUM( Rollout!J76:L80 ) * L$83</f>
        <v>0</v>
      </c>
      <c r="M84" s="633">
        <f xml:space="preserve"> SUM( Rollout!K76:M80 ) * M$83</f>
        <v>0</v>
      </c>
      <c r="N84" s="633">
        <f xml:space="preserve"> SUM( Rollout!L76:N80 ) * N$83</f>
        <v>0</v>
      </c>
      <c r="O84" s="633">
        <f xml:space="preserve"> SUM( Rollout!M76:O80 ) * O$83</f>
        <v>0</v>
      </c>
      <c r="P84" s="633">
        <f xml:space="preserve"> SUM( Rollout!N76:P80 ) * P$83</f>
        <v>0</v>
      </c>
      <c r="Q84" s="633">
        <f xml:space="preserve"> SUM( Rollout!O76:Q80 ) * Q$83</f>
        <v>3.4945304118402265</v>
      </c>
      <c r="R84" s="633">
        <f xml:space="preserve"> SUM( Rollout!P76:R80 ) * R$83</f>
        <v>0</v>
      </c>
      <c r="S84" s="633">
        <f xml:space="preserve"> SUM( Rollout!Q76:S80 ) * S$83</f>
        <v>0</v>
      </c>
      <c r="T84" s="633">
        <f xml:space="preserve"> SUM( Rollout!R76:T80 ) * T$83</f>
        <v>17.999163008626709</v>
      </c>
      <c r="U84" s="633">
        <f xml:space="preserve"> SUM( Rollout!S76:U80 ) * U$83</f>
        <v>0</v>
      </c>
      <c r="V84" s="633">
        <f xml:space="preserve"> SUM( Rollout!T76:V80 ) * V$83</f>
        <v>0</v>
      </c>
      <c r="W84" s="633">
        <f xml:space="preserve"> SUM( Rollout!U76:W80 ) * W$83</f>
        <v>23.101287955953964</v>
      </c>
      <c r="X84" s="633">
        <f xml:space="preserve"> SUM( Rollout!V76:X80 ) * X$83</f>
        <v>0</v>
      </c>
      <c r="Y84" s="633">
        <f xml:space="preserve"> SUM( Rollout!W76:Y80 ) * Y$83</f>
        <v>0</v>
      </c>
      <c r="Z84" s="633">
        <f xml:space="preserve"> SUM( Rollout!X76:Z80 ) * Z$83</f>
        <v>38.124211411973107</v>
      </c>
      <c r="AA84" s="633">
        <f xml:space="preserve"> SUM( Rollout!Y76:AA80 ) * AA$83</f>
        <v>0</v>
      </c>
      <c r="AB84" s="633">
        <f xml:space="preserve"> SUM( Rollout!Z76:AB80 ) * AB$83</f>
        <v>0</v>
      </c>
      <c r="AC84" s="633">
        <f xml:space="preserve"> SUM( Rollout!AA76:AC80 ) * AC$83</f>
        <v>37.422031466097195</v>
      </c>
      <c r="AD84" s="633">
        <f xml:space="preserve"> SUM( Rollout!AB76:AD80 ) * AD$83</f>
        <v>0</v>
      </c>
      <c r="AE84" s="633">
        <f xml:space="preserve"> SUM( Rollout!AC76:AE80 ) * AE$83</f>
        <v>0</v>
      </c>
      <c r="AF84" s="633">
        <f xml:space="preserve"> SUM( Rollout!AD76:AF80 ) * AF$83</f>
        <v>32.951223618155197</v>
      </c>
      <c r="AG84" s="633">
        <f xml:space="preserve"> SUM( Rollout!AE76:AG80 ) * AG$83</f>
        <v>0</v>
      </c>
      <c r="AH84" s="633">
        <f xml:space="preserve"> SUM( Rollout!AF76:AH80 ) * AH$83</f>
        <v>0</v>
      </c>
      <c r="AI84" s="633">
        <f xml:space="preserve"> SUM( Rollout!AG76:AI80 ) * AI$83</f>
        <v>32.951223618155197</v>
      </c>
      <c r="AJ84" s="633">
        <f xml:space="preserve"> SUM( Rollout!AH76:AJ80 ) * AJ$83</f>
        <v>0</v>
      </c>
      <c r="AK84" s="633">
        <f xml:space="preserve"> SUM( Rollout!AI76:AK80 ) * AK$83</f>
        <v>0</v>
      </c>
      <c r="AL84" s="633">
        <f xml:space="preserve"> SUM( Rollout!AJ76:AL80 ) * AL$83</f>
        <v>10.095333699598376</v>
      </c>
      <c r="AM84" s="633">
        <f xml:space="preserve"> SUM( Rollout!AK76:AM80 ) * AM$83</f>
        <v>0</v>
      </c>
      <c r="AN84" s="633">
        <f xml:space="preserve"> SUM( Rollout!AL76:AN80 ) * AN$83</f>
        <v>0</v>
      </c>
      <c r="AO84" s="633">
        <f xml:space="preserve"> SUM( Rollout!AM76:AO80 ) * AO$83</f>
        <v>0</v>
      </c>
      <c r="AP84" s="633">
        <f xml:space="preserve"> SUM( Rollout!AN76:AP80 ) * AP$83</f>
        <v>0</v>
      </c>
      <c r="AQ84" s="633">
        <f xml:space="preserve"> SUM( Rollout!AO76:AQ80 ) * AQ$83</f>
        <v>0</v>
      </c>
      <c r="AR84" s="633">
        <f xml:space="preserve"> SUM( Rollout!AP76:AR80 ) * AR$83</f>
        <v>0</v>
      </c>
      <c r="AS84" s="633">
        <f xml:space="preserve"> SUM( Rollout!AQ76:AS80 ) * AS$83</f>
        <v>0</v>
      </c>
      <c r="AT84" s="633">
        <f xml:space="preserve"> SUM( Rollout!AR76:AT80 ) * AT$83</f>
        <v>0</v>
      </c>
      <c r="AU84" s="633">
        <f xml:space="preserve"> SUM( Rollout!AS76:AU80 ) * AU$83</f>
        <v>0</v>
      </c>
      <c r="AV84" s="633">
        <f xml:space="preserve"> SUM( Rollout!AT76:AV80 ) * AV$83</f>
        <v>0</v>
      </c>
      <c r="AW84" s="633">
        <f xml:space="preserve"> SUM( Rollout!AU76:AW80 ) * AW$83</f>
        <v>0</v>
      </c>
      <c r="AX84" s="633">
        <f xml:space="preserve"> SUM( Rollout!AV76:AX80 ) * AX$83</f>
        <v>0</v>
      </c>
      <c r="AY84" s="633">
        <f xml:space="preserve"> SUM( Rollout!AW76:AY80 ) * AY$83</f>
        <v>0</v>
      </c>
      <c r="AZ84" s="633">
        <f xml:space="preserve"> SUM( Rollout!AX76:AZ80 ) * AZ$83</f>
        <v>0</v>
      </c>
      <c r="BA84" s="633">
        <f xml:space="preserve"> SUM( Rollout!AY76:BA80 ) * BA$83</f>
        <v>0</v>
      </c>
      <c r="BB84" s="633">
        <f xml:space="preserve"> SUM( Rollout!AZ76:BB80 ) * BB$83</f>
        <v>0</v>
      </c>
      <c r="BC84" s="633">
        <f xml:space="preserve"> SUM( Rollout!BA76:BC80 ) * BC$83</f>
        <v>0</v>
      </c>
      <c r="BD84" s="633">
        <f xml:space="preserve"> SUM( Rollout!BB76:BD80 ) * BD$83</f>
        <v>0</v>
      </c>
      <c r="BE84" s="633">
        <f xml:space="preserve"> SUM( Rollout!BC76:BE80 ) * BE$83</f>
        <v>0</v>
      </c>
      <c r="BF84" s="633">
        <f xml:space="preserve"> SUM( Rollout!BD76:BF80 ) * BF$83</f>
        <v>0</v>
      </c>
      <c r="BG84" s="633">
        <f xml:space="preserve"> SUM( Rollout!BE76:BG80 ) * BG$83</f>
        <v>0</v>
      </c>
      <c r="BH84" s="633">
        <f xml:space="preserve"> SUM( Rollout!BF76:BH80 ) * BH$83</f>
        <v>0</v>
      </c>
      <c r="BI84" s="633">
        <f xml:space="preserve"> SUM( Rollout!BG76:BI80 ) * BI$83</f>
        <v>0</v>
      </c>
      <c r="BJ84" s="633">
        <f xml:space="preserve"> SUM( Rollout!BH76:BJ80 ) * BJ$83</f>
        <v>0</v>
      </c>
      <c r="BK84" s="633">
        <f xml:space="preserve"> SUM( Rollout!BI76:BK80 ) * BK$83</f>
        <v>0</v>
      </c>
      <c r="BL84" s="633">
        <f xml:space="preserve"> SUM( Rollout!BJ76:BL80 ) * BL$83</f>
        <v>0</v>
      </c>
      <c r="BM84" s="633">
        <f xml:space="preserve"> SUM( Rollout!BK76:BM80 ) * BM$83</f>
        <v>0</v>
      </c>
      <c r="BN84" s="633">
        <f xml:space="preserve"> SUM( Rollout!BL76:BN80 ) * BN$83</f>
        <v>0</v>
      </c>
      <c r="BO84" s="633">
        <f xml:space="preserve"> SUM( Rollout!BM76:BO80 ) * BO$83</f>
        <v>0</v>
      </c>
      <c r="BP84" s="633">
        <f xml:space="preserve"> SUM( Rollout!BN76:BP80 ) * BP$83</f>
        <v>0</v>
      </c>
      <c r="BQ84" s="633">
        <f xml:space="preserve"> SUM( Rollout!BO76:BQ80 ) * BQ$83</f>
        <v>0</v>
      </c>
      <c r="BR84" s="633">
        <f xml:space="preserve"> SUM( Rollout!BP76:BR80 ) * BR$83</f>
        <v>0</v>
      </c>
      <c r="BS84" s="633">
        <f xml:space="preserve"> SUM( Rollout!BQ76:BS80 ) * BS$83</f>
        <v>0</v>
      </c>
      <c r="BT84" s="633">
        <f xml:space="preserve"> SUM( Rollout!BR76:BT80 ) * BT$83</f>
        <v>0</v>
      </c>
      <c r="BU84" s="633">
        <f xml:space="preserve"> SUM( Rollout!BS76:BU80 ) * BU$83</f>
        <v>0</v>
      </c>
      <c r="BV84" s="633">
        <f xml:space="preserve"> SUM( Rollout!BT76:BV80 ) * BV$83</f>
        <v>0</v>
      </c>
      <c r="BW84" s="633">
        <f xml:space="preserve"> SUM( Rollout!BU76:BW80 ) * BW$83</f>
        <v>0</v>
      </c>
      <c r="BX84" s="633">
        <f xml:space="preserve"> SUM( Rollout!BV76:BX80 ) * BX$83</f>
        <v>0</v>
      </c>
      <c r="BY84" s="633">
        <f xml:space="preserve"> SUM( Rollout!BW76:BY80 ) * BY$83</f>
        <v>0</v>
      </c>
      <c r="BZ84" s="633">
        <f xml:space="preserve"> SUM( Rollout!BX76:BZ80 ) * BZ$83</f>
        <v>0</v>
      </c>
      <c r="CA84" s="633">
        <f xml:space="preserve"> SUM( Rollout!BY76:CA80 ) * CA$83</f>
        <v>0</v>
      </c>
      <c r="CB84" s="633">
        <f xml:space="preserve"> SUM( Rollout!BZ76:CB80 ) * CB$83</f>
        <v>0</v>
      </c>
      <c r="CC84" s="633">
        <f xml:space="preserve"> SUM( Rollout!CA76:CC80 ) * CC$83</f>
        <v>0</v>
      </c>
      <c r="CD84" s="633">
        <f xml:space="preserve"> SUM( Rollout!CB76:CD80 ) * CD$83</f>
        <v>0</v>
      </c>
      <c r="CE84" s="633">
        <f xml:space="preserve"> SUM( Rollout!CC76:CE80 ) * CE$83</f>
        <v>0</v>
      </c>
      <c r="CF84" s="633">
        <f xml:space="preserve"> SUM( Rollout!CD76:CF80 ) * CF$83</f>
        <v>0</v>
      </c>
      <c r="CG84" s="633">
        <f xml:space="preserve"> SUM( Rollout!CE76:CG80 ) * CG$83</f>
        <v>0</v>
      </c>
      <c r="CH84" s="633">
        <f xml:space="preserve"> SUM( Rollout!CF76:CH80 ) * CH$83</f>
        <v>0</v>
      </c>
      <c r="CI84" s="633">
        <f xml:space="preserve"> SUM( Rollout!CG76:CI80 ) * CI$83</f>
        <v>0</v>
      </c>
      <c r="CJ84" s="633">
        <f xml:space="preserve"> SUM( Rollout!CH76:CJ80 ) * CJ$83</f>
        <v>0</v>
      </c>
      <c r="CK84" s="633">
        <f xml:space="preserve"> SUM( Rollout!CI76:CK80 ) * CK$83</f>
        <v>0</v>
      </c>
      <c r="CL84" s="633">
        <f xml:space="preserve"> SUM( Rollout!CJ76:CL80 ) * CL$83</f>
        <v>0</v>
      </c>
      <c r="CM84" s="633">
        <f xml:space="preserve"> SUM( Rollout!CK76:CM80 ) * CM$83</f>
        <v>0</v>
      </c>
      <c r="CN84" s="633">
        <f xml:space="preserve"> SUM( Rollout!CL76:CN80 ) * CN$83</f>
        <v>0</v>
      </c>
      <c r="CO84" s="633">
        <f xml:space="preserve"> SUM( Rollout!CM76:CO80 ) * CO$83</f>
        <v>0</v>
      </c>
      <c r="CP84" s="633">
        <f xml:space="preserve"> SUM( Rollout!CN76:CP80 ) * CP$83</f>
        <v>0</v>
      </c>
      <c r="CQ84" s="633">
        <f xml:space="preserve"> SUM( Rollout!CO76:CQ80 ) * CQ$83</f>
        <v>0</v>
      </c>
      <c r="CR84" s="633">
        <f xml:space="preserve"> SUM( Rollout!CP76:CR80 ) * CR$83</f>
        <v>0</v>
      </c>
      <c r="CS84" s="633">
        <f xml:space="preserve"> SUM( Rollout!CQ76:CS80 ) * CS$83</f>
        <v>0</v>
      </c>
      <c r="CT84" s="633">
        <f xml:space="preserve"> SUM( Rollout!CR76:CT80 ) * CT$83</f>
        <v>0</v>
      </c>
      <c r="CU84" s="633">
        <f xml:space="preserve"> SUM( Rollout!CS76:CU80 ) * CU$83</f>
        <v>0</v>
      </c>
      <c r="CV84" s="633">
        <f xml:space="preserve"> SUM( Rollout!CT76:CV80 ) * CV$83</f>
        <v>0</v>
      </c>
      <c r="CW84" s="633">
        <f xml:space="preserve"> SUM( Rollout!CU76:CW80 ) * CW$83</f>
        <v>0</v>
      </c>
      <c r="CX84" s="633">
        <f xml:space="preserve"> SUM( Rollout!CV76:CX80 ) * CX$83</f>
        <v>0</v>
      </c>
      <c r="CY84" s="633">
        <f xml:space="preserve"> SUM( Rollout!CW76:CY80 ) * CY$83</f>
        <v>0</v>
      </c>
      <c r="CZ84" s="633">
        <f xml:space="preserve"> SUM( Rollout!CX76:CZ80 ) * CZ$83</f>
        <v>0</v>
      </c>
      <c r="DA84" s="633">
        <f xml:space="preserve"> SUM( Rollout!CY76:DA80 ) * DA$83</f>
        <v>0</v>
      </c>
      <c r="DB84" s="633">
        <f xml:space="preserve"> SUM( Rollout!CZ76:DB80 ) * DB$83</f>
        <v>0</v>
      </c>
      <c r="DC84" s="633">
        <f xml:space="preserve"> SUM( Rollout!DA76:DC80 ) * DC$83</f>
        <v>0</v>
      </c>
      <c r="DD84" s="633">
        <f xml:space="preserve"> SUM( Rollout!DB76:DD80 ) * DD$83</f>
        <v>0</v>
      </c>
      <c r="DE84" s="633">
        <f xml:space="preserve"> SUM( Rollout!DC76:DE80 ) * DE$83</f>
        <v>0</v>
      </c>
      <c r="DF84" s="633">
        <f xml:space="preserve"> SUM( Rollout!DD76:DF80 ) * DF$83</f>
        <v>0</v>
      </c>
      <c r="DG84" s="633">
        <f xml:space="preserve"> SUM( Rollout!DE76:DG80 ) * DG$83</f>
        <v>0</v>
      </c>
      <c r="DH84" s="633">
        <f xml:space="preserve"> SUM( Rollout!DF76:DH80 ) * DH$83</f>
        <v>0</v>
      </c>
      <c r="DI84" s="633">
        <f xml:space="preserve"> SUM( Rollout!DG76:DI80 ) * DI$83</f>
        <v>0</v>
      </c>
      <c r="DJ84" s="633">
        <f xml:space="preserve"> SUM( Rollout!DH76:DJ80 ) * DJ$83</f>
        <v>0</v>
      </c>
      <c r="DK84" s="633">
        <f xml:space="preserve"> SUM( Rollout!DI76:DK80 ) * DK$83</f>
        <v>0</v>
      </c>
      <c r="DL84" s="633">
        <f xml:space="preserve"> SUM( Rollout!DJ76:DL80 ) * DL$83</f>
        <v>0</v>
      </c>
      <c r="DM84" s="633">
        <f xml:space="preserve"> SUM( Rollout!DK76:DM80 ) * DM$83</f>
        <v>0</v>
      </c>
      <c r="DN84" s="633">
        <f xml:space="preserve"> SUM( Rollout!DL76:DN80 ) * DN$83</f>
        <v>0</v>
      </c>
      <c r="DO84" s="633">
        <f xml:space="preserve"> SUM( Rollout!DM76:DO80 ) * DO$83</f>
        <v>0</v>
      </c>
      <c r="DP84" s="633">
        <f xml:space="preserve"> SUM( Rollout!DN76:DP80 ) * DP$83</f>
        <v>0</v>
      </c>
      <c r="DQ84" s="633">
        <f xml:space="preserve"> SUM( Rollout!DO76:DQ80 ) * DQ$83</f>
        <v>0</v>
      </c>
      <c r="DR84" s="633">
        <f xml:space="preserve"> SUM( Rollout!DP76:DR80 ) * DR$83</f>
        <v>0</v>
      </c>
      <c r="DS84" s="633">
        <f xml:space="preserve"> SUM( Rollout!DQ76:DS80 ) * DS$83</f>
        <v>0</v>
      </c>
      <c r="DT84" s="633">
        <f xml:space="preserve"> SUM( Rollout!DR76:DT80 ) * DT$83</f>
        <v>0</v>
      </c>
      <c r="DU84" s="633">
        <f xml:space="preserve"> SUM( Rollout!DS76:DU80 ) * DU$83</f>
        <v>0</v>
      </c>
      <c r="DV84" s="633">
        <f xml:space="preserve"> SUM( Rollout!DT76:DV80 ) * DV$83</f>
        <v>0</v>
      </c>
      <c r="DW84" s="633">
        <f xml:space="preserve"> SUM( Rollout!DU76:DW80 ) * DW$83</f>
        <v>0</v>
      </c>
      <c r="DX84" s="633">
        <f xml:space="preserve"> SUM( Rollout!DV76:DX80 ) * DX$83</f>
        <v>0</v>
      </c>
      <c r="DY84" s="633">
        <f xml:space="preserve"> SUM( Rollout!DW76:DY80 ) * DY$83</f>
        <v>0</v>
      </c>
      <c r="DZ84" s="633">
        <f xml:space="preserve"> SUM( Rollout!DX76:DZ80 ) * DZ$83</f>
        <v>0</v>
      </c>
      <c r="EA84" s="633">
        <f xml:space="preserve"> SUM( Rollout!DY76:EA80 ) * EA$83</f>
        <v>0</v>
      </c>
      <c r="EB84" s="633">
        <f xml:space="preserve"> SUM( Rollout!DZ76:EB80 ) * EB$83</f>
        <v>0</v>
      </c>
      <c r="EC84" s="633">
        <f xml:space="preserve"> SUM( Rollout!EA76:EC80 ) * EC$83</f>
        <v>0</v>
      </c>
      <c r="ED84" s="633">
        <f xml:space="preserve"> SUM( Rollout!EB76:ED80 ) * ED$83</f>
        <v>0</v>
      </c>
      <c r="EE84" s="633">
        <f xml:space="preserve"> SUM( Rollout!EC76:EE80 ) * EE$83</f>
        <v>0</v>
      </c>
      <c r="EF84" s="633">
        <f xml:space="preserve"> SUM( Rollout!ED76:EF80 ) * EF$83</f>
        <v>0</v>
      </c>
      <c r="EG84" s="633">
        <f xml:space="preserve"> SUM( Rollout!EE76:EG80 ) * EG$83</f>
        <v>0</v>
      </c>
      <c r="EH84" s="633">
        <f xml:space="preserve"> SUM( Rollout!EF76:EH80 ) * EH$83</f>
        <v>0</v>
      </c>
    </row>
    <row r="85" spans="1:139" s="417" customFormat="1" ht="15" customHeight="1" outlineLevel="1" x14ac:dyDescent="0.35">
      <c r="E85" s="873" t="s">
        <v>782</v>
      </c>
      <c r="G85" s="873" t="s">
        <v>330</v>
      </c>
      <c r="H85" s="417">
        <f>SUM(J85:EH85)</f>
        <v>243.07591525423723</v>
      </c>
      <c r="J85" s="633">
        <f>SUM( J63:J69)</f>
        <v>0</v>
      </c>
      <c r="K85" s="633">
        <f t="shared" ref="K85:BV85" si="30">SUM( K63:K69)</f>
        <v>0</v>
      </c>
      <c r="L85" s="633">
        <f t="shared" si="30"/>
        <v>0</v>
      </c>
      <c r="M85" s="633">
        <f t="shared" si="30"/>
        <v>0</v>
      </c>
      <c r="N85" s="633">
        <f t="shared" si="30"/>
        <v>0</v>
      </c>
      <c r="O85" s="633">
        <f t="shared" si="30"/>
        <v>0</v>
      </c>
      <c r="P85" s="633">
        <f t="shared" si="30"/>
        <v>0</v>
      </c>
      <c r="Q85" s="633">
        <f>SUM( Q63:Q69)</f>
        <v>0</v>
      </c>
      <c r="R85" s="633">
        <f t="shared" si="30"/>
        <v>0</v>
      </c>
      <c r="S85" s="633">
        <f t="shared" si="30"/>
        <v>4.8063686440677973</v>
      </c>
      <c r="T85" s="633">
        <f t="shared" si="30"/>
        <v>7.6779661016949161</v>
      </c>
      <c r="U85" s="633">
        <f t="shared" si="30"/>
        <v>8.4406779661016955</v>
      </c>
      <c r="V85" s="633">
        <f t="shared" si="30"/>
        <v>8.4406779661016955</v>
      </c>
      <c r="W85" s="633">
        <f t="shared" si="30"/>
        <v>8.4406779661016955</v>
      </c>
      <c r="X85" s="633">
        <f t="shared" si="30"/>
        <v>9.9661016949152543</v>
      </c>
      <c r="Y85" s="633">
        <f t="shared" si="30"/>
        <v>12.076271186440678</v>
      </c>
      <c r="Z85" s="633">
        <f t="shared" si="30"/>
        <v>15.0635593220339</v>
      </c>
      <c r="AA85" s="633">
        <f t="shared" si="30"/>
        <v>17.466101694915256</v>
      </c>
      <c r="AB85" s="633">
        <f t="shared" si="30"/>
        <v>21.038135593220339</v>
      </c>
      <c r="AC85" s="633">
        <f t="shared" si="30"/>
        <v>24.217283898305084</v>
      </c>
      <c r="AD85" s="633">
        <f t="shared" si="30"/>
        <v>11.822033898305085</v>
      </c>
      <c r="AE85" s="633">
        <f t="shared" si="30"/>
        <v>11.822033898305085</v>
      </c>
      <c r="AF85" s="633">
        <f t="shared" si="30"/>
        <v>11.822033898305085</v>
      </c>
      <c r="AG85" s="633">
        <f t="shared" si="30"/>
        <v>11.822033898305085</v>
      </c>
      <c r="AH85" s="633">
        <f t="shared" si="30"/>
        <v>11.822033898305085</v>
      </c>
      <c r="AI85" s="633">
        <f t="shared" si="30"/>
        <v>11.822033898305085</v>
      </c>
      <c r="AJ85" s="633">
        <f t="shared" si="30"/>
        <v>11.822033898305085</v>
      </c>
      <c r="AK85" s="633">
        <f t="shared" si="30"/>
        <v>11.822033898305085</v>
      </c>
      <c r="AL85" s="633">
        <f t="shared" si="30"/>
        <v>10.865822033898306</v>
      </c>
      <c r="AM85" s="633">
        <f t="shared" si="30"/>
        <v>0</v>
      </c>
      <c r="AN85" s="633">
        <f t="shared" si="30"/>
        <v>0</v>
      </c>
      <c r="AO85" s="633">
        <f t="shared" si="30"/>
        <v>0</v>
      </c>
      <c r="AP85" s="633">
        <f t="shared" si="30"/>
        <v>0</v>
      </c>
      <c r="AQ85" s="633">
        <f t="shared" si="30"/>
        <v>0</v>
      </c>
      <c r="AR85" s="633">
        <f t="shared" si="30"/>
        <v>0</v>
      </c>
      <c r="AS85" s="633">
        <f t="shared" si="30"/>
        <v>0</v>
      </c>
      <c r="AT85" s="633">
        <f t="shared" si="30"/>
        <v>0</v>
      </c>
      <c r="AU85" s="633">
        <f t="shared" si="30"/>
        <v>0</v>
      </c>
      <c r="AV85" s="633">
        <f t="shared" si="30"/>
        <v>0</v>
      </c>
      <c r="AW85" s="633">
        <f t="shared" si="30"/>
        <v>0</v>
      </c>
      <c r="AX85" s="633">
        <f t="shared" si="30"/>
        <v>0</v>
      </c>
      <c r="AY85" s="633">
        <f t="shared" si="30"/>
        <v>0</v>
      </c>
      <c r="AZ85" s="633">
        <f t="shared" si="30"/>
        <v>0</v>
      </c>
      <c r="BA85" s="633">
        <f t="shared" si="30"/>
        <v>0</v>
      </c>
      <c r="BB85" s="633">
        <f t="shared" si="30"/>
        <v>0</v>
      </c>
      <c r="BC85" s="633">
        <f t="shared" si="30"/>
        <v>0</v>
      </c>
      <c r="BD85" s="633">
        <f t="shared" si="30"/>
        <v>0</v>
      </c>
      <c r="BE85" s="633">
        <f t="shared" si="30"/>
        <v>0</v>
      </c>
      <c r="BF85" s="633">
        <f t="shared" si="30"/>
        <v>0</v>
      </c>
      <c r="BG85" s="633">
        <f t="shared" si="30"/>
        <v>0</v>
      </c>
      <c r="BH85" s="633">
        <f t="shared" si="30"/>
        <v>0</v>
      </c>
      <c r="BI85" s="633">
        <f t="shared" si="30"/>
        <v>0</v>
      </c>
      <c r="BJ85" s="633">
        <f t="shared" si="30"/>
        <v>0</v>
      </c>
      <c r="BK85" s="633">
        <f t="shared" si="30"/>
        <v>0</v>
      </c>
      <c r="BL85" s="633">
        <f t="shared" si="30"/>
        <v>0</v>
      </c>
      <c r="BM85" s="633">
        <f t="shared" si="30"/>
        <v>0</v>
      </c>
      <c r="BN85" s="633">
        <f t="shared" si="30"/>
        <v>0</v>
      </c>
      <c r="BO85" s="633">
        <f t="shared" si="30"/>
        <v>0</v>
      </c>
      <c r="BP85" s="633">
        <f t="shared" si="30"/>
        <v>0</v>
      </c>
      <c r="BQ85" s="633">
        <f t="shared" si="30"/>
        <v>0</v>
      </c>
      <c r="BR85" s="633">
        <f t="shared" si="30"/>
        <v>0</v>
      </c>
      <c r="BS85" s="633">
        <f t="shared" si="30"/>
        <v>0</v>
      </c>
      <c r="BT85" s="633">
        <f t="shared" si="30"/>
        <v>0</v>
      </c>
      <c r="BU85" s="633">
        <f t="shared" si="30"/>
        <v>0</v>
      </c>
      <c r="BV85" s="633">
        <f t="shared" si="30"/>
        <v>0</v>
      </c>
      <c r="BW85" s="633">
        <f t="shared" ref="BW85:EH85" si="31">SUM( BW63:BW69)</f>
        <v>0</v>
      </c>
      <c r="BX85" s="633">
        <f t="shared" si="31"/>
        <v>0</v>
      </c>
      <c r="BY85" s="633">
        <f t="shared" si="31"/>
        <v>0</v>
      </c>
      <c r="BZ85" s="633">
        <f t="shared" si="31"/>
        <v>0</v>
      </c>
      <c r="CA85" s="633">
        <f t="shared" si="31"/>
        <v>0</v>
      </c>
      <c r="CB85" s="633">
        <f t="shared" si="31"/>
        <v>0</v>
      </c>
      <c r="CC85" s="633">
        <f t="shared" si="31"/>
        <v>0</v>
      </c>
      <c r="CD85" s="633">
        <f t="shared" si="31"/>
        <v>0</v>
      </c>
      <c r="CE85" s="633">
        <f t="shared" si="31"/>
        <v>0</v>
      </c>
      <c r="CF85" s="633">
        <f t="shared" si="31"/>
        <v>0</v>
      </c>
      <c r="CG85" s="633">
        <f t="shared" si="31"/>
        <v>0</v>
      </c>
      <c r="CH85" s="633">
        <f t="shared" si="31"/>
        <v>0</v>
      </c>
      <c r="CI85" s="633">
        <f t="shared" si="31"/>
        <v>0</v>
      </c>
      <c r="CJ85" s="633">
        <f t="shared" si="31"/>
        <v>0</v>
      </c>
      <c r="CK85" s="633">
        <f t="shared" si="31"/>
        <v>0</v>
      </c>
      <c r="CL85" s="633">
        <f t="shared" si="31"/>
        <v>0</v>
      </c>
      <c r="CM85" s="633">
        <f t="shared" si="31"/>
        <v>0</v>
      </c>
      <c r="CN85" s="633">
        <f t="shared" si="31"/>
        <v>0</v>
      </c>
      <c r="CO85" s="633">
        <f t="shared" si="31"/>
        <v>0</v>
      </c>
      <c r="CP85" s="633">
        <f t="shared" si="31"/>
        <v>0</v>
      </c>
      <c r="CQ85" s="633">
        <f t="shared" si="31"/>
        <v>0</v>
      </c>
      <c r="CR85" s="633">
        <f t="shared" si="31"/>
        <v>0</v>
      </c>
      <c r="CS85" s="633">
        <f t="shared" si="31"/>
        <v>0</v>
      </c>
      <c r="CT85" s="633">
        <f t="shared" si="31"/>
        <v>0</v>
      </c>
      <c r="CU85" s="633">
        <f t="shared" si="31"/>
        <v>0</v>
      </c>
      <c r="CV85" s="633">
        <f t="shared" si="31"/>
        <v>0</v>
      </c>
      <c r="CW85" s="633">
        <f t="shared" si="31"/>
        <v>0</v>
      </c>
      <c r="CX85" s="633">
        <f t="shared" si="31"/>
        <v>0</v>
      </c>
      <c r="CY85" s="633">
        <f t="shared" si="31"/>
        <v>0</v>
      </c>
      <c r="CZ85" s="633">
        <f t="shared" si="31"/>
        <v>0</v>
      </c>
      <c r="DA85" s="633">
        <f t="shared" si="31"/>
        <v>0</v>
      </c>
      <c r="DB85" s="633">
        <f t="shared" si="31"/>
        <v>0</v>
      </c>
      <c r="DC85" s="633">
        <f t="shared" si="31"/>
        <v>0</v>
      </c>
      <c r="DD85" s="633">
        <f t="shared" si="31"/>
        <v>0</v>
      </c>
      <c r="DE85" s="633">
        <f t="shared" si="31"/>
        <v>0</v>
      </c>
      <c r="DF85" s="633">
        <f t="shared" si="31"/>
        <v>0</v>
      </c>
      <c r="DG85" s="633">
        <f t="shared" si="31"/>
        <v>0</v>
      </c>
      <c r="DH85" s="633">
        <f t="shared" si="31"/>
        <v>0</v>
      </c>
      <c r="DI85" s="633">
        <f t="shared" si="31"/>
        <v>0</v>
      </c>
      <c r="DJ85" s="633">
        <f t="shared" si="31"/>
        <v>0</v>
      </c>
      <c r="DK85" s="633">
        <f t="shared" si="31"/>
        <v>0</v>
      </c>
      <c r="DL85" s="633">
        <f t="shared" si="31"/>
        <v>0</v>
      </c>
      <c r="DM85" s="633">
        <f t="shared" si="31"/>
        <v>0</v>
      </c>
      <c r="DN85" s="633">
        <f t="shared" si="31"/>
        <v>0</v>
      </c>
      <c r="DO85" s="633">
        <f t="shared" si="31"/>
        <v>0</v>
      </c>
      <c r="DP85" s="633">
        <f t="shared" si="31"/>
        <v>0</v>
      </c>
      <c r="DQ85" s="633">
        <f t="shared" si="31"/>
        <v>0</v>
      </c>
      <c r="DR85" s="633">
        <f t="shared" si="31"/>
        <v>0</v>
      </c>
      <c r="DS85" s="633">
        <f t="shared" si="31"/>
        <v>0</v>
      </c>
      <c r="DT85" s="633">
        <f t="shared" si="31"/>
        <v>0</v>
      </c>
      <c r="DU85" s="633">
        <f t="shared" si="31"/>
        <v>0</v>
      </c>
      <c r="DV85" s="633">
        <f t="shared" si="31"/>
        <v>0</v>
      </c>
      <c r="DW85" s="633">
        <f t="shared" si="31"/>
        <v>0</v>
      </c>
      <c r="DX85" s="633">
        <f t="shared" si="31"/>
        <v>0</v>
      </c>
      <c r="DY85" s="633">
        <f t="shared" si="31"/>
        <v>0</v>
      </c>
      <c r="DZ85" s="633">
        <f t="shared" si="31"/>
        <v>0</v>
      </c>
      <c r="EA85" s="633">
        <f t="shared" si="31"/>
        <v>0</v>
      </c>
      <c r="EB85" s="633">
        <f t="shared" si="31"/>
        <v>0</v>
      </c>
      <c r="EC85" s="633">
        <f t="shared" si="31"/>
        <v>0</v>
      </c>
      <c r="ED85" s="633">
        <f t="shared" si="31"/>
        <v>0</v>
      </c>
      <c r="EE85" s="633">
        <f t="shared" si="31"/>
        <v>0</v>
      </c>
      <c r="EF85" s="633">
        <f t="shared" si="31"/>
        <v>0</v>
      </c>
      <c r="EG85" s="633">
        <f t="shared" si="31"/>
        <v>0</v>
      </c>
      <c r="EH85" s="633">
        <f t="shared" si="31"/>
        <v>0</v>
      </c>
    </row>
    <row r="86" spans="1:139" s="417" customFormat="1" ht="15" customHeight="1" outlineLevel="1" x14ac:dyDescent="0.35">
      <c r="E86" s="873" t="s">
        <v>809</v>
      </c>
      <c r="G86" s="417" t="s">
        <v>330</v>
      </c>
      <c r="H86" s="417">
        <f>SUM(J86:EH86)</f>
        <v>196.13900519039998</v>
      </c>
      <c r="J86" s="417">
        <f>+ SUM(I76:I80) *( 1- $F$82 ) + Rollout!J84 * $F$82</f>
        <v>0</v>
      </c>
      <c r="K86" s="417">
        <f>+ SUM(J76:J80) *( 1- $F$82 ) + Rollout!K84 * $F$82</f>
        <v>0</v>
      </c>
      <c r="L86" s="417">
        <f>+ SUM(K76:K80) *( 1- $F$82 ) + Rollout!L84 * $F$82</f>
        <v>0</v>
      </c>
      <c r="M86" s="417">
        <f>+ SUM(L76:L80) *( 1- $F$82 ) + Rollout!M84 * $F$82</f>
        <v>0</v>
      </c>
      <c r="N86" s="417">
        <f>+ SUM(M76:M80) *( 1- $F$82 ) + Rollout!N84 * $F$82</f>
        <v>0</v>
      </c>
      <c r="O86" s="417">
        <f>+ SUM(N76:N80) *( 1- $F$82 ) + Rollout!O84 * $F$82</f>
        <v>0</v>
      </c>
      <c r="P86" s="417">
        <f>+ SUM(O76:O80) *( 1- $F$82 ) + Rollout!P84 * $F$82</f>
        <v>0</v>
      </c>
      <c r="Q86" s="417">
        <f>+ SUM(P76:P80) *( 1- $F$82 ) + Rollout!Q84 * $F$82</f>
        <v>3.4945304118402265</v>
      </c>
      <c r="R86" s="417">
        <f>+ SUM(Q76:Q80) *( 1- $F$82 ) + Rollout!R84 * $F$82</f>
        <v>0</v>
      </c>
      <c r="S86" s="417">
        <f>+ SUM(R76:R80) *( 1- $F$82 ) + Rollout!S84 * $F$82</f>
        <v>0</v>
      </c>
      <c r="T86" s="417">
        <f>+ SUM(S76:S80) *( 1- $F$82 ) + Rollout!T84 * $F$82</f>
        <v>17.999163008626709</v>
      </c>
      <c r="U86" s="417">
        <f>+ SUM(T76:T80) *( 1- $F$82 ) + Rollout!U84 * $F$82</f>
        <v>0</v>
      </c>
      <c r="V86" s="417">
        <f>+ SUM(U76:U80) *( 1- $F$82 ) + Rollout!V84 * $F$82</f>
        <v>0</v>
      </c>
      <c r="W86" s="417">
        <f>+ SUM(V76:V80) *( 1- $F$82 ) + Rollout!W84 * $F$82</f>
        <v>23.101287955953964</v>
      </c>
      <c r="X86" s="417">
        <f>+ SUM(W76:W80) *( 1- $F$82 ) + Rollout!X84 * $F$82</f>
        <v>0</v>
      </c>
      <c r="Y86" s="417">
        <f>+ SUM(X76:X80) *( 1- $F$82 ) + Rollout!Y84 * $F$82</f>
        <v>0</v>
      </c>
      <c r="Z86" s="417">
        <f>+ SUM(Y76:Y80) *( 1- $F$82 ) + Rollout!Z84 * $F$82</f>
        <v>38.124211411973107</v>
      </c>
      <c r="AA86" s="417">
        <f>+ SUM(Z76:Z80) *( 1- $F$82 ) + Rollout!AA84 * $F$82</f>
        <v>0</v>
      </c>
      <c r="AB86" s="417">
        <f>+ SUM(AA76:AA80) *( 1- $F$82 ) + Rollout!AB84 * $F$82</f>
        <v>0</v>
      </c>
      <c r="AC86" s="417">
        <f>+ SUM(AB76:AB80) *( 1- $F$82 ) + Rollout!AC84 * $F$82</f>
        <v>37.422031466097195</v>
      </c>
      <c r="AD86" s="417">
        <f>+ SUM(AC76:AC80) *( 1- $F$82 ) + Rollout!AD84 * $F$82</f>
        <v>0</v>
      </c>
      <c r="AE86" s="417">
        <f>+ SUM(AD76:AD80) *( 1- $F$82 ) + Rollout!AE84 * $F$82</f>
        <v>0</v>
      </c>
      <c r="AF86" s="417">
        <f>+ SUM(AE76:AE80) *( 1- $F$82 ) + Rollout!AF84 * $F$82</f>
        <v>32.951223618155197</v>
      </c>
      <c r="AG86" s="417">
        <f>+ SUM(AF76:AF80) *( 1- $F$82 ) + Rollout!AG84 * $F$82</f>
        <v>0</v>
      </c>
      <c r="AH86" s="417">
        <f>+ SUM(AG76:AG80) *( 1- $F$82 ) + Rollout!AH84 * $F$82</f>
        <v>0</v>
      </c>
      <c r="AI86" s="417">
        <f>+ SUM(AH76:AH80) *( 1- $F$82 ) + Rollout!AI84 * $F$82</f>
        <v>32.951223618155197</v>
      </c>
      <c r="AJ86" s="417">
        <f>+ SUM(AI76:AI80) *( 1- $F$82 ) + Rollout!AJ84 * $F$82</f>
        <v>0</v>
      </c>
      <c r="AK86" s="417">
        <f>+ SUM(AJ76:AJ80) *( 1- $F$82 ) + Rollout!AK84 * $F$82</f>
        <v>0</v>
      </c>
      <c r="AL86" s="417">
        <f>+ SUM(AK76:AK80) *( 1- $F$82 ) + Rollout!AL84 * $F$82</f>
        <v>10.095333699598376</v>
      </c>
      <c r="AM86" s="417">
        <f>+ SUM(AL76:AL80) *( 1- $F$82 ) + Rollout!AM84 * $F$82</f>
        <v>0</v>
      </c>
      <c r="AN86" s="417">
        <f>+ SUM(AM76:AM80) *( 1- $F$82 ) + Rollout!AN84 * $F$82</f>
        <v>0</v>
      </c>
      <c r="AO86" s="417">
        <f>+ SUM(AN76:AN80) *( 1- $F$82 ) + Rollout!AO84 * $F$82</f>
        <v>0</v>
      </c>
      <c r="AP86" s="417">
        <f>+ SUM(AO76:AO80) *( 1- $F$82 ) + Rollout!AP84 * $F$82</f>
        <v>0</v>
      </c>
      <c r="AQ86" s="417">
        <f>+ SUM(AP76:AP80) *( 1- $F$82 ) + Rollout!AQ84 * $F$82</f>
        <v>0</v>
      </c>
      <c r="AR86" s="417">
        <f>+ SUM(AQ76:AQ80) *( 1- $F$82 ) + Rollout!AR84 * $F$82</f>
        <v>0</v>
      </c>
      <c r="AS86" s="417">
        <f>+ SUM(AR76:AR80) *( 1- $F$82 ) + Rollout!AS84 * $F$82</f>
        <v>0</v>
      </c>
      <c r="AT86" s="417">
        <f>+ SUM(AS76:AS80) *( 1- $F$82 ) + Rollout!AT84 * $F$82</f>
        <v>0</v>
      </c>
      <c r="AU86" s="417">
        <f>+ SUM(AT76:AT80) *( 1- $F$82 ) + Rollout!AU84 * $F$82</f>
        <v>0</v>
      </c>
      <c r="AV86" s="417">
        <f>+ SUM(AU76:AU80) *( 1- $F$82 ) + Rollout!AV84 * $F$82</f>
        <v>0</v>
      </c>
      <c r="AW86" s="417">
        <f>+ SUM(AV76:AV80) *( 1- $F$82 ) + Rollout!AW84 * $F$82</f>
        <v>0</v>
      </c>
      <c r="AX86" s="417">
        <f>+ SUM(AW76:AW80) *( 1- $F$82 ) + Rollout!AX84 * $F$82</f>
        <v>0</v>
      </c>
      <c r="AY86" s="417">
        <f>+ SUM(AX76:AX80) *( 1- $F$82 ) + Rollout!AY84 * $F$82</f>
        <v>0</v>
      </c>
      <c r="AZ86" s="417">
        <f>+ SUM(AY76:AY80) *( 1- $F$82 ) + Rollout!AZ84 * $F$82</f>
        <v>0</v>
      </c>
      <c r="BA86" s="417">
        <f>+ SUM(AZ76:AZ80) *( 1- $F$82 ) + Rollout!BA84 * $F$82</f>
        <v>0</v>
      </c>
      <c r="BB86" s="417">
        <f>+ SUM(BA76:BA80) *( 1- $F$82 ) + Rollout!BB84 * $F$82</f>
        <v>0</v>
      </c>
      <c r="BC86" s="417">
        <f>+ SUM(BB76:BB80) *( 1- $F$82 ) + Rollout!BC84 * $F$82</f>
        <v>0</v>
      </c>
      <c r="BD86" s="417">
        <f>+ SUM(BC76:BC80) *( 1- $F$82 ) + Rollout!BD84 * $F$82</f>
        <v>0</v>
      </c>
      <c r="BE86" s="417">
        <f>+ SUM(BD76:BD80) *( 1- $F$82 ) + Rollout!BE84 * $F$82</f>
        <v>0</v>
      </c>
      <c r="BF86" s="417">
        <f>+ SUM(BE76:BE80) *( 1- $F$82 ) + Rollout!BF84 * $F$82</f>
        <v>0</v>
      </c>
      <c r="BG86" s="417">
        <f>+ SUM(BF76:BF80) *( 1- $F$82 ) + Rollout!BG84 * $F$82</f>
        <v>0</v>
      </c>
      <c r="BH86" s="417">
        <f>+ SUM(BG76:BG80) *( 1- $F$82 ) + Rollout!BH84 * $F$82</f>
        <v>0</v>
      </c>
      <c r="BI86" s="417">
        <f>+ SUM(BH76:BH80) *( 1- $F$82 ) + Rollout!BI84 * $F$82</f>
        <v>0</v>
      </c>
      <c r="BJ86" s="417">
        <f>+ SUM(BI76:BI80) *( 1- $F$82 ) + Rollout!BJ84 * $F$82</f>
        <v>0</v>
      </c>
      <c r="BK86" s="417">
        <f>+ SUM(BJ76:BJ80) *( 1- $F$82 ) + Rollout!BK84 * $F$82</f>
        <v>0</v>
      </c>
      <c r="BL86" s="417">
        <f>+ SUM(BK76:BK80) *( 1- $F$82 ) + Rollout!BL84 * $F$82</f>
        <v>0</v>
      </c>
      <c r="BM86" s="417">
        <f>+ SUM(BL76:BL80) *( 1- $F$82 ) + Rollout!BM84 * $F$82</f>
        <v>0</v>
      </c>
      <c r="BN86" s="417">
        <f>+ SUM(BM76:BM80) *( 1- $F$82 ) + Rollout!BN84 * $F$82</f>
        <v>0</v>
      </c>
      <c r="BO86" s="417">
        <f>+ SUM(BN76:BN80) *( 1- $F$82 ) + Rollout!BO84 * $F$82</f>
        <v>0</v>
      </c>
      <c r="BP86" s="417">
        <f>+ SUM(BO76:BO80) *( 1- $F$82 ) + Rollout!BP84 * $F$82</f>
        <v>0</v>
      </c>
      <c r="BQ86" s="417">
        <f>+ SUM(BP76:BP80) *( 1- $F$82 ) + Rollout!BQ84 * $F$82</f>
        <v>0</v>
      </c>
      <c r="BR86" s="417">
        <f>+ SUM(BQ76:BQ80) *( 1- $F$82 ) + Rollout!BR84 * $F$82</f>
        <v>0</v>
      </c>
      <c r="BS86" s="417">
        <f>+ SUM(BR76:BR80) *( 1- $F$82 ) + Rollout!BS84 * $F$82</f>
        <v>0</v>
      </c>
      <c r="BT86" s="417">
        <f>+ SUM(BS76:BS80) *( 1- $F$82 ) + Rollout!BT84 * $F$82</f>
        <v>0</v>
      </c>
      <c r="BU86" s="417">
        <f>+ SUM(BT76:BT80) *( 1- $F$82 ) + Rollout!BU84 * $F$82</f>
        <v>0</v>
      </c>
      <c r="BV86" s="417">
        <f>+ SUM(BU76:BU80) *( 1- $F$82 ) + Rollout!BV84 * $F$82</f>
        <v>0</v>
      </c>
      <c r="BW86" s="417">
        <f>+ SUM(BV76:BV80) *( 1- $F$82 ) + Rollout!BW84 * $F$82</f>
        <v>0</v>
      </c>
      <c r="BX86" s="417">
        <f>+ SUM(BW76:BW80) *( 1- $F$82 ) + Rollout!BX84 * $F$82</f>
        <v>0</v>
      </c>
      <c r="BY86" s="417">
        <f>+ SUM(BX76:BX80) *( 1- $F$82 ) + Rollout!BY84 * $F$82</f>
        <v>0</v>
      </c>
      <c r="BZ86" s="417">
        <f>+ SUM(BY76:BY80) *( 1- $F$82 ) + Rollout!BZ84 * $F$82</f>
        <v>0</v>
      </c>
      <c r="CA86" s="417">
        <f>+ SUM(BZ76:BZ80) *( 1- $F$82 ) + Rollout!CA84 * $F$82</f>
        <v>0</v>
      </c>
      <c r="CB86" s="417">
        <f>+ SUM(CA76:CA80) *( 1- $F$82 ) + Rollout!CB84 * $F$82</f>
        <v>0</v>
      </c>
      <c r="CC86" s="417">
        <f>+ SUM(CB76:CB80) *( 1- $F$82 ) + Rollout!CC84 * $F$82</f>
        <v>0</v>
      </c>
      <c r="CD86" s="417">
        <f>+ SUM(CC76:CC80) *( 1- $F$82 ) + Rollout!CD84 * $F$82</f>
        <v>0</v>
      </c>
      <c r="CE86" s="417">
        <f>+ SUM(CD76:CD80) *( 1- $F$82 ) + Rollout!CE84 * $F$82</f>
        <v>0</v>
      </c>
      <c r="CF86" s="417">
        <f>+ SUM(CE76:CE80) *( 1- $F$82 ) + Rollout!CF84 * $F$82</f>
        <v>0</v>
      </c>
      <c r="CG86" s="417">
        <f>+ SUM(CF76:CF80) *( 1- $F$82 ) + Rollout!CG84 * $F$82</f>
        <v>0</v>
      </c>
      <c r="CH86" s="417">
        <f>+ SUM(CG76:CG80) *( 1- $F$82 ) + Rollout!CH84 * $F$82</f>
        <v>0</v>
      </c>
      <c r="CI86" s="417">
        <f>+ SUM(CH76:CH80) *( 1- $F$82 ) + Rollout!CI84 * $F$82</f>
        <v>0</v>
      </c>
      <c r="CJ86" s="417">
        <f>+ SUM(CI76:CI80) *( 1- $F$82 ) + Rollout!CJ84 * $F$82</f>
        <v>0</v>
      </c>
      <c r="CK86" s="417">
        <f>+ SUM(CJ76:CJ80) *( 1- $F$82 ) + Rollout!CK84 * $F$82</f>
        <v>0</v>
      </c>
      <c r="CL86" s="417">
        <f>+ SUM(CK76:CK80) *( 1- $F$82 ) + Rollout!CL84 * $F$82</f>
        <v>0</v>
      </c>
      <c r="CM86" s="417">
        <f>+ SUM(CL76:CL80) *( 1- $F$82 ) + Rollout!CM84 * $F$82</f>
        <v>0</v>
      </c>
      <c r="CN86" s="417">
        <f>+ SUM(CM76:CM80) *( 1- $F$82 ) + Rollout!CN84 * $F$82</f>
        <v>0</v>
      </c>
      <c r="CO86" s="417">
        <f>+ SUM(CN76:CN80) *( 1- $F$82 ) + Rollout!CO84 * $F$82</f>
        <v>0</v>
      </c>
      <c r="CP86" s="417">
        <f>+ SUM(CO76:CO80) *( 1- $F$82 ) + Rollout!CP84 * $F$82</f>
        <v>0</v>
      </c>
      <c r="CQ86" s="417">
        <f>+ SUM(CP76:CP80) *( 1- $F$82 ) + Rollout!CQ84 * $F$82</f>
        <v>0</v>
      </c>
      <c r="CR86" s="417">
        <f>+ SUM(CQ76:CQ80) *( 1- $F$82 ) + Rollout!CR84 * $F$82</f>
        <v>0</v>
      </c>
      <c r="CS86" s="417">
        <f>+ SUM(CR76:CR80) *( 1- $F$82 ) + Rollout!CS84 * $F$82</f>
        <v>0</v>
      </c>
      <c r="CT86" s="417">
        <f>+ SUM(CS76:CS80) *( 1- $F$82 ) + Rollout!CT84 * $F$82</f>
        <v>0</v>
      </c>
      <c r="CU86" s="417">
        <f>+ SUM(CT76:CT80) *( 1- $F$82 ) + Rollout!CU84 * $F$82</f>
        <v>0</v>
      </c>
      <c r="CV86" s="417">
        <f>+ SUM(CU76:CU80) *( 1- $F$82 ) + Rollout!CV84 * $F$82</f>
        <v>0</v>
      </c>
      <c r="CW86" s="417">
        <f>+ SUM(CV76:CV80) *( 1- $F$82 ) + Rollout!CW84 * $F$82</f>
        <v>0</v>
      </c>
      <c r="CX86" s="417">
        <f>+ SUM(CW76:CW80) *( 1- $F$82 ) + Rollout!CX84 * $F$82</f>
        <v>0</v>
      </c>
      <c r="CY86" s="417">
        <f>+ SUM(CX76:CX80) *( 1- $F$82 ) + Rollout!CY84 * $F$82</f>
        <v>0</v>
      </c>
      <c r="CZ86" s="417">
        <f>+ SUM(CY76:CY80) *( 1- $F$82 ) + Rollout!CZ84 * $F$82</f>
        <v>0</v>
      </c>
      <c r="DA86" s="417">
        <f>+ SUM(CZ76:CZ80) *( 1- $F$82 ) + Rollout!DA84 * $F$82</f>
        <v>0</v>
      </c>
      <c r="DB86" s="417">
        <f>+ SUM(DA76:DA80) *( 1- $F$82 ) + Rollout!DB84 * $F$82</f>
        <v>0</v>
      </c>
      <c r="DC86" s="417">
        <f>+ SUM(DB76:DB80) *( 1- $F$82 ) + Rollout!DC84 * $F$82</f>
        <v>0</v>
      </c>
      <c r="DD86" s="417">
        <f>+ SUM(DC76:DC80) *( 1- $F$82 ) + Rollout!DD84 * $F$82</f>
        <v>0</v>
      </c>
      <c r="DE86" s="417">
        <f>+ SUM(DD76:DD80) *( 1- $F$82 ) + Rollout!DE84 * $F$82</f>
        <v>0</v>
      </c>
      <c r="DF86" s="417">
        <f>+ SUM(DE76:DE80) *( 1- $F$82 ) + Rollout!DF84 * $F$82</f>
        <v>0</v>
      </c>
      <c r="DG86" s="417">
        <f>+ SUM(DF76:DF80) *( 1- $F$82 ) + Rollout!DG84 * $F$82</f>
        <v>0</v>
      </c>
      <c r="DH86" s="417">
        <f>+ SUM(DG76:DG80) *( 1- $F$82 ) + Rollout!DH84 * $F$82</f>
        <v>0</v>
      </c>
      <c r="DI86" s="417">
        <f>+ SUM(DH76:DH80) *( 1- $F$82 ) + Rollout!DI84 * $F$82</f>
        <v>0</v>
      </c>
      <c r="DJ86" s="417">
        <f>+ SUM(DI76:DI80) *( 1- $F$82 ) + Rollout!DJ84 * $F$82</f>
        <v>0</v>
      </c>
      <c r="DK86" s="417">
        <f>+ SUM(DJ76:DJ80) *( 1- $F$82 ) + Rollout!DK84 * $F$82</f>
        <v>0</v>
      </c>
      <c r="DL86" s="417">
        <f>+ SUM(DK76:DK80) *( 1- $F$82 ) + Rollout!DL84 * $F$82</f>
        <v>0</v>
      </c>
      <c r="DM86" s="417">
        <f>+ SUM(DL76:DL80) *( 1- $F$82 ) + Rollout!DM84 * $F$82</f>
        <v>0</v>
      </c>
      <c r="DN86" s="417">
        <f>+ SUM(DM76:DM80) *( 1- $F$82 ) + Rollout!DN84 * $F$82</f>
        <v>0</v>
      </c>
      <c r="DO86" s="417">
        <f>+ SUM(DN76:DN80) *( 1- $F$82 ) + Rollout!DO84 * $F$82</f>
        <v>0</v>
      </c>
      <c r="DP86" s="417">
        <f>+ SUM(DO76:DO80) *( 1- $F$82 ) + Rollout!DP84 * $F$82</f>
        <v>0</v>
      </c>
      <c r="DQ86" s="417">
        <f>+ SUM(DP76:DP80) *( 1- $F$82 ) + Rollout!DQ84 * $F$82</f>
        <v>0</v>
      </c>
      <c r="DR86" s="417">
        <f>+ SUM(DQ76:DQ80) *( 1- $F$82 ) + Rollout!DR84 * $F$82</f>
        <v>0</v>
      </c>
      <c r="DS86" s="417">
        <f>+ SUM(DR76:DR80) *( 1- $F$82 ) + Rollout!DS84 * $F$82</f>
        <v>0</v>
      </c>
      <c r="DT86" s="417">
        <f>+ SUM(DS76:DS80) *( 1- $F$82 ) + Rollout!DT84 * $F$82</f>
        <v>0</v>
      </c>
      <c r="DU86" s="417">
        <f>+ SUM(DT76:DT80) *( 1- $F$82 ) + Rollout!DU84 * $F$82</f>
        <v>0</v>
      </c>
      <c r="DV86" s="417">
        <f>+ SUM(DU76:DU80) *( 1- $F$82 ) + Rollout!DV84 * $F$82</f>
        <v>0</v>
      </c>
      <c r="DW86" s="417">
        <f>+ SUM(DV76:DV80) *( 1- $F$82 ) + Rollout!DW84 * $F$82</f>
        <v>0</v>
      </c>
      <c r="DX86" s="417">
        <f>+ SUM(DW76:DW80) *( 1- $F$82 ) + Rollout!DX84 * $F$82</f>
        <v>0</v>
      </c>
      <c r="DY86" s="417">
        <f>+ SUM(DX76:DX80) *( 1- $F$82 ) + Rollout!DY84 * $F$82</f>
        <v>0</v>
      </c>
      <c r="DZ86" s="417">
        <f>+ SUM(DY76:DY80) *( 1- $F$82 ) + Rollout!DZ84 * $F$82</f>
        <v>0</v>
      </c>
      <c r="EA86" s="417">
        <f>+ SUM(DZ76:DZ80) *( 1- $F$82 ) + Rollout!EA84 * $F$82</f>
        <v>0</v>
      </c>
      <c r="EB86" s="417">
        <f>+ SUM(EA76:EA80) *( 1- $F$82 ) + Rollout!EB84 * $F$82</f>
        <v>0</v>
      </c>
      <c r="EC86" s="417">
        <f>+ SUM(EB76:EB80) *( 1- $F$82 ) + Rollout!EC84 * $F$82</f>
        <v>0</v>
      </c>
      <c r="ED86" s="417">
        <f>+ SUM(EC76:EC80) *( 1- $F$82 ) + Rollout!ED84 * $F$82</f>
        <v>0</v>
      </c>
      <c r="EE86" s="417">
        <f>+ SUM(ED76:ED80) *( 1- $F$82 ) + Rollout!EE84 * $F$82</f>
        <v>0</v>
      </c>
      <c r="EF86" s="417">
        <f>+ SUM(EE76:EE80) *( 1- $F$82 ) + Rollout!EF84 * $F$82</f>
        <v>0</v>
      </c>
      <c r="EG86" s="417">
        <f>+ SUM(EF76:EF80) *( 1- $F$82 ) + Rollout!EG84 * $F$82</f>
        <v>0</v>
      </c>
      <c r="EH86" s="417">
        <f>+ SUM(EG76:EG80) *( 1- $F$82 ) + Rollout!EH84 * $F$82</f>
        <v>0</v>
      </c>
    </row>
    <row r="87" spans="1:139" ht="15" customHeight="1" outlineLevel="1" x14ac:dyDescent="0.35">
      <c r="H87" s="462"/>
      <c r="I87" s="19"/>
      <c r="EI87" s="21"/>
    </row>
    <row r="88" spans="1:139" ht="15" customHeight="1" x14ac:dyDescent="0.35">
      <c r="I88" s="19"/>
      <c r="EI88" s="21"/>
    </row>
    <row r="89" spans="1:139" ht="15" customHeight="1" x14ac:dyDescent="0.35">
      <c r="A89" s="105" t="s">
        <v>316</v>
      </c>
      <c r="B89" s="106"/>
      <c r="C89" s="106"/>
      <c r="D89" s="106"/>
      <c r="E89" s="106"/>
      <c r="I89" s="19"/>
      <c r="EI89" s="21"/>
    </row>
    <row r="90" spans="1:139" ht="15" customHeight="1" outlineLevel="1" x14ac:dyDescent="0.35">
      <c r="I90" s="19"/>
      <c r="EI90" s="21"/>
    </row>
    <row r="91" spans="1:139" s="561" customFormat="1" ht="15" customHeight="1" outlineLevel="1" x14ac:dyDescent="0.35">
      <c r="A91" s="467"/>
      <c r="B91" s="467"/>
      <c r="C91" s="467"/>
      <c r="D91" s="467"/>
      <c r="E91" s="460" t="str">
        <f xml:space="preserve"> Capex!E$50</f>
        <v>AMI Equipment Cost</v>
      </c>
      <c r="F91" s="460">
        <f xml:space="preserve"> Capex!F$50</f>
        <v>935.53938400000004</v>
      </c>
      <c r="G91" s="467"/>
      <c r="H91" s="467"/>
      <c r="J91" s="467"/>
      <c r="K91" s="467"/>
      <c r="L91" s="467"/>
      <c r="M91" s="467"/>
      <c r="N91" s="467"/>
      <c r="O91" s="467"/>
      <c r="P91" s="467"/>
      <c r="Q91" s="467"/>
      <c r="R91" s="467"/>
      <c r="S91" s="467"/>
      <c r="T91" s="467"/>
      <c r="U91" s="467"/>
      <c r="V91" s="467"/>
      <c r="W91" s="467"/>
      <c r="X91" s="467"/>
      <c r="Y91" s="467"/>
      <c r="Z91" s="467"/>
      <c r="AA91" s="467"/>
      <c r="AB91" s="467"/>
      <c r="AC91" s="467"/>
      <c r="AD91" s="467"/>
      <c r="AE91" s="467"/>
      <c r="AF91" s="467"/>
      <c r="AG91" s="467"/>
      <c r="AH91" s="467"/>
      <c r="AI91" s="467"/>
      <c r="AJ91" s="467"/>
      <c r="AK91" s="467"/>
      <c r="AL91" s="467"/>
      <c r="AM91" s="467"/>
      <c r="AN91" s="467"/>
      <c r="AO91" s="467"/>
      <c r="AP91" s="467"/>
      <c r="AQ91" s="467"/>
      <c r="AR91" s="467"/>
      <c r="AS91" s="467"/>
      <c r="AT91" s="467"/>
      <c r="AU91" s="467"/>
      <c r="AV91" s="467"/>
      <c r="AW91" s="467"/>
      <c r="AX91" s="467"/>
      <c r="AY91" s="467"/>
      <c r="AZ91" s="467"/>
      <c r="BA91" s="467"/>
      <c r="BB91" s="467"/>
      <c r="BC91" s="467"/>
      <c r="BD91" s="467"/>
      <c r="BE91" s="467"/>
      <c r="BF91" s="467"/>
      <c r="BG91" s="467"/>
      <c r="BH91" s="467"/>
      <c r="BI91" s="467"/>
      <c r="BJ91" s="467"/>
      <c r="BK91" s="467"/>
      <c r="BL91" s="467"/>
      <c r="BM91" s="467"/>
      <c r="BN91" s="467"/>
      <c r="BO91" s="467"/>
      <c r="BP91" s="467"/>
      <c r="BQ91" s="467"/>
      <c r="BR91" s="467"/>
      <c r="BS91" s="467"/>
      <c r="BT91" s="467"/>
      <c r="BU91" s="467"/>
      <c r="BV91" s="467"/>
      <c r="BW91" s="467"/>
      <c r="BX91" s="467"/>
      <c r="BY91" s="467"/>
      <c r="BZ91" s="467"/>
      <c r="CA91" s="467"/>
      <c r="CB91" s="467"/>
      <c r="CC91" s="467"/>
      <c r="CD91" s="467"/>
      <c r="CE91" s="467"/>
      <c r="CF91" s="467"/>
      <c r="CG91" s="467"/>
      <c r="CH91" s="467"/>
      <c r="CI91" s="467"/>
      <c r="CJ91" s="467"/>
      <c r="CK91" s="467"/>
      <c r="CL91" s="467"/>
      <c r="CM91" s="467"/>
      <c r="CN91" s="467"/>
      <c r="CO91" s="467"/>
      <c r="CP91" s="467"/>
      <c r="CQ91" s="467"/>
      <c r="CR91" s="467"/>
      <c r="CS91" s="467"/>
      <c r="CT91" s="467"/>
      <c r="CU91" s="467"/>
      <c r="CV91" s="467"/>
      <c r="CW91" s="467"/>
      <c r="CX91" s="467"/>
      <c r="CY91" s="467"/>
      <c r="CZ91" s="467"/>
      <c r="DA91" s="467"/>
      <c r="DB91" s="467"/>
      <c r="DC91" s="467"/>
      <c r="DD91" s="467"/>
      <c r="DE91" s="467"/>
      <c r="DF91" s="467"/>
      <c r="DG91" s="467"/>
      <c r="DH91" s="467"/>
      <c r="DI91" s="467"/>
      <c r="DJ91" s="467"/>
      <c r="DK91" s="467"/>
      <c r="DL91" s="467"/>
      <c r="DM91" s="467"/>
      <c r="DN91" s="467"/>
      <c r="DO91" s="467"/>
      <c r="DP91" s="467"/>
      <c r="DQ91" s="467"/>
      <c r="DR91" s="467"/>
      <c r="DS91" s="467"/>
      <c r="DT91" s="467"/>
      <c r="DU91" s="467"/>
      <c r="DV91" s="467"/>
      <c r="DW91" s="467"/>
      <c r="DX91" s="467"/>
      <c r="DY91" s="467"/>
      <c r="DZ91" s="467"/>
      <c r="EA91" s="467"/>
      <c r="EB91" s="467"/>
      <c r="EC91" s="467"/>
      <c r="ED91" s="467"/>
      <c r="EE91" s="467"/>
      <c r="EF91" s="467"/>
      <c r="EG91" s="467"/>
      <c r="EH91" s="467"/>
      <c r="EI91" s="467"/>
    </row>
    <row r="92" spans="1:139" s="561" customFormat="1" ht="15" customHeight="1" outlineLevel="1" x14ac:dyDescent="0.35">
      <c r="A92" s="467"/>
      <c r="B92" s="467"/>
      <c r="C92" s="467"/>
      <c r="D92" s="467"/>
      <c r="E92" s="460" t="str">
        <f xml:space="preserve"> Capex!E$51</f>
        <v>Corporate, Consumer Indexing &amp; Training</v>
      </c>
      <c r="F92" s="460">
        <f xml:space="preserve"> Capex!F$51</f>
        <v>7.8988100000000001</v>
      </c>
      <c r="G92" s="467"/>
      <c r="H92" s="467"/>
      <c r="J92" s="467"/>
      <c r="K92" s="467"/>
      <c r="L92" s="467"/>
      <c r="M92" s="467"/>
      <c r="N92" s="467"/>
      <c r="O92" s="467"/>
      <c r="P92" s="467"/>
      <c r="Q92" s="467"/>
      <c r="R92" s="467"/>
      <c r="S92" s="467"/>
      <c r="T92" s="467"/>
      <c r="U92" s="467"/>
      <c r="V92" s="467"/>
      <c r="W92" s="467"/>
      <c r="X92" s="467"/>
      <c r="Y92" s="467"/>
      <c r="Z92" s="467"/>
      <c r="AA92" s="467"/>
      <c r="AB92" s="467"/>
      <c r="AC92" s="467"/>
      <c r="AD92" s="467"/>
      <c r="AE92" s="467"/>
      <c r="AF92" s="467"/>
      <c r="AG92" s="467"/>
      <c r="AH92" s="467"/>
      <c r="AI92" s="467"/>
      <c r="AJ92" s="467"/>
      <c r="AK92" s="467"/>
      <c r="AL92" s="467"/>
      <c r="AM92" s="467"/>
      <c r="AN92" s="467"/>
      <c r="AO92" s="467"/>
      <c r="AP92" s="467"/>
      <c r="AQ92" s="467"/>
      <c r="AR92" s="467"/>
      <c r="AS92" s="467"/>
      <c r="AT92" s="467"/>
      <c r="AU92" s="467"/>
      <c r="AV92" s="467"/>
      <c r="AW92" s="467"/>
      <c r="AX92" s="467"/>
      <c r="AY92" s="467"/>
      <c r="AZ92" s="467"/>
      <c r="BA92" s="467"/>
      <c r="BB92" s="467"/>
      <c r="BC92" s="467"/>
      <c r="BD92" s="467"/>
      <c r="BE92" s="467"/>
      <c r="BF92" s="467"/>
      <c r="BG92" s="467"/>
      <c r="BH92" s="467"/>
      <c r="BI92" s="467"/>
      <c r="BJ92" s="467"/>
      <c r="BK92" s="467"/>
      <c r="BL92" s="467"/>
      <c r="BM92" s="467"/>
      <c r="BN92" s="467"/>
      <c r="BO92" s="467"/>
      <c r="BP92" s="467"/>
      <c r="BQ92" s="467"/>
      <c r="BR92" s="467"/>
      <c r="BS92" s="467"/>
      <c r="BT92" s="467"/>
      <c r="BU92" s="467"/>
      <c r="BV92" s="467"/>
      <c r="BW92" s="467"/>
      <c r="BX92" s="467"/>
      <c r="BY92" s="467"/>
      <c r="BZ92" s="467"/>
      <c r="CA92" s="467"/>
      <c r="CB92" s="467"/>
      <c r="CC92" s="467"/>
      <c r="CD92" s="467"/>
      <c r="CE92" s="467"/>
      <c r="CF92" s="467"/>
      <c r="CG92" s="467"/>
      <c r="CH92" s="467"/>
      <c r="CI92" s="467"/>
      <c r="CJ92" s="467"/>
      <c r="CK92" s="467"/>
      <c r="CL92" s="467"/>
      <c r="CM92" s="467"/>
      <c r="CN92" s="467"/>
      <c r="CO92" s="467"/>
      <c r="CP92" s="467"/>
      <c r="CQ92" s="467"/>
      <c r="CR92" s="467"/>
      <c r="CS92" s="467"/>
      <c r="CT92" s="467"/>
      <c r="CU92" s="467"/>
      <c r="CV92" s="467"/>
      <c r="CW92" s="467"/>
      <c r="CX92" s="467"/>
      <c r="CY92" s="467"/>
      <c r="CZ92" s="467"/>
      <c r="DA92" s="467"/>
      <c r="DB92" s="467"/>
      <c r="DC92" s="467"/>
      <c r="DD92" s="467"/>
      <c r="DE92" s="467"/>
      <c r="DF92" s="467"/>
      <c r="DG92" s="467"/>
      <c r="DH92" s="467"/>
      <c r="DI92" s="467"/>
      <c r="DJ92" s="467"/>
      <c r="DK92" s="467"/>
      <c r="DL92" s="467"/>
      <c r="DM92" s="467"/>
      <c r="DN92" s="467"/>
      <c r="DO92" s="467"/>
      <c r="DP92" s="467"/>
      <c r="DQ92" s="467"/>
      <c r="DR92" s="467"/>
      <c r="DS92" s="467"/>
      <c r="DT92" s="467"/>
      <c r="DU92" s="467"/>
      <c r="DV92" s="467"/>
      <c r="DW92" s="467"/>
      <c r="DX92" s="467"/>
      <c r="DY92" s="467"/>
      <c r="DZ92" s="467"/>
      <c r="EA92" s="467"/>
      <c r="EB92" s="467"/>
      <c r="EC92" s="467"/>
      <c r="ED92" s="467"/>
      <c r="EE92" s="467"/>
      <c r="EF92" s="467"/>
      <c r="EG92" s="467"/>
      <c r="EH92" s="467"/>
      <c r="EI92" s="467"/>
    </row>
    <row r="93" spans="1:139" s="561" customFormat="1" ht="15" customHeight="1" outlineLevel="1" x14ac:dyDescent="0.35">
      <c r="A93" s="467"/>
      <c r="B93" s="467"/>
      <c r="C93" s="467"/>
      <c r="D93" s="467"/>
      <c r="E93" s="460" t="str">
        <f xml:space="preserve"> Capex!E$52</f>
        <v>Advanced Metering Infrastructure (AMI) IT</v>
      </c>
      <c r="F93" s="460">
        <f xml:space="preserve"> Capex!F$52</f>
        <v>11.836220822695001</v>
      </c>
      <c r="G93" s="467"/>
      <c r="H93" s="467"/>
      <c r="J93" s="467"/>
      <c r="K93" s="467"/>
      <c r="L93" s="467"/>
      <c r="M93" s="467"/>
      <c r="N93" s="467"/>
      <c r="O93" s="467"/>
      <c r="P93" s="467"/>
      <c r="Q93" s="467"/>
      <c r="R93" s="467"/>
      <c r="S93" s="467"/>
      <c r="T93" s="467"/>
      <c r="U93" s="467"/>
      <c r="V93" s="467"/>
      <c r="W93" s="467"/>
      <c r="X93" s="467"/>
      <c r="Y93" s="467"/>
      <c r="Z93" s="467"/>
      <c r="AA93" s="467"/>
      <c r="AB93" s="467"/>
      <c r="AC93" s="467"/>
      <c r="AD93" s="467"/>
      <c r="AE93" s="467"/>
      <c r="AF93" s="467"/>
      <c r="AG93" s="467"/>
      <c r="AH93" s="467"/>
      <c r="AI93" s="467"/>
      <c r="AJ93" s="467"/>
      <c r="AK93" s="467"/>
      <c r="AL93" s="467"/>
      <c r="AM93" s="467"/>
      <c r="AN93" s="467"/>
      <c r="AO93" s="467"/>
      <c r="AP93" s="467"/>
      <c r="AQ93" s="467"/>
      <c r="AR93" s="467"/>
      <c r="AS93" s="467"/>
      <c r="AT93" s="467"/>
      <c r="AU93" s="467"/>
      <c r="AV93" s="467"/>
      <c r="AW93" s="467"/>
      <c r="AX93" s="467"/>
      <c r="AY93" s="467"/>
      <c r="AZ93" s="467"/>
      <c r="BA93" s="467"/>
      <c r="BB93" s="467"/>
      <c r="BC93" s="467"/>
      <c r="BD93" s="467"/>
      <c r="BE93" s="467"/>
      <c r="BF93" s="467"/>
      <c r="BG93" s="467"/>
      <c r="BH93" s="467"/>
      <c r="BI93" s="467"/>
      <c r="BJ93" s="467"/>
      <c r="BK93" s="467"/>
      <c r="BL93" s="467"/>
      <c r="BM93" s="467"/>
      <c r="BN93" s="467"/>
      <c r="BO93" s="467"/>
      <c r="BP93" s="467"/>
      <c r="BQ93" s="467"/>
      <c r="BR93" s="467"/>
      <c r="BS93" s="467"/>
      <c r="BT93" s="467"/>
      <c r="BU93" s="467"/>
      <c r="BV93" s="467"/>
      <c r="BW93" s="467"/>
      <c r="BX93" s="467"/>
      <c r="BY93" s="467"/>
      <c r="BZ93" s="467"/>
      <c r="CA93" s="467"/>
      <c r="CB93" s="467"/>
      <c r="CC93" s="467"/>
      <c r="CD93" s="467"/>
      <c r="CE93" s="467"/>
      <c r="CF93" s="467"/>
      <c r="CG93" s="467"/>
      <c r="CH93" s="467"/>
      <c r="CI93" s="467"/>
      <c r="CJ93" s="467"/>
      <c r="CK93" s="467"/>
      <c r="CL93" s="467"/>
      <c r="CM93" s="467"/>
      <c r="CN93" s="467"/>
      <c r="CO93" s="467"/>
      <c r="CP93" s="467"/>
      <c r="CQ93" s="467"/>
      <c r="CR93" s="467"/>
      <c r="CS93" s="467"/>
      <c r="CT93" s="467"/>
      <c r="CU93" s="467"/>
      <c r="CV93" s="467"/>
      <c r="CW93" s="467"/>
      <c r="CX93" s="467"/>
      <c r="CY93" s="467"/>
      <c r="CZ93" s="467"/>
      <c r="DA93" s="467"/>
      <c r="DB93" s="467"/>
      <c r="DC93" s="467"/>
      <c r="DD93" s="467"/>
      <c r="DE93" s="467"/>
      <c r="DF93" s="467"/>
      <c r="DG93" s="467"/>
      <c r="DH93" s="467"/>
      <c r="DI93" s="467"/>
      <c r="DJ93" s="467"/>
      <c r="DK93" s="467"/>
      <c r="DL93" s="467"/>
      <c r="DM93" s="467"/>
      <c r="DN93" s="467"/>
      <c r="DO93" s="467"/>
      <c r="DP93" s="467"/>
      <c r="DQ93" s="467"/>
      <c r="DR93" s="467"/>
      <c r="DS93" s="467"/>
      <c r="DT93" s="467"/>
      <c r="DU93" s="467"/>
      <c r="DV93" s="467"/>
      <c r="DW93" s="467"/>
      <c r="DX93" s="467"/>
      <c r="DY93" s="467"/>
      <c r="DZ93" s="467"/>
      <c r="EA93" s="467"/>
      <c r="EB93" s="467"/>
      <c r="EC93" s="467"/>
      <c r="ED93" s="467"/>
      <c r="EE93" s="467"/>
      <c r="EF93" s="467"/>
      <c r="EG93" s="467"/>
      <c r="EH93" s="467"/>
      <c r="EI93" s="467"/>
    </row>
    <row r="94" spans="1:139" s="561" customFormat="1" ht="15" customHeight="1" outlineLevel="1" x14ac:dyDescent="0.35">
      <c r="A94" s="467"/>
      <c r="B94" s="467"/>
      <c r="C94" s="467"/>
      <c r="D94" s="467"/>
      <c r="E94" s="460" t="str">
        <f xml:space="preserve"> Capex!E$53</f>
        <v>Installation Charges</v>
      </c>
      <c r="F94" s="460">
        <f xml:space="preserve"> Capex!F$53</f>
        <v>79.394203245</v>
      </c>
      <c r="G94" s="467"/>
      <c r="H94" s="467"/>
      <c r="J94" s="467"/>
      <c r="K94" s="467"/>
      <c r="L94" s="467"/>
      <c r="M94" s="467"/>
      <c r="N94" s="467"/>
      <c r="O94" s="467"/>
      <c r="P94" s="467"/>
      <c r="Q94" s="467"/>
      <c r="R94" s="467"/>
      <c r="S94" s="467"/>
      <c r="T94" s="467"/>
      <c r="U94" s="467"/>
      <c r="V94" s="467"/>
      <c r="W94" s="467"/>
      <c r="X94" s="467"/>
      <c r="Y94" s="467"/>
      <c r="Z94" s="467"/>
      <c r="AA94" s="467"/>
      <c r="AB94" s="467"/>
      <c r="AC94" s="467"/>
      <c r="AD94" s="467"/>
      <c r="AE94" s="467"/>
      <c r="AF94" s="467"/>
      <c r="AG94" s="467"/>
      <c r="AH94" s="467"/>
      <c r="AI94" s="467"/>
      <c r="AJ94" s="467"/>
      <c r="AK94" s="467"/>
      <c r="AL94" s="467"/>
      <c r="AM94" s="467"/>
      <c r="AN94" s="467"/>
      <c r="AO94" s="467"/>
      <c r="AP94" s="467"/>
      <c r="AQ94" s="467"/>
      <c r="AR94" s="467"/>
      <c r="AS94" s="467"/>
      <c r="AT94" s="467"/>
      <c r="AU94" s="467"/>
      <c r="AV94" s="467"/>
      <c r="AW94" s="467"/>
      <c r="AX94" s="467"/>
      <c r="AY94" s="467"/>
      <c r="AZ94" s="467"/>
      <c r="BA94" s="467"/>
      <c r="BB94" s="467"/>
      <c r="BC94" s="467"/>
      <c r="BD94" s="467"/>
      <c r="BE94" s="467"/>
      <c r="BF94" s="467"/>
      <c r="BG94" s="467"/>
      <c r="BH94" s="467"/>
      <c r="BI94" s="467"/>
      <c r="BJ94" s="467"/>
      <c r="BK94" s="467"/>
      <c r="BL94" s="467"/>
      <c r="BM94" s="467"/>
      <c r="BN94" s="467"/>
      <c r="BO94" s="467"/>
      <c r="BP94" s="467"/>
      <c r="BQ94" s="467"/>
      <c r="BR94" s="467"/>
      <c r="BS94" s="467"/>
      <c r="BT94" s="467"/>
      <c r="BU94" s="467"/>
      <c r="BV94" s="467"/>
      <c r="BW94" s="467"/>
      <c r="BX94" s="467"/>
      <c r="BY94" s="467"/>
      <c r="BZ94" s="467"/>
      <c r="CA94" s="467"/>
      <c r="CB94" s="467"/>
      <c r="CC94" s="467"/>
      <c r="CD94" s="467"/>
      <c r="CE94" s="467"/>
      <c r="CF94" s="467"/>
      <c r="CG94" s="467"/>
      <c r="CH94" s="467"/>
      <c r="CI94" s="467"/>
      <c r="CJ94" s="467"/>
      <c r="CK94" s="467"/>
      <c r="CL94" s="467"/>
      <c r="CM94" s="467"/>
      <c r="CN94" s="467"/>
      <c r="CO94" s="467"/>
      <c r="CP94" s="467"/>
      <c r="CQ94" s="467"/>
      <c r="CR94" s="467"/>
      <c r="CS94" s="467"/>
      <c r="CT94" s="467"/>
      <c r="CU94" s="467"/>
      <c r="CV94" s="467"/>
      <c r="CW94" s="467"/>
      <c r="CX94" s="467"/>
      <c r="CY94" s="467"/>
      <c r="CZ94" s="467"/>
      <c r="DA94" s="467"/>
      <c r="DB94" s="467"/>
      <c r="DC94" s="467"/>
      <c r="DD94" s="467"/>
      <c r="DE94" s="467"/>
      <c r="DF94" s="467"/>
      <c r="DG94" s="467"/>
      <c r="DH94" s="467"/>
      <c r="DI94" s="467"/>
      <c r="DJ94" s="467"/>
      <c r="DK94" s="467"/>
      <c r="DL94" s="467"/>
      <c r="DM94" s="467"/>
      <c r="DN94" s="467"/>
      <c r="DO94" s="467"/>
      <c r="DP94" s="467"/>
      <c r="DQ94" s="467"/>
      <c r="DR94" s="467"/>
      <c r="DS94" s="467"/>
      <c r="DT94" s="467"/>
      <c r="DU94" s="467"/>
      <c r="DV94" s="467"/>
      <c r="DW94" s="467"/>
      <c r="DX94" s="467"/>
      <c r="DY94" s="467"/>
      <c r="DZ94" s="467"/>
      <c r="EA94" s="467"/>
      <c r="EB94" s="467"/>
      <c r="EC94" s="467"/>
      <c r="ED94" s="467"/>
      <c r="EE94" s="467"/>
      <c r="EF94" s="467"/>
      <c r="EG94" s="467"/>
      <c r="EH94" s="467"/>
      <c r="EI94" s="467"/>
    </row>
    <row r="95" spans="1:139" s="561" customFormat="1" ht="15" customHeight="1" outlineLevel="1" x14ac:dyDescent="0.35">
      <c r="A95" s="467"/>
      <c r="B95" s="467"/>
      <c r="C95" s="467"/>
      <c r="D95" s="467"/>
      <c r="E95" s="460" t="str">
        <f xml:space="preserve"> Capex!E$54</f>
        <v>Armoured Cables</v>
      </c>
      <c r="F95" s="460">
        <f xml:space="preserve"> Capex!F$54</f>
        <v>0</v>
      </c>
      <c r="G95" s="467"/>
      <c r="H95" s="467"/>
      <c r="J95" s="467"/>
      <c r="K95" s="467"/>
      <c r="L95" s="467"/>
      <c r="M95" s="467"/>
      <c r="N95" s="467"/>
      <c r="O95" s="467"/>
      <c r="P95" s="467"/>
      <c r="Q95" s="467"/>
      <c r="R95" s="467"/>
      <c r="S95" s="467"/>
      <c r="T95" s="467"/>
      <c r="U95" s="467"/>
      <c r="V95" s="467"/>
      <c r="W95" s="467"/>
      <c r="X95" s="467"/>
      <c r="Y95" s="467"/>
      <c r="Z95" s="467"/>
      <c r="AA95" s="467"/>
      <c r="AB95" s="467"/>
      <c r="AC95" s="467"/>
      <c r="AD95" s="467"/>
      <c r="AE95" s="467"/>
      <c r="AF95" s="467"/>
      <c r="AG95" s="467"/>
      <c r="AH95" s="467"/>
      <c r="AI95" s="467"/>
      <c r="AJ95" s="467"/>
      <c r="AK95" s="467"/>
      <c r="AL95" s="467"/>
      <c r="AM95" s="467"/>
      <c r="AN95" s="467"/>
      <c r="AO95" s="467"/>
      <c r="AP95" s="467"/>
      <c r="AQ95" s="467"/>
      <c r="AR95" s="467"/>
      <c r="AS95" s="467"/>
      <c r="AT95" s="467"/>
      <c r="AU95" s="467"/>
      <c r="AV95" s="467"/>
      <c r="AW95" s="467"/>
      <c r="AX95" s="467"/>
      <c r="AY95" s="467"/>
      <c r="AZ95" s="467"/>
      <c r="BA95" s="467"/>
      <c r="BB95" s="467"/>
      <c r="BC95" s="467"/>
      <c r="BD95" s="467"/>
      <c r="BE95" s="467"/>
      <c r="BF95" s="467"/>
      <c r="BG95" s="467"/>
      <c r="BH95" s="467"/>
      <c r="BI95" s="467"/>
      <c r="BJ95" s="467"/>
      <c r="BK95" s="467"/>
      <c r="BL95" s="467"/>
      <c r="BM95" s="467"/>
      <c r="BN95" s="467"/>
      <c r="BO95" s="467"/>
      <c r="BP95" s="467"/>
      <c r="BQ95" s="467"/>
      <c r="BR95" s="467"/>
      <c r="BS95" s="467"/>
      <c r="BT95" s="467"/>
      <c r="BU95" s="467"/>
      <c r="BV95" s="467"/>
      <c r="BW95" s="467"/>
      <c r="BX95" s="467"/>
      <c r="BY95" s="467"/>
      <c r="BZ95" s="467"/>
      <c r="CA95" s="467"/>
      <c r="CB95" s="467"/>
      <c r="CC95" s="467"/>
      <c r="CD95" s="467"/>
      <c r="CE95" s="467"/>
      <c r="CF95" s="467"/>
      <c r="CG95" s="467"/>
      <c r="CH95" s="467"/>
      <c r="CI95" s="467"/>
      <c r="CJ95" s="467"/>
      <c r="CK95" s="467"/>
      <c r="CL95" s="467"/>
      <c r="CM95" s="467"/>
      <c r="CN95" s="467"/>
      <c r="CO95" s="467"/>
      <c r="CP95" s="467"/>
      <c r="CQ95" s="467"/>
      <c r="CR95" s="467"/>
      <c r="CS95" s="467"/>
      <c r="CT95" s="467"/>
      <c r="CU95" s="467"/>
      <c r="CV95" s="467"/>
      <c r="CW95" s="467"/>
      <c r="CX95" s="467"/>
      <c r="CY95" s="467"/>
      <c r="CZ95" s="467"/>
      <c r="DA95" s="467"/>
      <c r="DB95" s="467"/>
      <c r="DC95" s="467"/>
      <c r="DD95" s="467"/>
      <c r="DE95" s="467"/>
      <c r="DF95" s="467"/>
      <c r="DG95" s="467"/>
      <c r="DH95" s="467"/>
      <c r="DI95" s="467"/>
      <c r="DJ95" s="467"/>
      <c r="DK95" s="467"/>
      <c r="DL95" s="467"/>
      <c r="DM95" s="467"/>
      <c r="DN95" s="467"/>
      <c r="DO95" s="467"/>
      <c r="DP95" s="467"/>
      <c r="DQ95" s="467"/>
      <c r="DR95" s="467"/>
      <c r="DS95" s="467"/>
      <c r="DT95" s="467"/>
      <c r="DU95" s="467"/>
      <c r="DV95" s="467"/>
      <c r="DW95" s="467"/>
      <c r="DX95" s="467"/>
      <c r="DY95" s="467"/>
      <c r="DZ95" s="467"/>
      <c r="EA95" s="467"/>
      <c r="EB95" s="467"/>
      <c r="EC95" s="467"/>
      <c r="ED95" s="467"/>
      <c r="EE95" s="467"/>
      <c r="EF95" s="467"/>
      <c r="EG95" s="467"/>
      <c r="EH95" s="467"/>
      <c r="EI95" s="467"/>
    </row>
    <row r="96" spans="1:139" s="561" customFormat="1" ht="15" customHeight="1" outlineLevel="1" x14ac:dyDescent="0.35">
      <c r="A96" s="467"/>
      <c r="B96" s="467"/>
      <c r="C96" s="467"/>
      <c r="D96" s="467"/>
      <c r="E96" s="460" t="str">
        <f xml:space="preserve"> Capex!E$55</f>
        <v>Contingencies</v>
      </c>
      <c r="F96" s="460">
        <f xml:space="preserve"> Capex!F$55</f>
        <v>16.703124293296899</v>
      </c>
      <c r="G96" s="467"/>
      <c r="H96" s="467"/>
      <c r="J96" s="467"/>
      <c r="K96" s="467"/>
      <c r="L96" s="467"/>
      <c r="M96" s="467"/>
      <c r="N96" s="467"/>
      <c r="O96" s="467"/>
      <c r="P96" s="467"/>
      <c r="Q96" s="467"/>
      <c r="R96" s="467"/>
      <c r="S96" s="467"/>
      <c r="T96" s="467"/>
      <c r="U96" s="467"/>
      <c r="V96" s="467"/>
      <c r="W96" s="467"/>
      <c r="X96" s="467"/>
      <c r="Y96" s="467"/>
      <c r="Z96" s="467"/>
      <c r="AA96" s="467"/>
      <c r="AB96" s="467"/>
      <c r="AC96" s="467"/>
      <c r="AD96" s="467"/>
      <c r="AE96" s="467"/>
      <c r="AF96" s="467"/>
      <c r="AG96" s="467"/>
      <c r="AH96" s="467"/>
      <c r="AI96" s="467"/>
      <c r="AJ96" s="467"/>
      <c r="AK96" s="467"/>
      <c r="AL96" s="467"/>
      <c r="AM96" s="467"/>
      <c r="AN96" s="467"/>
      <c r="AO96" s="467"/>
      <c r="AP96" s="467"/>
      <c r="AQ96" s="467"/>
      <c r="AR96" s="467"/>
      <c r="AS96" s="467"/>
      <c r="AT96" s="467"/>
      <c r="AU96" s="467"/>
      <c r="AV96" s="467"/>
      <c r="AW96" s="467"/>
      <c r="AX96" s="467"/>
      <c r="AY96" s="467"/>
      <c r="AZ96" s="467"/>
      <c r="BA96" s="467"/>
      <c r="BB96" s="467"/>
      <c r="BC96" s="467"/>
      <c r="BD96" s="467"/>
      <c r="BE96" s="467"/>
      <c r="BF96" s="467"/>
      <c r="BG96" s="467"/>
      <c r="BH96" s="467"/>
      <c r="BI96" s="467"/>
      <c r="BJ96" s="467"/>
      <c r="BK96" s="467"/>
      <c r="BL96" s="467"/>
      <c r="BM96" s="467"/>
      <c r="BN96" s="467"/>
      <c r="BO96" s="467"/>
      <c r="BP96" s="467"/>
      <c r="BQ96" s="467"/>
      <c r="BR96" s="467"/>
      <c r="BS96" s="467"/>
      <c r="BT96" s="467"/>
      <c r="BU96" s="467"/>
      <c r="BV96" s="467"/>
      <c r="BW96" s="467"/>
      <c r="BX96" s="467"/>
      <c r="BY96" s="467"/>
      <c r="BZ96" s="467"/>
      <c r="CA96" s="467"/>
      <c r="CB96" s="467"/>
      <c r="CC96" s="467"/>
      <c r="CD96" s="467"/>
      <c r="CE96" s="467"/>
      <c r="CF96" s="467"/>
      <c r="CG96" s="467"/>
      <c r="CH96" s="467"/>
      <c r="CI96" s="467"/>
      <c r="CJ96" s="467"/>
      <c r="CK96" s="467"/>
      <c r="CL96" s="467"/>
      <c r="CM96" s="467"/>
      <c r="CN96" s="467"/>
      <c r="CO96" s="467"/>
      <c r="CP96" s="467"/>
      <c r="CQ96" s="467"/>
      <c r="CR96" s="467"/>
      <c r="CS96" s="467"/>
      <c r="CT96" s="467"/>
      <c r="CU96" s="467"/>
      <c r="CV96" s="467"/>
      <c r="CW96" s="467"/>
      <c r="CX96" s="467"/>
      <c r="CY96" s="467"/>
      <c r="CZ96" s="467"/>
      <c r="DA96" s="467"/>
      <c r="DB96" s="467"/>
      <c r="DC96" s="467"/>
      <c r="DD96" s="467"/>
      <c r="DE96" s="467"/>
      <c r="DF96" s="467"/>
      <c r="DG96" s="467"/>
      <c r="DH96" s="467"/>
      <c r="DI96" s="467"/>
      <c r="DJ96" s="467"/>
      <c r="DK96" s="467"/>
      <c r="DL96" s="467"/>
      <c r="DM96" s="467"/>
      <c r="DN96" s="467"/>
      <c r="DO96" s="467"/>
      <c r="DP96" s="467"/>
      <c r="DQ96" s="467"/>
      <c r="DR96" s="467"/>
      <c r="DS96" s="467"/>
      <c r="DT96" s="467"/>
      <c r="DU96" s="467"/>
      <c r="DV96" s="467"/>
      <c r="DW96" s="467"/>
      <c r="DX96" s="467"/>
      <c r="DY96" s="467"/>
      <c r="DZ96" s="467"/>
      <c r="EA96" s="467"/>
      <c r="EB96" s="467"/>
      <c r="EC96" s="467"/>
      <c r="ED96" s="467"/>
      <c r="EE96" s="467"/>
      <c r="EF96" s="467"/>
      <c r="EG96" s="467"/>
      <c r="EH96" s="467"/>
      <c r="EI96" s="467"/>
    </row>
    <row r="97" spans="1:139" s="561" customFormat="1" ht="15" customHeight="1" outlineLevel="1" x14ac:dyDescent="0.35">
      <c r="A97" s="467"/>
      <c r="B97" s="467"/>
      <c r="C97" s="467"/>
      <c r="D97" s="467"/>
      <c r="E97" s="460" t="str">
        <f xml:space="preserve"> Capex!E$58</f>
        <v>Financing Charges - Capex</v>
      </c>
      <c r="F97" s="460">
        <f ca="1" xml:space="preserve"> Capex!F$58</f>
        <v>7.0251091015828404</v>
      </c>
      <c r="G97" s="467"/>
      <c r="H97" s="467"/>
      <c r="J97" s="467"/>
      <c r="K97" s="467"/>
      <c r="L97" s="467"/>
      <c r="M97" s="467"/>
      <c r="N97" s="467"/>
      <c r="O97" s="467"/>
      <c r="P97" s="467"/>
      <c r="Q97" s="467"/>
      <c r="R97" s="467"/>
      <c r="S97" s="467"/>
      <c r="T97" s="467"/>
      <c r="U97" s="467"/>
      <c r="V97" s="467"/>
      <c r="W97" s="467"/>
      <c r="X97" s="467"/>
      <c r="Y97" s="467"/>
      <c r="Z97" s="467"/>
      <c r="AA97" s="467"/>
      <c r="AB97" s="467"/>
      <c r="AC97" s="467"/>
      <c r="AD97" s="467"/>
      <c r="AE97" s="467"/>
      <c r="AF97" s="467"/>
      <c r="AG97" s="467"/>
      <c r="AH97" s="467"/>
      <c r="AI97" s="467"/>
      <c r="AJ97" s="467"/>
      <c r="AK97" s="467"/>
      <c r="AL97" s="467"/>
      <c r="AM97" s="467"/>
      <c r="AN97" s="467"/>
      <c r="AO97" s="467"/>
      <c r="AP97" s="467"/>
      <c r="AQ97" s="467"/>
      <c r="AR97" s="467"/>
      <c r="AS97" s="467"/>
      <c r="AT97" s="467"/>
      <c r="AU97" s="467"/>
      <c r="AV97" s="467"/>
      <c r="AW97" s="467"/>
      <c r="AX97" s="467"/>
      <c r="AY97" s="467"/>
      <c r="AZ97" s="467"/>
      <c r="BA97" s="467"/>
      <c r="BB97" s="467"/>
      <c r="BC97" s="467"/>
      <c r="BD97" s="467"/>
      <c r="BE97" s="467"/>
      <c r="BF97" s="467"/>
      <c r="BG97" s="467"/>
      <c r="BH97" s="467"/>
      <c r="BI97" s="467"/>
      <c r="BJ97" s="467"/>
      <c r="BK97" s="467"/>
      <c r="BL97" s="467"/>
      <c r="BM97" s="467"/>
      <c r="BN97" s="467"/>
      <c r="BO97" s="467"/>
      <c r="BP97" s="467"/>
      <c r="BQ97" s="467"/>
      <c r="BR97" s="467"/>
      <c r="BS97" s="467"/>
      <c r="BT97" s="467"/>
      <c r="BU97" s="467"/>
      <c r="BV97" s="467"/>
      <c r="BW97" s="467"/>
      <c r="BX97" s="467"/>
      <c r="BY97" s="467"/>
      <c r="BZ97" s="467"/>
      <c r="CA97" s="467"/>
      <c r="CB97" s="467"/>
      <c r="CC97" s="467"/>
      <c r="CD97" s="467"/>
      <c r="CE97" s="467"/>
      <c r="CF97" s="467"/>
      <c r="CG97" s="467"/>
      <c r="CH97" s="467"/>
      <c r="CI97" s="467"/>
      <c r="CJ97" s="467"/>
      <c r="CK97" s="467"/>
      <c r="CL97" s="467"/>
      <c r="CM97" s="467"/>
      <c r="CN97" s="467"/>
      <c r="CO97" s="467"/>
      <c r="CP97" s="467"/>
      <c r="CQ97" s="467"/>
      <c r="CR97" s="467"/>
      <c r="CS97" s="467"/>
      <c r="CT97" s="467"/>
      <c r="CU97" s="467"/>
      <c r="CV97" s="467"/>
      <c r="CW97" s="467"/>
      <c r="CX97" s="467"/>
      <c r="CY97" s="467"/>
      <c r="CZ97" s="467"/>
      <c r="DA97" s="467"/>
      <c r="DB97" s="467"/>
      <c r="DC97" s="467"/>
      <c r="DD97" s="467"/>
      <c r="DE97" s="467"/>
      <c r="DF97" s="467"/>
      <c r="DG97" s="467"/>
      <c r="DH97" s="467"/>
      <c r="DI97" s="467"/>
      <c r="DJ97" s="467"/>
      <c r="DK97" s="467"/>
      <c r="DL97" s="467"/>
      <c r="DM97" s="467"/>
      <c r="DN97" s="467"/>
      <c r="DO97" s="467"/>
      <c r="DP97" s="467"/>
      <c r="DQ97" s="467"/>
      <c r="DR97" s="467"/>
      <c r="DS97" s="467"/>
      <c r="DT97" s="467"/>
      <c r="DU97" s="467"/>
      <c r="DV97" s="467"/>
      <c r="DW97" s="467"/>
      <c r="DX97" s="467"/>
      <c r="DY97" s="467"/>
      <c r="DZ97" s="467"/>
      <c r="EA97" s="467"/>
      <c r="EB97" s="467"/>
      <c r="EC97" s="467"/>
      <c r="ED97" s="467"/>
      <c r="EE97" s="467"/>
      <c r="EF97" s="467"/>
      <c r="EG97" s="467"/>
      <c r="EH97" s="467"/>
      <c r="EI97" s="467"/>
    </row>
    <row r="98" spans="1:139" ht="15" customHeight="1" outlineLevel="1" x14ac:dyDescent="0.35">
      <c r="E98" s="413"/>
      <c r="F98" s="414"/>
      <c r="I98" s="19"/>
      <c r="EI98" s="21"/>
    </row>
    <row r="99" spans="1:139" s="37" customFormat="1" ht="15" customHeight="1" outlineLevel="1" x14ac:dyDescent="0.35">
      <c r="A99" s="146"/>
      <c r="B99" s="602" t="str">
        <f xml:space="preserve"> NTBA!B$179</f>
        <v>Advance Phasing from start of meter installation (in months)</v>
      </c>
      <c r="C99" s="146"/>
      <c r="D99" s="146"/>
      <c r="E99" s="402"/>
      <c r="F99" s="415"/>
      <c r="G99" s="146"/>
      <c r="H99" s="146"/>
      <c r="J99" s="146"/>
      <c r="K99" s="146"/>
      <c r="L99" s="146"/>
      <c r="M99" s="146"/>
      <c r="N99" s="146"/>
      <c r="O99" s="146"/>
      <c r="P99" s="146"/>
      <c r="Q99" s="146"/>
      <c r="R99" s="146"/>
      <c r="S99" s="146"/>
      <c r="T99" s="146"/>
      <c r="U99" s="146"/>
      <c r="V99" s="146"/>
      <c r="W99" s="146"/>
      <c r="X99" s="146"/>
      <c r="Y99" s="146"/>
      <c r="Z99" s="146"/>
      <c r="AA99" s="146"/>
      <c r="AB99" s="146"/>
      <c r="AC99" s="146"/>
      <c r="AD99" s="146"/>
      <c r="AE99" s="146"/>
      <c r="AF99" s="146"/>
      <c r="AG99" s="146"/>
      <c r="AH99" s="146"/>
      <c r="AI99" s="146"/>
      <c r="AJ99" s="146"/>
      <c r="AK99" s="146"/>
      <c r="AL99" s="146"/>
      <c r="AM99" s="146"/>
      <c r="AN99" s="146"/>
      <c r="AO99" s="146"/>
      <c r="AP99" s="146"/>
      <c r="AQ99" s="146"/>
      <c r="AR99" s="146"/>
      <c r="AS99" s="146"/>
      <c r="AT99" s="146"/>
      <c r="AU99" s="146"/>
      <c r="AV99" s="146"/>
      <c r="AW99" s="146"/>
      <c r="AX99" s="146"/>
      <c r="AY99" s="146"/>
      <c r="AZ99" s="146"/>
      <c r="BA99" s="146"/>
      <c r="BB99" s="146"/>
      <c r="BC99" s="146"/>
      <c r="BD99" s="146"/>
      <c r="BE99" s="146"/>
      <c r="BF99" s="146"/>
      <c r="BG99" s="146"/>
      <c r="BH99" s="146"/>
      <c r="BI99" s="146"/>
      <c r="BJ99" s="146"/>
      <c r="BK99" s="146"/>
      <c r="BL99" s="146"/>
      <c r="BM99" s="146"/>
      <c r="BN99" s="146"/>
      <c r="BO99" s="146"/>
      <c r="BP99" s="146"/>
      <c r="BQ99" s="146"/>
      <c r="BR99" s="146"/>
      <c r="BS99" s="146"/>
      <c r="BT99" s="146"/>
      <c r="BU99" s="146"/>
      <c r="BV99" s="146"/>
      <c r="BW99" s="146"/>
      <c r="BX99" s="146"/>
      <c r="BY99" s="146"/>
      <c r="BZ99" s="146"/>
      <c r="CA99" s="146"/>
      <c r="CB99" s="146"/>
      <c r="CC99" s="146"/>
      <c r="CD99" s="146"/>
      <c r="CE99" s="146"/>
      <c r="CF99" s="146"/>
      <c r="CG99" s="146"/>
      <c r="CH99" s="146"/>
      <c r="CI99" s="146"/>
      <c r="CJ99" s="146"/>
      <c r="CK99" s="146"/>
      <c r="CL99" s="146"/>
      <c r="CM99" s="146"/>
      <c r="CN99" s="146"/>
      <c r="CO99" s="146"/>
      <c r="CP99" s="146"/>
      <c r="CQ99" s="146"/>
      <c r="CR99" s="146"/>
      <c r="CS99" s="146"/>
      <c r="CT99" s="146"/>
      <c r="CU99" s="146"/>
      <c r="CV99" s="146"/>
      <c r="CW99" s="146"/>
      <c r="CX99" s="146"/>
      <c r="CY99" s="146"/>
      <c r="CZ99" s="146"/>
      <c r="DA99" s="146"/>
      <c r="DB99" s="146"/>
      <c r="DC99" s="146"/>
      <c r="DD99" s="146"/>
      <c r="DE99" s="146"/>
      <c r="DF99" s="146"/>
      <c r="DG99" s="146"/>
      <c r="DH99" s="146"/>
      <c r="DI99" s="146"/>
      <c r="DJ99" s="146"/>
      <c r="DK99" s="146"/>
      <c r="DL99" s="146"/>
      <c r="DM99" s="146"/>
      <c r="DN99" s="146"/>
      <c r="DO99" s="146"/>
      <c r="DP99" s="146"/>
      <c r="DQ99" s="146"/>
      <c r="DR99" s="146"/>
      <c r="DS99" s="146"/>
      <c r="DT99" s="146"/>
      <c r="DU99" s="146"/>
      <c r="DV99" s="146"/>
      <c r="DW99" s="146"/>
      <c r="DX99" s="146"/>
      <c r="DY99" s="146"/>
      <c r="DZ99" s="146"/>
      <c r="EA99" s="146"/>
      <c r="EB99" s="146"/>
      <c r="EC99" s="146"/>
      <c r="ED99" s="146"/>
      <c r="EE99" s="146"/>
      <c r="EF99" s="146"/>
      <c r="EG99" s="146"/>
      <c r="EH99" s="146"/>
      <c r="EI99" s="146"/>
    </row>
    <row r="100" spans="1:139" s="37" customFormat="1" ht="15" customHeight="1" outlineLevel="1" x14ac:dyDescent="0.35">
      <c r="A100" s="146"/>
      <c r="B100" s="146"/>
      <c r="C100" s="146"/>
      <c r="D100" s="146"/>
      <c r="E100" s="402" t="str">
        <f xml:space="preserve"> NTBA!E$180</f>
        <v>AMI Equipment Cost</v>
      </c>
      <c r="F100" s="402">
        <f xml:space="preserve"> NTBA!F$180</f>
        <v>1</v>
      </c>
      <c r="G100" s="402" t="str">
        <f xml:space="preserve"> NTBA!G$180</f>
        <v>months</v>
      </c>
      <c r="H100" s="146"/>
      <c r="J100" s="146"/>
      <c r="K100" s="146"/>
      <c r="L100" s="146"/>
      <c r="M100" s="146"/>
      <c r="N100" s="146"/>
      <c r="O100" s="146"/>
      <c r="P100" s="146"/>
      <c r="Q100" s="146"/>
      <c r="R100" s="146"/>
      <c r="S100" s="146"/>
      <c r="T100" s="146"/>
      <c r="U100" s="146"/>
      <c r="V100" s="146"/>
      <c r="W100" s="146"/>
      <c r="X100" s="146"/>
      <c r="Y100" s="146"/>
      <c r="Z100" s="146"/>
      <c r="AA100" s="146"/>
      <c r="AB100" s="146"/>
      <c r="AC100" s="146"/>
      <c r="AD100" s="146"/>
      <c r="AE100" s="146"/>
      <c r="AF100" s="146"/>
      <c r="AG100" s="146"/>
      <c r="AH100" s="146"/>
      <c r="AI100" s="146"/>
      <c r="AJ100" s="146"/>
      <c r="AK100" s="146"/>
      <c r="AL100" s="146"/>
      <c r="AM100" s="146"/>
      <c r="AN100" s="146"/>
      <c r="AO100" s="146"/>
      <c r="AP100" s="146"/>
      <c r="AQ100" s="146"/>
      <c r="AR100" s="146"/>
      <c r="AS100" s="146"/>
      <c r="AT100" s="146"/>
      <c r="AU100" s="146"/>
      <c r="AV100" s="146"/>
      <c r="AW100" s="146"/>
      <c r="AX100" s="146"/>
      <c r="AY100" s="146"/>
      <c r="AZ100" s="146"/>
      <c r="BA100" s="146"/>
      <c r="BB100" s="146"/>
      <c r="BC100" s="146"/>
      <c r="BD100" s="146"/>
      <c r="BE100" s="146"/>
      <c r="BF100" s="146"/>
      <c r="BG100" s="146"/>
      <c r="BH100" s="146"/>
      <c r="BI100" s="146"/>
      <c r="BJ100" s="146"/>
      <c r="BK100" s="146"/>
      <c r="BL100" s="146"/>
      <c r="BM100" s="146"/>
      <c r="BN100" s="146"/>
      <c r="BO100" s="146"/>
      <c r="BP100" s="146"/>
      <c r="BQ100" s="146"/>
      <c r="BR100" s="146"/>
      <c r="BS100" s="146"/>
      <c r="BT100" s="146"/>
      <c r="BU100" s="146"/>
      <c r="BV100" s="146"/>
      <c r="BW100" s="146"/>
      <c r="BX100" s="146"/>
      <c r="BY100" s="146"/>
      <c r="BZ100" s="146"/>
      <c r="CA100" s="146"/>
      <c r="CB100" s="146"/>
      <c r="CC100" s="146"/>
      <c r="CD100" s="146"/>
      <c r="CE100" s="146"/>
      <c r="CF100" s="146"/>
      <c r="CG100" s="146"/>
      <c r="CH100" s="146"/>
      <c r="CI100" s="146"/>
      <c r="CJ100" s="146"/>
      <c r="CK100" s="146"/>
      <c r="CL100" s="146"/>
      <c r="CM100" s="146"/>
      <c r="CN100" s="146"/>
      <c r="CO100" s="146"/>
      <c r="CP100" s="146"/>
      <c r="CQ100" s="146"/>
      <c r="CR100" s="146"/>
      <c r="CS100" s="146"/>
      <c r="CT100" s="146"/>
      <c r="CU100" s="146"/>
      <c r="CV100" s="146"/>
      <c r="CW100" s="146"/>
      <c r="CX100" s="146"/>
      <c r="CY100" s="146"/>
      <c r="CZ100" s="146"/>
      <c r="DA100" s="146"/>
      <c r="DB100" s="146"/>
      <c r="DC100" s="146"/>
      <c r="DD100" s="146"/>
      <c r="DE100" s="146"/>
      <c r="DF100" s="146"/>
      <c r="DG100" s="146"/>
      <c r="DH100" s="146"/>
      <c r="DI100" s="146"/>
      <c r="DJ100" s="146"/>
      <c r="DK100" s="146"/>
      <c r="DL100" s="146"/>
      <c r="DM100" s="146"/>
      <c r="DN100" s="146"/>
      <c r="DO100" s="146"/>
      <c r="DP100" s="146"/>
      <c r="DQ100" s="146"/>
      <c r="DR100" s="146"/>
      <c r="DS100" s="146"/>
      <c r="DT100" s="146"/>
      <c r="DU100" s="146"/>
      <c r="DV100" s="146"/>
      <c r="DW100" s="146"/>
      <c r="DX100" s="146"/>
      <c r="DY100" s="146"/>
      <c r="DZ100" s="146"/>
      <c r="EA100" s="146"/>
      <c r="EB100" s="146"/>
      <c r="EC100" s="146"/>
      <c r="ED100" s="146"/>
      <c r="EE100" s="146"/>
      <c r="EF100" s="146"/>
      <c r="EG100" s="146"/>
      <c r="EH100" s="146"/>
      <c r="EI100" s="146"/>
    </row>
    <row r="101" spans="1:139" s="37" customFormat="1" ht="15" customHeight="1" outlineLevel="1" x14ac:dyDescent="0.35">
      <c r="A101" s="146"/>
      <c r="B101" s="146"/>
      <c r="C101" s="146"/>
      <c r="D101" s="146"/>
      <c r="E101" s="402" t="str">
        <f xml:space="preserve"> NTBA!E$181</f>
        <v>Corporate, Consumer Indexing &amp; Training</v>
      </c>
      <c r="F101" s="402">
        <f xml:space="preserve"> NTBA!F$181</f>
        <v>1</v>
      </c>
      <c r="G101" s="402" t="str">
        <f xml:space="preserve"> NTBA!G$181</f>
        <v>months</v>
      </c>
      <c r="H101" s="146"/>
      <c r="J101" s="146"/>
      <c r="K101" s="146"/>
      <c r="L101" s="146"/>
      <c r="M101" s="146"/>
      <c r="N101" s="146"/>
      <c r="O101" s="146"/>
      <c r="P101" s="146"/>
      <c r="Q101" s="146"/>
      <c r="R101" s="146"/>
      <c r="S101" s="146"/>
      <c r="T101" s="146"/>
      <c r="U101" s="146"/>
      <c r="V101" s="146"/>
      <c r="W101" s="146"/>
      <c r="X101" s="146"/>
      <c r="Y101" s="146"/>
      <c r="Z101" s="146"/>
      <c r="AA101" s="146"/>
      <c r="AB101" s="146"/>
      <c r="AC101" s="146"/>
      <c r="AD101" s="146"/>
      <c r="AE101" s="146"/>
      <c r="AF101" s="146"/>
      <c r="AG101" s="146"/>
      <c r="AH101" s="146"/>
      <c r="AI101" s="146"/>
      <c r="AJ101" s="146"/>
      <c r="AK101" s="146"/>
      <c r="AL101" s="146"/>
      <c r="AM101" s="146"/>
      <c r="AN101" s="146"/>
      <c r="AO101" s="146"/>
      <c r="AP101" s="146"/>
      <c r="AQ101" s="146"/>
      <c r="AR101" s="146"/>
      <c r="AS101" s="146"/>
      <c r="AT101" s="146"/>
      <c r="AU101" s="146"/>
      <c r="AV101" s="146"/>
      <c r="AW101" s="146"/>
      <c r="AX101" s="146"/>
      <c r="AY101" s="146"/>
      <c r="AZ101" s="146"/>
      <c r="BA101" s="146"/>
      <c r="BB101" s="146"/>
      <c r="BC101" s="146"/>
      <c r="BD101" s="146"/>
      <c r="BE101" s="146"/>
      <c r="BF101" s="146"/>
      <c r="BG101" s="146"/>
      <c r="BH101" s="146"/>
      <c r="BI101" s="146"/>
      <c r="BJ101" s="146"/>
      <c r="BK101" s="146"/>
      <c r="BL101" s="146"/>
      <c r="BM101" s="146"/>
      <c r="BN101" s="146"/>
      <c r="BO101" s="146"/>
      <c r="BP101" s="146"/>
      <c r="BQ101" s="146"/>
      <c r="BR101" s="146"/>
      <c r="BS101" s="146"/>
      <c r="BT101" s="146"/>
      <c r="BU101" s="146"/>
      <c r="BV101" s="146"/>
      <c r="BW101" s="146"/>
      <c r="BX101" s="146"/>
      <c r="BY101" s="146"/>
      <c r="BZ101" s="146"/>
      <c r="CA101" s="146"/>
      <c r="CB101" s="146"/>
      <c r="CC101" s="146"/>
      <c r="CD101" s="146"/>
      <c r="CE101" s="146"/>
      <c r="CF101" s="146"/>
      <c r="CG101" s="146"/>
      <c r="CH101" s="146"/>
      <c r="CI101" s="146"/>
      <c r="CJ101" s="146"/>
      <c r="CK101" s="146"/>
      <c r="CL101" s="146"/>
      <c r="CM101" s="146"/>
      <c r="CN101" s="146"/>
      <c r="CO101" s="146"/>
      <c r="CP101" s="146"/>
      <c r="CQ101" s="146"/>
      <c r="CR101" s="146"/>
      <c r="CS101" s="146"/>
      <c r="CT101" s="146"/>
      <c r="CU101" s="146"/>
      <c r="CV101" s="146"/>
      <c r="CW101" s="146"/>
      <c r="CX101" s="146"/>
      <c r="CY101" s="146"/>
      <c r="CZ101" s="146"/>
      <c r="DA101" s="146"/>
      <c r="DB101" s="146"/>
      <c r="DC101" s="146"/>
      <c r="DD101" s="146"/>
      <c r="DE101" s="146"/>
      <c r="DF101" s="146"/>
      <c r="DG101" s="146"/>
      <c r="DH101" s="146"/>
      <c r="DI101" s="146"/>
      <c r="DJ101" s="146"/>
      <c r="DK101" s="146"/>
      <c r="DL101" s="146"/>
      <c r="DM101" s="146"/>
      <c r="DN101" s="146"/>
      <c r="DO101" s="146"/>
      <c r="DP101" s="146"/>
      <c r="DQ101" s="146"/>
      <c r="DR101" s="146"/>
      <c r="DS101" s="146"/>
      <c r="DT101" s="146"/>
      <c r="DU101" s="146"/>
      <c r="DV101" s="146"/>
      <c r="DW101" s="146"/>
      <c r="DX101" s="146"/>
      <c r="DY101" s="146"/>
      <c r="DZ101" s="146"/>
      <c r="EA101" s="146"/>
      <c r="EB101" s="146"/>
      <c r="EC101" s="146"/>
      <c r="ED101" s="146"/>
      <c r="EE101" s="146"/>
      <c r="EF101" s="146"/>
      <c r="EG101" s="146"/>
      <c r="EH101" s="146"/>
      <c r="EI101" s="146"/>
    </row>
    <row r="102" spans="1:139" s="37" customFormat="1" ht="15" customHeight="1" outlineLevel="1" x14ac:dyDescent="0.35">
      <c r="A102" s="146"/>
      <c r="B102" s="146"/>
      <c r="C102" s="146"/>
      <c r="D102" s="146"/>
      <c r="E102" s="402" t="str">
        <f xml:space="preserve"> NTBA!E$182</f>
        <v>Advanced Metering Infrastructure (AMI) IT</v>
      </c>
      <c r="F102" s="402">
        <f xml:space="preserve"> NTBA!F$182</f>
        <v>1</v>
      </c>
      <c r="G102" s="402" t="str">
        <f xml:space="preserve"> NTBA!G$182</f>
        <v>months</v>
      </c>
      <c r="H102" s="146"/>
      <c r="J102" s="146"/>
      <c r="K102" s="146"/>
      <c r="L102" s="146"/>
      <c r="M102" s="146"/>
      <c r="N102" s="146"/>
      <c r="O102" s="146"/>
      <c r="P102" s="146"/>
      <c r="Q102" s="146"/>
      <c r="R102" s="146"/>
      <c r="S102" s="146"/>
      <c r="T102" s="146"/>
      <c r="U102" s="146"/>
      <c r="V102" s="146"/>
      <c r="W102" s="146"/>
      <c r="X102" s="146"/>
      <c r="Y102" s="146"/>
      <c r="Z102" s="146"/>
      <c r="AA102" s="146"/>
      <c r="AB102" s="146"/>
      <c r="AC102" s="146"/>
      <c r="AD102" s="146"/>
      <c r="AE102" s="146"/>
      <c r="AF102" s="146"/>
      <c r="AG102" s="146"/>
      <c r="AH102" s="146"/>
      <c r="AI102" s="146"/>
      <c r="AJ102" s="146"/>
      <c r="AK102" s="146"/>
      <c r="AL102" s="146"/>
      <c r="AM102" s="146"/>
      <c r="AN102" s="146"/>
      <c r="AO102" s="146"/>
      <c r="AP102" s="146"/>
      <c r="AQ102" s="146"/>
      <c r="AR102" s="146"/>
      <c r="AS102" s="146"/>
      <c r="AT102" s="146"/>
      <c r="AU102" s="146"/>
      <c r="AV102" s="146"/>
      <c r="AW102" s="146"/>
      <c r="AX102" s="146"/>
      <c r="AY102" s="146"/>
      <c r="AZ102" s="146"/>
      <c r="BA102" s="146"/>
      <c r="BB102" s="146"/>
      <c r="BC102" s="146"/>
      <c r="BD102" s="146"/>
      <c r="BE102" s="146"/>
      <c r="BF102" s="146"/>
      <c r="BG102" s="146"/>
      <c r="BH102" s="146"/>
      <c r="BI102" s="146"/>
      <c r="BJ102" s="146"/>
      <c r="BK102" s="146"/>
      <c r="BL102" s="146"/>
      <c r="BM102" s="146"/>
      <c r="BN102" s="146"/>
      <c r="BO102" s="146"/>
      <c r="BP102" s="146"/>
      <c r="BQ102" s="146"/>
      <c r="BR102" s="146"/>
      <c r="BS102" s="146"/>
      <c r="BT102" s="146"/>
      <c r="BU102" s="146"/>
      <c r="BV102" s="146"/>
      <c r="BW102" s="146"/>
      <c r="BX102" s="146"/>
      <c r="BY102" s="146"/>
      <c r="BZ102" s="146"/>
      <c r="CA102" s="146"/>
      <c r="CB102" s="146"/>
      <c r="CC102" s="146"/>
      <c r="CD102" s="146"/>
      <c r="CE102" s="146"/>
      <c r="CF102" s="146"/>
      <c r="CG102" s="146"/>
      <c r="CH102" s="146"/>
      <c r="CI102" s="146"/>
      <c r="CJ102" s="146"/>
      <c r="CK102" s="146"/>
      <c r="CL102" s="146"/>
      <c r="CM102" s="146"/>
      <c r="CN102" s="146"/>
      <c r="CO102" s="146"/>
      <c r="CP102" s="146"/>
      <c r="CQ102" s="146"/>
      <c r="CR102" s="146"/>
      <c r="CS102" s="146"/>
      <c r="CT102" s="146"/>
      <c r="CU102" s="146"/>
      <c r="CV102" s="146"/>
      <c r="CW102" s="146"/>
      <c r="CX102" s="146"/>
      <c r="CY102" s="146"/>
      <c r="CZ102" s="146"/>
      <c r="DA102" s="146"/>
      <c r="DB102" s="146"/>
      <c r="DC102" s="146"/>
      <c r="DD102" s="146"/>
      <c r="DE102" s="146"/>
      <c r="DF102" s="146"/>
      <c r="DG102" s="146"/>
      <c r="DH102" s="146"/>
      <c r="DI102" s="146"/>
      <c r="DJ102" s="146"/>
      <c r="DK102" s="146"/>
      <c r="DL102" s="146"/>
      <c r="DM102" s="146"/>
      <c r="DN102" s="146"/>
      <c r="DO102" s="146"/>
      <c r="DP102" s="146"/>
      <c r="DQ102" s="146"/>
      <c r="DR102" s="146"/>
      <c r="DS102" s="146"/>
      <c r="DT102" s="146"/>
      <c r="DU102" s="146"/>
      <c r="DV102" s="146"/>
      <c r="DW102" s="146"/>
      <c r="DX102" s="146"/>
      <c r="DY102" s="146"/>
      <c r="DZ102" s="146"/>
      <c r="EA102" s="146"/>
      <c r="EB102" s="146"/>
      <c r="EC102" s="146"/>
      <c r="ED102" s="146"/>
      <c r="EE102" s="146"/>
      <c r="EF102" s="146"/>
      <c r="EG102" s="146"/>
      <c r="EH102" s="146"/>
      <c r="EI102" s="146"/>
    </row>
    <row r="103" spans="1:139" s="37" customFormat="1" ht="15" customHeight="1" outlineLevel="1" x14ac:dyDescent="0.35">
      <c r="A103" s="146"/>
      <c r="B103" s="146"/>
      <c r="C103" s="146"/>
      <c r="D103" s="146"/>
      <c r="E103" s="402" t="str">
        <f xml:space="preserve"> NTBA!E$183</f>
        <v>Installation Charges</v>
      </c>
      <c r="F103" s="402">
        <f xml:space="preserve"> NTBA!F$183</f>
        <v>1</v>
      </c>
      <c r="G103" s="402" t="str">
        <f xml:space="preserve"> NTBA!G$183</f>
        <v>months</v>
      </c>
      <c r="H103" s="146"/>
      <c r="J103" s="146"/>
      <c r="K103" s="146"/>
      <c r="L103" s="146"/>
      <c r="M103" s="146"/>
      <c r="N103" s="146"/>
      <c r="O103" s="146"/>
      <c r="P103" s="146"/>
      <c r="Q103" s="146"/>
      <c r="R103" s="146"/>
      <c r="S103" s="146"/>
      <c r="T103" s="146"/>
      <c r="U103" s="146"/>
      <c r="V103" s="146"/>
      <c r="W103" s="146"/>
      <c r="X103" s="146"/>
      <c r="Y103" s="146"/>
      <c r="Z103" s="146"/>
      <c r="AA103" s="146"/>
      <c r="AB103" s="146"/>
      <c r="AC103" s="146"/>
      <c r="AD103" s="146"/>
      <c r="AE103" s="146"/>
      <c r="AF103" s="146"/>
      <c r="AG103" s="146"/>
      <c r="AH103" s="146"/>
      <c r="AI103" s="146"/>
      <c r="AJ103" s="146"/>
      <c r="AK103" s="146"/>
      <c r="AL103" s="146"/>
      <c r="AM103" s="146"/>
      <c r="AN103" s="146"/>
      <c r="AO103" s="146"/>
      <c r="AP103" s="146"/>
      <c r="AQ103" s="146"/>
      <c r="AR103" s="146"/>
      <c r="AS103" s="146"/>
      <c r="AT103" s="146"/>
      <c r="AU103" s="146"/>
      <c r="AV103" s="146"/>
      <c r="AW103" s="146"/>
      <c r="AX103" s="146"/>
      <c r="AY103" s="146"/>
      <c r="AZ103" s="146"/>
      <c r="BA103" s="146"/>
      <c r="BB103" s="146"/>
      <c r="BC103" s="146"/>
      <c r="BD103" s="146"/>
      <c r="BE103" s="146"/>
      <c r="BF103" s="146"/>
      <c r="BG103" s="146"/>
      <c r="BH103" s="146"/>
      <c r="BI103" s="146"/>
      <c r="BJ103" s="146"/>
      <c r="BK103" s="146"/>
      <c r="BL103" s="146"/>
      <c r="BM103" s="146"/>
      <c r="BN103" s="146"/>
      <c r="BO103" s="146"/>
      <c r="BP103" s="146"/>
      <c r="BQ103" s="146"/>
      <c r="BR103" s="146"/>
      <c r="BS103" s="146"/>
      <c r="BT103" s="146"/>
      <c r="BU103" s="146"/>
      <c r="BV103" s="146"/>
      <c r="BW103" s="146"/>
      <c r="BX103" s="146"/>
      <c r="BY103" s="146"/>
      <c r="BZ103" s="146"/>
      <c r="CA103" s="146"/>
      <c r="CB103" s="146"/>
      <c r="CC103" s="146"/>
      <c r="CD103" s="146"/>
      <c r="CE103" s="146"/>
      <c r="CF103" s="146"/>
      <c r="CG103" s="146"/>
      <c r="CH103" s="146"/>
      <c r="CI103" s="146"/>
      <c r="CJ103" s="146"/>
      <c r="CK103" s="146"/>
      <c r="CL103" s="146"/>
      <c r="CM103" s="146"/>
      <c r="CN103" s="146"/>
      <c r="CO103" s="146"/>
      <c r="CP103" s="146"/>
      <c r="CQ103" s="146"/>
      <c r="CR103" s="146"/>
      <c r="CS103" s="146"/>
      <c r="CT103" s="146"/>
      <c r="CU103" s="146"/>
      <c r="CV103" s="146"/>
      <c r="CW103" s="146"/>
      <c r="CX103" s="146"/>
      <c r="CY103" s="146"/>
      <c r="CZ103" s="146"/>
      <c r="DA103" s="146"/>
      <c r="DB103" s="146"/>
      <c r="DC103" s="146"/>
      <c r="DD103" s="146"/>
      <c r="DE103" s="146"/>
      <c r="DF103" s="146"/>
      <c r="DG103" s="146"/>
      <c r="DH103" s="146"/>
      <c r="DI103" s="146"/>
      <c r="DJ103" s="146"/>
      <c r="DK103" s="146"/>
      <c r="DL103" s="146"/>
      <c r="DM103" s="146"/>
      <c r="DN103" s="146"/>
      <c r="DO103" s="146"/>
      <c r="DP103" s="146"/>
      <c r="DQ103" s="146"/>
      <c r="DR103" s="146"/>
      <c r="DS103" s="146"/>
      <c r="DT103" s="146"/>
      <c r="DU103" s="146"/>
      <c r="DV103" s="146"/>
      <c r="DW103" s="146"/>
      <c r="DX103" s="146"/>
      <c r="DY103" s="146"/>
      <c r="DZ103" s="146"/>
      <c r="EA103" s="146"/>
      <c r="EB103" s="146"/>
      <c r="EC103" s="146"/>
      <c r="ED103" s="146"/>
      <c r="EE103" s="146"/>
      <c r="EF103" s="146"/>
      <c r="EG103" s="146"/>
      <c r="EH103" s="146"/>
      <c r="EI103" s="146"/>
    </row>
    <row r="104" spans="1:139" s="37" customFormat="1" ht="15" customHeight="1" outlineLevel="1" x14ac:dyDescent="0.35">
      <c r="A104" s="146"/>
      <c r="B104" s="146"/>
      <c r="C104" s="146"/>
      <c r="D104" s="146"/>
      <c r="E104" s="402" t="str">
        <f xml:space="preserve"> NTBA!E$184</f>
        <v xml:space="preserve">System Integration Charges </v>
      </c>
      <c r="F104" s="402">
        <f xml:space="preserve"> NTBA!F$184</f>
        <v>1</v>
      </c>
      <c r="G104" s="402" t="str">
        <f xml:space="preserve"> NTBA!G$184</f>
        <v>months</v>
      </c>
      <c r="H104" s="146"/>
      <c r="J104" s="146"/>
      <c r="K104" s="146"/>
      <c r="L104" s="146"/>
      <c r="M104" s="146"/>
      <c r="N104" s="146"/>
      <c r="O104" s="146"/>
      <c r="P104" s="146"/>
      <c r="Q104" s="146"/>
      <c r="R104" s="146"/>
      <c r="S104" s="146"/>
      <c r="T104" s="146"/>
      <c r="U104" s="146"/>
      <c r="V104" s="146"/>
      <c r="W104" s="146"/>
      <c r="X104" s="146"/>
      <c r="Y104" s="146"/>
      <c r="Z104" s="146"/>
      <c r="AA104" s="146"/>
      <c r="AB104" s="146"/>
      <c r="AC104" s="146"/>
      <c r="AD104" s="146"/>
      <c r="AE104" s="146"/>
      <c r="AF104" s="146"/>
      <c r="AG104" s="146"/>
      <c r="AH104" s="146"/>
      <c r="AI104" s="146"/>
      <c r="AJ104" s="146"/>
      <c r="AK104" s="146"/>
      <c r="AL104" s="146"/>
      <c r="AM104" s="146"/>
      <c r="AN104" s="146"/>
      <c r="AO104" s="146"/>
      <c r="AP104" s="146"/>
      <c r="AQ104" s="146"/>
      <c r="AR104" s="146"/>
      <c r="AS104" s="146"/>
      <c r="AT104" s="146"/>
      <c r="AU104" s="146"/>
      <c r="AV104" s="146"/>
      <c r="AW104" s="146"/>
      <c r="AX104" s="146"/>
      <c r="AY104" s="146"/>
      <c r="AZ104" s="146"/>
      <c r="BA104" s="146"/>
      <c r="BB104" s="146"/>
      <c r="BC104" s="146"/>
      <c r="BD104" s="146"/>
      <c r="BE104" s="146"/>
      <c r="BF104" s="146"/>
      <c r="BG104" s="146"/>
      <c r="BH104" s="146"/>
      <c r="BI104" s="146"/>
      <c r="BJ104" s="146"/>
      <c r="BK104" s="146"/>
      <c r="BL104" s="146"/>
      <c r="BM104" s="146"/>
      <c r="BN104" s="146"/>
      <c r="BO104" s="146"/>
      <c r="BP104" s="146"/>
      <c r="BQ104" s="146"/>
      <c r="BR104" s="146"/>
      <c r="BS104" s="146"/>
      <c r="BT104" s="146"/>
      <c r="BU104" s="146"/>
      <c r="BV104" s="146"/>
      <c r="BW104" s="146"/>
      <c r="BX104" s="146"/>
      <c r="BY104" s="146"/>
      <c r="BZ104" s="146"/>
      <c r="CA104" s="146"/>
      <c r="CB104" s="146"/>
      <c r="CC104" s="146"/>
      <c r="CD104" s="146"/>
      <c r="CE104" s="146"/>
      <c r="CF104" s="146"/>
      <c r="CG104" s="146"/>
      <c r="CH104" s="146"/>
      <c r="CI104" s="146"/>
      <c r="CJ104" s="146"/>
      <c r="CK104" s="146"/>
      <c r="CL104" s="146"/>
      <c r="CM104" s="146"/>
      <c r="CN104" s="146"/>
      <c r="CO104" s="146"/>
      <c r="CP104" s="146"/>
      <c r="CQ104" s="146"/>
      <c r="CR104" s="146"/>
      <c r="CS104" s="146"/>
      <c r="CT104" s="146"/>
      <c r="CU104" s="146"/>
      <c r="CV104" s="146"/>
      <c r="CW104" s="146"/>
      <c r="CX104" s="146"/>
      <c r="CY104" s="146"/>
      <c r="CZ104" s="146"/>
      <c r="DA104" s="146"/>
      <c r="DB104" s="146"/>
      <c r="DC104" s="146"/>
      <c r="DD104" s="146"/>
      <c r="DE104" s="146"/>
      <c r="DF104" s="146"/>
      <c r="DG104" s="146"/>
      <c r="DH104" s="146"/>
      <c r="DI104" s="146"/>
      <c r="DJ104" s="146"/>
      <c r="DK104" s="146"/>
      <c r="DL104" s="146"/>
      <c r="DM104" s="146"/>
      <c r="DN104" s="146"/>
      <c r="DO104" s="146"/>
      <c r="DP104" s="146"/>
      <c r="DQ104" s="146"/>
      <c r="DR104" s="146"/>
      <c r="DS104" s="146"/>
      <c r="DT104" s="146"/>
      <c r="DU104" s="146"/>
      <c r="DV104" s="146"/>
      <c r="DW104" s="146"/>
      <c r="DX104" s="146"/>
      <c r="DY104" s="146"/>
      <c r="DZ104" s="146"/>
      <c r="EA104" s="146"/>
      <c r="EB104" s="146"/>
      <c r="EC104" s="146"/>
      <c r="ED104" s="146"/>
      <c r="EE104" s="146"/>
      <c r="EF104" s="146"/>
      <c r="EG104" s="146"/>
      <c r="EH104" s="146"/>
      <c r="EI104" s="146"/>
    </row>
    <row r="105" spans="1:139" s="37" customFormat="1" ht="15" customHeight="1" outlineLevel="1" x14ac:dyDescent="0.35">
      <c r="A105" s="146"/>
      <c r="B105" s="146"/>
      <c r="C105" s="146"/>
      <c r="D105" s="146"/>
      <c r="E105" s="402" t="str">
        <f xml:space="preserve"> NTBA!E$185</f>
        <v>Contingencies</v>
      </c>
      <c r="F105" s="402">
        <f xml:space="preserve"> NTBA!F$185</f>
        <v>1</v>
      </c>
      <c r="G105" s="402" t="str">
        <f xml:space="preserve"> NTBA!G$185</f>
        <v>months</v>
      </c>
      <c r="H105" s="146"/>
      <c r="J105" s="146"/>
      <c r="K105" s="146"/>
      <c r="L105" s="146"/>
      <c r="M105" s="146"/>
      <c r="N105" s="146"/>
      <c r="O105" s="146"/>
      <c r="P105" s="146"/>
      <c r="Q105" s="146"/>
      <c r="R105" s="146"/>
      <c r="S105" s="146"/>
      <c r="T105" s="146"/>
      <c r="U105" s="146"/>
      <c r="V105" s="146"/>
      <c r="W105" s="146"/>
      <c r="X105" s="146"/>
      <c r="Y105" s="146"/>
      <c r="Z105" s="146"/>
      <c r="AA105" s="146"/>
      <c r="AB105" s="146"/>
      <c r="AC105" s="146"/>
      <c r="AD105" s="146"/>
      <c r="AE105" s="146"/>
      <c r="AF105" s="146"/>
      <c r="AG105" s="146"/>
      <c r="AH105" s="146"/>
      <c r="AI105" s="146"/>
      <c r="AJ105" s="146"/>
      <c r="AK105" s="146"/>
      <c r="AL105" s="146"/>
      <c r="AM105" s="146"/>
      <c r="AN105" s="146"/>
      <c r="AO105" s="146"/>
      <c r="AP105" s="146"/>
      <c r="AQ105" s="146"/>
      <c r="AR105" s="146"/>
      <c r="AS105" s="146"/>
      <c r="AT105" s="146"/>
      <c r="AU105" s="146"/>
      <c r="AV105" s="146"/>
      <c r="AW105" s="146"/>
      <c r="AX105" s="146"/>
      <c r="AY105" s="146"/>
      <c r="AZ105" s="146"/>
      <c r="BA105" s="146"/>
      <c r="BB105" s="146"/>
      <c r="BC105" s="146"/>
      <c r="BD105" s="146"/>
      <c r="BE105" s="146"/>
      <c r="BF105" s="146"/>
      <c r="BG105" s="146"/>
      <c r="BH105" s="146"/>
      <c r="BI105" s="146"/>
      <c r="BJ105" s="146"/>
      <c r="BK105" s="146"/>
      <c r="BL105" s="146"/>
      <c r="BM105" s="146"/>
      <c r="BN105" s="146"/>
      <c r="BO105" s="146"/>
      <c r="BP105" s="146"/>
      <c r="BQ105" s="146"/>
      <c r="BR105" s="146"/>
      <c r="BS105" s="146"/>
      <c r="BT105" s="146"/>
      <c r="BU105" s="146"/>
      <c r="BV105" s="146"/>
      <c r="BW105" s="146"/>
      <c r="BX105" s="146"/>
      <c r="BY105" s="146"/>
      <c r="BZ105" s="146"/>
      <c r="CA105" s="146"/>
      <c r="CB105" s="146"/>
      <c r="CC105" s="146"/>
      <c r="CD105" s="146"/>
      <c r="CE105" s="146"/>
      <c r="CF105" s="146"/>
      <c r="CG105" s="146"/>
      <c r="CH105" s="146"/>
      <c r="CI105" s="146"/>
      <c r="CJ105" s="146"/>
      <c r="CK105" s="146"/>
      <c r="CL105" s="146"/>
      <c r="CM105" s="146"/>
      <c r="CN105" s="146"/>
      <c r="CO105" s="146"/>
      <c r="CP105" s="146"/>
      <c r="CQ105" s="146"/>
      <c r="CR105" s="146"/>
      <c r="CS105" s="146"/>
      <c r="CT105" s="146"/>
      <c r="CU105" s="146"/>
      <c r="CV105" s="146"/>
      <c r="CW105" s="146"/>
      <c r="CX105" s="146"/>
      <c r="CY105" s="146"/>
      <c r="CZ105" s="146"/>
      <c r="DA105" s="146"/>
      <c r="DB105" s="146"/>
      <c r="DC105" s="146"/>
      <c r="DD105" s="146"/>
      <c r="DE105" s="146"/>
      <c r="DF105" s="146"/>
      <c r="DG105" s="146"/>
      <c r="DH105" s="146"/>
      <c r="DI105" s="146"/>
      <c r="DJ105" s="146"/>
      <c r="DK105" s="146"/>
      <c r="DL105" s="146"/>
      <c r="DM105" s="146"/>
      <c r="DN105" s="146"/>
      <c r="DO105" s="146"/>
      <c r="DP105" s="146"/>
      <c r="DQ105" s="146"/>
      <c r="DR105" s="146"/>
      <c r="DS105" s="146"/>
      <c r="DT105" s="146"/>
      <c r="DU105" s="146"/>
      <c r="DV105" s="146"/>
      <c r="DW105" s="146"/>
      <c r="DX105" s="146"/>
      <c r="DY105" s="146"/>
      <c r="DZ105" s="146"/>
      <c r="EA105" s="146"/>
      <c r="EB105" s="146"/>
      <c r="EC105" s="146"/>
      <c r="ED105" s="146"/>
      <c r="EE105" s="146"/>
      <c r="EF105" s="146"/>
      <c r="EG105" s="146"/>
      <c r="EH105" s="146"/>
      <c r="EI105" s="146"/>
    </row>
    <row r="106" spans="1:139" s="37" customFormat="1" ht="15" customHeight="1" outlineLevel="1" x14ac:dyDescent="0.35">
      <c r="A106" s="146"/>
      <c r="B106" s="146"/>
      <c r="C106" s="146"/>
      <c r="D106" s="146"/>
      <c r="E106" s="402" t="str">
        <f xml:space="preserve"> NTBA!E$186</f>
        <v>Financing Charges</v>
      </c>
      <c r="F106" s="402">
        <f xml:space="preserve"> NTBA!F$186</f>
        <v>1</v>
      </c>
      <c r="G106" s="402" t="str">
        <f xml:space="preserve"> NTBA!G$186</f>
        <v>months</v>
      </c>
      <c r="H106" s="146"/>
      <c r="J106" s="146"/>
      <c r="K106" s="146"/>
      <c r="L106" s="146"/>
      <c r="M106" s="146"/>
      <c r="N106" s="146"/>
      <c r="O106" s="146"/>
      <c r="P106" s="146"/>
      <c r="Q106" s="146"/>
      <c r="R106" s="146"/>
      <c r="S106" s="146"/>
      <c r="T106" s="146"/>
      <c r="U106" s="146"/>
      <c r="V106" s="146"/>
      <c r="W106" s="146"/>
      <c r="X106" s="146"/>
      <c r="Y106" s="146"/>
      <c r="Z106" s="146"/>
      <c r="AA106" s="146"/>
      <c r="AB106" s="146"/>
      <c r="AC106" s="146"/>
      <c r="AD106" s="146"/>
      <c r="AE106" s="146"/>
      <c r="AF106" s="146"/>
      <c r="AG106" s="146"/>
      <c r="AH106" s="146"/>
      <c r="AI106" s="146"/>
      <c r="AJ106" s="146"/>
      <c r="AK106" s="146"/>
      <c r="AL106" s="146"/>
      <c r="AM106" s="146"/>
      <c r="AN106" s="146"/>
      <c r="AO106" s="146"/>
      <c r="AP106" s="146"/>
      <c r="AQ106" s="146"/>
      <c r="AR106" s="146"/>
      <c r="AS106" s="146"/>
      <c r="AT106" s="146"/>
      <c r="AU106" s="146"/>
      <c r="AV106" s="146"/>
      <c r="AW106" s="146"/>
      <c r="AX106" s="146"/>
      <c r="AY106" s="146"/>
      <c r="AZ106" s="146"/>
      <c r="BA106" s="146"/>
      <c r="BB106" s="146"/>
      <c r="BC106" s="146"/>
      <c r="BD106" s="146"/>
      <c r="BE106" s="146"/>
      <c r="BF106" s="146"/>
      <c r="BG106" s="146"/>
      <c r="BH106" s="146"/>
      <c r="BI106" s="146"/>
      <c r="BJ106" s="146"/>
      <c r="BK106" s="146"/>
      <c r="BL106" s="146"/>
      <c r="BM106" s="146"/>
      <c r="BN106" s="146"/>
      <c r="BO106" s="146"/>
      <c r="BP106" s="146"/>
      <c r="BQ106" s="146"/>
      <c r="BR106" s="146"/>
      <c r="BS106" s="146"/>
      <c r="BT106" s="146"/>
      <c r="BU106" s="146"/>
      <c r="BV106" s="146"/>
      <c r="BW106" s="146"/>
      <c r="BX106" s="146"/>
      <c r="BY106" s="146"/>
      <c r="BZ106" s="146"/>
      <c r="CA106" s="146"/>
      <c r="CB106" s="146"/>
      <c r="CC106" s="146"/>
      <c r="CD106" s="146"/>
      <c r="CE106" s="146"/>
      <c r="CF106" s="146"/>
      <c r="CG106" s="146"/>
      <c r="CH106" s="146"/>
      <c r="CI106" s="146"/>
      <c r="CJ106" s="146"/>
      <c r="CK106" s="146"/>
      <c r="CL106" s="146"/>
      <c r="CM106" s="146"/>
      <c r="CN106" s="146"/>
      <c r="CO106" s="146"/>
      <c r="CP106" s="146"/>
      <c r="CQ106" s="146"/>
      <c r="CR106" s="146"/>
      <c r="CS106" s="146"/>
      <c r="CT106" s="146"/>
      <c r="CU106" s="146"/>
      <c r="CV106" s="146"/>
      <c r="CW106" s="146"/>
      <c r="CX106" s="146"/>
      <c r="CY106" s="146"/>
      <c r="CZ106" s="146"/>
      <c r="DA106" s="146"/>
      <c r="DB106" s="146"/>
      <c r="DC106" s="146"/>
      <c r="DD106" s="146"/>
      <c r="DE106" s="146"/>
      <c r="DF106" s="146"/>
      <c r="DG106" s="146"/>
      <c r="DH106" s="146"/>
      <c r="DI106" s="146"/>
      <c r="DJ106" s="146"/>
      <c r="DK106" s="146"/>
      <c r="DL106" s="146"/>
      <c r="DM106" s="146"/>
      <c r="DN106" s="146"/>
      <c r="DO106" s="146"/>
      <c r="DP106" s="146"/>
      <c r="DQ106" s="146"/>
      <c r="DR106" s="146"/>
      <c r="DS106" s="146"/>
      <c r="DT106" s="146"/>
      <c r="DU106" s="146"/>
      <c r="DV106" s="146"/>
      <c r="DW106" s="146"/>
      <c r="DX106" s="146"/>
      <c r="DY106" s="146"/>
      <c r="DZ106" s="146"/>
      <c r="EA106" s="146"/>
      <c r="EB106" s="146"/>
      <c r="EC106" s="146"/>
      <c r="ED106" s="146"/>
      <c r="EE106" s="146"/>
      <c r="EF106" s="146"/>
      <c r="EG106" s="146"/>
      <c r="EH106" s="146"/>
      <c r="EI106" s="146"/>
    </row>
    <row r="107" spans="1:139" ht="15" customHeight="1" outlineLevel="1" x14ac:dyDescent="0.35">
      <c r="E107" s="413"/>
      <c r="F107" s="414"/>
      <c r="I107" s="19"/>
      <c r="EI107" s="21"/>
    </row>
    <row r="108" spans="1:139" ht="15" customHeight="1" outlineLevel="1" x14ac:dyDescent="0.35">
      <c r="A108" s="19"/>
      <c r="B108" s="38" t="s">
        <v>336</v>
      </c>
      <c r="E108" s="19"/>
      <c r="I108" s="19"/>
      <c r="EI108" s="21"/>
    </row>
    <row r="109" spans="1:139" s="37" customFormat="1" ht="15" customHeight="1" outlineLevel="1" x14ac:dyDescent="0.35">
      <c r="A109" s="146"/>
      <c r="B109" s="146"/>
      <c r="C109" s="146"/>
      <c r="D109" s="146"/>
      <c r="E109" s="223" t="s">
        <v>18</v>
      </c>
      <c r="F109" s="223"/>
      <c r="G109" s="223" t="str">
        <f xml:space="preserve"> TBA!G$48</f>
        <v>%</v>
      </c>
      <c r="H109" s="224">
        <f xml:space="preserve"> TBA!H$48</f>
        <v>1.0000000000000004</v>
      </c>
      <c r="I109" s="225"/>
      <c r="J109" s="224">
        <f xml:space="preserve"> TBA!J$48</f>
        <v>0</v>
      </c>
      <c r="K109" s="224">
        <f xml:space="preserve"> TBA!K$48</f>
        <v>0</v>
      </c>
      <c r="L109" s="224">
        <f xml:space="preserve"> TBA!L$48</f>
        <v>0</v>
      </c>
      <c r="M109" s="224">
        <f xml:space="preserve"> TBA!M$48</f>
        <v>0</v>
      </c>
      <c r="N109" s="224">
        <f xml:space="preserve"> TBA!N$48</f>
        <v>0</v>
      </c>
      <c r="O109" s="224">
        <f xml:space="preserve"> TBA!O$48</f>
        <v>8.309644824102884E-5</v>
      </c>
      <c r="P109" s="224">
        <f xml:space="preserve"> TBA!P$48</f>
        <v>5.7387129733065308E-3</v>
      </c>
      <c r="Q109" s="224">
        <f xml:space="preserve"> TBA!Q$48</f>
        <v>1.1994791659139815E-2</v>
      </c>
      <c r="R109" s="224">
        <f xml:space="preserve"> TBA!R$48</f>
        <v>2.818053462087065E-2</v>
      </c>
      <c r="S109" s="224">
        <f xml:space="preserve"> TBA!S$48</f>
        <v>3.1793423674828424E-2</v>
      </c>
      <c r="T109" s="224">
        <f xml:space="preserve"> TBA!T$48</f>
        <v>3.1793423674828424E-2</v>
      </c>
      <c r="U109" s="224">
        <f xml:space="preserve"> TBA!U$48</f>
        <v>3.1793423674828424E-2</v>
      </c>
      <c r="V109" s="224">
        <f xml:space="preserve"> TBA!V$48</f>
        <v>3.9019201782743977E-2</v>
      </c>
      <c r="W109" s="224">
        <f xml:space="preserve"> TBA!W$48</f>
        <v>4.6967557701451078E-2</v>
      </c>
      <c r="X109" s="224">
        <f xml:space="preserve"> TBA!X$48</f>
        <v>5.599978033634552E-2</v>
      </c>
      <c r="Y109" s="224">
        <f xml:space="preserve"> TBA!Y$48</f>
        <v>6.4309425160448408E-2</v>
      </c>
      <c r="Z109" s="224">
        <f xml:space="preserve"> TBA!Z$48</f>
        <v>7.406422560613439E-2</v>
      </c>
      <c r="AA109" s="224">
        <f xml:space="preserve"> TBA!AA$48</f>
        <v>7.8793858666670519E-2</v>
      </c>
      <c r="AB109" s="224">
        <f xml:space="preserve"> TBA!AB$48</f>
        <v>5.599978033634552E-2</v>
      </c>
      <c r="AC109" s="224">
        <f xml:space="preserve"> TBA!AC$48</f>
        <v>5.599978033634552E-2</v>
      </c>
      <c r="AD109" s="224">
        <f xml:space="preserve"> TBA!AD$48</f>
        <v>5.599978033634552E-2</v>
      </c>
      <c r="AE109" s="224">
        <f xml:space="preserve"> TBA!AE$48</f>
        <v>5.599978033634552E-2</v>
      </c>
      <c r="AF109" s="224">
        <f xml:space="preserve"> TBA!AF$48</f>
        <v>5.599978033634552E-2</v>
      </c>
      <c r="AG109" s="224">
        <f xml:space="preserve"> TBA!AG$48</f>
        <v>5.599978033634552E-2</v>
      </c>
      <c r="AH109" s="224">
        <f xml:space="preserve"> TBA!AH$48</f>
        <v>5.599978033634552E-2</v>
      </c>
      <c r="AI109" s="224">
        <f xml:space="preserve"> TBA!AI$48</f>
        <v>5.599978033634552E-2</v>
      </c>
      <c r="AJ109" s="224">
        <f xml:space="preserve"> TBA!AJ$48</f>
        <v>5.1470301329398657E-2</v>
      </c>
      <c r="AK109" s="224">
        <f xml:space="preserve"> TBA!AK$48</f>
        <v>0</v>
      </c>
      <c r="AL109" s="224">
        <f xml:space="preserve"> TBA!AL$48</f>
        <v>0</v>
      </c>
      <c r="AM109" s="224">
        <f xml:space="preserve"> TBA!AM$48</f>
        <v>0</v>
      </c>
      <c r="AN109" s="224">
        <f xml:space="preserve"> TBA!AN$48</f>
        <v>0</v>
      </c>
      <c r="AO109" s="224">
        <f xml:space="preserve"> TBA!AO$48</f>
        <v>0</v>
      </c>
      <c r="AP109" s="224">
        <f xml:space="preserve"> TBA!AP$48</f>
        <v>0</v>
      </c>
      <c r="AQ109" s="224">
        <f xml:space="preserve"> TBA!AQ$48</f>
        <v>0</v>
      </c>
      <c r="AR109" s="224">
        <f xml:space="preserve"> TBA!AR$48</f>
        <v>0</v>
      </c>
      <c r="AS109" s="224">
        <f xml:space="preserve"> TBA!AS$48</f>
        <v>0</v>
      </c>
      <c r="AT109" s="224">
        <f xml:space="preserve"> TBA!AT$48</f>
        <v>0</v>
      </c>
      <c r="AU109" s="224">
        <f xml:space="preserve"> TBA!AU$48</f>
        <v>0</v>
      </c>
      <c r="AV109" s="224">
        <f xml:space="preserve"> TBA!AV$48</f>
        <v>0</v>
      </c>
      <c r="AW109" s="224">
        <f xml:space="preserve"> TBA!AW$48</f>
        <v>0</v>
      </c>
      <c r="AX109" s="224">
        <f xml:space="preserve"> TBA!AX$48</f>
        <v>0</v>
      </c>
      <c r="AY109" s="224">
        <f xml:space="preserve"> TBA!AY$48</f>
        <v>0</v>
      </c>
      <c r="AZ109" s="224">
        <f xml:space="preserve"> TBA!AZ$48</f>
        <v>0</v>
      </c>
      <c r="BA109" s="224">
        <f xml:space="preserve"> TBA!BA$48</f>
        <v>0</v>
      </c>
      <c r="BB109" s="224">
        <f xml:space="preserve"> TBA!BB$48</f>
        <v>0</v>
      </c>
      <c r="BC109" s="224">
        <f xml:space="preserve"> TBA!BC$48</f>
        <v>0</v>
      </c>
      <c r="BD109" s="224">
        <f xml:space="preserve"> TBA!BD$48</f>
        <v>0</v>
      </c>
      <c r="BE109" s="224">
        <f xml:space="preserve"> TBA!BE$48</f>
        <v>0</v>
      </c>
      <c r="BF109" s="224">
        <f xml:space="preserve"> TBA!BF$48</f>
        <v>0</v>
      </c>
      <c r="BG109" s="224">
        <f xml:space="preserve"> TBA!BG$48</f>
        <v>0</v>
      </c>
      <c r="BH109" s="224">
        <f xml:space="preserve"> TBA!BH$48</f>
        <v>0</v>
      </c>
      <c r="BI109" s="224">
        <f xml:space="preserve"> TBA!BI$48</f>
        <v>0</v>
      </c>
      <c r="BJ109" s="224">
        <f xml:space="preserve"> TBA!BJ$48</f>
        <v>0</v>
      </c>
      <c r="BK109" s="224">
        <f xml:space="preserve"> TBA!BK$48</f>
        <v>0</v>
      </c>
      <c r="BL109" s="224">
        <f xml:space="preserve"> TBA!BL$48</f>
        <v>0</v>
      </c>
      <c r="BM109" s="224">
        <f xml:space="preserve"> TBA!BM$48</f>
        <v>0</v>
      </c>
      <c r="BN109" s="224">
        <f xml:space="preserve"> TBA!BN$48</f>
        <v>0</v>
      </c>
      <c r="BO109" s="224">
        <f xml:space="preserve"> TBA!BO$48</f>
        <v>0</v>
      </c>
      <c r="BP109" s="224">
        <f xml:space="preserve"> TBA!BP$48</f>
        <v>0</v>
      </c>
      <c r="BQ109" s="224">
        <f xml:space="preserve"> TBA!BQ$48</f>
        <v>0</v>
      </c>
      <c r="BR109" s="224">
        <f xml:space="preserve"> TBA!BR$48</f>
        <v>0</v>
      </c>
      <c r="BS109" s="224">
        <f xml:space="preserve"> TBA!BS$48</f>
        <v>0</v>
      </c>
      <c r="BT109" s="224">
        <f xml:space="preserve"> TBA!BT$48</f>
        <v>0</v>
      </c>
      <c r="BU109" s="224">
        <f xml:space="preserve"> TBA!BU$48</f>
        <v>0</v>
      </c>
      <c r="BV109" s="224">
        <f xml:space="preserve"> TBA!BV$48</f>
        <v>0</v>
      </c>
      <c r="BW109" s="224">
        <f xml:space="preserve"> TBA!BW$48</f>
        <v>0</v>
      </c>
      <c r="BX109" s="224">
        <f xml:space="preserve"> TBA!BX$48</f>
        <v>0</v>
      </c>
      <c r="BY109" s="224">
        <f xml:space="preserve"> TBA!BY$48</f>
        <v>0</v>
      </c>
      <c r="BZ109" s="224">
        <f xml:space="preserve"> TBA!BZ$48</f>
        <v>0</v>
      </c>
      <c r="CA109" s="224">
        <f xml:space="preserve"> TBA!CA$48</f>
        <v>0</v>
      </c>
      <c r="CB109" s="224">
        <f xml:space="preserve"> TBA!CB$48</f>
        <v>0</v>
      </c>
      <c r="CC109" s="224">
        <f xml:space="preserve"> TBA!CC$48</f>
        <v>0</v>
      </c>
      <c r="CD109" s="224">
        <f xml:space="preserve"> TBA!CD$48</f>
        <v>0</v>
      </c>
      <c r="CE109" s="224">
        <f xml:space="preserve"> TBA!CE$48</f>
        <v>0</v>
      </c>
      <c r="CF109" s="224">
        <f xml:space="preserve"> TBA!CF$48</f>
        <v>0</v>
      </c>
      <c r="CG109" s="224">
        <f xml:space="preserve"> TBA!CG$48</f>
        <v>0</v>
      </c>
      <c r="CH109" s="224">
        <f xml:space="preserve"> TBA!CH$48</f>
        <v>0</v>
      </c>
      <c r="CI109" s="224">
        <f xml:space="preserve"> TBA!CI$48</f>
        <v>0</v>
      </c>
      <c r="CJ109" s="224">
        <f xml:space="preserve"> TBA!CJ$48</f>
        <v>0</v>
      </c>
      <c r="CK109" s="224">
        <f xml:space="preserve"> TBA!CK$48</f>
        <v>0</v>
      </c>
      <c r="CL109" s="224">
        <f xml:space="preserve"> TBA!CL$48</f>
        <v>0</v>
      </c>
      <c r="CM109" s="224">
        <f xml:space="preserve"> TBA!CM$48</f>
        <v>0</v>
      </c>
      <c r="CN109" s="224">
        <f xml:space="preserve"> TBA!CN$48</f>
        <v>0</v>
      </c>
      <c r="CO109" s="224">
        <f xml:space="preserve"> TBA!CO$48</f>
        <v>0</v>
      </c>
      <c r="CP109" s="224">
        <f xml:space="preserve"> TBA!CP$48</f>
        <v>0</v>
      </c>
      <c r="CQ109" s="224">
        <f xml:space="preserve"> TBA!CQ$48</f>
        <v>0</v>
      </c>
      <c r="CR109" s="224">
        <f xml:space="preserve"> TBA!CR$48</f>
        <v>0</v>
      </c>
      <c r="CS109" s="224">
        <f xml:space="preserve"> TBA!CS$48</f>
        <v>0</v>
      </c>
      <c r="CT109" s="224">
        <f xml:space="preserve"> TBA!CT$48</f>
        <v>0</v>
      </c>
      <c r="CU109" s="224">
        <f xml:space="preserve"> TBA!CU$48</f>
        <v>0</v>
      </c>
      <c r="CV109" s="224">
        <f xml:space="preserve"> TBA!CV$48</f>
        <v>0</v>
      </c>
      <c r="CW109" s="224">
        <f xml:space="preserve"> TBA!CW$48</f>
        <v>0</v>
      </c>
      <c r="CX109" s="224">
        <f xml:space="preserve"> TBA!CX$48</f>
        <v>0</v>
      </c>
      <c r="CY109" s="224">
        <f xml:space="preserve"> TBA!CY$48</f>
        <v>0</v>
      </c>
      <c r="CZ109" s="224">
        <f xml:space="preserve"> TBA!CZ$48</f>
        <v>0</v>
      </c>
      <c r="DA109" s="224">
        <f xml:space="preserve"> TBA!DA$48</f>
        <v>0</v>
      </c>
      <c r="DB109" s="224">
        <f xml:space="preserve"> TBA!DB$48</f>
        <v>0</v>
      </c>
      <c r="DC109" s="224">
        <f xml:space="preserve"> TBA!DC$48</f>
        <v>0</v>
      </c>
      <c r="DD109" s="224">
        <f xml:space="preserve"> TBA!DD$48</f>
        <v>0</v>
      </c>
      <c r="DE109" s="224">
        <f xml:space="preserve"> TBA!DE$48</f>
        <v>0</v>
      </c>
      <c r="DF109" s="224">
        <f xml:space="preserve"> TBA!DF$48</f>
        <v>0</v>
      </c>
      <c r="DG109" s="224">
        <f xml:space="preserve"> TBA!DG$48</f>
        <v>0</v>
      </c>
      <c r="DH109" s="224">
        <f xml:space="preserve"> TBA!DH$48</f>
        <v>0</v>
      </c>
      <c r="DI109" s="224">
        <f xml:space="preserve"> TBA!DI$48</f>
        <v>0</v>
      </c>
      <c r="DJ109" s="224">
        <f xml:space="preserve"> TBA!DJ$48</f>
        <v>0</v>
      </c>
      <c r="DK109" s="224">
        <f xml:space="preserve"> TBA!DK$48</f>
        <v>0</v>
      </c>
      <c r="DL109" s="224">
        <f xml:space="preserve"> TBA!DL$48</f>
        <v>0</v>
      </c>
      <c r="DM109" s="224">
        <f xml:space="preserve"> TBA!DM$48</f>
        <v>0</v>
      </c>
      <c r="DN109" s="224">
        <f xml:space="preserve"> TBA!DN$48</f>
        <v>0</v>
      </c>
      <c r="DO109" s="224">
        <f xml:space="preserve"> TBA!DO$48</f>
        <v>0</v>
      </c>
      <c r="DP109" s="224">
        <f xml:space="preserve"> TBA!DP$48</f>
        <v>0</v>
      </c>
      <c r="DQ109" s="224">
        <f xml:space="preserve"> TBA!DQ$48</f>
        <v>0</v>
      </c>
      <c r="DR109" s="224">
        <f xml:space="preserve"> TBA!DR$48</f>
        <v>0</v>
      </c>
      <c r="DS109" s="224">
        <f xml:space="preserve"> TBA!DS$48</f>
        <v>0</v>
      </c>
      <c r="DT109" s="224">
        <f xml:space="preserve"> TBA!DT$48</f>
        <v>0</v>
      </c>
      <c r="DU109" s="224">
        <f xml:space="preserve"> TBA!DU$48</f>
        <v>0</v>
      </c>
      <c r="DV109" s="224">
        <f xml:space="preserve"> TBA!DV$48</f>
        <v>0</v>
      </c>
      <c r="DW109" s="224">
        <f xml:space="preserve"> TBA!DW$48</f>
        <v>0</v>
      </c>
      <c r="DX109" s="224">
        <f xml:space="preserve"> TBA!DX$48</f>
        <v>0</v>
      </c>
      <c r="DY109" s="224">
        <f xml:space="preserve"> TBA!DY$48</f>
        <v>0</v>
      </c>
      <c r="DZ109" s="224">
        <f xml:space="preserve"> TBA!DZ$48</f>
        <v>0</v>
      </c>
      <c r="EA109" s="224">
        <f xml:space="preserve"> TBA!EA$48</f>
        <v>0</v>
      </c>
      <c r="EB109" s="224">
        <f xml:space="preserve"> TBA!EB$48</f>
        <v>0</v>
      </c>
      <c r="EC109" s="224">
        <f xml:space="preserve"> TBA!EC$48</f>
        <v>0</v>
      </c>
      <c r="ED109" s="224">
        <f xml:space="preserve"> TBA!ED$48</f>
        <v>0</v>
      </c>
      <c r="EE109" s="224">
        <f xml:space="preserve"> TBA!EE$48</f>
        <v>0</v>
      </c>
      <c r="EF109" s="224">
        <f xml:space="preserve"> TBA!EF$48</f>
        <v>0</v>
      </c>
      <c r="EG109" s="224">
        <f xml:space="preserve"> TBA!EG$48</f>
        <v>0</v>
      </c>
      <c r="EH109" s="224">
        <f xml:space="preserve"> TBA!EH$48</f>
        <v>0</v>
      </c>
    </row>
    <row r="110" spans="1:139" s="37" customFormat="1" ht="15" customHeight="1" outlineLevel="1" x14ac:dyDescent="0.35">
      <c r="A110" s="146"/>
      <c r="B110" s="146"/>
      <c r="C110" s="146"/>
      <c r="D110" s="146"/>
      <c r="E110" s="223" t="s">
        <v>189</v>
      </c>
      <c r="F110" s="223"/>
      <c r="G110" s="223" t="str">
        <f xml:space="preserve"> TBA!G$49</f>
        <v>%</v>
      </c>
      <c r="H110" s="224">
        <f xml:space="preserve"> TBA!H$49</f>
        <v>1.0000000000000004</v>
      </c>
      <c r="I110" s="225"/>
      <c r="J110" s="224">
        <f xml:space="preserve"> TBA!J$49</f>
        <v>0</v>
      </c>
      <c r="K110" s="224">
        <f xml:space="preserve"> TBA!K$49</f>
        <v>0</v>
      </c>
      <c r="L110" s="224">
        <f xml:space="preserve"> TBA!L$49</f>
        <v>0</v>
      </c>
      <c r="M110" s="224">
        <f xml:space="preserve"> TBA!M$49</f>
        <v>0</v>
      </c>
      <c r="N110" s="224">
        <f xml:space="preserve"> TBA!N$49</f>
        <v>0</v>
      </c>
      <c r="O110" s="224">
        <f xml:space="preserve"> TBA!O$49</f>
        <v>8.309644824102884E-5</v>
      </c>
      <c r="P110" s="224">
        <f xml:space="preserve"> TBA!P$49</f>
        <v>5.7387129733065308E-3</v>
      </c>
      <c r="Q110" s="224">
        <f xml:space="preserve"> TBA!Q$49</f>
        <v>1.1994791659139815E-2</v>
      </c>
      <c r="R110" s="224">
        <f xml:space="preserve"> TBA!R$49</f>
        <v>2.818053462087065E-2</v>
      </c>
      <c r="S110" s="224">
        <f xml:space="preserve"> TBA!S$49</f>
        <v>3.1793423674828424E-2</v>
      </c>
      <c r="T110" s="224">
        <f xml:space="preserve"> TBA!T$49</f>
        <v>3.1793423674828424E-2</v>
      </c>
      <c r="U110" s="224">
        <f xml:space="preserve"> TBA!U$49</f>
        <v>3.1793423674828424E-2</v>
      </c>
      <c r="V110" s="224">
        <f xml:space="preserve"> TBA!V$49</f>
        <v>3.9019201782743977E-2</v>
      </c>
      <c r="W110" s="224">
        <f xml:space="preserve"> TBA!W$49</f>
        <v>4.6967557701451078E-2</v>
      </c>
      <c r="X110" s="224">
        <f xml:space="preserve"> TBA!X$49</f>
        <v>5.599978033634552E-2</v>
      </c>
      <c r="Y110" s="224">
        <f xml:space="preserve"> TBA!Y$49</f>
        <v>6.4309425160448408E-2</v>
      </c>
      <c r="Z110" s="224">
        <f xml:space="preserve"> TBA!Z$49</f>
        <v>7.406422560613439E-2</v>
      </c>
      <c r="AA110" s="224">
        <f xml:space="preserve"> TBA!AA$49</f>
        <v>7.8793858666670519E-2</v>
      </c>
      <c r="AB110" s="224">
        <f xml:space="preserve"> TBA!AB$49</f>
        <v>5.599978033634552E-2</v>
      </c>
      <c r="AC110" s="224">
        <f xml:space="preserve"> TBA!AC$49</f>
        <v>5.599978033634552E-2</v>
      </c>
      <c r="AD110" s="224">
        <f xml:space="preserve"> TBA!AD$49</f>
        <v>5.599978033634552E-2</v>
      </c>
      <c r="AE110" s="224">
        <f xml:space="preserve"> TBA!AE$49</f>
        <v>5.599978033634552E-2</v>
      </c>
      <c r="AF110" s="224">
        <f xml:space="preserve"> TBA!AF$49</f>
        <v>5.599978033634552E-2</v>
      </c>
      <c r="AG110" s="224">
        <f xml:space="preserve"> TBA!AG$49</f>
        <v>5.599978033634552E-2</v>
      </c>
      <c r="AH110" s="224">
        <f xml:space="preserve"> TBA!AH$49</f>
        <v>5.599978033634552E-2</v>
      </c>
      <c r="AI110" s="224">
        <f xml:space="preserve"> TBA!AI$49</f>
        <v>5.599978033634552E-2</v>
      </c>
      <c r="AJ110" s="224">
        <f xml:space="preserve"> TBA!AJ$49</f>
        <v>5.1470301329398657E-2</v>
      </c>
      <c r="AK110" s="224">
        <f xml:space="preserve"> TBA!AK$49</f>
        <v>0</v>
      </c>
      <c r="AL110" s="224">
        <f xml:space="preserve"> TBA!AL$49</f>
        <v>0</v>
      </c>
      <c r="AM110" s="224">
        <f xml:space="preserve"> TBA!AM$49</f>
        <v>0</v>
      </c>
      <c r="AN110" s="224">
        <f xml:space="preserve"> TBA!AN$49</f>
        <v>0</v>
      </c>
      <c r="AO110" s="224">
        <f xml:space="preserve"> TBA!AO$49</f>
        <v>0</v>
      </c>
      <c r="AP110" s="224">
        <f xml:space="preserve"> TBA!AP$49</f>
        <v>0</v>
      </c>
      <c r="AQ110" s="224">
        <f xml:space="preserve"> TBA!AQ$49</f>
        <v>0</v>
      </c>
      <c r="AR110" s="224">
        <f xml:space="preserve"> TBA!AR$49</f>
        <v>0</v>
      </c>
      <c r="AS110" s="224">
        <f xml:space="preserve"> TBA!AS$49</f>
        <v>0</v>
      </c>
      <c r="AT110" s="224">
        <f xml:space="preserve"> TBA!AT$49</f>
        <v>0</v>
      </c>
      <c r="AU110" s="224">
        <f xml:space="preserve"> TBA!AU$49</f>
        <v>0</v>
      </c>
      <c r="AV110" s="224">
        <f xml:space="preserve"> TBA!AV$49</f>
        <v>0</v>
      </c>
      <c r="AW110" s="224">
        <f xml:space="preserve"> TBA!AW$49</f>
        <v>0</v>
      </c>
      <c r="AX110" s="224">
        <f xml:space="preserve"> TBA!AX$49</f>
        <v>0</v>
      </c>
      <c r="AY110" s="224">
        <f xml:space="preserve"> TBA!AY$49</f>
        <v>0</v>
      </c>
      <c r="AZ110" s="224">
        <f xml:space="preserve"> TBA!AZ$49</f>
        <v>0</v>
      </c>
      <c r="BA110" s="224">
        <f xml:space="preserve"> TBA!BA$49</f>
        <v>0</v>
      </c>
      <c r="BB110" s="224">
        <f xml:space="preserve"> TBA!BB$49</f>
        <v>0</v>
      </c>
      <c r="BC110" s="224">
        <f xml:space="preserve"> TBA!BC$49</f>
        <v>0</v>
      </c>
      <c r="BD110" s="224">
        <f xml:space="preserve"> TBA!BD$49</f>
        <v>0</v>
      </c>
      <c r="BE110" s="224">
        <f xml:space="preserve"> TBA!BE$49</f>
        <v>0</v>
      </c>
      <c r="BF110" s="224">
        <f xml:space="preserve"> TBA!BF$49</f>
        <v>0</v>
      </c>
      <c r="BG110" s="224">
        <f xml:space="preserve"> TBA!BG$49</f>
        <v>0</v>
      </c>
      <c r="BH110" s="224">
        <f xml:space="preserve"> TBA!BH$49</f>
        <v>0</v>
      </c>
      <c r="BI110" s="224">
        <f xml:space="preserve"> TBA!BI$49</f>
        <v>0</v>
      </c>
      <c r="BJ110" s="224">
        <f xml:space="preserve"> TBA!BJ$49</f>
        <v>0</v>
      </c>
      <c r="BK110" s="224">
        <f xml:space="preserve"> TBA!BK$49</f>
        <v>0</v>
      </c>
      <c r="BL110" s="224">
        <f xml:space="preserve"> TBA!BL$49</f>
        <v>0</v>
      </c>
      <c r="BM110" s="224">
        <f xml:space="preserve"> TBA!BM$49</f>
        <v>0</v>
      </c>
      <c r="BN110" s="224">
        <f xml:space="preserve"> TBA!BN$49</f>
        <v>0</v>
      </c>
      <c r="BO110" s="224">
        <f xml:space="preserve"> TBA!BO$49</f>
        <v>0</v>
      </c>
      <c r="BP110" s="224">
        <f xml:space="preserve"> TBA!BP$49</f>
        <v>0</v>
      </c>
      <c r="BQ110" s="224">
        <f xml:space="preserve"> TBA!BQ$49</f>
        <v>0</v>
      </c>
      <c r="BR110" s="224">
        <f xml:space="preserve"> TBA!BR$49</f>
        <v>0</v>
      </c>
      <c r="BS110" s="224">
        <f xml:space="preserve"> TBA!BS$49</f>
        <v>0</v>
      </c>
      <c r="BT110" s="224">
        <f xml:space="preserve"> TBA!BT$49</f>
        <v>0</v>
      </c>
      <c r="BU110" s="224">
        <f xml:space="preserve"> TBA!BU$49</f>
        <v>0</v>
      </c>
      <c r="BV110" s="224">
        <f xml:space="preserve"> TBA!BV$49</f>
        <v>0</v>
      </c>
      <c r="BW110" s="224">
        <f xml:space="preserve"> TBA!BW$49</f>
        <v>0</v>
      </c>
      <c r="BX110" s="224">
        <f xml:space="preserve"> TBA!BX$49</f>
        <v>0</v>
      </c>
      <c r="BY110" s="224">
        <f xml:space="preserve"> TBA!BY$49</f>
        <v>0</v>
      </c>
      <c r="BZ110" s="224">
        <f xml:space="preserve"> TBA!BZ$49</f>
        <v>0</v>
      </c>
      <c r="CA110" s="224">
        <f xml:space="preserve"> TBA!CA$49</f>
        <v>0</v>
      </c>
      <c r="CB110" s="224">
        <f xml:space="preserve"> TBA!CB$49</f>
        <v>0</v>
      </c>
      <c r="CC110" s="224">
        <f xml:space="preserve"> TBA!CC$49</f>
        <v>0</v>
      </c>
      <c r="CD110" s="224">
        <f xml:space="preserve"> TBA!CD$49</f>
        <v>0</v>
      </c>
      <c r="CE110" s="224">
        <f xml:space="preserve"> TBA!CE$49</f>
        <v>0</v>
      </c>
      <c r="CF110" s="224">
        <f xml:space="preserve"> TBA!CF$49</f>
        <v>0</v>
      </c>
      <c r="CG110" s="224">
        <f xml:space="preserve"> TBA!CG$49</f>
        <v>0</v>
      </c>
      <c r="CH110" s="224">
        <f xml:space="preserve"> TBA!CH$49</f>
        <v>0</v>
      </c>
      <c r="CI110" s="224">
        <f xml:space="preserve"> TBA!CI$49</f>
        <v>0</v>
      </c>
      <c r="CJ110" s="224">
        <f xml:space="preserve"> TBA!CJ$49</f>
        <v>0</v>
      </c>
      <c r="CK110" s="224">
        <f xml:space="preserve"> TBA!CK$49</f>
        <v>0</v>
      </c>
      <c r="CL110" s="224">
        <f xml:space="preserve"> TBA!CL$49</f>
        <v>0</v>
      </c>
      <c r="CM110" s="224">
        <f xml:space="preserve"> TBA!CM$49</f>
        <v>0</v>
      </c>
      <c r="CN110" s="224">
        <f xml:space="preserve"> TBA!CN$49</f>
        <v>0</v>
      </c>
      <c r="CO110" s="224">
        <f xml:space="preserve"> TBA!CO$49</f>
        <v>0</v>
      </c>
      <c r="CP110" s="224">
        <f xml:space="preserve"> TBA!CP$49</f>
        <v>0</v>
      </c>
      <c r="CQ110" s="224">
        <f xml:space="preserve"> TBA!CQ$49</f>
        <v>0</v>
      </c>
      <c r="CR110" s="224">
        <f xml:space="preserve"> TBA!CR$49</f>
        <v>0</v>
      </c>
      <c r="CS110" s="224">
        <f xml:space="preserve"> TBA!CS$49</f>
        <v>0</v>
      </c>
      <c r="CT110" s="224">
        <f xml:space="preserve"> TBA!CT$49</f>
        <v>0</v>
      </c>
      <c r="CU110" s="224">
        <f xml:space="preserve"> TBA!CU$49</f>
        <v>0</v>
      </c>
      <c r="CV110" s="224">
        <f xml:space="preserve"> TBA!CV$49</f>
        <v>0</v>
      </c>
      <c r="CW110" s="224">
        <f xml:space="preserve"> TBA!CW$49</f>
        <v>0</v>
      </c>
      <c r="CX110" s="224">
        <f xml:space="preserve"> TBA!CX$49</f>
        <v>0</v>
      </c>
      <c r="CY110" s="224">
        <f xml:space="preserve"> TBA!CY$49</f>
        <v>0</v>
      </c>
      <c r="CZ110" s="224">
        <f xml:space="preserve"> TBA!CZ$49</f>
        <v>0</v>
      </c>
      <c r="DA110" s="224">
        <f xml:space="preserve"> TBA!DA$49</f>
        <v>0</v>
      </c>
      <c r="DB110" s="224">
        <f xml:space="preserve"> TBA!DB$49</f>
        <v>0</v>
      </c>
      <c r="DC110" s="224">
        <f xml:space="preserve"> TBA!DC$49</f>
        <v>0</v>
      </c>
      <c r="DD110" s="224">
        <f xml:space="preserve"> TBA!DD$49</f>
        <v>0</v>
      </c>
      <c r="DE110" s="224">
        <f xml:space="preserve"> TBA!DE$49</f>
        <v>0</v>
      </c>
      <c r="DF110" s="224">
        <f xml:space="preserve"> TBA!DF$49</f>
        <v>0</v>
      </c>
      <c r="DG110" s="224">
        <f xml:space="preserve"> TBA!DG$49</f>
        <v>0</v>
      </c>
      <c r="DH110" s="224">
        <f xml:space="preserve"> TBA!DH$49</f>
        <v>0</v>
      </c>
      <c r="DI110" s="224">
        <f xml:space="preserve"> TBA!DI$49</f>
        <v>0</v>
      </c>
      <c r="DJ110" s="224">
        <f xml:space="preserve"> TBA!DJ$49</f>
        <v>0</v>
      </c>
      <c r="DK110" s="224">
        <f xml:space="preserve"> TBA!DK$49</f>
        <v>0</v>
      </c>
      <c r="DL110" s="224">
        <f xml:space="preserve"> TBA!DL$49</f>
        <v>0</v>
      </c>
      <c r="DM110" s="224">
        <f xml:space="preserve"> TBA!DM$49</f>
        <v>0</v>
      </c>
      <c r="DN110" s="224">
        <f xml:space="preserve"> TBA!DN$49</f>
        <v>0</v>
      </c>
      <c r="DO110" s="224">
        <f xml:space="preserve"> TBA!DO$49</f>
        <v>0</v>
      </c>
      <c r="DP110" s="224">
        <f xml:space="preserve"> TBA!DP$49</f>
        <v>0</v>
      </c>
      <c r="DQ110" s="224">
        <f xml:space="preserve"> TBA!DQ$49</f>
        <v>0</v>
      </c>
      <c r="DR110" s="224">
        <f xml:space="preserve"> TBA!DR$49</f>
        <v>0</v>
      </c>
      <c r="DS110" s="224">
        <f xml:space="preserve"> TBA!DS$49</f>
        <v>0</v>
      </c>
      <c r="DT110" s="224">
        <f xml:space="preserve"> TBA!DT$49</f>
        <v>0</v>
      </c>
      <c r="DU110" s="224">
        <f xml:space="preserve"> TBA!DU$49</f>
        <v>0</v>
      </c>
      <c r="DV110" s="224">
        <f xml:space="preserve"> TBA!DV$49</f>
        <v>0</v>
      </c>
      <c r="DW110" s="224">
        <f xml:space="preserve"> TBA!DW$49</f>
        <v>0</v>
      </c>
      <c r="DX110" s="224">
        <f xml:space="preserve"> TBA!DX$49</f>
        <v>0</v>
      </c>
      <c r="DY110" s="224">
        <f xml:space="preserve"> TBA!DY$49</f>
        <v>0</v>
      </c>
      <c r="DZ110" s="224">
        <f xml:space="preserve"> TBA!DZ$49</f>
        <v>0</v>
      </c>
      <c r="EA110" s="224">
        <f xml:space="preserve"> TBA!EA$49</f>
        <v>0</v>
      </c>
      <c r="EB110" s="224">
        <f xml:space="preserve"> TBA!EB$49</f>
        <v>0</v>
      </c>
      <c r="EC110" s="224">
        <f xml:space="preserve"> TBA!EC$49</f>
        <v>0</v>
      </c>
      <c r="ED110" s="224">
        <f xml:space="preserve"> TBA!ED$49</f>
        <v>0</v>
      </c>
      <c r="EE110" s="224">
        <f xml:space="preserve"> TBA!EE$49</f>
        <v>0</v>
      </c>
      <c r="EF110" s="224">
        <f xml:space="preserve"> TBA!EF$49</f>
        <v>0</v>
      </c>
      <c r="EG110" s="224">
        <f xml:space="preserve"> TBA!EG$49</f>
        <v>0</v>
      </c>
      <c r="EH110" s="224">
        <f xml:space="preserve"> TBA!EH$49</f>
        <v>0</v>
      </c>
    </row>
    <row r="111" spans="1:139" s="37" customFormat="1" ht="15" customHeight="1" outlineLevel="1" x14ac:dyDescent="0.35">
      <c r="A111" s="146"/>
      <c r="B111" s="146"/>
      <c r="C111" s="146"/>
      <c r="D111" s="146"/>
      <c r="E111" s="223" t="s">
        <v>22</v>
      </c>
      <c r="F111" s="223"/>
      <c r="G111" s="223" t="str">
        <f xml:space="preserve"> TBA!G$50</f>
        <v>%</v>
      </c>
      <c r="H111" s="224">
        <f xml:space="preserve"> TBA!H$50</f>
        <v>1.0000000000000004</v>
      </c>
      <c r="I111" s="225"/>
      <c r="J111" s="224">
        <f xml:space="preserve"> TBA!J$50</f>
        <v>0</v>
      </c>
      <c r="K111" s="224">
        <f xml:space="preserve"> TBA!K$50</f>
        <v>0</v>
      </c>
      <c r="L111" s="224">
        <f xml:space="preserve"> TBA!L$50</f>
        <v>0</v>
      </c>
      <c r="M111" s="224">
        <f xml:space="preserve"> TBA!M$50</f>
        <v>0</v>
      </c>
      <c r="N111" s="224">
        <f xml:space="preserve"> TBA!N$50</f>
        <v>0</v>
      </c>
      <c r="O111" s="224">
        <f xml:space="preserve"> TBA!O$50</f>
        <v>8.309644824102884E-5</v>
      </c>
      <c r="P111" s="224">
        <f xml:space="preserve"> TBA!P$50</f>
        <v>5.7387129733065308E-3</v>
      </c>
      <c r="Q111" s="224">
        <f xml:space="preserve"> TBA!Q$50</f>
        <v>1.1994791659139815E-2</v>
      </c>
      <c r="R111" s="224">
        <f xml:space="preserve"> TBA!R$50</f>
        <v>2.818053462087065E-2</v>
      </c>
      <c r="S111" s="224">
        <f xml:space="preserve"> TBA!S$50</f>
        <v>3.1793423674828424E-2</v>
      </c>
      <c r="T111" s="224">
        <f xml:space="preserve"> TBA!T$50</f>
        <v>3.1793423674828424E-2</v>
      </c>
      <c r="U111" s="224">
        <f xml:space="preserve"> TBA!U$50</f>
        <v>3.1793423674828424E-2</v>
      </c>
      <c r="V111" s="224">
        <f xml:space="preserve"> TBA!V$50</f>
        <v>3.9019201782743977E-2</v>
      </c>
      <c r="W111" s="224">
        <f xml:space="preserve"> TBA!W$50</f>
        <v>4.6967557701451078E-2</v>
      </c>
      <c r="X111" s="224">
        <f xml:space="preserve"> TBA!X$50</f>
        <v>5.599978033634552E-2</v>
      </c>
      <c r="Y111" s="224">
        <f xml:space="preserve"> TBA!Y$50</f>
        <v>6.4309425160448408E-2</v>
      </c>
      <c r="Z111" s="224">
        <f xml:space="preserve"> TBA!Z$50</f>
        <v>7.406422560613439E-2</v>
      </c>
      <c r="AA111" s="224">
        <f xml:space="preserve"> TBA!AA$50</f>
        <v>7.8793858666670519E-2</v>
      </c>
      <c r="AB111" s="224">
        <f xml:space="preserve"> TBA!AB$50</f>
        <v>5.599978033634552E-2</v>
      </c>
      <c r="AC111" s="224">
        <f xml:space="preserve"> TBA!AC$50</f>
        <v>5.599978033634552E-2</v>
      </c>
      <c r="AD111" s="224">
        <f xml:space="preserve"> TBA!AD$50</f>
        <v>5.599978033634552E-2</v>
      </c>
      <c r="AE111" s="224">
        <f xml:space="preserve"> TBA!AE$50</f>
        <v>5.599978033634552E-2</v>
      </c>
      <c r="AF111" s="224">
        <f xml:space="preserve"> TBA!AF$50</f>
        <v>5.599978033634552E-2</v>
      </c>
      <c r="AG111" s="224">
        <f xml:space="preserve"> TBA!AG$50</f>
        <v>5.599978033634552E-2</v>
      </c>
      <c r="AH111" s="224">
        <f xml:space="preserve"> TBA!AH$50</f>
        <v>5.599978033634552E-2</v>
      </c>
      <c r="AI111" s="224">
        <f xml:space="preserve"> TBA!AI$50</f>
        <v>5.599978033634552E-2</v>
      </c>
      <c r="AJ111" s="224">
        <f xml:space="preserve"> TBA!AJ$50</f>
        <v>5.1470301329398657E-2</v>
      </c>
      <c r="AK111" s="224">
        <f xml:space="preserve"> TBA!AK$50</f>
        <v>0</v>
      </c>
      <c r="AL111" s="224">
        <f xml:space="preserve"> TBA!AL$50</f>
        <v>0</v>
      </c>
      <c r="AM111" s="224">
        <f xml:space="preserve"> TBA!AM$50</f>
        <v>0</v>
      </c>
      <c r="AN111" s="224">
        <f xml:space="preserve"> TBA!AN$50</f>
        <v>0</v>
      </c>
      <c r="AO111" s="224">
        <f xml:space="preserve"> TBA!AO$50</f>
        <v>0</v>
      </c>
      <c r="AP111" s="224">
        <f xml:space="preserve"> TBA!AP$50</f>
        <v>0</v>
      </c>
      <c r="AQ111" s="224">
        <f xml:space="preserve"> TBA!AQ$50</f>
        <v>0</v>
      </c>
      <c r="AR111" s="224">
        <f xml:space="preserve"> TBA!AR$50</f>
        <v>0</v>
      </c>
      <c r="AS111" s="224">
        <f xml:space="preserve"> TBA!AS$50</f>
        <v>0</v>
      </c>
      <c r="AT111" s="224">
        <f xml:space="preserve"> TBA!AT$50</f>
        <v>0</v>
      </c>
      <c r="AU111" s="224">
        <f xml:space="preserve"> TBA!AU$50</f>
        <v>0</v>
      </c>
      <c r="AV111" s="224">
        <f xml:space="preserve"> TBA!AV$50</f>
        <v>0</v>
      </c>
      <c r="AW111" s="224">
        <f xml:space="preserve"> TBA!AW$50</f>
        <v>0</v>
      </c>
      <c r="AX111" s="224">
        <f xml:space="preserve"> TBA!AX$50</f>
        <v>0</v>
      </c>
      <c r="AY111" s="224">
        <f xml:space="preserve"> TBA!AY$50</f>
        <v>0</v>
      </c>
      <c r="AZ111" s="224">
        <f xml:space="preserve"> TBA!AZ$50</f>
        <v>0</v>
      </c>
      <c r="BA111" s="224">
        <f xml:space="preserve"> TBA!BA$50</f>
        <v>0</v>
      </c>
      <c r="BB111" s="224">
        <f xml:space="preserve"> TBA!BB$50</f>
        <v>0</v>
      </c>
      <c r="BC111" s="224">
        <f xml:space="preserve"> TBA!BC$50</f>
        <v>0</v>
      </c>
      <c r="BD111" s="224">
        <f xml:space="preserve"> TBA!BD$50</f>
        <v>0</v>
      </c>
      <c r="BE111" s="224">
        <f xml:space="preserve"> TBA!BE$50</f>
        <v>0</v>
      </c>
      <c r="BF111" s="224">
        <f xml:space="preserve"> TBA!BF$50</f>
        <v>0</v>
      </c>
      <c r="BG111" s="224">
        <f xml:space="preserve"> TBA!BG$50</f>
        <v>0</v>
      </c>
      <c r="BH111" s="224">
        <f xml:space="preserve"> TBA!BH$50</f>
        <v>0</v>
      </c>
      <c r="BI111" s="224">
        <f xml:space="preserve"> TBA!BI$50</f>
        <v>0</v>
      </c>
      <c r="BJ111" s="224">
        <f xml:space="preserve"> TBA!BJ$50</f>
        <v>0</v>
      </c>
      <c r="BK111" s="224">
        <f xml:space="preserve"> TBA!BK$50</f>
        <v>0</v>
      </c>
      <c r="BL111" s="224">
        <f xml:space="preserve"> TBA!BL$50</f>
        <v>0</v>
      </c>
      <c r="BM111" s="224">
        <f xml:space="preserve"> TBA!BM$50</f>
        <v>0</v>
      </c>
      <c r="BN111" s="224">
        <f xml:space="preserve"> TBA!BN$50</f>
        <v>0</v>
      </c>
      <c r="BO111" s="224">
        <f xml:space="preserve"> TBA!BO$50</f>
        <v>0</v>
      </c>
      <c r="BP111" s="224">
        <f xml:space="preserve"> TBA!BP$50</f>
        <v>0</v>
      </c>
      <c r="BQ111" s="224">
        <f xml:space="preserve"> TBA!BQ$50</f>
        <v>0</v>
      </c>
      <c r="BR111" s="224">
        <f xml:space="preserve"> TBA!BR$50</f>
        <v>0</v>
      </c>
      <c r="BS111" s="224">
        <f xml:space="preserve"> TBA!BS$50</f>
        <v>0</v>
      </c>
      <c r="BT111" s="224">
        <f xml:space="preserve"> TBA!BT$50</f>
        <v>0</v>
      </c>
      <c r="BU111" s="224">
        <f xml:space="preserve"> TBA!BU$50</f>
        <v>0</v>
      </c>
      <c r="BV111" s="224">
        <f xml:space="preserve"> TBA!BV$50</f>
        <v>0</v>
      </c>
      <c r="BW111" s="224">
        <f xml:space="preserve"> TBA!BW$50</f>
        <v>0</v>
      </c>
      <c r="BX111" s="224">
        <f xml:space="preserve"> TBA!BX$50</f>
        <v>0</v>
      </c>
      <c r="BY111" s="224">
        <f xml:space="preserve"> TBA!BY$50</f>
        <v>0</v>
      </c>
      <c r="BZ111" s="224">
        <f xml:space="preserve"> TBA!BZ$50</f>
        <v>0</v>
      </c>
      <c r="CA111" s="224">
        <f xml:space="preserve"> TBA!CA$50</f>
        <v>0</v>
      </c>
      <c r="CB111" s="224">
        <f xml:space="preserve"> TBA!CB$50</f>
        <v>0</v>
      </c>
      <c r="CC111" s="224">
        <f xml:space="preserve"> TBA!CC$50</f>
        <v>0</v>
      </c>
      <c r="CD111" s="224">
        <f xml:space="preserve"> TBA!CD$50</f>
        <v>0</v>
      </c>
      <c r="CE111" s="224">
        <f xml:space="preserve"> TBA!CE$50</f>
        <v>0</v>
      </c>
      <c r="CF111" s="224">
        <f xml:space="preserve"> TBA!CF$50</f>
        <v>0</v>
      </c>
      <c r="CG111" s="224">
        <f xml:space="preserve"> TBA!CG$50</f>
        <v>0</v>
      </c>
      <c r="CH111" s="224">
        <f xml:space="preserve"> TBA!CH$50</f>
        <v>0</v>
      </c>
      <c r="CI111" s="224">
        <f xml:space="preserve"> TBA!CI$50</f>
        <v>0</v>
      </c>
      <c r="CJ111" s="224">
        <f xml:space="preserve"> TBA!CJ$50</f>
        <v>0</v>
      </c>
      <c r="CK111" s="224">
        <f xml:space="preserve"> TBA!CK$50</f>
        <v>0</v>
      </c>
      <c r="CL111" s="224">
        <f xml:space="preserve"> TBA!CL$50</f>
        <v>0</v>
      </c>
      <c r="CM111" s="224">
        <f xml:space="preserve"> TBA!CM$50</f>
        <v>0</v>
      </c>
      <c r="CN111" s="224">
        <f xml:space="preserve"> TBA!CN$50</f>
        <v>0</v>
      </c>
      <c r="CO111" s="224">
        <f xml:space="preserve"> TBA!CO$50</f>
        <v>0</v>
      </c>
      <c r="CP111" s="224">
        <f xml:space="preserve"> TBA!CP$50</f>
        <v>0</v>
      </c>
      <c r="CQ111" s="224">
        <f xml:space="preserve"> TBA!CQ$50</f>
        <v>0</v>
      </c>
      <c r="CR111" s="224">
        <f xml:space="preserve"> TBA!CR$50</f>
        <v>0</v>
      </c>
      <c r="CS111" s="224">
        <f xml:space="preserve"> TBA!CS$50</f>
        <v>0</v>
      </c>
      <c r="CT111" s="224">
        <f xml:space="preserve"> TBA!CT$50</f>
        <v>0</v>
      </c>
      <c r="CU111" s="224">
        <f xml:space="preserve"> TBA!CU$50</f>
        <v>0</v>
      </c>
      <c r="CV111" s="224">
        <f xml:space="preserve"> TBA!CV$50</f>
        <v>0</v>
      </c>
      <c r="CW111" s="224">
        <f xml:space="preserve"> TBA!CW$50</f>
        <v>0</v>
      </c>
      <c r="CX111" s="224">
        <f xml:space="preserve"> TBA!CX$50</f>
        <v>0</v>
      </c>
      <c r="CY111" s="224">
        <f xml:space="preserve"> TBA!CY$50</f>
        <v>0</v>
      </c>
      <c r="CZ111" s="224">
        <f xml:space="preserve"> TBA!CZ$50</f>
        <v>0</v>
      </c>
      <c r="DA111" s="224">
        <f xml:space="preserve"> TBA!DA$50</f>
        <v>0</v>
      </c>
      <c r="DB111" s="224">
        <f xml:space="preserve"> TBA!DB$50</f>
        <v>0</v>
      </c>
      <c r="DC111" s="224">
        <f xml:space="preserve"> TBA!DC$50</f>
        <v>0</v>
      </c>
      <c r="DD111" s="224">
        <f xml:space="preserve"> TBA!DD$50</f>
        <v>0</v>
      </c>
      <c r="DE111" s="224">
        <f xml:space="preserve"> TBA!DE$50</f>
        <v>0</v>
      </c>
      <c r="DF111" s="224">
        <f xml:space="preserve"> TBA!DF$50</f>
        <v>0</v>
      </c>
      <c r="DG111" s="224">
        <f xml:space="preserve"> TBA!DG$50</f>
        <v>0</v>
      </c>
      <c r="DH111" s="224">
        <f xml:space="preserve"> TBA!DH$50</f>
        <v>0</v>
      </c>
      <c r="DI111" s="224">
        <f xml:space="preserve"> TBA!DI$50</f>
        <v>0</v>
      </c>
      <c r="DJ111" s="224">
        <f xml:space="preserve"> TBA!DJ$50</f>
        <v>0</v>
      </c>
      <c r="DK111" s="224">
        <f xml:space="preserve"> TBA!DK$50</f>
        <v>0</v>
      </c>
      <c r="DL111" s="224">
        <f xml:space="preserve"> TBA!DL$50</f>
        <v>0</v>
      </c>
      <c r="DM111" s="224">
        <f xml:space="preserve"> TBA!DM$50</f>
        <v>0</v>
      </c>
      <c r="DN111" s="224">
        <f xml:space="preserve"> TBA!DN$50</f>
        <v>0</v>
      </c>
      <c r="DO111" s="224">
        <f xml:space="preserve"> TBA!DO$50</f>
        <v>0</v>
      </c>
      <c r="DP111" s="224">
        <f xml:space="preserve"> TBA!DP$50</f>
        <v>0</v>
      </c>
      <c r="DQ111" s="224">
        <f xml:space="preserve"> TBA!DQ$50</f>
        <v>0</v>
      </c>
      <c r="DR111" s="224">
        <f xml:space="preserve"> TBA!DR$50</f>
        <v>0</v>
      </c>
      <c r="DS111" s="224">
        <f xml:space="preserve"> TBA!DS$50</f>
        <v>0</v>
      </c>
      <c r="DT111" s="224">
        <f xml:space="preserve"> TBA!DT$50</f>
        <v>0</v>
      </c>
      <c r="DU111" s="224">
        <f xml:space="preserve"> TBA!DU$50</f>
        <v>0</v>
      </c>
      <c r="DV111" s="224">
        <f xml:space="preserve"> TBA!DV$50</f>
        <v>0</v>
      </c>
      <c r="DW111" s="224">
        <f xml:space="preserve"> TBA!DW$50</f>
        <v>0</v>
      </c>
      <c r="DX111" s="224">
        <f xml:space="preserve"> TBA!DX$50</f>
        <v>0</v>
      </c>
      <c r="DY111" s="224">
        <f xml:space="preserve"> TBA!DY$50</f>
        <v>0</v>
      </c>
      <c r="DZ111" s="224">
        <f xml:space="preserve"> TBA!DZ$50</f>
        <v>0</v>
      </c>
      <c r="EA111" s="224">
        <f xml:space="preserve"> TBA!EA$50</f>
        <v>0</v>
      </c>
      <c r="EB111" s="224">
        <f xml:space="preserve"> TBA!EB$50</f>
        <v>0</v>
      </c>
      <c r="EC111" s="224">
        <f xml:space="preserve"> TBA!EC$50</f>
        <v>0</v>
      </c>
      <c r="ED111" s="224">
        <f xml:space="preserve"> TBA!ED$50</f>
        <v>0</v>
      </c>
      <c r="EE111" s="224">
        <f xml:space="preserve"> TBA!EE$50</f>
        <v>0</v>
      </c>
      <c r="EF111" s="224">
        <f xml:space="preserve"> TBA!EF$50</f>
        <v>0</v>
      </c>
      <c r="EG111" s="224">
        <f xml:space="preserve"> TBA!EG$50</f>
        <v>0</v>
      </c>
      <c r="EH111" s="224">
        <f xml:space="preserve"> TBA!EH$50</f>
        <v>0</v>
      </c>
    </row>
    <row r="112" spans="1:139" s="37" customFormat="1" ht="15" customHeight="1" outlineLevel="1" x14ac:dyDescent="0.35">
      <c r="A112" s="146"/>
      <c r="B112" s="146"/>
      <c r="C112" s="146"/>
      <c r="D112" s="146"/>
      <c r="E112" s="223" t="s">
        <v>27</v>
      </c>
      <c r="F112" s="223"/>
      <c r="G112" s="223" t="str">
        <f xml:space="preserve"> TBA!G$51</f>
        <v>%</v>
      </c>
      <c r="H112" s="224">
        <f xml:space="preserve"> TBA!H$51</f>
        <v>1.0000000000000004</v>
      </c>
      <c r="I112" s="225"/>
      <c r="J112" s="224">
        <f xml:space="preserve"> TBA!J$51</f>
        <v>0</v>
      </c>
      <c r="K112" s="224">
        <f xml:space="preserve"> TBA!K$51</f>
        <v>0</v>
      </c>
      <c r="L112" s="224">
        <f xml:space="preserve"> TBA!L$51</f>
        <v>0</v>
      </c>
      <c r="M112" s="224">
        <f xml:space="preserve"> TBA!M$51</f>
        <v>0</v>
      </c>
      <c r="N112" s="224">
        <f xml:space="preserve"> TBA!N$51</f>
        <v>0</v>
      </c>
      <c r="O112" s="224">
        <f xml:space="preserve"> TBA!O$51</f>
        <v>8.309644824102884E-5</v>
      </c>
      <c r="P112" s="224">
        <f xml:space="preserve"> TBA!P$51</f>
        <v>5.7387129733065308E-3</v>
      </c>
      <c r="Q112" s="224">
        <f xml:space="preserve"> TBA!Q$51</f>
        <v>1.1994791659139815E-2</v>
      </c>
      <c r="R112" s="224">
        <f xml:space="preserve"> TBA!R$51</f>
        <v>2.818053462087065E-2</v>
      </c>
      <c r="S112" s="224">
        <f xml:space="preserve"> TBA!S$51</f>
        <v>3.1793423674828424E-2</v>
      </c>
      <c r="T112" s="224">
        <f xml:space="preserve"> TBA!T$51</f>
        <v>3.1793423674828424E-2</v>
      </c>
      <c r="U112" s="224">
        <f xml:space="preserve"> TBA!U$51</f>
        <v>3.1793423674828424E-2</v>
      </c>
      <c r="V112" s="224">
        <f xml:space="preserve"> TBA!V$51</f>
        <v>3.9019201782743977E-2</v>
      </c>
      <c r="W112" s="224">
        <f xml:space="preserve"> TBA!W$51</f>
        <v>4.6967557701451078E-2</v>
      </c>
      <c r="X112" s="224">
        <f xml:space="preserve"> TBA!X$51</f>
        <v>5.599978033634552E-2</v>
      </c>
      <c r="Y112" s="224">
        <f xml:space="preserve"> TBA!Y$51</f>
        <v>6.4309425160448408E-2</v>
      </c>
      <c r="Z112" s="224">
        <f xml:space="preserve"> TBA!Z$51</f>
        <v>7.406422560613439E-2</v>
      </c>
      <c r="AA112" s="224">
        <f xml:space="preserve"> TBA!AA$51</f>
        <v>7.8793858666670519E-2</v>
      </c>
      <c r="AB112" s="224">
        <f xml:space="preserve"> TBA!AB$51</f>
        <v>5.599978033634552E-2</v>
      </c>
      <c r="AC112" s="224">
        <f xml:space="preserve"> TBA!AC$51</f>
        <v>5.599978033634552E-2</v>
      </c>
      <c r="AD112" s="224">
        <f xml:space="preserve"> TBA!AD$51</f>
        <v>5.599978033634552E-2</v>
      </c>
      <c r="AE112" s="224">
        <f xml:space="preserve"> TBA!AE$51</f>
        <v>5.599978033634552E-2</v>
      </c>
      <c r="AF112" s="224">
        <f xml:space="preserve"> TBA!AF$51</f>
        <v>5.599978033634552E-2</v>
      </c>
      <c r="AG112" s="224">
        <f xml:space="preserve"> TBA!AG$51</f>
        <v>5.599978033634552E-2</v>
      </c>
      <c r="AH112" s="224">
        <f xml:space="preserve"> TBA!AH$51</f>
        <v>5.599978033634552E-2</v>
      </c>
      <c r="AI112" s="224">
        <f xml:space="preserve"> TBA!AI$51</f>
        <v>5.599978033634552E-2</v>
      </c>
      <c r="AJ112" s="224">
        <f xml:space="preserve"> TBA!AJ$51</f>
        <v>5.1470301329398657E-2</v>
      </c>
      <c r="AK112" s="224">
        <f xml:space="preserve"> TBA!AK$51</f>
        <v>0</v>
      </c>
      <c r="AL112" s="224">
        <f xml:space="preserve"> TBA!AL$51</f>
        <v>0</v>
      </c>
      <c r="AM112" s="224">
        <f xml:space="preserve"> TBA!AM$51</f>
        <v>0</v>
      </c>
      <c r="AN112" s="224">
        <f xml:space="preserve"> TBA!AN$51</f>
        <v>0</v>
      </c>
      <c r="AO112" s="224">
        <f xml:space="preserve"> TBA!AO$51</f>
        <v>0</v>
      </c>
      <c r="AP112" s="224">
        <f xml:space="preserve"> TBA!AP$51</f>
        <v>0</v>
      </c>
      <c r="AQ112" s="224">
        <f xml:space="preserve"> TBA!AQ$51</f>
        <v>0</v>
      </c>
      <c r="AR112" s="224">
        <f xml:space="preserve"> TBA!AR$51</f>
        <v>0</v>
      </c>
      <c r="AS112" s="224">
        <f xml:space="preserve"> TBA!AS$51</f>
        <v>0</v>
      </c>
      <c r="AT112" s="224">
        <f xml:space="preserve"> TBA!AT$51</f>
        <v>0</v>
      </c>
      <c r="AU112" s="224">
        <f xml:space="preserve"> TBA!AU$51</f>
        <v>0</v>
      </c>
      <c r="AV112" s="224">
        <f xml:space="preserve"> TBA!AV$51</f>
        <v>0</v>
      </c>
      <c r="AW112" s="224">
        <f xml:space="preserve"> TBA!AW$51</f>
        <v>0</v>
      </c>
      <c r="AX112" s="224">
        <f xml:space="preserve"> TBA!AX$51</f>
        <v>0</v>
      </c>
      <c r="AY112" s="224">
        <f xml:space="preserve"> TBA!AY$51</f>
        <v>0</v>
      </c>
      <c r="AZ112" s="224">
        <f xml:space="preserve"> TBA!AZ$51</f>
        <v>0</v>
      </c>
      <c r="BA112" s="224">
        <f xml:space="preserve"> TBA!BA$51</f>
        <v>0</v>
      </c>
      <c r="BB112" s="224">
        <f xml:space="preserve"> TBA!BB$51</f>
        <v>0</v>
      </c>
      <c r="BC112" s="224">
        <f xml:space="preserve"> TBA!BC$51</f>
        <v>0</v>
      </c>
      <c r="BD112" s="224">
        <f xml:space="preserve"> TBA!BD$51</f>
        <v>0</v>
      </c>
      <c r="BE112" s="224">
        <f xml:space="preserve"> TBA!BE$51</f>
        <v>0</v>
      </c>
      <c r="BF112" s="224">
        <f xml:space="preserve"> TBA!BF$51</f>
        <v>0</v>
      </c>
      <c r="BG112" s="224">
        <f xml:space="preserve"> TBA!BG$51</f>
        <v>0</v>
      </c>
      <c r="BH112" s="224">
        <f xml:space="preserve"> TBA!BH$51</f>
        <v>0</v>
      </c>
      <c r="BI112" s="224">
        <f xml:space="preserve"> TBA!BI$51</f>
        <v>0</v>
      </c>
      <c r="BJ112" s="224">
        <f xml:space="preserve"> TBA!BJ$51</f>
        <v>0</v>
      </c>
      <c r="BK112" s="224">
        <f xml:space="preserve"> TBA!BK$51</f>
        <v>0</v>
      </c>
      <c r="BL112" s="224">
        <f xml:space="preserve"> TBA!BL$51</f>
        <v>0</v>
      </c>
      <c r="BM112" s="224">
        <f xml:space="preserve"> TBA!BM$51</f>
        <v>0</v>
      </c>
      <c r="BN112" s="224">
        <f xml:space="preserve"> TBA!BN$51</f>
        <v>0</v>
      </c>
      <c r="BO112" s="224">
        <f xml:space="preserve"> TBA!BO$51</f>
        <v>0</v>
      </c>
      <c r="BP112" s="224">
        <f xml:space="preserve"> TBA!BP$51</f>
        <v>0</v>
      </c>
      <c r="BQ112" s="224">
        <f xml:space="preserve"> TBA!BQ$51</f>
        <v>0</v>
      </c>
      <c r="BR112" s="224">
        <f xml:space="preserve"> TBA!BR$51</f>
        <v>0</v>
      </c>
      <c r="BS112" s="224">
        <f xml:space="preserve"> TBA!BS$51</f>
        <v>0</v>
      </c>
      <c r="BT112" s="224">
        <f xml:space="preserve"> TBA!BT$51</f>
        <v>0</v>
      </c>
      <c r="BU112" s="224">
        <f xml:space="preserve"> TBA!BU$51</f>
        <v>0</v>
      </c>
      <c r="BV112" s="224">
        <f xml:space="preserve"> TBA!BV$51</f>
        <v>0</v>
      </c>
      <c r="BW112" s="224">
        <f xml:space="preserve"> TBA!BW$51</f>
        <v>0</v>
      </c>
      <c r="BX112" s="224">
        <f xml:space="preserve"> TBA!BX$51</f>
        <v>0</v>
      </c>
      <c r="BY112" s="224">
        <f xml:space="preserve"> TBA!BY$51</f>
        <v>0</v>
      </c>
      <c r="BZ112" s="224">
        <f xml:space="preserve"> TBA!BZ$51</f>
        <v>0</v>
      </c>
      <c r="CA112" s="224">
        <f xml:space="preserve"> TBA!CA$51</f>
        <v>0</v>
      </c>
      <c r="CB112" s="224">
        <f xml:space="preserve"> TBA!CB$51</f>
        <v>0</v>
      </c>
      <c r="CC112" s="224">
        <f xml:space="preserve"> TBA!CC$51</f>
        <v>0</v>
      </c>
      <c r="CD112" s="224">
        <f xml:space="preserve"> TBA!CD$51</f>
        <v>0</v>
      </c>
      <c r="CE112" s="224">
        <f xml:space="preserve"> TBA!CE$51</f>
        <v>0</v>
      </c>
      <c r="CF112" s="224">
        <f xml:space="preserve"> TBA!CF$51</f>
        <v>0</v>
      </c>
      <c r="CG112" s="224">
        <f xml:space="preserve"> TBA!CG$51</f>
        <v>0</v>
      </c>
      <c r="CH112" s="224">
        <f xml:space="preserve"> TBA!CH$51</f>
        <v>0</v>
      </c>
      <c r="CI112" s="224">
        <f xml:space="preserve"> TBA!CI$51</f>
        <v>0</v>
      </c>
      <c r="CJ112" s="224">
        <f xml:space="preserve"> TBA!CJ$51</f>
        <v>0</v>
      </c>
      <c r="CK112" s="224">
        <f xml:space="preserve"> TBA!CK$51</f>
        <v>0</v>
      </c>
      <c r="CL112" s="224">
        <f xml:space="preserve"> TBA!CL$51</f>
        <v>0</v>
      </c>
      <c r="CM112" s="224">
        <f xml:space="preserve"> TBA!CM$51</f>
        <v>0</v>
      </c>
      <c r="CN112" s="224">
        <f xml:space="preserve"> TBA!CN$51</f>
        <v>0</v>
      </c>
      <c r="CO112" s="224">
        <f xml:space="preserve"> TBA!CO$51</f>
        <v>0</v>
      </c>
      <c r="CP112" s="224">
        <f xml:space="preserve"> TBA!CP$51</f>
        <v>0</v>
      </c>
      <c r="CQ112" s="224">
        <f xml:space="preserve"> TBA!CQ$51</f>
        <v>0</v>
      </c>
      <c r="CR112" s="224">
        <f xml:space="preserve"> TBA!CR$51</f>
        <v>0</v>
      </c>
      <c r="CS112" s="224">
        <f xml:space="preserve"> TBA!CS$51</f>
        <v>0</v>
      </c>
      <c r="CT112" s="224">
        <f xml:space="preserve"> TBA!CT$51</f>
        <v>0</v>
      </c>
      <c r="CU112" s="224">
        <f xml:space="preserve"> TBA!CU$51</f>
        <v>0</v>
      </c>
      <c r="CV112" s="224">
        <f xml:space="preserve"> TBA!CV$51</f>
        <v>0</v>
      </c>
      <c r="CW112" s="224">
        <f xml:space="preserve"> TBA!CW$51</f>
        <v>0</v>
      </c>
      <c r="CX112" s="224">
        <f xml:space="preserve"> TBA!CX$51</f>
        <v>0</v>
      </c>
      <c r="CY112" s="224">
        <f xml:space="preserve"> TBA!CY$51</f>
        <v>0</v>
      </c>
      <c r="CZ112" s="224">
        <f xml:space="preserve"> TBA!CZ$51</f>
        <v>0</v>
      </c>
      <c r="DA112" s="224">
        <f xml:space="preserve"> TBA!DA$51</f>
        <v>0</v>
      </c>
      <c r="DB112" s="224">
        <f xml:space="preserve"> TBA!DB$51</f>
        <v>0</v>
      </c>
      <c r="DC112" s="224">
        <f xml:space="preserve"> TBA!DC$51</f>
        <v>0</v>
      </c>
      <c r="DD112" s="224">
        <f xml:space="preserve"> TBA!DD$51</f>
        <v>0</v>
      </c>
      <c r="DE112" s="224">
        <f xml:space="preserve"> TBA!DE$51</f>
        <v>0</v>
      </c>
      <c r="DF112" s="224">
        <f xml:space="preserve"> TBA!DF$51</f>
        <v>0</v>
      </c>
      <c r="DG112" s="224">
        <f xml:space="preserve"> TBA!DG$51</f>
        <v>0</v>
      </c>
      <c r="DH112" s="224">
        <f xml:space="preserve"> TBA!DH$51</f>
        <v>0</v>
      </c>
      <c r="DI112" s="224">
        <f xml:space="preserve"> TBA!DI$51</f>
        <v>0</v>
      </c>
      <c r="DJ112" s="224">
        <f xml:space="preserve"> TBA!DJ$51</f>
        <v>0</v>
      </c>
      <c r="DK112" s="224">
        <f xml:space="preserve"> TBA!DK$51</f>
        <v>0</v>
      </c>
      <c r="DL112" s="224">
        <f xml:space="preserve"> TBA!DL$51</f>
        <v>0</v>
      </c>
      <c r="DM112" s="224">
        <f xml:space="preserve"> TBA!DM$51</f>
        <v>0</v>
      </c>
      <c r="DN112" s="224">
        <f xml:space="preserve"> TBA!DN$51</f>
        <v>0</v>
      </c>
      <c r="DO112" s="224">
        <f xml:space="preserve"> TBA!DO$51</f>
        <v>0</v>
      </c>
      <c r="DP112" s="224">
        <f xml:space="preserve"> TBA!DP$51</f>
        <v>0</v>
      </c>
      <c r="DQ112" s="224">
        <f xml:space="preserve"> TBA!DQ$51</f>
        <v>0</v>
      </c>
      <c r="DR112" s="224">
        <f xml:space="preserve"> TBA!DR$51</f>
        <v>0</v>
      </c>
      <c r="DS112" s="224">
        <f xml:space="preserve"> TBA!DS$51</f>
        <v>0</v>
      </c>
      <c r="DT112" s="224">
        <f xml:space="preserve"> TBA!DT$51</f>
        <v>0</v>
      </c>
      <c r="DU112" s="224">
        <f xml:space="preserve"> TBA!DU$51</f>
        <v>0</v>
      </c>
      <c r="DV112" s="224">
        <f xml:space="preserve"> TBA!DV$51</f>
        <v>0</v>
      </c>
      <c r="DW112" s="224">
        <f xml:space="preserve"> TBA!DW$51</f>
        <v>0</v>
      </c>
      <c r="DX112" s="224">
        <f xml:space="preserve"> TBA!DX$51</f>
        <v>0</v>
      </c>
      <c r="DY112" s="224">
        <f xml:space="preserve"> TBA!DY$51</f>
        <v>0</v>
      </c>
      <c r="DZ112" s="224">
        <f xml:space="preserve"> TBA!DZ$51</f>
        <v>0</v>
      </c>
      <c r="EA112" s="224">
        <f xml:space="preserve"> TBA!EA$51</f>
        <v>0</v>
      </c>
      <c r="EB112" s="224">
        <f xml:space="preserve"> TBA!EB$51</f>
        <v>0</v>
      </c>
      <c r="EC112" s="224">
        <f xml:space="preserve"> TBA!EC$51</f>
        <v>0</v>
      </c>
      <c r="ED112" s="224">
        <f xml:space="preserve"> TBA!ED$51</f>
        <v>0</v>
      </c>
      <c r="EE112" s="224">
        <f xml:space="preserve"> TBA!EE$51</f>
        <v>0</v>
      </c>
      <c r="EF112" s="224">
        <f xml:space="preserve"> TBA!EF$51</f>
        <v>0</v>
      </c>
      <c r="EG112" s="224">
        <f xml:space="preserve"> TBA!EG$51</f>
        <v>0</v>
      </c>
      <c r="EH112" s="224">
        <f xml:space="preserve"> TBA!EH$51</f>
        <v>0</v>
      </c>
    </row>
    <row r="113" spans="1:139" s="37" customFormat="1" ht="15" customHeight="1" outlineLevel="1" x14ac:dyDescent="0.35">
      <c r="A113" s="146"/>
      <c r="B113" s="146"/>
      <c r="C113" s="146"/>
      <c r="D113" s="146"/>
      <c r="E113" s="223" t="s">
        <v>28</v>
      </c>
      <c r="F113" s="223"/>
      <c r="G113" s="223" t="str">
        <f xml:space="preserve"> TBA!G$52</f>
        <v>%</v>
      </c>
      <c r="H113" s="224">
        <f xml:space="preserve"> TBA!H$52</f>
        <v>1.0000000000000004</v>
      </c>
      <c r="I113" s="225"/>
      <c r="J113" s="224">
        <f xml:space="preserve"> TBA!J$52</f>
        <v>0</v>
      </c>
      <c r="K113" s="224">
        <f xml:space="preserve"> TBA!K$52</f>
        <v>0</v>
      </c>
      <c r="L113" s="224">
        <f xml:space="preserve"> TBA!L$52</f>
        <v>0</v>
      </c>
      <c r="M113" s="224">
        <f xml:space="preserve"> TBA!M$52</f>
        <v>0</v>
      </c>
      <c r="N113" s="224">
        <f xml:space="preserve"> TBA!N$52</f>
        <v>0</v>
      </c>
      <c r="O113" s="224">
        <f xml:space="preserve"> TBA!O$52</f>
        <v>8.309644824102884E-5</v>
      </c>
      <c r="P113" s="224">
        <f xml:space="preserve"> TBA!P$52</f>
        <v>5.7387129733065308E-3</v>
      </c>
      <c r="Q113" s="224">
        <f xml:space="preserve"> TBA!Q$52</f>
        <v>1.1994791659139815E-2</v>
      </c>
      <c r="R113" s="224">
        <f xml:space="preserve"> TBA!R$52</f>
        <v>2.818053462087065E-2</v>
      </c>
      <c r="S113" s="224">
        <f xml:space="preserve"> TBA!S$52</f>
        <v>3.1793423674828424E-2</v>
      </c>
      <c r="T113" s="224">
        <f xml:space="preserve"> TBA!T$52</f>
        <v>3.1793423674828424E-2</v>
      </c>
      <c r="U113" s="224">
        <f xml:space="preserve"> TBA!U$52</f>
        <v>3.1793423674828424E-2</v>
      </c>
      <c r="V113" s="224">
        <f xml:space="preserve"> TBA!V$52</f>
        <v>3.9019201782743977E-2</v>
      </c>
      <c r="W113" s="224">
        <f xml:space="preserve"> TBA!W$52</f>
        <v>4.6967557701451078E-2</v>
      </c>
      <c r="X113" s="224">
        <f xml:space="preserve"> TBA!X$52</f>
        <v>5.599978033634552E-2</v>
      </c>
      <c r="Y113" s="224">
        <f xml:space="preserve"> TBA!Y$52</f>
        <v>6.4309425160448408E-2</v>
      </c>
      <c r="Z113" s="224">
        <f xml:space="preserve"> TBA!Z$52</f>
        <v>7.406422560613439E-2</v>
      </c>
      <c r="AA113" s="224">
        <f xml:space="preserve"> TBA!AA$52</f>
        <v>7.8793858666670519E-2</v>
      </c>
      <c r="AB113" s="224">
        <f xml:space="preserve"> TBA!AB$52</f>
        <v>5.599978033634552E-2</v>
      </c>
      <c r="AC113" s="224">
        <f xml:space="preserve"> TBA!AC$52</f>
        <v>5.599978033634552E-2</v>
      </c>
      <c r="AD113" s="224">
        <f xml:space="preserve"> TBA!AD$52</f>
        <v>5.599978033634552E-2</v>
      </c>
      <c r="AE113" s="224">
        <f xml:space="preserve"> TBA!AE$52</f>
        <v>5.599978033634552E-2</v>
      </c>
      <c r="AF113" s="224">
        <f xml:space="preserve"> TBA!AF$52</f>
        <v>5.599978033634552E-2</v>
      </c>
      <c r="AG113" s="224">
        <f xml:space="preserve"> TBA!AG$52</f>
        <v>5.599978033634552E-2</v>
      </c>
      <c r="AH113" s="224">
        <f xml:space="preserve"> TBA!AH$52</f>
        <v>5.599978033634552E-2</v>
      </c>
      <c r="AI113" s="224">
        <f xml:space="preserve"> TBA!AI$52</f>
        <v>5.599978033634552E-2</v>
      </c>
      <c r="AJ113" s="224">
        <f xml:space="preserve"> TBA!AJ$52</f>
        <v>5.1470301329398657E-2</v>
      </c>
      <c r="AK113" s="224">
        <f xml:space="preserve"> TBA!AK$52</f>
        <v>0</v>
      </c>
      <c r="AL113" s="224">
        <f xml:space="preserve"> TBA!AL$52</f>
        <v>0</v>
      </c>
      <c r="AM113" s="224">
        <f xml:space="preserve"> TBA!AM$52</f>
        <v>0</v>
      </c>
      <c r="AN113" s="224">
        <f xml:space="preserve"> TBA!AN$52</f>
        <v>0</v>
      </c>
      <c r="AO113" s="224">
        <f xml:space="preserve"> TBA!AO$52</f>
        <v>0</v>
      </c>
      <c r="AP113" s="224">
        <f xml:space="preserve"> TBA!AP$52</f>
        <v>0</v>
      </c>
      <c r="AQ113" s="224">
        <f xml:space="preserve"> TBA!AQ$52</f>
        <v>0</v>
      </c>
      <c r="AR113" s="224">
        <f xml:space="preserve"> TBA!AR$52</f>
        <v>0</v>
      </c>
      <c r="AS113" s="224">
        <f xml:space="preserve"> TBA!AS$52</f>
        <v>0</v>
      </c>
      <c r="AT113" s="224">
        <f xml:space="preserve"> TBA!AT$52</f>
        <v>0</v>
      </c>
      <c r="AU113" s="224">
        <f xml:space="preserve"> TBA!AU$52</f>
        <v>0</v>
      </c>
      <c r="AV113" s="224">
        <f xml:space="preserve"> TBA!AV$52</f>
        <v>0</v>
      </c>
      <c r="AW113" s="224">
        <f xml:space="preserve"> TBA!AW$52</f>
        <v>0</v>
      </c>
      <c r="AX113" s="224">
        <f xml:space="preserve"> TBA!AX$52</f>
        <v>0</v>
      </c>
      <c r="AY113" s="224">
        <f xml:space="preserve"> TBA!AY$52</f>
        <v>0</v>
      </c>
      <c r="AZ113" s="224">
        <f xml:space="preserve"> TBA!AZ$52</f>
        <v>0</v>
      </c>
      <c r="BA113" s="224">
        <f xml:space="preserve"> TBA!BA$52</f>
        <v>0</v>
      </c>
      <c r="BB113" s="224">
        <f xml:space="preserve"> TBA!BB$52</f>
        <v>0</v>
      </c>
      <c r="BC113" s="224">
        <f xml:space="preserve"> TBA!BC$52</f>
        <v>0</v>
      </c>
      <c r="BD113" s="224">
        <f xml:space="preserve"> TBA!BD$52</f>
        <v>0</v>
      </c>
      <c r="BE113" s="224">
        <f xml:space="preserve"> TBA!BE$52</f>
        <v>0</v>
      </c>
      <c r="BF113" s="224">
        <f xml:space="preserve"> TBA!BF$52</f>
        <v>0</v>
      </c>
      <c r="BG113" s="224">
        <f xml:space="preserve"> TBA!BG$52</f>
        <v>0</v>
      </c>
      <c r="BH113" s="224">
        <f xml:space="preserve"> TBA!BH$52</f>
        <v>0</v>
      </c>
      <c r="BI113" s="224">
        <f xml:space="preserve"> TBA!BI$52</f>
        <v>0</v>
      </c>
      <c r="BJ113" s="224">
        <f xml:space="preserve"> TBA!BJ$52</f>
        <v>0</v>
      </c>
      <c r="BK113" s="224">
        <f xml:space="preserve"> TBA!BK$52</f>
        <v>0</v>
      </c>
      <c r="BL113" s="224">
        <f xml:space="preserve"> TBA!BL$52</f>
        <v>0</v>
      </c>
      <c r="BM113" s="224">
        <f xml:space="preserve"> TBA!BM$52</f>
        <v>0</v>
      </c>
      <c r="BN113" s="224">
        <f xml:space="preserve"> TBA!BN$52</f>
        <v>0</v>
      </c>
      <c r="BO113" s="224">
        <f xml:space="preserve"> TBA!BO$52</f>
        <v>0</v>
      </c>
      <c r="BP113" s="224">
        <f xml:space="preserve"> TBA!BP$52</f>
        <v>0</v>
      </c>
      <c r="BQ113" s="224">
        <f xml:space="preserve"> TBA!BQ$52</f>
        <v>0</v>
      </c>
      <c r="BR113" s="224">
        <f xml:space="preserve"> TBA!BR$52</f>
        <v>0</v>
      </c>
      <c r="BS113" s="224">
        <f xml:space="preserve"> TBA!BS$52</f>
        <v>0</v>
      </c>
      <c r="BT113" s="224">
        <f xml:space="preserve"> TBA!BT$52</f>
        <v>0</v>
      </c>
      <c r="BU113" s="224">
        <f xml:space="preserve"> TBA!BU$52</f>
        <v>0</v>
      </c>
      <c r="BV113" s="224">
        <f xml:space="preserve"> TBA!BV$52</f>
        <v>0</v>
      </c>
      <c r="BW113" s="224">
        <f xml:space="preserve"> TBA!BW$52</f>
        <v>0</v>
      </c>
      <c r="BX113" s="224">
        <f xml:space="preserve"> TBA!BX$52</f>
        <v>0</v>
      </c>
      <c r="BY113" s="224">
        <f xml:space="preserve"> TBA!BY$52</f>
        <v>0</v>
      </c>
      <c r="BZ113" s="224">
        <f xml:space="preserve"> TBA!BZ$52</f>
        <v>0</v>
      </c>
      <c r="CA113" s="224">
        <f xml:space="preserve"> TBA!CA$52</f>
        <v>0</v>
      </c>
      <c r="CB113" s="224">
        <f xml:space="preserve"> TBA!CB$52</f>
        <v>0</v>
      </c>
      <c r="CC113" s="224">
        <f xml:space="preserve"> TBA!CC$52</f>
        <v>0</v>
      </c>
      <c r="CD113" s="224">
        <f xml:space="preserve"> TBA!CD$52</f>
        <v>0</v>
      </c>
      <c r="CE113" s="224">
        <f xml:space="preserve"> TBA!CE$52</f>
        <v>0</v>
      </c>
      <c r="CF113" s="224">
        <f xml:space="preserve"> TBA!CF$52</f>
        <v>0</v>
      </c>
      <c r="CG113" s="224">
        <f xml:space="preserve"> TBA!CG$52</f>
        <v>0</v>
      </c>
      <c r="CH113" s="224">
        <f xml:space="preserve"> TBA!CH$52</f>
        <v>0</v>
      </c>
      <c r="CI113" s="224">
        <f xml:space="preserve"> TBA!CI$52</f>
        <v>0</v>
      </c>
      <c r="CJ113" s="224">
        <f xml:space="preserve"> TBA!CJ$52</f>
        <v>0</v>
      </c>
      <c r="CK113" s="224">
        <f xml:space="preserve"> TBA!CK$52</f>
        <v>0</v>
      </c>
      <c r="CL113" s="224">
        <f xml:space="preserve"> TBA!CL$52</f>
        <v>0</v>
      </c>
      <c r="CM113" s="224">
        <f xml:space="preserve"> TBA!CM$52</f>
        <v>0</v>
      </c>
      <c r="CN113" s="224">
        <f xml:space="preserve"> TBA!CN$52</f>
        <v>0</v>
      </c>
      <c r="CO113" s="224">
        <f xml:space="preserve"> TBA!CO$52</f>
        <v>0</v>
      </c>
      <c r="CP113" s="224">
        <f xml:space="preserve"> TBA!CP$52</f>
        <v>0</v>
      </c>
      <c r="CQ113" s="224">
        <f xml:space="preserve"> TBA!CQ$52</f>
        <v>0</v>
      </c>
      <c r="CR113" s="224">
        <f xml:space="preserve"> TBA!CR$52</f>
        <v>0</v>
      </c>
      <c r="CS113" s="224">
        <f xml:space="preserve"> TBA!CS$52</f>
        <v>0</v>
      </c>
      <c r="CT113" s="224">
        <f xml:space="preserve"> TBA!CT$52</f>
        <v>0</v>
      </c>
      <c r="CU113" s="224">
        <f xml:space="preserve"> TBA!CU$52</f>
        <v>0</v>
      </c>
      <c r="CV113" s="224">
        <f xml:space="preserve"> TBA!CV$52</f>
        <v>0</v>
      </c>
      <c r="CW113" s="224">
        <f xml:space="preserve"> TBA!CW$52</f>
        <v>0</v>
      </c>
      <c r="CX113" s="224">
        <f xml:space="preserve"> TBA!CX$52</f>
        <v>0</v>
      </c>
      <c r="CY113" s="224">
        <f xml:space="preserve"> TBA!CY$52</f>
        <v>0</v>
      </c>
      <c r="CZ113" s="224">
        <f xml:space="preserve"> TBA!CZ$52</f>
        <v>0</v>
      </c>
      <c r="DA113" s="224">
        <f xml:space="preserve"> TBA!DA$52</f>
        <v>0</v>
      </c>
      <c r="DB113" s="224">
        <f xml:space="preserve"> TBA!DB$52</f>
        <v>0</v>
      </c>
      <c r="DC113" s="224">
        <f xml:space="preserve"> TBA!DC$52</f>
        <v>0</v>
      </c>
      <c r="DD113" s="224">
        <f xml:space="preserve"> TBA!DD$52</f>
        <v>0</v>
      </c>
      <c r="DE113" s="224">
        <f xml:space="preserve"> TBA!DE$52</f>
        <v>0</v>
      </c>
      <c r="DF113" s="224">
        <f xml:space="preserve"> TBA!DF$52</f>
        <v>0</v>
      </c>
      <c r="DG113" s="224">
        <f xml:space="preserve"> TBA!DG$52</f>
        <v>0</v>
      </c>
      <c r="DH113" s="224">
        <f xml:space="preserve"> TBA!DH$52</f>
        <v>0</v>
      </c>
      <c r="DI113" s="224">
        <f xml:space="preserve"> TBA!DI$52</f>
        <v>0</v>
      </c>
      <c r="DJ113" s="224">
        <f xml:space="preserve"> TBA!DJ$52</f>
        <v>0</v>
      </c>
      <c r="DK113" s="224">
        <f xml:space="preserve"> TBA!DK$52</f>
        <v>0</v>
      </c>
      <c r="DL113" s="224">
        <f xml:space="preserve"> TBA!DL$52</f>
        <v>0</v>
      </c>
      <c r="DM113" s="224">
        <f xml:space="preserve"> TBA!DM$52</f>
        <v>0</v>
      </c>
      <c r="DN113" s="224">
        <f xml:space="preserve"> TBA!DN$52</f>
        <v>0</v>
      </c>
      <c r="DO113" s="224">
        <f xml:space="preserve"> TBA!DO$52</f>
        <v>0</v>
      </c>
      <c r="DP113" s="224">
        <f xml:space="preserve"> TBA!DP$52</f>
        <v>0</v>
      </c>
      <c r="DQ113" s="224">
        <f xml:space="preserve"> TBA!DQ$52</f>
        <v>0</v>
      </c>
      <c r="DR113" s="224">
        <f xml:space="preserve"> TBA!DR$52</f>
        <v>0</v>
      </c>
      <c r="DS113" s="224">
        <f xml:space="preserve"> TBA!DS$52</f>
        <v>0</v>
      </c>
      <c r="DT113" s="224">
        <f xml:space="preserve"> TBA!DT$52</f>
        <v>0</v>
      </c>
      <c r="DU113" s="224">
        <f xml:space="preserve"> TBA!DU$52</f>
        <v>0</v>
      </c>
      <c r="DV113" s="224">
        <f xml:space="preserve"> TBA!DV$52</f>
        <v>0</v>
      </c>
      <c r="DW113" s="224">
        <f xml:space="preserve"> TBA!DW$52</f>
        <v>0</v>
      </c>
      <c r="DX113" s="224">
        <f xml:space="preserve"> TBA!DX$52</f>
        <v>0</v>
      </c>
      <c r="DY113" s="224">
        <f xml:space="preserve"> TBA!DY$52</f>
        <v>0</v>
      </c>
      <c r="DZ113" s="224">
        <f xml:space="preserve"> TBA!DZ$52</f>
        <v>0</v>
      </c>
      <c r="EA113" s="224">
        <f xml:space="preserve"> TBA!EA$52</f>
        <v>0</v>
      </c>
      <c r="EB113" s="224">
        <f xml:space="preserve"> TBA!EB$52</f>
        <v>0</v>
      </c>
      <c r="EC113" s="224">
        <f xml:space="preserve"> TBA!EC$52</f>
        <v>0</v>
      </c>
      <c r="ED113" s="224">
        <f xml:space="preserve"> TBA!ED$52</f>
        <v>0</v>
      </c>
      <c r="EE113" s="224">
        <f xml:space="preserve"> TBA!EE$52</f>
        <v>0</v>
      </c>
      <c r="EF113" s="224">
        <f xml:space="preserve"> TBA!EF$52</f>
        <v>0</v>
      </c>
      <c r="EG113" s="224">
        <f xml:space="preserve"> TBA!EG$52</f>
        <v>0</v>
      </c>
      <c r="EH113" s="224">
        <f xml:space="preserve"> TBA!EH$52</f>
        <v>0</v>
      </c>
    </row>
    <row r="114" spans="1:139" s="37" customFormat="1" ht="15" customHeight="1" outlineLevel="1" x14ac:dyDescent="0.35">
      <c r="A114" s="146"/>
      <c r="B114" s="146"/>
      <c r="C114" s="146"/>
      <c r="D114" s="146"/>
      <c r="E114" s="223" t="s">
        <v>194</v>
      </c>
      <c r="F114" s="223"/>
      <c r="G114" s="223" t="str">
        <f xml:space="preserve"> TBA!G$53</f>
        <v>%</v>
      </c>
      <c r="H114" s="224">
        <f xml:space="preserve"> TBA!H$53</f>
        <v>1</v>
      </c>
      <c r="I114" s="225"/>
      <c r="J114" s="224">
        <f xml:space="preserve"> TBA!J$53</f>
        <v>0</v>
      </c>
      <c r="K114" s="224">
        <f xml:space="preserve"> TBA!K$53</f>
        <v>0</v>
      </c>
      <c r="L114" s="224">
        <f xml:space="preserve"> TBA!L$53</f>
        <v>0</v>
      </c>
      <c r="M114" s="224">
        <f xml:space="preserve"> TBA!M$53</f>
        <v>0</v>
      </c>
      <c r="N114" s="224">
        <f xml:space="preserve"> TBA!N$53</f>
        <v>0</v>
      </c>
      <c r="O114" s="224">
        <f xml:space="preserve"> TBA!O$53</f>
        <v>0</v>
      </c>
      <c r="P114" s="224">
        <f xml:space="preserve"> TBA!P$53</f>
        <v>0</v>
      </c>
      <c r="Q114" s="224">
        <f xml:space="preserve"> TBA!Q$53</f>
        <v>0</v>
      </c>
      <c r="R114" s="224">
        <f xml:space="preserve"> TBA!R$53</f>
        <v>0</v>
      </c>
      <c r="S114" s="224">
        <f xml:space="preserve"> TBA!S$53</f>
        <v>0</v>
      </c>
      <c r="T114" s="224">
        <f xml:space="preserve"> TBA!T$53</f>
        <v>0</v>
      </c>
      <c r="U114" s="224">
        <f xml:space="preserve"> TBA!U$53</f>
        <v>0</v>
      </c>
      <c r="V114" s="224">
        <f xml:space="preserve"> TBA!V$53</f>
        <v>0</v>
      </c>
      <c r="W114" s="224">
        <f xml:space="preserve"> TBA!W$53</f>
        <v>0</v>
      </c>
      <c r="X114" s="224">
        <f xml:space="preserve"> TBA!X$53</f>
        <v>0</v>
      </c>
      <c r="Y114" s="224">
        <f xml:space="preserve"> TBA!Y$53</f>
        <v>0</v>
      </c>
      <c r="Z114" s="224">
        <f xml:space="preserve"> TBA!Z$53</f>
        <v>0</v>
      </c>
      <c r="AA114" s="224">
        <f xml:space="preserve"> TBA!AA$53</f>
        <v>0</v>
      </c>
      <c r="AB114" s="224">
        <f xml:space="preserve"> TBA!AB$53</f>
        <v>0</v>
      </c>
      <c r="AC114" s="224">
        <f xml:space="preserve"> TBA!AC$53</f>
        <v>0</v>
      </c>
      <c r="AD114" s="224">
        <f xml:space="preserve"> TBA!AD$53</f>
        <v>0</v>
      </c>
      <c r="AE114" s="224">
        <f xml:space="preserve"> TBA!AE$53</f>
        <v>0</v>
      </c>
      <c r="AF114" s="224">
        <f xml:space="preserve"> TBA!AF$53</f>
        <v>0</v>
      </c>
      <c r="AG114" s="224">
        <f xml:space="preserve"> TBA!AG$53</f>
        <v>0</v>
      </c>
      <c r="AH114" s="224">
        <f xml:space="preserve"> TBA!AH$53</f>
        <v>0</v>
      </c>
      <c r="AI114" s="224">
        <f xml:space="preserve"> TBA!AI$53</f>
        <v>1</v>
      </c>
      <c r="AJ114" s="224">
        <f xml:space="preserve"> TBA!AJ$53</f>
        <v>0</v>
      </c>
      <c r="AK114" s="224">
        <f xml:space="preserve"> TBA!AK$53</f>
        <v>0</v>
      </c>
      <c r="AL114" s="224">
        <f xml:space="preserve"> TBA!AL$53</f>
        <v>0</v>
      </c>
      <c r="AM114" s="224">
        <f xml:space="preserve"> TBA!AM$53</f>
        <v>0</v>
      </c>
      <c r="AN114" s="224">
        <f xml:space="preserve"> TBA!AN$53</f>
        <v>0</v>
      </c>
      <c r="AO114" s="224">
        <f xml:space="preserve"> TBA!AO$53</f>
        <v>0</v>
      </c>
      <c r="AP114" s="224">
        <f xml:space="preserve"> TBA!AP$53</f>
        <v>0</v>
      </c>
      <c r="AQ114" s="224">
        <f xml:space="preserve"> TBA!AQ$53</f>
        <v>0</v>
      </c>
      <c r="AR114" s="224">
        <f xml:space="preserve"> TBA!AR$53</f>
        <v>0</v>
      </c>
      <c r="AS114" s="224">
        <f xml:space="preserve"> TBA!AS$53</f>
        <v>0</v>
      </c>
      <c r="AT114" s="224">
        <f xml:space="preserve"> TBA!AT$53</f>
        <v>0</v>
      </c>
      <c r="AU114" s="224">
        <f xml:space="preserve"> TBA!AU$53</f>
        <v>0</v>
      </c>
      <c r="AV114" s="224">
        <f xml:space="preserve"> TBA!AV$53</f>
        <v>0</v>
      </c>
      <c r="AW114" s="224">
        <f xml:space="preserve"> TBA!AW$53</f>
        <v>0</v>
      </c>
      <c r="AX114" s="224">
        <f xml:space="preserve"> TBA!AX$53</f>
        <v>0</v>
      </c>
      <c r="AY114" s="224">
        <f xml:space="preserve"> TBA!AY$53</f>
        <v>0</v>
      </c>
      <c r="AZ114" s="224">
        <f xml:space="preserve"> TBA!AZ$53</f>
        <v>0</v>
      </c>
      <c r="BA114" s="224">
        <f xml:space="preserve"> TBA!BA$53</f>
        <v>0</v>
      </c>
      <c r="BB114" s="224">
        <f xml:space="preserve"> TBA!BB$53</f>
        <v>0</v>
      </c>
      <c r="BC114" s="224">
        <f xml:space="preserve"> TBA!BC$53</f>
        <v>0</v>
      </c>
      <c r="BD114" s="224">
        <f xml:space="preserve"> TBA!BD$53</f>
        <v>0</v>
      </c>
      <c r="BE114" s="224">
        <f xml:space="preserve"> TBA!BE$53</f>
        <v>0</v>
      </c>
      <c r="BF114" s="224">
        <f xml:space="preserve"> TBA!BF$53</f>
        <v>0</v>
      </c>
      <c r="BG114" s="224">
        <f xml:space="preserve"> TBA!BG$53</f>
        <v>0</v>
      </c>
      <c r="BH114" s="224">
        <f xml:space="preserve"> TBA!BH$53</f>
        <v>0</v>
      </c>
      <c r="BI114" s="224">
        <f xml:space="preserve"> TBA!BI$53</f>
        <v>0</v>
      </c>
      <c r="BJ114" s="224">
        <f xml:space="preserve"> TBA!BJ$53</f>
        <v>0</v>
      </c>
      <c r="BK114" s="224">
        <f xml:space="preserve"> TBA!BK$53</f>
        <v>0</v>
      </c>
      <c r="BL114" s="224">
        <f xml:space="preserve"> TBA!BL$53</f>
        <v>0</v>
      </c>
      <c r="BM114" s="224">
        <f xml:space="preserve"> TBA!BM$53</f>
        <v>0</v>
      </c>
      <c r="BN114" s="224">
        <f xml:space="preserve"> TBA!BN$53</f>
        <v>0</v>
      </c>
      <c r="BO114" s="224">
        <f xml:space="preserve"> TBA!BO$53</f>
        <v>0</v>
      </c>
      <c r="BP114" s="224">
        <f xml:space="preserve"> TBA!BP$53</f>
        <v>0</v>
      </c>
      <c r="BQ114" s="224">
        <f xml:space="preserve"> TBA!BQ$53</f>
        <v>0</v>
      </c>
      <c r="BR114" s="224">
        <f xml:space="preserve"> TBA!BR$53</f>
        <v>0</v>
      </c>
      <c r="BS114" s="224">
        <f xml:space="preserve"> TBA!BS$53</f>
        <v>0</v>
      </c>
      <c r="BT114" s="224">
        <f xml:space="preserve"> TBA!BT$53</f>
        <v>0</v>
      </c>
      <c r="BU114" s="224">
        <f xml:space="preserve"> TBA!BU$53</f>
        <v>0</v>
      </c>
      <c r="BV114" s="224">
        <f xml:space="preserve"> TBA!BV$53</f>
        <v>0</v>
      </c>
      <c r="BW114" s="224">
        <f xml:space="preserve"> TBA!BW$53</f>
        <v>0</v>
      </c>
      <c r="BX114" s="224">
        <f xml:space="preserve"> TBA!BX$53</f>
        <v>0</v>
      </c>
      <c r="BY114" s="224">
        <f xml:space="preserve"> TBA!BY$53</f>
        <v>0</v>
      </c>
      <c r="BZ114" s="224">
        <f xml:space="preserve"> TBA!BZ$53</f>
        <v>0</v>
      </c>
      <c r="CA114" s="224">
        <f xml:space="preserve"> TBA!CA$53</f>
        <v>0</v>
      </c>
      <c r="CB114" s="224">
        <f xml:space="preserve"> TBA!CB$53</f>
        <v>0</v>
      </c>
      <c r="CC114" s="224">
        <f xml:space="preserve"> TBA!CC$53</f>
        <v>0</v>
      </c>
      <c r="CD114" s="224">
        <f xml:space="preserve"> TBA!CD$53</f>
        <v>0</v>
      </c>
      <c r="CE114" s="224">
        <f xml:space="preserve"> TBA!CE$53</f>
        <v>0</v>
      </c>
      <c r="CF114" s="224">
        <f xml:space="preserve"> TBA!CF$53</f>
        <v>0</v>
      </c>
      <c r="CG114" s="224">
        <f xml:space="preserve"> TBA!CG$53</f>
        <v>0</v>
      </c>
      <c r="CH114" s="224">
        <f xml:space="preserve"> TBA!CH$53</f>
        <v>0</v>
      </c>
      <c r="CI114" s="224">
        <f xml:space="preserve"> TBA!CI$53</f>
        <v>0</v>
      </c>
      <c r="CJ114" s="224">
        <f xml:space="preserve"> TBA!CJ$53</f>
        <v>0</v>
      </c>
      <c r="CK114" s="224">
        <f xml:space="preserve"> TBA!CK$53</f>
        <v>0</v>
      </c>
      <c r="CL114" s="224">
        <f xml:space="preserve"> TBA!CL$53</f>
        <v>0</v>
      </c>
      <c r="CM114" s="224">
        <f xml:space="preserve"> TBA!CM$53</f>
        <v>0</v>
      </c>
      <c r="CN114" s="224">
        <f xml:space="preserve"> TBA!CN$53</f>
        <v>0</v>
      </c>
      <c r="CO114" s="224">
        <f xml:space="preserve"> TBA!CO$53</f>
        <v>0</v>
      </c>
      <c r="CP114" s="224">
        <f xml:space="preserve"> TBA!CP$53</f>
        <v>0</v>
      </c>
      <c r="CQ114" s="224">
        <f xml:space="preserve"> TBA!CQ$53</f>
        <v>0</v>
      </c>
      <c r="CR114" s="224">
        <f xml:space="preserve"> TBA!CR$53</f>
        <v>0</v>
      </c>
      <c r="CS114" s="224">
        <f xml:space="preserve"> TBA!CS$53</f>
        <v>0</v>
      </c>
      <c r="CT114" s="224">
        <f xml:space="preserve"> TBA!CT$53</f>
        <v>0</v>
      </c>
      <c r="CU114" s="224">
        <f xml:space="preserve"> TBA!CU$53</f>
        <v>0</v>
      </c>
      <c r="CV114" s="224">
        <f xml:space="preserve"> TBA!CV$53</f>
        <v>0</v>
      </c>
      <c r="CW114" s="224">
        <f xml:space="preserve"> TBA!CW$53</f>
        <v>0</v>
      </c>
      <c r="CX114" s="224">
        <f xml:space="preserve"> TBA!CX$53</f>
        <v>0</v>
      </c>
      <c r="CY114" s="224">
        <f xml:space="preserve"> TBA!CY$53</f>
        <v>0</v>
      </c>
      <c r="CZ114" s="224">
        <f xml:space="preserve"> TBA!CZ$53</f>
        <v>0</v>
      </c>
      <c r="DA114" s="224">
        <f xml:space="preserve"> TBA!DA$53</f>
        <v>0</v>
      </c>
      <c r="DB114" s="224">
        <f xml:space="preserve"> TBA!DB$53</f>
        <v>0</v>
      </c>
      <c r="DC114" s="224">
        <f xml:space="preserve"> TBA!DC$53</f>
        <v>0</v>
      </c>
      <c r="DD114" s="224">
        <f xml:space="preserve"> TBA!DD$53</f>
        <v>0</v>
      </c>
      <c r="DE114" s="224">
        <f xml:space="preserve"> TBA!DE$53</f>
        <v>0</v>
      </c>
      <c r="DF114" s="224">
        <f xml:space="preserve"> TBA!DF$53</f>
        <v>0</v>
      </c>
      <c r="DG114" s="224">
        <f xml:space="preserve"> TBA!DG$53</f>
        <v>0</v>
      </c>
      <c r="DH114" s="224">
        <f xml:space="preserve"> TBA!DH$53</f>
        <v>0</v>
      </c>
      <c r="DI114" s="224">
        <f xml:space="preserve"> TBA!DI$53</f>
        <v>0</v>
      </c>
      <c r="DJ114" s="224">
        <f xml:space="preserve"> TBA!DJ$53</f>
        <v>0</v>
      </c>
      <c r="DK114" s="224">
        <f xml:space="preserve"> TBA!DK$53</f>
        <v>0</v>
      </c>
      <c r="DL114" s="224">
        <f xml:space="preserve"> TBA!DL$53</f>
        <v>0</v>
      </c>
      <c r="DM114" s="224">
        <f xml:space="preserve"> TBA!DM$53</f>
        <v>0</v>
      </c>
      <c r="DN114" s="224">
        <f xml:space="preserve"> TBA!DN$53</f>
        <v>0</v>
      </c>
      <c r="DO114" s="224">
        <f xml:space="preserve"> TBA!DO$53</f>
        <v>0</v>
      </c>
      <c r="DP114" s="224">
        <f xml:space="preserve"> TBA!DP$53</f>
        <v>0</v>
      </c>
      <c r="DQ114" s="224">
        <f xml:space="preserve"> TBA!DQ$53</f>
        <v>0</v>
      </c>
      <c r="DR114" s="224">
        <f xml:space="preserve"> TBA!DR$53</f>
        <v>0</v>
      </c>
      <c r="DS114" s="224">
        <f xml:space="preserve"> TBA!DS$53</f>
        <v>0</v>
      </c>
      <c r="DT114" s="224">
        <f xml:space="preserve"> TBA!DT$53</f>
        <v>0</v>
      </c>
      <c r="DU114" s="224">
        <f xml:space="preserve"> TBA!DU$53</f>
        <v>0</v>
      </c>
      <c r="DV114" s="224">
        <f xml:space="preserve"> TBA!DV$53</f>
        <v>0</v>
      </c>
      <c r="DW114" s="224">
        <f xml:space="preserve"> TBA!DW$53</f>
        <v>0</v>
      </c>
      <c r="DX114" s="224">
        <f xml:space="preserve"> TBA!DX$53</f>
        <v>0</v>
      </c>
      <c r="DY114" s="224">
        <f xml:space="preserve"> TBA!DY$53</f>
        <v>0</v>
      </c>
      <c r="DZ114" s="224">
        <f xml:space="preserve"> TBA!DZ$53</f>
        <v>0</v>
      </c>
      <c r="EA114" s="224">
        <f xml:space="preserve"> TBA!EA$53</f>
        <v>0</v>
      </c>
      <c r="EB114" s="224">
        <f xml:space="preserve"> TBA!EB$53</f>
        <v>0</v>
      </c>
      <c r="EC114" s="224">
        <f xml:space="preserve"> TBA!EC$53</f>
        <v>0</v>
      </c>
      <c r="ED114" s="224">
        <f xml:space="preserve"> TBA!ED$53</f>
        <v>0</v>
      </c>
      <c r="EE114" s="224">
        <f xml:space="preserve"> TBA!EE$53</f>
        <v>0</v>
      </c>
      <c r="EF114" s="224">
        <f xml:space="preserve"> TBA!EF$53</f>
        <v>0</v>
      </c>
      <c r="EG114" s="224">
        <f xml:space="preserve"> TBA!EG$53</f>
        <v>0</v>
      </c>
      <c r="EH114" s="224">
        <f xml:space="preserve"> TBA!EH$53</f>
        <v>0</v>
      </c>
    </row>
    <row r="115" spans="1:139" s="37" customFormat="1" ht="15" customHeight="1" outlineLevel="1" x14ac:dyDescent="0.35">
      <c r="A115" s="146"/>
      <c r="B115" s="146"/>
      <c r="C115" s="146"/>
      <c r="D115" s="146"/>
      <c r="E115" s="223" t="s">
        <v>35</v>
      </c>
      <c r="F115" s="223"/>
      <c r="G115" s="223" t="str">
        <f xml:space="preserve"> TBA!G$54</f>
        <v>%</v>
      </c>
      <c r="H115" s="224">
        <f xml:space="preserve"> TBA!H$54</f>
        <v>1</v>
      </c>
      <c r="I115" s="225"/>
      <c r="J115" s="224">
        <f xml:space="preserve"> TBA!J$54</f>
        <v>0</v>
      </c>
      <c r="K115" s="224">
        <f xml:space="preserve"> TBA!K$54</f>
        <v>0</v>
      </c>
      <c r="L115" s="224">
        <f xml:space="preserve"> TBA!L$54</f>
        <v>0</v>
      </c>
      <c r="M115" s="224">
        <f xml:space="preserve"> TBA!M$54</f>
        <v>0</v>
      </c>
      <c r="N115" s="224">
        <f xml:space="preserve"> TBA!N$54</f>
        <v>0</v>
      </c>
      <c r="O115" s="224">
        <f xml:space="preserve"> TBA!O$54</f>
        <v>1</v>
      </c>
      <c r="P115" s="224">
        <f xml:space="preserve"> TBA!P$54</f>
        <v>0</v>
      </c>
      <c r="Q115" s="224">
        <f xml:space="preserve"> TBA!Q$54</f>
        <v>0</v>
      </c>
      <c r="R115" s="224">
        <f xml:space="preserve"> TBA!R$54</f>
        <v>0</v>
      </c>
      <c r="S115" s="224">
        <f xml:space="preserve"> TBA!S$54</f>
        <v>0</v>
      </c>
      <c r="T115" s="224">
        <f xml:space="preserve"> TBA!T$54</f>
        <v>0</v>
      </c>
      <c r="U115" s="224">
        <f xml:space="preserve"> TBA!U$54</f>
        <v>0</v>
      </c>
      <c r="V115" s="224">
        <f xml:space="preserve"> TBA!V$54</f>
        <v>0</v>
      </c>
      <c r="W115" s="224">
        <f xml:space="preserve"> TBA!W$54</f>
        <v>0</v>
      </c>
      <c r="X115" s="224">
        <f xml:space="preserve"> TBA!X$54</f>
        <v>0</v>
      </c>
      <c r="Y115" s="224">
        <f xml:space="preserve"> TBA!Y$54</f>
        <v>0</v>
      </c>
      <c r="Z115" s="224">
        <f xml:space="preserve"> TBA!Z$54</f>
        <v>0</v>
      </c>
      <c r="AA115" s="224">
        <f xml:space="preserve"> TBA!AA$54</f>
        <v>0</v>
      </c>
      <c r="AB115" s="224">
        <f xml:space="preserve"> TBA!AB$54</f>
        <v>0</v>
      </c>
      <c r="AC115" s="224">
        <f xml:space="preserve"> TBA!AC$54</f>
        <v>0</v>
      </c>
      <c r="AD115" s="224">
        <f xml:space="preserve"> TBA!AD$54</f>
        <v>0</v>
      </c>
      <c r="AE115" s="224">
        <f xml:space="preserve"> TBA!AE$54</f>
        <v>0</v>
      </c>
      <c r="AF115" s="224">
        <f xml:space="preserve"> TBA!AF$54</f>
        <v>0</v>
      </c>
      <c r="AG115" s="224">
        <f xml:space="preserve"> TBA!AG$54</f>
        <v>0</v>
      </c>
      <c r="AH115" s="224">
        <f xml:space="preserve"> TBA!AH$54</f>
        <v>0</v>
      </c>
      <c r="AI115" s="224">
        <f xml:space="preserve"> TBA!AI$54</f>
        <v>0</v>
      </c>
      <c r="AJ115" s="224">
        <f xml:space="preserve"> TBA!AJ$54</f>
        <v>0</v>
      </c>
      <c r="AK115" s="224">
        <f xml:space="preserve"> TBA!AK$54</f>
        <v>0</v>
      </c>
      <c r="AL115" s="224">
        <f xml:space="preserve"> TBA!AL$54</f>
        <v>0</v>
      </c>
      <c r="AM115" s="224">
        <f xml:space="preserve"> TBA!AM$54</f>
        <v>0</v>
      </c>
      <c r="AN115" s="224">
        <f xml:space="preserve"> TBA!AN$54</f>
        <v>0</v>
      </c>
      <c r="AO115" s="224">
        <f xml:space="preserve"> TBA!AO$54</f>
        <v>0</v>
      </c>
      <c r="AP115" s="224">
        <f xml:space="preserve"> TBA!AP$54</f>
        <v>0</v>
      </c>
      <c r="AQ115" s="224">
        <f xml:space="preserve"> TBA!AQ$54</f>
        <v>0</v>
      </c>
      <c r="AR115" s="224">
        <f xml:space="preserve"> TBA!AR$54</f>
        <v>0</v>
      </c>
      <c r="AS115" s="224">
        <f xml:space="preserve"> TBA!AS$54</f>
        <v>0</v>
      </c>
      <c r="AT115" s="224">
        <f xml:space="preserve"> TBA!AT$54</f>
        <v>0</v>
      </c>
      <c r="AU115" s="224">
        <f xml:space="preserve"> TBA!AU$54</f>
        <v>0</v>
      </c>
      <c r="AV115" s="224">
        <f xml:space="preserve"> TBA!AV$54</f>
        <v>0</v>
      </c>
      <c r="AW115" s="224">
        <f xml:space="preserve"> TBA!AW$54</f>
        <v>0</v>
      </c>
      <c r="AX115" s="224">
        <f xml:space="preserve"> TBA!AX$54</f>
        <v>0</v>
      </c>
      <c r="AY115" s="224">
        <f xml:space="preserve"> TBA!AY$54</f>
        <v>0</v>
      </c>
      <c r="AZ115" s="224">
        <f xml:space="preserve"> TBA!AZ$54</f>
        <v>0</v>
      </c>
      <c r="BA115" s="224">
        <f xml:space="preserve"> TBA!BA$54</f>
        <v>0</v>
      </c>
      <c r="BB115" s="224">
        <f xml:space="preserve"> TBA!BB$54</f>
        <v>0</v>
      </c>
      <c r="BC115" s="224">
        <f xml:space="preserve"> TBA!BC$54</f>
        <v>0</v>
      </c>
      <c r="BD115" s="224">
        <f xml:space="preserve"> TBA!BD$54</f>
        <v>0</v>
      </c>
      <c r="BE115" s="224">
        <f xml:space="preserve"> TBA!BE$54</f>
        <v>0</v>
      </c>
      <c r="BF115" s="224">
        <f xml:space="preserve"> TBA!BF$54</f>
        <v>0</v>
      </c>
      <c r="BG115" s="224">
        <f xml:space="preserve"> TBA!BG$54</f>
        <v>0</v>
      </c>
      <c r="BH115" s="224">
        <f xml:space="preserve"> TBA!BH$54</f>
        <v>0</v>
      </c>
      <c r="BI115" s="224">
        <f xml:space="preserve"> TBA!BI$54</f>
        <v>0</v>
      </c>
      <c r="BJ115" s="224">
        <f xml:space="preserve"> TBA!BJ$54</f>
        <v>0</v>
      </c>
      <c r="BK115" s="224">
        <f xml:space="preserve"> TBA!BK$54</f>
        <v>0</v>
      </c>
      <c r="BL115" s="224">
        <f xml:space="preserve"> TBA!BL$54</f>
        <v>0</v>
      </c>
      <c r="BM115" s="224">
        <f xml:space="preserve"> TBA!BM$54</f>
        <v>0</v>
      </c>
      <c r="BN115" s="224">
        <f xml:space="preserve"> TBA!BN$54</f>
        <v>0</v>
      </c>
      <c r="BO115" s="224">
        <f xml:space="preserve"> TBA!BO$54</f>
        <v>0</v>
      </c>
      <c r="BP115" s="224">
        <f xml:space="preserve"> TBA!BP$54</f>
        <v>0</v>
      </c>
      <c r="BQ115" s="224">
        <f xml:space="preserve"> TBA!BQ$54</f>
        <v>0</v>
      </c>
      <c r="BR115" s="224">
        <f xml:space="preserve"> TBA!BR$54</f>
        <v>0</v>
      </c>
      <c r="BS115" s="224">
        <f xml:space="preserve"> TBA!BS$54</f>
        <v>0</v>
      </c>
      <c r="BT115" s="224">
        <f xml:space="preserve"> TBA!BT$54</f>
        <v>0</v>
      </c>
      <c r="BU115" s="224">
        <f xml:space="preserve"> TBA!BU$54</f>
        <v>0</v>
      </c>
      <c r="BV115" s="224">
        <f xml:space="preserve"> TBA!BV$54</f>
        <v>0</v>
      </c>
      <c r="BW115" s="224">
        <f xml:space="preserve"> TBA!BW$54</f>
        <v>0</v>
      </c>
      <c r="BX115" s="224">
        <f xml:space="preserve"> TBA!BX$54</f>
        <v>0</v>
      </c>
      <c r="BY115" s="224">
        <f xml:space="preserve"> TBA!BY$54</f>
        <v>0</v>
      </c>
      <c r="BZ115" s="224">
        <f xml:space="preserve"> TBA!BZ$54</f>
        <v>0</v>
      </c>
      <c r="CA115" s="224">
        <f xml:space="preserve"> TBA!CA$54</f>
        <v>0</v>
      </c>
      <c r="CB115" s="224">
        <f xml:space="preserve"> TBA!CB$54</f>
        <v>0</v>
      </c>
      <c r="CC115" s="224">
        <f xml:space="preserve"> TBA!CC$54</f>
        <v>0</v>
      </c>
      <c r="CD115" s="224">
        <f xml:space="preserve"> TBA!CD$54</f>
        <v>0</v>
      </c>
      <c r="CE115" s="224">
        <f xml:space="preserve"> TBA!CE$54</f>
        <v>0</v>
      </c>
      <c r="CF115" s="224">
        <f xml:space="preserve"> TBA!CF$54</f>
        <v>0</v>
      </c>
      <c r="CG115" s="224">
        <f xml:space="preserve"> TBA!CG$54</f>
        <v>0</v>
      </c>
      <c r="CH115" s="224">
        <f xml:space="preserve"> TBA!CH$54</f>
        <v>0</v>
      </c>
      <c r="CI115" s="224">
        <f xml:space="preserve"> TBA!CI$54</f>
        <v>0</v>
      </c>
      <c r="CJ115" s="224">
        <f xml:space="preserve"> TBA!CJ$54</f>
        <v>0</v>
      </c>
      <c r="CK115" s="224">
        <f xml:space="preserve"> TBA!CK$54</f>
        <v>0</v>
      </c>
      <c r="CL115" s="224">
        <f xml:space="preserve"> TBA!CL$54</f>
        <v>0</v>
      </c>
      <c r="CM115" s="224">
        <f xml:space="preserve"> TBA!CM$54</f>
        <v>0</v>
      </c>
      <c r="CN115" s="224">
        <f xml:space="preserve"> TBA!CN$54</f>
        <v>0</v>
      </c>
      <c r="CO115" s="224">
        <f xml:space="preserve"> TBA!CO$54</f>
        <v>0</v>
      </c>
      <c r="CP115" s="224">
        <f xml:space="preserve"> TBA!CP$54</f>
        <v>0</v>
      </c>
      <c r="CQ115" s="224">
        <f xml:space="preserve"> TBA!CQ$54</f>
        <v>0</v>
      </c>
      <c r="CR115" s="224">
        <f xml:space="preserve"> TBA!CR$54</f>
        <v>0</v>
      </c>
      <c r="CS115" s="224">
        <f xml:space="preserve"> TBA!CS$54</f>
        <v>0</v>
      </c>
      <c r="CT115" s="224">
        <f xml:space="preserve"> TBA!CT$54</f>
        <v>0</v>
      </c>
      <c r="CU115" s="224">
        <f xml:space="preserve"> TBA!CU$54</f>
        <v>0</v>
      </c>
      <c r="CV115" s="224">
        <f xml:space="preserve"> TBA!CV$54</f>
        <v>0</v>
      </c>
      <c r="CW115" s="224">
        <f xml:space="preserve"> TBA!CW$54</f>
        <v>0</v>
      </c>
      <c r="CX115" s="224">
        <f xml:space="preserve"> TBA!CX$54</f>
        <v>0</v>
      </c>
      <c r="CY115" s="224">
        <f xml:space="preserve"> TBA!CY$54</f>
        <v>0</v>
      </c>
      <c r="CZ115" s="224">
        <f xml:space="preserve"> TBA!CZ$54</f>
        <v>0</v>
      </c>
      <c r="DA115" s="224">
        <f xml:space="preserve"> TBA!DA$54</f>
        <v>0</v>
      </c>
      <c r="DB115" s="224">
        <f xml:space="preserve"> TBA!DB$54</f>
        <v>0</v>
      </c>
      <c r="DC115" s="224">
        <f xml:space="preserve"> TBA!DC$54</f>
        <v>0</v>
      </c>
      <c r="DD115" s="224">
        <f xml:space="preserve"> TBA!DD$54</f>
        <v>0</v>
      </c>
      <c r="DE115" s="224">
        <f xml:space="preserve"> TBA!DE$54</f>
        <v>0</v>
      </c>
      <c r="DF115" s="224">
        <f xml:space="preserve"> TBA!DF$54</f>
        <v>0</v>
      </c>
      <c r="DG115" s="224">
        <f xml:space="preserve"> TBA!DG$54</f>
        <v>0</v>
      </c>
      <c r="DH115" s="224">
        <f xml:space="preserve"> TBA!DH$54</f>
        <v>0</v>
      </c>
      <c r="DI115" s="224">
        <f xml:space="preserve"> TBA!DI$54</f>
        <v>0</v>
      </c>
      <c r="DJ115" s="224">
        <f xml:space="preserve"> TBA!DJ$54</f>
        <v>0</v>
      </c>
      <c r="DK115" s="224">
        <f xml:space="preserve"> TBA!DK$54</f>
        <v>0</v>
      </c>
      <c r="DL115" s="224">
        <f xml:space="preserve"> TBA!DL$54</f>
        <v>0</v>
      </c>
      <c r="DM115" s="224">
        <f xml:space="preserve"> TBA!DM$54</f>
        <v>0</v>
      </c>
      <c r="DN115" s="224">
        <f xml:space="preserve"> TBA!DN$54</f>
        <v>0</v>
      </c>
      <c r="DO115" s="224">
        <f xml:space="preserve"> TBA!DO$54</f>
        <v>0</v>
      </c>
      <c r="DP115" s="224">
        <f xml:space="preserve"> TBA!DP$54</f>
        <v>0</v>
      </c>
      <c r="DQ115" s="224">
        <f xml:space="preserve"> TBA!DQ$54</f>
        <v>0</v>
      </c>
      <c r="DR115" s="224">
        <f xml:space="preserve"> TBA!DR$54</f>
        <v>0</v>
      </c>
      <c r="DS115" s="224">
        <f xml:space="preserve"> TBA!DS$54</f>
        <v>0</v>
      </c>
      <c r="DT115" s="224">
        <f xml:space="preserve"> TBA!DT$54</f>
        <v>0</v>
      </c>
      <c r="DU115" s="224">
        <f xml:space="preserve"> TBA!DU$54</f>
        <v>0</v>
      </c>
      <c r="DV115" s="224">
        <f xml:space="preserve"> TBA!DV$54</f>
        <v>0</v>
      </c>
      <c r="DW115" s="224">
        <f xml:space="preserve"> TBA!DW$54</f>
        <v>0</v>
      </c>
      <c r="DX115" s="224">
        <f xml:space="preserve"> TBA!DX$54</f>
        <v>0</v>
      </c>
      <c r="DY115" s="224">
        <f xml:space="preserve"> TBA!DY$54</f>
        <v>0</v>
      </c>
      <c r="DZ115" s="224">
        <f xml:space="preserve"> TBA!DZ$54</f>
        <v>0</v>
      </c>
      <c r="EA115" s="224">
        <f xml:space="preserve"> TBA!EA$54</f>
        <v>0</v>
      </c>
      <c r="EB115" s="224">
        <f xml:space="preserve"> TBA!EB$54</f>
        <v>0</v>
      </c>
      <c r="EC115" s="224">
        <f xml:space="preserve"> TBA!EC$54</f>
        <v>0</v>
      </c>
      <c r="ED115" s="224">
        <f xml:space="preserve"> TBA!ED$54</f>
        <v>0</v>
      </c>
      <c r="EE115" s="224">
        <f xml:space="preserve"> TBA!EE$54</f>
        <v>0</v>
      </c>
      <c r="EF115" s="224">
        <f xml:space="preserve"> TBA!EF$54</f>
        <v>0</v>
      </c>
      <c r="EG115" s="224">
        <f xml:space="preserve"> TBA!EG$54</f>
        <v>0</v>
      </c>
      <c r="EH115" s="224">
        <f xml:space="preserve"> TBA!EH$54</f>
        <v>0</v>
      </c>
    </row>
    <row r="116" spans="1:139" ht="15" customHeight="1" outlineLevel="1" x14ac:dyDescent="0.35">
      <c r="D116" s="25"/>
      <c r="E116" s="25"/>
      <c r="I116" s="19"/>
      <c r="EI116" s="21"/>
    </row>
    <row r="117" spans="1:139" ht="15" customHeight="1" outlineLevel="1" x14ac:dyDescent="0.35">
      <c r="B117" s="20" t="s">
        <v>337</v>
      </c>
      <c r="D117" s="25"/>
      <c r="E117" s="25"/>
      <c r="I117" s="19"/>
      <c r="EI117" s="21"/>
    </row>
    <row r="118" spans="1:139" ht="15" customHeight="1" outlineLevel="1" x14ac:dyDescent="0.35">
      <c r="B118" s="20"/>
      <c r="E118" s="21" t="str">
        <f xml:space="preserve"> Time_M!E$9</f>
        <v>Model column counter</v>
      </c>
      <c r="F118" s="21">
        <f xml:space="preserve"> Time_M!F$9</f>
        <v>0</v>
      </c>
      <c r="G118" s="21" t="str">
        <f xml:space="preserve"> Time_M!G$9</f>
        <v>counter</v>
      </c>
      <c r="H118" s="21">
        <f xml:space="preserve"> Time_M!H$9</f>
        <v>0</v>
      </c>
      <c r="I118" s="21">
        <f xml:space="preserve"> Time_M!I$9</f>
        <v>0</v>
      </c>
      <c r="J118" s="21">
        <f xml:space="preserve"> Time_M!J$9</f>
        <v>1</v>
      </c>
      <c r="K118" s="21">
        <f xml:space="preserve"> Time_M!K$9</f>
        <v>2</v>
      </c>
      <c r="L118" s="21">
        <f xml:space="preserve"> Time_M!L$9</f>
        <v>3</v>
      </c>
      <c r="M118" s="21">
        <f xml:space="preserve"> Time_M!M$9</f>
        <v>4</v>
      </c>
      <c r="N118" s="21">
        <f xml:space="preserve"> Time_M!N$9</f>
        <v>5</v>
      </c>
      <c r="O118" s="21">
        <f xml:space="preserve"> Time_M!O$9</f>
        <v>6</v>
      </c>
      <c r="P118" s="21">
        <f xml:space="preserve"> Time_M!P$9</f>
        <v>7</v>
      </c>
      <c r="Q118" s="21">
        <f xml:space="preserve"> Time_M!Q$9</f>
        <v>8</v>
      </c>
      <c r="R118" s="21">
        <f xml:space="preserve"> Time_M!R$9</f>
        <v>9</v>
      </c>
      <c r="S118" s="21">
        <f xml:space="preserve"> Time_M!S$9</f>
        <v>10</v>
      </c>
      <c r="T118" s="21">
        <f xml:space="preserve"> Time_M!T$9</f>
        <v>11</v>
      </c>
      <c r="U118" s="21">
        <f xml:space="preserve"> Time_M!U$9</f>
        <v>12</v>
      </c>
      <c r="V118" s="21">
        <f xml:space="preserve"> Time_M!V$9</f>
        <v>13</v>
      </c>
      <c r="W118" s="21">
        <f xml:space="preserve"> Time_M!W$9</f>
        <v>14</v>
      </c>
      <c r="X118" s="21">
        <f xml:space="preserve"> Time_M!X$9</f>
        <v>15</v>
      </c>
      <c r="Y118" s="21">
        <f xml:space="preserve"> Time_M!Y$9</f>
        <v>16</v>
      </c>
      <c r="Z118" s="21">
        <f xml:space="preserve"> Time_M!Z$9</f>
        <v>17</v>
      </c>
      <c r="AA118" s="21">
        <f xml:space="preserve"> Time_M!AA$9</f>
        <v>18</v>
      </c>
      <c r="AB118" s="21">
        <f xml:space="preserve"> Time_M!AB$9</f>
        <v>19</v>
      </c>
      <c r="AC118" s="21">
        <f xml:space="preserve"> Time_M!AC$9</f>
        <v>20</v>
      </c>
      <c r="AD118" s="21">
        <f xml:space="preserve"> Time_M!AD$9</f>
        <v>21</v>
      </c>
      <c r="AE118" s="21">
        <f xml:space="preserve"> Time_M!AE$9</f>
        <v>22</v>
      </c>
      <c r="AF118" s="21">
        <f xml:space="preserve"> Time_M!AF$9</f>
        <v>23</v>
      </c>
      <c r="AG118" s="21">
        <f xml:space="preserve"> Time_M!AG$9</f>
        <v>24</v>
      </c>
      <c r="AH118" s="21">
        <f xml:space="preserve"> Time_M!AH$9</f>
        <v>25</v>
      </c>
      <c r="AI118" s="21">
        <f xml:space="preserve"> Time_M!AI$9</f>
        <v>26</v>
      </c>
      <c r="AJ118" s="21">
        <f xml:space="preserve"> Time_M!AJ$9</f>
        <v>27</v>
      </c>
      <c r="AK118" s="21">
        <f xml:space="preserve"> Time_M!AK$9</f>
        <v>28</v>
      </c>
      <c r="AL118" s="21">
        <f xml:space="preserve"> Time_M!AL$9</f>
        <v>29</v>
      </c>
      <c r="AM118" s="21">
        <f xml:space="preserve"> Time_M!AM$9</f>
        <v>30</v>
      </c>
      <c r="AN118" s="21">
        <f xml:space="preserve"> Time_M!AN$9</f>
        <v>31</v>
      </c>
      <c r="AO118" s="21">
        <f xml:space="preserve"> Time_M!AO$9</f>
        <v>32</v>
      </c>
      <c r="AP118" s="21">
        <f xml:space="preserve"> Time_M!AP$9</f>
        <v>33</v>
      </c>
      <c r="AQ118" s="21">
        <f xml:space="preserve"> Time_M!AQ$9</f>
        <v>34</v>
      </c>
      <c r="AR118" s="21">
        <f xml:space="preserve"> Time_M!AR$9</f>
        <v>35</v>
      </c>
      <c r="AS118" s="21">
        <f xml:space="preserve"> Time_M!AS$9</f>
        <v>36</v>
      </c>
      <c r="AT118" s="21">
        <f xml:space="preserve"> Time_M!AT$9</f>
        <v>37</v>
      </c>
      <c r="AU118" s="21">
        <f xml:space="preserve"> Time_M!AU$9</f>
        <v>38</v>
      </c>
      <c r="AV118" s="21">
        <f xml:space="preserve"> Time_M!AV$9</f>
        <v>39</v>
      </c>
      <c r="AW118" s="21">
        <f xml:space="preserve"> Time_M!AW$9</f>
        <v>40</v>
      </c>
      <c r="AX118" s="21">
        <f xml:space="preserve"> Time_M!AX$9</f>
        <v>41</v>
      </c>
      <c r="AY118" s="21">
        <f xml:space="preserve"> Time_M!AY$9</f>
        <v>42</v>
      </c>
      <c r="AZ118" s="21">
        <f xml:space="preserve"> Time_M!AZ$9</f>
        <v>43</v>
      </c>
      <c r="BA118" s="21">
        <f xml:space="preserve"> Time_M!BA$9</f>
        <v>44</v>
      </c>
      <c r="BB118" s="21">
        <f xml:space="preserve"> Time_M!BB$9</f>
        <v>45</v>
      </c>
      <c r="BC118" s="21">
        <f xml:space="preserve"> Time_M!BC$9</f>
        <v>46</v>
      </c>
      <c r="BD118" s="21">
        <f xml:space="preserve"> Time_M!BD$9</f>
        <v>47</v>
      </c>
      <c r="BE118" s="21">
        <f xml:space="preserve"> Time_M!BE$9</f>
        <v>48</v>
      </c>
      <c r="BF118" s="21">
        <f xml:space="preserve"> Time_M!BF$9</f>
        <v>49</v>
      </c>
      <c r="BG118" s="21">
        <f xml:space="preserve"> Time_M!BG$9</f>
        <v>50</v>
      </c>
      <c r="BH118" s="21">
        <f xml:space="preserve"> Time_M!BH$9</f>
        <v>51</v>
      </c>
      <c r="BI118" s="21">
        <f xml:space="preserve"> Time_M!BI$9</f>
        <v>52</v>
      </c>
      <c r="BJ118" s="21">
        <f xml:space="preserve"> Time_M!BJ$9</f>
        <v>53</v>
      </c>
      <c r="BK118" s="21">
        <f xml:space="preserve"> Time_M!BK$9</f>
        <v>54</v>
      </c>
      <c r="BL118" s="21">
        <f xml:space="preserve"> Time_M!BL$9</f>
        <v>55</v>
      </c>
      <c r="BM118" s="21">
        <f xml:space="preserve"> Time_M!BM$9</f>
        <v>56</v>
      </c>
      <c r="BN118" s="21">
        <f xml:space="preserve"> Time_M!BN$9</f>
        <v>57</v>
      </c>
      <c r="BO118" s="21">
        <f xml:space="preserve"> Time_M!BO$9</f>
        <v>58</v>
      </c>
      <c r="BP118" s="21">
        <f xml:space="preserve"> Time_M!BP$9</f>
        <v>59</v>
      </c>
      <c r="BQ118" s="21">
        <f xml:space="preserve"> Time_M!BQ$9</f>
        <v>60</v>
      </c>
      <c r="BR118" s="21">
        <f xml:space="preserve"> Time_M!BR$9</f>
        <v>61</v>
      </c>
      <c r="BS118" s="21">
        <f xml:space="preserve"> Time_M!BS$9</f>
        <v>62</v>
      </c>
      <c r="BT118" s="21">
        <f xml:space="preserve"> Time_M!BT$9</f>
        <v>63</v>
      </c>
      <c r="BU118" s="21">
        <f xml:space="preserve"> Time_M!BU$9</f>
        <v>64</v>
      </c>
      <c r="BV118" s="21">
        <f xml:space="preserve"> Time_M!BV$9</f>
        <v>65</v>
      </c>
      <c r="BW118" s="21">
        <f xml:space="preserve"> Time_M!BW$9</f>
        <v>66</v>
      </c>
      <c r="BX118" s="21">
        <f xml:space="preserve"> Time_M!BX$9</f>
        <v>67</v>
      </c>
      <c r="BY118" s="21">
        <f xml:space="preserve"> Time_M!BY$9</f>
        <v>68</v>
      </c>
      <c r="BZ118" s="21">
        <f xml:space="preserve"> Time_M!BZ$9</f>
        <v>69</v>
      </c>
      <c r="CA118" s="21">
        <f xml:space="preserve"> Time_M!CA$9</f>
        <v>70</v>
      </c>
      <c r="CB118" s="21">
        <f xml:space="preserve"> Time_M!CB$9</f>
        <v>71</v>
      </c>
      <c r="CC118" s="21">
        <f xml:space="preserve"> Time_M!CC$9</f>
        <v>72</v>
      </c>
      <c r="CD118" s="21">
        <f xml:space="preserve"> Time_M!CD$9</f>
        <v>73</v>
      </c>
      <c r="CE118" s="21">
        <f xml:space="preserve"> Time_M!CE$9</f>
        <v>74</v>
      </c>
      <c r="CF118" s="21">
        <f xml:space="preserve"> Time_M!CF$9</f>
        <v>75</v>
      </c>
      <c r="CG118" s="21">
        <f xml:space="preserve"> Time_M!CG$9</f>
        <v>76</v>
      </c>
      <c r="CH118" s="21">
        <f xml:space="preserve"> Time_M!CH$9</f>
        <v>77</v>
      </c>
      <c r="CI118" s="21">
        <f xml:space="preserve"> Time_M!CI$9</f>
        <v>78</v>
      </c>
      <c r="CJ118" s="21">
        <f xml:space="preserve"> Time_M!CJ$9</f>
        <v>79</v>
      </c>
      <c r="CK118" s="21">
        <f xml:space="preserve"> Time_M!CK$9</f>
        <v>80</v>
      </c>
      <c r="CL118" s="21">
        <f xml:space="preserve"> Time_M!CL$9</f>
        <v>81</v>
      </c>
      <c r="CM118" s="21">
        <f xml:space="preserve"> Time_M!CM$9</f>
        <v>82</v>
      </c>
      <c r="CN118" s="21">
        <f xml:space="preserve"> Time_M!CN$9</f>
        <v>83</v>
      </c>
      <c r="CO118" s="21">
        <f xml:space="preserve"> Time_M!CO$9</f>
        <v>84</v>
      </c>
      <c r="CP118" s="21">
        <f xml:space="preserve"> Time_M!CP$9</f>
        <v>85</v>
      </c>
      <c r="CQ118" s="21">
        <f xml:space="preserve"> Time_M!CQ$9</f>
        <v>86</v>
      </c>
      <c r="CR118" s="21">
        <f xml:space="preserve"> Time_M!CR$9</f>
        <v>87</v>
      </c>
      <c r="CS118" s="21">
        <f xml:space="preserve"> Time_M!CS$9</f>
        <v>88</v>
      </c>
      <c r="CT118" s="21">
        <f xml:space="preserve"> Time_M!CT$9</f>
        <v>89</v>
      </c>
      <c r="CU118" s="21">
        <f xml:space="preserve"> Time_M!CU$9</f>
        <v>90</v>
      </c>
      <c r="CV118" s="21">
        <f xml:space="preserve"> Time_M!CV$9</f>
        <v>91</v>
      </c>
      <c r="CW118" s="21">
        <f xml:space="preserve"> Time_M!CW$9</f>
        <v>92</v>
      </c>
      <c r="CX118" s="21">
        <f xml:space="preserve"> Time_M!CX$9</f>
        <v>93</v>
      </c>
      <c r="CY118" s="21">
        <f xml:space="preserve"> Time_M!CY$9</f>
        <v>94</v>
      </c>
      <c r="CZ118" s="21">
        <f xml:space="preserve"> Time_M!CZ$9</f>
        <v>95</v>
      </c>
      <c r="DA118" s="21">
        <f xml:space="preserve"> Time_M!DA$9</f>
        <v>96</v>
      </c>
      <c r="DB118" s="21">
        <f xml:space="preserve"> Time_M!DB$9</f>
        <v>97</v>
      </c>
      <c r="DC118" s="21">
        <f xml:space="preserve"> Time_M!DC$9</f>
        <v>98</v>
      </c>
      <c r="DD118" s="21">
        <f xml:space="preserve"> Time_M!DD$9</f>
        <v>99</v>
      </c>
      <c r="DE118" s="21">
        <f xml:space="preserve"> Time_M!DE$9</f>
        <v>100</v>
      </c>
      <c r="DF118" s="21">
        <f xml:space="preserve"> Time_M!DF$9</f>
        <v>101</v>
      </c>
      <c r="DG118" s="21">
        <f xml:space="preserve"> Time_M!DG$9</f>
        <v>102</v>
      </c>
      <c r="DH118" s="21">
        <f xml:space="preserve"> Time_M!DH$9</f>
        <v>103</v>
      </c>
      <c r="DI118" s="21">
        <f xml:space="preserve"> Time_M!DI$9</f>
        <v>104</v>
      </c>
      <c r="DJ118" s="21">
        <f xml:space="preserve"> Time_M!DJ$9</f>
        <v>105</v>
      </c>
      <c r="DK118" s="21">
        <f xml:space="preserve"> Time_M!DK$9</f>
        <v>106</v>
      </c>
      <c r="DL118" s="21">
        <f xml:space="preserve"> Time_M!DL$9</f>
        <v>107</v>
      </c>
      <c r="DM118" s="21">
        <f xml:space="preserve"> Time_M!DM$9</f>
        <v>108</v>
      </c>
      <c r="DN118" s="21">
        <f xml:space="preserve"> Time_M!DN$9</f>
        <v>109</v>
      </c>
      <c r="DO118" s="21">
        <f xml:space="preserve"> Time_M!DO$9</f>
        <v>110</v>
      </c>
      <c r="DP118" s="21">
        <f xml:space="preserve"> Time_M!DP$9</f>
        <v>111</v>
      </c>
      <c r="DQ118" s="21">
        <f xml:space="preserve"> Time_M!DQ$9</f>
        <v>112</v>
      </c>
      <c r="DR118" s="21">
        <f xml:space="preserve"> Time_M!DR$9</f>
        <v>113</v>
      </c>
      <c r="DS118" s="21">
        <f xml:space="preserve"> Time_M!DS$9</f>
        <v>114</v>
      </c>
      <c r="DT118" s="21">
        <f xml:space="preserve"> Time_M!DT$9</f>
        <v>115</v>
      </c>
      <c r="DU118" s="21">
        <f xml:space="preserve"> Time_M!DU$9</f>
        <v>116</v>
      </c>
      <c r="DV118" s="21">
        <f xml:space="preserve"> Time_M!DV$9</f>
        <v>117</v>
      </c>
      <c r="DW118" s="21">
        <f xml:space="preserve"> Time_M!DW$9</f>
        <v>118</v>
      </c>
      <c r="DX118" s="21">
        <f xml:space="preserve"> Time_M!DX$9</f>
        <v>119</v>
      </c>
      <c r="DY118" s="21">
        <f xml:space="preserve"> Time_M!DY$9</f>
        <v>120</v>
      </c>
      <c r="DZ118" s="21">
        <f xml:space="preserve"> Time_M!DZ$9</f>
        <v>121</v>
      </c>
      <c r="EA118" s="21">
        <f xml:space="preserve"> Time_M!EA$9</f>
        <v>122</v>
      </c>
      <c r="EB118" s="21">
        <f xml:space="preserve"> Time_M!EB$9</f>
        <v>123</v>
      </c>
      <c r="EC118" s="21">
        <f xml:space="preserve"> Time_M!EC$9</f>
        <v>124</v>
      </c>
      <c r="ED118" s="21">
        <f xml:space="preserve"> Time_M!ED$9</f>
        <v>125</v>
      </c>
      <c r="EE118" s="21">
        <f xml:space="preserve"> Time_M!EE$9</f>
        <v>126</v>
      </c>
      <c r="EF118" s="21">
        <f xml:space="preserve"> Time_M!EF$9</f>
        <v>127</v>
      </c>
      <c r="EG118" s="21">
        <f xml:space="preserve"> Time_M!EG$9</f>
        <v>128</v>
      </c>
      <c r="EH118" s="21">
        <f xml:space="preserve"> Time_M!EH$9</f>
        <v>129</v>
      </c>
      <c r="EI118" s="21"/>
    </row>
    <row r="119" spans="1:139" s="605" customFormat="1" ht="15" customHeight="1" outlineLevel="1" x14ac:dyDescent="0.35">
      <c r="A119" s="603"/>
      <c r="B119" s="604"/>
      <c r="C119" s="603"/>
      <c r="D119" s="603"/>
      <c r="E119" s="603"/>
      <c r="F119" s="603"/>
      <c r="G119" s="603"/>
      <c r="H119" s="603"/>
      <c r="J119" s="603"/>
      <c r="K119" s="603"/>
      <c r="L119" s="603"/>
      <c r="M119" s="603"/>
      <c r="N119" s="603"/>
      <c r="O119" s="603"/>
      <c r="P119" s="603"/>
      <c r="Q119" s="603"/>
      <c r="R119" s="603"/>
      <c r="S119" s="603"/>
      <c r="T119" s="603"/>
      <c r="U119" s="603"/>
      <c r="V119" s="603"/>
      <c r="W119" s="603"/>
      <c r="X119" s="603"/>
      <c r="Y119" s="603"/>
      <c r="Z119" s="603"/>
      <c r="AA119" s="603"/>
      <c r="AB119" s="603"/>
      <c r="AC119" s="603"/>
      <c r="AD119" s="603"/>
      <c r="AE119" s="603"/>
      <c r="AF119" s="603"/>
      <c r="AG119" s="603"/>
      <c r="AH119" s="603"/>
      <c r="AI119" s="603"/>
      <c r="AJ119" s="603"/>
      <c r="AK119" s="603"/>
      <c r="AL119" s="603"/>
      <c r="AM119" s="603"/>
      <c r="AN119" s="603"/>
      <c r="AO119" s="603"/>
      <c r="AP119" s="603"/>
      <c r="AQ119" s="603"/>
      <c r="AR119" s="603"/>
      <c r="AS119" s="603"/>
      <c r="AT119" s="603"/>
      <c r="AU119" s="603"/>
      <c r="AV119" s="603"/>
      <c r="AW119" s="603"/>
      <c r="AX119" s="603"/>
      <c r="AY119" s="603"/>
      <c r="AZ119" s="603"/>
      <c r="BA119" s="603"/>
      <c r="BB119" s="603"/>
      <c r="BC119" s="603"/>
      <c r="BD119" s="603"/>
      <c r="BE119" s="603"/>
      <c r="BF119" s="603"/>
      <c r="BG119" s="603"/>
      <c r="BH119" s="603"/>
      <c r="BI119" s="603"/>
      <c r="BJ119" s="603"/>
      <c r="BK119" s="603"/>
      <c r="BL119" s="603"/>
      <c r="BM119" s="603"/>
      <c r="BN119" s="603"/>
      <c r="BO119" s="603"/>
      <c r="BP119" s="603"/>
      <c r="BQ119" s="603"/>
      <c r="BR119" s="603"/>
      <c r="BS119" s="603"/>
      <c r="BT119" s="603"/>
      <c r="BU119" s="603"/>
      <c r="BV119" s="603"/>
      <c r="BW119" s="603"/>
      <c r="BX119" s="603"/>
      <c r="BY119" s="603"/>
      <c r="BZ119" s="603"/>
      <c r="CA119" s="603"/>
      <c r="CB119" s="603"/>
      <c r="CC119" s="603"/>
      <c r="CD119" s="603"/>
      <c r="CE119" s="603"/>
      <c r="CF119" s="603"/>
      <c r="CG119" s="603"/>
      <c r="CH119" s="603"/>
      <c r="CI119" s="603"/>
      <c r="CJ119" s="603"/>
      <c r="CK119" s="603"/>
      <c r="CL119" s="603"/>
      <c r="CM119" s="603"/>
      <c r="CN119" s="603"/>
      <c r="CO119" s="603"/>
      <c r="CP119" s="603"/>
      <c r="CQ119" s="603"/>
      <c r="CR119" s="603"/>
      <c r="CS119" s="603"/>
      <c r="CT119" s="603"/>
      <c r="CU119" s="603"/>
      <c r="CV119" s="603"/>
      <c r="CW119" s="603"/>
      <c r="CX119" s="603"/>
      <c r="CY119" s="603"/>
      <c r="CZ119" s="603"/>
      <c r="DA119" s="603"/>
      <c r="DB119" s="603"/>
      <c r="DC119" s="603"/>
      <c r="DD119" s="603"/>
      <c r="DE119" s="603"/>
      <c r="DF119" s="603"/>
      <c r="DG119" s="603"/>
      <c r="DH119" s="603"/>
      <c r="DI119" s="603"/>
      <c r="DJ119" s="603"/>
      <c r="DK119" s="603"/>
      <c r="DL119" s="603"/>
      <c r="DM119" s="603"/>
      <c r="DN119" s="603"/>
      <c r="DO119" s="603"/>
      <c r="DP119" s="603"/>
      <c r="DQ119" s="603"/>
      <c r="DR119" s="603"/>
      <c r="DS119" s="603"/>
      <c r="DT119" s="603"/>
      <c r="DU119" s="603"/>
      <c r="DV119" s="603"/>
      <c r="DW119" s="603"/>
      <c r="DX119" s="603"/>
      <c r="DY119" s="603"/>
      <c r="DZ119" s="603"/>
      <c r="EA119" s="603"/>
      <c r="EB119" s="603"/>
      <c r="EC119" s="603"/>
      <c r="ED119" s="603"/>
      <c r="EE119" s="603"/>
      <c r="EF119" s="603"/>
      <c r="EG119" s="603"/>
      <c r="EH119" s="603"/>
      <c r="EI119" s="603"/>
    </row>
    <row r="120" spans="1:139" ht="15" customHeight="1" outlineLevel="1" x14ac:dyDescent="0.25">
      <c r="A120" s="19"/>
      <c r="B120" s="19"/>
      <c r="C120" s="19"/>
      <c r="D120" s="19"/>
      <c r="E120" s="679" t="str">
        <f>Capex!E50</f>
        <v>AMI Equipment Cost</v>
      </c>
      <c r="F120" s="19"/>
      <c r="G120" s="51" t="s">
        <v>330</v>
      </c>
      <c r="H120" s="417">
        <f t="shared" ref="H120:H126" si="32">SUM(J120:EF120)</f>
        <v>935.53938400000004</v>
      </c>
      <c r="I120" s="417"/>
      <c r="J120" s="417" cm="1">
        <f t="array" ref="J120" xml:space="preserve"> $F91 *  INDEX( $J109:$EH109, , MATCH( J$118 + $F100 - 1, $J$118:$EH$118, 0 ) )</f>
        <v>0</v>
      </c>
      <c r="K120" s="417" cm="1">
        <f t="array" ref="K120" xml:space="preserve"> $F91 *  INDEX( $J109:$EH109, , MATCH( K$118 + $F100 - 1, $J$118:$EH$118, 0 ) )</f>
        <v>0</v>
      </c>
      <c r="L120" s="417" cm="1">
        <f t="array" ref="L120" xml:space="preserve"> $F91 *  INDEX( $J109:$EH109, , MATCH( L$118 + $F100 - 1, $J$118:$EH$118, 0 ) )</f>
        <v>0</v>
      </c>
      <c r="M120" s="417" cm="1">
        <f t="array" ref="M120" xml:space="preserve"> $F91 *  INDEX( $J109:$EH109, , MATCH( M$118 + $F100 - 1, $J$118:$EH$118, 0 ) )</f>
        <v>0</v>
      </c>
      <c r="N120" s="417" cm="1">
        <f t="array" ref="N120" xml:space="preserve"> $F91 *  INDEX( $J109:$EH109, , MATCH( N$118 + $F100 - 1, $J$118:$EH$118, 0 ) )</f>
        <v>0</v>
      </c>
      <c r="O120" s="417" cm="1">
        <f t="array" ref="O120" xml:space="preserve"> $F91 *  INDEX( $J109:$EH109, , MATCH( O$118 + $F100 - 1, $J$118:$EH$118, 0 ) )</f>
        <v>7.7740000000000004E-2</v>
      </c>
      <c r="P120" s="417" cm="1">
        <f t="array" ref="P120" xml:space="preserve"> $F91 *  INDEX( $J109:$EH109, , MATCH( P$118 + $F100 - 1, $J$118:$EH$118, 0 ) )</f>
        <v>5.3687920000000009</v>
      </c>
      <c r="Q120" s="417" cm="1">
        <f t="array" ref="Q120" xml:space="preserve"> $F91 *  INDEX( $J109:$EH109, , MATCH( Q$118 + $F100 - 1, $J$118:$EH$118, 0 ) )</f>
        <v>11.2216</v>
      </c>
      <c r="R120" s="417" cm="1">
        <f t="array" ref="R120" xml:space="preserve"> $F91 *  INDEX( $J109:$EH109, , MATCH( R$118 + $F100 - 1, $J$118:$EH$118, 0 ) )</f>
        <v>26.364000000000004</v>
      </c>
      <c r="S120" s="417" cm="1">
        <f t="array" ref="S120" xml:space="preserve"> $F91 *  INDEX( $J109:$EH109, , MATCH( S$118 + $F100 - 1, $J$118:$EH$118, 0 ) )</f>
        <v>29.744</v>
      </c>
      <c r="T120" s="417" cm="1">
        <f t="array" ref="T120" xml:space="preserve"> $F91 *  INDEX( $J109:$EH109, , MATCH( T$118 + $F100 - 1, $J$118:$EH$118, 0 ) )</f>
        <v>29.744</v>
      </c>
      <c r="U120" s="417" cm="1">
        <f t="array" ref="U120" xml:space="preserve"> $F91 *  INDEX( $J109:$EH109, , MATCH( U$118 + $F100 - 1, $J$118:$EH$118, 0 ) )</f>
        <v>29.744</v>
      </c>
      <c r="V120" s="417" cm="1">
        <f t="array" ref="V120" xml:space="preserve"> $F91 *  INDEX( $J109:$EH109, , MATCH( V$118 + $F100 - 1, $J$118:$EH$118, 0 ) )</f>
        <v>36.504000000000005</v>
      </c>
      <c r="W120" s="417" cm="1">
        <f t="array" ref="W120" xml:space="preserve"> $F91 *  INDEX( $J109:$EH109, , MATCH( W$118 + $F100 - 1, $J$118:$EH$118, 0 ) )</f>
        <v>43.94</v>
      </c>
      <c r="X120" s="417" cm="1">
        <f t="array" ref="X120" xml:space="preserve"> $F91 *  INDEX( $J109:$EH109, , MATCH( X$118 + $F100 - 1, $J$118:$EH$118, 0 ) )</f>
        <v>52.39</v>
      </c>
      <c r="Y120" s="417" cm="1">
        <f t="array" ref="Y120" xml:space="preserve"> $F91 *  INDEX( $J109:$EH109, , MATCH( Y$118 + $F100 - 1, $J$118:$EH$118, 0 ) )</f>
        <v>60.164000000000009</v>
      </c>
      <c r="Z120" s="417" cm="1">
        <f t="array" ref="Z120" xml:space="preserve"> $F91 *  INDEX( $J109:$EH109, , MATCH( Z$118 + $F100 - 1, $J$118:$EH$118, 0 ) )</f>
        <v>69.289999999999992</v>
      </c>
      <c r="AA120" s="417" cm="1">
        <f t="array" ref="AA120" xml:space="preserve"> $F91 *  INDEX( $J109:$EH109, , MATCH( AA$118 + $F100 - 1, $J$118:$EH$118, 0 ) )</f>
        <v>73.714758000000003</v>
      </c>
      <c r="AB120" s="417" cm="1">
        <f t="array" ref="AB120" xml:space="preserve"> $F91 *  INDEX( $J109:$EH109, , MATCH( AB$118 + $F100 - 1, $J$118:$EH$118, 0 ) )</f>
        <v>52.39</v>
      </c>
      <c r="AC120" s="417" cm="1">
        <f t="array" ref="AC120" xml:space="preserve"> $F91 *  INDEX( $J109:$EH109, , MATCH( AC$118 + $F100 - 1, $J$118:$EH$118, 0 ) )</f>
        <v>52.39</v>
      </c>
      <c r="AD120" s="417" cm="1">
        <f t="array" ref="AD120" xml:space="preserve"> $F91 *  INDEX( $J109:$EH109, , MATCH( AD$118 + $F100 - 1, $J$118:$EH$118, 0 ) )</f>
        <v>52.39</v>
      </c>
      <c r="AE120" s="417" cm="1">
        <f t="array" ref="AE120" xml:space="preserve"> $F91 *  INDEX( $J109:$EH109, , MATCH( AE$118 + $F100 - 1, $J$118:$EH$118, 0 ) )</f>
        <v>52.39</v>
      </c>
      <c r="AF120" s="417" cm="1">
        <f t="array" ref="AF120" xml:space="preserve"> $F91 *  INDEX( $J109:$EH109, , MATCH( AF$118 + $F100 - 1, $J$118:$EH$118, 0 ) )</f>
        <v>52.39</v>
      </c>
      <c r="AG120" s="417" cm="1">
        <f t="array" ref="AG120" xml:space="preserve"> $F91 *  INDEX( $J109:$EH109, , MATCH( AG$118 + $F100 - 1, $J$118:$EH$118, 0 ) )</f>
        <v>52.39</v>
      </c>
      <c r="AH120" s="417" cm="1">
        <f t="array" ref="AH120" xml:space="preserve"> $F91 *  INDEX( $J109:$EH109, , MATCH( AH$118 + $F100 - 1, $J$118:$EH$118, 0 ) )</f>
        <v>52.39</v>
      </c>
      <c r="AI120" s="417" cm="1">
        <f t="array" ref="AI120" xml:space="preserve"> $F91 *  INDEX( $J109:$EH109, , MATCH( AI$118 + $F100 - 1, $J$118:$EH$118, 0 ) )</f>
        <v>52.39</v>
      </c>
      <c r="AJ120" s="417" cm="1">
        <f t="array" ref="AJ120" xml:space="preserve"> $F91 *  INDEX( $J109:$EH109, , MATCH( AJ$118 + $F100 - 1, $J$118:$EH$118, 0 ) )</f>
        <v>48.152494000000004</v>
      </c>
      <c r="AK120" s="417" cm="1">
        <f t="array" ref="AK120" xml:space="preserve"> $F91 *  INDEX( $J109:$EH109, , MATCH( AK$118 + $F100 - 1, $J$118:$EH$118, 0 ) )</f>
        <v>0</v>
      </c>
      <c r="AL120" s="417" cm="1">
        <f t="array" ref="AL120" xml:space="preserve"> $F91 *  INDEX( $J109:$EH109, , MATCH( AL$118 + $F100 - 1, $J$118:$EH$118, 0 ) )</f>
        <v>0</v>
      </c>
      <c r="AM120" s="417" cm="1">
        <f t="array" ref="AM120" xml:space="preserve"> $F91 *  INDEX( $J109:$EH109, , MATCH( AM$118 + $F100 - 1, $J$118:$EH$118, 0 ) )</f>
        <v>0</v>
      </c>
      <c r="AN120" s="417" cm="1">
        <f t="array" ref="AN120" xml:space="preserve"> $F91 *  INDEX( $J109:$EH109, , MATCH( AN$118 + $F100 - 1, $J$118:$EH$118, 0 ) )</f>
        <v>0</v>
      </c>
      <c r="AO120" s="417" cm="1">
        <f t="array" ref="AO120" xml:space="preserve"> $F91 *  INDEX( $J109:$EH109, , MATCH( AO$118 + $F100 - 1, $J$118:$EH$118, 0 ) )</f>
        <v>0</v>
      </c>
      <c r="AP120" s="417" cm="1">
        <f t="array" ref="AP120" xml:space="preserve"> $F91 *  INDEX( $J109:$EH109, , MATCH( AP$118 + $F100 - 1, $J$118:$EH$118, 0 ) )</f>
        <v>0</v>
      </c>
      <c r="AQ120" s="417" cm="1">
        <f t="array" ref="AQ120" xml:space="preserve"> $F91 *  INDEX( $J109:$EH109, , MATCH( AQ$118 + $F100 - 1, $J$118:$EH$118, 0 ) )</f>
        <v>0</v>
      </c>
      <c r="AR120" s="417" cm="1">
        <f t="array" ref="AR120" xml:space="preserve"> $F91 *  INDEX( $J109:$EH109, , MATCH( AR$118 + $F100 - 1, $J$118:$EH$118, 0 ) )</f>
        <v>0</v>
      </c>
      <c r="AS120" s="417" cm="1">
        <f t="array" ref="AS120" xml:space="preserve"> $F91 *  INDEX( $J109:$EH109, , MATCH( AS$118 + $F100 - 1, $J$118:$EH$118, 0 ) )</f>
        <v>0</v>
      </c>
      <c r="AT120" s="417" cm="1">
        <f t="array" ref="AT120" xml:space="preserve"> $F91 *  INDEX( $J109:$EH109, , MATCH( AT$118 + $F100 - 1, $J$118:$EH$118, 0 ) )</f>
        <v>0</v>
      </c>
      <c r="AU120" s="417" cm="1">
        <f t="array" ref="AU120" xml:space="preserve"> $F91 *  INDEX( $J109:$EH109, , MATCH( AU$118 + $F100 - 1, $J$118:$EH$118, 0 ) )</f>
        <v>0</v>
      </c>
      <c r="AV120" s="417" cm="1">
        <f t="array" ref="AV120" xml:space="preserve"> $F91 *  INDEX( $J109:$EH109, , MATCH( AV$118 + $F100 - 1, $J$118:$EH$118, 0 ) )</f>
        <v>0</v>
      </c>
      <c r="AW120" s="417" cm="1">
        <f t="array" ref="AW120" xml:space="preserve"> $F91 *  INDEX( $J109:$EH109, , MATCH( AW$118 + $F100 - 1, $J$118:$EH$118, 0 ) )</f>
        <v>0</v>
      </c>
      <c r="AX120" s="417" cm="1">
        <f t="array" ref="AX120" xml:space="preserve"> $F91 *  INDEX( $J109:$EH109, , MATCH( AX$118 + $F100 - 1, $J$118:$EH$118, 0 ) )</f>
        <v>0</v>
      </c>
      <c r="AY120" s="417" cm="1">
        <f t="array" ref="AY120" xml:space="preserve"> $F91 *  INDEX( $J109:$EH109, , MATCH( AY$118 + $F100 - 1, $J$118:$EH$118, 0 ) )</f>
        <v>0</v>
      </c>
      <c r="AZ120" s="417" cm="1">
        <f t="array" ref="AZ120" xml:space="preserve"> $F91 *  INDEX( $J109:$EH109, , MATCH( AZ$118 + $F100 - 1, $J$118:$EH$118, 0 ) )</f>
        <v>0</v>
      </c>
      <c r="BA120" s="417" cm="1">
        <f t="array" ref="BA120" xml:space="preserve"> $F91 *  INDEX( $J109:$EH109, , MATCH( BA$118 + $F100 - 1, $J$118:$EH$118, 0 ) )</f>
        <v>0</v>
      </c>
      <c r="BB120" s="417" cm="1">
        <f t="array" ref="BB120" xml:space="preserve"> $F91 *  INDEX( $J109:$EH109, , MATCH( BB$118 + $F100 - 1, $J$118:$EH$118, 0 ) )</f>
        <v>0</v>
      </c>
      <c r="BC120" s="417" cm="1">
        <f t="array" ref="BC120" xml:space="preserve"> $F91 *  INDEX( $J109:$EH109, , MATCH( BC$118 + $F100 - 1, $J$118:$EH$118, 0 ) )</f>
        <v>0</v>
      </c>
      <c r="BD120" s="417" cm="1">
        <f t="array" ref="BD120" xml:space="preserve"> $F91 *  INDEX( $J109:$EH109, , MATCH( BD$118 + $F100 - 1, $J$118:$EH$118, 0 ) )</f>
        <v>0</v>
      </c>
      <c r="BE120" s="417" cm="1">
        <f t="array" ref="BE120" xml:space="preserve"> $F91 *  INDEX( $J109:$EH109, , MATCH( BE$118 + $F100 - 1, $J$118:$EH$118, 0 ) )</f>
        <v>0</v>
      </c>
      <c r="BF120" s="417" cm="1">
        <f t="array" ref="BF120" xml:space="preserve"> $F91 *  INDEX( $J109:$EH109, , MATCH( BF$118 + $F100 - 1, $J$118:$EH$118, 0 ) )</f>
        <v>0</v>
      </c>
      <c r="BG120" s="417" cm="1">
        <f t="array" ref="BG120" xml:space="preserve"> $F91 *  INDEX( $J109:$EH109, , MATCH( BG$118 + $F100 - 1, $J$118:$EH$118, 0 ) )</f>
        <v>0</v>
      </c>
      <c r="BH120" s="417" cm="1">
        <f t="array" ref="BH120" xml:space="preserve"> $F91 *  INDEX( $J109:$EH109, , MATCH( BH$118 + $F100 - 1, $J$118:$EH$118, 0 ) )</f>
        <v>0</v>
      </c>
      <c r="BI120" s="417" cm="1">
        <f t="array" ref="BI120" xml:space="preserve"> $F91 *  INDEX( $J109:$EH109, , MATCH( BI$118 + $F100 - 1, $J$118:$EH$118, 0 ) )</f>
        <v>0</v>
      </c>
      <c r="BJ120" s="417" cm="1">
        <f t="array" ref="BJ120" xml:space="preserve"> $F91 *  INDEX( $J109:$EH109, , MATCH( BJ$118 + $F100 - 1, $J$118:$EH$118, 0 ) )</f>
        <v>0</v>
      </c>
      <c r="BK120" s="417" cm="1">
        <f t="array" ref="BK120" xml:space="preserve"> $F91 *  INDEX( $J109:$EH109, , MATCH( BK$118 + $F100 - 1, $J$118:$EH$118, 0 ) )</f>
        <v>0</v>
      </c>
      <c r="BL120" s="417" cm="1">
        <f t="array" ref="BL120" xml:space="preserve"> $F91 *  INDEX( $J109:$EH109, , MATCH( BL$118 + $F100 - 1, $J$118:$EH$118, 0 ) )</f>
        <v>0</v>
      </c>
      <c r="BM120" s="417" cm="1">
        <f t="array" ref="BM120" xml:space="preserve"> $F91 *  INDEX( $J109:$EH109, , MATCH( BM$118 + $F100 - 1, $J$118:$EH$118, 0 ) )</f>
        <v>0</v>
      </c>
      <c r="BN120" s="417" cm="1">
        <f t="array" ref="BN120" xml:space="preserve"> $F91 *  INDEX( $J109:$EH109, , MATCH( BN$118 + $F100 - 1, $J$118:$EH$118, 0 ) )</f>
        <v>0</v>
      </c>
      <c r="BO120" s="417" cm="1">
        <f t="array" ref="BO120" xml:space="preserve"> $F91 *  INDEX( $J109:$EH109, , MATCH( BO$118 + $F100 - 1, $J$118:$EH$118, 0 ) )</f>
        <v>0</v>
      </c>
      <c r="BP120" s="417" cm="1">
        <f t="array" ref="BP120" xml:space="preserve"> $F91 *  INDEX( $J109:$EH109, , MATCH( BP$118 + $F100 - 1, $J$118:$EH$118, 0 ) )</f>
        <v>0</v>
      </c>
      <c r="BQ120" s="417" cm="1">
        <f t="array" ref="BQ120" xml:space="preserve"> $F91 *  INDEX( $J109:$EH109, , MATCH( BQ$118 + $F100 - 1, $J$118:$EH$118, 0 ) )</f>
        <v>0</v>
      </c>
      <c r="BR120" s="417" cm="1">
        <f t="array" ref="BR120" xml:space="preserve"> $F91 *  INDEX( $J109:$EH109, , MATCH( BR$118 + $F100 - 1, $J$118:$EH$118, 0 ) )</f>
        <v>0</v>
      </c>
      <c r="BS120" s="417" cm="1">
        <f t="array" ref="BS120" xml:space="preserve"> $F91 *  INDEX( $J109:$EH109, , MATCH( BS$118 + $F100 - 1, $J$118:$EH$118, 0 ) )</f>
        <v>0</v>
      </c>
      <c r="BT120" s="417" cm="1">
        <f t="array" ref="BT120" xml:space="preserve"> $F91 *  INDEX( $J109:$EH109, , MATCH( BT$118 + $F100 - 1, $J$118:$EH$118, 0 ) )</f>
        <v>0</v>
      </c>
      <c r="BU120" s="417" cm="1">
        <f t="array" ref="BU120" xml:space="preserve"> $F91 *  INDEX( $J109:$EH109, , MATCH( BU$118 + $F100 - 1, $J$118:$EH$118, 0 ) )</f>
        <v>0</v>
      </c>
      <c r="BV120" s="417" cm="1">
        <f t="array" ref="BV120" xml:space="preserve"> $F91 *  INDEX( $J109:$EH109, , MATCH( BV$118 + $F100 - 1, $J$118:$EH$118, 0 ) )</f>
        <v>0</v>
      </c>
      <c r="BW120" s="417" cm="1">
        <f t="array" ref="BW120" xml:space="preserve"> $F91 *  INDEX( $J109:$EH109, , MATCH( BW$118 + $F100 - 1, $J$118:$EH$118, 0 ) )</f>
        <v>0</v>
      </c>
      <c r="BX120" s="417" cm="1">
        <f t="array" ref="BX120" xml:space="preserve"> $F91 *  INDEX( $J109:$EH109, , MATCH( BX$118 + $F100 - 1, $J$118:$EH$118, 0 ) )</f>
        <v>0</v>
      </c>
      <c r="BY120" s="417" cm="1">
        <f t="array" ref="BY120" xml:space="preserve"> $F91 *  INDEX( $J109:$EH109, , MATCH( BY$118 + $F100 - 1, $J$118:$EH$118, 0 ) )</f>
        <v>0</v>
      </c>
      <c r="BZ120" s="417" cm="1">
        <f t="array" ref="BZ120" xml:space="preserve"> $F91 *  INDEX( $J109:$EH109, , MATCH( BZ$118 + $F100 - 1, $J$118:$EH$118, 0 ) )</f>
        <v>0</v>
      </c>
      <c r="CA120" s="417" cm="1">
        <f t="array" ref="CA120" xml:space="preserve"> $F91 *  INDEX( $J109:$EH109, , MATCH( CA$118 + $F100 - 1, $J$118:$EH$118, 0 ) )</f>
        <v>0</v>
      </c>
      <c r="CB120" s="417" cm="1">
        <f t="array" ref="CB120" xml:space="preserve"> $F91 *  INDEX( $J109:$EH109, , MATCH( CB$118 + $F100 - 1, $J$118:$EH$118, 0 ) )</f>
        <v>0</v>
      </c>
      <c r="CC120" s="417" cm="1">
        <f t="array" ref="CC120" xml:space="preserve"> $F91 *  INDEX( $J109:$EH109, , MATCH( CC$118 + $F100 - 1, $J$118:$EH$118, 0 ) )</f>
        <v>0</v>
      </c>
      <c r="CD120" s="417" cm="1">
        <f t="array" ref="CD120" xml:space="preserve"> $F91 *  INDEX( $J109:$EH109, , MATCH( CD$118 + $F100 - 1, $J$118:$EH$118, 0 ) )</f>
        <v>0</v>
      </c>
      <c r="CE120" s="417" cm="1">
        <f t="array" ref="CE120" xml:space="preserve"> $F91 *  INDEX( $J109:$EH109, , MATCH( CE$118 + $F100 - 1, $J$118:$EH$118, 0 ) )</f>
        <v>0</v>
      </c>
      <c r="CF120" s="417" cm="1">
        <f t="array" ref="CF120" xml:space="preserve"> $F91 *  INDEX( $J109:$EH109, , MATCH( CF$118 + $F100 - 1, $J$118:$EH$118, 0 ) )</f>
        <v>0</v>
      </c>
      <c r="CG120" s="417" cm="1">
        <f t="array" ref="CG120" xml:space="preserve"> $F91 *  INDEX( $J109:$EH109, , MATCH( CG$118 + $F100 - 1, $J$118:$EH$118, 0 ) )</f>
        <v>0</v>
      </c>
      <c r="CH120" s="417" cm="1">
        <f t="array" ref="CH120" xml:space="preserve"> $F91 *  INDEX( $J109:$EH109, , MATCH( CH$118 + $F100 - 1, $J$118:$EH$118, 0 ) )</f>
        <v>0</v>
      </c>
      <c r="CI120" s="417" cm="1">
        <f t="array" ref="CI120" xml:space="preserve"> $F91 *  INDEX( $J109:$EH109, , MATCH( CI$118 + $F100 - 1, $J$118:$EH$118, 0 ) )</f>
        <v>0</v>
      </c>
      <c r="CJ120" s="417" cm="1">
        <f t="array" ref="CJ120" xml:space="preserve"> $F91 *  INDEX( $J109:$EH109, , MATCH( CJ$118 + $F100 - 1, $J$118:$EH$118, 0 ) )</f>
        <v>0</v>
      </c>
      <c r="CK120" s="417" cm="1">
        <f t="array" ref="CK120" xml:space="preserve"> $F91 *  INDEX( $J109:$EH109, , MATCH( CK$118 + $F100 - 1, $J$118:$EH$118, 0 ) )</f>
        <v>0</v>
      </c>
      <c r="CL120" s="417" cm="1">
        <f t="array" ref="CL120" xml:space="preserve"> $F91 *  INDEX( $J109:$EH109, , MATCH( CL$118 + $F100 - 1, $J$118:$EH$118, 0 ) )</f>
        <v>0</v>
      </c>
      <c r="CM120" s="417" cm="1">
        <f t="array" ref="CM120" xml:space="preserve"> $F91 *  INDEX( $J109:$EH109, , MATCH( CM$118 + $F100 - 1, $J$118:$EH$118, 0 ) )</f>
        <v>0</v>
      </c>
      <c r="CN120" s="417" cm="1">
        <f t="array" ref="CN120" xml:space="preserve"> $F91 *  INDEX( $J109:$EH109, , MATCH( CN$118 + $F100 - 1, $J$118:$EH$118, 0 ) )</f>
        <v>0</v>
      </c>
      <c r="CO120" s="417" cm="1">
        <f t="array" ref="CO120" xml:space="preserve"> $F91 *  INDEX( $J109:$EH109, , MATCH( CO$118 + $F100 - 1, $J$118:$EH$118, 0 ) )</f>
        <v>0</v>
      </c>
      <c r="CP120" s="417" cm="1">
        <f t="array" ref="CP120" xml:space="preserve"> $F91 *  INDEX( $J109:$EH109, , MATCH( CP$118 + $F100 - 1, $J$118:$EH$118, 0 ) )</f>
        <v>0</v>
      </c>
      <c r="CQ120" s="417" cm="1">
        <f t="array" ref="CQ120" xml:space="preserve"> $F91 *  INDEX( $J109:$EH109, , MATCH( CQ$118 + $F100 - 1, $J$118:$EH$118, 0 ) )</f>
        <v>0</v>
      </c>
      <c r="CR120" s="417" cm="1">
        <f t="array" ref="CR120" xml:space="preserve"> $F91 *  INDEX( $J109:$EH109, , MATCH( CR$118 + $F100 - 1, $J$118:$EH$118, 0 ) )</f>
        <v>0</v>
      </c>
      <c r="CS120" s="417" cm="1">
        <f t="array" ref="CS120" xml:space="preserve"> $F91 *  INDEX( $J109:$EH109, , MATCH( CS$118 + $F100 - 1, $J$118:$EH$118, 0 ) )</f>
        <v>0</v>
      </c>
      <c r="CT120" s="417" cm="1">
        <f t="array" ref="CT120" xml:space="preserve"> $F91 *  INDEX( $J109:$EH109, , MATCH( CT$118 + $F100 - 1, $J$118:$EH$118, 0 ) )</f>
        <v>0</v>
      </c>
      <c r="CU120" s="417" cm="1">
        <f t="array" ref="CU120" xml:space="preserve"> $F91 *  INDEX( $J109:$EH109, , MATCH( CU$118 + $F100 - 1, $J$118:$EH$118, 0 ) )</f>
        <v>0</v>
      </c>
      <c r="CV120" s="417" cm="1">
        <f t="array" ref="CV120" xml:space="preserve"> $F91 *  INDEX( $J109:$EH109, , MATCH( CV$118 + $F100 - 1, $J$118:$EH$118, 0 ) )</f>
        <v>0</v>
      </c>
      <c r="CW120" s="417" cm="1">
        <f t="array" ref="CW120" xml:space="preserve"> $F91 *  INDEX( $J109:$EH109, , MATCH( CW$118 + $F100 - 1, $J$118:$EH$118, 0 ) )</f>
        <v>0</v>
      </c>
      <c r="CX120" s="417" cm="1">
        <f t="array" ref="CX120" xml:space="preserve"> $F91 *  INDEX( $J109:$EH109, , MATCH( CX$118 + $F100 - 1, $J$118:$EH$118, 0 ) )</f>
        <v>0</v>
      </c>
      <c r="CY120" s="417" cm="1">
        <f t="array" ref="CY120" xml:space="preserve"> $F91 *  INDEX( $J109:$EH109, , MATCH( CY$118 + $F100 - 1, $J$118:$EH$118, 0 ) )</f>
        <v>0</v>
      </c>
      <c r="CZ120" s="417" cm="1">
        <f t="array" ref="CZ120" xml:space="preserve"> $F91 *  INDEX( $J109:$EH109, , MATCH( CZ$118 + $F100 - 1, $J$118:$EH$118, 0 ) )</f>
        <v>0</v>
      </c>
      <c r="DA120" s="417" cm="1">
        <f t="array" ref="DA120" xml:space="preserve"> $F91 *  INDEX( $J109:$EH109, , MATCH( DA$118 + $F100 - 1, $J$118:$EH$118, 0 ) )</f>
        <v>0</v>
      </c>
      <c r="DB120" s="417" cm="1">
        <f t="array" ref="DB120" xml:space="preserve"> $F91 *  INDEX( $J109:$EH109, , MATCH( DB$118 + $F100 - 1, $J$118:$EH$118, 0 ) )</f>
        <v>0</v>
      </c>
      <c r="DC120" s="417" cm="1">
        <f t="array" ref="DC120" xml:space="preserve"> $F91 *  INDEX( $J109:$EH109, , MATCH( DC$118 + $F100 - 1, $J$118:$EH$118, 0 ) )</f>
        <v>0</v>
      </c>
      <c r="DD120" s="417" cm="1">
        <f t="array" ref="DD120" xml:space="preserve"> $F91 *  INDEX( $J109:$EH109, , MATCH( DD$118 + $F100 - 1, $J$118:$EH$118, 0 ) )</f>
        <v>0</v>
      </c>
      <c r="DE120" s="417" cm="1">
        <f t="array" ref="DE120" xml:space="preserve"> $F91 *  INDEX( $J109:$EH109, , MATCH( DE$118 + $F100 - 1, $J$118:$EH$118, 0 ) )</f>
        <v>0</v>
      </c>
      <c r="DF120" s="417" cm="1">
        <f t="array" ref="DF120" xml:space="preserve"> $F91 *  INDEX( $J109:$EH109, , MATCH( DF$118 + $F100 - 1, $J$118:$EH$118, 0 ) )</f>
        <v>0</v>
      </c>
      <c r="DG120" s="417" cm="1">
        <f t="array" ref="DG120" xml:space="preserve"> $F91 *  INDEX( $J109:$EH109, , MATCH( DG$118 + $F100 - 1, $J$118:$EH$118, 0 ) )</f>
        <v>0</v>
      </c>
      <c r="DH120" s="417" cm="1">
        <f t="array" ref="DH120" xml:space="preserve"> $F91 *  INDEX( $J109:$EH109, , MATCH( DH$118 + $F100 - 1, $J$118:$EH$118, 0 ) )</f>
        <v>0</v>
      </c>
      <c r="DI120" s="417" cm="1">
        <f t="array" ref="DI120" xml:space="preserve"> $F91 *  INDEX( $J109:$EH109, , MATCH( DI$118 + $F100 - 1, $J$118:$EH$118, 0 ) )</f>
        <v>0</v>
      </c>
      <c r="DJ120" s="417" cm="1">
        <f t="array" ref="DJ120" xml:space="preserve"> $F91 *  INDEX( $J109:$EH109, , MATCH( DJ$118 + $F100 - 1, $J$118:$EH$118, 0 ) )</f>
        <v>0</v>
      </c>
      <c r="DK120" s="417" cm="1">
        <f t="array" ref="DK120" xml:space="preserve"> $F91 *  INDEX( $J109:$EH109, , MATCH( DK$118 + $F100 - 1, $J$118:$EH$118, 0 ) )</f>
        <v>0</v>
      </c>
      <c r="DL120" s="417" cm="1">
        <f t="array" ref="DL120" xml:space="preserve"> $F91 *  INDEX( $J109:$EH109, , MATCH( DL$118 + $F100 - 1, $J$118:$EH$118, 0 ) )</f>
        <v>0</v>
      </c>
      <c r="DM120" s="417" cm="1">
        <f t="array" ref="DM120" xml:space="preserve"> $F91 *  INDEX( $J109:$EH109, , MATCH( DM$118 + $F100 - 1, $J$118:$EH$118, 0 ) )</f>
        <v>0</v>
      </c>
      <c r="DN120" s="417" cm="1">
        <f t="array" ref="DN120" xml:space="preserve"> $F91 *  INDEX( $J109:$EH109, , MATCH( DN$118 + $F100 - 1, $J$118:$EH$118, 0 ) )</f>
        <v>0</v>
      </c>
      <c r="DO120" s="417" cm="1">
        <f t="array" ref="DO120" xml:space="preserve"> $F91 *  INDEX( $J109:$EH109, , MATCH( DO$118 + $F100 - 1, $J$118:$EH$118, 0 ) )</f>
        <v>0</v>
      </c>
      <c r="DP120" s="417" cm="1">
        <f t="array" ref="DP120" xml:space="preserve"> $F91 *  INDEX( $J109:$EH109, , MATCH( DP$118 + $F100 - 1, $J$118:$EH$118, 0 ) )</f>
        <v>0</v>
      </c>
      <c r="DQ120" s="417" cm="1">
        <f t="array" ref="DQ120" xml:space="preserve"> $F91 *  INDEX( $J109:$EH109, , MATCH( DQ$118 + $F100 - 1, $J$118:$EH$118, 0 ) )</f>
        <v>0</v>
      </c>
      <c r="DR120" s="417" cm="1">
        <f t="array" ref="DR120" xml:space="preserve"> $F91 *  INDEX( $J109:$EH109, , MATCH( DR$118 + $F100 - 1, $J$118:$EH$118, 0 ) )</f>
        <v>0</v>
      </c>
      <c r="DS120" s="417" cm="1">
        <f t="array" ref="DS120" xml:space="preserve"> $F91 *  INDEX( $J109:$EH109, , MATCH( DS$118 + $F100 - 1, $J$118:$EH$118, 0 ) )</f>
        <v>0</v>
      </c>
      <c r="DT120" s="417" cm="1">
        <f t="array" ref="DT120" xml:space="preserve"> $F91 *  INDEX( $J109:$EH109, , MATCH( DT$118 + $F100 - 1, $J$118:$EH$118, 0 ) )</f>
        <v>0</v>
      </c>
      <c r="DU120" s="417" cm="1">
        <f t="array" ref="DU120" xml:space="preserve"> $F91 *  INDEX( $J109:$EH109, , MATCH( DU$118 + $F100 - 1, $J$118:$EH$118, 0 ) )</f>
        <v>0</v>
      </c>
      <c r="DV120" s="417" cm="1">
        <f t="array" ref="DV120" xml:space="preserve"> $F91 *  INDEX( $J109:$EH109, , MATCH( DV$118 + $F100 - 1, $J$118:$EH$118, 0 ) )</f>
        <v>0</v>
      </c>
      <c r="DW120" s="417" cm="1">
        <f t="array" ref="DW120" xml:space="preserve"> $F91 *  INDEX( $J109:$EH109, , MATCH( DW$118 + $F100 - 1, $J$118:$EH$118, 0 ) )</f>
        <v>0</v>
      </c>
      <c r="DX120" s="417" cm="1">
        <f t="array" ref="DX120" xml:space="preserve"> $F91 *  INDEX( $J109:$EH109, , MATCH( DX$118 + $F100 - 1, $J$118:$EH$118, 0 ) )</f>
        <v>0</v>
      </c>
      <c r="DY120" s="417" cm="1">
        <f t="array" ref="DY120" xml:space="preserve"> $F91 *  INDEX( $J109:$EH109, , MATCH( DY$118 + $F100 - 1, $J$118:$EH$118, 0 ) )</f>
        <v>0</v>
      </c>
      <c r="DZ120" s="417" cm="1">
        <f t="array" ref="DZ120" xml:space="preserve"> $F91 *  INDEX( $J109:$EH109, , MATCH( DZ$118 + $F100 - 1, $J$118:$EH$118, 0 ) )</f>
        <v>0</v>
      </c>
      <c r="EA120" s="417" cm="1">
        <f t="array" ref="EA120" xml:space="preserve"> $F91 *  INDEX( $J109:$EH109, , MATCH( EA$118 + $F100 - 1, $J$118:$EH$118, 0 ) )</f>
        <v>0</v>
      </c>
      <c r="EB120" s="417" cm="1">
        <f t="array" ref="EB120" xml:space="preserve"> $F91 *  INDEX( $J109:$EH109, , MATCH( EB$118 + $F100 - 1, $J$118:$EH$118, 0 ) )</f>
        <v>0</v>
      </c>
      <c r="EC120" s="417" cm="1">
        <f t="array" ref="EC120" xml:space="preserve"> $F91 *  INDEX( $J109:$EH109, , MATCH( EC$118 + $F100 - 1, $J$118:$EH$118, 0 ) )</f>
        <v>0</v>
      </c>
      <c r="ED120" s="417" cm="1">
        <f t="array" ref="ED120" xml:space="preserve"> $F91 *  INDEX( $J109:$EH109, , MATCH( ED$118 + $F100 - 1, $J$118:$EH$118, 0 ) )</f>
        <v>0</v>
      </c>
      <c r="EE120" s="417" cm="1">
        <f t="array" ref="EE120" xml:space="preserve"> $F91 *  INDEX( $J109:$EH109, , MATCH( EE$118 + $F100 - 1, $J$118:$EH$118, 0 ) )</f>
        <v>0</v>
      </c>
      <c r="EF120" s="417" cm="1">
        <f t="array" ref="EF120" xml:space="preserve"> $F91 *  INDEX( $J109:$EH109, , MATCH( EF$118 + $F100 - 1, $J$118:$EH$118, 0 ) )</f>
        <v>0</v>
      </c>
      <c r="EG120" s="417" cm="1">
        <f t="array" ref="EG120" xml:space="preserve"> $F91 *  INDEX( $J109:$EH109, , MATCH( EG$118 + $F100 - 1, $J$118:$EH$118, 0 ) )</f>
        <v>0</v>
      </c>
      <c r="EH120" s="417" cm="1">
        <f t="array" ref="EH120" xml:space="preserve"> $F91 *  INDEX( $J109:$EH109, , MATCH( EH$118 + $F100 - 1, $J$118:$EH$118, 0 ) )</f>
        <v>0</v>
      </c>
    </row>
    <row r="121" spans="1:139" ht="15" customHeight="1" outlineLevel="1" x14ac:dyDescent="0.25">
      <c r="A121" s="19"/>
      <c r="B121" s="19"/>
      <c r="C121" s="19"/>
      <c r="D121" s="19"/>
      <c r="E121" s="679" t="str">
        <f>Capex!E51</f>
        <v>Corporate, Consumer Indexing &amp; Training</v>
      </c>
      <c r="F121" s="19"/>
      <c r="G121" s="51" t="s">
        <v>330</v>
      </c>
      <c r="H121" s="417">
        <f t="shared" si="32"/>
        <v>7.8988100000000019</v>
      </c>
      <c r="I121" s="417"/>
      <c r="J121" s="417" cm="1">
        <f t="array" ref="J121" xml:space="preserve"> $F92 *  INDEX( $J110:$EH110, , MATCH( J$118 + $F101 - 1, $J$118:$EH$118, 0 ) )</f>
        <v>0</v>
      </c>
      <c r="K121" s="417" cm="1">
        <f t="array" ref="K121" xml:space="preserve"> $F92 *  INDEX( $J110:$EH110, , MATCH( K$118 + $F101 - 1, $J$118:$EH$118, 0 ) )</f>
        <v>0</v>
      </c>
      <c r="L121" s="417" cm="1">
        <f t="array" ref="L121" xml:space="preserve"> $F92 *  INDEX( $J110:$EH110, , MATCH( L$118 + $F101 - 1, $J$118:$EH$118, 0 ) )</f>
        <v>0</v>
      </c>
      <c r="M121" s="417" cm="1">
        <f t="array" ref="M121" xml:space="preserve"> $F92 *  INDEX( $J110:$EH110, , MATCH( M$118 + $F101 - 1, $J$118:$EH$118, 0 ) )</f>
        <v>0</v>
      </c>
      <c r="N121" s="417" cm="1">
        <f t="array" ref="N121" xml:space="preserve"> $F92 *  INDEX( $J110:$EH110, , MATCH( N$118 + $F101 - 1, $J$118:$EH$118, 0 ) )</f>
        <v>0</v>
      </c>
      <c r="O121" s="417" cm="1">
        <f t="array" ref="O121" xml:space="preserve"> $F92 *  INDEX( $J110:$EH110, , MATCH( O$118 + $F101 - 1, $J$118:$EH$118, 0 ) )</f>
        <v>6.5636305633072099E-4</v>
      </c>
      <c r="P121" s="417" cm="1">
        <f t="array" ref="P121" xml:space="preserve"> $F92 *  INDEX( $J110:$EH110, , MATCH( P$118 + $F101 - 1, $J$118:$EH$118, 0 ) )</f>
        <v>4.5329003420683363E-2</v>
      </c>
      <c r="Q121" s="417" cm="1">
        <f t="array" ref="Q121" xml:space="preserve"> $F92 *  INDEX( $J110:$EH110, , MATCH( Q$118 + $F101 - 1, $J$118:$EH$118, 0 ) )</f>
        <v>9.4744580305130166E-2</v>
      </c>
      <c r="R121" s="417" cm="1">
        <f t="array" ref="R121" xml:space="preserve"> $F92 *  INDEX( $J110:$EH110, , MATCH( R$118 + $F101 - 1, $J$118:$EH$118, 0 ) )</f>
        <v>0.22259268866867932</v>
      </c>
      <c r="S121" s="417" cm="1">
        <f t="array" ref="S121" xml:space="preserve"> $F92 *  INDEX( $J110:$EH110, , MATCH( S$118 + $F101 - 1, $J$118:$EH$118, 0 ) )</f>
        <v>0.25113021285697151</v>
      </c>
      <c r="T121" s="417" cm="1">
        <f t="array" ref="T121" xml:space="preserve"> $F92 *  INDEX( $J110:$EH110, , MATCH( T$118 + $F101 - 1, $J$118:$EH$118, 0 ) )</f>
        <v>0.25113021285697151</v>
      </c>
      <c r="U121" s="417" cm="1">
        <f t="array" ref="U121" xml:space="preserve"> $F92 *  INDEX( $J110:$EH110, , MATCH( U$118 + $F101 - 1, $J$118:$EH$118, 0 ) )</f>
        <v>0.25113021285697151</v>
      </c>
      <c r="V121" s="417" cm="1">
        <f t="array" ref="V121" xml:space="preserve"> $F92 *  INDEX( $J110:$EH110, , MATCH( V$118 + $F101 - 1, $J$118:$EH$118, 0 ) )</f>
        <v>0.30820526123355596</v>
      </c>
      <c r="W121" s="417" cm="1">
        <f t="array" ref="W121" xml:space="preserve"> $F92 *  INDEX( $J110:$EH110, , MATCH( W$118 + $F101 - 1, $J$118:$EH$118, 0 ) )</f>
        <v>0.37098781444779877</v>
      </c>
      <c r="X121" s="417" cm="1">
        <f t="array" ref="X121" xml:space="preserve"> $F92 *  INDEX( $J110:$EH110, , MATCH( X$118 + $F101 - 1, $J$118:$EH$118, 0 ) )</f>
        <v>0.44233162491852934</v>
      </c>
      <c r="Y121" s="417" cm="1">
        <f t="array" ref="Y121" xml:space="preserve"> $F92 *  INDEX( $J110:$EH110, , MATCH( Y$118 + $F101 - 1, $J$118:$EH$118, 0 ) )</f>
        <v>0.5079679305516015</v>
      </c>
      <c r="Z121" s="417" cm="1">
        <f t="array" ref="Z121" xml:space="preserve"> $F92 *  INDEX( $J110:$EH110, , MATCH( Z$118 + $F101 - 1, $J$118:$EH$118, 0 ) )</f>
        <v>0.58501924585999043</v>
      </c>
      <c r="AA121" s="417" cm="1">
        <f t="array" ref="AA121" xml:space="preserve"> $F92 *  INDEX( $J110:$EH110, , MATCH( AA$118 + $F101 - 1, $J$118:$EH$118, 0 ) )</f>
        <v>0.62237771877488379</v>
      </c>
      <c r="AB121" s="417" cm="1">
        <f t="array" ref="AB121" xml:space="preserve"> $F92 *  INDEX( $J110:$EH110, , MATCH( AB$118 + $F101 - 1, $J$118:$EH$118, 0 ) )</f>
        <v>0.44233162491852934</v>
      </c>
      <c r="AC121" s="417" cm="1">
        <f t="array" ref="AC121" xml:space="preserve"> $F92 *  INDEX( $J110:$EH110, , MATCH( AC$118 + $F101 - 1, $J$118:$EH$118, 0 ) )</f>
        <v>0.44233162491852934</v>
      </c>
      <c r="AD121" s="417" cm="1">
        <f t="array" ref="AD121" xml:space="preserve"> $F92 *  INDEX( $J110:$EH110, , MATCH( AD$118 + $F101 - 1, $J$118:$EH$118, 0 ) )</f>
        <v>0.44233162491852934</v>
      </c>
      <c r="AE121" s="417" cm="1">
        <f t="array" ref="AE121" xml:space="preserve"> $F92 *  INDEX( $J110:$EH110, , MATCH( AE$118 + $F101 - 1, $J$118:$EH$118, 0 ) )</f>
        <v>0.44233162491852934</v>
      </c>
      <c r="AF121" s="417" cm="1">
        <f t="array" ref="AF121" xml:space="preserve"> $F92 *  INDEX( $J110:$EH110, , MATCH( AF$118 + $F101 - 1, $J$118:$EH$118, 0 ) )</f>
        <v>0.44233162491852934</v>
      </c>
      <c r="AG121" s="417" cm="1">
        <f t="array" ref="AG121" xml:space="preserve"> $F92 *  INDEX( $J110:$EH110, , MATCH( AG$118 + $F101 - 1, $J$118:$EH$118, 0 ) )</f>
        <v>0.44233162491852934</v>
      </c>
      <c r="AH121" s="417" cm="1">
        <f t="array" ref="AH121" xml:space="preserve"> $F92 *  INDEX( $J110:$EH110, , MATCH( AH$118 + $F101 - 1, $J$118:$EH$118, 0 ) )</f>
        <v>0.44233162491852934</v>
      </c>
      <c r="AI121" s="417" cm="1">
        <f t="array" ref="AI121" xml:space="preserve"> $F92 *  INDEX( $J110:$EH110, , MATCH( AI$118 + $F101 - 1, $J$118:$EH$118, 0 ) )</f>
        <v>0.44233162491852934</v>
      </c>
      <c r="AJ121" s="417" cm="1">
        <f t="array" ref="AJ121" xml:space="preserve"> $F92 *  INDEX( $J110:$EH110, , MATCH( AJ$118 + $F101 - 1, $J$118:$EH$118, 0 ) )</f>
        <v>0.40655413084366743</v>
      </c>
      <c r="AK121" s="417" cm="1">
        <f t="array" ref="AK121" xml:space="preserve"> $F92 *  INDEX( $J110:$EH110, , MATCH( AK$118 + $F101 - 1, $J$118:$EH$118, 0 ) )</f>
        <v>0</v>
      </c>
      <c r="AL121" s="417" cm="1">
        <f t="array" ref="AL121" xml:space="preserve"> $F92 *  INDEX( $J110:$EH110, , MATCH( AL$118 + $F101 - 1, $J$118:$EH$118, 0 ) )</f>
        <v>0</v>
      </c>
      <c r="AM121" s="417" cm="1">
        <f t="array" ref="AM121" xml:space="preserve"> $F92 *  INDEX( $J110:$EH110, , MATCH( AM$118 + $F101 - 1, $J$118:$EH$118, 0 ) )</f>
        <v>0</v>
      </c>
      <c r="AN121" s="417" cm="1">
        <f t="array" ref="AN121" xml:space="preserve"> $F92 *  INDEX( $J110:$EH110, , MATCH( AN$118 + $F101 - 1, $J$118:$EH$118, 0 ) )</f>
        <v>0</v>
      </c>
      <c r="AO121" s="417" cm="1">
        <f t="array" ref="AO121" xml:space="preserve"> $F92 *  INDEX( $J110:$EH110, , MATCH( AO$118 + $F101 - 1, $J$118:$EH$118, 0 ) )</f>
        <v>0</v>
      </c>
      <c r="AP121" s="417" cm="1">
        <f t="array" ref="AP121" xml:space="preserve"> $F92 *  INDEX( $J110:$EH110, , MATCH( AP$118 + $F101 - 1, $J$118:$EH$118, 0 ) )</f>
        <v>0</v>
      </c>
      <c r="AQ121" s="417" cm="1">
        <f t="array" ref="AQ121" xml:space="preserve"> $F92 *  INDEX( $J110:$EH110, , MATCH( AQ$118 + $F101 - 1, $J$118:$EH$118, 0 ) )</f>
        <v>0</v>
      </c>
      <c r="AR121" s="417" cm="1">
        <f t="array" ref="AR121" xml:space="preserve"> $F92 *  INDEX( $J110:$EH110, , MATCH( AR$118 + $F101 - 1, $J$118:$EH$118, 0 ) )</f>
        <v>0</v>
      </c>
      <c r="AS121" s="417" cm="1">
        <f t="array" ref="AS121" xml:space="preserve"> $F92 *  INDEX( $J110:$EH110, , MATCH( AS$118 + $F101 - 1, $J$118:$EH$118, 0 ) )</f>
        <v>0</v>
      </c>
      <c r="AT121" s="417" cm="1">
        <f t="array" ref="AT121" xml:space="preserve"> $F92 *  INDEX( $J110:$EH110, , MATCH( AT$118 + $F101 - 1, $J$118:$EH$118, 0 ) )</f>
        <v>0</v>
      </c>
      <c r="AU121" s="417" cm="1">
        <f t="array" ref="AU121" xml:space="preserve"> $F92 *  INDEX( $J110:$EH110, , MATCH( AU$118 + $F101 - 1, $J$118:$EH$118, 0 ) )</f>
        <v>0</v>
      </c>
      <c r="AV121" s="417" cm="1">
        <f t="array" ref="AV121" xml:space="preserve"> $F92 *  INDEX( $J110:$EH110, , MATCH( AV$118 + $F101 - 1, $J$118:$EH$118, 0 ) )</f>
        <v>0</v>
      </c>
      <c r="AW121" s="417" cm="1">
        <f t="array" ref="AW121" xml:space="preserve"> $F92 *  INDEX( $J110:$EH110, , MATCH( AW$118 + $F101 - 1, $J$118:$EH$118, 0 ) )</f>
        <v>0</v>
      </c>
      <c r="AX121" s="417" cm="1">
        <f t="array" ref="AX121" xml:space="preserve"> $F92 *  INDEX( $J110:$EH110, , MATCH( AX$118 + $F101 - 1, $J$118:$EH$118, 0 ) )</f>
        <v>0</v>
      </c>
      <c r="AY121" s="417" cm="1">
        <f t="array" ref="AY121" xml:space="preserve"> $F92 *  INDEX( $J110:$EH110, , MATCH( AY$118 + $F101 - 1, $J$118:$EH$118, 0 ) )</f>
        <v>0</v>
      </c>
      <c r="AZ121" s="417" cm="1">
        <f t="array" ref="AZ121" xml:space="preserve"> $F92 *  INDEX( $J110:$EH110, , MATCH( AZ$118 + $F101 - 1, $J$118:$EH$118, 0 ) )</f>
        <v>0</v>
      </c>
      <c r="BA121" s="417" cm="1">
        <f t="array" ref="BA121" xml:space="preserve"> $F92 *  INDEX( $J110:$EH110, , MATCH( BA$118 + $F101 - 1, $J$118:$EH$118, 0 ) )</f>
        <v>0</v>
      </c>
      <c r="BB121" s="417" cm="1">
        <f t="array" ref="BB121" xml:space="preserve"> $F92 *  INDEX( $J110:$EH110, , MATCH( BB$118 + $F101 - 1, $J$118:$EH$118, 0 ) )</f>
        <v>0</v>
      </c>
      <c r="BC121" s="417" cm="1">
        <f t="array" ref="BC121" xml:space="preserve"> $F92 *  INDEX( $J110:$EH110, , MATCH( BC$118 + $F101 - 1, $J$118:$EH$118, 0 ) )</f>
        <v>0</v>
      </c>
      <c r="BD121" s="417" cm="1">
        <f t="array" ref="BD121" xml:space="preserve"> $F92 *  INDEX( $J110:$EH110, , MATCH( BD$118 + $F101 - 1, $J$118:$EH$118, 0 ) )</f>
        <v>0</v>
      </c>
      <c r="BE121" s="417" cm="1">
        <f t="array" ref="BE121" xml:space="preserve"> $F92 *  INDEX( $J110:$EH110, , MATCH( BE$118 + $F101 - 1, $J$118:$EH$118, 0 ) )</f>
        <v>0</v>
      </c>
      <c r="BF121" s="417" cm="1">
        <f t="array" ref="BF121" xml:space="preserve"> $F92 *  INDEX( $J110:$EH110, , MATCH( BF$118 + $F101 - 1, $J$118:$EH$118, 0 ) )</f>
        <v>0</v>
      </c>
      <c r="BG121" s="417" cm="1">
        <f t="array" ref="BG121" xml:space="preserve"> $F92 *  INDEX( $J110:$EH110, , MATCH( BG$118 + $F101 - 1, $J$118:$EH$118, 0 ) )</f>
        <v>0</v>
      </c>
      <c r="BH121" s="417" cm="1">
        <f t="array" ref="BH121" xml:space="preserve"> $F92 *  INDEX( $J110:$EH110, , MATCH( BH$118 + $F101 - 1, $J$118:$EH$118, 0 ) )</f>
        <v>0</v>
      </c>
      <c r="BI121" s="417" cm="1">
        <f t="array" ref="BI121" xml:space="preserve"> $F92 *  INDEX( $J110:$EH110, , MATCH( BI$118 + $F101 - 1, $J$118:$EH$118, 0 ) )</f>
        <v>0</v>
      </c>
      <c r="BJ121" s="417" cm="1">
        <f t="array" ref="BJ121" xml:space="preserve"> $F92 *  INDEX( $J110:$EH110, , MATCH( BJ$118 + $F101 - 1, $J$118:$EH$118, 0 ) )</f>
        <v>0</v>
      </c>
      <c r="BK121" s="417" cm="1">
        <f t="array" ref="BK121" xml:space="preserve"> $F92 *  INDEX( $J110:$EH110, , MATCH( BK$118 + $F101 - 1, $J$118:$EH$118, 0 ) )</f>
        <v>0</v>
      </c>
      <c r="BL121" s="417" cm="1">
        <f t="array" ref="BL121" xml:space="preserve"> $F92 *  INDEX( $J110:$EH110, , MATCH( BL$118 + $F101 - 1, $J$118:$EH$118, 0 ) )</f>
        <v>0</v>
      </c>
      <c r="BM121" s="417" cm="1">
        <f t="array" ref="BM121" xml:space="preserve"> $F92 *  INDEX( $J110:$EH110, , MATCH( BM$118 + $F101 - 1, $J$118:$EH$118, 0 ) )</f>
        <v>0</v>
      </c>
      <c r="BN121" s="417" cm="1">
        <f t="array" ref="BN121" xml:space="preserve"> $F92 *  INDEX( $J110:$EH110, , MATCH( BN$118 + $F101 - 1, $J$118:$EH$118, 0 ) )</f>
        <v>0</v>
      </c>
      <c r="BO121" s="417" cm="1">
        <f t="array" ref="BO121" xml:space="preserve"> $F92 *  INDEX( $J110:$EH110, , MATCH( BO$118 + $F101 - 1, $J$118:$EH$118, 0 ) )</f>
        <v>0</v>
      </c>
      <c r="BP121" s="417" cm="1">
        <f t="array" ref="BP121" xml:space="preserve"> $F92 *  INDEX( $J110:$EH110, , MATCH( BP$118 + $F101 - 1, $J$118:$EH$118, 0 ) )</f>
        <v>0</v>
      </c>
      <c r="BQ121" s="417" cm="1">
        <f t="array" ref="BQ121" xml:space="preserve"> $F92 *  INDEX( $J110:$EH110, , MATCH( BQ$118 + $F101 - 1, $J$118:$EH$118, 0 ) )</f>
        <v>0</v>
      </c>
      <c r="BR121" s="417" cm="1">
        <f t="array" ref="BR121" xml:space="preserve"> $F92 *  INDEX( $J110:$EH110, , MATCH( BR$118 + $F101 - 1, $J$118:$EH$118, 0 ) )</f>
        <v>0</v>
      </c>
      <c r="BS121" s="417" cm="1">
        <f t="array" ref="BS121" xml:space="preserve"> $F92 *  INDEX( $J110:$EH110, , MATCH( BS$118 + $F101 - 1, $J$118:$EH$118, 0 ) )</f>
        <v>0</v>
      </c>
      <c r="BT121" s="417" cm="1">
        <f t="array" ref="BT121" xml:space="preserve"> $F92 *  INDEX( $J110:$EH110, , MATCH( BT$118 + $F101 - 1, $J$118:$EH$118, 0 ) )</f>
        <v>0</v>
      </c>
      <c r="BU121" s="417" cm="1">
        <f t="array" ref="BU121" xml:space="preserve"> $F92 *  INDEX( $J110:$EH110, , MATCH( BU$118 + $F101 - 1, $J$118:$EH$118, 0 ) )</f>
        <v>0</v>
      </c>
      <c r="BV121" s="417" cm="1">
        <f t="array" ref="BV121" xml:space="preserve"> $F92 *  INDEX( $J110:$EH110, , MATCH( BV$118 + $F101 - 1, $J$118:$EH$118, 0 ) )</f>
        <v>0</v>
      </c>
      <c r="BW121" s="417" cm="1">
        <f t="array" ref="BW121" xml:space="preserve"> $F92 *  INDEX( $J110:$EH110, , MATCH( BW$118 + $F101 - 1, $J$118:$EH$118, 0 ) )</f>
        <v>0</v>
      </c>
      <c r="BX121" s="417" cm="1">
        <f t="array" ref="BX121" xml:space="preserve"> $F92 *  INDEX( $J110:$EH110, , MATCH( BX$118 + $F101 - 1, $J$118:$EH$118, 0 ) )</f>
        <v>0</v>
      </c>
      <c r="BY121" s="417" cm="1">
        <f t="array" ref="BY121" xml:space="preserve"> $F92 *  INDEX( $J110:$EH110, , MATCH( BY$118 + $F101 - 1, $J$118:$EH$118, 0 ) )</f>
        <v>0</v>
      </c>
      <c r="BZ121" s="417" cm="1">
        <f t="array" ref="BZ121" xml:space="preserve"> $F92 *  INDEX( $J110:$EH110, , MATCH( BZ$118 + $F101 - 1, $J$118:$EH$118, 0 ) )</f>
        <v>0</v>
      </c>
      <c r="CA121" s="417" cm="1">
        <f t="array" ref="CA121" xml:space="preserve"> $F92 *  INDEX( $J110:$EH110, , MATCH( CA$118 + $F101 - 1, $J$118:$EH$118, 0 ) )</f>
        <v>0</v>
      </c>
      <c r="CB121" s="417" cm="1">
        <f t="array" ref="CB121" xml:space="preserve"> $F92 *  INDEX( $J110:$EH110, , MATCH( CB$118 + $F101 - 1, $J$118:$EH$118, 0 ) )</f>
        <v>0</v>
      </c>
      <c r="CC121" s="417" cm="1">
        <f t="array" ref="CC121" xml:space="preserve"> $F92 *  INDEX( $J110:$EH110, , MATCH( CC$118 + $F101 - 1, $J$118:$EH$118, 0 ) )</f>
        <v>0</v>
      </c>
      <c r="CD121" s="417" cm="1">
        <f t="array" ref="CD121" xml:space="preserve"> $F92 *  INDEX( $J110:$EH110, , MATCH( CD$118 + $F101 - 1, $J$118:$EH$118, 0 ) )</f>
        <v>0</v>
      </c>
      <c r="CE121" s="417" cm="1">
        <f t="array" ref="CE121" xml:space="preserve"> $F92 *  INDEX( $J110:$EH110, , MATCH( CE$118 + $F101 - 1, $J$118:$EH$118, 0 ) )</f>
        <v>0</v>
      </c>
      <c r="CF121" s="417" cm="1">
        <f t="array" ref="CF121" xml:space="preserve"> $F92 *  INDEX( $J110:$EH110, , MATCH( CF$118 + $F101 - 1, $J$118:$EH$118, 0 ) )</f>
        <v>0</v>
      </c>
      <c r="CG121" s="417" cm="1">
        <f t="array" ref="CG121" xml:space="preserve"> $F92 *  INDEX( $J110:$EH110, , MATCH( CG$118 + $F101 - 1, $J$118:$EH$118, 0 ) )</f>
        <v>0</v>
      </c>
      <c r="CH121" s="417" cm="1">
        <f t="array" ref="CH121" xml:space="preserve"> $F92 *  INDEX( $J110:$EH110, , MATCH( CH$118 + $F101 - 1, $J$118:$EH$118, 0 ) )</f>
        <v>0</v>
      </c>
      <c r="CI121" s="417" cm="1">
        <f t="array" ref="CI121" xml:space="preserve"> $F92 *  INDEX( $J110:$EH110, , MATCH( CI$118 + $F101 - 1, $J$118:$EH$118, 0 ) )</f>
        <v>0</v>
      </c>
      <c r="CJ121" s="417" cm="1">
        <f t="array" ref="CJ121" xml:space="preserve"> $F92 *  INDEX( $J110:$EH110, , MATCH( CJ$118 + $F101 - 1, $J$118:$EH$118, 0 ) )</f>
        <v>0</v>
      </c>
      <c r="CK121" s="417" cm="1">
        <f t="array" ref="CK121" xml:space="preserve"> $F92 *  INDEX( $J110:$EH110, , MATCH( CK$118 + $F101 - 1, $J$118:$EH$118, 0 ) )</f>
        <v>0</v>
      </c>
      <c r="CL121" s="417" cm="1">
        <f t="array" ref="CL121" xml:space="preserve"> $F92 *  INDEX( $J110:$EH110, , MATCH( CL$118 + $F101 - 1, $J$118:$EH$118, 0 ) )</f>
        <v>0</v>
      </c>
      <c r="CM121" s="417" cm="1">
        <f t="array" ref="CM121" xml:space="preserve"> $F92 *  INDEX( $J110:$EH110, , MATCH( CM$118 + $F101 - 1, $J$118:$EH$118, 0 ) )</f>
        <v>0</v>
      </c>
      <c r="CN121" s="417" cm="1">
        <f t="array" ref="CN121" xml:space="preserve"> $F92 *  INDEX( $J110:$EH110, , MATCH( CN$118 + $F101 - 1, $J$118:$EH$118, 0 ) )</f>
        <v>0</v>
      </c>
      <c r="CO121" s="417" cm="1">
        <f t="array" ref="CO121" xml:space="preserve"> $F92 *  INDEX( $J110:$EH110, , MATCH( CO$118 + $F101 - 1, $J$118:$EH$118, 0 ) )</f>
        <v>0</v>
      </c>
      <c r="CP121" s="417" cm="1">
        <f t="array" ref="CP121" xml:space="preserve"> $F92 *  INDEX( $J110:$EH110, , MATCH( CP$118 + $F101 - 1, $J$118:$EH$118, 0 ) )</f>
        <v>0</v>
      </c>
      <c r="CQ121" s="417" cm="1">
        <f t="array" ref="CQ121" xml:space="preserve"> $F92 *  INDEX( $J110:$EH110, , MATCH( CQ$118 + $F101 - 1, $J$118:$EH$118, 0 ) )</f>
        <v>0</v>
      </c>
      <c r="CR121" s="417" cm="1">
        <f t="array" ref="CR121" xml:space="preserve"> $F92 *  INDEX( $J110:$EH110, , MATCH( CR$118 + $F101 - 1, $J$118:$EH$118, 0 ) )</f>
        <v>0</v>
      </c>
      <c r="CS121" s="417" cm="1">
        <f t="array" ref="CS121" xml:space="preserve"> $F92 *  INDEX( $J110:$EH110, , MATCH( CS$118 + $F101 - 1, $J$118:$EH$118, 0 ) )</f>
        <v>0</v>
      </c>
      <c r="CT121" s="417" cm="1">
        <f t="array" ref="CT121" xml:space="preserve"> $F92 *  INDEX( $J110:$EH110, , MATCH( CT$118 + $F101 - 1, $J$118:$EH$118, 0 ) )</f>
        <v>0</v>
      </c>
      <c r="CU121" s="417" cm="1">
        <f t="array" ref="CU121" xml:space="preserve"> $F92 *  INDEX( $J110:$EH110, , MATCH( CU$118 + $F101 - 1, $J$118:$EH$118, 0 ) )</f>
        <v>0</v>
      </c>
      <c r="CV121" s="417" cm="1">
        <f t="array" ref="CV121" xml:space="preserve"> $F92 *  INDEX( $J110:$EH110, , MATCH( CV$118 + $F101 - 1, $J$118:$EH$118, 0 ) )</f>
        <v>0</v>
      </c>
      <c r="CW121" s="417" cm="1">
        <f t="array" ref="CW121" xml:space="preserve"> $F92 *  INDEX( $J110:$EH110, , MATCH( CW$118 + $F101 - 1, $J$118:$EH$118, 0 ) )</f>
        <v>0</v>
      </c>
      <c r="CX121" s="417" cm="1">
        <f t="array" ref="CX121" xml:space="preserve"> $F92 *  INDEX( $J110:$EH110, , MATCH( CX$118 + $F101 - 1, $J$118:$EH$118, 0 ) )</f>
        <v>0</v>
      </c>
      <c r="CY121" s="417" cm="1">
        <f t="array" ref="CY121" xml:space="preserve"> $F92 *  INDEX( $J110:$EH110, , MATCH( CY$118 + $F101 - 1, $J$118:$EH$118, 0 ) )</f>
        <v>0</v>
      </c>
      <c r="CZ121" s="417" cm="1">
        <f t="array" ref="CZ121" xml:space="preserve"> $F92 *  INDEX( $J110:$EH110, , MATCH( CZ$118 + $F101 - 1, $J$118:$EH$118, 0 ) )</f>
        <v>0</v>
      </c>
      <c r="DA121" s="417" cm="1">
        <f t="array" ref="DA121" xml:space="preserve"> $F92 *  INDEX( $J110:$EH110, , MATCH( DA$118 + $F101 - 1, $J$118:$EH$118, 0 ) )</f>
        <v>0</v>
      </c>
      <c r="DB121" s="417" cm="1">
        <f t="array" ref="DB121" xml:space="preserve"> $F92 *  INDEX( $J110:$EH110, , MATCH( DB$118 + $F101 - 1, $J$118:$EH$118, 0 ) )</f>
        <v>0</v>
      </c>
      <c r="DC121" s="417" cm="1">
        <f t="array" ref="DC121" xml:space="preserve"> $F92 *  INDEX( $J110:$EH110, , MATCH( DC$118 + $F101 - 1, $J$118:$EH$118, 0 ) )</f>
        <v>0</v>
      </c>
      <c r="DD121" s="417" cm="1">
        <f t="array" ref="DD121" xml:space="preserve"> $F92 *  INDEX( $J110:$EH110, , MATCH( DD$118 + $F101 - 1, $J$118:$EH$118, 0 ) )</f>
        <v>0</v>
      </c>
      <c r="DE121" s="417" cm="1">
        <f t="array" ref="DE121" xml:space="preserve"> $F92 *  INDEX( $J110:$EH110, , MATCH( DE$118 + $F101 - 1, $J$118:$EH$118, 0 ) )</f>
        <v>0</v>
      </c>
      <c r="DF121" s="417" cm="1">
        <f t="array" ref="DF121" xml:space="preserve"> $F92 *  INDEX( $J110:$EH110, , MATCH( DF$118 + $F101 - 1, $J$118:$EH$118, 0 ) )</f>
        <v>0</v>
      </c>
      <c r="DG121" s="417" cm="1">
        <f t="array" ref="DG121" xml:space="preserve"> $F92 *  INDEX( $J110:$EH110, , MATCH( DG$118 + $F101 - 1, $J$118:$EH$118, 0 ) )</f>
        <v>0</v>
      </c>
      <c r="DH121" s="417" cm="1">
        <f t="array" ref="DH121" xml:space="preserve"> $F92 *  INDEX( $J110:$EH110, , MATCH( DH$118 + $F101 - 1, $J$118:$EH$118, 0 ) )</f>
        <v>0</v>
      </c>
      <c r="DI121" s="417" cm="1">
        <f t="array" ref="DI121" xml:space="preserve"> $F92 *  INDEX( $J110:$EH110, , MATCH( DI$118 + $F101 - 1, $J$118:$EH$118, 0 ) )</f>
        <v>0</v>
      </c>
      <c r="DJ121" s="417" cm="1">
        <f t="array" ref="DJ121" xml:space="preserve"> $F92 *  INDEX( $J110:$EH110, , MATCH( DJ$118 + $F101 - 1, $J$118:$EH$118, 0 ) )</f>
        <v>0</v>
      </c>
      <c r="DK121" s="417" cm="1">
        <f t="array" ref="DK121" xml:space="preserve"> $F92 *  INDEX( $J110:$EH110, , MATCH( DK$118 + $F101 - 1, $J$118:$EH$118, 0 ) )</f>
        <v>0</v>
      </c>
      <c r="DL121" s="417" cm="1">
        <f t="array" ref="DL121" xml:space="preserve"> $F92 *  INDEX( $J110:$EH110, , MATCH( DL$118 + $F101 - 1, $J$118:$EH$118, 0 ) )</f>
        <v>0</v>
      </c>
      <c r="DM121" s="417" cm="1">
        <f t="array" ref="DM121" xml:space="preserve"> $F92 *  INDEX( $J110:$EH110, , MATCH( DM$118 + $F101 - 1, $J$118:$EH$118, 0 ) )</f>
        <v>0</v>
      </c>
      <c r="DN121" s="417" cm="1">
        <f t="array" ref="DN121" xml:space="preserve"> $F92 *  INDEX( $J110:$EH110, , MATCH( DN$118 + $F101 - 1, $J$118:$EH$118, 0 ) )</f>
        <v>0</v>
      </c>
      <c r="DO121" s="417" cm="1">
        <f t="array" ref="DO121" xml:space="preserve"> $F92 *  INDEX( $J110:$EH110, , MATCH( DO$118 + $F101 - 1, $J$118:$EH$118, 0 ) )</f>
        <v>0</v>
      </c>
      <c r="DP121" s="417" cm="1">
        <f t="array" ref="DP121" xml:space="preserve"> $F92 *  INDEX( $J110:$EH110, , MATCH( DP$118 + $F101 - 1, $J$118:$EH$118, 0 ) )</f>
        <v>0</v>
      </c>
      <c r="DQ121" s="417" cm="1">
        <f t="array" ref="DQ121" xml:space="preserve"> $F92 *  INDEX( $J110:$EH110, , MATCH( DQ$118 + $F101 - 1, $J$118:$EH$118, 0 ) )</f>
        <v>0</v>
      </c>
      <c r="DR121" s="417" cm="1">
        <f t="array" ref="DR121" xml:space="preserve"> $F92 *  INDEX( $J110:$EH110, , MATCH( DR$118 + $F101 - 1, $J$118:$EH$118, 0 ) )</f>
        <v>0</v>
      </c>
      <c r="DS121" s="417" cm="1">
        <f t="array" ref="DS121" xml:space="preserve"> $F92 *  INDEX( $J110:$EH110, , MATCH( DS$118 + $F101 - 1, $J$118:$EH$118, 0 ) )</f>
        <v>0</v>
      </c>
      <c r="DT121" s="417" cm="1">
        <f t="array" ref="DT121" xml:space="preserve"> $F92 *  INDEX( $J110:$EH110, , MATCH( DT$118 + $F101 - 1, $J$118:$EH$118, 0 ) )</f>
        <v>0</v>
      </c>
      <c r="DU121" s="417" cm="1">
        <f t="array" ref="DU121" xml:space="preserve"> $F92 *  INDEX( $J110:$EH110, , MATCH( DU$118 + $F101 - 1, $J$118:$EH$118, 0 ) )</f>
        <v>0</v>
      </c>
      <c r="DV121" s="417" cm="1">
        <f t="array" ref="DV121" xml:space="preserve"> $F92 *  INDEX( $J110:$EH110, , MATCH( DV$118 + $F101 - 1, $J$118:$EH$118, 0 ) )</f>
        <v>0</v>
      </c>
      <c r="DW121" s="417" cm="1">
        <f t="array" ref="DW121" xml:space="preserve"> $F92 *  INDEX( $J110:$EH110, , MATCH( DW$118 + $F101 - 1, $J$118:$EH$118, 0 ) )</f>
        <v>0</v>
      </c>
      <c r="DX121" s="417" cm="1">
        <f t="array" ref="DX121" xml:space="preserve"> $F92 *  INDEX( $J110:$EH110, , MATCH( DX$118 + $F101 - 1, $J$118:$EH$118, 0 ) )</f>
        <v>0</v>
      </c>
      <c r="DY121" s="417" cm="1">
        <f t="array" ref="DY121" xml:space="preserve"> $F92 *  INDEX( $J110:$EH110, , MATCH( DY$118 + $F101 - 1, $J$118:$EH$118, 0 ) )</f>
        <v>0</v>
      </c>
      <c r="DZ121" s="417" cm="1">
        <f t="array" ref="DZ121" xml:space="preserve"> $F92 *  INDEX( $J110:$EH110, , MATCH( DZ$118 + $F101 - 1, $J$118:$EH$118, 0 ) )</f>
        <v>0</v>
      </c>
      <c r="EA121" s="417" cm="1">
        <f t="array" ref="EA121" xml:space="preserve"> $F92 *  INDEX( $J110:$EH110, , MATCH( EA$118 + $F101 - 1, $J$118:$EH$118, 0 ) )</f>
        <v>0</v>
      </c>
      <c r="EB121" s="417" cm="1">
        <f t="array" ref="EB121" xml:space="preserve"> $F92 *  INDEX( $J110:$EH110, , MATCH( EB$118 + $F101 - 1, $J$118:$EH$118, 0 ) )</f>
        <v>0</v>
      </c>
      <c r="EC121" s="417" cm="1">
        <f t="array" ref="EC121" xml:space="preserve"> $F92 *  INDEX( $J110:$EH110, , MATCH( EC$118 + $F101 - 1, $J$118:$EH$118, 0 ) )</f>
        <v>0</v>
      </c>
      <c r="ED121" s="417" cm="1">
        <f t="array" ref="ED121" xml:space="preserve"> $F92 *  INDEX( $J110:$EH110, , MATCH( ED$118 + $F101 - 1, $J$118:$EH$118, 0 ) )</f>
        <v>0</v>
      </c>
      <c r="EE121" s="417" cm="1">
        <f t="array" ref="EE121" xml:space="preserve"> $F92 *  INDEX( $J110:$EH110, , MATCH( EE$118 + $F101 - 1, $J$118:$EH$118, 0 ) )</f>
        <v>0</v>
      </c>
      <c r="EF121" s="417" cm="1">
        <f t="array" ref="EF121" xml:space="preserve"> $F92 *  INDEX( $J110:$EH110, , MATCH( EF$118 + $F101 - 1, $J$118:$EH$118, 0 ) )</f>
        <v>0</v>
      </c>
      <c r="EG121" s="417" cm="1">
        <f t="array" ref="EG121" xml:space="preserve"> $F92 *  INDEX( $J110:$EH110, , MATCH( EG$118 + $F101 - 1, $J$118:$EH$118, 0 ) )</f>
        <v>0</v>
      </c>
      <c r="EH121" s="417" cm="1">
        <f t="array" ref="EH121" xml:space="preserve"> $F92 *  INDEX( $J110:$EH110, , MATCH( EH$118 + $F101 - 1, $J$118:$EH$118, 0 ) )</f>
        <v>0</v>
      </c>
    </row>
    <row r="122" spans="1:139" ht="15" customHeight="1" outlineLevel="1" x14ac:dyDescent="0.25">
      <c r="A122" s="19"/>
      <c r="B122" s="19"/>
      <c r="C122" s="19"/>
      <c r="D122" s="19"/>
      <c r="E122" s="679" t="str">
        <f>Capex!E52</f>
        <v>Advanced Metering Infrastructure (AMI) IT</v>
      </c>
      <c r="F122" s="19"/>
      <c r="G122" s="51" t="s">
        <v>330</v>
      </c>
      <c r="H122" s="417">
        <f t="shared" si="32"/>
        <v>11.836220822695003</v>
      </c>
      <c r="I122" s="417"/>
      <c r="J122" s="417" cm="1">
        <f t="array" ref="J122" xml:space="preserve"> $F93 *  INDEX( $J111:$EH111, , MATCH( J$118 + $F102 - 1, $J$118:$EH$118, 0 ) )</f>
        <v>0</v>
      </c>
      <c r="K122" s="417" cm="1">
        <f t="array" ref="K122" xml:space="preserve"> $F93 *  INDEX( $J111:$EH111, , MATCH( K$118 + $F102 - 1, $J$118:$EH$118, 0 ) )</f>
        <v>0</v>
      </c>
      <c r="L122" s="417" cm="1">
        <f t="array" ref="L122" xml:space="preserve"> $F93 *  INDEX( $J111:$EH111, , MATCH( L$118 + $F102 - 1, $J$118:$EH$118, 0 ) )</f>
        <v>0</v>
      </c>
      <c r="M122" s="417" cm="1">
        <f t="array" ref="M122" xml:space="preserve"> $F93 *  INDEX( $J111:$EH111, , MATCH( M$118 + $F102 - 1, $J$118:$EH$118, 0 ) )</f>
        <v>0</v>
      </c>
      <c r="N122" s="417" cm="1">
        <f t="array" ref="N122" xml:space="preserve"> $F93 *  INDEX( $J111:$EH111, , MATCH( N$118 + $F102 - 1, $J$118:$EH$118, 0 ) )</f>
        <v>0</v>
      </c>
      <c r="O122" s="417" cm="1">
        <f t="array" ref="O122" xml:space="preserve"> $F93 *  INDEX( $J111:$EH111, , MATCH( O$118 + $F102 - 1, $J$118:$EH$118, 0 ) )</f>
        <v>9.83547910962463E-4</v>
      </c>
      <c r="P122" s="417" cm="1">
        <f t="array" ref="P122" xml:space="preserve"> $F93 *  INDEX( $J111:$EH111, , MATCH( P$118 + $F102 - 1, $J$118:$EH$118, 0 ) )</f>
        <v>6.7924673990120699E-2</v>
      </c>
      <c r="Q122" s="417" cm="1">
        <f t="array" ref="Q122" xml:space="preserve"> $F93 *  INDEX( $J111:$EH111, , MATCH( Q$118 + $F102 - 1, $J$118:$EH$118, 0 ) )</f>
        <v>0.14197300279979899</v>
      </c>
      <c r="R122" s="417" cm="1">
        <f t="array" ref="R122" xml:space="preserve"> $F93 *  INDEX( $J111:$EH111, , MATCH( R$118 + $F102 - 1, $J$118:$EH$118, 0 ) )</f>
        <v>0.33355103067422659</v>
      </c>
      <c r="S122" s="417" cm="1">
        <f t="array" ref="S122" xml:space="preserve"> $F93 *  INDEX( $J111:$EH111, , MATCH( S$118 + $F102 - 1, $J$118:$EH$118, 0 ) )</f>
        <v>0.3763139833247684</v>
      </c>
      <c r="T122" s="417" cm="1">
        <f t="array" ref="T122" xml:space="preserve"> $F93 *  INDEX( $J111:$EH111, , MATCH( T$118 + $F102 - 1, $J$118:$EH$118, 0 ) )</f>
        <v>0.3763139833247684</v>
      </c>
      <c r="U122" s="417" cm="1">
        <f t="array" ref="U122" xml:space="preserve"> $F93 *  INDEX( $J111:$EH111, , MATCH( U$118 + $F102 - 1, $J$118:$EH$118, 0 ) )</f>
        <v>0.3763139833247684</v>
      </c>
      <c r="V122" s="417" cm="1">
        <f t="array" ref="V122" xml:space="preserve"> $F93 *  INDEX( $J111:$EH111, , MATCH( V$118 + $F102 - 1, $J$118:$EH$118, 0 ) )</f>
        <v>0.46183988862585218</v>
      </c>
      <c r="W122" s="417" cm="1">
        <f t="array" ref="W122" xml:space="preserve"> $F93 *  INDEX( $J111:$EH111, , MATCH( W$118 + $F102 - 1, $J$118:$EH$118, 0 ) )</f>
        <v>0.55591838445704422</v>
      </c>
      <c r="X122" s="417" cm="1">
        <f t="array" ref="X122" xml:space="preserve"> $F93 *  INDEX( $J111:$EH111, , MATCH( X$118 + $F102 - 1, $J$118:$EH$118, 0 ) )</f>
        <v>0.66282576608339894</v>
      </c>
      <c r="Y122" s="417" cm="1">
        <f t="array" ref="Y122" xml:space="preserve"> $F93 *  INDEX( $J111:$EH111, , MATCH( Y$118 + $F102 - 1, $J$118:$EH$118, 0 ) )</f>
        <v>0.76118055717964528</v>
      </c>
      <c r="Z122" s="417" cm="1">
        <f t="array" ref="Z122" xml:space="preserve"> $F93 *  INDEX( $J111:$EH111, , MATCH( Z$118 + $F102 - 1, $J$118:$EH$118, 0 ) )</f>
        <v>0.87664052933610814</v>
      </c>
      <c r="AA122" s="417" cm="1">
        <f t="array" ref="AA122" xml:space="preserve"> $F93 *  INDEX( $J111:$EH111, , MATCH( AA$118 + $F102 - 1, $J$118:$EH$118, 0 ) )</f>
        <v>0.93262151065093257</v>
      </c>
      <c r="AB122" s="417" cm="1">
        <f t="array" ref="AB122" xml:space="preserve"> $F93 *  INDEX( $J111:$EH111, , MATCH( AB$118 + $F102 - 1, $J$118:$EH$118, 0 ) )</f>
        <v>0.66282576608339894</v>
      </c>
      <c r="AC122" s="417" cm="1">
        <f t="array" ref="AC122" xml:space="preserve"> $F93 *  INDEX( $J111:$EH111, , MATCH( AC$118 + $F102 - 1, $J$118:$EH$118, 0 ) )</f>
        <v>0.66282576608339894</v>
      </c>
      <c r="AD122" s="417" cm="1">
        <f t="array" ref="AD122" xml:space="preserve"> $F93 *  INDEX( $J111:$EH111, , MATCH( AD$118 + $F102 - 1, $J$118:$EH$118, 0 ) )</f>
        <v>0.66282576608339894</v>
      </c>
      <c r="AE122" s="417" cm="1">
        <f t="array" ref="AE122" xml:space="preserve"> $F93 *  INDEX( $J111:$EH111, , MATCH( AE$118 + $F102 - 1, $J$118:$EH$118, 0 ) )</f>
        <v>0.66282576608339894</v>
      </c>
      <c r="AF122" s="417" cm="1">
        <f t="array" ref="AF122" xml:space="preserve"> $F93 *  INDEX( $J111:$EH111, , MATCH( AF$118 + $F102 - 1, $J$118:$EH$118, 0 ) )</f>
        <v>0.66282576608339894</v>
      </c>
      <c r="AG122" s="417" cm="1">
        <f t="array" ref="AG122" xml:space="preserve"> $F93 *  INDEX( $J111:$EH111, , MATCH( AG$118 + $F102 - 1, $J$118:$EH$118, 0 ) )</f>
        <v>0.66282576608339894</v>
      </c>
      <c r="AH122" s="417" cm="1">
        <f t="array" ref="AH122" xml:space="preserve"> $F93 *  INDEX( $J111:$EH111, , MATCH( AH$118 + $F102 - 1, $J$118:$EH$118, 0 ) )</f>
        <v>0.66282576608339894</v>
      </c>
      <c r="AI122" s="417" cm="1">
        <f t="array" ref="AI122" xml:space="preserve"> $F93 *  INDEX( $J111:$EH111, , MATCH( AI$118 + $F102 - 1, $J$118:$EH$118, 0 ) )</f>
        <v>0.66282576608339894</v>
      </c>
      <c r="AJ122" s="417" cm="1">
        <f t="array" ref="AJ122" xml:space="preserve"> $F93 *  INDEX( $J111:$EH111, , MATCH( AJ$118 + $F102 - 1, $J$118:$EH$118, 0 ) )</f>
        <v>0.60921385234541459</v>
      </c>
      <c r="AK122" s="417" cm="1">
        <f t="array" ref="AK122" xml:space="preserve"> $F93 *  INDEX( $J111:$EH111, , MATCH( AK$118 + $F102 - 1, $J$118:$EH$118, 0 ) )</f>
        <v>0</v>
      </c>
      <c r="AL122" s="417" cm="1">
        <f t="array" ref="AL122" xml:space="preserve"> $F93 *  INDEX( $J111:$EH111, , MATCH( AL$118 + $F102 - 1, $J$118:$EH$118, 0 ) )</f>
        <v>0</v>
      </c>
      <c r="AM122" s="417" cm="1">
        <f t="array" ref="AM122" xml:space="preserve"> $F93 *  INDEX( $J111:$EH111, , MATCH( AM$118 + $F102 - 1, $J$118:$EH$118, 0 ) )</f>
        <v>0</v>
      </c>
      <c r="AN122" s="417" cm="1">
        <f t="array" ref="AN122" xml:space="preserve"> $F93 *  INDEX( $J111:$EH111, , MATCH( AN$118 + $F102 - 1, $J$118:$EH$118, 0 ) )</f>
        <v>0</v>
      </c>
      <c r="AO122" s="417" cm="1">
        <f t="array" ref="AO122" xml:space="preserve"> $F93 *  INDEX( $J111:$EH111, , MATCH( AO$118 + $F102 - 1, $J$118:$EH$118, 0 ) )</f>
        <v>0</v>
      </c>
      <c r="AP122" s="417" cm="1">
        <f t="array" ref="AP122" xml:space="preserve"> $F93 *  INDEX( $J111:$EH111, , MATCH( AP$118 + $F102 - 1, $J$118:$EH$118, 0 ) )</f>
        <v>0</v>
      </c>
      <c r="AQ122" s="417" cm="1">
        <f t="array" ref="AQ122" xml:space="preserve"> $F93 *  INDEX( $J111:$EH111, , MATCH( AQ$118 + $F102 - 1, $J$118:$EH$118, 0 ) )</f>
        <v>0</v>
      </c>
      <c r="AR122" s="417" cm="1">
        <f t="array" ref="AR122" xml:space="preserve"> $F93 *  INDEX( $J111:$EH111, , MATCH( AR$118 + $F102 - 1, $J$118:$EH$118, 0 ) )</f>
        <v>0</v>
      </c>
      <c r="AS122" s="417" cm="1">
        <f t="array" ref="AS122" xml:space="preserve"> $F93 *  INDEX( $J111:$EH111, , MATCH( AS$118 + $F102 - 1, $J$118:$EH$118, 0 ) )</f>
        <v>0</v>
      </c>
      <c r="AT122" s="417" cm="1">
        <f t="array" ref="AT122" xml:space="preserve"> $F93 *  INDEX( $J111:$EH111, , MATCH( AT$118 + $F102 - 1, $J$118:$EH$118, 0 ) )</f>
        <v>0</v>
      </c>
      <c r="AU122" s="417" cm="1">
        <f t="array" ref="AU122" xml:space="preserve"> $F93 *  INDEX( $J111:$EH111, , MATCH( AU$118 + $F102 - 1, $J$118:$EH$118, 0 ) )</f>
        <v>0</v>
      </c>
      <c r="AV122" s="417" cm="1">
        <f t="array" ref="AV122" xml:space="preserve"> $F93 *  INDEX( $J111:$EH111, , MATCH( AV$118 + $F102 - 1, $J$118:$EH$118, 0 ) )</f>
        <v>0</v>
      </c>
      <c r="AW122" s="417" cm="1">
        <f t="array" ref="AW122" xml:space="preserve"> $F93 *  INDEX( $J111:$EH111, , MATCH( AW$118 + $F102 - 1, $J$118:$EH$118, 0 ) )</f>
        <v>0</v>
      </c>
      <c r="AX122" s="417" cm="1">
        <f t="array" ref="AX122" xml:space="preserve"> $F93 *  INDEX( $J111:$EH111, , MATCH( AX$118 + $F102 - 1, $J$118:$EH$118, 0 ) )</f>
        <v>0</v>
      </c>
      <c r="AY122" s="417" cm="1">
        <f t="array" ref="AY122" xml:space="preserve"> $F93 *  INDEX( $J111:$EH111, , MATCH( AY$118 + $F102 - 1, $J$118:$EH$118, 0 ) )</f>
        <v>0</v>
      </c>
      <c r="AZ122" s="417" cm="1">
        <f t="array" ref="AZ122" xml:space="preserve"> $F93 *  INDEX( $J111:$EH111, , MATCH( AZ$118 + $F102 - 1, $J$118:$EH$118, 0 ) )</f>
        <v>0</v>
      </c>
      <c r="BA122" s="417" cm="1">
        <f t="array" ref="BA122" xml:space="preserve"> $F93 *  INDEX( $J111:$EH111, , MATCH( BA$118 + $F102 - 1, $J$118:$EH$118, 0 ) )</f>
        <v>0</v>
      </c>
      <c r="BB122" s="417" cm="1">
        <f t="array" ref="BB122" xml:space="preserve"> $F93 *  INDEX( $J111:$EH111, , MATCH( BB$118 + $F102 - 1, $J$118:$EH$118, 0 ) )</f>
        <v>0</v>
      </c>
      <c r="BC122" s="417" cm="1">
        <f t="array" ref="BC122" xml:space="preserve"> $F93 *  INDEX( $J111:$EH111, , MATCH( BC$118 + $F102 - 1, $J$118:$EH$118, 0 ) )</f>
        <v>0</v>
      </c>
      <c r="BD122" s="417" cm="1">
        <f t="array" ref="BD122" xml:space="preserve"> $F93 *  INDEX( $J111:$EH111, , MATCH( BD$118 + $F102 - 1, $J$118:$EH$118, 0 ) )</f>
        <v>0</v>
      </c>
      <c r="BE122" s="417" cm="1">
        <f t="array" ref="BE122" xml:space="preserve"> $F93 *  INDEX( $J111:$EH111, , MATCH( BE$118 + $F102 - 1, $J$118:$EH$118, 0 ) )</f>
        <v>0</v>
      </c>
      <c r="BF122" s="417" cm="1">
        <f t="array" ref="BF122" xml:space="preserve"> $F93 *  INDEX( $J111:$EH111, , MATCH( BF$118 + $F102 - 1, $J$118:$EH$118, 0 ) )</f>
        <v>0</v>
      </c>
      <c r="BG122" s="417" cm="1">
        <f t="array" ref="BG122" xml:space="preserve"> $F93 *  INDEX( $J111:$EH111, , MATCH( BG$118 + $F102 - 1, $J$118:$EH$118, 0 ) )</f>
        <v>0</v>
      </c>
      <c r="BH122" s="417" cm="1">
        <f t="array" ref="BH122" xml:space="preserve"> $F93 *  INDEX( $J111:$EH111, , MATCH( BH$118 + $F102 - 1, $J$118:$EH$118, 0 ) )</f>
        <v>0</v>
      </c>
      <c r="BI122" s="417" cm="1">
        <f t="array" ref="BI122" xml:space="preserve"> $F93 *  INDEX( $J111:$EH111, , MATCH( BI$118 + $F102 - 1, $J$118:$EH$118, 0 ) )</f>
        <v>0</v>
      </c>
      <c r="BJ122" s="417" cm="1">
        <f t="array" ref="BJ122" xml:space="preserve"> $F93 *  INDEX( $J111:$EH111, , MATCH( BJ$118 + $F102 - 1, $J$118:$EH$118, 0 ) )</f>
        <v>0</v>
      </c>
      <c r="BK122" s="417" cm="1">
        <f t="array" ref="BK122" xml:space="preserve"> $F93 *  INDEX( $J111:$EH111, , MATCH( BK$118 + $F102 - 1, $J$118:$EH$118, 0 ) )</f>
        <v>0</v>
      </c>
      <c r="BL122" s="417" cm="1">
        <f t="array" ref="BL122" xml:space="preserve"> $F93 *  INDEX( $J111:$EH111, , MATCH( BL$118 + $F102 - 1, $J$118:$EH$118, 0 ) )</f>
        <v>0</v>
      </c>
      <c r="BM122" s="417" cm="1">
        <f t="array" ref="BM122" xml:space="preserve"> $F93 *  INDEX( $J111:$EH111, , MATCH( BM$118 + $F102 - 1, $J$118:$EH$118, 0 ) )</f>
        <v>0</v>
      </c>
      <c r="BN122" s="417" cm="1">
        <f t="array" ref="BN122" xml:space="preserve"> $F93 *  INDEX( $J111:$EH111, , MATCH( BN$118 + $F102 - 1, $J$118:$EH$118, 0 ) )</f>
        <v>0</v>
      </c>
      <c r="BO122" s="417" cm="1">
        <f t="array" ref="BO122" xml:space="preserve"> $F93 *  INDEX( $J111:$EH111, , MATCH( BO$118 + $F102 - 1, $J$118:$EH$118, 0 ) )</f>
        <v>0</v>
      </c>
      <c r="BP122" s="417" cm="1">
        <f t="array" ref="BP122" xml:space="preserve"> $F93 *  INDEX( $J111:$EH111, , MATCH( BP$118 + $F102 - 1, $J$118:$EH$118, 0 ) )</f>
        <v>0</v>
      </c>
      <c r="BQ122" s="417" cm="1">
        <f t="array" ref="BQ122" xml:space="preserve"> $F93 *  INDEX( $J111:$EH111, , MATCH( BQ$118 + $F102 - 1, $J$118:$EH$118, 0 ) )</f>
        <v>0</v>
      </c>
      <c r="BR122" s="417" cm="1">
        <f t="array" ref="BR122" xml:space="preserve"> $F93 *  INDEX( $J111:$EH111, , MATCH( BR$118 + $F102 - 1, $J$118:$EH$118, 0 ) )</f>
        <v>0</v>
      </c>
      <c r="BS122" s="417" cm="1">
        <f t="array" ref="BS122" xml:space="preserve"> $F93 *  INDEX( $J111:$EH111, , MATCH( BS$118 + $F102 - 1, $J$118:$EH$118, 0 ) )</f>
        <v>0</v>
      </c>
      <c r="BT122" s="417" cm="1">
        <f t="array" ref="BT122" xml:space="preserve"> $F93 *  INDEX( $J111:$EH111, , MATCH( BT$118 + $F102 - 1, $J$118:$EH$118, 0 ) )</f>
        <v>0</v>
      </c>
      <c r="BU122" s="417" cm="1">
        <f t="array" ref="BU122" xml:space="preserve"> $F93 *  INDEX( $J111:$EH111, , MATCH( BU$118 + $F102 - 1, $J$118:$EH$118, 0 ) )</f>
        <v>0</v>
      </c>
      <c r="BV122" s="417" cm="1">
        <f t="array" ref="BV122" xml:space="preserve"> $F93 *  INDEX( $J111:$EH111, , MATCH( BV$118 + $F102 - 1, $J$118:$EH$118, 0 ) )</f>
        <v>0</v>
      </c>
      <c r="BW122" s="417" cm="1">
        <f t="array" ref="BW122" xml:space="preserve"> $F93 *  INDEX( $J111:$EH111, , MATCH( BW$118 + $F102 - 1, $J$118:$EH$118, 0 ) )</f>
        <v>0</v>
      </c>
      <c r="BX122" s="417" cm="1">
        <f t="array" ref="BX122" xml:space="preserve"> $F93 *  INDEX( $J111:$EH111, , MATCH( BX$118 + $F102 - 1, $J$118:$EH$118, 0 ) )</f>
        <v>0</v>
      </c>
      <c r="BY122" s="417" cm="1">
        <f t="array" ref="BY122" xml:space="preserve"> $F93 *  INDEX( $J111:$EH111, , MATCH( BY$118 + $F102 - 1, $J$118:$EH$118, 0 ) )</f>
        <v>0</v>
      </c>
      <c r="BZ122" s="417" cm="1">
        <f t="array" ref="BZ122" xml:space="preserve"> $F93 *  INDEX( $J111:$EH111, , MATCH( BZ$118 + $F102 - 1, $J$118:$EH$118, 0 ) )</f>
        <v>0</v>
      </c>
      <c r="CA122" s="417" cm="1">
        <f t="array" ref="CA122" xml:space="preserve"> $F93 *  INDEX( $J111:$EH111, , MATCH( CA$118 + $F102 - 1, $J$118:$EH$118, 0 ) )</f>
        <v>0</v>
      </c>
      <c r="CB122" s="417" cm="1">
        <f t="array" ref="CB122" xml:space="preserve"> $F93 *  INDEX( $J111:$EH111, , MATCH( CB$118 + $F102 - 1, $J$118:$EH$118, 0 ) )</f>
        <v>0</v>
      </c>
      <c r="CC122" s="417" cm="1">
        <f t="array" ref="CC122" xml:space="preserve"> $F93 *  INDEX( $J111:$EH111, , MATCH( CC$118 + $F102 - 1, $J$118:$EH$118, 0 ) )</f>
        <v>0</v>
      </c>
      <c r="CD122" s="417" cm="1">
        <f t="array" ref="CD122" xml:space="preserve"> $F93 *  INDEX( $J111:$EH111, , MATCH( CD$118 + $F102 - 1, $J$118:$EH$118, 0 ) )</f>
        <v>0</v>
      </c>
      <c r="CE122" s="417" cm="1">
        <f t="array" ref="CE122" xml:space="preserve"> $F93 *  INDEX( $J111:$EH111, , MATCH( CE$118 + $F102 - 1, $J$118:$EH$118, 0 ) )</f>
        <v>0</v>
      </c>
      <c r="CF122" s="417" cm="1">
        <f t="array" ref="CF122" xml:space="preserve"> $F93 *  INDEX( $J111:$EH111, , MATCH( CF$118 + $F102 - 1, $J$118:$EH$118, 0 ) )</f>
        <v>0</v>
      </c>
      <c r="CG122" s="417" cm="1">
        <f t="array" ref="CG122" xml:space="preserve"> $F93 *  INDEX( $J111:$EH111, , MATCH( CG$118 + $F102 - 1, $J$118:$EH$118, 0 ) )</f>
        <v>0</v>
      </c>
      <c r="CH122" s="417" cm="1">
        <f t="array" ref="CH122" xml:space="preserve"> $F93 *  INDEX( $J111:$EH111, , MATCH( CH$118 + $F102 - 1, $J$118:$EH$118, 0 ) )</f>
        <v>0</v>
      </c>
      <c r="CI122" s="417" cm="1">
        <f t="array" ref="CI122" xml:space="preserve"> $F93 *  INDEX( $J111:$EH111, , MATCH( CI$118 + $F102 - 1, $J$118:$EH$118, 0 ) )</f>
        <v>0</v>
      </c>
      <c r="CJ122" s="417" cm="1">
        <f t="array" ref="CJ122" xml:space="preserve"> $F93 *  INDEX( $J111:$EH111, , MATCH( CJ$118 + $F102 - 1, $J$118:$EH$118, 0 ) )</f>
        <v>0</v>
      </c>
      <c r="CK122" s="417" cm="1">
        <f t="array" ref="CK122" xml:space="preserve"> $F93 *  INDEX( $J111:$EH111, , MATCH( CK$118 + $F102 - 1, $J$118:$EH$118, 0 ) )</f>
        <v>0</v>
      </c>
      <c r="CL122" s="417" cm="1">
        <f t="array" ref="CL122" xml:space="preserve"> $F93 *  INDEX( $J111:$EH111, , MATCH( CL$118 + $F102 - 1, $J$118:$EH$118, 0 ) )</f>
        <v>0</v>
      </c>
      <c r="CM122" s="417" cm="1">
        <f t="array" ref="CM122" xml:space="preserve"> $F93 *  INDEX( $J111:$EH111, , MATCH( CM$118 + $F102 - 1, $J$118:$EH$118, 0 ) )</f>
        <v>0</v>
      </c>
      <c r="CN122" s="417" cm="1">
        <f t="array" ref="CN122" xml:space="preserve"> $F93 *  INDEX( $J111:$EH111, , MATCH( CN$118 + $F102 - 1, $J$118:$EH$118, 0 ) )</f>
        <v>0</v>
      </c>
      <c r="CO122" s="417" cm="1">
        <f t="array" ref="CO122" xml:space="preserve"> $F93 *  INDEX( $J111:$EH111, , MATCH( CO$118 + $F102 - 1, $J$118:$EH$118, 0 ) )</f>
        <v>0</v>
      </c>
      <c r="CP122" s="417" cm="1">
        <f t="array" ref="CP122" xml:space="preserve"> $F93 *  INDEX( $J111:$EH111, , MATCH( CP$118 + $F102 - 1, $J$118:$EH$118, 0 ) )</f>
        <v>0</v>
      </c>
      <c r="CQ122" s="417" cm="1">
        <f t="array" ref="CQ122" xml:space="preserve"> $F93 *  INDEX( $J111:$EH111, , MATCH( CQ$118 + $F102 - 1, $J$118:$EH$118, 0 ) )</f>
        <v>0</v>
      </c>
      <c r="CR122" s="417" cm="1">
        <f t="array" ref="CR122" xml:space="preserve"> $F93 *  INDEX( $J111:$EH111, , MATCH( CR$118 + $F102 - 1, $J$118:$EH$118, 0 ) )</f>
        <v>0</v>
      </c>
      <c r="CS122" s="417" cm="1">
        <f t="array" ref="CS122" xml:space="preserve"> $F93 *  INDEX( $J111:$EH111, , MATCH( CS$118 + $F102 - 1, $J$118:$EH$118, 0 ) )</f>
        <v>0</v>
      </c>
      <c r="CT122" s="417" cm="1">
        <f t="array" ref="CT122" xml:space="preserve"> $F93 *  INDEX( $J111:$EH111, , MATCH( CT$118 + $F102 - 1, $J$118:$EH$118, 0 ) )</f>
        <v>0</v>
      </c>
      <c r="CU122" s="417" cm="1">
        <f t="array" ref="CU122" xml:space="preserve"> $F93 *  INDEX( $J111:$EH111, , MATCH( CU$118 + $F102 - 1, $J$118:$EH$118, 0 ) )</f>
        <v>0</v>
      </c>
      <c r="CV122" s="417" cm="1">
        <f t="array" ref="CV122" xml:space="preserve"> $F93 *  INDEX( $J111:$EH111, , MATCH( CV$118 + $F102 - 1, $J$118:$EH$118, 0 ) )</f>
        <v>0</v>
      </c>
      <c r="CW122" s="417" cm="1">
        <f t="array" ref="CW122" xml:space="preserve"> $F93 *  INDEX( $J111:$EH111, , MATCH( CW$118 + $F102 - 1, $J$118:$EH$118, 0 ) )</f>
        <v>0</v>
      </c>
      <c r="CX122" s="417" cm="1">
        <f t="array" ref="CX122" xml:space="preserve"> $F93 *  INDEX( $J111:$EH111, , MATCH( CX$118 + $F102 - 1, $J$118:$EH$118, 0 ) )</f>
        <v>0</v>
      </c>
      <c r="CY122" s="417" cm="1">
        <f t="array" ref="CY122" xml:space="preserve"> $F93 *  INDEX( $J111:$EH111, , MATCH( CY$118 + $F102 - 1, $J$118:$EH$118, 0 ) )</f>
        <v>0</v>
      </c>
      <c r="CZ122" s="417" cm="1">
        <f t="array" ref="CZ122" xml:space="preserve"> $F93 *  INDEX( $J111:$EH111, , MATCH( CZ$118 + $F102 - 1, $J$118:$EH$118, 0 ) )</f>
        <v>0</v>
      </c>
      <c r="DA122" s="417" cm="1">
        <f t="array" ref="DA122" xml:space="preserve"> $F93 *  INDEX( $J111:$EH111, , MATCH( DA$118 + $F102 - 1, $J$118:$EH$118, 0 ) )</f>
        <v>0</v>
      </c>
      <c r="DB122" s="417" cm="1">
        <f t="array" ref="DB122" xml:space="preserve"> $F93 *  INDEX( $J111:$EH111, , MATCH( DB$118 + $F102 - 1, $J$118:$EH$118, 0 ) )</f>
        <v>0</v>
      </c>
      <c r="DC122" s="417" cm="1">
        <f t="array" ref="DC122" xml:space="preserve"> $F93 *  INDEX( $J111:$EH111, , MATCH( DC$118 + $F102 - 1, $J$118:$EH$118, 0 ) )</f>
        <v>0</v>
      </c>
      <c r="DD122" s="417" cm="1">
        <f t="array" ref="DD122" xml:space="preserve"> $F93 *  INDEX( $J111:$EH111, , MATCH( DD$118 + $F102 - 1, $J$118:$EH$118, 0 ) )</f>
        <v>0</v>
      </c>
      <c r="DE122" s="417" cm="1">
        <f t="array" ref="DE122" xml:space="preserve"> $F93 *  INDEX( $J111:$EH111, , MATCH( DE$118 + $F102 - 1, $J$118:$EH$118, 0 ) )</f>
        <v>0</v>
      </c>
      <c r="DF122" s="417" cm="1">
        <f t="array" ref="DF122" xml:space="preserve"> $F93 *  INDEX( $J111:$EH111, , MATCH( DF$118 + $F102 - 1, $J$118:$EH$118, 0 ) )</f>
        <v>0</v>
      </c>
      <c r="DG122" s="417" cm="1">
        <f t="array" ref="DG122" xml:space="preserve"> $F93 *  INDEX( $J111:$EH111, , MATCH( DG$118 + $F102 - 1, $J$118:$EH$118, 0 ) )</f>
        <v>0</v>
      </c>
      <c r="DH122" s="417" cm="1">
        <f t="array" ref="DH122" xml:space="preserve"> $F93 *  INDEX( $J111:$EH111, , MATCH( DH$118 + $F102 - 1, $J$118:$EH$118, 0 ) )</f>
        <v>0</v>
      </c>
      <c r="DI122" s="417" cm="1">
        <f t="array" ref="DI122" xml:space="preserve"> $F93 *  INDEX( $J111:$EH111, , MATCH( DI$118 + $F102 - 1, $J$118:$EH$118, 0 ) )</f>
        <v>0</v>
      </c>
      <c r="DJ122" s="417" cm="1">
        <f t="array" ref="DJ122" xml:space="preserve"> $F93 *  INDEX( $J111:$EH111, , MATCH( DJ$118 + $F102 - 1, $J$118:$EH$118, 0 ) )</f>
        <v>0</v>
      </c>
      <c r="DK122" s="417" cm="1">
        <f t="array" ref="DK122" xml:space="preserve"> $F93 *  INDEX( $J111:$EH111, , MATCH( DK$118 + $F102 - 1, $J$118:$EH$118, 0 ) )</f>
        <v>0</v>
      </c>
      <c r="DL122" s="417" cm="1">
        <f t="array" ref="DL122" xml:space="preserve"> $F93 *  INDEX( $J111:$EH111, , MATCH( DL$118 + $F102 - 1, $J$118:$EH$118, 0 ) )</f>
        <v>0</v>
      </c>
      <c r="DM122" s="417" cm="1">
        <f t="array" ref="DM122" xml:space="preserve"> $F93 *  INDEX( $J111:$EH111, , MATCH( DM$118 + $F102 - 1, $J$118:$EH$118, 0 ) )</f>
        <v>0</v>
      </c>
      <c r="DN122" s="417" cm="1">
        <f t="array" ref="DN122" xml:space="preserve"> $F93 *  INDEX( $J111:$EH111, , MATCH( DN$118 + $F102 - 1, $J$118:$EH$118, 0 ) )</f>
        <v>0</v>
      </c>
      <c r="DO122" s="417" cm="1">
        <f t="array" ref="DO122" xml:space="preserve"> $F93 *  INDEX( $J111:$EH111, , MATCH( DO$118 + $F102 - 1, $J$118:$EH$118, 0 ) )</f>
        <v>0</v>
      </c>
      <c r="DP122" s="417" cm="1">
        <f t="array" ref="DP122" xml:space="preserve"> $F93 *  INDEX( $J111:$EH111, , MATCH( DP$118 + $F102 - 1, $J$118:$EH$118, 0 ) )</f>
        <v>0</v>
      </c>
      <c r="DQ122" s="417" cm="1">
        <f t="array" ref="DQ122" xml:space="preserve"> $F93 *  INDEX( $J111:$EH111, , MATCH( DQ$118 + $F102 - 1, $J$118:$EH$118, 0 ) )</f>
        <v>0</v>
      </c>
      <c r="DR122" s="417" cm="1">
        <f t="array" ref="DR122" xml:space="preserve"> $F93 *  INDEX( $J111:$EH111, , MATCH( DR$118 + $F102 - 1, $J$118:$EH$118, 0 ) )</f>
        <v>0</v>
      </c>
      <c r="DS122" s="417" cm="1">
        <f t="array" ref="DS122" xml:space="preserve"> $F93 *  INDEX( $J111:$EH111, , MATCH( DS$118 + $F102 - 1, $J$118:$EH$118, 0 ) )</f>
        <v>0</v>
      </c>
      <c r="DT122" s="417" cm="1">
        <f t="array" ref="DT122" xml:space="preserve"> $F93 *  INDEX( $J111:$EH111, , MATCH( DT$118 + $F102 - 1, $J$118:$EH$118, 0 ) )</f>
        <v>0</v>
      </c>
      <c r="DU122" s="417" cm="1">
        <f t="array" ref="DU122" xml:space="preserve"> $F93 *  INDEX( $J111:$EH111, , MATCH( DU$118 + $F102 - 1, $J$118:$EH$118, 0 ) )</f>
        <v>0</v>
      </c>
      <c r="DV122" s="417" cm="1">
        <f t="array" ref="DV122" xml:space="preserve"> $F93 *  INDEX( $J111:$EH111, , MATCH( DV$118 + $F102 - 1, $J$118:$EH$118, 0 ) )</f>
        <v>0</v>
      </c>
      <c r="DW122" s="417" cm="1">
        <f t="array" ref="DW122" xml:space="preserve"> $F93 *  INDEX( $J111:$EH111, , MATCH( DW$118 + $F102 - 1, $J$118:$EH$118, 0 ) )</f>
        <v>0</v>
      </c>
      <c r="DX122" s="417" cm="1">
        <f t="array" ref="DX122" xml:space="preserve"> $F93 *  INDEX( $J111:$EH111, , MATCH( DX$118 + $F102 - 1, $J$118:$EH$118, 0 ) )</f>
        <v>0</v>
      </c>
      <c r="DY122" s="417" cm="1">
        <f t="array" ref="DY122" xml:space="preserve"> $F93 *  INDEX( $J111:$EH111, , MATCH( DY$118 + $F102 - 1, $J$118:$EH$118, 0 ) )</f>
        <v>0</v>
      </c>
      <c r="DZ122" s="417" cm="1">
        <f t="array" ref="DZ122" xml:space="preserve"> $F93 *  INDEX( $J111:$EH111, , MATCH( DZ$118 + $F102 - 1, $J$118:$EH$118, 0 ) )</f>
        <v>0</v>
      </c>
      <c r="EA122" s="417" cm="1">
        <f t="array" ref="EA122" xml:space="preserve"> $F93 *  INDEX( $J111:$EH111, , MATCH( EA$118 + $F102 - 1, $J$118:$EH$118, 0 ) )</f>
        <v>0</v>
      </c>
      <c r="EB122" s="417" cm="1">
        <f t="array" ref="EB122" xml:space="preserve"> $F93 *  INDEX( $J111:$EH111, , MATCH( EB$118 + $F102 - 1, $J$118:$EH$118, 0 ) )</f>
        <v>0</v>
      </c>
      <c r="EC122" s="417" cm="1">
        <f t="array" ref="EC122" xml:space="preserve"> $F93 *  INDEX( $J111:$EH111, , MATCH( EC$118 + $F102 - 1, $J$118:$EH$118, 0 ) )</f>
        <v>0</v>
      </c>
      <c r="ED122" s="417" cm="1">
        <f t="array" ref="ED122" xml:space="preserve"> $F93 *  INDEX( $J111:$EH111, , MATCH( ED$118 + $F102 - 1, $J$118:$EH$118, 0 ) )</f>
        <v>0</v>
      </c>
      <c r="EE122" s="417" cm="1">
        <f t="array" ref="EE122" xml:space="preserve"> $F93 *  INDEX( $J111:$EH111, , MATCH( EE$118 + $F102 - 1, $J$118:$EH$118, 0 ) )</f>
        <v>0</v>
      </c>
      <c r="EF122" s="417" cm="1">
        <f t="array" ref="EF122" xml:space="preserve"> $F93 *  INDEX( $J111:$EH111, , MATCH( EF$118 + $F102 - 1, $J$118:$EH$118, 0 ) )</f>
        <v>0</v>
      </c>
      <c r="EG122" s="417" cm="1">
        <f t="array" ref="EG122" xml:space="preserve"> $F93 *  INDEX( $J111:$EH111, , MATCH( EG$118 + $F102 - 1, $J$118:$EH$118, 0 ) )</f>
        <v>0</v>
      </c>
      <c r="EH122" s="417" cm="1">
        <f t="array" ref="EH122" xml:space="preserve"> $F93 *  INDEX( $J111:$EH111, , MATCH( EH$118 + $F102 - 1, $J$118:$EH$118, 0 ) )</f>
        <v>0</v>
      </c>
    </row>
    <row r="123" spans="1:139" ht="15" customHeight="1" outlineLevel="1" x14ac:dyDescent="0.25">
      <c r="A123" s="19"/>
      <c r="B123" s="19"/>
      <c r="C123" s="19"/>
      <c r="D123" s="19"/>
      <c r="E123" s="679" t="str">
        <f>Capex!E53</f>
        <v>Installation Charges</v>
      </c>
      <c r="F123" s="19"/>
      <c r="G123" s="51" t="s">
        <v>330</v>
      </c>
      <c r="H123" s="417">
        <f t="shared" si="32"/>
        <v>79.394203245</v>
      </c>
      <c r="I123" s="417"/>
      <c r="J123" s="417" cm="1">
        <f t="array" ref="J123" xml:space="preserve"> $F94 *  INDEX( $J112:$EH112, , MATCH( J$118 + $F103 - 1, $J$118:$EH$118, 0 ) )</f>
        <v>0</v>
      </c>
      <c r="K123" s="417" cm="1">
        <f t="array" ref="K123" xml:space="preserve"> $F94 *  INDEX( $J112:$EH112, , MATCH( K$118 + $F103 - 1, $J$118:$EH$118, 0 ) )</f>
        <v>0</v>
      </c>
      <c r="L123" s="417" cm="1">
        <f t="array" ref="L123" xml:space="preserve"> $F94 *  INDEX( $J112:$EH112, , MATCH( L$118 + $F103 - 1, $J$118:$EH$118, 0 ) )</f>
        <v>0</v>
      </c>
      <c r="M123" s="417" cm="1">
        <f t="array" ref="M123" xml:space="preserve"> $F94 *  INDEX( $J112:$EH112, , MATCH( M$118 + $F103 - 1, $J$118:$EH$118, 0 ) )</f>
        <v>0</v>
      </c>
      <c r="N123" s="417" cm="1">
        <f t="array" ref="N123" xml:space="preserve"> $F94 *  INDEX( $J112:$EH112, , MATCH( N$118 + $F103 - 1, $J$118:$EH$118, 0 ) )</f>
        <v>0</v>
      </c>
      <c r="O123" s="417" cm="1">
        <f t="array" ref="O123" xml:space="preserve"> $F94 *  INDEX( $J112:$EH112, , MATCH( O$118 + $F103 - 1, $J$118:$EH$118, 0 ) )</f>
        <v>6.5973763005858664E-3</v>
      </c>
      <c r="P123" s="417" cm="1">
        <f t="array" ref="P123" xml:space="preserve"> $F94 *  INDEX( $J112:$EH112, , MATCH( P$118 + $F103 - 1, $J$118:$EH$118, 0 ) )</f>
        <v>0.45562054416741699</v>
      </c>
      <c r="Q123" s="417" cm="1">
        <f t="array" ref="Q123" xml:space="preserve"> $F94 *  INDEX( $J112:$EH112, , MATCH( Q$118 + $F103 - 1, $J$118:$EH$118, 0 ) )</f>
        <v>0.95231692686717728</v>
      </c>
      <c r="R123" s="417" cm="1">
        <f t="array" ref="R123" xml:space="preserve"> $F94 *  INDEX( $J112:$EH112, , MATCH( R$118 + $F103 - 1, $J$118:$EH$118, 0 ) )</f>
        <v>2.2373710932421633</v>
      </c>
      <c r="S123" s="417" cm="1">
        <f t="array" ref="S123" xml:space="preserve"> $F94 *  INDEX( $J112:$EH112, , MATCH( S$118 + $F103 - 1, $J$118:$EH$118, 0 ) )</f>
        <v>2.5242135410937228</v>
      </c>
      <c r="T123" s="417" cm="1">
        <f t="array" ref="T123" xml:space="preserve"> $F94 *  INDEX( $J112:$EH112, , MATCH( T$118 + $F103 - 1, $J$118:$EH$118, 0 ) )</f>
        <v>2.5242135410937228</v>
      </c>
      <c r="U123" s="417" cm="1">
        <f t="array" ref="U123" xml:space="preserve"> $F94 *  INDEX( $J112:$EH112, , MATCH( U$118 + $F103 - 1, $J$118:$EH$118, 0 ) )</f>
        <v>2.5242135410937228</v>
      </c>
      <c r="V123" s="417" cm="1">
        <f t="array" ref="V123" xml:space="preserve"> $F94 *  INDEX( $J112:$EH112, , MATCH( V$118 + $F103 - 1, $J$118:$EH$118, 0 ) )</f>
        <v>3.0978984367968416</v>
      </c>
      <c r="W123" s="417" cm="1">
        <f t="array" ref="W123" xml:space="preserve"> $F94 *  INDEX( $J112:$EH112, , MATCH( W$118 + $F103 - 1, $J$118:$EH$118, 0 ) )</f>
        <v>3.7289518220702718</v>
      </c>
      <c r="X123" s="417" cm="1">
        <f t="array" ref="X123" xml:space="preserve"> $F94 *  INDEX( $J112:$EH112, , MATCH( X$118 + $F103 - 1, $J$118:$EH$118, 0 ) )</f>
        <v>4.4460579416991708</v>
      </c>
      <c r="Y123" s="417" cm="1">
        <f t="array" ref="Y123" xml:space="preserve"> $F94 *  INDEX( $J112:$EH112, , MATCH( Y$118 + $F103 - 1, $J$118:$EH$118, 0 ) )</f>
        <v>5.1057955717577572</v>
      </c>
      <c r="Z123" s="417" cm="1">
        <f t="array" ref="Z123" xml:space="preserve"> $F94 *  INDEX( $J112:$EH112, , MATCH( Z$118 + $F103 - 1, $J$118:$EH$118, 0 ) )</f>
        <v>5.8802701809569671</v>
      </c>
      <c r="AA123" s="417" cm="1">
        <f t="array" ref="AA123" xml:space="preserve"> $F94 *  INDEX( $J112:$EH112, , MATCH( AA$118 + $F103 - 1, $J$118:$EH$118, 0 ) )</f>
        <v>6.2557756294394435</v>
      </c>
      <c r="AB123" s="417" cm="1">
        <f t="array" ref="AB123" xml:space="preserve"> $F94 *  INDEX( $J112:$EH112, , MATCH( AB$118 + $F103 - 1, $J$118:$EH$118, 0 ) )</f>
        <v>4.4460579416991708</v>
      </c>
      <c r="AC123" s="417" cm="1">
        <f t="array" ref="AC123" xml:space="preserve"> $F94 *  INDEX( $J112:$EH112, , MATCH( AC$118 + $F103 - 1, $J$118:$EH$118, 0 ) )</f>
        <v>4.4460579416991708</v>
      </c>
      <c r="AD123" s="417" cm="1">
        <f t="array" ref="AD123" xml:space="preserve"> $F94 *  INDEX( $J112:$EH112, , MATCH( AD$118 + $F103 - 1, $J$118:$EH$118, 0 ) )</f>
        <v>4.4460579416991708</v>
      </c>
      <c r="AE123" s="417" cm="1">
        <f t="array" ref="AE123" xml:space="preserve"> $F94 *  INDEX( $J112:$EH112, , MATCH( AE$118 + $F103 - 1, $J$118:$EH$118, 0 ) )</f>
        <v>4.4460579416991708</v>
      </c>
      <c r="AF123" s="417" cm="1">
        <f t="array" ref="AF123" xml:space="preserve"> $F94 *  INDEX( $J112:$EH112, , MATCH( AF$118 + $F103 - 1, $J$118:$EH$118, 0 ) )</f>
        <v>4.4460579416991708</v>
      </c>
      <c r="AG123" s="417" cm="1">
        <f t="array" ref="AG123" xml:space="preserve"> $F94 *  INDEX( $J112:$EH112, , MATCH( AG$118 + $F103 - 1, $J$118:$EH$118, 0 ) )</f>
        <v>4.4460579416991708</v>
      </c>
      <c r="AH123" s="417" cm="1">
        <f t="array" ref="AH123" xml:space="preserve"> $F94 *  INDEX( $J112:$EH112, , MATCH( AH$118 + $F103 - 1, $J$118:$EH$118, 0 ) )</f>
        <v>4.4460579416991708</v>
      </c>
      <c r="AI123" s="417" cm="1">
        <f t="array" ref="AI123" xml:space="preserve"> $F94 *  INDEX( $J112:$EH112, , MATCH( AI$118 + $F103 - 1, $J$118:$EH$118, 0 ) )</f>
        <v>4.4460579416991708</v>
      </c>
      <c r="AJ123" s="417" cm="1">
        <f t="array" ref="AJ123" xml:space="preserve"> $F94 *  INDEX( $J112:$EH112, , MATCH( AJ$118 + $F103 - 1, $J$118:$EH$118, 0 ) )</f>
        <v>4.0864435648276709</v>
      </c>
      <c r="AK123" s="417" cm="1">
        <f t="array" ref="AK123" xml:space="preserve"> $F94 *  INDEX( $J112:$EH112, , MATCH( AK$118 + $F103 - 1, $J$118:$EH$118, 0 ) )</f>
        <v>0</v>
      </c>
      <c r="AL123" s="417" cm="1">
        <f t="array" ref="AL123" xml:space="preserve"> $F94 *  INDEX( $J112:$EH112, , MATCH( AL$118 + $F103 - 1, $J$118:$EH$118, 0 ) )</f>
        <v>0</v>
      </c>
      <c r="AM123" s="417" cm="1">
        <f t="array" ref="AM123" xml:space="preserve"> $F94 *  INDEX( $J112:$EH112, , MATCH( AM$118 + $F103 - 1, $J$118:$EH$118, 0 ) )</f>
        <v>0</v>
      </c>
      <c r="AN123" s="417" cm="1">
        <f t="array" ref="AN123" xml:space="preserve"> $F94 *  INDEX( $J112:$EH112, , MATCH( AN$118 + $F103 - 1, $J$118:$EH$118, 0 ) )</f>
        <v>0</v>
      </c>
      <c r="AO123" s="417" cm="1">
        <f t="array" ref="AO123" xml:space="preserve"> $F94 *  INDEX( $J112:$EH112, , MATCH( AO$118 + $F103 - 1, $J$118:$EH$118, 0 ) )</f>
        <v>0</v>
      </c>
      <c r="AP123" s="417" cm="1">
        <f t="array" ref="AP123" xml:space="preserve"> $F94 *  INDEX( $J112:$EH112, , MATCH( AP$118 + $F103 - 1, $J$118:$EH$118, 0 ) )</f>
        <v>0</v>
      </c>
      <c r="AQ123" s="417" cm="1">
        <f t="array" ref="AQ123" xml:space="preserve"> $F94 *  INDEX( $J112:$EH112, , MATCH( AQ$118 + $F103 - 1, $J$118:$EH$118, 0 ) )</f>
        <v>0</v>
      </c>
      <c r="AR123" s="417" cm="1">
        <f t="array" ref="AR123" xml:space="preserve"> $F94 *  INDEX( $J112:$EH112, , MATCH( AR$118 + $F103 - 1, $J$118:$EH$118, 0 ) )</f>
        <v>0</v>
      </c>
      <c r="AS123" s="417" cm="1">
        <f t="array" ref="AS123" xml:space="preserve"> $F94 *  INDEX( $J112:$EH112, , MATCH( AS$118 + $F103 - 1, $J$118:$EH$118, 0 ) )</f>
        <v>0</v>
      </c>
      <c r="AT123" s="417" cm="1">
        <f t="array" ref="AT123" xml:space="preserve"> $F94 *  INDEX( $J112:$EH112, , MATCH( AT$118 + $F103 - 1, $J$118:$EH$118, 0 ) )</f>
        <v>0</v>
      </c>
      <c r="AU123" s="417" cm="1">
        <f t="array" ref="AU123" xml:space="preserve"> $F94 *  INDEX( $J112:$EH112, , MATCH( AU$118 + $F103 - 1, $J$118:$EH$118, 0 ) )</f>
        <v>0</v>
      </c>
      <c r="AV123" s="417" cm="1">
        <f t="array" ref="AV123" xml:space="preserve"> $F94 *  INDEX( $J112:$EH112, , MATCH( AV$118 + $F103 - 1, $J$118:$EH$118, 0 ) )</f>
        <v>0</v>
      </c>
      <c r="AW123" s="417" cm="1">
        <f t="array" ref="AW123" xml:space="preserve"> $F94 *  INDEX( $J112:$EH112, , MATCH( AW$118 + $F103 - 1, $J$118:$EH$118, 0 ) )</f>
        <v>0</v>
      </c>
      <c r="AX123" s="417" cm="1">
        <f t="array" ref="AX123" xml:space="preserve"> $F94 *  INDEX( $J112:$EH112, , MATCH( AX$118 + $F103 - 1, $J$118:$EH$118, 0 ) )</f>
        <v>0</v>
      </c>
      <c r="AY123" s="417" cm="1">
        <f t="array" ref="AY123" xml:space="preserve"> $F94 *  INDEX( $J112:$EH112, , MATCH( AY$118 + $F103 - 1, $J$118:$EH$118, 0 ) )</f>
        <v>0</v>
      </c>
      <c r="AZ123" s="417" cm="1">
        <f t="array" ref="AZ123" xml:space="preserve"> $F94 *  INDEX( $J112:$EH112, , MATCH( AZ$118 + $F103 - 1, $J$118:$EH$118, 0 ) )</f>
        <v>0</v>
      </c>
      <c r="BA123" s="417" cm="1">
        <f t="array" ref="BA123" xml:space="preserve"> $F94 *  INDEX( $J112:$EH112, , MATCH( BA$118 + $F103 - 1, $J$118:$EH$118, 0 ) )</f>
        <v>0</v>
      </c>
      <c r="BB123" s="417" cm="1">
        <f t="array" ref="BB123" xml:space="preserve"> $F94 *  INDEX( $J112:$EH112, , MATCH( BB$118 + $F103 - 1, $J$118:$EH$118, 0 ) )</f>
        <v>0</v>
      </c>
      <c r="BC123" s="417" cm="1">
        <f t="array" ref="BC123" xml:space="preserve"> $F94 *  INDEX( $J112:$EH112, , MATCH( BC$118 + $F103 - 1, $J$118:$EH$118, 0 ) )</f>
        <v>0</v>
      </c>
      <c r="BD123" s="417" cm="1">
        <f t="array" ref="BD123" xml:space="preserve"> $F94 *  INDEX( $J112:$EH112, , MATCH( BD$118 + $F103 - 1, $J$118:$EH$118, 0 ) )</f>
        <v>0</v>
      </c>
      <c r="BE123" s="417" cm="1">
        <f t="array" ref="BE123" xml:space="preserve"> $F94 *  INDEX( $J112:$EH112, , MATCH( BE$118 + $F103 - 1, $J$118:$EH$118, 0 ) )</f>
        <v>0</v>
      </c>
      <c r="BF123" s="417" cm="1">
        <f t="array" ref="BF123" xml:space="preserve"> $F94 *  INDEX( $J112:$EH112, , MATCH( BF$118 + $F103 - 1, $J$118:$EH$118, 0 ) )</f>
        <v>0</v>
      </c>
      <c r="BG123" s="417" cm="1">
        <f t="array" ref="BG123" xml:space="preserve"> $F94 *  INDEX( $J112:$EH112, , MATCH( BG$118 + $F103 - 1, $J$118:$EH$118, 0 ) )</f>
        <v>0</v>
      </c>
      <c r="BH123" s="417" cm="1">
        <f t="array" ref="BH123" xml:space="preserve"> $F94 *  INDEX( $J112:$EH112, , MATCH( BH$118 + $F103 - 1, $J$118:$EH$118, 0 ) )</f>
        <v>0</v>
      </c>
      <c r="BI123" s="417" cm="1">
        <f t="array" ref="BI123" xml:space="preserve"> $F94 *  INDEX( $J112:$EH112, , MATCH( BI$118 + $F103 - 1, $J$118:$EH$118, 0 ) )</f>
        <v>0</v>
      </c>
      <c r="BJ123" s="417" cm="1">
        <f t="array" ref="BJ123" xml:space="preserve"> $F94 *  INDEX( $J112:$EH112, , MATCH( BJ$118 + $F103 - 1, $J$118:$EH$118, 0 ) )</f>
        <v>0</v>
      </c>
      <c r="BK123" s="417" cm="1">
        <f t="array" ref="BK123" xml:space="preserve"> $F94 *  INDEX( $J112:$EH112, , MATCH( BK$118 + $F103 - 1, $J$118:$EH$118, 0 ) )</f>
        <v>0</v>
      </c>
      <c r="BL123" s="417" cm="1">
        <f t="array" ref="BL123" xml:space="preserve"> $F94 *  INDEX( $J112:$EH112, , MATCH( BL$118 + $F103 - 1, $J$118:$EH$118, 0 ) )</f>
        <v>0</v>
      </c>
      <c r="BM123" s="417" cm="1">
        <f t="array" ref="BM123" xml:space="preserve"> $F94 *  INDEX( $J112:$EH112, , MATCH( BM$118 + $F103 - 1, $J$118:$EH$118, 0 ) )</f>
        <v>0</v>
      </c>
      <c r="BN123" s="417" cm="1">
        <f t="array" ref="BN123" xml:space="preserve"> $F94 *  INDEX( $J112:$EH112, , MATCH( BN$118 + $F103 - 1, $J$118:$EH$118, 0 ) )</f>
        <v>0</v>
      </c>
      <c r="BO123" s="417" cm="1">
        <f t="array" ref="BO123" xml:space="preserve"> $F94 *  INDEX( $J112:$EH112, , MATCH( BO$118 + $F103 - 1, $J$118:$EH$118, 0 ) )</f>
        <v>0</v>
      </c>
      <c r="BP123" s="417" cm="1">
        <f t="array" ref="BP123" xml:space="preserve"> $F94 *  INDEX( $J112:$EH112, , MATCH( BP$118 + $F103 - 1, $J$118:$EH$118, 0 ) )</f>
        <v>0</v>
      </c>
      <c r="BQ123" s="417" cm="1">
        <f t="array" ref="BQ123" xml:space="preserve"> $F94 *  INDEX( $J112:$EH112, , MATCH( BQ$118 + $F103 - 1, $J$118:$EH$118, 0 ) )</f>
        <v>0</v>
      </c>
      <c r="BR123" s="417" cm="1">
        <f t="array" ref="BR123" xml:space="preserve"> $F94 *  INDEX( $J112:$EH112, , MATCH( BR$118 + $F103 - 1, $J$118:$EH$118, 0 ) )</f>
        <v>0</v>
      </c>
      <c r="BS123" s="417" cm="1">
        <f t="array" ref="BS123" xml:space="preserve"> $F94 *  INDEX( $J112:$EH112, , MATCH( BS$118 + $F103 - 1, $J$118:$EH$118, 0 ) )</f>
        <v>0</v>
      </c>
      <c r="BT123" s="417" cm="1">
        <f t="array" ref="BT123" xml:space="preserve"> $F94 *  INDEX( $J112:$EH112, , MATCH( BT$118 + $F103 - 1, $J$118:$EH$118, 0 ) )</f>
        <v>0</v>
      </c>
      <c r="BU123" s="417" cm="1">
        <f t="array" ref="BU123" xml:space="preserve"> $F94 *  INDEX( $J112:$EH112, , MATCH( BU$118 + $F103 - 1, $J$118:$EH$118, 0 ) )</f>
        <v>0</v>
      </c>
      <c r="BV123" s="417" cm="1">
        <f t="array" ref="BV123" xml:space="preserve"> $F94 *  INDEX( $J112:$EH112, , MATCH( BV$118 + $F103 - 1, $J$118:$EH$118, 0 ) )</f>
        <v>0</v>
      </c>
      <c r="BW123" s="417" cm="1">
        <f t="array" ref="BW123" xml:space="preserve"> $F94 *  INDEX( $J112:$EH112, , MATCH( BW$118 + $F103 - 1, $J$118:$EH$118, 0 ) )</f>
        <v>0</v>
      </c>
      <c r="BX123" s="417" cm="1">
        <f t="array" ref="BX123" xml:space="preserve"> $F94 *  INDEX( $J112:$EH112, , MATCH( BX$118 + $F103 - 1, $J$118:$EH$118, 0 ) )</f>
        <v>0</v>
      </c>
      <c r="BY123" s="417" cm="1">
        <f t="array" ref="BY123" xml:space="preserve"> $F94 *  INDEX( $J112:$EH112, , MATCH( BY$118 + $F103 - 1, $J$118:$EH$118, 0 ) )</f>
        <v>0</v>
      </c>
      <c r="BZ123" s="417" cm="1">
        <f t="array" ref="BZ123" xml:space="preserve"> $F94 *  INDEX( $J112:$EH112, , MATCH( BZ$118 + $F103 - 1, $J$118:$EH$118, 0 ) )</f>
        <v>0</v>
      </c>
      <c r="CA123" s="417" cm="1">
        <f t="array" ref="CA123" xml:space="preserve"> $F94 *  INDEX( $J112:$EH112, , MATCH( CA$118 + $F103 - 1, $J$118:$EH$118, 0 ) )</f>
        <v>0</v>
      </c>
      <c r="CB123" s="417" cm="1">
        <f t="array" ref="CB123" xml:space="preserve"> $F94 *  INDEX( $J112:$EH112, , MATCH( CB$118 + $F103 - 1, $J$118:$EH$118, 0 ) )</f>
        <v>0</v>
      </c>
      <c r="CC123" s="417" cm="1">
        <f t="array" ref="CC123" xml:space="preserve"> $F94 *  INDEX( $J112:$EH112, , MATCH( CC$118 + $F103 - 1, $J$118:$EH$118, 0 ) )</f>
        <v>0</v>
      </c>
      <c r="CD123" s="417" cm="1">
        <f t="array" ref="CD123" xml:space="preserve"> $F94 *  INDEX( $J112:$EH112, , MATCH( CD$118 + $F103 - 1, $J$118:$EH$118, 0 ) )</f>
        <v>0</v>
      </c>
      <c r="CE123" s="417" cm="1">
        <f t="array" ref="CE123" xml:space="preserve"> $F94 *  INDEX( $J112:$EH112, , MATCH( CE$118 + $F103 - 1, $J$118:$EH$118, 0 ) )</f>
        <v>0</v>
      </c>
      <c r="CF123" s="417" cm="1">
        <f t="array" ref="CF123" xml:space="preserve"> $F94 *  INDEX( $J112:$EH112, , MATCH( CF$118 + $F103 - 1, $J$118:$EH$118, 0 ) )</f>
        <v>0</v>
      </c>
      <c r="CG123" s="417" cm="1">
        <f t="array" ref="CG123" xml:space="preserve"> $F94 *  INDEX( $J112:$EH112, , MATCH( CG$118 + $F103 - 1, $J$118:$EH$118, 0 ) )</f>
        <v>0</v>
      </c>
      <c r="CH123" s="417" cm="1">
        <f t="array" ref="CH123" xml:space="preserve"> $F94 *  INDEX( $J112:$EH112, , MATCH( CH$118 + $F103 - 1, $J$118:$EH$118, 0 ) )</f>
        <v>0</v>
      </c>
      <c r="CI123" s="417" cm="1">
        <f t="array" ref="CI123" xml:space="preserve"> $F94 *  INDEX( $J112:$EH112, , MATCH( CI$118 + $F103 - 1, $J$118:$EH$118, 0 ) )</f>
        <v>0</v>
      </c>
      <c r="CJ123" s="417" cm="1">
        <f t="array" ref="CJ123" xml:space="preserve"> $F94 *  INDEX( $J112:$EH112, , MATCH( CJ$118 + $F103 - 1, $J$118:$EH$118, 0 ) )</f>
        <v>0</v>
      </c>
      <c r="CK123" s="417" cm="1">
        <f t="array" ref="CK123" xml:space="preserve"> $F94 *  INDEX( $J112:$EH112, , MATCH( CK$118 + $F103 - 1, $J$118:$EH$118, 0 ) )</f>
        <v>0</v>
      </c>
      <c r="CL123" s="417" cm="1">
        <f t="array" ref="CL123" xml:space="preserve"> $F94 *  INDEX( $J112:$EH112, , MATCH( CL$118 + $F103 - 1, $J$118:$EH$118, 0 ) )</f>
        <v>0</v>
      </c>
      <c r="CM123" s="417" cm="1">
        <f t="array" ref="CM123" xml:space="preserve"> $F94 *  INDEX( $J112:$EH112, , MATCH( CM$118 + $F103 - 1, $J$118:$EH$118, 0 ) )</f>
        <v>0</v>
      </c>
      <c r="CN123" s="417" cm="1">
        <f t="array" ref="CN123" xml:space="preserve"> $F94 *  INDEX( $J112:$EH112, , MATCH( CN$118 + $F103 - 1, $J$118:$EH$118, 0 ) )</f>
        <v>0</v>
      </c>
      <c r="CO123" s="417" cm="1">
        <f t="array" ref="CO123" xml:space="preserve"> $F94 *  INDEX( $J112:$EH112, , MATCH( CO$118 + $F103 - 1, $J$118:$EH$118, 0 ) )</f>
        <v>0</v>
      </c>
      <c r="CP123" s="417" cm="1">
        <f t="array" ref="CP123" xml:space="preserve"> $F94 *  INDEX( $J112:$EH112, , MATCH( CP$118 + $F103 - 1, $J$118:$EH$118, 0 ) )</f>
        <v>0</v>
      </c>
      <c r="CQ123" s="417" cm="1">
        <f t="array" ref="CQ123" xml:space="preserve"> $F94 *  INDEX( $J112:$EH112, , MATCH( CQ$118 + $F103 - 1, $J$118:$EH$118, 0 ) )</f>
        <v>0</v>
      </c>
      <c r="CR123" s="417" cm="1">
        <f t="array" ref="CR123" xml:space="preserve"> $F94 *  INDEX( $J112:$EH112, , MATCH( CR$118 + $F103 - 1, $J$118:$EH$118, 0 ) )</f>
        <v>0</v>
      </c>
      <c r="CS123" s="417" cm="1">
        <f t="array" ref="CS123" xml:space="preserve"> $F94 *  INDEX( $J112:$EH112, , MATCH( CS$118 + $F103 - 1, $J$118:$EH$118, 0 ) )</f>
        <v>0</v>
      </c>
      <c r="CT123" s="417" cm="1">
        <f t="array" ref="CT123" xml:space="preserve"> $F94 *  INDEX( $J112:$EH112, , MATCH( CT$118 + $F103 - 1, $J$118:$EH$118, 0 ) )</f>
        <v>0</v>
      </c>
      <c r="CU123" s="417" cm="1">
        <f t="array" ref="CU123" xml:space="preserve"> $F94 *  INDEX( $J112:$EH112, , MATCH( CU$118 + $F103 - 1, $J$118:$EH$118, 0 ) )</f>
        <v>0</v>
      </c>
      <c r="CV123" s="417" cm="1">
        <f t="array" ref="CV123" xml:space="preserve"> $F94 *  INDEX( $J112:$EH112, , MATCH( CV$118 + $F103 - 1, $J$118:$EH$118, 0 ) )</f>
        <v>0</v>
      </c>
      <c r="CW123" s="417" cm="1">
        <f t="array" ref="CW123" xml:space="preserve"> $F94 *  INDEX( $J112:$EH112, , MATCH( CW$118 + $F103 - 1, $J$118:$EH$118, 0 ) )</f>
        <v>0</v>
      </c>
      <c r="CX123" s="417" cm="1">
        <f t="array" ref="CX123" xml:space="preserve"> $F94 *  INDEX( $J112:$EH112, , MATCH( CX$118 + $F103 - 1, $J$118:$EH$118, 0 ) )</f>
        <v>0</v>
      </c>
      <c r="CY123" s="417" cm="1">
        <f t="array" ref="CY123" xml:space="preserve"> $F94 *  INDEX( $J112:$EH112, , MATCH( CY$118 + $F103 - 1, $J$118:$EH$118, 0 ) )</f>
        <v>0</v>
      </c>
      <c r="CZ123" s="417" cm="1">
        <f t="array" ref="CZ123" xml:space="preserve"> $F94 *  INDEX( $J112:$EH112, , MATCH( CZ$118 + $F103 - 1, $J$118:$EH$118, 0 ) )</f>
        <v>0</v>
      </c>
      <c r="DA123" s="417" cm="1">
        <f t="array" ref="DA123" xml:space="preserve"> $F94 *  INDEX( $J112:$EH112, , MATCH( DA$118 + $F103 - 1, $J$118:$EH$118, 0 ) )</f>
        <v>0</v>
      </c>
      <c r="DB123" s="417" cm="1">
        <f t="array" ref="DB123" xml:space="preserve"> $F94 *  INDEX( $J112:$EH112, , MATCH( DB$118 + $F103 - 1, $J$118:$EH$118, 0 ) )</f>
        <v>0</v>
      </c>
      <c r="DC123" s="417" cm="1">
        <f t="array" ref="DC123" xml:space="preserve"> $F94 *  INDEX( $J112:$EH112, , MATCH( DC$118 + $F103 - 1, $J$118:$EH$118, 0 ) )</f>
        <v>0</v>
      </c>
      <c r="DD123" s="417" cm="1">
        <f t="array" ref="DD123" xml:space="preserve"> $F94 *  INDEX( $J112:$EH112, , MATCH( DD$118 + $F103 - 1, $J$118:$EH$118, 0 ) )</f>
        <v>0</v>
      </c>
      <c r="DE123" s="417" cm="1">
        <f t="array" ref="DE123" xml:space="preserve"> $F94 *  INDEX( $J112:$EH112, , MATCH( DE$118 + $F103 - 1, $J$118:$EH$118, 0 ) )</f>
        <v>0</v>
      </c>
      <c r="DF123" s="417" cm="1">
        <f t="array" ref="DF123" xml:space="preserve"> $F94 *  INDEX( $J112:$EH112, , MATCH( DF$118 + $F103 - 1, $J$118:$EH$118, 0 ) )</f>
        <v>0</v>
      </c>
      <c r="DG123" s="417" cm="1">
        <f t="array" ref="DG123" xml:space="preserve"> $F94 *  INDEX( $J112:$EH112, , MATCH( DG$118 + $F103 - 1, $J$118:$EH$118, 0 ) )</f>
        <v>0</v>
      </c>
      <c r="DH123" s="417" cm="1">
        <f t="array" ref="DH123" xml:space="preserve"> $F94 *  INDEX( $J112:$EH112, , MATCH( DH$118 + $F103 - 1, $J$118:$EH$118, 0 ) )</f>
        <v>0</v>
      </c>
      <c r="DI123" s="417" cm="1">
        <f t="array" ref="DI123" xml:space="preserve"> $F94 *  INDEX( $J112:$EH112, , MATCH( DI$118 + $F103 - 1, $J$118:$EH$118, 0 ) )</f>
        <v>0</v>
      </c>
      <c r="DJ123" s="417" cm="1">
        <f t="array" ref="DJ123" xml:space="preserve"> $F94 *  INDEX( $J112:$EH112, , MATCH( DJ$118 + $F103 - 1, $J$118:$EH$118, 0 ) )</f>
        <v>0</v>
      </c>
      <c r="DK123" s="417" cm="1">
        <f t="array" ref="DK123" xml:space="preserve"> $F94 *  INDEX( $J112:$EH112, , MATCH( DK$118 + $F103 - 1, $J$118:$EH$118, 0 ) )</f>
        <v>0</v>
      </c>
      <c r="DL123" s="417" cm="1">
        <f t="array" ref="DL123" xml:space="preserve"> $F94 *  INDEX( $J112:$EH112, , MATCH( DL$118 + $F103 - 1, $J$118:$EH$118, 0 ) )</f>
        <v>0</v>
      </c>
      <c r="DM123" s="417" cm="1">
        <f t="array" ref="DM123" xml:space="preserve"> $F94 *  INDEX( $J112:$EH112, , MATCH( DM$118 + $F103 - 1, $J$118:$EH$118, 0 ) )</f>
        <v>0</v>
      </c>
      <c r="DN123" s="417" cm="1">
        <f t="array" ref="DN123" xml:space="preserve"> $F94 *  INDEX( $J112:$EH112, , MATCH( DN$118 + $F103 - 1, $J$118:$EH$118, 0 ) )</f>
        <v>0</v>
      </c>
      <c r="DO123" s="417" cm="1">
        <f t="array" ref="DO123" xml:space="preserve"> $F94 *  INDEX( $J112:$EH112, , MATCH( DO$118 + $F103 - 1, $J$118:$EH$118, 0 ) )</f>
        <v>0</v>
      </c>
      <c r="DP123" s="417" cm="1">
        <f t="array" ref="DP123" xml:space="preserve"> $F94 *  INDEX( $J112:$EH112, , MATCH( DP$118 + $F103 - 1, $J$118:$EH$118, 0 ) )</f>
        <v>0</v>
      </c>
      <c r="DQ123" s="417" cm="1">
        <f t="array" ref="DQ123" xml:space="preserve"> $F94 *  INDEX( $J112:$EH112, , MATCH( DQ$118 + $F103 - 1, $J$118:$EH$118, 0 ) )</f>
        <v>0</v>
      </c>
      <c r="DR123" s="417" cm="1">
        <f t="array" ref="DR123" xml:space="preserve"> $F94 *  INDEX( $J112:$EH112, , MATCH( DR$118 + $F103 - 1, $J$118:$EH$118, 0 ) )</f>
        <v>0</v>
      </c>
      <c r="DS123" s="417" cm="1">
        <f t="array" ref="DS123" xml:space="preserve"> $F94 *  INDEX( $J112:$EH112, , MATCH( DS$118 + $F103 - 1, $J$118:$EH$118, 0 ) )</f>
        <v>0</v>
      </c>
      <c r="DT123" s="417" cm="1">
        <f t="array" ref="DT123" xml:space="preserve"> $F94 *  INDEX( $J112:$EH112, , MATCH( DT$118 + $F103 - 1, $J$118:$EH$118, 0 ) )</f>
        <v>0</v>
      </c>
      <c r="DU123" s="417" cm="1">
        <f t="array" ref="DU123" xml:space="preserve"> $F94 *  INDEX( $J112:$EH112, , MATCH( DU$118 + $F103 - 1, $J$118:$EH$118, 0 ) )</f>
        <v>0</v>
      </c>
      <c r="DV123" s="417" cm="1">
        <f t="array" ref="DV123" xml:space="preserve"> $F94 *  INDEX( $J112:$EH112, , MATCH( DV$118 + $F103 - 1, $J$118:$EH$118, 0 ) )</f>
        <v>0</v>
      </c>
      <c r="DW123" s="417" cm="1">
        <f t="array" ref="DW123" xml:space="preserve"> $F94 *  INDEX( $J112:$EH112, , MATCH( DW$118 + $F103 - 1, $J$118:$EH$118, 0 ) )</f>
        <v>0</v>
      </c>
      <c r="DX123" s="417" cm="1">
        <f t="array" ref="DX123" xml:space="preserve"> $F94 *  INDEX( $J112:$EH112, , MATCH( DX$118 + $F103 - 1, $J$118:$EH$118, 0 ) )</f>
        <v>0</v>
      </c>
      <c r="DY123" s="417" cm="1">
        <f t="array" ref="DY123" xml:space="preserve"> $F94 *  INDEX( $J112:$EH112, , MATCH( DY$118 + $F103 - 1, $J$118:$EH$118, 0 ) )</f>
        <v>0</v>
      </c>
      <c r="DZ123" s="417" cm="1">
        <f t="array" ref="DZ123" xml:space="preserve"> $F94 *  INDEX( $J112:$EH112, , MATCH( DZ$118 + $F103 - 1, $J$118:$EH$118, 0 ) )</f>
        <v>0</v>
      </c>
      <c r="EA123" s="417" cm="1">
        <f t="array" ref="EA123" xml:space="preserve"> $F94 *  INDEX( $J112:$EH112, , MATCH( EA$118 + $F103 - 1, $J$118:$EH$118, 0 ) )</f>
        <v>0</v>
      </c>
      <c r="EB123" s="417" cm="1">
        <f t="array" ref="EB123" xml:space="preserve"> $F94 *  INDEX( $J112:$EH112, , MATCH( EB$118 + $F103 - 1, $J$118:$EH$118, 0 ) )</f>
        <v>0</v>
      </c>
      <c r="EC123" s="417" cm="1">
        <f t="array" ref="EC123" xml:space="preserve"> $F94 *  INDEX( $J112:$EH112, , MATCH( EC$118 + $F103 - 1, $J$118:$EH$118, 0 ) )</f>
        <v>0</v>
      </c>
      <c r="ED123" s="417" cm="1">
        <f t="array" ref="ED123" xml:space="preserve"> $F94 *  INDEX( $J112:$EH112, , MATCH( ED$118 + $F103 - 1, $J$118:$EH$118, 0 ) )</f>
        <v>0</v>
      </c>
      <c r="EE123" s="417" cm="1">
        <f t="array" ref="EE123" xml:space="preserve"> $F94 *  INDEX( $J112:$EH112, , MATCH( EE$118 + $F103 - 1, $J$118:$EH$118, 0 ) )</f>
        <v>0</v>
      </c>
      <c r="EF123" s="417" cm="1">
        <f t="array" ref="EF123" xml:space="preserve"> $F94 *  INDEX( $J112:$EH112, , MATCH( EF$118 + $F103 - 1, $J$118:$EH$118, 0 ) )</f>
        <v>0</v>
      </c>
      <c r="EG123" s="417" cm="1">
        <f t="array" ref="EG123" xml:space="preserve"> $F94 *  INDEX( $J112:$EH112, , MATCH( EG$118 + $F103 - 1, $J$118:$EH$118, 0 ) )</f>
        <v>0</v>
      </c>
      <c r="EH123" s="417" cm="1">
        <f t="array" ref="EH123" xml:space="preserve"> $F94 *  INDEX( $J112:$EH112, , MATCH( EH$118 + $F103 - 1, $J$118:$EH$118, 0 ) )</f>
        <v>0</v>
      </c>
    </row>
    <row r="124" spans="1:139" ht="15" customHeight="1" outlineLevel="1" x14ac:dyDescent="0.25">
      <c r="A124" s="19"/>
      <c r="B124" s="19"/>
      <c r="C124" s="19"/>
      <c r="D124" s="19"/>
      <c r="E124" s="679" t="str">
        <f>Capex!E54</f>
        <v>Armoured Cables</v>
      </c>
      <c r="F124" s="19"/>
      <c r="G124" s="51" t="s">
        <v>330</v>
      </c>
      <c r="H124" s="417">
        <f t="shared" si="32"/>
        <v>0</v>
      </c>
      <c r="I124" s="417"/>
      <c r="J124" s="417" cm="1">
        <f t="array" ref="J124" xml:space="preserve"> $F95 *  INDEX( $J113:$EH113, , MATCH( J$118 + $F104 - 1, $J$118:$EH$118, 0 ) )</f>
        <v>0</v>
      </c>
      <c r="K124" s="417" cm="1">
        <f t="array" ref="K124" xml:space="preserve"> $F95 *  INDEX( $J113:$EH113, , MATCH( K$118 + $F104 - 1, $J$118:$EH$118, 0 ) )</f>
        <v>0</v>
      </c>
      <c r="L124" s="417" cm="1">
        <f t="array" ref="L124" xml:space="preserve"> $F95 *  INDEX( $J113:$EH113, , MATCH( L$118 + $F104 - 1, $J$118:$EH$118, 0 ) )</f>
        <v>0</v>
      </c>
      <c r="M124" s="417" cm="1">
        <f t="array" ref="M124" xml:space="preserve"> $F95 *  INDEX( $J113:$EH113, , MATCH( M$118 + $F104 - 1, $J$118:$EH$118, 0 ) )</f>
        <v>0</v>
      </c>
      <c r="N124" s="417" cm="1">
        <f t="array" ref="N124" xml:space="preserve"> $F95 *  INDEX( $J113:$EH113, , MATCH( N$118 + $F104 - 1, $J$118:$EH$118, 0 ) )</f>
        <v>0</v>
      </c>
      <c r="O124" s="417" cm="1">
        <f t="array" ref="O124" xml:space="preserve"> $F95 *  INDEX( $J113:$EH113, , MATCH( O$118 + $F104 - 1, $J$118:$EH$118, 0 ) )</f>
        <v>0</v>
      </c>
      <c r="P124" s="417" cm="1">
        <f t="array" ref="P124" xml:space="preserve"> $F95 *  INDEX( $J113:$EH113, , MATCH( P$118 + $F104 - 1, $J$118:$EH$118, 0 ) )</f>
        <v>0</v>
      </c>
      <c r="Q124" s="417" cm="1">
        <f t="array" ref="Q124" xml:space="preserve"> $F95 *  INDEX( $J113:$EH113, , MATCH( Q$118 + $F104 - 1, $J$118:$EH$118, 0 ) )</f>
        <v>0</v>
      </c>
      <c r="R124" s="417" cm="1">
        <f t="array" ref="R124" xml:space="preserve"> $F95 *  INDEX( $J113:$EH113, , MATCH( R$118 + $F104 - 1, $J$118:$EH$118, 0 ) )</f>
        <v>0</v>
      </c>
      <c r="S124" s="417" cm="1">
        <f t="array" ref="S124" xml:space="preserve"> $F95 *  INDEX( $J113:$EH113, , MATCH( S$118 + $F104 - 1, $J$118:$EH$118, 0 ) )</f>
        <v>0</v>
      </c>
      <c r="T124" s="417" cm="1">
        <f t="array" ref="T124" xml:space="preserve"> $F95 *  INDEX( $J113:$EH113, , MATCH( T$118 + $F104 - 1, $J$118:$EH$118, 0 ) )</f>
        <v>0</v>
      </c>
      <c r="U124" s="417" cm="1">
        <f t="array" ref="U124" xml:space="preserve"> $F95 *  INDEX( $J113:$EH113, , MATCH( U$118 + $F104 - 1, $J$118:$EH$118, 0 ) )</f>
        <v>0</v>
      </c>
      <c r="V124" s="417" cm="1">
        <f t="array" ref="V124" xml:space="preserve"> $F95 *  INDEX( $J113:$EH113, , MATCH( V$118 + $F104 - 1, $J$118:$EH$118, 0 ) )</f>
        <v>0</v>
      </c>
      <c r="W124" s="417" cm="1">
        <f t="array" ref="W124" xml:space="preserve"> $F95 *  INDEX( $J113:$EH113, , MATCH( W$118 + $F104 - 1, $J$118:$EH$118, 0 ) )</f>
        <v>0</v>
      </c>
      <c r="X124" s="417" cm="1">
        <f t="array" ref="X124" xml:space="preserve"> $F95 *  INDEX( $J113:$EH113, , MATCH( X$118 + $F104 - 1, $J$118:$EH$118, 0 ) )</f>
        <v>0</v>
      </c>
      <c r="Y124" s="417" cm="1">
        <f t="array" ref="Y124" xml:space="preserve"> $F95 *  INDEX( $J113:$EH113, , MATCH( Y$118 + $F104 - 1, $J$118:$EH$118, 0 ) )</f>
        <v>0</v>
      </c>
      <c r="Z124" s="417" cm="1">
        <f t="array" ref="Z124" xml:space="preserve"> $F95 *  INDEX( $J113:$EH113, , MATCH( Z$118 + $F104 - 1, $J$118:$EH$118, 0 ) )</f>
        <v>0</v>
      </c>
      <c r="AA124" s="417" cm="1">
        <f t="array" ref="AA124" xml:space="preserve"> $F95 *  INDEX( $J113:$EH113, , MATCH( AA$118 + $F104 - 1, $J$118:$EH$118, 0 ) )</f>
        <v>0</v>
      </c>
      <c r="AB124" s="417" cm="1">
        <f t="array" ref="AB124" xml:space="preserve"> $F95 *  INDEX( $J113:$EH113, , MATCH( AB$118 + $F104 - 1, $J$118:$EH$118, 0 ) )</f>
        <v>0</v>
      </c>
      <c r="AC124" s="417" cm="1">
        <f t="array" ref="AC124" xml:space="preserve"> $F95 *  INDEX( $J113:$EH113, , MATCH( AC$118 + $F104 - 1, $J$118:$EH$118, 0 ) )</f>
        <v>0</v>
      </c>
      <c r="AD124" s="417" cm="1">
        <f t="array" ref="AD124" xml:space="preserve"> $F95 *  INDEX( $J113:$EH113, , MATCH( AD$118 + $F104 - 1, $J$118:$EH$118, 0 ) )</f>
        <v>0</v>
      </c>
      <c r="AE124" s="417" cm="1">
        <f t="array" ref="AE124" xml:space="preserve"> $F95 *  INDEX( $J113:$EH113, , MATCH( AE$118 + $F104 - 1, $J$118:$EH$118, 0 ) )</f>
        <v>0</v>
      </c>
      <c r="AF124" s="417" cm="1">
        <f t="array" ref="AF124" xml:space="preserve"> $F95 *  INDEX( $J113:$EH113, , MATCH( AF$118 + $F104 - 1, $J$118:$EH$118, 0 ) )</f>
        <v>0</v>
      </c>
      <c r="AG124" s="417" cm="1">
        <f t="array" ref="AG124" xml:space="preserve"> $F95 *  INDEX( $J113:$EH113, , MATCH( AG$118 + $F104 - 1, $J$118:$EH$118, 0 ) )</f>
        <v>0</v>
      </c>
      <c r="AH124" s="417" cm="1">
        <f t="array" ref="AH124" xml:space="preserve"> $F95 *  INDEX( $J113:$EH113, , MATCH( AH$118 + $F104 - 1, $J$118:$EH$118, 0 ) )</f>
        <v>0</v>
      </c>
      <c r="AI124" s="417" cm="1">
        <f t="array" ref="AI124" xml:space="preserve"> $F95 *  INDEX( $J113:$EH113, , MATCH( AI$118 + $F104 - 1, $J$118:$EH$118, 0 ) )</f>
        <v>0</v>
      </c>
      <c r="AJ124" s="417" cm="1">
        <f t="array" ref="AJ124" xml:space="preserve"> $F95 *  INDEX( $J113:$EH113, , MATCH( AJ$118 + $F104 - 1, $J$118:$EH$118, 0 ) )</f>
        <v>0</v>
      </c>
      <c r="AK124" s="417" cm="1">
        <f t="array" ref="AK124" xml:space="preserve"> $F95 *  INDEX( $J113:$EH113, , MATCH( AK$118 + $F104 - 1, $J$118:$EH$118, 0 ) )</f>
        <v>0</v>
      </c>
      <c r="AL124" s="417" cm="1">
        <f t="array" ref="AL124" xml:space="preserve"> $F95 *  INDEX( $J113:$EH113, , MATCH( AL$118 + $F104 - 1, $J$118:$EH$118, 0 ) )</f>
        <v>0</v>
      </c>
      <c r="AM124" s="417" cm="1">
        <f t="array" ref="AM124" xml:space="preserve"> $F95 *  INDEX( $J113:$EH113, , MATCH( AM$118 + $F104 - 1, $J$118:$EH$118, 0 ) )</f>
        <v>0</v>
      </c>
      <c r="AN124" s="417" cm="1">
        <f t="array" ref="AN124" xml:space="preserve"> $F95 *  INDEX( $J113:$EH113, , MATCH( AN$118 + $F104 - 1, $J$118:$EH$118, 0 ) )</f>
        <v>0</v>
      </c>
      <c r="AO124" s="417" cm="1">
        <f t="array" ref="AO124" xml:space="preserve"> $F95 *  INDEX( $J113:$EH113, , MATCH( AO$118 + $F104 - 1, $J$118:$EH$118, 0 ) )</f>
        <v>0</v>
      </c>
      <c r="AP124" s="417" cm="1">
        <f t="array" ref="AP124" xml:space="preserve"> $F95 *  INDEX( $J113:$EH113, , MATCH( AP$118 + $F104 - 1, $J$118:$EH$118, 0 ) )</f>
        <v>0</v>
      </c>
      <c r="AQ124" s="417" cm="1">
        <f t="array" ref="AQ124" xml:space="preserve"> $F95 *  INDEX( $J113:$EH113, , MATCH( AQ$118 + $F104 - 1, $J$118:$EH$118, 0 ) )</f>
        <v>0</v>
      </c>
      <c r="AR124" s="417" cm="1">
        <f t="array" ref="AR124" xml:space="preserve"> $F95 *  INDEX( $J113:$EH113, , MATCH( AR$118 + $F104 - 1, $J$118:$EH$118, 0 ) )</f>
        <v>0</v>
      </c>
      <c r="AS124" s="417" cm="1">
        <f t="array" ref="AS124" xml:space="preserve"> $F95 *  INDEX( $J113:$EH113, , MATCH( AS$118 + $F104 - 1, $J$118:$EH$118, 0 ) )</f>
        <v>0</v>
      </c>
      <c r="AT124" s="417" cm="1">
        <f t="array" ref="AT124" xml:space="preserve"> $F95 *  INDEX( $J113:$EH113, , MATCH( AT$118 + $F104 - 1, $J$118:$EH$118, 0 ) )</f>
        <v>0</v>
      </c>
      <c r="AU124" s="417" cm="1">
        <f t="array" ref="AU124" xml:space="preserve"> $F95 *  INDEX( $J113:$EH113, , MATCH( AU$118 + $F104 - 1, $J$118:$EH$118, 0 ) )</f>
        <v>0</v>
      </c>
      <c r="AV124" s="417" cm="1">
        <f t="array" ref="AV124" xml:space="preserve"> $F95 *  INDEX( $J113:$EH113, , MATCH( AV$118 + $F104 - 1, $J$118:$EH$118, 0 ) )</f>
        <v>0</v>
      </c>
      <c r="AW124" s="417" cm="1">
        <f t="array" ref="AW124" xml:space="preserve"> $F95 *  INDEX( $J113:$EH113, , MATCH( AW$118 + $F104 - 1, $J$118:$EH$118, 0 ) )</f>
        <v>0</v>
      </c>
      <c r="AX124" s="417" cm="1">
        <f t="array" ref="AX124" xml:space="preserve"> $F95 *  INDEX( $J113:$EH113, , MATCH( AX$118 + $F104 - 1, $J$118:$EH$118, 0 ) )</f>
        <v>0</v>
      </c>
      <c r="AY124" s="417" cm="1">
        <f t="array" ref="AY124" xml:space="preserve"> $F95 *  INDEX( $J113:$EH113, , MATCH( AY$118 + $F104 - 1, $J$118:$EH$118, 0 ) )</f>
        <v>0</v>
      </c>
      <c r="AZ124" s="417" cm="1">
        <f t="array" ref="AZ124" xml:space="preserve"> $F95 *  INDEX( $J113:$EH113, , MATCH( AZ$118 + $F104 - 1, $J$118:$EH$118, 0 ) )</f>
        <v>0</v>
      </c>
      <c r="BA124" s="417" cm="1">
        <f t="array" ref="BA124" xml:space="preserve"> $F95 *  INDEX( $J113:$EH113, , MATCH( BA$118 + $F104 - 1, $J$118:$EH$118, 0 ) )</f>
        <v>0</v>
      </c>
      <c r="BB124" s="417" cm="1">
        <f t="array" ref="BB124" xml:space="preserve"> $F95 *  INDEX( $J113:$EH113, , MATCH( BB$118 + $F104 - 1, $J$118:$EH$118, 0 ) )</f>
        <v>0</v>
      </c>
      <c r="BC124" s="417" cm="1">
        <f t="array" ref="BC124" xml:space="preserve"> $F95 *  INDEX( $J113:$EH113, , MATCH( BC$118 + $F104 - 1, $J$118:$EH$118, 0 ) )</f>
        <v>0</v>
      </c>
      <c r="BD124" s="417" cm="1">
        <f t="array" ref="BD124" xml:space="preserve"> $F95 *  INDEX( $J113:$EH113, , MATCH( BD$118 + $F104 - 1, $J$118:$EH$118, 0 ) )</f>
        <v>0</v>
      </c>
      <c r="BE124" s="417" cm="1">
        <f t="array" ref="BE124" xml:space="preserve"> $F95 *  INDEX( $J113:$EH113, , MATCH( BE$118 + $F104 - 1, $J$118:$EH$118, 0 ) )</f>
        <v>0</v>
      </c>
      <c r="BF124" s="417" cm="1">
        <f t="array" ref="BF124" xml:space="preserve"> $F95 *  INDEX( $J113:$EH113, , MATCH( BF$118 + $F104 - 1, $J$118:$EH$118, 0 ) )</f>
        <v>0</v>
      </c>
      <c r="BG124" s="417" cm="1">
        <f t="array" ref="BG124" xml:space="preserve"> $F95 *  INDEX( $J113:$EH113, , MATCH( BG$118 + $F104 - 1, $J$118:$EH$118, 0 ) )</f>
        <v>0</v>
      </c>
      <c r="BH124" s="417" cm="1">
        <f t="array" ref="BH124" xml:space="preserve"> $F95 *  INDEX( $J113:$EH113, , MATCH( BH$118 + $F104 - 1, $J$118:$EH$118, 0 ) )</f>
        <v>0</v>
      </c>
      <c r="BI124" s="417" cm="1">
        <f t="array" ref="BI124" xml:space="preserve"> $F95 *  INDEX( $J113:$EH113, , MATCH( BI$118 + $F104 - 1, $J$118:$EH$118, 0 ) )</f>
        <v>0</v>
      </c>
      <c r="BJ124" s="417" cm="1">
        <f t="array" ref="BJ124" xml:space="preserve"> $F95 *  INDEX( $J113:$EH113, , MATCH( BJ$118 + $F104 - 1, $J$118:$EH$118, 0 ) )</f>
        <v>0</v>
      </c>
      <c r="BK124" s="417" cm="1">
        <f t="array" ref="BK124" xml:space="preserve"> $F95 *  INDEX( $J113:$EH113, , MATCH( BK$118 + $F104 - 1, $J$118:$EH$118, 0 ) )</f>
        <v>0</v>
      </c>
      <c r="BL124" s="417" cm="1">
        <f t="array" ref="BL124" xml:space="preserve"> $F95 *  INDEX( $J113:$EH113, , MATCH( BL$118 + $F104 - 1, $J$118:$EH$118, 0 ) )</f>
        <v>0</v>
      </c>
      <c r="BM124" s="417" cm="1">
        <f t="array" ref="BM124" xml:space="preserve"> $F95 *  INDEX( $J113:$EH113, , MATCH( BM$118 + $F104 - 1, $J$118:$EH$118, 0 ) )</f>
        <v>0</v>
      </c>
      <c r="BN124" s="417" cm="1">
        <f t="array" ref="BN124" xml:space="preserve"> $F95 *  INDEX( $J113:$EH113, , MATCH( BN$118 + $F104 - 1, $J$118:$EH$118, 0 ) )</f>
        <v>0</v>
      </c>
      <c r="BO124" s="417" cm="1">
        <f t="array" ref="BO124" xml:space="preserve"> $F95 *  INDEX( $J113:$EH113, , MATCH( BO$118 + $F104 - 1, $J$118:$EH$118, 0 ) )</f>
        <v>0</v>
      </c>
      <c r="BP124" s="417" cm="1">
        <f t="array" ref="BP124" xml:space="preserve"> $F95 *  INDEX( $J113:$EH113, , MATCH( BP$118 + $F104 - 1, $J$118:$EH$118, 0 ) )</f>
        <v>0</v>
      </c>
      <c r="BQ124" s="417" cm="1">
        <f t="array" ref="BQ124" xml:space="preserve"> $F95 *  INDEX( $J113:$EH113, , MATCH( BQ$118 + $F104 - 1, $J$118:$EH$118, 0 ) )</f>
        <v>0</v>
      </c>
      <c r="BR124" s="417" cm="1">
        <f t="array" ref="BR124" xml:space="preserve"> $F95 *  INDEX( $J113:$EH113, , MATCH( BR$118 + $F104 - 1, $J$118:$EH$118, 0 ) )</f>
        <v>0</v>
      </c>
      <c r="BS124" s="417" cm="1">
        <f t="array" ref="BS124" xml:space="preserve"> $F95 *  INDEX( $J113:$EH113, , MATCH( BS$118 + $F104 - 1, $J$118:$EH$118, 0 ) )</f>
        <v>0</v>
      </c>
      <c r="BT124" s="417" cm="1">
        <f t="array" ref="BT124" xml:space="preserve"> $F95 *  INDEX( $J113:$EH113, , MATCH( BT$118 + $F104 - 1, $J$118:$EH$118, 0 ) )</f>
        <v>0</v>
      </c>
      <c r="BU124" s="417" cm="1">
        <f t="array" ref="BU124" xml:space="preserve"> $F95 *  INDEX( $J113:$EH113, , MATCH( BU$118 + $F104 - 1, $J$118:$EH$118, 0 ) )</f>
        <v>0</v>
      </c>
      <c r="BV124" s="417" cm="1">
        <f t="array" ref="BV124" xml:space="preserve"> $F95 *  INDEX( $J113:$EH113, , MATCH( BV$118 + $F104 - 1, $J$118:$EH$118, 0 ) )</f>
        <v>0</v>
      </c>
      <c r="BW124" s="417" cm="1">
        <f t="array" ref="BW124" xml:space="preserve"> $F95 *  INDEX( $J113:$EH113, , MATCH( BW$118 + $F104 - 1, $J$118:$EH$118, 0 ) )</f>
        <v>0</v>
      </c>
      <c r="BX124" s="417" cm="1">
        <f t="array" ref="BX124" xml:space="preserve"> $F95 *  INDEX( $J113:$EH113, , MATCH( BX$118 + $F104 - 1, $J$118:$EH$118, 0 ) )</f>
        <v>0</v>
      </c>
      <c r="BY124" s="417" cm="1">
        <f t="array" ref="BY124" xml:space="preserve"> $F95 *  INDEX( $J113:$EH113, , MATCH( BY$118 + $F104 - 1, $J$118:$EH$118, 0 ) )</f>
        <v>0</v>
      </c>
      <c r="BZ124" s="417" cm="1">
        <f t="array" ref="BZ124" xml:space="preserve"> $F95 *  INDEX( $J113:$EH113, , MATCH( BZ$118 + $F104 - 1, $J$118:$EH$118, 0 ) )</f>
        <v>0</v>
      </c>
      <c r="CA124" s="417" cm="1">
        <f t="array" ref="CA124" xml:space="preserve"> $F95 *  INDEX( $J113:$EH113, , MATCH( CA$118 + $F104 - 1, $J$118:$EH$118, 0 ) )</f>
        <v>0</v>
      </c>
      <c r="CB124" s="417" cm="1">
        <f t="array" ref="CB124" xml:space="preserve"> $F95 *  INDEX( $J113:$EH113, , MATCH( CB$118 + $F104 - 1, $J$118:$EH$118, 0 ) )</f>
        <v>0</v>
      </c>
      <c r="CC124" s="417" cm="1">
        <f t="array" ref="CC124" xml:space="preserve"> $F95 *  INDEX( $J113:$EH113, , MATCH( CC$118 + $F104 - 1, $J$118:$EH$118, 0 ) )</f>
        <v>0</v>
      </c>
      <c r="CD124" s="417" cm="1">
        <f t="array" ref="CD124" xml:space="preserve"> $F95 *  INDEX( $J113:$EH113, , MATCH( CD$118 + $F104 - 1, $J$118:$EH$118, 0 ) )</f>
        <v>0</v>
      </c>
      <c r="CE124" s="417" cm="1">
        <f t="array" ref="CE124" xml:space="preserve"> $F95 *  INDEX( $J113:$EH113, , MATCH( CE$118 + $F104 - 1, $J$118:$EH$118, 0 ) )</f>
        <v>0</v>
      </c>
      <c r="CF124" s="417" cm="1">
        <f t="array" ref="CF124" xml:space="preserve"> $F95 *  INDEX( $J113:$EH113, , MATCH( CF$118 + $F104 - 1, $J$118:$EH$118, 0 ) )</f>
        <v>0</v>
      </c>
      <c r="CG124" s="417" cm="1">
        <f t="array" ref="CG124" xml:space="preserve"> $F95 *  INDEX( $J113:$EH113, , MATCH( CG$118 + $F104 - 1, $J$118:$EH$118, 0 ) )</f>
        <v>0</v>
      </c>
      <c r="CH124" s="417" cm="1">
        <f t="array" ref="CH124" xml:space="preserve"> $F95 *  INDEX( $J113:$EH113, , MATCH( CH$118 + $F104 - 1, $J$118:$EH$118, 0 ) )</f>
        <v>0</v>
      </c>
      <c r="CI124" s="417" cm="1">
        <f t="array" ref="CI124" xml:space="preserve"> $F95 *  INDEX( $J113:$EH113, , MATCH( CI$118 + $F104 - 1, $J$118:$EH$118, 0 ) )</f>
        <v>0</v>
      </c>
      <c r="CJ124" s="417" cm="1">
        <f t="array" ref="CJ124" xml:space="preserve"> $F95 *  INDEX( $J113:$EH113, , MATCH( CJ$118 + $F104 - 1, $J$118:$EH$118, 0 ) )</f>
        <v>0</v>
      </c>
      <c r="CK124" s="417" cm="1">
        <f t="array" ref="CK124" xml:space="preserve"> $F95 *  INDEX( $J113:$EH113, , MATCH( CK$118 + $F104 - 1, $J$118:$EH$118, 0 ) )</f>
        <v>0</v>
      </c>
      <c r="CL124" s="417" cm="1">
        <f t="array" ref="CL124" xml:space="preserve"> $F95 *  INDEX( $J113:$EH113, , MATCH( CL$118 + $F104 - 1, $J$118:$EH$118, 0 ) )</f>
        <v>0</v>
      </c>
      <c r="CM124" s="417" cm="1">
        <f t="array" ref="CM124" xml:space="preserve"> $F95 *  INDEX( $J113:$EH113, , MATCH( CM$118 + $F104 - 1, $J$118:$EH$118, 0 ) )</f>
        <v>0</v>
      </c>
      <c r="CN124" s="417" cm="1">
        <f t="array" ref="CN124" xml:space="preserve"> $F95 *  INDEX( $J113:$EH113, , MATCH( CN$118 + $F104 - 1, $J$118:$EH$118, 0 ) )</f>
        <v>0</v>
      </c>
      <c r="CO124" s="417" cm="1">
        <f t="array" ref="CO124" xml:space="preserve"> $F95 *  INDEX( $J113:$EH113, , MATCH( CO$118 + $F104 - 1, $J$118:$EH$118, 0 ) )</f>
        <v>0</v>
      </c>
      <c r="CP124" s="417" cm="1">
        <f t="array" ref="CP124" xml:space="preserve"> $F95 *  INDEX( $J113:$EH113, , MATCH( CP$118 + $F104 - 1, $J$118:$EH$118, 0 ) )</f>
        <v>0</v>
      </c>
      <c r="CQ124" s="417" cm="1">
        <f t="array" ref="CQ124" xml:space="preserve"> $F95 *  INDEX( $J113:$EH113, , MATCH( CQ$118 + $F104 - 1, $J$118:$EH$118, 0 ) )</f>
        <v>0</v>
      </c>
      <c r="CR124" s="417" cm="1">
        <f t="array" ref="CR124" xml:space="preserve"> $F95 *  INDEX( $J113:$EH113, , MATCH( CR$118 + $F104 - 1, $J$118:$EH$118, 0 ) )</f>
        <v>0</v>
      </c>
      <c r="CS124" s="417" cm="1">
        <f t="array" ref="CS124" xml:space="preserve"> $F95 *  INDEX( $J113:$EH113, , MATCH( CS$118 + $F104 - 1, $J$118:$EH$118, 0 ) )</f>
        <v>0</v>
      </c>
      <c r="CT124" s="417" cm="1">
        <f t="array" ref="CT124" xml:space="preserve"> $F95 *  INDEX( $J113:$EH113, , MATCH( CT$118 + $F104 - 1, $J$118:$EH$118, 0 ) )</f>
        <v>0</v>
      </c>
      <c r="CU124" s="417" cm="1">
        <f t="array" ref="CU124" xml:space="preserve"> $F95 *  INDEX( $J113:$EH113, , MATCH( CU$118 + $F104 - 1, $J$118:$EH$118, 0 ) )</f>
        <v>0</v>
      </c>
      <c r="CV124" s="417" cm="1">
        <f t="array" ref="CV124" xml:space="preserve"> $F95 *  INDEX( $J113:$EH113, , MATCH( CV$118 + $F104 - 1, $J$118:$EH$118, 0 ) )</f>
        <v>0</v>
      </c>
      <c r="CW124" s="417" cm="1">
        <f t="array" ref="CW124" xml:space="preserve"> $F95 *  INDEX( $J113:$EH113, , MATCH( CW$118 + $F104 - 1, $J$118:$EH$118, 0 ) )</f>
        <v>0</v>
      </c>
      <c r="CX124" s="417" cm="1">
        <f t="array" ref="CX124" xml:space="preserve"> $F95 *  INDEX( $J113:$EH113, , MATCH( CX$118 + $F104 - 1, $J$118:$EH$118, 0 ) )</f>
        <v>0</v>
      </c>
      <c r="CY124" s="417" cm="1">
        <f t="array" ref="CY124" xml:space="preserve"> $F95 *  INDEX( $J113:$EH113, , MATCH( CY$118 + $F104 - 1, $J$118:$EH$118, 0 ) )</f>
        <v>0</v>
      </c>
      <c r="CZ124" s="417" cm="1">
        <f t="array" ref="CZ124" xml:space="preserve"> $F95 *  INDEX( $J113:$EH113, , MATCH( CZ$118 + $F104 - 1, $J$118:$EH$118, 0 ) )</f>
        <v>0</v>
      </c>
      <c r="DA124" s="417" cm="1">
        <f t="array" ref="DA124" xml:space="preserve"> $F95 *  INDEX( $J113:$EH113, , MATCH( DA$118 + $F104 - 1, $J$118:$EH$118, 0 ) )</f>
        <v>0</v>
      </c>
      <c r="DB124" s="417" cm="1">
        <f t="array" ref="DB124" xml:space="preserve"> $F95 *  INDEX( $J113:$EH113, , MATCH( DB$118 + $F104 - 1, $J$118:$EH$118, 0 ) )</f>
        <v>0</v>
      </c>
      <c r="DC124" s="417" cm="1">
        <f t="array" ref="DC124" xml:space="preserve"> $F95 *  INDEX( $J113:$EH113, , MATCH( DC$118 + $F104 - 1, $J$118:$EH$118, 0 ) )</f>
        <v>0</v>
      </c>
      <c r="DD124" s="417" cm="1">
        <f t="array" ref="DD124" xml:space="preserve"> $F95 *  INDEX( $J113:$EH113, , MATCH( DD$118 + $F104 - 1, $J$118:$EH$118, 0 ) )</f>
        <v>0</v>
      </c>
      <c r="DE124" s="417" cm="1">
        <f t="array" ref="DE124" xml:space="preserve"> $F95 *  INDEX( $J113:$EH113, , MATCH( DE$118 + $F104 - 1, $J$118:$EH$118, 0 ) )</f>
        <v>0</v>
      </c>
      <c r="DF124" s="417" cm="1">
        <f t="array" ref="DF124" xml:space="preserve"> $F95 *  INDEX( $J113:$EH113, , MATCH( DF$118 + $F104 - 1, $J$118:$EH$118, 0 ) )</f>
        <v>0</v>
      </c>
      <c r="DG124" s="417" cm="1">
        <f t="array" ref="DG124" xml:space="preserve"> $F95 *  INDEX( $J113:$EH113, , MATCH( DG$118 + $F104 - 1, $J$118:$EH$118, 0 ) )</f>
        <v>0</v>
      </c>
      <c r="DH124" s="417" cm="1">
        <f t="array" ref="DH124" xml:space="preserve"> $F95 *  INDEX( $J113:$EH113, , MATCH( DH$118 + $F104 - 1, $J$118:$EH$118, 0 ) )</f>
        <v>0</v>
      </c>
      <c r="DI124" s="417" cm="1">
        <f t="array" ref="DI124" xml:space="preserve"> $F95 *  INDEX( $J113:$EH113, , MATCH( DI$118 + $F104 - 1, $J$118:$EH$118, 0 ) )</f>
        <v>0</v>
      </c>
      <c r="DJ124" s="417" cm="1">
        <f t="array" ref="DJ124" xml:space="preserve"> $F95 *  INDEX( $J113:$EH113, , MATCH( DJ$118 + $F104 - 1, $J$118:$EH$118, 0 ) )</f>
        <v>0</v>
      </c>
      <c r="DK124" s="417" cm="1">
        <f t="array" ref="DK124" xml:space="preserve"> $F95 *  INDEX( $J113:$EH113, , MATCH( DK$118 + $F104 - 1, $J$118:$EH$118, 0 ) )</f>
        <v>0</v>
      </c>
      <c r="DL124" s="417" cm="1">
        <f t="array" ref="DL124" xml:space="preserve"> $F95 *  INDEX( $J113:$EH113, , MATCH( DL$118 + $F104 - 1, $J$118:$EH$118, 0 ) )</f>
        <v>0</v>
      </c>
      <c r="DM124" s="417" cm="1">
        <f t="array" ref="DM124" xml:space="preserve"> $F95 *  INDEX( $J113:$EH113, , MATCH( DM$118 + $F104 - 1, $J$118:$EH$118, 0 ) )</f>
        <v>0</v>
      </c>
      <c r="DN124" s="417" cm="1">
        <f t="array" ref="DN124" xml:space="preserve"> $F95 *  INDEX( $J113:$EH113, , MATCH( DN$118 + $F104 - 1, $J$118:$EH$118, 0 ) )</f>
        <v>0</v>
      </c>
      <c r="DO124" s="417" cm="1">
        <f t="array" ref="DO124" xml:space="preserve"> $F95 *  INDEX( $J113:$EH113, , MATCH( DO$118 + $F104 - 1, $J$118:$EH$118, 0 ) )</f>
        <v>0</v>
      </c>
      <c r="DP124" s="417" cm="1">
        <f t="array" ref="DP124" xml:space="preserve"> $F95 *  INDEX( $J113:$EH113, , MATCH( DP$118 + $F104 - 1, $J$118:$EH$118, 0 ) )</f>
        <v>0</v>
      </c>
      <c r="DQ124" s="417" cm="1">
        <f t="array" ref="DQ124" xml:space="preserve"> $F95 *  INDEX( $J113:$EH113, , MATCH( DQ$118 + $F104 - 1, $J$118:$EH$118, 0 ) )</f>
        <v>0</v>
      </c>
      <c r="DR124" s="417" cm="1">
        <f t="array" ref="DR124" xml:space="preserve"> $F95 *  INDEX( $J113:$EH113, , MATCH( DR$118 + $F104 - 1, $J$118:$EH$118, 0 ) )</f>
        <v>0</v>
      </c>
      <c r="DS124" s="417" cm="1">
        <f t="array" ref="DS124" xml:space="preserve"> $F95 *  INDEX( $J113:$EH113, , MATCH( DS$118 + $F104 - 1, $J$118:$EH$118, 0 ) )</f>
        <v>0</v>
      </c>
      <c r="DT124" s="417" cm="1">
        <f t="array" ref="DT124" xml:space="preserve"> $F95 *  INDEX( $J113:$EH113, , MATCH( DT$118 + $F104 - 1, $J$118:$EH$118, 0 ) )</f>
        <v>0</v>
      </c>
      <c r="DU124" s="417" cm="1">
        <f t="array" ref="DU124" xml:space="preserve"> $F95 *  INDEX( $J113:$EH113, , MATCH( DU$118 + $F104 - 1, $J$118:$EH$118, 0 ) )</f>
        <v>0</v>
      </c>
      <c r="DV124" s="417" cm="1">
        <f t="array" ref="DV124" xml:space="preserve"> $F95 *  INDEX( $J113:$EH113, , MATCH( DV$118 + $F104 - 1, $J$118:$EH$118, 0 ) )</f>
        <v>0</v>
      </c>
      <c r="DW124" s="417" cm="1">
        <f t="array" ref="DW124" xml:space="preserve"> $F95 *  INDEX( $J113:$EH113, , MATCH( DW$118 + $F104 - 1, $J$118:$EH$118, 0 ) )</f>
        <v>0</v>
      </c>
      <c r="DX124" s="417" cm="1">
        <f t="array" ref="DX124" xml:space="preserve"> $F95 *  INDEX( $J113:$EH113, , MATCH( DX$118 + $F104 - 1, $J$118:$EH$118, 0 ) )</f>
        <v>0</v>
      </c>
      <c r="DY124" s="417" cm="1">
        <f t="array" ref="DY124" xml:space="preserve"> $F95 *  INDEX( $J113:$EH113, , MATCH( DY$118 + $F104 - 1, $J$118:$EH$118, 0 ) )</f>
        <v>0</v>
      </c>
      <c r="DZ124" s="417" cm="1">
        <f t="array" ref="DZ124" xml:space="preserve"> $F95 *  INDEX( $J113:$EH113, , MATCH( DZ$118 + $F104 - 1, $J$118:$EH$118, 0 ) )</f>
        <v>0</v>
      </c>
      <c r="EA124" s="417" cm="1">
        <f t="array" ref="EA124" xml:space="preserve"> $F95 *  INDEX( $J113:$EH113, , MATCH( EA$118 + $F104 - 1, $J$118:$EH$118, 0 ) )</f>
        <v>0</v>
      </c>
      <c r="EB124" s="417" cm="1">
        <f t="array" ref="EB124" xml:space="preserve"> $F95 *  INDEX( $J113:$EH113, , MATCH( EB$118 + $F104 - 1, $J$118:$EH$118, 0 ) )</f>
        <v>0</v>
      </c>
      <c r="EC124" s="417" cm="1">
        <f t="array" ref="EC124" xml:space="preserve"> $F95 *  INDEX( $J113:$EH113, , MATCH( EC$118 + $F104 - 1, $J$118:$EH$118, 0 ) )</f>
        <v>0</v>
      </c>
      <c r="ED124" s="417" cm="1">
        <f t="array" ref="ED124" xml:space="preserve"> $F95 *  INDEX( $J113:$EH113, , MATCH( ED$118 + $F104 - 1, $J$118:$EH$118, 0 ) )</f>
        <v>0</v>
      </c>
      <c r="EE124" s="417" cm="1">
        <f t="array" ref="EE124" xml:space="preserve"> $F95 *  INDEX( $J113:$EH113, , MATCH( EE$118 + $F104 - 1, $J$118:$EH$118, 0 ) )</f>
        <v>0</v>
      </c>
      <c r="EF124" s="417" cm="1">
        <f t="array" ref="EF124" xml:space="preserve"> $F95 *  INDEX( $J113:$EH113, , MATCH( EF$118 + $F104 - 1, $J$118:$EH$118, 0 ) )</f>
        <v>0</v>
      </c>
      <c r="EG124" s="417" cm="1">
        <f t="array" ref="EG124" xml:space="preserve"> $F95 *  INDEX( $J113:$EH113, , MATCH( EG$118 + $F104 - 1, $J$118:$EH$118, 0 ) )</f>
        <v>0</v>
      </c>
      <c r="EH124" s="417" cm="1">
        <f t="array" ref="EH124" xml:space="preserve"> $F95 *  INDEX( $J113:$EH113, , MATCH( EH$118 + $F104 - 1, $J$118:$EH$118, 0 ) )</f>
        <v>0</v>
      </c>
    </row>
    <row r="125" spans="1:139" ht="15" customHeight="1" outlineLevel="1" x14ac:dyDescent="0.25">
      <c r="A125" s="19"/>
      <c r="B125" s="19"/>
      <c r="C125" s="19"/>
      <c r="D125" s="19"/>
      <c r="E125" s="679" t="str">
        <f>Capex!E55</f>
        <v>Contingencies</v>
      </c>
      <c r="F125" s="19"/>
      <c r="G125" s="51" t="s">
        <v>330</v>
      </c>
      <c r="H125" s="417">
        <f t="shared" si="32"/>
        <v>16.703124293296899</v>
      </c>
      <c r="I125" s="417"/>
      <c r="J125" s="417" cm="1">
        <f t="array" ref="J125" xml:space="preserve"> $F96 *  INDEX( $J114:$EH114, , MATCH( J$118 + $F105 - 1, $J$118:$EH$118, 0 ) )</f>
        <v>0</v>
      </c>
      <c r="K125" s="417" cm="1">
        <f t="array" ref="K125" xml:space="preserve"> $F96 *  INDEX( $J114:$EH114, , MATCH( K$118 + $F105 - 1, $J$118:$EH$118, 0 ) )</f>
        <v>0</v>
      </c>
      <c r="L125" s="417" cm="1">
        <f t="array" ref="L125" xml:space="preserve"> $F96 *  INDEX( $J114:$EH114, , MATCH( L$118 + $F105 - 1, $J$118:$EH$118, 0 ) )</f>
        <v>0</v>
      </c>
      <c r="M125" s="417" cm="1">
        <f t="array" ref="M125" xml:space="preserve"> $F96 *  INDEX( $J114:$EH114, , MATCH( M$118 + $F105 - 1, $J$118:$EH$118, 0 ) )</f>
        <v>0</v>
      </c>
      <c r="N125" s="417" cm="1">
        <f t="array" ref="N125" xml:space="preserve"> $F96 *  INDEX( $J114:$EH114, , MATCH( N$118 + $F105 - 1, $J$118:$EH$118, 0 ) )</f>
        <v>0</v>
      </c>
      <c r="O125" s="417" cm="1">
        <f t="array" ref="O125" xml:space="preserve"> $F96 *  INDEX( $J114:$EH114, , MATCH( O$118 + $F105 - 1, $J$118:$EH$118, 0 ) )</f>
        <v>0</v>
      </c>
      <c r="P125" s="417" cm="1">
        <f t="array" ref="P125" xml:space="preserve"> $F96 *  INDEX( $J114:$EH114, , MATCH( P$118 + $F105 - 1, $J$118:$EH$118, 0 ) )</f>
        <v>0</v>
      </c>
      <c r="Q125" s="417" cm="1">
        <f t="array" ref="Q125" xml:space="preserve"> $F96 *  INDEX( $J114:$EH114, , MATCH( Q$118 + $F105 - 1, $J$118:$EH$118, 0 ) )</f>
        <v>0</v>
      </c>
      <c r="R125" s="417" cm="1">
        <f t="array" ref="R125" xml:space="preserve"> $F96 *  INDEX( $J114:$EH114, , MATCH( R$118 + $F105 - 1, $J$118:$EH$118, 0 ) )</f>
        <v>0</v>
      </c>
      <c r="S125" s="417" cm="1">
        <f t="array" ref="S125" xml:space="preserve"> $F96 *  INDEX( $J114:$EH114, , MATCH( S$118 + $F105 - 1, $J$118:$EH$118, 0 ) )</f>
        <v>0</v>
      </c>
      <c r="T125" s="417" cm="1">
        <f t="array" ref="T125" xml:space="preserve"> $F96 *  INDEX( $J114:$EH114, , MATCH( T$118 + $F105 - 1, $J$118:$EH$118, 0 ) )</f>
        <v>0</v>
      </c>
      <c r="U125" s="417" cm="1">
        <f t="array" ref="U125" xml:space="preserve"> $F96 *  INDEX( $J114:$EH114, , MATCH( U$118 + $F105 - 1, $J$118:$EH$118, 0 ) )</f>
        <v>0</v>
      </c>
      <c r="V125" s="417" cm="1">
        <f t="array" ref="V125" xml:space="preserve"> $F96 *  INDEX( $J114:$EH114, , MATCH( V$118 + $F105 - 1, $J$118:$EH$118, 0 ) )</f>
        <v>0</v>
      </c>
      <c r="W125" s="417" cm="1">
        <f t="array" ref="W125" xml:space="preserve"> $F96 *  INDEX( $J114:$EH114, , MATCH( W$118 + $F105 - 1, $J$118:$EH$118, 0 ) )</f>
        <v>0</v>
      </c>
      <c r="X125" s="417" cm="1">
        <f t="array" ref="X125" xml:space="preserve"> $F96 *  INDEX( $J114:$EH114, , MATCH( X$118 + $F105 - 1, $J$118:$EH$118, 0 ) )</f>
        <v>0</v>
      </c>
      <c r="Y125" s="417" cm="1">
        <f t="array" ref="Y125" xml:space="preserve"> $F96 *  INDEX( $J114:$EH114, , MATCH( Y$118 + $F105 - 1, $J$118:$EH$118, 0 ) )</f>
        <v>0</v>
      </c>
      <c r="Z125" s="417" cm="1">
        <f t="array" ref="Z125" xml:space="preserve"> $F96 *  INDEX( $J114:$EH114, , MATCH( Z$118 + $F105 - 1, $J$118:$EH$118, 0 ) )</f>
        <v>0</v>
      </c>
      <c r="AA125" s="417" cm="1">
        <f t="array" ref="AA125" xml:space="preserve"> $F96 *  INDEX( $J114:$EH114, , MATCH( AA$118 + $F105 - 1, $J$118:$EH$118, 0 ) )</f>
        <v>0</v>
      </c>
      <c r="AB125" s="417" cm="1">
        <f t="array" ref="AB125" xml:space="preserve"> $F96 *  INDEX( $J114:$EH114, , MATCH( AB$118 + $F105 - 1, $J$118:$EH$118, 0 ) )</f>
        <v>0</v>
      </c>
      <c r="AC125" s="417" cm="1">
        <f t="array" ref="AC125" xml:space="preserve"> $F96 *  INDEX( $J114:$EH114, , MATCH( AC$118 + $F105 - 1, $J$118:$EH$118, 0 ) )</f>
        <v>0</v>
      </c>
      <c r="AD125" s="417" cm="1">
        <f t="array" ref="AD125" xml:space="preserve"> $F96 *  INDEX( $J114:$EH114, , MATCH( AD$118 + $F105 - 1, $J$118:$EH$118, 0 ) )</f>
        <v>0</v>
      </c>
      <c r="AE125" s="417" cm="1">
        <f t="array" ref="AE125" xml:space="preserve"> $F96 *  INDEX( $J114:$EH114, , MATCH( AE$118 + $F105 - 1, $J$118:$EH$118, 0 ) )</f>
        <v>0</v>
      </c>
      <c r="AF125" s="417" cm="1">
        <f t="array" ref="AF125" xml:space="preserve"> $F96 *  INDEX( $J114:$EH114, , MATCH( AF$118 + $F105 - 1, $J$118:$EH$118, 0 ) )</f>
        <v>0</v>
      </c>
      <c r="AG125" s="417" cm="1">
        <f t="array" ref="AG125" xml:space="preserve"> $F96 *  INDEX( $J114:$EH114, , MATCH( AG$118 + $F105 - 1, $J$118:$EH$118, 0 ) )</f>
        <v>0</v>
      </c>
      <c r="AH125" s="417" cm="1">
        <f t="array" ref="AH125" xml:space="preserve"> $F96 *  INDEX( $J114:$EH114, , MATCH( AH$118 + $F105 - 1, $J$118:$EH$118, 0 ) )</f>
        <v>0</v>
      </c>
      <c r="AI125" s="417" cm="1">
        <f t="array" ref="AI125" xml:space="preserve"> $F96 *  INDEX( $J114:$EH114, , MATCH( AI$118 + $F105 - 1, $J$118:$EH$118, 0 ) )</f>
        <v>16.703124293296899</v>
      </c>
      <c r="AJ125" s="417" cm="1">
        <f t="array" ref="AJ125" xml:space="preserve"> $F96 *  INDEX( $J114:$EH114, , MATCH( AJ$118 + $F105 - 1, $J$118:$EH$118, 0 ) )</f>
        <v>0</v>
      </c>
      <c r="AK125" s="417" cm="1">
        <f t="array" ref="AK125" xml:space="preserve"> $F96 *  INDEX( $J114:$EH114, , MATCH( AK$118 + $F105 - 1, $J$118:$EH$118, 0 ) )</f>
        <v>0</v>
      </c>
      <c r="AL125" s="417" cm="1">
        <f t="array" ref="AL125" xml:space="preserve"> $F96 *  INDEX( $J114:$EH114, , MATCH( AL$118 + $F105 - 1, $J$118:$EH$118, 0 ) )</f>
        <v>0</v>
      </c>
      <c r="AM125" s="417" cm="1">
        <f t="array" ref="AM125" xml:space="preserve"> $F96 *  INDEX( $J114:$EH114, , MATCH( AM$118 + $F105 - 1, $J$118:$EH$118, 0 ) )</f>
        <v>0</v>
      </c>
      <c r="AN125" s="417" cm="1">
        <f t="array" ref="AN125" xml:space="preserve"> $F96 *  INDEX( $J114:$EH114, , MATCH( AN$118 + $F105 - 1, $J$118:$EH$118, 0 ) )</f>
        <v>0</v>
      </c>
      <c r="AO125" s="417" cm="1">
        <f t="array" ref="AO125" xml:space="preserve"> $F96 *  INDEX( $J114:$EH114, , MATCH( AO$118 + $F105 - 1, $J$118:$EH$118, 0 ) )</f>
        <v>0</v>
      </c>
      <c r="AP125" s="417" cm="1">
        <f t="array" ref="AP125" xml:space="preserve"> $F96 *  INDEX( $J114:$EH114, , MATCH( AP$118 + $F105 - 1, $J$118:$EH$118, 0 ) )</f>
        <v>0</v>
      </c>
      <c r="AQ125" s="417" cm="1">
        <f t="array" ref="AQ125" xml:space="preserve"> $F96 *  INDEX( $J114:$EH114, , MATCH( AQ$118 + $F105 - 1, $J$118:$EH$118, 0 ) )</f>
        <v>0</v>
      </c>
      <c r="AR125" s="417" cm="1">
        <f t="array" ref="AR125" xml:space="preserve"> $F96 *  INDEX( $J114:$EH114, , MATCH( AR$118 + $F105 - 1, $J$118:$EH$118, 0 ) )</f>
        <v>0</v>
      </c>
      <c r="AS125" s="417" cm="1">
        <f t="array" ref="AS125" xml:space="preserve"> $F96 *  INDEX( $J114:$EH114, , MATCH( AS$118 + $F105 - 1, $J$118:$EH$118, 0 ) )</f>
        <v>0</v>
      </c>
      <c r="AT125" s="417" cm="1">
        <f t="array" ref="AT125" xml:space="preserve"> $F96 *  INDEX( $J114:$EH114, , MATCH( AT$118 + $F105 - 1, $J$118:$EH$118, 0 ) )</f>
        <v>0</v>
      </c>
      <c r="AU125" s="417" cm="1">
        <f t="array" ref="AU125" xml:space="preserve"> $F96 *  INDEX( $J114:$EH114, , MATCH( AU$118 + $F105 - 1, $J$118:$EH$118, 0 ) )</f>
        <v>0</v>
      </c>
      <c r="AV125" s="417" cm="1">
        <f t="array" ref="AV125" xml:space="preserve"> $F96 *  INDEX( $J114:$EH114, , MATCH( AV$118 + $F105 - 1, $J$118:$EH$118, 0 ) )</f>
        <v>0</v>
      </c>
      <c r="AW125" s="417" cm="1">
        <f t="array" ref="AW125" xml:space="preserve"> $F96 *  INDEX( $J114:$EH114, , MATCH( AW$118 + $F105 - 1, $J$118:$EH$118, 0 ) )</f>
        <v>0</v>
      </c>
      <c r="AX125" s="417" cm="1">
        <f t="array" ref="AX125" xml:space="preserve"> $F96 *  INDEX( $J114:$EH114, , MATCH( AX$118 + $F105 - 1, $J$118:$EH$118, 0 ) )</f>
        <v>0</v>
      </c>
      <c r="AY125" s="417" cm="1">
        <f t="array" ref="AY125" xml:space="preserve"> $F96 *  INDEX( $J114:$EH114, , MATCH( AY$118 + $F105 - 1, $J$118:$EH$118, 0 ) )</f>
        <v>0</v>
      </c>
      <c r="AZ125" s="417" cm="1">
        <f t="array" ref="AZ125" xml:space="preserve"> $F96 *  INDEX( $J114:$EH114, , MATCH( AZ$118 + $F105 - 1, $J$118:$EH$118, 0 ) )</f>
        <v>0</v>
      </c>
      <c r="BA125" s="417" cm="1">
        <f t="array" ref="BA125" xml:space="preserve"> $F96 *  INDEX( $J114:$EH114, , MATCH( BA$118 + $F105 - 1, $J$118:$EH$118, 0 ) )</f>
        <v>0</v>
      </c>
      <c r="BB125" s="417" cm="1">
        <f t="array" ref="BB125" xml:space="preserve"> $F96 *  INDEX( $J114:$EH114, , MATCH( BB$118 + $F105 - 1, $J$118:$EH$118, 0 ) )</f>
        <v>0</v>
      </c>
      <c r="BC125" s="417" cm="1">
        <f t="array" ref="BC125" xml:space="preserve"> $F96 *  INDEX( $J114:$EH114, , MATCH( BC$118 + $F105 - 1, $J$118:$EH$118, 0 ) )</f>
        <v>0</v>
      </c>
      <c r="BD125" s="417" cm="1">
        <f t="array" ref="BD125" xml:space="preserve"> $F96 *  INDEX( $J114:$EH114, , MATCH( BD$118 + $F105 - 1, $J$118:$EH$118, 0 ) )</f>
        <v>0</v>
      </c>
      <c r="BE125" s="417" cm="1">
        <f t="array" ref="BE125" xml:space="preserve"> $F96 *  INDEX( $J114:$EH114, , MATCH( BE$118 + $F105 - 1, $J$118:$EH$118, 0 ) )</f>
        <v>0</v>
      </c>
      <c r="BF125" s="417" cm="1">
        <f t="array" ref="BF125" xml:space="preserve"> $F96 *  INDEX( $J114:$EH114, , MATCH( BF$118 + $F105 - 1, $J$118:$EH$118, 0 ) )</f>
        <v>0</v>
      </c>
      <c r="BG125" s="417" cm="1">
        <f t="array" ref="BG125" xml:space="preserve"> $F96 *  INDEX( $J114:$EH114, , MATCH( BG$118 + $F105 - 1, $J$118:$EH$118, 0 ) )</f>
        <v>0</v>
      </c>
      <c r="BH125" s="417" cm="1">
        <f t="array" ref="BH125" xml:space="preserve"> $F96 *  INDEX( $J114:$EH114, , MATCH( BH$118 + $F105 - 1, $J$118:$EH$118, 0 ) )</f>
        <v>0</v>
      </c>
      <c r="BI125" s="417" cm="1">
        <f t="array" ref="BI125" xml:space="preserve"> $F96 *  INDEX( $J114:$EH114, , MATCH( BI$118 + $F105 - 1, $J$118:$EH$118, 0 ) )</f>
        <v>0</v>
      </c>
      <c r="BJ125" s="417" cm="1">
        <f t="array" ref="BJ125" xml:space="preserve"> $F96 *  INDEX( $J114:$EH114, , MATCH( BJ$118 + $F105 - 1, $J$118:$EH$118, 0 ) )</f>
        <v>0</v>
      </c>
      <c r="BK125" s="417" cm="1">
        <f t="array" ref="BK125" xml:space="preserve"> $F96 *  INDEX( $J114:$EH114, , MATCH( BK$118 + $F105 - 1, $J$118:$EH$118, 0 ) )</f>
        <v>0</v>
      </c>
      <c r="BL125" s="417" cm="1">
        <f t="array" ref="BL125" xml:space="preserve"> $F96 *  INDEX( $J114:$EH114, , MATCH( BL$118 + $F105 - 1, $J$118:$EH$118, 0 ) )</f>
        <v>0</v>
      </c>
      <c r="BM125" s="417" cm="1">
        <f t="array" ref="BM125" xml:space="preserve"> $F96 *  INDEX( $J114:$EH114, , MATCH( BM$118 + $F105 - 1, $J$118:$EH$118, 0 ) )</f>
        <v>0</v>
      </c>
      <c r="BN125" s="417" cm="1">
        <f t="array" ref="BN125" xml:space="preserve"> $F96 *  INDEX( $J114:$EH114, , MATCH( BN$118 + $F105 - 1, $J$118:$EH$118, 0 ) )</f>
        <v>0</v>
      </c>
      <c r="BO125" s="417" cm="1">
        <f t="array" ref="BO125" xml:space="preserve"> $F96 *  INDEX( $J114:$EH114, , MATCH( BO$118 + $F105 - 1, $J$118:$EH$118, 0 ) )</f>
        <v>0</v>
      </c>
      <c r="BP125" s="417" cm="1">
        <f t="array" ref="BP125" xml:space="preserve"> $F96 *  INDEX( $J114:$EH114, , MATCH( BP$118 + $F105 - 1, $J$118:$EH$118, 0 ) )</f>
        <v>0</v>
      </c>
      <c r="BQ125" s="417" cm="1">
        <f t="array" ref="BQ125" xml:space="preserve"> $F96 *  INDEX( $J114:$EH114, , MATCH( BQ$118 + $F105 - 1, $J$118:$EH$118, 0 ) )</f>
        <v>0</v>
      </c>
      <c r="BR125" s="417" cm="1">
        <f t="array" ref="BR125" xml:space="preserve"> $F96 *  INDEX( $J114:$EH114, , MATCH( BR$118 + $F105 - 1, $J$118:$EH$118, 0 ) )</f>
        <v>0</v>
      </c>
      <c r="BS125" s="417" cm="1">
        <f t="array" ref="BS125" xml:space="preserve"> $F96 *  INDEX( $J114:$EH114, , MATCH( BS$118 + $F105 - 1, $J$118:$EH$118, 0 ) )</f>
        <v>0</v>
      </c>
      <c r="BT125" s="417" cm="1">
        <f t="array" ref="BT125" xml:space="preserve"> $F96 *  INDEX( $J114:$EH114, , MATCH( BT$118 + $F105 - 1, $J$118:$EH$118, 0 ) )</f>
        <v>0</v>
      </c>
      <c r="BU125" s="417" cm="1">
        <f t="array" ref="BU125" xml:space="preserve"> $F96 *  INDEX( $J114:$EH114, , MATCH( BU$118 + $F105 - 1, $J$118:$EH$118, 0 ) )</f>
        <v>0</v>
      </c>
      <c r="BV125" s="417" cm="1">
        <f t="array" ref="BV125" xml:space="preserve"> $F96 *  INDEX( $J114:$EH114, , MATCH( BV$118 + $F105 - 1, $J$118:$EH$118, 0 ) )</f>
        <v>0</v>
      </c>
      <c r="BW125" s="417" cm="1">
        <f t="array" ref="BW125" xml:space="preserve"> $F96 *  INDEX( $J114:$EH114, , MATCH( BW$118 + $F105 - 1, $J$118:$EH$118, 0 ) )</f>
        <v>0</v>
      </c>
      <c r="BX125" s="417" cm="1">
        <f t="array" ref="BX125" xml:space="preserve"> $F96 *  INDEX( $J114:$EH114, , MATCH( BX$118 + $F105 - 1, $J$118:$EH$118, 0 ) )</f>
        <v>0</v>
      </c>
      <c r="BY125" s="417" cm="1">
        <f t="array" ref="BY125" xml:space="preserve"> $F96 *  INDEX( $J114:$EH114, , MATCH( BY$118 + $F105 - 1, $J$118:$EH$118, 0 ) )</f>
        <v>0</v>
      </c>
      <c r="BZ125" s="417" cm="1">
        <f t="array" ref="BZ125" xml:space="preserve"> $F96 *  INDEX( $J114:$EH114, , MATCH( BZ$118 + $F105 - 1, $J$118:$EH$118, 0 ) )</f>
        <v>0</v>
      </c>
      <c r="CA125" s="417" cm="1">
        <f t="array" ref="CA125" xml:space="preserve"> $F96 *  INDEX( $J114:$EH114, , MATCH( CA$118 + $F105 - 1, $J$118:$EH$118, 0 ) )</f>
        <v>0</v>
      </c>
      <c r="CB125" s="417" cm="1">
        <f t="array" ref="CB125" xml:space="preserve"> $F96 *  INDEX( $J114:$EH114, , MATCH( CB$118 + $F105 - 1, $J$118:$EH$118, 0 ) )</f>
        <v>0</v>
      </c>
      <c r="CC125" s="417" cm="1">
        <f t="array" ref="CC125" xml:space="preserve"> $F96 *  INDEX( $J114:$EH114, , MATCH( CC$118 + $F105 - 1, $J$118:$EH$118, 0 ) )</f>
        <v>0</v>
      </c>
      <c r="CD125" s="417" cm="1">
        <f t="array" ref="CD125" xml:space="preserve"> $F96 *  INDEX( $J114:$EH114, , MATCH( CD$118 + $F105 - 1, $J$118:$EH$118, 0 ) )</f>
        <v>0</v>
      </c>
      <c r="CE125" s="417" cm="1">
        <f t="array" ref="CE125" xml:space="preserve"> $F96 *  INDEX( $J114:$EH114, , MATCH( CE$118 + $F105 - 1, $J$118:$EH$118, 0 ) )</f>
        <v>0</v>
      </c>
      <c r="CF125" s="417" cm="1">
        <f t="array" ref="CF125" xml:space="preserve"> $F96 *  INDEX( $J114:$EH114, , MATCH( CF$118 + $F105 - 1, $J$118:$EH$118, 0 ) )</f>
        <v>0</v>
      </c>
      <c r="CG125" s="417" cm="1">
        <f t="array" ref="CG125" xml:space="preserve"> $F96 *  INDEX( $J114:$EH114, , MATCH( CG$118 + $F105 - 1, $J$118:$EH$118, 0 ) )</f>
        <v>0</v>
      </c>
      <c r="CH125" s="417" cm="1">
        <f t="array" ref="CH125" xml:space="preserve"> $F96 *  INDEX( $J114:$EH114, , MATCH( CH$118 + $F105 - 1, $J$118:$EH$118, 0 ) )</f>
        <v>0</v>
      </c>
      <c r="CI125" s="417" cm="1">
        <f t="array" ref="CI125" xml:space="preserve"> $F96 *  INDEX( $J114:$EH114, , MATCH( CI$118 + $F105 - 1, $J$118:$EH$118, 0 ) )</f>
        <v>0</v>
      </c>
      <c r="CJ125" s="417" cm="1">
        <f t="array" ref="CJ125" xml:space="preserve"> $F96 *  INDEX( $J114:$EH114, , MATCH( CJ$118 + $F105 - 1, $J$118:$EH$118, 0 ) )</f>
        <v>0</v>
      </c>
      <c r="CK125" s="417" cm="1">
        <f t="array" ref="CK125" xml:space="preserve"> $F96 *  INDEX( $J114:$EH114, , MATCH( CK$118 + $F105 - 1, $J$118:$EH$118, 0 ) )</f>
        <v>0</v>
      </c>
      <c r="CL125" s="417" cm="1">
        <f t="array" ref="CL125" xml:space="preserve"> $F96 *  INDEX( $J114:$EH114, , MATCH( CL$118 + $F105 - 1, $J$118:$EH$118, 0 ) )</f>
        <v>0</v>
      </c>
      <c r="CM125" s="417" cm="1">
        <f t="array" ref="CM125" xml:space="preserve"> $F96 *  INDEX( $J114:$EH114, , MATCH( CM$118 + $F105 - 1, $J$118:$EH$118, 0 ) )</f>
        <v>0</v>
      </c>
      <c r="CN125" s="417" cm="1">
        <f t="array" ref="CN125" xml:space="preserve"> $F96 *  INDEX( $J114:$EH114, , MATCH( CN$118 + $F105 - 1, $J$118:$EH$118, 0 ) )</f>
        <v>0</v>
      </c>
      <c r="CO125" s="417" cm="1">
        <f t="array" ref="CO125" xml:space="preserve"> $F96 *  INDEX( $J114:$EH114, , MATCH( CO$118 + $F105 - 1, $J$118:$EH$118, 0 ) )</f>
        <v>0</v>
      </c>
      <c r="CP125" s="417" cm="1">
        <f t="array" ref="CP125" xml:space="preserve"> $F96 *  INDEX( $J114:$EH114, , MATCH( CP$118 + $F105 - 1, $J$118:$EH$118, 0 ) )</f>
        <v>0</v>
      </c>
      <c r="CQ125" s="417" cm="1">
        <f t="array" ref="CQ125" xml:space="preserve"> $F96 *  INDEX( $J114:$EH114, , MATCH( CQ$118 + $F105 - 1, $J$118:$EH$118, 0 ) )</f>
        <v>0</v>
      </c>
      <c r="CR125" s="417" cm="1">
        <f t="array" ref="CR125" xml:space="preserve"> $F96 *  INDEX( $J114:$EH114, , MATCH( CR$118 + $F105 - 1, $J$118:$EH$118, 0 ) )</f>
        <v>0</v>
      </c>
      <c r="CS125" s="417" cm="1">
        <f t="array" ref="CS125" xml:space="preserve"> $F96 *  INDEX( $J114:$EH114, , MATCH( CS$118 + $F105 - 1, $J$118:$EH$118, 0 ) )</f>
        <v>0</v>
      </c>
      <c r="CT125" s="417" cm="1">
        <f t="array" ref="CT125" xml:space="preserve"> $F96 *  INDEX( $J114:$EH114, , MATCH( CT$118 + $F105 - 1, $J$118:$EH$118, 0 ) )</f>
        <v>0</v>
      </c>
      <c r="CU125" s="417" cm="1">
        <f t="array" ref="CU125" xml:space="preserve"> $F96 *  INDEX( $J114:$EH114, , MATCH( CU$118 + $F105 - 1, $J$118:$EH$118, 0 ) )</f>
        <v>0</v>
      </c>
      <c r="CV125" s="417" cm="1">
        <f t="array" ref="CV125" xml:space="preserve"> $F96 *  INDEX( $J114:$EH114, , MATCH( CV$118 + $F105 - 1, $J$118:$EH$118, 0 ) )</f>
        <v>0</v>
      </c>
      <c r="CW125" s="417" cm="1">
        <f t="array" ref="CW125" xml:space="preserve"> $F96 *  INDEX( $J114:$EH114, , MATCH( CW$118 + $F105 - 1, $J$118:$EH$118, 0 ) )</f>
        <v>0</v>
      </c>
      <c r="CX125" s="417" cm="1">
        <f t="array" ref="CX125" xml:space="preserve"> $F96 *  INDEX( $J114:$EH114, , MATCH( CX$118 + $F105 - 1, $J$118:$EH$118, 0 ) )</f>
        <v>0</v>
      </c>
      <c r="CY125" s="417" cm="1">
        <f t="array" ref="CY125" xml:space="preserve"> $F96 *  INDEX( $J114:$EH114, , MATCH( CY$118 + $F105 - 1, $J$118:$EH$118, 0 ) )</f>
        <v>0</v>
      </c>
      <c r="CZ125" s="417" cm="1">
        <f t="array" ref="CZ125" xml:space="preserve"> $F96 *  INDEX( $J114:$EH114, , MATCH( CZ$118 + $F105 - 1, $J$118:$EH$118, 0 ) )</f>
        <v>0</v>
      </c>
      <c r="DA125" s="417" cm="1">
        <f t="array" ref="DA125" xml:space="preserve"> $F96 *  INDEX( $J114:$EH114, , MATCH( DA$118 + $F105 - 1, $J$118:$EH$118, 0 ) )</f>
        <v>0</v>
      </c>
      <c r="DB125" s="417" cm="1">
        <f t="array" ref="DB125" xml:space="preserve"> $F96 *  INDEX( $J114:$EH114, , MATCH( DB$118 + $F105 - 1, $J$118:$EH$118, 0 ) )</f>
        <v>0</v>
      </c>
      <c r="DC125" s="417" cm="1">
        <f t="array" ref="DC125" xml:space="preserve"> $F96 *  INDEX( $J114:$EH114, , MATCH( DC$118 + $F105 - 1, $J$118:$EH$118, 0 ) )</f>
        <v>0</v>
      </c>
      <c r="DD125" s="417" cm="1">
        <f t="array" ref="DD125" xml:space="preserve"> $F96 *  INDEX( $J114:$EH114, , MATCH( DD$118 + $F105 - 1, $J$118:$EH$118, 0 ) )</f>
        <v>0</v>
      </c>
      <c r="DE125" s="417" cm="1">
        <f t="array" ref="DE125" xml:space="preserve"> $F96 *  INDEX( $J114:$EH114, , MATCH( DE$118 + $F105 - 1, $J$118:$EH$118, 0 ) )</f>
        <v>0</v>
      </c>
      <c r="DF125" s="417" cm="1">
        <f t="array" ref="DF125" xml:space="preserve"> $F96 *  INDEX( $J114:$EH114, , MATCH( DF$118 + $F105 - 1, $J$118:$EH$118, 0 ) )</f>
        <v>0</v>
      </c>
      <c r="DG125" s="417" cm="1">
        <f t="array" ref="DG125" xml:space="preserve"> $F96 *  INDEX( $J114:$EH114, , MATCH( DG$118 + $F105 - 1, $J$118:$EH$118, 0 ) )</f>
        <v>0</v>
      </c>
      <c r="DH125" s="417" cm="1">
        <f t="array" ref="DH125" xml:space="preserve"> $F96 *  INDEX( $J114:$EH114, , MATCH( DH$118 + $F105 - 1, $J$118:$EH$118, 0 ) )</f>
        <v>0</v>
      </c>
      <c r="DI125" s="417" cm="1">
        <f t="array" ref="DI125" xml:space="preserve"> $F96 *  INDEX( $J114:$EH114, , MATCH( DI$118 + $F105 - 1, $J$118:$EH$118, 0 ) )</f>
        <v>0</v>
      </c>
      <c r="DJ125" s="417" cm="1">
        <f t="array" ref="DJ125" xml:space="preserve"> $F96 *  INDEX( $J114:$EH114, , MATCH( DJ$118 + $F105 - 1, $J$118:$EH$118, 0 ) )</f>
        <v>0</v>
      </c>
      <c r="DK125" s="417" cm="1">
        <f t="array" ref="DK125" xml:space="preserve"> $F96 *  INDEX( $J114:$EH114, , MATCH( DK$118 + $F105 - 1, $J$118:$EH$118, 0 ) )</f>
        <v>0</v>
      </c>
      <c r="DL125" s="417" cm="1">
        <f t="array" ref="DL125" xml:space="preserve"> $F96 *  INDEX( $J114:$EH114, , MATCH( DL$118 + $F105 - 1, $J$118:$EH$118, 0 ) )</f>
        <v>0</v>
      </c>
      <c r="DM125" s="417" cm="1">
        <f t="array" ref="DM125" xml:space="preserve"> $F96 *  INDEX( $J114:$EH114, , MATCH( DM$118 + $F105 - 1, $J$118:$EH$118, 0 ) )</f>
        <v>0</v>
      </c>
      <c r="DN125" s="417" cm="1">
        <f t="array" ref="DN125" xml:space="preserve"> $F96 *  INDEX( $J114:$EH114, , MATCH( DN$118 + $F105 - 1, $J$118:$EH$118, 0 ) )</f>
        <v>0</v>
      </c>
      <c r="DO125" s="417" cm="1">
        <f t="array" ref="DO125" xml:space="preserve"> $F96 *  INDEX( $J114:$EH114, , MATCH( DO$118 + $F105 - 1, $J$118:$EH$118, 0 ) )</f>
        <v>0</v>
      </c>
      <c r="DP125" s="417" cm="1">
        <f t="array" ref="DP125" xml:space="preserve"> $F96 *  INDEX( $J114:$EH114, , MATCH( DP$118 + $F105 - 1, $J$118:$EH$118, 0 ) )</f>
        <v>0</v>
      </c>
      <c r="DQ125" s="417" cm="1">
        <f t="array" ref="DQ125" xml:space="preserve"> $F96 *  INDEX( $J114:$EH114, , MATCH( DQ$118 + $F105 - 1, $J$118:$EH$118, 0 ) )</f>
        <v>0</v>
      </c>
      <c r="DR125" s="417" cm="1">
        <f t="array" ref="DR125" xml:space="preserve"> $F96 *  INDEX( $J114:$EH114, , MATCH( DR$118 + $F105 - 1, $J$118:$EH$118, 0 ) )</f>
        <v>0</v>
      </c>
      <c r="DS125" s="417" cm="1">
        <f t="array" ref="DS125" xml:space="preserve"> $F96 *  INDEX( $J114:$EH114, , MATCH( DS$118 + $F105 - 1, $J$118:$EH$118, 0 ) )</f>
        <v>0</v>
      </c>
      <c r="DT125" s="417" cm="1">
        <f t="array" ref="DT125" xml:space="preserve"> $F96 *  INDEX( $J114:$EH114, , MATCH( DT$118 + $F105 - 1, $J$118:$EH$118, 0 ) )</f>
        <v>0</v>
      </c>
      <c r="DU125" s="417" cm="1">
        <f t="array" ref="DU125" xml:space="preserve"> $F96 *  INDEX( $J114:$EH114, , MATCH( DU$118 + $F105 - 1, $J$118:$EH$118, 0 ) )</f>
        <v>0</v>
      </c>
      <c r="DV125" s="417" cm="1">
        <f t="array" ref="DV125" xml:space="preserve"> $F96 *  INDEX( $J114:$EH114, , MATCH( DV$118 + $F105 - 1, $J$118:$EH$118, 0 ) )</f>
        <v>0</v>
      </c>
      <c r="DW125" s="417" cm="1">
        <f t="array" ref="DW125" xml:space="preserve"> $F96 *  INDEX( $J114:$EH114, , MATCH( DW$118 + $F105 - 1, $J$118:$EH$118, 0 ) )</f>
        <v>0</v>
      </c>
      <c r="DX125" s="417" cm="1">
        <f t="array" ref="DX125" xml:space="preserve"> $F96 *  INDEX( $J114:$EH114, , MATCH( DX$118 + $F105 - 1, $J$118:$EH$118, 0 ) )</f>
        <v>0</v>
      </c>
      <c r="DY125" s="417" cm="1">
        <f t="array" ref="DY125" xml:space="preserve"> $F96 *  INDEX( $J114:$EH114, , MATCH( DY$118 + $F105 - 1, $J$118:$EH$118, 0 ) )</f>
        <v>0</v>
      </c>
      <c r="DZ125" s="417" cm="1">
        <f t="array" ref="DZ125" xml:space="preserve"> $F96 *  INDEX( $J114:$EH114, , MATCH( DZ$118 + $F105 - 1, $J$118:$EH$118, 0 ) )</f>
        <v>0</v>
      </c>
      <c r="EA125" s="417" cm="1">
        <f t="array" ref="EA125" xml:space="preserve"> $F96 *  INDEX( $J114:$EH114, , MATCH( EA$118 + $F105 - 1, $J$118:$EH$118, 0 ) )</f>
        <v>0</v>
      </c>
      <c r="EB125" s="417" cm="1">
        <f t="array" ref="EB125" xml:space="preserve"> $F96 *  INDEX( $J114:$EH114, , MATCH( EB$118 + $F105 - 1, $J$118:$EH$118, 0 ) )</f>
        <v>0</v>
      </c>
      <c r="EC125" s="417" cm="1">
        <f t="array" ref="EC125" xml:space="preserve"> $F96 *  INDEX( $J114:$EH114, , MATCH( EC$118 + $F105 - 1, $J$118:$EH$118, 0 ) )</f>
        <v>0</v>
      </c>
      <c r="ED125" s="417" cm="1">
        <f t="array" ref="ED125" xml:space="preserve"> $F96 *  INDEX( $J114:$EH114, , MATCH( ED$118 + $F105 - 1, $J$118:$EH$118, 0 ) )</f>
        <v>0</v>
      </c>
      <c r="EE125" s="417" cm="1">
        <f t="array" ref="EE125" xml:space="preserve"> $F96 *  INDEX( $J114:$EH114, , MATCH( EE$118 + $F105 - 1, $J$118:$EH$118, 0 ) )</f>
        <v>0</v>
      </c>
      <c r="EF125" s="417" cm="1">
        <f t="array" ref="EF125" xml:space="preserve"> $F96 *  INDEX( $J114:$EH114, , MATCH( EF$118 + $F105 - 1, $J$118:$EH$118, 0 ) )</f>
        <v>0</v>
      </c>
      <c r="EG125" s="417" cm="1">
        <f t="array" ref="EG125" xml:space="preserve"> $F96 *  INDEX( $J114:$EH114, , MATCH( EG$118 + $F105 - 1, $J$118:$EH$118, 0 ) )</f>
        <v>0</v>
      </c>
      <c r="EH125" s="417" cm="1">
        <f t="array" ref="EH125" xml:space="preserve"> $F96 *  INDEX( $J114:$EH114, , MATCH( EH$118 + $F105 - 1, $J$118:$EH$118, 0 ) )</f>
        <v>0</v>
      </c>
    </row>
    <row r="126" spans="1:139" s="128" customFormat="1" ht="15" customHeight="1" outlineLevel="1" x14ac:dyDescent="0.25">
      <c r="A126" s="125"/>
      <c r="B126" s="125"/>
      <c r="C126" s="125"/>
      <c r="D126" s="126"/>
      <c r="E126" s="134" t="s">
        <v>451</v>
      </c>
      <c r="F126" s="135"/>
      <c r="G126" s="136" t="s">
        <v>330</v>
      </c>
      <c r="H126" s="582">
        <f t="shared" si="32"/>
        <v>1051.3717423609917</v>
      </c>
      <c r="I126" s="583"/>
      <c r="J126" s="582">
        <f>SUM(J120:J125)</f>
        <v>0</v>
      </c>
      <c r="K126" s="582">
        <f t="shared" ref="K126:BV126" si="33">SUM(K120:K125)</f>
        <v>0</v>
      </c>
      <c r="L126" s="582">
        <f t="shared" si="33"/>
        <v>0</v>
      </c>
      <c r="M126" s="582">
        <f t="shared" si="33"/>
        <v>0</v>
      </c>
      <c r="N126" s="582">
        <f t="shared" si="33"/>
        <v>0</v>
      </c>
      <c r="O126" s="582">
        <f t="shared" si="33"/>
        <v>8.5977287267879052E-2</v>
      </c>
      <c r="P126" s="582">
        <f t="shared" si="33"/>
        <v>5.9376662215782208</v>
      </c>
      <c r="Q126" s="582">
        <f t="shared" si="33"/>
        <v>12.410634509972107</v>
      </c>
      <c r="R126" s="582">
        <f t="shared" si="33"/>
        <v>29.157514812585074</v>
      </c>
      <c r="S126" s="582">
        <f t="shared" si="33"/>
        <v>32.895657737275464</v>
      </c>
      <c r="T126" s="582">
        <f t="shared" si="33"/>
        <v>32.895657737275464</v>
      </c>
      <c r="U126" s="582">
        <f t="shared" si="33"/>
        <v>32.895657737275464</v>
      </c>
      <c r="V126" s="582">
        <f t="shared" si="33"/>
        <v>40.371943586656251</v>
      </c>
      <c r="W126" s="582">
        <f t="shared" si="33"/>
        <v>48.595858020975115</v>
      </c>
      <c r="X126" s="582">
        <f t="shared" si="33"/>
        <v>57.941215332701105</v>
      </c>
      <c r="Y126" s="582">
        <f t="shared" si="33"/>
        <v>66.538944059489012</v>
      </c>
      <c r="Z126" s="582">
        <f t="shared" si="33"/>
        <v>76.631929956153073</v>
      </c>
      <c r="AA126" s="582">
        <f t="shared" si="33"/>
        <v>81.525532858865262</v>
      </c>
      <c r="AB126" s="582">
        <f t="shared" si="33"/>
        <v>57.941215332701105</v>
      </c>
      <c r="AC126" s="582">
        <f t="shared" si="33"/>
        <v>57.941215332701105</v>
      </c>
      <c r="AD126" s="582">
        <f t="shared" si="33"/>
        <v>57.941215332701105</v>
      </c>
      <c r="AE126" s="582">
        <f t="shared" si="33"/>
        <v>57.941215332701105</v>
      </c>
      <c r="AF126" s="582">
        <f t="shared" si="33"/>
        <v>57.941215332701105</v>
      </c>
      <c r="AG126" s="582">
        <f t="shared" si="33"/>
        <v>57.941215332701105</v>
      </c>
      <c r="AH126" s="582">
        <f t="shared" si="33"/>
        <v>57.941215332701105</v>
      </c>
      <c r="AI126" s="582">
        <f>SUM(AI120:AI125)</f>
        <v>74.644339625998001</v>
      </c>
      <c r="AJ126" s="582">
        <f t="shared" si="33"/>
        <v>53.254705548016751</v>
      </c>
      <c r="AK126" s="582">
        <f t="shared" si="33"/>
        <v>0</v>
      </c>
      <c r="AL126" s="582">
        <f t="shared" si="33"/>
        <v>0</v>
      </c>
      <c r="AM126" s="582">
        <f t="shared" si="33"/>
        <v>0</v>
      </c>
      <c r="AN126" s="582">
        <f t="shared" si="33"/>
        <v>0</v>
      </c>
      <c r="AO126" s="582">
        <f t="shared" si="33"/>
        <v>0</v>
      </c>
      <c r="AP126" s="582">
        <f t="shared" si="33"/>
        <v>0</v>
      </c>
      <c r="AQ126" s="582">
        <f t="shared" si="33"/>
        <v>0</v>
      </c>
      <c r="AR126" s="582">
        <f t="shared" si="33"/>
        <v>0</v>
      </c>
      <c r="AS126" s="582">
        <f t="shared" si="33"/>
        <v>0</v>
      </c>
      <c r="AT126" s="582">
        <f t="shared" si="33"/>
        <v>0</v>
      </c>
      <c r="AU126" s="582">
        <f t="shared" si="33"/>
        <v>0</v>
      </c>
      <c r="AV126" s="582">
        <f t="shared" si="33"/>
        <v>0</v>
      </c>
      <c r="AW126" s="582">
        <f t="shared" si="33"/>
        <v>0</v>
      </c>
      <c r="AX126" s="582">
        <f t="shared" si="33"/>
        <v>0</v>
      </c>
      <c r="AY126" s="582">
        <f t="shared" si="33"/>
        <v>0</v>
      </c>
      <c r="AZ126" s="582">
        <f t="shared" si="33"/>
        <v>0</v>
      </c>
      <c r="BA126" s="582">
        <f t="shared" si="33"/>
        <v>0</v>
      </c>
      <c r="BB126" s="582">
        <f t="shared" si="33"/>
        <v>0</v>
      </c>
      <c r="BC126" s="582">
        <f t="shared" si="33"/>
        <v>0</v>
      </c>
      <c r="BD126" s="582">
        <f t="shared" si="33"/>
        <v>0</v>
      </c>
      <c r="BE126" s="582">
        <f t="shared" si="33"/>
        <v>0</v>
      </c>
      <c r="BF126" s="582">
        <f t="shared" si="33"/>
        <v>0</v>
      </c>
      <c r="BG126" s="582">
        <f t="shared" si="33"/>
        <v>0</v>
      </c>
      <c r="BH126" s="582">
        <f t="shared" si="33"/>
        <v>0</v>
      </c>
      <c r="BI126" s="582">
        <f t="shared" si="33"/>
        <v>0</v>
      </c>
      <c r="BJ126" s="582">
        <f t="shared" si="33"/>
        <v>0</v>
      </c>
      <c r="BK126" s="582">
        <f t="shared" si="33"/>
        <v>0</v>
      </c>
      <c r="BL126" s="582">
        <f t="shared" si="33"/>
        <v>0</v>
      </c>
      <c r="BM126" s="582">
        <f t="shared" si="33"/>
        <v>0</v>
      </c>
      <c r="BN126" s="582">
        <f t="shared" si="33"/>
        <v>0</v>
      </c>
      <c r="BO126" s="582">
        <f t="shared" si="33"/>
        <v>0</v>
      </c>
      <c r="BP126" s="582">
        <f t="shared" si="33"/>
        <v>0</v>
      </c>
      <c r="BQ126" s="582">
        <f t="shared" si="33"/>
        <v>0</v>
      </c>
      <c r="BR126" s="582">
        <f t="shared" si="33"/>
        <v>0</v>
      </c>
      <c r="BS126" s="582">
        <f t="shared" si="33"/>
        <v>0</v>
      </c>
      <c r="BT126" s="582">
        <f t="shared" si="33"/>
        <v>0</v>
      </c>
      <c r="BU126" s="582">
        <f t="shared" si="33"/>
        <v>0</v>
      </c>
      <c r="BV126" s="582">
        <f t="shared" si="33"/>
        <v>0</v>
      </c>
      <c r="BW126" s="582">
        <f t="shared" ref="BW126:EH126" si="34">SUM(BW120:BW125)</f>
        <v>0</v>
      </c>
      <c r="BX126" s="582">
        <f t="shared" si="34"/>
        <v>0</v>
      </c>
      <c r="BY126" s="582">
        <f t="shared" si="34"/>
        <v>0</v>
      </c>
      <c r="BZ126" s="582">
        <f t="shared" si="34"/>
        <v>0</v>
      </c>
      <c r="CA126" s="582">
        <f t="shared" si="34"/>
        <v>0</v>
      </c>
      <c r="CB126" s="582">
        <f t="shared" si="34"/>
        <v>0</v>
      </c>
      <c r="CC126" s="582">
        <f t="shared" si="34"/>
        <v>0</v>
      </c>
      <c r="CD126" s="582">
        <f t="shared" si="34"/>
        <v>0</v>
      </c>
      <c r="CE126" s="582">
        <f t="shared" si="34"/>
        <v>0</v>
      </c>
      <c r="CF126" s="582">
        <f t="shared" si="34"/>
        <v>0</v>
      </c>
      <c r="CG126" s="582">
        <f t="shared" si="34"/>
        <v>0</v>
      </c>
      <c r="CH126" s="582">
        <f t="shared" si="34"/>
        <v>0</v>
      </c>
      <c r="CI126" s="582">
        <f t="shared" si="34"/>
        <v>0</v>
      </c>
      <c r="CJ126" s="582">
        <f t="shared" si="34"/>
        <v>0</v>
      </c>
      <c r="CK126" s="582">
        <f t="shared" si="34"/>
        <v>0</v>
      </c>
      <c r="CL126" s="582">
        <f t="shared" si="34"/>
        <v>0</v>
      </c>
      <c r="CM126" s="582">
        <f t="shared" si="34"/>
        <v>0</v>
      </c>
      <c r="CN126" s="582">
        <f t="shared" si="34"/>
        <v>0</v>
      </c>
      <c r="CO126" s="582">
        <f t="shared" si="34"/>
        <v>0</v>
      </c>
      <c r="CP126" s="582">
        <f t="shared" si="34"/>
        <v>0</v>
      </c>
      <c r="CQ126" s="582">
        <f t="shared" si="34"/>
        <v>0</v>
      </c>
      <c r="CR126" s="582">
        <f t="shared" si="34"/>
        <v>0</v>
      </c>
      <c r="CS126" s="582">
        <f t="shared" si="34"/>
        <v>0</v>
      </c>
      <c r="CT126" s="582">
        <f t="shared" si="34"/>
        <v>0</v>
      </c>
      <c r="CU126" s="582">
        <f t="shared" si="34"/>
        <v>0</v>
      </c>
      <c r="CV126" s="582">
        <f t="shared" si="34"/>
        <v>0</v>
      </c>
      <c r="CW126" s="582">
        <f t="shared" si="34"/>
        <v>0</v>
      </c>
      <c r="CX126" s="582">
        <f t="shared" si="34"/>
        <v>0</v>
      </c>
      <c r="CY126" s="582">
        <f t="shared" si="34"/>
        <v>0</v>
      </c>
      <c r="CZ126" s="582">
        <f t="shared" si="34"/>
        <v>0</v>
      </c>
      <c r="DA126" s="582">
        <f t="shared" si="34"/>
        <v>0</v>
      </c>
      <c r="DB126" s="582">
        <f t="shared" si="34"/>
        <v>0</v>
      </c>
      <c r="DC126" s="582">
        <f t="shared" si="34"/>
        <v>0</v>
      </c>
      <c r="DD126" s="582">
        <f t="shared" si="34"/>
        <v>0</v>
      </c>
      <c r="DE126" s="582">
        <f t="shared" si="34"/>
        <v>0</v>
      </c>
      <c r="DF126" s="582">
        <f t="shared" si="34"/>
        <v>0</v>
      </c>
      <c r="DG126" s="582">
        <f t="shared" si="34"/>
        <v>0</v>
      </c>
      <c r="DH126" s="582">
        <f t="shared" si="34"/>
        <v>0</v>
      </c>
      <c r="DI126" s="582">
        <f t="shared" si="34"/>
        <v>0</v>
      </c>
      <c r="DJ126" s="582">
        <f t="shared" si="34"/>
        <v>0</v>
      </c>
      <c r="DK126" s="582">
        <f t="shared" si="34"/>
        <v>0</v>
      </c>
      <c r="DL126" s="582">
        <f t="shared" si="34"/>
        <v>0</v>
      </c>
      <c r="DM126" s="582">
        <f t="shared" si="34"/>
        <v>0</v>
      </c>
      <c r="DN126" s="582">
        <f t="shared" si="34"/>
        <v>0</v>
      </c>
      <c r="DO126" s="582">
        <f t="shared" si="34"/>
        <v>0</v>
      </c>
      <c r="DP126" s="582">
        <f t="shared" si="34"/>
        <v>0</v>
      </c>
      <c r="DQ126" s="582">
        <f t="shared" si="34"/>
        <v>0</v>
      </c>
      <c r="DR126" s="582">
        <f t="shared" si="34"/>
        <v>0</v>
      </c>
      <c r="DS126" s="582">
        <f t="shared" si="34"/>
        <v>0</v>
      </c>
      <c r="DT126" s="582">
        <f t="shared" si="34"/>
        <v>0</v>
      </c>
      <c r="DU126" s="582">
        <f t="shared" si="34"/>
        <v>0</v>
      </c>
      <c r="DV126" s="582">
        <f t="shared" si="34"/>
        <v>0</v>
      </c>
      <c r="DW126" s="582">
        <f t="shared" si="34"/>
        <v>0</v>
      </c>
      <c r="DX126" s="582">
        <f t="shared" si="34"/>
        <v>0</v>
      </c>
      <c r="DY126" s="582">
        <f t="shared" si="34"/>
        <v>0</v>
      </c>
      <c r="DZ126" s="582">
        <f t="shared" si="34"/>
        <v>0</v>
      </c>
      <c r="EA126" s="582">
        <f t="shared" si="34"/>
        <v>0</v>
      </c>
      <c r="EB126" s="582">
        <f t="shared" si="34"/>
        <v>0</v>
      </c>
      <c r="EC126" s="582">
        <f t="shared" si="34"/>
        <v>0</v>
      </c>
      <c r="ED126" s="582">
        <f t="shared" si="34"/>
        <v>0</v>
      </c>
      <c r="EE126" s="582">
        <f t="shared" si="34"/>
        <v>0</v>
      </c>
      <c r="EF126" s="582">
        <f t="shared" si="34"/>
        <v>0</v>
      </c>
      <c r="EG126" s="582">
        <f t="shared" si="34"/>
        <v>0</v>
      </c>
      <c r="EH126" s="582">
        <f t="shared" si="34"/>
        <v>0</v>
      </c>
      <c r="EI126" s="125"/>
    </row>
    <row r="127" spans="1:139" s="128" customFormat="1" ht="15" customHeight="1" outlineLevel="1" x14ac:dyDescent="0.25">
      <c r="A127" s="125"/>
      <c r="B127" s="125"/>
      <c r="C127" s="125"/>
      <c r="D127" s="126"/>
      <c r="E127" s="127"/>
      <c r="G127" s="129"/>
      <c r="H127" s="129"/>
      <c r="J127" s="130"/>
      <c r="K127" s="130"/>
      <c r="L127" s="130"/>
      <c r="M127" s="130"/>
      <c r="N127" s="130"/>
      <c r="O127" s="130"/>
      <c r="P127" s="130"/>
      <c r="Q127" s="130"/>
      <c r="R127" s="130"/>
      <c r="S127" s="130"/>
      <c r="T127" s="130"/>
      <c r="U127" s="130"/>
      <c r="V127" s="130"/>
      <c r="W127" s="130"/>
      <c r="X127" s="130"/>
      <c r="Y127" s="130"/>
      <c r="Z127" s="130"/>
      <c r="AA127" s="130"/>
      <c r="AB127" s="130"/>
      <c r="AC127" s="130"/>
      <c r="AD127" s="130"/>
      <c r="AE127" s="130"/>
      <c r="AF127" s="130"/>
      <c r="AG127" s="130"/>
      <c r="AH127" s="130"/>
      <c r="AI127" s="130"/>
      <c r="AJ127" s="130"/>
      <c r="AK127" s="130"/>
      <c r="AL127" s="130"/>
      <c r="AM127" s="130"/>
      <c r="AN127" s="130"/>
      <c r="AO127" s="130"/>
      <c r="AP127" s="130"/>
      <c r="AQ127" s="130"/>
      <c r="AR127" s="130"/>
      <c r="AS127" s="130"/>
      <c r="AT127" s="130"/>
      <c r="AU127" s="130"/>
      <c r="AV127" s="130"/>
      <c r="AW127" s="130"/>
      <c r="AX127" s="130"/>
      <c r="AY127" s="130"/>
      <c r="AZ127" s="130"/>
      <c r="BA127" s="130"/>
      <c r="BB127" s="130"/>
      <c r="BC127" s="130"/>
      <c r="BD127" s="130"/>
      <c r="BE127" s="130"/>
      <c r="BF127" s="130"/>
      <c r="BG127" s="130"/>
      <c r="BH127" s="130"/>
      <c r="BI127" s="130"/>
      <c r="BJ127" s="130"/>
      <c r="BK127" s="130"/>
      <c r="BL127" s="130"/>
      <c r="BM127" s="130"/>
      <c r="BN127" s="130"/>
      <c r="BO127" s="130"/>
      <c r="BP127" s="130"/>
      <c r="BQ127" s="130"/>
      <c r="BR127" s="130"/>
      <c r="BS127" s="130"/>
      <c r="BT127" s="130"/>
      <c r="BU127" s="130"/>
      <c r="BV127" s="130"/>
      <c r="BW127" s="130"/>
      <c r="BX127" s="130"/>
      <c r="BY127" s="130"/>
      <c r="BZ127" s="130"/>
      <c r="CA127" s="130"/>
      <c r="CB127" s="130"/>
      <c r="CC127" s="130"/>
      <c r="CD127" s="130"/>
      <c r="CE127" s="130"/>
      <c r="CF127" s="130"/>
      <c r="CG127" s="130"/>
      <c r="CH127" s="130"/>
      <c r="CI127" s="130"/>
      <c r="CJ127" s="130"/>
      <c r="CK127" s="130"/>
      <c r="CL127" s="130"/>
      <c r="CM127" s="130"/>
      <c r="CN127" s="130"/>
      <c r="CO127" s="130"/>
      <c r="CP127" s="130"/>
      <c r="CQ127" s="130"/>
      <c r="CR127" s="130"/>
      <c r="CS127" s="130"/>
      <c r="CT127" s="130"/>
      <c r="CU127" s="130"/>
      <c r="CV127" s="130"/>
      <c r="CW127" s="130"/>
      <c r="CX127" s="130"/>
      <c r="CY127" s="130"/>
      <c r="CZ127" s="130"/>
      <c r="DA127" s="130"/>
      <c r="DB127" s="130"/>
      <c r="DC127" s="130"/>
      <c r="DD127" s="130"/>
      <c r="DE127" s="130"/>
      <c r="DF127" s="130"/>
      <c r="DG127" s="130"/>
      <c r="DH127" s="130"/>
      <c r="DI127" s="130"/>
      <c r="DJ127" s="130"/>
      <c r="DK127" s="130"/>
      <c r="DL127" s="130"/>
      <c r="DM127" s="130"/>
      <c r="DN127" s="130"/>
      <c r="DO127" s="130"/>
      <c r="DP127" s="130"/>
      <c r="DQ127" s="130"/>
      <c r="DR127" s="130"/>
      <c r="DS127" s="130"/>
      <c r="DT127" s="130"/>
      <c r="DU127" s="130"/>
      <c r="DV127" s="130"/>
      <c r="DW127" s="130"/>
      <c r="DX127" s="130"/>
      <c r="DY127" s="130"/>
      <c r="DZ127" s="130"/>
      <c r="EA127" s="130"/>
      <c r="EB127" s="130"/>
      <c r="EC127" s="130"/>
      <c r="ED127" s="130"/>
      <c r="EE127" s="130"/>
      <c r="EF127" s="130"/>
      <c r="EG127" s="130"/>
      <c r="EH127" s="130"/>
      <c r="EI127" s="125"/>
    </row>
    <row r="128" spans="1:139" s="128" customFormat="1" ht="15" customHeight="1" outlineLevel="1" x14ac:dyDescent="0.25">
      <c r="E128" s="127" t="str">
        <f>Capex!E58</f>
        <v>Financing Charges - Capex</v>
      </c>
      <c r="G128" s="129" t="s">
        <v>330</v>
      </c>
      <c r="H128" s="131">
        <f ca="1">SUM(J128:EF128)</f>
        <v>7.0251091015828404</v>
      </c>
      <c r="J128" s="132">
        <f t="shared" ref="J128:AO128" ca="1" si="35" xml:space="preserve"> $F97 * INDEX( $J115:$EH115, , MATCH( J$118 + $F106 - 1, $J$118:$EH$118, 0 ) )</f>
        <v>0</v>
      </c>
      <c r="K128" s="132">
        <f t="shared" ca="1" si="35"/>
        <v>0</v>
      </c>
      <c r="L128" s="132">
        <f t="shared" ca="1" si="35"/>
        <v>0</v>
      </c>
      <c r="M128" s="132">
        <f t="shared" ca="1" si="35"/>
        <v>0</v>
      </c>
      <c r="N128" s="132">
        <f t="shared" ca="1" si="35"/>
        <v>0</v>
      </c>
      <c r="O128" s="132">
        <f t="shared" ca="1" si="35"/>
        <v>7.0251091015828404</v>
      </c>
      <c r="P128" s="132">
        <f t="shared" ca="1" si="35"/>
        <v>0</v>
      </c>
      <c r="Q128" s="132">
        <f t="shared" ca="1" si="35"/>
        <v>0</v>
      </c>
      <c r="R128" s="132">
        <f t="shared" ca="1" si="35"/>
        <v>0</v>
      </c>
      <c r="S128" s="132">
        <f t="shared" ca="1" si="35"/>
        <v>0</v>
      </c>
      <c r="T128" s="132">
        <f t="shared" ca="1" si="35"/>
        <v>0</v>
      </c>
      <c r="U128" s="132">
        <f t="shared" ca="1" si="35"/>
        <v>0</v>
      </c>
      <c r="V128" s="132">
        <f t="shared" ca="1" si="35"/>
        <v>0</v>
      </c>
      <c r="W128" s="132">
        <f t="shared" ca="1" si="35"/>
        <v>0</v>
      </c>
      <c r="X128" s="132">
        <f t="shared" ca="1" si="35"/>
        <v>0</v>
      </c>
      <c r="Y128" s="132">
        <f t="shared" ca="1" si="35"/>
        <v>0</v>
      </c>
      <c r="Z128" s="132">
        <f t="shared" ca="1" si="35"/>
        <v>0</v>
      </c>
      <c r="AA128" s="132">
        <f t="shared" ca="1" si="35"/>
        <v>0</v>
      </c>
      <c r="AB128" s="132">
        <f t="shared" ca="1" si="35"/>
        <v>0</v>
      </c>
      <c r="AC128" s="132">
        <f t="shared" ca="1" si="35"/>
        <v>0</v>
      </c>
      <c r="AD128" s="132">
        <f t="shared" ca="1" si="35"/>
        <v>0</v>
      </c>
      <c r="AE128" s="132">
        <f t="shared" ca="1" si="35"/>
        <v>0</v>
      </c>
      <c r="AF128" s="132">
        <f t="shared" ca="1" si="35"/>
        <v>0</v>
      </c>
      <c r="AG128" s="132">
        <f t="shared" ca="1" si="35"/>
        <v>0</v>
      </c>
      <c r="AH128" s="132">
        <f t="shared" ca="1" si="35"/>
        <v>0</v>
      </c>
      <c r="AI128" s="132">
        <f t="shared" ca="1" si="35"/>
        <v>0</v>
      </c>
      <c r="AJ128" s="132">
        <f t="shared" ca="1" si="35"/>
        <v>0</v>
      </c>
      <c r="AK128" s="132">
        <f t="shared" ca="1" si="35"/>
        <v>0</v>
      </c>
      <c r="AL128" s="132">
        <f t="shared" ca="1" si="35"/>
        <v>0</v>
      </c>
      <c r="AM128" s="132">
        <f t="shared" ca="1" si="35"/>
        <v>0</v>
      </c>
      <c r="AN128" s="132">
        <f t="shared" ca="1" si="35"/>
        <v>0</v>
      </c>
      <c r="AO128" s="132">
        <f t="shared" ca="1" si="35"/>
        <v>0</v>
      </c>
      <c r="AP128" s="132">
        <f t="shared" ref="AP128:BU128" ca="1" si="36" xml:space="preserve"> $F97 * INDEX( $J115:$EH115, , MATCH( AP$118 + $F106 - 1, $J$118:$EH$118, 0 ) )</f>
        <v>0</v>
      </c>
      <c r="AQ128" s="132">
        <f t="shared" ca="1" si="36"/>
        <v>0</v>
      </c>
      <c r="AR128" s="132">
        <f t="shared" ca="1" si="36"/>
        <v>0</v>
      </c>
      <c r="AS128" s="132">
        <f t="shared" ca="1" si="36"/>
        <v>0</v>
      </c>
      <c r="AT128" s="132">
        <f t="shared" ca="1" si="36"/>
        <v>0</v>
      </c>
      <c r="AU128" s="132">
        <f t="shared" ca="1" si="36"/>
        <v>0</v>
      </c>
      <c r="AV128" s="132">
        <f t="shared" ca="1" si="36"/>
        <v>0</v>
      </c>
      <c r="AW128" s="132">
        <f t="shared" ca="1" si="36"/>
        <v>0</v>
      </c>
      <c r="AX128" s="132">
        <f t="shared" ca="1" si="36"/>
        <v>0</v>
      </c>
      <c r="AY128" s="132">
        <f t="shared" ca="1" si="36"/>
        <v>0</v>
      </c>
      <c r="AZ128" s="132">
        <f t="shared" ca="1" si="36"/>
        <v>0</v>
      </c>
      <c r="BA128" s="132">
        <f t="shared" ca="1" si="36"/>
        <v>0</v>
      </c>
      <c r="BB128" s="132">
        <f t="shared" ca="1" si="36"/>
        <v>0</v>
      </c>
      <c r="BC128" s="132">
        <f t="shared" ca="1" si="36"/>
        <v>0</v>
      </c>
      <c r="BD128" s="132">
        <f t="shared" ca="1" si="36"/>
        <v>0</v>
      </c>
      <c r="BE128" s="132">
        <f t="shared" ca="1" si="36"/>
        <v>0</v>
      </c>
      <c r="BF128" s="132">
        <f t="shared" ca="1" si="36"/>
        <v>0</v>
      </c>
      <c r="BG128" s="132">
        <f t="shared" ca="1" si="36"/>
        <v>0</v>
      </c>
      <c r="BH128" s="132">
        <f t="shared" ca="1" si="36"/>
        <v>0</v>
      </c>
      <c r="BI128" s="132">
        <f t="shared" ca="1" si="36"/>
        <v>0</v>
      </c>
      <c r="BJ128" s="132">
        <f t="shared" ca="1" si="36"/>
        <v>0</v>
      </c>
      <c r="BK128" s="132">
        <f t="shared" ca="1" si="36"/>
        <v>0</v>
      </c>
      <c r="BL128" s="132">
        <f t="shared" ca="1" si="36"/>
        <v>0</v>
      </c>
      <c r="BM128" s="132">
        <f t="shared" ca="1" si="36"/>
        <v>0</v>
      </c>
      <c r="BN128" s="132">
        <f t="shared" ca="1" si="36"/>
        <v>0</v>
      </c>
      <c r="BO128" s="132">
        <f t="shared" ca="1" si="36"/>
        <v>0</v>
      </c>
      <c r="BP128" s="132">
        <f t="shared" ca="1" si="36"/>
        <v>0</v>
      </c>
      <c r="BQ128" s="132">
        <f t="shared" ca="1" si="36"/>
        <v>0</v>
      </c>
      <c r="BR128" s="132">
        <f t="shared" ca="1" si="36"/>
        <v>0</v>
      </c>
      <c r="BS128" s="132">
        <f t="shared" ca="1" si="36"/>
        <v>0</v>
      </c>
      <c r="BT128" s="132">
        <f t="shared" ca="1" si="36"/>
        <v>0</v>
      </c>
      <c r="BU128" s="132">
        <f t="shared" ca="1" si="36"/>
        <v>0</v>
      </c>
      <c r="BV128" s="132">
        <f t="shared" ref="BV128:DA128" ca="1" si="37" xml:space="preserve"> $F97 * INDEX( $J115:$EH115, , MATCH( BV$118 + $F106 - 1, $J$118:$EH$118, 0 ) )</f>
        <v>0</v>
      </c>
      <c r="BW128" s="132">
        <f t="shared" ca="1" si="37"/>
        <v>0</v>
      </c>
      <c r="BX128" s="132">
        <f t="shared" ca="1" si="37"/>
        <v>0</v>
      </c>
      <c r="BY128" s="132">
        <f t="shared" ca="1" si="37"/>
        <v>0</v>
      </c>
      <c r="BZ128" s="132">
        <f t="shared" ca="1" si="37"/>
        <v>0</v>
      </c>
      <c r="CA128" s="132">
        <f t="shared" ca="1" si="37"/>
        <v>0</v>
      </c>
      <c r="CB128" s="132">
        <f t="shared" ca="1" si="37"/>
        <v>0</v>
      </c>
      <c r="CC128" s="132">
        <f t="shared" ca="1" si="37"/>
        <v>0</v>
      </c>
      <c r="CD128" s="132">
        <f t="shared" ca="1" si="37"/>
        <v>0</v>
      </c>
      <c r="CE128" s="132">
        <f t="shared" ca="1" si="37"/>
        <v>0</v>
      </c>
      <c r="CF128" s="132">
        <f t="shared" ca="1" si="37"/>
        <v>0</v>
      </c>
      <c r="CG128" s="132">
        <f t="shared" ca="1" si="37"/>
        <v>0</v>
      </c>
      <c r="CH128" s="132">
        <f t="shared" ca="1" si="37"/>
        <v>0</v>
      </c>
      <c r="CI128" s="132">
        <f t="shared" ca="1" si="37"/>
        <v>0</v>
      </c>
      <c r="CJ128" s="132">
        <f t="shared" ca="1" si="37"/>
        <v>0</v>
      </c>
      <c r="CK128" s="132">
        <f t="shared" ca="1" si="37"/>
        <v>0</v>
      </c>
      <c r="CL128" s="132">
        <f t="shared" ca="1" si="37"/>
        <v>0</v>
      </c>
      <c r="CM128" s="132">
        <f t="shared" ca="1" si="37"/>
        <v>0</v>
      </c>
      <c r="CN128" s="132">
        <f t="shared" ca="1" si="37"/>
        <v>0</v>
      </c>
      <c r="CO128" s="132">
        <f t="shared" ca="1" si="37"/>
        <v>0</v>
      </c>
      <c r="CP128" s="132">
        <f t="shared" ca="1" si="37"/>
        <v>0</v>
      </c>
      <c r="CQ128" s="132">
        <f t="shared" ca="1" si="37"/>
        <v>0</v>
      </c>
      <c r="CR128" s="132">
        <f t="shared" ca="1" si="37"/>
        <v>0</v>
      </c>
      <c r="CS128" s="132">
        <f t="shared" ca="1" si="37"/>
        <v>0</v>
      </c>
      <c r="CT128" s="132">
        <f t="shared" ca="1" si="37"/>
        <v>0</v>
      </c>
      <c r="CU128" s="132">
        <f t="shared" ca="1" si="37"/>
        <v>0</v>
      </c>
      <c r="CV128" s="132">
        <f t="shared" ca="1" si="37"/>
        <v>0</v>
      </c>
      <c r="CW128" s="132">
        <f t="shared" ca="1" si="37"/>
        <v>0</v>
      </c>
      <c r="CX128" s="132">
        <f t="shared" ca="1" si="37"/>
        <v>0</v>
      </c>
      <c r="CY128" s="132">
        <f t="shared" ca="1" si="37"/>
        <v>0</v>
      </c>
      <c r="CZ128" s="132">
        <f t="shared" ca="1" si="37"/>
        <v>0</v>
      </c>
      <c r="DA128" s="132">
        <f t="shared" ca="1" si="37"/>
        <v>0</v>
      </c>
      <c r="DB128" s="132">
        <f t="shared" ref="DB128:EH128" ca="1" si="38" xml:space="preserve"> $F97 * INDEX( $J115:$EH115, , MATCH( DB$118 + $F106 - 1, $J$118:$EH$118, 0 ) )</f>
        <v>0</v>
      </c>
      <c r="DC128" s="132">
        <f t="shared" ca="1" si="38"/>
        <v>0</v>
      </c>
      <c r="DD128" s="132">
        <f t="shared" ca="1" si="38"/>
        <v>0</v>
      </c>
      <c r="DE128" s="132">
        <f t="shared" ca="1" si="38"/>
        <v>0</v>
      </c>
      <c r="DF128" s="132">
        <f t="shared" ca="1" si="38"/>
        <v>0</v>
      </c>
      <c r="DG128" s="132">
        <f t="shared" ca="1" si="38"/>
        <v>0</v>
      </c>
      <c r="DH128" s="132">
        <f t="shared" ca="1" si="38"/>
        <v>0</v>
      </c>
      <c r="DI128" s="132">
        <f t="shared" ca="1" si="38"/>
        <v>0</v>
      </c>
      <c r="DJ128" s="132">
        <f t="shared" ca="1" si="38"/>
        <v>0</v>
      </c>
      <c r="DK128" s="132">
        <f t="shared" ca="1" si="38"/>
        <v>0</v>
      </c>
      <c r="DL128" s="132">
        <f t="shared" ca="1" si="38"/>
        <v>0</v>
      </c>
      <c r="DM128" s="132">
        <f t="shared" ca="1" si="38"/>
        <v>0</v>
      </c>
      <c r="DN128" s="132">
        <f t="shared" ca="1" si="38"/>
        <v>0</v>
      </c>
      <c r="DO128" s="132">
        <f t="shared" ca="1" si="38"/>
        <v>0</v>
      </c>
      <c r="DP128" s="132">
        <f t="shared" ca="1" si="38"/>
        <v>0</v>
      </c>
      <c r="DQ128" s="132">
        <f t="shared" ca="1" si="38"/>
        <v>0</v>
      </c>
      <c r="DR128" s="132">
        <f t="shared" ca="1" si="38"/>
        <v>0</v>
      </c>
      <c r="DS128" s="132">
        <f t="shared" ca="1" si="38"/>
        <v>0</v>
      </c>
      <c r="DT128" s="132">
        <f t="shared" ca="1" si="38"/>
        <v>0</v>
      </c>
      <c r="DU128" s="132">
        <f t="shared" ca="1" si="38"/>
        <v>0</v>
      </c>
      <c r="DV128" s="132">
        <f t="shared" ca="1" si="38"/>
        <v>0</v>
      </c>
      <c r="DW128" s="132">
        <f t="shared" ca="1" si="38"/>
        <v>0</v>
      </c>
      <c r="DX128" s="132">
        <f t="shared" ca="1" si="38"/>
        <v>0</v>
      </c>
      <c r="DY128" s="132">
        <f t="shared" ca="1" si="38"/>
        <v>0</v>
      </c>
      <c r="DZ128" s="132">
        <f t="shared" ca="1" si="38"/>
        <v>0</v>
      </c>
      <c r="EA128" s="132">
        <f t="shared" ca="1" si="38"/>
        <v>0</v>
      </c>
      <c r="EB128" s="132">
        <f t="shared" ca="1" si="38"/>
        <v>0</v>
      </c>
      <c r="EC128" s="132">
        <f t="shared" ca="1" si="38"/>
        <v>0</v>
      </c>
      <c r="ED128" s="132">
        <f t="shared" ca="1" si="38"/>
        <v>0</v>
      </c>
      <c r="EE128" s="132">
        <f t="shared" ca="1" si="38"/>
        <v>0</v>
      </c>
      <c r="EF128" s="132">
        <f t="shared" ca="1" si="38"/>
        <v>0</v>
      </c>
      <c r="EG128" s="132">
        <f t="shared" ca="1" si="38"/>
        <v>0</v>
      </c>
      <c r="EH128" s="132">
        <f t="shared" ca="1" si="38"/>
        <v>0</v>
      </c>
      <c r="EI128" s="125"/>
    </row>
    <row r="129" spans="1:139" s="809" customFormat="1" ht="15" customHeight="1" outlineLevel="1" x14ac:dyDescent="0.35">
      <c r="E129" s="809" t="str">
        <f t="shared" ref="E129:AJ129" si="39" xml:space="preserve"> E$218</f>
        <v>Interest during construction</v>
      </c>
      <c r="F129" s="809">
        <f t="shared" si="39"/>
        <v>0</v>
      </c>
      <c r="G129" s="809" t="str">
        <f t="shared" si="39"/>
        <v>INR Cr</v>
      </c>
      <c r="H129" s="809">
        <f t="shared" si="39"/>
        <v>0</v>
      </c>
      <c r="I129" s="809">
        <f t="shared" si="39"/>
        <v>0</v>
      </c>
      <c r="J129" s="809">
        <f t="shared" si="39"/>
        <v>0</v>
      </c>
      <c r="K129" s="809">
        <f t="shared" si="39"/>
        <v>0</v>
      </c>
      <c r="L129" s="809">
        <f t="shared" si="39"/>
        <v>0</v>
      </c>
      <c r="M129" s="809">
        <f t="shared" si="39"/>
        <v>0</v>
      </c>
      <c r="N129" s="809">
        <f t="shared" si="39"/>
        <v>0</v>
      </c>
      <c r="O129" s="809">
        <f t="shared" si="39"/>
        <v>0</v>
      </c>
      <c r="P129" s="809">
        <f t="shared" si="39"/>
        <v>0</v>
      </c>
      <c r="Q129" s="809">
        <f t="shared" si="39"/>
        <v>0</v>
      </c>
      <c r="R129" s="809">
        <f t="shared" si="39"/>
        <v>0</v>
      </c>
      <c r="S129" s="809">
        <f t="shared" si="39"/>
        <v>0</v>
      </c>
      <c r="T129" s="809">
        <f t="shared" si="39"/>
        <v>0</v>
      </c>
      <c r="U129" s="809">
        <f t="shared" si="39"/>
        <v>0</v>
      </c>
      <c r="V129" s="809">
        <f t="shared" si="39"/>
        <v>0</v>
      </c>
      <c r="W129" s="809">
        <f t="shared" si="39"/>
        <v>0</v>
      </c>
      <c r="X129" s="809">
        <f t="shared" si="39"/>
        <v>0</v>
      </c>
      <c r="Y129" s="809">
        <f t="shared" si="39"/>
        <v>0</v>
      </c>
      <c r="Z129" s="809">
        <f t="shared" si="39"/>
        <v>0</v>
      </c>
      <c r="AA129" s="809">
        <f t="shared" si="39"/>
        <v>0</v>
      </c>
      <c r="AB129" s="809">
        <f t="shared" si="39"/>
        <v>0</v>
      </c>
      <c r="AC129" s="809">
        <f t="shared" si="39"/>
        <v>0</v>
      </c>
      <c r="AD129" s="809">
        <f t="shared" si="39"/>
        <v>0</v>
      </c>
      <c r="AE129" s="809">
        <f t="shared" si="39"/>
        <v>0</v>
      </c>
      <c r="AF129" s="809">
        <f t="shared" si="39"/>
        <v>0</v>
      </c>
      <c r="AG129" s="809">
        <f t="shared" si="39"/>
        <v>0</v>
      </c>
      <c r="AH129" s="809">
        <f t="shared" si="39"/>
        <v>0</v>
      </c>
      <c r="AI129" s="809">
        <f t="shared" si="39"/>
        <v>0</v>
      </c>
      <c r="AJ129" s="809">
        <f t="shared" si="39"/>
        <v>0</v>
      </c>
      <c r="AK129" s="809">
        <f t="shared" ref="AK129:BP129" si="40" xml:space="preserve"> AK$218</f>
        <v>0</v>
      </c>
      <c r="AL129" s="809">
        <f t="shared" si="40"/>
        <v>0</v>
      </c>
      <c r="AM129" s="809">
        <f t="shared" si="40"/>
        <v>0</v>
      </c>
      <c r="AN129" s="809">
        <f t="shared" si="40"/>
        <v>0</v>
      </c>
      <c r="AO129" s="809">
        <f t="shared" si="40"/>
        <v>0</v>
      </c>
      <c r="AP129" s="809">
        <f t="shared" si="40"/>
        <v>0</v>
      </c>
      <c r="AQ129" s="809">
        <f t="shared" si="40"/>
        <v>0</v>
      </c>
      <c r="AR129" s="809">
        <f t="shared" si="40"/>
        <v>0</v>
      </c>
      <c r="AS129" s="809">
        <f t="shared" si="40"/>
        <v>0</v>
      </c>
      <c r="AT129" s="809">
        <f t="shared" si="40"/>
        <v>0</v>
      </c>
      <c r="AU129" s="809">
        <f t="shared" si="40"/>
        <v>0</v>
      </c>
      <c r="AV129" s="809">
        <f t="shared" si="40"/>
        <v>0</v>
      </c>
      <c r="AW129" s="809">
        <f t="shared" si="40"/>
        <v>0</v>
      </c>
      <c r="AX129" s="809">
        <f t="shared" si="40"/>
        <v>0</v>
      </c>
      <c r="AY129" s="809">
        <f t="shared" si="40"/>
        <v>0</v>
      </c>
      <c r="AZ129" s="809">
        <f t="shared" si="40"/>
        <v>0</v>
      </c>
      <c r="BA129" s="809">
        <f t="shared" si="40"/>
        <v>0</v>
      </c>
      <c r="BB129" s="809">
        <f t="shared" si="40"/>
        <v>0</v>
      </c>
      <c r="BC129" s="809">
        <f t="shared" si="40"/>
        <v>0</v>
      </c>
      <c r="BD129" s="809">
        <f t="shared" si="40"/>
        <v>0</v>
      </c>
      <c r="BE129" s="809">
        <f t="shared" si="40"/>
        <v>0</v>
      </c>
      <c r="BF129" s="809">
        <f t="shared" si="40"/>
        <v>0</v>
      </c>
      <c r="BG129" s="809">
        <f t="shared" si="40"/>
        <v>0</v>
      </c>
      <c r="BH129" s="809">
        <f t="shared" si="40"/>
        <v>0</v>
      </c>
      <c r="BI129" s="809">
        <f t="shared" si="40"/>
        <v>0</v>
      </c>
      <c r="BJ129" s="809">
        <f t="shared" si="40"/>
        <v>0</v>
      </c>
      <c r="BK129" s="809">
        <f t="shared" si="40"/>
        <v>0</v>
      </c>
      <c r="BL129" s="809">
        <f t="shared" si="40"/>
        <v>0</v>
      </c>
      <c r="BM129" s="809">
        <f t="shared" si="40"/>
        <v>0</v>
      </c>
      <c r="BN129" s="809">
        <f t="shared" si="40"/>
        <v>0</v>
      </c>
      <c r="BO129" s="809">
        <f t="shared" si="40"/>
        <v>0</v>
      </c>
      <c r="BP129" s="809">
        <f t="shared" si="40"/>
        <v>0</v>
      </c>
      <c r="BQ129" s="809">
        <f t="shared" ref="BQ129:CV129" si="41" xml:space="preserve"> BQ$218</f>
        <v>0</v>
      </c>
      <c r="BR129" s="809">
        <f t="shared" si="41"/>
        <v>0</v>
      </c>
      <c r="BS129" s="809">
        <f t="shared" si="41"/>
        <v>0</v>
      </c>
      <c r="BT129" s="809">
        <f t="shared" si="41"/>
        <v>0</v>
      </c>
      <c r="BU129" s="809">
        <f t="shared" si="41"/>
        <v>0</v>
      </c>
      <c r="BV129" s="809">
        <f t="shared" si="41"/>
        <v>0</v>
      </c>
      <c r="BW129" s="809">
        <f t="shared" si="41"/>
        <v>0</v>
      </c>
      <c r="BX129" s="809">
        <f t="shared" si="41"/>
        <v>0</v>
      </c>
      <c r="BY129" s="809">
        <f t="shared" si="41"/>
        <v>0</v>
      </c>
      <c r="BZ129" s="809">
        <f t="shared" si="41"/>
        <v>0</v>
      </c>
      <c r="CA129" s="809">
        <f t="shared" si="41"/>
        <v>0</v>
      </c>
      <c r="CB129" s="809">
        <f t="shared" si="41"/>
        <v>0</v>
      </c>
      <c r="CC129" s="809">
        <f t="shared" si="41"/>
        <v>0</v>
      </c>
      <c r="CD129" s="809">
        <f t="shared" si="41"/>
        <v>0</v>
      </c>
      <c r="CE129" s="809">
        <f t="shared" si="41"/>
        <v>0</v>
      </c>
      <c r="CF129" s="809">
        <f t="shared" si="41"/>
        <v>0</v>
      </c>
      <c r="CG129" s="809">
        <f t="shared" si="41"/>
        <v>0</v>
      </c>
      <c r="CH129" s="809">
        <f t="shared" si="41"/>
        <v>0</v>
      </c>
      <c r="CI129" s="809">
        <f t="shared" si="41"/>
        <v>0</v>
      </c>
      <c r="CJ129" s="809">
        <f t="shared" si="41"/>
        <v>0</v>
      </c>
      <c r="CK129" s="809">
        <f t="shared" si="41"/>
        <v>0</v>
      </c>
      <c r="CL129" s="809">
        <f t="shared" si="41"/>
        <v>0</v>
      </c>
      <c r="CM129" s="809">
        <f t="shared" si="41"/>
        <v>0</v>
      </c>
      <c r="CN129" s="809">
        <f t="shared" si="41"/>
        <v>0</v>
      </c>
      <c r="CO129" s="809">
        <f t="shared" si="41"/>
        <v>0</v>
      </c>
      <c r="CP129" s="809">
        <f t="shared" si="41"/>
        <v>0</v>
      </c>
      <c r="CQ129" s="809">
        <f t="shared" si="41"/>
        <v>0</v>
      </c>
      <c r="CR129" s="809">
        <f t="shared" si="41"/>
        <v>0</v>
      </c>
      <c r="CS129" s="809">
        <f t="shared" si="41"/>
        <v>0</v>
      </c>
      <c r="CT129" s="809">
        <f t="shared" si="41"/>
        <v>0</v>
      </c>
      <c r="CU129" s="809">
        <f t="shared" si="41"/>
        <v>0</v>
      </c>
      <c r="CV129" s="809">
        <f t="shared" si="41"/>
        <v>0</v>
      </c>
      <c r="CW129" s="809">
        <f t="shared" ref="CW129:EB129" si="42" xml:space="preserve"> CW$218</f>
        <v>0</v>
      </c>
      <c r="CX129" s="809">
        <f t="shared" si="42"/>
        <v>0</v>
      </c>
      <c r="CY129" s="809">
        <f t="shared" si="42"/>
        <v>0</v>
      </c>
      <c r="CZ129" s="809">
        <f t="shared" si="42"/>
        <v>0</v>
      </c>
      <c r="DA129" s="809">
        <f t="shared" si="42"/>
        <v>0</v>
      </c>
      <c r="DB129" s="809">
        <f t="shared" si="42"/>
        <v>0</v>
      </c>
      <c r="DC129" s="809">
        <f t="shared" si="42"/>
        <v>0</v>
      </c>
      <c r="DD129" s="809">
        <f t="shared" si="42"/>
        <v>0</v>
      </c>
      <c r="DE129" s="809">
        <f t="shared" si="42"/>
        <v>0</v>
      </c>
      <c r="DF129" s="809">
        <f t="shared" si="42"/>
        <v>0</v>
      </c>
      <c r="DG129" s="809">
        <f t="shared" si="42"/>
        <v>0</v>
      </c>
      <c r="DH129" s="809">
        <f t="shared" si="42"/>
        <v>0</v>
      </c>
      <c r="DI129" s="809">
        <f t="shared" si="42"/>
        <v>0</v>
      </c>
      <c r="DJ129" s="809">
        <f t="shared" si="42"/>
        <v>0</v>
      </c>
      <c r="DK129" s="809">
        <f t="shared" si="42"/>
        <v>0</v>
      </c>
      <c r="DL129" s="809">
        <f t="shared" si="42"/>
        <v>0</v>
      </c>
      <c r="DM129" s="809">
        <f t="shared" si="42"/>
        <v>0</v>
      </c>
      <c r="DN129" s="809">
        <f t="shared" si="42"/>
        <v>0</v>
      </c>
      <c r="DO129" s="809">
        <f t="shared" si="42"/>
        <v>0</v>
      </c>
      <c r="DP129" s="809">
        <f t="shared" si="42"/>
        <v>0</v>
      </c>
      <c r="DQ129" s="809">
        <f t="shared" si="42"/>
        <v>0</v>
      </c>
      <c r="DR129" s="809">
        <f t="shared" si="42"/>
        <v>0</v>
      </c>
      <c r="DS129" s="809">
        <f t="shared" si="42"/>
        <v>0</v>
      </c>
      <c r="DT129" s="809">
        <f t="shared" si="42"/>
        <v>0</v>
      </c>
      <c r="DU129" s="809">
        <f t="shared" si="42"/>
        <v>0</v>
      </c>
      <c r="DV129" s="809">
        <f t="shared" si="42"/>
        <v>0</v>
      </c>
      <c r="DW129" s="809">
        <f t="shared" si="42"/>
        <v>0</v>
      </c>
      <c r="DX129" s="809">
        <f t="shared" si="42"/>
        <v>0</v>
      </c>
      <c r="DY129" s="809">
        <f t="shared" si="42"/>
        <v>0</v>
      </c>
      <c r="DZ129" s="809">
        <f t="shared" si="42"/>
        <v>0</v>
      </c>
      <c r="EA129" s="809">
        <f t="shared" si="42"/>
        <v>0</v>
      </c>
      <c r="EB129" s="809">
        <f t="shared" si="42"/>
        <v>0</v>
      </c>
      <c r="EC129" s="809">
        <f t="shared" ref="EC129:EH129" si="43" xml:space="preserve"> EC$218</f>
        <v>0</v>
      </c>
      <c r="ED129" s="809">
        <f t="shared" si="43"/>
        <v>0</v>
      </c>
      <c r="EE129" s="809">
        <f t="shared" si="43"/>
        <v>0</v>
      </c>
      <c r="EF129" s="809">
        <f t="shared" si="43"/>
        <v>0</v>
      </c>
      <c r="EG129" s="809">
        <f t="shared" si="43"/>
        <v>0</v>
      </c>
      <c r="EH129" s="809">
        <f t="shared" si="43"/>
        <v>0</v>
      </c>
    </row>
    <row r="130" spans="1:139" s="128" customFormat="1" ht="15" customHeight="1" outlineLevel="1" x14ac:dyDescent="0.25">
      <c r="A130" s="125"/>
      <c r="B130" s="125"/>
      <c r="C130" s="125"/>
      <c r="D130" s="133"/>
      <c r="E130" s="134" t="s">
        <v>442</v>
      </c>
      <c r="F130" s="412"/>
      <c r="G130" s="136" t="s">
        <v>330</v>
      </c>
      <c r="H130" s="138">
        <f ca="1">SUM(J130:EF130)</f>
        <v>1058.3968514625744</v>
      </c>
      <c r="I130" s="135"/>
      <c r="J130" s="139">
        <f ca="1" xml:space="preserve"> J126 + SUM( J128:J129)</f>
        <v>0</v>
      </c>
      <c r="K130" s="139">
        <f t="shared" ref="K130:AO130" ca="1" si="44" xml:space="preserve"> K126 + SUM( K128:K129)</f>
        <v>0</v>
      </c>
      <c r="L130" s="139">
        <f ca="1" xml:space="preserve"> L126 + SUM( L128:L129)</f>
        <v>0</v>
      </c>
      <c r="M130" s="139">
        <f ca="1" xml:space="preserve"> M126 + SUM( M128:M129)</f>
        <v>0</v>
      </c>
      <c r="N130" s="139">
        <f t="shared" ca="1" si="44"/>
        <v>0</v>
      </c>
      <c r="O130" s="139">
        <f ca="1" xml:space="preserve"> O126 + SUM( O128:O129)</f>
        <v>7.1110863888507199</v>
      </c>
      <c r="P130" s="139">
        <f t="shared" ca="1" si="44"/>
        <v>5.9376662215782208</v>
      </c>
      <c r="Q130" s="139">
        <f t="shared" ca="1" si="44"/>
        <v>12.410634509972107</v>
      </c>
      <c r="R130" s="139">
        <f t="shared" ca="1" si="44"/>
        <v>29.157514812585074</v>
      </c>
      <c r="S130" s="139">
        <f t="shared" ca="1" si="44"/>
        <v>32.895657737275464</v>
      </c>
      <c r="T130" s="139">
        <f t="shared" ca="1" si="44"/>
        <v>32.895657737275464</v>
      </c>
      <c r="U130" s="139">
        <f t="shared" ca="1" si="44"/>
        <v>32.895657737275464</v>
      </c>
      <c r="V130" s="139">
        <f t="shared" ca="1" si="44"/>
        <v>40.371943586656251</v>
      </c>
      <c r="W130" s="139">
        <f t="shared" ca="1" si="44"/>
        <v>48.595858020975115</v>
      </c>
      <c r="X130" s="139">
        <f t="shared" ca="1" si="44"/>
        <v>57.941215332701105</v>
      </c>
      <c r="Y130" s="139">
        <f t="shared" ca="1" si="44"/>
        <v>66.538944059489012</v>
      </c>
      <c r="Z130" s="139">
        <f t="shared" ca="1" si="44"/>
        <v>76.631929956153073</v>
      </c>
      <c r="AA130" s="139">
        <f t="shared" ca="1" si="44"/>
        <v>81.525532858865262</v>
      </c>
      <c r="AB130" s="139">
        <f t="shared" ca="1" si="44"/>
        <v>57.941215332701105</v>
      </c>
      <c r="AC130" s="139">
        <f t="shared" ca="1" si="44"/>
        <v>57.941215332701105</v>
      </c>
      <c r="AD130" s="139">
        <f t="shared" ca="1" si="44"/>
        <v>57.941215332701105</v>
      </c>
      <c r="AE130" s="139">
        <f t="shared" ca="1" si="44"/>
        <v>57.941215332701105</v>
      </c>
      <c r="AF130" s="139">
        <f t="shared" ca="1" si="44"/>
        <v>57.941215332701105</v>
      </c>
      <c r="AG130" s="139">
        <f t="shared" ca="1" si="44"/>
        <v>57.941215332701105</v>
      </c>
      <c r="AH130" s="139">
        <f t="shared" ca="1" si="44"/>
        <v>57.941215332701105</v>
      </c>
      <c r="AI130" s="139">
        <f t="shared" ca="1" si="44"/>
        <v>74.644339625998001</v>
      </c>
      <c r="AJ130" s="139">
        <f t="shared" ca="1" si="44"/>
        <v>53.254705548016751</v>
      </c>
      <c r="AK130" s="139">
        <f t="shared" ca="1" si="44"/>
        <v>0</v>
      </c>
      <c r="AL130" s="139">
        <f t="shared" ca="1" si="44"/>
        <v>0</v>
      </c>
      <c r="AM130" s="139">
        <f t="shared" ca="1" si="44"/>
        <v>0</v>
      </c>
      <c r="AN130" s="139">
        <f t="shared" ca="1" si="44"/>
        <v>0</v>
      </c>
      <c r="AO130" s="139">
        <f t="shared" ca="1" si="44"/>
        <v>0</v>
      </c>
      <c r="AP130" s="139">
        <f t="shared" ref="AP130:BU130" ca="1" si="45" xml:space="preserve"> AP126 + SUM( AP128:AP129)</f>
        <v>0</v>
      </c>
      <c r="AQ130" s="139">
        <f t="shared" ca="1" si="45"/>
        <v>0</v>
      </c>
      <c r="AR130" s="139">
        <f t="shared" ca="1" si="45"/>
        <v>0</v>
      </c>
      <c r="AS130" s="139">
        <f t="shared" ca="1" si="45"/>
        <v>0</v>
      </c>
      <c r="AT130" s="139">
        <f t="shared" ca="1" si="45"/>
        <v>0</v>
      </c>
      <c r="AU130" s="139">
        <f t="shared" ca="1" si="45"/>
        <v>0</v>
      </c>
      <c r="AV130" s="139">
        <f t="shared" ca="1" si="45"/>
        <v>0</v>
      </c>
      <c r="AW130" s="139">
        <f t="shared" ca="1" si="45"/>
        <v>0</v>
      </c>
      <c r="AX130" s="139">
        <f t="shared" ca="1" si="45"/>
        <v>0</v>
      </c>
      <c r="AY130" s="139">
        <f t="shared" ca="1" si="45"/>
        <v>0</v>
      </c>
      <c r="AZ130" s="139">
        <f t="shared" ca="1" si="45"/>
        <v>0</v>
      </c>
      <c r="BA130" s="139">
        <f t="shared" ca="1" si="45"/>
        <v>0</v>
      </c>
      <c r="BB130" s="139">
        <f t="shared" ca="1" si="45"/>
        <v>0</v>
      </c>
      <c r="BC130" s="139">
        <f t="shared" ca="1" si="45"/>
        <v>0</v>
      </c>
      <c r="BD130" s="139">
        <f t="shared" ca="1" si="45"/>
        <v>0</v>
      </c>
      <c r="BE130" s="139">
        <f t="shared" ca="1" si="45"/>
        <v>0</v>
      </c>
      <c r="BF130" s="139">
        <f t="shared" ca="1" si="45"/>
        <v>0</v>
      </c>
      <c r="BG130" s="139">
        <f t="shared" ca="1" si="45"/>
        <v>0</v>
      </c>
      <c r="BH130" s="139">
        <f t="shared" ca="1" si="45"/>
        <v>0</v>
      </c>
      <c r="BI130" s="139">
        <f t="shared" ca="1" si="45"/>
        <v>0</v>
      </c>
      <c r="BJ130" s="139">
        <f t="shared" ca="1" si="45"/>
        <v>0</v>
      </c>
      <c r="BK130" s="139">
        <f t="shared" ca="1" si="45"/>
        <v>0</v>
      </c>
      <c r="BL130" s="139">
        <f t="shared" ca="1" si="45"/>
        <v>0</v>
      </c>
      <c r="BM130" s="139">
        <f t="shared" ca="1" si="45"/>
        <v>0</v>
      </c>
      <c r="BN130" s="139">
        <f t="shared" ca="1" si="45"/>
        <v>0</v>
      </c>
      <c r="BO130" s="139">
        <f t="shared" ca="1" si="45"/>
        <v>0</v>
      </c>
      <c r="BP130" s="139">
        <f t="shared" ca="1" si="45"/>
        <v>0</v>
      </c>
      <c r="BQ130" s="139">
        <f t="shared" ca="1" si="45"/>
        <v>0</v>
      </c>
      <c r="BR130" s="139">
        <f t="shared" ca="1" si="45"/>
        <v>0</v>
      </c>
      <c r="BS130" s="139">
        <f t="shared" ca="1" si="45"/>
        <v>0</v>
      </c>
      <c r="BT130" s="139">
        <f t="shared" ca="1" si="45"/>
        <v>0</v>
      </c>
      <c r="BU130" s="139">
        <f t="shared" ca="1" si="45"/>
        <v>0</v>
      </c>
      <c r="BV130" s="139">
        <f t="shared" ref="BV130:DA130" ca="1" si="46" xml:space="preserve"> BV126 + SUM( BV128:BV129)</f>
        <v>0</v>
      </c>
      <c r="BW130" s="139">
        <f t="shared" ca="1" si="46"/>
        <v>0</v>
      </c>
      <c r="BX130" s="139">
        <f t="shared" ca="1" si="46"/>
        <v>0</v>
      </c>
      <c r="BY130" s="139">
        <f t="shared" ca="1" si="46"/>
        <v>0</v>
      </c>
      <c r="BZ130" s="139">
        <f t="shared" ca="1" si="46"/>
        <v>0</v>
      </c>
      <c r="CA130" s="139">
        <f t="shared" ca="1" si="46"/>
        <v>0</v>
      </c>
      <c r="CB130" s="139">
        <f t="shared" ca="1" si="46"/>
        <v>0</v>
      </c>
      <c r="CC130" s="139">
        <f t="shared" ca="1" si="46"/>
        <v>0</v>
      </c>
      <c r="CD130" s="139">
        <f t="shared" ca="1" si="46"/>
        <v>0</v>
      </c>
      <c r="CE130" s="139">
        <f t="shared" ca="1" si="46"/>
        <v>0</v>
      </c>
      <c r="CF130" s="139">
        <f t="shared" ca="1" si="46"/>
        <v>0</v>
      </c>
      <c r="CG130" s="139">
        <f t="shared" ca="1" si="46"/>
        <v>0</v>
      </c>
      <c r="CH130" s="139">
        <f t="shared" ca="1" si="46"/>
        <v>0</v>
      </c>
      <c r="CI130" s="139">
        <f t="shared" ca="1" si="46"/>
        <v>0</v>
      </c>
      <c r="CJ130" s="139">
        <f t="shared" ca="1" si="46"/>
        <v>0</v>
      </c>
      <c r="CK130" s="139">
        <f t="shared" ca="1" si="46"/>
        <v>0</v>
      </c>
      <c r="CL130" s="139">
        <f t="shared" ca="1" si="46"/>
        <v>0</v>
      </c>
      <c r="CM130" s="139">
        <f t="shared" ca="1" si="46"/>
        <v>0</v>
      </c>
      <c r="CN130" s="139">
        <f t="shared" ca="1" si="46"/>
        <v>0</v>
      </c>
      <c r="CO130" s="139">
        <f t="shared" ca="1" si="46"/>
        <v>0</v>
      </c>
      <c r="CP130" s="139">
        <f t="shared" ca="1" si="46"/>
        <v>0</v>
      </c>
      <c r="CQ130" s="139">
        <f t="shared" ca="1" si="46"/>
        <v>0</v>
      </c>
      <c r="CR130" s="139">
        <f t="shared" ca="1" si="46"/>
        <v>0</v>
      </c>
      <c r="CS130" s="139">
        <f t="shared" ca="1" si="46"/>
        <v>0</v>
      </c>
      <c r="CT130" s="139">
        <f t="shared" ca="1" si="46"/>
        <v>0</v>
      </c>
      <c r="CU130" s="139">
        <f t="shared" ca="1" si="46"/>
        <v>0</v>
      </c>
      <c r="CV130" s="139">
        <f t="shared" ca="1" si="46"/>
        <v>0</v>
      </c>
      <c r="CW130" s="139">
        <f t="shared" ca="1" si="46"/>
        <v>0</v>
      </c>
      <c r="CX130" s="139">
        <f t="shared" ca="1" si="46"/>
        <v>0</v>
      </c>
      <c r="CY130" s="139">
        <f t="shared" ca="1" si="46"/>
        <v>0</v>
      </c>
      <c r="CZ130" s="139">
        <f t="shared" ca="1" si="46"/>
        <v>0</v>
      </c>
      <c r="DA130" s="139">
        <f t="shared" ca="1" si="46"/>
        <v>0</v>
      </c>
      <c r="DB130" s="139">
        <f t="shared" ref="DB130:EG130" ca="1" si="47" xml:space="preserve"> DB126 + SUM( DB128:DB129)</f>
        <v>0</v>
      </c>
      <c r="DC130" s="139">
        <f t="shared" ca="1" si="47"/>
        <v>0</v>
      </c>
      <c r="DD130" s="139">
        <f t="shared" ca="1" si="47"/>
        <v>0</v>
      </c>
      <c r="DE130" s="139">
        <f t="shared" ca="1" si="47"/>
        <v>0</v>
      </c>
      <c r="DF130" s="139">
        <f t="shared" ca="1" si="47"/>
        <v>0</v>
      </c>
      <c r="DG130" s="139">
        <f t="shared" ca="1" si="47"/>
        <v>0</v>
      </c>
      <c r="DH130" s="139">
        <f t="shared" ca="1" si="47"/>
        <v>0</v>
      </c>
      <c r="DI130" s="139">
        <f t="shared" ca="1" si="47"/>
        <v>0</v>
      </c>
      <c r="DJ130" s="139">
        <f t="shared" ca="1" si="47"/>
        <v>0</v>
      </c>
      <c r="DK130" s="139">
        <f t="shared" ca="1" si="47"/>
        <v>0</v>
      </c>
      <c r="DL130" s="139">
        <f t="shared" ca="1" si="47"/>
        <v>0</v>
      </c>
      <c r="DM130" s="139">
        <f t="shared" ca="1" si="47"/>
        <v>0</v>
      </c>
      <c r="DN130" s="139">
        <f t="shared" ca="1" si="47"/>
        <v>0</v>
      </c>
      <c r="DO130" s="139">
        <f t="shared" ca="1" si="47"/>
        <v>0</v>
      </c>
      <c r="DP130" s="139">
        <f t="shared" ca="1" si="47"/>
        <v>0</v>
      </c>
      <c r="DQ130" s="139">
        <f t="shared" ca="1" si="47"/>
        <v>0</v>
      </c>
      <c r="DR130" s="139">
        <f t="shared" ca="1" si="47"/>
        <v>0</v>
      </c>
      <c r="DS130" s="139">
        <f t="shared" ca="1" si="47"/>
        <v>0</v>
      </c>
      <c r="DT130" s="139">
        <f t="shared" ca="1" si="47"/>
        <v>0</v>
      </c>
      <c r="DU130" s="139">
        <f t="shared" ca="1" si="47"/>
        <v>0</v>
      </c>
      <c r="DV130" s="139">
        <f t="shared" ca="1" si="47"/>
        <v>0</v>
      </c>
      <c r="DW130" s="139">
        <f t="shared" ca="1" si="47"/>
        <v>0</v>
      </c>
      <c r="DX130" s="139">
        <f t="shared" ca="1" si="47"/>
        <v>0</v>
      </c>
      <c r="DY130" s="139">
        <f t="shared" ca="1" si="47"/>
        <v>0</v>
      </c>
      <c r="DZ130" s="139">
        <f t="shared" ca="1" si="47"/>
        <v>0</v>
      </c>
      <c r="EA130" s="139">
        <f t="shared" ca="1" si="47"/>
        <v>0</v>
      </c>
      <c r="EB130" s="139">
        <f t="shared" ca="1" si="47"/>
        <v>0</v>
      </c>
      <c r="EC130" s="139">
        <f t="shared" ca="1" si="47"/>
        <v>0</v>
      </c>
      <c r="ED130" s="139">
        <f t="shared" ca="1" si="47"/>
        <v>0</v>
      </c>
      <c r="EE130" s="139">
        <f t="shared" ca="1" si="47"/>
        <v>0</v>
      </c>
      <c r="EF130" s="139">
        <f t="shared" ca="1" si="47"/>
        <v>0</v>
      </c>
      <c r="EG130" s="139">
        <f t="shared" ca="1" si="47"/>
        <v>0</v>
      </c>
      <c r="EH130" s="139">
        <f ca="1" xml:space="preserve"> EH126 + SUM( EH128:EH129)</f>
        <v>0</v>
      </c>
      <c r="EI130" s="125"/>
    </row>
    <row r="131" spans="1:139" s="128" customFormat="1" ht="15" customHeight="1" outlineLevel="1" x14ac:dyDescent="0.25">
      <c r="A131" s="125"/>
      <c r="B131" s="125"/>
      <c r="C131" s="125"/>
      <c r="D131" s="133"/>
      <c r="E131" s="125" t="s">
        <v>92</v>
      </c>
      <c r="F131" s="129"/>
      <c r="G131" s="129" t="s">
        <v>330</v>
      </c>
      <c r="H131" s="129"/>
      <c r="J131" s="130">
        <f ca="1">IF(J3&lt;=NTBA!$F$25,SUM($I$130:J130),0)</f>
        <v>0</v>
      </c>
      <c r="K131" s="130">
        <f ca="1">IF(K3&lt;=NTBA!$F$25,SUM($I$130:K130),0)</f>
        <v>0</v>
      </c>
      <c r="L131" s="130">
        <f ca="1">IF(L3&lt;=NTBA!$F$25,SUM($I$130:L130),0)</f>
        <v>0</v>
      </c>
      <c r="M131" s="130">
        <f ca="1">IF(M3&lt;=NTBA!$F$25,SUM($I$130:M130),0)</f>
        <v>0</v>
      </c>
      <c r="N131" s="130">
        <f ca="1">IF(N3&lt;=NTBA!$F$25,SUM($I$130:N130),0)</f>
        <v>0</v>
      </c>
      <c r="O131" s="130">
        <f ca="1">IF(O3&lt;=NTBA!$F$25,SUM($I$130:O130),0)</f>
        <v>7.1110863888507199</v>
      </c>
      <c r="P131" s="130">
        <f ca="1">IF(P3&lt;=NTBA!$F$25,SUM($I$130:P130),0)</f>
        <v>13.048752610428942</v>
      </c>
      <c r="Q131" s="130">
        <f ca="1">IF(Q3&lt;=NTBA!$F$25,SUM($I$130:Q130),0)</f>
        <v>25.459387120401047</v>
      </c>
      <c r="R131" s="130">
        <f ca="1">IF(R3&lt;=NTBA!$F$25,SUM($I$130:R130),0)</f>
        <v>54.616901932986124</v>
      </c>
      <c r="S131" s="130">
        <f ca="1">IF(S3&lt;=NTBA!$F$25,SUM($I$130:S130),0)</f>
        <v>87.512559670261595</v>
      </c>
      <c r="T131" s="130">
        <f ca="1">IF(T3&lt;=NTBA!$F$25,SUM($I$130:T130),0)</f>
        <v>120.40821740753705</v>
      </c>
      <c r="U131" s="130">
        <f ca="1">IF(U3&lt;=NTBA!$F$25,SUM($I$130:U130),0)</f>
        <v>153.30387514481251</v>
      </c>
      <c r="V131" s="130">
        <f ca="1">IF(V3&lt;=NTBA!$F$25,SUM($I$130:V130),0)</f>
        <v>193.67581873146875</v>
      </c>
      <c r="W131" s="130">
        <f ca="1">IF(W3&lt;=NTBA!$F$25,SUM($I$130:W130),0)</f>
        <v>242.27167675244385</v>
      </c>
      <c r="X131" s="130">
        <f ca="1">IF(X3&lt;=NTBA!$F$25,SUM($I$130:X130),0)</f>
        <v>300.21289208514497</v>
      </c>
      <c r="Y131" s="130">
        <f ca="1">IF(Y3&lt;=NTBA!$F$25,SUM($I$130:Y130),0)</f>
        <v>366.75183614463401</v>
      </c>
      <c r="Z131" s="130">
        <f ca="1">IF(Z3&lt;=NTBA!$F$25,SUM($I$130:Z130),0)</f>
        <v>443.38376610078706</v>
      </c>
      <c r="AA131" s="130">
        <f ca="1">IF(AA3&lt;=NTBA!$F$25,SUM($I$130:AA130),0)</f>
        <v>524.90929895965235</v>
      </c>
      <c r="AB131" s="130">
        <f ca="1">IF(AB3&lt;=NTBA!$F$25,SUM($I$130:AB130),0)</f>
        <v>582.85051429235341</v>
      </c>
      <c r="AC131" s="130">
        <f ca="1">IF(AC3&lt;=NTBA!$F$25,SUM($I$130:AC130),0)</f>
        <v>640.79172962505447</v>
      </c>
      <c r="AD131" s="130">
        <f ca="1">IF(AD3&lt;=NTBA!$F$25,SUM($I$130:AD130),0)</f>
        <v>698.73294495775554</v>
      </c>
      <c r="AE131" s="130">
        <f ca="1">IF(AE3&lt;=NTBA!$F$25,SUM($I$130:AE130),0)</f>
        <v>756.6741602904566</v>
      </c>
      <c r="AF131" s="130">
        <f ca="1">IF(AF3&lt;=NTBA!$F$25,SUM($I$130:AF130),0)</f>
        <v>814.61537562315766</v>
      </c>
      <c r="AG131" s="130">
        <f ca="1">IF(AG3&lt;=NTBA!$F$25,SUM($I$130:AG130),0)</f>
        <v>872.55659095585872</v>
      </c>
      <c r="AH131" s="130">
        <f ca="1">IF(AH3&lt;=NTBA!$F$25,SUM($I$130:AH130),0)</f>
        <v>930.49780628855979</v>
      </c>
      <c r="AI131" s="130">
        <f ca="1">IF(AI3&lt;=NTBA!$F$25,SUM($I$130:AI130),0)</f>
        <v>1005.1421459145578</v>
      </c>
      <c r="AJ131" s="130">
        <f ca="1">IF(AJ3&lt;=NTBA!$F$25,SUM($I$130:AJ130),0)</f>
        <v>1058.3968514625744</v>
      </c>
      <c r="AK131" s="130">
        <f ca="1">IF(AK3&lt;=NTBA!$F$25,SUM($I$130:AK130),0)</f>
        <v>1058.3968514625744</v>
      </c>
      <c r="AL131" s="130">
        <f ca="1">IF(AL3&lt;=NTBA!$F$25,SUM($I$130:AL130),0)</f>
        <v>1058.3968514625744</v>
      </c>
      <c r="AM131" s="130">
        <f ca="1">IF(AM3&lt;=NTBA!$F$25,SUM($I$130:AM130),0)</f>
        <v>1058.3968514625744</v>
      </c>
      <c r="AN131" s="130">
        <f ca="1">IF(AN3&lt;=NTBA!$F$25,SUM($I$130:AN130),0)</f>
        <v>1058.3968514625744</v>
      </c>
      <c r="AO131" s="130">
        <f ca="1">IF(AO3&lt;=NTBA!$F$25,SUM($I$130:AO130),0)</f>
        <v>1058.3968514625744</v>
      </c>
      <c r="AP131" s="130">
        <f ca="1">IF(AP3&lt;=NTBA!$F$25,SUM($I$130:AP130),0)</f>
        <v>1058.3968514625744</v>
      </c>
      <c r="AQ131" s="130">
        <f ca="1">IF(AQ3&lt;=NTBA!$F$25,SUM($I$130:AQ130),0)</f>
        <v>1058.3968514625744</v>
      </c>
      <c r="AR131" s="130">
        <f ca="1">IF(AR3&lt;=NTBA!$F$25,SUM($I$130:AR130),0)</f>
        <v>1058.3968514625744</v>
      </c>
      <c r="AS131" s="130">
        <f ca="1">IF(AS3&lt;=NTBA!$F$25,SUM($I$130:AS130),0)</f>
        <v>1058.3968514625744</v>
      </c>
      <c r="AT131" s="130">
        <f ca="1">IF(AT3&lt;=NTBA!$F$25,SUM($I$130:AT130),0)</f>
        <v>1058.3968514625744</v>
      </c>
      <c r="AU131" s="130">
        <f ca="1">IF(AU3&lt;=NTBA!$F$25,SUM($I$130:AU130),0)</f>
        <v>1058.3968514625744</v>
      </c>
      <c r="AV131" s="130">
        <f ca="1">IF(AV3&lt;=NTBA!$F$25,SUM($I$130:AV130),0)</f>
        <v>1058.3968514625744</v>
      </c>
      <c r="AW131" s="130">
        <f ca="1">IF(AW3&lt;=NTBA!$F$25,SUM($I$130:AW130),0)</f>
        <v>1058.3968514625744</v>
      </c>
      <c r="AX131" s="130">
        <f ca="1">IF(AX3&lt;=NTBA!$F$25,SUM($I$130:AX130),0)</f>
        <v>1058.3968514625744</v>
      </c>
      <c r="AY131" s="130">
        <f ca="1">IF(AY3&lt;=NTBA!$F$25,SUM($I$130:AY130),0)</f>
        <v>1058.3968514625744</v>
      </c>
      <c r="AZ131" s="130">
        <f ca="1">IF(AZ3&lt;=NTBA!$F$25,SUM($I$130:AZ130),0)</f>
        <v>1058.3968514625744</v>
      </c>
      <c r="BA131" s="130">
        <f ca="1">IF(BA3&lt;=NTBA!$F$25,SUM($I$130:BA130),0)</f>
        <v>1058.3968514625744</v>
      </c>
      <c r="BB131" s="130">
        <f ca="1">IF(BB3&lt;=NTBA!$F$25,SUM($I$130:BB130),0)</f>
        <v>1058.3968514625744</v>
      </c>
      <c r="BC131" s="130">
        <f ca="1">IF(BC3&lt;=NTBA!$F$25,SUM($I$130:BC130),0)</f>
        <v>1058.3968514625744</v>
      </c>
      <c r="BD131" s="130">
        <f ca="1">IF(BD3&lt;=NTBA!$F$25,SUM($I$130:BD130),0)</f>
        <v>1058.3968514625744</v>
      </c>
      <c r="BE131" s="130">
        <f ca="1">IF(BE3&lt;=NTBA!$F$25,SUM($I$130:BE130),0)</f>
        <v>1058.3968514625744</v>
      </c>
      <c r="BF131" s="130">
        <f ca="1">IF(BF3&lt;=NTBA!$F$25,SUM($I$130:BF130),0)</f>
        <v>1058.3968514625744</v>
      </c>
      <c r="BG131" s="130">
        <f ca="1">IF(BG3&lt;=NTBA!$F$25,SUM($I$130:BG130),0)</f>
        <v>1058.3968514625744</v>
      </c>
      <c r="BH131" s="130">
        <f ca="1">IF(BH3&lt;=NTBA!$F$25,SUM($I$130:BH130),0)</f>
        <v>1058.3968514625744</v>
      </c>
      <c r="BI131" s="130">
        <f ca="1">IF(BI3&lt;=NTBA!$F$25,SUM($I$130:BI130),0)</f>
        <v>1058.3968514625744</v>
      </c>
      <c r="BJ131" s="130">
        <f ca="1">IF(BJ3&lt;=NTBA!$F$25,SUM($I$130:BJ130),0)</f>
        <v>1058.3968514625744</v>
      </c>
      <c r="BK131" s="130">
        <f ca="1">IF(BK3&lt;=NTBA!$F$25,SUM($I$130:BK130),0)</f>
        <v>1058.3968514625744</v>
      </c>
      <c r="BL131" s="130">
        <f ca="1">IF(BL3&lt;=NTBA!$F$25,SUM($I$130:BL130),0)</f>
        <v>1058.3968514625744</v>
      </c>
      <c r="BM131" s="130">
        <f ca="1">IF(BM3&lt;=NTBA!$F$25,SUM($I$130:BM130),0)</f>
        <v>1058.3968514625744</v>
      </c>
      <c r="BN131" s="130">
        <f ca="1">IF(BN3&lt;=NTBA!$F$25,SUM($I$130:BN130),0)</f>
        <v>1058.3968514625744</v>
      </c>
      <c r="BO131" s="130">
        <f ca="1">IF(BO3&lt;=NTBA!$F$25,SUM($I$130:BO130),0)</f>
        <v>1058.3968514625744</v>
      </c>
      <c r="BP131" s="130">
        <f ca="1">IF(BP3&lt;=NTBA!$F$25,SUM($I$130:BP130),0)</f>
        <v>1058.3968514625744</v>
      </c>
      <c r="BQ131" s="130">
        <f ca="1">IF(BQ3&lt;=NTBA!$F$25,SUM($I$130:BQ130),0)</f>
        <v>1058.3968514625744</v>
      </c>
      <c r="BR131" s="130">
        <f ca="1">IF(BR3&lt;=NTBA!$F$25,SUM($I$130:BR130),0)</f>
        <v>1058.3968514625744</v>
      </c>
      <c r="BS131" s="130">
        <f ca="1">IF(BS3&lt;=NTBA!$F$25,SUM($I$130:BS130),0)</f>
        <v>1058.3968514625744</v>
      </c>
      <c r="BT131" s="130">
        <f ca="1">IF(BT3&lt;=NTBA!$F$25,SUM($I$130:BT130),0)</f>
        <v>1058.3968514625744</v>
      </c>
      <c r="BU131" s="130">
        <f ca="1">IF(BU3&lt;=NTBA!$F$25,SUM($I$130:BU130),0)</f>
        <v>1058.3968514625744</v>
      </c>
      <c r="BV131" s="130">
        <f ca="1">IF(BV3&lt;=NTBA!$F$25,SUM($I$130:BV130),0)</f>
        <v>1058.3968514625744</v>
      </c>
      <c r="BW131" s="130">
        <f ca="1">IF(BW3&lt;=NTBA!$F$25,SUM($I$130:BW130),0)</f>
        <v>1058.3968514625744</v>
      </c>
      <c r="BX131" s="130">
        <f ca="1">IF(BX3&lt;=NTBA!$F$25,SUM($I$130:BX130),0)</f>
        <v>1058.3968514625744</v>
      </c>
      <c r="BY131" s="130">
        <f ca="1">IF(BY3&lt;=NTBA!$F$25,SUM($I$130:BY130),0)</f>
        <v>1058.3968514625744</v>
      </c>
      <c r="BZ131" s="130">
        <f ca="1">IF(BZ3&lt;=NTBA!$F$25,SUM($I$130:BZ130),0)</f>
        <v>1058.3968514625744</v>
      </c>
      <c r="CA131" s="130">
        <f ca="1">IF(CA3&lt;=NTBA!$F$25,SUM($I$130:CA130),0)</f>
        <v>1058.3968514625744</v>
      </c>
      <c r="CB131" s="130">
        <f ca="1">IF(CB3&lt;=NTBA!$F$25,SUM($I$130:CB130),0)</f>
        <v>1058.3968514625744</v>
      </c>
      <c r="CC131" s="130">
        <f ca="1">IF(CC3&lt;=NTBA!$F$25,SUM($I$130:CC130),0)</f>
        <v>1058.3968514625744</v>
      </c>
      <c r="CD131" s="130">
        <f ca="1">IF(CD3&lt;=NTBA!$F$25,SUM($I$130:CD130),0)</f>
        <v>1058.3968514625744</v>
      </c>
      <c r="CE131" s="130">
        <f ca="1">IF(CE3&lt;=NTBA!$F$25,SUM($I$130:CE130),0)</f>
        <v>1058.3968514625744</v>
      </c>
      <c r="CF131" s="130">
        <f ca="1">IF(CF3&lt;=NTBA!$F$25,SUM($I$130:CF130),0)</f>
        <v>1058.3968514625744</v>
      </c>
      <c r="CG131" s="130">
        <f ca="1">IF(CG3&lt;=NTBA!$F$25,SUM($I$130:CG130),0)</f>
        <v>1058.3968514625744</v>
      </c>
      <c r="CH131" s="130">
        <f ca="1">IF(CH3&lt;=NTBA!$F$25,SUM($I$130:CH130),0)</f>
        <v>1058.3968514625744</v>
      </c>
      <c r="CI131" s="130">
        <f ca="1">IF(CI3&lt;=NTBA!$F$25,SUM($I$130:CI130),0)</f>
        <v>1058.3968514625744</v>
      </c>
      <c r="CJ131" s="130">
        <f ca="1">IF(CJ3&lt;=NTBA!$F$25,SUM($I$130:CJ130),0)</f>
        <v>1058.3968514625744</v>
      </c>
      <c r="CK131" s="130">
        <f ca="1">IF(CK3&lt;=NTBA!$F$25,SUM($I$130:CK130),0)</f>
        <v>1058.3968514625744</v>
      </c>
      <c r="CL131" s="130">
        <f ca="1">IF(CL3&lt;=NTBA!$F$25,SUM($I$130:CL130),0)</f>
        <v>1058.3968514625744</v>
      </c>
      <c r="CM131" s="130">
        <f ca="1">IF(CM3&lt;=NTBA!$F$25,SUM($I$130:CM130),0)</f>
        <v>1058.3968514625744</v>
      </c>
      <c r="CN131" s="130">
        <f ca="1">IF(CN3&lt;=NTBA!$F$25,SUM($I$130:CN130),0)</f>
        <v>1058.3968514625744</v>
      </c>
      <c r="CO131" s="130">
        <f ca="1">IF(CO3&lt;=NTBA!$F$25,SUM($I$130:CO130),0)</f>
        <v>1058.3968514625744</v>
      </c>
      <c r="CP131" s="130">
        <f ca="1">IF(CP3&lt;=NTBA!$F$25,SUM($I$130:CP130),0)</f>
        <v>1058.3968514625744</v>
      </c>
      <c r="CQ131" s="130">
        <f ca="1">IF(CQ3&lt;=NTBA!$F$25,SUM($I$130:CQ130),0)</f>
        <v>1058.3968514625744</v>
      </c>
      <c r="CR131" s="130">
        <f ca="1">IF(CR3&lt;=NTBA!$F$25,SUM($I$130:CR130),0)</f>
        <v>1058.3968514625744</v>
      </c>
      <c r="CS131" s="130">
        <f ca="1">IF(CS3&lt;=NTBA!$F$25,SUM($I$130:CS130),0)</f>
        <v>1058.3968514625744</v>
      </c>
      <c r="CT131" s="130">
        <f ca="1">IF(CT3&lt;=NTBA!$F$25,SUM($I$130:CT130),0)</f>
        <v>1058.3968514625744</v>
      </c>
      <c r="CU131" s="130">
        <f ca="1">IF(CU3&lt;=NTBA!$F$25,SUM($I$130:CU130),0)</f>
        <v>1058.3968514625744</v>
      </c>
      <c r="CV131" s="130">
        <f ca="1">IF(CV3&lt;=NTBA!$F$25,SUM($I$130:CV130),0)</f>
        <v>1058.3968514625744</v>
      </c>
      <c r="CW131" s="130">
        <f ca="1">IF(CW3&lt;=NTBA!$F$25,SUM($I$130:CW130),0)</f>
        <v>1058.3968514625744</v>
      </c>
      <c r="CX131" s="130">
        <f ca="1">IF(CX3&lt;=NTBA!$F$25,SUM($I$130:CX130),0)</f>
        <v>1058.3968514625744</v>
      </c>
      <c r="CY131" s="130">
        <f ca="1">IF(CY3&lt;=NTBA!$F$25,SUM($I$130:CY130),0)</f>
        <v>1058.3968514625744</v>
      </c>
      <c r="CZ131" s="130">
        <f ca="1">IF(CZ3&lt;=NTBA!$F$25,SUM($I$130:CZ130),0)</f>
        <v>1058.3968514625744</v>
      </c>
      <c r="DA131" s="130">
        <f ca="1">IF(DA3&lt;=NTBA!$F$25,SUM($I$130:DA130),0)</f>
        <v>1058.3968514625744</v>
      </c>
      <c r="DB131" s="130">
        <f ca="1">IF(DB3&lt;=NTBA!$F$25,SUM($I$130:DB130),0)</f>
        <v>1058.3968514625744</v>
      </c>
      <c r="DC131" s="130">
        <f ca="1">IF(DC3&lt;=NTBA!$F$25,SUM($I$130:DC130),0)</f>
        <v>1058.3968514625744</v>
      </c>
      <c r="DD131" s="130">
        <f ca="1">IF(DD3&lt;=NTBA!$F$25,SUM($I$130:DD130),0)</f>
        <v>1058.3968514625744</v>
      </c>
      <c r="DE131" s="130">
        <f ca="1">IF(DE3&lt;=NTBA!$F$25,SUM($I$130:DE130),0)</f>
        <v>1058.3968514625744</v>
      </c>
      <c r="DF131" s="130">
        <f ca="1">IF(DF3&lt;=NTBA!$F$25,SUM($I$130:DF130),0)</f>
        <v>1058.3968514625744</v>
      </c>
      <c r="DG131" s="130">
        <f ca="1">IF(DG3&lt;=NTBA!$F$25,SUM($I$130:DG130),0)</f>
        <v>1058.3968514625744</v>
      </c>
      <c r="DH131" s="130">
        <f ca="1">IF(DH3&lt;=NTBA!$F$25,SUM($I$130:DH130),0)</f>
        <v>1058.3968514625744</v>
      </c>
      <c r="DI131" s="130">
        <f ca="1">IF(DI3&lt;=NTBA!$F$25,SUM($I$130:DI130),0)</f>
        <v>1058.3968514625744</v>
      </c>
      <c r="DJ131" s="130">
        <f ca="1">IF(DJ3&lt;=NTBA!$F$25,SUM($I$130:DJ130),0)</f>
        <v>1058.3968514625744</v>
      </c>
      <c r="DK131" s="130">
        <f ca="1">IF(DK3&lt;=NTBA!$F$25,SUM($I$130:DK130),0)</f>
        <v>1058.3968514625744</v>
      </c>
      <c r="DL131" s="130">
        <f ca="1">IF(DL3&lt;=NTBA!$F$25,SUM($I$130:DL130),0)</f>
        <v>1058.3968514625744</v>
      </c>
      <c r="DM131" s="130">
        <f ca="1">IF(DM3&lt;=NTBA!$F$25,SUM($I$130:DM130),0)</f>
        <v>1058.3968514625744</v>
      </c>
      <c r="DN131" s="130">
        <f ca="1">IF(DN3&lt;=NTBA!$F$25,SUM($I$130:DN130),0)</f>
        <v>1058.3968514625744</v>
      </c>
      <c r="DO131" s="130">
        <f ca="1">IF(DO3&lt;=NTBA!$F$25,SUM($I$130:DO130),0)</f>
        <v>1058.3968514625744</v>
      </c>
      <c r="DP131" s="130">
        <f ca="1">IF(DP3&lt;=NTBA!$F$25,SUM($I$130:DP130),0)</f>
        <v>1058.3968514625744</v>
      </c>
      <c r="DQ131" s="130">
        <f ca="1">IF(DQ3&lt;=NTBA!$F$25,SUM($I$130:DQ130),0)</f>
        <v>1058.3968514625744</v>
      </c>
      <c r="DR131" s="130">
        <f ca="1">IF(DR3&lt;=NTBA!$F$25,SUM($I$130:DR130),0)</f>
        <v>1058.3968514625744</v>
      </c>
      <c r="DS131" s="130">
        <f>IF(DS3&lt;=NTBA!$F$25,SUM($I$130:DS130),0)</f>
        <v>0</v>
      </c>
      <c r="DT131" s="130">
        <f>IF(DT3&lt;=NTBA!$F$25,SUM($I$130:DT130),0)</f>
        <v>0</v>
      </c>
      <c r="DU131" s="130">
        <f>IF(DU3&lt;=NTBA!$F$25,SUM($I$130:DU130),0)</f>
        <v>0</v>
      </c>
      <c r="DV131" s="130">
        <f>IF(DV3&lt;=NTBA!$F$25,SUM($I$130:DV130),0)</f>
        <v>0</v>
      </c>
      <c r="DW131" s="130">
        <f>IF(DW3&lt;=NTBA!$F$25,SUM($I$130:DW130),0)</f>
        <v>0</v>
      </c>
      <c r="DX131" s="130">
        <f>IF(DX3&lt;=NTBA!$F$25,SUM($I$130:DX130),0)</f>
        <v>0</v>
      </c>
      <c r="DY131" s="130">
        <f>IF(DY3&lt;=NTBA!$F$25,SUM($I$130:DY130),0)</f>
        <v>0</v>
      </c>
      <c r="DZ131" s="130">
        <f>IF(DZ3&lt;=NTBA!$F$25,SUM($I$130:DZ130),0)</f>
        <v>0</v>
      </c>
      <c r="EA131" s="130">
        <f>IF(EA3&lt;=NTBA!$F$25,SUM($I$130:EA130),0)</f>
        <v>0</v>
      </c>
      <c r="EB131" s="130">
        <f>IF(EB3&lt;=NTBA!$F$25,SUM($I$130:EB130),0)</f>
        <v>0</v>
      </c>
      <c r="EC131" s="130">
        <f>IF(EC3&lt;=NTBA!$F$25,SUM($I$130:EC130),0)</f>
        <v>0</v>
      </c>
      <c r="ED131" s="130">
        <f>IF(ED3&lt;=NTBA!$F$25,SUM($I$130:ED130),0)</f>
        <v>0</v>
      </c>
      <c r="EE131" s="130">
        <f>IF(EE3&lt;=NTBA!$F$25,SUM($I$130:EE130),0)</f>
        <v>0</v>
      </c>
      <c r="EF131" s="130">
        <f>IF(EF3&lt;=NTBA!$F$25,SUM($I$130:EF130),0)</f>
        <v>0</v>
      </c>
      <c r="EG131" s="130">
        <f>IF(EG3&lt;=NTBA!$F$25,SUM($I$130:EG130),0)</f>
        <v>0</v>
      </c>
      <c r="EH131" s="130">
        <f>IF(EH3&lt;=NTBA!$F$25,SUM($I$130:EH130),0)</f>
        <v>0</v>
      </c>
      <c r="EI131" s="125"/>
    </row>
    <row r="132" spans="1:139" ht="15" customHeight="1" outlineLevel="1" x14ac:dyDescent="0.35">
      <c r="I132" s="19"/>
      <c r="J132" s="26"/>
      <c r="K132" s="26"/>
      <c r="L132" s="53"/>
      <c r="M132" s="26"/>
      <c r="N132" s="26"/>
      <c r="O132" s="26"/>
      <c r="P132" s="26"/>
      <c r="Q132" s="26"/>
      <c r="R132" s="26"/>
      <c r="S132" s="26"/>
      <c r="T132" s="26"/>
      <c r="U132" s="26"/>
      <c r="V132" s="26"/>
      <c r="W132" s="26"/>
      <c r="X132" s="26"/>
      <c r="Y132" s="26"/>
      <c r="Z132" s="26"/>
      <c r="AA132" s="26"/>
      <c r="AB132" s="26"/>
      <c r="AC132" s="26"/>
      <c r="AD132" s="26"/>
      <c r="AE132" s="26"/>
      <c r="AF132" s="26"/>
      <c r="AG132" s="26"/>
      <c r="AH132" s="26"/>
      <c r="AI132" s="26"/>
      <c r="AJ132" s="26"/>
      <c r="AK132" s="26"/>
      <c r="AL132" s="26"/>
      <c r="AM132" s="26"/>
      <c r="AN132" s="26"/>
      <c r="AO132" s="26"/>
      <c r="AP132" s="26"/>
      <c r="AQ132" s="26"/>
      <c r="AR132" s="26"/>
      <c r="AS132" s="26"/>
      <c r="AT132" s="26"/>
      <c r="AU132" s="26"/>
      <c r="AV132" s="26"/>
      <c r="AW132" s="26"/>
      <c r="AX132" s="26"/>
      <c r="AY132" s="26"/>
      <c r="AZ132" s="26"/>
      <c r="BA132" s="26"/>
      <c r="BB132" s="26"/>
      <c r="BC132" s="26"/>
      <c r="BD132" s="26"/>
      <c r="BE132" s="26"/>
      <c r="BF132" s="26"/>
      <c r="BG132" s="26"/>
      <c r="BH132" s="26"/>
      <c r="BI132" s="26"/>
      <c r="BJ132" s="26"/>
      <c r="BK132" s="26"/>
      <c r="BL132" s="26"/>
      <c r="BM132" s="26"/>
      <c r="BN132" s="26"/>
      <c r="BO132" s="26"/>
      <c r="BP132" s="26"/>
      <c r="BQ132" s="26"/>
      <c r="BR132" s="26"/>
      <c r="BS132" s="26"/>
      <c r="BT132" s="26"/>
      <c r="BU132" s="26"/>
      <c r="BV132" s="26"/>
      <c r="BW132" s="26"/>
      <c r="BX132" s="26"/>
      <c r="BY132" s="26"/>
      <c r="BZ132" s="26"/>
      <c r="CA132" s="26"/>
      <c r="CB132" s="26"/>
      <c r="CC132" s="26"/>
      <c r="CD132" s="26"/>
      <c r="CE132" s="26"/>
      <c r="CF132" s="26"/>
      <c r="CG132" s="26"/>
      <c r="CH132" s="26"/>
      <c r="CI132" s="26"/>
      <c r="CJ132" s="26"/>
      <c r="CK132" s="26"/>
      <c r="CL132" s="26"/>
      <c r="CM132" s="26"/>
      <c r="CN132" s="26"/>
      <c r="CO132" s="26"/>
      <c r="CP132" s="26"/>
      <c r="CQ132" s="26"/>
      <c r="CR132" s="26"/>
      <c r="CS132" s="26"/>
      <c r="CT132" s="26"/>
      <c r="CU132" s="26"/>
      <c r="CV132" s="26"/>
      <c r="CW132" s="26"/>
      <c r="CX132" s="26"/>
      <c r="CY132" s="26"/>
      <c r="CZ132" s="26"/>
      <c r="DA132" s="26"/>
      <c r="DB132" s="26"/>
      <c r="DC132" s="26"/>
      <c r="DD132" s="26"/>
      <c r="DE132" s="26"/>
      <c r="DF132" s="26"/>
      <c r="DG132" s="26"/>
      <c r="DH132" s="26"/>
      <c r="DI132" s="26"/>
      <c r="DJ132" s="26"/>
      <c r="DK132" s="26"/>
      <c r="DL132" s="26"/>
      <c r="DM132" s="26"/>
      <c r="DN132" s="26"/>
      <c r="DO132" s="26"/>
      <c r="DP132" s="26"/>
      <c r="DQ132" s="26"/>
      <c r="DR132" s="26"/>
      <c r="DS132" s="26"/>
      <c r="DT132" s="26"/>
      <c r="DU132" s="26"/>
      <c r="DV132" s="26"/>
      <c r="DW132" s="26"/>
      <c r="DX132" s="26"/>
      <c r="DY132" s="26"/>
      <c r="DZ132" s="26"/>
      <c r="EA132" s="26"/>
      <c r="EB132" s="26"/>
      <c r="EC132" s="26"/>
      <c r="ED132" s="26"/>
      <c r="EE132" s="26"/>
      <c r="EF132" s="26"/>
      <c r="EG132" s="26"/>
      <c r="EH132" s="26"/>
      <c r="EI132" s="21"/>
    </row>
    <row r="133" spans="1:139" ht="15" customHeight="1" outlineLevel="1" x14ac:dyDescent="0.35">
      <c r="B133" s="38" t="s">
        <v>338</v>
      </c>
      <c r="E133" s="19"/>
      <c r="I133" s="19"/>
      <c r="J133" s="26"/>
      <c r="K133" s="26"/>
      <c r="L133" s="417"/>
      <c r="M133" s="417"/>
      <c r="N133" s="417"/>
      <c r="O133" s="417"/>
      <c r="P133" s="417"/>
      <c r="Q133" s="417"/>
      <c r="R133" s="417"/>
      <c r="S133" s="417"/>
      <c r="T133" s="417"/>
      <c r="U133" s="417"/>
      <c r="V133" s="417"/>
      <c r="W133" s="417"/>
      <c r="X133" s="417"/>
      <c r="Y133" s="417"/>
      <c r="Z133" s="417"/>
      <c r="AA133" s="417"/>
      <c r="AB133" s="417"/>
      <c r="AC133" s="417"/>
      <c r="AD133" s="417"/>
      <c r="AE133" s="417"/>
      <c r="AF133" s="417"/>
      <c r="AG133" s="417"/>
      <c r="AH133" s="417"/>
      <c r="AI133" s="417"/>
      <c r="AJ133" s="417"/>
      <c r="AK133" s="417"/>
      <c r="AL133" s="417"/>
      <c r="AM133" s="417"/>
      <c r="AN133" s="417"/>
      <c r="AO133" s="417"/>
      <c r="AP133" s="417"/>
      <c r="AQ133" s="417"/>
      <c r="AR133" s="417"/>
      <c r="AS133" s="417"/>
      <c r="AT133" s="417"/>
      <c r="AU133" s="417"/>
      <c r="AV133" s="417"/>
      <c r="AW133" s="417"/>
      <c r="AX133" s="417"/>
      <c r="AY133" s="417"/>
      <c r="AZ133" s="417"/>
      <c r="BA133" s="417"/>
      <c r="BB133" s="417"/>
      <c r="BC133" s="417"/>
      <c r="BD133" s="417"/>
      <c r="BE133" s="417"/>
      <c r="BF133" s="417"/>
      <c r="BG133" s="417"/>
      <c r="BH133" s="417"/>
      <c r="BI133" s="417"/>
      <c r="BJ133" s="417"/>
      <c r="BK133" s="417"/>
      <c r="BL133" s="417"/>
      <c r="BM133" s="417"/>
      <c r="BN133" s="417"/>
      <c r="BO133" s="417"/>
      <c r="BP133" s="417"/>
      <c r="BQ133" s="417"/>
      <c r="BR133" s="417"/>
      <c r="BS133" s="417"/>
      <c r="BT133" s="417"/>
      <c r="BU133" s="417"/>
      <c r="BV133" s="417"/>
      <c r="BW133" s="417"/>
      <c r="BX133" s="417"/>
      <c r="BY133" s="417"/>
      <c r="BZ133" s="417"/>
      <c r="CA133" s="417"/>
      <c r="CB133" s="417"/>
      <c r="CC133" s="417"/>
      <c r="CD133" s="417"/>
      <c r="CE133" s="417"/>
      <c r="CF133" s="417"/>
      <c r="CG133" s="417"/>
      <c r="CH133" s="417"/>
      <c r="CI133" s="417"/>
      <c r="CJ133" s="417"/>
      <c r="CK133" s="417"/>
      <c r="CL133" s="417"/>
      <c r="CM133" s="417"/>
      <c r="CN133" s="417"/>
      <c r="CO133" s="417"/>
      <c r="CP133" s="417"/>
      <c r="CQ133" s="417"/>
      <c r="CR133" s="417"/>
      <c r="CS133" s="417"/>
      <c r="CT133" s="417"/>
      <c r="CU133" s="417"/>
      <c r="CV133" s="417"/>
      <c r="CW133" s="417"/>
      <c r="CX133" s="417"/>
      <c r="CY133" s="417"/>
      <c r="CZ133" s="417"/>
      <c r="DA133" s="417"/>
      <c r="DB133" s="417"/>
      <c r="DC133" s="417"/>
      <c r="DD133" s="417"/>
      <c r="DE133" s="417"/>
      <c r="DF133" s="417"/>
      <c r="DG133" s="417"/>
      <c r="DH133" s="417"/>
      <c r="DI133" s="417"/>
      <c r="DJ133" s="417"/>
      <c r="DK133" s="417"/>
      <c r="DL133" s="417"/>
      <c r="DM133" s="417"/>
      <c r="DN133" s="417"/>
      <c r="DO133" s="417"/>
      <c r="DP133" s="417"/>
      <c r="DQ133" s="417"/>
      <c r="DR133" s="417"/>
      <c r="DS133" s="417"/>
      <c r="DT133" s="417"/>
      <c r="DU133" s="417"/>
      <c r="DV133" s="417"/>
      <c r="DW133" s="417"/>
      <c r="DX133" s="417"/>
      <c r="DY133" s="417"/>
      <c r="DZ133" s="417"/>
      <c r="EA133" s="417"/>
      <c r="EB133" s="417"/>
      <c r="EC133" s="417"/>
      <c r="ED133" s="417"/>
      <c r="EE133" s="417"/>
      <c r="EF133" s="417"/>
      <c r="EG133" s="417"/>
      <c r="EH133" s="417"/>
      <c r="EI133" s="21"/>
    </row>
    <row r="134" spans="1:139" s="522" customFormat="1" ht="15" customHeight="1" outlineLevel="1" x14ac:dyDescent="0.25">
      <c r="E134" s="821" t="s">
        <v>214</v>
      </c>
      <c r="G134" s="801" t="s">
        <v>330</v>
      </c>
      <c r="H134" s="801">
        <f t="shared" ref="H134:H147" ca="1" si="48">SUM(J134:EF134)</f>
        <v>7.0251091015828404</v>
      </c>
      <c r="J134" s="680">
        <f ca="1" xml:space="preserve"> SUMPRODUCT( K120:K125, NTBA!$F$138:$F$143 ) + J128 + J129 * NTBA!F$144</f>
        <v>0</v>
      </c>
      <c r="K134" s="680">
        <f ca="1" xml:space="preserve"> SUMPRODUCT( L120:L125, NTBA!$F$138:$F$143 ) + K128 + K129 * NTBA!G$144</f>
        <v>0</v>
      </c>
      <c r="L134" s="680">
        <f ca="1" xml:space="preserve"> SUMPRODUCT( M120:M125, NTBA!$F$138:$F$143 ) + L128 + L129 * NTBA!H$144</f>
        <v>0</v>
      </c>
      <c r="M134" s="680">
        <f ca="1" xml:space="preserve"> SUMPRODUCT( N120:N125, NTBA!$F$138:$F$143 ) + M128 + M129 * NTBA!I$144</f>
        <v>0</v>
      </c>
      <c r="N134" s="680">
        <f ca="1" xml:space="preserve"> SUMPRODUCT( O120:O125, NTBA!$F$138:$F$143 ) + N128 + N129 * NTBA!J$144</f>
        <v>0</v>
      </c>
      <c r="O134" s="680">
        <f ca="1" xml:space="preserve"> SUMPRODUCT( P120:P125, NTBA!$F$138:$F$143 ) + O128 + O129 * NTBA!K$144</f>
        <v>7.0251091015828404</v>
      </c>
      <c r="P134" s="680">
        <f ca="1" xml:space="preserve"> SUMPRODUCT( Q120:Q125, NTBA!$F$138:$F$143 ) + P128 + P129 * NTBA!L$144</f>
        <v>0</v>
      </c>
      <c r="Q134" s="680">
        <f ca="1" xml:space="preserve"> SUMPRODUCT( R120:R125, NTBA!$F$138:$F$143 ) + Q128 + Q129 * NTBA!M$144</f>
        <v>0</v>
      </c>
      <c r="R134" s="680">
        <f ca="1" xml:space="preserve"> SUMPRODUCT( S120:S125, NTBA!$F$138:$F$143 ) + R128 + R129 * NTBA!N$144</f>
        <v>0</v>
      </c>
      <c r="S134" s="680">
        <f ca="1" xml:space="preserve"> SUMPRODUCT( T120:T125, NTBA!$F$138:$F$143 ) + S128 + S129 * NTBA!O$144</f>
        <v>0</v>
      </c>
      <c r="T134" s="680">
        <f ca="1" xml:space="preserve"> SUMPRODUCT( U120:U125, NTBA!$F$138:$F$143 ) + T128 + T129 * NTBA!P$144</f>
        <v>0</v>
      </c>
      <c r="U134" s="680">
        <f ca="1" xml:space="preserve"> SUMPRODUCT( V120:V125, NTBA!$F$138:$F$143 ) + U128 + U129 * NTBA!Q$144</f>
        <v>0</v>
      </c>
      <c r="V134" s="680">
        <f ca="1" xml:space="preserve"> SUMPRODUCT( W120:W125, NTBA!$F$138:$F$143 ) + V128 + V129 * NTBA!R$144</f>
        <v>0</v>
      </c>
      <c r="W134" s="680">
        <f ca="1" xml:space="preserve"> SUMPRODUCT( X120:X125, NTBA!$F$138:$F$143 ) + W128 + W129 * NTBA!S$144</f>
        <v>0</v>
      </c>
      <c r="X134" s="680">
        <f ca="1" xml:space="preserve"> SUMPRODUCT( Y120:Y125, NTBA!$F$138:$F$143 ) + X128 + X129 * NTBA!T$144</f>
        <v>0</v>
      </c>
      <c r="Y134" s="680">
        <f ca="1" xml:space="preserve"> SUMPRODUCT( Z120:Z125, NTBA!$F$138:$F$143 ) + Y128 + Y129 * NTBA!U$144</f>
        <v>0</v>
      </c>
      <c r="Z134" s="680">
        <f ca="1" xml:space="preserve"> SUMPRODUCT( AA120:AA125, NTBA!$F$138:$F$143 ) + Z128 + Z129 * NTBA!V$144</f>
        <v>0</v>
      </c>
      <c r="AA134" s="680">
        <f ca="1" xml:space="preserve"> SUMPRODUCT( AB120:AB125, NTBA!$F$138:$F$143 ) + AA128 + AA129 * NTBA!W$144</f>
        <v>0</v>
      </c>
      <c r="AB134" s="680">
        <f ca="1" xml:space="preserve"> SUMPRODUCT( AC120:AC125, NTBA!$F$138:$F$143 ) + AB128 + AB129 * NTBA!X$144</f>
        <v>0</v>
      </c>
      <c r="AC134" s="680">
        <f ca="1" xml:space="preserve"> SUMPRODUCT( AD120:AD125, NTBA!$F$138:$F$143 ) + AC128 + AC129 * NTBA!Y$144</f>
        <v>0</v>
      </c>
      <c r="AD134" s="680">
        <f ca="1" xml:space="preserve"> SUMPRODUCT( AE120:AE125, NTBA!$F$138:$F$143 ) + AD128 + AD129 * NTBA!Z$144</f>
        <v>0</v>
      </c>
      <c r="AE134" s="680">
        <f ca="1" xml:space="preserve"> SUMPRODUCT( AF120:AF125, NTBA!$F$138:$F$143 ) + AE128 + AE129 * NTBA!AA$144</f>
        <v>0</v>
      </c>
      <c r="AF134" s="680">
        <f ca="1" xml:space="preserve"> SUMPRODUCT( AG120:AG125, NTBA!$F$138:$F$143 ) + AF128 + AF129 * NTBA!AB$144</f>
        <v>0</v>
      </c>
      <c r="AG134" s="680">
        <f ca="1" xml:space="preserve"> SUMPRODUCT( AH120:AH125, NTBA!$F$138:$F$143 ) + AG128 + AG129 * NTBA!AC$144</f>
        <v>0</v>
      </c>
      <c r="AH134" s="680">
        <f ca="1" xml:space="preserve"> SUMPRODUCT( AI120:AI125, NTBA!$F$138:$F$143 ) + AH128 + AH129 * NTBA!AD$144</f>
        <v>0</v>
      </c>
      <c r="AI134" s="680">
        <f ca="1" xml:space="preserve"> SUMPRODUCT( AJ120:AJ125, NTBA!$F$138:$F$143 ) + AI128 + AI129 * NTBA!AE$144</f>
        <v>0</v>
      </c>
      <c r="AJ134" s="680">
        <f ca="1" xml:space="preserve"> SUMPRODUCT( AK120:AK125, NTBA!$F$138:$F$143 ) + AJ128 + AJ129 * NTBA!AF$144</f>
        <v>0</v>
      </c>
      <c r="AK134" s="680">
        <f ca="1" xml:space="preserve"> SUMPRODUCT( AL120:AL125, NTBA!$F$138:$F$143 ) + AK128 + AK129 * NTBA!AG$144</f>
        <v>0</v>
      </c>
      <c r="AL134" s="680">
        <f ca="1" xml:space="preserve"> SUMPRODUCT( AM120:AM125, NTBA!$F$138:$F$143 ) + AL128 + AL129 * NTBA!AH$144</f>
        <v>0</v>
      </c>
      <c r="AM134" s="680">
        <f ca="1" xml:space="preserve"> SUMPRODUCT( AN120:AN125, NTBA!$F$138:$F$143 ) + AM128 + AM129 * NTBA!AI$144</f>
        <v>0</v>
      </c>
      <c r="AN134" s="680">
        <f ca="1" xml:space="preserve"> SUMPRODUCT( AO120:AO125, NTBA!$F$138:$F$143 ) + AN128 + AN129 * NTBA!AJ$144</f>
        <v>0</v>
      </c>
      <c r="AO134" s="680">
        <f ca="1" xml:space="preserve"> SUMPRODUCT( AP120:AP125, NTBA!$F$138:$F$143 ) + AO128 + AO129 * NTBA!AK$144</f>
        <v>0</v>
      </c>
      <c r="AP134" s="680">
        <f ca="1" xml:space="preserve"> SUMPRODUCT( AQ120:AQ125, NTBA!$F$138:$F$143 ) + AP128 + AP129 * NTBA!AL$144</f>
        <v>0</v>
      </c>
      <c r="AQ134" s="680">
        <f ca="1" xml:space="preserve"> SUMPRODUCT( AR120:AR125, NTBA!$F$138:$F$143 ) + AQ128 + AQ129 * NTBA!AM$144</f>
        <v>0</v>
      </c>
      <c r="AR134" s="680">
        <f ca="1" xml:space="preserve"> SUMPRODUCT( AS120:AS125, NTBA!$F$138:$F$143 ) + AR128 + AR129 * NTBA!AN$144</f>
        <v>0</v>
      </c>
      <c r="AS134" s="680">
        <f ca="1" xml:space="preserve"> SUMPRODUCT( AT120:AT125, NTBA!$F$138:$F$143 ) + AS128 + AS129 * NTBA!AO$144</f>
        <v>0</v>
      </c>
      <c r="AT134" s="680">
        <f ca="1" xml:space="preserve"> SUMPRODUCT( AU120:AU125, NTBA!$F$138:$F$143 ) + AT128 + AT129 * NTBA!AP$144</f>
        <v>0</v>
      </c>
      <c r="AU134" s="680">
        <f ca="1" xml:space="preserve"> SUMPRODUCT( AV120:AV125, NTBA!$F$138:$F$143 ) + AU128 + AU129 * NTBA!AQ$144</f>
        <v>0</v>
      </c>
      <c r="AV134" s="680">
        <f ca="1" xml:space="preserve"> SUMPRODUCT( AW120:AW125, NTBA!$F$138:$F$143 ) + AV128 + AV129 * NTBA!AR$144</f>
        <v>0</v>
      </c>
      <c r="AW134" s="680">
        <f ca="1" xml:space="preserve"> SUMPRODUCT( AX120:AX125, NTBA!$F$138:$F$143 ) + AW128 + AW129 * NTBA!AS$144</f>
        <v>0</v>
      </c>
      <c r="AX134" s="680">
        <f ca="1" xml:space="preserve"> SUMPRODUCT( AY120:AY125, NTBA!$F$138:$F$143 ) + AX128 + AX129 * NTBA!AT$144</f>
        <v>0</v>
      </c>
      <c r="AY134" s="680">
        <f ca="1" xml:space="preserve"> SUMPRODUCT( AZ120:AZ125, NTBA!$F$138:$F$143 ) + AY128 + AY129 * NTBA!AU$144</f>
        <v>0</v>
      </c>
      <c r="AZ134" s="680">
        <f ca="1" xml:space="preserve"> SUMPRODUCT( BA120:BA125, NTBA!$F$138:$F$143 ) + AZ128 + AZ129 * NTBA!AV$144</f>
        <v>0</v>
      </c>
      <c r="BA134" s="680">
        <f ca="1" xml:space="preserve"> SUMPRODUCT( BB120:BB125, NTBA!$F$138:$F$143 ) + BA128 + BA129 * NTBA!AW$144</f>
        <v>0</v>
      </c>
      <c r="BB134" s="680">
        <f ca="1" xml:space="preserve"> SUMPRODUCT( BC120:BC125, NTBA!$F$138:$F$143 ) + BB128 + BB129 * NTBA!AX$144</f>
        <v>0</v>
      </c>
      <c r="BC134" s="680">
        <f ca="1" xml:space="preserve"> SUMPRODUCT( BD120:BD125, NTBA!$F$138:$F$143 ) + BC128 + BC129 * NTBA!AY$144</f>
        <v>0</v>
      </c>
      <c r="BD134" s="680">
        <f ca="1" xml:space="preserve"> SUMPRODUCT( BE120:BE125, NTBA!$F$138:$F$143 ) + BD128 + BD129 * NTBA!AZ$144</f>
        <v>0</v>
      </c>
      <c r="BE134" s="680">
        <f ca="1" xml:space="preserve"> SUMPRODUCT( BF120:BF125, NTBA!$F$138:$F$143 ) + BE128 + BE129 * NTBA!BA$144</f>
        <v>0</v>
      </c>
      <c r="BF134" s="680">
        <f ca="1" xml:space="preserve"> SUMPRODUCT( BG120:BG125, NTBA!$F$138:$F$143 ) + BF128 + BF129 * NTBA!BB$144</f>
        <v>0</v>
      </c>
      <c r="BG134" s="680">
        <f ca="1" xml:space="preserve"> SUMPRODUCT( BH120:BH125, NTBA!$F$138:$F$143 ) + BG128 + BG129 * NTBA!BC$144</f>
        <v>0</v>
      </c>
      <c r="BH134" s="680">
        <f ca="1" xml:space="preserve"> SUMPRODUCT( BI120:BI125, NTBA!$F$138:$F$143 ) + BH128 + BH129 * NTBA!BD$144</f>
        <v>0</v>
      </c>
      <c r="BI134" s="680">
        <f ca="1" xml:space="preserve"> SUMPRODUCT( BJ120:BJ125, NTBA!$F$138:$F$143 ) + BI128 + BI129 * NTBA!BE$144</f>
        <v>0</v>
      </c>
      <c r="BJ134" s="680">
        <f ca="1" xml:space="preserve"> SUMPRODUCT( BK120:BK125, NTBA!$F$138:$F$143 ) + BJ128 + BJ129 * NTBA!BF$144</f>
        <v>0</v>
      </c>
      <c r="BK134" s="680">
        <f ca="1" xml:space="preserve"> SUMPRODUCT( BL120:BL125, NTBA!$F$138:$F$143 ) + BK128 + BK129 * NTBA!BG$144</f>
        <v>0</v>
      </c>
      <c r="BL134" s="680">
        <f ca="1" xml:space="preserve"> SUMPRODUCT( BM120:BM125, NTBA!$F$138:$F$143 ) + BL128 + BL129 * NTBA!BH$144</f>
        <v>0</v>
      </c>
      <c r="BM134" s="680">
        <f ca="1" xml:space="preserve"> SUMPRODUCT( BN120:BN125, NTBA!$F$138:$F$143 ) + BM128 + BM129 * NTBA!BI$144</f>
        <v>0</v>
      </c>
      <c r="BN134" s="680">
        <f ca="1" xml:space="preserve"> SUMPRODUCT( BO120:BO125, NTBA!$F$138:$F$143 ) + BN128 + BN129 * NTBA!BJ$144</f>
        <v>0</v>
      </c>
      <c r="BO134" s="680">
        <f ca="1" xml:space="preserve"> SUMPRODUCT( BP120:BP125, NTBA!$F$138:$F$143 ) + BO128 + BO129 * NTBA!BK$144</f>
        <v>0</v>
      </c>
      <c r="BP134" s="680">
        <f ca="1" xml:space="preserve"> SUMPRODUCT( BQ120:BQ125, NTBA!$F$138:$F$143 ) + BP128 + BP129 * NTBA!BL$144</f>
        <v>0</v>
      </c>
      <c r="BQ134" s="680">
        <f ca="1" xml:space="preserve"> SUMPRODUCT( BR120:BR125, NTBA!$F$138:$F$143 ) + BQ128 + BQ129 * NTBA!BM$144</f>
        <v>0</v>
      </c>
      <c r="BR134" s="680">
        <f ca="1" xml:space="preserve"> SUMPRODUCT( BS120:BS125, NTBA!$F$138:$F$143 ) + BR128 + BR129 * NTBA!BN$144</f>
        <v>0</v>
      </c>
      <c r="BS134" s="680">
        <f ca="1" xml:space="preserve"> SUMPRODUCT( BT120:BT125, NTBA!$F$138:$F$143 ) + BS128 + BS129 * NTBA!BO$144</f>
        <v>0</v>
      </c>
      <c r="BT134" s="680">
        <f ca="1" xml:space="preserve"> SUMPRODUCT( BU120:BU125, NTBA!$F$138:$F$143 ) + BT128 + BT129 * NTBA!BP$144</f>
        <v>0</v>
      </c>
      <c r="BU134" s="680">
        <f ca="1" xml:space="preserve"> SUMPRODUCT( BV120:BV125, NTBA!$F$138:$F$143 ) + BU128 + BU129 * NTBA!BQ$144</f>
        <v>0</v>
      </c>
      <c r="BV134" s="680">
        <f ca="1" xml:space="preserve"> SUMPRODUCT( BW120:BW125, NTBA!$F$138:$F$143 ) + BV128 + BV129 * NTBA!BR$144</f>
        <v>0</v>
      </c>
      <c r="BW134" s="680">
        <f ca="1" xml:space="preserve"> SUMPRODUCT( BX120:BX125, NTBA!$F$138:$F$143 ) + BW128 + BW129 * NTBA!BS$144</f>
        <v>0</v>
      </c>
      <c r="BX134" s="680">
        <f ca="1" xml:space="preserve"> SUMPRODUCT( BY120:BY125, NTBA!$F$138:$F$143 ) + BX128 + BX129 * NTBA!BT$144</f>
        <v>0</v>
      </c>
      <c r="BY134" s="680">
        <f ca="1" xml:space="preserve"> SUMPRODUCT( BZ120:BZ125, NTBA!$F$138:$F$143 ) + BY128 + BY129 * NTBA!BU$144</f>
        <v>0</v>
      </c>
      <c r="BZ134" s="680">
        <f ca="1" xml:space="preserve"> SUMPRODUCT( CA120:CA125, NTBA!$F$138:$F$143 ) + BZ128 + BZ129 * NTBA!BV$144</f>
        <v>0</v>
      </c>
      <c r="CA134" s="680">
        <f ca="1" xml:space="preserve"> SUMPRODUCT( CB120:CB125, NTBA!$F$138:$F$143 ) + CA128 + CA129 * NTBA!BW$144</f>
        <v>0</v>
      </c>
      <c r="CB134" s="680">
        <f ca="1" xml:space="preserve"> SUMPRODUCT( CC120:CC125, NTBA!$F$138:$F$143 ) + CB128 + CB129 * NTBA!BX$144</f>
        <v>0</v>
      </c>
      <c r="CC134" s="680">
        <f ca="1" xml:space="preserve"> SUMPRODUCT( CD120:CD125, NTBA!$F$138:$F$143 ) + CC128 + CC129 * NTBA!BY$144</f>
        <v>0</v>
      </c>
      <c r="CD134" s="680">
        <f ca="1" xml:space="preserve"> SUMPRODUCT( CE120:CE125, NTBA!$F$138:$F$143 ) + CD128 + CD129 * NTBA!BZ$144</f>
        <v>0</v>
      </c>
      <c r="CE134" s="680">
        <f ca="1" xml:space="preserve"> SUMPRODUCT( CF120:CF125, NTBA!$F$138:$F$143 ) + CE128 + CE129 * NTBA!CA$144</f>
        <v>0</v>
      </c>
      <c r="CF134" s="680">
        <f ca="1" xml:space="preserve"> SUMPRODUCT( CG120:CG125, NTBA!$F$138:$F$143 ) + CF128 + CF129 * NTBA!CB$144</f>
        <v>0</v>
      </c>
      <c r="CG134" s="680">
        <f ca="1" xml:space="preserve"> SUMPRODUCT( CH120:CH125, NTBA!$F$138:$F$143 ) + CG128 + CG129 * NTBA!CC$144</f>
        <v>0</v>
      </c>
      <c r="CH134" s="680">
        <f ca="1" xml:space="preserve"> SUMPRODUCT( CI120:CI125, NTBA!$F$138:$F$143 ) + CH128 + CH129 * NTBA!CD$144</f>
        <v>0</v>
      </c>
      <c r="CI134" s="680">
        <f ca="1" xml:space="preserve"> SUMPRODUCT( CJ120:CJ125, NTBA!$F$138:$F$143 ) + CI128 + CI129 * NTBA!CE$144</f>
        <v>0</v>
      </c>
      <c r="CJ134" s="680">
        <f ca="1" xml:space="preserve"> SUMPRODUCT( CK120:CK125, NTBA!$F$138:$F$143 ) + CJ128 + CJ129 * NTBA!CF$144</f>
        <v>0</v>
      </c>
      <c r="CK134" s="680">
        <f ca="1" xml:space="preserve"> SUMPRODUCT( CL120:CL125, NTBA!$F$138:$F$143 ) + CK128 + CK129 * NTBA!CG$144</f>
        <v>0</v>
      </c>
      <c r="CL134" s="680">
        <f ca="1" xml:space="preserve"> SUMPRODUCT( CM120:CM125, NTBA!$F$138:$F$143 ) + CL128 + CL129 * NTBA!CH$144</f>
        <v>0</v>
      </c>
      <c r="CM134" s="680">
        <f ca="1" xml:space="preserve"> SUMPRODUCT( CN120:CN125, NTBA!$F$138:$F$143 ) + CM128 + CM129 * NTBA!CI$144</f>
        <v>0</v>
      </c>
      <c r="CN134" s="680">
        <f ca="1" xml:space="preserve"> SUMPRODUCT( CO120:CO125, NTBA!$F$138:$F$143 ) + CN128 + CN129 * NTBA!CJ$144</f>
        <v>0</v>
      </c>
      <c r="CO134" s="680">
        <f ca="1" xml:space="preserve"> SUMPRODUCT( CP120:CP125, NTBA!$F$138:$F$143 ) + CO128 + CO129 * NTBA!CK$144</f>
        <v>0</v>
      </c>
      <c r="CP134" s="680">
        <f ca="1" xml:space="preserve"> SUMPRODUCT( CQ120:CQ125, NTBA!$F$138:$F$143 ) + CP128 + CP129 * NTBA!CL$144</f>
        <v>0</v>
      </c>
      <c r="CQ134" s="680">
        <f ca="1" xml:space="preserve"> SUMPRODUCT( CR120:CR125, NTBA!$F$138:$F$143 ) + CQ128 + CQ129 * NTBA!CM$144</f>
        <v>0</v>
      </c>
      <c r="CR134" s="680">
        <f ca="1" xml:space="preserve"> SUMPRODUCT( CS120:CS125, NTBA!$F$138:$F$143 ) + CR128 + CR129 * NTBA!CN$144</f>
        <v>0</v>
      </c>
      <c r="CS134" s="680">
        <f ca="1" xml:space="preserve"> SUMPRODUCT( CT120:CT125, NTBA!$F$138:$F$143 ) + CS128 + CS129 * NTBA!CO$144</f>
        <v>0</v>
      </c>
      <c r="CT134" s="680">
        <f ca="1" xml:space="preserve"> SUMPRODUCT( CU120:CU125, NTBA!$F$138:$F$143 ) + CT128 + CT129 * NTBA!CP$144</f>
        <v>0</v>
      </c>
      <c r="CU134" s="680">
        <f ca="1" xml:space="preserve"> SUMPRODUCT( CV120:CV125, NTBA!$F$138:$F$143 ) + CU128 + CU129 * NTBA!CQ$144</f>
        <v>0</v>
      </c>
      <c r="CV134" s="680">
        <f ca="1" xml:space="preserve"> SUMPRODUCT( CW120:CW125, NTBA!$F$138:$F$143 ) + CV128 + CV129 * NTBA!CR$144</f>
        <v>0</v>
      </c>
      <c r="CW134" s="680">
        <f ca="1" xml:space="preserve"> SUMPRODUCT( CX120:CX125, NTBA!$F$138:$F$143 ) + CW128 + CW129 * NTBA!CS$144</f>
        <v>0</v>
      </c>
      <c r="CX134" s="680">
        <f ca="1" xml:space="preserve"> SUMPRODUCT( CY120:CY125, NTBA!$F$138:$F$143 ) + CX128 + CX129 * NTBA!CT$144</f>
        <v>0</v>
      </c>
      <c r="CY134" s="680">
        <f ca="1" xml:space="preserve"> SUMPRODUCT( CZ120:CZ125, NTBA!$F$138:$F$143 ) + CY128 + CY129 * NTBA!CU$144</f>
        <v>0</v>
      </c>
      <c r="CZ134" s="680">
        <f ca="1" xml:space="preserve"> SUMPRODUCT( DA120:DA125, NTBA!$F$138:$F$143 ) + CZ128 + CZ129 * NTBA!CV$144</f>
        <v>0</v>
      </c>
      <c r="DA134" s="680">
        <f ca="1" xml:space="preserve"> SUMPRODUCT( DB120:DB125, NTBA!$F$138:$F$143 ) + DA128 + DA129 * NTBA!CW$144</f>
        <v>0</v>
      </c>
      <c r="DB134" s="680">
        <f ca="1" xml:space="preserve"> SUMPRODUCT( DC120:DC125, NTBA!$F$138:$F$143 ) + DB128 + DB129 * NTBA!CX$144</f>
        <v>0</v>
      </c>
      <c r="DC134" s="680">
        <f ca="1" xml:space="preserve"> SUMPRODUCT( DD120:DD125, NTBA!$F$138:$F$143 ) + DC128 + DC129 * NTBA!CY$144</f>
        <v>0</v>
      </c>
      <c r="DD134" s="680">
        <f ca="1" xml:space="preserve"> SUMPRODUCT( DE120:DE125, NTBA!$F$138:$F$143 ) + DD128 + DD129 * NTBA!CZ$144</f>
        <v>0</v>
      </c>
      <c r="DE134" s="680">
        <f ca="1" xml:space="preserve"> SUMPRODUCT( DF120:DF125, NTBA!$F$138:$F$143 ) + DE128 + DE129 * NTBA!DA$144</f>
        <v>0</v>
      </c>
      <c r="DF134" s="680">
        <f ca="1" xml:space="preserve"> SUMPRODUCT( DG120:DG125, NTBA!$F$138:$F$143 ) + DF128 + DF129 * NTBA!DB$144</f>
        <v>0</v>
      </c>
      <c r="DG134" s="680">
        <f ca="1" xml:space="preserve"> SUMPRODUCT( DH120:DH125, NTBA!$F$138:$F$143 ) + DG128 + DG129 * NTBA!DC$144</f>
        <v>0</v>
      </c>
      <c r="DH134" s="680">
        <f ca="1" xml:space="preserve"> SUMPRODUCT( DI120:DI125, NTBA!$F$138:$F$143 ) + DH128 + DH129 * NTBA!DD$144</f>
        <v>0</v>
      </c>
      <c r="DI134" s="680">
        <f ca="1" xml:space="preserve"> SUMPRODUCT( DJ120:DJ125, NTBA!$F$138:$F$143 ) + DI128 + DI129 * NTBA!DE$144</f>
        <v>0</v>
      </c>
      <c r="DJ134" s="680">
        <f ca="1" xml:space="preserve"> SUMPRODUCT( DK120:DK125, NTBA!$F$138:$F$143 ) + DJ128 + DJ129 * NTBA!DF$144</f>
        <v>0</v>
      </c>
      <c r="DK134" s="680">
        <f ca="1" xml:space="preserve"> SUMPRODUCT( DL120:DL125, NTBA!$F$138:$F$143 ) + DK128 + DK129 * NTBA!DG$144</f>
        <v>0</v>
      </c>
      <c r="DL134" s="680">
        <f ca="1" xml:space="preserve"> SUMPRODUCT( DM120:DM125, NTBA!$F$138:$F$143 ) + DL128 + DL129 * NTBA!DH$144</f>
        <v>0</v>
      </c>
      <c r="DM134" s="680">
        <f ca="1" xml:space="preserve"> SUMPRODUCT( DN120:DN125, NTBA!$F$138:$F$143 ) + DM128 + DM129 * NTBA!DI$144</f>
        <v>0</v>
      </c>
      <c r="DN134" s="680">
        <f ca="1" xml:space="preserve"> SUMPRODUCT( DO120:DO125, NTBA!$F$138:$F$143 ) + DN128 + DN129 * NTBA!DJ$144</f>
        <v>0</v>
      </c>
      <c r="DO134" s="680">
        <f ca="1" xml:space="preserve"> SUMPRODUCT( DP120:DP125, NTBA!$F$138:$F$143 ) + DO128 + DO129 * NTBA!DK$144</f>
        <v>0</v>
      </c>
      <c r="DP134" s="680">
        <f ca="1" xml:space="preserve"> SUMPRODUCT( DQ120:DQ125, NTBA!$F$138:$F$143 ) + DP128 + DP129 * NTBA!DL$144</f>
        <v>0</v>
      </c>
      <c r="DQ134" s="680">
        <f ca="1" xml:space="preserve"> SUMPRODUCT( DR120:DR125, NTBA!$F$138:$F$143 ) + DQ128 + DQ129 * NTBA!DM$144</f>
        <v>0</v>
      </c>
      <c r="DR134" s="680">
        <f ca="1" xml:space="preserve"> SUMPRODUCT( DS120:DS125, NTBA!$F$138:$F$143 ) + DR128 + DR129 * NTBA!DN$144</f>
        <v>0</v>
      </c>
      <c r="DS134" s="680">
        <f ca="1" xml:space="preserve"> SUMPRODUCT( DT120:DT125, NTBA!$F$138:$F$143 ) + DS128 + DS129 * NTBA!DO$144</f>
        <v>0</v>
      </c>
      <c r="DT134" s="680">
        <f ca="1" xml:space="preserve"> SUMPRODUCT( DU120:DU125, NTBA!$F$138:$F$143 ) + DT128 + DT129 * NTBA!DP$144</f>
        <v>0</v>
      </c>
      <c r="DU134" s="680">
        <f ca="1" xml:space="preserve"> SUMPRODUCT( DV120:DV125, NTBA!$F$138:$F$143 ) + DU128 + DU129 * NTBA!DQ$144</f>
        <v>0</v>
      </c>
      <c r="DV134" s="680">
        <f ca="1" xml:space="preserve"> SUMPRODUCT( DW120:DW125, NTBA!$F$138:$F$143 ) + DV128 + DV129 * NTBA!DR$144</f>
        <v>0</v>
      </c>
      <c r="DW134" s="680">
        <f ca="1" xml:space="preserve"> SUMPRODUCT( DX120:DX125, NTBA!$F$138:$F$143 ) + DW128 + DW129 * NTBA!DS$144</f>
        <v>0</v>
      </c>
      <c r="DX134" s="680">
        <f ca="1" xml:space="preserve"> SUMPRODUCT( DY120:DY125, NTBA!$F$138:$F$143 ) + DX128 + DX129 * NTBA!DT$144</f>
        <v>0</v>
      </c>
      <c r="DY134" s="680">
        <f ca="1" xml:space="preserve"> SUMPRODUCT( DZ120:DZ125, NTBA!$F$138:$F$143 ) + DY128 + DY129 * NTBA!DU$144</f>
        <v>0</v>
      </c>
      <c r="DZ134" s="680">
        <f ca="1" xml:space="preserve"> SUMPRODUCT( EA120:EA125, NTBA!$F$138:$F$143 ) + DZ128 + DZ129 * NTBA!DV$144</f>
        <v>0</v>
      </c>
      <c r="EA134" s="680">
        <f ca="1" xml:space="preserve"> SUMPRODUCT( EB120:EB125, NTBA!$F$138:$F$143 ) + EA128 + EA129 * NTBA!DW$144</f>
        <v>0</v>
      </c>
      <c r="EB134" s="680">
        <f ca="1" xml:space="preserve"> SUMPRODUCT( EC120:EC125, NTBA!$F$138:$F$143 ) + EB128 + EB129 * NTBA!DX$144</f>
        <v>0</v>
      </c>
      <c r="EC134" s="680">
        <f ca="1" xml:space="preserve"> SUMPRODUCT( ED120:ED125, NTBA!$F$138:$F$143 ) + EC128 + EC129 * NTBA!DY$144</f>
        <v>0</v>
      </c>
      <c r="ED134" s="680">
        <f ca="1" xml:space="preserve"> SUMPRODUCT( EE120:EE125, NTBA!$F$138:$F$143 ) + ED128 + ED129 * NTBA!DZ$144</f>
        <v>0</v>
      </c>
      <c r="EE134" s="680">
        <f ca="1" xml:space="preserve"> SUMPRODUCT( EF120:EF125, NTBA!$F$138:$F$143 ) + EE128 + EE129 * NTBA!EA$144</f>
        <v>0</v>
      </c>
      <c r="EF134" s="680">
        <f ca="1" xml:space="preserve"> SUMPRODUCT( EG120:EG125, NTBA!$F$138:$F$143 ) + EF128 + EF129 * NTBA!EB$144</f>
        <v>0</v>
      </c>
      <c r="EG134" s="680">
        <f ca="1" xml:space="preserve"> SUMPRODUCT( EH120:EH125, NTBA!$F$138:$F$143 ) + EG128 + EG129 * NTBA!EC$144</f>
        <v>0</v>
      </c>
      <c r="EH134" s="680">
        <f ca="1" xml:space="preserve"> SUMPRODUCT( EI120:EI125, NTBA!$F$138:$F$143 ) + EH128 + EH129 * NTBA!ED$144</f>
        <v>0</v>
      </c>
    </row>
    <row r="135" spans="1:139" ht="15" customHeight="1" outlineLevel="1" x14ac:dyDescent="0.25">
      <c r="A135" s="19"/>
      <c r="B135" s="19"/>
      <c r="C135" s="19"/>
      <c r="D135" s="19"/>
      <c r="E135" s="729" t="s">
        <v>215</v>
      </c>
      <c r="F135" s="19"/>
      <c r="G135" s="51" t="s">
        <v>330</v>
      </c>
      <c r="H135" s="51">
        <f t="shared" si="48"/>
        <v>1034.6686180676948</v>
      </c>
      <c r="I135" s="19"/>
      <c r="J135" s="53">
        <f xml:space="preserve"> SUMPRODUCT( J120:J125, NTBA!$F$147:$F$152 )</f>
        <v>0</v>
      </c>
      <c r="K135" s="53">
        <f xml:space="preserve"> SUMPRODUCT( K120:K125, NTBA!$F$147:$F$152 )</f>
        <v>0</v>
      </c>
      <c r="L135" s="53">
        <f xml:space="preserve"> SUMPRODUCT( L120:L125, NTBA!$F$147:$F$152 )</f>
        <v>0</v>
      </c>
      <c r="M135" s="53">
        <f xml:space="preserve"> SUMPRODUCT( M120:M125, NTBA!$F$147:$F$152 )</f>
        <v>0</v>
      </c>
      <c r="N135" s="53">
        <f xml:space="preserve"> SUMPRODUCT( N120:N125, NTBA!$F$147:$F$152 )</f>
        <v>0</v>
      </c>
      <c r="O135" s="53">
        <f xml:space="preserve"> SUMPRODUCT( O120:O125, NTBA!$F$147:$F$152 )</f>
        <v>8.5977287267879052E-2</v>
      </c>
      <c r="P135" s="53">
        <f xml:space="preserve"> SUMPRODUCT( P120:P125, NTBA!$F$147:$F$152 )</f>
        <v>5.9376662215782208</v>
      </c>
      <c r="Q135" s="53">
        <f xml:space="preserve"> SUMPRODUCT( Q120:Q125, NTBA!$F$147:$F$152 )</f>
        <v>12.410634509972107</v>
      </c>
      <c r="R135" s="53">
        <f xml:space="preserve"> SUMPRODUCT( R120:R125, NTBA!$F$147:$F$152 )</f>
        <v>29.157514812585074</v>
      </c>
      <c r="S135" s="53">
        <f xml:space="preserve"> SUMPRODUCT( S120:S125, NTBA!$F$147:$F$152 )</f>
        <v>32.895657737275464</v>
      </c>
      <c r="T135" s="53">
        <f xml:space="preserve"> SUMPRODUCT( T120:T125, NTBA!$F$147:$F$152 )</f>
        <v>32.895657737275464</v>
      </c>
      <c r="U135" s="53">
        <f xml:space="preserve"> SUMPRODUCT( U120:U125, NTBA!$F$147:$F$152 )</f>
        <v>32.895657737275464</v>
      </c>
      <c r="V135" s="53">
        <f xml:space="preserve"> SUMPRODUCT( V120:V125, NTBA!$F$147:$F$152 )</f>
        <v>40.371943586656251</v>
      </c>
      <c r="W135" s="53">
        <f xml:space="preserve"> SUMPRODUCT( W120:W125, NTBA!$F$147:$F$152 )</f>
        <v>48.595858020975115</v>
      </c>
      <c r="X135" s="53">
        <f xml:space="preserve"> SUMPRODUCT( X120:X125, NTBA!$F$147:$F$152 )</f>
        <v>57.941215332701105</v>
      </c>
      <c r="Y135" s="53">
        <f xml:space="preserve"> SUMPRODUCT( Y120:Y125, NTBA!$F$147:$F$152 )</f>
        <v>66.538944059489012</v>
      </c>
      <c r="Z135" s="53">
        <f xml:space="preserve"> SUMPRODUCT( Z120:Z125, NTBA!$F$147:$F$152 )</f>
        <v>76.631929956153073</v>
      </c>
      <c r="AA135" s="53">
        <f xml:space="preserve"> SUMPRODUCT( AA120:AA125, NTBA!$F$147:$F$152 )</f>
        <v>81.525532858865262</v>
      </c>
      <c r="AB135" s="53">
        <f xml:space="preserve"> SUMPRODUCT( AB120:AB125, NTBA!$F$147:$F$152 )</f>
        <v>57.941215332701105</v>
      </c>
      <c r="AC135" s="53">
        <f xml:space="preserve"> SUMPRODUCT( AC120:AC125, NTBA!$F$147:$F$152 )</f>
        <v>57.941215332701105</v>
      </c>
      <c r="AD135" s="53">
        <f xml:space="preserve"> SUMPRODUCT( AD120:AD125, NTBA!$F$147:$F$152 )</f>
        <v>57.941215332701105</v>
      </c>
      <c r="AE135" s="53">
        <f xml:space="preserve"> SUMPRODUCT( AE120:AE125, NTBA!$F$147:$F$152 )</f>
        <v>57.941215332701105</v>
      </c>
      <c r="AF135" s="53">
        <f xml:space="preserve"> SUMPRODUCT( AF120:AF125, NTBA!$F$147:$F$152 )</f>
        <v>57.941215332701105</v>
      </c>
      <c r="AG135" s="53">
        <f xml:space="preserve"> SUMPRODUCT( AG120:AG125, NTBA!$F$147:$F$152 )</f>
        <v>57.941215332701105</v>
      </c>
      <c r="AH135" s="53">
        <f xml:space="preserve"> SUMPRODUCT( AH120:AH125, NTBA!$F$147:$F$152 )</f>
        <v>57.941215332701105</v>
      </c>
      <c r="AI135" s="53">
        <f xml:space="preserve"> SUMPRODUCT( AI120:AI125, NTBA!$F$147:$F$152 )</f>
        <v>57.941215332701105</v>
      </c>
      <c r="AJ135" s="53">
        <f xml:space="preserve"> SUMPRODUCT( AJ120:AJ125, NTBA!$F$147:$F$152 )</f>
        <v>53.254705548016751</v>
      </c>
      <c r="AK135" s="53">
        <f xml:space="preserve"> SUMPRODUCT( AK120:AK125, NTBA!$F$147:$F$152 )</f>
        <v>0</v>
      </c>
      <c r="AL135" s="53">
        <f xml:space="preserve"> SUMPRODUCT( AL120:AL125, NTBA!$F$147:$F$152 )</f>
        <v>0</v>
      </c>
      <c r="AM135" s="53">
        <f xml:space="preserve"> SUMPRODUCT( AM120:AM125, NTBA!$F$147:$F$152 )</f>
        <v>0</v>
      </c>
      <c r="AN135" s="53">
        <f xml:space="preserve"> SUMPRODUCT( AN120:AN125, NTBA!$F$147:$F$152 )</f>
        <v>0</v>
      </c>
      <c r="AO135" s="53">
        <f xml:space="preserve"> SUMPRODUCT( AO120:AO125, NTBA!$F$147:$F$152 )</f>
        <v>0</v>
      </c>
      <c r="AP135" s="53">
        <f xml:space="preserve"> SUMPRODUCT( AP120:AP125, NTBA!$F$147:$F$152 )</f>
        <v>0</v>
      </c>
      <c r="AQ135" s="53">
        <f xml:space="preserve"> SUMPRODUCT( AQ120:AQ125, NTBA!$F$147:$F$152 )</f>
        <v>0</v>
      </c>
      <c r="AR135" s="53">
        <f xml:space="preserve"> SUMPRODUCT( AR120:AR125, NTBA!$F$147:$F$152 )</f>
        <v>0</v>
      </c>
      <c r="AS135" s="53">
        <f xml:space="preserve"> SUMPRODUCT( AS120:AS125, NTBA!$F$147:$F$152 )</f>
        <v>0</v>
      </c>
      <c r="AT135" s="53">
        <f xml:space="preserve"> SUMPRODUCT( AT120:AT125, NTBA!$F$147:$F$152 )</f>
        <v>0</v>
      </c>
      <c r="AU135" s="53">
        <f xml:space="preserve"> SUMPRODUCT( AU120:AU125, NTBA!$F$147:$F$152 )</f>
        <v>0</v>
      </c>
      <c r="AV135" s="53">
        <f xml:space="preserve"> SUMPRODUCT( AV120:AV125, NTBA!$F$147:$F$152 )</f>
        <v>0</v>
      </c>
      <c r="AW135" s="53">
        <f xml:space="preserve"> SUMPRODUCT( AW120:AW125, NTBA!$F$147:$F$152 )</f>
        <v>0</v>
      </c>
      <c r="AX135" s="53">
        <f xml:space="preserve"> SUMPRODUCT( AX120:AX125, NTBA!$F$147:$F$152 )</f>
        <v>0</v>
      </c>
      <c r="AY135" s="53">
        <f xml:space="preserve"> SUMPRODUCT( AY120:AY125, NTBA!$F$147:$F$152 )</f>
        <v>0</v>
      </c>
      <c r="AZ135" s="53">
        <f xml:space="preserve"> SUMPRODUCT( AZ120:AZ125, NTBA!$F$147:$F$152 )</f>
        <v>0</v>
      </c>
      <c r="BA135" s="53">
        <f xml:space="preserve"> SUMPRODUCT( BA120:BA125, NTBA!$F$147:$F$152 )</f>
        <v>0</v>
      </c>
      <c r="BB135" s="53">
        <f xml:space="preserve"> SUMPRODUCT( BB120:BB125, NTBA!$F$147:$F$152 )</f>
        <v>0</v>
      </c>
      <c r="BC135" s="53">
        <f xml:space="preserve"> SUMPRODUCT( BC120:BC125, NTBA!$F$147:$F$152 )</f>
        <v>0</v>
      </c>
      <c r="BD135" s="53">
        <f xml:space="preserve"> SUMPRODUCT( BD120:BD125, NTBA!$F$147:$F$152 )</f>
        <v>0</v>
      </c>
      <c r="BE135" s="53">
        <f xml:space="preserve"> SUMPRODUCT( BE120:BE125, NTBA!$F$147:$F$152 )</f>
        <v>0</v>
      </c>
      <c r="BF135" s="53">
        <f xml:space="preserve"> SUMPRODUCT( BF120:BF125, NTBA!$F$147:$F$152 )</f>
        <v>0</v>
      </c>
      <c r="BG135" s="53">
        <f xml:space="preserve"> SUMPRODUCT( BG120:BG125, NTBA!$F$147:$F$152 )</f>
        <v>0</v>
      </c>
      <c r="BH135" s="53">
        <f xml:space="preserve"> SUMPRODUCT( BH120:BH125, NTBA!$F$147:$F$152 )</f>
        <v>0</v>
      </c>
      <c r="BI135" s="53">
        <f xml:space="preserve"> SUMPRODUCT( BI120:BI125, NTBA!$F$147:$F$152 )</f>
        <v>0</v>
      </c>
      <c r="BJ135" s="53">
        <f xml:space="preserve"> SUMPRODUCT( BJ120:BJ125, NTBA!$F$147:$F$152 )</f>
        <v>0</v>
      </c>
      <c r="BK135" s="53">
        <f xml:space="preserve"> SUMPRODUCT( BK120:BK125, NTBA!$F$147:$F$152 )</f>
        <v>0</v>
      </c>
      <c r="BL135" s="53">
        <f xml:space="preserve"> SUMPRODUCT( BL120:BL125, NTBA!$F$147:$F$152 )</f>
        <v>0</v>
      </c>
      <c r="BM135" s="53">
        <f xml:space="preserve"> SUMPRODUCT( BM120:BM125, NTBA!$F$147:$F$152 )</f>
        <v>0</v>
      </c>
      <c r="BN135" s="53">
        <f xml:space="preserve"> SUMPRODUCT( BN120:BN125, NTBA!$F$147:$F$152 )</f>
        <v>0</v>
      </c>
      <c r="BO135" s="53">
        <f xml:space="preserve"> SUMPRODUCT( BO120:BO125, NTBA!$F$147:$F$152 )</f>
        <v>0</v>
      </c>
      <c r="BP135" s="53">
        <f xml:space="preserve"> SUMPRODUCT( BP120:BP125, NTBA!$F$147:$F$152 )</f>
        <v>0</v>
      </c>
      <c r="BQ135" s="53">
        <f xml:space="preserve"> SUMPRODUCT( BQ120:BQ125, NTBA!$F$147:$F$152 )</f>
        <v>0</v>
      </c>
      <c r="BR135" s="53">
        <f xml:space="preserve"> SUMPRODUCT( BR120:BR125, NTBA!$F$147:$F$152 )</f>
        <v>0</v>
      </c>
      <c r="BS135" s="53">
        <f xml:space="preserve"> SUMPRODUCT( BS120:BS125, NTBA!$F$147:$F$152 )</f>
        <v>0</v>
      </c>
      <c r="BT135" s="53">
        <f xml:space="preserve"> SUMPRODUCT( BT120:BT125, NTBA!$F$147:$F$152 )</f>
        <v>0</v>
      </c>
      <c r="BU135" s="53">
        <f xml:space="preserve"> SUMPRODUCT( BU120:BU125, NTBA!$F$147:$F$152 )</f>
        <v>0</v>
      </c>
      <c r="BV135" s="53">
        <f xml:space="preserve"> SUMPRODUCT( BV120:BV125, NTBA!$F$147:$F$152 )</f>
        <v>0</v>
      </c>
      <c r="BW135" s="53">
        <f xml:space="preserve"> SUMPRODUCT( BW120:BW125, NTBA!$F$147:$F$152 )</f>
        <v>0</v>
      </c>
      <c r="BX135" s="53">
        <f xml:space="preserve"> SUMPRODUCT( BX120:BX125, NTBA!$F$147:$F$152 )</f>
        <v>0</v>
      </c>
      <c r="BY135" s="53">
        <f xml:space="preserve"> SUMPRODUCT( BY120:BY125, NTBA!$F$147:$F$152 )</f>
        <v>0</v>
      </c>
      <c r="BZ135" s="53">
        <f xml:space="preserve"> SUMPRODUCT( BZ120:BZ125, NTBA!$F$147:$F$152 )</f>
        <v>0</v>
      </c>
      <c r="CA135" s="53">
        <f xml:space="preserve"> SUMPRODUCT( CA120:CA125, NTBA!$F$147:$F$152 )</f>
        <v>0</v>
      </c>
      <c r="CB135" s="53">
        <f xml:space="preserve"> SUMPRODUCT( CB120:CB125, NTBA!$F$147:$F$152 )</f>
        <v>0</v>
      </c>
      <c r="CC135" s="53">
        <f xml:space="preserve"> SUMPRODUCT( CC120:CC125, NTBA!$F$147:$F$152 )</f>
        <v>0</v>
      </c>
      <c r="CD135" s="53">
        <f xml:space="preserve"> SUMPRODUCT( CD120:CD125, NTBA!$F$147:$F$152 )</f>
        <v>0</v>
      </c>
      <c r="CE135" s="53">
        <f xml:space="preserve"> SUMPRODUCT( CE120:CE125, NTBA!$F$147:$F$152 )</f>
        <v>0</v>
      </c>
      <c r="CF135" s="53">
        <f xml:space="preserve"> SUMPRODUCT( CF120:CF125, NTBA!$F$147:$F$152 )</f>
        <v>0</v>
      </c>
      <c r="CG135" s="53">
        <f xml:space="preserve"> SUMPRODUCT( CG120:CG125, NTBA!$F$147:$F$152 )</f>
        <v>0</v>
      </c>
      <c r="CH135" s="53">
        <f xml:space="preserve"> SUMPRODUCT( CH120:CH125, NTBA!$F$147:$F$152 )</f>
        <v>0</v>
      </c>
      <c r="CI135" s="53">
        <f xml:space="preserve"> SUMPRODUCT( CI120:CI125, NTBA!$F$147:$F$152 )</f>
        <v>0</v>
      </c>
      <c r="CJ135" s="53">
        <f xml:space="preserve"> SUMPRODUCT( CJ120:CJ125, NTBA!$F$147:$F$152 )</f>
        <v>0</v>
      </c>
      <c r="CK135" s="53">
        <f xml:space="preserve"> SUMPRODUCT( CK120:CK125, NTBA!$F$147:$F$152 )</f>
        <v>0</v>
      </c>
      <c r="CL135" s="53">
        <f xml:space="preserve"> SUMPRODUCT( CL120:CL125, NTBA!$F$147:$F$152 )</f>
        <v>0</v>
      </c>
      <c r="CM135" s="53">
        <f xml:space="preserve"> SUMPRODUCT( CM120:CM125, NTBA!$F$147:$F$152 )</f>
        <v>0</v>
      </c>
      <c r="CN135" s="53">
        <f xml:space="preserve"> SUMPRODUCT( CN120:CN125, NTBA!$F$147:$F$152 )</f>
        <v>0</v>
      </c>
      <c r="CO135" s="53">
        <f xml:space="preserve"> SUMPRODUCT( CO120:CO125, NTBA!$F$147:$F$152 )</f>
        <v>0</v>
      </c>
      <c r="CP135" s="53">
        <f xml:space="preserve"> SUMPRODUCT( CP120:CP125, NTBA!$F$147:$F$152 )</f>
        <v>0</v>
      </c>
      <c r="CQ135" s="53">
        <f xml:space="preserve"> SUMPRODUCT( CQ120:CQ125, NTBA!$F$147:$F$152 )</f>
        <v>0</v>
      </c>
      <c r="CR135" s="53">
        <f xml:space="preserve"> SUMPRODUCT( CR120:CR125, NTBA!$F$147:$F$152 )</f>
        <v>0</v>
      </c>
      <c r="CS135" s="53">
        <f xml:space="preserve"> SUMPRODUCT( CS120:CS125, NTBA!$F$147:$F$152 )</f>
        <v>0</v>
      </c>
      <c r="CT135" s="53">
        <f xml:space="preserve"> SUMPRODUCT( CT120:CT125, NTBA!$F$147:$F$152 )</f>
        <v>0</v>
      </c>
      <c r="CU135" s="53">
        <f xml:space="preserve"> SUMPRODUCT( CU120:CU125, NTBA!$F$147:$F$152 )</f>
        <v>0</v>
      </c>
      <c r="CV135" s="53">
        <f xml:space="preserve"> SUMPRODUCT( CV120:CV125, NTBA!$F$147:$F$152 )</f>
        <v>0</v>
      </c>
      <c r="CW135" s="53">
        <f xml:space="preserve"> SUMPRODUCT( CW120:CW125, NTBA!$F$147:$F$152 )</f>
        <v>0</v>
      </c>
      <c r="CX135" s="53">
        <f xml:space="preserve"> SUMPRODUCT( CX120:CX125, NTBA!$F$147:$F$152 )</f>
        <v>0</v>
      </c>
      <c r="CY135" s="53">
        <f xml:space="preserve"> SUMPRODUCT( CY120:CY125, NTBA!$F$147:$F$152 )</f>
        <v>0</v>
      </c>
      <c r="CZ135" s="53">
        <f xml:space="preserve"> SUMPRODUCT( CZ120:CZ125, NTBA!$F$147:$F$152 )</f>
        <v>0</v>
      </c>
      <c r="DA135" s="53">
        <f xml:space="preserve"> SUMPRODUCT( DA120:DA125, NTBA!$F$147:$F$152 )</f>
        <v>0</v>
      </c>
      <c r="DB135" s="53">
        <f xml:space="preserve"> SUMPRODUCT( DB120:DB125, NTBA!$F$147:$F$152 )</f>
        <v>0</v>
      </c>
      <c r="DC135" s="53">
        <f xml:space="preserve"> SUMPRODUCT( DC120:DC125, NTBA!$F$147:$F$152 )</f>
        <v>0</v>
      </c>
      <c r="DD135" s="53">
        <f xml:space="preserve"> SUMPRODUCT( DD120:DD125, NTBA!$F$147:$F$152 )</f>
        <v>0</v>
      </c>
      <c r="DE135" s="53">
        <f xml:space="preserve"> SUMPRODUCT( DE120:DE125, NTBA!$F$147:$F$152 )</f>
        <v>0</v>
      </c>
      <c r="DF135" s="53">
        <f xml:space="preserve"> SUMPRODUCT( DF120:DF125, NTBA!$F$147:$F$152 )</f>
        <v>0</v>
      </c>
      <c r="DG135" s="53">
        <f xml:space="preserve"> SUMPRODUCT( DG120:DG125, NTBA!$F$147:$F$152 )</f>
        <v>0</v>
      </c>
      <c r="DH135" s="53">
        <f xml:space="preserve"> SUMPRODUCT( DH120:DH125, NTBA!$F$147:$F$152 )</f>
        <v>0</v>
      </c>
      <c r="DI135" s="53">
        <f xml:space="preserve"> SUMPRODUCT( DI120:DI125, NTBA!$F$147:$F$152 )</f>
        <v>0</v>
      </c>
      <c r="DJ135" s="53">
        <f xml:space="preserve"> SUMPRODUCT( DJ120:DJ125, NTBA!$F$147:$F$152 )</f>
        <v>0</v>
      </c>
      <c r="DK135" s="53">
        <f xml:space="preserve"> SUMPRODUCT( DK120:DK125, NTBA!$F$147:$F$152 )</f>
        <v>0</v>
      </c>
      <c r="DL135" s="53">
        <f xml:space="preserve"> SUMPRODUCT( DL120:DL125, NTBA!$F$147:$F$152 )</f>
        <v>0</v>
      </c>
      <c r="DM135" s="53">
        <f xml:space="preserve"> SUMPRODUCT( DM120:DM125, NTBA!$F$147:$F$152 )</f>
        <v>0</v>
      </c>
      <c r="DN135" s="53">
        <f xml:space="preserve"> SUMPRODUCT( DN120:DN125, NTBA!$F$147:$F$152 )</f>
        <v>0</v>
      </c>
      <c r="DO135" s="53">
        <f xml:space="preserve"> SUMPRODUCT( DO120:DO125, NTBA!$F$147:$F$152 )</f>
        <v>0</v>
      </c>
      <c r="DP135" s="53">
        <f xml:space="preserve"> SUMPRODUCT( DP120:DP125, NTBA!$F$147:$F$152 )</f>
        <v>0</v>
      </c>
      <c r="DQ135" s="53">
        <f xml:space="preserve"> SUMPRODUCT( DQ120:DQ125, NTBA!$F$147:$F$152 )</f>
        <v>0</v>
      </c>
      <c r="DR135" s="53">
        <f xml:space="preserve"> SUMPRODUCT( DR120:DR125, NTBA!$F$147:$F$152 )</f>
        <v>0</v>
      </c>
      <c r="DS135" s="53">
        <f xml:space="preserve"> SUMPRODUCT( DS120:DS125, NTBA!$F$147:$F$152 )</f>
        <v>0</v>
      </c>
      <c r="DT135" s="53">
        <f xml:space="preserve"> SUMPRODUCT( DT120:DT125, NTBA!$F$147:$F$152 )</f>
        <v>0</v>
      </c>
      <c r="DU135" s="53">
        <f xml:space="preserve"> SUMPRODUCT( DU120:DU125, NTBA!$F$147:$F$152 )</f>
        <v>0</v>
      </c>
      <c r="DV135" s="53">
        <f xml:space="preserve"> SUMPRODUCT( DV120:DV125, NTBA!$F$147:$F$152 )</f>
        <v>0</v>
      </c>
      <c r="DW135" s="53">
        <f xml:space="preserve"> SUMPRODUCT( DW120:DW125, NTBA!$F$147:$F$152 )</f>
        <v>0</v>
      </c>
      <c r="DX135" s="53">
        <f xml:space="preserve"> SUMPRODUCT( DX120:DX125, NTBA!$F$147:$F$152 )</f>
        <v>0</v>
      </c>
      <c r="DY135" s="53">
        <f xml:space="preserve"> SUMPRODUCT( DY120:DY125, NTBA!$F$147:$F$152 )</f>
        <v>0</v>
      </c>
      <c r="DZ135" s="53">
        <f xml:space="preserve"> SUMPRODUCT( DZ120:DZ125, NTBA!$F$147:$F$152 )</f>
        <v>0</v>
      </c>
      <c r="EA135" s="53">
        <f xml:space="preserve"> SUMPRODUCT( EA120:EA125, NTBA!$F$147:$F$152 )</f>
        <v>0</v>
      </c>
      <c r="EB135" s="53">
        <f xml:space="preserve"> SUMPRODUCT( EB120:EB125, NTBA!$F$147:$F$152 )</f>
        <v>0</v>
      </c>
      <c r="EC135" s="53">
        <f xml:space="preserve"> SUMPRODUCT( EC120:EC125, NTBA!$F$147:$F$152 )</f>
        <v>0</v>
      </c>
      <c r="ED135" s="53">
        <f xml:space="preserve"> SUMPRODUCT( ED120:ED125, NTBA!$F$147:$F$152 )</f>
        <v>0</v>
      </c>
      <c r="EE135" s="53">
        <f xml:space="preserve"> SUMPRODUCT( EE120:EE125, NTBA!$F$147:$F$152 )</f>
        <v>0</v>
      </c>
      <c r="EF135" s="53">
        <f xml:space="preserve"> SUMPRODUCT( EF120:EF125, NTBA!$F$147:$F$152 )</f>
        <v>0</v>
      </c>
      <c r="EG135" s="53">
        <f xml:space="preserve"> SUMPRODUCT( EG120:EG125, NTBA!$F$147:$F$152 )</f>
        <v>0</v>
      </c>
      <c r="EH135" s="53">
        <f xml:space="preserve"> SUMPRODUCT( EH120:EH125, NTBA!$F$147:$F$152 )</f>
        <v>0</v>
      </c>
    </row>
    <row r="136" spans="1:139" ht="15" customHeight="1" outlineLevel="1" x14ac:dyDescent="0.25">
      <c r="A136" s="19"/>
      <c r="B136" s="19"/>
      <c r="C136" s="19"/>
      <c r="D136" s="19"/>
      <c r="E136" s="729" t="s">
        <v>216</v>
      </c>
      <c r="F136" s="19"/>
      <c r="G136" s="51" t="s">
        <v>330</v>
      </c>
      <c r="H136" s="51">
        <f t="shared" si="48"/>
        <v>16.703124293296899</v>
      </c>
      <c r="I136" s="19"/>
      <c r="J136" s="53">
        <f xml:space="preserve"> SUMPRODUCT( J120:J125, NTBA!$F$156:$F$161 )</f>
        <v>0</v>
      </c>
      <c r="K136" s="53">
        <f xml:space="preserve"> SUMPRODUCT( K120:K125, NTBA!$F$156:$F$161 )</f>
        <v>0</v>
      </c>
      <c r="L136" s="53">
        <f xml:space="preserve"> SUMPRODUCT( L120:L125, NTBA!$F$156:$F$161 )</f>
        <v>0</v>
      </c>
      <c r="M136" s="53">
        <f xml:space="preserve"> SUMPRODUCT( M120:M125, NTBA!$F$156:$F$161 )</f>
        <v>0</v>
      </c>
      <c r="N136" s="53">
        <f xml:space="preserve"> SUMPRODUCT( N120:N125, NTBA!$F$156:$F$161 )</f>
        <v>0</v>
      </c>
      <c r="O136" s="53">
        <f xml:space="preserve"> SUMPRODUCT( O120:O125, NTBA!$F$156:$F$161 )</f>
        <v>0</v>
      </c>
      <c r="P136" s="53">
        <f xml:space="preserve"> SUMPRODUCT( P120:P125, NTBA!$F$156:$F$161 )</f>
        <v>0</v>
      </c>
      <c r="Q136" s="53">
        <f xml:space="preserve"> SUMPRODUCT( Q120:Q125, NTBA!$F$156:$F$161 )</f>
        <v>0</v>
      </c>
      <c r="R136" s="53">
        <f xml:space="preserve"> SUMPRODUCT( R120:R125, NTBA!$F$156:$F$161 )</f>
        <v>0</v>
      </c>
      <c r="S136" s="53">
        <f xml:space="preserve"> SUMPRODUCT( S120:S125, NTBA!$F$156:$F$161 )</f>
        <v>0</v>
      </c>
      <c r="T136" s="53">
        <f xml:space="preserve"> SUMPRODUCT( T120:T125, NTBA!$F$156:$F$161 )</f>
        <v>0</v>
      </c>
      <c r="U136" s="53">
        <f xml:space="preserve"> SUMPRODUCT( U120:U125, NTBA!$F$156:$F$161 )</f>
        <v>0</v>
      </c>
      <c r="V136" s="53">
        <f xml:space="preserve"> SUMPRODUCT( V120:V125, NTBA!$F$156:$F$161 )</f>
        <v>0</v>
      </c>
      <c r="W136" s="53">
        <f xml:space="preserve"> SUMPRODUCT( W120:W125, NTBA!$F$156:$F$161 )</f>
        <v>0</v>
      </c>
      <c r="X136" s="53">
        <f xml:space="preserve"> SUMPRODUCT( X120:X125, NTBA!$F$156:$F$161 )</f>
        <v>0</v>
      </c>
      <c r="Y136" s="53">
        <f xml:space="preserve"> SUMPRODUCT( Y120:Y125, NTBA!$F$156:$F$161 )</f>
        <v>0</v>
      </c>
      <c r="Z136" s="53">
        <f xml:space="preserve"> SUMPRODUCT( Z120:Z125, NTBA!$F$156:$F$161 )</f>
        <v>0</v>
      </c>
      <c r="AA136" s="53">
        <f xml:space="preserve"> SUMPRODUCT( AA120:AA125, NTBA!$F$156:$F$161 )</f>
        <v>0</v>
      </c>
      <c r="AB136" s="53">
        <f xml:space="preserve"> SUMPRODUCT( AB120:AB125, NTBA!$F$156:$F$161 )</f>
        <v>0</v>
      </c>
      <c r="AC136" s="53">
        <f xml:space="preserve"> SUMPRODUCT( AC120:AC125, NTBA!$F$156:$F$161 )</f>
        <v>0</v>
      </c>
      <c r="AD136" s="53">
        <f xml:space="preserve"> SUMPRODUCT( AD120:AD125, NTBA!$F$156:$F$161 )</f>
        <v>0</v>
      </c>
      <c r="AE136" s="53">
        <f xml:space="preserve"> SUMPRODUCT( AE120:AE125, NTBA!$F$156:$F$161 )</f>
        <v>0</v>
      </c>
      <c r="AF136" s="53">
        <f xml:space="preserve"> SUMPRODUCT( AF120:AF125, NTBA!$F$156:$F$161 )</f>
        <v>0</v>
      </c>
      <c r="AG136" s="53">
        <f xml:space="preserve"> SUMPRODUCT( AG120:AG125, NTBA!$F$156:$F$161 )</f>
        <v>0</v>
      </c>
      <c r="AH136" s="53">
        <f xml:space="preserve"> SUMPRODUCT( AH120:AH125, NTBA!$F$156:$F$161 )</f>
        <v>0</v>
      </c>
      <c r="AI136" s="53">
        <f xml:space="preserve"> SUMPRODUCT( AI120:AI125, NTBA!$F$156:$F$161 )</f>
        <v>16.703124293296899</v>
      </c>
      <c r="AJ136" s="53">
        <f xml:space="preserve"> SUMPRODUCT( AJ120:AJ125, NTBA!$F$156:$F$161 )</f>
        <v>0</v>
      </c>
      <c r="AK136" s="53">
        <f xml:space="preserve"> SUMPRODUCT( AK120:AK125, NTBA!$F$156:$F$161 )</f>
        <v>0</v>
      </c>
      <c r="AL136" s="53">
        <f xml:space="preserve"> SUMPRODUCT( AL120:AL125, NTBA!$F$156:$F$161 )</f>
        <v>0</v>
      </c>
      <c r="AM136" s="53">
        <f xml:space="preserve"> SUMPRODUCT( AM120:AM125, NTBA!$F$156:$F$161 )</f>
        <v>0</v>
      </c>
      <c r="AN136" s="53">
        <f xml:space="preserve"> SUMPRODUCT( AN120:AN125, NTBA!$F$156:$F$161 )</f>
        <v>0</v>
      </c>
      <c r="AO136" s="53">
        <f xml:space="preserve"> SUMPRODUCT( AO120:AO125, NTBA!$F$156:$F$161 )</f>
        <v>0</v>
      </c>
      <c r="AP136" s="53">
        <f xml:space="preserve"> SUMPRODUCT( AP120:AP125, NTBA!$F$156:$F$161 )</f>
        <v>0</v>
      </c>
      <c r="AQ136" s="53">
        <f xml:space="preserve"> SUMPRODUCT( AQ120:AQ125, NTBA!$F$156:$F$161 )</f>
        <v>0</v>
      </c>
      <c r="AR136" s="53">
        <f xml:space="preserve"> SUMPRODUCT( AR120:AR125, NTBA!$F$156:$F$161 )</f>
        <v>0</v>
      </c>
      <c r="AS136" s="53">
        <f xml:space="preserve"> SUMPRODUCT( AS120:AS125, NTBA!$F$156:$F$161 )</f>
        <v>0</v>
      </c>
      <c r="AT136" s="53">
        <f xml:space="preserve"> SUMPRODUCT( AT120:AT125, NTBA!$F$156:$F$161 )</f>
        <v>0</v>
      </c>
      <c r="AU136" s="53">
        <f xml:space="preserve"> SUMPRODUCT( AU120:AU125, NTBA!$F$156:$F$161 )</f>
        <v>0</v>
      </c>
      <c r="AV136" s="53">
        <f xml:space="preserve"> SUMPRODUCT( AV120:AV125, NTBA!$F$156:$F$161 )</f>
        <v>0</v>
      </c>
      <c r="AW136" s="53">
        <f xml:space="preserve"> SUMPRODUCT( AW120:AW125, NTBA!$F$156:$F$161 )</f>
        <v>0</v>
      </c>
      <c r="AX136" s="53">
        <f xml:space="preserve"> SUMPRODUCT( AX120:AX125, NTBA!$F$156:$F$161 )</f>
        <v>0</v>
      </c>
      <c r="AY136" s="53">
        <f xml:space="preserve"> SUMPRODUCT( AY120:AY125, NTBA!$F$156:$F$161 )</f>
        <v>0</v>
      </c>
      <c r="AZ136" s="53">
        <f xml:space="preserve"> SUMPRODUCT( AZ120:AZ125, NTBA!$F$156:$F$161 )</f>
        <v>0</v>
      </c>
      <c r="BA136" s="53">
        <f xml:space="preserve"> SUMPRODUCT( BA120:BA125, NTBA!$F$156:$F$161 )</f>
        <v>0</v>
      </c>
      <c r="BB136" s="53">
        <f xml:space="preserve"> SUMPRODUCT( BB120:BB125, NTBA!$F$156:$F$161 )</f>
        <v>0</v>
      </c>
      <c r="BC136" s="53">
        <f xml:space="preserve"> SUMPRODUCT( BC120:BC125, NTBA!$F$156:$F$161 )</f>
        <v>0</v>
      </c>
      <c r="BD136" s="53">
        <f xml:space="preserve"> SUMPRODUCT( BD120:BD125, NTBA!$F$156:$F$161 )</f>
        <v>0</v>
      </c>
      <c r="BE136" s="53">
        <f xml:space="preserve"> SUMPRODUCT( BE120:BE125, NTBA!$F$156:$F$161 )</f>
        <v>0</v>
      </c>
      <c r="BF136" s="53">
        <f xml:space="preserve"> SUMPRODUCT( BF120:BF125, NTBA!$F$156:$F$161 )</f>
        <v>0</v>
      </c>
      <c r="BG136" s="53">
        <f xml:space="preserve"> SUMPRODUCT( BG120:BG125, NTBA!$F$156:$F$161 )</f>
        <v>0</v>
      </c>
      <c r="BH136" s="53">
        <f xml:space="preserve"> SUMPRODUCT( BH120:BH125, NTBA!$F$156:$F$161 )</f>
        <v>0</v>
      </c>
      <c r="BI136" s="53">
        <f xml:space="preserve"> SUMPRODUCT( BI120:BI125, NTBA!$F$156:$F$161 )</f>
        <v>0</v>
      </c>
      <c r="BJ136" s="53">
        <f xml:space="preserve"> SUMPRODUCT( BJ120:BJ125, NTBA!$F$156:$F$161 )</f>
        <v>0</v>
      </c>
      <c r="BK136" s="53">
        <f xml:space="preserve"> SUMPRODUCT( BK120:BK125, NTBA!$F$156:$F$161 )</f>
        <v>0</v>
      </c>
      <c r="BL136" s="53">
        <f xml:space="preserve"> SUMPRODUCT( BL120:BL125, NTBA!$F$156:$F$161 )</f>
        <v>0</v>
      </c>
      <c r="BM136" s="53">
        <f xml:space="preserve"> SUMPRODUCT( BM120:BM125, NTBA!$F$156:$F$161 )</f>
        <v>0</v>
      </c>
      <c r="BN136" s="53">
        <f xml:space="preserve"> SUMPRODUCT( BN120:BN125, NTBA!$F$156:$F$161 )</f>
        <v>0</v>
      </c>
      <c r="BO136" s="53">
        <f xml:space="preserve"> SUMPRODUCT( BO120:BO125, NTBA!$F$156:$F$161 )</f>
        <v>0</v>
      </c>
      <c r="BP136" s="53">
        <f xml:space="preserve"> SUMPRODUCT( BP120:BP125, NTBA!$F$156:$F$161 )</f>
        <v>0</v>
      </c>
      <c r="BQ136" s="53">
        <f xml:space="preserve"> SUMPRODUCT( BQ120:BQ125, NTBA!$F$156:$F$161 )</f>
        <v>0</v>
      </c>
      <c r="BR136" s="53">
        <f xml:space="preserve"> SUMPRODUCT( BR120:BR125, NTBA!$F$156:$F$161 )</f>
        <v>0</v>
      </c>
      <c r="BS136" s="53">
        <f xml:space="preserve"> SUMPRODUCT( BS120:BS125, NTBA!$F$156:$F$161 )</f>
        <v>0</v>
      </c>
      <c r="BT136" s="53">
        <f xml:space="preserve"> SUMPRODUCT( BT120:BT125, NTBA!$F$156:$F$161 )</f>
        <v>0</v>
      </c>
      <c r="BU136" s="53">
        <f xml:space="preserve"> SUMPRODUCT( BU120:BU125, NTBA!$F$156:$F$161 )</f>
        <v>0</v>
      </c>
      <c r="BV136" s="53">
        <f xml:space="preserve"> SUMPRODUCT( BV120:BV125, NTBA!$F$156:$F$161 )</f>
        <v>0</v>
      </c>
      <c r="BW136" s="53">
        <f xml:space="preserve"> SUMPRODUCT( BW120:BW125, NTBA!$F$156:$F$161 )</f>
        <v>0</v>
      </c>
      <c r="BX136" s="53">
        <f xml:space="preserve"> SUMPRODUCT( BX120:BX125, NTBA!$F$156:$F$161 )</f>
        <v>0</v>
      </c>
      <c r="BY136" s="53">
        <f xml:space="preserve"> SUMPRODUCT( BY120:BY125, NTBA!$F$156:$F$161 )</f>
        <v>0</v>
      </c>
      <c r="BZ136" s="53">
        <f xml:space="preserve"> SUMPRODUCT( BZ120:BZ125, NTBA!$F$156:$F$161 )</f>
        <v>0</v>
      </c>
      <c r="CA136" s="53">
        <f xml:space="preserve"> SUMPRODUCT( CA120:CA125, NTBA!$F$156:$F$161 )</f>
        <v>0</v>
      </c>
      <c r="CB136" s="53">
        <f xml:space="preserve"> SUMPRODUCT( CB120:CB125, NTBA!$F$156:$F$161 )</f>
        <v>0</v>
      </c>
      <c r="CC136" s="53">
        <f xml:space="preserve"> SUMPRODUCT( CC120:CC125, NTBA!$F$156:$F$161 )</f>
        <v>0</v>
      </c>
      <c r="CD136" s="53">
        <f xml:space="preserve"> SUMPRODUCT( CD120:CD125, NTBA!$F$156:$F$161 )</f>
        <v>0</v>
      </c>
      <c r="CE136" s="53">
        <f xml:space="preserve"> SUMPRODUCT( CE120:CE125, NTBA!$F$156:$F$161 )</f>
        <v>0</v>
      </c>
      <c r="CF136" s="53">
        <f xml:space="preserve"> SUMPRODUCT( CF120:CF125, NTBA!$F$156:$F$161 )</f>
        <v>0</v>
      </c>
      <c r="CG136" s="53">
        <f xml:space="preserve"> SUMPRODUCT( CG120:CG125, NTBA!$F$156:$F$161 )</f>
        <v>0</v>
      </c>
      <c r="CH136" s="53">
        <f xml:space="preserve"> SUMPRODUCT( CH120:CH125, NTBA!$F$156:$F$161 )</f>
        <v>0</v>
      </c>
      <c r="CI136" s="53">
        <f xml:space="preserve"> SUMPRODUCT( CI120:CI125, NTBA!$F$156:$F$161 )</f>
        <v>0</v>
      </c>
      <c r="CJ136" s="53">
        <f xml:space="preserve"> SUMPRODUCT( CJ120:CJ125, NTBA!$F$156:$F$161 )</f>
        <v>0</v>
      </c>
      <c r="CK136" s="53">
        <f xml:space="preserve"> SUMPRODUCT( CK120:CK125, NTBA!$F$156:$F$161 )</f>
        <v>0</v>
      </c>
      <c r="CL136" s="53">
        <f xml:space="preserve"> SUMPRODUCT( CL120:CL125, NTBA!$F$156:$F$161 )</f>
        <v>0</v>
      </c>
      <c r="CM136" s="53">
        <f xml:space="preserve"> SUMPRODUCT( CM120:CM125, NTBA!$F$156:$F$161 )</f>
        <v>0</v>
      </c>
      <c r="CN136" s="53">
        <f xml:space="preserve"> SUMPRODUCT( CN120:CN125, NTBA!$F$156:$F$161 )</f>
        <v>0</v>
      </c>
      <c r="CO136" s="53">
        <f xml:space="preserve"> SUMPRODUCT( CO120:CO125, NTBA!$F$156:$F$161 )</f>
        <v>0</v>
      </c>
      <c r="CP136" s="53">
        <f xml:space="preserve"> SUMPRODUCT( CP120:CP125, NTBA!$F$156:$F$161 )</f>
        <v>0</v>
      </c>
      <c r="CQ136" s="53">
        <f xml:space="preserve"> SUMPRODUCT( CQ120:CQ125, NTBA!$F$156:$F$161 )</f>
        <v>0</v>
      </c>
      <c r="CR136" s="53">
        <f xml:space="preserve"> SUMPRODUCT( CR120:CR125, NTBA!$F$156:$F$161 )</f>
        <v>0</v>
      </c>
      <c r="CS136" s="53">
        <f xml:space="preserve"> SUMPRODUCT( CS120:CS125, NTBA!$F$156:$F$161 )</f>
        <v>0</v>
      </c>
      <c r="CT136" s="53">
        <f xml:space="preserve"> SUMPRODUCT( CT120:CT125, NTBA!$F$156:$F$161 )</f>
        <v>0</v>
      </c>
      <c r="CU136" s="53">
        <f xml:space="preserve"> SUMPRODUCT( CU120:CU125, NTBA!$F$156:$F$161 )</f>
        <v>0</v>
      </c>
      <c r="CV136" s="53">
        <f xml:space="preserve"> SUMPRODUCT( CV120:CV125, NTBA!$F$156:$F$161 )</f>
        <v>0</v>
      </c>
      <c r="CW136" s="53">
        <f xml:space="preserve"> SUMPRODUCT( CW120:CW125, NTBA!$F$156:$F$161 )</f>
        <v>0</v>
      </c>
      <c r="CX136" s="53">
        <f xml:space="preserve"> SUMPRODUCT( CX120:CX125, NTBA!$F$156:$F$161 )</f>
        <v>0</v>
      </c>
      <c r="CY136" s="53">
        <f xml:space="preserve"> SUMPRODUCT( CY120:CY125, NTBA!$F$156:$F$161 )</f>
        <v>0</v>
      </c>
      <c r="CZ136" s="53">
        <f xml:space="preserve"> SUMPRODUCT( CZ120:CZ125, NTBA!$F$156:$F$161 )</f>
        <v>0</v>
      </c>
      <c r="DA136" s="53">
        <f xml:space="preserve"> SUMPRODUCT( DA120:DA125, NTBA!$F$156:$F$161 )</f>
        <v>0</v>
      </c>
      <c r="DB136" s="53">
        <f xml:space="preserve"> SUMPRODUCT( DB120:DB125, NTBA!$F$156:$F$161 )</f>
        <v>0</v>
      </c>
      <c r="DC136" s="53">
        <f xml:space="preserve"> SUMPRODUCT( DC120:DC125, NTBA!$F$156:$F$161 )</f>
        <v>0</v>
      </c>
      <c r="DD136" s="53">
        <f xml:space="preserve"> SUMPRODUCT( DD120:DD125, NTBA!$F$156:$F$161 )</f>
        <v>0</v>
      </c>
      <c r="DE136" s="53">
        <f xml:space="preserve"> SUMPRODUCT( DE120:DE125, NTBA!$F$156:$F$161 )</f>
        <v>0</v>
      </c>
      <c r="DF136" s="53">
        <f xml:space="preserve"> SUMPRODUCT( DF120:DF125, NTBA!$F$156:$F$161 )</f>
        <v>0</v>
      </c>
      <c r="DG136" s="53">
        <f xml:space="preserve"> SUMPRODUCT( DG120:DG125, NTBA!$F$156:$F$161 )</f>
        <v>0</v>
      </c>
      <c r="DH136" s="53">
        <f xml:space="preserve"> SUMPRODUCT( DH120:DH125, NTBA!$F$156:$F$161 )</f>
        <v>0</v>
      </c>
      <c r="DI136" s="53">
        <f xml:space="preserve"> SUMPRODUCT( DI120:DI125, NTBA!$F$156:$F$161 )</f>
        <v>0</v>
      </c>
      <c r="DJ136" s="53">
        <f xml:space="preserve"> SUMPRODUCT( DJ120:DJ125, NTBA!$F$156:$F$161 )</f>
        <v>0</v>
      </c>
      <c r="DK136" s="53">
        <f xml:space="preserve"> SUMPRODUCT( DK120:DK125, NTBA!$F$156:$F$161 )</f>
        <v>0</v>
      </c>
      <c r="DL136" s="53">
        <f xml:space="preserve"> SUMPRODUCT( DL120:DL125, NTBA!$F$156:$F$161 )</f>
        <v>0</v>
      </c>
      <c r="DM136" s="53">
        <f xml:space="preserve"> SUMPRODUCT( DM120:DM125, NTBA!$F$156:$F$161 )</f>
        <v>0</v>
      </c>
      <c r="DN136" s="53">
        <f xml:space="preserve"> SUMPRODUCT( DN120:DN125, NTBA!$F$156:$F$161 )</f>
        <v>0</v>
      </c>
      <c r="DO136" s="53">
        <f xml:space="preserve"> SUMPRODUCT( DO120:DO125, NTBA!$F$156:$F$161 )</f>
        <v>0</v>
      </c>
      <c r="DP136" s="53">
        <f xml:space="preserve"> SUMPRODUCT( DP120:DP125, NTBA!$F$156:$F$161 )</f>
        <v>0</v>
      </c>
      <c r="DQ136" s="53">
        <f xml:space="preserve"> SUMPRODUCT( DQ120:DQ125, NTBA!$F$156:$F$161 )</f>
        <v>0</v>
      </c>
      <c r="DR136" s="53">
        <f xml:space="preserve"> SUMPRODUCT( DR120:DR125, NTBA!$F$156:$F$161 )</f>
        <v>0</v>
      </c>
      <c r="DS136" s="53">
        <f xml:space="preserve"> SUMPRODUCT( DS120:DS125, NTBA!$F$156:$F$161 )</f>
        <v>0</v>
      </c>
      <c r="DT136" s="53">
        <f xml:space="preserve"> SUMPRODUCT( DT120:DT125, NTBA!$F$156:$F$161 )</f>
        <v>0</v>
      </c>
      <c r="DU136" s="53">
        <f xml:space="preserve"> SUMPRODUCT( DU120:DU125, NTBA!$F$156:$F$161 )</f>
        <v>0</v>
      </c>
      <c r="DV136" s="53">
        <f xml:space="preserve"> SUMPRODUCT( DV120:DV125, NTBA!$F$156:$F$161 )</f>
        <v>0</v>
      </c>
      <c r="DW136" s="53">
        <f xml:space="preserve"> SUMPRODUCT( DW120:DW125, NTBA!$F$156:$F$161 )</f>
        <v>0</v>
      </c>
      <c r="DX136" s="53">
        <f xml:space="preserve"> SUMPRODUCT( DX120:DX125, NTBA!$F$156:$F$161 )</f>
        <v>0</v>
      </c>
      <c r="DY136" s="53">
        <f xml:space="preserve"> SUMPRODUCT( DY120:DY125, NTBA!$F$156:$F$161 )</f>
        <v>0</v>
      </c>
      <c r="DZ136" s="53">
        <f xml:space="preserve"> SUMPRODUCT( DZ120:DZ125, NTBA!$F$156:$F$161 )</f>
        <v>0</v>
      </c>
      <c r="EA136" s="53">
        <f xml:space="preserve"> SUMPRODUCT( EA120:EA125, NTBA!$F$156:$F$161 )</f>
        <v>0</v>
      </c>
      <c r="EB136" s="53">
        <f xml:space="preserve"> SUMPRODUCT( EB120:EB125, NTBA!$F$156:$F$161 )</f>
        <v>0</v>
      </c>
      <c r="EC136" s="53">
        <f xml:space="preserve"> SUMPRODUCT( EC120:EC125, NTBA!$F$156:$F$161 )</f>
        <v>0</v>
      </c>
      <c r="ED136" s="53">
        <f xml:space="preserve"> SUMPRODUCT( ED120:ED125, NTBA!$F$156:$F$161 )</f>
        <v>0</v>
      </c>
      <c r="EE136" s="53">
        <f xml:space="preserve"> SUMPRODUCT( EE120:EE125, NTBA!$F$156:$F$161 )</f>
        <v>0</v>
      </c>
      <c r="EF136" s="53">
        <f xml:space="preserve"> SUMPRODUCT( EF120:EF125, NTBA!$F$156:$F$161 )</f>
        <v>0</v>
      </c>
      <c r="EG136" s="53">
        <f xml:space="preserve"> SUMPRODUCT( EG120:EG125, NTBA!$F$156:$F$161 )</f>
        <v>0</v>
      </c>
      <c r="EH136" s="53">
        <f xml:space="preserve"> SUMPRODUCT( EH120:EH125, NTBA!$F$156:$F$161 )</f>
        <v>0</v>
      </c>
    </row>
    <row r="137" spans="1:139" ht="15" customHeight="1" outlineLevel="1" x14ac:dyDescent="0.25">
      <c r="A137" s="19"/>
      <c r="B137" s="19"/>
      <c r="C137" s="19"/>
      <c r="D137" s="19"/>
      <c r="E137" s="729" t="s">
        <v>217</v>
      </c>
      <c r="F137" s="19"/>
      <c r="G137" s="51" t="s">
        <v>330</v>
      </c>
      <c r="H137" s="51">
        <f t="shared" si="48"/>
        <v>0</v>
      </c>
      <c r="I137" s="19"/>
      <c r="J137" s="53">
        <f xml:space="preserve"> SUMPRODUCT( J120:J125, NTBA!$F$165:$F$170 )</f>
        <v>0</v>
      </c>
      <c r="K137" s="53">
        <f xml:space="preserve"> SUMPRODUCT( K120:K125, NTBA!$F$165:$F$170 )</f>
        <v>0</v>
      </c>
      <c r="L137" s="53">
        <f xml:space="preserve"> SUMPRODUCT( L120:L125, NTBA!$F$165:$F$170 )</f>
        <v>0</v>
      </c>
      <c r="M137" s="53">
        <f xml:space="preserve"> SUMPRODUCT( M120:M125, NTBA!$F$165:$F$170 )</f>
        <v>0</v>
      </c>
      <c r="N137" s="53">
        <f xml:space="preserve"> SUMPRODUCT( N120:N125, NTBA!$F$165:$F$170 )</f>
        <v>0</v>
      </c>
      <c r="O137" s="53">
        <f xml:space="preserve"> SUMPRODUCT( O120:O125, NTBA!$F$165:$F$170 )</f>
        <v>0</v>
      </c>
      <c r="P137" s="53">
        <f xml:space="preserve"> SUMPRODUCT( P120:P125, NTBA!$F$165:$F$170 )</f>
        <v>0</v>
      </c>
      <c r="Q137" s="53">
        <f xml:space="preserve"> SUMPRODUCT( Q120:Q125, NTBA!$F$165:$F$170 )</f>
        <v>0</v>
      </c>
      <c r="R137" s="53">
        <f xml:space="preserve"> SUMPRODUCT( R120:R125, NTBA!$F$165:$F$170 )</f>
        <v>0</v>
      </c>
      <c r="S137" s="53">
        <f xml:space="preserve"> SUMPRODUCT( S120:S125, NTBA!$F$165:$F$170 )</f>
        <v>0</v>
      </c>
      <c r="T137" s="53">
        <f xml:space="preserve"> SUMPRODUCT( T120:T125, NTBA!$F$165:$F$170 )</f>
        <v>0</v>
      </c>
      <c r="U137" s="53">
        <f xml:space="preserve"> SUMPRODUCT( U120:U125, NTBA!$F$165:$F$170 )</f>
        <v>0</v>
      </c>
      <c r="V137" s="53">
        <f xml:space="preserve"> SUMPRODUCT( V120:V125, NTBA!$F$165:$F$170 )</f>
        <v>0</v>
      </c>
      <c r="W137" s="53">
        <f xml:space="preserve"> SUMPRODUCT( W120:W125, NTBA!$F$165:$F$170 )</f>
        <v>0</v>
      </c>
      <c r="X137" s="53">
        <f xml:space="preserve"> SUMPRODUCT( X120:X125, NTBA!$F$165:$F$170 )</f>
        <v>0</v>
      </c>
      <c r="Y137" s="53">
        <f xml:space="preserve"> SUMPRODUCT( Y120:Y125, NTBA!$F$165:$F$170 )</f>
        <v>0</v>
      </c>
      <c r="Z137" s="53">
        <f xml:space="preserve"> SUMPRODUCT( Z120:Z125, NTBA!$F$165:$F$170 )</f>
        <v>0</v>
      </c>
      <c r="AA137" s="53">
        <f xml:space="preserve"> SUMPRODUCT( AA120:AA125, NTBA!$F$165:$F$170 )</f>
        <v>0</v>
      </c>
      <c r="AB137" s="53">
        <f xml:space="preserve"> SUMPRODUCT( AB120:AB125, NTBA!$F$165:$F$170 )</f>
        <v>0</v>
      </c>
      <c r="AC137" s="53">
        <f xml:space="preserve"> SUMPRODUCT( AC120:AC125, NTBA!$F$165:$F$170 )</f>
        <v>0</v>
      </c>
      <c r="AD137" s="53">
        <f xml:space="preserve"> SUMPRODUCT( AD120:AD125, NTBA!$F$165:$F$170 )</f>
        <v>0</v>
      </c>
      <c r="AE137" s="53">
        <f xml:space="preserve"> SUMPRODUCT( AE120:AE125, NTBA!$F$165:$F$170 )</f>
        <v>0</v>
      </c>
      <c r="AF137" s="53">
        <f xml:space="preserve"> SUMPRODUCT( AF120:AF125, NTBA!$F$165:$F$170 )</f>
        <v>0</v>
      </c>
      <c r="AG137" s="53">
        <f xml:space="preserve"> SUMPRODUCT( AG120:AG125, NTBA!$F$165:$F$170 )</f>
        <v>0</v>
      </c>
      <c r="AH137" s="53">
        <f xml:space="preserve"> SUMPRODUCT( AH120:AH125, NTBA!$F$165:$F$170 )</f>
        <v>0</v>
      </c>
      <c r="AI137" s="53">
        <f xml:space="preserve"> SUMPRODUCT( AI120:AI125, NTBA!$F$165:$F$170 )</f>
        <v>0</v>
      </c>
      <c r="AJ137" s="53">
        <f xml:space="preserve"> SUMPRODUCT( AJ120:AJ125, NTBA!$F$165:$F$170 )</f>
        <v>0</v>
      </c>
      <c r="AK137" s="53">
        <f xml:space="preserve"> SUMPRODUCT( AK120:AK125, NTBA!$F$165:$F$170 )</f>
        <v>0</v>
      </c>
      <c r="AL137" s="53">
        <f xml:space="preserve"> SUMPRODUCT( AL120:AL125, NTBA!$F$165:$F$170 )</f>
        <v>0</v>
      </c>
      <c r="AM137" s="53">
        <f xml:space="preserve"> SUMPRODUCT( AM120:AM125, NTBA!$F$165:$F$170 )</f>
        <v>0</v>
      </c>
      <c r="AN137" s="53">
        <f xml:space="preserve"> SUMPRODUCT( AN120:AN125, NTBA!$F$165:$F$170 )</f>
        <v>0</v>
      </c>
      <c r="AO137" s="53">
        <f xml:space="preserve"> SUMPRODUCT( AO120:AO125, NTBA!$F$165:$F$170 )</f>
        <v>0</v>
      </c>
      <c r="AP137" s="53">
        <f xml:space="preserve"> SUMPRODUCT( AP120:AP125, NTBA!$F$165:$F$170 )</f>
        <v>0</v>
      </c>
      <c r="AQ137" s="53">
        <f xml:space="preserve"> SUMPRODUCT( AQ120:AQ125, NTBA!$F$165:$F$170 )</f>
        <v>0</v>
      </c>
      <c r="AR137" s="53">
        <f xml:space="preserve"> SUMPRODUCT( AR120:AR125, NTBA!$F$165:$F$170 )</f>
        <v>0</v>
      </c>
      <c r="AS137" s="53">
        <f xml:space="preserve"> SUMPRODUCT( AS120:AS125, NTBA!$F$165:$F$170 )</f>
        <v>0</v>
      </c>
      <c r="AT137" s="53">
        <f xml:space="preserve"> SUMPRODUCT( AT120:AT125, NTBA!$F$165:$F$170 )</f>
        <v>0</v>
      </c>
      <c r="AU137" s="53">
        <f xml:space="preserve"> SUMPRODUCT( AU120:AU125, NTBA!$F$165:$F$170 )</f>
        <v>0</v>
      </c>
      <c r="AV137" s="53">
        <f xml:space="preserve"> SUMPRODUCT( AV120:AV125, NTBA!$F$165:$F$170 )</f>
        <v>0</v>
      </c>
      <c r="AW137" s="53">
        <f xml:space="preserve"> SUMPRODUCT( AW120:AW125, NTBA!$F$165:$F$170 )</f>
        <v>0</v>
      </c>
      <c r="AX137" s="53">
        <f xml:space="preserve"> SUMPRODUCT( AX120:AX125, NTBA!$F$165:$F$170 )</f>
        <v>0</v>
      </c>
      <c r="AY137" s="53">
        <f xml:space="preserve"> SUMPRODUCT( AY120:AY125, NTBA!$F$165:$F$170 )</f>
        <v>0</v>
      </c>
      <c r="AZ137" s="53">
        <f xml:space="preserve"> SUMPRODUCT( AZ120:AZ125, NTBA!$F$165:$F$170 )</f>
        <v>0</v>
      </c>
      <c r="BA137" s="53">
        <f xml:space="preserve"> SUMPRODUCT( BA120:BA125, NTBA!$F$165:$F$170 )</f>
        <v>0</v>
      </c>
      <c r="BB137" s="53">
        <f xml:space="preserve"> SUMPRODUCT( BB120:BB125, NTBA!$F$165:$F$170 )</f>
        <v>0</v>
      </c>
      <c r="BC137" s="53">
        <f xml:space="preserve"> SUMPRODUCT( BC120:BC125, NTBA!$F$165:$F$170 )</f>
        <v>0</v>
      </c>
      <c r="BD137" s="53">
        <f xml:space="preserve"> SUMPRODUCT( BD120:BD125, NTBA!$F$165:$F$170 )</f>
        <v>0</v>
      </c>
      <c r="BE137" s="53">
        <f xml:space="preserve"> SUMPRODUCT( BE120:BE125, NTBA!$F$165:$F$170 )</f>
        <v>0</v>
      </c>
      <c r="BF137" s="53">
        <f xml:space="preserve"> SUMPRODUCT( BF120:BF125, NTBA!$F$165:$F$170 )</f>
        <v>0</v>
      </c>
      <c r="BG137" s="53">
        <f xml:space="preserve"> SUMPRODUCT( BG120:BG125, NTBA!$F$165:$F$170 )</f>
        <v>0</v>
      </c>
      <c r="BH137" s="53">
        <f xml:space="preserve"> SUMPRODUCT( BH120:BH125, NTBA!$F$165:$F$170 )</f>
        <v>0</v>
      </c>
      <c r="BI137" s="53">
        <f xml:space="preserve"> SUMPRODUCT( BI120:BI125, NTBA!$F$165:$F$170 )</f>
        <v>0</v>
      </c>
      <c r="BJ137" s="53">
        <f xml:space="preserve"> SUMPRODUCT( BJ120:BJ125, NTBA!$F$165:$F$170 )</f>
        <v>0</v>
      </c>
      <c r="BK137" s="53">
        <f xml:space="preserve"> SUMPRODUCT( BK120:BK125, NTBA!$F$165:$F$170 )</f>
        <v>0</v>
      </c>
      <c r="BL137" s="53">
        <f xml:space="preserve"> SUMPRODUCT( BL120:BL125, NTBA!$F$165:$F$170 )</f>
        <v>0</v>
      </c>
      <c r="BM137" s="53">
        <f xml:space="preserve"> SUMPRODUCT( BM120:BM125, NTBA!$F$165:$F$170 )</f>
        <v>0</v>
      </c>
      <c r="BN137" s="53">
        <f xml:space="preserve"> SUMPRODUCT( BN120:BN125, NTBA!$F$165:$F$170 )</f>
        <v>0</v>
      </c>
      <c r="BO137" s="53">
        <f xml:space="preserve"> SUMPRODUCT( BO120:BO125, NTBA!$F$165:$F$170 )</f>
        <v>0</v>
      </c>
      <c r="BP137" s="53">
        <f xml:space="preserve"> SUMPRODUCT( BP120:BP125, NTBA!$F$165:$F$170 )</f>
        <v>0</v>
      </c>
      <c r="BQ137" s="53">
        <f xml:space="preserve"> SUMPRODUCT( BQ120:BQ125, NTBA!$F$165:$F$170 )</f>
        <v>0</v>
      </c>
      <c r="BR137" s="53">
        <f xml:space="preserve"> SUMPRODUCT( BR120:BR125, NTBA!$F$165:$F$170 )</f>
        <v>0</v>
      </c>
      <c r="BS137" s="53">
        <f xml:space="preserve"> SUMPRODUCT( BS120:BS125, NTBA!$F$165:$F$170 )</f>
        <v>0</v>
      </c>
      <c r="BT137" s="53">
        <f xml:space="preserve"> SUMPRODUCT( BT120:BT125, NTBA!$F$165:$F$170 )</f>
        <v>0</v>
      </c>
      <c r="BU137" s="53">
        <f xml:space="preserve"> SUMPRODUCT( BU120:BU125, NTBA!$F$165:$F$170 )</f>
        <v>0</v>
      </c>
      <c r="BV137" s="53">
        <f xml:space="preserve"> SUMPRODUCT( BV120:BV125, NTBA!$F$165:$F$170 )</f>
        <v>0</v>
      </c>
      <c r="BW137" s="53">
        <f xml:space="preserve"> SUMPRODUCT( BW120:BW125, NTBA!$F$165:$F$170 )</f>
        <v>0</v>
      </c>
      <c r="BX137" s="53">
        <f xml:space="preserve"> SUMPRODUCT( BX120:BX125, NTBA!$F$165:$F$170 )</f>
        <v>0</v>
      </c>
      <c r="BY137" s="53">
        <f xml:space="preserve"> SUMPRODUCT( BY120:BY125, NTBA!$F$165:$F$170 )</f>
        <v>0</v>
      </c>
      <c r="BZ137" s="53">
        <f xml:space="preserve"> SUMPRODUCT( BZ120:BZ125, NTBA!$F$165:$F$170 )</f>
        <v>0</v>
      </c>
      <c r="CA137" s="53">
        <f xml:space="preserve"> SUMPRODUCT( CA120:CA125, NTBA!$F$165:$F$170 )</f>
        <v>0</v>
      </c>
      <c r="CB137" s="53">
        <f xml:space="preserve"> SUMPRODUCT( CB120:CB125, NTBA!$F$165:$F$170 )</f>
        <v>0</v>
      </c>
      <c r="CC137" s="53">
        <f xml:space="preserve"> SUMPRODUCT( CC120:CC125, NTBA!$F$165:$F$170 )</f>
        <v>0</v>
      </c>
      <c r="CD137" s="53">
        <f xml:space="preserve"> SUMPRODUCT( CD120:CD125, NTBA!$F$165:$F$170 )</f>
        <v>0</v>
      </c>
      <c r="CE137" s="53">
        <f xml:space="preserve"> SUMPRODUCT( CE120:CE125, NTBA!$F$165:$F$170 )</f>
        <v>0</v>
      </c>
      <c r="CF137" s="53">
        <f xml:space="preserve"> SUMPRODUCT( CF120:CF125, NTBA!$F$165:$F$170 )</f>
        <v>0</v>
      </c>
      <c r="CG137" s="53">
        <f xml:space="preserve"> SUMPRODUCT( CG120:CG125, NTBA!$F$165:$F$170 )</f>
        <v>0</v>
      </c>
      <c r="CH137" s="53">
        <f xml:space="preserve"> SUMPRODUCT( CH120:CH125, NTBA!$F$165:$F$170 )</f>
        <v>0</v>
      </c>
      <c r="CI137" s="53">
        <f xml:space="preserve"> SUMPRODUCT( CI120:CI125, NTBA!$F$165:$F$170 )</f>
        <v>0</v>
      </c>
      <c r="CJ137" s="53">
        <f xml:space="preserve"> SUMPRODUCT( CJ120:CJ125, NTBA!$F$165:$F$170 )</f>
        <v>0</v>
      </c>
      <c r="CK137" s="53">
        <f xml:space="preserve"> SUMPRODUCT( CK120:CK125, NTBA!$F$165:$F$170 )</f>
        <v>0</v>
      </c>
      <c r="CL137" s="53">
        <f xml:space="preserve"> SUMPRODUCT( CL120:CL125, NTBA!$F$165:$F$170 )</f>
        <v>0</v>
      </c>
      <c r="CM137" s="53">
        <f xml:space="preserve"> SUMPRODUCT( CM120:CM125, NTBA!$F$165:$F$170 )</f>
        <v>0</v>
      </c>
      <c r="CN137" s="53">
        <f xml:space="preserve"> SUMPRODUCT( CN120:CN125, NTBA!$F$165:$F$170 )</f>
        <v>0</v>
      </c>
      <c r="CO137" s="53">
        <f xml:space="preserve"> SUMPRODUCT( CO120:CO125, NTBA!$F$165:$F$170 )</f>
        <v>0</v>
      </c>
      <c r="CP137" s="53">
        <f xml:space="preserve"> SUMPRODUCT( CP120:CP125, NTBA!$F$165:$F$170 )</f>
        <v>0</v>
      </c>
      <c r="CQ137" s="53">
        <f xml:space="preserve"> SUMPRODUCT( CQ120:CQ125, NTBA!$F$165:$F$170 )</f>
        <v>0</v>
      </c>
      <c r="CR137" s="53">
        <f xml:space="preserve"> SUMPRODUCT( CR120:CR125, NTBA!$F$165:$F$170 )</f>
        <v>0</v>
      </c>
      <c r="CS137" s="53">
        <f xml:space="preserve"> SUMPRODUCT( CS120:CS125, NTBA!$F$165:$F$170 )</f>
        <v>0</v>
      </c>
      <c r="CT137" s="53">
        <f xml:space="preserve"> SUMPRODUCT( CT120:CT125, NTBA!$F$165:$F$170 )</f>
        <v>0</v>
      </c>
      <c r="CU137" s="53">
        <f xml:space="preserve"> SUMPRODUCT( CU120:CU125, NTBA!$F$165:$F$170 )</f>
        <v>0</v>
      </c>
      <c r="CV137" s="53">
        <f xml:space="preserve"> SUMPRODUCT( CV120:CV125, NTBA!$F$165:$F$170 )</f>
        <v>0</v>
      </c>
      <c r="CW137" s="53">
        <f xml:space="preserve"> SUMPRODUCT( CW120:CW125, NTBA!$F$165:$F$170 )</f>
        <v>0</v>
      </c>
      <c r="CX137" s="53">
        <f xml:space="preserve"> SUMPRODUCT( CX120:CX125, NTBA!$F$165:$F$170 )</f>
        <v>0</v>
      </c>
      <c r="CY137" s="53">
        <f xml:space="preserve"> SUMPRODUCT( CY120:CY125, NTBA!$F$165:$F$170 )</f>
        <v>0</v>
      </c>
      <c r="CZ137" s="53">
        <f xml:space="preserve"> SUMPRODUCT( CZ120:CZ125, NTBA!$F$165:$F$170 )</f>
        <v>0</v>
      </c>
      <c r="DA137" s="53">
        <f xml:space="preserve"> SUMPRODUCT( DA120:DA125, NTBA!$F$165:$F$170 )</f>
        <v>0</v>
      </c>
      <c r="DB137" s="53">
        <f xml:space="preserve"> SUMPRODUCT( DB120:DB125, NTBA!$F$165:$F$170 )</f>
        <v>0</v>
      </c>
      <c r="DC137" s="53">
        <f xml:space="preserve"> SUMPRODUCT( DC120:DC125, NTBA!$F$165:$F$170 )</f>
        <v>0</v>
      </c>
      <c r="DD137" s="53">
        <f xml:space="preserve"> SUMPRODUCT( DD120:DD125, NTBA!$F$165:$F$170 )</f>
        <v>0</v>
      </c>
      <c r="DE137" s="53">
        <f xml:space="preserve"> SUMPRODUCT( DE120:DE125, NTBA!$F$165:$F$170 )</f>
        <v>0</v>
      </c>
      <c r="DF137" s="53">
        <f xml:space="preserve"> SUMPRODUCT( DF120:DF125, NTBA!$F$165:$F$170 )</f>
        <v>0</v>
      </c>
      <c r="DG137" s="53">
        <f xml:space="preserve"> SUMPRODUCT( DG120:DG125, NTBA!$F$165:$F$170 )</f>
        <v>0</v>
      </c>
      <c r="DH137" s="53">
        <f xml:space="preserve"> SUMPRODUCT( DH120:DH125, NTBA!$F$165:$F$170 )</f>
        <v>0</v>
      </c>
      <c r="DI137" s="53">
        <f xml:space="preserve"> SUMPRODUCT( DI120:DI125, NTBA!$F$165:$F$170 )</f>
        <v>0</v>
      </c>
      <c r="DJ137" s="53">
        <f xml:space="preserve"> SUMPRODUCT( DJ120:DJ125, NTBA!$F$165:$F$170 )</f>
        <v>0</v>
      </c>
      <c r="DK137" s="53">
        <f xml:space="preserve"> SUMPRODUCT( DK120:DK125, NTBA!$F$165:$F$170 )</f>
        <v>0</v>
      </c>
      <c r="DL137" s="53">
        <f xml:space="preserve"> SUMPRODUCT( DL120:DL125, NTBA!$F$165:$F$170 )</f>
        <v>0</v>
      </c>
      <c r="DM137" s="53">
        <f xml:space="preserve"> SUMPRODUCT( DM120:DM125, NTBA!$F$165:$F$170 )</f>
        <v>0</v>
      </c>
      <c r="DN137" s="53">
        <f xml:space="preserve"> SUMPRODUCT( DN120:DN125, NTBA!$F$165:$F$170 )</f>
        <v>0</v>
      </c>
      <c r="DO137" s="53">
        <f xml:space="preserve"> SUMPRODUCT( DO120:DO125, NTBA!$F$165:$F$170 )</f>
        <v>0</v>
      </c>
      <c r="DP137" s="53">
        <f xml:space="preserve"> SUMPRODUCT( DP120:DP125, NTBA!$F$165:$F$170 )</f>
        <v>0</v>
      </c>
      <c r="DQ137" s="53">
        <f xml:space="preserve"> SUMPRODUCT( DQ120:DQ125, NTBA!$F$165:$F$170 )</f>
        <v>0</v>
      </c>
      <c r="DR137" s="53">
        <f xml:space="preserve"> SUMPRODUCT( DR120:DR125, NTBA!$F$165:$F$170 )</f>
        <v>0</v>
      </c>
      <c r="DS137" s="53">
        <f xml:space="preserve"> SUMPRODUCT( DS120:DS125, NTBA!$F$165:$F$170 )</f>
        <v>0</v>
      </c>
      <c r="DT137" s="53">
        <f xml:space="preserve"> SUMPRODUCT( DT120:DT125, NTBA!$F$165:$F$170 )</f>
        <v>0</v>
      </c>
      <c r="DU137" s="53">
        <f xml:space="preserve"> SUMPRODUCT( DU120:DU125, NTBA!$F$165:$F$170 )</f>
        <v>0</v>
      </c>
      <c r="DV137" s="53">
        <f xml:space="preserve"> SUMPRODUCT( DV120:DV125, NTBA!$F$165:$F$170 )</f>
        <v>0</v>
      </c>
      <c r="DW137" s="53">
        <f xml:space="preserve"> SUMPRODUCT( DW120:DW125, NTBA!$F$165:$F$170 )</f>
        <v>0</v>
      </c>
      <c r="DX137" s="53">
        <f xml:space="preserve"> SUMPRODUCT( DX120:DX125, NTBA!$F$165:$F$170 )</f>
        <v>0</v>
      </c>
      <c r="DY137" s="53">
        <f xml:space="preserve"> SUMPRODUCT( DY120:DY125, NTBA!$F$165:$F$170 )</f>
        <v>0</v>
      </c>
      <c r="DZ137" s="53">
        <f xml:space="preserve"> SUMPRODUCT( DZ120:DZ125, NTBA!$F$165:$F$170 )</f>
        <v>0</v>
      </c>
      <c r="EA137" s="53">
        <f xml:space="preserve"> SUMPRODUCT( EA120:EA125, NTBA!$F$165:$F$170 )</f>
        <v>0</v>
      </c>
      <c r="EB137" s="53">
        <f xml:space="preserve"> SUMPRODUCT( EB120:EB125, NTBA!$F$165:$F$170 )</f>
        <v>0</v>
      </c>
      <c r="EC137" s="53">
        <f xml:space="preserve"> SUMPRODUCT( EC120:EC125, NTBA!$F$165:$F$170 )</f>
        <v>0</v>
      </c>
      <c r="ED137" s="53">
        <f xml:space="preserve"> SUMPRODUCT( ED120:ED125, NTBA!$F$165:$F$170 )</f>
        <v>0</v>
      </c>
      <c r="EE137" s="53">
        <f xml:space="preserve"> SUMPRODUCT( EE120:EE125, NTBA!$F$165:$F$170 )</f>
        <v>0</v>
      </c>
      <c r="EF137" s="53">
        <f xml:space="preserve"> SUMPRODUCT( EF120:EF125, NTBA!$F$165:$F$170 )</f>
        <v>0</v>
      </c>
      <c r="EG137" s="53">
        <f xml:space="preserve"> SUMPRODUCT( EG120:EG125, NTBA!$F$165:$F$170 )</f>
        <v>0</v>
      </c>
      <c r="EH137" s="53">
        <f xml:space="preserve"> SUMPRODUCT( EH120:EH125, NTBA!$F$165:$F$170 )</f>
        <v>0</v>
      </c>
    </row>
    <row r="138" spans="1:139" s="128" customFormat="1" ht="15" customHeight="1" outlineLevel="1" x14ac:dyDescent="0.25">
      <c r="E138" s="135" t="s">
        <v>460</v>
      </c>
      <c r="F138" s="135"/>
      <c r="G138" s="577" t="s">
        <v>330</v>
      </c>
      <c r="H138" s="577">
        <f t="shared" ca="1" si="48"/>
        <v>1058.3968514625744</v>
      </c>
      <c r="I138" s="135"/>
      <c r="J138" s="139">
        <f ca="1">SUM(J134:J137)</f>
        <v>0</v>
      </c>
      <c r="K138" s="139">
        <f t="shared" ref="K138:BV138" ca="1" si="49">SUM(K134:K137)</f>
        <v>0</v>
      </c>
      <c r="L138" s="139">
        <f ca="1">SUM(L134:L137)</f>
        <v>0</v>
      </c>
      <c r="M138" s="139">
        <f t="shared" ca="1" si="49"/>
        <v>0</v>
      </c>
      <c r="N138" s="139">
        <f t="shared" ca="1" si="49"/>
        <v>0</v>
      </c>
      <c r="O138" s="139">
        <f t="shared" ca="1" si="49"/>
        <v>7.1110863888507199</v>
      </c>
      <c r="P138" s="139">
        <f t="shared" ca="1" si="49"/>
        <v>5.9376662215782208</v>
      </c>
      <c r="Q138" s="139">
        <f t="shared" ca="1" si="49"/>
        <v>12.410634509972107</v>
      </c>
      <c r="R138" s="139">
        <f t="shared" ca="1" si="49"/>
        <v>29.157514812585074</v>
      </c>
      <c r="S138" s="139">
        <f t="shared" ca="1" si="49"/>
        <v>32.895657737275464</v>
      </c>
      <c r="T138" s="139">
        <f t="shared" ca="1" si="49"/>
        <v>32.895657737275464</v>
      </c>
      <c r="U138" s="139">
        <f t="shared" ca="1" si="49"/>
        <v>32.895657737275464</v>
      </c>
      <c r="V138" s="139">
        <f t="shared" ca="1" si="49"/>
        <v>40.371943586656251</v>
      </c>
      <c r="W138" s="139">
        <f t="shared" ca="1" si="49"/>
        <v>48.595858020975115</v>
      </c>
      <c r="X138" s="139">
        <f t="shared" ca="1" si="49"/>
        <v>57.941215332701105</v>
      </c>
      <c r="Y138" s="139">
        <f t="shared" ca="1" si="49"/>
        <v>66.538944059489012</v>
      </c>
      <c r="Z138" s="139">
        <f t="shared" ca="1" si="49"/>
        <v>76.631929956153073</v>
      </c>
      <c r="AA138" s="139">
        <f t="shared" ca="1" si="49"/>
        <v>81.525532858865262</v>
      </c>
      <c r="AB138" s="139">
        <f t="shared" ca="1" si="49"/>
        <v>57.941215332701105</v>
      </c>
      <c r="AC138" s="139">
        <f t="shared" ca="1" si="49"/>
        <v>57.941215332701105</v>
      </c>
      <c r="AD138" s="139">
        <f t="shared" ca="1" si="49"/>
        <v>57.941215332701105</v>
      </c>
      <c r="AE138" s="139">
        <f ca="1">SUM(AE134:AE137)</f>
        <v>57.941215332701105</v>
      </c>
      <c r="AF138" s="139">
        <f t="shared" ca="1" si="49"/>
        <v>57.941215332701105</v>
      </c>
      <c r="AG138" s="139">
        <f t="shared" ca="1" si="49"/>
        <v>57.941215332701105</v>
      </c>
      <c r="AH138" s="139">
        <f t="shared" ca="1" si="49"/>
        <v>57.941215332701105</v>
      </c>
      <c r="AI138" s="139">
        <f t="shared" ca="1" si="49"/>
        <v>74.644339625998001</v>
      </c>
      <c r="AJ138" s="139">
        <f t="shared" ca="1" si="49"/>
        <v>53.254705548016751</v>
      </c>
      <c r="AK138" s="139">
        <f t="shared" ca="1" si="49"/>
        <v>0</v>
      </c>
      <c r="AL138" s="139">
        <f t="shared" ca="1" si="49"/>
        <v>0</v>
      </c>
      <c r="AM138" s="139">
        <f t="shared" ca="1" si="49"/>
        <v>0</v>
      </c>
      <c r="AN138" s="139">
        <f t="shared" ca="1" si="49"/>
        <v>0</v>
      </c>
      <c r="AO138" s="139">
        <f t="shared" ca="1" si="49"/>
        <v>0</v>
      </c>
      <c r="AP138" s="139">
        <f t="shared" ca="1" si="49"/>
        <v>0</v>
      </c>
      <c r="AQ138" s="139">
        <f t="shared" ca="1" si="49"/>
        <v>0</v>
      </c>
      <c r="AR138" s="139">
        <f t="shared" ca="1" si="49"/>
        <v>0</v>
      </c>
      <c r="AS138" s="139">
        <f t="shared" ca="1" si="49"/>
        <v>0</v>
      </c>
      <c r="AT138" s="139">
        <f t="shared" ca="1" si="49"/>
        <v>0</v>
      </c>
      <c r="AU138" s="139">
        <f t="shared" ca="1" si="49"/>
        <v>0</v>
      </c>
      <c r="AV138" s="139">
        <f t="shared" ca="1" si="49"/>
        <v>0</v>
      </c>
      <c r="AW138" s="139">
        <f t="shared" ca="1" si="49"/>
        <v>0</v>
      </c>
      <c r="AX138" s="139">
        <f t="shared" ca="1" si="49"/>
        <v>0</v>
      </c>
      <c r="AY138" s="139">
        <f t="shared" ca="1" si="49"/>
        <v>0</v>
      </c>
      <c r="AZ138" s="139">
        <f t="shared" ca="1" si="49"/>
        <v>0</v>
      </c>
      <c r="BA138" s="139">
        <f t="shared" ca="1" si="49"/>
        <v>0</v>
      </c>
      <c r="BB138" s="139">
        <f t="shared" ca="1" si="49"/>
        <v>0</v>
      </c>
      <c r="BC138" s="139">
        <f t="shared" ca="1" si="49"/>
        <v>0</v>
      </c>
      <c r="BD138" s="139">
        <f t="shared" ca="1" si="49"/>
        <v>0</v>
      </c>
      <c r="BE138" s="139">
        <f t="shared" ca="1" si="49"/>
        <v>0</v>
      </c>
      <c r="BF138" s="139">
        <f t="shared" ca="1" si="49"/>
        <v>0</v>
      </c>
      <c r="BG138" s="139">
        <f t="shared" ca="1" si="49"/>
        <v>0</v>
      </c>
      <c r="BH138" s="139">
        <f t="shared" ca="1" si="49"/>
        <v>0</v>
      </c>
      <c r="BI138" s="139">
        <f t="shared" ca="1" si="49"/>
        <v>0</v>
      </c>
      <c r="BJ138" s="139">
        <f t="shared" ca="1" si="49"/>
        <v>0</v>
      </c>
      <c r="BK138" s="139">
        <f t="shared" ca="1" si="49"/>
        <v>0</v>
      </c>
      <c r="BL138" s="139">
        <f t="shared" ca="1" si="49"/>
        <v>0</v>
      </c>
      <c r="BM138" s="139">
        <f t="shared" ca="1" si="49"/>
        <v>0</v>
      </c>
      <c r="BN138" s="139">
        <f t="shared" ca="1" si="49"/>
        <v>0</v>
      </c>
      <c r="BO138" s="139">
        <f t="shared" ca="1" si="49"/>
        <v>0</v>
      </c>
      <c r="BP138" s="139">
        <f t="shared" ca="1" si="49"/>
        <v>0</v>
      </c>
      <c r="BQ138" s="139">
        <f t="shared" ca="1" si="49"/>
        <v>0</v>
      </c>
      <c r="BR138" s="139">
        <f t="shared" ca="1" si="49"/>
        <v>0</v>
      </c>
      <c r="BS138" s="139">
        <f t="shared" ca="1" si="49"/>
        <v>0</v>
      </c>
      <c r="BT138" s="139">
        <f t="shared" ca="1" si="49"/>
        <v>0</v>
      </c>
      <c r="BU138" s="139">
        <f t="shared" ca="1" si="49"/>
        <v>0</v>
      </c>
      <c r="BV138" s="139">
        <f t="shared" ca="1" si="49"/>
        <v>0</v>
      </c>
      <c r="BW138" s="139">
        <f t="shared" ref="BW138:EH138" ca="1" si="50">SUM(BW134:BW137)</f>
        <v>0</v>
      </c>
      <c r="BX138" s="139">
        <f t="shared" ca="1" si="50"/>
        <v>0</v>
      </c>
      <c r="BY138" s="139">
        <f t="shared" ca="1" si="50"/>
        <v>0</v>
      </c>
      <c r="BZ138" s="139">
        <f t="shared" ca="1" si="50"/>
        <v>0</v>
      </c>
      <c r="CA138" s="139">
        <f t="shared" ca="1" si="50"/>
        <v>0</v>
      </c>
      <c r="CB138" s="139">
        <f t="shared" ca="1" si="50"/>
        <v>0</v>
      </c>
      <c r="CC138" s="139">
        <f t="shared" ca="1" si="50"/>
        <v>0</v>
      </c>
      <c r="CD138" s="139">
        <f t="shared" ca="1" si="50"/>
        <v>0</v>
      </c>
      <c r="CE138" s="139">
        <f t="shared" ca="1" si="50"/>
        <v>0</v>
      </c>
      <c r="CF138" s="139">
        <f t="shared" ca="1" si="50"/>
        <v>0</v>
      </c>
      <c r="CG138" s="139">
        <f t="shared" ca="1" si="50"/>
        <v>0</v>
      </c>
      <c r="CH138" s="139">
        <f t="shared" ca="1" si="50"/>
        <v>0</v>
      </c>
      <c r="CI138" s="139">
        <f t="shared" ca="1" si="50"/>
        <v>0</v>
      </c>
      <c r="CJ138" s="139">
        <f t="shared" ca="1" si="50"/>
        <v>0</v>
      </c>
      <c r="CK138" s="139">
        <f t="shared" ca="1" si="50"/>
        <v>0</v>
      </c>
      <c r="CL138" s="139">
        <f t="shared" ca="1" si="50"/>
        <v>0</v>
      </c>
      <c r="CM138" s="139">
        <f t="shared" ca="1" si="50"/>
        <v>0</v>
      </c>
      <c r="CN138" s="139">
        <f t="shared" ca="1" si="50"/>
        <v>0</v>
      </c>
      <c r="CO138" s="139">
        <f t="shared" ca="1" si="50"/>
        <v>0</v>
      </c>
      <c r="CP138" s="139">
        <f t="shared" ca="1" si="50"/>
        <v>0</v>
      </c>
      <c r="CQ138" s="139">
        <f t="shared" ca="1" si="50"/>
        <v>0</v>
      </c>
      <c r="CR138" s="139">
        <f t="shared" ca="1" si="50"/>
        <v>0</v>
      </c>
      <c r="CS138" s="139">
        <f t="shared" ca="1" si="50"/>
        <v>0</v>
      </c>
      <c r="CT138" s="139">
        <f t="shared" ca="1" si="50"/>
        <v>0</v>
      </c>
      <c r="CU138" s="139">
        <f t="shared" ca="1" si="50"/>
        <v>0</v>
      </c>
      <c r="CV138" s="139">
        <f t="shared" ca="1" si="50"/>
        <v>0</v>
      </c>
      <c r="CW138" s="139">
        <f t="shared" ca="1" si="50"/>
        <v>0</v>
      </c>
      <c r="CX138" s="139">
        <f t="shared" ca="1" si="50"/>
        <v>0</v>
      </c>
      <c r="CY138" s="139">
        <f t="shared" ca="1" si="50"/>
        <v>0</v>
      </c>
      <c r="CZ138" s="139">
        <f t="shared" ca="1" si="50"/>
        <v>0</v>
      </c>
      <c r="DA138" s="139">
        <f t="shared" ca="1" si="50"/>
        <v>0</v>
      </c>
      <c r="DB138" s="139">
        <f t="shared" ca="1" si="50"/>
        <v>0</v>
      </c>
      <c r="DC138" s="139">
        <f t="shared" ca="1" si="50"/>
        <v>0</v>
      </c>
      <c r="DD138" s="139">
        <f t="shared" ca="1" si="50"/>
        <v>0</v>
      </c>
      <c r="DE138" s="139">
        <f t="shared" ca="1" si="50"/>
        <v>0</v>
      </c>
      <c r="DF138" s="139">
        <f t="shared" ca="1" si="50"/>
        <v>0</v>
      </c>
      <c r="DG138" s="139">
        <f t="shared" ca="1" si="50"/>
        <v>0</v>
      </c>
      <c r="DH138" s="139">
        <f t="shared" ca="1" si="50"/>
        <v>0</v>
      </c>
      <c r="DI138" s="139">
        <f t="shared" ca="1" si="50"/>
        <v>0</v>
      </c>
      <c r="DJ138" s="139">
        <f t="shared" ca="1" si="50"/>
        <v>0</v>
      </c>
      <c r="DK138" s="139">
        <f t="shared" ca="1" si="50"/>
        <v>0</v>
      </c>
      <c r="DL138" s="139">
        <f t="shared" ca="1" si="50"/>
        <v>0</v>
      </c>
      <c r="DM138" s="139">
        <f t="shared" ca="1" si="50"/>
        <v>0</v>
      </c>
      <c r="DN138" s="139">
        <f t="shared" ca="1" si="50"/>
        <v>0</v>
      </c>
      <c r="DO138" s="139">
        <f t="shared" ca="1" si="50"/>
        <v>0</v>
      </c>
      <c r="DP138" s="139">
        <f t="shared" ca="1" si="50"/>
        <v>0</v>
      </c>
      <c r="DQ138" s="139">
        <f t="shared" ca="1" si="50"/>
        <v>0</v>
      </c>
      <c r="DR138" s="139">
        <f t="shared" ca="1" si="50"/>
        <v>0</v>
      </c>
      <c r="DS138" s="139">
        <f t="shared" ca="1" si="50"/>
        <v>0</v>
      </c>
      <c r="DT138" s="139">
        <f t="shared" ca="1" si="50"/>
        <v>0</v>
      </c>
      <c r="DU138" s="139">
        <f t="shared" ca="1" si="50"/>
        <v>0</v>
      </c>
      <c r="DV138" s="139">
        <f t="shared" ca="1" si="50"/>
        <v>0</v>
      </c>
      <c r="DW138" s="139">
        <f t="shared" ca="1" si="50"/>
        <v>0</v>
      </c>
      <c r="DX138" s="139">
        <f t="shared" ca="1" si="50"/>
        <v>0</v>
      </c>
      <c r="DY138" s="139">
        <f t="shared" ca="1" si="50"/>
        <v>0</v>
      </c>
      <c r="DZ138" s="139">
        <f t="shared" ca="1" si="50"/>
        <v>0</v>
      </c>
      <c r="EA138" s="139">
        <f t="shared" ca="1" si="50"/>
        <v>0</v>
      </c>
      <c r="EB138" s="139">
        <f t="shared" ca="1" si="50"/>
        <v>0</v>
      </c>
      <c r="EC138" s="139">
        <f t="shared" ca="1" si="50"/>
        <v>0</v>
      </c>
      <c r="ED138" s="139">
        <f t="shared" ca="1" si="50"/>
        <v>0</v>
      </c>
      <c r="EE138" s="139">
        <f t="shared" ca="1" si="50"/>
        <v>0</v>
      </c>
      <c r="EF138" s="139">
        <f t="shared" ca="1" si="50"/>
        <v>0</v>
      </c>
      <c r="EG138" s="139">
        <f t="shared" ca="1" si="50"/>
        <v>0</v>
      </c>
      <c r="EH138" s="139">
        <f t="shared" ca="1" si="50"/>
        <v>0</v>
      </c>
    </row>
    <row r="139" spans="1:139" s="128" customFormat="1" ht="15" customHeight="1" outlineLevel="1" x14ac:dyDescent="0.25">
      <c r="A139" s="125"/>
      <c r="B139" s="125"/>
      <c r="C139" s="125"/>
      <c r="D139" s="125"/>
      <c r="E139" s="125" t="s">
        <v>92</v>
      </c>
      <c r="G139" s="867" t="s">
        <v>330</v>
      </c>
      <c r="H139" s="131"/>
      <c r="J139" s="130">
        <f ca="1">SUM($J138:J$138)</f>
        <v>0</v>
      </c>
      <c r="K139" s="130">
        <f ca="1">SUM($J138:K$138)</f>
        <v>0</v>
      </c>
      <c r="L139" s="130">
        <f ca="1">SUM($J138:L$138)</f>
        <v>0</v>
      </c>
      <c r="M139" s="130">
        <f ca="1">SUM($J138:M$138)</f>
        <v>0</v>
      </c>
      <c r="N139" s="130">
        <f ca="1">SUM($J138:N$138)</f>
        <v>0</v>
      </c>
      <c r="O139" s="130">
        <f ca="1">SUM($J138:O$138)</f>
        <v>7.1110863888507199</v>
      </c>
      <c r="P139" s="130">
        <f ca="1">SUM($J138:P$138)</f>
        <v>13.048752610428942</v>
      </c>
      <c r="Q139" s="130">
        <f ca="1">SUM($J138:Q$138)</f>
        <v>25.459387120401047</v>
      </c>
      <c r="R139" s="130">
        <f ca="1">SUM($J138:R$138)</f>
        <v>54.616901932986124</v>
      </c>
      <c r="S139" s="130">
        <f ca="1">SUM($J138:S$138)</f>
        <v>87.512559670261595</v>
      </c>
      <c r="T139" s="130">
        <f ca="1">SUM($J138:T$138)</f>
        <v>120.40821740753705</v>
      </c>
      <c r="U139" s="130">
        <f ca="1">SUM($J138:U$138)</f>
        <v>153.30387514481251</v>
      </c>
      <c r="V139" s="130">
        <f ca="1">SUM($J138:V$138)</f>
        <v>193.67581873146875</v>
      </c>
      <c r="W139" s="130">
        <f ca="1">SUM($J138:W$138)</f>
        <v>242.27167675244385</v>
      </c>
      <c r="X139" s="130">
        <f ca="1">SUM($J138:X$138)</f>
        <v>300.21289208514497</v>
      </c>
      <c r="Y139" s="130">
        <f ca="1">SUM($J138:Y$138)</f>
        <v>366.75183614463401</v>
      </c>
      <c r="Z139" s="130">
        <f ca="1">SUM($J138:Z$138)</f>
        <v>443.38376610078706</v>
      </c>
      <c r="AA139" s="130">
        <f ca="1">SUM($J138:AA$138)</f>
        <v>524.90929895965235</v>
      </c>
      <c r="AB139" s="130">
        <f ca="1">SUM($J138:AB$138)</f>
        <v>582.85051429235341</v>
      </c>
      <c r="AC139" s="130">
        <f ca="1">SUM($J138:AC$138)</f>
        <v>640.79172962505447</v>
      </c>
      <c r="AD139" s="130">
        <f ca="1">SUM($J138:AD$138)</f>
        <v>698.73294495775554</v>
      </c>
      <c r="AE139" s="130">
        <f ca="1">SUM($J138:AE$138)</f>
        <v>756.6741602904566</v>
      </c>
      <c r="AF139" s="130">
        <f ca="1">SUM($J138:AF$138)</f>
        <v>814.61537562315766</v>
      </c>
      <c r="AG139" s="130">
        <f ca="1">SUM($J138:AG$138)</f>
        <v>872.55659095585872</v>
      </c>
      <c r="AH139" s="130">
        <f ca="1">SUM($J138:AH$138)</f>
        <v>930.49780628855979</v>
      </c>
      <c r="AI139" s="130">
        <f ca="1">SUM($J138:AI$138)</f>
        <v>1005.1421459145578</v>
      </c>
      <c r="AJ139" s="130">
        <f ca="1">SUM($J138:AJ$138)</f>
        <v>1058.3968514625744</v>
      </c>
      <c r="AK139" s="130">
        <f ca="1">SUM($J138:AK$138)</f>
        <v>1058.3968514625744</v>
      </c>
      <c r="AL139" s="130">
        <f ca="1">SUM($J138:AL$138)</f>
        <v>1058.3968514625744</v>
      </c>
      <c r="AM139" s="130">
        <f ca="1">SUM($J138:AM$138)</f>
        <v>1058.3968514625744</v>
      </c>
      <c r="AN139" s="130">
        <f ca="1">SUM($J138:AN$138)</f>
        <v>1058.3968514625744</v>
      </c>
      <c r="AO139" s="130">
        <f ca="1">SUM($J138:AO$138)</f>
        <v>1058.3968514625744</v>
      </c>
      <c r="AP139" s="130">
        <f ca="1">SUM($J138:AP$138)</f>
        <v>1058.3968514625744</v>
      </c>
      <c r="AQ139" s="130">
        <f ca="1">SUM($J138:AQ$138)</f>
        <v>1058.3968514625744</v>
      </c>
      <c r="AR139" s="130">
        <f ca="1">SUM($J138:AR$138)</f>
        <v>1058.3968514625744</v>
      </c>
      <c r="AS139" s="130">
        <f ca="1">SUM($J138:AS$138)</f>
        <v>1058.3968514625744</v>
      </c>
      <c r="AT139" s="130">
        <f ca="1">SUM($J138:AT$138)</f>
        <v>1058.3968514625744</v>
      </c>
      <c r="AU139" s="130">
        <f ca="1">SUM($J138:AU$138)</f>
        <v>1058.3968514625744</v>
      </c>
      <c r="AV139" s="130">
        <f ca="1">SUM($J138:AV$138)</f>
        <v>1058.3968514625744</v>
      </c>
      <c r="AW139" s="130">
        <f ca="1">SUM($J138:AW$138)</f>
        <v>1058.3968514625744</v>
      </c>
      <c r="AX139" s="130">
        <f ca="1">SUM($J138:AX$138)</f>
        <v>1058.3968514625744</v>
      </c>
      <c r="AY139" s="130">
        <f ca="1">SUM($J138:AY$138)</f>
        <v>1058.3968514625744</v>
      </c>
      <c r="AZ139" s="130">
        <f ca="1">SUM($J138:AZ$138)</f>
        <v>1058.3968514625744</v>
      </c>
      <c r="BA139" s="130">
        <f ca="1">SUM($J138:BA$138)</f>
        <v>1058.3968514625744</v>
      </c>
      <c r="BB139" s="130">
        <f ca="1">SUM($J138:BB$138)</f>
        <v>1058.3968514625744</v>
      </c>
      <c r="BC139" s="130">
        <f ca="1">SUM($J138:BC$138)</f>
        <v>1058.3968514625744</v>
      </c>
      <c r="BD139" s="130">
        <f ca="1">SUM($J138:BD$138)</f>
        <v>1058.3968514625744</v>
      </c>
      <c r="BE139" s="130">
        <f ca="1">SUM($J138:BE$138)</f>
        <v>1058.3968514625744</v>
      </c>
      <c r="BF139" s="130">
        <f ca="1">SUM($J138:BF$138)</f>
        <v>1058.3968514625744</v>
      </c>
      <c r="BG139" s="130">
        <f ca="1">SUM($J138:BG$138)</f>
        <v>1058.3968514625744</v>
      </c>
      <c r="BH139" s="130">
        <f ca="1">SUM($J138:BH$138)</f>
        <v>1058.3968514625744</v>
      </c>
      <c r="BI139" s="130">
        <f ca="1">SUM($J138:BI$138)</f>
        <v>1058.3968514625744</v>
      </c>
      <c r="BJ139" s="130">
        <f ca="1">SUM($J138:BJ$138)</f>
        <v>1058.3968514625744</v>
      </c>
      <c r="BK139" s="130">
        <f ca="1">SUM($J138:BK$138)</f>
        <v>1058.3968514625744</v>
      </c>
      <c r="BL139" s="130">
        <f ca="1">SUM($J138:BL$138)</f>
        <v>1058.3968514625744</v>
      </c>
      <c r="BM139" s="130">
        <f ca="1">SUM($J138:BM$138)</f>
        <v>1058.3968514625744</v>
      </c>
      <c r="BN139" s="130">
        <f ca="1">SUM($J138:BN$138)</f>
        <v>1058.3968514625744</v>
      </c>
      <c r="BO139" s="130">
        <f ca="1">SUM($J138:BO$138)</f>
        <v>1058.3968514625744</v>
      </c>
      <c r="BP139" s="130">
        <f ca="1">SUM($J138:BP$138)</f>
        <v>1058.3968514625744</v>
      </c>
      <c r="BQ139" s="130">
        <f ca="1">SUM($J138:BQ$138)</f>
        <v>1058.3968514625744</v>
      </c>
      <c r="BR139" s="130">
        <f ca="1">SUM($J138:BR$138)</f>
        <v>1058.3968514625744</v>
      </c>
      <c r="BS139" s="130">
        <f ca="1">SUM($J138:BS$138)</f>
        <v>1058.3968514625744</v>
      </c>
      <c r="BT139" s="130">
        <f ca="1">SUM($J138:BT$138)</f>
        <v>1058.3968514625744</v>
      </c>
      <c r="BU139" s="130">
        <f ca="1">SUM($J138:BU$138)</f>
        <v>1058.3968514625744</v>
      </c>
      <c r="BV139" s="130">
        <f ca="1">SUM($J138:BV$138)</f>
        <v>1058.3968514625744</v>
      </c>
      <c r="BW139" s="130">
        <f ca="1">SUM($J138:BW$138)</f>
        <v>1058.3968514625744</v>
      </c>
      <c r="BX139" s="130">
        <f ca="1">SUM($J138:BX$138)</f>
        <v>1058.3968514625744</v>
      </c>
      <c r="BY139" s="130">
        <f ca="1">SUM($J138:BY$138)</f>
        <v>1058.3968514625744</v>
      </c>
      <c r="BZ139" s="130">
        <f ca="1">SUM($J138:BZ$138)</f>
        <v>1058.3968514625744</v>
      </c>
      <c r="CA139" s="130">
        <f ca="1">SUM($J138:CA$138)</f>
        <v>1058.3968514625744</v>
      </c>
      <c r="CB139" s="130">
        <f ca="1">SUM($J138:CB$138)</f>
        <v>1058.3968514625744</v>
      </c>
      <c r="CC139" s="130">
        <f ca="1">SUM($J138:CC$138)</f>
        <v>1058.3968514625744</v>
      </c>
      <c r="CD139" s="130">
        <f ca="1">SUM($J138:CD$138)</f>
        <v>1058.3968514625744</v>
      </c>
      <c r="CE139" s="130">
        <f ca="1">SUM($J138:CE$138)</f>
        <v>1058.3968514625744</v>
      </c>
      <c r="CF139" s="130">
        <f ca="1">SUM($J138:CF$138)</f>
        <v>1058.3968514625744</v>
      </c>
      <c r="CG139" s="130">
        <f ca="1">SUM($J138:CG$138)</f>
        <v>1058.3968514625744</v>
      </c>
      <c r="CH139" s="130">
        <f ca="1">SUM($J138:CH$138)</f>
        <v>1058.3968514625744</v>
      </c>
      <c r="CI139" s="130">
        <f ca="1">SUM($J138:CI$138)</f>
        <v>1058.3968514625744</v>
      </c>
      <c r="CJ139" s="130">
        <f ca="1">SUM($J138:CJ$138)</f>
        <v>1058.3968514625744</v>
      </c>
      <c r="CK139" s="130">
        <f ca="1">SUM($J138:CK$138)</f>
        <v>1058.3968514625744</v>
      </c>
      <c r="CL139" s="130">
        <f ca="1">SUM($J138:CL$138)</f>
        <v>1058.3968514625744</v>
      </c>
      <c r="CM139" s="130">
        <f ca="1">SUM($J138:CM$138)</f>
        <v>1058.3968514625744</v>
      </c>
      <c r="CN139" s="130">
        <f ca="1">SUM($J138:CN$138)</f>
        <v>1058.3968514625744</v>
      </c>
      <c r="CO139" s="130">
        <f ca="1">SUM($J138:CO$138)</f>
        <v>1058.3968514625744</v>
      </c>
      <c r="CP139" s="130">
        <f ca="1">SUM($J138:CP$138)</f>
        <v>1058.3968514625744</v>
      </c>
      <c r="CQ139" s="130">
        <f ca="1">SUM($J138:CQ$138)</f>
        <v>1058.3968514625744</v>
      </c>
      <c r="CR139" s="130">
        <f ca="1">SUM($J138:CR$138)</f>
        <v>1058.3968514625744</v>
      </c>
      <c r="CS139" s="130">
        <f ca="1">SUM($J138:CS$138)</f>
        <v>1058.3968514625744</v>
      </c>
      <c r="CT139" s="130">
        <f ca="1">SUM($J138:CT$138)</f>
        <v>1058.3968514625744</v>
      </c>
      <c r="CU139" s="130">
        <f ca="1">SUM($J138:CU$138)</f>
        <v>1058.3968514625744</v>
      </c>
      <c r="CV139" s="130">
        <f ca="1">SUM($J138:CV$138)</f>
        <v>1058.3968514625744</v>
      </c>
      <c r="CW139" s="130">
        <f ca="1">SUM($J138:CW$138)</f>
        <v>1058.3968514625744</v>
      </c>
      <c r="CX139" s="130">
        <f ca="1">SUM($J138:CX$138)</f>
        <v>1058.3968514625744</v>
      </c>
      <c r="CY139" s="130">
        <f ca="1">SUM($J138:CY$138)</f>
        <v>1058.3968514625744</v>
      </c>
      <c r="CZ139" s="130">
        <f ca="1">SUM($J138:CZ$138)</f>
        <v>1058.3968514625744</v>
      </c>
      <c r="DA139" s="130">
        <f ca="1">SUM($J138:DA$138)</f>
        <v>1058.3968514625744</v>
      </c>
      <c r="DB139" s="130">
        <f ca="1">SUM($J138:DB$138)</f>
        <v>1058.3968514625744</v>
      </c>
      <c r="DC139" s="130">
        <f ca="1">SUM($J138:DC$138)</f>
        <v>1058.3968514625744</v>
      </c>
      <c r="DD139" s="130">
        <f ca="1">SUM($J138:DD$138)</f>
        <v>1058.3968514625744</v>
      </c>
      <c r="DE139" s="130">
        <f ca="1">SUM($J138:DE$138)</f>
        <v>1058.3968514625744</v>
      </c>
      <c r="DF139" s="130">
        <f ca="1">SUM($J138:DF$138)</f>
        <v>1058.3968514625744</v>
      </c>
      <c r="DG139" s="130">
        <f ca="1">SUM($J138:DG$138)</f>
        <v>1058.3968514625744</v>
      </c>
      <c r="DH139" s="130">
        <f ca="1">SUM($J138:DH$138)</f>
        <v>1058.3968514625744</v>
      </c>
      <c r="DI139" s="130">
        <f ca="1">SUM($J138:DI$138)</f>
        <v>1058.3968514625744</v>
      </c>
      <c r="DJ139" s="130">
        <f ca="1">SUM($J138:DJ$138)</f>
        <v>1058.3968514625744</v>
      </c>
      <c r="DK139" s="130">
        <f ca="1">SUM($J138:DK$138)</f>
        <v>1058.3968514625744</v>
      </c>
      <c r="DL139" s="130">
        <f ca="1">SUM($J138:DL$138)</f>
        <v>1058.3968514625744</v>
      </c>
      <c r="DM139" s="130">
        <f ca="1">SUM($J138:DM$138)</f>
        <v>1058.3968514625744</v>
      </c>
      <c r="DN139" s="130">
        <f ca="1">SUM($J138:DN$138)</f>
        <v>1058.3968514625744</v>
      </c>
      <c r="DO139" s="130">
        <f ca="1">SUM($J138:DO$138)</f>
        <v>1058.3968514625744</v>
      </c>
      <c r="DP139" s="130">
        <f ca="1">SUM($J138:DP$138)</f>
        <v>1058.3968514625744</v>
      </c>
      <c r="DQ139" s="130">
        <f ca="1">SUM($J138:DQ$138)</f>
        <v>1058.3968514625744</v>
      </c>
      <c r="DR139" s="130">
        <f ca="1">SUM($J138:DR$138)</f>
        <v>1058.3968514625744</v>
      </c>
      <c r="DS139" s="130">
        <f ca="1">SUM($J138:DS$138)</f>
        <v>1058.3968514625744</v>
      </c>
      <c r="DT139" s="130">
        <f ca="1">SUM($J138:DT$138)</f>
        <v>1058.3968514625744</v>
      </c>
      <c r="DU139" s="130">
        <f ca="1">SUM($J138:DU$138)</f>
        <v>1058.3968514625744</v>
      </c>
      <c r="DV139" s="130">
        <f ca="1">SUM($J138:DV$138)</f>
        <v>1058.3968514625744</v>
      </c>
      <c r="DW139" s="130">
        <f ca="1">SUM($J138:DW$138)</f>
        <v>1058.3968514625744</v>
      </c>
      <c r="DX139" s="130">
        <f ca="1">SUM($J138:DX$138)</f>
        <v>1058.3968514625744</v>
      </c>
      <c r="DY139" s="130">
        <f ca="1">SUM($J138:DY$138)</f>
        <v>1058.3968514625744</v>
      </c>
      <c r="DZ139" s="130">
        <f ca="1">SUM($J138:DZ$138)</f>
        <v>1058.3968514625744</v>
      </c>
      <c r="EA139" s="130">
        <f ca="1">SUM($J138:EA$138)</f>
        <v>1058.3968514625744</v>
      </c>
      <c r="EB139" s="130">
        <f ca="1">SUM($J138:EB$138)</f>
        <v>1058.3968514625744</v>
      </c>
      <c r="EC139" s="130">
        <f ca="1">SUM($J138:EC$138)</f>
        <v>1058.3968514625744</v>
      </c>
      <c r="ED139" s="130">
        <f ca="1">SUM($J138:ED$138)</f>
        <v>1058.3968514625744</v>
      </c>
      <c r="EE139" s="130">
        <f ca="1">SUM($J138:EE$138)</f>
        <v>1058.3968514625744</v>
      </c>
      <c r="EF139" s="130">
        <f ca="1">SUM($J138:EF$138)</f>
        <v>1058.3968514625744</v>
      </c>
      <c r="EG139" s="130">
        <f ca="1">SUM($J138:EG$138)</f>
        <v>1058.3968514625744</v>
      </c>
      <c r="EH139" s="130">
        <f ca="1">SUM($J138:EH$138)</f>
        <v>1058.3968514625744</v>
      </c>
      <c r="EI139" s="125"/>
    </row>
    <row r="140" spans="1:139" s="128" customFormat="1" ht="15" customHeight="1" outlineLevel="1" x14ac:dyDescent="0.25">
      <c r="A140" s="125"/>
      <c r="B140" s="125"/>
      <c r="C140" s="125"/>
      <c r="D140" s="125"/>
      <c r="E140" s="125"/>
      <c r="G140" s="129"/>
      <c r="H140" s="131"/>
      <c r="J140" s="130"/>
      <c r="K140" s="130"/>
      <c r="L140" s="130"/>
      <c r="M140" s="130"/>
      <c r="N140" s="130"/>
      <c r="O140" s="130"/>
      <c r="P140" s="130"/>
      <c r="Q140" s="130"/>
      <c r="R140" s="130"/>
      <c r="S140" s="130"/>
      <c r="T140" s="130"/>
      <c r="U140" s="130"/>
      <c r="V140" s="130"/>
      <c r="W140" s="130"/>
      <c r="X140" s="130"/>
      <c r="Y140" s="130"/>
      <c r="Z140" s="130"/>
      <c r="AA140" s="130"/>
      <c r="AB140" s="130"/>
      <c r="AC140" s="130"/>
      <c r="AD140" s="130"/>
      <c r="AE140" s="130"/>
      <c r="AF140" s="130"/>
      <c r="AG140" s="130"/>
      <c r="AH140" s="130"/>
      <c r="AI140" s="130"/>
      <c r="AJ140" s="130"/>
      <c r="AK140" s="130"/>
      <c r="AL140" s="130"/>
      <c r="AM140" s="130"/>
      <c r="AN140" s="130"/>
      <c r="AO140" s="130"/>
      <c r="AP140" s="130"/>
      <c r="AQ140" s="130"/>
      <c r="AR140" s="130"/>
      <c r="AS140" s="130"/>
      <c r="AT140" s="130"/>
      <c r="AU140" s="130"/>
      <c r="AV140" s="130"/>
      <c r="AW140" s="130"/>
      <c r="AX140" s="130"/>
      <c r="AY140" s="130"/>
      <c r="AZ140" s="130"/>
      <c r="BA140" s="130"/>
      <c r="BB140" s="130"/>
      <c r="BC140" s="130"/>
      <c r="BD140" s="130"/>
      <c r="BE140" s="130"/>
      <c r="BF140" s="130"/>
      <c r="BG140" s="130"/>
      <c r="BH140" s="130"/>
      <c r="BI140" s="130"/>
      <c r="BJ140" s="130"/>
      <c r="BK140" s="130"/>
      <c r="BL140" s="130"/>
      <c r="BM140" s="130"/>
      <c r="BN140" s="130"/>
      <c r="BO140" s="130"/>
      <c r="BP140" s="130"/>
      <c r="BQ140" s="130"/>
      <c r="BR140" s="130"/>
      <c r="BS140" s="130"/>
      <c r="BT140" s="130"/>
      <c r="BU140" s="130"/>
      <c r="BV140" s="130"/>
      <c r="BW140" s="130"/>
      <c r="BX140" s="130"/>
      <c r="BY140" s="130"/>
      <c r="BZ140" s="130"/>
      <c r="CA140" s="130"/>
      <c r="CB140" s="130"/>
      <c r="CC140" s="130"/>
      <c r="CD140" s="130"/>
      <c r="CE140" s="130"/>
      <c r="CF140" s="130"/>
      <c r="CG140" s="130"/>
      <c r="CH140" s="130"/>
      <c r="CI140" s="130"/>
      <c r="CJ140" s="130"/>
      <c r="CK140" s="130"/>
      <c r="CL140" s="130"/>
      <c r="CM140" s="130"/>
      <c r="CN140" s="130"/>
      <c r="CO140" s="130"/>
      <c r="CP140" s="130"/>
      <c r="CQ140" s="130"/>
      <c r="CR140" s="130"/>
      <c r="CS140" s="130"/>
      <c r="CT140" s="130"/>
      <c r="CU140" s="130"/>
      <c r="CV140" s="130"/>
      <c r="CW140" s="130"/>
      <c r="CX140" s="130"/>
      <c r="CY140" s="130"/>
      <c r="CZ140" s="130"/>
      <c r="DA140" s="130"/>
      <c r="DB140" s="130"/>
      <c r="DC140" s="130"/>
      <c r="DD140" s="130"/>
      <c r="DE140" s="130"/>
      <c r="DF140" s="130"/>
      <c r="DG140" s="130"/>
      <c r="DH140" s="130"/>
      <c r="DI140" s="130"/>
      <c r="DJ140" s="130"/>
      <c r="DK140" s="130"/>
      <c r="DL140" s="130"/>
      <c r="DM140" s="130"/>
      <c r="DN140" s="130"/>
      <c r="DO140" s="130"/>
      <c r="DP140" s="130"/>
      <c r="DQ140" s="130"/>
      <c r="DR140" s="130"/>
      <c r="DS140" s="130"/>
      <c r="DT140" s="130"/>
      <c r="DU140" s="130"/>
      <c r="DV140" s="130"/>
      <c r="DW140" s="130"/>
      <c r="DX140" s="130"/>
      <c r="DY140" s="130"/>
      <c r="DZ140" s="130"/>
      <c r="EA140" s="130"/>
      <c r="EB140" s="130"/>
      <c r="EC140" s="130"/>
      <c r="ED140" s="130"/>
      <c r="EE140" s="130"/>
      <c r="EF140" s="130"/>
      <c r="EG140" s="130"/>
      <c r="EH140" s="130"/>
      <c r="EI140" s="125"/>
    </row>
    <row r="141" spans="1:139" s="128" customFormat="1" ht="15" customHeight="1" outlineLevel="1" x14ac:dyDescent="0.25">
      <c r="A141" s="125"/>
      <c r="B141" s="125"/>
      <c r="C141" s="125"/>
      <c r="D141" s="125"/>
      <c r="E141" s="418" t="str">
        <f xml:space="preserve"> Capex!E$48</f>
        <v>GST on Capex (In %)</v>
      </c>
      <c r="F141" s="74">
        <f xml:space="preserve"> Capex!F$48</f>
        <v>0.18</v>
      </c>
      <c r="G141" s="419" t="str">
        <f xml:space="preserve"> Capex!G$48</f>
        <v>In %</v>
      </c>
      <c r="H141" s="131"/>
      <c r="J141" s="130"/>
      <c r="K141" s="130"/>
      <c r="L141" s="130"/>
      <c r="M141" s="130"/>
      <c r="N141" s="130"/>
      <c r="O141" s="130"/>
      <c r="P141" s="130"/>
      <c r="Q141" s="130"/>
      <c r="R141" s="130"/>
      <c r="S141" s="130"/>
      <c r="T141" s="130"/>
      <c r="U141" s="130"/>
      <c r="V141" s="130"/>
      <c r="W141" s="130"/>
      <c r="X141" s="130"/>
      <c r="Y141" s="130"/>
      <c r="Z141" s="130"/>
      <c r="AA141" s="130"/>
      <c r="AB141" s="130"/>
      <c r="AC141" s="130"/>
      <c r="AD141" s="130"/>
      <c r="AE141" s="130"/>
      <c r="AF141" s="130"/>
      <c r="AG141" s="130"/>
      <c r="AH141" s="130"/>
      <c r="AI141" s="130"/>
      <c r="AJ141" s="130"/>
      <c r="AK141" s="130"/>
      <c r="AL141" s="130"/>
      <c r="AM141" s="130"/>
      <c r="AN141" s="130"/>
      <c r="AO141" s="130"/>
      <c r="AP141" s="130"/>
      <c r="AQ141" s="130"/>
      <c r="AR141" s="130"/>
      <c r="AS141" s="130"/>
      <c r="AT141" s="130"/>
      <c r="AU141" s="130"/>
      <c r="AV141" s="130"/>
      <c r="AW141" s="130"/>
      <c r="AX141" s="130"/>
      <c r="AY141" s="130"/>
      <c r="AZ141" s="130"/>
      <c r="BA141" s="130"/>
      <c r="BB141" s="130"/>
      <c r="BC141" s="130"/>
      <c r="BD141" s="130"/>
      <c r="BE141" s="130"/>
      <c r="BF141" s="130"/>
      <c r="BG141" s="130"/>
      <c r="BH141" s="130"/>
      <c r="BI141" s="130"/>
      <c r="BJ141" s="130"/>
      <c r="BK141" s="130"/>
      <c r="BL141" s="130"/>
      <c r="BM141" s="130"/>
      <c r="BN141" s="130"/>
      <c r="BO141" s="130"/>
      <c r="BP141" s="130"/>
      <c r="BQ141" s="130"/>
      <c r="BR141" s="130"/>
      <c r="BS141" s="130"/>
      <c r="BT141" s="130"/>
      <c r="BU141" s="130"/>
      <c r="BV141" s="130"/>
      <c r="BW141" s="130"/>
      <c r="BX141" s="130"/>
      <c r="BY141" s="130"/>
      <c r="BZ141" s="130"/>
      <c r="CA141" s="130"/>
      <c r="CB141" s="130"/>
      <c r="CC141" s="130"/>
      <c r="CD141" s="130"/>
      <c r="CE141" s="130"/>
      <c r="CF141" s="130"/>
      <c r="CG141" s="130"/>
      <c r="CH141" s="130"/>
      <c r="CI141" s="130"/>
      <c r="CJ141" s="130"/>
      <c r="CK141" s="130"/>
      <c r="CL141" s="130"/>
      <c r="CM141" s="130"/>
      <c r="CN141" s="130"/>
      <c r="CO141" s="130"/>
      <c r="CP141" s="130"/>
      <c r="CQ141" s="130"/>
      <c r="CR141" s="130"/>
      <c r="CS141" s="130"/>
      <c r="CT141" s="130"/>
      <c r="CU141" s="130"/>
      <c r="CV141" s="130"/>
      <c r="CW141" s="130"/>
      <c r="CX141" s="130"/>
      <c r="CY141" s="130"/>
      <c r="CZ141" s="130"/>
      <c r="DA141" s="130"/>
      <c r="DB141" s="130"/>
      <c r="DC141" s="130"/>
      <c r="DD141" s="130"/>
      <c r="DE141" s="130"/>
      <c r="DF141" s="130"/>
      <c r="DG141" s="130"/>
      <c r="DH141" s="130"/>
      <c r="DI141" s="130"/>
      <c r="DJ141" s="130"/>
      <c r="DK141" s="130"/>
      <c r="DL141" s="130"/>
      <c r="DM141" s="130"/>
      <c r="DN141" s="130"/>
      <c r="DO141" s="130"/>
      <c r="DP141" s="130"/>
      <c r="DQ141" s="130"/>
      <c r="DR141" s="130"/>
      <c r="DS141" s="130"/>
      <c r="DT141" s="130"/>
      <c r="DU141" s="130"/>
      <c r="DV141" s="130"/>
      <c r="DW141" s="130"/>
      <c r="DX141" s="130"/>
      <c r="DY141" s="130"/>
      <c r="DZ141" s="130"/>
      <c r="EA141" s="130"/>
      <c r="EB141" s="130"/>
      <c r="EC141" s="130"/>
      <c r="ED141" s="130"/>
      <c r="EE141" s="130"/>
      <c r="EF141" s="130"/>
      <c r="EG141" s="130"/>
      <c r="EH141" s="130"/>
      <c r="EI141" s="125"/>
    </row>
    <row r="142" spans="1:139" s="422" customFormat="1" ht="15" customHeight="1" outlineLevel="1" x14ac:dyDescent="0.35">
      <c r="A142" s="421"/>
      <c r="B142" s="421"/>
      <c r="C142" s="421"/>
      <c r="D142" s="421"/>
      <c r="E142" s="421" t="s">
        <v>218</v>
      </c>
      <c r="G142" s="421" t="s">
        <v>330</v>
      </c>
      <c r="H142" s="421">
        <f t="shared" ca="1" si="48"/>
        <v>190.51143326326346</v>
      </c>
      <c r="J142" s="421">
        <f t="shared" ref="J142:AO142" ca="1" si="51" xml:space="preserve"> J138 * $F141</f>
        <v>0</v>
      </c>
      <c r="K142" s="421">
        <f t="shared" ca="1" si="51"/>
        <v>0</v>
      </c>
      <c r="L142" s="421">
        <f t="shared" ca="1" si="51"/>
        <v>0</v>
      </c>
      <c r="M142" s="421">
        <f t="shared" ca="1" si="51"/>
        <v>0</v>
      </c>
      <c r="N142" s="421">
        <f t="shared" ca="1" si="51"/>
        <v>0</v>
      </c>
      <c r="O142" s="421">
        <f t="shared" ca="1" si="51"/>
        <v>1.2799955499931295</v>
      </c>
      <c r="P142" s="421">
        <f t="shared" ca="1" si="51"/>
        <v>1.0687799198840797</v>
      </c>
      <c r="Q142" s="421">
        <f t="shared" ca="1" si="51"/>
        <v>2.2339142117949793</v>
      </c>
      <c r="R142" s="421">
        <f t="shared" ca="1" si="51"/>
        <v>5.2483526662653128</v>
      </c>
      <c r="S142" s="421">
        <f t="shared" ca="1" si="51"/>
        <v>5.9212183927095836</v>
      </c>
      <c r="T142" s="421">
        <f t="shared" ca="1" si="51"/>
        <v>5.9212183927095836</v>
      </c>
      <c r="U142" s="421">
        <f t="shared" ca="1" si="51"/>
        <v>5.9212183927095836</v>
      </c>
      <c r="V142" s="421">
        <f t="shared" ca="1" si="51"/>
        <v>7.2669498455981252</v>
      </c>
      <c r="W142" s="421">
        <f t="shared" ca="1" si="51"/>
        <v>8.7472544437755211</v>
      </c>
      <c r="X142" s="421">
        <f t="shared" ca="1" si="51"/>
        <v>10.429418759886198</v>
      </c>
      <c r="Y142" s="421">
        <f t="shared" ca="1" si="51"/>
        <v>11.977009930708022</v>
      </c>
      <c r="Z142" s="421">
        <f t="shared" ca="1" si="51"/>
        <v>13.793747392107553</v>
      </c>
      <c r="AA142" s="421">
        <f t="shared" ca="1" si="51"/>
        <v>14.674595914595747</v>
      </c>
      <c r="AB142" s="421">
        <f t="shared" ca="1" si="51"/>
        <v>10.429418759886198</v>
      </c>
      <c r="AC142" s="421">
        <f t="shared" ca="1" si="51"/>
        <v>10.429418759886198</v>
      </c>
      <c r="AD142" s="421">
        <f t="shared" ca="1" si="51"/>
        <v>10.429418759886198</v>
      </c>
      <c r="AE142" s="421">
        <f t="shared" ca="1" si="51"/>
        <v>10.429418759886198</v>
      </c>
      <c r="AF142" s="421">
        <f t="shared" ca="1" si="51"/>
        <v>10.429418759886198</v>
      </c>
      <c r="AG142" s="421">
        <f t="shared" ca="1" si="51"/>
        <v>10.429418759886198</v>
      </c>
      <c r="AH142" s="421">
        <f t="shared" ca="1" si="51"/>
        <v>10.429418759886198</v>
      </c>
      <c r="AI142" s="421">
        <f t="shared" ca="1" si="51"/>
        <v>13.43598113267964</v>
      </c>
      <c r="AJ142" s="421">
        <f t="shared" ca="1" si="51"/>
        <v>9.5858469986430155</v>
      </c>
      <c r="AK142" s="421">
        <f t="shared" ca="1" si="51"/>
        <v>0</v>
      </c>
      <c r="AL142" s="421">
        <f t="shared" ca="1" si="51"/>
        <v>0</v>
      </c>
      <c r="AM142" s="421">
        <f t="shared" ca="1" si="51"/>
        <v>0</v>
      </c>
      <c r="AN142" s="421">
        <f t="shared" ca="1" si="51"/>
        <v>0</v>
      </c>
      <c r="AO142" s="421">
        <f t="shared" ca="1" si="51"/>
        <v>0</v>
      </c>
      <c r="AP142" s="421">
        <f t="shared" ref="AP142:BU142" ca="1" si="52" xml:space="preserve"> AP138 * $F141</f>
        <v>0</v>
      </c>
      <c r="AQ142" s="421">
        <f t="shared" ca="1" si="52"/>
        <v>0</v>
      </c>
      <c r="AR142" s="421">
        <f t="shared" ca="1" si="52"/>
        <v>0</v>
      </c>
      <c r="AS142" s="421">
        <f t="shared" ca="1" si="52"/>
        <v>0</v>
      </c>
      <c r="AT142" s="421">
        <f t="shared" ca="1" si="52"/>
        <v>0</v>
      </c>
      <c r="AU142" s="421">
        <f t="shared" ca="1" si="52"/>
        <v>0</v>
      </c>
      <c r="AV142" s="421">
        <f t="shared" ca="1" si="52"/>
        <v>0</v>
      </c>
      <c r="AW142" s="421">
        <f t="shared" ca="1" si="52"/>
        <v>0</v>
      </c>
      <c r="AX142" s="421">
        <f t="shared" ca="1" si="52"/>
        <v>0</v>
      </c>
      <c r="AY142" s="421">
        <f t="shared" ca="1" si="52"/>
        <v>0</v>
      </c>
      <c r="AZ142" s="421">
        <f t="shared" ca="1" si="52"/>
        <v>0</v>
      </c>
      <c r="BA142" s="421">
        <f t="shared" ca="1" si="52"/>
        <v>0</v>
      </c>
      <c r="BB142" s="421">
        <f t="shared" ca="1" si="52"/>
        <v>0</v>
      </c>
      <c r="BC142" s="421">
        <f t="shared" ca="1" si="52"/>
        <v>0</v>
      </c>
      <c r="BD142" s="421">
        <f t="shared" ca="1" si="52"/>
        <v>0</v>
      </c>
      <c r="BE142" s="421">
        <f t="shared" ca="1" si="52"/>
        <v>0</v>
      </c>
      <c r="BF142" s="421">
        <f t="shared" ca="1" si="52"/>
        <v>0</v>
      </c>
      <c r="BG142" s="421">
        <f t="shared" ca="1" si="52"/>
        <v>0</v>
      </c>
      <c r="BH142" s="421">
        <f t="shared" ca="1" si="52"/>
        <v>0</v>
      </c>
      <c r="BI142" s="421">
        <f t="shared" ca="1" si="52"/>
        <v>0</v>
      </c>
      <c r="BJ142" s="421">
        <f t="shared" ca="1" si="52"/>
        <v>0</v>
      </c>
      <c r="BK142" s="421">
        <f t="shared" ca="1" si="52"/>
        <v>0</v>
      </c>
      <c r="BL142" s="421">
        <f t="shared" ca="1" si="52"/>
        <v>0</v>
      </c>
      <c r="BM142" s="421">
        <f t="shared" ca="1" si="52"/>
        <v>0</v>
      </c>
      <c r="BN142" s="421">
        <f t="shared" ca="1" si="52"/>
        <v>0</v>
      </c>
      <c r="BO142" s="421">
        <f t="shared" ca="1" si="52"/>
        <v>0</v>
      </c>
      <c r="BP142" s="421">
        <f t="shared" ca="1" si="52"/>
        <v>0</v>
      </c>
      <c r="BQ142" s="421">
        <f t="shared" ca="1" si="52"/>
        <v>0</v>
      </c>
      <c r="BR142" s="421">
        <f t="shared" ca="1" si="52"/>
        <v>0</v>
      </c>
      <c r="BS142" s="421">
        <f t="shared" ca="1" si="52"/>
        <v>0</v>
      </c>
      <c r="BT142" s="421">
        <f t="shared" ca="1" si="52"/>
        <v>0</v>
      </c>
      <c r="BU142" s="421">
        <f t="shared" ca="1" si="52"/>
        <v>0</v>
      </c>
      <c r="BV142" s="421">
        <f t="shared" ref="BV142:DA142" ca="1" si="53" xml:space="preserve"> BV138 * $F141</f>
        <v>0</v>
      </c>
      <c r="BW142" s="421">
        <f t="shared" ca="1" si="53"/>
        <v>0</v>
      </c>
      <c r="BX142" s="421">
        <f t="shared" ca="1" si="53"/>
        <v>0</v>
      </c>
      <c r="BY142" s="421">
        <f t="shared" ca="1" si="53"/>
        <v>0</v>
      </c>
      <c r="BZ142" s="421">
        <f t="shared" ca="1" si="53"/>
        <v>0</v>
      </c>
      <c r="CA142" s="421">
        <f t="shared" ca="1" si="53"/>
        <v>0</v>
      </c>
      <c r="CB142" s="421">
        <f t="shared" ca="1" si="53"/>
        <v>0</v>
      </c>
      <c r="CC142" s="421">
        <f t="shared" ca="1" si="53"/>
        <v>0</v>
      </c>
      <c r="CD142" s="421">
        <f t="shared" ca="1" si="53"/>
        <v>0</v>
      </c>
      <c r="CE142" s="421">
        <f t="shared" ca="1" si="53"/>
        <v>0</v>
      </c>
      <c r="CF142" s="421">
        <f t="shared" ca="1" si="53"/>
        <v>0</v>
      </c>
      <c r="CG142" s="421">
        <f t="shared" ca="1" si="53"/>
        <v>0</v>
      </c>
      <c r="CH142" s="421">
        <f t="shared" ca="1" si="53"/>
        <v>0</v>
      </c>
      <c r="CI142" s="421">
        <f t="shared" ca="1" si="53"/>
        <v>0</v>
      </c>
      <c r="CJ142" s="421">
        <f t="shared" ca="1" si="53"/>
        <v>0</v>
      </c>
      <c r="CK142" s="421">
        <f t="shared" ca="1" si="53"/>
        <v>0</v>
      </c>
      <c r="CL142" s="421">
        <f t="shared" ca="1" si="53"/>
        <v>0</v>
      </c>
      <c r="CM142" s="421">
        <f t="shared" ca="1" si="53"/>
        <v>0</v>
      </c>
      <c r="CN142" s="421">
        <f t="shared" ca="1" si="53"/>
        <v>0</v>
      </c>
      <c r="CO142" s="421">
        <f t="shared" ca="1" si="53"/>
        <v>0</v>
      </c>
      <c r="CP142" s="421">
        <f t="shared" ca="1" si="53"/>
        <v>0</v>
      </c>
      <c r="CQ142" s="421">
        <f t="shared" ca="1" si="53"/>
        <v>0</v>
      </c>
      <c r="CR142" s="421">
        <f t="shared" ca="1" si="53"/>
        <v>0</v>
      </c>
      <c r="CS142" s="421">
        <f t="shared" ca="1" si="53"/>
        <v>0</v>
      </c>
      <c r="CT142" s="421">
        <f t="shared" ca="1" si="53"/>
        <v>0</v>
      </c>
      <c r="CU142" s="421">
        <f t="shared" ca="1" si="53"/>
        <v>0</v>
      </c>
      <c r="CV142" s="421">
        <f t="shared" ca="1" si="53"/>
        <v>0</v>
      </c>
      <c r="CW142" s="421">
        <f t="shared" ca="1" si="53"/>
        <v>0</v>
      </c>
      <c r="CX142" s="421">
        <f t="shared" ca="1" si="53"/>
        <v>0</v>
      </c>
      <c r="CY142" s="421">
        <f t="shared" ca="1" si="53"/>
        <v>0</v>
      </c>
      <c r="CZ142" s="421">
        <f t="shared" ca="1" si="53"/>
        <v>0</v>
      </c>
      <c r="DA142" s="421">
        <f t="shared" ca="1" si="53"/>
        <v>0</v>
      </c>
      <c r="DB142" s="421">
        <f t="shared" ref="DB142:EG142" ca="1" si="54" xml:space="preserve"> DB138 * $F141</f>
        <v>0</v>
      </c>
      <c r="DC142" s="421">
        <f t="shared" ca="1" si="54"/>
        <v>0</v>
      </c>
      <c r="DD142" s="421">
        <f t="shared" ca="1" si="54"/>
        <v>0</v>
      </c>
      <c r="DE142" s="421">
        <f t="shared" ca="1" si="54"/>
        <v>0</v>
      </c>
      <c r="DF142" s="421">
        <f t="shared" ca="1" si="54"/>
        <v>0</v>
      </c>
      <c r="DG142" s="421">
        <f t="shared" ca="1" si="54"/>
        <v>0</v>
      </c>
      <c r="DH142" s="421">
        <f t="shared" ca="1" si="54"/>
        <v>0</v>
      </c>
      <c r="DI142" s="421">
        <f t="shared" ca="1" si="54"/>
        <v>0</v>
      </c>
      <c r="DJ142" s="421">
        <f t="shared" ca="1" si="54"/>
        <v>0</v>
      </c>
      <c r="DK142" s="421">
        <f t="shared" ca="1" si="54"/>
        <v>0</v>
      </c>
      <c r="DL142" s="421">
        <f t="shared" ca="1" si="54"/>
        <v>0</v>
      </c>
      <c r="DM142" s="421">
        <f t="shared" ca="1" si="54"/>
        <v>0</v>
      </c>
      <c r="DN142" s="421">
        <f t="shared" ca="1" si="54"/>
        <v>0</v>
      </c>
      <c r="DO142" s="421">
        <f t="shared" ca="1" si="54"/>
        <v>0</v>
      </c>
      <c r="DP142" s="421">
        <f t="shared" ca="1" si="54"/>
        <v>0</v>
      </c>
      <c r="DQ142" s="421">
        <f t="shared" ca="1" si="54"/>
        <v>0</v>
      </c>
      <c r="DR142" s="421">
        <f t="shared" ca="1" si="54"/>
        <v>0</v>
      </c>
      <c r="DS142" s="421">
        <f t="shared" ca="1" si="54"/>
        <v>0</v>
      </c>
      <c r="DT142" s="421">
        <f t="shared" ca="1" si="54"/>
        <v>0</v>
      </c>
      <c r="DU142" s="421">
        <f t="shared" ca="1" si="54"/>
        <v>0</v>
      </c>
      <c r="DV142" s="421">
        <f t="shared" ca="1" si="54"/>
        <v>0</v>
      </c>
      <c r="DW142" s="421">
        <f t="shared" ca="1" si="54"/>
        <v>0</v>
      </c>
      <c r="DX142" s="421">
        <f t="shared" ca="1" si="54"/>
        <v>0</v>
      </c>
      <c r="DY142" s="421">
        <f t="shared" ca="1" si="54"/>
        <v>0</v>
      </c>
      <c r="DZ142" s="421">
        <f t="shared" ca="1" si="54"/>
        <v>0</v>
      </c>
      <c r="EA142" s="421">
        <f t="shared" ca="1" si="54"/>
        <v>0</v>
      </c>
      <c r="EB142" s="421">
        <f t="shared" ca="1" si="54"/>
        <v>0</v>
      </c>
      <c r="EC142" s="421">
        <f t="shared" ca="1" si="54"/>
        <v>0</v>
      </c>
      <c r="ED142" s="421">
        <f t="shared" ca="1" si="54"/>
        <v>0</v>
      </c>
      <c r="EE142" s="421">
        <f t="shared" ca="1" si="54"/>
        <v>0</v>
      </c>
      <c r="EF142" s="421">
        <f t="shared" ca="1" si="54"/>
        <v>0</v>
      </c>
      <c r="EG142" s="421">
        <f t="shared" ca="1" si="54"/>
        <v>0</v>
      </c>
      <c r="EH142" s="421">
        <f ca="1" xml:space="preserve"> EH138 * $F141</f>
        <v>0</v>
      </c>
      <c r="EI142" s="421"/>
    </row>
    <row r="143" spans="1:139" s="422" customFormat="1" ht="15" customHeight="1" outlineLevel="1" x14ac:dyDescent="0.35">
      <c r="A143" s="421"/>
      <c r="B143" s="421"/>
      <c r="C143" s="421"/>
      <c r="D143" s="421"/>
      <c r="E143" s="421"/>
      <c r="G143" s="421"/>
      <c r="H143" s="612"/>
      <c r="J143" s="421"/>
      <c r="K143" s="421"/>
      <c r="L143" s="421"/>
      <c r="M143" s="421"/>
      <c r="N143" s="421"/>
      <c r="O143" s="421"/>
      <c r="P143" s="421"/>
      <c r="Q143" s="421"/>
      <c r="R143" s="421"/>
      <c r="S143" s="421"/>
      <c r="T143" s="421"/>
      <c r="U143" s="421"/>
      <c r="V143" s="421"/>
      <c r="W143" s="421"/>
      <c r="X143" s="421"/>
      <c r="Y143" s="421"/>
      <c r="Z143" s="421"/>
      <c r="AA143" s="421"/>
      <c r="AB143" s="421"/>
      <c r="AC143" s="421"/>
      <c r="AD143" s="421"/>
      <c r="AE143" s="421"/>
      <c r="AF143" s="421"/>
      <c r="AG143" s="421"/>
      <c r="AH143" s="421"/>
      <c r="AI143" s="421"/>
      <c r="AJ143" s="421"/>
      <c r="AK143" s="421"/>
      <c r="AL143" s="421"/>
      <c r="AM143" s="421"/>
      <c r="AN143" s="421"/>
      <c r="AO143" s="421"/>
      <c r="AP143" s="421"/>
      <c r="AQ143" s="421"/>
      <c r="AR143" s="421"/>
      <c r="AS143" s="421"/>
      <c r="AT143" s="421"/>
      <c r="AU143" s="421"/>
      <c r="AV143" s="421"/>
      <c r="AW143" s="421"/>
      <c r="AX143" s="421"/>
      <c r="AY143" s="421"/>
      <c r="AZ143" s="421"/>
      <c r="BA143" s="421"/>
      <c r="BB143" s="421"/>
      <c r="BC143" s="421"/>
      <c r="BD143" s="421"/>
      <c r="BE143" s="421"/>
      <c r="BF143" s="421"/>
      <c r="BG143" s="421"/>
      <c r="BH143" s="421"/>
      <c r="BI143" s="421"/>
      <c r="BJ143" s="421"/>
      <c r="BK143" s="421"/>
      <c r="BL143" s="421"/>
      <c r="BM143" s="421"/>
      <c r="BN143" s="421"/>
      <c r="BO143" s="421"/>
      <c r="BP143" s="421"/>
      <c r="BQ143" s="421"/>
      <c r="BR143" s="421"/>
      <c r="BS143" s="421"/>
      <c r="BT143" s="421"/>
      <c r="BU143" s="421"/>
      <c r="BV143" s="421"/>
      <c r="BW143" s="421"/>
      <c r="BX143" s="421"/>
      <c r="BY143" s="421"/>
      <c r="BZ143" s="421"/>
      <c r="CA143" s="421"/>
      <c r="CB143" s="421"/>
      <c r="CC143" s="421"/>
      <c r="CD143" s="421"/>
      <c r="CE143" s="421"/>
      <c r="CF143" s="421"/>
      <c r="CG143" s="421"/>
      <c r="CH143" s="421"/>
      <c r="CI143" s="421"/>
      <c r="CJ143" s="421"/>
      <c r="CK143" s="421"/>
      <c r="CL143" s="421"/>
      <c r="CM143" s="421"/>
      <c r="CN143" s="421"/>
      <c r="CO143" s="421"/>
      <c r="CP143" s="421"/>
      <c r="CQ143" s="421"/>
      <c r="CR143" s="421"/>
      <c r="CS143" s="421"/>
      <c r="CT143" s="421"/>
      <c r="CU143" s="421"/>
      <c r="CV143" s="421"/>
      <c r="CW143" s="421"/>
      <c r="CX143" s="421"/>
      <c r="CY143" s="421"/>
      <c r="CZ143" s="421"/>
      <c r="DA143" s="421"/>
      <c r="DB143" s="421"/>
      <c r="DC143" s="421"/>
      <c r="DD143" s="421"/>
      <c r="DE143" s="421"/>
      <c r="DF143" s="421"/>
      <c r="DG143" s="421"/>
      <c r="DH143" s="421"/>
      <c r="DI143" s="421"/>
      <c r="DJ143" s="421"/>
      <c r="DK143" s="421"/>
      <c r="DL143" s="421"/>
      <c r="DM143" s="421"/>
      <c r="DN143" s="421"/>
      <c r="DO143" s="421"/>
      <c r="DP143" s="421"/>
      <c r="DQ143" s="421"/>
      <c r="DR143" s="421"/>
      <c r="DS143" s="421"/>
      <c r="DT143" s="421"/>
      <c r="DU143" s="421"/>
      <c r="DV143" s="421"/>
      <c r="DW143" s="421"/>
      <c r="DX143" s="421"/>
      <c r="DY143" s="421"/>
      <c r="DZ143" s="421"/>
      <c r="EA143" s="421"/>
      <c r="EB143" s="421"/>
      <c r="EC143" s="421"/>
      <c r="ED143" s="421"/>
      <c r="EE143" s="421"/>
      <c r="EF143" s="421"/>
      <c r="EG143" s="421"/>
      <c r="EH143" s="421"/>
      <c r="EI143" s="421"/>
    </row>
    <row r="144" spans="1:139" s="422" customFormat="1" ht="15" customHeight="1" outlineLevel="1" x14ac:dyDescent="0.35">
      <c r="A144" s="421"/>
      <c r="B144" s="421"/>
      <c r="C144" s="421"/>
      <c r="D144" s="421"/>
      <c r="E144" s="421" t="str">
        <f t="shared" ref="E144:AJ144" si="55" xml:space="preserve"> E138</f>
        <v xml:space="preserve">Total Project Cost  </v>
      </c>
      <c r="F144" s="421">
        <f t="shared" si="55"/>
        <v>0</v>
      </c>
      <c r="G144" s="421" t="str">
        <f t="shared" si="55"/>
        <v>INR Cr</v>
      </c>
      <c r="H144" s="421">
        <f t="shared" ca="1" si="55"/>
        <v>1058.3968514625744</v>
      </c>
      <c r="I144" s="421">
        <f t="shared" si="55"/>
        <v>0</v>
      </c>
      <c r="J144" s="421">
        <f t="shared" ca="1" si="55"/>
        <v>0</v>
      </c>
      <c r="K144" s="421">
        <f t="shared" ca="1" si="55"/>
        <v>0</v>
      </c>
      <c r="L144" s="421">
        <f ca="1" xml:space="preserve"> L138</f>
        <v>0</v>
      </c>
      <c r="M144" s="421">
        <f t="shared" ca="1" si="55"/>
        <v>0</v>
      </c>
      <c r="N144" s="421">
        <f t="shared" ca="1" si="55"/>
        <v>0</v>
      </c>
      <c r="O144" s="421">
        <f t="shared" ca="1" si="55"/>
        <v>7.1110863888507199</v>
      </c>
      <c r="P144" s="421">
        <f t="shared" ca="1" si="55"/>
        <v>5.9376662215782208</v>
      </c>
      <c r="Q144" s="421">
        <f t="shared" ca="1" si="55"/>
        <v>12.410634509972107</v>
      </c>
      <c r="R144" s="421">
        <f t="shared" ca="1" si="55"/>
        <v>29.157514812585074</v>
      </c>
      <c r="S144" s="421">
        <f t="shared" ca="1" si="55"/>
        <v>32.895657737275464</v>
      </c>
      <c r="T144" s="421">
        <f t="shared" ca="1" si="55"/>
        <v>32.895657737275464</v>
      </c>
      <c r="U144" s="421">
        <f t="shared" ca="1" si="55"/>
        <v>32.895657737275464</v>
      </c>
      <c r="V144" s="421">
        <f t="shared" ca="1" si="55"/>
        <v>40.371943586656251</v>
      </c>
      <c r="W144" s="421">
        <f t="shared" ca="1" si="55"/>
        <v>48.595858020975115</v>
      </c>
      <c r="X144" s="421">
        <f t="shared" ca="1" si="55"/>
        <v>57.941215332701105</v>
      </c>
      <c r="Y144" s="421">
        <f t="shared" ca="1" si="55"/>
        <v>66.538944059489012</v>
      </c>
      <c r="Z144" s="421">
        <f t="shared" ca="1" si="55"/>
        <v>76.631929956153073</v>
      </c>
      <c r="AA144" s="421">
        <f t="shared" ca="1" si="55"/>
        <v>81.525532858865262</v>
      </c>
      <c r="AB144" s="421">
        <f t="shared" ca="1" si="55"/>
        <v>57.941215332701105</v>
      </c>
      <c r="AC144" s="421">
        <f t="shared" ca="1" si="55"/>
        <v>57.941215332701105</v>
      </c>
      <c r="AD144" s="421">
        <f t="shared" ca="1" si="55"/>
        <v>57.941215332701105</v>
      </c>
      <c r="AE144" s="421">
        <f t="shared" ca="1" si="55"/>
        <v>57.941215332701105</v>
      </c>
      <c r="AF144" s="421">
        <f t="shared" ca="1" si="55"/>
        <v>57.941215332701105</v>
      </c>
      <c r="AG144" s="421">
        <f t="shared" ca="1" si="55"/>
        <v>57.941215332701105</v>
      </c>
      <c r="AH144" s="421">
        <f t="shared" ca="1" si="55"/>
        <v>57.941215332701105</v>
      </c>
      <c r="AI144" s="421">
        <f t="shared" ca="1" si="55"/>
        <v>74.644339625998001</v>
      </c>
      <c r="AJ144" s="421">
        <f t="shared" ca="1" si="55"/>
        <v>53.254705548016751</v>
      </c>
      <c r="AK144" s="421">
        <f t="shared" ref="AK144:BP144" ca="1" si="56" xml:space="preserve"> AK138</f>
        <v>0</v>
      </c>
      <c r="AL144" s="421">
        <f t="shared" ca="1" si="56"/>
        <v>0</v>
      </c>
      <c r="AM144" s="421">
        <f t="shared" ca="1" si="56"/>
        <v>0</v>
      </c>
      <c r="AN144" s="421">
        <f t="shared" ca="1" si="56"/>
        <v>0</v>
      </c>
      <c r="AO144" s="421">
        <f t="shared" ca="1" si="56"/>
        <v>0</v>
      </c>
      <c r="AP144" s="421">
        <f t="shared" ca="1" si="56"/>
        <v>0</v>
      </c>
      <c r="AQ144" s="421">
        <f t="shared" ca="1" si="56"/>
        <v>0</v>
      </c>
      <c r="AR144" s="421">
        <f t="shared" ca="1" si="56"/>
        <v>0</v>
      </c>
      <c r="AS144" s="421">
        <f t="shared" ca="1" si="56"/>
        <v>0</v>
      </c>
      <c r="AT144" s="421">
        <f t="shared" ca="1" si="56"/>
        <v>0</v>
      </c>
      <c r="AU144" s="421">
        <f t="shared" ca="1" si="56"/>
        <v>0</v>
      </c>
      <c r="AV144" s="421">
        <f t="shared" ca="1" si="56"/>
        <v>0</v>
      </c>
      <c r="AW144" s="421">
        <f t="shared" ca="1" si="56"/>
        <v>0</v>
      </c>
      <c r="AX144" s="421">
        <f t="shared" ca="1" si="56"/>
        <v>0</v>
      </c>
      <c r="AY144" s="421">
        <f t="shared" ca="1" si="56"/>
        <v>0</v>
      </c>
      <c r="AZ144" s="421">
        <f t="shared" ca="1" si="56"/>
        <v>0</v>
      </c>
      <c r="BA144" s="421">
        <f t="shared" ca="1" si="56"/>
        <v>0</v>
      </c>
      <c r="BB144" s="421">
        <f t="shared" ca="1" si="56"/>
        <v>0</v>
      </c>
      <c r="BC144" s="421">
        <f t="shared" ca="1" si="56"/>
        <v>0</v>
      </c>
      <c r="BD144" s="421">
        <f t="shared" ca="1" si="56"/>
        <v>0</v>
      </c>
      <c r="BE144" s="421">
        <f t="shared" ca="1" si="56"/>
        <v>0</v>
      </c>
      <c r="BF144" s="421">
        <f t="shared" ca="1" si="56"/>
        <v>0</v>
      </c>
      <c r="BG144" s="421">
        <f t="shared" ca="1" si="56"/>
        <v>0</v>
      </c>
      <c r="BH144" s="421">
        <f t="shared" ca="1" si="56"/>
        <v>0</v>
      </c>
      <c r="BI144" s="421">
        <f t="shared" ca="1" si="56"/>
        <v>0</v>
      </c>
      <c r="BJ144" s="421">
        <f t="shared" ca="1" si="56"/>
        <v>0</v>
      </c>
      <c r="BK144" s="421">
        <f t="shared" ca="1" si="56"/>
        <v>0</v>
      </c>
      <c r="BL144" s="421">
        <f t="shared" ca="1" si="56"/>
        <v>0</v>
      </c>
      <c r="BM144" s="421">
        <f t="shared" ca="1" si="56"/>
        <v>0</v>
      </c>
      <c r="BN144" s="421">
        <f t="shared" ca="1" si="56"/>
        <v>0</v>
      </c>
      <c r="BO144" s="421">
        <f t="shared" ca="1" si="56"/>
        <v>0</v>
      </c>
      <c r="BP144" s="421">
        <f t="shared" ca="1" si="56"/>
        <v>0</v>
      </c>
      <c r="BQ144" s="421">
        <f t="shared" ref="BQ144:CV144" ca="1" si="57" xml:space="preserve"> BQ138</f>
        <v>0</v>
      </c>
      <c r="BR144" s="421">
        <f t="shared" ca="1" si="57"/>
        <v>0</v>
      </c>
      <c r="BS144" s="421">
        <f t="shared" ca="1" si="57"/>
        <v>0</v>
      </c>
      <c r="BT144" s="421">
        <f t="shared" ca="1" si="57"/>
        <v>0</v>
      </c>
      <c r="BU144" s="421">
        <f t="shared" ca="1" si="57"/>
        <v>0</v>
      </c>
      <c r="BV144" s="421">
        <f t="shared" ca="1" si="57"/>
        <v>0</v>
      </c>
      <c r="BW144" s="421">
        <f t="shared" ca="1" si="57"/>
        <v>0</v>
      </c>
      <c r="BX144" s="421">
        <f t="shared" ca="1" si="57"/>
        <v>0</v>
      </c>
      <c r="BY144" s="421">
        <f t="shared" ca="1" si="57"/>
        <v>0</v>
      </c>
      <c r="BZ144" s="421">
        <f t="shared" ca="1" si="57"/>
        <v>0</v>
      </c>
      <c r="CA144" s="421">
        <f t="shared" ca="1" si="57"/>
        <v>0</v>
      </c>
      <c r="CB144" s="421">
        <f t="shared" ca="1" si="57"/>
        <v>0</v>
      </c>
      <c r="CC144" s="421">
        <f t="shared" ca="1" si="57"/>
        <v>0</v>
      </c>
      <c r="CD144" s="421">
        <f t="shared" ca="1" si="57"/>
        <v>0</v>
      </c>
      <c r="CE144" s="421">
        <f t="shared" ca="1" si="57"/>
        <v>0</v>
      </c>
      <c r="CF144" s="421">
        <f t="shared" ca="1" si="57"/>
        <v>0</v>
      </c>
      <c r="CG144" s="421">
        <f t="shared" ca="1" si="57"/>
        <v>0</v>
      </c>
      <c r="CH144" s="421">
        <f t="shared" ca="1" si="57"/>
        <v>0</v>
      </c>
      <c r="CI144" s="421">
        <f t="shared" ca="1" si="57"/>
        <v>0</v>
      </c>
      <c r="CJ144" s="421">
        <f t="shared" ca="1" si="57"/>
        <v>0</v>
      </c>
      <c r="CK144" s="421">
        <f t="shared" ca="1" si="57"/>
        <v>0</v>
      </c>
      <c r="CL144" s="421">
        <f t="shared" ca="1" si="57"/>
        <v>0</v>
      </c>
      <c r="CM144" s="421">
        <f t="shared" ca="1" si="57"/>
        <v>0</v>
      </c>
      <c r="CN144" s="421">
        <f t="shared" ca="1" si="57"/>
        <v>0</v>
      </c>
      <c r="CO144" s="421">
        <f t="shared" ca="1" si="57"/>
        <v>0</v>
      </c>
      <c r="CP144" s="421">
        <f t="shared" ca="1" si="57"/>
        <v>0</v>
      </c>
      <c r="CQ144" s="421">
        <f t="shared" ca="1" si="57"/>
        <v>0</v>
      </c>
      <c r="CR144" s="421">
        <f t="shared" ca="1" si="57"/>
        <v>0</v>
      </c>
      <c r="CS144" s="421">
        <f t="shared" ca="1" si="57"/>
        <v>0</v>
      </c>
      <c r="CT144" s="421">
        <f t="shared" ca="1" si="57"/>
        <v>0</v>
      </c>
      <c r="CU144" s="421">
        <f t="shared" ca="1" si="57"/>
        <v>0</v>
      </c>
      <c r="CV144" s="421">
        <f t="shared" ca="1" si="57"/>
        <v>0</v>
      </c>
      <c r="CW144" s="421">
        <f t="shared" ref="CW144:EB144" ca="1" si="58" xml:space="preserve"> CW138</f>
        <v>0</v>
      </c>
      <c r="CX144" s="421">
        <f t="shared" ca="1" si="58"/>
        <v>0</v>
      </c>
      <c r="CY144" s="421">
        <f t="shared" ca="1" si="58"/>
        <v>0</v>
      </c>
      <c r="CZ144" s="421">
        <f t="shared" ca="1" si="58"/>
        <v>0</v>
      </c>
      <c r="DA144" s="421">
        <f t="shared" ca="1" si="58"/>
        <v>0</v>
      </c>
      <c r="DB144" s="421">
        <f t="shared" ca="1" si="58"/>
        <v>0</v>
      </c>
      <c r="DC144" s="421">
        <f t="shared" ca="1" si="58"/>
        <v>0</v>
      </c>
      <c r="DD144" s="421">
        <f t="shared" ca="1" si="58"/>
        <v>0</v>
      </c>
      <c r="DE144" s="421">
        <f t="shared" ca="1" si="58"/>
        <v>0</v>
      </c>
      <c r="DF144" s="421">
        <f t="shared" ca="1" si="58"/>
        <v>0</v>
      </c>
      <c r="DG144" s="421">
        <f t="shared" ca="1" si="58"/>
        <v>0</v>
      </c>
      <c r="DH144" s="421">
        <f t="shared" ca="1" si="58"/>
        <v>0</v>
      </c>
      <c r="DI144" s="421">
        <f t="shared" ca="1" si="58"/>
        <v>0</v>
      </c>
      <c r="DJ144" s="421">
        <f t="shared" ca="1" si="58"/>
        <v>0</v>
      </c>
      <c r="DK144" s="421">
        <f t="shared" ca="1" si="58"/>
        <v>0</v>
      </c>
      <c r="DL144" s="421">
        <f t="shared" ca="1" si="58"/>
        <v>0</v>
      </c>
      <c r="DM144" s="421">
        <f t="shared" ca="1" si="58"/>
        <v>0</v>
      </c>
      <c r="DN144" s="421">
        <f t="shared" ca="1" si="58"/>
        <v>0</v>
      </c>
      <c r="DO144" s="421">
        <f t="shared" ca="1" si="58"/>
        <v>0</v>
      </c>
      <c r="DP144" s="421">
        <f t="shared" ca="1" si="58"/>
        <v>0</v>
      </c>
      <c r="DQ144" s="421">
        <f t="shared" ca="1" si="58"/>
        <v>0</v>
      </c>
      <c r="DR144" s="421">
        <f t="shared" ca="1" si="58"/>
        <v>0</v>
      </c>
      <c r="DS144" s="421">
        <f t="shared" ca="1" si="58"/>
        <v>0</v>
      </c>
      <c r="DT144" s="421">
        <f t="shared" ca="1" si="58"/>
        <v>0</v>
      </c>
      <c r="DU144" s="421">
        <f t="shared" ca="1" si="58"/>
        <v>0</v>
      </c>
      <c r="DV144" s="421">
        <f t="shared" ca="1" si="58"/>
        <v>0</v>
      </c>
      <c r="DW144" s="421">
        <f t="shared" ca="1" si="58"/>
        <v>0</v>
      </c>
      <c r="DX144" s="421">
        <f t="shared" ca="1" si="58"/>
        <v>0</v>
      </c>
      <c r="DY144" s="421">
        <f t="shared" ca="1" si="58"/>
        <v>0</v>
      </c>
      <c r="DZ144" s="421">
        <f t="shared" ca="1" si="58"/>
        <v>0</v>
      </c>
      <c r="EA144" s="421">
        <f t="shared" ca="1" si="58"/>
        <v>0</v>
      </c>
      <c r="EB144" s="421">
        <f t="shared" ca="1" si="58"/>
        <v>0</v>
      </c>
      <c r="EC144" s="421">
        <f t="shared" ref="EC144:EH144" ca="1" si="59" xml:space="preserve"> EC138</f>
        <v>0</v>
      </c>
      <c r="ED144" s="421">
        <f t="shared" ca="1" si="59"/>
        <v>0</v>
      </c>
      <c r="EE144" s="421">
        <f t="shared" ca="1" si="59"/>
        <v>0</v>
      </c>
      <c r="EF144" s="421">
        <f t="shared" ca="1" si="59"/>
        <v>0</v>
      </c>
      <c r="EG144" s="421">
        <f t="shared" ca="1" si="59"/>
        <v>0</v>
      </c>
      <c r="EH144" s="421">
        <f t="shared" ca="1" si="59"/>
        <v>0</v>
      </c>
      <c r="EI144" s="421"/>
    </row>
    <row r="145" spans="1:139" s="422" customFormat="1" ht="15" customHeight="1" outlineLevel="1" x14ac:dyDescent="0.35">
      <c r="A145" s="421"/>
      <c r="B145" s="421"/>
      <c r="C145" s="421"/>
      <c r="D145" s="421"/>
      <c r="E145" s="421" t="str">
        <f t="shared" ref="E145:AJ145" si="60">E142</f>
        <v>GST on Project Cost</v>
      </c>
      <c r="F145" s="421">
        <f t="shared" si="60"/>
        <v>0</v>
      </c>
      <c r="G145" s="421" t="str">
        <f t="shared" si="60"/>
        <v>INR Cr</v>
      </c>
      <c r="H145" s="421">
        <f t="shared" ca="1" si="60"/>
        <v>190.51143326326346</v>
      </c>
      <c r="I145" s="421">
        <f t="shared" si="60"/>
        <v>0</v>
      </c>
      <c r="J145" s="421">
        <f t="shared" ca="1" si="60"/>
        <v>0</v>
      </c>
      <c r="K145" s="421">
        <f t="shared" ca="1" si="60"/>
        <v>0</v>
      </c>
      <c r="L145" s="421">
        <f ca="1">L142</f>
        <v>0</v>
      </c>
      <c r="M145" s="421">
        <f t="shared" ca="1" si="60"/>
        <v>0</v>
      </c>
      <c r="N145" s="421">
        <f t="shared" ca="1" si="60"/>
        <v>0</v>
      </c>
      <c r="O145" s="421">
        <f t="shared" ca="1" si="60"/>
        <v>1.2799955499931295</v>
      </c>
      <c r="P145" s="421">
        <f t="shared" ca="1" si="60"/>
        <v>1.0687799198840797</v>
      </c>
      <c r="Q145" s="421">
        <f t="shared" ca="1" si="60"/>
        <v>2.2339142117949793</v>
      </c>
      <c r="R145" s="421">
        <f t="shared" ca="1" si="60"/>
        <v>5.2483526662653128</v>
      </c>
      <c r="S145" s="421">
        <f t="shared" ca="1" si="60"/>
        <v>5.9212183927095836</v>
      </c>
      <c r="T145" s="421">
        <f t="shared" ca="1" si="60"/>
        <v>5.9212183927095836</v>
      </c>
      <c r="U145" s="421">
        <f t="shared" ca="1" si="60"/>
        <v>5.9212183927095836</v>
      </c>
      <c r="V145" s="421">
        <f t="shared" ca="1" si="60"/>
        <v>7.2669498455981252</v>
      </c>
      <c r="W145" s="421">
        <f t="shared" ca="1" si="60"/>
        <v>8.7472544437755211</v>
      </c>
      <c r="X145" s="421">
        <f t="shared" ca="1" si="60"/>
        <v>10.429418759886198</v>
      </c>
      <c r="Y145" s="421">
        <f t="shared" ca="1" si="60"/>
        <v>11.977009930708022</v>
      </c>
      <c r="Z145" s="421">
        <f t="shared" ca="1" si="60"/>
        <v>13.793747392107553</v>
      </c>
      <c r="AA145" s="421">
        <f t="shared" ca="1" si="60"/>
        <v>14.674595914595747</v>
      </c>
      <c r="AB145" s="421">
        <f t="shared" ca="1" si="60"/>
        <v>10.429418759886198</v>
      </c>
      <c r="AC145" s="421">
        <f t="shared" ca="1" si="60"/>
        <v>10.429418759886198</v>
      </c>
      <c r="AD145" s="421">
        <f t="shared" ca="1" si="60"/>
        <v>10.429418759886198</v>
      </c>
      <c r="AE145" s="421">
        <f t="shared" ca="1" si="60"/>
        <v>10.429418759886198</v>
      </c>
      <c r="AF145" s="421">
        <f t="shared" ca="1" si="60"/>
        <v>10.429418759886198</v>
      </c>
      <c r="AG145" s="421">
        <f t="shared" ca="1" si="60"/>
        <v>10.429418759886198</v>
      </c>
      <c r="AH145" s="421">
        <f t="shared" ca="1" si="60"/>
        <v>10.429418759886198</v>
      </c>
      <c r="AI145" s="421">
        <f t="shared" ca="1" si="60"/>
        <v>13.43598113267964</v>
      </c>
      <c r="AJ145" s="421">
        <f t="shared" ca="1" si="60"/>
        <v>9.5858469986430155</v>
      </c>
      <c r="AK145" s="421">
        <f t="shared" ref="AK145:BP145" ca="1" si="61">AK142</f>
        <v>0</v>
      </c>
      <c r="AL145" s="421">
        <f t="shared" ca="1" si="61"/>
        <v>0</v>
      </c>
      <c r="AM145" s="421">
        <f t="shared" ca="1" si="61"/>
        <v>0</v>
      </c>
      <c r="AN145" s="421">
        <f t="shared" ca="1" si="61"/>
        <v>0</v>
      </c>
      <c r="AO145" s="421">
        <f t="shared" ca="1" si="61"/>
        <v>0</v>
      </c>
      <c r="AP145" s="421">
        <f t="shared" ca="1" si="61"/>
        <v>0</v>
      </c>
      <c r="AQ145" s="421">
        <f t="shared" ca="1" si="61"/>
        <v>0</v>
      </c>
      <c r="AR145" s="421">
        <f t="shared" ca="1" si="61"/>
        <v>0</v>
      </c>
      <c r="AS145" s="421">
        <f t="shared" ca="1" si="61"/>
        <v>0</v>
      </c>
      <c r="AT145" s="421">
        <f t="shared" ca="1" si="61"/>
        <v>0</v>
      </c>
      <c r="AU145" s="421">
        <f t="shared" ca="1" si="61"/>
        <v>0</v>
      </c>
      <c r="AV145" s="421">
        <f t="shared" ca="1" si="61"/>
        <v>0</v>
      </c>
      <c r="AW145" s="421">
        <f t="shared" ca="1" si="61"/>
        <v>0</v>
      </c>
      <c r="AX145" s="421">
        <f t="shared" ca="1" si="61"/>
        <v>0</v>
      </c>
      <c r="AY145" s="421">
        <f t="shared" ca="1" si="61"/>
        <v>0</v>
      </c>
      <c r="AZ145" s="421">
        <f t="shared" ca="1" si="61"/>
        <v>0</v>
      </c>
      <c r="BA145" s="421">
        <f t="shared" ca="1" si="61"/>
        <v>0</v>
      </c>
      <c r="BB145" s="421">
        <f t="shared" ca="1" si="61"/>
        <v>0</v>
      </c>
      <c r="BC145" s="421">
        <f t="shared" ca="1" si="61"/>
        <v>0</v>
      </c>
      <c r="BD145" s="421">
        <f t="shared" ca="1" si="61"/>
        <v>0</v>
      </c>
      <c r="BE145" s="421">
        <f t="shared" ca="1" si="61"/>
        <v>0</v>
      </c>
      <c r="BF145" s="421">
        <f t="shared" ca="1" si="61"/>
        <v>0</v>
      </c>
      <c r="BG145" s="421">
        <f t="shared" ca="1" si="61"/>
        <v>0</v>
      </c>
      <c r="BH145" s="421">
        <f t="shared" ca="1" si="61"/>
        <v>0</v>
      </c>
      <c r="BI145" s="421">
        <f t="shared" ca="1" si="61"/>
        <v>0</v>
      </c>
      <c r="BJ145" s="421">
        <f t="shared" ca="1" si="61"/>
        <v>0</v>
      </c>
      <c r="BK145" s="421">
        <f t="shared" ca="1" si="61"/>
        <v>0</v>
      </c>
      <c r="BL145" s="421">
        <f t="shared" ca="1" si="61"/>
        <v>0</v>
      </c>
      <c r="BM145" s="421">
        <f t="shared" ca="1" si="61"/>
        <v>0</v>
      </c>
      <c r="BN145" s="421">
        <f t="shared" ca="1" si="61"/>
        <v>0</v>
      </c>
      <c r="BO145" s="421">
        <f t="shared" ca="1" si="61"/>
        <v>0</v>
      </c>
      <c r="BP145" s="421">
        <f t="shared" ca="1" si="61"/>
        <v>0</v>
      </c>
      <c r="BQ145" s="421">
        <f t="shared" ref="BQ145:CV145" ca="1" si="62">BQ142</f>
        <v>0</v>
      </c>
      <c r="BR145" s="421">
        <f t="shared" ca="1" si="62"/>
        <v>0</v>
      </c>
      <c r="BS145" s="421">
        <f t="shared" ca="1" si="62"/>
        <v>0</v>
      </c>
      <c r="BT145" s="421">
        <f t="shared" ca="1" si="62"/>
        <v>0</v>
      </c>
      <c r="BU145" s="421">
        <f t="shared" ca="1" si="62"/>
        <v>0</v>
      </c>
      <c r="BV145" s="421">
        <f t="shared" ca="1" si="62"/>
        <v>0</v>
      </c>
      <c r="BW145" s="421">
        <f t="shared" ca="1" si="62"/>
        <v>0</v>
      </c>
      <c r="BX145" s="421">
        <f t="shared" ca="1" si="62"/>
        <v>0</v>
      </c>
      <c r="BY145" s="421">
        <f t="shared" ca="1" si="62"/>
        <v>0</v>
      </c>
      <c r="BZ145" s="421">
        <f t="shared" ca="1" si="62"/>
        <v>0</v>
      </c>
      <c r="CA145" s="421">
        <f t="shared" ca="1" si="62"/>
        <v>0</v>
      </c>
      <c r="CB145" s="421">
        <f t="shared" ca="1" si="62"/>
        <v>0</v>
      </c>
      <c r="CC145" s="421">
        <f t="shared" ca="1" si="62"/>
        <v>0</v>
      </c>
      <c r="CD145" s="421">
        <f t="shared" ca="1" si="62"/>
        <v>0</v>
      </c>
      <c r="CE145" s="421">
        <f t="shared" ca="1" si="62"/>
        <v>0</v>
      </c>
      <c r="CF145" s="421">
        <f t="shared" ca="1" si="62"/>
        <v>0</v>
      </c>
      <c r="CG145" s="421">
        <f t="shared" ca="1" si="62"/>
        <v>0</v>
      </c>
      <c r="CH145" s="421">
        <f t="shared" ca="1" si="62"/>
        <v>0</v>
      </c>
      <c r="CI145" s="421">
        <f t="shared" ca="1" si="62"/>
        <v>0</v>
      </c>
      <c r="CJ145" s="421">
        <f t="shared" ca="1" si="62"/>
        <v>0</v>
      </c>
      <c r="CK145" s="421">
        <f t="shared" ca="1" si="62"/>
        <v>0</v>
      </c>
      <c r="CL145" s="421">
        <f t="shared" ca="1" si="62"/>
        <v>0</v>
      </c>
      <c r="CM145" s="421">
        <f t="shared" ca="1" si="62"/>
        <v>0</v>
      </c>
      <c r="CN145" s="421">
        <f t="shared" ca="1" si="62"/>
        <v>0</v>
      </c>
      <c r="CO145" s="421">
        <f t="shared" ca="1" si="62"/>
        <v>0</v>
      </c>
      <c r="CP145" s="421">
        <f t="shared" ca="1" si="62"/>
        <v>0</v>
      </c>
      <c r="CQ145" s="421">
        <f t="shared" ca="1" si="62"/>
        <v>0</v>
      </c>
      <c r="CR145" s="421">
        <f t="shared" ca="1" si="62"/>
        <v>0</v>
      </c>
      <c r="CS145" s="421">
        <f t="shared" ca="1" si="62"/>
        <v>0</v>
      </c>
      <c r="CT145" s="421">
        <f t="shared" ca="1" si="62"/>
        <v>0</v>
      </c>
      <c r="CU145" s="421">
        <f t="shared" ca="1" si="62"/>
        <v>0</v>
      </c>
      <c r="CV145" s="421">
        <f t="shared" ca="1" si="62"/>
        <v>0</v>
      </c>
      <c r="CW145" s="421">
        <f t="shared" ref="CW145:EB145" ca="1" si="63">CW142</f>
        <v>0</v>
      </c>
      <c r="CX145" s="421">
        <f t="shared" ca="1" si="63"/>
        <v>0</v>
      </c>
      <c r="CY145" s="421">
        <f t="shared" ca="1" si="63"/>
        <v>0</v>
      </c>
      <c r="CZ145" s="421">
        <f t="shared" ca="1" si="63"/>
        <v>0</v>
      </c>
      <c r="DA145" s="421">
        <f t="shared" ca="1" si="63"/>
        <v>0</v>
      </c>
      <c r="DB145" s="421">
        <f t="shared" ca="1" si="63"/>
        <v>0</v>
      </c>
      <c r="DC145" s="421">
        <f t="shared" ca="1" si="63"/>
        <v>0</v>
      </c>
      <c r="DD145" s="421">
        <f t="shared" ca="1" si="63"/>
        <v>0</v>
      </c>
      <c r="DE145" s="421">
        <f t="shared" ca="1" si="63"/>
        <v>0</v>
      </c>
      <c r="DF145" s="421">
        <f t="shared" ca="1" si="63"/>
        <v>0</v>
      </c>
      <c r="DG145" s="421">
        <f t="shared" ca="1" si="63"/>
        <v>0</v>
      </c>
      <c r="DH145" s="421">
        <f t="shared" ca="1" si="63"/>
        <v>0</v>
      </c>
      <c r="DI145" s="421">
        <f t="shared" ca="1" si="63"/>
        <v>0</v>
      </c>
      <c r="DJ145" s="421">
        <f t="shared" ca="1" si="63"/>
        <v>0</v>
      </c>
      <c r="DK145" s="421">
        <f t="shared" ca="1" si="63"/>
        <v>0</v>
      </c>
      <c r="DL145" s="421">
        <f t="shared" ca="1" si="63"/>
        <v>0</v>
      </c>
      <c r="DM145" s="421">
        <f t="shared" ca="1" si="63"/>
        <v>0</v>
      </c>
      <c r="DN145" s="421">
        <f t="shared" ca="1" si="63"/>
        <v>0</v>
      </c>
      <c r="DO145" s="421">
        <f t="shared" ca="1" si="63"/>
        <v>0</v>
      </c>
      <c r="DP145" s="421">
        <f t="shared" ca="1" si="63"/>
        <v>0</v>
      </c>
      <c r="DQ145" s="421">
        <f t="shared" ca="1" si="63"/>
        <v>0</v>
      </c>
      <c r="DR145" s="421">
        <f t="shared" ca="1" si="63"/>
        <v>0</v>
      </c>
      <c r="DS145" s="421">
        <f t="shared" ca="1" si="63"/>
        <v>0</v>
      </c>
      <c r="DT145" s="421">
        <f t="shared" ca="1" si="63"/>
        <v>0</v>
      </c>
      <c r="DU145" s="421">
        <f t="shared" ca="1" si="63"/>
        <v>0</v>
      </c>
      <c r="DV145" s="421">
        <f t="shared" ca="1" si="63"/>
        <v>0</v>
      </c>
      <c r="DW145" s="421">
        <f t="shared" ca="1" si="63"/>
        <v>0</v>
      </c>
      <c r="DX145" s="421">
        <f t="shared" ca="1" si="63"/>
        <v>0</v>
      </c>
      <c r="DY145" s="421">
        <f t="shared" ca="1" si="63"/>
        <v>0</v>
      </c>
      <c r="DZ145" s="421">
        <f t="shared" ca="1" si="63"/>
        <v>0</v>
      </c>
      <c r="EA145" s="421">
        <f t="shared" ca="1" si="63"/>
        <v>0</v>
      </c>
      <c r="EB145" s="421">
        <f t="shared" ca="1" si="63"/>
        <v>0</v>
      </c>
      <c r="EC145" s="421">
        <f t="shared" ref="EC145:EH145" ca="1" si="64">EC142</f>
        <v>0</v>
      </c>
      <c r="ED145" s="421">
        <f t="shared" ca="1" si="64"/>
        <v>0</v>
      </c>
      <c r="EE145" s="421">
        <f t="shared" ca="1" si="64"/>
        <v>0</v>
      </c>
      <c r="EF145" s="421">
        <f t="shared" ca="1" si="64"/>
        <v>0</v>
      </c>
      <c r="EG145" s="421">
        <f t="shared" ca="1" si="64"/>
        <v>0</v>
      </c>
      <c r="EH145" s="421">
        <f t="shared" ca="1" si="64"/>
        <v>0</v>
      </c>
      <c r="EI145" s="421"/>
    </row>
    <row r="146" spans="1:139" s="417" customFormat="1" ht="15" customHeight="1" outlineLevel="1" x14ac:dyDescent="0.35">
      <c r="A146" s="462"/>
      <c r="B146" s="462"/>
      <c r="C146" s="462"/>
      <c r="D146" s="462"/>
      <c r="E146" s="534" t="str">
        <f t="shared" ref="E146:AJ146" si="65" xml:space="preserve"> E218</f>
        <v>Interest during construction</v>
      </c>
      <c r="F146" s="534">
        <f t="shared" si="65"/>
        <v>0</v>
      </c>
      <c r="G146" s="534" t="str">
        <f t="shared" si="65"/>
        <v>INR Cr</v>
      </c>
      <c r="H146" s="534">
        <f t="shared" si="65"/>
        <v>0</v>
      </c>
      <c r="I146" s="534">
        <f t="shared" si="65"/>
        <v>0</v>
      </c>
      <c r="J146" s="534">
        <f t="shared" si="65"/>
        <v>0</v>
      </c>
      <c r="K146" s="534">
        <f t="shared" si="65"/>
        <v>0</v>
      </c>
      <c r="L146" s="534">
        <f xml:space="preserve"> L218</f>
        <v>0</v>
      </c>
      <c r="M146" s="534">
        <f t="shared" si="65"/>
        <v>0</v>
      </c>
      <c r="N146" s="534">
        <f t="shared" si="65"/>
        <v>0</v>
      </c>
      <c r="O146" s="534">
        <f t="shared" si="65"/>
        <v>0</v>
      </c>
      <c r="P146" s="534">
        <f t="shared" si="65"/>
        <v>0</v>
      </c>
      <c r="Q146" s="534">
        <f t="shared" si="65"/>
        <v>0</v>
      </c>
      <c r="R146" s="534">
        <f t="shared" si="65"/>
        <v>0</v>
      </c>
      <c r="S146" s="534">
        <f t="shared" si="65"/>
        <v>0</v>
      </c>
      <c r="T146" s="534">
        <f t="shared" si="65"/>
        <v>0</v>
      </c>
      <c r="U146" s="534">
        <f t="shared" si="65"/>
        <v>0</v>
      </c>
      <c r="V146" s="534">
        <f t="shared" si="65"/>
        <v>0</v>
      </c>
      <c r="W146" s="534">
        <f t="shared" si="65"/>
        <v>0</v>
      </c>
      <c r="X146" s="534">
        <f t="shared" si="65"/>
        <v>0</v>
      </c>
      <c r="Y146" s="534">
        <f t="shared" si="65"/>
        <v>0</v>
      </c>
      <c r="Z146" s="534">
        <f t="shared" si="65"/>
        <v>0</v>
      </c>
      <c r="AA146" s="534">
        <f t="shared" si="65"/>
        <v>0</v>
      </c>
      <c r="AB146" s="534">
        <f t="shared" si="65"/>
        <v>0</v>
      </c>
      <c r="AC146" s="534">
        <f t="shared" si="65"/>
        <v>0</v>
      </c>
      <c r="AD146" s="534">
        <f t="shared" si="65"/>
        <v>0</v>
      </c>
      <c r="AE146" s="534">
        <f t="shared" si="65"/>
        <v>0</v>
      </c>
      <c r="AF146" s="534">
        <f t="shared" si="65"/>
        <v>0</v>
      </c>
      <c r="AG146" s="534">
        <f t="shared" si="65"/>
        <v>0</v>
      </c>
      <c r="AH146" s="534">
        <f t="shared" si="65"/>
        <v>0</v>
      </c>
      <c r="AI146" s="534">
        <f t="shared" si="65"/>
        <v>0</v>
      </c>
      <c r="AJ146" s="534">
        <f t="shared" si="65"/>
        <v>0</v>
      </c>
      <c r="AK146" s="534">
        <f t="shared" ref="AK146:BP146" si="66" xml:space="preserve"> AK218</f>
        <v>0</v>
      </c>
      <c r="AL146" s="534">
        <f t="shared" si="66"/>
        <v>0</v>
      </c>
      <c r="AM146" s="534">
        <f t="shared" si="66"/>
        <v>0</v>
      </c>
      <c r="AN146" s="534">
        <f t="shared" si="66"/>
        <v>0</v>
      </c>
      <c r="AO146" s="534">
        <f t="shared" si="66"/>
        <v>0</v>
      </c>
      <c r="AP146" s="534">
        <f t="shared" si="66"/>
        <v>0</v>
      </c>
      <c r="AQ146" s="534">
        <f t="shared" si="66"/>
        <v>0</v>
      </c>
      <c r="AR146" s="534">
        <f t="shared" si="66"/>
        <v>0</v>
      </c>
      <c r="AS146" s="534">
        <f t="shared" si="66"/>
        <v>0</v>
      </c>
      <c r="AT146" s="534">
        <f t="shared" si="66"/>
        <v>0</v>
      </c>
      <c r="AU146" s="534">
        <f t="shared" si="66"/>
        <v>0</v>
      </c>
      <c r="AV146" s="534">
        <f t="shared" si="66"/>
        <v>0</v>
      </c>
      <c r="AW146" s="534">
        <f t="shared" si="66"/>
        <v>0</v>
      </c>
      <c r="AX146" s="534">
        <f t="shared" si="66"/>
        <v>0</v>
      </c>
      <c r="AY146" s="534">
        <f t="shared" si="66"/>
        <v>0</v>
      </c>
      <c r="AZ146" s="534">
        <f t="shared" si="66"/>
        <v>0</v>
      </c>
      <c r="BA146" s="534">
        <f t="shared" si="66"/>
        <v>0</v>
      </c>
      <c r="BB146" s="534">
        <f t="shared" si="66"/>
        <v>0</v>
      </c>
      <c r="BC146" s="534">
        <f t="shared" si="66"/>
        <v>0</v>
      </c>
      <c r="BD146" s="534">
        <f t="shared" si="66"/>
        <v>0</v>
      </c>
      <c r="BE146" s="534">
        <f t="shared" si="66"/>
        <v>0</v>
      </c>
      <c r="BF146" s="534">
        <f t="shared" si="66"/>
        <v>0</v>
      </c>
      <c r="BG146" s="534">
        <f t="shared" si="66"/>
        <v>0</v>
      </c>
      <c r="BH146" s="534">
        <f t="shared" si="66"/>
        <v>0</v>
      </c>
      <c r="BI146" s="534">
        <f t="shared" si="66"/>
        <v>0</v>
      </c>
      <c r="BJ146" s="534">
        <f t="shared" si="66"/>
        <v>0</v>
      </c>
      <c r="BK146" s="534">
        <f t="shared" si="66"/>
        <v>0</v>
      </c>
      <c r="BL146" s="534">
        <f t="shared" si="66"/>
        <v>0</v>
      </c>
      <c r="BM146" s="534">
        <f t="shared" si="66"/>
        <v>0</v>
      </c>
      <c r="BN146" s="534">
        <f t="shared" si="66"/>
        <v>0</v>
      </c>
      <c r="BO146" s="534">
        <f t="shared" si="66"/>
        <v>0</v>
      </c>
      <c r="BP146" s="534">
        <f t="shared" si="66"/>
        <v>0</v>
      </c>
      <c r="BQ146" s="534">
        <f t="shared" ref="BQ146:CV146" si="67" xml:space="preserve"> BQ218</f>
        <v>0</v>
      </c>
      <c r="BR146" s="534">
        <f t="shared" si="67"/>
        <v>0</v>
      </c>
      <c r="BS146" s="534">
        <f t="shared" si="67"/>
        <v>0</v>
      </c>
      <c r="BT146" s="534">
        <f t="shared" si="67"/>
        <v>0</v>
      </c>
      <c r="BU146" s="534">
        <f t="shared" si="67"/>
        <v>0</v>
      </c>
      <c r="BV146" s="534">
        <f t="shared" si="67"/>
        <v>0</v>
      </c>
      <c r="BW146" s="534">
        <f t="shared" si="67"/>
        <v>0</v>
      </c>
      <c r="BX146" s="534">
        <f t="shared" si="67"/>
        <v>0</v>
      </c>
      <c r="BY146" s="534">
        <f t="shared" si="67"/>
        <v>0</v>
      </c>
      <c r="BZ146" s="534">
        <f t="shared" si="67"/>
        <v>0</v>
      </c>
      <c r="CA146" s="534">
        <f t="shared" si="67"/>
        <v>0</v>
      </c>
      <c r="CB146" s="534">
        <f t="shared" si="67"/>
        <v>0</v>
      </c>
      <c r="CC146" s="534">
        <f t="shared" si="67"/>
        <v>0</v>
      </c>
      <c r="CD146" s="534">
        <f t="shared" si="67"/>
        <v>0</v>
      </c>
      <c r="CE146" s="534">
        <f t="shared" si="67"/>
        <v>0</v>
      </c>
      <c r="CF146" s="534">
        <f t="shared" si="67"/>
        <v>0</v>
      </c>
      <c r="CG146" s="534">
        <f t="shared" si="67"/>
        <v>0</v>
      </c>
      <c r="CH146" s="534">
        <f t="shared" si="67"/>
        <v>0</v>
      </c>
      <c r="CI146" s="534">
        <f t="shared" si="67"/>
        <v>0</v>
      </c>
      <c r="CJ146" s="534">
        <f t="shared" si="67"/>
        <v>0</v>
      </c>
      <c r="CK146" s="534">
        <f t="shared" si="67"/>
        <v>0</v>
      </c>
      <c r="CL146" s="534">
        <f t="shared" si="67"/>
        <v>0</v>
      </c>
      <c r="CM146" s="534">
        <f t="shared" si="67"/>
        <v>0</v>
      </c>
      <c r="CN146" s="534">
        <f t="shared" si="67"/>
        <v>0</v>
      </c>
      <c r="CO146" s="534">
        <f t="shared" si="67"/>
        <v>0</v>
      </c>
      <c r="CP146" s="534">
        <f t="shared" si="67"/>
        <v>0</v>
      </c>
      <c r="CQ146" s="534">
        <f t="shared" si="67"/>
        <v>0</v>
      </c>
      <c r="CR146" s="534">
        <f t="shared" si="67"/>
        <v>0</v>
      </c>
      <c r="CS146" s="534">
        <f t="shared" si="67"/>
        <v>0</v>
      </c>
      <c r="CT146" s="534">
        <f t="shared" si="67"/>
        <v>0</v>
      </c>
      <c r="CU146" s="534">
        <f t="shared" si="67"/>
        <v>0</v>
      </c>
      <c r="CV146" s="534">
        <f t="shared" si="67"/>
        <v>0</v>
      </c>
      <c r="CW146" s="534">
        <f t="shared" ref="CW146:EB146" si="68" xml:space="preserve"> CW218</f>
        <v>0</v>
      </c>
      <c r="CX146" s="534">
        <f t="shared" si="68"/>
        <v>0</v>
      </c>
      <c r="CY146" s="534">
        <f t="shared" si="68"/>
        <v>0</v>
      </c>
      <c r="CZ146" s="534">
        <f t="shared" si="68"/>
        <v>0</v>
      </c>
      <c r="DA146" s="534">
        <f t="shared" si="68"/>
        <v>0</v>
      </c>
      <c r="DB146" s="534">
        <f t="shared" si="68"/>
        <v>0</v>
      </c>
      <c r="DC146" s="534">
        <f t="shared" si="68"/>
        <v>0</v>
      </c>
      <c r="DD146" s="534">
        <f t="shared" si="68"/>
        <v>0</v>
      </c>
      <c r="DE146" s="534">
        <f t="shared" si="68"/>
        <v>0</v>
      </c>
      <c r="DF146" s="534">
        <f t="shared" si="68"/>
        <v>0</v>
      </c>
      <c r="DG146" s="534">
        <f t="shared" si="68"/>
        <v>0</v>
      </c>
      <c r="DH146" s="534">
        <f t="shared" si="68"/>
        <v>0</v>
      </c>
      <c r="DI146" s="534">
        <f t="shared" si="68"/>
        <v>0</v>
      </c>
      <c r="DJ146" s="534">
        <f t="shared" si="68"/>
        <v>0</v>
      </c>
      <c r="DK146" s="534">
        <f t="shared" si="68"/>
        <v>0</v>
      </c>
      <c r="DL146" s="534">
        <f t="shared" si="68"/>
        <v>0</v>
      </c>
      <c r="DM146" s="534">
        <f t="shared" si="68"/>
        <v>0</v>
      </c>
      <c r="DN146" s="534">
        <f t="shared" si="68"/>
        <v>0</v>
      </c>
      <c r="DO146" s="534">
        <f t="shared" si="68"/>
        <v>0</v>
      </c>
      <c r="DP146" s="534">
        <f t="shared" si="68"/>
        <v>0</v>
      </c>
      <c r="DQ146" s="534">
        <f t="shared" si="68"/>
        <v>0</v>
      </c>
      <c r="DR146" s="534">
        <f t="shared" si="68"/>
        <v>0</v>
      </c>
      <c r="DS146" s="534">
        <f t="shared" si="68"/>
        <v>0</v>
      </c>
      <c r="DT146" s="534">
        <f t="shared" si="68"/>
        <v>0</v>
      </c>
      <c r="DU146" s="534">
        <f t="shared" si="68"/>
        <v>0</v>
      </c>
      <c r="DV146" s="534">
        <f t="shared" si="68"/>
        <v>0</v>
      </c>
      <c r="DW146" s="534">
        <f t="shared" si="68"/>
        <v>0</v>
      </c>
      <c r="DX146" s="534">
        <f t="shared" si="68"/>
        <v>0</v>
      </c>
      <c r="DY146" s="534">
        <f t="shared" si="68"/>
        <v>0</v>
      </c>
      <c r="DZ146" s="534">
        <f t="shared" si="68"/>
        <v>0</v>
      </c>
      <c r="EA146" s="534">
        <f t="shared" si="68"/>
        <v>0</v>
      </c>
      <c r="EB146" s="534">
        <f t="shared" si="68"/>
        <v>0</v>
      </c>
      <c r="EC146" s="534">
        <f t="shared" ref="EC146:EH146" si="69" xml:space="preserve"> EC218</f>
        <v>0</v>
      </c>
      <c r="ED146" s="534">
        <f t="shared" si="69"/>
        <v>0</v>
      </c>
      <c r="EE146" s="534">
        <f t="shared" si="69"/>
        <v>0</v>
      </c>
      <c r="EF146" s="534">
        <f t="shared" si="69"/>
        <v>0</v>
      </c>
      <c r="EG146" s="534">
        <f t="shared" si="69"/>
        <v>0</v>
      </c>
      <c r="EH146" s="534">
        <f t="shared" si="69"/>
        <v>0</v>
      </c>
      <c r="EI146" s="462"/>
    </row>
    <row r="147" spans="1:139" ht="15" customHeight="1" outlineLevel="1" x14ac:dyDescent="0.25">
      <c r="E147" s="21" t="s">
        <v>34</v>
      </c>
      <c r="F147" s="19"/>
      <c r="G147" s="31" t="s">
        <v>330</v>
      </c>
      <c r="H147" s="52">
        <f t="shared" si="48"/>
        <v>0</v>
      </c>
      <c r="I147" s="19"/>
      <c r="J147" s="42"/>
      <c r="K147" s="42"/>
      <c r="L147" s="42"/>
      <c r="M147" s="42"/>
      <c r="N147" s="416"/>
      <c r="O147" s="42"/>
      <c r="P147" s="42"/>
      <c r="Q147" s="42"/>
      <c r="R147" s="42"/>
      <c r="S147" s="42"/>
      <c r="T147" s="42"/>
      <c r="U147" s="42"/>
      <c r="V147" s="42"/>
      <c r="W147" s="42"/>
      <c r="X147" s="42"/>
      <c r="Y147" s="42"/>
      <c r="Z147" s="42"/>
      <c r="AA147" s="42"/>
      <c r="AB147" s="42"/>
      <c r="AC147" s="42"/>
      <c r="AD147" s="42"/>
      <c r="AE147" s="42"/>
      <c r="AF147" s="42"/>
      <c r="AG147" s="42"/>
      <c r="AH147" s="42"/>
      <c r="AI147" s="42"/>
      <c r="AJ147" s="42"/>
      <c r="AK147" s="42"/>
      <c r="AL147" s="42"/>
      <c r="AM147" s="42"/>
      <c r="AN147" s="42"/>
      <c r="AO147" s="42"/>
      <c r="AP147" s="42"/>
      <c r="AQ147" s="42"/>
      <c r="AR147" s="42"/>
      <c r="AS147" s="42"/>
      <c r="AT147" s="42"/>
      <c r="AU147" s="42"/>
      <c r="AV147" s="42"/>
      <c r="AW147" s="42"/>
      <c r="AX147" s="42"/>
      <c r="AY147" s="42"/>
      <c r="AZ147" s="42"/>
      <c r="BA147" s="42"/>
      <c r="BB147" s="42"/>
      <c r="BC147" s="42"/>
      <c r="BD147" s="42"/>
      <c r="BE147" s="42"/>
      <c r="BF147" s="42"/>
      <c r="BG147" s="42"/>
      <c r="BH147" s="42"/>
      <c r="BI147" s="42"/>
      <c r="BJ147" s="42"/>
      <c r="BK147" s="42"/>
      <c r="BL147" s="42"/>
      <c r="BM147" s="42"/>
      <c r="BN147" s="42"/>
      <c r="BO147" s="42"/>
      <c r="BP147" s="42"/>
      <c r="BQ147" s="42"/>
      <c r="BR147" s="42"/>
      <c r="BS147" s="42"/>
      <c r="BT147" s="42"/>
      <c r="BU147" s="42"/>
      <c r="BV147" s="42"/>
      <c r="BW147" s="42"/>
      <c r="BX147" s="42"/>
      <c r="BY147" s="42"/>
      <c r="BZ147" s="42"/>
      <c r="CA147" s="42"/>
      <c r="CB147" s="42"/>
      <c r="CC147" s="42"/>
      <c r="CD147" s="42"/>
      <c r="CE147" s="42"/>
      <c r="CF147" s="42"/>
      <c r="CG147" s="42"/>
      <c r="CH147" s="42"/>
      <c r="CI147" s="42"/>
      <c r="CJ147" s="42"/>
      <c r="CK147" s="42"/>
      <c r="CL147" s="42"/>
      <c r="CM147" s="42"/>
      <c r="CN147" s="42"/>
      <c r="CO147" s="42"/>
      <c r="CP147" s="42"/>
      <c r="CQ147" s="42"/>
      <c r="CR147" s="42"/>
      <c r="CS147" s="42"/>
      <c r="CT147" s="42"/>
      <c r="CU147" s="42"/>
      <c r="CV147" s="42"/>
      <c r="CW147" s="42"/>
      <c r="CX147" s="42"/>
      <c r="CY147" s="42"/>
      <c r="CZ147" s="42"/>
      <c r="DA147" s="42"/>
      <c r="DB147" s="42"/>
      <c r="DC147" s="42"/>
      <c r="DD147" s="42"/>
      <c r="DE147" s="42"/>
      <c r="DF147" s="42"/>
      <c r="DG147" s="42"/>
      <c r="DH147" s="42"/>
      <c r="DI147" s="42"/>
      <c r="DJ147" s="42"/>
      <c r="DK147" s="42"/>
      <c r="DL147" s="42"/>
      <c r="DM147" s="42"/>
      <c r="DN147" s="42"/>
      <c r="DO147" s="42"/>
      <c r="DP147" s="42"/>
      <c r="DQ147" s="42"/>
      <c r="DR147" s="42"/>
      <c r="DS147" s="42"/>
      <c r="DT147" s="42"/>
      <c r="DU147" s="42"/>
      <c r="DV147" s="42"/>
      <c r="DW147" s="42"/>
      <c r="DX147" s="42"/>
      <c r="DY147" s="42"/>
      <c r="DZ147" s="42"/>
      <c r="EA147" s="42"/>
      <c r="EB147" s="42"/>
      <c r="EC147" s="42"/>
      <c r="ED147" s="42"/>
      <c r="EE147" s="42"/>
      <c r="EF147" s="42"/>
      <c r="EG147" s="42"/>
      <c r="EH147" s="42"/>
      <c r="EI147" s="21"/>
    </row>
    <row r="148" spans="1:139" s="128" customFormat="1" ht="15" customHeight="1" outlineLevel="1" x14ac:dyDescent="0.25">
      <c r="A148" s="125"/>
      <c r="B148" s="125"/>
      <c r="C148" s="125"/>
      <c r="D148" s="125"/>
      <c r="E148" s="144" t="s">
        <v>91</v>
      </c>
      <c r="F148" s="135"/>
      <c r="G148" s="136" t="s">
        <v>330</v>
      </c>
      <c r="H148" s="138">
        <f ca="1">SUM(J148:EF148)</f>
        <v>1248.9082847258385</v>
      </c>
      <c r="I148" s="135"/>
      <c r="J148" s="137">
        <f t="shared" ref="J148:AO148" ca="1" si="70">SUM(J144:J147)</f>
        <v>0</v>
      </c>
      <c r="K148" s="137">
        <f t="shared" ca="1" si="70"/>
        <v>0</v>
      </c>
      <c r="L148" s="137">
        <f t="shared" ca="1" si="70"/>
        <v>0</v>
      </c>
      <c r="M148" s="137">
        <f t="shared" ca="1" si="70"/>
        <v>0</v>
      </c>
      <c r="N148" s="137">
        <f t="shared" ca="1" si="70"/>
        <v>0</v>
      </c>
      <c r="O148" s="137">
        <f t="shared" ca="1" si="70"/>
        <v>8.3910819388438487</v>
      </c>
      <c r="P148" s="137">
        <f t="shared" ca="1" si="70"/>
        <v>7.0064461414623</v>
      </c>
      <c r="Q148" s="137">
        <f t="shared" ca="1" si="70"/>
        <v>14.644548721767087</v>
      </c>
      <c r="R148" s="137">
        <f t="shared" ca="1" si="70"/>
        <v>34.405867478850389</v>
      </c>
      <c r="S148" s="137">
        <f t="shared" ca="1" si="70"/>
        <v>38.816876129985047</v>
      </c>
      <c r="T148" s="137">
        <f t="shared" ca="1" si="70"/>
        <v>38.816876129985047</v>
      </c>
      <c r="U148" s="137">
        <f t="shared" ca="1" si="70"/>
        <v>38.816876129985047</v>
      </c>
      <c r="V148" s="137">
        <f t="shared" ca="1" si="70"/>
        <v>47.638893432254378</v>
      </c>
      <c r="W148" s="137">
        <f t="shared" ca="1" si="70"/>
        <v>57.343112464750632</v>
      </c>
      <c r="X148" s="137">
        <f t="shared" ca="1" si="70"/>
        <v>68.370634092587309</v>
      </c>
      <c r="Y148" s="137">
        <f t="shared" ca="1" si="70"/>
        <v>78.515953990197033</v>
      </c>
      <c r="Z148" s="137">
        <f t="shared" ca="1" si="70"/>
        <v>90.425677348260621</v>
      </c>
      <c r="AA148" s="137">
        <f t="shared" ca="1" si="70"/>
        <v>96.200128773461003</v>
      </c>
      <c r="AB148" s="137">
        <f t="shared" ca="1" si="70"/>
        <v>68.370634092587309</v>
      </c>
      <c r="AC148" s="137">
        <f t="shared" ca="1" si="70"/>
        <v>68.370634092587309</v>
      </c>
      <c r="AD148" s="137">
        <f t="shared" ca="1" si="70"/>
        <v>68.370634092587309</v>
      </c>
      <c r="AE148" s="137">
        <f t="shared" ca="1" si="70"/>
        <v>68.370634092587309</v>
      </c>
      <c r="AF148" s="137">
        <f t="shared" ca="1" si="70"/>
        <v>68.370634092587309</v>
      </c>
      <c r="AG148" s="137">
        <f t="shared" ca="1" si="70"/>
        <v>68.370634092587309</v>
      </c>
      <c r="AH148" s="137">
        <f t="shared" ca="1" si="70"/>
        <v>68.370634092587309</v>
      </c>
      <c r="AI148" s="137">
        <f t="shared" ca="1" si="70"/>
        <v>88.080320758677644</v>
      </c>
      <c r="AJ148" s="137">
        <f ca="1">SUM(AJ144:AJ147)</f>
        <v>62.840552546659765</v>
      </c>
      <c r="AK148" s="137">
        <f t="shared" ca="1" si="70"/>
        <v>0</v>
      </c>
      <c r="AL148" s="137">
        <f t="shared" ca="1" si="70"/>
        <v>0</v>
      </c>
      <c r="AM148" s="137">
        <f t="shared" ca="1" si="70"/>
        <v>0</v>
      </c>
      <c r="AN148" s="137">
        <f t="shared" ca="1" si="70"/>
        <v>0</v>
      </c>
      <c r="AO148" s="137">
        <f t="shared" ca="1" si="70"/>
        <v>0</v>
      </c>
      <c r="AP148" s="137">
        <f t="shared" ref="AP148:BU148" ca="1" si="71">SUM(AP144:AP147)</f>
        <v>0</v>
      </c>
      <c r="AQ148" s="137">
        <f t="shared" ca="1" si="71"/>
        <v>0</v>
      </c>
      <c r="AR148" s="137">
        <f t="shared" ca="1" si="71"/>
        <v>0</v>
      </c>
      <c r="AS148" s="137">
        <f t="shared" ca="1" si="71"/>
        <v>0</v>
      </c>
      <c r="AT148" s="137">
        <f t="shared" ca="1" si="71"/>
        <v>0</v>
      </c>
      <c r="AU148" s="137">
        <f t="shared" ca="1" si="71"/>
        <v>0</v>
      </c>
      <c r="AV148" s="137">
        <f t="shared" ca="1" si="71"/>
        <v>0</v>
      </c>
      <c r="AW148" s="137">
        <f t="shared" ca="1" si="71"/>
        <v>0</v>
      </c>
      <c r="AX148" s="137">
        <f t="shared" ca="1" si="71"/>
        <v>0</v>
      </c>
      <c r="AY148" s="137">
        <f t="shared" ca="1" si="71"/>
        <v>0</v>
      </c>
      <c r="AZ148" s="137">
        <f t="shared" ca="1" si="71"/>
        <v>0</v>
      </c>
      <c r="BA148" s="137">
        <f t="shared" ca="1" si="71"/>
        <v>0</v>
      </c>
      <c r="BB148" s="137">
        <f t="shared" ca="1" si="71"/>
        <v>0</v>
      </c>
      <c r="BC148" s="137">
        <f t="shared" ca="1" si="71"/>
        <v>0</v>
      </c>
      <c r="BD148" s="137">
        <f t="shared" ca="1" si="71"/>
        <v>0</v>
      </c>
      <c r="BE148" s="137">
        <f t="shared" ca="1" si="71"/>
        <v>0</v>
      </c>
      <c r="BF148" s="137">
        <f t="shared" ca="1" si="71"/>
        <v>0</v>
      </c>
      <c r="BG148" s="137">
        <f t="shared" ca="1" si="71"/>
        <v>0</v>
      </c>
      <c r="BH148" s="137">
        <f t="shared" ca="1" si="71"/>
        <v>0</v>
      </c>
      <c r="BI148" s="137">
        <f t="shared" ca="1" si="71"/>
        <v>0</v>
      </c>
      <c r="BJ148" s="137">
        <f t="shared" ca="1" si="71"/>
        <v>0</v>
      </c>
      <c r="BK148" s="137">
        <f t="shared" ca="1" si="71"/>
        <v>0</v>
      </c>
      <c r="BL148" s="137">
        <f t="shared" ca="1" si="71"/>
        <v>0</v>
      </c>
      <c r="BM148" s="137">
        <f t="shared" ca="1" si="71"/>
        <v>0</v>
      </c>
      <c r="BN148" s="137">
        <f t="shared" ca="1" si="71"/>
        <v>0</v>
      </c>
      <c r="BO148" s="137">
        <f t="shared" ca="1" si="71"/>
        <v>0</v>
      </c>
      <c r="BP148" s="137">
        <f t="shared" ca="1" si="71"/>
        <v>0</v>
      </c>
      <c r="BQ148" s="137">
        <f t="shared" ca="1" si="71"/>
        <v>0</v>
      </c>
      <c r="BR148" s="137">
        <f t="shared" ca="1" si="71"/>
        <v>0</v>
      </c>
      <c r="BS148" s="137">
        <f t="shared" ca="1" si="71"/>
        <v>0</v>
      </c>
      <c r="BT148" s="137">
        <f t="shared" ca="1" si="71"/>
        <v>0</v>
      </c>
      <c r="BU148" s="137">
        <f t="shared" ca="1" si="71"/>
        <v>0</v>
      </c>
      <c r="BV148" s="137">
        <f t="shared" ref="BV148:DA148" ca="1" si="72">SUM(BV144:BV147)</f>
        <v>0</v>
      </c>
      <c r="BW148" s="137">
        <f t="shared" ca="1" si="72"/>
        <v>0</v>
      </c>
      <c r="BX148" s="137">
        <f t="shared" ca="1" si="72"/>
        <v>0</v>
      </c>
      <c r="BY148" s="137">
        <f t="shared" ca="1" si="72"/>
        <v>0</v>
      </c>
      <c r="BZ148" s="137">
        <f t="shared" ca="1" si="72"/>
        <v>0</v>
      </c>
      <c r="CA148" s="137">
        <f t="shared" ca="1" si="72"/>
        <v>0</v>
      </c>
      <c r="CB148" s="137">
        <f t="shared" ca="1" si="72"/>
        <v>0</v>
      </c>
      <c r="CC148" s="137">
        <f t="shared" ca="1" si="72"/>
        <v>0</v>
      </c>
      <c r="CD148" s="137">
        <f t="shared" ca="1" si="72"/>
        <v>0</v>
      </c>
      <c r="CE148" s="137">
        <f t="shared" ca="1" si="72"/>
        <v>0</v>
      </c>
      <c r="CF148" s="137">
        <f t="shared" ca="1" si="72"/>
        <v>0</v>
      </c>
      <c r="CG148" s="137">
        <f t="shared" ca="1" si="72"/>
        <v>0</v>
      </c>
      <c r="CH148" s="137">
        <f t="shared" ca="1" si="72"/>
        <v>0</v>
      </c>
      <c r="CI148" s="137">
        <f t="shared" ca="1" si="72"/>
        <v>0</v>
      </c>
      <c r="CJ148" s="137">
        <f t="shared" ca="1" si="72"/>
        <v>0</v>
      </c>
      <c r="CK148" s="137">
        <f t="shared" ca="1" si="72"/>
        <v>0</v>
      </c>
      <c r="CL148" s="137">
        <f t="shared" ca="1" si="72"/>
        <v>0</v>
      </c>
      <c r="CM148" s="137">
        <f t="shared" ca="1" si="72"/>
        <v>0</v>
      </c>
      <c r="CN148" s="137">
        <f t="shared" ca="1" si="72"/>
        <v>0</v>
      </c>
      <c r="CO148" s="137">
        <f t="shared" ca="1" si="72"/>
        <v>0</v>
      </c>
      <c r="CP148" s="137">
        <f t="shared" ca="1" si="72"/>
        <v>0</v>
      </c>
      <c r="CQ148" s="137">
        <f t="shared" ca="1" si="72"/>
        <v>0</v>
      </c>
      <c r="CR148" s="137">
        <f t="shared" ca="1" si="72"/>
        <v>0</v>
      </c>
      <c r="CS148" s="137">
        <f t="shared" ca="1" si="72"/>
        <v>0</v>
      </c>
      <c r="CT148" s="137">
        <f t="shared" ca="1" si="72"/>
        <v>0</v>
      </c>
      <c r="CU148" s="137">
        <f t="shared" ca="1" si="72"/>
        <v>0</v>
      </c>
      <c r="CV148" s="137">
        <f t="shared" ca="1" si="72"/>
        <v>0</v>
      </c>
      <c r="CW148" s="137">
        <f t="shared" ca="1" si="72"/>
        <v>0</v>
      </c>
      <c r="CX148" s="137">
        <f t="shared" ca="1" si="72"/>
        <v>0</v>
      </c>
      <c r="CY148" s="137">
        <f t="shared" ca="1" si="72"/>
        <v>0</v>
      </c>
      <c r="CZ148" s="137">
        <f t="shared" ca="1" si="72"/>
        <v>0</v>
      </c>
      <c r="DA148" s="137">
        <f t="shared" ca="1" si="72"/>
        <v>0</v>
      </c>
      <c r="DB148" s="137">
        <f t="shared" ref="DB148:EG148" ca="1" si="73">SUM(DB144:DB147)</f>
        <v>0</v>
      </c>
      <c r="DC148" s="137">
        <f t="shared" ca="1" si="73"/>
        <v>0</v>
      </c>
      <c r="DD148" s="137">
        <f t="shared" ca="1" si="73"/>
        <v>0</v>
      </c>
      <c r="DE148" s="137">
        <f t="shared" ca="1" si="73"/>
        <v>0</v>
      </c>
      <c r="DF148" s="137">
        <f t="shared" ca="1" si="73"/>
        <v>0</v>
      </c>
      <c r="DG148" s="137">
        <f t="shared" ca="1" si="73"/>
        <v>0</v>
      </c>
      <c r="DH148" s="137">
        <f t="shared" ca="1" si="73"/>
        <v>0</v>
      </c>
      <c r="DI148" s="137">
        <f t="shared" ca="1" si="73"/>
        <v>0</v>
      </c>
      <c r="DJ148" s="137">
        <f t="shared" ca="1" si="73"/>
        <v>0</v>
      </c>
      <c r="DK148" s="137">
        <f t="shared" ca="1" si="73"/>
        <v>0</v>
      </c>
      <c r="DL148" s="137">
        <f t="shared" ca="1" si="73"/>
        <v>0</v>
      </c>
      <c r="DM148" s="137">
        <f t="shared" ca="1" si="73"/>
        <v>0</v>
      </c>
      <c r="DN148" s="137">
        <f t="shared" ca="1" si="73"/>
        <v>0</v>
      </c>
      <c r="DO148" s="137">
        <f t="shared" ca="1" si="73"/>
        <v>0</v>
      </c>
      <c r="DP148" s="137">
        <f t="shared" ca="1" si="73"/>
        <v>0</v>
      </c>
      <c r="DQ148" s="137">
        <f t="shared" ca="1" si="73"/>
        <v>0</v>
      </c>
      <c r="DR148" s="137">
        <f t="shared" ca="1" si="73"/>
        <v>0</v>
      </c>
      <c r="DS148" s="137">
        <f t="shared" ca="1" si="73"/>
        <v>0</v>
      </c>
      <c r="DT148" s="137">
        <f t="shared" ca="1" si="73"/>
        <v>0</v>
      </c>
      <c r="DU148" s="137">
        <f t="shared" ca="1" si="73"/>
        <v>0</v>
      </c>
      <c r="DV148" s="137">
        <f t="shared" ca="1" si="73"/>
        <v>0</v>
      </c>
      <c r="DW148" s="137">
        <f t="shared" ca="1" si="73"/>
        <v>0</v>
      </c>
      <c r="DX148" s="137">
        <f t="shared" ca="1" si="73"/>
        <v>0</v>
      </c>
      <c r="DY148" s="137">
        <f t="shared" ca="1" si="73"/>
        <v>0</v>
      </c>
      <c r="DZ148" s="137">
        <f t="shared" ca="1" si="73"/>
        <v>0</v>
      </c>
      <c r="EA148" s="137">
        <f t="shared" ca="1" si="73"/>
        <v>0</v>
      </c>
      <c r="EB148" s="137">
        <f t="shared" ca="1" si="73"/>
        <v>0</v>
      </c>
      <c r="EC148" s="137">
        <f t="shared" ca="1" si="73"/>
        <v>0</v>
      </c>
      <c r="ED148" s="137">
        <f t="shared" ca="1" si="73"/>
        <v>0</v>
      </c>
      <c r="EE148" s="137">
        <f t="shared" ca="1" si="73"/>
        <v>0</v>
      </c>
      <c r="EF148" s="137">
        <f t="shared" ca="1" si="73"/>
        <v>0</v>
      </c>
      <c r="EG148" s="137">
        <f t="shared" ca="1" si="73"/>
        <v>0</v>
      </c>
      <c r="EH148" s="137">
        <f ca="1">SUM(EH144:EH147)</f>
        <v>0</v>
      </c>
      <c r="EI148" s="125"/>
    </row>
    <row r="149" spans="1:139" s="128" customFormat="1" ht="15" customHeight="1" outlineLevel="1" x14ac:dyDescent="0.25">
      <c r="A149" s="125"/>
      <c r="B149" s="125"/>
      <c r="C149" s="125"/>
      <c r="D149" s="125"/>
      <c r="E149" s="125" t="s">
        <v>92</v>
      </c>
      <c r="F149" s="125"/>
      <c r="G149" s="129" t="s">
        <v>330</v>
      </c>
      <c r="H149" s="168"/>
      <c r="J149" s="130">
        <f ca="1">SUM($J$148:J148)</f>
        <v>0</v>
      </c>
      <c r="K149" s="130">
        <f ca="1">SUM($J$148:K148)</f>
        <v>0</v>
      </c>
      <c r="L149" s="130">
        <f ca="1">SUM($J$148:L148)</f>
        <v>0</v>
      </c>
      <c r="M149" s="130">
        <f ca="1">SUM($J$148:M148)</f>
        <v>0</v>
      </c>
      <c r="N149" s="130">
        <f ca="1">SUM($J$148:N148)</f>
        <v>0</v>
      </c>
      <c r="O149" s="130">
        <f ca="1">SUM($J$148:O148)</f>
        <v>8.3910819388438487</v>
      </c>
      <c r="P149" s="130">
        <f ca="1">SUM($J$148:P148)</f>
        <v>15.397528080306149</v>
      </c>
      <c r="Q149" s="130">
        <f ca="1">SUM($J$148:Q148)</f>
        <v>30.042076802073236</v>
      </c>
      <c r="R149" s="130">
        <f ca="1">SUM($J$148:R148)</f>
        <v>64.447944280923622</v>
      </c>
      <c r="S149" s="130">
        <f ca="1">SUM($J$148:S148)</f>
        <v>103.26482041090867</v>
      </c>
      <c r="T149" s="130">
        <f ca="1">SUM($J$148:T148)</f>
        <v>142.08169654089372</v>
      </c>
      <c r="U149" s="130">
        <f ca="1">SUM($J$148:U148)</f>
        <v>180.89857267087876</v>
      </c>
      <c r="V149" s="130">
        <f ca="1">SUM($J$148:V148)</f>
        <v>228.53746610313314</v>
      </c>
      <c r="W149" s="130">
        <f ca="1">SUM($J$148:W148)</f>
        <v>285.88057856788379</v>
      </c>
      <c r="X149" s="130">
        <f ca="1">SUM($J$148:X148)</f>
        <v>354.25121266047108</v>
      </c>
      <c r="Y149" s="130">
        <f ca="1">SUM($J$148:Y148)</f>
        <v>432.76716665066812</v>
      </c>
      <c r="Z149" s="130">
        <f ca="1">SUM($J$148:Z148)</f>
        <v>523.19284399892877</v>
      </c>
      <c r="AA149" s="130">
        <f ca="1">SUM($J$148:AA148)</f>
        <v>619.39297277238973</v>
      </c>
      <c r="AB149" s="130">
        <f ca="1">SUM($J$148:AB148)</f>
        <v>687.76360686497708</v>
      </c>
      <c r="AC149" s="130">
        <f ca="1">SUM($J$148:AC148)</f>
        <v>756.13424095756443</v>
      </c>
      <c r="AD149" s="130">
        <f ca="1">SUM($J$148:AD148)</f>
        <v>824.50487505015178</v>
      </c>
      <c r="AE149" s="130">
        <f ca="1">SUM($J$148:AE148)</f>
        <v>892.87550914273913</v>
      </c>
      <c r="AF149" s="130">
        <f ca="1">SUM($J$148:AF148)</f>
        <v>961.24614323532649</v>
      </c>
      <c r="AG149" s="130">
        <f ca="1">SUM($J$148:AG148)</f>
        <v>1029.6167773279137</v>
      </c>
      <c r="AH149" s="130">
        <f ca="1">SUM($J$148:AH148)</f>
        <v>1097.9874114205011</v>
      </c>
      <c r="AI149" s="130">
        <f ca="1">SUM($J$148:AI148)</f>
        <v>1186.0677321791786</v>
      </c>
      <c r="AJ149" s="130">
        <f ca="1">SUM($J$148:AJ148)</f>
        <v>1248.9082847258385</v>
      </c>
      <c r="AK149" s="130">
        <f ca="1">SUM($J$148:AK148)</f>
        <v>1248.9082847258385</v>
      </c>
      <c r="AL149" s="130">
        <f ca="1">SUM($J$148:AL148)</f>
        <v>1248.9082847258385</v>
      </c>
      <c r="AM149" s="130">
        <f ca="1">SUM($J$148:AM148)</f>
        <v>1248.9082847258385</v>
      </c>
      <c r="AN149" s="130">
        <f ca="1">SUM($J$148:AN148)</f>
        <v>1248.9082847258385</v>
      </c>
      <c r="AO149" s="130">
        <f ca="1">SUM($J$148:AO148)</f>
        <v>1248.9082847258385</v>
      </c>
      <c r="AP149" s="130">
        <f ca="1">SUM($J$148:AP148)</f>
        <v>1248.9082847258385</v>
      </c>
      <c r="AQ149" s="130">
        <f ca="1">SUM($J$148:AQ148)</f>
        <v>1248.9082847258385</v>
      </c>
      <c r="AR149" s="130">
        <f ca="1">SUM($J$148:AR148)</f>
        <v>1248.9082847258385</v>
      </c>
      <c r="AS149" s="130">
        <f ca="1">SUM($J$148:AS148)</f>
        <v>1248.9082847258385</v>
      </c>
      <c r="AT149" s="130">
        <f ca="1">SUM($J$148:AT148)</f>
        <v>1248.9082847258385</v>
      </c>
      <c r="AU149" s="130">
        <f ca="1">SUM($J$148:AU148)</f>
        <v>1248.9082847258385</v>
      </c>
      <c r="AV149" s="130">
        <f ca="1">SUM($J$148:AV148)</f>
        <v>1248.9082847258385</v>
      </c>
      <c r="AW149" s="130">
        <f ca="1">SUM($J$148:AW148)</f>
        <v>1248.9082847258385</v>
      </c>
      <c r="AX149" s="130">
        <f ca="1">SUM($J$148:AX148)</f>
        <v>1248.9082847258385</v>
      </c>
      <c r="AY149" s="130">
        <f ca="1">SUM($J$148:AY148)</f>
        <v>1248.9082847258385</v>
      </c>
      <c r="AZ149" s="130">
        <f ca="1">SUM($J$148:AZ148)</f>
        <v>1248.9082847258385</v>
      </c>
      <c r="BA149" s="130">
        <f ca="1">SUM($J$148:BA148)</f>
        <v>1248.9082847258385</v>
      </c>
      <c r="BB149" s="130">
        <f ca="1">SUM($J$148:BB148)</f>
        <v>1248.9082847258385</v>
      </c>
      <c r="BC149" s="130">
        <f ca="1">SUM($J$148:BC148)</f>
        <v>1248.9082847258385</v>
      </c>
      <c r="BD149" s="130">
        <f ca="1">SUM($J$148:BD148)</f>
        <v>1248.9082847258385</v>
      </c>
      <c r="BE149" s="130">
        <f ca="1">SUM($J$148:BE148)</f>
        <v>1248.9082847258385</v>
      </c>
      <c r="BF149" s="130">
        <f ca="1">SUM($J$148:BF148)</f>
        <v>1248.9082847258385</v>
      </c>
      <c r="BG149" s="130">
        <f ca="1">SUM($J$148:BG148)</f>
        <v>1248.9082847258385</v>
      </c>
      <c r="BH149" s="130">
        <f ca="1">SUM($J$148:BH148)</f>
        <v>1248.9082847258385</v>
      </c>
      <c r="BI149" s="130">
        <f ca="1">SUM($J$148:BI148)</f>
        <v>1248.9082847258385</v>
      </c>
      <c r="BJ149" s="130">
        <f ca="1">SUM($J$148:BJ148)</f>
        <v>1248.9082847258385</v>
      </c>
      <c r="BK149" s="130">
        <f ca="1">SUM($J$148:BK148)</f>
        <v>1248.9082847258385</v>
      </c>
      <c r="BL149" s="130">
        <f ca="1">SUM($J$148:BL148)</f>
        <v>1248.9082847258385</v>
      </c>
      <c r="BM149" s="130">
        <f ca="1">SUM($J$148:BM148)</f>
        <v>1248.9082847258385</v>
      </c>
      <c r="BN149" s="130">
        <f ca="1">SUM($J$148:BN148)</f>
        <v>1248.9082847258385</v>
      </c>
      <c r="BO149" s="130">
        <f ca="1">SUM($J$148:BO148)</f>
        <v>1248.9082847258385</v>
      </c>
      <c r="BP149" s="130">
        <f ca="1">SUM($J$148:BP148)</f>
        <v>1248.9082847258385</v>
      </c>
      <c r="BQ149" s="130">
        <f ca="1">SUM($J$148:BQ148)</f>
        <v>1248.9082847258385</v>
      </c>
      <c r="BR149" s="130">
        <f ca="1">SUM($J$148:BR148)</f>
        <v>1248.9082847258385</v>
      </c>
      <c r="BS149" s="130">
        <f ca="1">SUM($J$148:BS148)</f>
        <v>1248.9082847258385</v>
      </c>
      <c r="BT149" s="130">
        <f ca="1">SUM($J$148:BT148)</f>
        <v>1248.9082847258385</v>
      </c>
      <c r="BU149" s="130">
        <f ca="1">SUM($J$148:BU148)</f>
        <v>1248.9082847258385</v>
      </c>
      <c r="BV149" s="130">
        <f ca="1">SUM($J$148:BV148)</f>
        <v>1248.9082847258385</v>
      </c>
      <c r="BW149" s="130">
        <f ca="1">SUM($J$148:BW148)</f>
        <v>1248.9082847258385</v>
      </c>
      <c r="BX149" s="130">
        <f ca="1">SUM($J$148:BX148)</f>
        <v>1248.9082847258385</v>
      </c>
      <c r="BY149" s="130">
        <f ca="1">SUM($J$148:BY148)</f>
        <v>1248.9082847258385</v>
      </c>
      <c r="BZ149" s="130">
        <f ca="1">SUM($J$148:BZ148)</f>
        <v>1248.9082847258385</v>
      </c>
      <c r="CA149" s="130">
        <f ca="1">SUM($J$148:CA148)</f>
        <v>1248.9082847258385</v>
      </c>
      <c r="CB149" s="130">
        <f ca="1">SUM($J$148:CB148)</f>
        <v>1248.9082847258385</v>
      </c>
      <c r="CC149" s="130">
        <f ca="1">SUM($J$148:CC148)</f>
        <v>1248.9082847258385</v>
      </c>
      <c r="CD149" s="130">
        <f ca="1">SUM($J$148:CD148)</f>
        <v>1248.9082847258385</v>
      </c>
      <c r="CE149" s="130">
        <f ca="1">SUM($J$148:CE148)</f>
        <v>1248.9082847258385</v>
      </c>
      <c r="CF149" s="130">
        <f ca="1">SUM($J$148:CF148)</f>
        <v>1248.9082847258385</v>
      </c>
      <c r="CG149" s="130">
        <f ca="1">SUM($J$148:CG148)</f>
        <v>1248.9082847258385</v>
      </c>
      <c r="CH149" s="130">
        <f ca="1">SUM($J$148:CH148)</f>
        <v>1248.9082847258385</v>
      </c>
      <c r="CI149" s="130">
        <f ca="1">SUM($J$148:CI148)</f>
        <v>1248.9082847258385</v>
      </c>
      <c r="CJ149" s="130">
        <f ca="1">SUM($J$148:CJ148)</f>
        <v>1248.9082847258385</v>
      </c>
      <c r="CK149" s="130">
        <f ca="1">SUM($J$148:CK148)</f>
        <v>1248.9082847258385</v>
      </c>
      <c r="CL149" s="130">
        <f ca="1">SUM($J$148:CL148)</f>
        <v>1248.9082847258385</v>
      </c>
      <c r="CM149" s="130">
        <f ca="1">SUM($J$148:CM148)</f>
        <v>1248.9082847258385</v>
      </c>
      <c r="CN149" s="130">
        <f ca="1">SUM($J$148:CN148)</f>
        <v>1248.9082847258385</v>
      </c>
      <c r="CO149" s="130">
        <f ca="1">SUM($J$148:CO148)</f>
        <v>1248.9082847258385</v>
      </c>
      <c r="CP149" s="130">
        <f ca="1">SUM($J$148:CP148)</f>
        <v>1248.9082847258385</v>
      </c>
      <c r="CQ149" s="130">
        <f ca="1">SUM($J$148:CQ148)</f>
        <v>1248.9082847258385</v>
      </c>
      <c r="CR149" s="130">
        <f ca="1">SUM($J$148:CR148)</f>
        <v>1248.9082847258385</v>
      </c>
      <c r="CS149" s="130">
        <f ca="1">SUM($J$148:CS148)</f>
        <v>1248.9082847258385</v>
      </c>
      <c r="CT149" s="130">
        <f ca="1">SUM($J$148:CT148)</f>
        <v>1248.9082847258385</v>
      </c>
      <c r="CU149" s="130">
        <f ca="1">SUM($J$148:CU148)</f>
        <v>1248.9082847258385</v>
      </c>
      <c r="CV149" s="130">
        <f ca="1">SUM($J$148:CV148)</f>
        <v>1248.9082847258385</v>
      </c>
      <c r="CW149" s="130">
        <f ca="1">SUM($J$148:CW148)</f>
        <v>1248.9082847258385</v>
      </c>
      <c r="CX149" s="130">
        <f ca="1">SUM($J$148:CX148)</f>
        <v>1248.9082847258385</v>
      </c>
      <c r="CY149" s="130">
        <f ca="1">SUM($J$148:CY148)</f>
        <v>1248.9082847258385</v>
      </c>
      <c r="CZ149" s="130">
        <f ca="1">SUM($J$148:CZ148)</f>
        <v>1248.9082847258385</v>
      </c>
      <c r="DA149" s="130">
        <f ca="1">SUM($J$148:DA148)</f>
        <v>1248.9082847258385</v>
      </c>
      <c r="DB149" s="130">
        <f ca="1">SUM($J$148:DB148)</f>
        <v>1248.9082847258385</v>
      </c>
      <c r="DC149" s="130">
        <f ca="1">SUM($J$148:DC148)</f>
        <v>1248.9082847258385</v>
      </c>
      <c r="DD149" s="130">
        <f ca="1">SUM($J$148:DD148)</f>
        <v>1248.9082847258385</v>
      </c>
      <c r="DE149" s="130">
        <f ca="1">SUM($J$148:DE148)</f>
        <v>1248.9082847258385</v>
      </c>
      <c r="DF149" s="130">
        <f ca="1">SUM($J$148:DF148)</f>
        <v>1248.9082847258385</v>
      </c>
      <c r="DG149" s="130">
        <f ca="1">SUM($J$148:DG148)</f>
        <v>1248.9082847258385</v>
      </c>
      <c r="DH149" s="130">
        <f ca="1">SUM($J$148:DH148)</f>
        <v>1248.9082847258385</v>
      </c>
      <c r="DI149" s="130">
        <f ca="1">SUM($J$148:DI148)</f>
        <v>1248.9082847258385</v>
      </c>
      <c r="DJ149" s="130">
        <f ca="1">SUM($J$148:DJ148)</f>
        <v>1248.9082847258385</v>
      </c>
      <c r="DK149" s="130">
        <f ca="1">SUM($J$148:DK148)</f>
        <v>1248.9082847258385</v>
      </c>
      <c r="DL149" s="130">
        <f ca="1">SUM($J$148:DL148)</f>
        <v>1248.9082847258385</v>
      </c>
      <c r="DM149" s="130">
        <f ca="1">SUM($J$148:DM148)</f>
        <v>1248.9082847258385</v>
      </c>
      <c r="DN149" s="130">
        <f ca="1">SUM($J$148:DN148)</f>
        <v>1248.9082847258385</v>
      </c>
      <c r="DO149" s="130">
        <f ca="1">SUM($J$148:DO148)</f>
        <v>1248.9082847258385</v>
      </c>
      <c r="DP149" s="130">
        <f ca="1">SUM($J$148:DP148)</f>
        <v>1248.9082847258385</v>
      </c>
      <c r="DQ149" s="130">
        <f ca="1">SUM($J$148:DQ148)</f>
        <v>1248.9082847258385</v>
      </c>
      <c r="DR149" s="130">
        <f ca="1">SUM($J$148:DR148)</f>
        <v>1248.9082847258385</v>
      </c>
      <c r="DS149" s="130">
        <f ca="1">SUM($J$148:DS148)</f>
        <v>1248.9082847258385</v>
      </c>
      <c r="DT149" s="130">
        <f ca="1">SUM($J$148:DT148)</f>
        <v>1248.9082847258385</v>
      </c>
      <c r="DU149" s="130">
        <f ca="1">SUM($J$148:DU148)</f>
        <v>1248.9082847258385</v>
      </c>
      <c r="DV149" s="130">
        <f ca="1">SUM($J$148:DV148)</f>
        <v>1248.9082847258385</v>
      </c>
      <c r="DW149" s="130">
        <f ca="1">SUM($J$148:DW148)</f>
        <v>1248.9082847258385</v>
      </c>
      <c r="DX149" s="130">
        <f ca="1">SUM($J$148:DX148)</f>
        <v>1248.9082847258385</v>
      </c>
      <c r="DY149" s="130">
        <f ca="1">SUM($J$148:DY148)</f>
        <v>1248.9082847258385</v>
      </c>
      <c r="DZ149" s="130">
        <f ca="1">SUM($J$148:DZ148)</f>
        <v>1248.9082847258385</v>
      </c>
      <c r="EA149" s="130">
        <f ca="1">SUM($J$148:EA148)</f>
        <v>1248.9082847258385</v>
      </c>
      <c r="EB149" s="130">
        <f ca="1">SUM($J$148:EB148)</f>
        <v>1248.9082847258385</v>
      </c>
      <c r="EC149" s="130">
        <f ca="1">SUM($J$148:EC148)</f>
        <v>1248.9082847258385</v>
      </c>
      <c r="ED149" s="130">
        <f ca="1">SUM($J$148:ED148)</f>
        <v>1248.9082847258385</v>
      </c>
      <c r="EE149" s="130">
        <f ca="1">SUM($J$148:EE148)</f>
        <v>1248.9082847258385</v>
      </c>
      <c r="EF149" s="130">
        <f ca="1">SUM($J$148:EF148)</f>
        <v>1248.9082847258385</v>
      </c>
      <c r="EG149" s="130">
        <f ca="1">SUM($J$148:EG148)</f>
        <v>1248.9082847258385</v>
      </c>
      <c r="EH149" s="130">
        <f ca="1">SUM($J$148:EH148)</f>
        <v>1248.9082847258385</v>
      </c>
      <c r="EI149" s="125"/>
    </row>
    <row r="150" spans="1:139" ht="15" customHeight="1" outlineLevel="1" x14ac:dyDescent="0.35">
      <c r="E150" s="20"/>
      <c r="I150" s="19"/>
      <c r="J150" s="26"/>
      <c r="K150" s="26"/>
      <c r="L150" s="26"/>
      <c r="M150" s="26"/>
      <c r="N150" s="27"/>
      <c r="O150" s="26"/>
      <c r="P150" s="26"/>
      <c r="Q150" s="26"/>
      <c r="R150" s="26"/>
      <c r="S150" s="26"/>
      <c r="T150" s="26"/>
      <c r="U150" s="26"/>
      <c r="V150" s="26"/>
      <c r="W150" s="26"/>
      <c r="X150" s="26"/>
      <c r="Y150" s="26"/>
      <c r="Z150" s="26"/>
      <c r="AA150" s="26"/>
      <c r="AB150" s="26"/>
      <c r="AC150" s="26"/>
      <c r="AD150" s="26"/>
      <c r="AE150" s="26"/>
      <c r="AF150" s="26"/>
      <c r="AG150" s="26"/>
      <c r="AH150" s="26"/>
      <c r="AI150" s="26"/>
      <c r="AJ150" s="26"/>
      <c r="AK150" s="26"/>
      <c r="AL150" s="26"/>
      <c r="AM150" s="26"/>
      <c r="AN150" s="26"/>
      <c r="AO150" s="26"/>
      <c r="AP150" s="26"/>
      <c r="AQ150" s="26"/>
      <c r="AR150" s="26"/>
      <c r="AS150" s="26"/>
      <c r="AT150" s="26"/>
      <c r="AU150" s="26"/>
      <c r="AV150" s="26"/>
      <c r="AW150" s="26"/>
      <c r="AX150" s="26"/>
      <c r="AY150" s="26"/>
      <c r="AZ150" s="26"/>
      <c r="BA150" s="26"/>
      <c r="BB150" s="26"/>
      <c r="BC150" s="26"/>
      <c r="BD150" s="26"/>
      <c r="BE150" s="26"/>
      <c r="BF150" s="26"/>
      <c r="BG150" s="26"/>
      <c r="BH150" s="26"/>
      <c r="BI150" s="26"/>
      <c r="BJ150" s="26"/>
      <c r="BK150" s="26"/>
      <c r="BL150" s="26"/>
      <c r="BM150" s="26"/>
      <c r="BN150" s="26"/>
      <c r="BO150" s="26"/>
      <c r="BP150" s="26"/>
      <c r="BQ150" s="26"/>
      <c r="BR150" s="26"/>
      <c r="BS150" s="26"/>
      <c r="BT150" s="26"/>
      <c r="BU150" s="26"/>
      <c r="BV150" s="26"/>
      <c r="BW150" s="26"/>
      <c r="BX150" s="26"/>
      <c r="BY150" s="26"/>
      <c r="BZ150" s="26"/>
      <c r="CA150" s="26"/>
      <c r="CB150" s="26"/>
      <c r="CC150" s="26"/>
      <c r="CD150" s="26"/>
      <c r="CE150" s="26"/>
      <c r="CF150" s="26"/>
      <c r="CG150" s="26"/>
      <c r="CH150" s="26"/>
      <c r="CI150" s="26"/>
      <c r="CJ150" s="26"/>
      <c r="CK150" s="26"/>
      <c r="CL150" s="26"/>
      <c r="CM150" s="26"/>
      <c r="CN150" s="26"/>
      <c r="CO150" s="26"/>
      <c r="CP150" s="26"/>
      <c r="CQ150" s="26"/>
      <c r="CR150" s="26"/>
      <c r="CS150" s="26"/>
      <c r="CT150" s="26"/>
      <c r="CU150" s="26"/>
      <c r="CV150" s="26"/>
      <c r="CW150" s="26"/>
      <c r="CX150" s="26"/>
      <c r="CY150" s="26"/>
      <c r="CZ150" s="26"/>
      <c r="DA150" s="26"/>
      <c r="DB150" s="26"/>
      <c r="DC150" s="26"/>
      <c r="DD150" s="26"/>
      <c r="DE150" s="26"/>
      <c r="DF150" s="26"/>
      <c r="DG150" s="26"/>
      <c r="DH150" s="26"/>
      <c r="DI150" s="26"/>
      <c r="DJ150" s="26"/>
      <c r="DK150" s="26"/>
      <c r="DL150" s="26"/>
      <c r="DM150" s="26"/>
      <c r="DN150" s="26"/>
      <c r="DO150" s="26"/>
      <c r="DP150" s="26"/>
      <c r="DQ150" s="26"/>
      <c r="DR150" s="26"/>
      <c r="DS150" s="26"/>
      <c r="DT150" s="26"/>
      <c r="DU150" s="26"/>
      <c r="DV150" s="26"/>
      <c r="DW150" s="26"/>
      <c r="DX150" s="26"/>
      <c r="DY150" s="26"/>
      <c r="DZ150" s="26"/>
      <c r="EA150" s="26"/>
      <c r="EB150" s="26"/>
      <c r="EC150" s="26"/>
      <c r="ED150" s="26"/>
      <c r="EE150" s="26"/>
      <c r="EF150" s="26"/>
      <c r="EG150" s="26"/>
      <c r="EH150" s="26"/>
      <c r="EI150" s="21"/>
    </row>
    <row r="151" spans="1:139" ht="15" customHeight="1" outlineLevel="1" x14ac:dyDescent="0.35">
      <c r="D151" s="25"/>
      <c r="E151" s="872" t="s">
        <v>696</v>
      </c>
      <c r="G151" s="223" t="str">
        <f xml:space="preserve"> TBA!G$54</f>
        <v>%</v>
      </c>
      <c r="H151" s="224">
        <f xml:space="preserve"> TBA!H$54</f>
        <v>1</v>
      </c>
      <c r="I151" s="19"/>
      <c r="J151" s="224">
        <f xml:space="preserve"> TBA!J$55</f>
        <v>0</v>
      </c>
      <c r="K151" s="224">
        <f xml:space="preserve"> TBA!K$55</f>
        <v>0</v>
      </c>
      <c r="L151" s="224">
        <f xml:space="preserve"> TBA!L$55</f>
        <v>0</v>
      </c>
      <c r="M151" s="224">
        <f xml:space="preserve"> TBA!M$55</f>
        <v>0</v>
      </c>
      <c r="N151" s="224">
        <f xml:space="preserve"> TBA!N$55</f>
        <v>0</v>
      </c>
      <c r="O151" s="224">
        <f xml:space="preserve"> TBA!O$55</f>
        <v>8.309644824102884E-5</v>
      </c>
      <c r="P151" s="224">
        <f xml:space="preserve"> TBA!P$55</f>
        <v>5.7387129733065308E-3</v>
      </c>
      <c r="Q151" s="224">
        <f xml:space="preserve"> TBA!Q$55</f>
        <v>1.1994791659139815E-2</v>
      </c>
      <c r="R151" s="224">
        <f xml:space="preserve"> TBA!R$55</f>
        <v>2.818053462087065E-2</v>
      </c>
      <c r="S151" s="224">
        <f xml:space="preserve"> TBA!S$55</f>
        <v>3.1793423674828424E-2</v>
      </c>
      <c r="T151" s="224">
        <f xml:space="preserve"> TBA!T$55</f>
        <v>3.1793423674828424E-2</v>
      </c>
      <c r="U151" s="224">
        <f xml:space="preserve"> TBA!U$55</f>
        <v>3.1793423674828424E-2</v>
      </c>
      <c r="V151" s="224">
        <f xml:space="preserve"> TBA!V$55</f>
        <v>3.9019201782743977E-2</v>
      </c>
      <c r="W151" s="224">
        <f xml:space="preserve"> TBA!W$55</f>
        <v>4.6967557701451078E-2</v>
      </c>
      <c r="X151" s="224">
        <f xml:space="preserve"> TBA!X$55</f>
        <v>5.599978033634552E-2</v>
      </c>
      <c r="Y151" s="224">
        <f xml:space="preserve"> TBA!Y$55</f>
        <v>6.4309425160448408E-2</v>
      </c>
      <c r="Z151" s="224">
        <f xml:space="preserve"> TBA!Z$55</f>
        <v>7.406422560613439E-2</v>
      </c>
      <c r="AA151" s="224">
        <f xml:space="preserve"> TBA!AA$55</f>
        <v>7.8793858666670519E-2</v>
      </c>
      <c r="AB151" s="224">
        <f xml:space="preserve"> TBA!AB$55</f>
        <v>5.599978033634552E-2</v>
      </c>
      <c r="AC151" s="224">
        <f xml:space="preserve"> TBA!AC$55</f>
        <v>5.599978033634552E-2</v>
      </c>
      <c r="AD151" s="224">
        <f xml:space="preserve"> TBA!AD$55</f>
        <v>5.599978033634552E-2</v>
      </c>
      <c r="AE151" s="224">
        <f xml:space="preserve"> TBA!AE$55</f>
        <v>5.599978033634552E-2</v>
      </c>
      <c r="AF151" s="224">
        <f xml:space="preserve"> TBA!AF$55</f>
        <v>5.599978033634552E-2</v>
      </c>
      <c r="AG151" s="224">
        <f xml:space="preserve"> TBA!AG$55</f>
        <v>5.599978033634552E-2</v>
      </c>
      <c r="AH151" s="224">
        <f xml:space="preserve"> TBA!AH$55</f>
        <v>5.599978033634552E-2</v>
      </c>
      <c r="AI151" s="224">
        <f xml:space="preserve"> TBA!AI$55</f>
        <v>5.599978033634552E-2</v>
      </c>
      <c r="AJ151" s="224">
        <f xml:space="preserve"> TBA!AJ$55</f>
        <v>5.1470301329398657E-2</v>
      </c>
      <c r="AK151" s="224">
        <f xml:space="preserve"> TBA!AK$55</f>
        <v>0</v>
      </c>
      <c r="AL151" s="224">
        <f xml:space="preserve"> TBA!AL$55</f>
        <v>0</v>
      </c>
      <c r="AM151" s="224">
        <f xml:space="preserve"> TBA!AM$55</f>
        <v>0</v>
      </c>
      <c r="AN151" s="224">
        <f xml:space="preserve"> TBA!AN$55</f>
        <v>0</v>
      </c>
      <c r="AO151" s="224">
        <f xml:space="preserve"> TBA!AO$55</f>
        <v>0</v>
      </c>
      <c r="AP151" s="224">
        <f xml:space="preserve"> TBA!AP$55</f>
        <v>0</v>
      </c>
      <c r="AQ151" s="224">
        <f xml:space="preserve"> TBA!AQ$55</f>
        <v>0</v>
      </c>
      <c r="AR151" s="224">
        <f xml:space="preserve"> TBA!AR$55</f>
        <v>0</v>
      </c>
      <c r="AS151" s="224">
        <f xml:space="preserve"> TBA!AS$55</f>
        <v>0</v>
      </c>
      <c r="AT151" s="224">
        <f xml:space="preserve"> TBA!AT$55</f>
        <v>0</v>
      </c>
      <c r="AU151" s="224">
        <f xml:space="preserve"> TBA!AU$55</f>
        <v>0</v>
      </c>
      <c r="AV151" s="224">
        <f xml:space="preserve"> TBA!AV$55</f>
        <v>0</v>
      </c>
      <c r="AW151" s="224">
        <f xml:space="preserve"> TBA!AW$55</f>
        <v>0</v>
      </c>
      <c r="AX151" s="224">
        <f xml:space="preserve"> TBA!AX$55</f>
        <v>0</v>
      </c>
      <c r="AY151" s="224">
        <f xml:space="preserve"> TBA!AY$55</f>
        <v>0</v>
      </c>
      <c r="AZ151" s="224">
        <f xml:space="preserve"> TBA!AZ$55</f>
        <v>0</v>
      </c>
      <c r="BA151" s="224">
        <f xml:space="preserve"> TBA!BA$55</f>
        <v>0</v>
      </c>
      <c r="BB151" s="224">
        <f xml:space="preserve"> TBA!BB$55</f>
        <v>0</v>
      </c>
      <c r="BC151" s="224">
        <f xml:space="preserve"> TBA!BC$55</f>
        <v>0</v>
      </c>
      <c r="BD151" s="224">
        <f xml:space="preserve"> TBA!BD$55</f>
        <v>0</v>
      </c>
      <c r="BE151" s="224">
        <f xml:space="preserve"> TBA!BE$55</f>
        <v>0</v>
      </c>
      <c r="BF151" s="224">
        <f xml:space="preserve"> TBA!BF$55</f>
        <v>0</v>
      </c>
      <c r="BG151" s="224">
        <f xml:space="preserve"> TBA!BG$55</f>
        <v>0</v>
      </c>
      <c r="BH151" s="224">
        <f xml:space="preserve"> TBA!BH$55</f>
        <v>0</v>
      </c>
      <c r="BI151" s="224">
        <f xml:space="preserve"> TBA!BI$55</f>
        <v>0</v>
      </c>
      <c r="BJ151" s="224">
        <f xml:space="preserve"> TBA!BJ$55</f>
        <v>0</v>
      </c>
      <c r="BK151" s="224">
        <f xml:space="preserve"> TBA!BK$55</f>
        <v>0</v>
      </c>
      <c r="BL151" s="224">
        <f xml:space="preserve"> TBA!BL$55</f>
        <v>0</v>
      </c>
      <c r="BM151" s="224">
        <f xml:space="preserve"> TBA!BM$55</f>
        <v>0</v>
      </c>
      <c r="BN151" s="224">
        <f xml:space="preserve"> TBA!BN$55</f>
        <v>0</v>
      </c>
      <c r="BO151" s="224">
        <f xml:space="preserve"> TBA!BO$55</f>
        <v>0</v>
      </c>
      <c r="BP151" s="224">
        <f xml:space="preserve"> TBA!BP$55</f>
        <v>0</v>
      </c>
      <c r="BQ151" s="224">
        <f xml:space="preserve"> TBA!BQ$55</f>
        <v>0</v>
      </c>
      <c r="BR151" s="224">
        <f xml:space="preserve"> TBA!BR$55</f>
        <v>0</v>
      </c>
      <c r="BS151" s="224">
        <f xml:space="preserve"> TBA!BS$55</f>
        <v>0</v>
      </c>
      <c r="BT151" s="224">
        <f xml:space="preserve"> TBA!BT$55</f>
        <v>0</v>
      </c>
      <c r="BU151" s="224">
        <f xml:space="preserve"> TBA!BU$55</f>
        <v>0</v>
      </c>
      <c r="BV151" s="224">
        <f xml:space="preserve"> TBA!BV$55</f>
        <v>0</v>
      </c>
      <c r="BW151" s="224">
        <f xml:space="preserve"> TBA!BW$55</f>
        <v>0</v>
      </c>
      <c r="BX151" s="224">
        <f xml:space="preserve"> TBA!BX$55</f>
        <v>0</v>
      </c>
      <c r="BY151" s="224">
        <f xml:space="preserve"> TBA!BY$55</f>
        <v>0</v>
      </c>
      <c r="BZ151" s="224">
        <f xml:space="preserve"> TBA!BZ$55</f>
        <v>0</v>
      </c>
      <c r="CA151" s="224">
        <f xml:space="preserve"> TBA!CA$55</f>
        <v>0</v>
      </c>
      <c r="CB151" s="224">
        <f xml:space="preserve"> TBA!CB$55</f>
        <v>0</v>
      </c>
      <c r="CC151" s="224">
        <f xml:space="preserve"> TBA!CC$55</f>
        <v>0</v>
      </c>
      <c r="CD151" s="224">
        <f xml:space="preserve"> TBA!CD$55</f>
        <v>0</v>
      </c>
      <c r="CE151" s="224">
        <f xml:space="preserve"> TBA!CE$55</f>
        <v>0</v>
      </c>
      <c r="CF151" s="224">
        <f xml:space="preserve"> TBA!CF$55</f>
        <v>0</v>
      </c>
      <c r="CG151" s="224">
        <f xml:space="preserve"> TBA!CG$55</f>
        <v>0</v>
      </c>
      <c r="CH151" s="224">
        <f xml:space="preserve"> TBA!CH$55</f>
        <v>0</v>
      </c>
      <c r="CI151" s="224">
        <f xml:space="preserve"> TBA!CI$55</f>
        <v>0</v>
      </c>
      <c r="CJ151" s="224">
        <f xml:space="preserve"> TBA!CJ$55</f>
        <v>0</v>
      </c>
      <c r="CK151" s="224">
        <f xml:space="preserve"> TBA!CK$55</f>
        <v>0</v>
      </c>
      <c r="CL151" s="224">
        <f xml:space="preserve"> TBA!CL$55</f>
        <v>0</v>
      </c>
      <c r="CM151" s="224">
        <f xml:space="preserve"> TBA!CM$55</f>
        <v>0</v>
      </c>
      <c r="CN151" s="224">
        <f xml:space="preserve"> TBA!CN$55</f>
        <v>0</v>
      </c>
      <c r="CO151" s="224">
        <f xml:space="preserve"> TBA!CO$55</f>
        <v>0</v>
      </c>
      <c r="CP151" s="224">
        <f xml:space="preserve"> TBA!CP$55</f>
        <v>0</v>
      </c>
      <c r="CQ151" s="224">
        <f xml:space="preserve"> TBA!CQ$55</f>
        <v>0</v>
      </c>
      <c r="CR151" s="224">
        <f xml:space="preserve"> TBA!CR$55</f>
        <v>0</v>
      </c>
      <c r="CS151" s="224">
        <f xml:space="preserve"> TBA!CS$55</f>
        <v>0</v>
      </c>
      <c r="CT151" s="224">
        <f xml:space="preserve"> TBA!CT$55</f>
        <v>0</v>
      </c>
      <c r="CU151" s="224">
        <f xml:space="preserve"> TBA!CU$55</f>
        <v>0</v>
      </c>
      <c r="CV151" s="224">
        <f xml:space="preserve"> TBA!CV$55</f>
        <v>0</v>
      </c>
      <c r="CW151" s="224">
        <f xml:space="preserve"> TBA!CW$55</f>
        <v>0</v>
      </c>
      <c r="CX151" s="224">
        <f xml:space="preserve"> TBA!CX$55</f>
        <v>0</v>
      </c>
      <c r="CY151" s="224">
        <f xml:space="preserve"> TBA!CY$55</f>
        <v>0</v>
      </c>
      <c r="CZ151" s="224">
        <f xml:space="preserve"> TBA!CZ$55</f>
        <v>0</v>
      </c>
      <c r="DA151" s="224">
        <f xml:space="preserve"> TBA!DA$55</f>
        <v>0</v>
      </c>
      <c r="DB151" s="224">
        <f xml:space="preserve"> TBA!DB$55</f>
        <v>0</v>
      </c>
      <c r="DC151" s="224">
        <f xml:space="preserve"> TBA!DC$55</f>
        <v>0</v>
      </c>
      <c r="DD151" s="224">
        <f xml:space="preserve"> TBA!DD$55</f>
        <v>0</v>
      </c>
      <c r="DE151" s="224">
        <f xml:space="preserve"> TBA!DE$55</f>
        <v>0</v>
      </c>
      <c r="DF151" s="224">
        <f xml:space="preserve"> TBA!DF$55</f>
        <v>0</v>
      </c>
      <c r="DG151" s="224">
        <f xml:space="preserve"> TBA!DG$55</f>
        <v>0</v>
      </c>
      <c r="DH151" s="224">
        <f xml:space="preserve"> TBA!DH$55</f>
        <v>0</v>
      </c>
      <c r="DI151" s="224">
        <f xml:space="preserve"> TBA!DI$55</f>
        <v>0</v>
      </c>
      <c r="DJ151" s="224">
        <f xml:space="preserve"> TBA!DJ$55</f>
        <v>0</v>
      </c>
      <c r="DK151" s="224">
        <f xml:space="preserve"> TBA!DK$55</f>
        <v>0</v>
      </c>
      <c r="DL151" s="224">
        <f xml:space="preserve"> TBA!DL$55</f>
        <v>0</v>
      </c>
      <c r="DM151" s="224">
        <f xml:space="preserve"> TBA!DM$55</f>
        <v>0</v>
      </c>
      <c r="DN151" s="224">
        <f xml:space="preserve"> TBA!DN$55</f>
        <v>0</v>
      </c>
      <c r="DO151" s="224">
        <f xml:space="preserve"> TBA!DO$55</f>
        <v>0</v>
      </c>
      <c r="DP151" s="224">
        <f xml:space="preserve"> TBA!DP$55</f>
        <v>0</v>
      </c>
      <c r="DQ151" s="224">
        <f xml:space="preserve"> TBA!DQ$55</f>
        <v>0</v>
      </c>
      <c r="DR151" s="224">
        <f xml:space="preserve"> TBA!DR$55</f>
        <v>0</v>
      </c>
      <c r="DS151" s="224">
        <f xml:space="preserve"> TBA!DS$55</f>
        <v>0</v>
      </c>
      <c r="DT151" s="224">
        <f xml:space="preserve"> TBA!DT$55</f>
        <v>0</v>
      </c>
      <c r="DU151" s="224">
        <f xml:space="preserve"> TBA!DU$55</f>
        <v>0</v>
      </c>
      <c r="DV151" s="224">
        <f xml:space="preserve"> TBA!DV$55</f>
        <v>0</v>
      </c>
      <c r="DW151" s="224">
        <f xml:space="preserve"> TBA!DW$55</f>
        <v>0</v>
      </c>
      <c r="DX151" s="224">
        <f xml:space="preserve"> TBA!DX$55</f>
        <v>0</v>
      </c>
      <c r="DY151" s="224">
        <f xml:space="preserve"> TBA!DY$55</f>
        <v>0</v>
      </c>
      <c r="DZ151" s="224">
        <f xml:space="preserve"> TBA!DZ$55</f>
        <v>0</v>
      </c>
      <c r="EA151" s="224">
        <f xml:space="preserve"> TBA!EA$55</f>
        <v>0</v>
      </c>
      <c r="EB151" s="224">
        <f xml:space="preserve"> TBA!EB$55</f>
        <v>0</v>
      </c>
      <c r="EC151" s="224">
        <f xml:space="preserve"> TBA!EC$55</f>
        <v>0</v>
      </c>
      <c r="ED151" s="224">
        <f xml:space="preserve"> TBA!ED$55</f>
        <v>0</v>
      </c>
      <c r="EE151" s="224">
        <f xml:space="preserve"> TBA!EE$55</f>
        <v>0</v>
      </c>
      <c r="EF151" s="224">
        <f xml:space="preserve"> TBA!EF$55</f>
        <v>0</v>
      </c>
      <c r="EG151" s="224">
        <f xml:space="preserve"> TBA!EG$55</f>
        <v>0</v>
      </c>
      <c r="EH151" s="224">
        <f xml:space="preserve"> TBA!EH$55</f>
        <v>0</v>
      </c>
      <c r="EI151" s="21"/>
    </row>
    <row r="152" spans="1:139" ht="15" customHeight="1" outlineLevel="1" x14ac:dyDescent="0.25">
      <c r="E152" s="872" t="s">
        <v>697</v>
      </c>
      <c r="G152" s="534" t="str">
        <f xml:space="preserve"> G224</f>
        <v>INR Cr</v>
      </c>
      <c r="H152" s="52"/>
      <c r="I152" s="19"/>
      <c r="J152" s="26" cm="1">
        <f t="array" ref="J152" xml:space="preserve"> Capex!$F$76 *  INDEX( $J151:$EH151, , MATCH( J$118, $J$118:$EH$118, 0 ) )</f>
        <v>0</v>
      </c>
      <c r="K152" s="26" cm="1">
        <f t="array" ref="K152" xml:space="preserve"> Capex!$F$76 *  INDEX( $J151:$EH151, , MATCH( K$118, $J$118:$EH$118, 0 ) )</f>
        <v>0</v>
      </c>
      <c r="L152" s="26" cm="1">
        <f t="array" ref="L152" xml:space="preserve"> Capex!$F$76 *  INDEX( $J151:$EH151, , MATCH( L$118, $J$118:$EH$118, 0 ) )</f>
        <v>0</v>
      </c>
      <c r="M152" s="26" cm="1">
        <f t="array" ref="M152" xml:space="preserve"> Capex!$F$76 *  INDEX( $J151:$EH151, , MATCH( M$118, $J$118:$EH$118, 0 ) )</f>
        <v>0</v>
      </c>
      <c r="N152" s="26" cm="1">
        <f t="array" ref="N152" xml:space="preserve"> Capex!$F$76 *  INDEX( $J151:$EH151, , MATCH( N$118, $J$118:$EH$118, 0 ) )</f>
        <v>0</v>
      </c>
      <c r="O152" s="26" cm="1">
        <f t="array" ref="O152" xml:space="preserve"> Capex!$F$76 *  INDEX( $J151:$EH151, , MATCH( O$118, $J$118:$EH$118, 0 ) )</f>
        <v>0</v>
      </c>
      <c r="P152" s="26" cm="1">
        <f t="array" ref="P152" xml:space="preserve"> Capex!$F$76 *  INDEX( $J151:$EH151, , MATCH( P$118, $J$118:$EH$118, 0 ) )</f>
        <v>0</v>
      </c>
      <c r="Q152" s="26" cm="1">
        <f t="array" ref="Q152" xml:space="preserve"> Capex!$F$76 *  INDEX( $J151:$EH151, , MATCH( Q$118, $J$118:$EH$118, 0 ) )</f>
        <v>0</v>
      </c>
      <c r="R152" s="26" cm="1">
        <f t="array" ref="R152" xml:space="preserve"> Capex!$F$76 *  INDEX( $J151:$EH151, , MATCH( R$118, $J$118:$EH$118, 0 ) )</f>
        <v>0</v>
      </c>
      <c r="S152" s="26" cm="1">
        <f t="array" ref="S152" xml:space="preserve"> Capex!$F$76 *  INDEX( $J151:$EH151, , MATCH( S$118, $J$118:$EH$118, 0 ) )</f>
        <v>0</v>
      </c>
      <c r="T152" s="26" cm="1">
        <f t="array" ref="T152" xml:space="preserve"> Capex!$F$76 *  INDEX( $J151:$EH151, , MATCH( T$118, $J$118:$EH$118, 0 ) )</f>
        <v>0</v>
      </c>
      <c r="U152" s="26" cm="1">
        <f t="array" ref="U152" xml:space="preserve"> Capex!$F$76 *  INDEX( $J151:$EH151, , MATCH( U$118, $J$118:$EH$118, 0 ) )</f>
        <v>0</v>
      </c>
      <c r="V152" s="26" cm="1">
        <f t="array" ref="V152" xml:space="preserve"> Capex!$F$76 *  INDEX( $J151:$EH151, , MATCH( V$118, $J$118:$EH$118, 0 ) )</f>
        <v>0</v>
      </c>
      <c r="W152" s="26" cm="1">
        <f t="array" ref="W152" xml:space="preserve"> Capex!$F$76 *  INDEX( $J151:$EH151, , MATCH( W$118, $J$118:$EH$118, 0 ) )</f>
        <v>0</v>
      </c>
      <c r="X152" s="26" cm="1">
        <f t="array" ref="X152" xml:space="preserve"> Capex!$F$76 *  INDEX( $J151:$EH151, , MATCH( X$118, $J$118:$EH$118, 0 ) )</f>
        <v>0</v>
      </c>
      <c r="Y152" s="26" cm="1">
        <f t="array" ref="Y152" xml:space="preserve"> Capex!$F$76 *  INDEX( $J151:$EH151, , MATCH( Y$118, $J$118:$EH$118, 0 ) )</f>
        <v>0</v>
      </c>
      <c r="Z152" s="26" cm="1">
        <f t="array" ref="Z152" xml:space="preserve"> Capex!$F$76 *  INDEX( $J151:$EH151, , MATCH( Z$118, $J$118:$EH$118, 0 ) )</f>
        <v>0</v>
      </c>
      <c r="AA152" s="26" cm="1">
        <f t="array" ref="AA152" xml:space="preserve"> Capex!$F$76 *  INDEX( $J151:$EH151, , MATCH( AA$118, $J$118:$EH$118, 0 ) )</f>
        <v>0</v>
      </c>
      <c r="AB152" s="26" cm="1">
        <f t="array" ref="AB152" xml:space="preserve"> Capex!$F$76 *  INDEX( $J151:$EH151, , MATCH( AB$118, $J$118:$EH$118, 0 ) )</f>
        <v>0</v>
      </c>
      <c r="AC152" s="26" cm="1">
        <f t="array" ref="AC152" xml:space="preserve"> Capex!$F$76 *  INDEX( $J151:$EH151, , MATCH( AC$118, $J$118:$EH$118, 0 ) )</f>
        <v>0</v>
      </c>
      <c r="AD152" s="26" cm="1">
        <f t="array" ref="AD152" xml:space="preserve"> Capex!$F$76 *  INDEX( $J151:$EH151, , MATCH( AD$118, $J$118:$EH$118, 0 ) )</f>
        <v>0</v>
      </c>
      <c r="AE152" s="26" cm="1">
        <f t="array" ref="AE152" xml:space="preserve"> Capex!$F$76 *  INDEX( $J151:$EH151, , MATCH( AE$118, $J$118:$EH$118, 0 ) )</f>
        <v>0</v>
      </c>
      <c r="AF152" s="26" cm="1">
        <f t="array" ref="AF152" xml:space="preserve"> Capex!$F$76 *  INDEX( $J151:$EH151, , MATCH( AF$118, $J$118:$EH$118, 0 ) )</f>
        <v>0</v>
      </c>
      <c r="AG152" s="26" cm="1">
        <f t="array" ref="AG152" xml:space="preserve"> Capex!$F$76 *  INDEX( $J151:$EH151, , MATCH( AG$118, $J$118:$EH$118, 0 ) )</f>
        <v>0</v>
      </c>
      <c r="AH152" s="26" cm="1">
        <f t="array" ref="AH152" xml:space="preserve"> Capex!$F$76 *  INDEX( $J151:$EH151, , MATCH( AH$118, $J$118:$EH$118, 0 ) )</f>
        <v>0</v>
      </c>
      <c r="AI152" s="26" cm="1">
        <f t="array" ref="AI152" xml:space="preserve"> Capex!$F$76 *  INDEX( $J151:$EH151, , MATCH( AI$118, $J$118:$EH$118, 0 ) )</f>
        <v>0</v>
      </c>
      <c r="AJ152" s="26" cm="1">
        <f t="array" ref="AJ152" xml:space="preserve"> Capex!$F$76 *  INDEX( $J151:$EH151, , MATCH( AJ$118, $J$118:$EH$118, 0 ) )</f>
        <v>0</v>
      </c>
      <c r="AK152" s="26" cm="1">
        <f t="array" ref="AK152" xml:space="preserve"> Capex!$F$76 *  INDEX( $J151:$EH151, , MATCH( AK$118, $J$118:$EH$118, 0 ) )</f>
        <v>0</v>
      </c>
      <c r="AL152" s="26" cm="1">
        <f t="array" ref="AL152" xml:space="preserve"> Capex!$F$76 *  INDEX( $J151:$EH151, , MATCH( AL$118, $J$118:$EH$118, 0 ) )</f>
        <v>0</v>
      </c>
      <c r="AM152" s="26" cm="1">
        <f t="array" ref="AM152" xml:space="preserve"> Capex!$F$76 *  INDEX( $J151:$EH151, , MATCH( AM$118, $J$118:$EH$118, 0 ) )</f>
        <v>0</v>
      </c>
      <c r="AN152" s="26" cm="1">
        <f t="array" ref="AN152" xml:space="preserve"> Capex!$F$76 *  INDEX( $J151:$EH151, , MATCH( AN$118, $J$118:$EH$118, 0 ) )</f>
        <v>0</v>
      </c>
      <c r="AO152" s="26" cm="1">
        <f t="array" ref="AO152" xml:space="preserve"> Capex!$F$76 *  INDEX( $J151:$EH151, , MATCH( AO$118, $J$118:$EH$118, 0 ) )</f>
        <v>0</v>
      </c>
      <c r="AP152" s="26" cm="1">
        <f t="array" ref="AP152" xml:space="preserve"> Capex!$F$76 *  INDEX( $J151:$EH151, , MATCH( AP$118, $J$118:$EH$118, 0 ) )</f>
        <v>0</v>
      </c>
      <c r="AQ152" s="26" cm="1">
        <f t="array" ref="AQ152" xml:space="preserve"> Capex!$F$76 *  INDEX( $J151:$EH151, , MATCH( AQ$118, $J$118:$EH$118, 0 ) )</f>
        <v>0</v>
      </c>
      <c r="AR152" s="26" cm="1">
        <f t="array" ref="AR152" xml:space="preserve"> Capex!$F$76 *  INDEX( $J151:$EH151, , MATCH( AR$118, $J$118:$EH$118, 0 ) )</f>
        <v>0</v>
      </c>
      <c r="AS152" s="26" cm="1">
        <f t="array" ref="AS152" xml:space="preserve"> Capex!$F$76 *  INDEX( $J151:$EH151, , MATCH( AS$118, $J$118:$EH$118, 0 ) )</f>
        <v>0</v>
      </c>
      <c r="AT152" s="26" cm="1">
        <f t="array" ref="AT152" xml:space="preserve"> Capex!$F$76 *  INDEX( $J151:$EH151, , MATCH( AT$118, $J$118:$EH$118, 0 ) )</f>
        <v>0</v>
      </c>
      <c r="AU152" s="26" cm="1">
        <f t="array" ref="AU152" xml:space="preserve"> Capex!$F$76 *  INDEX( $J151:$EH151, , MATCH( AU$118, $J$118:$EH$118, 0 ) )</f>
        <v>0</v>
      </c>
      <c r="AV152" s="26" cm="1">
        <f t="array" ref="AV152" xml:space="preserve"> Capex!$F$76 *  INDEX( $J151:$EH151, , MATCH( AV$118, $J$118:$EH$118, 0 ) )</f>
        <v>0</v>
      </c>
      <c r="AW152" s="26" cm="1">
        <f t="array" ref="AW152" xml:space="preserve"> Capex!$F$76 *  INDEX( $J151:$EH151, , MATCH( AW$118, $J$118:$EH$118, 0 ) )</f>
        <v>0</v>
      </c>
      <c r="AX152" s="26" cm="1">
        <f t="array" ref="AX152" xml:space="preserve"> Capex!$F$76 *  INDEX( $J151:$EH151, , MATCH( AX$118, $J$118:$EH$118, 0 ) )</f>
        <v>0</v>
      </c>
      <c r="AY152" s="26" cm="1">
        <f t="array" ref="AY152" xml:space="preserve"> Capex!$F$76 *  INDEX( $J151:$EH151, , MATCH( AY$118, $J$118:$EH$118, 0 ) )</f>
        <v>0</v>
      </c>
      <c r="AZ152" s="26" cm="1">
        <f t="array" ref="AZ152" xml:space="preserve"> Capex!$F$76 *  INDEX( $J151:$EH151, , MATCH( AZ$118, $J$118:$EH$118, 0 ) )</f>
        <v>0</v>
      </c>
      <c r="BA152" s="26" cm="1">
        <f t="array" ref="BA152" xml:space="preserve"> Capex!$F$76 *  INDEX( $J151:$EH151, , MATCH( BA$118, $J$118:$EH$118, 0 ) )</f>
        <v>0</v>
      </c>
      <c r="BB152" s="26" cm="1">
        <f t="array" ref="BB152" xml:space="preserve"> Capex!$F$76 *  INDEX( $J151:$EH151, , MATCH( BB$118, $J$118:$EH$118, 0 ) )</f>
        <v>0</v>
      </c>
      <c r="BC152" s="26" cm="1">
        <f t="array" ref="BC152" xml:space="preserve"> Capex!$F$76 *  INDEX( $J151:$EH151, , MATCH( BC$118, $J$118:$EH$118, 0 ) )</f>
        <v>0</v>
      </c>
      <c r="BD152" s="26" cm="1">
        <f t="array" ref="BD152" xml:space="preserve"> Capex!$F$76 *  INDEX( $J151:$EH151, , MATCH( BD$118, $J$118:$EH$118, 0 ) )</f>
        <v>0</v>
      </c>
      <c r="BE152" s="26" cm="1">
        <f t="array" ref="BE152" xml:space="preserve"> Capex!$F$76 *  INDEX( $J151:$EH151, , MATCH( BE$118, $J$118:$EH$118, 0 ) )</f>
        <v>0</v>
      </c>
      <c r="BF152" s="26" cm="1">
        <f t="array" ref="BF152" xml:space="preserve"> Capex!$F$76 *  INDEX( $J151:$EH151, , MATCH( BF$118, $J$118:$EH$118, 0 ) )</f>
        <v>0</v>
      </c>
      <c r="BG152" s="26" cm="1">
        <f t="array" ref="BG152" xml:space="preserve"> Capex!$F$76 *  INDEX( $J151:$EH151, , MATCH( BG$118, $J$118:$EH$118, 0 ) )</f>
        <v>0</v>
      </c>
      <c r="BH152" s="26" cm="1">
        <f t="array" ref="BH152" xml:space="preserve"> Capex!$F$76 *  INDEX( $J151:$EH151, , MATCH( BH$118, $J$118:$EH$118, 0 ) )</f>
        <v>0</v>
      </c>
      <c r="BI152" s="26" cm="1">
        <f t="array" ref="BI152" xml:space="preserve"> Capex!$F$76 *  INDEX( $J151:$EH151, , MATCH( BI$118, $J$118:$EH$118, 0 ) )</f>
        <v>0</v>
      </c>
      <c r="BJ152" s="26" cm="1">
        <f t="array" ref="BJ152" xml:space="preserve"> Capex!$F$76 *  INDEX( $J151:$EH151, , MATCH( BJ$118, $J$118:$EH$118, 0 ) )</f>
        <v>0</v>
      </c>
      <c r="BK152" s="26" cm="1">
        <f t="array" ref="BK152" xml:space="preserve"> Capex!$F$76 *  INDEX( $J151:$EH151, , MATCH( BK$118, $J$118:$EH$118, 0 ) )</f>
        <v>0</v>
      </c>
      <c r="BL152" s="26" cm="1">
        <f t="array" ref="BL152" xml:space="preserve"> Capex!$F$76 *  INDEX( $J151:$EH151, , MATCH( BL$118, $J$118:$EH$118, 0 ) )</f>
        <v>0</v>
      </c>
      <c r="BM152" s="26" cm="1">
        <f t="array" ref="BM152" xml:space="preserve"> Capex!$F$76 *  INDEX( $J151:$EH151, , MATCH( BM$118, $J$118:$EH$118, 0 ) )</f>
        <v>0</v>
      </c>
      <c r="BN152" s="26" cm="1">
        <f t="array" ref="BN152" xml:space="preserve"> Capex!$F$76 *  INDEX( $J151:$EH151, , MATCH( BN$118, $J$118:$EH$118, 0 ) )</f>
        <v>0</v>
      </c>
      <c r="BO152" s="26" cm="1">
        <f t="array" ref="BO152" xml:space="preserve"> Capex!$F$76 *  INDEX( $J151:$EH151, , MATCH( BO$118, $J$118:$EH$118, 0 ) )</f>
        <v>0</v>
      </c>
      <c r="BP152" s="26" cm="1">
        <f t="array" ref="BP152" xml:space="preserve"> Capex!$F$76 *  INDEX( $J151:$EH151, , MATCH( BP$118, $J$118:$EH$118, 0 ) )</f>
        <v>0</v>
      </c>
      <c r="BQ152" s="26" cm="1">
        <f t="array" ref="BQ152" xml:space="preserve"> Capex!$F$76 *  INDEX( $J151:$EH151, , MATCH( BQ$118, $J$118:$EH$118, 0 ) )</f>
        <v>0</v>
      </c>
      <c r="BR152" s="26" cm="1">
        <f t="array" ref="BR152" xml:space="preserve"> Capex!$F$76 *  INDEX( $J151:$EH151, , MATCH( BR$118, $J$118:$EH$118, 0 ) )</f>
        <v>0</v>
      </c>
      <c r="BS152" s="26" cm="1">
        <f t="array" ref="BS152" xml:space="preserve"> Capex!$F$76 *  INDEX( $J151:$EH151, , MATCH( BS$118, $J$118:$EH$118, 0 ) )</f>
        <v>0</v>
      </c>
      <c r="BT152" s="26" cm="1">
        <f t="array" ref="BT152" xml:space="preserve"> Capex!$F$76 *  INDEX( $J151:$EH151, , MATCH( BT$118, $J$118:$EH$118, 0 ) )</f>
        <v>0</v>
      </c>
      <c r="BU152" s="26" cm="1">
        <f t="array" ref="BU152" xml:space="preserve"> Capex!$F$76 *  INDEX( $J151:$EH151, , MATCH( BU$118, $J$118:$EH$118, 0 ) )</f>
        <v>0</v>
      </c>
      <c r="BV152" s="26" cm="1">
        <f t="array" ref="BV152" xml:space="preserve"> Capex!$F$76 *  INDEX( $J151:$EH151, , MATCH( BV$118, $J$118:$EH$118, 0 ) )</f>
        <v>0</v>
      </c>
      <c r="BW152" s="26" cm="1">
        <f t="array" ref="BW152" xml:space="preserve"> Capex!$F$76 *  INDEX( $J151:$EH151, , MATCH( BW$118, $J$118:$EH$118, 0 ) )</f>
        <v>0</v>
      </c>
      <c r="BX152" s="26" cm="1">
        <f t="array" ref="BX152" xml:space="preserve"> Capex!$F$76 *  INDEX( $J151:$EH151, , MATCH( BX$118, $J$118:$EH$118, 0 ) )</f>
        <v>0</v>
      </c>
      <c r="BY152" s="26" cm="1">
        <f t="array" ref="BY152" xml:space="preserve"> Capex!$F$76 *  INDEX( $J151:$EH151, , MATCH( BY$118, $J$118:$EH$118, 0 ) )</f>
        <v>0</v>
      </c>
      <c r="BZ152" s="26" cm="1">
        <f t="array" ref="BZ152" xml:space="preserve"> Capex!$F$76 *  INDEX( $J151:$EH151, , MATCH( BZ$118, $J$118:$EH$118, 0 ) )</f>
        <v>0</v>
      </c>
      <c r="CA152" s="26" cm="1">
        <f t="array" ref="CA152" xml:space="preserve"> Capex!$F$76 *  INDEX( $J151:$EH151, , MATCH( CA$118, $J$118:$EH$118, 0 ) )</f>
        <v>0</v>
      </c>
      <c r="CB152" s="26" cm="1">
        <f t="array" ref="CB152" xml:space="preserve"> Capex!$F$76 *  INDEX( $J151:$EH151, , MATCH( CB$118, $J$118:$EH$118, 0 ) )</f>
        <v>0</v>
      </c>
      <c r="CC152" s="26" cm="1">
        <f t="array" ref="CC152" xml:space="preserve"> Capex!$F$76 *  INDEX( $J151:$EH151, , MATCH( CC$118, $J$118:$EH$118, 0 ) )</f>
        <v>0</v>
      </c>
      <c r="CD152" s="26" cm="1">
        <f t="array" ref="CD152" xml:space="preserve"> Capex!$F$76 *  INDEX( $J151:$EH151, , MATCH( CD$118, $J$118:$EH$118, 0 ) )</f>
        <v>0</v>
      </c>
      <c r="CE152" s="26" cm="1">
        <f t="array" ref="CE152" xml:space="preserve"> Capex!$F$76 *  INDEX( $J151:$EH151, , MATCH( CE$118, $J$118:$EH$118, 0 ) )</f>
        <v>0</v>
      </c>
      <c r="CF152" s="26" cm="1">
        <f t="array" ref="CF152" xml:space="preserve"> Capex!$F$76 *  INDEX( $J151:$EH151, , MATCH( CF$118, $J$118:$EH$118, 0 ) )</f>
        <v>0</v>
      </c>
      <c r="CG152" s="26" cm="1">
        <f t="array" ref="CG152" xml:space="preserve"> Capex!$F$76 *  INDEX( $J151:$EH151, , MATCH( CG$118, $J$118:$EH$118, 0 ) )</f>
        <v>0</v>
      </c>
      <c r="CH152" s="26" cm="1">
        <f t="array" ref="CH152" xml:space="preserve"> Capex!$F$76 *  INDEX( $J151:$EH151, , MATCH( CH$118, $J$118:$EH$118, 0 ) )</f>
        <v>0</v>
      </c>
      <c r="CI152" s="26" cm="1">
        <f t="array" ref="CI152" xml:space="preserve"> Capex!$F$76 *  INDEX( $J151:$EH151, , MATCH( CI$118, $J$118:$EH$118, 0 ) )</f>
        <v>0</v>
      </c>
      <c r="CJ152" s="26" cm="1">
        <f t="array" ref="CJ152" xml:space="preserve"> Capex!$F$76 *  INDEX( $J151:$EH151, , MATCH( CJ$118, $J$118:$EH$118, 0 ) )</f>
        <v>0</v>
      </c>
      <c r="CK152" s="26" cm="1">
        <f t="array" ref="CK152" xml:space="preserve"> Capex!$F$76 *  INDEX( $J151:$EH151, , MATCH( CK$118, $J$118:$EH$118, 0 ) )</f>
        <v>0</v>
      </c>
      <c r="CL152" s="26" cm="1">
        <f t="array" ref="CL152" xml:space="preserve"> Capex!$F$76 *  INDEX( $J151:$EH151, , MATCH( CL$118, $J$118:$EH$118, 0 ) )</f>
        <v>0</v>
      </c>
      <c r="CM152" s="26" cm="1">
        <f t="array" ref="CM152" xml:space="preserve"> Capex!$F$76 *  INDEX( $J151:$EH151, , MATCH( CM$118, $J$118:$EH$118, 0 ) )</f>
        <v>0</v>
      </c>
      <c r="CN152" s="26" cm="1">
        <f t="array" ref="CN152" xml:space="preserve"> Capex!$F$76 *  INDEX( $J151:$EH151, , MATCH( CN$118, $J$118:$EH$118, 0 ) )</f>
        <v>0</v>
      </c>
      <c r="CO152" s="26" cm="1">
        <f t="array" ref="CO152" xml:space="preserve"> Capex!$F$76 *  INDEX( $J151:$EH151, , MATCH( CO$118, $J$118:$EH$118, 0 ) )</f>
        <v>0</v>
      </c>
      <c r="CP152" s="26" cm="1">
        <f t="array" ref="CP152" xml:space="preserve"> Capex!$F$76 *  INDEX( $J151:$EH151, , MATCH( CP$118, $J$118:$EH$118, 0 ) )</f>
        <v>0</v>
      </c>
      <c r="CQ152" s="26" cm="1">
        <f t="array" ref="CQ152" xml:space="preserve"> Capex!$F$76 *  INDEX( $J151:$EH151, , MATCH( CQ$118, $J$118:$EH$118, 0 ) )</f>
        <v>0</v>
      </c>
      <c r="CR152" s="26" cm="1">
        <f t="array" ref="CR152" xml:space="preserve"> Capex!$F$76 *  INDEX( $J151:$EH151, , MATCH( CR$118, $J$118:$EH$118, 0 ) )</f>
        <v>0</v>
      </c>
      <c r="CS152" s="26" cm="1">
        <f t="array" ref="CS152" xml:space="preserve"> Capex!$F$76 *  INDEX( $J151:$EH151, , MATCH( CS$118, $J$118:$EH$118, 0 ) )</f>
        <v>0</v>
      </c>
      <c r="CT152" s="26" cm="1">
        <f t="array" ref="CT152" xml:space="preserve"> Capex!$F$76 *  INDEX( $J151:$EH151, , MATCH( CT$118, $J$118:$EH$118, 0 ) )</f>
        <v>0</v>
      </c>
      <c r="CU152" s="26" cm="1">
        <f t="array" ref="CU152" xml:space="preserve"> Capex!$F$76 *  INDEX( $J151:$EH151, , MATCH( CU$118, $J$118:$EH$118, 0 ) )</f>
        <v>0</v>
      </c>
      <c r="CV152" s="26" cm="1">
        <f t="array" ref="CV152" xml:space="preserve"> Capex!$F$76 *  INDEX( $J151:$EH151, , MATCH( CV$118, $J$118:$EH$118, 0 ) )</f>
        <v>0</v>
      </c>
      <c r="CW152" s="26" cm="1">
        <f t="array" ref="CW152" xml:space="preserve"> Capex!$F$76 *  INDEX( $J151:$EH151, , MATCH( CW$118, $J$118:$EH$118, 0 ) )</f>
        <v>0</v>
      </c>
      <c r="CX152" s="26" cm="1">
        <f t="array" ref="CX152" xml:space="preserve"> Capex!$F$76 *  INDEX( $J151:$EH151, , MATCH( CX$118, $J$118:$EH$118, 0 ) )</f>
        <v>0</v>
      </c>
      <c r="CY152" s="26" cm="1">
        <f t="array" ref="CY152" xml:space="preserve"> Capex!$F$76 *  INDEX( $J151:$EH151, , MATCH( CY$118, $J$118:$EH$118, 0 ) )</f>
        <v>0</v>
      </c>
      <c r="CZ152" s="26" cm="1">
        <f t="array" ref="CZ152" xml:space="preserve"> Capex!$F$76 *  INDEX( $J151:$EH151, , MATCH( CZ$118, $J$118:$EH$118, 0 ) )</f>
        <v>0</v>
      </c>
      <c r="DA152" s="26" cm="1">
        <f t="array" ref="DA152" xml:space="preserve"> Capex!$F$76 *  INDEX( $J151:$EH151, , MATCH( DA$118, $J$118:$EH$118, 0 ) )</f>
        <v>0</v>
      </c>
      <c r="DB152" s="26" cm="1">
        <f t="array" ref="DB152" xml:space="preserve"> Capex!$F$76 *  INDEX( $J151:$EH151, , MATCH( DB$118, $J$118:$EH$118, 0 ) )</f>
        <v>0</v>
      </c>
      <c r="DC152" s="26" cm="1">
        <f t="array" ref="DC152" xml:space="preserve"> Capex!$F$76 *  INDEX( $J151:$EH151, , MATCH( DC$118, $J$118:$EH$118, 0 ) )</f>
        <v>0</v>
      </c>
      <c r="DD152" s="26" cm="1">
        <f t="array" ref="DD152" xml:space="preserve"> Capex!$F$76 *  INDEX( $J151:$EH151, , MATCH( DD$118, $J$118:$EH$118, 0 ) )</f>
        <v>0</v>
      </c>
      <c r="DE152" s="26" cm="1">
        <f t="array" ref="DE152" xml:space="preserve"> Capex!$F$76 *  INDEX( $J151:$EH151, , MATCH( DE$118, $J$118:$EH$118, 0 ) )</f>
        <v>0</v>
      </c>
      <c r="DF152" s="26" cm="1">
        <f t="array" ref="DF152" xml:space="preserve"> Capex!$F$76 *  INDEX( $J151:$EH151, , MATCH( DF$118, $J$118:$EH$118, 0 ) )</f>
        <v>0</v>
      </c>
      <c r="DG152" s="26" cm="1">
        <f t="array" ref="DG152" xml:space="preserve"> Capex!$F$76 *  INDEX( $J151:$EH151, , MATCH( DG$118, $J$118:$EH$118, 0 ) )</f>
        <v>0</v>
      </c>
      <c r="DH152" s="26" cm="1">
        <f t="array" ref="DH152" xml:space="preserve"> Capex!$F$76 *  INDEX( $J151:$EH151, , MATCH( DH$118, $J$118:$EH$118, 0 ) )</f>
        <v>0</v>
      </c>
      <c r="DI152" s="26" cm="1">
        <f t="array" ref="DI152" xml:space="preserve"> Capex!$F$76 *  INDEX( $J151:$EH151, , MATCH( DI$118, $J$118:$EH$118, 0 ) )</f>
        <v>0</v>
      </c>
      <c r="DJ152" s="26" cm="1">
        <f t="array" ref="DJ152" xml:space="preserve"> Capex!$F$76 *  INDEX( $J151:$EH151, , MATCH( DJ$118, $J$118:$EH$118, 0 ) )</f>
        <v>0</v>
      </c>
      <c r="DK152" s="26" cm="1">
        <f t="array" ref="DK152" xml:space="preserve"> Capex!$F$76 *  INDEX( $J151:$EH151, , MATCH( DK$118, $J$118:$EH$118, 0 ) )</f>
        <v>0</v>
      </c>
      <c r="DL152" s="26" cm="1">
        <f t="array" ref="DL152" xml:space="preserve"> Capex!$F$76 *  INDEX( $J151:$EH151, , MATCH( DL$118, $J$118:$EH$118, 0 ) )</f>
        <v>0</v>
      </c>
      <c r="DM152" s="26" cm="1">
        <f t="array" ref="DM152" xml:space="preserve"> Capex!$F$76 *  INDEX( $J151:$EH151, , MATCH( DM$118, $J$118:$EH$118, 0 ) )</f>
        <v>0</v>
      </c>
      <c r="DN152" s="26" cm="1">
        <f t="array" ref="DN152" xml:space="preserve"> Capex!$F$76 *  INDEX( $J151:$EH151, , MATCH( DN$118, $J$118:$EH$118, 0 ) )</f>
        <v>0</v>
      </c>
      <c r="DO152" s="26" cm="1">
        <f t="array" ref="DO152" xml:space="preserve"> Capex!$F$76 *  INDEX( $J151:$EH151, , MATCH( DO$118, $J$118:$EH$118, 0 ) )</f>
        <v>0</v>
      </c>
      <c r="DP152" s="26" cm="1">
        <f t="array" ref="DP152" xml:space="preserve"> Capex!$F$76 *  INDEX( $J151:$EH151, , MATCH( DP$118, $J$118:$EH$118, 0 ) )</f>
        <v>0</v>
      </c>
      <c r="DQ152" s="26" cm="1">
        <f t="array" ref="DQ152" xml:space="preserve"> Capex!$F$76 *  INDEX( $J151:$EH151, , MATCH( DQ$118, $J$118:$EH$118, 0 ) )</f>
        <v>0</v>
      </c>
      <c r="DR152" s="26" cm="1">
        <f t="array" ref="DR152" xml:space="preserve"> Capex!$F$76 *  INDEX( $J151:$EH151, , MATCH( DR$118, $J$118:$EH$118, 0 ) )</f>
        <v>0</v>
      </c>
      <c r="DS152" s="26" cm="1">
        <f t="array" ref="DS152" xml:space="preserve"> Capex!$F$76 *  INDEX( $J151:$EH151, , MATCH( DS$118, $J$118:$EH$118, 0 ) )</f>
        <v>0</v>
      </c>
      <c r="DT152" s="26" cm="1">
        <f t="array" ref="DT152" xml:space="preserve"> Capex!$F$76 *  INDEX( $J151:$EH151, , MATCH( DT$118, $J$118:$EH$118, 0 ) )</f>
        <v>0</v>
      </c>
      <c r="DU152" s="26" cm="1">
        <f t="array" ref="DU152" xml:space="preserve"> Capex!$F$76 *  INDEX( $J151:$EH151, , MATCH( DU$118, $J$118:$EH$118, 0 ) )</f>
        <v>0</v>
      </c>
      <c r="DV152" s="26" cm="1">
        <f t="array" ref="DV152" xml:space="preserve"> Capex!$F$76 *  INDEX( $J151:$EH151, , MATCH( DV$118, $J$118:$EH$118, 0 ) )</f>
        <v>0</v>
      </c>
      <c r="DW152" s="26" cm="1">
        <f t="array" ref="DW152" xml:space="preserve"> Capex!$F$76 *  INDEX( $J151:$EH151, , MATCH( DW$118, $J$118:$EH$118, 0 ) )</f>
        <v>0</v>
      </c>
      <c r="DX152" s="26" cm="1">
        <f t="array" ref="DX152" xml:space="preserve"> Capex!$F$76 *  INDEX( $J151:$EH151, , MATCH( DX$118, $J$118:$EH$118, 0 ) )</f>
        <v>0</v>
      </c>
      <c r="DY152" s="26" cm="1">
        <f t="array" ref="DY152" xml:space="preserve"> Capex!$F$76 *  INDEX( $J151:$EH151, , MATCH( DY$118, $J$118:$EH$118, 0 ) )</f>
        <v>0</v>
      </c>
      <c r="DZ152" s="26" cm="1">
        <f t="array" ref="DZ152" xml:space="preserve"> Capex!$F$76 *  INDEX( $J151:$EH151, , MATCH( DZ$118, $J$118:$EH$118, 0 ) )</f>
        <v>0</v>
      </c>
      <c r="EA152" s="26" cm="1">
        <f t="array" ref="EA152" xml:space="preserve"> Capex!$F$76 *  INDEX( $J151:$EH151, , MATCH( EA$118, $J$118:$EH$118, 0 ) )</f>
        <v>0</v>
      </c>
      <c r="EB152" s="26" cm="1">
        <f t="array" ref="EB152" xml:space="preserve"> Capex!$F$76 *  INDEX( $J151:$EH151, , MATCH( EB$118, $J$118:$EH$118, 0 ) )</f>
        <v>0</v>
      </c>
      <c r="EC152" s="26" cm="1">
        <f t="array" ref="EC152" xml:space="preserve"> Capex!$F$76 *  INDEX( $J151:$EH151, , MATCH( EC$118, $J$118:$EH$118, 0 ) )</f>
        <v>0</v>
      </c>
      <c r="ED152" s="26" cm="1">
        <f t="array" ref="ED152" xml:space="preserve"> Capex!$F$76 *  INDEX( $J151:$EH151, , MATCH( ED$118, $J$118:$EH$118, 0 ) )</f>
        <v>0</v>
      </c>
      <c r="EE152" s="26" cm="1">
        <f t="array" ref="EE152" xml:space="preserve"> Capex!$F$76 *  INDEX( $J151:$EH151, , MATCH( EE$118, $J$118:$EH$118, 0 ) )</f>
        <v>0</v>
      </c>
      <c r="EF152" s="26" cm="1">
        <f t="array" ref="EF152" xml:space="preserve"> Capex!$F$76 *  INDEX( $J151:$EH151, , MATCH( EF$118, $J$118:$EH$118, 0 ) )</f>
        <v>0</v>
      </c>
      <c r="EG152" s="26" cm="1">
        <f t="array" ref="EG152" xml:space="preserve"> Capex!$F$76 *  INDEX( $J151:$EH151, , MATCH( EG$118, $J$118:$EH$118, 0 ) )</f>
        <v>0</v>
      </c>
      <c r="EH152" s="26" cm="1">
        <f t="array" ref="EH152" xml:space="preserve"> Capex!$F$76 *  INDEX( $J151:$EH151, , MATCH( EH$118, $J$118:$EH$118, 0 ) )</f>
        <v>0</v>
      </c>
      <c r="EI152" s="21"/>
    </row>
    <row r="153" spans="1:139" ht="15" customHeight="1" outlineLevel="1" x14ac:dyDescent="0.25">
      <c r="E153" s="872" t="s">
        <v>693</v>
      </c>
      <c r="G153" s="534" t="str">
        <f xml:space="preserve"> G225</f>
        <v>INR Cr</v>
      </c>
      <c r="H153" s="52"/>
      <c r="I153" s="19"/>
      <c r="J153" s="26">
        <f>J152*$F$141</f>
        <v>0</v>
      </c>
      <c r="K153" s="26">
        <f t="shared" ref="K153:BV153" si="74">K152*$F$141</f>
        <v>0</v>
      </c>
      <c r="L153" s="26">
        <f t="shared" si="74"/>
        <v>0</v>
      </c>
      <c r="M153" s="26">
        <f t="shared" si="74"/>
        <v>0</v>
      </c>
      <c r="N153" s="26">
        <f t="shared" si="74"/>
        <v>0</v>
      </c>
      <c r="O153" s="26">
        <f t="shared" si="74"/>
        <v>0</v>
      </c>
      <c r="P153" s="26">
        <f t="shared" si="74"/>
        <v>0</v>
      </c>
      <c r="Q153" s="26">
        <f t="shared" si="74"/>
        <v>0</v>
      </c>
      <c r="R153" s="26">
        <f t="shared" si="74"/>
        <v>0</v>
      </c>
      <c r="S153" s="26">
        <f t="shared" si="74"/>
        <v>0</v>
      </c>
      <c r="T153" s="26">
        <f t="shared" si="74"/>
        <v>0</v>
      </c>
      <c r="U153" s="26">
        <f t="shared" si="74"/>
        <v>0</v>
      </c>
      <c r="V153" s="26">
        <f t="shared" si="74"/>
        <v>0</v>
      </c>
      <c r="W153" s="26">
        <f t="shared" si="74"/>
        <v>0</v>
      </c>
      <c r="X153" s="26">
        <f t="shared" si="74"/>
        <v>0</v>
      </c>
      <c r="Y153" s="26">
        <f t="shared" si="74"/>
        <v>0</v>
      </c>
      <c r="Z153" s="26">
        <f t="shared" si="74"/>
        <v>0</v>
      </c>
      <c r="AA153" s="26">
        <f t="shared" si="74"/>
        <v>0</v>
      </c>
      <c r="AB153" s="26">
        <f t="shared" si="74"/>
        <v>0</v>
      </c>
      <c r="AC153" s="26">
        <f t="shared" si="74"/>
        <v>0</v>
      </c>
      <c r="AD153" s="26">
        <f t="shared" si="74"/>
        <v>0</v>
      </c>
      <c r="AE153" s="26">
        <f t="shared" si="74"/>
        <v>0</v>
      </c>
      <c r="AF153" s="26">
        <f t="shared" si="74"/>
        <v>0</v>
      </c>
      <c r="AG153" s="26">
        <f t="shared" si="74"/>
        <v>0</v>
      </c>
      <c r="AH153" s="26">
        <f t="shared" si="74"/>
        <v>0</v>
      </c>
      <c r="AI153" s="26">
        <f t="shared" si="74"/>
        <v>0</v>
      </c>
      <c r="AJ153" s="26">
        <f t="shared" si="74"/>
        <v>0</v>
      </c>
      <c r="AK153" s="26">
        <f t="shared" si="74"/>
        <v>0</v>
      </c>
      <c r="AL153" s="26">
        <f t="shared" si="74"/>
        <v>0</v>
      </c>
      <c r="AM153" s="26">
        <f t="shared" si="74"/>
        <v>0</v>
      </c>
      <c r="AN153" s="26">
        <f t="shared" si="74"/>
        <v>0</v>
      </c>
      <c r="AO153" s="26">
        <f t="shared" si="74"/>
        <v>0</v>
      </c>
      <c r="AP153" s="26">
        <f t="shared" si="74"/>
        <v>0</v>
      </c>
      <c r="AQ153" s="26">
        <f t="shared" si="74"/>
        <v>0</v>
      </c>
      <c r="AR153" s="26">
        <f t="shared" si="74"/>
        <v>0</v>
      </c>
      <c r="AS153" s="26">
        <f t="shared" si="74"/>
        <v>0</v>
      </c>
      <c r="AT153" s="26">
        <f t="shared" si="74"/>
        <v>0</v>
      </c>
      <c r="AU153" s="26">
        <f t="shared" si="74"/>
        <v>0</v>
      </c>
      <c r="AV153" s="26">
        <f t="shared" si="74"/>
        <v>0</v>
      </c>
      <c r="AW153" s="26">
        <f t="shared" si="74"/>
        <v>0</v>
      </c>
      <c r="AX153" s="26">
        <f t="shared" si="74"/>
        <v>0</v>
      </c>
      <c r="AY153" s="26">
        <f t="shared" si="74"/>
        <v>0</v>
      </c>
      <c r="AZ153" s="26">
        <f t="shared" si="74"/>
        <v>0</v>
      </c>
      <c r="BA153" s="26">
        <f t="shared" si="74"/>
        <v>0</v>
      </c>
      <c r="BB153" s="26">
        <f t="shared" si="74"/>
        <v>0</v>
      </c>
      <c r="BC153" s="26">
        <f t="shared" si="74"/>
        <v>0</v>
      </c>
      <c r="BD153" s="26">
        <f t="shared" si="74"/>
        <v>0</v>
      </c>
      <c r="BE153" s="26">
        <f t="shared" si="74"/>
        <v>0</v>
      </c>
      <c r="BF153" s="26">
        <f t="shared" si="74"/>
        <v>0</v>
      </c>
      <c r="BG153" s="26">
        <f t="shared" si="74"/>
        <v>0</v>
      </c>
      <c r="BH153" s="26">
        <f t="shared" si="74"/>
        <v>0</v>
      </c>
      <c r="BI153" s="26">
        <f t="shared" si="74"/>
        <v>0</v>
      </c>
      <c r="BJ153" s="26">
        <f t="shared" si="74"/>
        <v>0</v>
      </c>
      <c r="BK153" s="26">
        <f t="shared" si="74"/>
        <v>0</v>
      </c>
      <c r="BL153" s="26">
        <f t="shared" si="74"/>
        <v>0</v>
      </c>
      <c r="BM153" s="26">
        <f t="shared" si="74"/>
        <v>0</v>
      </c>
      <c r="BN153" s="26">
        <f t="shared" si="74"/>
        <v>0</v>
      </c>
      <c r="BO153" s="26">
        <f t="shared" si="74"/>
        <v>0</v>
      </c>
      <c r="BP153" s="26">
        <f t="shared" si="74"/>
        <v>0</v>
      </c>
      <c r="BQ153" s="26">
        <f t="shared" si="74"/>
        <v>0</v>
      </c>
      <c r="BR153" s="26">
        <f t="shared" si="74"/>
        <v>0</v>
      </c>
      <c r="BS153" s="26">
        <f t="shared" si="74"/>
        <v>0</v>
      </c>
      <c r="BT153" s="26">
        <f t="shared" si="74"/>
        <v>0</v>
      </c>
      <c r="BU153" s="26">
        <f t="shared" si="74"/>
        <v>0</v>
      </c>
      <c r="BV153" s="26">
        <f t="shared" si="74"/>
        <v>0</v>
      </c>
      <c r="BW153" s="26">
        <f t="shared" ref="BW153:EH153" si="75">BW152*$F$141</f>
        <v>0</v>
      </c>
      <c r="BX153" s="26">
        <f t="shared" si="75"/>
        <v>0</v>
      </c>
      <c r="BY153" s="26">
        <f t="shared" si="75"/>
        <v>0</v>
      </c>
      <c r="BZ153" s="26">
        <f t="shared" si="75"/>
        <v>0</v>
      </c>
      <c r="CA153" s="26">
        <f t="shared" si="75"/>
        <v>0</v>
      </c>
      <c r="CB153" s="26">
        <f t="shared" si="75"/>
        <v>0</v>
      </c>
      <c r="CC153" s="26">
        <f t="shared" si="75"/>
        <v>0</v>
      </c>
      <c r="CD153" s="26">
        <f t="shared" si="75"/>
        <v>0</v>
      </c>
      <c r="CE153" s="26">
        <f t="shared" si="75"/>
        <v>0</v>
      </c>
      <c r="CF153" s="26">
        <f t="shared" si="75"/>
        <v>0</v>
      </c>
      <c r="CG153" s="26">
        <f t="shared" si="75"/>
        <v>0</v>
      </c>
      <c r="CH153" s="26">
        <f t="shared" si="75"/>
        <v>0</v>
      </c>
      <c r="CI153" s="26">
        <f t="shared" si="75"/>
        <v>0</v>
      </c>
      <c r="CJ153" s="26">
        <f t="shared" si="75"/>
        <v>0</v>
      </c>
      <c r="CK153" s="26">
        <f t="shared" si="75"/>
        <v>0</v>
      </c>
      <c r="CL153" s="26">
        <f t="shared" si="75"/>
        <v>0</v>
      </c>
      <c r="CM153" s="26">
        <f t="shared" si="75"/>
        <v>0</v>
      </c>
      <c r="CN153" s="26">
        <f t="shared" si="75"/>
        <v>0</v>
      </c>
      <c r="CO153" s="26">
        <f t="shared" si="75"/>
        <v>0</v>
      </c>
      <c r="CP153" s="26">
        <f t="shared" si="75"/>
        <v>0</v>
      </c>
      <c r="CQ153" s="26">
        <f t="shared" si="75"/>
        <v>0</v>
      </c>
      <c r="CR153" s="26">
        <f t="shared" si="75"/>
        <v>0</v>
      </c>
      <c r="CS153" s="26">
        <f t="shared" si="75"/>
        <v>0</v>
      </c>
      <c r="CT153" s="26">
        <f t="shared" si="75"/>
        <v>0</v>
      </c>
      <c r="CU153" s="26">
        <f t="shared" si="75"/>
        <v>0</v>
      </c>
      <c r="CV153" s="26">
        <f t="shared" si="75"/>
        <v>0</v>
      </c>
      <c r="CW153" s="26">
        <f t="shared" si="75"/>
        <v>0</v>
      </c>
      <c r="CX153" s="26">
        <f t="shared" si="75"/>
        <v>0</v>
      </c>
      <c r="CY153" s="26">
        <f t="shared" si="75"/>
        <v>0</v>
      </c>
      <c r="CZ153" s="26">
        <f t="shared" si="75"/>
        <v>0</v>
      </c>
      <c r="DA153" s="26">
        <f t="shared" si="75"/>
        <v>0</v>
      </c>
      <c r="DB153" s="26">
        <f t="shared" si="75"/>
        <v>0</v>
      </c>
      <c r="DC153" s="26">
        <f t="shared" si="75"/>
        <v>0</v>
      </c>
      <c r="DD153" s="26">
        <f t="shared" si="75"/>
        <v>0</v>
      </c>
      <c r="DE153" s="26">
        <f t="shared" si="75"/>
        <v>0</v>
      </c>
      <c r="DF153" s="26">
        <f t="shared" si="75"/>
        <v>0</v>
      </c>
      <c r="DG153" s="26">
        <f t="shared" si="75"/>
        <v>0</v>
      </c>
      <c r="DH153" s="26">
        <f t="shared" si="75"/>
        <v>0</v>
      </c>
      <c r="DI153" s="26">
        <f t="shared" si="75"/>
        <v>0</v>
      </c>
      <c r="DJ153" s="26">
        <f t="shared" si="75"/>
        <v>0</v>
      </c>
      <c r="DK153" s="26">
        <f t="shared" si="75"/>
        <v>0</v>
      </c>
      <c r="DL153" s="26">
        <f t="shared" si="75"/>
        <v>0</v>
      </c>
      <c r="DM153" s="26">
        <f t="shared" si="75"/>
        <v>0</v>
      </c>
      <c r="DN153" s="26">
        <f t="shared" si="75"/>
        <v>0</v>
      </c>
      <c r="DO153" s="26">
        <f t="shared" si="75"/>
        <v>0</v>
      </c>
      <c r="DP153" s="26">
        <f t="shared" si="75"/>
        <v>0</v>
      </c>
      <c r="DQ153" s="26">
        <f t="shared" si="75"/>
        <v>0</v>
      </c>
      <c r="DR153" s="26">
        <f t="shared" si="75"/>
        <v>0</v>
      </c>
      <c r="DS153" s="26">
        <f t="shared" si="75"/>
        <v>0</v>
      </c>
      <c r="DT153" s="26">
        <f t="shared" si="75"/>
        <v>0</v>
      </c>
      <c r="DU153" s="26">
        <f t="shared" si="75"/>
        <v>0</v>
      </c>
      <c r="DV153" s="26">
        <f t="shared" si="75"/>
        <v>0</v>
      </c>
      <c r="DW153" s="26">
        <f t="shared" si="75"/>
        <v>0</v>
      </c>
      <c r="DX153" s="26">
        <f t="shared" si="75"/>
        <v>0</v>
      </c>
      <c r="DY153" s="26">
        <f t="shared" si="75"/>
        <v>0</v>
      </c>
      <c r="DZ153" s="26">
        <f t="shared" si="75"/>
        <v>0</v>
      </c>
      <c r="EA153" s="26">
        <f t="shared" si="75"/>
        <v>0</v>
      </c>
      <c r="EB153" s="26">
        <f t="shared" si="75"/>
        <v>0</v>
      </c>
      <c r="EC153" s="26">
        <f t="shared" si="75"/>
        <v>0</v>
      </c>
      <c r="ED153" s="26">
        <f t="shared" si="75"/>
        <v>0</v>
      </c>
      <c r="EE153" s="26">
        <f t="shared" si="75"/>
        <v>0</v>
      </c>
      <c r="EF153" s="26">
        <f t="shared" si="75"/>
        <v>0</v>
      </c>
      <c r="EG153" s="26">
        <f t="shared" si="75"/>
        <v>0</v>
      </c>
      <c r="EH153" s="26">
        <f t="shared" si="75"/>
        <v>0</v>
      </c>
      <c r="EI153" s="21"/>
    </row>
    <row r="154" spans="1:139" ht="15" customHeight="1" outlineLevel="1" x14ac:dyDescent="0.25">
      <c r="E154" s="437" t="s">
        <v>694</v>
      </c>
      <c r="G154" s="534" t="str">
        <f>G153</f>
        <v>INR Cr</v>
      </c>
      <c r="H154" s="52">
        <f>SUM(J154:EF154)</f>
        <v>0</v>
      </c>
      <c r="I154" s="19"/>
      <c r="J154" s="26">
        <f>J152+J153</f>
        <v>0</v>
      </c>
      <c r="K154" s="26">
        <f t="shared" ref="K154:BV154" si="76">K152+K153</f>
        <v>0</v>
      </c>
      <c r="L154" s="26">
        <f t="shared" si="76"/>
        <v>0</v>
      </c>
      <c r="M154" s="26">
        <f t="shared" si="76"/>
        <v>0</v>
      </c>
      <c r="N154" s="26">
        <f t="shared" si="76"/>
        <v>0</v>
      </c>
      <c r="O154" s="26">
        <f t="shared" si="76"/>
        <v>0</v>
      </c>
      <c r="P154" s="26">
        <f t="shared" si="76"/>
        <v>0</v>
      </c>
      <c r="Q154" s="26">
        <f t="shared" si="76"/>
        <v>0</v>
      </c>
      <c r="R154" s="26">
        <f t="shared" si="76"/>
        <v>0</v>
      </c>
      <c r="S154" s="26">
        <f t="shared" si="76"/>
        <v>0</v>
      </c>
      <c r="T154" s="26">
        <f t="shared" si="76"/>
        <v>0</v>
      </c>
      <c r="U154" s="26">
        <f t="shared" si="76"/>
        <v>0</v>
      </c>
      <c r="V154" s="26">
        <f t="shared" si="76"/>
        <v>0</v>
      </c>
      <c r="W154" s="26">
        <f t="shared" si="76"/>
        <v>0</v>
      </c>
      <c r="X154" s="26">
        <f t="shared" si="76"/>
        <v>0</v>
      </c>
      <c r="Y154" s="26">
        <f t="shared" si="76"/>
        <v>0</v>
      </c>
      <c r="Z154" s="26">
        <f t="shared" si="76"/>
        <v>0</v>
      </c>
      <c r="AA154" s="26">
        <f t="shared" si="76"/>
        <v>0</v>
      </c>
      <c r="AB154" s="26">
        <f t="shared" si="76"/>
        <v>0</v>
      </c>
      <c r="AC154" s="26">
        <f t="shared" si="76"/>
        <v>0</v>
      </c>
      <c r="AD154" s="26">
        <f t="shared" si="76"/>
        <v>0</v>
      </c>
      <c r="AE154" s="26">
        <f t="shared" si="76"/>
        <v>0</v>
      </c>
      <c r="AF154" s="26">
        <f t="shared" si="76"/>
        <v>0</v>
      </c>
      <c r="AG154" s="26">
        <f t="shared" si="76"/>
        <v>0</v>
      </c>
      <c r="AH154" s="26">
        <f t="shared" si="76"/>
        <v>0</v>
      </c>
      <c r="AI154" s="26">
        <f t="shared" si="76"/>
        <v>0</v>
      </c>
      <c r="AJ154" s="26">
        <f t="shared" si="76"/>
        <v>0</v>
      </c>
      <c r="AK154" s="26">
        <f t="shared" si="76"/>
        <v>0</v>
      </c>
      <c r="AL154" s="26">
        <f t="shared" si="76"/>
        <v>0</v>
      </c>
      <c r="AM154" s="26">
        <f t="shared" si="76"/>
        <v>0</v>
      </c>
      <c r="AN154" s="26">
        <f t="shared" si="76"/>
        <v>0</v>
      </c>
      <c r="AO154" s="26">
        <f t="shared" si="76"/>
        <v>0</v>
      </c>
      <c r="AP154" s="26">
        <f t="shared" si="76"/>
        <v>0</v>
      </c>
      <c r="AQ154" s="26">
        <f t="shared" si="76"/>
        <v>0</v>
      </c>
      <c r="AR154" s="26">
        <f t="shared" si="76"/>
        <v>0</v>
      </c>
      <c r="AS154" s="26">
        <f t="shared" si="76"/>
        <v>0</v>
      </c>
      <c r="AT154" s="26">
        <f t="shared" si="76"/>
        <v>0</v>
      </c>
      <c r="AU154" s="26">
        <f t="shared" si="76"/>
        <v>0</v>
      </c>
      <c r="AV154" s="26">
        <f t="shared" si="76"/>
        <v>0</v>
      </c>
      <c r="AW154" s="26">
        <f t="shared" si="76"/>
        <v>0</v>
      </c>
      <c r="AX154" s="26">
        <f t="shared" si="76"/>
        <v>0</v>
      </c>
      <c r="AY154" s="26">
        <f t="shared" si="76"/>
        <v>0</v>
      </c>
      <c r="AZ154" s="26">
        <f t="shared" si="76"/>
        <v>0</v>
      </c>
      <c r="BA154" s="26">
        <f t="shared" si="76"/>
        <v>0</v>
      </c>
      <c r="BB154" s="26">
        <f t="shared" si="76"/>
        <v>0</v>
      </c>
      <c r="BC154" s="26">
        <f t="shared" si="76"/>
        <v>0</v>
      </c>
      <c r="BD154" s="26">
        <f t="shared" si="76"/>
        <v>0</v>
      </c>
      <c r="BE154" s="26">
        <f t="shared" si="76"/>
        <v>0</v>
      </c>
      <c r="BF154" s="26">
        <f t="shared" si="76"/>
        <v>0</v>
      </c>
      <c r="BG154" s="26">
        <f t="shared" si="76"/>
        <v>0</v>
      </c>
      <c r="BH154" s="26">
        <f t="shared" si="76"/>
        <v>0</v>
      </c>
      <c r="BI154" s="26">
        <f t="shared" si="76"/>
        <v>0</v>
      </c>
      <c r="BJ154" s="26">
        <f t="shared" si="76"/>
        <v>0</v>
      </c>
      <c r="BK154" s="26">
        <f t="shared" si="76"/>
        <v>0</v>
      </c>
      <c r="BL154" s="26">
        <f t="shared" si="76"/>
        <v>0</v>
      </c>
      <c r="BM154" s="26">
        <f t="shared" si="76"/>
        <v>0</v>
      </c>
      <c r="BN154" s="26">
        <f t="shared" si="76"/>
        <v>0</v>
      </c>
      <c r="BO154" s="26">
        <f t="shared" si="76"/>
        <v>0</v>
      </c>
      <c r="BP154" s="26">
        <f t="shared" si="76"/>
        <v>0</v>
      </c>
      <c r="BQ154" s="26">
        <f t="shared" si="76"/>
        <v>0</v>
      </c>
      <c r="BR154" s="26">
        <f t="shared" si="76"/>
        <v>0</v>
      </c>
      <c r="BS154" s="26">
        <f t="shared" si="76"/>
        <v>0</v>
      </c>
      <c r="BT154" s="26">
        <f t="shared" si="76"/>
        <v>0</v>
      </c>
      <c r="BU154" s="26">
        <f t="shared" si="76"/>
        <v>0</v>
      </c>
      <c r="BV154" s="26">
        <f t="shared" si="76"/>
        <v>0</v>
      </c>
      <c r="BW154" s="26">
        <f t="shared" ref="BW154:EH154" si="77">BW152+BW153</f>
        <v>0</v>
      </c>
      <c r="BX154" s="26">
        <f t="shared" si="77"/>
        <v>0</v>
      </c>
      <c r="BY154" s="26">
        <f t="shared" si="77"/>
        <v>0</v>
      </c>
      <c r="BZ154" s="26">
        <f t="shared" si="77"/>
        <v>0</v>
      </c>
      <c r="CA154" s="26">
        <f t="shared" si="77"/>
        <v>0</v>
      </c>
      <c r="CB154" s="26">
        <f t="shared" si="77"/>
        <v>0</v>
      </c>
      <c r="CC154" s="26">
        <f t="shared" si="77"/>
        <v>0</v>
      </c>
      <c r="CD154" s="26">
        <f t="shared" si="77"/>
        <v>0</v>
      </c>
      <c r="CE154" s="26">
        <f t="shared" si="77"/>
        <v>0</v>
      </c>
      <c r="CF154" s="26">
        <f t="shared" si="77"/>
        <v>0</v>
      </c>
      <c r="CG154" s="26">
        <f t="shared" si="77"/>
        <v>0</v>
      </c>
      <c r="CH154" s="26">
        <f t="shared" si="77"/>
        <v>0</v>
      </c>
      <c r="CI154" s="26">
        <f t="shared" si="77"/>
        <v>0</v>
      </c>
      <c r="CJ154" s="26">
        <f t="shared" si="77"/>
        <v>0</v>
      </c>
      <c r="CK154" s="26">
        <f t="shared" si="77"/>
        <v>0</v>
      </c>
      <c r="CL154" s="26">
        <f t="shared" si="77"/>
        <v>0</v>
      </c>
      <c r="CM154" s="26">
        <f t="shared" si="77"/>
        <v>0</v>
      </c>
      <c r="CN154" s="26">
        <f t="shared" si="77"/>
        <v>0</v>
      </c>
      <c r="CO154" s="26">
        <f t="shared" si="77"/>
        <v>0</v>
      </c>
      <c r="CP154" s="26">
        <f t="shared" si="77"/>
        <v>0</v>
      </c>
      <c r="CQ154" s="26">
        <f t="shared" si="77"/>
        <v>0</v>
      </c>
      <c r="CR154" s="26">
        <f t="shared" si="77"/>
        <v>0</v>
      </c>
      <c r="CS154" s="26">
        <f t="shared" si="77"/>
        <v>0</v>
      </c>
      <c r="CT154" s="26">
        <f t="shared" si="77"/>
        <v>0</v>
      </c>
      <c r="CU154" s="26">
        <f t="shared" si="77"/>
        <v>0</v>
      </c>
      <c r="CV154" s="26">
        <f t="shared" si="77"/>
        <v>0</v>
      </c>
      <c r="CW154" s="26">
        <f t="shared" si="77"/>
        <v>0</v>
      </c>
      <c r="CX154" s="26">
        <f t="shared" si="77"/>
        <v>0</v>
      </c>
      <c r="CY154" s="26">
        <f t="shared" si="77"/>
        <v>0</v>
      </c>
      <c r="CZ154" s="26">
        <f t="shared" si="77"/>
        <v>0</v>
      </c>
      <c r="DA154" s="26">
        <f t="shared" si="77"/>
        <v>0</v>
      </c>
      <c r="DB154" s="26">
        <f t="shared" si="77"/>
        <v>0</v>
      </c>
      <c r="DC154" s="26">
        <f t="shared" si="77"/>
        <v>0</v>
      </c>
      <c r="DD154" s="26">
        <f t="shared" si="77"/>
        <v>0</v>
      </c>
      <c r="DE154" s="26">
        <f t="shared" si="77"/>
        <v>0</v>
      </c>
      <c r="DF154" s="26">
        <f t="shared" si="77"/>
        <v>0</v>
      </c>
      <c r="DG154" s="26">
        <f t="shared" si="77"/>
        <v>0</v>
      </c>
      <c r="DH154" s="26">
        <f t="shared" si="77"/>
        <v>0</v>
      </c>
      <c r="DI154" s="26">
        <f t="shared" si="77"/>
        <v>0</v>
      </c>
      <c r="DJ154" s="26">
        <f t="shared" si="77"/>
        <v>0</v>
      </c>
      <c r="DK154" s="26">
        <f t="shared" si="77"/>
        <v>0</v>
      </c>
      <c r="DL154" s="26">
        <f t="shared" si="77"/>
        <v>0</v>
      </c>
      <c r="DM154" s="26">
        <f t="shared" si="77"/>
        <v>0</v>
      </c>
      <c r="DN154" s="26">
        <f t="shared" si="77"/>
        <v>0</v>
      </c>
      <c r="DO154" s="26">
        <f t="shared" si="77"/>
        <v>0</v>
      </c>
      <c r="DP154" s="26">
        <f t="shared" si="77"/>
        <v>0</v>
      </c>
      <c r="DQ154" s="26">
        <f t="shared" si="77"/>
        <v>0</v>
      </c>
      <c r="DR154" s="26">
        <f t="shared" si="77"/>
        <v>0</v>
      </c>
      <c r="DS154" s="26">
        <f t="shared" si="77"/>
        <v>0</v>
      </c>
      <c r="DT154" s="26">
        <f t="shared" si="77"/>
        <v>0</v>
      </c>
      <c r="DU154" s="26">
        <f t="shared" si="77"/>
        <v>0</v>
      </c>
      <c r="DV154" s="26">
        <f t="shared" si="77"/>
        <v>0</v>
      </c>
      <c r="DW154" s="26">
        <f t="shared" si="77"/>
        <v>0</v>
      </c>
      <c r="DX154" s="26">
        <f t="shared" si="77"/>
        <v>0</v>
      </c>
      <c r="DY154" s="26">
        <f t="shared" si="77"/>
        <v>0</v>
      </c>
      <c r="DZ154" s="26">
        <f t="shared" si="77"/>
        <v>0</v>
      </c>
      <c r="EA154" s="26">
        <f t="shared" si="77"/>
        <v>0</v>
      </c>
      <c r="EB154" s="26">
        <f t="shared" si="77"/>
        <v>0</v>
      </c>
      <c r="EC154" s="26">
        <f t="shared" si="77"/>
        <v>0</v>
      </c>
      <c r="ED154" s="26">
        <f t="shared" si="77"/>
        <v>0</v>
      </c>
      <c r="EE154" s="26">
        <f t="shared" si="77"/>
        <v>0</v>
      </c>
      <c r="EF154" s="26">
        <f t="shared" si="77"/>
        <v>0</v>
      </c>
      <c r="EG154" s="26">
        <f t="shared" si="77"/>
        <v>0</v>
      </c>
      <c r="EH154" s="26">
        <f t="shared" si="77"/>
        <v>0</v>
      </c>
      <c r="EI154" s="21"/>
    </row>
    <row r="155" spans="1:139" ht="15" customHeight="1" outlineLevel="1" x14ac:dyDescent="0.25">
      <c r="E155" s="437" t="s">
        <v>717</v>
      </c>
      <c r="G155" s="534"/>
      <c r="H155" s="52"/>
      <c r="I155" s="19"/>
      <c r="J155" s="26"/>
      <c r="K155" s="26"/>
      <c r="L155" s="26"/>
      <c r="M155" s="26">
        <f t="shared" ref="M155:BV155" si="78" xml:space="preserve"> SUM( K154:M154 ) * M$83</f>
        <v>0</v>
      </c>
      <c r="N155" s="26">
        <f t="shared" si="78"/>
        <v>0</v>
      </c>
      <c r="O155" s="26">
        <f t="shared" si="78"/>
        <v>0</v>
      </c>
      <c r="P155" s="26">
        <f t="shared" si="78"/>
        <v>0</v>
      </c>
      <c r="Q155" s="26">
        <f t="shared" si="78"/>
        <v>0</v>
      </c>
      <c r="R155" s="26">
        <f t="shared" si="78"/>
        <v>0</v>
      </c>
      <c r="S155" s="26">
        <f t="shared" si="78"/>
        <v>0</v>
      </c>
      <c r="T155" s="26">
        <f t="shared" si="78"/>
        <v>0</v>
      </c>
      <c r="U155" s="26">
        <f t="shared" si="78"/>
        <v>0</v>
      </c>
      <c r="V155" s="26">
        <f t="shared" si="78"/>
        <v>0</v>
      </c>
      <c r="W155" s="26">
        <f t="shared" si="78"/>
        <v>0</v>
      </c>
      <c r="X155" s="26">
        <f t="shared" si="78"/>
        <v>0</v>
      </c>
      <c r="Y155" s="26">
        <f t="shared" si="78"/>
        <v>0</v>
      </c>
      <c r="Z155" s="26">
        <f t="shared" si="78"/>
        <v>0</v>
      </c>
      <c r="AA155" s="26">
        <f t="shared" si="78"/>
        <v>0</v>
      </c>
      <c r="AB155" s="26">
        <f t="shared" si="78"/>
        <v>0</v>
      </c>
      <c r="AC155" s="26">
        <f t="shared" si="78"/>
        <v>0</v>
      </c>
      <c r="AD155" s="26">
        <f t="shared" si="78"/>
        <v>0</v>
      </c>
      <c r="AE155" s="26">
        <f t="shared" si="78"/>
        <v>0</v>
      </c>
      <c r="AF155" s="26">
        <f t="shared" si="78"/>
        <v>0</v>
      </c>
      <c r="AG155" s="26">
        <f t="shared" si="78"/>
        <v>0</v>
      </c>
      <c r="AH155" s="26">
        <f t="shared" si="78"/>
        <v>0</v>
      </c>
      <c r="AI155" s="26">
        <f t="shared" si="78"/>
        <v>0</v>
      </c>
      <c r="AJ155" s="26">
        <f t="shared" si="78"/>
        <v>0</v>
      </c>
      <c r="AK155" s="26">
        <f t="shared" si="78"/>
        <v>0</v>
      </c>
      <c r="AL155" s="26">
        <f t="shared" si="78"/>
        <v>0</v>
      </c>
      <c r="AM155" s="26">
        <f t="shared" si="78"/>
        <v>0</v>
      </c>
      <c r="AN155" s="26">
        <f t="shared" si="78"/>
        <v>0</v>
      </c>
      <c r="AO155" s="26">
        <f t="shared" si="78"/>
        <v>0</v>
      </c>
      <c r="AP155" s="26">
        <f t="shared" si="78"/>
        <v>0</v>
      </c>
      <c r="AQ155" s="26">
        <f t="shared" si="78"/>
        <v>0</v>
      </c>
      <c r="AR155" s="26">
        <f t="shared" si="78"/>
        <v>0</v>
      </c>
      <c r="AS155" s="26">
        <f t="shared" si="78"/>
        <v>0</v>
      </c>
      <c r="AT155" s="26">
        <f t="shared" si="78"/>
        <v>0</v>
      </c>
      <c r="AU155" s="26">
        <f t="shared" si="78"/>
        <v>0</v>
      </c>
      <c r="AV155" s="26">
        <f t="shared" si="78"/>
        <v>0</v>
      </c>
      <c r="AW155" s="26">
        <f t="shared" si="78"/>
        <v>0</v>
      </c>
      <c r="AX155" s="26">
        <f t="shared" si="78"/>
        <v>0</v>
      </c>
      <c r="AY155" s="26">
        <f t="shared" si="78"/>
        <v>0</v>
      </c>
      <c r="AZ155" s="26">
        <f t="shared" si="78"/>
        <v>0</v>
      </c>
      <c r="BA155" s="26">
        <f t="shared" si="78"/>
        <v>0</v>
      </c>
      <c r="BB155" s="26">
        <f t="shared" si="78"/>
        <v>0</v>
      </c>
      <c r="BC155" s="26">
        <f t="shared" si="78"/>
        <v>0</v>
      </c>
      <c r="BD155" s="26">
        <f t="shared" si="78"/>
        <v>0</v>
      </c>
      <c r="BE155" s="26">
        <f t="shared" si="78"/>
        <v>0</v>
      </c>
      <c r="BF155" s="26">
        <f t="shared" si="78"/>
        <v>0</v>
      </c>
      <c r="BG155" s="26">
        <f t="shared" si="78"/>
        <v>0</v>
      </c>
      <c r="BH155" s="26">
        <f t="shared" si="78"/>
        <v>0</v>
      </c>
      <c r="BI155" s="26">
        <f t="shared" si="78"/>
        <v>0</v>
      </c>
      <c r="BJ155" s="26">
        <f t="shared" si="78"/>
        <v>0</v>
      </c>
      <c r="BK155" s="26">
        <f t="shared" si="78"/>
        <v>0</v>
      </c>
      <c r="BL155" s="26">
        <f t="shared" si="78"/>
        <v>0</v>
      </c>
      <c r="BM155" s="26">
        <f t="shared" si="78"/>
        <v>0</v>
      </c>
      <c r="BN155" s="26">
        <f t="shared" si="78"/>
        <v>0</v>
      </c>
      <c r="BO155" s="26">
        <f t="shared" si="78"/>
        <v>0</v>
      </c>
      <c r="BP155" s="26">
        <f t="shared" si="78"/>
        <v>0</v>
      </c>
      <c r="BQ155" s="26">
        <f t="shared" si="78"/>
        <v>0</v>
      </c>
      <c r="BR155" s="26">
        <f t="shared" si="78"/>
        <v>0</v>
      </c>
      <c r="BS155" s="26">
        <f t="shared" si="78"/>
        <v>0</v>
      </c>
      <c r="BT155" s="26">
        <f t="shared" si="78"/>
        <v>0</v>
      </c>
      <c r="BU155" s="26">
        <f t="shared" si="78"/>
        <v>0</v>
      </c>
      <c r="BV155" s="26">
        <f t="shared" si="78"/>
        <v>0</v>
      </c>
      <c r="BW155" s="26">
        <f t="shared" ref="BW155:EH155" si="79" xml:space="preserve"> SUM( BU154:BW154 ) * BW$83</f>
        <v>0</v>
      </c>
      <c r="BX155" s="26">
        <f t="shared" si="79"/>
        <v>0</v>
      </c>
      <c r="BY155" s="26">
        <f t="shared" si="79"/>
        <v>0</v>
      </c>
      <c r="BZ155" s="26">
        <f t="shared" si="79"/>
        <v>0</v>
      </c>
      <c r="CA155" s="26">
        <f t="shared" si="79"/>
        <v>0</v>
      </c>
      <c r="CB155" s="26">
        <f t="shared" si="79"/>
        <v>0</v>
      </c>
      <c r="CC155" s="26">
        <f t="shared" si="79"/>
        <v>0</v>
      </c>
      <c r="CD155" s="26">
        <f t="shared" si="79"/>
        <v>0</v>
      </c>
      <c r="CE155" s="26">
        <f t="shared" si="79"/>
        <v>0</v>
      </c>
      <c r="CF155" s="26">
        <f t="shared" si="79"/>
        <v>0</v>
      </c>
      <c r="CG155" s="26">
        <f t="shared" si="79"/>
        <v>0</v>
      </c>
      <c r="CH155" s="26">
        <f t="shared" si="79"/>
        <v>0</v>
      </c>
      <c r="CI155" s="26">
        <f t="shared" si="79"/>
        <v>0</v>
      </c>
      <c r="CJ155" s="26">
        <f t="shared" si="79"/>
        <v>0</v>
      </c>
      <c r="CK155" s="26">
        <f t="shared" si="79"/>
        <v>0</v>
      </c>
      <c r="CL155" s="26">
        <f t="shared" si="79"/>
        <v>0</v>
      </c>
      <c r="CM155" s="26">
        <f t="shared" si="79"/>
        <v>0</v>
      </c>
      <c r="CN155" s="26">
        <f t="shared" si="79"/>
        <v>0</v>
      </c>
      <c r="CO155" s="26">
        <f t="shared" si="79"/>
        <v>0</v>
      </c>
      <c r="CP155" s="26">
        <f t="shared" si="79"/>
        <v>0</v>
      </c>
      <c r="CQ155" s="26">
        <f t="shared" si="79"/>
        <v>0</v>
      </c>
      <c r="CR155" s="26">
        <f t="shared" si="79"/>
        <v>0</v>
      </c>
      <c r="CS155" s="26">
        <f t="shared" si="79"/>
        <v>0</v>
      </c>
      <c r="CT155" s="26">
        <f t="shared" si="79"/>
        <v>0</v>
      </c>
      <c r="CU155" s="26">
        <f t="shared" si="79"/>
        <v>0</v>
      </c>
      <c r="CV155" s="26">
        <f t="shared" si="79"/>
        <v>0</v>
      </c>
      <c r="CW155" s="26">
        <f t="shared" si="79"/>
        <v>0</v>
      </c>
      <c r="CX155" s="26">
        <f t="shared" si="79"/>
        <v>0</v>
      </c>
      <c r="CY155" s="26">
        <f t="shared" si="79"/>
        <v>0</v>
      </c>
      <c r="CZ155" s="26">
        <f t="shared" si="79"/>
        <v>0</v>
      </c>
      <c r="DA155" s="26">
        <f t="shared" si="79"/>
        <v>0</v>
      </c>
      <c r="DB155" s="26">
        <f t="shared" si="79"/>
        <v>0</v>
      </c>
      <c r="DC155" s="26">
        <f t="shared" si="79"/>
        <v>0</v>
      </c>
      <c r="DD155" s="26">
        <f t="shared" si="79"/>
        <v>0</v>
      </c>
      <c r="DE155" s="26">
        <f t="shared" si="79"/>
        <v>0</v>
      </c>
      <c r="DF155" s="26">
        <f t="shared" si="79"/>
        <v>0</v>
      </c>
      <c r="DG155" s="26">
        <f t="shared" si="79"/>
        <v>0</v>
      </c>
      <c r="DH155" s="26">
        <f t="shared" si="79"/>
        <v>0</v>
      </c>
      <c r="DI155" s="26">
        <f t="shared" si="79"/>
        <v>0</v>
      </c>
      <c r="DJ155" s="26">
        <f t="shared" si="79"/>
        <v>0</v>
      </c>
      <c r="DK155" s="26">
        <f t="shared" si="79"/>
        <v>0</v>
      </c>
      <c r="DL155" s="26">
        <f t="shared" si="79"/>
        <v>0</v>
      </c>
      <c r="DM155" s="26">
        <f t="shared" si="79"/>
        <v>0</v>
      </c>
      <c r="DN155" s="26">
        <f t="shared" si="79"/>
        <v>0</v>
      </c>
      <c r="DO155" s="26">
        <f t="shared" si="79"/>
        <v>0</v>
      </c>
      <c r="DP155" s="26">
        <f t="shared" si="79"/>
        <v>0</v>
      </c>
      <c r="DQ155" s="26">
        <f t="shared" si="79"/>
        <v>0</v>
      </c>
      <c r="DR155" s="26">
        <f t="shared" si="79"/>
        <v>0</v>
      </c>
      <c r="DS155" s="26">
        <f t="shared" si="79"/>
        <v>0</v>
      </c>
      <c r="DT155" s="26">
        <f t="shared" si="79"/>
        <v>0</v>
      </c>
      <c r="DU155" s="26">
        <f t="shared" si="79"/>
        <v>0</v>
      </c>
      <c r="DV155" s="26">
        <f t="shared" si="79"/>
        <v>0</v>
      </c>
      <c r="DW155" s="26">
        <f t="shared" si="79"/>
        <v>0</v>
      </c>
      <c r="DX155" s="26">
        <f t="shared" si="79"/>
        <v>0</v>
      </c>
      <c r="DY155" s="26">
        <f t="shared" si="79"/>
        <v>0</v>
      </c>
      <c r="DZ155" s="26">
        <f t="shared" si="79"/>
        <v>0</v>
      </c>
      <c r="EA155" s="26">
        <f t="shared" si="79"/>
        <v>0</v>
      </c>
      <c r="EB155" s="26">
        <f t="shared" si="79"/>
        <v>0</v>
      </c>
      <c r="EC155" s="26">
        <f t="shared" si="79"/>
        <v>0</v>
      </c>
      <c r="ED155" s="26">
        <f t="shared" si="79"/>
        <v>0</v>
      </c>
      <c r="EE155" s="26">
        <f t="shared" si="79"/>
        <v>0</v>
      </c>
      <c r="EF155" s="26">
        <f t="shared" si="79"/>
        <v>0</v>
      </c>
      <c r="EG155" s="26">
        <f t="shared" si="79"/>
        <v>0</v>
      </c>
      <c r="EH155" s="26">
        <f t="shared" si="79"/>
        <v>0</v>
      </c>
      <c r="EI155" s="21"/>
    </row>
    <row r="156" spans="1:139" ht="15" customHeight="1" outlineLevel="1" x14ac:dyDescent="0.25">
      <c r="E156" s="437"/>
      <c r="G156" s="534"/>
      <c r="H156" s="52"/>
      <c r="I156" s="19"/>
      <c r="J156" s="26"/>
      <c r="K156" s="26"/>
      <c r="L156" s="26"/>
      <c r="M156" s="26"/>
      <c r="N156" s="26"/>
      <c r="O156" s="26"/>
      <c r="P156" s="26"/>
      <c r="Q156" s="26"/>
      <c r="R156" s="26"/>
      <c r="S156" s="26"/>
      <c r="T156" s="26"/>
      <c r="U156" s="26"/>
      <c r="V156" s="26"/>
      <c r="W156" s="26"/>
      <c r="X156" s="26"/>
      <c r="Y156" s="26"/>
      <c r="Z156" s="26"/>
      <c r="AA156" s="26"/>
      <c r="AB156" s="26"/>
      <c r="AC156" s="26"/>
      <c r="AD156" s="26"/>
      <c r="AE156" s="26"/>
      <c r="AF156" s="26"/>
      <c r="AG156" s="26"/>
      <c r="AH156" s="26"/>
      <c r="AI156" s="26"/>
      <c r="AJ156" s="26"/>
      <c r="AK156" s="26"/>
      <c r="AL156" s="26"/>
      <c r="AM156" s="26"/>
      <c r="AN156" s="26"/>
      <c r="AO156" s="26"/>
      <c r="AP156" s="26"/>
      <c r="AQ156" s="26"/>
      <c r="AR156" s="26"/>
      <c r="AS156" s="26"/>
      <c r="AT156" s="26"/>
      <c r="AU156" s="26"/>
      <c r="AV156" s="26"/>
      <c r="AW156" s="26"/>
      <c r="AX156" s="26"/>
      <c r="AY156" s="26"/>
      <c r="AZ156" s="26"/>
      <c r="BA156" s="26"/>
      <c r="BB156" s="26"/>
      <c r="BC156" s="26"/>
      <c r="BD156" s="26"/>
      <c r="BE156" s="26"/>
      <c r="BF156" s="26"/>
      <c r="BG156" s="26"/>
      <c r="BH156" s="26"/>
      <c r="BI156" s="26"/>
      <c r="BJ156" s="26"/>
      <c r="BK156" s="26"/>
      <c r="BL156" s="26"/>
      <c r="BM156" s="26"/>
      <c r="BN156" s="26"/>
      <c r="BO156" s="26"/>
      <c r="BP156" s="26"/>
      <c r="BQ156" s="26"/>
      <c r="BR156" s="26"/>
      <c r="BS156" s="26"/>
      <c r="BT156" s="26"/>
      <c r="BU156" s="26"/>
      <c r="BV156" s="26"/>
      <c r="BW156" s="26"/>
      <c r="BX156" s="26"/>
      <c r="BY156" s="26"/>
      <c r="BZ156" s="26"/>
      <c r="CA156" s="26"/>
      <c r="CB156" s="26"/>
      <c r="CC156" s="26"/>
      <c r="CD156" s="26"/>
      <c r="CE156" s="26"/>
      <c r="CF156" s="26"/>
      <c r="CG156" s="26"/>
      <c r="CH156" s="26"/>
      <c r="CI156" s="26"/>
      <c r="CJ156" s="26"/>
      <c r="CK156" s="26"/>
      <c r="CL156" s="26"/>
      <c r="CM156" s="26"/>
      <c r="CN156" s="26"/>
      <c r="CO156" s="26"/>
      <c r="CP156" s="26"/>
      <c r="CQ156" s="26"/>
      <c r="CR156" s="26"/>
      <c r="CS156" s="26"/>
      <c r="CT156" s="26"/>
      <c r="CU156" s="26"/>
      <c r="CV156" s="26"/>
      <c r="CW156" s="26"/>
      <c r="CX156" s="26"/>
      <c r="CY156" s="26"/>
      <c r="CZ156" s="26"/>
      <c r="DA156" s="26"/>
      <c r="DB156" s="26"/>
      <c r="DC156" s="26"/>
      <c r="DD156" s="26"/>
      <c r="DE156" s="26"/>
      <c r="DF156" s="26"/>
      <c r="DG156" s="26"/>
      <c r="DH156" s="26"/>
      <c r="DI156" s="26"/>
      <c r="DJ156" s="26"/>
      <c r="DK156" s="26"/>
      <c r="DL156" s="26"/>
      <c r="DM156" s="26"/>
      <c r="DN156" s="26"/>
      <c r="DO156" s="26"/>
      <c r="DP156" s="26"/>
      <c r="DQ156" s="26"/>
      <c r="DR156" s="26"/>
      <c r="DS156" s="26"/>
      <c r="DT156" s="26"/>
      <c r="DU156" s="26"/>
      <c r="DV156" s="26"/>
      <c r="DW156" s="26"/>
      <c r="DX156" s="26"/>
      <c r="DY156" s="26"/>
      <c r="DZ156" s="26"/>
      <c r="EA156" s="26"/>
      <c r="EB156" s="26"/>
      <c r="EC156" s="26"/>
      <c r="ED156" s="26"/>
      <c r="EE156" s="26"/>
      <c r="EF156" s="26"/>
      <c r="EG156" s="26"/>
      <c r="EH156" s="26"/>
      <c r="EI156" s="21"/>
    </row>
    <row r="157" spans="1:139" ht="15" customHeight="1" x14ac:dyDescent="0.35">
      <c r="E157" s="20"/>
      <c r="I157" s="19"/>
      <c r="J157" s="26"/>
      <c r="K157" s="26"/>
      <c r="L157" s="26"/>
      <c r="M157" s="26"/>
      <c r="N157" s="27"/>
      <c r="O157" s="26"/>
      <c r="P157" s="26"/>
      <c r="Q157" s="26"/>
      <c r="R157" s="26"/>
      <c r="S157" s="26"/>
      <c r="T157" s="26"/>
      <c r="U157" s="26"/>
      <c r="V157" s="26"/>
      <c r="W157" s="26"/>
      <c r="X157" s="26"/>
      <c r="Y157" s="26"/>
      <c r="Z157" s="26"/>
      <c r="AA157" s="26"/>
      <c r="AB157" s="26"/>
      <c r="AC157" s="26"/>
      <c r="AD157" s="26"/>
      <c r="AE157" s="26"/>
      <c r="AF157" s="26"/>
      <c r="AG157" s="26"/>
      <c r="AH157" s="26"/>
      <c r="AI157" s="26"/>
      <c r="AJ157" s="26"/>
      <c r="AK157" s="26"/>
      <c r="AL157" s="26"/>
      <c r="AM157" s="26"/>
      <c r="AN157" s="26"/>
      <c r="AO157" s="26"/>
      <c r="AP157" s="26"/>
      <c r="AQ157" s="26"/>
      <c r="AR157" s="26"/>
      <c r="AS157" s="26"/>
      <c r="AT157" s="26"/>
      <c r="AU157" s="26"/>
      <c r="AV157" s="26"/>
      <c r="AW157" s="26"/>
      <c r="AX157" s="26"/>
      <c r="AY157" s="26"/>
      <c r="AZ157" s="26"/>
      <c r="BA157" s="26"/>
      <c r="BB157" s="26"/>
      <c r="BC157" s="26"/>
      <c r="BD157" s="26"/>
      <c r="BE157" s="26"/>
      <c r="BF157" s="26"/>
      <c r="BG157" s="26"/>
      <c r="BH157" s="26"/>
      <c r="BI157" s="26"/>
      <c r="BJ157" s="26"/>
      <c r="BK157" s="26"/>
      <c r="BL157" s="26"/>
      <c r="BM157" s="26"/>
      <c r="BN157" s="26"/>
      <c r="BO157" s="26"/>
      <c r="BP157" s="26"/>
      <c r="BQ157" s="26"/>
      <c r="BR157" s="26"/>
      <c r="BS157" s="26"/>
      <c r="BT157" s="26"/>
      <c r="BU157" s="26"/>
      <c r="BV157" s="26"/>
      <c r="BW157" s="26"/>
      <c r="BX157" s="26"/>
      <c r="BY157" s="26"/>
      <c r="BZ157" s="26"/>
      <c r="CA157" s="26"/>
      <c r="CB157" s="26"/>
      <c r="CC157" s="26"/>
      <c r="CD157" s="26"/>
      <c r="CE157" s="26"/>
      <c r="CF157" s="26"/>
      <c r="CG157" s="26"/>
      <c r="CH157" s="26"/>
      <c r="CI157" s="26"/>
      <c r="CJ157" s="26"/>
      <c r="CK157" s="26"/>
      <c r="CL157" s="26"/>
      <c r="CM157" s="26"/>
      <c r="CN157" s="26"/>
      <c r="CO157" s="26"/>
      <c r="CP157" s="26"/>
      <c r="CQ157" s="26"/>
      <c r="CR157" s="26"/>
      <c r="CS157" s="26"/>
      <c r="CT157" s="26"/>
      <c r="CU157" s="26"/>
      <c r="CV157" s="26"/>
      <c r="CW157" s="26"/>
      <c r="CX157" s="26"/>
      <c r="CY157" s="26"/>
      <c r="CZ157" s="26"/>
      <c r="DA157" s="26"/>
      <c r="DB157" s="26"/>
      <c r="DC157" s="26"/>
      <c r="DD157" s="26"/>
      <c r="DE157" s="26"/>
      <c r="DF157" s="26"/>
      <c r="DG157" s="26"/>
      <c r="DH157" s="26"/>
      <c r="DI157" s="26"/>
      <c r="DJ157" s="26"/>
      <c r="DK157" s="26"/>
      <c r="DL157" s="26"/>
      <c r="DM157" s="26"/>
      <c r="DN157" s="26"/>
      <c r="DO157" s="26"/>
      <c r="DP157" s="26"/>
      <c r="DQ157" s="26"/>
      <c r="DR157" s="26"/>
      <c r="DS157" s="26"/>
      <c r="DT157" s="26"/>
      <c r="DU157" s="26"/>
      <c r="DV157" s="26"/>
      <c r="DW157" s="26"/>
      <c r="DX157" s="26"/>
      <c r="DY157" s="26"/>
      <c r="DZ157" s="26"/>
      <c r="EA157" s="26"/>
      <c r="EB157" s="26"/>
      <c r="EC157" s="26"/>
      <c r="ED157" s="26"/>
      <c r="EE157" s="26"/>
      <c r="EF157" s="26"/>
      <c r="EG157" s="26"/>
      <c r="EH157" s="26"/>
      <c r="EI157" s="21"/>
    </row>
    <row r="158" spans="1:139" ht="15" customHeight="1" x14ac:dyDescent="0.35">
      <c r="A158" s="105" t="s">
        <v>317</v>
      </c>
      <c r="B158" s="106"/>
      <c r="C158" s="106"/>
      <c r="D158" s="106"/>
      <c r="E158" s="105"/>
      <c r="H158" s="462"/>
      <c r="I158" s="19"/>
      <c r="J158" s="26"/>
      <c r="K158" s="26"/>
      <c r="L158" s="26"/>
      <c r="M158" s="26"/>
      <c r="N158" s="27"/>
      <c r="O158" s="26"/>
      <c r="P158" s="26"/>
      <c r="Q158" s="26"/>
      <c r="R158" s="26"/>
      <c r="S158" s="26"/>
      <c r="T158" s="26"/>
      <c r="U158" s="26"/>
      <c r="V158" s="26"/>
      <c r="W158" s="26"/>
      <c r="X158" s="26"/>
      <c r="Y158" s="26"/>
      <c r="Z158" s="26"/>
      <c r="AA158" s="26"/>
      <c r="AB158" s="26"/>
      <c r="AC158" s="26"/>
      <c r="AD158" s="26"/>
      <c r="AE158" s="26"/>
      <c r="AF158" s="26"/>
      <c r="AG158" s="26"/>
      <c r="AH158" s="26"/>
      <c r="AI158" s="26"/>
      <c r="AJ158" s="26"/>
      <c r="AK158" s="26"/>
      <c r="AL158" s="26"/>
      <c r="AM158" s="26"/>
      <c r="AN158" s="26"/>
      <c r="AO158" s="26"/>
      <c r="AP158" s="26"/>
      <c r="AQ158" s="26"/>
      <c r="AR158" s="26"/>
      <c r="AS158" s="26"/>
      <c r="AT158" s="26"/>
      <c r="AU158" s="26"/>
      <c r="AV158" s="26"/>
      <c r="AW158" s="26"/>
      <c r="AX158" s="26"/>
      <c r="AY158" s="26"/>
      <c r="AZ158" s="26"/>
      <c r="BA158" s="26"/>
      <c r="BB158" s="26"/>
      <c r="BC158" s="26"/>
      <c r="BD158" s="26"/>
      <c r="BE158" s="26"/>
      <c r="BF158" s="26"/>
      <c r="BG158" s="26"/>
      <c r="BH158" s="26"/>
      <c r="BI158" s="26"/>
      <c r="BJ158" s="26"/>
      <c r="BK158" s="26"/>
      <c r="BL158" s="26"/>
      <c r="BM158" s="26"/>
      <c r="BN158" s="26"/>
      <c r="BO158" s="26"/>
      <c r="BP158" s="26"/>
      <c r="BQ158" s="26"/>
      <c r="BR158" s="26"/>
      <c r="BS158" s="26"/>
      <c r="BT158" s="26"/>
      <c r="BU158" s="26"/>
      <c r="BV158" s="26"/>
      <c r="BW158" s="26"/>
      <c r="BX158" s="26"/>
      <c r="BY158" s="26"/>
      <c r="BZ158" s="26"/>
      <c r="CA158" s="26"/>
      <c r="CB158" s="26"/>
      <c r="CC158" s="26"/>
      <c r="CD158" s="26"/>
      <c r="CE158" s="26"/>
      <c r="CF158" s="26"/>
      <c r="CG158" s="26"/>
      <c r="CH158" s="26"/>
      <c r="CI158" s="26"/>
      <c r="CJ158" s="26"/>
      <c r="CK158" s="26"/>
      <c r="CL158" s="26"/>
      <c r="CM158" s="26"/>
      <c r="CN158" s="26"/>
      <c r="CO158" s="26"/>
      <c r="CP158" s="26"/>
      <c r="CQ158" s="26"/>
      <c r="CR158" s="26"/>
      <c r="CS158" s="26"/>
      <c r="CT158" s="26"/>
      <c r="CU158" s="26"/>
      <c r="CV158" s="26"/>
      <c r="CW158" s="26"/>
      <c r="CX158" s="26"/>
      <c r="CY158" s="26"/>
      <c r="CZ158" s="26"/>
      <c r="DA158" s="26"/>
      <c r="DB158" s="26"/>
      <c r="DC158" s="26"/>
      <c r="DD158" s="26"/>
      <c r="DE158" s="26"/>
      <c r="DF158" s="26"/>
      <c r="DG158" s="26"/>
      <c r="DH158" s="26"/>
      <c r="DI158" s="26"/>
      <c r="DJ158" s="26"/>
      <c r="DK158" s="26"/>
      <c r="DL158" s="26"/>
      <c r="DM158" s="26"/>
      <c r="DN158" s="26"/>
      <c r="DO158" s="26"/>
      <c r="DP158" s="26"/>
      <c r="DQ158" s="26"/>
      <c r="DR158" s="26"/>
      <c r="DS158" s="26"/>
      <c r="DT158" s="26"/>
      <c r="DU158" s="26"/>
      <c r="DV158" s="26"/>
      <c r="DW158" s="26"/>
      <c r="DX158" s="26"/>
      <c r="DY158" s="26"/>
      <c r="DZ158" s="26"/>
      <c r="EA158" s="26"/>
      <c r="EB158" s="26"/>
      <c r="EC158" s="26"/>
      <c r="ED158" s="26"/>
      <c r="EE158" s="26"/>
      <c r="EF158" s="26"/>
      <c r="EG158" s="26"/>
      <c r="EH158" s="26"/>
      <c r="EI158" s="21"/>
    </row>
    <row r="159" spans="1:139" customFormat="1" ht="15" customHeight="1" outlineLevel="1" x14ac:dyDescent="0.35">
      <c r="T159" s="1123"/>
    </row>
    <row r="160" spans="1:139" customFormat="1" ht="15" customHeight="1" outlineLevel="1" x14ac:dyDescent="0.35">
      <c r="B160" s="22" t="s">
        <v>566</v>
      </c>
      <c r="L160" s="924"/>
    </row>
    <row r="161" spans="1:139" customFormat="1" ht="15" customHeight="1" outlineLevel="1" x14ac:dyDescent="0.35">
      <c r="C161" s="532" t="s">
        <v>518</v>
      </c>
      <c r="H161" s="1092"/>
      <c r="P161" s="1123"/>
      <c r="S161" s="1123"/>
      <c r="U161" s="1123"/>
      <c r="V161" s="1123"/>
      <c r="W161" s="1123"/>
      <c r="AD161" s="1123"/>
    </row>
    <row r="162" spans="1:139" s="607" customFormat="1" ht="15" customHeight="1" outlineLevel="1" x14ac:dyDescent="0.35">
      <c r="E162" s="608" t="str">
        <f xml:space="preserve"> NTBA!E$222</f>
        <v>Equity Share Capital</v>
      </c>
      <c r="F162" s="608">
        <f ca="1">NTBA!F226</f>
        <v>60.129919045364915</v>
      </c>
      <c r="G162" s="608" t="str">
        <f xml:space="preserve"> NTBA!G$222</f>
        <v>INR Cr</v>
      </c>
    </row>
    <row r="163" spans="1:139" s="607" customFormat="1" ht="15" customHeight="1" outlineLevel="1" x14ac:dyDescent="0.35">
      <c r="E163" s="609" t="str">
        <f t="shared" ref="E163:AJ163" si="80" xml:space="preserve"> E$148</f>
        <v>Total Project Cost  (Incl. GST)</v>
      </c>
      <c r="F163" s="609">
        <f t="shared" si="80"/>
        <v>0</v>
      </c>
      <c r="G163" s="609" t="str">
        <f t="shared" si="80"/>
        <v>INR Cr</v>
      </c>
      <c r="H163" s="609">
        <f ca="1" xml:space="preserve"> H$148</f>
        <v>1248.9082847258385</v>
      </c>
      <c r="I163" s="609">
        <f t="shared" si="80"/>
        <v>0</v>
      </c>
      <c r="J163" s="609">
        <f t="shared" ca="1" si="80"/>
        <v>0</v>
      </c>
      <c r="K163" s="609">
        <f t="shared" ca="1" si="80"/>
        <v>0</v>
      </c>
      <c r="L163" s="609">
        <f ca="1" xml:space="preserve"> L$148</f>
        <v>0</v>
      </c>
      <c r="M163" s="609">
        <f t="shared" ca="1" si="80"/>
        <v>0</v>
      </c>
      <c r="N163" s="609">
        <f ca="1" xml:space="preserve"> N$148</f>
        <v>0</v>
      </c>
      <c r="O163" s="609">
        <f t="shared" ca="1" si="80"/>
        <v>8.3910819388438487</v>
      </c>
      <c r="P163" s="609">
        <f t="shared" ca="1" si="80"/>
        <v>7.0064461414623</v>
      </c>
      <c r="Q163" s="609">
        <f t="shared" ca="1" si="80"/>
        <v>14.644548721767087</v>
      </c>
      <c r="R163" s="609">
        <f t="shared" ca="1" si="80"/>
        <v>34.405867478850389</v>
      </c>
      <c r="S163" s="609">
        <f t="shared" ca="1" si="80"/>
        <v>38.816876129985047</v>
      </c>
      <c r="T163" s="609">
        <f t="shared" ca="1" si="80"/>
        <v>38.816876129985047</v>
      </c>
      <c r="U163" s="609">
        <f t="shared" ca="1" si="80"/>
        <v>38.816876129985047</v>
      </c>
      <c r="V163" s="609">
        <f t="shared" ca="1" si="80"/>
        <v>47.638893432254378</v>
      </c>
      <c r="W163" s="609">
        <f t="shared" ca="1" si="80"/>
        <v>57.343112464750632</v>
      </c>
      <c r="X163" s="609">
        <f t="shared" ca="1" si="80"/>
        <v>68.370634092587309</v>
      </c>
      <c r="Y163" s="609">
        <f t="shared" ca="1" si="80"/>
        <v>78.515953990197033</v>
      </c>
      <c r="Z163" s="609">
        <f t="shared" ca="1" si="80"/>
        <v>90.425677348260621</v>
      </c>
      <c r="AA163" s="609">
        <f t="shared" ca="1" si="80"/>
        <v>96.200128773461003</v>
      </c>
      <c r="AB163" s="609">
        <f t="shared" ca="1" si="80"/>
        <v>68.370634092587309</v>
      </c>
      <c r="AC163" s="609">
        <f t="shared" ca="1" si="80"/>
        <v>68.370634092587309</v>
      </c>
      <c r="AD163" s="609">
        <f t="shared" ca="1" si="80"/>
        <v>68.370634092587309</v>
      </c>
      <c r="AE163" s="609">
        <f t="shared" ca="1" si="80"/>
        <v>68.370634092587309</v>
      </c>
      <c r="AF163" s="609">
        <f t="shared" ca="1" si="80"/>
        <v>68.370634092587309</v>
      </c>
      <c r="AG163" s="609">
        <f t="shared" ca="1" si="80"/>
        <v>68.370634092587309</v>
      </c>
      <c r="AH163" s="609">
        <f t="shared" ca="1" si="80"/>
        <v>68.370634092587309</v>
      </c>
      <c r="AI163" s="609">
        <f t="shared" ca="1" si="80"/>
        <v>88.080320758677644</v>
      </c>
      <c r="AJ163" s="609">
        <f t="shared" ca="1" si="80"/>
        <v>62.840552546659765</v>
      </c>
      <c r="AK163" s="609">
        <f t="shared" ref="AK163:BP163" ca="1" si="81" xml:space="preserve"> AK$148</f>
        <v>0</v>
      </c>
      <c r="AL163" s="609">
        <f t="shared" ca="1" si="81"/>
        <v>0</v>
      </c>
      <c r="AM163" s="609">
        <f t="shared" ca="1" si="81"/>
        <v>0</v>
      </c>
      <c r="AN163" s="609">
        <f t="shared" ca="1" si="81"/>
        <v>0</v>
      </c>
      <c r="AO163" s="609">
        <f t="shared" ca="1" si="81"/>
        <v>0</v>
      </c>
      <c r="AP163" s="609">
        <f t="shared" ca="1" si="81"/>
        <v>0</v>
      </c>
      <c r="AQ163" s="609">
        <f t="shared" ca="1" si="81"/>
        <v>0</v>
      </c>
      <c r="AR163" s="609">
        <f t="shared" ca="1" si="81"/>
        <v>0</v>
      </c>
      <c r="AS163" s="609">
        <f t="shared" ca="1" si="81"/>
        <v>0</v>
      </c>
      <c r="AT163" s="609">
        <f t="shared" ca="1" si="81"/>
        <v>0</v>
      </c>
      <c r="AU163" s="609">
        <f t="shared" ca="1" si="81"/>
        <v>0</v>
      </c>
      <c r="AV163" s="609">
        <f t="shared" ca="1" si="81"/>
        <v>0</v>
      </c>
      <c r="AW163" s="609">
        <f t="shared" ca="1" si="81"/>
        <v>0</v>
      </c>
      <c r="AX163" s="609">
        <f t="shared" ca="1" si="81"/>
        <v>0</v>
      </c>
      <c r="AY163" s="609">
        <f t="shared" ca="1" si="81"/>
        <v>0</v>
      </c>
      <c r="AZ163" s="609">
        <f t="shared" ca="1" si="81"/>
        <v>0</v>
      </c>
      <c r="BA163" s="609">
        <f t="shared" ca="1" si="81"/>
        <v>0</v>
      </c>
      <c r="BB163" s="609">
        <f t="shared" ca="1" si="81"/>
        <v>0</v>
      </c>
      <c r="BC163" s="609">
        <f t="shared" ca="1" si="81"/>
        <v>0</v>
      </c>
      <c r="BD163" s="609">
        <f t="shared" ca="1" si="81"/>
        <v>0</v>
      </c>
      <c r="BE163" s="609">
        <f t="shared" ca="1" si="81"/>
        <v>0</v>
      </c>
      <c r="BF163" s="609">
        <f t="shared" ca="1" si="81"/>
        <v>0</v>
      </c>
      <c r="BG163" s="609">
        <f t="shared" ca="1" si="81"/>
        <v>0</v>
      </c>
      <c r="BH163" s="609">
        <f t="shared" ca="1" si="81"/>
        <v>0</v>
      </c>
      <c r="BI163" s="609">
        <f t="shared" ca="1" si="81"/>
        <v>0</v>
      </c>
      <c r="BJ163" s="609">
        <f t="shared" ca="1" si="81"/>
        <v>0</v>
      </c>
      <c r="BK163" s="609">
        <f t="shared" ca="1" si="81"/>
        <v>0</v>
      </c>
      <c r="BL163" s="609">
        <f t="shared" ca="1" si="81"/>
        <v>0</v>
      </c>
      <c r="BM163" s="609">
        <f t="shared" ca="1" si="81"/>
        <v>0</v>
      </c>
      <c r="BN163" s="609">
        <f t="shared" ca="1" si="81"/>
        <v>0</v>
      </c>
      <c r="BO163" s="609">
        <f t="shared" ca="1" si="81"/>
        <v>0</v>
      </c>
      <c r="BP163" s="609">
        <f t="shared" ca="1" si="81"/>
        <v>0</v>
      </c>
      <c r="BQ163" s="609">
        <f t="shared" ref="BQ163:CV163" ca="1" si="82" xml:space="preserve"> BQ$148</f>
        <v>0</v>
      </c>
      <c r="BR163" s="609">
        <f t="shared" ca="1" si="82"/>
        <v>0</v>
      </c>
      <c r="BS163" s="609">
        <f t="shared" ca="1" si="82"/>
        <v>0</v>
      </c>
      <c r="BT163" s="609">
        <f t="shared" ca="1" si="82"/>
        <v>0</v>
      </c>
      <c r="BU163" s="609">
        <f t="shared" ca="1" si="82"/>
        <v>0</v>
      </c>
      <c r="BV163" s="609">
        <f t="shared" ca="1" si="82"/>
        <v>0</v>
      </c>
      <c r="BW163" s="609">
        <f t="shared" ca="1" si="82"/>
        <v>0</v>
      </c>
      <c r="BX163" s="609">
        <f t="shared" ca="1" si="82"/>
        <v>0</v>
      </c>
      <c r="BY163" s="609">
        <f t="shared" ca="1" si="82"/>
        <v>0</v>
      </c>
      <c r="BZ163" s="609">
        <f t="shared" ca="1" si="82"/>
        <v>0</v>
      </c>
      <c r="CA163" s="609">
        <f t="shared" ca="1" si="82"/>
        <v>0</v>
      </c>
      <c r="CB163" s="609">
        <f t="shared" ca="1" si="82"/>
        <v>0</v>
      </c>
      <c r="CC163" s="609">
        <f t="shared" ca="1" si="82"/>
        <v>0</v>
      </c>
      <c r="CD163" s="609">
        <f t="shared" ca="1" si="82"/>
        <v>0</v>
      </c>
      <c r="CE163" s="609">
        <f t="shared" ca="1" si="82"/>
        <v>0</v>
      </c>
      <c r="CF163" s="609">
        <f t="shared" ca="1" si="82"/>
        <v>0</v>
      </c>
      <c r="CG163" s="609">
        <f t="shared" ca="1" si="82"/>
        <v>0</v>
      </c>
      <c r="CH163" s="609">
        <f t="shared" ca="1" si="82"/>
        <v>0</v>
      </c>
      <c r="CI163" s="609">
        <f t="shared" ca="1" si="82"/>
        <v>0</v>
      </c>
      <c r="CJ163" s="609">
        <f t="shared" ca="1" si="82"/>
        <v>0</v>
      </c>
      <c r="CK163" s="609">
        <f t="shared" ca="1" si="82"/>
        <v>0</v>
      </c>
      <c r="CL163" s="609">
        <f t="shared" ca="1" si="82"/>
        <v>0</v>
      </c>
      <c r="CM163" s="609">
        <f t="shared" ca="1" si="82"/>
        <v>0</v>
      </c>
      <c r="CN163" s="609">
        <f t="shared" ca="1" si="82"/>
        <v>0</v>
      </c>
      <c r="CO163" s="609">
        <f t="shared" ca="1" si="82"/>
        <v>0</v>
      </c>
      <c r="CP163" s="609">
        <f t="shared" ca="1" si="82"/>
        <v>0</v>
      </c>
      <c r="CQ163" s="609">
        <f t="shared" ca="1" si="82"/>
        <v>0</v>
      </c>
      <c r="CR163" s="609">
        <f t="shared" ca="1" si="82"/>
        <v>0</v>
      </c>
      <c r="CS163" s="609">
        <f t="shared" ca="1" si="82"/>
        <v>0</v>
      </c>
      <c r="CT163" s="609">
        <f t="shared" ca="1" si="82"/>
        <v>0</v>
      </c>
      <c r="CU163" s="609">
        <f t="shared" ca="1" si="82"/>
        <v>0</v>
      </c>
      <c r="CV163" s="609">
        <f t="shared" ca="1" si="82"/>
        <v>0</v>
      </c>
      <c r="CW163" s="609">
        <f t="shared" ref="CW163:EB163" ca="1" si="83" xml:space="preserve"> CW$148</f>
        <v>0</v>
      </c>
      <c r="CX163" s="609">
        <f t="shared" ca="1" si="83"/>
        <v>0</v>
      </c>
      <c r="CY163" s="609">
        <f t="shared" ca="1" si="83"/>
        <v>0</v>
      </c>
      <c r="CZ163" s="609">
        <f t="shared" ca="1" si="83"/>
        <v>0</v>
      </c>
      <c r="DA163" s="609">
        <f t="shared" ca="1" si="83"/>
        <v>0</v>
      </c>
      <c r="DB163" s="609">
        <f t="shared" ca="1" si="83"/>
        <v>0</v>
      </c>
      <c r="DC163" s="609">
        <f t="shared" ca="1" si="83"/>
        <v>0</v>
      </c>
      <c r="DD163" s="609">
        <f t="shared" ca="1" si="83"/>
        <v>0</v>
      </c>
      <c r="DE163" s="609">
        <f t="shared" ca="1" si="83"/>
        <v>0</v>
      </c>
      <c r="DF163" s="609">
        <f t="shared" ca="1" si="83"/>
        <v>0</v>
      </c>
      <c r="DG163" s="609">
        <f t="shared" ca="1" si="83"/>
        <v>0</v>
      </c>
      <c r="DH163" s="609">
        <f t="shared" ca="1" si="83"/>
        <v>0</v>
      </c>
      <c r="DI163" s="609">
        <f t="shared" ca="1" si="83"/>
        <v>0</v>
      </c>
      <c r="DJ163" s="609">
        <f t="shared" ca="1" si="83"/>
        <v>0</v>
      </c>
      <c r="DK163" s="609">
        <f t="shared" ca="1" si="83"/>
        <v>0</v>
      </c>
      <c r="DL163" s="609">
        <f t="shared" ca="1" si="83"/>
        <v>0</v>
      </c>
      <c r="DM163" s="609">
        <f t="shared" ca="1" si="83"/>
        <v>0</v>
      </c>
      <c r="DN163" s="609">
        <f t="shared" ca="1" si="83"/>
        <v>0</v>
      </c>
      <c r="DO163" s="609">
        <f t="shared" ca="1" si="83"/>
        <v>0</v>
      </c>
      <c r="DP163" s="609">
        <f t="shared" ca="1" si="83"/>
        <v>0</v>
      </c>
      <c r="DQ163" s="609">
        <f t="shared" ca="1" si="83"/>
        <v>0</v>
      </c>
      <c r="DR163" s="609">
        <f t="shared" ca="1" si="83"/>
        <v>0</v>
      </c>
      <c r="DS163" s="609">
        <f t="shared" ca="1" si="83"/>
        <v>0</v>
      </c>
      <c r="DT163" s="609">
        <f t="shared" ca="1" si="83"/>
        <v>0</v>
      </c>
      <c r="DU163" s="609">
        <f t="shared" ca="1" si="83"/>
        <v>0</v>
      </c>
      <c r="DV163" s="609">
        <f t="shared" ca="1" si="83"/>
        <v>0</v>
      </c>
      <c r="DW163" s="609">
        <f t="shared" ca="1" si="83"/>
        <v>0</v>
      </c>
      <c r="DX163" s="609">
        <f t="shared" ca="1" si="83"/>
        <v>0</v>
      </c>
      <c r="DY163" s="609">
        <f t="shared" ca="1" si="83"/>
        <v>0</v>
      </c>
      <c r="DZ163" s="609">
        <f t="shared" ca="1" si="83"/>
        <v>0</v>
      </c>
      <c r="EA163" s="609">
        <f t="shared" ca="1" si="83"/>
        <v>0</v>
      </c>
      <c r="EB163" s="609">
        <f t="shared" ca="1" si="83"/>
        <v>0</v>
      </c>
      <c r="EC163" s="609">
        <f t="shared" ref="EC163:EH163" ca="1" si="84" xml:space="preserve"> EC$148</f>
        <v>0</v>
      </c>
      <c r="ED163" s="609">
        <f t="shared" ca="1" si="84"/>
        <v>0</v>
      </c>
      <c r="EE163" s="609">
        <f t="shared" ca="1" si="84"/>
        <v>0</v>
      </c>
      <c r="EF163" s="609">
        <f t="shared" ca="1" si="84"/>
        <v>0</v>
      </c>
      <c r="EG163" s="609">
        <f t="shared" ca="1" si="84"/>
        <v>0</v>
      </c>
      <c r="EH163" s="609">
        <f t="shared" ca="1" si="84"/>
        <v>0</v>
      </c>
    </row>
    <row r="164" spans="1:139" s="607" customFormat="1" ht="15" customHeight="1" outlineLevel="1" x14ac:dyDescent="0.35">
      <c r="E164" s="946" t="s">
        <v>789</v>
      </c>
      <c r="F164" s="467"/>
      <c r="G164" s="609" t="s">
        <v>330</v>
      </c>
      <c r="H164" s="609">
        <f ca="1">SUM(J164:EF164)</f>
        <v>60.129919045364915</v>
      </c>
      <c r="I164" s="609"/>
      <c r="J164" s="609">
        <f ca="1">MIN(J163,MIN($F162,(NTBA!$F$200)*NTBA!$F$225)-SUM($I164:I$164))</f>
        <v>0</v>
      </c>
      <c r="K164" s="609">
        <f ca="1">MIN(K163,MIN($F162,(NTBA!$F$200)*NTBA!$F$225)-SUM($I164:J$164))</f>
        <v>0</v>
      </c>
      <c r="L164" s="609">
        <f ca="1">MIN(L163,MIN($F162,(NTBA!$F$200)*NTBA!$F$225)-SUM($I164:K$164))</f>
        <v>0</v>
      </c>
      <c r="M164" s="609">
        <f ca="1">MIN(M163,MIN($F162,(NTBA!$F$200)*NTBA!$F$225)-SUM($I164:L$164))</f>
        <v>0</v>
      </c>
      <c r="N164" s="609">
        <f ca="1">MIN(N163,MIN($F162,(NTBA!$F$200)*NTBA!$F$225)-SUM($I164:M$164))</f>
        <v>0</v>
      </c>
      <c r="O164" s="609">
        <f ca="1">MIN(O163,MIN($F162,(NTBA!$F$200)*NTBA!$F$225)-SUM($I164:N$164))</f>
        <v>8.3910819388438487</v>
      </c>
      <c r="P164" s="609">
        <f ca="1">MIN(P163,MIN($F162,(NTBA!$F$200)*NTBA!$F$225)-SUM($I164:O$164))</f>
        <v>7.0064461414623</v>
      </c>
      <c r="Q164" s="609">
        <f ca="1">MIN(Q163,MIN($F162,(NTBA!$F$200)*NTBA!$F$225)-SUM($I164:P$164))</f>
        <v>14.644548721767087</v>
      </c>
      <c r="R164" s="609">
        <f ca="1">MIN(R163,MIN($F162,(NTBA!$F$200)*NTBA!$F$225)-SUM($I164:Q$164))</f>
        <v>30.087842243291679</v>
      </c>
      <c r="S164" s="609">
        <f ca="1">MIN(S163,MIN($F162,(NTBA!$F$200)*NTBA!$F$225)-SUM($I164:R$164))</f>
        <v>0</v>
      </c>
      <c r="T164" s="609">
        <f ca="1">MIN(T163,MIN($F162,(NTBA!$F$200)*NTBA!$F$225)-SUM($I164:S$164))</f>
        <v>0</v>
      </c>
      <c r="U164" s="609">
        <f ca="1">MIN(U163,MIN($F162,(NTBA!$F$200)*NTBA!$F$225)-SUM($I164:T$164))</f>
        <v>0</v>
      </c>
      <c r="V164" s="609">
        <f ca="1">MIN(V163,MIN($F162,(NTBA!$F$200)*NTBA!$F$225)-SUM($I164:U$164))</f>
        <v>0</v>
      </c>
      <c r="W164" s="609">
        <f ca="1">MIN(W163,MIN($F162,(NTBA!$F$200)*NTBA!$F$225)-SUM($I164:V$164))</f>
        <v>0</v>
      </c>
      <c r="X164" s="609">
        <f ca="1">MIN(X163,MIN($F162,(NTBA!$F$200)*NTBA!$F$225)-SUM($I164:W$164))</f>
        <v>0</v>
      </c>
      <c r="Y164" s="609">
        <f ca="1">MIN(Y163,MIN($F162,(NTBA!$F$200)*NTBA!$F$225)-SUM($I164:X$164))</f>
        <v>0</v>
      </c>
      <c r="Z164" s="609">
        <f ca="1">MIN(Z163,MIN($F162,(NTBA!$F$200)*NTBA!$F$225)-SUM($I164:Y$164))</f>
        <v>0</v>
      </c>
      <c r="AA164" s="609">
        <f ca="1">MIN(AA163,MIN($F162,(NTBA!$F$200)*NTBA!$F$225)-SUM($I164:Z$164))</f>
        <v>0</v>
      </c>
      <c r="AB164" s="609">
        <f ca="1">MIN(AB163,MIN($F162,(NTBA!$F$200)*NTBA!$F$225)-SUM($I164:AA$164))</f>
        <v>0</v>
      </c>
      <c r="AC164" s="609">
        <f ca="1">MIN(AC163,MIN($F162,(NTBA!$F$200)*NTBA!$F$225)-SUM($I164:AB$164))</f>
        <v>0</v>
      </c>
      <c r="AD164" s="609">
        <f ca="1">MIN(AD163,MIN($F162,(NTBA!$F$200)*NTBA!$F$225)-SUM($I164:AC$164))</f>
        <v>0</v>
      </c>
      <c r="AE164" s="609">
        <f ca="1">MIN(AE163,MIN($F162,(NTBA!$F$200)*NTBA!$F$225)-SUM($I164:AD$164))</f>
        <v>0</v>
      </c>
      <c r="AF164" s="609">
        <f ca="1">MIN(AF163,MIN($F162,(NTBA!$F$200)*NTBA!$F$225)-SUM($I164:AE$164))</f>
        <v>0</v>
      </c>
      <c r="AG164" s="609">
        <f ca="1">MIN(AG163,MIN($F162,(NTBA!$F$200)*NTBA!$F$225)-SUM($I164:AF$164))</f>
        <v>0</v>
      </c>
      <c r="AH164" s="609">
        <f ca="1">MIN(AH163,MIN($F162,(NTBA!$F$200)*NTBA!$F$225)-SUM($I164:AG$164))</f>
        <v>0</v>
      </c>
      <c r="AI164" s="609">
        <f ca="1">MIN(AI163,MIN($F162,(NTBA!$F$200)*NTBA!$F$225)-SUM($I164:AH$164))</f>
        <v>0</v>
      </c>
      <c r="AJ164" s="609">
        <f ca="1">MIN(AJ163,MIN($F162,(NTBA!$F$200)*NTBA!$F$225)-SUM($I164:AI$164))</f>
        <v>0</v>
      </c>
      <c r="AK164" s="609">
        <f ca="1">MIN(AK163,MIN($F162,(NTBA!$F$200)*NTBA!$F$225)-SUM($I164:AJ$164))</f>
        <v>0</v>
      </c>
      <c r="AL164" s="609">
        <f ca="1">MIN(AL163,MIN($F162,(NTBA!$F$200)*NTBA!$F$225)-SUM($I164:AK$164))</f>
        <v>0</v>
      </c>
      <c r="AM164" s="609">
        <f ca="1">MIN(AM163,MIN($F162,(NTBA!$F$200)*NTBA!$F$225)-SUM($I164:AL$164))</f>
        <v>0</v>
      </c>
      <c r="AN164" s="609">
        <f ca="1">MIN(AN163,MIN($F162,(NTBA!$F$200)*NTBA!$F$225)-SUM($I164:AM$164))</f>
        <v>0</v>
      </c>
      <c r="AO164" s="609">
        <f ca="1">MIN(AO163,MIN($F162,(NTBA!$F$200)*NTBA!$F$225)-SUM($I164:AN$164))</f>
        <v>0</v>
      </c>
      <c r="AP164" s="609">
        <f ca="1">MIN(AP163,MIN($F162,(NTBA!$F$200)*NTBA!$F$225)-SUM($I164:AO$164))</f>
        <v>0</v>
      </c>
      <c r="AQ164" s="609">
        <f ca="1">MIN(AQ163,MIN($F162,(NTBA!$F$200)*NTBA!$F$225)-SUM($I164:AP$164))</f>
        <v>0</v>
      </c>
      <c r="AR164" s="609">
        <f ca="1">MIN(AR163,MIN($F162,(NTBA!$F$200)*NTBA!$F$225)-SUM($I164:AQ$164))</f>
        <v>0</v>
      </c>
      <c r="AS164" s="609">
        <f ca="1">MIN(AS163,MIN($F162,(NTBA!$F$200)*NTBA!$F$225)-SUM($I164:AR$164))</f>
        <v>0</v>
      </c>
      <c r="AT164" s="609">
        <f ca="1">MIN(AT163,MIN($F162,(NTBA!$F$200)*NTBA!$F$225)-SUM($I164:AS$164))</f>
        <v>0</v>
      </c>
      <c r="AU164" s="609">
        <f ca="1">MIN(AU163,MIN($F162,(NTBA!$F$200)*NTBA!$F$225)-SUM($I164:AT$164))</f>
        <v>0</v>
      </c>
      <c r="AV164" s="609">
        <f ca="1">MIN(AV163,MIN($F162,(NTBA!$F$200)*NTBA!$F$225)-SUM($I164:AU$164))</f>
        <v>0</v>
      </c>
      <c r="AW164" s="609">
        <f ca="1">MIN(AW163,MIN($F162,(NTBA!$F$200)*NTBA!$F$225)-SUM($I164:AV$164))</f>
        <v>0</v>
      </c>
      <c r="AX164" s="609">
        <f ca="1">MIN(AX163,MIN($F162,(NTBA!$F$200)*NTBA!$F$225)-SUM($I164:AW$164))</f>
        <v>0</v>
      </c>
      <c r="AY164" s="609">
        <f ca="1">MIN(AY163,MIN($F162,(NTBA!$F$200)*NTBA!$F$225)-SUM($I164:AX$164))</f>
        <v>0</v>
      </c>
      <c r="AZ164" s="609">
        <f ca="1">MIN(AZ163,MIN($F162,(NTBA!$F$200)*NTBA!$F$225)-SUM($I164:AY$164))</f>
        <v>0</v>
      </c>
      <c r="BA164" s="609">
        <f ca="1">MIN(BA163,MIN($F162,(NTBA!$F$200)*NTBA!$F$225)-SUM($I164:AZ$164))</f>
        <v>0</v>
      </c>
      <c r="BB164" s="609">
        <f ca="1">MIN(BB163,MIN($F162,(NTBA!$F$200)*NTBA!$F$225)-SUM($I164:BA$164))</f>
        <v>0</v>
      </c>
      <c r="BC164" s="609">
        <f ca="1">MIN(BC163,MIN($F162,(NTBA!$F$200)*NTBA!$F$225)-SUM($I164:BB$164))</f>
        <v>0</v>
      </c>
      <c r="BD164" s="609">
        <f ca="1">MIN(BD163,MIN($F162,(NTBA!$F$200)*NTBA!$F$225)-SUM($I164:BC$164))</f>
        <v>0</v>
      </c>
      <c r="BE164" s="609">
        <f ca="1">MIN(BE163,MIN($F162,(NTBA!$F$200)*NTBA!$F$225)-SUM($I164:BD$164))</f>
        <v>0</v>
      </c>
      <c r="BF164" s="609">
        <f ca="1">MIN(BF163,MIN($F162,(NTBA!$F$200)*NTBA!$F$225)-SUM($I164:BE$164))</f>
        <v>0</v>
      </c>
      <c r="BG164" s="609">
        <f ca="1">MIN(BG163,MIN($F162,(NTBA!$F$200)*NTBA!$F$225)-SUM($I164:BF$164))</f>
        <v>0</v>
      </c>
      <c r="BH164" s="609">
        <f ca="1">MIN(BH163,MIN($F162,(NTBA!$F$200)*NTBA!$F$225)-SUM($I164:BG$164))</f>
        <v>0</v>
      </c>
      <c r="BI164" s="609">
        <f ca="1">MIN(BI163,MIN($F162,(NTBA!$F$200)*NTBA!$F$225)-SUM($I164:BH$164))</f>
        <v>0</v>
      </c>
      <c r="BJ164" s="609">
        <f ca="1">MIN(BJ163,MIN($F162,(NTBA!$F$200)*NTBA!$F$225)-SUM($I164:BI$164))</f>
        <v>0</v>
      </c>
      <c r="BK164" s="609">
        <f ca="1">MIN(BK163,MIN($F162,(NTBA!$F$200)*NTBA!$F$225)-SUM($I164:BJ$164))</f>
        <v>0</v>
      </c>
      <c r="BL164" s="609">
        <f ca="1">MIN(BL163,MIN($F162,(NTBA!$F$200)*NTBA!$F$225)-SUM($I164:BK$164))</f>
        <v>0</v>
      </c>
      <c r="BM164" s="609">
        <f ca="1">MIN(BM163,MIN($F162,(NTBA!$F$200)*NTBA!$F$225)-SUM($I164:BL$164))</f>
        <v>0</v>
      </c>
      <c r="BN164" s="609">
        <f ca="1">MIN(BN163,MIN($F162,(NTBA!$F$200)*NTBA!$F$225)-SUM($I164:BM$164))</f>
        <v>0</v>
      </c>
      <c r="BO164" s="609">
        <f ca="1">MIN(BO163,MIN($F162,(NTBA!$F$200)*NTBA!$F$225)-SUM($I164:BN$164))</f>
        <v>0</v>
      </c>
      <c r="BP164" s="609">
        <f ca="1">MIN(BP163,MIN($F162,(NTBA!$F$200)*NTBA!$F$225)-SUM($I164:BO$164))</f>
        <v>0</v>
      </c>
      <c r="BQ164" s="609">
        <f ca="1">MIN(BQ163,MIN($F162,(NTBA!$F$200)*NTBA!$F$225)-SUM($I164:BP$164))</f>
        <v>0</v>
      </c>
      <c r="BR164" s="609">
        <f ca="1">MIN(BR163,MIN($F162,(NTBA!$F$200)*NTBA!$F$225)-SUM($I164:BQ$164))</f>
        <v>0</v>
      </c>
      <c r="BS164" s="609">
        <f ca="1">MIN(BS163,MIN($F162,(NTBA!$F$200)*NTBA!$F$225)-SUM($I164:BR$164))</f>
        <v>0</v>
      </c>
      <c r="BT164" s="609">
        <f ca="1">MIN(BT163,MIN($F162,(NTBA!$F$200)*NTBA!$F$225)-SUM($I164:BS$164))</f>
        <v>0</v>
      </c>
      <c r="BU164" s="609">
        <f ca="1">MIN(BU163,MIN($F162,(NTBA!$F$200)*NTBA!$F$225)-SUM($I164:BT$164))</f>
        <v>0</v>
      </c>
      <c r="BV164" s="609">
        <f ca="1">MIN(BV163,MIN($F162,(NTBA!$F$200)*NTBA!$F$225)-SUM($I164:BU$164))</f>
        <v>0</v>
      </c>
      <c r="BW164" s="609">
        <f ca="1">MIN(BW163,MIN($F162,(NTBA!$F$200)*NTBA!$F$225)-SUM($I164:BV$164))</f>
        <v>0</v>
      </c>
      <c r="BX164" s="609">
        <f ca="1">MIN(BX163,MIN($F162,(NTBA!$F$200)*NTBA!$F$225)-SUM($I164:BW$164))</f>
        <v>0</v>
      </c>
      <c r="BY164" s="609">
        <f ca="1">MIN(BY163,MIN($F162,(NTBA!$F$200)*NTBA!$F$225)-SUM($I164:BX$164))</f>
        <v>0</v>
      </c>
      <c r="BZ164" s="609">
        <f ca="1">MIN(BZ163,MIN($F162,(NTBA!$F$200)*NTBA!$F$225)-SUM($I164:BY$164))</f>
        <v>0</v>
      </c>
      <c r="CA164" s="609">
        <f ca="1">MIN(CA163,MIN($F162,(NTBA!$F$200)*NTBA!$F$225)-SUM($I164:BZ$164))</f>
        <v>0</v>
      </c>
      <c r="CB164" s="609">
        <f ca="1">MIN(CB163,MIN($F162,(NTBA!$F$200)*NTBA!$F$225)-SUM($I164:CA$164))</f>
        <v>0</v>
      </c>
      <c r="CC164" s="609">
        <f ca="1">MIN(CC163,MIN($F162,(NTBA!$F$200)*NTBA!$F$225)-SUM($I164:CB$164))</f>
        <v>0</v>
      </c>
      <c r="CD164" s="609">
        <f ca="1">MIN(CD163,MIN($F162,(NTBA!$F$200)*NTBA!$F$225)-SUM($I164:CC$164))</f>
        <v>0</v>
      </c>
      <c r="CE164" s="609">
        <f ca="1">MIN(CE163,MIN($F162,(NTBA!$F$200)*NTBA!$F$225)-SUM($I164:CD$164))</f>
        <v>0</v>
      </c>
      <c r="CF164" s="609">
        <f ca="1">MIN(CF163,MIN($F162,(NTBA!$F$200)*NTBA!$F$225)-SUM($I164:CE$164))</f>
        <v>0</v>
      </c>
      <c r="CG164" s="609">
        <f ca="1">MIN(CG163,MIN($F162,(NTBA!$F$200)*NTBA!$F$225)-SUM($I164:CF$164))</f>
        <v>0</v>
      </c>
      <c r="CH164" s="609">
        <f ca="1">MIN(CH163,MIN($F162,(NTBA!$F$200)*NTBA!$F$225)-SUM($I164:CG$164))</f>
        <v>0</v>
      </c>
      <c r="CI164" s="609">
        <f ca="1">MIN(CI163,MIN($F162,(NTBA!$F$200)*NTBA!$F$225)-SUM($I164:CH$164))</f>
        <v>0</v>
      </c>
      <c r="CJ164" s="609">
        <f ca="1">MIN(CJ163,MIN($F162,(NTBA!$F$200)*NTBA!$F$225)-SUM($I164:CI$164))</f>
        <v>0</v>
      </c>
      <c r="CK164" s="609">
        <f ca="1">MIN(CK163,MIN($F162,(NTBA!$F$200)*NTBA!$F$225)-SUM($I164:CJ$164))</f>
        <v>0</v>
      </c>
      <c r="CL164" s="609">
        <f ca="1">MIN(CL163,MIN($F162,(NTBA!$F$200)*NTBA!$F$225)-SUM($I164:CK$164))</f>
        <v>0</v>
      </c>
      <c r="CM164" s="609">
        <f ca="1">MIN(CM163,MIN($F162,(NTBA!$F$200)*NTBA!$F$225)-SUM($I164:CL$164))</f>
        <v>0</v>
      </c>
      <c r="CN164" s="609">
        <f ca="1">MIN(CN163,MIN($F162,(NTBA!$F$200)*NTBA!$F$225)-SUM($I164:CM$164))</f>
        <v>0</v>
      </c>
      <c r="CO164" s="609">
        <f ca="1">MIN(CO163,MIN($F162,(NTBA!$F$200)*NTBA!$F$225)-SUM($I164:CN$164))</f>
        <v>0</v>
      </c>
      <c r="CP164" s="609">
        <f ca="1">MIN(CP163,MIN($F162,(NTBA!$F$200)*NTBA!$F$225)-SUM($I164:CO$164))</f>
        <v>0</v>
      </c>
      <c r="CQ164" s="609">
        <f ca="1">MIN(CQ163,MIN($F162,(NTBA!$F$200)*NTBA!$F$225)-SUM($I164:CP$164))</f>
        <v>0</v>
      </c>
      <c r="CR164" s="609">
        <f ca="1">MIN(CR163,MIN($F162,(NTBA!$F$200)*NTBA!$F$225)-SUM($I164:CQ$164))</f>
        <v>0</v>
      </c>
      <c r="CS164" s="609">
        <f ca="1">MIN(CS163,MIN($F162,(NTBA!$F$200)*NTBA!$F$225)-SUM($I164:CR$164))</f>
        <v>0</v>
      </c>
      <c r="CT164" s="609">
        <f ca="1">MIN(CT163,MIN($F162,(NTBA!$F$200)*NTBA!$F$225)-SUM($I164:CS$164))</f>
        <v>0</v>
      </c>
      <c r="CU164" s="609">
        <f ca="1">MIN(CU163,MIN($F162,(NTBA!$F$200)*NTBA!$F$225)-SUM($I164:CT$164))</f>
        <v>0</v>
      </c>
      <c r="CV164" s="609">
        <f ca="1">MIN(CV163,MIN($F162,(NTBA!$F$200)*NTBA!$F$225)-SUM($I164:CU$164))</f>
        <v>0</v>
      </c>
      <c r="CW164" s="609">
        <f ca="1">MIN(CW163,MIN($F162,(NTBA!$F$200)*NTBA!$F$225)-SUM($I164:CV$164))</f>
        <v>0</v>
      </c>
      <c r="CX164" s="609">
        <f ca="1">MIN(CX163,MIN($F162,(NTBA!$F$200)*NTBA!$F$225)-SUM($I164:CW$164))</f>
        <v>0</v>
      </c>
      <c r="CY164" s="609">
        <f ca="1">MIN(CY163,MIN($F162,(NTBA!$F$200)*NTBA!$F$225)-SUM($I164:CX$164))</f>
        <v>0</v>
      </c>
      <c r="CZ164" s="609">
        <f ca="1">MIN(CZ163,MIN($F162,(NTBA!$F$200)*NTBA!$F$225)-SUM($I164:CY$164))</f>
        <v>0</v>
      </c>
      <c r="DA164" s="609">
        <f ca="1">MIN(DA163,MIN($F162,(NTBA!$F$200)*NTBA!$F$225)-SUM($I164:CZ$164))</f>
        <v>0</v>
      </c>
      <c r="DB164" s="609">
        <f ca="1">MIN(DB163,MIN($F162,(NTBA!$F$200)*NTBA!$F$225)-SUM($I164:DA$164))</f>
        <v>0</v>
      </c>
      <c r="DC164" s="609">
        <f ca="1">MIN(DC163,MIN($F162,(NTBA!$F$200)*NTBA!$F$225)-SUM($I164:DB$164))</f>
        <v>0</v>
      </c>
      <c r="DD164" s="609">
        <f ca="1">MIN(DD163,MIN($F162,(NTBA!$F$200)*NTBA!$F$225)-SUM($I164:DC$164))</f>
        <v>0</v>
      </c>
      <c r="DE164" s="609">
        <f ca="1">MIN(DE163,MIN($F162,(NTBA!$F$200)*NTBA!$F$225)-SUM($I164:DD$164))</f>
        <v>0</v>
      </c>
      <c r="DF164" s="609">
        <f ca="1">MIN(DF163,MIN($F162,(NTBA!$F$200)*NTBA!$F$225)-SUM($I164:DE$164))</f>
        <v>0</v>
      </c>
      <c r="DG164" s="609">
        <f ca="1">MIN(DG163,MIN($F162,(NTBA!$F$200)*NTBA!$F$225)-SUM($I164:DF$164))</f>
        <v>0</v>
      </c>
      <c r="DH164" s="609">
        <f ca="1">MIN(DH163,MIN($F162,(NTBA!$F$200)*NTBA!$F$225)-SUM($I164:DG$164))</f>
        <v>0</v>
      </c>
      <c r="DI164" s="609">
        <f ca="1">MIN(DI163,MIN($F162,(NTBA!$F$200)*NTBA!$F$225)-SUM($I164:DH$164))</f>
        <v>0</v>
      </c>
      <c r="DJ164" s="609">
        <f ca="1">MIN(DJ163,MIN($F162,(NTBA!$F$200)*NTBA!$F$225)-SUM($I164:DI$164))</f>
        <v>0</v>
      </c>
      <c r="DK164" s="609">
        <f ca="1">MIN(DK163,MIN($F162,(NTBA!$F$200)*NTBA!$F$225)-SUM($I164:DJ$164))</f>
        <v>0</v>
      </c>
      <c r="DL164" s="609">
        <f ca="1">MIN(DL163,MIN($F162,(NTBA!$F$200)*NTBA!$F$225)-SUM($I164:DK$164))</f>
        <v>0</v>
      </c>
      <c r="DM164" s="609">
        <f ca="1">MIN(DM163,MIN($F162,(NTBA!$F$200)*NTBA!$F$225)-SUM($I164:DL$164))</f>
        <v>0</v>
      </c>
      <c r="DN164" s="609">
        <f ca="1">MIN(DN163,MIN($F162,(NTBA!$F$200)*NTBA!$F$225)-SUM($I164:DM$164))</f>
        <v>0</v>
      </c>
      <c r="DO164" s="609">
        <f ca="1">MIN(DO163,MIN($F162,(NTBA!$F$200)*NTBA!$F$225)-SUM($I164:DN$164))</f>
        <v>0</v>
      </c>
      <c r="DP164" s="609">
        <f ca="1">MIN(DP163,MIN($F162,(NTBA!$F$200)*NTBA!$F$225)-SUM($I164:DO$164))</f>
        <v>0</v>
      </c>
      <c r="DQ164" s="609">
        <f ca="1">MIN(DQ163,MIN($F162,(NTBA!$F$200)*NTBA!$F$225)-SUM($I164:DP$164))</f>
        <v>0</v>
      </c>
      <c r="DR164" s="609">
        <f ca="1">MIN(DR163,MIN($F162,(NTBA!$F$200)*NTBA!$F$225)-SUM($I164:DQ$164))</f>
        <v>0</v>
      </c>
      <c r="DS164" s="609">
        <f ca="1">MIN(DS163,MIN($F162,(NTBA!$F$200)*NTBA!$F$225)-SUM($I164:DR$164))</f>
        <v>0</v>
      </c>
      <c r="DT164" s="609">
        <f ca="1">MIN(DT163,MIN($F162,(NTBA!$F$200)*NTBA!$F$225)-SUM($I164:DS$164))</f>
        <v>0</v>
      </c>
      <c r="DU164" s="609">
        <f ca="1">MIN(DU163,MIN($F162,(NTBA!$F$200)*NTBA!$F$225)-SUM($I164:DT$164))</f>
        <v>0</v>
      </c>
      <c r="DV164" s="609">
        <f ca="1">MIN(DV163,MIN($F162,(NTBA!$F$200)*NTBA!$F$225)-SUM($I164:DU$164))</f>
        <v>0</v>
      </c>
      <c r="DW164" s="609">
        <f ca="1">MIN(DW163,MIN($F162,(NTBA!$F$200)*NTBA!$F$225)-SUM($I164:DV$164))</f>
        <v>0</v>
      </c>
      <c r="DX164" s="609">
        <f ca="1">MIN(DX163,MIN($F162,(NTBA!$F$200)*NTBA!$F$225)-SUM($I164:DW$164))</f>
        <v>0</v>
      </c>
      <c r="DY164" s="609">
        <f ca="1">MIN(DY163,MIN($F162,(NTBA!$F$200)*NTBA!$F$225)-SUM($I164:DX$164))</f>
        <v>0</v>
      </c>
      <c r="DZ164" s="609">
        <f ca="1">MIN(DZ163,MIN($F162,(NTBA!$F$200)*NTBA!$F$225)-SUM($I164:DY$164))</f>
        <v>0</v>
      </c>
      <c r="EA164" s="609">
        <f ca="1">MIN(EA163,MIN($F162,(NTBA!$F$200)*NTBA!$F$225)-SUM($I164:DZ$164))</f>
        <v>0</v>
      </c>
      <c r="EB164" s="609">
        <f ca="1">MIN(EB163,MIN($F162,(NTBA!$F$200)*NTBA!$F$225)-SUM($I164:EA$164))</f>
        <v>0</v>
      </c>
      <c r="EC164" s="609">
        <f ca="1">MIN(EC163,MIN($F162,(NTBA!$F$200)*NTBA!$F$225)-SUM($I164:EB$164))</f>
        <v>0</v>
      </c>
      <c r="ED164" s="609">
        <f ca="1">MIN(ED163,MIN($F162,(NTBA!$F$200)*NTBA!$F$225)-SUM($I164:EC$164))</f>
        <v>0</v>
      </c>
      <c r="EE164" s="609">
        <f ca="1">MIN(EE163,MIN($F162,(NTBA!$F$200)*NTBA!$F$225)-SUM($I164:ED$164))</f>
        <v>0</v>
      </c>
      <c r="EF164" s="609">
        <f ca="1">MIN(EF163,MIN($F162,(NTBA!$F$200)*NTBA!$F$225)-SUM($I164:EE$164))</f>
        <v>0</v>
      </c>
      <c r="EG164" s="609">
        <f ca="1">MIN(EG163,MIN($F162,(NTBA!$F$200)*NTBA!$F$225)-SUM($I164:EF$164))</f>
        <v>0</v>
      </c>
      <c r="EH164" s="609">
        <f ca="1">MIN(EH163,MIN($F162,(NTBA!$F$200)*NTBA!$F$225)-SUM($I164:EG$164))</f>
        <v>0</v>
      </c>
    </row>
    <row r="165" spans="1:139" s="607" customFormat="1" ht="15" customHeight="1" outlineLevel="1" x14ac:dyDescent="0.35"/>
    <row r="166" spans="1:139" s="561" customFormat="1" ht="15" customHeight="1" outlineLevel="1" x14ac:dyDescent="0.35">
      <c r="A166" s="467"/>
      <c r="B166" s="467"/>
      <c r="C166" s="467"/>
      <c r="D166" s="467"/>
      <c r="E166" s="585" t="str">
        <f t="shared" ref="E166:J166" si="85" xml:space="preserve"> E$164</f>
        <v>Upfront Equity - Tranche 1</v>
      </c>
      <c r="F166" s="585">
        <f t="shared" si="85"/>
        <v>0</v>
      </c>
      <c r="G166" s="585" t="str">
        <f t="shared" si="85"/>
        <v>INR Cr</v>
      </c>
      <c r="H166" s="585">
        <f t="shared" ca="1" si="85"/>
        <v>60.129919045364915</v>
      </c>
      <c r="I166" s="585">
        <f t="shared" si="85"/>
        <v>0</v>
      </c>
      <c r="J166" s="467">
        <f t="shared" ca="1" si="85"/>
        <v>0</v>
      </c>
      <c r="K166" s="467">
        <f t="shared" ref="K166:AO166" ca="1" si="86" xml:space="preserve"> K$164</f>
        <v>0</v>
      </c>
      <c r="L166" s="467">
        <f ca="1" xml:space="preserve"> L$164</f>
        <v>0</v>
      </c>
      <c r="M166" s="467">
        <f ca="1" xml:space="preserve"> M$164</f>
        <v>0</v>
      </c>
      <c r="N166" s="467">
        <f t="shared" ca="1" si="86"/>
        <v>0</v>
      </c>
      <c r="O166" s="467">
        <f ca="1" xml:space="preserve"> O$164</f>
        <v>8.3910819388438487</v>
      </c>
      <c r="P166" s="467">
        <f ca="1" xml:space="preserve"> P$164</f>
        <v>7.0064461414623</v>
      </c>
      <c r="Q166" s="467">
        <f ca="1" xml:space="preserve"> Q$164</f>
        <v>14.644548721767087</v>
      </c>
      <c r="R166" s="467">
        <f t="shared" ca="1" si="86"/>
        <v>30.087842243291679</v>
      </c>
      <c r="S166" s="467">
        <f t="shared" ca="1" si="86"/>
        <v>0</v>
      </c>
      <c r="T166" s="467">
        <f t="shared" ca="1" si="86"/>
        <v>0</v>
      </c>
      <c r="U166" s="467">
        <f t="shared" ca="1" si="86"/>
        <v>0</v>
      </c>
      <c r="V166" s="467">
        <f t="shared" ca="1" si="86"/>
        <v>0</v>
      </c>
      <c r="W166" s="467">
        <f t="shared" ca="1" si="86"/>
        <v>0</v>
      </c>
      <c r="X166" s="467">
        <f t="shared" ca="1" si="86"/>
        <v>0</v>
      </c>
      <c r="Y166" s="467">
        <f t="shared" ca="1" si="86"/>
        <v>0</v>
      </c>
      <c r="Z166" s="467">
        <f t="shared" ca="1" si="86"/>
        <v>0</v>
      </c>
      <c r="AA166" s="467">
        <f t="shared" ca="1" si="86"/>
        <v>0</v>
      </c>
      <c r="AB166" s="467">
        <f t="shared" ca="1" si="86"/>
        <v>0</v>
      </c>
      <c r="AC166" s="467">
        <f t="shared" ca="1" si="86"/>
        <v>0</v>
      </c>
      <c r="AD166" s="467">
        <f t="shared" ca="1" si="86"/>
        <v>0</v>
      </c>
      <c r="AE166" s="467">
        <f t="shared" ca="1" si="86"/>
        <v>0</v>
      </c>
      <c r="AF166" s="467">
        <f t="shared" ca="1" si="86"/>
        <v>0</v>
      </c>
      <c r="AG166" s="467">
        <f t="shared" ca="1" si="86"/>
        <v>0</v>
      </c>
      <c r="AH166" s="467">
        <f t="shared" ca="1" si="86"/>
        <v>0</v>
      </c>
      <c r="AI166" s="467">
        <f t="shared" ca="1" si="86"/>
        <v>0</v>
      </c>
      <c r="AJ166" s="467">
        <f t="shared" ca="1" si="86"/>
        <v>0</v>
      </c>
      <c r="AK166" s="467">
        <f t="shared" ca="1" si="86"/>
        <v>0</v>
      </c>
      <c r="AL166" s="467">
        <f t="shared" ca="1" si="86"/>
        <v>0</v>
      </c>
      <c r="AM166" s="467">
        <f t="shared" ca="1" si="86"/>
        <v>0</v>
      </c>
      <c r="AN166" s="467">
        <f t="shared" ca="1" si="86"/>
        <v>0</v>
      </c>
      <c r="AO166" s="467">
        <f t="shared" ca="1" si="86"/>
        <v>0</v>
      </c>
      <c r="AP166" s="467">
        <f t="shared" ref="AP166:BU166" ca="1" si="87" xml:space="preserve"> AP$164</f>
        <v>0</v>
      </c>
      <c r="AQ166" s="467">
        <f t="shared" ca="1" si="87"/>
        <v>0</v>
      </c>
      <c r="AR166" s="467">
        <f t="shared" ca="1" si="87"/>
        <v>0</v>
      </c>
      <c r="AS166" s="467">
        <f t="shared" ca="1" si="87"/>
        <v>0</v>
      </c>
      <c r="AT166" s="467">
        <f t="shared" ca="1" si="87"/>
        <v>0</v>
      </c>
      <c r="AU166" s="467">
        <f t="shared" ca="1" si="87"/>
        <v>0</v>
      </c>
      <c r="AV166" s="467">
        <f t="shared" ca="1" si="87"/>
        <v>0</v>
      </c>
      <c r="AW166" s="467">
        <f t="shared" ca="1" si="87"/>
        <v>0</v>
      </c>
      <c r="AX166" s="467">
        <f t="shared" ca="1" si="87"/>
        <v>0</v>
      </c>
      <c r="AY166" s="467">
        <f t="shared" ca="1" si="87"/>
        <v>0</v>
      </c>
      <c r="AZ166" s="467">
        <f t="shared" ca="1" si="87"/>
        <v>0</v>
      </c>
      <c r="BA166" s="467">
        <f t="shared" ca="1" si="87"/>
        <v>0</v>
      </c>
      <c r="BB166" s="467">
        <f t="shared" ca="1" si="87"/>
        <v>0</v>
      </c>
      <c r="BC166" s="467">
        <f t="shared" ca="1" si="87"/>
        <v>0</v>
      </c>
      <c r="BD166" s="467">
        <f t="shared" ca="1" si="87"/>
        <v>0</v>
      </c>
      <c r="BE166" s="467">
        <f t="shared" ca="1" si="87"/>
        <v>0</v>
      </c>
      <c r="BF166" s="467">
        <f t="shared" ca="1" si="87"/>
        <v>0</v>
      </c>
      <c r="BG166" s="467">
        <f t="shared" ca="1" si="87"/>
        <v>0</v>
      </c>
      <c r="BH166" s="467">
        <f t="shared" ca="1" si="87"/>
        <v>0</v>
      </c>
      <c r="BI166" s="467">
        <f t="shared" ca="1" si="87"/>
        <v>0</v>
      </c>
      <c r="BJ166" s="467">
        <f t="shared" ca="1" si="87"/>
        <v>0</v>
      </c>
      <c r="BK166" s="467">
        <f t="shared" ca="1" si="87"/>
        <v>0</v>
      </c>
      <c r="BL166" s="467">
        <f t="shared" ca="1" si="87"/>
        <v>0</v>
      </c>
      <c r="BM166" s="467">
        <f t="shared" ca="1" si="87"/>
        <v>0</v>
      </c>
      <c r="BN166" s="467">
        <f t="shared" ca="1" si="87"/>
        <v>0</v>
      </c>
      <c r="BO166" s="467">
        <f t="shared" ca="1" si="87"/>
        <v>0</v>
      </c>
      <c r="BP166" s="467">
        <f t="shared" ca="1" si="87"/>
        <v>0</v>
      </c>
      <c r="BQ166" s="467">
        <f t="shared" ca="1" si="87"/>
        <v>0</v>
      </c>
      <c r="BR166" s="467">
        <f t="shared" ca="1" si="87"/>
        <v>0</v>
      </c>
      <c r="BS166" s="467">
        <f t="shared" ca="1" si="87"/>
        <v>0</v>
      </c>
      <c r="BT166" s="467">
        <f t="shared" ca="1" si="87"/>
        <v>0</v>
      </c>
      <c r="BU166" s="467">
        <f t="shared" ca="1" si="87"/>
        <v>0</v>
      </c>
      <c r="BV166" s="467">
        <f t="shared" ref="BV166:DA166" ca="1" si="88" xml:space="preserve"> BV$164</f>
        <v>0</v>
      </c>
      <c r="BW166" s="467">
        <f t="shared" ca="1" si="88"/>
        <v>0</v>
      </c>
      <c r="BX166" s="467">
        <f t="shared" ca="1" si="88"/>
        <v>0</v>
      </c>
      <c r="BY166" s="467">
        <f t="shared" ca="1" si="88"/>
        <v>0</v>
      </c>
      <c r="BZ166" s="467">
        <f t="shared" ca="1" si="88"/>
        <v>0</v>
      </c>
      <c r="CA166" s="467">
        <f t="shared" ca="1" si="88"/>
        <v>0</v>
      </c>
      <c r="CB166" s="467">
        <f t="shared" ca="1" si="88"/>
        <v>0</v>
      </c>
      <c r="CC166" s="467">
        <f t="shared" ca="1" si="88"/>
        <v>0</v>
      </c>
      <c r="CD166" s="467">
        <f t="shared" ca="1" si="88"/>
        <v>0</v>
      </c>
      <c r="CE166" s="467">
        <f t="shared" ca="1" si="88"/>
        <v>0</v>
      </c>
      <c r="CF166" s="467">
        <f t="shared" ca="1" si="88"/>
        <v>0</v>
      </c>
      <c r="CG166" s="467">
        <f t="shared" ca="1" si="88"/>
        <v>0</v>
      </c>
      <c r="CH166" s="467">
        <f t="shared" ca="1" si="88"/>
        <v>0</v>
      </c>
      <c r="CI166" s="467">
        <f t="shared" ca="1" si="88"/>
        <v>0</v>
      </c>
      <c r="CJ166" s="467">
        <f t="shared" ca="1" si="88"/>
        <v>0</v>
      </c>
      <c r="CK166" s="467">
        <f t="shared" ca="1" si="88"/>
        <v>0</v>
      </c>
      <c r="CL166" s="467">
        <f t="shared" ca="1" si="88"/>
        <v>0</v>
      </c>
      <c r="CM166" s="467">
        <f t="shared" ca="1" si="88"/>
        <v>0</v>
      </c>
      <c r="CN166" s="467">
        <f t="shared" ca="1" si="88"/>
        <v>0</v>
      </c>
      <c r="CO166" s="467">
        <f t="shared" ca="1" si="88"/>
        <v>0</v>
      </c>
      <c r="CP166" s="467">
        <f t="shared" ca="1" si="88"/>
        <v>0</v>
      </c>
      <c r="CQ166" s="467">
        <f t="shared" ca="1" si="88"/>
        <v>0</v>
      </c>
      <c r="CR166" s="467">
        <f t="shared" ca="1" si="88"/>
        <v>0</v>
      </c>
      <c r="CS166" s="467">
        <f t="shared" ca="1" si="88"/>
        <v>0</v>
      </c>
      <c r="CT166" s="467">
        <f t="shared" ca="1" si="88"/>
        <v>0</v>
      </c>
      <c r="CU166" s="467">
        <f t="shared" ca="1" si="88"/>
        <v>0</v>
      </c>
      <c r="CV166" s="467">
        <f t="shared" ca="1" si="88"/>
        <v>0</v>
      </c>
      <c r="CW166" s="467">
        <f t="shared" ca="1" si="88"/>
        <v>0</v>
      </c>
      <c r="CX166" s="467">
        <f t="shared" ca="1" si="88"/>
        <v>0</v>
      </c>
      <c r="CY166" s="467">
        <f t="shared" ca="1" si="88"/>
        <v>0</v>
      </c>
      <c r="CZ166" s="467">
        <f t="shared" ca="1" si="88"/>
        <v>0</v>
      </c>
      <c r="DA166" s="467">
        <f t="shared" ca="1" si="88"/>
        <v>0</v>
      </c>
      <c r="DB166" s="467">
        <f t="shared" ref="DB166:EH166" ca="1" si="89" xml:space="preserve"> DB$164</f>
        <v>0</v>
      </c>
      <c r="DC166" s="467">
        <f t="shared" ca="1" si="89"/>
        <v>0</v>
      </c>
      <c r="DD166" s="467">
        <f t="shared" ca="1" si="89"/>
        <v>0</v>
      </c>
      <c r="DE166" s="467">
        <f t="shared" ca="1" si="89"/>
        <v>0</v>
      </c>
      <c r="DF166" s="467">
        <f t="shared" ca="1" si="89"/>
        <v>0</v>
      </c>
      <c r="DG166" s="467">
        <f t="shared" ca="1" si="89"/>
        <v>0</v>
      </c>
      <c r="DH166" s="467">
        <f t="shared" ca="1" si="89"/>
        <v>0</v>
      </c>
      <c r="DI166" s="467">
        <f t="shared" ca="1" si="89"/>
        <v>0</v>
      </c>
      <c r="DJ166" s="467">
        <f t="shared" ca="1" si="89"/>
        <v>0</v>
      </c>
      <c r="DK166" s="467">
        <f t="shared" ca="1" si="89"/>
        <v>0</v>
      </c>
      <c r="DL166" s="467">
        <f t="shared" ca="1" si="89"/>
        <v>0</v>
      </c>
      <c r="DM166" s="467">
        <f t="shared" ca="1" si="89"/>
        <v>0</v>
      </c>
      <c r="DN166" s="467">
        <f t="shared" ca="1" si="89"/>
        <v>0</v>
      </c>
      <c r="DO166" s="467">
        <f t="shared" ca="1" si="89"/>
        <v>0</v>
      </c>
      <c r="DP166" s="467">
        <f t="shared" ca="1" si="89"/>
        <v>0</v>
      </c>
      <c r="DQ166" s="467">
        <f t="shared" ca="1" si="89"/>
        <v>0</v>
      </c>
      <c r="DR166" s="467">
        <f t="shared" ca="1" si="89"/>
        <v>0</v>
      </c>
      <c r="DS166" s="467">
        <f t="shared" ca="1" si="89"/>
        <v>0</v>
      </c>
      <c r="DT166" s="467">
        <f t="shared" ca="1" si="89"/>
        <v>0</v>
      </c>
      <c r="DU166" s="467">
        <f t="shared" ca="1" si="89"/>
        <v>0</v>
      </c>
      <c r="DV166" s="467">
        <f t="shared" ca="1" si="89"/>
        <v>0</v>
      </c>
      <c r="DW166" s="467">
        <f t="shared" ca="1" si="89"/>
        <v>0</v>
      </c>
      <c r="DX166" s="467">
        <f t="shared" ca="1" si="89"/>
        <v>0</v>
      </c>
      <c r="DY166" s="467">
        <f t="shared" ca="1" si="89"/>
        <v>0</v>
      </c>
      <c r="DZ166" s="467">
        <f t="shared" ca="1" si="89"/>
        <v>0</v>
      </c>
      <c r="EA166" s="467">
        <f t="shared" ca="1" si="89"/>
        <v>0</v>
      </c>
      <c r="EB166" s="467">
        <f t="shared" ca="1" si="89"/>
        <v>0</v>
      </c>
      <c r="EC166" s="467">
        <f t="shared" ca="1" si="89"/>
        <v>0</v>
      </c>
      <c r="ED166" s="467">
        <f t="shared" ca="1" si="89"/>
        <v>0</v>
      </c>
      <c r="EE166" s="467">
        <f t="shared" ca="1" si="89"/>
        <v>0</v>
      </c>
      <c r="EF166" s="467">
        <f t="shared" ca="1" si="89"/>
        <v>0</v>
      </c>
      <c r="EG166" s="467">
        <f t="shared" ca="1" si="89"/>
        <v>0</v>
      </c>
      <c r="EH166" s="467">
        <f t="shared" ca="1" si="89"/>
        <v>0</v>
      </c>
      <c r="EI166" s="467"/>
    </row>
    <row r="167" spans="1:139" s="561" customFormat="1" ht="15" customHeight="1" outlineLevel="1" x14ac:dyDescent="0.35">
      <c r="A167" s="467"/>
      <c r="B167" s="467"/>
      <c r="C167" s="467"/>
      <c r="D167" s="467"/>
      <c r="E167" s="946" t="s">
        <v>790</v>
      </c>
      <c r="G167" s="467" t="s">
        <v>330</v>
      </c>
      <c r="H167" s="467">
        <f t="shared" ref="H167:H174" ca="1" si="90">SUM(J167:EF167)</f>
        <v>0</v>
      </c>
      <c r="I167" s="562"/>
      <c r="J167" s="467">
        <f ca="1">MIN(MAX(SUM($I$148:J148)-SUM($I$167:I167,$I$166:J166),0),NTBA!$F$226-SUM($I$166:J166)-SUM($I$167:I167))</f>
        <v>0</v>
      </c>
      <c r="K167" s="467">
        <f ca="1">MIN(MAX(SUM($I$148:K148)-SUM($I$167:J167,$I$166:K166),0),NTBA!$F$226-SUM($I$166:K166)-SUM($I$167:J167))</f>
        <v>0</v>
      </c>
      <c r="L167" s="467">
        <f ca="1">MIN(MAX(SUM($I$148:L148)-SUM($I$167:K167,$I$166:L166),0),NTBA!$F$226-SUM($I$166:L166)-SUM($I$167:K167))</f>
        <v>0</v>
      </c>
      <c r="M167" s="467">
        <f ca="1">MIN(MAX(SUM($I$148:M148)-SUM($I$167:L167,$I$166:M166),0),NTBA!$F$226-SUM($I$166:M166)-SUM($I$167:L167))</f>
        <v>0</v>
      </c>
      <c r="N167" s="467">
        <f ca="1">MIN(MAX(SUM($I$148:N148)-SUM($I$167:M167,$I$166:N166),0),NTBA!$F$226-SUM($I$166:N166)-SUM($I$167:M167))</f>
        <v>0</v>
      </c>
      <c r="O167" s="467">
        <f ca="1">MIN(MAX(SUM($I$148:O148)-SUM($I$167:N167,$I$166:O166),0),NTBA!$F$226-SUM($I$166:O166)-SUM($I$167:N167))</f>
        <v>0</v>
      </c>
      <c r="P167" s="467">
        <f ca="1">MIN(MAX(SUM($I$148:P148)-SUM($I$167:O167,$I$166:P166),0),NTBA!$F$226-SUM($I$166:P166)-SUM($I$167:O167))</f>
        <v>0</v>
      </c>
      <c r="Q167" s="467">
        <f ca="1">MIN(MAX(SUM($I$148:Q148)-SUM($I$167:P167,$I$166:Q166),0),NTBA!$F$226-SUM($I$166:Q166)-SUM($I$167:P167))</f>
        <v>0</v>
      </c>
      <c r="R167" s="467">
        <f ca="1">MIN(MAX(SUM($I$148:R148)-SUM($I$167:Q167,$I$166:R166),0),NTBA!$F$226-SUM($I$166:R166)-SUM($I$167:Q167))</f>
        <v>0</v>
      </c>
      <c r="S167" s="467">
        <f ca="1">MIN(MAX(SUM($I$148:S148)-SUM($I$167:R167,$I$166:S166),0),NTBA!$F$226-SUM($I$166:S166)-SUM($I$167:R167))</f>
        <v>0</v>
      </c>
      <c r="T167" s="467">
        <f ca="1">MIN(MAX(SUM($I$148:T148)-SUM($I$167:S167,$I$166:T166),0),NTBA!$F$226-SUM($I$166:T166)-SUM($I$167:S167))</f>
        <v>0</v>
      </c>
      <c r="U167" s="467">
        <f ca="1">MIN(MAX(SUM($I$148:U148)-SUM($I$167:T167,$I$166:U166),0),NTBA!$F$226-SUM($I$166:U166)-SUM($I$167:T167))</f>
        <v>0</v>
      </c>
      <c r="V167" s="467">
        <f ca="1">MIN(MAX(SUM($I$148:V148)-SUM($I$167:U167,$I$166:V166),0),NTBA!$F$226-SUM($I$166:V166)-SUM($I$167:U167))</f>
        <v>0</v>
      </c>
      <c r="W167" s="467">
        <f ca="1">MIN(MAX(SUM($I$148:W148)-SUM($I$167:V167,$I$166:W166),0),NTBA!$F$226-SUM($I$166:W166)-SUM($I$167:V167))</f>
        <v>0</v>
      </c>
      <c r="X167" s="467">
        <f ca="1">MIN(MAX(SUM($I$148:X148)-SUM($I$167:W167,$I$166:X166),0),NTBA!$F$226-SUM($I$166:X166)-SUM($I$167:W167))</f>
        <v>0</v>
      </c>
      <c r="Y167" s="467">
        <f ca="1">MIN(MAX(SUM($I$148:Y148)-SUM($I$167:X167,$I$166:Y166),0),NTBA!$F$226-SUM($I$166:Y166)-SUM($I$167:X167))</f>
        <v>0</v>
      </c>
      <c r="Z167" s="467">
        <f ca="1">MIN(MAX(SUM($I$148:Z148)-SUM($I$167:Y167,$I$166:Z166),0),NTBA!$F$226-SUM($I$166:Z166)-SUM($I$167:Y167))</f>
        <v>0</v>
      </c>
      <c r="AA167" s="467">
        <f ca="1">MIN(MAX(SUM($I$148:AA148)-SUM($I$167:Z167,$I$166:AA166),0),NTBA!$F$226-SUM($I$166:AA166)-SUM($I$167:Z167))</f>
        <v>0</v>
      </c>
      <c r="AB167" s="467">
        <f ca="1">MIN(MAX(SUM($I$148:AB148)-SUM($I$167:AA167,$I$166:AB166),0),NTBA!$F$226-SUM($I$166:AB166)-SUM($I$167:AA167))</f>
        <v>0</v>
      </c>
      <c r="AC167" s="467">
        <f ca="1">MIN(MAX(SUM($I$148:AC148)-SUM($I$167:AB167,$I$166:AC166),0),NTBA!$F$226-SUM($I$166:AC166)-SUM($I$167:AB167))</f>
        <v>0</v>
      </c>
      <c r="AD167" s="467">
        <f ca="1">MIN(MAX(SUM($I$148:AD148)-SUM($I$167:AC167,$I$166:AD166),0),NTBA!$F$226-SUM($I$166:AD166)-SUM($I$167:AC167))</f>
        <v>0</v>
      </c>
      <c r="AE167" s="467">
        <f ca="1">MIN(MAX(SUM($I$148:AE148)-SUM($I$167:AD167,$I$166:AE166),0),NTBA!$F$226-SUM($I$166:AE166)-SUM($I$167:AD167))</f>
        <v>0</v>
      </c>
      <c r="AF167" s="467">
        <f ca="1">MIN(MAX(SUM($I$148:AF148)-SUM($I$167:AE167,$I$166:AF166),0),NTBA!$F$226-SUM($I$166:AF166)-SUM($I$167:AE167))</f>
        <v>0</v>
      </c>
      <c r="AG167" s="467">
        <f ca="1">MIN(MAX(SUM($I$148:AG148)-SUM($I$167:AF167,$I$166:AG166),0),NTBA!$F$226-SUM($I$166:AG166)-SUM($I$167:AF167))</f>
        <v>0</v>
      </c>
      <c r="AH167" s="467">
        <f ca="1">MIN(MAX(SUM($I$148:AH148)-SUM($I$167:AG167,$I$166:AH166),0),NTBA!$F$226-SUM($I$166:AH166)-SUM($I$167:AG167))</f>
        <v>0</v>
      </c>
      <c r="AI167" s="467">
        <f ca="1">MIN(MAX(SUM($I$148:AI148)-SUM($I$167:AH167,$I$166:AI166),0),NTBA!$F$226-SUM($I$166:AI166)-SUM($I$167:AH167))</f>
        <v>0</v>
      </c>
      <c r="AJ167" s="467">
        <f ca="1">MIN(MAX(SUM($I$148:AJ148)-SUM($I$167:AI167,$I$166:AJ166),0),NTBA!$F$226-SUM($I$166:AJ166)-SUM($I$167:AI167))</f>
        <v>0</v>
      </c>
      <c r="AK167" s="467">
        <f ca="1">MIN(MAX(SUM($I$148:AK148)-SUM($I$167:AJ167,$I$166:AK166),0),NTBA!$F$226-SUM($I$166:AK166)-SUM($I$167:AJ167))</f>
        <v>0</v>
      </c>
      <c r="AL167" s="467">
        <f ca="1">MIN(MAX(SUM($I$148:AL148)-SUM($I$167:AK167,$I$166:AL166),0),NTBA!$F$226-SUM($I$166:AL166)-SUM($I$167:AK167))</f>
        <v>0</v>
      </c>
      <c r="AM167" s="467">
        <f ca="1">MIN(MAX(SUM($I$148:AM148)-SUM($I$167:AL167,$I$166:AM166),0),NTBA!$F$226-SUM($I$166:AM166)-SUM($I$167:AL167))</f>
        <v>0</v>
      </c>
      <c r="AN167" s="467">
        <f ca="1">MIN(MAX(SUM($I$148:AN148)-SUM($I$167:AM167,$I$166:AN166),0),NTBA!$F$226-SUM($I$166:AN166)-SUM($I$167:AM167))</f>
        <v>0</v>
      </c>
      <c r="AO167" s="467">
        <f ca="1">MIN(MAX(SUM($I$148:AO148)-SUM($I$167:AN167,$I$166:AO166),0),NTBA!$F$226-SUM($I$166:AO166)-SUM($I$167:AN167))</f>
        <v>0</v>
      </c>
      <c r="AP167" s="467">
        <f ca="1">MIN(MAX(SUM($I$148:AP148)-SUM($I$167:AO167,$I$166:AP166),0),NTBA!$F$226-SUM($I$166:AP166)-SUM($I$167:AO167))</f>
        <v>0</v>
      </c>
      <c r="AQ167" s="467">
        <f ca="1">MIN(MAX(SUM($I$148:AQ148)-SUM($I$167:AP167,$I$166:AQ166),0),NTBA!$F$226-SUM($I$166:AQ166)-SUM($I$167:AP167))</f>
        <v>0</v>
      </c>
      <c r="AR167" s="467">
        <f ca="1">MIN(MAX(SUM($I$148:AR148)-SUM($I$167:AQ167,$I$166:AR166),0),NTBA!$F$226-SUM($I$166:AR166)-SUM($I$167:AQ167))</f>
        <v>0</v>
      </c>
      <c r="AS167" s="467">
        <f ca="1">MIN(MAX(SUM($I$148:AS148)-SUM($I$167:AR167,$I$166:AS166),0),NTBA!$F$226-SUM($I$166:AS166)-SUM($I$167:AR167))</f>
        <v>0</v>
      </c>
      <c r="AT167" s="467">
        <f ca="1">MIN(MAX(SUM($I$148:AT148)-SUM($I$167:AS167,$I$166:AT166),0),NTBA!$F$226-SUM($I$166:AT166)-SUM($I$167:AS167))</f>
        <v>0</v>
      </c>
      <c r="AU167" s="467">
        <f ca="1">MIN(MAX(SUM($I$148:AU148)-SUM($I$167:AT167,$I$166:AU166),0),NTBA!$F$226-SUM($I$166:AU166)-SUM($I$167:AT167))</f>
        <v>0</v>
      </c>
      <c r="AV167" s="467">
        <f ca="1">MIN(MAX(SUM($I$148:AV148)-SUM($I$167:AU167,$I$166:AV166),0),NTBA!$F$226-SUM($I$166:AV166)-SUM($I$167:AU167))</f>
        <v>0</v>
      </c>
      <c r="AW167" s="467">
        <f ca="1">MIN(MAX(SUM($I$148:AW148)-SUM($I$167:AV167,$I$166:AW166),0),NTBA!$F$226-SUM($I$166:AW166)-SUM($I$167:AV167))</f>
        <v>0</v>
      </c>
      <c r="AX167" s="467">
        <f ca="1">MIN(MAX(SUM($I$148:AX148)-SUM($I$167:AW167,$I$166:AX166),0),NTBA!$F$226-SUM($I$166:AX166)-SUM($I$167:AW167))</f>
        <v>0</v>
      </c>
      <c r="AY167" s="467">
        <f ca="1">MIN(MAX(SUM($I$148:AY148)-SUM($I$167:AX167,$I$166:AY166),0),NTBA!$F$226-SUM($I$166:AY166)-SUM($I$167:AX167))</f>
        <v>0</v>
      </c>
      <c r="AZ167" s="467">
        <f ca="1">MIN(MAX(SUM($I$148:AZ148)-SUM($I$167:AY167,$I$166:AZ166),0),NTBA!$F$226-SUM($I$166:AZ166)-SUM($I$167:AY167))</f>
        <v>0</v>
      </c>
      <c r="BA167" s="467">
        <f ca="1">MIN(MAX(SUM($I$148:BA148)-SUM($I$167:AZ167,$I$166:BA166),0),NTBA!$F$226-SUM($I$166:BA166)-SUM($I$167:AZ167))</f>
        <v>0</v>
      </c>
      <c r="BB167" s="467">
        <f ca="1">MIN(MAX(SUM($I$148:BB148)-SUM($I$167:BA167,$I$166:BB166),0),NTBA!$F$226-SUM($I$166:BB166)-SUM($I$167:BA167))</f>
        <v>0</v>
      </c>
      <c r="BC167" s="467">
        <f ca="1">MIN(MAX(SUM($I$148:BC148)-SUM($I$167:BB167,$I$166:BC166),0),NTBA!$F$226-SUM($I$166:BC166)-SUM($I$167:BB167))</f>
        <v>0</v>
      </c>
      <c r="BD167" s="467">
        <f ca="1">MIN(MAX(SUM($I$148:BD148)-SUM($I$167:BC167,$I$166:BD166),0),NTBA!$F$226-SUM($I$166:BD166)-SUM($I$167:BC167))</f>
        <v>0</v>
      </c>
      <c r="BE167" s="467">
        <f ca="1">MIN(MAX(SUM($I$148:BE148)-SUM($I$167:BD167,$I$166:BE166),0),NTBA!$F$226-SUM($I$166:BE166)-SUM($I$167:BD167))</f>
        <v>0</v>
      </c>
      <c r="BF167" s="467">
        <f ca="1">MIN(MAX(SUM($I$148:BF148)-SUM($I$167:BE167,$I$166:BF166),0),NTBA!$F$226-SUM($I$166:BF166)-SUM($I$167:BE167))</f>
        <v>0</v>
      </c>
      <c r="BG167" s="467">
        <f ca="1">MIN(MAX(SUM($I$148:BG148)-SUM($I$167:BF167,$I$166:BG166),0),NTBA!$F$226-SUM($I$166:BG166)-SUM($I$167:BF167))</f>
        <v>0</v>
      </c>
      <c r="BH167" s="467">
        <f ca="1">MIN(MAX(SUM($I$148:BH148)-SUM($I$167:BG167,$I$166:BH166),0),NTBA!$F$226-SUM($I$166:BH166)-SUM($I$167:BG167))</f>
        <v>0</v>
      </c>
      <c r="BI167" s="467">
        <f ca="1">MIN(MAX(SUM($I$148:BI148)-SUM($I$167:BH167,$I$166:BI166),0),NTBA!$F$226-SUM($I$166:BI166)-SUM($I$167:BH167))</f>
        <v>0</v>
      </c>
      <c r="BJ167" s="467">
        <f ca="1">MIN(MAX(SUM($I$148:BJ148)-SUM($I$167:BI167,$I$166:BJ166),0),NTBA!$F$226-SUM($I$166:BJ166)-SUM($I$167:BI167))</f>
        <v>0</v>
      </c>
      <c r="BK167" s="467">
        <f ca="1">MIN(MAX(SUM($I$148:BK148)-SUM($I$167:BJ167,$I$166:BK166),0),NTBA!$F$226-SUM($I$166:BK166)-SUM($I$167:BJ167))</f>
        <v>0</v>
      </c>
      <c r="BL167" s="467">
        <f ca="1">MIN(MAX(SUM($I$148:BL148)-SUM($I$167:BK167,$I$166:BL166),0),NTBA!$F$226-SUM($I$166:BL166)-SUM($I$167:BK167))</f>
        <v>0</v>
      </c>
      <c r="BM167" s="467">
        <f ca="1">MIN(MAX(SUM($I$148:BM148)-SUM($I$167:BL167,$I$166:BM166),0),NTBA!$F$226-SUM($I$166:BM166)-SUM($I$167:BL167))</f>
        <v>0</v>
      </c>
      <c r="BN167" s="467">
        <f ca="1">MIN(MAX(SUM($I$148:BN148)-SUM($I$167:BM167,$I$166:BN166),0),NTBA!$F$226-SUM($I$166:BN166)-SUM($I$167:BM167))</f>
        <v>0</v>
      </c>
      <c r="BO167" s="467">
        <f ca="1">MIN(MAX(SUM($I$148:BO148)-SUM($I$167:BN167,$I$166:BO166),0),NTBA!$F$226-SUM($I$166:BO166)-SUM($I$167:BN167))</f>
        <v>0</v>
      </c>
      <c r="BP167" s="467">
        <f ca="1">MIN(MAX(SUM($I$148:BP148)-SUM($I$167:BO167,$I$166:BP166),0),NTBA!$F$226-SUM($I$166:BP166)-SUM($I$167:BO167))</f>
        <v>0</v>
      </c>
      <c r="BQ167" s="467">
        <f ca="1">MIN(MAX(SUM($I$148:BQ148)-SUM($I$167:BP167,$I$166:BQ166),0),NTBA!$F$226-SUM($I$166:BQ166)-SUM($I$167:BP167))</f>
        <v>0</v>
      </c>
      <c r="BR167" s="467">
        <f ca="1">MIN(MAX(SUM($I$148:BR148)-SUM($I$167:BQ167,$I$166:BR166),0),NTBA!$F$226-SUM($I$166:BR166)-SUM($I$167:BQ167))</f>
        <v>0</v>
      </c>
      <c r="BS167" s="467">
        <f ca="1">MIN(MAX(SUM($I$148:BS148)-SUM($I$167:BR167,$I$166:BS166),0),NTBA!$F$226-SUM($I$166:BS166)-SUM($I$167:BR167))</f>
        <v>0</v>
      </c>
      <c r="BT167" s="467">
        <f ca="1">MIN(MAX(SUM($I$148:BT148)-SUM($I$167:BS167,$I$166:BT166),0),NTBA!$F$226-SUM($I$166:BT166)-SUM($I$167:BS167))</f>
        <v>0</v>
      </c>
      <c r="BU167" s="467">
        <f ca="1">MIN(MAX(SUM($I$148:BU148)-SUM($I$167:BT167,$I$166:BU166),0),NTBA!$F$226-SUM($I$166:BU166)-SUM($I$167:BT167))</f>
        <v>0</v>
      </c>
      <c r="BV167" s="467">
        <f ca="1">MIN(MAX(SUM($I$148:BV148)-SUM($I$167:BU167,$I$166:BV166),0),NTBA!$F$226-SUM($I$166:BV166)-SUM($I$167:BU167))</f>
        <v>0</v>
      </c>
      <c r="BW167" s="467">
        <f ca="1">MIN(MAX(SUM($I$148:BW148)-SUM($I$167:BV167,$I$166:BW166),0),NTBA!$F$226-SUM($I$166:BW166)-SUM($I$167:BV167))</f>
        <v>0</v>
      </c>
      <c r="BX167" s="467">
        <f ca="1">MIN(MAX(SUM($I$148:BX148)-SUM($I$167:BW167,$I$166:BX166),0),NTBA!$F$226-SUM($I$166:BX166)-SUM($I$167:BW167))</f>
        <v>0</v>
      </c>
      <c r="BY167" s="467">
        <f ca="1">MIN(MAX(SUM($I$148:BY148)-SUM($I$167:BX167,$I$166:BY166),0),NTBA!$F$226-SUM($I$166:BY166)-SUM($I$167:BX167))</f>
        <v>0</v>
      </c>
      <c r="BZ167" s="467">
        <f ca="1">MIN(MAX(SUM($I$148:BZ148)-SUM($I$167:BY167,$I$166:BZ166),0),NTBA!$F$226-SUM($I$166:BZ166)-SUM($I$167:BY167))</f>
        <v>0</v>
      </c>
      <c r="CA167" s="467">
        <f ca="1">MIN(MAX(SUM($I$148:CA148)-SUM($I$167:BZ167,$I$166:CA166),0),NTBA!$F$226-SUM($I$166:CA166)-SUM($I$167:BZ167))</f>
        <v>0</v>
      </c>
      <c r="CB167" s="467">
        <f ca="1">MIN(MAX(SUM($I$148:CB148)-SUM($I$167:CA167,$I$166:CB166),0),NTBA!$F$226-SUM($I$166:CB166)-SUM($I$167:CA167))</f>
        <v>0</v>
      </c>
      <c r="CC167" s="467">
        <f ca="1">MIN(MAX(SUM($I$148:CC148)-SUM($I$167:CB167,$I$166:CC166),0),NTBA!$F$226-SUM($I$166:CC166)-SUM($I$167:CB167))</f>
        <v>0</v>
      </c>
      <c r="CD167" s="467">
        <f ca="1">MIN(MAX(SUM($I$148:CD148)-SUM($I$167:CC167,$I$166:CD166),0),NTBA!$F$226-SUM($I$166:CD166)-SUM($I$167:CC167))</f>
        <v>0</v>
      </c>
      <c r="CE167" s="467">
        <f ca="1">MIN(MAX(SUM($I$148:CE148)-SUM($I$167:CD167,$I$166:CE166),0),NTBA!$F$226-SUM($I$166:CE166)-SUM($I$167:CD167))</f>
        <v>0</v>
      </c>
      <c r="CF167" s="467">
        <f ca="1">MIN(MAX(SUM($I$148:CF148)-SUM($I$167:CE167,$I$166:CF166),0),NTBA!$F$226-SUM($I$166:CF166)-SUM($I$167:CE167))</f>
        <v>0</v>
      </c>
      <c r="CG167" s="467">
        <f ca="1">MIN(MAX(SUM($I$148:CG148)-SUM($I$167:CF167,$I$166:CG166),0),NTBA!$F$226-SUM($I$166:CG166)-SUM($I$167:CF167))</f>
        <v>0</v>
      </c>
      <c r="CH167" s="467">
        <f ca="1">MIN(MAX(SUM($I$148:CH148)-SUM($I$167:CG167,$I$166:CH166),0),NTBA!$F$226-SUM($I$166:CH166)-SUM($I$167:CG167))</f>
        <v>0</v>
      </c>
      <c r="CI167" s="467">
        <f ca="1">MIN(MAX(SUM($I$148:CI148)-SUM($I$167:CH167,$I$166:CI166),0),NTBA!$F$226-SUM($I$166:CI166)-SUM($I$167:CH167))</f>
        <v>0</v>
      </c>
      <c r="CJ167" s="467">
        <f ca="1">MIN(MAX(SUM($I$148:CJ148)-SUM($I$167:CI167,$I$166:CJ166),0),NTBA!$F$226-SUM($I$166:CJ166)-SUM($I$167:CI167))</f>
        <v>0</v>
      </c>
      <c r="CK167" s="467">
        <f ca="1">MIN(MAX(SUM($I$148:CK148)-SUM($I$167:CJ167,$I$166:CK166),0),NTBA!$F$226-SUM($I$166:CK166)-SUM($I$167:CJ167))</f>
        <v>0</v>
      </c>
      <c r="CL167" s="467">
        <f ca="1">MIN(MAX(SUM($I$148:CL148)-SUM($I$167:CK167,$I$166:CL166),0),NTBA!$F$226-SUM($I$166:CL166)-SUM($I$167:CK167))</f>
        <v>0</v>
      </c>
      <c r="CM167" s="467">
        <f ca="1">MIN(MAX(SUM($I$148:CM148)-SUM($I$167:CL167,$I$166:CM166),0),NTBA!$F$226-SUM($I$166:CM166)-SUM($I$167:CL167))</f>
        <v>0</v>
      </c>
      <c r="CN167" s="467">
        <f ca="1">MIN(MAX(SUM($I$148:CN148)-SUM($I$167:CM167,$I$166:CN166),0),NTBA!$F$226-SUM($I$166:CN166)-SUM($I$167:CM167))</f>
        <v>0</v>
      </c>
      <c r="CO167" s="467">
        <f ca="1">MIN(MAX(SUM($I$148:CO148)-SUM($I$167:CN167,$I$166:CO166),0),NTBA!$F$226-SUM($I$166:CO166)-SUM($I$167:CN167))</f>
        <v>0</v>
      </c>
      <c r="CP167" s="467">
        <f ca="1">MIN(MAX(SUM($I$148:CP148)-SUM($I$167:CO167,$I$166:CP166),0),NTBA!$F$226-SUM($I$166:CP166)-SUM($I$167:CO167))</f>
        <v>0</v>
      </c>
      <c r="CQ167" s="467">
        <f ca="1">MIN(MAX(SUM($I$148:CQ148)-SUM($I$167:CP167,$I$166:CQ166),0),NTBA!$F$226-SUM($I$166:CQ166)-SUM($I$167:CP167))</f>
        <v>0</v>
      </c>
      <c r="CR167" s="467">
        <f ca="1">MIN(MAX(SUM($I$148:CR148)-SUM($I$167:CQ167,$I$166:CR166),0),NTBA!$F$226-SUM($I$166:CR166)-SUM($I$167:CQ167))</f>
        <v>0</v>
      </c>
      <c r="CS167" s="467">
        <f ca="1">MIN(MAX(SUM($I$148:CS148)-SUM($I$167:CR167,$I$166:CS166),0),NTBA!$F$226-SUM($I$166:CS166)-SUM($I$167:CR167))</f>
        <v>0</v>
      </c>
      <c r="CT167" s="467">
        <f ca="1">MIN(MAX(SUM($I$148:CT148)-SUM($I$167:CS167,$I$166:CT166),0),NTBA!$F$226-SUM($I$166:CT166)-SUM($I$167:CS167))</f>
        <v>0</v>
      </c>
      <c r="CU167" s="467">
        <f ca="1">MIN(MAX(SUM($I$148:CU148)-SUM($I$167:CT167,$I$166:CU166),0),NTBA!$F$226-SUM($I$166:CU166)-SUM($I$167:CT167))</f>
        <v>0</v>
      </c>
      <c r="CV167" s="467">
        <f ca="1">MIN(MAX(SUM($I$148:CV148)-SUM($I$167:CU167,$I$166:CV166),0),NTBA!$F$226-SUM($I$166:CV166)-SUM($I$167:CU167))</f>
        <v>0</v>
      </c>
      <c r="CW167" s="467">
        <f ca="1">MIN(MAX(SUM($I$148:CW148)-SUM($I$167:CV167,$I$166:CW166),0),NTBA!$F$226-SUM($I$166:CW166)-SUM($I$167:CV167))</f>
        <v>0</v>
      </c>
      <c r="CX167" s="467">
        <f ca="1">MIN(MAX(SUM($I$148:CX148)-SUM($I$167:CW167,$I$166:CX166),0),NTBA!$F$226-SUM($I$166:CX166)-SUM($I$167:CW167))</f>
        <v>0</v>
      </c>
      <c r="CY167" s="467">
        <f ca="1">MIN(MAX(SUM($I$148:CY148)-SUM($I$167:CX167,$I$166:CY166),0),NTBA!$F$226-SUM($I$166:CY166)-SUM($I$167:CX167))</f>
        <v>0</v>
      </c>
      <c r="CZ167" s="467">
        <f ca="1">MIN(MAX(SUM($I$148:CZ148)-SUM($I$167:CY167,$I$166:CZ166),0),NTBA!$F$226-SUM($I$166:CZ166)-SUM($I$167:CY167))</f>
        <v>0</v>
      </c>
      <c r="DA167" s="467">
        <f ca="1">MIN(MAX(SUM($I$148:DA148)-SUM($I$167:CZ167,$I$166:DA166),0),NTBA!$F$226-SUM($I$166:DA166)-SUM($I$167:CZ167))</f>
        <v>0</v>
      </c>
      <c r="DB167" s="467">
        <f ca="1">MIN(MAX(SUM($I$148:DB148)-SUM($I$167:DA167,$I$166:DB166),0),NTBA!$F$226-SUM($I$166:DB166)-SUM($I$167:DA167))</f>
        <v>0</v>
      </c>
      <c r="DC167" s="467">
        <f ca="1">MIN(MAX(SUM($I$148:DC148)-SUM($I$167:DB167,$I$166:DC166),0),NTBA!$F$226-SUM($I$166:DC166)-SUM($I$167:DB167))</f>
        <v>0</v>
      </c>
      <c r="DD167" s="467">
        <f ca="1">MIN(MAX(SUM($I$148:DD148)-SUM($I$167:DC167,$I$166:DD166),0),NTBA!$F$226-SUM($I$166:DD166)-SUM($I$167:DC167))</f>
        <v>0</v>
      </c>
      <c r="DE167" s="467">
        <f ca="1">MIN(MAX(SUM($I$148:DE148)-SUM($I$167:DD167,$I$166:DE166),0),NTBA!$F$226-SUM($I$166:DE166)-SUM($I$167:DD167))</f>
        <v>0</v>
      </c>
      <c r="DF167" s="467">
        <f ca="1">MIN(MAX(SUM($I$148:DF148)-SUM($I$167:DE167,$I$166:DF166),0),NTBA!$F$226-SUM($I$166:DF166)-SUM($I$167:DE167))</f>
        <v>0</v>
      </c>
      <c r="DG167" s="467">
        <f ca="1">MIN(MAX(SUM($I$148:DG148)-SUM($I$167:DF167,$I$166:DG166),0),NTBA!$F$226-SUM($I$166:DG166)-SUM($I$167:DF167))</f>
        <v>0</v>
      </c>
      <c r="DH167" s="467">
        <f ca="1">MIN(MAX(SUM($I$148:DH148)-SUM($I$167:DG167,$I$166:DH166),0),NTBA!$F$226-SUM($I$166:DH166)-SUM($I$167:DG167))</f>
        <v>0</v>
      </c>
      <c r="DI167" s="467">
        <f ca="1">MIN(MAX(SUM($I$148:DI148)-SUM($I$167:DH167,$I$166:DI166),0),NTBA!$F$226-SUM($I$166:DI166)-SUM($I$167:DH167))</f>
        <v>0</v>
      </c>
      <c r="DJ167" s="467">
        <f ca="1">MIN(MAX(SUM($I$148:DJ148)-SUM($I$167:DI167,$I$166:DJ166),0),NTBA!$F$226-SUM($I$166:DJ166)-SUM($I$167:DI167))</f>
        <v>0</v>
      </c>
      <c r="DK167" s="467">
        <f ca="1">MIN(MAX(SUM($I$148:DK148)-SUM($I$167:DJ167,$I$166:DK166),0),NTBA!$F$226-SUM($I$166:DK166)-SUM($I$167:DJ167))</f>
        <v>0</v>
      </c>
      <c r="DL167" s="467">
        <f ca="1">MIN(MAX(SUM($I$148:DL148)-SUM($I$167:DK167,$I$166:DL166),0),NTBA!$F$226-SUM($I$166:DL166)-SUM($I$167:DK167))</f>
        <v>0</v>
      </c>
      <c r="DM167" s="467">
        <f ca="1">MIN(MAX(SUM($I$148:DM148)-SUM($I$167:DL167,$I$166:DM166),0),NTBA!$F$226-SUM($I$166:DM166)-SUM($I$167:DL167))</f>
        <v>0</v>
      </c>
      <c r="DN167" s="467">
        <f ca="1">MIN(MAX(SUM($I$148:DN148)-SUM($I$167:DM167,$I$166:DN166),0),NTBA!$F$226-SUM($I$166:DN166)-SUM($I$167:DM167))</f>
        <v>0</v>
      </c>
      <c r="DO167" s="467">
        <f ca="1">MIN(MAX(SUM($I$148:DO148)-SUM($I$167:DN167,$I$166:DO166),0),NTBA!$F$226-SUM($I$166:DO166)-SUM($I$167:DN167))</f>
        <v>0</v>
      </c>
      <c r="DP167" s="467">
        <f ca="1">MIN(MAX(SUM($I$148:DP148)-SUM($I$167:DO167,$I$166:DP166),0),NTBA!$F$226-SUM($I$166:DP166)-SUM($I$167:DO167))</f>
        <v>0</v>
      </c>
      <c r="DQ167" s="467">
        <f ca="1">MIN(MAX(SUM($I$148:DQ148)-SUM($I$167:DP167,$I$166:DQ166),0),NTBA!$F$226-SUM($I$166:DQ166)-SUM($I$167:DP167))</f>
        <v>0</v>
      </c>
      <c r="DR167" s="467">
        <f ca="1">MIN(MAX(SUM($I$148:DR148)-SUM($I$167:DQ167,$I$166:DR166),0),NTBA!$F$226-SUM($I$166:DR166)-SUM($I$167:DQ167))</f>
        <v>0</v>
      </c>
      <c r="DS167" s="467">
        <f ca="1">MIN(MAX(SUM($I$148:DS148)-SUM($I$167:DR167,$I$166:DS166),0),NTBA!$F$226-SUM($I$166:DS166)-SUM($I$167:DR167))</f>
        <v>0</v>
      </c>
      <c r="DT167" s="467">
        <f ca="1">MIN(MAX(SUM($I$148:DT148)-SUM($I$167:DS167,$I$166:DT166),0),NTBA!$F$226-SUM($I$166:DT166)-SUM($I$167:DS167))</f>
        <v>0</v>
      </c>
      <c r="DU167" s="467">
        <f ca="1">MIN(MAX(SUM($I$148:DU148)-SUM($I$167:DT167,$I$166:DU166),0),NTBA!$F$226-SUM($I$166:DU166)-SUM($I$167:DT167))</f>
        <v>0</v>
      </c>
      <c r="DV167" s="467">
        <f ca="1">MIN(MAX(SUM($I$148:DV148)-SUM($I$167:DU167,$I$166:DV166),0),NTBA!$F$226-SUM($I$166:DV166)-SUM($I$167:DU167))</f>
        <v>0</v>
      </c>
      <c r="DW167" s="467">
        <f ca="1">MIN(MAX(SUM($I$148:DW148)-SUM($I$167:DV167,$I$166:DW166),0),NTBA!$F$226-SUM($I$166:DW166)-SUM($I$167:DV167))</f>
        <v>0</v>
      </c>
      <c r="DX167" s="467">
        <f ca="1">MIN(MAX(SUM($I$148:DX148)-SUM($I$167:DW167,$I$166:DX166),0),NTBA!$F$226-SUM($I$166:DX166)-SUM($I$167:DW167))</f>
        <v>0</v>
      </c>
      <c r="DY167" s="467">
        <f ca="1">MIN(MAX(SUM($I$148:DY148)-SUM($I$167:DX167,$I$166:DY166),0),NTBA!$F$226-SUM($I$166:DY166)-SUM($I$167:DX167))</f>
        <v>0</v>
      </c>
      <c r="DZ167" s="467">
        <f ca="1">MIN(MAX(SUM($I$148:DZ148)-SUM($I$167:DY167,$I$166:DZ166),0),NTBA!$F$226-SUM($I$166:DZ166)-SUM($I$167:DY167))</f>
        <v>0</v>
      </c>
      <c r="EA167" s="467">
        <f ca="1">MIN(MAX(SUM($I$148:EA148)-SUM($I$167:DZ167,$I$166:EA166),0),NTBA!$F$226-SUM($I$166:EA166)-SUM($I$167:DZ167))</f>
        <v>0</v>
      </c>
      <c r="EB167" s="467">
        <f ca="1">MIN(MAX(SUM($I$148:EB148)-SUM($I$167:EA167,$I$166:EB166),0),NTBA!$F$226-SUM($I$166:EB166)-SUM($I$167:EA167))</f>
        <v>0</v>
      </c>
      <c r="EC167" s="467">
        <f ca="1">MIN(MAX(SUM($I$148:EC148)-SUM($I$167:EB167,$I$166:EC166),0),NTBA!$F$226-SUM($I$166:EC166)-SUM($I$167:EB167))</f>
        <v>0</v>
      </c>
      <c r="ED167" s="467">
        <f ca="1">MIN(MAX(SUM($I$148:ED148)-SUM($I$167:EC167,$I$166:ED166),0),NTBA!$F$226-SUM($I$166:ED166)-SUM($I$167:EC167))</f>
        <v>0</v>
      </c>
      <c r="EE167" s="467">
        <f ca="1">MIN(MAX(SUM($I$148:EE148)-SUM($I$167:ED167,$I$166:EE166),0),NTBA!$F$226-SUM($I$166:EE166)-SUM($I$167:ED167))</f>
        <v>0</v>
      </c>
      <c r="EF167" s="467">
        <f ca="1">MIN(MAX(SUM($I$148:EF148)-SUM($I$167:EE167,$I$166:EF166),0),NTBA!$F$226-SUM($I$166:EF166)-SUM($I$167:EE167))</f>
        <v>0</v>
      </c>
      <c r="EG167" s="467">
        <f ca="1">MIN(MAX(SUM($I$148:EG148)-SUM($I$167:EF167,$I$166:EG166),0),NTBA!$F$226-SUM($I$166:EG166)-SUM($I$167:EF167))</f>
        <v>0</v>
      </c>
      <c r="EH167" s="467">
        <f ca="1">MIN(MAX(SUM($I$148:EH148)-SUM($I$167:EG167,$I$166:EH166),0),NTBA!$F$226-SUM($I$166:EH166)-SUM($I$167:EG167))</f>
        <v>0</v>
      </c>
      <c r="EI167" s="467"/>
    </row>
    <row r="168" spans="1:139" s="561" customFormat="1" ht="15" customHeight="1" outlineLevel="1" x14ac:dyDescent="0.35">
      <c r="A168" s="467"/>
      <c r="B168" s="467"/>
      <c r="C168" s="467"/>
      <c r="D168" s="467"/>
      <c r="E168" s="847" t="s">
        <v>791</v>
      </c>
      <c r="G168" s="467" t="s">
        <v>330</v>
      </c>
      <c r="H168" s="467">
        <f t="shared" ca="1" si="90"/>
        <v>0</v>
      </c>
      <c r="I168" s="562"/>
      <c r="J168" s="467">
        <f ca="1">MIN(MAX(SUM($I$148:J148)-SUM($I$168:I168,$I$166:J166,$I$167:J167),0),MAX($F$162-$H$164,0)-SUM($I$168:I168))</f>
        <v>0</v>
      </c>
      <c r="K168" s="467">
        <f ca="1">MIN(MAX(SUM($I$148:K148)-SUM($I$168:J168,$I$166:K166,$I$167:K167),0),MAX($F$162-$H$164,0)-SUM($I$168:J168))</f>
        <v>0</v>
      </c>
      <c r="L168" s="467">
        <f ca="1">MIN(MAX(SUM($I$148:L148)-SUM($I$168:K168,$I$166:L166,$I$167:L167),0),MAX($F$162-$H$164,0)-SUM($I$168:K168))</f>
        <v>0</v>
      </c>
      <c r="M168" s="467">
        <f ca="1">MIN(MAX(SUM($I$148:M148)-SUM($I$168:L168,$I$166:M166,$I$167:M167),0),MAX($F$162-$H$164,0)-SUM($I$168:L168))</f>
        <v>0</v>
      </c>
      <c r="N168" s="467">
        <f ca="1">MIN(MAX(SUM($I$148:N148)-SUM($I$168:M168,$I$166:N166,$I$167:N167),0),MAX($F$162-$H$164,0)-SUM($I$168:M168))</f>
        <v>0</v>
      </c>
      <c r="O168" s="467">
        <f ca="1">MIN(MAX(SUM($I$148:O148)-SUM($I$168:N168,$I$166:O166,$I$167:O167),0),MAX($F$162-$H$164,0)-SUM($I$168:N168))</f>
        <v>0</v>
      </c>
      <c r="P168" s="467">
        <f ca="1">MIN(MAX(SUM($I$148:P148)-SUM($I$168:O168,$I$166:P166,$I$167:P167),0),MAX($F$162-$H$164,0)-SUM($I$168:O168))</f>
        <v>0</v>
      </c>
      <c r="Q168" s="467">
        <f ca="1">MIN(MAX(SUM($I$148:Q148)-SUM($I$168:P168,$I$166:Q166,$I$167:Q167),0),MAX($F$162-$H$164,0)-SUM($I$168:P168))</f>
        <v>0</v>
      </c>
      <c r="R168" s="467">
        <f ca="1">MIN(MAX(SUM($I$148:R148)-SUM($I$168:Q168,$I$166:R166,$I$167:R167),0),MAX($F$162-$H$164,0)-SUM($I$168:Q168))</f>
        <v>0</v>
      </c>
      <c r="S168" s="467">
        <f ca="1">MIN(MAX(SUM($I$148:S148)-SUM($I$168:R168,$I$166:S166,$I$167:S167),0),MAX($F$162-$H$164,0)-SUM($I$168:R168))</f>
        <v>0</v>
      </c>
      <c r="T168" s="467">
        <f ca="1">MIN(MAX(SUM($I$148:T148)-SUM($I$168:S168,$I$166:T166,$I$167:T167),0),MAX($F$162-$H$164,0)-SUM($I$168:S168))</f>
        <v>0</v>
      </c>
      <c r="U168" s="467">
        <f ca="1">MIN(MAX(SUM($I$148:U148)-SUM($I$168:T168,$I$166:U166,$I$167:U167),0),MAX($F$162-$H$164,0)-SUM($I$168:T168))</f>
        <v>0</v>
      </c>
      <c r="V168" s="467">
        <f ca="1">MIN(MAX(SUM($I$148:V148)-SUM($I$168:U168,$I$166:V166,$I$167:V167),0),MAX($F$162-$H$164,0)-SUM($I$168:U168))</f>
        <v>0</v>
      </c>
      <c r="W168" s="467">
        <f ca="1">MIN(MAX(SUM($I$148:W148)-SUM($I$168:V168,$I$166:W166,$I$167:W167),0),MAX($F$162-$H$164,0)-SUM($I$168:V168))</f>
        <v>0</v>
      </c>
      <c r="X168" s="467">
        <f ca="1">MIN(MAX(SUM($I$148:X148)-SUM($I$168:W168,$I$166:X166,$I$167:X167),0),MAX($F$162-$H$164,0)-SUM($I$168:W168))</f>
        <v>0</v>
      </c>
      <c r="Y168" s="467">
        <f ca="1">MIN(MAX(SUM($I$148:Y148)-SUM($I$168:X168,$I$166:Y166,$I$167:Y167),0),MAX($F$162-$H$164,0)-SUM($I$168:X168))</f>
        <v>0</v>
      </c>
      <c r="Z168" s="467">
        <f ca="1">MIN(MAX(SUM($I$148:Z148)-SUM($I$168:Y168,$I$166:Z166,$I$167:Z167),0),MAX($F$162-$H$164,0)-SUM($I$168:Y168))</f>
        <v>0</v>
      </c>
      <c r="AA168" s="467">
        <f ca="1">MIN(MAX(SUM($I$148:AA148)-SUM($I$168:Z168,$I$166:AA166,$I$167:AA167),0),MAX($F$162-$H$164,0)-SUM($I$168:Z168))</f>
        <v>0</v>
      </c>
      <c r="AB168" s="467">
        <f ca="1">MIN(MAX(SUM($I$148:AB148)-SUM($I$168:AA168,$I$166:AB166,$I$167:AB167),0),MAX($F$162-$H$164,0)-SUM($I$168:AA168))</f>
        <v>0</v>
      </c>
      <c r="AC168" s="467">
        <f ca="1">MIN(MAX(SUM($I$148:AC148)-SUM($I$168:AB168,$I$166:AC166,$I$167:AC167),0),MAX($F$162-$H$164,0)-SUM($I$168:AB168))</f>
        <v>0</v>
      </c>
      <c r="AD168" s="467">
        <f ca="1">MIN(MAX(SUM($I$148:AD148)-SUM($I$168:AC168,$I$166:AD166,$I$167:AD167),0),MAX($F$162-$H$164,0)-SUM($I$168:AC168))</f>
        <v>0</v>
      </c>
      <c r="AE168" s="467">
        <f ca="1">MIN(MAX(SUM($I$148:AE148)-SUM($I$168:AD168,$I$166:AE166,$I$167:AE167),0),MAX($F$162-$H$164,0)-SUM($I$168:AD168))</f>
        <v>0</v>
      </c>
      <c r="AF168" s="467">
        <f ca="1">MIN(MAX(SUM($I$148:AF148)-SUM($I$168:AE168,$I$166:AF166,$I$167:AF167),0),MAX($F$162-$H$164,0)-SUM($I$168:AE168))</f>
        <v>0</v>
      </c>
      <c r="AG168" s="467">
        <f ca="1">MIN(MAX(SUM($I$148:AG148)-SUM($I$168:AF168,$I$166:AG166,$I$167:AG167),0),MAX($F$162-$H$164,0)-SUM($I$168:AF168))</f>
        <v>0</v>
      </c>
      <c r="AH168" s="467">
        <f ca="1">MIN(MAX(SUM($I$148:AH148)-SUM($I$168:AG168,$I$166:AH166,$I$167:AH167),0),MAX($F$162-$H$164,0)-SUM($I$168:AG168))</f>
        <v>0</v>
      </c>
      <c r="AI168" s="467">
        <f ca="1">MIN(MAX(SUM($I$148:AI148)-SUM($I$168:AH168,$I$166:AI166,$I$167:AI167),0),MAX($F$162-$H$164,0)-SUM($I$168:AH168))</f>
        <v>0</v>
      </c>
      <c r="AJ168" s="467">
        <f ca="1">MIN(MAX(SUM($I$148:AJ148)-SUM($I$168:AI168,$I$166:AJ166,$I$167:AJ167),0),MAX($F$162-$H$164,0)-SUM($I$168:AI168))</f>
        <v>0</v>
      </c>
      <c r="AK168" s="467">
        <f ca="1">MIN(MAX(SUM($I$148:AK148)-SUM($I$168:AJ168,$I$166:AK166,$I$167:AK167),0),MAX($F$162-$H$164,0)-SUM($I$168:AJ168))</f>
        <v>0</v>
      </c>
      <c r="AL168" s="467">
        <f ca="1">MIN(MAX(SUM($I$148:AL148)-SUM($I$168:AK168,$I$166:AL166,$I$167:AL167),0),MAX($F$162-$H$164,0)-SUM($I$168:AK168))</f>
        <v>0</v>
      </c>
      <c r="AM168" s="467">
        <f ca="1">MIN(MAX(SUM($I$148:AM148)-SUM($I$168:AL168,$I$166:AM166,$I$167:AM167),0),MAX($F$162-$H$164,0)-SUM($I$168:AL168))</f>
        <v>0</v>
      </c>
      <c r="AN168" s="467">
        <f ca="1">MIN(MAX(SUM($I$148:AN148)-SUM($I$168:AM168,$I$166:AN166,$I$167:AN167),0),MAX($F$162-$H$164,0)-SUM($I$168:AM168))</f>
        <v>0</v>
      </c>
      <c r="AO168" s="467">
        <f ca="1">MIN(MAX(SUM($I$148:AO148)-SUM($I$168:AN168,$I$166:AO166,$I$167:AO167),0),MAX($F$162-$H$164,0)-SUM($I$168:AN168))</f>
        <v>0</v>
      </c>
      <c r="AP168" s="467">
        <f ca="1">MIN(MAX(SUM($I$148:AP148)-SUM($I$168:AO168,$I$166:AP166,$I$167:AP167),0),MAX($F$162-$H$164,0)-SUM($I$168:AO168))</f>
        <v>0</v>
      </c>
      <c r="AQ168" s="467">
        <f ca="1">MIN(MAX(SUM($I$148:AQ148)-SUM($I$168:AP168,$I$166:AQ166,$I$167:AQ167),0),MAX($F$162-$H$164,0)-SUM($I$168:AP168))</f>
        <v>0</v>
      </c>
      <c r="AR168" s="467">
        <f ca="1">MIN(MAX(SUM($I$148:AR148)-SUM($I$168:AQ168,$I$166:AR166,$I$167:AR167),0),MAX($F$162-$H$164,0)-SUM($I$168:AQ168))</f>
        <v>0</v>
      </c>
      <c r="AS168" s="467">
        <f ca="1">MIN(MAX(SUM($I$148:AS148)-SUM($I$168:AR168,$I$166:AS166,$I$167:AS167),0),MAX($F$162-$H$164,0)-SUM($I$168:AR168))</f>
        <v>0</v>
      </c>
      <c r="AT168" s="467">
        <f ca="1">MIN(MAX(SUM($I$148:AT148)-SUM($I$168:AS168,$I$166:AT166,$I$167:AT167),0),MAX($F$162-$H$164,0)-SUM($I$168:AS168))</f>
        <v>0</v>
      </c>
      <c r="AU168" s="467">
        <f ca="1">MIN(MAX(SUM($I$148:AU148)-SUM($I$168:AT168,$I$166:AU166,$I$167:AU167),0),MAX($F$162-$H$164,0)-SUM($I$168:AT168))</f>
        <v>0</v>
      </c>
      <c r="AV168" s="467">
        <f ca="1">MIN(MAX(SUM($I$148:AV148)-SUM($I$168:AU168,$I$166:AV166,$I$167:AV167),0),MAX($F$162-$H$164,0)-SUM($I$168:AU168))</f>
        <v>0</v>
      </c>
      <c r="AW168" s="467">
        <f ca="1">MIN(MAX(SUM($I$148:AW148)-SUM($I$168:AV168,$I$166:AW166,$I$167:AW167),0),MAX($F$162-$H$164,0)-SUM($I$168:AV168))</f>
        <v>0</v>
      </c>
      <c r="AX168" s="467">
        <f ca="1">MIN(MAX(SUM($I$148:AX148)-SUM($I$168:AW168,$I$166:AX166,$I$167:AX167),0),MAX($F$162-$H$164,0)-SUM($I$168:AW168))</f>
        <v>0</v>
      </c>
      <c r="AY168" s="467">
        <f ca="1">MIN(MAX(SUM($I$148:AY148)-SUM($I$168:AX168,$I$166:AY166,$I$167:AY167),0),MAX($F$162-$H$164,0)-SUM($I$168:AX168))</f>
        <v>0</v>
      </c>
      <c r="AZ168" s="467">
        <f ca="1">MIN(MAX(SUM($I$148:AZ148)-SUM($I$168:AY168,$I$166:AZ166,$I$167:AZ167),0),MAX($F$162-$H$164,0)-SUM($I$168:AY168))</f>
        <v>0</v>
      </c>
      <c r="BA168" s="467">
        <f ca="1">MIN(MAX(SUM($I$148:BA148)-SUM($I$168:AZ168,$I$166:BA166,$I$167:BA167),0),MAX($F$162-$H$164,0)-SUM($I$168:AZ168))</f>
        <v>0</v>
      </c>
      <c r="BB168" s="467">
        <f ca="1">MIN(MAX(SUM($I$148:BB148)-SUM($I$168:BA168,$I$166:BB166,$I$167:BB167),0),MAX($F$162-$H$164,0)-SUM($I$168:BA168))</f>
        <v>0</v>
      </c>
      <c r="BC168" s="467">
        <f ca="1">MIN(MAX(SUM($I$148:BC148)-SUM($I$168:BB168,$I$166:BC166,$I$167:BC167),0),MAX($F$162-$H$164,0)-SUM($I$168:BB168))</f>
        <v>0</v>
      </c>
      <c r="BD168" s="467">
        <f ca="1">MIN(MAX(SUM($I$148:BD148)-SUM($I$168:BC168,$I$166:BD166,$I$167:BD167),0),MAX($F$162-$H$164,0)-SUM($I$168:BC168))</f>
        <v>0</v>
      </c>
      <c r="BE168" s="467">
        <f ca="1">MIN(MAX(SUM($I$148:BE148)-SUM($I$168:BD168,$I$166:BE166,$I$167:BE167),0),MAX($F$162-$H$164,0)-SUM($I$168:BD168))</f>
        <v>0</v>
      </c>
      <c r="BF168" s="467">
        <f ca="1">MIN(MAX(SUM($I$148:BF148)-SUM($I$168:BE168,$I$166:BF166,$I$167:BF167),0),MAX($F$162-$H$164,0)-SUM($I$168:BE168))</f>
        <v>0</v>
      </c>
      <c r="BG168" s="467">
        <f ca="1">MIN(MAX(SUM($I$148:BG148)-SUM($I$168:BF168,$I$166:BG166,$I$167:BG167),0),MAX($F$162-$H$164,0)-SUM($I$168:BF168))</f>
        <v>0</v>
      </c>
      <c r="BH168" s="467">
        <f ca="1">MIN(MAX(SUM($I$148:BH148)-SUM($I$168:BG168,$I$166:BH166,$I$167:BH167),0),MAX($F$162-$H$164,0)-SUM($I$168:BG168))</f>
        <v>0</v>
      </c>
      <c r="BI168" s="467">
        <f ca="1">MIN(MAX(SUM($I$148:BI148)-SUM($I$168:BH168,$I$166:BI166,$I$167:BI167),0),MAX($F$162-$H$164,0)-SUM($I$168:BH168))</f>
        <v>0</v>
      </c>
      <c r="BJ168" s="467">
        <f ca="1">MIN(MAX(SUM($I$148:BJ148)-SUM($I$168:BI168,$I$166:BJ166,$I$167:BJ167),0),MAX($F$162-$H$164,0)-SUM($I$168:BI168))</f>
        <v>0</v>
      </c>
      <c r="BK168" s="467">
        <f ca="1">MIN(MAX(SUM($I$148:BK148)-SUM($I$168:BJ168,$I$166:BK166,$I$167:BK167),0),MAX($F$162-$H$164,0)-SUM($I$168:BJ168))</f>
        <v>0</v>
      </c>
      <c r="BL168" s="467">
        <f ca="1">MIN(MAX(SUM($I$148:BL148)-SUM($I$168:BK168,$I$166:BL166,$I$167:BL167),0),MAX($F$162-$H$164,0)-SUM($I$168:BK168))</f>
        <v>0</v>
      </c>
      <c r="BM168" s="467">
        <f ca="1">MIN(MAX(SUM($I$148:BM148)-SUM($I$168:BL168,$I$166:BM166,$I$167:BM167),0),MAX($F$162-$H$164,0)-SUM($I$168:BL168))</f>
        <v>0</v>
      </c>
      <c r="BN168" s="467">
        <f ca="1">MIN(MAX(SUM($I$148:BN148)-SUM($I$168:BM168,$I$166:BN166,$I$167:BN167),0),MAX($F$162-$H$164,0)-SUM($I$168:BM168))</f>
        <v>0</v>
      </c>
      <c r="BO168" s="467">
        <f ca="1">MIN(MAX(SUM($I$148:BO148)-SUM($I$168:BN168,$I$166:BO166,$I$167:BO167),0),MAX($F$162-$H$164,0)-SUM($I$168:BN168))</f>
        <v>0</v>
      </c>
      <c r="BP168" s="467">
        <f ca="1">MIN(MAX(SUM($I$148:BP148)-SUM($I$168:BO168,$I$166:BP166,$I$167:BP167),0),MAX($F$162-$H$164,0)-SUM($I$168:BO168))</f>
        <v>0</v>
      </c>
      <c r="BQ168" s="467">
        <f ca="1">MIN(MAX(SUM($I$148:BQ148)-SUM($I$168:BP168,$I$166:BQ166,$I$167:BQ167),0),MAX($F$162-$H$164,0)-SUM($I$168:BP168))</f>
        <v>0</v>
      </c>
      <c r="BR168" s="467">
        <f ca="1">MIN(MAX(SUM($I$148:BR148)-SUM($I$168:BQ168,$I$166:BR166,$I$167:BR167),0),MAX($F$162-$H$164,0)-SUM($I$168:BQ168))</f>
        <v>0</v>
      </c>
      <c r="BS168" s="467">
        <f ca="1">MIN(MAX(SUM($I$148:BS148)-SUM($I$168:BR168,$I$166:BS166,$I$167:BS167),0),MAX($F$162-$H$164,0)-SUM($I$168:BR168))</f>
        <v>0</v>
      </c>
      <c r="BT168" s="467">
        <f ca="1">MIN(MAX(SUM($I$148:BT148)-SUM($I$168:BS168,$I$166:BT166,$I$167:BT167),0),MAX($F$162-$H$164,0)-SUM($I$168:BS168))</f>
        <v>0</v>
      </c>
      <c r="BU168" s="467">
        <f ca="1">MIN(MAX(SUM($I$148:BU148)-SUM($I$168:BT168,$I$166:BU166,$I$167:BU167),0),MAX($F$162-$H$164,0)-SUM($I$168:BT168))</f>
        <v>0</v>
      </c>
      <c r="BV168" s="467">
        <f ca="1">MIN(MAX(SUM($I$148:BV148)-SUM($I$168:BU168,$I$166:BV166,$I$167:BV167),0),MAX($F$162-$H$164,0)-SUM($I$168:BU168))</f>
        <v>0</v>
      </c>
      <c r="BW168" s="467">
        <f ca="1">MIN(MAX(SUM($I$148:BW148)-SUM($I$168:BV168,$I$166:BW166,$I$167:BW167),0),MAX($F$162-$H$164,0)-SUM($I$168:BV168))</f>
        <v>0</v>
      </c>
      <c r="BX168" s="467">
        <f ca="1">MIN(MAX(SUM($I$148:BX148)-SUM($I$168:BW168,$I$166:BX166,$I$167:BX167),0),MAX($F$162-$H$164,0)-SUM($I$168:BW168))</f>
        <v>0</v>
      </c>
      <c r="BY168" s="467">
        <f ca="1">MIN(MAX(SUM($I$148:BY148)-SUM($I$168:BX168,$I$166:BY166,$I$167:BY167),0),MAX($F$162-$H$164,0)-SUM($I$168:BX168))</f>
        <v>0</v>
      </c>
      <c r="BZ168" s="467">
        <f ca="1">MIN(MAX(SUM($I$148:BZ148)-SUM($I$168:BY168,$I$166:BZ166,$I$167:BZ167),0),MAX($F$162-$H$164,0)-SUM($I$168:BY168))</f>
        <v>0</v>
      </c>
      <c r="CA168" s="467">
        <f ca="1">MIN(MAX(SUM($I$148:CA148)-SUM($I$168:BZ168,$I$166:CA166,$I$167:CA167),0),MAX($F$162-$H$164,0)-SUM($I$168:BZ168))</f>
        <v>0</v>
      </c>
      <c r="CB168" s="467">
        <f ca="1">MIN(MAX(SUM($I$148:CB148)-SUM($I$168:CA168,$I$166:CB166,$I$167:CB167),0),MAX($F$162-$H$164,0)-SUM($I$168:CA168))</f>
        <v>0</v>
      </c>
      <c r="CC168" s="467">
        <f ca="1">MIN(MAX(SUM($I$148:CC148)-SUM($I$168:CB168,$I$166:CC166,$I$167:CC167),0),MAX($F$162-$H$164,0)-SUM($I$168:CB168))</f>
        <v>0</v>
      </c>
      <c r="CD168" s="467">
        <f ca="1">MIN(MAX(SUM($I$148:CD148)-SUM($I$168:CC168,$I$166:CD166,$I$167:CD167),0),MAX($F$162-$H$164,0)-SUM($I$168:CC168))</f>
        <v>0</v>
      </c>
      <c r="CE168" s="467">
        <f ca="1">MIN(MAX(SUM($I$148:CE148)-SUM($I$168:CD168,$I$166:CE166,$I$167:CE167),0),MAX($F$162-$H$164,0)-SUM($I$168:CD168))</f>
        <v>0</v>
      </c>
      <c r="CF168" s="467">
        <f ca="1">MIN(MAX(SUM($I$148:CF148)-SUM($I$168:CE168,$I$166:CF166,$I$167:CF167),0),MAX($F$162-$H$164,0)-SUM($I$168:CE168))</f>
        <v>0</v>
      </c>
      <c r="CG168" s="467">
        <f ca="1">MIN(MAX(SUM($I$148:CG148)-SUM($I$168:CF168,$I$166:CG166,$I$167:CG167),0),MAX($F$162-$H$164,0)-SUM($I$168:CF168))</f>
        <v>0</v>
      </c>
      <c r="CH168" s="467">
        <f ca="1">MIN(MAX(SUM($I$148:CH148)-SUM($I$168:CG168,$I$166:CH166,$I$167:CH167),0),MAX($F$162-$H$164,0)-SUM($I$168:CG168))</f>
        <v>0</v>
      </c>
      <c r="CI168" s="467">
        <f ca="1">MIN(MAX(SUM($I$148:CI148)-SUM($I$168:CH168,$I$166:CI166,$I$167:CI167),0),MAX($F$162-$H$164,0)-SUM($I$168:CH168))</f>
        <v>0</v>
      </c>
      <c r="CJ168" s="467">
        <f ca="1">MIN(MAX(SUM($I$148:CJ148)-SUM($I$168:CI168,$I$166:CJ166,$I$167:CJ167),0),MAX($F$162-$H$164,0)-SUM($I$168:CI168))</f>
        <v>0</v>
      </c>
      <c r="CK168" s="467">
        <f ca="1">MIN(MAX(SUM($I$148:CK148)-SUM($I$168:CJ168,$I$166:CK166,$I$167:CK167),0),MAX($F$162-$H$164,0)-SUM($I$168:CJ168))</f>
        <v>0</v>
      </c>
      <c r="CL168" s="467">
        <f ca="1">MIN(MAX(SUM($I$148:CL148)-SUM($I$168:CK168,$I$166:CL166,$I$167:CL167),0),MAX($F$162-$H$164,0)-SUM($I$168:CK168))</f>
        <v>0</v>
      </c>
      <c r="CM168" s="467">
        <f ca="1">MIN(MAX(SUM($I$148:CM148)-SUM($I$168:CL168,$I$166:CM166,$I$167:CM167),0),MAX($F$162-$H$164,0)-SUM($I$168:CL168))</f>
        <v>0</v>
      </c>
      <c r="CN168" s="467">
        <f ca="1">MIN(MAX(SUM($I$148:CN148)-SUM($I$168:CM168,$I$166:CN166,$I$167:CN167),0),MAX($F$162-$H$164,0)-SUM($I$168:CM168))</f>
        <v>0</v>
      </c>
      <c r="CO168" s="467">
        <f ca="1">MIN(MAX(SUM($I$148:CO148)-SUM($I$168:CN168,$I$166:CO166,$I$167:CO167),0),MAX($F$162-$H$164,0)-SUM($I$168:CN168))</f>
        <v>0</v>
      </c>
      <c r="CP168" s="467">
        <f ca="1">MIN(MAX(SUM($I$148:CP148)-SUM($I$168:CO168,$I$166:CP166,$I$167:CP167),0),MAX($F$162-$H$164,0)-SUM($I$168:CO168))</f>
        <v>0</v>
      </c>
      <c r="CQ168" s="467">
        <f ca="1">MIN(MAX(SUM($I$148:CQ148)-SUM($I$168:CP168,$I$166:CQ166,$I$167:CQ167),0),MAX($F$162-$H$164,0)-SUM($I$168:CP168))</f>
        <v>0</v>
      </c>
      <c r="CR168" s="467">
        <f ca="1">MIN(MAX(SUM($I$148:CR148)-SUM($I$168:CQ168,$I$166:CR166,$I$167:CR167),0),MAX($F$162-$H$164,0)-SUM($I$168:CQ168))</f>
        <v>0</v>
      </c>
      <c r="CS168" s="467">
        <f ca="1">MIN(MAX(SUM($I$148:CS148)-SUM($I$168:CR168,$I$166:CS166,$I$167:CS167),0),MAX($F$162-$H$164,0)-SUM($I$168:CR168))</f>
        <v>0</v>
      </c>
      <c r="CT168" s="467">
        <f ca="1">MIN(MAX(SUM($I$148:CT148)-SUM($I$168:CS168,$I$166:CT166,$I$167:CT167),0),MAX($F$162-$H$164,0)-SUM($I$168:CS168))</f>
        <v>0</v>
      </c>
      <c r="CU168" s="467">
        <f ca="1">MIN(MAX(SUM($I$148:CU148)-SUM($I$168:CT168,$I$166:CU166,$I$167:CU167),0),MAX($F$162-$H$164,0)-SUM($I$168:CT168))</f>
        <v>0</v>
      </c>
      <c r="CV168" s="467">
        <f ca="1">MIN(MAX(SUM($I$148:CV148)-SUM($I$168:CU168,$I$166:CV166,$I$167:CV167),0),MAX($F$162-$H$164,0)-SUM($I$168:CU168))</f>
        <v>0</v>
      </c>
      <c r="CW168" s="467">
        <f ca="1">MIN(MAX(SUM($I$148:CW148)-SUM($I$168:CV168,$I$166:CW166,$I$167:CW167),0),MAX($F$162-$H$164,0)-SUM($I$168:CV168))</f>
        <v>0</v>
      </c>
      <c r="CX168" s="467">
        <f ca="1">MIN(MAX(SUM($I$148:CX148)-SUM($I$168:CW168,$I$166:CX166,$I$167:CX167),0),MAX($F$162-$H$164,0)-SUM($I$168:CW168))</f>
        <v>0</v>
      </c>
      <c r="CY168" s="467">
        <f ca="1">MIN(MAX(SUM($I$148:CY148)-SUM($I$168:CX168,$I$166:CY166,$I$167:CY167),0),MAX($F$162-$H$164,0)-SUM($I$168:CX168))</f>
        <v>0</v>
      </c>
      <c r="CZ168" s="467">
        <f ca="1">MIN(MAX(SUM($I$148:CZ148)-SUM($I$168:CY168,$I$166:CZ166,$I$167:CZ167),0),MAX($F$162-$H$164,0)-SUM($I$168:CY168))</f>
        <v>0</v>
      </c>
      <c r="DA168" s="467">
        <f ca="1">MIN(MAX(SUM($I$148:DA148)-SUM($I$168:CZ168,$I$166:DA166,$I$167:DA167),0),MAX($F$162-$H$164,0)-SUM($I$168:CZ168))</f>
        <v>0</v>
      </c>
      <c r="DB168" s="467">
        <f ca="1">MIN(MAX(SUM($I$148:DB148)-SUM($I$168:DA168,$I$166:DB166,$I$167:DB167),0),MAX($F$162-$H$164,0)-SUM($I$168:DA168))</f>
        <v>0</v>
      </c>
      <c r="DC168" s="467">
        <f ca="1">MIN(MAX(SUM($I$148:DC148)-SUM($I$168:DB168,$I$166:DC166,$I$167:DC167),0),MAX($F$162-$H$164,0)-SUM($I$168:DB168))</f>
        <v>0</v>
      </c>
      <c r="DD168" s="467">
        <f ca="1">MIN(MAX(SUM($I$148:DD148)-SUM($I$168:DC168,$I$166:DD166,$I$167:DD167),0),MAX($F$162-$H$164,0)-SUM($I$168:DC168))</f>
        <v>0</v>
      </c>
      <c r="DE168" s="467">
        <f ca="1">MIN(MAX(SUM($I$148:DE148)-SUM($I$168:DD168,$I$166:DE166,$I$167:DE167),0),MAX($F$162-$H$164,0)-SUM($I$168:DD168))</f>
        <v>0</v>
      </c>
      <c r="DF168" s="467">
        <f ca="1">MIN(MAX(SUM($I$148:DF148)-SUM($I$168:DE168,$I$166:DF166,$I$167:DF167),0),MAX($F$162-$H$164,0)-SUM($I$168:DE168))</f>
        <v>0</v>
      </c>
      <c r="DG168" s="467">
        <f ca="1">MIN(MAX(SUM($I$148:DG148)-SUM($I$168:DF168,$I$166:DG166,$I$167:DG167),0),MAX($F$162-$H$164,0)-SUM($I$168:DF168))</f>
        <v>0</v>
      </c>
      <c r="DH168" s="467">
        <f ca="1">MIN(MAX(SUM($I$148:DH148)-SUM($I$168:DG168,$I$166:DH166,$I$167:DH167),0),MAX($F$162-$H$164,0)-SUM($I$168:DG168))</f>
        <v>0</v>
      </c>
      <c r="DI168" s="467">
        <f ca="1">MIN(MAX(SUM($I$148:DI148)-SUM($I$168:DH168,$I$166:DI166,$I$167:DI167),0),MAX($F$162-$H$164,0)-SUM($I$168:DH168))</f>
        <v>0</v>
      </c>
      <c r="DJ168" s="467">
        <f ca="1">MIN(MAX(SUM($I$148:DJ148)-SUM($I$168:DI168,$I$166:DJ166,$I$167:DJ167),0),MAX($F$162-$H$164,0)-SUM($I$168:DI168))</f>
        <v>0</v>
      </c>
      <c r="DK168" s="467">
        <f ca="1">MIN(MAX(SUM($I$148:DK148)-SUM($I$168:DJ168,$I$166:DK166,$I$167:DK167),0),MAX($F$162-$H$164,0)-SUM($I$168:DJ168))</f>
        <v>0</v>
      </c>
      <c r="DL168" s="467">
        <f ca="1">MIN(MAX(SUM($I$148:DL148)-SUM($I$168:DK168,$I$166:DL166,$I$167:DL167),0),MAX($F$162-$H$164,0)-SUM($I$168:DK168))</f>
        <v>0</v>
      </c>
      <c r="DM168" s="467">
        <f ca="1">MIN(MAX(SUM($I$148:DM148)-SUM($I$168:DL168,$I$166:DM166,$I$167:DM167),0),MAX($F$162-$H$164,0)-SUM($I$168:DL168))</f>
        <v>0</v>
      </c>
      <c r="DN168" s="467">
        <f ca="1">MIN(MAX(SUM($I$148:DN148)-SUM($I$168:DM168,$I$166:DN166,$I$167:DN167),0),MAX($F$162-$H$164,0)-SUM($I$168:DM168))</f>
        <v>0</v>
      </c>
      <c r="DO168" s="467">
        <f ca="1">MIN(MAX(SUM($I$148:DO148)-SUM($I$168:DN168,$I$166:DO166,$I$167:DO167),0),MAX($F$162-$H$164,0)-SUM($I$168:DN168))</f>
        <v>0</v>
      </c>
      <c r="DP168" s="467">
        <f ca="1">MIN(MAX(SUM($I$148:DP148)-SUM($I$168:DO168,$I$166:DP166,$I$167:DP167),0),MAX($F$162-$H$164,0)-SUM($I$168:DO168))</f>
        <v>0</v>
      </c>
      <c r="DQ168" s="467">
        <f ca="1">MIN(MAX(SUM($I$148:DQ148)-SUM($I$168:DP168,$I$166:DQ166,$I$167:DQ167),0),MAX($F$162-$H$164,0)-SUM($I$168:DP168))</f>
        <v>0</v>
      </c>
      <c r="DR168" s="467">
        <f ca="1">MIN(MAX(SUM($I$148:DR148)-SUM($I$168:DQ168,$I$166:DR166,$I$167:DR167),0),MAX($F$162-$H$164,0)-SUM($I$168:DQ168))</f>
        <v>0</v>
      </c>
      <c r="DS168" s="467">
        <f ca="1">MIN(MAX(SUM($I$148:DS148)-SUM($I$168:DR168,$I$166:DS166,$I$167:DS167),0),MAX($F$162-$H$164,0)-SUM($I$168:DR168))</f>
        <v>0</v>
      </c>
      <c r="DT168" s="467">
        <f ca="1">MIN(MAX(SUM($I$148:DT148)-SUM($I$168:DS168,$I$166:DT166,$I$167:DT167),0),MAX($F$162-$H$164,0)-SUM($I$168:DS168))</f>
        <v>0</v>
      </c>
      <c r="DU168" s="467">
        <f ca="1">MIN(MAX(SUM($I$148:DU148)-SUM($I$168:DT168,$I$166:DU166,$I$167:DU167),0),MAX($F$162-$H$164,0)-SUM($I$168:DT168))</f>
        <v>0</v>
      </c>
      <c r="DV168" s="467">
        <f ca="1">MIN(MAX(SUM($I$148:DV148)-SUM($I$168:DU168,$I$166:DV166,$I$167:DV167),0),MAX($F$162-$H$164,0)-SUM($I$168:DU168))</f>
        <v>0</v>
      </c>
      <c r="DW168" s="467">
        <f ca="1">MIN(MAX(SUM($I$148:DW148)-SUM($I$168:DV168,$I$166:DW166,$I$167:DW167),0),MAX($F$162-$H$164,0)-SUM($I$168:DV168))</f>
        <v>0</v>
      </c>
      <c r="DX168" s="467">
        <f ca="1">MIN(MAX(SUM($I$148:DX148)-SUM($I$168:DW168,$I$166:DX166,$I$167:DX167),0),MAX($F$162-$H$164,0)-SUM($I$168:DW168))</f>
        <v>0</v>
      </c>
      <c r="DY168" s="467">
        <f ca="1">MIN(MAX(SUM($I$148:DY148)-SUM($I$168:DX168,$I$166:DY166,$I$167:DY167),0),MAX($F$162-$H$164,0)-SUM($I$168:DX168))</f>
        <v>0</v>
      </c>
      <c r="DZ168" s="467">
        <f ca="1">MIN(MAX(SUM($I$148:DZ148)-SUM($I$168:DY168,$I$166:DZ166,$I$167:DZ167),0),MAX($F$162-$H$164,0)-SUM($I$168:DY168))</f>
        <v>0</v>
      </c>
      <c r="EA168" s="467">
        <f ca="1">MIN(MAX(SUM($I$148:EA148)-SUM($I$168:DZ168,$I$166:EA166,$I$167:EA167),0),MAX($F$162-$H$164,0)-SUM($I$168:DZ168))</f>
        <v>0</v>
      </c>
      <c r="EB168" s="467">
        <f ca="1">MIN(MAX(SUM($I$148:EB148)-SUM($I$168:EA168,$I$166:EB166,$I$167:EB167),0),MAX($F$162-$H$164,0)-SUM($I$168:EA168))</f>
        <v>0</v>
      </c>
      <c r="EC168" s="467">
        <f ca="1">MIN(MAX(SUM($I$148:EC148)-SUM($I$168:EB168,$I$166:EC166,$I$167:EC167),0),MAX($F$162-$H$164,0)-SUM($I$168:EB168))</f>
        <v>0</v>
      </c>
      <c r="ED168" s="467">
        <f ca="1">MIN(MAX(SUM($I$148:ED148)-SUM($I$168:EC168,$I$166:ED166,$I$167:ED167),0),MAX($F$162-$H$164,0)-SUM($I$168:EC168))</f>
        <v>0</v>
      </c>
      <c r="EE168" s="467">
        <f ca="1">MIN(MAX(SUM($I$148:EE148)-SUM($I$168:ED168,$I$166:EE166,$I$167:EE167),0),MAX($F$162-$H$164,0)-SUM($I$168:ED168))</f>
        <v>0</v>
      </c>
      <c r="EF168" s="467">
        <f ca="1">MIN(MAX(SUM($I$148:EF148)-SUM($I$168:EE168,$I$166:EF166,$I$167:EF167),0),MAX($F$162-$H$164,0)-SUM($I$168:EE168))</f>
        <v>0</v>
      </c>
      <c r="EG168" s="467">
        <f ca="1">MIN(MAX(SUM($I$148:EG148)-SUM($I$168:EF168,$I$166:EG166,$I$167:EG167),0),MAX($F$162-$H$164,0)-SUM($I$168:EF168))</f>
        <v>0</v>
      </c>
      <c r="EH168" s="467">
        <f ca="1">MIN(MAX(SUM($I$148:EH148)-SUM($I$168:EG168,$I$166:EH166,$I$167:EH167),0),MAX($F$162-$H$164,0)-SUM($I$168:EG168))</f>
        <v>0</v>
      </c>
      <c r="EI168" s="467"/>
    </row>
    <row r="169" spans="1:139" s="561" customFormat="1" ht="15" customHeight="1" outlineLevel="1" x14ac:dyDescent="0.35">
      <c r="A169" s="586"/>
      <c r="B169" s="586"/>
      <c r="C169" s="586"/>
      <c r="D169" s="586"/>
      <c r="E169" s="586" t="s">
        <v>212</v>
      </c>
      <c r="G169" s="467" t="s">
        <v>330</v>
      </c>
      <c r="H169" s="561">
        <f t="shared" ca="1" si="90"/>
        <v>0</v>
      </c>
      <c r="I169" s="562"/>
      <c r="J169" s="561">
        <f ca="1" xml:space="preserve"> IF( J148, 'Monthly Financials'!J284, 0)</f>
        <v>0</v>
      </c>
      <c r="K169" s="561">
        <f ca="1" xml:space="preserve"> IF( K148, 'Monthly Financials'!K284, 0)</f>
        <v>0</v>
      </c>
      <c r="L169" s="561">
        <f ca="1" xml:space="preserve"> IF( L148, 'Monthly Financials'!L284, 0)</f>
        <v>0</v>
      </c>
      <c r="M169" s="561">
        <f ca="1" xml:space="preserve"> IF( M148, 'Monthly Financials'!M284, 0)</f>
        <v>0</v>
      </c>
      <c r="N169" s="561">
        <f ca="1" xml:space="preserve"> IF( N148, 'Monthly Financials'!N284, 0)</f>
        <v>0</v>
      </c>
      <c r="O169" s="561">
        <f ca="1" xml:space="preserve"> IF( O148, 'Monthly Financials'!O284, 0)</f>
        <v>0</v>
      </c>
      <c r="P169" s="561">
        <f ca="1" xml:space="preserve"> IF( P148, 'Monthly Financials'!P284, 0)</f>
        <v>0</v>
      </c>
      <c r="Q169" s="561">
        <f ca="1" xml:space="preserve"> IF( Q148, 'Monthly Financials'!Q284, 0)</f>
        <v>0</v>
      </c>
      <c r="R169" s="561">
        <f ca="1" xml:space="preserve"> IF( R148, 'Monthly Financials'!R284, 0)</f>
        <v>0</v>
      </c>
      <c r="S169" s="561">
        <f ca="1" xml:space="preserve"> IF( S148, 'Monthly Financials'!S284, 0)</f>
        <v>0</v>
      </c>
      <c r="T169" s="561">
        <f ca="1" xml:space="preserve"> IF( T148, 'Monthly Financials'!T284, 0)</f>
        <v>0</v>
      </c>
      <c r="U169" s="561">
        <f ca="1" xml:space="preserve"> IF( U148, 'Monthly Financials'!U284, 0)</f>
        <v>0</v>
      </c>
      <c r="V169" s="561">
        <f ca="1" xml:space="preserve"> IF( V148, 'Monthly Financials'!V284, 0)</f>
        <v>0</v>
      </c>
      <c r="W169" s="561">
        <f ca="1" xml:space="preserve"> IF( W148, 'Monthly Financials'!W284, 0)</f>
        <v>0</v>
      </c>
      <c r="X169" s="561">
        <f ca="1" xml:space="preserve"> IF( X148, 'Monthly Financials'!X284, 0)</f>
        <v>0</v>
      </c>
      <c r="Y169" s="561">
        <f ca="1" xml:space="preserve"> IF( Y148, 'Monthly Financials'!Y284, 0)</f>
        <v>0</v>
      </c>
      <c r="Z169" s="561">
        <f ca="1" xml:space="preserve"> IF( Z148, 'Monthly Financials'!Z284, 0)</f>
        <v>0</v>
      </c>
      <c r="AA169" s="561">
        <f ca="1" xml:space="preserve"> IF( AA148, 'Monthly Financials'!AA284, 0)</f>
        <v>0</v>
      </c>
      <c r="AB169" s="561">
        <f ca="1" xml:space="preserve"> IF( AB148, 'Monthly Financials'!AB284, 0)</f>
        <v>0</v>
      </c>
      <c r="AC169" s="561">
        <f ca="1" xml:space="preserve"> IF( AC148, 'Monthly Financials'!AC284, 0)</f>
        <v>0</v>
      </c>
      <c r="AD169" s="561">
        <f ca="1" xml:space="preserve"> IF( AD148, 'Monthly Financials'!AD284, 0)</f>
        <v>0</v>
      </c>
      <c r="AE169" s="561">
        <f ca="1" xml:space="preserve"> IF( AE148, 'Monthly Financials'!AE284, 0)</f>
        <v>0</v>
      </c>
      <c r="AF169" s="561">
        <f ca="1" xml:space="preserve"> IF( AF148, 'Monthly Financials'!AF284, 0)</f>
        <v>0</v>
      </c>
      <c r="AG169" s="561">
        <f ca="1" xml:space="preserve"> IF( AG148, 'Monthly Financials'!AG284, 0)</f>
        <v>0</v>
      </c>
      <c r="AH169" s="561">
        <f ca="1" xml:space="preserve"> IF( AH148, 'Monthly Financials'!AH284, 0)</f>
        <v>0</v>
      </c>
      <c r="AI169" s="561">
        <f ca="1" xml:space="preserve"> IF( AI148, 'Monthly Financials'!AI284, 0)</f>
        <v>0</v>
      </c>
      <c r="AJ169" s="561">
        <f ca="1" xml:space="preserve"> IF( AJ148, 'Monthly Financials'!AJ284, 0)</f>
        <v>0</v>
      </c>
      <c r="AK169" s="561">
        <f ca="1" xml:space="preserve"> IF( AK148, 'Monthly Financials'!AK284, 0)</f>
        <v>0</v>
      </c>
      <c r="AL169" s="561">
        <f ca="1" xml:space="preserve"> IF( AL148, 'Monthly Financials'!AL284, 0)</f>
        <v>0</v>
      </c>
      <c r="AM169" s="561">
        <f ca="1" xml:space="preserve"> IF( AM148, 'Monthly Financials'!AM284, 0)</f>
        <v>0</v>
      </c>
      <c r="AN169" s="561">
        <f ca="1" xml:space="preserve"> IF( AN148, 'Monthly Financials'!AN284, 0)</f>
        <v>0</v>
      </c>
      <c r="AO169" s="561">
        <f ca="1" xml:space="preserve"> IF( AO148, 'Monthly Financials'!AO284, 0)</f>
        <v>0</v>
      </c>
      <c r="AP169" s="561">
        <f ca="1" xml:space="preserve"> IF( AP148, 'Monthly Financials'!AP284, 0)</f>
        <v>0</v>
      </c>
      <c r="AQ169" s="561">
        <f ca="1" xml:space="preserve"> IF( AQ148, 'Monthly Financials'!AQ284, 0)</f>
        <v>0</v>
      </c>
      <c r="AR169" s="561">
        <f ca="1" xml:space="preserve"> IF( AR148, 'Monthly Financials'!AR284, 0)</f>
        <v>0</v>
      </c>
      <c r="AS169" s="561">
        <f ca="1" xml:space="preserve"> IF( AS148, 'Monthly Financials'!AS284, 0)</f>
        <v>0</v>
      </c>
      <c r="AT169" s="561">
        <f ca="1" xml:space="preserve"> IF( AT148, 'Monthly Financials'!AT284, 0)</f>
        <v>0</v>
      </c>
      <c r="AU169" s="561">
        <f ca="1" xml:space="preserve"> IF( AU148, 'Monthly Financials'!AU284, 0)</f>
        <v>0</v>
      </c>
      <c r="AV169" s="561">
        <f ca="1" xml:space="preserve"> IF( AV148, 'Monthly Financials'!AV284, 0)</f>
        <v>0</v>
      </c>
      <c r="AW169" s="561">
        <f ca="1" xml:space="preserve"> IF( AW148, 'Monthly Financials'!AW284, 0)</f>
        <v>0</v>
      </c>
      <c r="AX169" s="561">
        <f ca="1" xml:space="preserve"> IF( AX148, 'Monthly Financials'!AX284, 0)</f>
        <v>0</v>
      </c>
      <c r="AY169" s="561">
        <f ca="1" xml:space="preserve"> IF( AY148, 'Monthly Financials'!AY284, 0)</f>
        <v>0</v>
      </c>
      <c r="AZ169" s="561">
        <f ca="1" xml:space="preserve"> IF( AZ148, 'Monthly Financials'!AZ284, 0)</f>
        <v>0</v>
      </c>
      <c r="BA169" s="561">
        <f ca="1" xml:space="preserve"> IF( BA148, 'Monthly Financials'!BA284, 0)</f>
        <v>0</v>
      </c>
      <c r="BB169" s="561">
        <f ca="1" xml:space="preserve"> IF( BB148, 'Monthly Financials'!BB284, 0)</f>
        <v>0</v>
      </c>
      <c r="BC169" s="561">
        <f ca="1" xml:space="preserve"> IF( BC148, 'Monthly Financials'!BC284, 0)</f>
        <v>0</v>
      </c>
      <c r="BD169" s="561">
        <f ca="1" xml:space="preserve"> IF( BD148, 'Monthly Financials'!BD284, 0)</f>
        <v>0</v>
      </c>
      <c r="BE169" s="561">
        <f ca="1" xml:space="preserve"> IF( BE148, 'Monthly Financials'!BE284, 0)</f>
        <v>0</v>
      </c>
      <c r="BF169" s="561">
        <f ca="1" xml:space="preserve"> IF( BF148, 'Monthly Financials'!BF284, 0)</f>
        <v>0</v>
      </c>
      <c r="BG169" s="561">
        <f ca="1" xml:space="preserve"> IF( BG148, 'Monthly Financials'!BG284, 0)</f>
        <v>0</v>
      </c>
      <c r="BH169" s="561">
        <f ca="1" xml:space="preserve"> IF( BH148, 'Monthly Financials'!BH284, 0)</f>
        <v>0</v>
      </c>
      <c r="BI169" s="561">
        <f ca="1" xml:space="preserve"> IF( BI148, 'Monthly Financials'!BI284, 0)</f>
        <v>0</v>
      </c>
      <c r="BJ169" s="561">
        <f ca="1" xml:space="preserve"> IF( BJ148, 'Monthly Financials'!BJ284, 0)</f>
        <v>0</v>
      </c>
      <c r="BK169" s="561">
        <f ca="1" xml:space="preserve"> IF( BK148, 'Monthly Financials'!BK284, 0)</f>
        <v>0</v>
      </c>
      <c r="BL169" s="561">
        <f ca="1" xml:space="preserve"> IF( BL148, 'Monthly Financials'!BL284, 0)</f>
        <v>0</v>
      </c>
      <c r="BM169" s="561">
        <f ca="1" xml:space="preserve"> IF( BM148, 'Monthly Financials'!BM284, 0)</f>
        <v>0</v>
      </c>
      <c r="BN169" s="561">
        <f ca="1" xml:space="preserve"> IF( BN148, 'Monthly Financials'!BN284, 0)</f>
        <v>0</v>
      </c>
      <c r="BO169" s="561">
        <f ca="1" xml:space="preserve"> IF( BO148, 'Monthly Financials'!BO284, 0)</f>
        <v>0</v>
      </c>
      <c r="BP169" s="561">
        <f ca="1" xml:space="preserve"> IF( BP148, 'Monthly Financials'!BP284, 0)</f>
        <v>0</v>
      </c>
      <c r="BQ169" s="561">
        <f ca="1" xml:space="preserve"> IF( BQ148, 'Monthly Financials'!BQ284, 0)</f>
        <v>0</v>
      </c>
      <c r="BR169" s="561">
        <f ca="1" xml:space="preserve"> IF( BR148, 'Monthly Financials'!BR284, 0)</f>
        <v>0</v>
      </c>
      <c r="BS169" s="561">
        <f ca="1" xml:space="preserve"> IF( BS148, 'Monthly Financials'!BS284, 0)</f>
        <v>0</v>
      </c>
      <c r="BT169" s="561">
        <f ca="1" xml:space="preserve"> IF( BT148, 'Monthly Financials'!BT284, 0)</f>
        <v>0</v>
      </c>
      <c r="BU169" s="561">
        <f ca="1" xml:space="preserve"> IF( BU148, 'Monthly Financials'!BU284, 0)</f>
        <v>0</v>
      </c>
      <c r="BV169" s="561">
        <f ca="1" xml:space="preserve"> IF( BV148, 'Monthly Financials'!BV284, 0)</f>
        <v>0</v>
      </c>
      <c r="BW169" s="561">
        <f ca="1" xml:space="preserve"> IF( BW148, 'Monthly Financials'!BW284, 0)</f>
        <v>0</v>
      </c>
      <c r="BX169" s="561">
        <f ca="1" xml:space="preserve"> IF( BX148, 'Monthly Financials'!BX284, 0)</f>
        <v>0</v>
      </c>
      <c r="BY169" s="561">
        <f ca="1" xml:space="preserve"> IF( BY148, 'Monthly Financials'!BY284, 0)</f>
        <v>0</v>
      </c>
      <c r="BZ169" s="561">
        <f ca="1" xml:space="preserve"> IF( BZ148, 'Monthly Financials'!BZ284, 0)</f>
        <v>0</v>
      </c>
      <c r="CA169" s="561">
        <f ca="1" xml:space="preserve"> IF( CA148, 'Monthly Financials'!CA284, 0)</f>
        <v>0</v>
      </c>
      <c r="CB169" s="561">
        <f ca="1" xml:space="preserve"> IF( CB148, 'Monthly Financials'!CB284, 0)</f>
        <v>0</v>
      </c>
      <c r="CC169" s="561">
        <f ca="1" xml:space="preserve"> IF( CC148, 'Monthly Financials'!CC284, 0)</f>
        <v>0</v>
      </c>
      <c r="CD169" s="561">
        <f ca="1" xml:space="preserve"> IF( CD148, 'Monthly Financials'!CD284, 0)</f>
        <v>0</v>
      </c>
      <c r="CE169" s="561">
        <f ca="1" xml:space="preserve"> IF( CE148, 'Monthly Financials'!CE284, 0)</f>
        <v>0</v>
      </c>
      <c r="CF169" s="561">
        <f ca="1" xml:space="preserve"> IF( CF148, 'Monthly Financials'!CF284, 0)</f>
        <v>0</v>
      </c>
      <c r="CG169" s="561">
        <f ca="1" xml:space="preserve"> IF( CG148, 'Monthly Financials'!CG284, 0)</f>
        <v>0</v>
      </c>
      <c r="CH169" s="561">
        <f ca="1" xml:space="preserve"> IF( CH148, 'Monthly Financials'!CH284, 0)</f>
        <v>0</v>
      </c>
      <c r="CI169" s="561">
        <f ca="1" xml:space="preserve"> IF( CI148, 'Monthly Financials'!CI284, 0)</f>
        <v>0</v>
      </c>
      <c r="CJ169" s="561">
        <f ca="1" xml:space="preserve"> IF( CJ148, 'Monthly Financials'!CJ284, 0)</f>
        <v>0</v>
      </c>
      <c r="CK169" s="561">
        <f ca="1" xml:space="preserve"> IF( CK148, 'Monthly Financials'!CK284, 0)</f>
        <v>0</v>
      </c>
      <c r="CL169" s="561">
        <f ca="1" xml:space="preserve"> IF( CL148, 'Monthly Financials'!CL284, 0)</f>
        <v>0</v>
      </c>
      <c r="CM169" s="561">
        <f ca="1" xml:space="preserve"> IF( CM148, 'Monthly Financials'!CM284, 0)</f>
        <v>0</v>
      </c>
      <c r="CN169" s="561">
        <f ca="1" xml:space="preserve"> IF( CN148, 'Monthly Financials'!CN284, 0)</f>
        <v>0</v>
      </c>
      <c r="CO169" s="561">
        <f ca="1" xml:space="preserve"> IF( CO148, 'Monthly Financials'!CO284, 0)</f>
        <v>0</v>
      </c>
      <c r="CP169" s="561">
        <f ca="1" xml:space="preserve"> IF( CP148, 'Monthly Financials'!CP284, 0)</f>
        <v>0</v>
      </c>
      <c r="CQ169" s="561">
        <f ca="1" xml:space="preserve"> IF( CQ148, 'Monthly Financials'!CQ284, 0)</f>
        <v>0</v>
      </c>
      <c r="CR169" s="561">
        <f ca="1" xml:space="preserve"> IF( CR148, 'Monthly Financials'!CR284, 0)</f>
        <v>0</v>
      </c>
      <c r="CS169" s="561">
        <f ca="1" xml:space="preserve"> IF( CS148, 'Monthly Financials'!CS284, 0)</f>
        <v>0</v>
      </c>
      <c r="CT169" s="561">
        <f ca="1" xml:space="preserve"> IF( CT148, 'Monthly Financials'!CT284, 0)</f>
        <v>0</v>
      </c>
      <c r="CU169" s="561">
        <f ca="1" xml:space="preserve"> IF( CU148, 'Monthly Financials'!CU284, 0)</f>
        <v>0</v>
      </c>
      <c r="CV169" s="561">
        <f ca="1" xml:space="preserve"> IF( CV148, 'Monthly Financials'!CV284, 0)</f>
        <v>0</v>
      </c>
      <c r="CW169" s="561">
        <f ca="1" xml:space="preserve"> IF( CW148, 'Monthly Financials'!CW284, 0)</f>
        <v>0</v>
      </c>
      <c r="CX169" s="561">
        <f ca="1" xml:space="preserve"> IF( CX148, 'Monthly Financials'!CX284, 0)</f>
        <v>0</v>
      </c>
      <c r="CY169" s="561">
        <f ca="1" xml:space="preserve"> IF( CY148, 'Monthly Financials'!CY284, 0)</f>
        <v>0</v>
      </c>
      <c r="CZ169" s="561">
        <f ca="1" xml:space="preserve"> IF( CZ148, 'Monthly Financials'!CZ284, 0)</f>
        <v>0</v>
      </c>
      <c r="DA169" s="561">
        <f ca="1" xml:space="preserve"> IF( DA148, 'Monthly Financials'!DA284, 0)</f>
        <v>0</v>
      </c>
      <c r="DB169" s="561">
        <f ca="1" xml:space="preserve"> IF( DB148, 'Monthly Financials'!DB284, 0)</f>
        <v>0</v>
      </c>
      <c r="DC169" s="561">
        <f ca="1" xml:space="preserve"> IF( DC148, 'Monthly Financials'!DC284, 0)</f>
        <v>0</v>
      </c>
      <c r="DD169" s="561">
        <f ca="1" xml:space="preserve"> IF( DD148, 'Monthly Financials'!DD284, 0)</f>
        <v>0</v>
      </c>
      <c r="DE169" s="561">
        <f ca="1" xml:space="preserve"> IF( DE148, 'Monthly Financials'!DE284, 0)</f>
        <v>0</v>
      </c>
      <c r="DF169" s="561">
        <f ca="1" xml:space="preserve"> IF( DF148, 'Monthly Financials'!DF284, 0)</f>
        <v>0</v>
      </c>
      <c r="DG169" s="561">
        <f ca="1" xml:space="preserve"> IF( DG148, 'Monthly Financials'!DG284, 0)</f>
        <v>0</v>
      </c>
      <c r="DH169" s="561">
        <f ca="1" xml:space="preserve"> IF( DH148, 'Monthly Financials'!DH284, 0)</f>
        <v>0</v>
      </c>
      <c r="DI169" s="561">
        <f ca="1" xml:space="preserve"> IF( DI148, 'Monthly Financials'!DI284, 0)</f>
        <v>0</v>
      </c>
      <c r="DJ169" s="561">
        <f ca="1" xml:space="preserve"> IF( DJ148, 'Monthly Financials'!DJ284, 0)</f>
        <v>0</v>
      </c>
      <c r="DK169" s="561">
        <f ca="1" xml:space="preserve"> IF( DK148, 'Monthly Financials'!DK284, 0)</f>
        <v>0</v>
      </c>
      <c r="DL169" s="561">
        <f ca="1" xml:space="preserve"> IF( DL148, 'Monthly Financials'!DL284, 0)</f>
        <v>0</v>
      </c>
      <c r="DM169" s="561">
        <f ca="1" xml:space="preserve"> IF( DM148, 'Monthly Financials'!DM284, 0)</f>
        <v>0</v>
      </c>
      <c r="DN169" s="561">
        <f ca="1" xml:space="preserve"> IF( DN148, 'Monthly Financials'!DN284, 0)</f>
        <v>0</v>
      </c>
      <c r="DO169" s="561">
        <f ca="1" xml:space="preserve"> IF( DO148, 'Monthly Financials'!DO284, 0)</f>
        <v>0</v>
      </c>
      <c r="DP169" s="561">
        <f ca="1" xml:space="preserve"> IF( DP148, 'Monthly Financials'!DP284, 0)</f>
        <v>0</v>
      </c>
      <c r="DQ169" s="561">
        <f ca="1" xml:space="preserve"> IF( DQ148, 'Monthly Financials'!DQ284, 0)</f>
        <v>0</v>
      </c>
      <c r="DR169" s="561">
        <f ca="1" xml:space="preserve"> IF( DR148, 'Monthly Financials'!DR284, 0)</f>
        <v>0</v>
      </c>
      <c r="DS169" s="561">
        <f ca="1" xml:space="preserve"> IF( DS148, 'Monthly Financials'!DS284, 0)</f>
        <v>0</v>
      </c>
      <c r="DT169" s="561">
        <f ca="1" xml:space="preserve"> IF( DT148, 'Monthly Financials'!DT284, 0)</f>
        <v>0</v>
      </c>
      <c r="DU169" s="561">
        <f ca="1" xml:space="preserve"> IF( DU148, 'Monthly Financials'!DU284, 0)</f>
        <v>0</v>
      </c>
      <c r="DV169" s="561">
        <f ca="1" xml:space="preserve"> IF( DV148, 'Monthly Financials'!DV284, 0)</f>
        <v>0</v>
      </c>
      <c r="DW169" s="561">
        <f ca="1" xml:space="preserve"> IF( DW148, 'Monthly Financials'!DW284, 0)</f>
        <v>0</v>
      </c>
      <c r="DX169" s="561">
        <f ca="1" xml:space="preserve"> IF( DX148, 'Monthly Financials'!DX284, 0)</f>
        <v>0</v>
      </c>
      <c r="DY169" s="561">
        <f ca="1" xml:space="preserve"> IF( DY148, 'Monthly Financials'!DY284, 0)</f>
        <v>0</v>
      </c>
      <c r="DZ169" s="561">
        <f ca="1" xml:space="preserve"> IF( DZ148, 'Monthly Financials'!DZ284, 0)</f>
        <v>0</v>
      </c>
      <c r="EA169" s="561">
        <f ca="1" xml:space="preserve"> IF( EA148, 'Monthly Financials'!EA284, 0)</f>
        <v>0</v>
      </c>
      <c r="EB169" s="561">
        <f ca="1" xml:space="preserve"> IF( EB148, 'Monthly Financials'!EB284, 0)</f>
        <v>0</v>
      </c>
      <c r="EC169" s="561">
        <f ca="1" xml:space="preserve"> IF( EC148, 'Monthly Financials'!EC284, 0)</f>
        <v>0</v>
      </c>
      <c r="ED169" s="561">
        <f ca="1" xml:space="preserve"> IF( ED148, 'Monthly Financials'!ED284, 0)</f>
        <v>0</v>
      </c>
      <c r="EE169" s="561">
        <f ca="1" xml:space="preserve"> IF( EE148, 'Monthly Financials'!EE284, 0)</f>
        <v>0</v>
      </c>
      <c r="EF169" s="561">
        <f ca="1" xml:space="preserve"> IF( EF148, 'Monthly Financials'!EF284, 0)</f>
        <v>0</v>
      </c>
      <c r="EG169" s="561">
        <f ca="1" xml:space="preserve"> IF( EG148, 'Monthly Financials'!EG284, 0)</f>
        <v>0</v>
      </c>
      <c r="EH169" s="561">
        <f ca="1" xml:space="preserve"> IF( EH148, 'Monthly Financials'!EH284, 0)</f>
        <v>0</v>
      </c>
      <c r="EI169" s="467"/>
    </row>
    <row r="170" spans="1:139" s="561" customFormat="1" ht="15" customHeight="1" outlineLevel="1" x14ac:dyDescent="0.35">
      <c r="E170" s="947" t="s">
        <v>792</v>
      </c>
      <c r="G170" s="467" t="s">
        <v>330</v>
      </c>
      <c r="H170" s="561">
        <f t="shared" ca="1" si="90"/>
        <v>180.38975713609474</v>
      </c>
      <c r="I170" s="562"/>
      <c r="J170" s="561">
        <f ca="1">MIN(MAX((J149*NTBA!$F$195)-SUM($I$166:J166,$I$167:J167,$I$170:I170),0),NTBA!$F$205*NTBA!$F$223-SUM($I$170:I170))</f>
        <v>0</v>
      </c>
      <c r="K170" s="561">
        <f ca="1">MIN(MAX((K149*NTBA!$F$195)-SUM($I$166:K166,$I$167:K167,$I$170:J170),0),NTBA!$F$205*NTBA!$F$223-SUM($I$170:J170))</f>
        <v>0</v>
      </c>
      <c r="L170" s="561">
        <f ca="1">MIN(MAX((L149*NTBA!$F$195)-SUM($I$166:L166,$I$167:L167,$I$170:K170),0),NTBA!$F$205*NTBA!$F$223-SUM($I$170:K170))</f>
        <v>0</v>
      </c>
      <c r="M170" s="561">
        <f ca="1">MIN(MAX((M149*NTBA!$F$195)-SUM($I$166:M166,$I$167:M167,$I$170:L170),0),NTBA!$F$205*NTBA!$F$223-SUM($I$170:L170))</f>
        <v>0</v>
      </c>
      <c r="N170" s="561">
        <f ca="1">MIN(MAX((N149*NTBA!$F$195)-SUM($I$166:N166,$I$167:N167,$I$170:M170),0),NTBA!$F$205*NTBA!$F$223-SUM($I$170:M170))</f>
        <v>0</v>
      </c>
      <c r="O170" s="561">
        <f ca="1">MIN(MAX((O149*NTBA!$F$195)-SUM($I$166:O166,$I$167:O167,$I$170:N170),0),NTBA!$F$205*NTBA!$F$223-SUM($I$170:N170))</f>
        <v>0</v>
      </c>
      <c r="P170" s="561">
        <f ca="1">MIN(MAX((P149*NTBA!$F$195)-SUM($I$166:P166,$I$167:P167,$I$170:O170),0),NTBA!$F$205*NTBA!$F$223-SUM($I$170:O170))</f>
        <v>0</v>
      </c>
      <c r="Q170" s="561">
        <f ca="1">MIN(MAX((Q149*NTBA!$F$195)-SUM($I$166:Q166,$I$167:Q167,$I$170:P170),0),NTBA!$F$205*NTBA!$F$223-SUM($I$170:P170))</f>
        <v>0</v>
      </c>
      <c r="R170" s="561">
        <f ca="1">MIN(MAX((R149*NTBA!$F$195)-SUM($I$166:R166,$I$167:R167,$I$170:Q170),0),NTBA!$F$205*NTBA!$F$223-SUM($I$170:Q170))</f>
        <v>0</v>
      </c>
      <c r="S170" s="561">
        <f ca="1">MIN(MAX((S149*NTBA!$F$195)-SUM($I$166:S166,$I$167:S167,$I$170:R170),0),NTBA!$F$205*NTBA!$F$223-SUM($I$170:R170))</f>
        <v>0</v>
      </c>
      <c r="T170" s="561">
        <f ca="1">MIN(MAX((T149*NTBA!$F$195)-SUM($I$166:T166,$I$167:T167,$I$170:S170),0),NTBA!$F$205*NTBA!$F$223-SUM($I$170:S170))</f>
        <v>0</v>
      </c>
      <c r="U170" s="561">
        <f ca="1">MIN(MAX((U149*NTBA!$F$195)-SUM($I$166:U166,$I$167:U167,$I$170:T170),0),NTBA!$F$205*NTBA!$F$223-SUM($I$170:T170))</f>
        <v>0</v>
      </c>
      <c r="V170" s="561">
        <f ca="1">MIN(MAX((V149*NTBA!$F$195)-SUM($I$166:V166,$I$167:V167,$I$170:U170),0),NTBA!$F$205*NTBA!$F$223-SUM($I$170:U170))</f>
        <v>0</v>
      </c>
      <c r="W170" s="561">
        <f ca="1">MIN(MAX((W149*NTBA!$F$195)-SUM($I$166:W166,$I$167:W167,$I$170:V170),0),NTBA!$F$205*NTBA!$F$223-SUM($I$170:V170))</f>
        <v>11.340225596606032</v>
      </c>
      <c r="X170" s="561">
        <f ca="1">MIN(MAX((X149*NTBA!$F$195)-SUM($I$166:X166,$I$167:X167,$I$170:W170),0),NTBA!$F$205*NTBA!$F$223-SUM($I$170:W170))</f>
        <v>17.092658523146824</v>
      </c>
      <c r="Y170" s="561">
        <f ca="1">MIN(MAX((Y149*NTBA!$F$195)-SUM($I$166:Y166,$I$167:Y167,$I$170:X170),0),NTBA!$F$205*NTBA!$F$223-SUM($I$170:X170))</f>
        <v>19.628988497549258</v>
      </c>
      <c r="Z170" s="561">
        <f ca="1">MIN(MAX((Z149*NTBA!$F$195)-SUM($I$166:Z166,$I$167:Z167,$I$170:Y170),0),NTBA!$F$205*NTBA!$F$223-SUM($I$170:Y170))</f>
        <v>22.606419337065162</v>
      </c>
      <c r="AA170" s="561">
        <f ca="1">MIN(MAX((AA149*NTBA!$F$195)-SUM($I$166:AA166,$I$167:AA167,$I$170:Z170),0),NTBA!$F$205*NTBA!$F$223-SUM($I$170:Z170))</f>
        <v>24.05003219336524</v>
      </c>
      <c r="AB170" s="561">
        <f ca="1">MIN(MAX((AB149*NTBA!$F$195)-SUM($I$166:AB166,$I$167:AB167,$I$170:AA170),0),NTBA!$F$205*NTBA!$F$223-SUM($I$170:AA170))</f>
        <v>17.092658523146838</v>
      </c>
      <c r="AC170" s="561">
        <f ca="1">MIN(MAX((AC149*NTBA!$F$195)-SUM($I$166:AC166,$I$167:AC167,$I$170:AB170),0),NTBA!$F$205*NTBA!$F$223-SUM($I$170:AB170))</f>
        <v>17.092658523146838</v>
      </c>
      <c r="AD170" s="561">
        <f ca="1">MIN(MAX((AD149*NTBA!$F$195)-SUM($I$166:AD166,$I$167:AD167,$I$170:AC170),0),NTBA!$F$205*NTBA!$F$223-SUM($I$170:AC170))</f>
        <v>17.092658523146838</v>
      </c>
      <c r="AE170" s="561">
        <f ca="1">MIN(MAX((AE149*NTBA!$F$195)-SUM($I$166:AE166,$I$167:AE167,$I$170:AD170),0),NTBA!$F$205*NTBA!$F$223-SUM($I$170:AD170))</f>
        <v>17.092658523146838</v>
      </c>
      <c r="AF170" s="561">
        <f ca="1">MIN(MAX((AF149*NTBA!$F$195)-SUM($I$166:AF166,$I$167:AF167,$I$170:AE170),0),NTBA!$F$205*NTBA!$F$223-SUM($I$170:AE170))</f>
        <v>17.092658523146838</v>
      </c>
      <c r="AG170" s="561">
        <f ca="1">MIN(MAX((AG149*NTBA!$F$195)-SUM($I$166:AG166,$I$167:AG167,$I$170:AF170),0),NTBA!$F$205*NTBA!$F$223-SUM($I$170:AF170))</f>
        <v>0.20814037262803708</v>
      </c>
      <c r="AH170" s="561">
        <f ca="1">MIN(MAX((AH149*NTBA!$F$195)-SUM($I$166:AH166,$I$167:AH167,$I$170:AG170),0),NTBA!$F$205*NTBA!$F$223-SUM($I$170:AG170))</f>
        <v>0</v>
      </c>
      <c r="AI170" s="561">
        <f ca="1">MIN(MAX((AI149*NTBA!$F$195)-SUM($I$166:AI166,$I$167:AI167,$I$170:AH170),0),NTBA!$F$205*NTBA!$F$223-SUM($I$170:AH170))</f>
        <v>0</v>
      </c>
      <c r="AJ170" s="561">
        <f ca="1">MIN(MAX((AJ149*NTBA!$F$195)-SUM($I$166:AJ166,$I$167:AJ167,$I$170:AI170),0),NTBA!$F$205*NTBA!$F$223-SUM($I$170:AI170))</f>
        <v>0</v>
      </c>
      <c r="AK170" s="561">
        <f ca="1">MIN(MAX((AK149*NTBA!$F$195)-SUM($I$166:AK166,$I$167:AK167,$I$170:AJ170),0),NTBA!$F$205*NTBA!$F$223-SUM($I$170:AJ170))</f>
        <v>0</v>
      </c>
      <c r="AL170" s="561">
        <f ca="1">MIN(MAX((AL149*NTBA!$F$195)-SUM($I$166:AL166,$I$167:AL167,$I$170:AK170),0),NTBA!$F$205*NTBA!$F$223-SUM($I$170:AK170))</f>
        <v>0</v>
      </c>
      <c r="AM170" s="561">
        <f ca="1">MIN(MAX((AM149*NTBA!$F$195)-SUM($I$166:AM166,$I$167:AM167,$I$170:AL170),0),NTBA!$F$205*NTBA!$F$223-SUM($I$170:AL170))</f>
        <v>0</v>
      </c>
      <c r="AN170" s="561">
        <f ca="1">MIN(MAX((AN149*NTBA!$F$195)-SUM($I$166:AN166,$I$167:AN167,$I$170:AM170),0),NTBA!$F$205*NTBA!$F$223-SUM($I$170:AM170))</f>
        <v>0</v>
      </c>
      <c r="AO170" s="561">
        <f ca="1">MIN(MAX((AO149*NTBA!$F$195)-SUM($I$166:AO166,$I$167:AO167,$I$170:AN170),0),NTBA!$F$205*NTBA!$F$223-SUM($I$170:AN170))</f>
        <v>0</v>
      </c>
      <c r="AP170" s="561">
        <f ca="1">MIN(MAX((AP149*NTBA!$F$195)-SUM($I$166:AP166,$I$167:AP167,$I$170:AO170),0),NTBA!$F$205*NTBA!$F$223-SUM($I$170:AO170))</f>
        <v>0</v>
      </c>
      <c r="AQ170" s="561">
        <f ca="1">MIN(MAX((AQ149*NTBA!$F$195)-SUM($I$166:AQ166,$I$167:AQ167,$I$170:AP170),0),NTBA!$F$205*NTBA!$F$223-SUM($I$170:AP170))</f>
        <v>0</v>
      </c>
      <c r="AR170" s="561">
        <f ca="1">MIN(MAX((AR149*NTBA!$F$195)-SUM($I$166:AR166,$I$167:AR167,$I$170:AQ170),0),NTBA!$F$205*NTBA!$F$223-SUM($I$170:AQ170))</f>
        <v>0</v>
      </c>
      <c r="AS170" s="561">
        <f ca="1">MIN(MAX((AS149*NTBA!$F$195)-SUM($I$166:AS166,$I$167:AS167,$I$170:AR170),0),NTBA!$F$205*NTBA!$F$223-SUM($I$170:AR170))</f>
        <v>0</v>
      </c>
      <c r="AT170" s="561">
        <f ca="1">MIN(MAX((AT149*NTBA!$F$195)-SUM($I$166:AT166,$I$167:AT167,$I$170:AS170),0),NTBA!$F$205*NTBA!$F$223-SUM($I$170:AS170))</f>
        <v>0</v>
      </c>
      <c r="AU170" s="561">
        <f ca="1">MIN(MAX((AU149*NTBA!$F$195)-SUM($I$166:AU166,$I$167:AU167,$I$170:AT170),0),NTBA!$F$205*NTBA!$F$223-SUM($I$170:AT170))</f>
        <v>0</v>
      </c>
      <c r="AV170" s="561">
        <f ca="1">MIN(MAX((AV149*NTBA!$F$195)-SUM($I$166:AV166,$I$167:AV167,$I$170:AU170),0),NTBA!$F$205*NTBA!$F$223-SUM($I$170:AU170))</f>
        <v>0</v>
      </c>
      <c r="AW170" s="561">
        <f ca="1">MIN(MAX((AW149*NTBA!$F$195)-SUM($I$166:AW166,$I$167:AW167,$I$170:AV170),0),NTBA!$F$205*NTBA!$F$223-SUM($I$170:AV170))</f>
        <v>0</v>
      </c>
      <c r="AX170" s="561">
        <f ca="1">MIN(MAX((AX149*NTBA!$F$195)-SUM($I$166:AX166,$I$167:AX167,$I$170:AW170),0),NTBA!$F$205*NTBA!$F$223-SUM($I$170:AW170))</f>
        <v>0</v>
      </c>
      <c r="AY170" s="561">
        <f ca="1">MIN(MAX((AY149*NTBA!$F$195)-SUM($I$166:AY166,$I$167:AY167,$I$170:AX170),0),NTBA!$F$205*NTBA!$F$223-SUM($I$170:AX170))</f>
        <v>0</v>
      </c>
      <c r="AZ170" s="561">
        <f ca="1">MIN(MAX((AZ149*NTBA!$F$195)-SUM($I$166:AZ166,$I$167:AZ167,$I$170:AY170),0),NTBA!$F$205*NTBA!$F$223-SUM($I$170:AY170))</f>
        <v>0</v>
      </c>
      <c r="BA170" s="561">
        <f ca="1">MIN(MAX((BA149*NTBA!$F$195)-SUM($I$166:BA166,$I$167:BA167,$I$170:AZ170),0),NTBA!$F$205*NTBA!$F$223-SUM($I$170:AZ170))</f>
        <v>0</v>
      </c>
      <c r="BB170" s="561">
        <f ca="1">MIN(MAX((BB149*NTBA!$F$195)-SUM($I$166:BB166,$I$167:BB167,$I$170:BA170),0),NTBA!$F$205*NTBA!$F$223-SUM($I$170:BA170))</f>
        <v>0</v>
      </c>
      <c r="BC170" s="561">
        <f ca="1">MIN(MAX((BC149*NTBA!$F$195)-SUM($I$166:BC166,$I$167:BC167,$I$170:BB170),0),NTBA!$F$205*NTBA!$F$223-SUM($I$170:BB170))</f>
        <v>0</v>
      </c>
      <c r="BD170" s="561">
        <f ca="1">MIN(MAX((BD149*NTBA!$F$195)-SUM($I$166:BD166,$I$167:BD167,$I$170:BC170),0),NTBA!$F$205*NTBA!$F$223-SUM($I$170:BC170))</f>
        <v>0</v>
      </c>
      <c r="BE170" s="561">
        <f ca="1">MIN(MAX((BE149*NTBA!$F$195)-SUM($I$166:BE166,$I$167:BE167,$I$170:BD170),0),NTBA!$F$205*NTBA!$F$223-SUM($I$170:BD170))</f>
        <v>0</v>
      </c>
      <c r="BF170" s="561">
        <f ca="1">MIN(MAX((BF149*NTBA!$F$195)-SUM($I$166:BF166,$I$167:BF167,$I$170:BE170),0),NTBA!$F$205*NTBA!$F$223-SUM($I$170:BE170))</f>
        <v>0</v>
      </c>
      <c r="BG170" s="561">
        <f ca="1">MIN(MAX((BG149*NTBA!$F$195)-SUM($I$166:BG166,$I$167:BG167,$I$170:BF170),0),NTBA!$F$205*NTBA!$F$223-SUM($I$170:BF170))</f>
        <v>0</v>
      </c>
      <c r="BH170" s="561">
        <f ca="1">MIN(MAX((BH149*NTBA!$F$195)-SUM($I$166:BH166,$I$167:BH167,$I$170:BG170),0),NTBA!$F$205*NTBA!$F$223-SUM($I$170:BG170))</f>
        <v>0</v>
      </c>
      <c r="BI170" s="561">
        <f ca="1">MIN(MAX((BI149*NTBA!$F$195)-SUM($I$166:BI166,$I$167:BI167,$I$170:BH170),0),NTBA!$F$205*NTBA!$F$223-SUM($I$170:BH170))</f>
        <v>0</v>
      </c>
      <c r="BJ170" s="561">
        <f ca="1">MIN(MAX((BJ149*NTBA!$F$195)-SUM($I$166:BJ166,$I$167:BJ167,$I$170:BI170),0),NTBA!$F$205*NTBA!$F$223-SUM($I$170:BI170))</f>
        <v>0</v>
      </c>
      <c r="BK170" s="561">
        <f ca="1">MIN(MAX((BK149*NTBA!$F$195)-SUM($I$166:BK166,$I$167:BK167,$I$170:BJ170),0),NTBA!$F$205*NTBA!$F$223-SUM($I$170:BJ170))</f>
        <v>0</v>
      </c>
      <c r="BL170" s="561">
        <f ca="1">MIN(MAX((BL149*NTBA!$F$195)-SUM($I$166:BL166,$I$167:BL167,$I$170:BK170),0),NTBA!$F$205*NTBA!$F$223-SUM($I$170:BK170))</f>
        <v>0</v>
      </c>
      <c r="BM170" s="561">
        <f ca="1">MIN(MAX((BM149*NTBA!$F$195)-SUM($I$166:BM166,$I$167:BM167,$I$170:BL170),0),NTBA!$F$205*NTBA!$F$223-SUM($I$170:BL170))</f>
        <v>0</v>
      </c>
      <c r="BN170" s="561">
        <f ca="1">MIN(MAX((BN149*NTBA!$F$195)-SUM($I$166:BN166,$I$167:BN167,$I$170:BM170),0),NTBA!$F$205*NTBA!$F$223-SUM($I$170:BM170))</f>
        <v>0</v>
      </c>
      <c r="BO170" s="561">
        <f ca="1">MIN(MAX((BO149*NTBA!$F$195)-SUM($I$166:BO166,$I$167:BO167,$I$170:BN170),0),NTBA!$F$205*NTBA!$F$223-SUM($I$170:BN170))</f>
        <v>0</v>
      </c>
      <c r="BP170" s="561">
        <f ca="1">MIN(MAX((BP149*NTBA!$F$195)-SUM($I$166:BP166,$I$167:BP167,$I$170:BO170),0),NTBA!$F$205*NTBA!$F$223-SUM($I$170:BO170))</f>
        <v>0</v>
      </c>
      <c r="BQ170" s="561">
        <f ca="1">MIN(MAX((BQ149*NTBA!$F$195)-SUM($I$166:BQ166,$I$167:BQ167,$I$170:BP170),0),NTBA!$F$205*NTBA!$F$223-SUM($I$170:BP170))</f>
        <v>0</v>
      </c>
      <c r="BR170" s="561">
        <f ca="1">MIN(MAX((BR149*NTBA!$F$195)-SUM($I$166:BR166,$I$167:BR167,$I$170:BQ170),0),NTBA!$F$205*NTBA!$F$223-SUM($I$170:BQ170))</f>
        <v>0</v>
      </c>
      <c r="BS170" s="561">
        <f ca="1">MIN(MAX((BS149*NTBA!$F$195)-SUM($I$166:BS166,$I$167:BS167,$I$170:BR170),0),NTBA!$F$205*NTBA!$F$223-SUM($I$170:BR170))</f>
        <v>0</v>
      </c>
      <c r="BT170" s="561">
        <f ca="1">MIN(MAX((BT149*NTBA!$F$195)-SUM($I$166:BT166,$I$167:BT167,$I$170:BS170),0),NTBA!$F$205*NTBA!$F$223-SUM($I$170:BS170))</f>
        <v>0</v>
      </c>
      <c r="BU170" s="561">
        <f ca="1">MIN(MAX((BU149*NTBA!$F$195)-SUM($I$166:BU166,$I$167:BU167,$I$170:BT170),0),NTBA!$F$205*NTBA!$F$223-SUM($I$170:BT170))</f>
        <v>0</v>
      </c>
      <c r="BV170" s="561">
        <f ca="1">MIN(MAX((BV149*NTBA!$F$195)-SUM($I$166:BV166,$I$167:BV167,$I$170:BU170),0),NTBA!$F$205*NTBA!$F$223-SUM($I$170:BU170))</f>
        <v>0</v>
      </c>
      <c r="BW170" s="561">
        <f ca="1">MIN(MAX((BW149*NTBA!$F$195)-SUM($I$166:BW166,$I$167:BW167,$I$170:BV170),0),NTBA!$F$205*NTBA!$F$223-SUM($I$170:BV170))</f>
        <v>0</v>
      </c>
      <c r="BX170" s="561">
        <f ca="1">MIN(MAX((BX149*NTBA!$F$195)-SUM($I$166:BX166,$I$167:BX167,$I$170:BW170),0),NTBA!$F$205*NTBA!$F$223-SUM($I$170:BW170))</f>
        <v>0</v>
      </c>
      <c r="BY170" s="561">
        <f ca="1">MIN(MAX((BY149*NTBA!$F$195)-SUM($I$166:BY166,$I$167:BY167,$I$170:BX170),0),NTBA!$F$205*NTBA!$F$223-SUM($I$170:BX170))</f>
        <v>0</v>
      </c>
      <c r="BZ170" s="561">
        <f ca="1">MIN(MAX((BZ149*NTBA!$F$195)-SUM($I$166:BZ166,$I$167:BZ167,$I$170:BY170),0),NTBA!$F$205*NTBA!$F$223-SUM($I$170:BY170))</f>
        <v>0</v>
      </c>
      <c r="CA170" s="561">
        <f ca="1">MIN(MAX((CA149*NTBA!$F$195)-SUM($I$166:CA166,$I$167:CA167,$I$170:BZ170),0),NTBA!$F$205*NTBA!$F$223-SUM($I$170:BZ170))</f>
        <v>0</v>
      </c>
      <c r="CB170" s="561">
        <f ca="1">MIN(MAX((CB149*NTBA!$F$195)-SUM($I$166:CB166,$I$167:CB167,$I$170:CA170),0),NTBA!$F$205*NTBA!$F$223-SUM($I$170:CA170))</f>
        <v>0</v>
      </c>
      <c r="CC170" s="561">
        <f ca="1">MIN(MAX((CC149*NTBA!$F$195)-SUM($I$166:CC166,$I$167:CC167,$I$170:CB170),0),NTBA!$F$205*NTBA!$F$223-SUM($I$170:CB170))</f>
        <v>0</v>
      </c>
      <c r="CD170" s="561">
        <f ca="1">MIN(MAX((CD149*NTBA!$F$195)-SUM($I$166:CD166,$I$167:CD167,$I$170:CC170),0),NTBA!$F$205*NTBA!$F$223-SUM($I$170:CC170))</f>
        <v>0</v>
      </c>
      <c r="CE170" s="561">
        <f ca="1">MIN(MAX((CE149*NTBA!$F$195)-SUM($I$166:CE166,$I$167:CE167,$I$170:CD170),0),NTBA!$F$205*NTBA!$F$223-SUM($I$170:CD170))</f>
        <v>0</v>
      </c>
      <c r="CF170" s="561">
        <f ca="1">MIN(MAX((CF149*NTBA!$F$195)-SUM($I$166:CF166,$I$167:CF167,$I$170:CE170),0),NTBA!$F$205*NTBA!$F$223-SUM($I$170:CE170))</f>
        <v>0</v>
      </c>
      <c r="CG170" s="561">
        <f ca="1">MIN(MAX((CG149*NTBA!$F$195)-SUM($I$166:CG166,$I$167:CG167,$I$170:CF170),0),NTBA!$F$205*NTBA!$F$223-SUM($I$170:CF170))</f>
        <v>0</v>
      </c>
      <c r="CH170" s="561">
        <f ca="1">MIN(MAX((CH149*NTBA!$F$195)-SUM($I$166:CH166,$I$167:CH167,$I$170:CG170),0),NTBA!$F$205*NTBA!$F$223-SUM($I$170:CG170))</f>
        <v>0</v>
      </c>
      <c r="CI170" s="561">
        <f ca="1">MIN(MAX((CI149*NTBA!$F$195)-SUM($I$166:CI166,$I$167:CI167,$I$170:CH170),0),NTBA!$F$205*NTBA!$F$223-SUM($I$170:CH170))</f>
        <v>0</v>
      </c>
      <c r="CJ170" s="561">
        <f ca="1">MIN(MAX((CJ149*NTBA!$F$195)-SUM($I$166:CJ166,$I$167:CJ167,$I$170:CI170),0),NTBA!$F$205*NTBA!$F$223-SUM($I$170:CI170))</f>
        <v>0</v>
      </c>
      <c r="CK170" s="561">
        <f ca="1">MIN(MAX((CK149*NTBA!$F$195)-SUM($I$166:CK166,$I$167:CK167,$I$170:CJ170),0),NTBA!$F$205*NTBA!$F$223-SUM($I$170:CJ170))</f>
        <v>0</v>
      </c>
      <c r="CL170" s="561">
        <f ca="1">MIN(MAX((CL149*NTBA!$F$195)-SUM($I$166:CL166,$I$167:CL167,$I$170:CK170),0),NTBA!$F$205*NTBA!$F$223-SUM($I$170:CK170))</f>
        <v>0</v>
      </c>
      <c r="CM170" s="561">
        <f ca="1">MIN(MAX((CM149*NTBA!$F$195)-SUM($I$166:CM166,$I$167:CM167,$I$170:CL170),0),NTBA!$F$205*NTBA!$F$223-SUM($I$170:CL170))</f>
        <v>0</v>
      </c>
      <c r="CN170" s="561">
        <f ca="1">MIN(MAX((CN149*NTBA!$F$195)-SUM($I$166:CN166,$I$167:CN167,$I$170:CM170),0),NTBA!$F$205*NTBA!$F$223-SUM($I$170:CM170))</f>
        <v>0</v>
      </c>
      <c r="CO170" s="561">
        <f ca="1">MIN(MAX((CO149*NTBA!$F$195)-SUM($I$166:CO166,$I$167:CO167,$I$170:CN170),0),NTBA!$F$205*NTBA!$F$223-SUM($I$170:CN170))</f>
        <v>0</v>
      </c>
      <c r="CP170" s="561">
        <f ca="1">MIN(MAX((CP149*NTBA!$F$195)-SUM($I$166:CP166,$I$167:CP167,$I$170:CO170),0),NTBA!$F$205*NTBA!$F$223-SUM($I$170:CO170))</f>
        <v>0</v>
      </c>
      <c r="CQ170" s="561">
        <f ca="1">MIN(MAX((CQ149*NTBA!$F$195)-SUM($I$166:CQ166,$I$167:CQ167,$I$170:CP170),0),NTBA!$F$205*NTBA!$F$223-SUM($I$170:CP170))</f>
        <v>0</v>
      </c>
      <c r="CR170" s="561">
        <f ca="1">MIN(MAX((CR149*NTBA!$F$195)-SUM($I$166:CR166,$I$167:CR167,$I$170:CQ170),0),NTBA!$F$205*NTBA!$F$223-SUM($I$170:CQ170))</f>
        <v>0</v>
      </c>
      <c r="CS170" s="561">
        <f ca="1">MIN(MAX((CS149*NTBA!$F$195)-SUM($I$166:CS166,$I$167:CS167,$I$170:CR170),0),NTBA!$F$205*NTBA!$F$223-SUM($I$170:CR170))</f>
        <v>0</v>
      </c>
      <c r="CT170" s="561">
        <f ca="1">MIN(MAX((CT149*NTBA!$F$195)-SUM($I$166:CT166,$I$167:CT167,$I$170:CS170),0),NTBA!$F$205*NTBA!$F$223-SUM($I$170:CS170))</f>
        <v>0</v>
      </c>
      <c r="CU170" s="561">
        <f ca="1">MIN(MAX((CU149*NTBA!$F$195)-SUM($I$166:CU166,$I$167:CU167,$I$170:CT170),0),NTBA!$F$205*NTBA!$F$223-SUM($I$170:CT170))</f>
        <v>0</v>
      </c>
      <c r="CV170" s="561">
        <f ca="1">MIN(MAX((CV149*NTBA!$F$195)-SUM($I$166:CV166,$I$167:CV167,$I$170:CU170),0),NTBA!$F$205*NTBA!$F$223-SUM($I$170:CU170))</f>
        <v>0</v>
      </c>
      <c r="CW170" s="561">
        <f ca="1">MIN(MAX((CW149*NTBA!$F$195)-SUM($I$166:CW166,$I$167:CW167,$I$170:CV170),0),NTBA!$F$205*NTBA!$F$223-SUM($I$170:CV170))</f>
        <v>0</v>
      </c>
      <c r="CX170" s="561">
        <f ca="1">MIN(MAX((CX149*NTBA!$F$195)-SUM($I$166:CX166,$I$167:CX167,$I$170:CW170),0),NTBA!$F$205*NTBA!$F$223-SUM($I$170:CW170))</f>
        <v>0</v>
      </c>
      <c r="CY170" s="561">
        <f ca="1">MIN(MAX((CY149*NTBA!$F$195)-SUM($I$166:CY166,$I$167:CY167,$I$170:CX170),0),NTBA!$F$205*NTBA!$F$223-SUM($I$170:CX170))</f>
        <v>0</v>
      </c>
      <c r="CZ170" s="561">
        <f ca="1">MIN(MAX((CZ149*NTBA!$F$195)-SUM($I$166:CZ166,$I$167:CZ167,$I$170:CY170),0),NTBA!$F$205*NTBA!$F$223-SUM($I$170:CY170))</f>
        <v>0</v>
      </c>
      <c r="DA170" s="561">
        <f ca="1">MIN(MAX((DA149*NTBA!$F$195)-SUM($I$166:DA166,$I$167:DA167,$I$170:CZ170),0),NTBA!$F$205*NTBA!$F$223-SUM($I$170:CZ170))</f>
        <v>0</v>
      </c>
      <c r="DB170" s="561">
        <f ca="1">MIN(MAX((DB149*NTBA!$F$195)-SUM($I$166:DB166,$I$167:DB167,$I$170:DA170),0),NTBA!$F$205*NTBA!$F$223-SUM($I$170:DA170))</f>
        <v>0</v>
      </c>
      <c r="DC170" s="561">
        <f ca="1">MIN(MAX((DC149*NTBA!$F$195)-SUM($I$166:DC166,$I$167:DC167,$I$170:DB170),0),NTBA!$F$205*NTBA!$F$223-SUM($I$170:DB170))</f>
        <v>0</v>
      </c>
      <c r="DD170" s="561">
        <f ca="1">MIN(MAX((DD149*NTBA!$F$195)-SUM($I$166:DD166,$I$167:DD167,$I$170:DC170),0),NTBA!$F$205*NTBA!$F$223-SUM($I$170:DC170))</f>
        <v>0</v>
      </c>
      <c r="DE170" s="561">
        <f ca="1">MIN(MAX((DE149*NTBA!$F$195)-SUM($I$166:DE166,$I$167:DE167,$I$170:DD170),0),NTBA!$F$205*NTBA!$F$223-SUM($I$170:DD170))</f>
        <v>0</v>
      </c>
      <c r="DF170" s="561">
        <f ca="1">MIN(MAX((DF149*NTBA!$F$195)-SUM($I$166:DF166,$I$167:DF167,$I$170:DE170),0),NTBA!$F$205*NTBA!$F$223-SUM($I$170:DE170))</f>
        <v>0</v>
      </c>
      <c r="DG170" s="561">
        <f ca="1">MIN(MAX((DG149*NTBA!$F$195)-SUM($I$166:DG166,$I$167:DG167,$I$170:DF170),0),NTBA!$F$205*NTBA!$F$223-SUM($I$170:DF170))</f>
        <v>0</v>
      </c>
      <c r="DH170" s="561">
        <f ca="1">MIN(MAX((DH149*NTBA!$F$195)-SUM($I$166:DH166,$I$167:DH167,$I$170:DG170),0),NTBA!$F$205*NTBA!$F$223-SUM($I$170:DG170))</f>
        <v>0</v>
      </c>
      <c r="DI170" s="561">
        <f ca="1">MIN(MAX((DI149*NTBA!$F$195)-SUM($I$166:DI166,$I$167:DI167,$I$170:DH170),0),NTBA!$F$205*NTBA!$F$223-SUM($I$170:DH170))</f>
        <v>0</v>
      </c>
      <c r="DJ170" s="561">
        <f ca="1">MIN(MAX((DJ149*NTBA!$F$195)-SUM($I$166:DJ166,$I$167:DJ167,$I$170:DI170),0),NTBA!$F$205*NTBA!$F$223-SUM($I$170:DI170))</f>
        <v>0</v>
      </c>
      <c r="DK170" s="561">
        <f ca="1">MIN(MAX((DK149*NTBA!$F$195)-SUM($I$166:DK166,$I$167:DK167,$I$170:DJ170),0),NTBA!$F$205*NTBA!$F$223-SUM($I$170:DJ170))</f>
        <v>0</v>
      </c>
      <c r="DL170" s="561">
        <f ca="1">MIN(MAX((DL149*NTBA!$F$195)-SUM($I$166:DL166,$I$167:DL167,$I$170:DK170),0),NTBA!$F$205*NTBA!$F$223-SUM($I$170:DK170))</f>
        <v>0</v>
      </c>
      <c r="DM170" s="561">
        <f ca="1">MIN(MAX((DM149*NTBA!$F$195)-SUM($I$166:DM166,$I$167:DM167,$I$170:DL170),0),NTBA!$F$205*NTBA!$F$223-SUM($I$170:DL170))</f>
        <v>0</v>
      </c>
      <c r="DN170" s="561">
        <f ca="1">MIN(MAX((DN149*NTBA!$F$195)-SUM($I$166:DN166,$I$167:DN167,$I$170:DM170),0),NTBA!$F$205*NTBA!$F$223-SUM($I$170:DM170))</f>
        <v>0</v>
      </c>
      <c r="DO170" s="561">
        <f ca="1">MIN(MAX((DO149*NTBA!$F$195)-SUM($I$166:DO166,$I$167:DO167,$I$170:DN170),0),NTBA!$F$205*NTBA!$F$223-SUM($I$170:DN170))</f>
        <v>0</v>
      </c>
      <c r="DP170" s="561">
        <f ca="1">MIN(MAX((DP149*NTBA!$F$195)-SUM($I$166:DP166,$I$167:DP167,$I$170:DO170),0),NTBA!$F$205*NTBA!$F$223-SUM($I$170:DO170))</f>
        <v>0</v>
      </c>
      <c r="DQ170" s="561">
        <f ca="1">MIN(MAX((DQ149*NTBA!$F$195)-SUM($I$166:DQ166,$I$167:DQ167,$I$170:DP170),0),NTBA!$F$205*NTBA!$F$223-SUM($I$170:DP170))</f>
        <v>0</v>
      </c>
      <c r="DR170" s="561">
        <f ca="1">MIN(MAX((DR149*NTBA!$F$195)-SUM($I$166:DR166,$I$167:DR167,$I$170:DQ170),0),NTBA!$F$205*NTBA!$F$223-SUM($I$170:DQ170))</f>
        <v>0</v>
      </c>
      <c r="DS170" s="561">
        <f ca="1">MIN(MAX((DS149*NTBA!$F$195)-SUM($I$166:DS166,$I$167:DS167,$I$170:DR170),0),NTBA!$F$205*NTBA!$F$223-SUM($I$170:DR170))</f>
        <v>0</v>
      </c>
      <c r="DT170" s="561">
        <f ca="1">MIN(MAX((DT149*NTBA!$F$195)-SUM($I$166:DT166,$I$167:DT167,$I$170:DS170),0),NTBA!$F$205*NTBA!$F$223-SUM($I$170:DS170))</f>
        <v>0</v>
      </c>
      <c r="DU170" s="561">
        <f ca="1">MIN(MAX((DU149*NTBA!$F$195)-SUM($I$166:DU166,$I$167:DU167,$I$170:DT170),0),NTBA!$F$205*NTBA!$F$223-SUM($I$170:DT170))</f>
        <v>0</v>
      </c>
      <c r="DV170" s="561">
        <f ca="1">MIN(MAX((DV149*NTBA!$F$195)-SUM($I$166:DV166,$I$167:DV167,$I$170:DU170),0),NTBA!$F$205*NTBA!$F$223-SUM($I$170:DU170))</f>
        <v>0</v>
      </c>
      <c r="DW170" s="561">
        <f ca="1">MIN(MAX((DW149*NTBA!$F$195)-SUM($I$166:DW166,$I$167:DW167,$I$170:DV170),0),NTBA!$F$205*NTBA!$F$223-SUM($I$170:DV170))</f>
        <v>0</v>
      </c>
      <c r="DX170" s="561">
        <f ca="1">MIN(MAX((DX149*NTBA!$F$195)-SUM($I$166:DX166,$I$167:DX167,$I$170:DW170),0),NTBA!$F$205*NTBA!$F$223-SUM($I$170:DW170))</f>
        <v>0</v>
      </c>
      <c r="DY170" s="561">
        <f ca="1">MIN(MAX((DY149*NTBA!$F$195)-SUM($I$166:DY166,$I$167:DY167,$I$170:DX170),0),NTBA!$F$205*NTBA!$F$223-SUM($I$170:DX170))</f>
        <v>0</v>
      </c>
      <c r="DZ170" s="561">
        <f ca="1">MIN(MAX((DZ149*NTBA!$F$195)-SUM($I$166:DZ166,$I$167:DZ167,$I$170:DY170),0),NTBA!$F$205*NTBA!$F$223-SUM($I$170:DY170))</f>
        <v>0</v>
      </c>
      <c r="EA170" s="561">
        <f ca="1">MIN(MAX((EA149*NTBA!$F$195)-SUM($I$166:EA166,$I$167:EA167,$I$170:DZ170),0),NTBA!$F$205*NTBA!$F$223-SUM($I$170:DZ170))</f>
        <v>0</v>
      </c>
      <c r="EB170" s="561">
        <f ca="1">MIN(MAX((EB149*NTBA!$F$195)-SUM($I$166:EB166,$I$167:EB167,$I$170:EA170),0),NTBA!$F$205*NTBA!$F$223-SUM($I$170:EA170))</f>
        <v>0</v>
      </c>
      <c r="EC170" s="561">
        <f ca="1">MIN(MAX((EC149*NTBA!$F$195)-SUM($I$166:EC166,$I$167:EC167,$I$170:EB170),0),NTBA!$F$205*NTBA!$F$223-SUM($I$170:EB170))</f>
        <v>0</v>
      </c>
      <c r="ED170" s="561">
        <f ca="1">MIN(MAX((ED149*NTBA!$F$195)-SUM($I$166:ED166,$I$167:ED167,$I$170:EC170),0),NTBA!$F$205*NTBA!$F$223-SUM($I$170:EC170))</f>
        <v>0</v>
      </c>
      <c r="EE170" s="561">
        <f ca="1">MIN(MAX((EE149*NTBA!$F$195)-SUM($I$166:EE166,$I$167:EE167,$I$170:ED170),0),NTBA!$F$205*NTBA!$F$223-SUM($I$170:ED170))</f>
        <v>0</v>
      </c>
      <c r="EF170" s="561">
        <f ca="1">MIN(MAX((EF149*NTBA!$F$195)-SUM($I$166:EF166,$I$167:EF167,$I$170:EE170),0),NTBA!$F$205*NTBA!$F$223-SUM($I$170:EE170))</f>
        <v>0</v>
      </c>
      <c r="EG170" s="561">
        <f ca="1">MIN(MAX((EG149*NTBA!$F$195)-SUM($I$166:EG166,$I$167:EG167,$I$170:EF170),0),NTBA!$F$205*NTBA!$F$223-SUM($I$170:EF170))</f>
        <v>0</v>
      </c>
      <c r="EH170" s="561">
        <f ca="1">MIN(MAX((EH149*NTBA!$F$195)-SUM($I$166:EH166,$I$167:EH167,$I$170:EG170),0),NTBA!$F$205*NTBA!$F$223-SUM($I$170:EG170))</f>
        <v>0</v>
      </c>
      <c r="EI170" s="467"/>
    </row>
    <row r="171" spans="1:139" s="561" customFormat="1" ht="15" customHeight="1" outlineLevel="1" x14ac:dyDescent="0.35">
      <c r="A171" s="467"/>
      <c r="B171" s="467"/>
      <c r="C171" s="467"/>
      <c r="D171" s="467"/>
      <c r="E171" s="946" t="s">
        <v>793</v>
      </c>
      <c r="G171" s="467" t="s">
        <v>330</v>
      </c>
      <c r="H171" s="467">
        <f t="shared" ca="1" si="90"/>
        <v>721.55902854437898</v>
      </c>
      <c r="I171" s="562"/>
      <c r="J171" s="467">
        <f ca="1">MIN(MAX(((J149*NTBA!$F$196))-SUM($I$171:I171),0),NTBA!$F$206-SUM($I$171:I171),J149-SUM($I$166:J166,$I$171:I171))</f>
        <v>0</v>
      </c>
      <c r="K171" s="467">
        <f ca="1">MIN(MAX(((K149*NTBA!$F$196))-SUM($I$171:J171),0),NTBA!$F$206-SUM($I$171:J171),K149-SUM($I$166:K166,$I$171:J171))</f>
        <v>0</v>
      </c>
      <c r="L171" s="467">
        <f ca="1">MIN(MAX(((L149*NTBA!$F$196))-SUM($I$171:K171),0),NTBA!$F$206-SUM($I$171:K171),L149-SUM($I$166:L166,$I$171:K171))</f>
        <v>0</v>
      </c>
      <c r="M171" s="467">
        <f ca="1">MIN(MAX(((M149*NTBA!$F$196))-SUM($I$171:L171),0),NTBA!$F$206-SUM($I$171:L171),M149-SUM($I$166:M166,$I$171:L171))</f>
        <v>0</v>
      </c>
      <c r="N171" s="467">
        <f ca="1">MIN(MAX(((N149*NTBA!$F$196))-SUM($I$171:M171),0),NTBA!$F$206-SUM($I$171:M171),N149-SUM($I$166:N166,$I$171:M171))</f>
        <v>0</v>
      </c>
      <c r="O171" s="467">
        <f ca="1">MIN(MAX(((O149*NTBA!$F$196))-SUM($I$171:N171),0),NTBA!$F$206-SUM($I$171:N171),O149-SUM($I$166:O166,$I$171:N171))</f>
        <v>0</v>
      </c>
      <c r="P171" s="467">
        <f ca="1">MIN(MAX(((P149*NTBA!$F$196))-SUM($I$171:O171),0),NTBA!$F$206-SUM($I$171:O171),P149-SUM($I$166:P166,$I$171:O171))</f>
        <v>0</v>
      </c>
      <c r="Q171" s="467">
        <f ca="1">MIN(MAX(((Q149*NTBA!$F$196))-SUM($I$171:P171),0),NTBA!$F$206-SUM($I$171:P171),Q149-SUM($I$166:Q166,$I$171:P171))</f>
        <v>0</v>
      </c>
      <c r="R171" s="467">
        <f ca="1">MIN(MAX(((R149*NTBA!$F$196))-SUM($I$171:Q171),0),NTBA!$F$206-SUM($I$171:Q171),R149-SUM($I$166:R166,$I$171:Q171))</f>
        <v>4.3180252355587072</v>
      </c>
      <c r="S171" s="467">
        <f ca="1">MIN(MAX(((S149*NTBA!$F$196))-SUM($I$171:R171),0),NTBA!$F$206-SUM($I$171:R171),S149-SUM($I$166:S166,$I$171:R171))</f>
        <v>38.816876129985047</v>
      </c>
      <c r="T171" s="467">
        <f ca="1">MIN(MAX(((T149*NTBA!$F$196))-SUM($I$171:S171),0),NTBA!$F$206-SUM($I$171:S171),T149-SUM($I$166:T166,$I$171:S171))</f>
        <v>38.816876129985047</v>
      </c>
      <c r="U171" s="467">
        <f ca="1">MIN(MAX(((U149*NTBA!$F$196))-SUM($I$171:T171),0),NTBA!$F$206-SUM($I$171:T171),U149-SUM($I$166:U166,$I$171:T171))</f>
        <v>38.816876129985047</v>
      </c>
      <c r="V171" s="467">
        <f ca="1">MIN(MAX(((V149*NTBA!$F$196))-SUM($I$171:U171),0),NTBA!$F$206-SUM($I$171:U171),V149-SUM($I$166:V166,$I$171:U171))</f>
        <v>47.638893432254378</v>
      </c>
      <c r="W171" s="467">
        <f ca="1">MIN(MAX(((W149*NTBA!$F$196))-SUM($I$171:V171),0),NTBA!$F$206-SUM($I$171:V171),W149-SUM($I$166:W166,$I$171:V171))</f>
        <v>46.002886868144628</v>
      </c>
      <c r="X171" s="467">
        <f ca="1">MIN(MAX(((X149*NTBA!$F$196))-SUM($I$171:W171),0),NTBA!$F$206-SUM($I$171:W171),X149-SUM($I$166:X166,$I$171:W171))</f>
        <v>51.277975569440457</v>
      </c>
      <c r="Y171" s="467">
        <f ca="1">MIN(MAX(((Y149*NTBA!$F$196))-SUM($I$171:X171),0),NTBA!$F$206-SUM($I$171:X171),Y149-SUM($I$166:Y166,$I$171:X171))</f>
        <v>58.886965492647789</v>
      </c>
      <c r="Z171" s="467">
        <f ca="1">MIN(MAX(((Z149*NTBA!$F$196))-SUM($I$171:Y171),0),NTBA!$F$206-SUM($I$171:Y171),Z149-SUM($I$166:Z166,$I$171:Y171))</f>
        <v>67.819258011195473</v>
      </c>
      <c r="AA171" s="467">
        <f ca="1">MIN(MAX(((AA149*NTBA!$F$196))-SUM($I$171:Z171),0),NTBA!$F$206-SUM($I$171:Z171),AA149-SUM($I$166:AA166,$I$171:Z171))</f>
        <v>72.150096580095692</v>
      </c>
      <c r="AB171" s="467">
        <f ca="1">MIN(MAX(((AB149*NTBA!$F$196))-SUM($I$171:AA171),0),NTBA!$F$206-SUM($I$171:AA171),AB149-SUM($I$166:AB166,$I$171:AA171))</f>
        <v>51.277975569440514</v>
      </c>
      <c r="AC171" s="467">
        <f ca="1">MIN(MAX(((AC149*NTBA!$F$196))-SUM($I$171:AB171),0),NTBA!$F$206-SUM($I$171:AB171),AC149-SUM($I$166:AC166,$I$171:AB171))</f>
        <v>51.277975569440514</v>
      </c>
      <c r="AD171" s="467">
        <f ca="1">MIN(MAX(((AD149*NTBA!$F$196))-SUM($I$171:AC171),0),NTBA!$F$206-SUM($I$171:AC171),AD149-SUM($I$166:AD166,$I$171:AC171))</f>
        <v>51.277975569440514</v>
      </c>
      <c r="AE171" s="467">
        <f ca="1">MIN(MAX(((AE149*NTBA!$F$196))-SUM($I$171:AD171),0),NTBA!$F$206-SUM($I$171:AD171),AE149-SUM($I$166:AE166,$I$171:AD171))</f>
        <v>51.277975569440514</v>
      </c>
      <c r="AF171" s="467">
        <f ca="1">MIN(MAX(((AF149*NTBA!$F$196))-SUM($I$171:AE171),0),NTBA!$F$206-SUM($I$171:AE171),AF149-SUM($I$166:AF166,$I$171:AE171))</f>
        <v>51.277975569440514</v>
      </c>
      <c r="AG171" s="467">
        <f ca="1">MIN(MAX(((AG149*NTBA!$F$196))-SUM($I$171:AF171),0),NTBA!$F$206-SUM($I$171:AF171),AG149-SUM($I$166:AG166,$I$171:AF171))</f>
        <v>0.62442111788413968</v>
      </c>
      <c r="AH171" s="467">
        <f ca="1">MIN(MAX(((AH149*NTBA!$F$196))-SUM($I$171:AG171),0),NTBA!$F$206-SUM($I$171:AG171),AH149-SUM($I$166:AH166,$I$171:AG171))</f>
        <v>0</v>
      </c>
      <c r="AI171" s="467">
        <f ca="1">MIN(MAX(((AI149*NTBA!$F$196))-SUM($I$171:AH171),0),NTBA!$F$206-SUM($I$171:AH171),AI149-SUM($I$166:AI166,$I$171:AH171))</f>
        <v>0</v>
      </c>
      <c r="AJ171" s="467">
        <f ca="1">MIN(MAX(((AJ149*NTBA!$F$196))-SUM($I$171:AI171),0),NTBA!$F$206-SUM($I$171:AI171),AJ149-SUM($I$166:AJ166,$I$171:AI171))</f>
        <v>0</v>
      </c>
      <c r="AK171" s="467">
        <f ca="1">MIN(MAX(((AK149*NTBA!$F$196))-SUM($I$171:AJ171),0),NTBA!$F$206-SUM($I$171:AJ171),AK149-SUM($I$166:AK166,$I$171:AJ171))</f>
        <v>0</v>
      </c>
      <c r="AL171" s="467">
        <f ca="1">MIN(MAX(((AL149*NTBA!$F$196))-SUM($I$171:AK171),0),NTBA!$F$206-SUM($I$171:AK171),AL149-SUM($I$166:AL166,$I$171:AK171))</f>
        <v>0</v>
      </c>
      <c r="AM171" s="467">
        <f ca="1">MIN(MAX(((AM149*NTBA!$F$196))-SUM($I$171:AL171),0),NTBA!$F$206-SUM($I$171:AL171),AM149-SUM($I$166:AM166,$I$171:AL171))</f>
        <v>0</v>
      </c>
      <c r="AN171" s="467">
        <f ca="1">MIN(MAX(((AN149*NTBA!$F$196))-SUM($I$171:AM171),0),NTBA!$F$206-SUM($I$171:AM171),AN149-SUM($I$166:AN166,$I$171:AM171))</f>
        <v>0</v>
      </c>
      <c r="AO171" s="467">
        <f ca="1">MIN(MAX(((AO149*NTBA!$F$196))-SUM($I$171:AN171),0),NTBA!$F$206-SUM($I$171:AN171),AO149-SUM($I$166:AO166,$I$171:AN171))</f>
        <v>0</v>
      </c>
      <c r="AP171" s="467">
        <f ca="1">MIN(MAX(((AP149*NTBA!$F$196))-SUM($I$171:AO171),0),NTBA!$F$206-SUM($I$171:AO171),AP149-SUM($I$166:AP166,$I$171:AO171))</f>
        <v>0</v>
      </c>
      <c r="AQ171" s="467">
        <f ca="1">MIN(MAX(((AQ149*NTBA!$F$196))-SUM($I$171:AP171),0),NTBA!$F$206-SUM($I$171:AP171),AQ149-SUM($I$166:AQ166,$I$171:AP171))</f>
        <v>0</v>
      </c>
      <c r="AR171" s="467">
        <f ca="1">MIN(MAX(((AR149*NTBA!$F$196))-SUM($I$171:AQ171),0),NTBA!$F$206-SUM($I$171:AQ171),AR149-SUM($I$166:AR166,$I$171:AQ171))</f>
        <v>0</v>
      </c>
      <c r="AS171" s="467">
        <f ca="1">MIN(MAX(((AS149*NTBA!$F$196))-SUM($I$171:AR171),0),NTBA!$F$206-SUM($I$171:AR171),AS149-SUM($I$166:AS166,$I$171:AR171))</f>
        <v>0</v>
      </c>
      <c r="AT171" s="467">
        <f ca="1">MIN(MAX(((AT149*NTBA!$F$196))-SUM($I$171:AS171),0),NTBA!$F$206-SUM($I$171:AS171),AT149-SUM($I$166:AT166,$I$171:AS171))</f>
        <v>0</v>
      </c>
      <c r="AU171" s="467">
        <f ca="1">MIN(MAX(((AU149*NTBA!$F$196))-SUM($I$171:AT171),0),NTBA!$F$206-SUM($I$171:AT171),AU149-SUM($I$166:AU166,$I$171:AT171))</f>
        <v>0</v>
      </c>
      <c r="AV171" s="467">
        <f ca="1">MIN(MAX(((AV149*NTBA!$F$196))-SUM($I$171:AU171),0),NTBA!$F$206-SUM($I$171:AU171),AV149-SUM($I$166:AV166,$I$171:AU171))</f>
        <v>0</v>
      </c>
      <c r="AW171" s="467">
        <f ca="1">MIN(MAX(((AW149*NTBA!$F$196))-SUM($I$171:AV171),0),NTBA!$F$206-SUM($I$171:AV171),AW149-SUM($I$166:AW166,$I$171:AV171))</f>
        <v>0</v>
      </c>
      <c r="AX171" s="467">
        <f ca="1">MIN(MAX(((AX149*NTBA!$F$196))-SUM($I$171:AW171),0),NTBA!$F$206-SUM($I$171:AW171),AX149-SUM($I$166:AX166,$I$171:AW171))</f>
        <v>0</v>
      </c>
      <c r="AY171" s="467">
        <f ca="1">MIN(MAX(((AY149*NTBA!$F$196))-SUM($I$171:AX171),0),NTBA!$F$206-SUM($I$171:AX171),AY149-SUM($I$166:AY166,$I$171:AX171))</f>
        <v>0</v>
      </c>
      <c r="AZ171" s="467">
        <f ca="1">MIN(MAX(((AZ149*NTBA!$F$196))-SUM($I$171:AY171),0),NTBA!$F$206-SUM($I$171:AY171),AZ149-SUM($I$166:AZ166,$I$171:AY171))</f>
        <v>0</v>
      </c>
      <c r="BA171" s="467">
        <f ca="1">MIN(MAX(((BA149*NTBA!$F$196))-SUM($I$171:AZ171),0),NTBA!$F$206-SUM($I$171:AZ171),BA149-SUM($I$166:BA166,$I$171:AZ171))</f>
        <v>0</v>
      </c>
      <c r="BB171" s="467">
        <f ca="1">MIN(MAX(((BB149*NTBA!$F$196))-SUM($I$171:BA171),0),NTBA!$F$206-SUM($I$171:BA171),BB149-SUM($I$166:BB166,$I$171:BA171))</f>
        <v>0</v>
      </c>
      <c r="BC171" s="467">
        <f ca="1">MIN(MAX(((BC149*NTBA!$F$196))-SUM($I$171:BB171),0),NTBA!$F$206-SUM($I$171:BB171),BC149-SUM($I$166:BC166,$I$171:BB171))</f>
        <v>0</v>
      </c>
      <c r="BD171" s="467">
        <f ca="1">MIN(MAX(((BD149*NTBA!$F$196))-SUM($I$171:BC171),0),NTBA!$F$206-SUM($I$171:BC171),BD149-SUM($I$166:BD166,$I$171:BC171))</f>
        <v>0</v>
      </c>
      <c r="BE171" s="467">
        <f ca="1">MIN(MAX(((BE149*NTBA!$F$196))-SUM($I$171:BD171),0),NTBA!$F$206-SUM($I$171:BD171),BE149-SUM($I$166:BE166,$I$171:BD171))</f>
        <v>0</v>
      </c>
      <c r="BF171" s="467">
        <f ca="1">MIN(MAX(((BF149*NTBA!$F$196))-SUM($I$171:BE171),0),NTBA!$F$206-SUM($I$171:BE171),BF149-SUM($I$166:BF166,$I$171:BE171))</f>
        <v>0</v>
      </c>
      <c r="BG171" s="467">
        <f ca="1">MIN(MAX(((BG149*NTBA!$F$196))-SUM($I$171:BF171),0),NTBA!$F$206-SUM($I$171:BF171),BG149-SUM($I$166:BG166,$I$171:BF171))</f>
        <v>0</v>
      </c>
      <c r="BH171" s="467">
        <f ca="1">MIN(MAX(((BH149*NTBA!$F$196))-SUM($I$171:BG171),0),NTBA!$F$206-SUM($I$171:BG171),BH149-SUM($I$166:BH166,$I$171:BG171))</f>
        <v>0</v>
      </c>
      <c r="BI171" s="467">
        <f ca="1">MIN(MAX(((BI149*NTBA!$F$196))-SUM($I$171:BH171),0),NTBA!$F$206-SUM($I$171:BH171),BI149-SUM($I$166:BI166,$I$171:BH171))</f>
        <v>0</v>
      </c>
      <c r="BJ171" s="467">
        <f ca="1">MIN(MAX(((BJ149*NTBA!$F$196))-SUM($I$171:BI171),0),NTBA!$F$206-SUM($I$171:BI171),BJ149-SUM($I$166:BJ166,$I$171:BI171))</f>
        <v>0</v>
      </c>
      <c r="BK171" s="467">
        <f ca="1">MIN(MAX(((BK149*NTBA!$F$196))-SUM($I$171:BJ171),0),NTBA!$F$206-SUM($I$171:BJ171),BK149-SUM($I$166:BK166,$I$171:BJ171))</f>
        <v>0</v>
      </c>
      <c r="BL171" s="467">
        <f ca="1">MIN(MAX(((BL149*NTBA!$F$196))-SUM($I$171:BK171),0),NTBA!$F$206-SUM($I$171:BK171),BL149-SUM($I$166:BL166,$I$171:BK171))</f>
        <v>0</v>
      </c>
      <c r="BM171" s="467">
        <f ca="1">MIN(MAX(((BM149*NTBA!$F$196))-SUM($I$171:BL171),0),NTBA!$F$206-SUM($I$171:BL171),BM149-SUM($I$166:BM166,$I$171:BL171))</f>
        <v>0</v>
      </c>
      <c r="BN171" s="467">
        <f ca="1">MIN(MAX(((BN149*NTBA!$F$196))-SUM($I$171:BM171),0),NTBA!$F$206-SUM($I$171:BM171),BN149-SUM($I$166:BN166,$I$171:BM171))</f>
        <v>0</v>
      </c>
      <c r="BO171" s="467">
        <f ca="1">MIN(MAX(((BO149*NTBA!$F$196))-SUM($I$171:BN171),0),NTBA!$F$206-SUM($I$171:BN171),BO149-SUM($I$166:BO166,$I$171:BN171))</f>
        <v>0</v>
      </c>
      <c r="BP171" s="467">
        <f ca="1">MIN(MAX(((BP149*NTBA!$F$196))-SUM($I$171:BO171),0),NTBA!$F$206-SUM($I$171:BO171),BP149-SUM($I$166:BP166,$I$171:BO171))</f>
        <v>0</v>
      </c>
      <c r="BQ171" s="467">
        <f ca="1">MIN(MAX(((BQ149*NTBA!$F$196))-SUM($I$171:BP171),0),NTBA!$F$206-SUM($I$171:BP171),BQ149-SUM($I$166:BQ166,$I$171:BP171))</f>
        <v>0</v>
      </c>
      <c r="BR171" s="467">
        <f ca="1">MIN(MAX(((BR149*NTBA!$F$196))-SUM($I$171:BQ171),0),NTBA!$F$206-SUM($I$171:BQ171),BR149-SUM($I$166:BR166,$I$171:BQ171))</f>
        <v>0</v>
      </c>
      <c r="BS171" s="467">
        <f ca="1">MIN(MAX(((BS149*NTBA!$F$196))-SUM($I$171:BR171),0),NTBA!$F$206-SUM($I$171:BR171),BS149-SUM($I$166:BS166,$I$171:BR171))</f>
        <v>0</v>
      </c>
      <c r="BT171" s="467">
        <f ca="1">MIN(MAX(((BT149*NTBA!$F$196))-SUM($I$171:BS171),0),NTBA!$F$206-SUM($I$171:BS171),BT149-SUM($I$166:BT166,$I$171:BS171))</f>
        <v>0</v>
      </c>
      <c r="BU171" s="467">
        <f ca="1">MIN(MAX(((BU149*NTBA!$F$196))-SUM($I$171:BT171),0),NTBA!$F$206-SUM($I$171:BT171),BU149-SUM($I$166:BU166,$I$171:BT171))</f>
        <v>0</v>
      </c>
      <c r="BV171" s="467">
        <f ca="1">MIN(MAX(((BV149*NTBA!$F$196))-SUM($I$171:BU171),0),NTBA!$F$206-SUM($I$171:BU171),BV149-SUM($I$166:BV166,$I$171:BU171))</f>
        <v>0</v>
      </c>
      <c r="BW171" s="467">
        <f ca="1">MIN(MAX(((BW149*NTBA!$F$196))-SUM($I$171:BV171),0),NTBA!$F$206-SUM($I$171:BV171),BW149-SUM($I$166:BW166,$I$171:BV171))</f>
        <v>0</v>
      </c>
      <c r="BX171" s="467">
        <f ca="1">MIN(MAX(((BX149*NTBA!$F$196))-SUM($I$171:BW171),0),NTBA!$F$206-SUM($I$171:BW171),BX149-SUM($I$166:BX166,$I$171:BW171))</f>
        <v>0</v>
      </c>
      <c r="BY171" s="467">
        <f ca="1">MIN(MAX(((BY149*NTBA!$F$196))-SUM($I$171:BX171),0),NTBA!$F$206-SUM($I$171:BX171),BY149-SUM($I$166:BY166,$I$171:BX171))</f>
        <v>0</v>
      </c>
      <c r="BZ171" s="467">
        <f ca="1">MIN(MAX(((BZ149*NTBA!$F$196))-SUM($I$171:BY171),0),NTBA!$F$206-SUM($I$171:BY171),BZ149-SUM($I$166:BZ166,$I$171:BY171))</f>
        <v>0</v>
      </c>
      <c r="CA171" s="467">
        <f ca="1">MIN(MAX(((CA149*NTBA!$F$196))-SUM($I$171:BZ171),0),NTBA!$F$206-SUM($I$171:BZ171),CA149-SUM($I$166:CA166,$I$171:BZ171))</f>
        <v>0</v>
      </c>
      <c r="CB171" s="467">
        <f ca="1">MIN(MAX(((CB149*NTBA!$F$196))-SUM($I$171:CA171),0),NTBA!$F$206-SUM($I$171:CA171),CB149-SUM($I$166:CB166,$I$171:CA171))</f>
        <v>0</v>
      </c>
      <c r="CC171" s="467">
        <f ca="1">MIN(MAX(((CC149*NTBA!$F$196))-SUM($I$171:CB171),0),NTBA!$F$206-SUM($I$171:CB171),CC149-SUM($I$166:CC166,$I$171:CB171))</f>
        <v>0</v>
      </c>
      <c r="CD171" s="467">
        <f ca="1">MIN(MAX(((CD149*NTBA!$F$196))-SUM($I$171:CC171),0),NTBA!$F$206-SUM($I$171:CC171),CD149-SUM($I$166:CD166,$I$171:CC171))</f>
        <v>0</v>
      </c>
      <c r="CE171" s="467">
        <f ca="1">MIN(MAX(((CE149*NTBA!$F$196))-SUM($I$171:CD171),0),NTBA!$F$206-SUM($I$171:CD171),CE149-SUM($I$166:CE166,$I$171:CD171))</f>
        <v>0</v>
      </c>
      <c r="CF171" s="467">
        <f ca="1">MIN(MAX(((CF149*NTBA!$F$196))-SUM($I$171:CE171),0),NTBA!$F$206-SUM($I$171:CE171),CF149-SUM($I$166:CF166,$I$171:CE171))</f>
        <v>0</v>
      </c>
      <c r="CG171" s="467">
        <f ca="1">MIN(MAX(((CG149*NTBA!$F$196))-SUM($I$171:CF171),0),NTBA!$F$206-SUM($I$171:CF171),CG149-SUM($I$166:CG166,$I$171:CF171))</f>
        <v>0</v>
      </c>
      <c r="CH171" s="467">
        <f ca="1">MIN(MAX(((CH149*NTBA!$F$196))-SUM($I$171:CG171),0),NTBA!$F$206-SUM($I$171:CG171),CH149-SUM($I$166:CH166,$I$171:CG171))</f>
        <v>0</v>
      </c>
      <c r="CI171" s="467">
        <f ca="1">MIN(MAX(((CI149*NTBA!$F$196))-SUM($I$171:CH171),0),NTBA!$F$206-SUM($I$171:CH171),CI149-SUM($I$166:CI166,$I$171:CH171))</f>
        <v>0</v>
      </c>
      <c r="CJ171" s="467">
        <f ca="1">MIN(MAX(((CJ149*NTBA!$F$196))-SUM($I$171:CI171),0),NTBA!$F$206-SUM($I$171:CI171),CJ149-SUM($I$166:CJ166,$I$171:CI171))</f>
        <v>0</v>
      </c>
      <c r="CK171" s="467">
        <f ca="1">MIN(MAX(((CK149*NTBA!$F$196))-SUM($I$171:CJ171),0),NTBA!$F$206-SUM($I$171:CJ171),CK149-SUM($I$166:CK166,$I$171:CJ171))</f>
        <v>0</v>
      </c>
      <c r="CL171" s="467">
        <f ca="1">MIN(MAX(((CL149*NTBA!$F$196))-SUM($I$171:CK171),0),NTBA!$F$206-SUM($I$171:CK171),CL149-SUM($I$166:CL166,$I$171:CK171))</f>
        <v>0</v>
      </c>
      <c r="CM171" s="467">
        <f ca="1">MIN(MAX(((CM149*NTBA!$F$196))-SUM($I$171:CL171),0),NTBA!$F$206-SUM($I$171:CL171),CM149-SUM($I$166:CM166,$I$171:CL171))</f>
        <v>0</v>
      </c>
      <c r="CN171" s="467">
        <f ca="1">MIN(MAX(((CN149*NTBA!$F$196))-SUM($I$171:CM171),0),NTBA!$F$206-SUM($I$171:CM171),CN149-SUM($I$166:CN166,$I$171:CM171))</f>
        <v>0</v>
      </c>
      <c r="CO171" s="467">
        <f ca="1">MIN(MAX(((CO149*NTBA!$F$196))-SUM($I$171:CN171),0),NTBA!$F$206-SUM($I$171:CN171),CO149-SUM($I$166:CO166,$I$171:CN171))</f>
        <v>0</v>
      </c>
      <c r="CP171" s="467">
        <f ca="1">MIN(MAX(((CP149*NTBA!$F$196))-SUM($I$171:CO171),0),NTBA!$F$206-SUM($I$171:CO171),CP149-SUM($I$166:CP166,$I$171:CO171))</f>
        <v>0</v>
      </c>
      <c r="CQ171" s="467">
        <f ca="1">MIN(MAX(((CQ149*NTBA!$F$196))-SUM($I$171:CP171),0),NTBA!$F$206-SUM($I$171:CP171),CQ149-SUM($I$166:CQ166,$I$171:CP171))</f>
        <v>0</v>
      </c>
      <c r="CR171" s="467">
        <f ca="1">MIN(MAX(((CR149*NTBA!$F$196))-SUM($I$171:CQ171),0),NTBA!$F$206-SUM($I$171:CQ171),CR149-SUM($I$166:CR166,$I$171:CQ171))</f>
        <v>0</v>
      </c>
      <c r="CS171" s="467">
        <f ca="1">MIN(MAX(((CS149*NTBA!$F$196))-SUM($I$171:CR171),0),NTBA!$F$206-SUM($I$171:CR171),CS149-SUM($I$166:CS166,$I$171:CR171))</f>
        <v>0</v>
      </c>
      <c r="CT171" s="467">
        <f ca="1">MIN(MAX(((CT149*NTBA!$F$196))-SUM($I$171:CS171),0),NTBA!$F$206-SUM($I$171:CS171),CT149-SUM($I$166:CT166,$I$171:CS171))</f>
        <v>0</v>
      </c>
      <c r="CU171" s="467">
        <f ca="1">MIN(MAX(((CU149*NTBA!$F$196))-SUM($I$171:CT171),0),NTBA!$F$206-SUM($I$171:CT171),CU149-SUM($I$166:CU166,$I$171:CT171))</f>
        <v>0</v>
      </c>
      <c r="CV171" s="467">
        <f ca="1">MIN(MAX(((CV149*NTBA!$F$196))-SUM($I$171:CU171),0),NTBA!$F$206-SUM($I$171:CU171),CV149-SUM($I$166:CV166,$I$171:CU171))</f>
        <v>0</v>
      </c>
      <c r="CW171" s="467">
        <f ca="1">MIN(MAX(((CW149*NTBA!$F$196))-SUM($I$171:CV171),0),NTBA!$F$206-SUM($I$171:CV171),CW149-SUM($I$166:CW166,$I$171:CV171))</f>
        <v>0</v>
      </c>
      <c r="CX171" s="467">
        <f ca="1">MIN(MAX(((CX149*NTBA!$F$196))-SUM($I$171:CW171),0),NTBA!$F$206-SUM($I$171:CW171),CX149-SUM($I$166:CX166,$I$171:CW171))</f>
        <v>0</v>
      </c>
      <c r="CY171" s="467">
        <f ca="1">MIN(MAX(((CY149*NTBA!$F$196))-SUM($I$171:CX171),0),NTBA!$F$206-SUM($I$171:CX171),CY149-SUM($I$166:CY166,$I$171:CX171))</f>
        <v>0</v>
      </c>
      <c r="CZ171" s="467">
        <f ca="1">MIN(MAX(((CZ149*NTBA!$F$196))-SUM($I$171:CY171),0),NTBA!$F$206-SUM($I$171:CY171),CZ149-SUM($I$166:CZ166,$I$171:CY171))</f>
        <v>0</v>
      </c>
      <c r="DA171" s="467">
        <f ca="1">MIN(MAX(((DA149*NTBA!$F$196))-SUM($I$171:CZ171),0),NTBA!$F$206-SUM($I$171:CZ171),DA149-SUM($I$166:DA166,$I$171:CZ171))</f>
        <v>0</v>
      </c>
      <c r="DB171" s="467">
        <f ca="1">MIN(MAX(((DB149*NTBA!$F$196))-SUM($I$171:DA171),0),NTBA!$F$206-SUM($I$171:DA171),DB149-SUM($I$166:DB166,$I$171:DA171))</f>
        <v>0</v>
      </c>
      <c r="DC171" s="467">
        <f ca="1">MIN(MAX(((DC149*NTBA!$F$196))-SUM($I$171:DB171),0),NTBA!$F$206-SUM($I$171:DB171),DC149-SUM($I$166:DC166,$I$171:DB171))</f>
        <v>0</v>
      </c>
      <c r="DD171" s="467">
        <f ca="1">MIN(MAX(((DD149*NTBA!$F$196))-SUM($I$171:DC171),0),NTBA!$F$206-SUM($I$171:DC171),DD149-SUM($I$166:DD166,$I$171:DC171))</f>
        <v>0</v>
      </c>
      <c r="DE171" s="467">
        <f ca="1">MIN(MAX(((DE149*NTBA!$F$196))-SUM($I$171:DD171),0),NTBA!$F$206-SUM($I$171:DD171),DE149-SUM($I$166:DE166,$I$171:DD171))</f>
        <v>0</v>
      </c>
      <c r="DF171" s="467">
        <f ca="1">MIN(MAX(((DF149*NTBA!$F$196))-SUM($I$171:DE171),0),NTBA!$F$206-SUM($I$171:DE171),DF149-SUM($I$166:DF166,$I$171:DE171))</f>
        <v>0</v>
      </c>
      <c r="DG171" s="467">
        <f ca="1">MIN(MAX(((DG149*NTBA!$F$196))-SUM($I$171:DF171),0),NTBA!$F$206-SUM($I$171:DF171),DG149-SUM($I$166:DG166,$I$171:DF171))</f>
        <v>0</v>
      </c>
      <c r="DH171" s="467">
        <f ca="1">MIN(MAX(((DH149*NTBA!$F$196))-SUM($I$171:DG171),0),NTBA!$F$206-SUM($I$171:DG171),DH149-SUM($I$166:DH166,$I$171:DG171))</f>
        <v>0</v>
      </c>
      <c r="DI171" s="467">
        <f ca="1">MIN(MAX(((DI149*NTBA!$F$196))-SUM($I$171:DH171),0),NTBA!$F$206-SUM($I$171:DH171),DI149-SUM($I$166:DI166,$I$171:DH171))</f>
        <v>0</v>
      </c>
      <c r="DJ171" s="467">
        <f ca="1">MIN(MAX(((DJ149*NTBA!$F$196))-SUM($I$171:DI171),0),NTBA!$F$206-SUM($I$171:DI171),DJ149-SUM($I$166:DJ166,$I$171:DI171))</f>
        <v>0</v>
      </c>
      <c r="DK171" s="467">
        <f ca="1">MIN(MAX(((DK149*NTBA!$F$196))-SUM($I$171:DJ171),0),NTBA!$F$206-SUM($I$171:DJ171),DK149-SUM($I$166:DK166,$I$171:DJ171))</f>
        <v>0</v>
      </c>
      <c r="DL171" s="467">
        <f ca="1">MIN(MAX(((DL149*NTBA!$F$196))-SUM($I$171:DK171),0),NTBA!$F$206-SUM($I$171:DK171),DL149-SUM($I$166:DL166,$I$171:DK171))</f>
        <v>0</v>
      </c>
      <c r="DM171" s="467">
        <f ca="1">MIN(MAX(((DM149*NTBA!$F$196))-SUM($I$171:DL171),0),NTBA!$F$206-SUM($I$171:DL171),DM149-SUM($I$166:DM166,$I$171:DL171))</f>
        <v>0</v>
      </c>
      <c r="DN171" s="467">
        <f ca="1">MIN(MAX(((DN149*NTBA!$F$196))-SUM($I$171:DM171),0),NTBA!$F$206-SUM($I$171:DM171),DN149-SUM($I$166:DN166,$I$171:DM171))</f>
        <v>0</v>
      </c>
      <c r="DO171" s="467">
        <f ca="1">MIN(MAX(((DO149*NTBA!$F$196))-SUM($I$171:DN171),0),NTBA!$F$206-SUM($I$171:DN171),DO149-SUM($I$166:DO166,$I$171:DN171))</f>
        <v>0</v>
      </c>
      <c r="DP171" s="467">
        <f ca="1">MIN(MAX(((DP149*NTBA!$F$196))-SUM($I$171:DO171),0),NTBA!$F$206-SUM($I$171:DO171),DP149-SUM($I$166:DP166,$I$171:DO171))</f>
        <v>0</v>
      </c>
      <c r="DQ171" s="467">
        <f ca="1">MIN(MAX(((DQ149*NTBA!$F$196))-SUM($I$171:DP171),0),NTBA!$F$206-SUM($I$171:DP171),DQ149-SUM($I$166:DQ166,$I$171:DP171))</f>
        <v>0</v>
      </c>
      <c r="DR171" s="467">
        <f ca="1">MIN(MAX(((DR149*NTBA!$F$196))-SUM($I$171:DQ171),0),NTBA!$F$206-SUM($I$171:DQ171),DR149-SUM($I$166:DR166,$I$171:DQ171))</f>
        <v>0</v>
      </c>
      <c r="DS171" s="467">
        <f ca="1">MIN(MAX(((DS149*NTBA!$F$196))-SUM($I$171:DR171),0),NTBA!$F$206-SUM($I$171:DR171),DS149-SUM($I$166:DS166,$I$171:DR171))</f>
        <v>0</v>
      </c>
      <c r="DT171" s="467">
        <f ca="1">MIN(MAX(((DT149*NTBA!$F$196))-SUM($I$171:DS171),0),NTBA!$F$206-SUM($I$171:DS171),DT149-SUM($I$166:DT166,$I$171:DS171))</f>
        <v>0</v>
      </c>
      <c r="DU171" s="467">
        <f ca="1">MIN(MAX(((DU149*NTBA!$F$196))-SUM($I$171:DT171),0),NTBA!$F$206-SUM($I$171:DT171),DU149-SUM($I$166:DU166,$I$171:DT171))</f>
        <v>0</v>
      </c>
      <c r="DV171" s="467">
        <f ca="1">MIN(MAX(((DV149*NTBA!$F$196))-SUM($I$171:DU171),0),NTBA!$F$206-SUM($I$171:DU171),DV149-SUM($I$166:DV166,$I$171:DU171))</f>
        <v>0</v>
      </c>
      <c r="DW171" s="467">
        <f ca="1">MIN(MAX(((DW149*NTBA!$F$196))-SUM($I$171:DV171),0),NTBA!$F$206-SUM($I$171:DV171),DW149-SUM($I$166:DW166,$I$171:DV171))</f>
        <v>0</v>
      </c>
      <c r="DX171" s="467">
        <f ca="1">MIN(MAX(((DX149*NTBA!$F$196))-SUM($I$171:DW171),0),NTBA!$F$206-SUM($I$171:DW171),DX149-SUM($I$166:DX166,$I$171:DW171))</f>
        <v>0</v>
      </c>
      <c r="DY171" s="467">
        <f ca="1">MIN(MAX(((DY149*NTBA!$F$196))-SUM($I$171:DX171),0),NTBA!$F$206-SUM($I$171:DX171),DY149-SUM($I$166:DY166,$I$171:DX171))</f>
        <v>0</v>
      </c>
      <c r="DZ171" s="467">
        <f ca="1">MIN(MAX(((DZ149*NTBA!$F$196))-SUM($I$171:DY171),0),NTBA!$F$206-SUM($I$171:DY171),DZ149-SUM($I$166:DZ166,$I$171:DY171))</f>
        <v>0</v>
      </c>
      <c r="EA171" s="467">
        <f ca="1">MIN(MAX(((EA149*NTBA!$F$196))-SUM($I$171:DZ171),0),NTBA!$F$206-SUM($I$171:DZ171),EA149-SUM($I$166:EA166,$I$171:DZ171))</f>
        <v>0</v>
      </c>
      <c r="EB171" s="467">
        <f ca="1">MIN(MAX(((EB149*NTBA!$F$196))-SUM($I$171:EA171),0),NTBA!$F$206-SUM($I$171:EA171),EB149-SUM($I$166:EB166,$I$171:EA171))</f>
        <v>0</v>
      </c>
      <c r="EC171" s="467">
        <f ca="1">MIN(MAX(((EC149*NTBA!$F$196))-SUM($I$171:EB171),0),NTBA!$F$206-SUM($I$171:EB171),EC149-SUM($I$166:EC166,$I$171:EB171))</f>
        <v>0</v>
      </c>
      <c r="ED171" s="467">
        <f ca="1">MIN(MAX(((ED149*NTBA!$F$196))-SUM($I$171:EC171),0),NTBA!$F$206-SUM($I$171:EC171),ED149-SUM($I$166:ED166,$I$171:EC171))</f>
        <v>0</v>
      </c>
      <c r="EE171" s="467">
        <f ca="1">MIN(MAX(((EE149*NTBA!$F$196))-SUM($I$171:ED171),0),NTBA!$F$206-SUM($I$171:ED171),EE149-SUM($I$166:EE166,$I$171:ED171))</f>
        <v>0</v>
      </c>
      <c r="EF171" s="467">
        <f ca="1">MIN(MAX(((EF149*NTBA!$F$196))-SUM($I$171:EE171),0),NTBA!$F$206-SUM($I$171:EE171),EF149-SUM($I$166:EF166,$I$171:EE171))</f>
        <v>0</v>
      </c>
      <c r="EG171" s="467">
        <f ca="1">MIN(MAX(((EG149*NTBA!$F$196))-SUM($I$171:EF171),0),NTBA!$F$206-SUM($I$171:EF171),EG149-SUM($I$166:EG166,$I$171:EF171))</f>
        <v>0</v>
      </c>
      <c r="EH171" s="467">
        <f ca="1">MIN(MAX(((EH149*NTBA!$F$196))-SUM($I$171:EG171),0),NTBA!$F$206-SUM($I$171:EG171),EH149-SUM($I$166:EH166,$I$171:EG171))</f>
        <v>0</v>
      </c>
      <c r="EI171" s="467"/>
    </row>
    <row r="172" spans="1:139" s="561" customFormat="1" ht="15" customHeight="1" outlineLevel="1" x14ac:dyDescent="0.35">
      <c r="A172" s="467"/>
      <c r="B172" s="467"/>
      <c r="C172" s="467"/>
      <c r="D172" s="467"/>
      <c r="E172" s="946" t="s">
        <v>795</v>
      </c>
      <c r="G172" s="467" t="s">
        <v>330</v>
      </c>
      <c r="H172" s="467">
        <f t="shared" ca="1" si="90"/>
        <v>71.707394999999977</v>
      </c>
      <c r="I172" s="562"/>
      <c r="J172" s="467">
        <f ca="1">MIN(MAX(((J148-SUM(J166:J171))*NTBA!$F$195),0),NTBA!$F$209-SUM($I$172:I172))</f>
        <v>0</v>
      </c>
      <c r="K172" s="467">
        <f ca="1">MIN(MAX(((K148-SUM(K166:K171))*NTBA!$F$195),0),NTBA!$F$209-SUM($I$172:J172))</f>
        <v>0</v>
      </c>
      <c r="L172" s="467">
        <f ca="1">MIN(MAX(((L148-SUM(L166:L171))*NTBA!$F$195),0),NTBA!$F$209-SUM($I$172:K172))</f>
        <v>0</v>
      </c>
      <c r="M172" s="467">
        <f ca="1">MIN(MAX(((M148-SUM(M166:M171))*NTBA!$F$195),0),NTBA!$F$209-SUM($I$172:L172))</f>
        <v>0</v>
      </c>
      <c r="N172" s="467">
        <f ca="1">MIN(MAX(((N148-SUM(N166:N171))*NTBA!$F$195),0),NTBA!$F$209-SUM($I$172:M172))</f>
        <v>0</v>
      </c>
      <c r="O172" s="467">
        <f ca="1">MIN(MAX(((O148-SUM(O166:O171))*NTBA!$F$195),0),NTBA!$F$209-SUM($I$172:N172))</f>
        <v>0</v>
      </c>
      <c r="P172" s="467">
        <f ca="1">MIN(MAX(((P148-SUM(P166:P171))*NTBA!$F$195),0),NTBA!$F$209-SUM($I$172:O172))</f>
        <v>0</v>
      </c>
      <c r="Q172" s="467">
        <f ca="1">MIN(MAX(((Q148-SUM(Q166:Q171))*NTBA!$F$195),0),NTBA!$F$209-SUM($I$172:P172))</f>
        <v>0</v>
      </c>
      <c r="R172" s="467">
        <f ca="1">MIN(MAX(((R148-SUM(R166:R171))*NTBA!$F$195),0),NTBA!$F$209-SUM($I$172:Q172))</f>
        <v>1.7763568394002505E-15</v>
      </c>
      <c r="S172" s="467">
        <f ca="1">MIN(MAX(((S148-SUM(S166:S171))*NTBA!$F$195),0),NTBA!$F$209-SUM($I$172:R172))</f>
        <v>0</v>
      </c>
      <c r="T172" s="467">
        <f ca="1">MIN(MAX(((T148-SUM(T166:T171))*NTBA!$F$195),0),NTBA!$F$209-SUM($I$172:S172))</f>
        <v>0</v>
      </c>
      <c r="U172" s="467">
        <f ca="1">MIN(MAX(((U148-SUM(U166:U171))*NTBA!$F$195),0),NTBA!$F$209-SUM($I$172:T172))</f>
        <v>0</v>
      </c>
      <c r="V172" s="467">
        <f ca="1">MIN(MAX(((V148-SUM(V166:V171))*NTBA!$F$195),0),NTBA!$F$209-SUM($I$172:U172))</f>
        <v>0</v>
      </c>
      <c r="W172" s="467">
        <f ca="1">MIN(MAX(((W148-SUM(W166:W171))*NTBA!$F$195),0),NTBA!$F$209-SUM($I$172:V172))</f>
        <v>0</v>
      </c>
      <c r="X172" s="467">
        <f ca="1">MIN(MAX(((X148-SUM(X166:X171))*NTBA!$F$195),0),NTBA!$F$209-SUM($I$172:W172))</f>
        <v>7.1054273576010019E-15</v>
      </c>
      <c r="Y172" s="467">
        <f ca="1">MIN(MAX(((Y148-SUM(Y166:Y171))*NTBA!$F$195),0),NTBA!$F$209-SUM($I$172:X172))</f>
        <v>0</v>
      </c>
      <c r="Z172" s="467">
        <f ca="1">MIN(MAX(((Z148-SUM(Z166:Z171))*NTBA!$F$195),0),NTBA!$F$209-SUM($I$172:Y172))</f>
        <v>0</v>
      </c>
      <c r="AA172" s="467">
        <f ca="1">MIN(MAX(((AA148-SUM(AA166:AA171))*NTBA!$F$195),0),NTBA!$F$209-SUM($I$172:Z172))</f>
        <v>1.7763568394002505E-14</v>
      </c>
      <c r="AB172" s="467">
        <f ca="1">MIN(MAX(((AB148-SUM(AB166:AB171))*NTBA!$F$195),0),NTBA!$F$209-SUM($I$172:AA172))</f>
        <v>0</v>
      </c>
      <c r="AC172" s="467">
        <f ca="1">MIN(MAX(((AC148-SUM(AC166:AC171))*NTBA!$F$195),0),NTBA!$F$209-SUM($I$172:AB172))</f>
        <v>0</v>
      </c>
      <c r="AD172" s="467">
        <f ca="1">MIN(MAX(((AD148-SUM(AD166:AD171))*NTBA!$F$195),0),NTBA!$F$209-SUM($I$172:AC172))</f>
        <v>0</v>
      </c>
      <c r="AE172" s="467">
        <f ca="1">MIN(MAX(((AE148-SUM(AE166:AE171))*NTBA!$F$195),0),NTBA!$F$209-SUM($I$172:AD172))</f>
        <v>0</v>
      </c>
      <c r="AF172" s="467">
        <f ca="1">MIN(MAX(((AF148-SUM(AF166:AF171))*NTBA!$F$195),0),NTBA!$F$209-SUM($I$172:AE172))</f>
        <v>0</v>
      </c>
      <c r="AG172" s="467">
        <f ca="1">MIN(MAX(((AG148-SUM(AG166:AG171))*NTBA!$F$195),0),NTBA!$F$209-SUM($I$172:AF172))</f>
        <v>16.884518150518783</v>
      </c>
      <c r="AH172" s="467">
        <f ca="1">MIN(MAX(((AH148-SUM(AH166:AH171))*NTBA!$F$195),0),NTBA!$F$209-SUM($I$172:AG172))</f>
        <v>17.092658523146827</v>
      </c>
      <c r="AI172" s="467">
        <f ca="1">MIN(MAX(((AI148-SUM(AI166:AI171))*NTBA!$F$195),0),NTBA!$F$209-SUM($I$172:AH172))</f>
        <v>22.020080189669411</v>
      </c>
      <c r="AJ172" s="467">
        <f ca="1">MIN(MAX(((AJ148-SUM(AJ166:AJ171))*NTBA!$F$195),0),NTBA!$F$209-SUM($I$172:AI172))</f>
        <v>15.710138136664924</v>
      </c>
      <c r="AK172" s="467">
        <f ca="1">MIN(MAX(((AK148-SUM(AK166:AK171))*NTBA!$F$195),0),NTBA!$F$209-SUM($I$172:AJ172))</f>
        <v>0</v>
      </c>
      <c r="AL172" s="467">
        <f ca="1">MIN(MAX(((AL148-SUM(AL166:AL171))*NTBA!$F$195),0),NTBA!$F$209-SUM($I$172:AK172))</f>
        <v>0</v>
      </c>
      <c r="AM172" s="467">
        <f ca="1">MIN(MAX(((AM148-SUM(AM166:AM171))*NTBA!$F$195),0),NTBA!$F$209-SUM($I$172:AL172))</f>
        <v>0</v>
      </c>
      <c r="AN172" s="467">
        <f ca="1">MIN(MAX(((AN148-SUM(AN166:AN171))*NTBA!$F$195),0),NTBA!$F$209-SUM($I$172:AM172))</f>
        <v>0</v>
      </c>
      <c r="AO172" s="467">
        <f ca="1">MIN(MAX(((AO148-SUM(AO166:AO171))*NTBA!$F$195),0),NTBA!$F$209-SUM($I$172:AN172))</f>
        <v>0</v>
      </c>
      <c r="AP172" s="467">
        <f ca="1">MIN(MAX(((AP148-SUM(AP166:AP171))*NTBA!$F$195),0),NTBA!$F$209-SUM($I$172:AO172))</f>
        <v>0</v>
      </c>
      <c r="AQ172" s="467">
        <f ca="1">MIN(MAX(((AQ148-SUM(AQ166:AQ171))*NTBA!$F$195),0),NTBA!$F$209-SUM($I$172:AP172))</f>
        <v>0</v>
      </c>
      <c r="AR172" s="467">
        <f ca="1">MIN(MAX(((AR148-SUM(AR166:AR171))*NTBA!$F$195),0),NTBA!$F$209-SUM($I$172:AQ172))</f>
        <v>0</v>
      </c>
      <c r="AS172" s="467">
        <f ca="1">MIN(MAX(((AS148-SUM(AS166:AS171))*NTBA!$F$195),0),NTBA!$F$209-SUM($I$172:AR172))</f>
        <v>0</v>
      </c>
      <c r="AT172" s="467">
        <f ca="1">MIN(MAX(((AT148-SUM(AT166:AT171))*NTBA!$F$195),0),NTBA!$F$209-SUM($I$172:AS172))</f>
        <v>0</v>
      </c>
      <c r="AU172" s="467">
        <f ca="1">MIN(MAX(((AU148-SUM(AU166:AU171))*NTBA!$F$195),0),NTBA!$F$209-SUM($I$172:AT172))</f>
        <v>0</v>
      </c>
      <c r="AV172" s="467">
        <f ca="1">MIN(MAX(((AV148-SUM(AV166:AV171))*NTBA!$F$195),0),NTBA!$F$209-SUM($I$172:AU172))</f>
        <v>0</v>
      </c>
      <c r="AW172" s="467">
        <f ca="1">MIN(MAX(((AW148-SUM(AW166:AW171))*NTBA!$F$195),0),NTBA!$F$209-SUM($I$172:AV172))</f>
        <v>0</v>
      </c>
      <c r="AX172" s="467">
        <f ca="1">MIN(MAX(((AX148-SUM(AX166:AX171))*NTBA!$F$195),0),NTBA!$F$209-SUM($I$172:AW172))</f>
        <v>0</v>
      </c>
      <c r="AY172" s="467">
        <f ca="1">MIN(MAX(((AY148-SUM(AY166:AY171))*NTBA!$F$195),0),NTBA!$F$209-SUM($I$172:AX172))</f>
        <v>0</v>
      </c>
      <c r="AZ172" s="467">
        <f ca="1">MIN(MAX(((AZ148-SUM(AZ166:AZ171))*NTBA!$F$195),0),NTBA!$F$209-SUM($I$172:AY172))</f>
        <v>0</v>
      </c>
      <c r="BA172" s="467">
        <f ca="1">MIN(MAX(((BA148-SUM(BA166:BA171))*NTBA!$F$195),0),NTBA!$F$209-SUM($I$172:AZ172))</f>
        <v>0</v>
      </c>
      <c r="BB172" s="467">
        <f ca="1">MIN(MAX(((BB148-SUM(BB166:BB171))*NTBA!$F$195),0),NTBA!$F$209-SUM($I$172:BA172))</f>
        <v>0</v>
      </c>
      <c r="BC172" s="467">
        <f ca="1">MIN(MAX(((BC148-SUM(BC166:BC171))*NTBA!$F$195),0),NTBA!$F$209-SUM($I$172:BB172))</f>
        <v>0</v>
      </c>
      <c r="BD172" s="467">
        <f ca="1">MIN(MAX(((BD148-SUM(BD166:BD171))*NTBA!$F$195),0),NTBA!$F$209-SUM($I$172:BC172))</f>
        <v>0</v>
      </c>
      <c r="BE172" s="467">
        <f ca="1">MIN(MAX(((BE148-SUM(BE166:BE171))*NTBA!$F$195),0),NTBA!$F$209-SUM($I$172:BD172))</f>
        <v>0</v>
      </c>
      <c r="BF172" s="467">
        <f ca="1">MIN(MAX(((BF148-SUM(BF166:BF171))*NTBA!$F$195),0),NTBA!$F$209-SUM($I$172:BE172))</f>
        <v>0</v>
      </c>
      <c r="BG172" s="467">
        <f ca="1">MIN(MAX(((BG148-SUM(BG166:BG171))*NTBA!$F$195),0),NTBA!$F$209-SUM($I$172:BF172))</f>
        <v>0</v>
      </c>
      <c r="BH172" s="467">
        <f ca="1">MIN(MAX(((BH148-SUM(BH166:BH171))*NTBA!$F$195),0),NTBA!$F$209-SUM($I$172:BG172))</f>
        <v>0</v>
      </c>
      <c r="BI172" s="467">
        <f ca="1">MIN(MAX(((BI148-SUM(BI166:BI171))*NTBA!$F$195),0),NTBA!$F$209-SUM($I$172:BH172))</f>
        <v>0</v>
      </c>
      <c r="BJ172" s="467">
        <f ca="1">MIN(MAX(((BJ148-SUM(BJ166:BJ171))*NTBA!$F$195),0),NTBA!$F$209-SUM($I$172:BI172))</f>
        <v>0</v>
      </c>
      <c r="BK172" s="467">
        <f ca="1">MIN(MAX(((BK148-SUM(BK166:BK171))*NTBA!$F$195),0),NTBA!$F$209-SUM($I$172:BJ172))</f>
        <v>0</v>
      </c>
      <c r="BL172" s="467">
        <f ca="1">MIN(MAX(((BL148-SUM(BL166:BL171))*NTBA!$F$195),0),NTBA!$F$209-SUM($I$172:BK172))</f>
        <v>0</v>
      </c>
      <c r="BM172" s="467">
        <f ca="1">MIN(MAX(((BM148-SUM(BM166:BM171))*NTBA!$F$195),0),NTBA!$F$209-SUM($I$172:BL172))</f>
        <v>0</v>
      </c>
      <c r="BN172" s="467">
        <f ca="1">MIN(MAX(((BN148-SUM(BN166:BN171))*NTBA!$F$195),0),NTBA!$F$209-SUM($I$172:BM172))</f>
        <v>0</v>
      </c>
      <c r="BO172" s="467">
        <f ca="1">MIN(MAX(((BO148-SUM(BO166:BO171))*NTBA!$F$195),0),NTBA!$F$209-SUM($I$172:BN172))</f>
        <v>0</v>
      </c>
      <c r="BP172" s="467">
        <f ca="1">MIN(MAX(((BP148-SUM(BP166:BP171))*NTBA!$F$195),0),NTBA!$F$209-SUM($I$172:BO172))</f>
        <v>0</v>
      </c>
      <c r="BQ172" s="467">
        <f ca="1">MIN(MAX(((BQ148-SUM(BQ166:BQ171))*NTBA!$F$195),0),NTBA!$F$209-SUM($I$172:BP172))</f>
        <v>0</v>
      </c>
      <c r="BR172" s="467">
        <f ca="1">MIN(MAX(((BR148-SUM(BR166:BR171))*NTBA!$F$195),0),NTBA!$F$209-SUM($I$172:BQ172))</f>
        <v>0</v>
      </c>
      <c r="BS172" s="467">
        <f ca="1">MIN(MAX(((BS148-SUM(BS166:BS171))*NTBA!$F$195),0),NTBA!$F$209-SUM($I$172:BR172))</f>
        <v>0</v>
      </c>
      <c r="BT172" s="467">
        <f ca="1">MIN(MAX(((BT148-SUM(BT166:BT171))*NTBA!$F$195),0),NTBA!$F$209-SUM($I$172:BS172))</f>
        <v>0</v>
      </c>
      <c r="BU172" s="467">
        <f ca="1">MIN(MAX(((BU148-SUM(BU166:BU171))*NTBA!$F$195),0),NTBA!$F$209-SUM($I$172:BT172))</f>
        <v>0</v>
      </c>
      <c r="BV172" s="467">
        <f ca="1">MIN(MAX(((BV148-SUM(BV166:BV171))*NTBA!$F$195),0),NTBA!$F$209-SUM($I$172:BU172))</f>
        <v>0</v>
      </c>
      <c r="BW172" s="467">
        <f ca="1">MIN(MAX(((BW148-SUM(BW166:BW171))*NTBA!$F$195),0),NTBA!$F$209-SUM($I$172:BV172))</f>
        <v>0</v>
      </c>
      <c r="BX172" s="467">
        <f ca="1">MIN(MAX(((BX148-SUM(BX166:BX171))*NTBA!$F$195),0),NTBA!$F$209-SUM($I$172:BW172))</f>
        <v>0</v>
      </c>
      <c r="BY172" s="467">
        <f ca="1">MIN(MAX(((BY148-SUM(BY166:BY171))*NTBA!$F$195),0),NTBA!$F$209-SUM($I$172:BX172))</f>
        <v>0</v>
      </c>
      <c r="BZ172" s="467">
        <f ca="1">MIN(MAX(((BZ148-SUM(BZ166:BZ171))*NTBA!$F$195),0),NTBA!$F$209-SUM($I$172:BY172))</f>
        <v>0</v>
      </c>
      <c r="CA172" s="467">
        <f ca="1">MIN(MAX(((CA148-SUM(CA166:CA171))*NTBA!$F$195),0),NTBA!$F$209-SUM($I$172:BZ172))</f>
        <v>0</v>
      </c>
      <c r="CB172" s="467">
        <f ca="1">MIN(MAX(((CB148-SUM(CB166:CB171))*NTBA!$F$195),0),NTBA!$F$209-SUM($I$172:CA172))</f>
        <v>0</v>
      </c>
      <c r="CC172" s="467">
        <f ca="1">MIN(MAX(((CC148-SUM(CC166:CC171))*NTBA!$F$195),0),NTBA!$F$209-SUM($I$172:CB172))</f>
        <v>0</v>
      </c>
      <c r="CD172" s="467">
        <f ca="1">MIN(MAX(((CD148-SUM(CD166:CD171))*NTBA!$F$195),0),NTBA!$F$209-SUM($I$172:CC172))</f>
        <v>0</v>
      </c>
      <c r="CE172" s="467">
        <f ca="1">MIN(MAX(((CE148-SUM(CE166:CE171))*NTBA!$F$195),0),NTBA!$F$209-SUM($I$172:CD172))</f>
        <v>0</v>
      </c>
      <c r="CF172" s="467">
        <f ca="1">MIN(MAX(((CF148-SUM(CF166:CF171))*NTBA!$F$195),0),NTBA!$F$209-SUM($I$172:CE172))</f>
        <v>0</v>
      </c>
      <c r="CG172" s="467">
        <f ca="1">MIN(MAX(((CG148-SUM(CG166:CG171))*NTBA!$F$195),0),NTBA!$F$209-SUM($I$172:CF172))</f>
        <v>0</v>
      </c>
      <c r="CH172" s="467">
        <f ca="1">MIN(MAX(((CH148-SUM(CH166:CH171))*NTBA!$F$195),0),NTBA!$F$209-SUM($I$172:CG172))</f>
        <v>0</v>
      </c>
      <c r="CI172" s="467">
        <f ca="1">MIN(MAX(((CI148-SUM(CI166:CI171))*NTBA!$F$195),0),NTBA!$F$209-SUM($I$172:CH172))</f>
        <v>0</v>
      </c>
      <c r="CJ172" s="467">
        <f ca="1">MIN(MAX(((CJ148-SUM(CJ166:CJ171))*NTBA!$F$195),0),NTBA!$F$209-SUM($I$172:CI172))</f>
        <v>0</v>
      </c>
      <c r="CK172" s="467">
        <f ca="1">MIN(MAX(((CK148-SUM(CK166:CK171))*NTBA!$F$195),0),NTBA!$F$209-SUM($I$172:CJ172))</f>
        <v>0</v>
      </c>
      <c r="CL172" s="467">
        <f ca="1">MIN(MAX(((CL148-SUM(CL166:CL171))*NTBA!$F$195),0),NTBA!$F$209-SUM($I$172:CK172))</f>
        <v>0</v>
      </c>
      <c r="CM172" s="467">
        <f ca="1">MIN(MAX(((CM148-SUM(CM166:CM171))*NTBA!$F$195),0),NTBA!$F$209-SUM($I$172:CL172))</f>
        <v>0</v>
      </c>
      <c r="CN172" s="467">
        <f ca="1">MIN(MAX(((CN148-SUM(CN166:CN171))*NTBA!$F$195),0),NTBA!$F$209-SUM($I$172:CM172))</f>
        <v>0</v>
      </c>
      <c r="CO172" s="467">
        <f ca="1">MIN(MAX(((CO148-SUM(CO166:CO171))*NTBA!$F$195),0),NTBA!$F$209-SUM($I$172:CN172))</f>
        <v>0</v>
      </c>
      <c r="CP172" s="467">
        <f ca="1">MIN(MAX(((CP148-SUM(CP166:CP171))*NTBA!$F$195),0),NTBA!$F$209-SUM($I$172:CO172))</f>
        <v>0</v>
      </c>
      <c r="CQ172" s="467">
        <f ca="1">MIN(MAX(((CQ148-SUM(CQ166:CQ171))*NTBA!$F$195),0),NTBA!$F$209-SUM($I$172:CP172))</f>
        <v>0</v>
      </c>
      <c r="CR172" s="467">
        <f ca="1">MIN(MAX(((CR148-SUM(CR166:CR171))*NTBA!$F$195),0),NTBA!$F$209-SUM($I$172:CQ172))</f>
        <v>0</v>
      </c>
      <c r="CS172" s="467">
        <f ca="1">MIN(MAX(((CS148-SUM(CS166:CS171))*NTBA!$F$195),0),NTBA!$F$209-SUM($I$172:CR172))</f>
        <v>0</v>
      </c>
      <c r="CT172" s="467">
        <f ca="1">MIN(MAX(((CT148-SUM(CT166:CT171))*NTBA!$F$195),0),NTBA!$F$209-SUM($I$172:CS172))</f>
        <v>0</v>
      </c>
      <c r="CU172" s="467">
        <f ca="1">MIN(MAX(((CU148-SUM(CU166:CU171))*NTBA!$F$195),0),NTBA!$F$209-SUM($I$172:CT172))</f>
        <v>0</v>
      </c>
      <c r="CV172" s="467">
        <f ca="1">MIN(MAX(((CV148-SUM(CV166:CV171))*NTBA!$F$195),0),NTBA!$F$209-SUM($I$172:CU172))</f>
        <v>0</v>
      </c>
      <c r="CW172" s="467">
        <f ca="1">MIN(MAX(((CW148-SUM(CW166:CW171))*NTBA!$F$195),0),NTBA!$F$209-SUM($I$172:CV172))</f>
        <v>0</v>
      </c>
      <c r="CX172" s="467">
        <f ca="1">MIN(MAX(((CX148-SUM(CX166:CX171))*NTBA!$F$195),0),NTBA!$F$209-SUM($I$172:CW172))</f>
        <v>0</v>
      </c>
      <c r="CY172" s="467">
        <f ca="1">MIN(MAX(((CY148-SUM(CY166:CY171))*NTBA!$F$195),0),NTBA!$F$209-SUM($I$172:CX172))</f>
        <v>0</v>
      </c>
      <c r="CZ172" s="467">
        <f ca="1">MIN(MAX(((CZ148-SUM(CZ166:CZ171))*NTBA!$F$195),0),NTBA!$F$209-SUM($I$172:CY172))</f>
        <v>0</v>
      </c>
      <c r="DA172" s="467">
        <f ca="1">MIN(MAX(((DA148-SUM(DA166:DA171))*NTBA!$F$195),0),NTBA!$F$209-SUM($I$172:CZ172))</f>
        <v>0</v>
      </c>
      <c r="DB172" s="467">
        <f ca="1">MIN(MAX(((DB148-SUM(DB166:DB171))*NTBA!$F$195),0),NTBA!$F$209-SUM($I$172:DA172))</f>
        <v>0</v>
      </c>
      <c r="DC172" s="467">
        <f ca="1">MIN(MAX(((DC148-SUM(DC166:DC171))*NTBA!$F$195),0),NTBA!$F$209-SUM($I$172:DB172))</f>
        <v>0</v>
      </c>
      <c r="DD172" s="467">
        <f ca="1">MIN(MAX(((DD148-SUM(DD166:DD171))*NTBA!$F$195),0),NTBA!$F$209-SUM($I$172:DC172))</f>
        <v>0</v>
      </c>
      <c r="DE172" s="467">
        <f ca="1">MIN(MAX(((DE148-SUM(DE166:DE171))*NTBA!$F$195),0),NTBA!$F$209-SUM($I$172:DD172))</f>
        <v>0</v>
      </c>
      <c r="DF172" s="467">
        <f ca="1">MIN(MAX(((DF148-SUM(DF166:DF171))*NTBA!$F$195),0),NTBA!$F$209-SUM($I$172:DE172))</f>
        <v>0</v>
      </c>
      <c r="DG172" s="467">
        <f ca="1">MIN(MAX(((DG148-SUM(DG166:DG171))*NTBA!$F$195),0),NTBA!$F$209-SUM($I$172:DF172))</f>
        <v>0</v>
      </c>
      <c r="DH172" s="467">
        <f ca="1">MIN(MAX(((DH148-SUM(DH166:DH171))*NTBA!$F$195),0),NTBA!$F$209-SUM($I$172:DG172))</f>
        <v>0</v>
      </c>
      <c r="DI172" s="467">
        <f ca="1">MIN(MAX(((DI148-SUM(DI166:DI171))*NTBA!$F$195),0),NTBA!$F$209-SUM($I$172:DH172))</f>
        <v>0</v>
      </c>
      <c r="DJ172" s="467">
        <f ca="1">MIN(MAX(((DJ148-SUM(DJ166:DJ171))*NTBA!$F$195),0),NTBA!$F$209-SUM($I$172:DI172))</f>
        <v>0</v>
      </c>
      <c r="DK172" s="467">
        <f ca="1">MIN(MAX(((DK148-SUM(DK166:DK171))*NTBA!$F$195),0),NTBA!$F$209-SUM($I$172:DJ172))</f>
        <v>0</v>
      </c>
      <c r="DL172" s="467">
        <f ca="1">MIN(MAX(((DL148-SUM(DL166:DL171))*NTBA!$F$195),0),NTBA!$F$209-SUM($I$172:DK172))</f>
        <v>0</v>
      </c>
      <c r="DM172" s="467">
        <f ca="1">MIN(MAX(((DM148-SUM(DM166:DM171))*NTBA!$F$195),0),NTBA!$F$209-SUM($I$172:DL172))</f>
        <v>0</v>
      </c>
      <c r="DN172" s="467">
        <f ca="1">MIN(MAX(((DN148-SUM(DN166:DN171))*NTBA!$F$195),0),NTBA!$F$209-SUM($I$172:DM172))</f>
        <v>0</v>
      </c>
      <c r="DO172" s="467">
        <f ca="1">MIN(MAX(((DO148-SUM(DO166:DO171))*NTBA!$F$195),0),NTBA!$F$209-SUM($I$172:DN172))</f>
        <v>0</v>
      </c>
      <c r="DP172" s="467">
        <f ca="1">MIN(MAX(((DP148-SUM(DP166:DP171))*NTBA!$F$195),0),NTBA!$F$209-SUM($I$172:DO172))</f>
        <v>0</v>
      </c>
      <c r="DQ172" s="467">
        <f ca="1">MIN(MAX(((DQ148-SUM(DQ166:DQ171))*NTBA!$F$195),0),NTBA!$F$209-SUM($I$172:DP172))</f>
        <v>0</v>
      </c>
      <c r="DR172" s="467">
        <f ca="1">MIN(MAX(((DR148-SUM(DR166:DR171))*NTBA!$F$195),0),NTBA!$F$209-SUM($I$172:DQ172))</f>
        <v>0</v>
      </c>
      <c r="DS172" s="467">
        <f ca="1">MIN(MAX(((DS148-SUM(DS166:DS171))*NTBA!$F$195),0),NTBA!$F$209-SUM($I$172:DR172))</f>
        <v>0</v>
      </c>
      <c r="DT172" s="467">
        <f ca="1">MIN(MAX(((DT148-SUM(DT166:DT171))*NTBA!$F$195),0),NTBA!$F$209-SUM($I$172:DS172))</f>
        <v>0</v>
      </c>
      <c r="DU172" s="467">
        <f ca="1">MIN(MAX(((DU148-SUM(DU166:DU171))*NTBA!$F$195),0),NTBA!$F$209-SUM($I$172:DT172))</f>
        <v>0</v>
      </c>
      <c r="DV172" s="467">
        <f ca="1">MIN(MAX(((DV148-SUM(DV166:DV171))*NTBA!$F$195),0),NTBA!$F$209-SUM($I$172:DU172))</f>
        <v>0</v>
      </c>
      <c r="DW172" s="467">
        <f ca="1">MIN(MAX(((DW148-SUM(DW166:DW171))*NTBA!$F$195),0),NTBA!$F$209-SUM($I$172:DV172))</f>
        <v>0</v>
      </c>
      <c r="DX172" s="467">
        <f ca="1">MIN(MAX(((DX148-SUM(DX166:DX171))*NTBA!$F$195),0),NTBA!$F$209-SUM($I$172:DW172))</f>
        <v>0</v>
      </c>
      <c r="DY172" s="467">
        <f ca="1">MIN(MAX(((DY148-SUM(DY166:DY171))*NTBA!$F$195),0),NTBA!$F$209-SUM($I$172:DX172))</f>
        <v>0</v>
      </c>
      <c r="DZ172" s="467">
        <f ca="1">MIN(MAX(((DZ148-SUM(DZ166:DZ171))*NTBA!$F$195),0),NTBA!$F$209-SUM($I$172:DY172))</f>
        <v>0</v>
      </c>
      <c r="EA172" s="467">
        <f ca="1">MIN(MAX(((EA148-SUM(EA166:EA171))*NTBA!$F$195),0),NTBA!$F$209-SUM($I$172:DZ172))</f>
        <v>0</v>
      </c>
      <c r="EB172" s="467">
        <f ca="1">MIN(MAX(((EB148-SUM(EB166:EB171))*NTBA!$F$195),0),NTBA!$F$209-SUM($I$172:EA172))</f>
        <v>0</v>
      </c>
      <c r="EC172" s="467">
        <f ca="1">MIN(MAX(((EC148-SUM(EC166:EC171))*NTBA!$F$195),0),NTBA!$F$209-SUM($I$172:EB172))</f>
        <v>0</v>
      </c>
      <c r="ED172" s="467">
        <f ca="1">MIN(MAX(((ED148-SUM(ED166:ED171))*NTBA!$F$195),0),NTBA!$F$209-SUM($I$172:EC172))</f>
        <v>0</v>
      </c>
      <c r="EE172" s="467">
        <f ca="1">MIN(MAX(((EE148-SUM(EE166:EE171))*NTBA!$F$195),0),NTBA!$F$209-SUM($I$172:ED172))</f>
        <v>0</v>
      </c>
      <c r="EF172" s="467">
        <f ca="1">MIN(MAX(((EF148-SUM(EF166:EF171))*NTBA!$F$195),0),NTBA!$F$209-SUM($I$172:EE172))</f>
        <v>0</v>
      </c>
      <c r="EG172" s="467">
        <f ca="1">MIN(MAX(((EG148-SUM(EG166:EG171))*NTBA!$F$195),0),NTBA!$F$209-SUM($I$172:EF172))</f>
        <v>0</v>
      </c>
      <c r="EH172" s="467">
        <f ca="1">MIN(MAX(((EH148-SUM(EH166:EH171))*NTBA!$F$195),0),NTBA!$F$209-SUM($I$172:EG172))</f>
        <v>0</v>
      </c>
      <c r="EI172" s="467"/>
    </row>
    <row r="173" spans="1:139" s="561" customFormat="1" ht="15" customHeight="1" outlineLevel="1" x14ac:dyDescent="0.35">
      <c r="A173" s="467"/>
      <c r="B173" s="467"/>
      <c r="C173" s="467"/>
      <c r="D173" s="467"/>
      <c r="E173" s="946" t="s">
        <v>794</v>
      </c>
      <c r="G173" s="467" t="s">
        <v>330</v>
      </c>
      <c r="H173" s="467">
        <f t="shared" ca="1" si="90"/>
        <v>215.12218499999994</v>
      </c>
      <c r="I173" s="562"/>
      <c r="J173" s="467">
        <f ca="1">MIN(MAX(((J148-SUM(J166:J171))*NTBA!$F$196),0),NTBA!$F$210-SUM($I$173:I173))</f>
        <v>0</v>
      </c>
      <c r="K173" s="467">
        <f ca="1">MIN(MAX(((K148-SUM(K166:K171))*NTBA!$F$196),0),NTBA!$F$210-SUM($I$173:J173))</f>
        <v>0</v>
      </c>
      <c r="L173" s="467">
        <f ca="1">MIN(MAX(((L148-SUM(L166:L171))*NTBA!$F$196),0),NTBA!$F$210-SUM($I$173:K173))</f>
        <v>0</v>
      </c>
      <c r="M173" s="467">
        <f ca="1">MIN(MAX(((M148-SUM(M166:M171))*NTBA!$F$196),0),NTBA!$F$210-SUM($I$173:L173))</f>
        <v>0</v>
      </c>
      <c r="N173" s="467">
        <f ca="1">MIN(MAX(((N148-SUM(N166:N171))*NTBA!$F$196),0),NTBA!$F$210-SUM($I$173:M173))</f>
        <v>0</v>
      </c>
      <c r="O173" s="467">
        <f ca="1">MIN(MAX(((O148-SUM(O166:O171))*NTBA!$F$196),0),NTBA!$F$210-SUM($I$173:N173))</f>
        <v>0</v>
      </c>
      <c r="P173" s="467">
        <f ca="1">MIN(MAX(((P148-SUM(P166:P171))*NTBA!$F$196),0),NTBA!$F$210-SUM($I$173:O173))</f>
        <v>0</v>
      </c>
      <c r="Q173" s="467">
        <f ca="1">MIN(MAX(((Q148-SUM(Q166:Q171))*NTBA!$F$196),0),NTBA!$F$210-SUM($I$173:P173))</f>
        <v>0</v>
      </c>
      <c r="R173" s="467">
        <f ca="1">MIN(MAX(((R148-SUM(R166:R171))*NTBA!$F$196),0),NTBA!$F$210-SUM($I$173:Q173))</f>
        <v>5.3290705182007514E-15</v>
      </c>
      <c r="S173" s="467">
        <f ca="1">MIN(MAX(((S148-SUM(S166:S171))*NTBA!$F$196),0),NTBA!$F$210-SUM($I$173:R173))</f>
        <v>0</v>
      </c>
      <c r="T173" s="467">
        <f ca="1">MIN(MAX(((T148-SUM(T166:T171))*NTBA!$F$196),0),NTBA!$F$210-SUM($I$173:S173))</f>
        <v>0</v>
      </c>
      <c r="U173" s="467">
        <f ca="1">MIN(MAX(((U148-SUM(U166:U171))*NTBA!$F$196),0),NTBA!$F$210-SUM($I$173:T173))</f>
        <v>0</v>
      </c>
      <c r="V173" s="467">
        <f ca="1">MIN(MAX(((V148-SUM(V166:V171))*NTBA!$F$196),0),NTBA!$F$210-SUM($I$173:U173))</f>
        <v>0</v>
      </c>
      <c r="W173" s="467">
        <f ca="1">MIN(MAX(((W148-SUM(W166:W171))*NTBA!$F$196),0),NTBA!$F$210-SUM($I$173:V173))</f>
        <v>0</v>
      </c>
      <c r="X173" s="467">
        <f ca="1">MIN(MAX(((X148-SUM(X166:X171))*NTBA!$F$196),0),NTBA!$F$210-SUM($I$173:W173))</f>
        <v>2.1316282072803006E-14</v>
      </c>
      <c r="Y173" s="467">
        <f ca="1">MIN(MAX(((Y148-SUM(Y166:Y171))*NTBA!$F$196),0),NTBA!$F$210-SUM($I$173:X173))</f>
        <v>0</v>
      </c>
      <c r="Z173" s="467">
        <f ca="1">MIN(MAX(((Z148-SUM(Z166:Z171))*NTBA!$F$196),0),NTBA!$F$210-SUM($I$173:Y173))</f>
        <v>0</v>
      </c>
      <c r="AA173" s="467">
        <f ca="1">MIN(MAX(((AA148-SUM(AA166:AA171))*NTBA!$F$196),0),NTBA!$F$210-SUM($I$173:Z173))</f>
        <v>5.3290705182007514E-14</v>
      </c>
      <c r="AB173" s="467">
        <f ca="1">MIN(MAX(((AB148-SUM(AB166:AB171))*NTBA!$F$196),0),NTBA!$F$210-SUM($I$173:AA173))</f>
        <v>0</v>
      </c>
      <c r="AC173" s="467">
        <f ca="1">MIN(MAX(((AC148-SUM(AC166:AC171))*NTBA!$F$196),0),NTBA!$F$210-SUM($I$173:AB173))</f>
        <v>0</v>
      </c>
      <c r="AD173" s="467">
        <f ca="1">MIN(MAX(((AD148-SUM(AD166:AD171))*NTBA!$F$196),0),NTBA!$F$210-SUM($I$173:AC173))</f>
        <v>0</v>
      </c>
      <c r="AE173" s="467">
        <f ca="1">MIN(MAX(((AE148-SUM(AE166:AE171))*NTBA!$F$196),0),NTBA!$F$210-SUM($I$173:AD173))</f>
        <v>0</v>
      </c>
      <c r="AF173" s="467">
        <f ca="1">MIN(MAX(((AF148-SUM(AF166:AF171))*NTBA!$F$196),0),NTBA!$F$210-SUM($I$173:AE173))</f>
        <v>0</v>
      </c>
      <c r="AG173" s="467">
        <f ca="1">MIN(MAX(((AG148-SUM(AG166:AG171))*NTBA!$F$196),0),NTBA!$F$210-SUM($I$173:AF173))</f>
        <v>50.653554451556346</v>
      </c>
      <c r="AH173" s="467">
        <f ca="1">MIN(MAX(((AH148-SUM(AH166:AH171))*NTBA!$F$196),0),NTBA!$F$210-SUM($I$173:AG173))</f>
        <v>51.277975569440486</v>
      </c>
      <c r="AI173" s="467">
        <f ca="1">MIN(MAX(((AI148-SUM(AI166:AI171))*NTBA!$F$196),0),NTBA!$F$210-SUM($I$173:AH173))</f>
        <v>66.060240569008229</v>
      </c>
      <c r="AJ173" s="467">
        <f ca="1">MIN(MAX(((AJ148-SUM(AJ166:AJ171))*NTBA!$F$196),0),NTBA!$F$210-SUM($I$173:AI173))</f>
        <v>47.130414409994785</v>
      </c>
      <c r="AK173" s="467">
        <f ca="1">MIN(MAX(((AK148-SUM(AK166:AK171))*NTBA!$F$196),0),NTBA!$F$210-SUM($I$173:AJ173))</f>
        <v>0</v>
      </c>
      <c r="AL173" s="467">
        <f ca="1">MIN(MAX(((AL148-SUM(AL166:AL171))*NTBA!$F$196),0),NTBA!$F$210-SUM($I$173:AK173))</f>
        <v>0</v>
      </c>
      <c r="AM173" s="467">
        <f ca="1">MIN(MAX(((AM148-SUM(AM166:AM171))*NTBA!$F$196),0),NTBA!$F$210-SUM($I$173:AL173))</f>
        <v>0</v>
      </c>
      <c r="AN173" s="467">
        <f ca="1">MIN(MAX(((AN148-SUM(AN166:AN171))*NTBA!$F$196),0),NTBA!$F$210-SUM($I$173:AM173))</f>
        <v>0</v>
      </c>
      <c r="AO173" s="467">
        <f ca="1">MIN(MAX(((AO148-SUM(AO166:AO171))*NTBA!$F$196),0),NTBA!$F$210-SUM($I$173:AN173))</f>
        <v>0</v>
      </c>
      <c r="AP173" s="467">
        <f ca="1">MIN(MAX(((AP148-SUM(AP166:AP171))*NTBA!$F$196),0),NTBA!$F$210-SUM($I$173:AO173))</f>
        <v>0</v>
      </c>
      <c r="AQ173" s="467">
        <f ca="1">MIN(MAX(((AQ148-SUM(AQ166:AQ171))*NTBA!$F$196),0),NTBA!$F$210-SUM($I$173:AP173))</f>
        <v>0</v>
      </c>
      <c r="AR173" s="467">
        <f ca="1">MIN(MAX(((AR148-SUM(AR166:AR171))*NTBA!$F$196),0),NTBA!$F$210-SUM($I$173:AQ173))</f>
        <v>0</v>
      </c>
      <c r="AS173" s="467">
        <f ca="1">MIN(MAX(((AS148-SUM(AS166:AS171))*NTBA!$F$196),0),NTBA!$F$210-SUM($I$173:AR173))</f>
        <v>0</v>
      </c>
      <c r="AT173" s="467">
        <f ca="1">MIN(MAX(((AT148-SUM(AT166:AT171))*NTBA!$F$196),0),NTBA!$F$210-SUM($I$173:AS173))</f>
        <v>0</v>
      </c>
      <c r="AU173" s="467">
        <f ca="1">MIN(MAX(((AU148-SUM(AU166:AU171))*NTBA!$F$196),0),NTBA!$F$210-SUM($I$173:AT173))</f>
        <v>0</v>
      </c>
      <c r="AV173" s="467">
        <f ca="1">MIN(MAX(((AV148-SUM(AV166:AV171))*NTBA!$F$196),0),NTBA!$F$210-SUM($I$173:AU173))</f>
        <v>0</v>
      </c>
      <c r="AW173" s="467">
        <f ca="1">MIN(MAX(((AW148-SUM(AW166:AW171))*NTBA!$F$196),0),NTBA!$F$210-SUM($I$173:AV173))</f>
        <v>0</v>
      </c>
      <c r="AX173" s="467">
        <f ca="1">MIN(MAX(((AX148-SUM(AX166:AX171))*NTBA!$F$196),0),NTBA!$F$210-SUM($I$173:AW173))</f>
        <v>0</v>
      </c>
      <c r="AY173" s="467">
        <f ca="1">MIN(MAX(((AY148-SUM(AY166:AY171))*NTBA!$F$196),0),NTBA!$F$210-SUM($I$173:AX173))</f>
        <v>0</v>
      </c>
      <c r="AZ173" s="467">
        <f ca="1">MIN(MAX(((AZ148-SUM(AZ166:AZ171))*NTBA!$F$196),0),NTBA!$F$210-SUM($I$173:AY173))</f>
        <v>0</v>
      </c>
      <c r="BA173" s="467">
        <f ca="1">MIN(MAX(((BA148-SUM(BA166:BA171))*NTBA!$F$196),0),NTBA!$F$210-SUM($I$173:AZ173))</f>
        <v>0</v>
      </c>
      <c r="BB173" s="467">
        <f ca="1">MIN(MAX(((BB148-SUM(BB166:BB171))*NTBA!$F$196),0),NTBA!$F$210-SUM($I$173:BA173))</f>
        <v>0</v>
      </c>
      <c r="BC173" s="467">
        <f ca="1">MIN(MAX(((BC148-SUM(BC166:BC171))*NTBA!$F$196),0),NTBA!$F$210-SUM($I$173:BB173))</f>
        <v>0</v>
      </c>
      <c r="BD173" s="467">
        <f ca="1">MIN(MAX(((BD148-SUM(BD166:BD171))*NTBA!$F$196),0),NTBA!$F$210-SUM($I$173:BC173))</f>
        <v>0</v>
      </c>
      <c r="BE173" s="467">
        <f ca="1">MIN(MAX(((BE148-SUM(BE166:BE171))*NTBA!$F$196),0),NTBA!$F$210-SUM($I$173:BD173))</f>
        <v>0</v>
      </c>
      <c r="BF173" s="467">
        <f ca="1">MIN(MAX(((BF148-SUM(BF166:BF171))*NTBA!$F$196),0),NTBA!$F$210-SUM($I$173:BE173))</f>
        <v>0</v>
      </c>
      <c r="BG173" s="467">
        <f ca="1">MIN(MAX(((BG148-SUM(BG166:BG171))*NTBA!$F$196),0),NTBA!$F$210-SUM($I$173:BF173))</f>
        <v>0</v>
      </c>
      <c r="BH173" s="467">
        <f ca="1">MIN(MAX(((BH148-SUM(BH166:BH171))*NTBA!$F$196),0),NTBA!$F$210-SUM($I$173:BG173))</f>
        <v>0</v>
      </c>
      <c r="BI173" s="467">
        <f ca="1">MIN(MAX(((BI148-SUM(BI166:BI171))*NTBA!$F$196),0),NTBA!$F$210-SUM($I$173:BH173))</f>
        <v>0</v>
      </c>
      <c r="BJ173" s="467">
        <f ca="1">MIN(MAX(((BJ148-SUM(BJ166:BJ171))*NTBA!$F$196),0),NTBA!$F$210-SUM($I$173:BI173))</f>
        <v>0</v>
      </c>
      <c r="BK173" s="467">
        <f ca="1">MIN(MAX(((BK148-SUM(BK166:BK171))*NTBA!$F$196),0),NTBA!$F$210-SUM($I$173:BJ173))</f>
        <v>0</v>
      </c>
      <c r="BL173" s="467">
        <f ca="1">MIN(MAX(((BL148-SUM(BL166:BL171))*NTBA!$F$196),0),NTBA!$F$210-SUM($I$173:BK173))</f>
        <v>0</v>
      </c>
      <c r="BM173" s="467">
        <f ca="1">MIN(MAX(((BM148-SUM(BM166:BM171))*NTBA!$F$196),0),NTBA!$F$210-SUM($I$173:BL173))</f>
        <v>0</v>
      </c>
      <c r="BN173" s="467">
        <f ca="1">MIN(MAX(((BN148-SUM(BN166:BN171))*NTBA!$F$196),0),NTBA!$F$210-SUM($I$173:BM173))</f>
        <v>0</v>
      </c>
      <c r="BO173" s="467">
        <f ca="1">MIN(MAX(((BO148-SUM(BO166:BO171))*NTBA!$F$196),0),NTBA!$F$210-SUM($I$173:BN173))</f>
        <v>0</v>
      </c>
      <c r="BP173" s="467">
        <f ca="1">MIN(MAX(((BP148-SUM(BP166:BP171))*NTBA!$F$196),0),NTBA!$F$210-SUM($I$173:BO173))</f>
        <v>0</v>
      </c>
      <c r="BQ173" s="467">
        <f ca="1">MIN(MAX(((BQ148-SUM(BQ166:BQ171))*NTBA!$F$196),0),NTBA!$F$210-SUM($I$173:BP173))</f>
        <v>0</v>
      </c>
      <c r="BR173" s="467">
        <f ca="1">MIN(MAX(((BR148-SUM(BR166:BR171))*NTBA!$F$196),0),NTBA!$F$210-SUM($I$173:BQ173))</f>
        <v>0</v>
      </c>
      <c r="BS173" s="467">
        <f ca="1">MIN(MAX(((BS148-SUM(BS166:BS171))*NTBA!$F$196),0),NTBA!$F$210-SUM($I$173:BR173))</f>
        <v>0</v>
      </c>
      <c r="BT173" s="467">
        <f ca="1">MIN(MAX(((BT148-SUM(BT166:BT171))*NTBA!$F$196),0),NTBA!$F$210-SUM($I$173:BS173))</f>
        <v>0</v>
      </c>
      <c r="BU173" s="467">
        <f ca="1">MIN(MAX(((BU148-SUM(BU166:BU171))*NTBA!$F$196),0),NTBA!$F$210-SUM($I$173:BT173))</f>
        <v>0</v>
      </c>
      <c r="BV173" s="467">
        <f ca="1">MIN(MAX(((BV148-SUM(BV166:BV171))*NTBA!$F$196),0),NTBA!$F$210-SUM($I$173:BU173))</f>
        <v>0</v>
      </c>
      <c r="BW173" s="467">
        <f ca="1">MIN(MAX(((BW148-SUM(BW166:BW171))*NTBA!$F$196),0),NTBA!$F$210-SUM($I$173:BV173))</f>
        <v>0</v>
      </c>
      <c r="BX173" s="467">
        <f ca="1">MIN(MAX(((BX148-SUM(BX166:BX171))*NTBA!$F$196),0),NTBA!$F$210-SUM($I$173:BW173))</f>
        <v>0</v>
      </c>
      <c r="BY173" s="467">
        <f ca="1">MIN(MAX(((BY148-SUM(BY166:BY171))*NTBA!$F$196),0),NTBA!$F$210-SUM($I$173:BX173))</f>
        <v>0</v>
      </c>
      <c r="BZ173" s="467">
        <f ca="1">MIN(MAX(((BZ148-SUM(BZ166:BZ171))*NTBA!$F$196),0),NTBA!$F$210-SUM($I$173:BY173))</f>
        <v>0</v>
      </c>
      <c r="CA173" s="467">
        <f ca="1">MIN(MAX(((CA148-SUM(CA166:CA171))*NTBA!$F$196),0),NTBA!$F$210-SUM($I$173:BZ173))</f>
        <v>0</v>
      </c>
      <c r="CB173" s="467">
        <f ca="1">MIN(MAX(((CB148-SUM(CB166:CB171))*NTBA!$F$196),0),NTBA!$F$210-SUM($I$173:CA173))</f>
        <v>0</v>
      </c>
      <c r="CC173" s="467">
        <f ca="1">MIN(MAX(((CC148-SUM(CC166:CC171))*NTBA!$F$196),0),NTBA!$F$210-SUM($I$173:CB173))</f>
        <v>0</v>
      </c>
      <c r="CD173" s="467">
        <f ca="1">MIN(MAX(((CD148-SUM(CD166:CD171))*NTBA!$F$196),0),NTBA!$F$210-SUM($I$173:CC173))</f>
        <v>0</v>
      </c>
      <c r="CE173" s="467">
        <f ca="1">MIN(MAX(((CE148-SUM(CE166:CE171))*NTBA!$F$196),0),NTBA!$F$210-SUM($I$173:CD173))</f>
        <v>0</v>
      </c>
      <c r="CF173" s="467">
        <f ca="1">MIN(MAX(((CF148-SUM(CF166:CF171))*NTBA!$F$196),0),NTBA!$F$210-SUM($I$173:CE173))</f>
        <v>0</v>
      </c>
      <c r="CG173" s="467">
        <f ca="1">MIN(MAX(((CG148-SUM(CG166:CG171))*NTBA!$F$196),0),NTBA!$F$210-SUM($I$173:CF173))</f>
        <v>0</v>
      </c>
      <c r="CH173" s="467">
        <f ca="1">MIN(MAX(((CH148-SUM(CH166:CH171))*NTBA!$F$196),0),NTBA!$F$210-SUM($I$173:CG173))</f>
        <v>0</v>
      </c>
      <c r="CI173" s="467">
        <f ca="1">MIN(MAX(((CI148-SUM(CI166:CI171))*NTBA!$F$196),0),NTBA!$F$210-SUM($I$173:CH173))</f>
        <v>0</v>
      </c>
      <c r="CJ173" s="467">
        <f ca="1">MIN(MAX(((CJ148-SUM(CJ166:CJ171))*NTBA!$F$196),0),NTBA!$F$210-SUM($I$173:CI173))</f>
        <v>0</v>
      </c>
      <c r="CK173" s="467">
        <f ca="1">MIN(MAX(((CK148-SUM(CK166:CK171))*NTBA!$F$196),0),NTBA!$F$210-SUM($I$173:CJ173))</f>
        <v>0</v>
      </c>
      <c r="CL173" s="467">
        <f ca="1">MIN(MAX(((CL148-SUM(CL166:CL171))*NTBA!$F$196),0),NTBA!$F$210-SUM($I$173:CK173))</f>
        <v>0</v>
      </c>
      <c r="CM173" s="467">
        <f ca="1">MIN(MAX(((CM148-SUM(CM166:CM171))*NTBA!$F$196),0),NTBA!$F$210-SUM($I$173:CL173))</f>
        <v>0</v>
      </c>
      <c r="CN173" s="467">
        <f ca="1">MIN(MAX(((CN148-SUM(CN166:CN171))*NTBA!$F$196),0),NTBA!$F$210-SUM($I$173:CM173))</f>
        <v>0</v>
      </c>
      <c r="CO173" s="467">
        <f ca="1">MIN(MAX(((CO148-SUM(CO166:CO171))*NTBA!$F$196),0),NTBA!$F$210-SUM($I$173:CN173))</f>
        <v>0</v>
      </c>
      <c r="CP173" s="467">
        <f ca="1">MIN(MAX(((CP148-SUM(CP166:CP171))*NTBA!$F$196),0),NTBA!$F$210-SUM($I$173:CO173))</f>
        <v>0</v>
      </c>
      <c r="CQ173" s="467">
        <f ca="1">MIN(MAX(((CQ148-SUM(CQ166:CQ171))*NTBA!$F$196),0),NTBA!$F$210-SUM($I$173:CP173))</f>
        <v>0</v>
      </c>
      <c r="CR173" s="467">
        <f ca="1">MIN(MAX(((CR148-SUM(CR166:CR171))*NTBA!$F$196),0),NTBA!$F$210-SUM($I$173:CQ173))</f>
        <v>0</v>
      </c>
      <c r="CS173" s="467">
        <f ca="1">MIN(MAX(((CS148-SUM(CS166:CS171))*NTBA!$F$196),0),NTBA!$F$210-SUM($I$173:CR173))</f>
        <v>0</v>
      </c>
      <c r="CT173" s="467">
        <f ca="1">MIN(MAX(((CT148-SUM(CT166:CT171))*NTBA!$F$196),0),NTBA!$F$210-SUM($I$173:CS173))</f>
        <v>0</v>
      </c>
      <c r="CU173" s="467">
        <f ca="1">MIN(MAX(((CU148-SUM(CU166:CU171))*NTBA!$F$196),0),NTBA!$F$210-SUM($I$173:CT173))</f>
        <v>0</v>
      </c>
      <c r="CV173" s="467">
        <f ca="1">MIN(MAX(((CV148-SUM(CV166:CV171))*NTBA!$F$196),0),NTBA!$F$210-SUM($I$173:CU173))</f>
        <v>0</v>
      </c>
      <c r="CW173" s="467">
        <f ca="1">MIN(MAX(((CW148-SUM(CW166:CW171))*NTBA!$F$196),0),NTBA!$F$210-SUM($I$173:CV173))</f>
        <v>0</v>
      </c>
      <c r="CX173" s="467">
        <f ca="1">MIN(MAX(((CX148-SUM(CX166:CX171))*NTBA!$F$196),0),NTBA!$F$210-SUM($I$173:CW173))</f>
        <v>0</v>
      </c>
      <c r="CY173" s="467">
        <f ca="1">MIN(MAX(((CY148-SUM(CY166:CY171))*NTBA!$F$196),0),NTBA!$F$210-SUM($I$173:CX173))</f>
        <v>0</v>
      </c>
      <c r="CZ173" s="467">
        <f ca="1">MIN(MAX(((CZ148-SUM(CZ166:CZ171))*NTBA!$F$196),0),NTBA!$F$210-SUM($I$173:CY173))</f>
        <v>0</v>
      </c>
      <c r="DA173" s="467">
        <f ca="1">MIN(MAX(((DA148-SUM(DA166:DA171))*NTBA!$F$196),0),NTBA!$F$210-SUM($I$173:CZ173))</f>
        <v>0</v>
      </c>
      <c r="DB173" s="467">
        <f ca="1">MIN(MAX(((DB148-SUM(DB166:DB171))*NTBA!$F$196),0),NTBA!$F$210-SUM($I$173:DA173))</f>
        <v>0</v>
      </c>
      <c r="DC173" s="467">
        <f ca="1">MIN(MAX(((DC148-SUM(DC166:DC171))*NTBA!$F$196),0),NTBA!$F$210-SUM($I$173:DB173))</f>
        <v>0</v>
      </c>
      <c r="DD173" s="467">
        <f ca="1">MIN(MAX(((DD148-SUM(DD166:DD171))*NTBA!$F$196),0),NTBA!$F$210-SUM($I$173:DC173))</f>
        <v>0</v>
      </c>
      <c r="DE173" s="467">
        <f ca="1">MIN(MAX(((DE148-SUM(DE166:DE171))*NTBA!$F$196),0),NTBA!$F$210-SUM($I$173:DD173))</f>
        <v>0</v>
      </c>
      <c r="DF173" s="467">
        <f ca="1">MIN(MAX(((DF148-SUM(DF166:DF171))*NTBA!$F$196),0),NTBA!$F$210-SUM($I$173:DE173))</f>
        <v>0</v>
      </c>
      <c r="DG173" s="467">
        <f ca="1">MIN(MAX(((DG148-SUM(DG166:DG171))*NTBA!$F$196),0),NTBA!$F$210-SUM($I$173:DF173))</f>
        <v>0</v>
      </c>
      <c r="DH173" s="467">
        <f ca="1">MIN(MAX(((DH148-SUM(DH166:DH171))*NTBA!$F$196),0),NTBA!$F$210-SUM($I$173:DG173))</f>
        <v>0</v>
      </c>
      <c r="DI173" s="467">
        <f ca="1">MIN(MAX(((DI148-SUM(DI166:DI171))*NTBA!$F$196),0),NTBA!$F$210-SUM($I$173:DH173))</f>
        <v>0</v>
      </c>
      <c r="DJ173" s="467">
        <f ca="1">MIN(MAX(((DJ148-SUM(DJ166:DJ171))*NTBA!$F$196),0),NTBA!$F$210-SUM($I$173:DI173))</f>
        <v>0</v>
      </c>
      <c r="DK173" s="467">
        <f ca="1">MIN(MAX(((DK148-SUM(DK166:DK171))*NTBA!$F$196),0),NTBA!$F$210-SUM($I$173:DJ173))</f>
        <v>0</v>
      </c>
      <c r="DL173" s="467">
        <f ca="1">MIN(MAX(((DL148-SUM(DL166:DL171))*NTBA!$F$196),0),NTBA!$F$210-SUM($I$173:DK173))</f>
        <v>0</v>
      </c>
      <c r="DM173" s="467">
        <f ca="1">MIN(MAX(((DM148-SUM(DM166:DM171))*NTBA!$F$196),0),NTBA!$F$210-SUM($I$173:DL173))</f>
        <v>0</v>
      </c>
      <c r="DN173" s="467">
        <f ca="1">MIN(MAX(((DN148-SUM(DN166:DN171))*NTBA!$F$196),0),NTBA!$F$210-SUM($I$173:DM173))</f>
        <v>0</v>
      </c>
      <c r="DO173" s="467">
        <f ca="1">MIN(MAX(((DO148-SUM(DO166:DO171))*NTBA!$F$196),0),NTBA!$F$210-SUM($I$173:DN173))</f>
        <v>0</v>
      </c>
      <c r="DP173" s="467">
        <f ca="1">MIN(MAX(((DP148-SUM(DP166:DP171))*NTBA!$F$196),0),NTBA!$F$210-SUM($I$173:DO173))</f>
        <v>0</v>
      </c>
      <c r="DQ173" s="467">
        <f ca="1">MIN(MAX(((DQ148-SUM(DQ166:DQ171))*NTBA!$F$196),0),NTBA!$F$210-SUM($I$173:DP173))</f>
        <v>0</v>
      </c>
      <c r="DR173" s="467">
        <f ca="1">MIN(MAX(((DR148-SUM(DR166:DR171))*NTBA!$F$196),0),NTBA!$F$210-SUM($I$173:DQ173))</f>
        <v>0</v>
      </c>
      <c r="DS173" s="467">
        <f ca="1">MIN(MAX(((DS148-SUM(DS166:DS171))*NTBA!$F$196),0),NTBA!$F$210-SUM($I$173:DR173))</f>
        <v>0</v>
      </c>
      <c r="DT173" s="467">
        <f ca="1">MIN(MAX(((DT148-SUM(DT166:DT171))*NTBA!$F$196),0),NTBA!$F$210-SUM($I$173:DS173))</f>
        <v>0</v>
      </c>
      <c r="DU173" s="467">
        <f ca="1">MIN(MAX(((DU148-SUM(DU166:DU171))*NTBA!$F$196),0),NTBA!$F$210-SUM($I$173:DT173))</f>
        <v>0</v>
      </c>
      <c r="DV173" s="467">
        <f ca="1">MIN(MAX(((DV148-SUM(DV166:DV171))*NTBA!$F$196),0),NTBA!$F$210-SUM($I$173:DU173))</f>
        <v>0</v>
      </c>
      <c r="DW173" s="467">
        <f ca="1">MIN(MAX(((DW148-SUM(DW166:DW171))*NTBA!$F$196),0),NTBA!$F$210-SUM($I$173:DV173))</f>
        <v>0</v>
      </c>
      <c r="DX173" s="467">
        <f ca="1">MIN(MAX(((DX148-SUM(DX166:DX171))*NTBA!$F$196),0),NTBA!$F$210-SUM($I$173:DW173))</f>
        <v>0</v>
      </c>
      <c r="DY173" s="467">
        <f ca="1">MIN(MAX(((DY148-SUM(DY166:DY171))*NTBA!$F$196),0),NTBA!$F$210-SUM($I$173:DX173))</f>
        <v>0</v>
      </c>
      <c r="DZ173" s="467">
        <f ca="1">MIN(MAX(((DZ148-SUM(DZ166:DZ171))*NTBA!$F$196),0),NTBA!$F$210-SUM($I$173:DY173))</f>
        <v>0</v>
      </c>
      <c r="EA173" s="467">
        <f ca="1">MIN(MAX(((EA148-SUM(EA166:EA171))*NTBA!$F$196),0),NTBA!$F$210-SUM($I$173:DZ173))</f>
        <v>0</v>
      </c>
      <c r="EB173" s="467">
        <f ca="1">MIN(MAX(((EB148-SUM(EB166:EB171))*NTBA!$F$196),0),NTBA!$F$210-SUM($I$173:EA173))</f>
        <v>0</v>
      </c>
      <c r="EC173" s="467">
        <f ca="1">MIN(MAX(((EC148-SUM(EC166:EC171))*NTBA!$F$196),0),NTBA!$F$210-SUM($I$173:EB173))</f>
        <v>0</v>
      </c>
      <c r="ED173" s="467">
        <f ca="1">MIN(MAX(((ED148-SUM(ED166:ED171))*NTBA!$F$196),0),NTBA!$F$210-SUM($I$173:EC173))</f>
        <v>0</v>
      </c>
      <c r="EE173" s="467">
        <f ca="1">MIN(MAX(((EE148-SUM(EE166:EE171))*NTBA!$F$196),0),NTBA!$F$210-SUM($I$173:ED173))</f>
        <v>0</v>
      </c>
      <c r="EF173" s="467">
        <f ca="1">MIN(MAX(((EF148-SUM(EF166:EF171))*NTBA!$F$196),0),NTBA!$F$210-SUM($I$173:EE173))</f>
        <v>0</v>
      </c>
      <c r="EG173" s="467">
        <f ca="1">MIN(MAX(((EG148-SUM(EG166:EG171))*NTBA!$F$196),0),NTBA!$F$210-SUM($I$173:EF173))</f>
        <v>0</v>
      </c>
      <c r="EH173" s="467">
        <f ca="1">MIN(MAX(((EH148-SUM(EH166:EH171))*NTBA!$F$196),0),NTBA!$F$210-SUM($I$173:EG173))</f>
        <v>0</v>
      </c>
      <c r="EI173" s="467"/>
    </row>
    <row r="174" spans="1:139" s="561" customFormat="1" ht="15" customHeight="1" outlineLevel="1" x14ac:dyDescent="0.35">
      <c r="A174" s="467"/>
      <c r="B174" s="467"/>
      <c r="C174" s="467"/>
      <c r="D174" s="467"/>
      <c r="E174" s="587" t="s">
        <v>38</v>
      </c>
      <c r="F174" s="610"/>
      <c r="G174" s="587" t="s">
        <v>330</v>
      </c>
      <c r="H174" s="587">
        <f t="shared" ca="1" si="90"/>
        <v>1248.9082847258383</v>
      </c>
      <c r="I174" s="610"/>
      <c r="J174" s="587">
        <f ca="1">SUM(J166:J173)</f>
        <v>0</v>
      </c>
      <c r="K174" s="587">
        <f t="shared" ref="K174:BV174" ca="1" si="91">SUM(K166:K173)</f>
        <v>0</v>
      </c>
      <c r="L174" s="587">
        <f t="shared" ca="1" si="91"/>
        <v>0</v>
      </c>
      <c r="M174" s="587">
        <f t="shared" ca="1" si="91"/>
        <v>0</v>
      </c>
      <c r="N174" s="587">
        <f t="shared" ca="1" si="91"/>
        <v>0</v>
      </c>
      <c r="O174" s="587">
        <f t="shared" ca="1" si="91"/>
        <v>8.3910819388438487</v>
      </c>
      <c r="P174" s="587">
        <f t="shared" ca="1" si="91"/>
        <v>7.0064461414623</v>
      </c>
      <c r="Q174" s="587">
        <f t="shared" ca="1" si="91"/>
        <v>14.644548721767087</v>
      </c>
      <c r="R174" s="587">
        <f t="shared" ca="1" si="91"/>
        <v>34.405867478850389</v>
      </c>
      <c r="S174" s="587">
        <f t="shared" ca="1" si="91"/>
        <v>38.816876129985047</v>
      </c>
      <c r="T174" s="587">
        <f t="shared" ca="1" si="91"/>
        <v>38.816876129985047</v>
      </c>
      <c r="U174" s="587">
        <f t="shared" ca="1" si="91"/>
        <v>38.816876129985047</v>
      </c>
      <c r="V174" s="587">
        <f t="shared" ca="1" si="91"/>
        <v>47.638893432254378</v>
      </c>
      <c r="W174" s="587">
        <f t="shared" ca="1" si="91"/>
        <v>57.343112464750661</v>
      </c>
      <c r="X174" s="587">
        <f t="shared" ca="1" si="91"/>
        <v>68.370634092587323</v>
      </c>
      <c r="Y174" s="587">
        <f t="shared" ca="1" si="91"/>
        <v>78.515953990197048</v>
      </c>
      <c r="Z174" s="587">
        <f t="shared" ca="1" si="91"/>
        <v>90.425677348260635</v>
      </c>
      <c r="AA174" s="587">
        <f t="shared" ca="1" si="91"/>
        <v>96.200128773461003</v>
      </c>
      <c r="AB174" s="587">
        <f t="shared" ca="1" si="91"/>
        <v>68.370634092587352</v>
      </c>
      <c r="AC174" s="587">
        <f t="shared" ca="1" si="91"/>
        <v>68.370634092587352</v>
      </c>
      <c r="AD174" s="587">
        <f t="shared" ca="1" si="91"/>
        <v>68.370634092587352</v>
      </c>
      <c r="AE174" s="587">
        <f t="shared" ca="1" si="91"/>
        <v>68.370634092587352</v>
      </c>
      <c r="AF174" s="587">
        <f t="shared" ca="1" si="91"/>
        <v>68.370634092587352</v>
      </c>
      <c r="AG174" s="587">
        <f t="shared" ca="1" si="91"/>
        <v>68.370634092587309</v>
      </c>
      <c r="AH174" s="587">
        <f t="shared" ca="1" si="91"/>
        <v>68.370634092587309</v>
      </c>
      <c r="AI174" s="587">
        <f t="shared" ca="1" si="91"/>
        <v>88.080320758677644</v>
      </c>
      <c r="AJ174" s="587">
        <f t="shared" ca="1" si="91"/>
        <v>62.840552546659708</v>
      </c>
      <c r="AK174" s="587">
        <f t="shared" ca="1" si="91"/>
        <v>0</v>
      </c>
      <c r="AL174" s="587">
        <f t="shared" ca="1" si="91"/>
        <v>0</v>
      </c>
      <c r="AM174" s="587">
        <f t="shared" ca="1" si="91"/>
        <v>0</v>
      </c>
      <c r="AN174" s="587">
        <f t="shared" ca="1" si="91"/>
        <v>0</v>
      </c>
      <c r="AO174" s="587">
        <f t="shared" ca="1" si="91"/>
        <v>0</v>
      </c>
      <c r="AP174" s="587">
        <f t="shared" ca="1" si="91"/>
        <v>0</v>
      </c>
      <c r="AQ174" s="587">
        <f t="shared" ca="1" si="91"/>
        <v>0</v>
      </c>
      <c r="AR174" s="587">
        <f t="shared" ca="1" si="91"/>
        <v>0</v>
      </c>
      <c r="AS174" s="587">
        <f t="shared" ca="1" si="91"/>
        <v>0</v>
      </c>
      <c r="AT174" s="587">
        <f t="shared" ca="1" si="91"/>
        <v>0</v>
      </c>
      <c r="AU174" s="587">
        <f t="shared" ca="1" si="91"/>
        <v>0</v>
      </c>
      <c r="AV174" s="587">
        <f t="shared" ca="1" si="91"/>
        <v>0</v>
      </c>
      <c r="AW174" s="587">
        <f t="shared" ca="1" si="91"/>
        <v>0</v>
      </c>
      <c r="AX174" s="587">
        <f t="shared" ca="1" si="91"/>
        <v>0</v>
      </c>
      <c r="AY174" s="587">
        <f t="shared" ca="1" si="91"/>
        <v>0</v>
      </c>
      <c r="AZ174" s="587">
        <f t="shared" ca="1" si="91"/>
        <v>0</v>
      </c>
      <c r="BA174" s="587">
        <f t="shared" ca="1" si="91"/>
        <v>0</v>
      </c>
      <c r="BB174" s="587">
        <f t="shared" ca="1" si="91"/>
        <v>0</v>
      </c>
      <c r="BC174" s="587">
        <f t="shared" ca="1" si="91"/>
        <v>0</v>
      </c>
      <c r="BD174" s="587">
        <f t="shared" ca="1" si="91"/>
        <v>0</v>
      </c>
      <c r="BE174" s="587">
        <f t="shared" ca="1" si="91"/>
        <v>0</v>
      </c>
      <c r="BF174" s="587">
        <f t="shared" ca="1" si="91"/>
        <v>0</v>
      </c>
      <c r="BG174" s="587">
        <f t="shared" ca="1" si="91"/>
        <v>0</v>
      </c>
      <c r="BH174" s="587">
        <f t="shared" ca="1" si="91"/>
        <v>0</v>
      </c>
      <c r="BI174" s="587">
        <f t="shared" ca="1" si="91"/>
        <v>0</v>
      </c>
      <c r="BJ174" s="587">
        <f t="shared" ca="1" si="91"/>
        <v>0</v>
      </c>
      <c r="BK174" s="587">
        <f t="shared" ca="1" si="91"/>
        <v>0</v>
      </c>
      <c r="BL174" s="587">
        <f t="shared" ca="1" si="91"/>
        <v>0</v>
      </c>
      <c r="BM174" s="587">
        <f t="shared" ca="1" si="91"/>
        <v>0</v>
      </c>
      <c r="BN174" s="587">
        <f t="shared" ca="1" si="91"/>
        <v>0</v>
      </c>
      <c r="BO174" s="587">
        <f t="shared" ca="1" si="91"/>
        <v>0</v>
      </c>
      <c r="BP174" s="587">
        <f t="shared" ca="1" si="91"/>
        <v>0</v>
      </c>
      <c r="BQ174" s="587">
        <f t="shared" ca="1" si="91"/>
        <v>0</v>
      </c>
      <c r="BR174" s="587">
        <f t="shared" ca="1" si="91"/>
        <v>0</v>
      </c>
      <c r="BS174" s="587">
        <f t="shared" ca="1" si="91"/>
        <v>0</v>
      </c>
      <c r="BT174" s="587">
        <f t="shared" ca="1" si="91"/>
        <v>0</v>
      </c>
      <c r="BU174" s="587">
        <f t="shared" ca="1" si="91"/>
        <v>0</v>
      </c>
      <c r="BV174" s="587">
        <f t="shared" ca="1" si="91"/>
        <v>0</v>
      </c>
      <c r="BW174" s="587">
        <f t="shared" ref="BW174:EH174" ca="1" si="92">SUM(BW166:BW173)</f>
        <v>0</v>
      </c>
      <c r="BX174" s="587">
        <f t="shared" ca="1" si="92"/>
        <v>0</v>
      </c>
      <c r="BY174" s="587">
        <f t="shared" ca="1" si="92"/>
        <v>0</v>
      </c>
      <c r="BZ174" s="587">
        <f t="shared" ca="1" si="92"/>
        <v>0</v>
      </c>
      <c r="CA174" s="587">
        <f t="shared" ca="1" si="92"/>
        <v>0</v>
      </c>
      <c r="CB174" s="587">
        <f t="shared" ca="1" si="92"/>
        <v>0</v>
      </c>
      <c r="CC174" s="587">
        <f t="shared" ca="1" si="92"/>
        <v>0</v>
      </c>
      <c r="CD174" s="587">
        <f t="shared" ca="1" si="92"/>
        <v>0</v>
      </c>
      <c r="CE174" s="587">
        <f t="shared" ca="1" si="92"/>
        <v>0</v>
      </c>
      <c r="CF174" s="587">
        <f t="shared" ca="1" si="92"/>
        <v>0</v>
      </c>
      <c r="CG174" s="587">
        <f t="shared" ca="1" si="92"/>
        <v>0</v>
      </c>
      <c r="CH174" s="587">
        <f t="shared" ca="1" si="92"/>
        <v>0</v>
      </c>
      <c r="CI174" s="587">
        <f t="shared" ca="1" si="92"/>
        <v>0</v>
      </c>
      <c r="CJ174" s="587">
        <f t="shared" ca="1" si="92"/>
        <v>0</v>
      </c>
      <c r="CK174" s="587">
        <f t="shared" ca="1" si="92"/>
        <v>0</v>
      </c>
      <c r="CL174" s="587">
        <f t="shared" ca="1" si="92"/>
        <v>0</v>
      </c>
      <c r="CM174" s="587">
        <f t="shared" ca="1" si="92"/>
        <v>0</v>
      </c>
      <c r="CN174" s="587">
        <f t="shared" ca="1" si="92"/>
        <v>0</v>
      </c>
      <c r="CO174" s="587">
        <f t="shared" ca="1" si="92"/>
        <v>0</v>
      </c>
      <c r="CP174" s="587">
        <f t="shared" ca="1" si="92"/>
        <v>0</v>
      </c>
      <c r="CQ174" s="587">
        <f t="shared" ca="1" si="92"/>
        <v>0</v>
      </c>
      <c r="CR174" s="587">
        <f t="shared" ca="1" si="92"/>
        <v>0</v>
      </c>
      <c r="CS174" s="587">
        <f t="shared" ca="1" si="92"/>
        <v>0</v>
      </c>
      <c r="CT174" s="587">
        <f t="shared" ca="1" si="92"/>
        <v>0</v>
      </c>
      <c r="CU174" s="587">
        <f t="shared" ca="1" si="92"/>
        <v>0</v>
      </c>
      <c r="CV174" s="587">
        <f t="shared" ca="1" si="92"/>
        <v>0</v>
      </c>
      <c r="CW174" s="587">
        <f t="shared" ca="1" si="92"/>
        <v>0</v>
      </c>
      <c r="CX174" s="587">
        <f t="shared" ca="1" si="92"/>
        <v>0</v>
      </c>
      <c r="CY174" s="587">
        <f t="shared" ca="1" si="92"/>
        <v>0</v>
      </c>
      <c r="CZ174" s="587">
        <f t="shared" ca="1" si="92"/>
        <v>0</v>
      </c>
      <c r="DA174" s="587">
        <f t="shared" ca="1" si="92"/>
        <v>0</v>
      </c>
      <c r="DB174" s="587">
        <f t="shared" ca="1" si="92"/>
        <v>0</v>
      </c>
      <c r="DC174" s="587">
        <f t="shared" ca="1" si="92"/>
        <v>0</v>
      </c>
      <c r="DD174" s="587">
        <f t="shared" ca="1" si="92"/>
        <v>0</v>
      </c>
      <c r="DE174" s="587">
        <f t="shared" ca="1" si="92"/>
        <v>0</v>
      </c>
      <c r="DF174" s="587">
        <f t="shared" ca="1" si="92"/>
        <v>0</v>
      </c>
      <c r="DG174" s="587">
        <f t="shared" ca="1" si="92"/>
        <v>0</v>
      </c>
      <c r="DH174" s="587">
        <f t="shared" ca="1" si="92"/>
        <v>0</v>
      </c>
      <c r="DI174" s="587">
        <f t="shared" ca="1" si="92"/>
        <v>0</v>
      </c>
      <c r="DJ174" s="587">
        <f t="shared" ca="1" si="92"/>
        <v>0</v>
      </c>
      <c r="DK174" s="587">
        <f t="shared" ca="1" si="92"/>
        <v>0</v>
      </c>
      <c r="DL174" s="587">
        <f t="shared" ca="1" si="92"/>
        <v>0</v>
      </c>
      <c r="DM174" s="587">
        <f t="shared" ca="1" si="92"/>
        <v>0</v>
      </c>
      <c r="DN174" s="587">
        <f t="shared" ca="1" si="92"/>
        <v>0</v>
      </c>
      <c r="DO174" s="587">
        <f t="shared" ca="1" si="92"/>
        <v>0</v>
      </c>
      <c r="DP174" s="587">
        <f t="shared" ca="1" si="92"/>
        <v>0</v>
      </c>
      <c r="DQ174" s="587">
        <f t="shared" ca="1" si="92"/>
        <v>0</v>
      </c>
      <c r="DR174" s="587">
        <f t="shared" ca="1" si="92"/>
        <v>0</v>
      </c>
      <c r="DS174" s="587">
        <f t="shared" ca="1" si="92"/>
        <v>0</v>
      </c>
      <c r="DT174" s="587">
        <f t="shared" ca="1" si="92"/>
        <v>0</v>
      </c>
      <c r="DU174" s="587">
        <f t="shared" ca="1" si="92"/>
        <v>0</v>
      </c>
      <c r="DV174" s="587">
        <f t="shared" ca="1" si="92"/>
        <v>0</v>
      </c>
      <c r="DW174" s="587">
        <f t="shared" ca="1" si="92"/>
        <v>0</v>
      </c>
      <c r="DX174" s="587">
        <f t="shared" ca="1" si="92"/>
        <v>0</v>
      </c>
      <c r="DY174" s="587">
        <f t="shared" ca="1" si="92"/>
        <v>0</v>
      </c>
      <c r="DZ174" s="587">
        <f t="shared" ca="1" si="92"/>
        <v>0</v>
      </c>
      <c r="EA174" s="587">
        <f t="shared" ca="1" si="92"/>
        <v>0</v>
      </c>
      <c r="EB174" s="587">
        <f t="shared" ca="1" si="92"/>
        <v>0</v>
      </c>
      <c r="EC174" s="587">
        <f t="shared" ca="1" si="92"/>
        <v>0</v>
      </c>
      <c r="ED174" s="587">
        <f t="shared" ca="1" si="92"/>
        <v>0</v>
      </c>
      <c r="EE174" s="587">
        <f t="shared" ca="1" si="92"/>
        <v>0</v>
      </c>
      <c r="EF174" s="587">
        <f t="shared" ca="1" si="92"/>
        <v>0</v>
      </c>
      <c r="EG174" s="587">
        <f t="shared" ca="1" si="92"/>
        <v>0</v>
      </c>
      <c r="EH174" s="587">
        <f t="shared" ca="1" si="92"/>
        <v>0</v>
      </c>
      <c r="EI174" s="467"/>
    </row>
    <row r="175" spans="1:139" s="561" customFormat="1" ht="15" customHeight="1" outlineLevel="1" x14ac:dyDescent="0.35">
      <c r="A175" s="467"/>
      <c r="B175" s="467"/>
      <c r="C175" s="467"/>
      <c r="D175" s="467"/>
      <c r="E175" s="468"/>
      <c r="F175" s="939"/>
      <c r="G175" s="468"/>
      <c r="H175" s="468"/>
      <c r="I175" s="939"/>
      <c r="J175" s="468"/>
      <c r="K175" s="468"/>
      <c r="L175" s="468"/>
      <c r="M175" s="468"/>
      <c r="N175" s="468"/>
      <c r="O175" s="468"/>
      <c r="P175" s="468"/>
      <c r="Q175" s="468"/>
      <c r="R175" s="468"/>
      <c r="S175" s="468"/>
      <c r="T175" s="468"/>
      <c r="U175" s="468"/>
      <c r="V175" s="468"/>
      <c r="W175" s="468"/>
      <c r="X175" s="468"/>
      <c r="Y175" s="468"/>
      <c r="Z175" s="468"/>
      <c r="AA175" s="468"/>
      <c r="AB175" s="468"/>
      <c r="AC175" s="468"/>
      <c r="AD175" s="468"/>
      <c r="AE175" s="468"/>
      <c r="AF175" s="468"/>
      <c r="AG175" s="468"/>
      <c r="AH175" s="468"/>
      <c r="AI175" s="468"/>
      <c r="AJ175" s="468"/>
      <c r="AK175" s="468"/>
      <c r="AL175" s="468"/>
      <c r="AM175" s="468"/>
      <c r="AN175" s="468"/>
      <c r="AO175" s="468"/>
      <c r="AP175" s="468"/>
      <c r="AQ175" s="468"/>
      <c r="AR175" s="468"/>
      <c r="AS175" s="468"/>
      <c r="AT175" s="468"/>
      <c r="AU175" s="468"/>
      <c r="AV175" s="468"/>
      <c r="AW175" s="468"/>
      <c r="AX175" s="468"/>
      <c r="AY175" s="468"/>
      <c r="AZ175" s="468"/>
      <c r="BA175" s="468"/>
      <c r="BB175" s="468"/>
      <c r="BC175" s="468"/>
      <c r="BD175" s="468"/>
      <c r="BE175" s="468"/>
      <c r="BF175" s="468"/>
      <c r="BG175" s="468"/>
      <c r="BH175" s="468"/>
      <c r="BI175" s="468"/>
      <c r="BJ175" s="468"/>
      <c r="BK175" s="468"/>
      <c r="BL175" s="468"/>
      <c r="BM175" s="468"/>
      <c r="BN175" s="468"/>
      <c r="BO175" s="468"/>
      <c r="BP175" s="468"/>
      <c r="BQ175" s="468"/>
      <c r="BR175" s="468"/>
      <c r="BS175" s="468"/>
      <c r="BT175" s="468"/>
      <c r="BU175" s="468"/>
      <c r="BV175" s="468"/>
      <c r="BW175" s="468"/>
      <c r="BX175" s="468"/>
      <c r="BY175" s="468"/>
      <c r="BZ175" s="468"/>
      <c r="CA175" s="468"/>
      <c r="CB175" s="468"/>
      <c r="CC175" s="468"/>
      <c r="CD175" s="468"/>
      <c r="CE175" s="468"/>
      <c r="CF175" s="468"/>
      <c r="CG175" s="468"/>
      <c r="CH175" s="468"/>
      <c r="CI175" s="468"/>
      <c r="CJ175" s="468"/>
      <c r="CK175" s="468"/>
      <c r="CL175" s="468"/>
      <c r="CM175" s="468"/>
      <c r="CN175" s="468"/>
      <c r="CO175" s="468"/>
      <c r="CP175" s="468"/>
      <c r="CQ175" s="468"/>
      <c r="CR175" s="468"/>
      <c r="CS175" s="468"/>
      <c r="CT175" s="468"/>
      <c r="CU175" s="468"/>
      <c r="CV175" s="468"/>
      <c r="CW175" s="468"/>
      <c r="CX175" s="468"/>
      <c r="CY175" s="468"/>
      <c r="CZ175" s="468"/>
      <c r="DA175" s="468"/>
      <c r="DB175" s="468"/>
      <c r="DC175" s="468"/>
      <c r="DD175" s="468"/>
      <c r="DE175" s="468"/>
      <c r="DF175" s="468"/>
      <c r="DG175" s="468"/>
      <c r="DH175" s="468"/>
      <c r="DI175" s="468"/>
      <c r="DJ175" s="468"/>
      <c r="DK175" s="468"/>
      <c r="DL175" s="468"/>
      <c r="DM175" s="468"/>
      <c r="DN175" s="468"/>
      <c r="DO175" s="468"/>
      <c r="DP175" s="468"/>
      <c r="DQ175" s="468"/>
      <c r="DR175" s="468"/>
      <c r="DS175" s="468"/>
      <c r="DT175" s="468"/>
      <c r="DU175" s="468"/>
      <c r="DV175" s="468"/>
      <c r="DW175" s="468"/>
      <c r="DX175" s="468"/>
      <c r="DY175" s="468"/>
      <c r="DZ175" s="468"/>
      <c r="EA175" s="468"/>
      <c r="EB175" s="468"/>
      <c r="EC175" s="468"/>
      <c r="ED175" s="468"/>
      <c r="EE175" s="468"/>
      <c r="EF175" s="468"/>
      <c r="EG175" s="468"/>
      <c r="EH175" s="468"/>
      <c r="EI175" s="467"/>
    </row>
    <row r="176" spans="1:139" s="561" customFormat="1" ht="15" customHeight="1" outlineLevel="1" x14ac:dyDescent="0.35">
      <c r="A176" s="467"/>
      <c r="B176" s="467"/>
      <c r="C176" s="467"/>
      <c r="D176" s="467"/>
      <c r="E176" s="883" t="s">
        <v>711</v>
      </c>
      <c r="F176" s="939"/>
      <c r="G176" s="468"/>
      <c r="H176" s="468">
        <f ca="1">H171/SUM(H170,H166)</f>
        <v>3</v>
      </c>
      <c r="I176" s="939"/>
      <c r="J176" s="468">
        <f ca="1">IFERROR(SUM($I$171:J171,$I$173:J173)/SUM($I$166:J166,$I$170:J170,$I$172:J172),0)</f>
        <v>0</v>
      </c>
      <c r="K176" s="468">
        <f ca="1">IFERROR(SUM($I$171:K171,$I$173:K173)/SUM($I$166:K166,$I$170:K170,$I$172:K172),0)</f>
        <v>0</v>
      </c>
      <c r="L176" s="468">
        <f ca="1">IFERROR(SUM($I$171:L171,$I$173:L173)/SUM($I$166:L166,$I$170:L170,$I$172:L172),0)</f>
        <v>0</v>
      </c>
      <c r="M176" s="468">
        <f ca="1">IFERROR(SUM($I$171:M171,$I$173:M173)/SUM($I$166:M166,$I$170:M170,$I$172:M172),0)</f>
        <v>0</v>
      </c>
      <c r="N176" s="468">
        <f ca="1">IFERROR(SUM($I$171:N171,$I$173:N173)/SUM($I$166:N166,$I$170:N170,$I$172:N172),0)</f>
        <v>0</v>
      </c>
      <c r="O176" s="468">
        <f ca="1">IFERROR(SUM($I$171:O171,$I$173:O173)/SUM($I$166:O166,$I$170:O170,$I$172:O172),0)</f>
        <v>0</v>
      </c>
      <c r="P176" s="468">
        <f ca="1">IFERROR(SUM($I$171:P171,$I$173:P173)/SUM($I$166:P166,$I$170:P170,$I$172:P172),0)</f>
        <v>0</v>
      </c>
      <c r="Q176" s="468">
        <f ca="1">IFERROR(SUM($I$171:Q171,$I$173:Q173)/SUM($I$166:Q166,$I$170:Q170,$I$172:Q172),0)</f>
        <v>0</v>
      </c>
      <c r="R176" s="468">
        <f ca="1">IFERROR(SUM($I$171:R171,$I$173:R173)/SUM($I$166:R166,$I$170:R170,$I$172:R172),0)</f>
        <v>7.1811592367203844E-2</v>
      </c>
      <c r="S176" s="468">
        <f ca="1">IFERROR(SUM($I$171:S171,$I$173:S173)/SUM($I$166:S166,$I$170:S170,$I$172:S172),0)</f>
        <v>0.71736170695657697</v>
      </c>
      <c r="T176" s="468">
        <f ca="1">IFERROR(SUM($I$171:T171,$I$173:T173)/SUM($I$166:T166,$I$170:T170,$I$172:T172),0)</f>
        <v>1.3629118215459499</v>
      </c>
      <c r="U176" s="468">
        <f ca="1">IFERROR(SUM($I$171:U171,$I$173:U173)/SUM($I$166:U166,$I$170:U170,$I$172:U172),0)</f>
        <v>2.0084619361353231</v>
      </c>
      <c r="V176" s="468">
        <f ca="1">IFERROR(SUM($I$171:V171,$I$173:V173)/SUM($I$166:V166,$I$170:V170,$I$172:V172),0)</f>
        <v>2.8007279858586447</v>
      </c>
      <c r="W176" s="468">
        <f ca="1">IFERROR(SUM($I$171:W171,$I$173:W173)/SUM($I$166:W166,$I$170:W170,$I$172:W172),0)</f>
        <v>3</v>
      </c>
      <c r="X176" s="468">
        <f ca="1">IFERROR(SUM($I$171:X171,$I$173:X173)/SUM($I$166:X166,$I$170:X170,$I$172:X172),0)</f>
        <v>3</v>
      </c>
      <c r="Y176" s="468">
        <f ca="1">IFERROR(SUM($I$171:Y171,$I$173:Y173)/SUM($I$166:Y166,$I$170:Y170,$I$172:Y172),0)</f>
        <v>2.9999999999999996</v>
      </c>
      <c r="Z176" s="468">
        <f ca="1">IFERROR(SUM($I$171:Z171,$I$173:Z173)/SUM($I$166:Z166,$I$170:Z170,$I$172:Z172),0)</f>
        <v>3</v>
      </c>
      <c r="AA176" s="468">
        <f ca="1">IFERROR(SUM($I$171:AA171,$I$173:AA173)/SUM($I$166:AA166,$I$170:AA170,$I$172:AA172),0)</f>
        <v>2.9999999999999996</v>
      </c>
      <c r="AB176" s="468">
        <f ca="1">IFERROR(SUM($I$171:AB171,$I$173:AB173)/SUM($I$166:AB166,$I$170:AB170,$I$172:AB172),0)</f>
        <v>2.9999999999999996</v>
      </c>
      <c r="AC176" s="468">
        <f ca="1">IFERROR(SUM($I$171:AC171,$I$173:AC173)/SUM($I$166:AC166,$I$170:AC170,$I$172:AC172),0)</f>
        <v>2.9999999999999996</v>
      </c>
      <c r="AD176" s="468">
        <f ca="1">IFERROR(SUM($I$171:AD171,$I$173:AD173)/SUM($I$166:AD166,$I$170:AD170,$I$172:AD172),0)</f>
        <v>2.9999999999999996</v>
      </c>
      <c r="AE176" s="468">
        <f ca="1">IFERROR(SUM($I$171:AE171,$I$173:AE173)/SUM($I$166:AE166,$I$170:AE170,$I$172:AE172),0)</f>
        <v>2.9999999999999996</v>
      </c>
      <c r="AF176" s="468">
        <f ca="1">IFERROR(SUM($I$171:AF171,$I$173:AF173)/SUM($I$166:AF166,$I$170:AF170,$I$172:AF172),0)</f>
        <v>2.9999999999999996</v>
      </c>
      <c r="AG176" s="468">
        <f ca="1">IFERROR(SUM($I$171:AG171,$I$173:AG173)/SUM($I$166:AG166,$I$170:AG170,$I$172:AG172),0)</f>
        <v>2.9999999999999996</v>
      </c>
      <c r="AH176" s="468">
        <f ca="1">IFERROR(SUM($I$171:AH171,$I$173:AH173)/SUM($I$166:AH166,$I$170:AH170,$I$172:AH172),0)</f>
        <v>2.9999999999999996</v>
      </c>
      <c r="AI176" s="468">
        <f ca="1">IFERROR(SUM($I$171:AI171,$I$173:AI173)/SUM($I$166:AI166,$I$170:AI170,$I$172:AI172),0)</f>
        <v>3</v>
      </c>
      <c r="AJ176" s="468">
        <f ca="1">IFERROR(SUM($I$171:AJ171,$I$173:AJ173)/SUM($I$166:AJ166,$I$170:AJ170,$I$172:AJ172),0)</f>
        <v>3</v>
      </c>
      <c r="AK176" s="468">
        <f ca="1">IFERROR(SUM($I$171:AK171,$I$173:AK173)/SUM($I$166:AK166,$I$170:AK170,$I$172:AK172),0)</f>
        <v>3</v>
      </c>
      <c r="AL176" s="468">
        <f ca="1">IFERROR(SUM($I$171:AL171,$I$173:AL173)/SUM($I$166:AL166,$I$170:AL170,$I$172:AL172),0)</f>
        <v>3</v>
      </c>
      <c r="AM176" s="468">
        <f ca="1">IFERROR(SUM($I$171:AM171,$I$173:AM173)/SUM($I$166:AM166,$I$170:AM170,$I$172:AM172),0)</f>
        <v>3</v>
      </c>
      <c r="AN176" s="468">
        <f ca="1">IFERROR(SUM($I$171:AN171,$I$173:AN173)/SUM($I$166:AN166,$I$170:AN170,$I$172:AN172),0)</f>
        <v>3</v>
      </c>
      <c r="AO176" s="468">
        <f ca="1">IFERROR(SUM($I$171:AO171,$I$173:AO173)/SUM($I$166:AO166,$I$170:AO170,$I$172:AO172),0)</f>
        <v>3</v>
      </c>
      <c r="AP176" s="468">
        <f ca="1">IFERROR(SUM($I$171:AP171,$I$173:AP173)/SUM($I$166:AP166,$I$170:AP170,$I$172:AP172),0)</f>
        <v>3</v>
      </c>
      <c r="AQ176" s="468">
        <f ca="1">IFERROR(SUM($I$171:AQ171,$I$173:AQ173)/SUM($I$166:AQ166,$I$170:AQ170,$I$172:AQ172),0)</f>
        <v>3</v>
      </c>
      <c r="AR176" s="468">
        <f ca="1">IFERROR(SUM($I$171:AR171,$I$173:AR173)/SUM($I$166:AR166,$I$170:AR170,$I$172:AR172),0)</f>
        <v>3</v>
      </c>
      <c r="AS176" s="468">
        <f ca="1">IFERROR(SUM($I$171:AS171,$I$173:AS173)/SUM($I$166:AS166,$I$170:AS170,$I$172:AS172),0)</f>
        <v>3</v>
      </c>
      <c r="AT176" s="468">
        <f ca="1">IFERROR(SUM($I$171:AT171,$I$173:AT173)/SUM($I$166:AT166,$I$170:AT170,$I$172:AT172),0)</f>
        <v>3</v>
      </c>
      <c r="AU176" s="468">
        <f ca="1">IFERROR(SUM($I$171:AU171,$I$173:AU173)/SUM($I$166:AU166,$I$170:AU170,$I$172:AU172),0)</f>
        <v>3</v>
      </c>
      <c r="AV176" s="468">
        <f ca="1">IFERROR(SUM($I$171:AV171,$I$173:AV173)/SUM($I$166:AV166,$I$170:AV170,$I$172:AV172),0)</f>
        <v>3</v>
      </c>
      <c r="AW176" s="468">
        <f ca="1">IFERROR(SUM($I$171:AW171,$I$173:AW173)/SUM($I$166:AW166,$I$170:AW170,$I$172:AW172),0)</f>
        <v>3</v>
      </c>
      <c r="AX176" s="468">
        <f ca="1">IFERROR(SUM($I$171:AX171,$I$173:AX173)/SUM($I$166:AX166,$I$170:AX170,$I$172:AX172),0)</f>
        <v>3</v>
      </c>
      <c r="AY176" s="468">
        <f ca="1">IFERROR(SUM($I$171:AY171,$I$173:AY173)/SUM($I$166:AY166,$I$170:AY170,$I$172:AY172),0)</f>
        <v>3</v>
      </c>
      <c r="AZ176" s="468">
        <f ca="1">IFERROR(SUM($I$171:AZ171,$I$173:AZ173)/SUM($I$166:AZ166,$I$170:AZ170,$I$172:AZ172),0)</f>
        <v>3</v>
      </c>
      <c r="BA176" s="468">
        <f ca="1">IFERROR(SUM($I$171:BA171,$I$173:BA173)/SUM($I$166:BA166,$I$170:BA170,$I$172:BA172),0)</f>
        <v>3</v>
      </c>
      <c r="BB176" s="468">
        <f ca="1">IFERROR(SUM($I$171:BB171,$I$173:BB173)/SUM($I$166:BB166,$I$170:BB170,$I$172:BB172),0)</f>
        <v>3</v>
      </c>
      <c r="BC176" s="468">
        <f ca="1">IFERROR(SUM($I$171:BC171,$I$173:BC173)/SUM($I$166:BC166,$I$170:BC170,$I$172:BC172),0)</f>
        <v>3</v>
      </c>
      <c r="BD176" s="468">
        <f ca="1">IFERROR(SUM($I$171:BD171,$I$173:BD173)/SUM($I$166:BD166,$I$170:BD170,$I$172:BD172),0)</f>
        <v>3</v>
      </c>
      <c r="BE176" s="468">
        <f ca="1">IFERROR(SUM($I$171:BE171,$I$173:BE173)/SUM($I$166:BE166,$I$170:BE170,$I$172:BE172),0)</f>
        <v>3</v>
      </c>
      <c r="BF176" s="468">
        <f ca="1">IFERROR(SUM($I$171:BF171,$I$173:BF173)/SUM($I$166:BF166,$I$170:BF170,$I$172:BF172),0)</f>
        <v>3</v>
      </c>
      <c r="BG176" s="468">
        <f ca="1">IFERROR(SUM($I$171:BG171,$I$173:BG173)/SUM($I$166:BG166,$I$170:BG170,$I$172:BG172),0)</f>
        <v>3</v>
      </c>
      <c r="BH176" s="468">
        <f ca="1">IFERROR(SUM($I$171:BH171,$I$173:BH173)/SUM($I$166:BH166,$I$170:BH170,$I$172:BH172),0)</f>
        <v>3</v>
      </c>
      <c r="BI176" s="468">
        <f ca="1">IFERROR(SUM($I$171:BI171,$I$173:BI173)/SUM($I$166:BI166,$I$170:BI170,$I$172:BI172),0)</f>
        <v>3</v>
      </c>
      <c r="BJ176" s="468">
        <f ca="1">IFERROR(SUM($I$171:BJ171,$I$173:BJ173)/SUM($I$166:BJ166,$I$170:BJ170,$I$172:BJ172),0)</f>
        <v>3</v>
      </c>
      <c r="BK176" s="468">
        <f ca="1">IFERROR(SUM($I$171:BK171,$I$173:BK173)/SUM($I$166:BK166,$I$170:BK170,$I$172:BK172),0)</f>
        <v>3</v>
      </c>
      <c r="BL176" s="468">
        <f ca="1">IFERROR(SUM($I$171:BL171,$I$173:BL173)/SUM($I$166:BL166,$I$170:BL170,$I$172:BL172),0)</f>
        <v>3</v>
      </c>
      <c r="BM176" s="468">
        <f ca="1">IFERROR(SUM($I$171:BM171,$I$173:BM173)/SUM($I$166:BM166,$I$170:BM170,$I$172:BM172),0)</f>
        <v>3</v>
      </c>
      <c r="BN176" s="468">
        <f ca="1">IFERROR(SUM($I$171:BN171,$I$173:BN173)/SUM($I$166:BN166,$I$170:BN170,$I$172:BN172),0)</f>
        <v>3</v>
      </c>
      <c r="BO176" s="468">
        <f ca="1">IFERROR(SUM($I$171:BO171,$I$173:BO173)/SUM($I$166:BO166,$I$170:BO170,$I$172:BO172),0)</f>
        <v>3</v>
      </c>
      <c r="BP176" s="468">
        <f ca="1">IFERROR(SUM($I$171:BP171,$I$173:BP173)/SUM($I$166:BP166,$I$170:BP170,$I$172:BP172),0)</f>
        <v>3</v>
      </c>
      <c r="BQ176" s="468">
        <f ca="1">IFERROR(SUM($I$171:BQ171,$I$173:BQ173)/SUM($I$166:BQ166,$I$170:BQ170,$I$172:BQ172),0)</f>
        <v>3</v>
      </c>
      <c r="BR176" s="468">
        <f ca="1">IFERROR(SUM($I$171:BR171,$I$173:BR173)/SUM($I$166:BR166,$I$170:BR170,$I$172:BR172),0)</f>
        <v>3</v>
      </c>
      <c r="BS176" s="468">
        <f ca="1">IFERROR(SUM($I$171:BS171,$I$173:BS173)/SUM($I$166:BS166,$I$170:BS170,$I$172:BS172),0)</f>
        <v>3</v>
      </c>
      <c r="BT176" s="468">
        <f ca="1">IFERROR(SUM($I$171:BT171,$I$173:BT173)/SUM($I$166:BT166,$I$170:BT170,$I$172:BT172),0)</f>
        <v>3</v>
      </c>
      <c r="BU176" s="468">
        <f ca="1">IFERROR(SUM($I$171:BU171,$I$173:BU173)/SUM($I$166:BU166,$I$170:BU170,$I$172:BU172),0)</f>
        <v>3</v>
      </c>
      <c r="BV176" s="468">
        <f ca="1">IFERROR(SUM($I$171:BV171,$I$173:BV173)/SUM($I$166:BV166,$I$170:BV170,$I$172:BV172),0)</f>
        <v>3</v>
      </c>
      <c r="BW176" s="468">
        <f ca="1">IFERROR(SUM($I$171:BW171,$I$173:BW173)/SUM($I$166:BW166,$I$170:BW170,$I$172:BW172),0)</f>
        <v>3</v>
      </c>
      <c r="BX176" s="468">
        <f ca="1">IFERROR(SUM($I$171:BX171,$I$173:BX173)/SUM($I$166:BX166,$I$170:BX170,$I$172:BX172),0)</f>
        <v>3</v>
      </c>
      <c r="BY176" s="468">
        <f ca="1">IFERROR(SUM($I$171:BY171,$I$173:BY173)/SUM($I$166:BY166,$I$170:BY170,$I$172:BY172),0)</f>
        <v>3</v>
      </c>
      <c r="BZ176" s="468">
        <f ca="1">IFERROR(SUM($I$171:BZ171,$I$173:BZ173)/SUM($I$166:BZ166,$I$170:BZ170,$I$172:BZ172),0)</f>
        <v>3</v>
      </c>
      <c r="CA176" s="468">
        <f ca="1">IFERROR(SUM($I$171:CA171,$I$173:CA173)/SUM($I$166:CA166,$I$170:CA170,$I$172:CA172),0)</f>
        <v>3</v>
      </c>
      <c r="CB176" s="468">
        <f ca="1">IFERROR(SUM($I$171:CB171,$I$173:CB173)/SUM($I$166:CB166,$I$170:CB170,$I$172:CB172),0)</f>
        <v>3</v>
      </c>
      <c r="CC176" s="468">
        <f ca="1">IFERROR(SUM($I$171:CC171,$I$173:CC173)/SUM($I$166:CC166,$I$170:CC170,$I$172:CC172),0)</f>
        <v>3</v>
      </c>
      <c r="CD176" s="468">
        <f ca="1">IFERROR(SUM($I$171:CD171,$I$173:CD173)/SUM($I$166:CD166,$I$170:CD170,$I$172:CD172),0)</f>
        <v>3</v>
      </c>
      <c r="CE176" s="468">
        <f ca="1">IFERROR(SUM($I$171:CE171,$I$173:CE173)/SUM($I$166:CE166,$I$170:CE170,$I$172:CE172),0)</f>
        <v>3</v>
      </c>
      <c r="CF176" s="468">
        <f ca="1">IFERROR(SUM($I$171:CF171,$I$173:CF173)/SUM($I$166:CF166,$I$170:CF170,$I$172:CF172),0)</f>
        <v>3</v>
      </c>
      <c r="CG176" s="468">
        <f ca="1">IFERROR(SUM($I$171:CG171,$I$173:CG173)/SUM($I$166:CG166,$I$170:CG170,$I$172:CG172),0)</f>
        <v>3</v>
      </c>
      <c r="CH176" s="468">
        <f ca="1">IFERROR(SUM($I$171:CH171,$I$173:CH173)/SUM($I$166:CH166,$I$170:CH170,$I$172:CH172),0)</f>
        <v>3</v>
      </c>
      <c r="CI176" s="468">
        <f ca="1">IFERROR(SUM($I$171:CI171,$I$173:CI173)/SUM($I$166:CI166,$I$170:CI170,$I$172:CI172),0)</f>
        <v>3</v>
      </c>
      <c r="CJ176" s="468">
        <f ca="1">IFERROR(SUM($I$171:CJ171,$I$173:CJ173)/SUM($I$166:CJ166,$I$170:CJ170,$I$172:CJ172),0)</f>
        <v>3</v>
      </c>
      <c r="CK176" s="468">
        <f ca="1">IFERROR(SUM($I$171:CK171,$I$173:CK173)/SUM($I$166:CK166,$I$170:CK170,$I$172:CK172),0)</f>
        <v>3</v>
      </c>
      <c r="CL176" s="468">
        <f ca="1">IFERROR(SUM($I$171:CL171,$I$173:CL173)/SUM($I$166:CL166,$I$170:CL170,$I$172:CL172),0)</f>
        <v>3</v>
      </c>
      <c r="CM176" s="468">
        <f ca="1">IFERROR(SUM($I$171:CM171,$I$173:CM173)/SUM($I$166:CM166,$I$170:CM170,$I$172:CM172),0)</f>
        <v>3</v>
      </c>
      <c r="CN176" s="468">
        <f ca="1">IFERROR(SUM($I$171:CN171,$I$173:CN173)/SUM($I$166:CN166,$I$170:CN170,$I$172:CN172),0)</f>
        <v>3</v>
      </c>
      <c r="CO176" s="468">
        <f ca="1">IFERROR(SUM($I$171:CO171,$I$173:CO173)/SUM($I$166:CO166,$I$170:CO170,$I$172:CO172),0)</f>
        <v>3</v>
      </c>
      <c r="CP176" s="468">
        <f ca="1">IFERROR(SUM($I$171:CP171,$I$173:CP173)/SUM($I$166:CP166,$I$170:CP170,$I$172:CP172),0)</f>
        <v>3</v>
      </c>
      <c r="CQ176" s="468">
        <f ca="1">IFERROR(SUM($I$171:CQ171,$I$173:CQ173)/SUM($I$166:CQ166,$I$170:CQ170,$I$172:CQ172),0)</f>
        <v>3</v>
      </c>
      <c r="CR176" s="468">
        <f ca="1">IFERROR(SUM($I$171:CR171,$I$173:CR173)/SUM($I$166:CR166,$I$170:CR170,$I$172:CR172),0)</f>
        <v>3</v>
      </c>
      <c r="CS176" s="468">
        <f ca="1">IFERROR(SUM($I$171:CS171,$I$173:CS173)/SUM($I$166:CS166,$I$170:CS170,$I$172:CS172),0)</f>
        <v>3</v>
      </c>
      <c r="CT176" s="468">
        <f ca="1">IFERROR(SUM($I$171:CT171,$I$173:CT173)/SUM($I$166:CT166,$I$170:CT170,$I$172:CT172),0)</f>
        <v>3</v>
      </c>
      <c r="CU176" s="468">
        <f ca="1">IFERROR(SUM($I$171:CU171,$I$173:CU173)/SUM($I$166:CU166,$I$170:CU170,$I$172:CU172),0)</f>
        <v>3</v>
      </c>
      <c r="CV176" s="468">
        <f ca="1">IFERROR(SUM($I$171:CV171,$I$173:CV173)/SUM($I$166:CV166,$I$170:CV170,$I$172:CV172),0)</f>
        <v>3</v>
      </c>
      <c r="CW176" s="468">
        <f ca="1">IFERROR(SUM($I$171:CW171,$I$173:CW173)/SUM($I$166:CW166,$I$170:CW170,$I$172:CW172),0)</f>
        <v>3</v>
      </c>
      <c r="CX176" s="468">
        <f ca="1">IFERROR(SUM($I$171:CX171,$I$173:CX173)/SUM($I$166:CX166,$I$170:CX170,$I$172:CX172),0)</f>
        <v>3</v>
      </c>
      <c r="CY176" s="468">
        <f ca="1">IFERROR(SUM($I$171:CY171,$I$173:CY173)/SUM($I$166:CY166,$I$170:CY170,$I$172:CY172),0)</f>
        <v>3</v>
      </c>
      <c r="CZ176" s="468">
        <f ca="1">IFERROR(SUM($I$171:CZ171,$I$173:CZ173)/SUM($I$166:CZ166,$I$170:CZ170,$I$172:CZ172),0)</f>
        <v>3</v>
      </c>
      <c r="DA176" s="468">
        <f ca="1">IFERROR(SUM($I$171:DA171,$I$173:DA173)/SUM($I$166:DA166,$I$170:DA170,$I$172:DA172),0)</f>
        <v>3</v>
      </c>
      <c r="DB176" s="468">
        <f ca="1">IFERROR(SUM($I$171:DB171,$I$173:DB173)/SUM($I$166:DB166,$I$170:DB170,$I$172:DB172),0)</f>
        <v>3</v>
      </c>
      <c r="DC176" s="468">
        <f ca="1">IFERROR(SUM($I$171:DC171,$I$173:DC173)/SUM($I$166:DC166,$I$170:DC170,$I$172:DC172),0)</f>
        <v>3</v>
      </c>
      <c r="DD176" s="468">
        <f ca="1">IFERROR(SUM($I$171:DD171,$I$173:DD173)/SUM($I$166:DD166,$I$170:DD170,$I$172:DD172),0)</f>
        <v>3</v>
      </c>
      <c r="DE176" s="468">
        <f ca="1">IFERROR(SUM($I$171:DE171,$I$173:DE173)/SUM($I$166:DE166,$I$170:DE170,$I$172:DE172),0)</f>
        <v>3</v>
      </c>
      <c r="DF176" s="468">
        <f ca="1">IFERROR(SUM($I$171:DF171,$I$173:DF173)/SUM($I$166:DF166,$I$170:DF170,$I$172:DF172),0)</f>
        <v>3</v>
      </c>
      <c r="DG176" s="468">
        <f ca="1">IFERROR(SUM($I$171:DG171,$I$173:DG173)/SUM($I$166:DG166,$I$170:DG170,$I$172:DG172),0)</f>
        <v>3</v>
      </c>
      <c r="DH176" s="468">
        <f ca="1">IFERROR(SUM($I$171:DH171,$I$173:DH173)/SUM($I$166:DH166,$I$170:DH170,$I$172:DH172),0)</f>
        <v>3</v>
      </c>
      <c r="DI176" s="468">
        <f ca="1">IFERROR(SUM($I$171:DI171,$I$173:DI173)/SUM($I$166:DI166,$I$170:DI170,$I$172:DI172),0)</f>
        <v>3</v>
      </c>
      <c r="DJ176" s="468">
        <f ca="1">IFERROR(SUM($I$171:DJ171,$I$173:DJ173)/SUM($I$166:DJ166,$I$170:DJ170,$I$172:DJ172),0)</f>
        <v>3</v>
      </c>
      <c r="DK176" s="468">
        <f ca="1">IFERROR(SUM($I$171:DK171,$I$173:DK173)/SUM($I$166:DK166,$I$170:DK170,$I$172:DK172),0)</f>
        <v>3</v>
      </c>
      <c r="DL176" s="468">
        <f ca="1">IFERROR(SUM($I$171:DL171,$I$173:DL173)/SUM($I$166:DL166,$I$170:DL170,$I$172:DL172),0)</f>
        <v>3</v>
      </c>
      <c r="DM176" s="468">
        <f ca="1">IFERROR(SUM($I$171:DM171,$I$173:DM173)/SUM($I$166:DM166,$I$170:DM170,$I$172:DM172),0)</f>
        <v>3</v>
      </c>
      <c r="DN176" s="468">
        <f ca="1">IFERROR(SUM($I$171:DN171,$I$173:DN173)/SUM($I$166:DN166,$I$170:DN170,$I$172:DN172),0)</f>
        <v>3</v>
      </c>
      <c r="DO176" s="468">
        <f ca="1">IFERROR(SUM($I$171:DO171,$I$173:DO173)/SUM($I$166:DO166,$I$170:DO170,$I$172:DO172),0)</f>
        <v>3</v>
      </c>
      <c r="DP176" s="468">
        <f ca="1">IFERROR(SUM($I$171:DP171,$I$173:DP173)/SUM($I$166:DP166,$I$170:DP170,$I$172:DP172),0)</f>
        <v>3</v>
      </c>
      <c r="DQ176" s="468">
        <f ca="1">IFERROR(SUM($I$171:DQ171,$I$173:DQ173)/SUM($I$166:DQ166,$I$170:DQ170,$I$172:DQ172),0)</f>
        <v>3</v>
      </c>
      <c r="DR176" s="468">
        <f ca="1">IFERROR(SUM($I$171:DR171,$I$173:DR173)/SUM($I$166:DR166,$I$170:DR170,$I$172:DR172),0)</f>
        <v>3</v>
      </c>
      <c r="DS176" s="468">
        <f ca="1">IFERROR(SUM($I$171:DS171,$I$173:DS173)/SUM($I$166:DS166,$I$170:DS170,$I$172:DS172),0)</f>
        <v>3</v>
      </c>
      <c r="DT176" s="468">
        <f ca="1">IFERROR(SUM($I$171:DT171,$I$173:DT173)/SUM($I$166:DT166,$I$170:DT170,$I$172:DT172),0)</f>
        <v>3</v>
      </c>
      <c r="DU176" s="468">
        <f ca="1">IFERROR(SUM($I$171:DU171,$I$173:DU173)/SUM($I$166:DU166,$I$170:DU170,$I$172:DU172),0)</f>
        <v>3</v>
      </c>
      <c r="DV176" s="468">
        <f ca="1">IFERROR(SUM($I$171:DV171,$I$173:DV173)/SUM($I$166:DV166,$I$170:DV170,$I$172:DV172),0)</f>
        <v>3</v>
      </c>
      <c r="DW176" s="468">
        <f ca="1">IFERROR(SUM($I$171:DW171,$I$173:DW173)/SUM($I$166:DW166,$I$170:DW170,$I$172:DW172),0)</f>
        <v>3</v>
      </c>
      <c r="DX176" s="468">
        <f ca="1">IFERROR(SUM($I$171:DX171,$I$173:DX173)/SUM($I$166:DX166,$I$170:DX170,$I$172:DX172),0)</f>
        <v>3</v>
      </c>
      <c r="DY176" s="468">
        <f ca="1">IFERROR(SUM($I$171:DY171,$I$173:DY173)/SUM($I$166:DY166,$I$170:DY170,$I$172:DY172),0)</f>
        <v>3</v>
      </c>
      <c r="DZ176" s="468">
        <f ca="1">IFERROR(SUM($I$171:DZ171,$I$173:DZ173)/SUM($I$166:DZ166,$I$170:DZ170,$I$172:DZ172),0)</f>
        <v>3</v>
      </c>
      <c r="EA176" s="468">
        <f ca="1">IFERROR(SUM($I$171:EA171,$I$173:EA173)/SUM($I$166:EA166,$I$170:EA170,$I$172:EA172),0)</f>
        <v>3</v>
      </c>
      <c r="EB176" s="468">
        <f ca="1">IFERROR(SUM($I$171:EB171,$I$173:EB173)/SUM($I$166:EB166,$I$170:EB170,$I$172:EB172),0)</f>
        <v>3</v>
      </c>
      <c r="EC176" s="468">
        <f ca="1">IFERROR(SUM($I$171:EC171,$I$173:EC173)/SUM($I$166:EC166,$I$170:EC170,$I$172:EC172),0)</f>
        <v>3</v>
      </c>
      <c r="ED176" s="468">
        <f ca="1">IFERROR(SUM($I$171:ED171,$I$173:ED173)/SUM($I$166:ED166,$I$170:ED170,$I$172:ED172),0)</f>
        <v>3</v>
      </c>
      <c r="EE176" s="468">
        <f ca="1">IFERROR(SUM($I$171:EE171,$I$173:EE173)/SUM($I$166:EE166,$I$170:EE170,$I$172:EE172),0)</f>
        <v>3</v>
      </c>
      <c r="EF176" s="468">
        <f ca="1">IFERROR(SUM($I$171:EF171,$I$173:EF173)/SUM($I$166:EF166,$I$170:EF170,$I$172:EF172),0)</f>
        <v>3</v>
      </c>
      <c r="EG176" s="468">
        <f ca="1">IFERROR(SUM($I$171:EG171,$I$173:EG173)/SUM($I$166:EG166,$I$170:EG170,$I$172:EG172),0)</f>
        <v>3</v>
      </c>
      <c r="EH176" s="468">
        <f ca="1">IFERROR(SUM($I$171:EH171,$I$173:EH173)/SUM($I$166:EH166,$I$170:EH170,$I$172:EH172),0)</f>
        <v>3</v>
      </c>
      <c r="EI176" s="467"/>
    </row>
    <row r="177" spans="1:139" ht="15" customHeight="1" outlineLevel="1" x14ac:dyDescent="0.35">
      <c r="G177" s="26"/>
      <c r="H177" s="462"/>
      <c r="I177" s="19"/>
      <c r="J177" s="838"/>
      <c r="K177" s="838"/>
      <c r="L177" s="838"/>
      <c r="M177" s="838"/>
      <c r="N177" s="838"/>
      <c r="O177" s="838"/>
      <c r="P177" s="838"/>
      <c r="Q177" s="838"/>
      <c r="R177" s="838"/>
      <c r="S177" s="838"/>
      <c r="T177" s="838"/>
      <c r="U177" s="838"/>
      <c r="V177" s="838"/>
      <c r="W177" s="838"/>
      <c r="X177" s="838"/>
      <c r="Y177" s="838"/>
      <c r="Z177" s="838"/>
      <c r="AA177" s="838"/>
      <c r="AB177" s="838"/>
      <c r="AC177" s="838"/>
      <c r="AD177" s="838"/>
      <c r="AE177" s="838"/>
      <c r="AF177" s="838"/>
      <c r="AG177" s="838"/>
      <c r="AH177" s="838"/>
      <c r="AI177" s="838"/>
      <c r="AJ177" s="838"/>
      <c r="AK177" s="838"/>
      <c r="AL177" s="838"/>
      <c r="AM177" s="838"/>
      <c r="AN177" s="838"/>
      <c r="AO177" s="838"/>
      <c r="AP177" s="838"/>
      <c r="AQ177" s="838"/>
      <c r="AR177" s="838"/>
      <c r="AS177" s="838"/>
      <c r="AT177" s="838"/>
      <c r="AU177" s="838"/>
      <c r="AV177" s="838"/>
      <c r="AW177" s="838"/>
      <c r="AX177" s="838"/>
      <c r="AY177" s="838"/>
      <c r="AZ177" s="838"/>
      <c r="BA177" s="838"/>
      <c r="BB177" s="838"/>
      <c r="BC177" s="838"/>
      <c r="BD177" s="838"/>
      <c r="BE177" s="838"/>
      <c r="BF177" s="838"/>
      <c r="BG177" s="838"/>
      <c r="BH177" s="838"/>
      <c r="BI177" s="838"/>
      <c r="BJ177" s="838"/>
      <c r="BK177" s="838"/>
      <c r="BL177" s="838"/>
      <c r="BM177" s="838"/>
      <c r="BN177" s="838"/>
      <c r="BO177" s="838"/>
      <c r="BP177" s="838"/>
      <c r="BQ177" s="838"/>
      <c r="BR177" s="838"/>
      <c r="BS177" s="838"/>
      <c r="BT177" s="838"/>
      <c r="BU177" s="838"/>
      <c r="BV177" s="838"/>
      <c r="BW177" s="838"/>
      <c r="BX177" s="838"/>
      <c r="BY177" s="838"/>
      <c r="BZ177" s="838"/>
      <c r="CA177" s="838"/>
      <c r="CB177" s="838"/>
      <c r="CC177" s="838"/>
      <c r="CD177" s="838"/>
      <c r="CE177" s="838"/>
      <c r="CF177" s="838"/>
      <c r="CG177" s="838"/>
      <c r="CH177" s="838"/>
      <c r="CI177" s="838"/>
      <c r="CJ177" s="838"/>
      <c r="CK177" s="838"/>
      <c r="CL177" s="838"/>
      <c r="CM177" s="838"/>
      <c r="CN177" s="838"/>
      <c r="CO177" s="838"/>
      <c r="CP177" s="838"/>
      <c r="CQ177" s="838"/>
      <c r="CR177" s="838"/>
      <c r="CS177" s="838"/>
      <c r="CT177" s="838"/>
      <c r="CU177" s="838"/>
      <c r="CV177" s="838"/>
      <c r="CW177" s="838"/>
      <c r="CX177" s="838"/>
      <c r="CY177" s="838"/>
      <c r="CZ177" s="838"/>
      <c r="DA177" s="838"/>
      <c r="DB177" s="838"/>
      <c r="DC177" s="838"/>
      <c r="DD177" s="838"/>
      <c r="DE177" s="838"/>
      <c r="DF177" s="838"/>
      <c r="DG177" s="838"/>
      <c r="DH177" s="838"/>
      <c r="DI177" s="838"/>
      <c r="DJ177" s="838"/>
      <c r="DK177" s="838"/>
      <c r="DL177" s="838"/>
      <c r="DM177" s="838"/>
      <c r="DN177" s="838"/>
      <c r="DO177" s="838"/>
      <c r="DP177" s="838"/>
      <c r="DQ177" s="838"/>
      <c r="DR177" s="838"/>
      <c r="DS177" s="838"/>
      <c r="DT177" s="838"/>
      <c r="DU177" s="838"/>
      <c r="DV177" s="838"/>
      <c r="DW177" s="838"/>
      <c r="DX177" s="838"/>
      <c r="DY177" s="838"/>
      <c r="DZ177" s="838"/>
      <c r="EA177" s="838"/>
      <c r="EB177" s="838"/>
      <c r="EC177" s="838"/>
      <c r="ED177" s="838"/>
      <c r="EE177" s="838"/>
      <c r="EF177" s="838"/>
      <c r="EG177" s="838"/>
      <c r="EH177" s="838"/>
      <c r="EI177" s="21"/>
    </row>
    <row r="178" spans="1:139" ht="15" customHeight="1" outlineLevel="1" x14ac:dyDescent="0.35">
      <c r="G178" s="26"/>
      <c r="H178" s="462"/>
      <c r="I178" s="19"/>
      <c r="J178" s="838"/>
      <c r="K178" s="838"/>
      <c r="L178" s="838"/>
      <c r="M178" s="838"/>
      <c r="N178" s="838"/>
      <c r="O178" s="838"/>
      <c r="P178" s="838"/>
      <c r="Q178" s="838"/>
      <c r="R178" s="838"/>
      <c r="S178" s="838"/>
      <c r="T178" s="838"/>
      <c r="U178" s="838"/>
      <c r="V178" s="838"/>
      <c r="W178" s="838"/>
      <c r="X178" s="838"/>
      <c r="Y178" s="838"/>
      <c r="Z178" s="838"/>
      <c r="AA178" s="838"/>
      <c r="AB178" s="838"/>
      <c r="AC178" s="838"/>
      <c r="AD178" s="838"/>
      <c r="AE178" s="838"/>
      <c r="AF178" s="838"/>
      <c r="AG178" s="838"/>
      <c r="AH178" s="838"/>
      <c r="AI178" s="838"/>
      <c r="AJ178" s="838"/>
      <c r="AK178" s="838"/>
      <c r="AL178" s="838"/>
      <c r="AM178" s="838"/>
      <c r="AN178" s="838"/>
      <c r="AO178" s="838"/>
      <c r="AP178" s="838"/>
      <c r="AQ178" s="838"/>
      <c r="AR178" s="838"/>
      <c r="AS178" s="838"/>
      <c r="AT178" s="838"/>
      <c r="AU178" s="838"/>
      <c r="AV178" s="838"/>
      <c r="AW178" s="838"/>
      <c r="AX178" s="838"/>
      <c r="AY178" s="838"/>
      <c r="AZ178" s="838"/>
      <c r="BA178" s="838"/>
      <c r="BB178" s="838"/>
      <c r="BC178" s="838"/>
      <c r="BD178" s="838"/>
      <c r="BE178" s="838"/>
      <c r="BF178" s="838"/>
      <c r="BG178" s="838"/>
      <c r="BH178" s="838"/>
      <c r="BI178" s="838"/>
      <c r="BJ178" s="838"/>
      <c r="BK178" s="838"/>
      <c r="BL178" s="838"/>
      <c r="BM178" s="838"/>
      <c r="BN178" s="838"/>
      <c r="BO178" s="838"/>
      <c r="BP178" s="838"/>
      <c r="BQ178" s="838"/>
      <c r="BR178" s="838"/>
      <c r="BS178" s="838"/>
      <c r="BT178" s="838"/>
      <c r="BU178" s="838"/>
      <c r="BV178" s="838"/>
      <c r="BW178" s="838"/>
      <c r="BX178" s="838"/>
      <c r="BY178" s="838"/>
      <c r="BZ178" s="838"/>
      <c r="CA178" s="838"/>
      <c r="CB178" s="838"/>
      <c r="CC178" s="838"/>
      <c r="CD178" s="838"/>
      <c r="CE178" s="838"/>
      <c r="CF178" s="838"/>
      <c r="CG178" s="838"/>
      <c r="CH178" s="838"/>
      <c r="CI178" s="838"/>
      <c r="CJ178" s="838"/>
      <c r="CK178" s="838"/>
      <c r="CL178" s="838"/>
      <c r="CM178" s="838"/>
      <c r="CN178" s="838"/>
      <c r="CO178" s="838"/>
      <c r="CP178" s="838"/>
      <c r="CQ178" s="838"/>
      <c r="CR178" s="838"/>
      <c r="CS178" s="838"/>
      <c r="CT178" s="838"/>
      <c r="CU178" s="838"/>
      <c r="CV178" s="838"/>
      <c r="CW178" s="838"/>
      <c r="CX178" s="838"/>
      <c r="CY178" s="838"/>
      <c r="CZ178" s="838"/>
      <c r="DA178" s="838"/>
      <c r="DB178" s="838"/>
      <c r="DC178" s="838"/>
      <c r="DD178" s="838"/>
      <c r="DE178" s="838"/>
      <c r="DF178" s="838"/>
      <c r="DG178" s="838"/>
      <c r="DH178" s="838"/>
      <c r="DI178" s="838"/>
      <c r="DJ178" s="838"/>
      <c r="DK178" s="838"/>
      <c r="DL178" s="838"/>
      <c r="DM178" s="838"/>
      <c r="DN178" s="838"/>
      <c r="DO178" s="838"/>
      <c r="DP178" s="838"/>
      <c r="DQ178" s="838"/>
      <c r="DR178" s="838"/>
      <c r="DS178" s="838"/>
      <c r="DT178" s="838"/>
      <c r="DU178" s="838"/>
      <c r="DV178" s="838"/>
      <c r="DW178" s="838"/>
      <c r="DX178" s="838"/>
      <c r="DY178" s="838"/>
      <c r="DZ178" s="838"/>
      <c r="EA178" s="838"/>
      <c r="EB178" s="838"/>
      <c r="EC178" s="838"/>
      <c r="ED178" s="838"/>
      <c r="EE178" s="838"/>
      <c r="EF178" s="838"/>
      <c r="EG178" s="838"/>
      <c r="EH178" s="838"/>
      <c r="EI178" s="21"/>
    </row>
    <row r="179" spans="1:139" ht="15" customHeight="1" outlineLevel="1" x14ac:dyDescent="0.35">
      <c r="G179" s="26"/>
      <c r="H179" s="462"/>
      <c r="I179" s="19"/>
      <c r="J179" s="838"/>
      <c r="K179" s="838"/>
      <c r="L179" s="838"/>
      <c r="M179" s="838"/>
      <c r="N179" s="838"/>
      <c r="O179" s="838"/>
      <c r="P179" s="838"/>
      <c r="Q179" s="838"/>
      <c r="R179" s="838"/>
      <c r="S179" s="838"/>
      <c r="T179" s="838"/>
      <c r="U179" s="838"/>
      <c r="V179" s="838"/>
      <c r="W179" s="838"/>
      <c r="X179" s="838"/>
      <c r="Y179" s="838"/>
      <c r="Z179" s="838"/>
      <c r="AA179" s="838"/>
      <c r="AB179" s="838"/>
      <c r="AC179" s="838"/>
      <c r="AD179" s="838"/>
      <c r="AE179" s="838"/>
      <c r="AF179" s="838"/>
      <c r="AG179" s="838"/>
      <c r="AH179" s="838"/>
      <c r="AI179" s="838"/>
      <c r="AJ179" s="838"/>
      <c r="AK179" s="838"/>
      <c r="AL179" s="838"/>
      <c r="AM179" s="838"/>
      <c r="AN179" s="838"/>
      <c r="AO179" s="838"/>
      <c r="AP179" s="838"/>
      <c r="AQ179" s="838"/>
      <c r="AR179" s="838"/>
      <c r="AS179" s="838"/>
      <c r="AT179" s="838"/>
      <c r="AU179" s="838"/>
      <c r="AV179" s="838"/>
      <c r="AW179" s="838"/>
      <c r="AX179" s="838"/>
      <c r="AY179" s="838"/>
      <c r="AZ179" s="838"/>
      <c r="BA179" s="838"/>
      <c r="BB179" s="838"/>
      <c r="BC179" s="838"/>
      <c r="BD179" s="838"/>
      <c r="BE179" s="838"/>
      <c r="BF179" s="838"/>
      <c r="BG179" s="838"/>
      <c r="BH179" s="838"/>
      <c r="BI179" s="838"/>
      <c r="BJ179" s="838"/>
      <c r="BK179" s="838"/>
      <c r="BL179" s="838"/>
      <c r="BM179" s="838"/>
      <c r="BN179" s="838"/>
      <c r="BO179" s="838"/>
      <c r="BP179" s="838"/>
      <c r="BQ179" s="838"/>
      <c r="BR179" s="838"/>
      <c r="BS179" s="838"/>
      <c r="BT179" s="838"/>
      <c r="BU179" s="838"/>
      <c r="BV179" s="838"/>
      <c r="BW179" s="838"/>
      <c r="BX179" s="838"/>
      <c r="BY179" s="838"/>
      <c r="BZ179" s="838"/>
      <c r="CA179" s="838"/>
      <c r="CB179" s="838"/>
      <c r="CC179" s="838"/>
      <c r="CD179" s="838"/>
      <c r="CE179" s="838"/>
      <c r="CF179" s="838"/>
      <c r="CG179" s="838"/>
      <c r="CH179" s="838"/>
      <c r="CI179" s="838"/>
      <c r="CJ179" s="838"/>
      <c r="CK179" s="838"/>
      <c r="CL179" s="838"/>
      <c r="CM179" s="838"/>
      <c r="CN179" s="838"/>
      <c r="CO179" s="838"/>
      <c r="CP179" s="838"/>
      <c r="CQ179" s="838"/>
      <c r="CR179" s="838"/>
      <c r="CS179" s="838"/>
      <c r="CT179" s="838"/>
      <c r="CU179" s="838"/>
      <c r="CV179" s="838"/>
      <c r="CW179" s="838"/>
      <c r="CX179" s="838"/>
      <c r="CY179" s="838"/>
      <c r="CZ179" s="838"/>
      <c r="DA179" s="838"/>
      <c r="DB179" s="838"/>
      <c r="DC179" s="838"/>
      <c r="DD179" s="838"/>
      <c r="DE179" s="838"/>
      <c r="DF179" s="838"/>
      <c r="DG179" s="838"/>
      <c r="DH179" s="838"/>
      <c r="DI179" s="838"/>
      <c r="DJ179" s="838"/>
      <c r="DK179" s="838"/>
      <c r="DL179" s="838"/>
      <c r="DM179" s="838"/>
      <c r="DN179" s="838"/>
      <c r="DO179" s="838"/>
      <c r="DP179" s="838"/>
      <c r="DQ179" s="838"/>
      <c r="DR179" s="838"/>
      <c r="DS179" s="838"/>
      <c r="DT179" s="838"/>
      <c r="DU179" s="838"/>
      <c r="DV179" s="838"/>
      <c r="DW179" s="838"/>
      <c r="DX179" s="838"/>
      <c r="DY179" s="838"/>
      <c r="DZ179" s="838"/>
      <c r="EA179" s="838"/>
      <c r="EB179" s="838"/>
      <c r="EC179" s="838"/>
      <c r="ED179" s="838"/>
      <c r="EE179" s="838"/>
      <c r="EF179" s="838"/>
      <c r="EG179" s="838"/>
      <c r="EH179" s="838"/>
      <c r="EI179" s="21"/>
    </row>
    <row r="180" spans="1:139" ht="15" customHeight="1" outlineLevel="1" x14ac:dyDescent="0.35">
      <c r="A180" s="19"/>
      <c r="B180" s="19"/>
      <c r="C180" s="19"/>
      <c r="D180" s="19"/>
      <c r="E180" s="100" t="s">
        <v>94</v>
      </c>
      <c r="F180" s="19"/>
      <c r="G180" s="19" t="s">
        <v>309</v>
      </c>
      <c r="H180" s="19"/>
      <c r="I180" s="19"/>
      <c r="J180" s="19">
        <f>IF(AND(J3&gt;=EOMONTH(NTBA!$F$17,4),J3&lt;=NTBA!$F$239),1,0)</f>
        <v>0</v>
      </c>
      <c r="K180" s="19">
        <f>IF(AND(K3&gt;=EOMONTH(NTBA!$F$17,4),K3&lt;=NTBA!$F$239),1,0)</f>
        <v>0</v>
      </c>
      <c r="L180" s="19">
        <f>IF(AND(L3&gt;=EOMONTH(NTBA!$F$17,4),L3&lt;=NTBA!$F$239),1,0)</f>
        <v>0</v>
      </c>
      <c r="M180" s="19">
        <f>IF(AND(M3&gt;=EOMONTH(NTBA!$F$17,4),M3&lt;=NTBA!$F$239),1,0)</f>
        <v>0</v>
      </c>
      <c r="N180" s="19">
        <f>IF(AND(N3&gt;=EOMONTH(NTBA!$F$17,4),N3&lt;=NTBA!$F$239),1,0)</f>
        <v>0</v>
      </c>
      <c r="O180" s="19">
        <f>IF(AND(O3&gt;=EOMONTH(NTBA!$F$17,4),O3&lt;=NTBA!$F$239),1,0)</f>
        <v>0</v>
      </c>
      <c r="P180" s="19">
        <f>IF(AND(P3&gt;=EOMONTH(NTBA!$F$17,4),P3&lt;=NTBA!$F$239),1,0)</f>
        <v>0</v>
      </c>
      <c r="Q180" s="19">
        <f>IF(AND(Q3&gt;=EOMONTH(NTBA!$F$17,4),Q3&lt;=NTBA!$F$239),1,0)</f>
        <v>0</v>
      </c>
      <c r="R180" s="19">
        <f>IF(AND(R3&gt;=EOMONTH(NTBA!$F$17,4),R3&lt;=NTBA!$F$239),1,0)</f>
        <v>0</v>
      </c>
      <c r="S180" s="19">
        <f>IF(AND(S3&gt;=EOMONTH(NTBA!$F$17,4),S3&lt;=NTBA!$F$239),1,0)</f>
        <v>1</v>
      </c>
      <c r="T180" s="19">
        <f>IF(AND(T3&gt;=EOMONTH(NTBA!$F$17,4),T3&lt;=NTBA!$F$239),1,0)</f>
        <v>1</v>
      </c>
      <c r="U180" s="19">
        <f>IF(AND(U3&gt;=EOMONTH(NTBA!$F$17,4),U3&lt;=NTBA!$F$239),1,0)</f>
        <v>1</v>
      </c>
      <c r="V180" s="19">
        <f>IF(AND(V3&gt;=EOMONTH(NTBA!$F$17,4),V3&lt;=NTBA!$F$239),1,0)</f>
        <v>1</v>
      </c>
      <c r="W180" s="19">
        <f>IF(AND(W3&gt;=EOMONTH(NTBA!$F$17,4),W3&lt;=NTBA!$F$239),1,0)</f>
        <v>1</v>
      </c>
      <c r="X180" s="19">
        <f>IF(AND(X3&gt;=EOMONTH(NTBA!$F$17,4),X3&lt;=NTBA!$F$239),1,0)</f>
        <v>1</v>
      </c>
      <c r="Y180" s="19">
        <f>IF(AND(Y3&gt;=EOMONTH(NTBA!$F$17,4),Y3&lt;=NTBA!$F$239),1,0)</f>
        <v>1</v>
      </c>
      <c r="Z180" s="19">
        <f>IF(AND(Z3&gt;=EOMONTH(NTBA!$F$17,4),Z3&lt;=NTBA!$F$239),1,0)</f>
        <v>1</v>
      </c>
      <c r="AA180" s="19">
        <f>IF(AND(AA3&gt;=EOMONTH(NTBA!$F$17,4),AA3&lt;=NTBA!$F$239),1,0)</f>
        <v>1</v>
      </c>
      <c r="AB180" s="19">
        <f>IF(AND(AB3&gt;=EOMONTH(NTBA!$F$17,4),AB3&lt;=NTBA!$F$239),1,0)</f>
        <v>1</v>
      </c>
      <c r="AC180" s="19">
        <f>IF(AND(AC3&gt;=EOMONTH(NTBA!$F$17,4),AC3&lt;=NTBA!$F$239),1,0)</f>
        <v>1</v>
      </c>
      <c r="AD180" s="19">
        <f>IF(AND(AD3&gt;=EOMONTH(NTBA!$F$17,4),AD3&lt;=NTBA!$F$239),1,0)</f>
        <v>1</v>
      </c>
      <c r="AE180" s="19">
        <f>IF(AND(AE3&gt;=EOMONTH(NTBA!$F$17,4),AE3&lt;=NTBA!$F$239),1,0)</f>
        <v>1</v>
      </c>
      <c r="AF180" s="19">
        <f>IF(AND(AF3&gt;=EOMONTH(NTBA!$F$17,4),AF3&lt;=NTBA!$F$239),1,0)</f>
        <v>1</v>
      </c>
      <c r="AG180" s="19">
        <f>IF(AND(AG3&gt;=EOMONTH(NTBA!$F$17,4),AG3&lt;=NTBA!$F$239),1,0)</f>
        <v>1</v>
      </c>
      <c r="AH180" s="19">
        <f>IF(AND(AH3&gt;=EOMONTH(NTBA!$F$17,4),AH3&lt;=NTBA!$F$239),1,0)</f>
        <v>1</v>
      </c>
      <c r="AI180" s="19">
        <f>IF(AND(AI3&gt;=EOMONTH(NTBA!$F$17,4),AI3&lt;=NTBA!$F$239),1,0)</f>
        <v>1</v>
      </c>
      <c r="AJ180" s="19">
        <f>IF(AND(AJ3&gt;=EOMONTH(NTBA!$F$17,4),AJ3&lt;=NTBA!$F$239),1,0)</f>
        <v>1</v>
      </c>
      <c r="AK180" s="19">
        <f>IF(AND(AK3&gt;=EOMONTH(NTBA!$F$17,4),AK3&lt;=NTBA!$F$239),1,0)</f>
        <v>1</v>
      </c>
      <c r="AL180" s="19">
        <f>IF(AND(AL3&gt;=EOMONTH(NTBA!$F$17,4),AL3&lt;=NTBA!$F$239),1,0)</f>
        <v>1</v>
      </c>
      <c r="AM180" s="19">
        <f>IF(AND(AM3&gt;=EOMONTH(NTBA!$F$17,4),AM3&lt;=NTBA!$F$239),1,0)</f>
        <v>1</v>
      </c>
      <c r="AN180" s="19">
        <f>IF(AND(AN3&gt;=EOMONTH(NTBA!$F$17,4),AN3&lt;=NTBA!$F$239),1,0)</f>
        <v>1</v>
      </c>
      <c r="AO180" s="19">
        <f>IF(AND(AO3&gt;=EOMONTH(NTBA!$F$17,4),AO3&lt;=NTBA!$F$239),1,0)</f>
        <v>1</v>
      </c>
      <c r="AP180" s="19">
        <f>IF(AND(AP3&gt;=EOMONTH(NTBA!$F$17,4),AP3&lt;=NTBA!$F$239),1,0)</f>
        <v>1</v>
      </c>
      <c r="AQ180" s="19">
        <f>IF(AND(AQ3&gt;=EOMONTH(NTBA!$F$17,4),AQ3&lt;=NTBA!$F$239),1,0)</f>
        <v>1</v>
      </c>
      <c r="AR180" s="19">
        <f>IF(AND(AR3&gt;=EOMONTH(NTBA!$F$17,4),AR3&lt;=NTBA!$F$239),1,0)</f>
        <v>1</v>
      </c>
      <c r="AS180" s="19">
        <f>IF(AND(AS3&gt;=EOMONTH(NTBA!$F$17,4),AS3&lt;=NTBA!$F$239),1,0)</f>
        <v>1</v>
      </c>
      <c r="AT180" s="19">
        <f>IF(AND(AT3&gt;=EOMONTH(NTBA!$F$17,4),AT3&lt;=NTBA!$F$239),1,0)</f>
        <v>1</v>
      </c>
      <c r="AU180" s="19">
        <f>IF(AND(AU3&gt;=EOMONTH(NTBA!$F$17,4),AU3&lt;=NTBA!$F$239),1,0)</f>
        <v>1</v>
      </c>
      <c r="AV180" s="19">
        <f>IF(AND(AV3&gt;=EOMONTH(NTBA!$F$17,4),AV3&lt;=NTBA!$F$239),1,0)</f>
        <v>1</v>
      </c>
      <c r="AW180" s="19">
        <f>IF(AND(AW3&gt;=EOMONTH(NTBA!$F$17,4),AW3&lt;=NTBA!$F$239),1,0)</f>
        <v>1</v>
      </c>
      <c r="AX180" s="19">
        <f>IF(AND(AX3&gt;=EOMONTH(NTBA!$F$17,4),AX3&lt;=NTBA!$F$239),1,0)</f>
        <v>1</v>
      </c>
      <c r="AY180" s="19">
        <f>IF(AND(AY3&gt;=EOMONTH(NTBA!$F$17,4),AY3&lt;=NTBA!$F$239),1,0)</f>
        <v>1</v>
      </c>
      <c r="AZ180" s="19">
        <f>IF(AND(AZ3&gt;=EOMONTH(NTBA!$F$17,4),AZ3&lt;=NTBA!$F$239),1,0)</f>
        <v>1</v>
      </c>
      <c r="BA180" s="19">
        <f>IF(AND(BA3&gt;=EOMONTH(NTBA!$F$17,4),BA3&lt;=NTBA!$F$239),1,0)</f>
        <v>1</v>
      </c>
      <c r="BB180" s="19">
        <f>IF(AND(BB3&gt;=EOMONTH(NTBA!$F$17,4),BB3&lt;=NTBA!$F$239),1,0)</f>
        <v>1</v>
      </c>
      <c r="BC180" s="19">
        <f>IF(AND(BC3&gt;=EOMONTH(NTBA!$F$17,4),BC3&lt;=NTBA!$F$239),1,0)</f>
        <v>1</v>
      </c>
      <c r="BD180" s="19">
        <f>IF(AND(BD3&gt;=EOMONTH(NTBA!$F$17,4),BD3&lt;=NTBA!$F$239),1,0)</f>
        <v>1</v>
      </c>
      <c r="BE180" s="19">
        <f>IF(AND(BE3&gt;=EOMONTH(NTBA!$F$17,4),BE3&lt;=NTBA!$F$239),1,0)</f>
        <v>1</v>
      </c>
      <c r="BF180" s="19">
        <f>IF(AND(BF3&gt;=EOMONTH(NTBA!$F$17,4),BF3&lt;=NTBA!$F$239),1,0)</f>
        <v>1</v>
      </c>
      <c r="BG180" s="19">
        <f>IF(AND(BG3&gt;=EOMONTH(NTBA!$F$17,4),BG3&lt;=NTBA!$F$239),1,0)</f>
        <v>1</v>
      </c>
      <c r="BH180" s="19">
        <f>IF(AND(BH3&gt;=EOMONTH(NTBA!$F$17,4),BH3&lt;=NTBA!$F$239),1,0)</f>
        <v>1</v>
      </c>
      <c r="BI180" s="19">
        <f>IF(AND(BI3&gt;=EOMONTH(NTBA!$F$17,4),BI3&lt;=NTBA!$F$239),1,0)</f>
        <v>1</v>
      </c>
      <c r="BJ180" s="19">
        <f>IF(AND(BJ3&gt;=EOMONTH(NTBA!$F$17,4),BJ3&lt;=NTBA!$F$239),1,0)</f>
        <v>1</v>
      </c>
      <c r="BK180" s="19">
        <f>IF(AND(BK3&gt;=EOMONTH(NTBA!$F$17,4),BK3&lt;=NTBA!$F$239),1,0)</f>
        <v>1</v>
      </c>
      <c r="BL180" s="19">
        <f>IF(AND(BL3&gt;=EOMONTH(NTBA!$F$17,4),BL3&lt;=NTBA!$F$239),1,0)</f>
        <v>1</v>
      </c>
      <c r="BM180" s="19">
        <f>IF(AND(BM3&gt;=EOMONTH(NTBA!$F$17,4),BM3&lt;=NTBA!$F$239),1,0)</f>
        <v>1</v>
      </c>
      <c r="BN180" s="19">
        <f>IF(AND(BN3&gt;=EOMONTH(NTBA!$F$17,4),BN3&lt;=NTBA!$F$239),1,0)</f>
        <v>1</v>
      </c>
      <c r="BO180" s="19">
        <f>IF(AND(BO3&gt;=EOMONTH(NTBA!$F$17,4),BO3&lt;=NTBA!$F$239),1,0)</f>
        <v>1</v>
      </c>
      <c r="BP180" s="19">
        <f>IF(AND(BP3&gt;=EOMONTH(NTBA!$F$17,4),BP3&lt;=NTBA!$F$239),1,0)</f>
        <v>1</v>
      </c>
      <c r="BQ180" s="19">
        <f>IF(AND(BQ3&gt;=EOMONTH(NTBA!$F$17,4),BQ3&lt;=NTBA!$F$239),1,0)</f>
        <v>1</v>
      </c>
      <c r="BR180" s="19">
        <f>IF(AND(BR3&gt;=EOMONTH(NTBA!$F$17,4),BR3&lt;=NTBA!$F$239),1,0)</f>
        <v>1</v>
      </c>
      <c r="BS180" s="19">
        <f>IF(AND(BS3&gt;=EOMONTH(NTBA!$F$17,4),BS3&lt;=NTBA!$F$239),1,0)</f>
        <v>1</v>
      </c>
      <c r="BT180" s="19">
        <f>IF(AND(BT3&gt;=EOMONTH(NTBA!$F$17,4),BT3&lt;=NTBA!$F$239),1,0)</f>
        <v>1</v>
      </c>
      <c r="BU180" s="19">
        <f>IF(AND(BU3&gt;=EOMONTH(NTBA!$F$17,4),BU3&lt;=NTBA!$F$239),1,0)</f>
        <v>1</v>
      </c>
      <c r="BV180" s="19">
        <f>IF(AND(BV3&gt;=EOMONTH(NTBA!$F$17,4),BV3&lt;=NTBA!$F$239),1,0)</f>
        <v>1</v>
      </c>
      <c r="BW180" s="19">
        <f>IF(AND(BW3&gt;=EOMONTH(NTBA!$F$17,4),BW3&lt;=NTBA!$F$239),1,0)</f>
        <v>1</v>
      </c>
      <c r="BX180" s="19">
        <f>IF(AND(BX3&gt;=EOMONTH(NTBA!$F$17,4),BX3&lt;=NTBA!$F$239),1,0)</f>
        <v>1</v>
      </c>
      <c r="BY180" s="19">
        <f>IF(AND(BY3&gt;=EOMONTH(NTBA!$F$17,4),BY3&lt;=NTBA!$F$239),1,0)</f>
        <v>1</v>
      </c>
      <c r="BZ180" s="19">
        <f>IF(AND(BZ3&gt;=EOMONTH(NTBA!$F$17,4),BZ3&lt;=NTBA!$F$239),1,0)</f>
        <v>1</v>
      </c>
      <c r="CA180" s="19">
        <f>IF(AND(CA3&gt;=EOMONTH(NTBA!$F$17,4),CA3&lt;=NTBA!$F$239),1,0)</f>
        <v>1</v>
      </c>
      <c r="CB180" s="19">
        <f>IF(AND(CB3&gt;=EOMONTH(NTBA!$F$17,4),CB3&lt;=NTBA!$F$239),1,0)</f>
        <v>1</v>
      </c>
      <c r="CC180" s="19">
        <f>IF(AND(CC3&gt;=EOMONTH(NTBA!$F$17,4),CC3&lt;=NTBA!$F$239),1,0)</f>
        <v>1</v>
      </c>
      <c r="CD180" s="19">
        <f>IF(AND(CD3&gt;=EOMONTH(NTBA!$F$17,4),CD3&lt;=NTBA!$F$239),1,0)</f>
        <v>1</v>
      </c>
      <c r="CE180" s="19">
        <f>IF(AND(CE3&gt;=EOMONTH(NTBA!$F$17,4),CE3&lt;=NTBA!$F$239),1,0)</f>
        <v>1</v>
      </c>
      <c r="CF180" s="19">
        <f>IF(AND(CF3&gt;=EOMONTH(NTBA!$F$17,4),CF3&lt;=NTBA!$F$239),1,0)</f>
        <v>1</v>
      </c>
      <c r="CG180" s="19">
        <f>IF(AND(CG3&gt;=EOMONTH(NTBA!$F$17,4),CG3&lt;=NTBA!$F$239),1,0)</f>
        <v>1</v>
      </c>
      <c r="CH180" s="19">
        <f>IF(AND(CH3&gt;=EOMONTH(NTBA!$F$17,4),CH3&lt;=NTBA!$F$239),1,0)</f>
        <v>1</v>
      </c>
      <c r="CI180" s="19">
        <f>IF(AND(CI3&gt;=EOMONTH(NTBA!$F$17,4),CI3&lt;=NTBA!$F$239),1,0)</f>
        <v>1</v>
      </c>
      <c r="CJ180" s="19">
        <f>IF(AND(CJ3&gt;=EOMONTH(NTBA!$F$17,4),CJ3&lt;=NTBA!$F$239),1,0)</f>
        <v>1</v>
      </c>
      <c r="CK180" s="19">
        <f>IF(AND(CK3&gt;=EOMONTH(NTBA!$F$17,4),CK3&lt;=NTBA!$F$239),1,0)</f>
        <v>1</v>
      </c>
      <c r="CL180" s="19">
        <f>IF(AND(CL3&gt;=EOMONTH(NTBA!$F$17,4),CL3&lt;=NTBA!$F$239),1,0)</f>
        <v>1</v>
      </c>
      <c r="CM180" s="19">
        <f>IF(AND(CM3&gt;=EOMONTH(NTBA!$F$17,4),CM3&lt;=NTBA!$F$239),1,0)</f>
        <v>1</v>
      </c>
      <c r="CN180" s="19">
        <f>IF(AND(CN3&gt;=EOMONTH(NTBA!$F$17,4),CN3&lt;=NTBA!$F$239),1,0)</f>
        <v>1</v>
      </c>
      <c r="CO180" s="19">
        <f>IF(AND(CO3&gt;=EOMONTH(NTBA!$F$17,4),CO3&lt;=NTBA!$F$239),1,0)</f>
        <v>1</v>
      </c>
      <c r="CP180" s="19">
        <f>IF(AND(CP3&gt;=EOMONTH(NTBA!$F$17,4),CP3&lt;=NTBA!$F$239),1,0)</f>
        <v>1</v>
      </c>
      <c r="CQ180" s="19">
        <f>IF(AND(CQ3&gt;=EOMONTH(NTBA!$F$17,4),CQ3&lt;=NTBA!$F$239),1,0)</f>
        <v>1</v>
      </c>
      <c r="CR180" s="19">
        <f>IF(AND(CR3&gt;=EOMONTH(NTBA!$F$17,4),CR3&lt;=NTBA!$F$239),1,0)</f>
        <v>1</v>
      </c>
      <c r="CS180" s="19">
        <f>IF(AND(CS3&gt;=EOMONTH(NTBA!$F$17,4),CS3&lt;=NTBA!$F$239),1,0)</f>
        <v>1</v>
      </c>
      <c r="CT180" s="19">
        <f>IF(AND(CT3&gt;=EOMONTH(NTBA!$F$17,4),CT3&lt;=NTBA!$F$239),1,0)</f>
        <v>1</v>
      </c>
      <c r="CU180" s="19">
        <f>IF(AND(CU3&gt;=EOMONTH(NTBA!$F$17,4),CU3&lt;=NTBA!$F$239),1,0)</f>
        <v>1</v>
      </c>
      <c r="CV180" s="19">
        <f>IF(AND(CV3&gt;=EOMONTH(NTBA!$F$17,4),CV3&lt;=NTBA!$F$239),1,0)</f>
        <v>1</v>
      </c>
      <c r="CW180" s="19">
        <f>IF(AND(CW3&gt;=EOMONTH(NTBA!$F$17,4),CW3&lt;=NTBA!$F$239),1,0)</f>
        <v>1</v>
      </c>
      <c r="CX180" s="19">
        <f>IF(AND(CX3&gt;=EOMONTH(NTBA!$F$17,4),CX3&lt;=NTBA!$F$239),1,0)</f>
        <v>1</v>
      </c>
      <c r="CY180" s="19">
        <f>IF(AND(CY3&gt;=EOMONTH(NTBA!$F$17,4),CY3&lt;=NTBA!$F$239),1,0)</f>
        <v>1</v>
      </c>
      <c r="CZ180" s="19">
        <f>IF(AND(CZ3&gt;=EOMONTH(NTBA!$F$17,4),CZ3&lt;=NTBA!$F$239),1,0)</f>
        <v>1</v>
      </c>
      <c r="DA180" s="19">
        <f>IF(AND(DA3&gt;=EOMONTH(NTBA!$F$17,4),DA3&lt;=NTBA!$F$239),1,0)</f>
        <v>1</v>
      </c>
      <c r="DB180" s="19">
        <f>IF(AND(DB3&gt;=EOMONTH(NTBA!$F$17,4),DB3&lt;=NTBA!$F$239),1,0)</f>
        <v>0</v>
      </c>
      <c r="DC180" s="19">
        <f>IF(AND(DC3&gt;=EOMONTH(NTBA!$F$17,4),DC3&lt;=NTBA!$F$239),1,0)</f>
        <v>0</v>
      </c>
      <c r="DD180" s="19">
        <f>IF(AND(DD3&gt;=EOMONTH(NTBA!$F$17,4),DD3&lt;=NTBA!$F$239),1,0)</f>
        <v>0</v>
      </c>
      <c r="DE180" s="19">
        <f>IF(AND(DE3&gt;=EOMONTH(NTBA!$F$17,4),DE3&lt;=NTBA!$F$239),1,0)</f>
        <v>0</v>
      </c>
      <c r="DF180" s="19">
        <f>IF(AND(DF3&gt;=EOMONTH(NTBA!$F$17,4),DF3&lt;=NTBA!$F$239),1,0)</f>
        <v>0</v>
      </c>
      <c r="DG180" s="19">
        <f>IF(AND(DG3&gt;=EOMONTH(NTBA!$F$17,4),DG3&lt;=NTBA!$F$239),1,0)</f>
        <v>0</v>
      </c>
      <c r="DH180" s="19">
        <f>IF(AND(DH3&gt;=EOMONTH(NTBA!$F$17,4),DH3&lt;=NTBA!$F$239),1,0)</f>
        <v>0</v>
      </c>
      <c r="DI180" s="19">
        <f>IF(AND(DI3&gt;=EOMONTH(NTBA!$F$17,4),DI3&lt;=NTBA!$F$239),1,0)</f>
        <v>0</v>
      </c>
      <c r="DJ180" s="19">
        <f>IF(AND(DJ3&gt;=EOMONTH(NTBA!$F$17,4),DJ3&lt;=NTBA!$F$239),1,0)</f>
        <v>0</v>
      </c>
      <c r="DK180" s="19">
        <f>IF(AND(DK3&gt;=EOMONTH(NTBA!$F$17,4),DK3&lt;=NTBA!$F$239),1,0)</f>
        <v>0</v>
      </c>
      <c r="DL180" s="19">
        <f>IF(AND(DL3&gt;=EOMONTH(NTBA!$F$17,4),DL3&lt;=NTBA!$F$239),1,0)</f>
        <v>0</v>
      </c>
      <c r="DM180" s="19">
        <f>IF(AND(DM3&gt;=EOMONTH(NTBA!$F$17,4),DM3&lt;=NTBA!$F$239),1,0)</f>
        <v>0</v>
      </c>
      <c r="DN180" s="19">
        <f>IF(AND(DN3&gt;=EOMONTH(NTBA!$F$17,4),DN3&lt;=NTBA!$F$239),1,0)</f>
        <v>0</v>
      </c>
      <c r="DO180" s="19">
        <f>IF(AND(DO3&gt;=EOMONTH(NTBA!$F$17,4),DO3&lt;=NTBA!$F$239),1,0)</f>
        <v>0</v>
      </c>
      <c r="DP180" s="19">
        <f>IF(AND(DP3&gt;=EOMONTH(NTBA!$F$17,4),DP3&lt;=NTBA!$F$239),1,0)</f>
        <v>0</v>
      </c>
      <c r="DQ180" s="19">
        <f>IF(AND(DQ3&gt;=EOMONTH(NTBA!$F$17,4),DQ3&lt;=NTBA!$F$239),1,0)</f>
        <v>0</v>
      </c>
      <c r="DR180" s="19">
        <f>IF(AND(DR3&gt;=EOMONTH(NTBA!$F$17,4),DR3&lt;=NTBA!$F$239),1,0)</f>
        <v>0</v>
      </c>
      <c r="DS180" s="19">
        <f>IF(AND(DS3&gt;=EOMONTH(NTBA!$F$17,4),DS3&lt;=NTBA!$F$239),1,0)</f>
        <v>0</v>
      </c>
      <c r="DT180" s="19">
        <f>IF(AND(DT3&gt;=EOMONTH(NTBA!$F$17,4),DT3&lt;=NTBA!$F$239),1,0)</f>
        <v>0</v>
      </c>
      <c r="DU180" s="19">
        <f>IF(AND(DU3&gt;=EOMONTH(NTBA!$F$17,4),DU3&lt;=NTBA!$F$239),1,0)</f>
        <v>0</v>
      </c>
      <c r="DV180" s="19">
        <f>IF(AND(DV3&gt;=EOMONTH(NTBA!$F$17,4),DV3&lt;=NTBA!$F$239),1,0)</f>
        <v>0</v>
      </c>
      <c r="DW180" s="19">
        <f>IF(AND(DW3&gt;=EOMONTH(NTBA!$F$17,4),DW3&lt;=NTBA!$F$239),1,0)</f>
        <v>0</v>
      </c>
      <c r="DX180" s="19">
        <f>IF(AND(DX3&gt;=EOMONTH(NTBA!$F$17,4),DX3&lt;=NTBA!$F$239),1,0)</f>
        <v>0</v>
      </c>
      <c r="DY180" s="19">
        <f>IF(AND(DY3&gt;=EOMONTH(NTBA!$F$17,4),DY3&lt;=NTBA!$F$239),1,0)</f>
        <v>0</v>
      </c>
      <c r="DZ180" s="19">
        <f>IF(AND(DZ3&gt;=EOMONTH(NTBA!$F$17,4),DZ3&lt;=NTBA!$F$239),1,0)</f>
        <v>0</v>
      </c>
      <c r="EA180" s="19">
        <f>IF(AND(EA3&gt;=EOMONTH(NTBA!$F$17,4),EA3&lt;=NTBA!$F$239),1,0)</f>
        <v>0</v>
      </c>
      <c r="EB180" s="19">
        <f>IF(AND(EB3&gt;=EOMONTH(NTBA!$F$17,4),EB3&lt;=NTBA!$F$239),1,0)</f>
        <v>0</v>
      </c>
      <c r="EC180" s="19">
        <f>IF(AND(EC3&gt;=EOMONTH(NTBA!$F$17,4),EC3&lt;=NTBA!$F$239),1,0)</f>
        <v>0</v>
      </c>
      <c r="ED180" s="19">
        <f>IF(AND(ED3&gt;=EOMONTH(NTBA!$F$17,4),ED3&lt;=NTBA!$F$239),1,0)</f>
        <v>0</v>
      </c>
      <c r="EE180" s="19">
        <f>IF(AND(EE3&gt;=EOMONTH(NTBA!$F$17,4),EE3&lt;=NTBA!$F$239),1,0)</f>
        <v>0</v>
      </c>
      <c r="EF180" s="19">
        <f>IF(AND(EF3&gt;=EOMONTH(NTBA!$F$17,4),EF3&lt;=NTBA!$F$239),1,0)</f>
        <v>0</v>
      </c>
      <c r="EG180" s="19">
        <f>IF(AND(EG3&gt;=EOMONTH(NTBA!$F$17,4),EG3&lt;=NTBA!$F$239),1,0)</f>
        <v>0</v>
      </c>
      <c r="EH180" s="19">
        <f>IF(AND(EH3&gt;=EOMONTH(NTBA!$F$17,4),EH3&lt;=NTBA!$F$239),1,0)</f>
        <v>0</v>
      </c>
    </row>
    <row r="181" spans="1:139" ht="15" customHeight="1" outlineLevel="1" x14ac:dyDescent="0.35">
      <c r="A181" s="19"/>
      <c r="B181" s="19"/>
      <c r="C181" s="19"/>
      <c r="D181" s="19"/>
      <c r="E181" s="100" t="s">
        <v>571</v>
      </c>
      <c r="F181" s="19"/>
      <c r="G181" s="19" t="s">
        <v>308</v>
      </c>
      <c r="H181" s="19"/>
      <c r="I181" s="19"/>
      <c r="J181" s="19">
        <f t="shared" ref="J181:AO181" ca="1" si="93" xml:space="preserve"> IF( J186 &gt; 0, 1, 0)</f>
        <v>0</v>
      </c>
      <c r="K181" s="19">
        <f ca="1" xml:space="preserve"> IF( K186 &gt; 0, 1, 0)</f>
        <v>0</v>
      </c>
      <c r="L181" s="19">
        <f t="shared" ca="1" si="93"/>
        <v>0</v>
      </c>
      <c r="M181" s="19">
        <f t="shared" ca="1" si="93"/>
        <v>0</v>
      </c>
      <c r="N181" s="19">
        <f t="shared" ca="1" si="93"/>
        <v>0</v>
      </c>
      <c r="O181" s="19">
        <f t="shared" ca="1" si="93"/>
        <v>0</v>
      </c>
      <c r="P181" s="19">
        <f t="shared" ca="1" si="93"/>
        <v>0</v>
      </c>
      <c r="Q181" s="19">
        <f t="shared" ca="1" si="93"/>
        <v>0</v>
      </c>
      <c r="R181" s="19">
        <f t="shared" ca="1" si="93"/>
        <v>1</v>
      </c>
      <c r="S181" s="19">
        <f t="shared" ca="1" si="93"/>
        <v>1</v>
      </c>
      <c r="T181" s="19">
        <f t="shared" ca="1" si="93"/>
        <v>1</v>
      </c>
      <c r="U181" s="19">
        <f t="shared" ca="1" si="93"/>
        <v>1</v>
      </c>
      <c r="V181" s="19">
        <f t="shared" ca="1" si="93"/>
        <v>1</v>
      </c>
      <c r="W181" s="19">
        <f t="shared" ca="1" si="93"/>
        <v>1</v>
      </c>
      <c r="X181" s="19">
        <f t="shared" ca="1" si="93"/>
        <v>1</v>
      </c>
      <c r="Y181" s="19">
        <f t="shared" ca="1" si="93"/>
        <v>1</v>
      </c>
      <c r="Z181" s="19">
        <f t="shared" ca="1" si="93"/>
        <v>1</v>
      </c>
      <c r="AA181" s="19">
        <f t="shared" ca="1" si="93"/>
        <v>1</v>
      </c>
      <c r="AB181" s="19">
        <f t="shared" ca="1" si="93"/>
        <v>1</v>
      </c>
      <c r="AC181" s="19">
        <f t="shared" ca="1" si="93"/>
        <v>1</v>
      </c>
      <c r="AD181" s="19">
        <f t="shared" ca="1" si="93"/>
        <v>1</v>
      </c>
      <c r="AE181" s="19">
        <f t="shared" ca="1" si="93"/>
        <v>1</v>
      </c>
      <c r="AF181" s="19">
        <f t="shared" ca="1" si="93"/>
        <v>1</v>
      </c>
      <c r="AG181" s="19">
        <f t="shared" ca="1" si="93"/>
        <v>1</v>
      </c>
      <c r="AH181" s="19">
        <f t="shared" ca="1" si="93"/>
        <v>0</v>
      </c>
      <c r="AI181" s="19">
        <f t="shared" ca="1" si="93"/>
        <v>0</v>
      </c>
      <c r="AJ181" s="19">
        <f t="shared" ca="1" si="93"/>
        <v>0</v>
      </c>
      <c r="AK181" s="19">
        <f t="shared" ca="1" si="93"/>
        <v>0</v>
      </c>
      <c r="AL181" s="19">
        <f t="shared" ca="1" si="93"/>
        <v>0</v>
      </c>
      <c r="AM181" s="19">
        <f t="shared" ca="1" si="93"/>
        <v>0</v>
      </c>
      <c r="AN181" s="19">
        <f t="shared" ca="1" si="93"/>
        <v>0</v>
      </c>
      <c r="AO181" s="19">
        <f t="shared" ca="1" si="93"/>
        <v>0</v>
      </c>
      <c r="AP181" s="19">
        <f t="shared" ref="AP181:BU181" ca="1" si="94" xml:space="preserve"> IF( AP186 &gt; 0, 1, 0)</f>
        <v>0</v>
      </c>
      <c r="AQ181" s="19">
        <f t="shared" ca="1" si="94"/>
        <v>0</v>
      </c>
      <c r="AR181" s="19">
        <f t="shared" ca="1" si="94"/>
        <v>0</v>
      </c>
      <c r="AS181" s="19">
        <f t="shared" ca="1" si="94"/>
        <v>0</v>
      </c>
      <c r="AT181" s="19">
        <f t="shared" ca="1" si="94"/>
        <v>0</v>
      </c>
      <c r="AU181" s="19">
        <f t="shared" ca="1" si="94"/>
        <v>0</v>
      </c>
      <c r="AV181" s="19">
        <f t="shared" ca="1" si="94"/>
        <v>0</v>
      </c>
      <c r="AW181" s="19">
        <f t="shared" ca="1" si="94"/>
        <v>0</v>
      </c>
      <c r="AX181" s="19">
        <f t="shared" ca="1" si="94"/>
        <v>0</v>
      </c>
      <c r="AY181" s="19">
        <f t="shared" ca="1" si="94"/>
        <v>0</v>
      </c>
      <c r="AZ181" s="19">
        <f t="shared" ca="1" si="94"/>
        <v>0</v>
      </c>
      <c r="BA181" s="19">
        <f t="shared" ca="1" si="94"/>
        <v>0</v>
      </c>
      <c r="BB181" s="19">
        <f t="shared" ca="1" si="94"/>
        <v>0</v>
      </c>
      <c r="BC181" s="19">
        <f t="shared" ca="1" si="94"/>
        <v>0</v>
      </c>
      <c r="BD181" s="19">
        <f t="shared" ca="1" si="94"/>
        <v>0</v>
      </c>
      <c r="BE181" s="19">
        <f t="shared" ca="1" si="94"/>
        <v>0</v>
      </c>
      <c r="BF181" s="19">
        <f t="shared" ca="1" si="94"/>
        <v>0</v>
      </c>
      <c r="BG181" s="19">
        <f t="shared" ca="1" si="94"/>
        <v>0</v>
      </c>
      <c r="BH181" s="19">
        <f t="shared" ca="1" si="94"/>
        <v>0</v>
      </c>
      <c r="BI181" s="19">
        <f t="shared" ca="1" si="94"/>
        <v>0</v>
      </c>
      <c r="BJ181" s="19">
        <f t="shared" ca="1" si="94"/>
        <v>0</v>
      </c>
      <c r="BK181" s="19">
        <f t="shared" ca="1" si="94"/>
        <v>0</v>
      </c>
      <c r="BL181" s="19">
        <f t="shared" ca="1" si="94"/>
        <v>0</v>
      </c>
      <c r="BM181" s="19">
        <f t="shared" ca="1" si="94"/>
        <v>0</v>
      </c>
      <c r="BN181" s="19">
        <f t="shared" ca="1" si="94"/>
        <v>0</v>
      </c>
      <c r="BO181" s="19">
        <f t="shared" ca="1" si="94"/>
        <v>0</v>
      </c>
      <c r="BP181" s="19">
        <f t="shared" ca="1" si="94"/>
        <v>0</v>
      </c>
      <c r="BQ181" s="19">
        <f t="shared" ca="1" si="94"/>
        <v>0</v>
      </c>
      <c r="BR181" s="19">
        <f t="shared" ca="1" si="94"/>
        <v>0</v>
      </c>
      <c r="BS181" s="19">
        <f t="shared" ca="1" si="94"/>
        <v>0</v>
      </c>
      <c r="BT181" s="19">
        <f t="shared" ca="1" si="94"/>
        <v>0</v>
      </c>
      <c r="BU181" s="19">
        <f t="shared" ca="1" si="94"/>
        <v>0</v>
      </c>
      <c r="BV181" s="19">
        <f t="shared" ref="BV181:DA181" ca="1" si="95" xml:space="preserve"> IF( BV186 &gt; 0, 1, 0)</f>
        <v>0</v>
      </c>
      <c r="BW181" s="19">
        <f t="shared" ca="1" si="95"/>
        <v>0</v>
      </c>
      <c r="BX181" s="19">
        <f t="shared" ca="1" si="95"/>
        <v>0</v>
      </c>
      <c r="BY181" s="19">
        <f t="shared" ca="1" si="95"/>
        <v>0</v>
      </c>
      <c r="BZ181" s="19">
        <f t="shared" ca="1" si="95"/>
        <v>0</v>
      </c>
      <c r="CA181" s="19">
        <f t="shared" ca="1" si="95"/>
        <v>0</v>
      </c>
      <c r="CB181" s="19">
        <f t="shared" ca="1" si="95"/>
        <v>0</v>
      </c>
      <c r="CC181" s="19">
        <f t="shared" ca="1" si="95"/>
        <v>0</v>
      </c>
      <c r="CD181" s="19">
        <f t="shared" ca="1" si="95"/>
        <v>0</v>
      </c>
      <c r="CE181" s="19">
        <f t="shared" ca="1" si="95"/>
        <v>0</v>
      </c>
      <c r="CF181" s="19">
        <f t="shared" ca="1" si="95"/>
        <v>0</v>
      </c>
      <c r="CG181" s="19">
        <f t="shared" ca="1" si="95"/>
        <v>0</v>
      </c>
      <c r="CH181" s="19">
        <f t="shared" ca="1" si="95"/>
        <v>0</v>
      </c>
      <c r="CI181" s="19">
        <f t="shared" ca="1" si="95"/>
        <v>0</v>
      </c>
      <c r="CJ181" s="19">
        <f t="shared" ca="1" si="95"/>
        <v>0</v>
      </c>
      <c r="CK181" s="19">
        <f t="shared" ca="1" si="95"/>
        <v>0</v>
      </c>
      <c r="CL181" s="19">
        <f t="shared" ca="1" si="95"/>
        <v>0</v>
      </c>
      <c r="CM181" s="19">
        <f t="shared" ca="1" si="95"/>
        <v>0</v>
      </c>
      <c r="CN181" s="19">
        <f t="shared" ca="1" si="95"/>
        <v>0</v>
      </c>
      <c r="CO181" s="19">
        <f t="shared" ca="1" si="95"/>
        <v>0</v>
      </c>
      <c r="CP181" s="19">
        <f t="shared" ca="1" si="95"/>
        <v>0</v>
      </c>
      <c r="CQ181" s="19">
        <f t="shared" ca="1" si="95"/>
        <v>0</v>
      </c>
      <c r="CR181" s="19">
        <f t="shared" ca="1" si="95"/>
        <v>0</v>
      </c>
      <c r="CS181" s="19">
        <f t="shared" ca="1" si="95"/>
        <v>0</v>
      </c>
      <c r="CT181" s="19">
        <f t="shared" ca="1" si="95"/>
        <v>0</v>
      </c>
      <c r="CU181" s="19">
        <f t="shared" ca="1" si="95"/>
        <v>0</v>
      </c>
      <c r="CV181" s="19">
        <f t="shared" ca="1" si="95"/>
        <v>0</v>
      </c>
      <c r="CW181" s="19">
        <f t="shared" ca="1" si="95"/>
        <v>0</v>
      </c>
      <c r="CX181" s="19">
        <f t="shared" ca="1" si="95"/>
        <v>0</v>
      </c>
      <c r="CY181" s="19">
        <f t="shared" ca="1" si="95"/>
        <v>0</v>
      </c>
      <c r="CZ181" s="19">
        <f t="shared" ca="1" si="95"/>
        <v>0</v>
      </c>
      <c r="DA181" s="19">
        <f t="shared" ca="1" si="95"/>
        <v>0</v>
      </c>
      <c r="DB181" s="19">
        <f t="shared" ref="DB181:EH181" ca="1" si="96" xml:space="preserve"> IF( DB186 &gt; 0, 1, 0)</f>
        <v>0</v>
      </c>
      <c r="DC181" s="19">
        <f t="shared" ca="1" si="96"/>
        <v>0</v>
      </c>
      <c r="DD181" s="19">
        <f t="shared" ca="1" si="96"/>
        <v>0</v>
      </c>
      <c r="DE181" s="19">
        <f t="shared" ca="1" si="96"/>
        <v>0</v>
      </c>
      <c r="DF181" s="19">
        <f t="shared" ca="1" si="96"/>
        <v>0</v>
      </c>
      <c r="DG181" s="19">
        <f t="shared" ca="1" si="96"/>
        <v>0</v>
      </c>
      <c r="DH181" s="19">
        <f t="shared" ca="1" si="96"/>
        <v>0</v>
      </c>
      <c r="DI181" s="19">
        <f t="shared" ca="1" si="96"/>
        <v>0</v>
      </c>
      <c r="DJ181" s="19">
        <f t="shared" ca="1" si="96"/>
        <v>0</v>
      </c>
      <c r="DK181" s="19">
        <f t="shared" ca="1" si="96"/>
        <v>0</v>
      </c>
      <c r="DL181" s="19">
        <f t="shared" ca="1" si="96"/>
        <v>0</v>
      </c>
      <c r="DM181" s="19">
        <f t="shared" ca="1" si="96"/>
        <v>0</v>
      </c>
      <c r="DN181" s="19">
        <f t="shared" ca="1" si="96"/>
        <v>0</v>
      </c>
      <c r="DO181" s="19">
        <f t="shared" ca="1" si="96"/>
        <v>0</v>
      </c>
      <c r="DP181" s="19">
        <f t="shared" ca="1" si="96"/>
        <v>0</v>
      </c>
      <c r="DQ181" s="19">
        <f t="shared" ca="1" si="96"/>
        <v>0</v>
      </c>
      <c r="DR181" s="19">
        <f t="shared" ca="1" si="96"/>
        <v>0</v>
      </c>
      <c r="DS181" s="19">
        <f t="shared" ca="1" si="96"/>
        <v>0</v>
      </c>
      <c r="DT181" s="19">
        <f t="shared" ca="1" si="96"/>
        <v>0</v>
      </c>
      <c r="DU181" s="19">
        <f t="shared" ca="1" si="96"/>
        <v>0</v>
      </c>
      <c r="DV181" s="19">
        <f t="shared" ca="1" si="96"/>
        <v>0</v>
      </c>
      <c r="DW181" s="19">
        <f t="shared" ca="1" si="96"/>
        <v>0</v>
      </c>
      <c r="DX181" s="19">
        <f t="shared" ca="1" si="96"/>
        <v>0</v>
      </c>
      <c r="DY181" s="19">
        <f t="shared" ca="1" si="96"/>
        <v>0</v>
      </c>
      <c r="DZ181" s="19">
        <f t="shared" ca="1" si="96"/>
        <v>0</v>
      </c>
      <c r="EA181" s="19">
        <f t="shared" ca="1" si="96"/>
        <v>0</v>
      </c>
      <c r="EB181" s="19">
        <f t="shared" ca="1" si="96"/>
        <v>0</v>
      </c>
      <c r="EC181" s="19">
        <f t="shared" ca="1" si="96"/>
        <v>0</v>
      </c>
      <c r="ED181" s="19">
        <f t="shared" ca="1" si="96"/>
        <v>0</v>
      </c>
      <c r="EE181" s="19">
        <f t="shared" ca="1" si="96"/>
        <v>0</v>
      </c>
      <c r="EF181" s="19">
        <f t="shared" ca="1" si="96"/>
        <v>0</v>
      </c>
      <c r="EG181" s="19">
        <f t="shared" ca="1" si="96"/>
        <v>0</v>
      </c>
      <c r="EH181" s="19">
        <f t="shared" ca="1" si="96"/>
        <v>0</v>
      </c>
    </row>
    <row r="182" spans="1:139" ht="15" customHeight="1" outlineLevel="1" x14ac:dyDescent="0.35">
      <c r="E182" s="109" t="s">
        <v>40</v>
      </c>
      <c r="F182" s="581">
        <f ca="1">_xlfn.IFNA( INDEX(J181:EH182,2,MATCH(1,J181:EH181,0)),)</f>
        <v>45596</v>
      </c>
      <c r="G182" s="21" t="s">
        <v>310</v>
      </c>
      <c r="I182" s="19"/>
      <c r="J182" s="29" t="str">
        <f t="shared" ref="J182:AO182" ca="1" si="97" xml:space="preserve"> IF(( J181 - I181 ) = 1, J3,"")</f>
        <v/>
      </c>
      <c r="K182" s="29" t="str">
        <f t="shared" ca="1" si="97"/>
        <v/>
      </c>
      <c r="L182" s="29" t="str">
        <f t="shared" ca="1" si="97"/>
        <v/>
      </c>
      <c r="M182" s="29" t="str">
        <f t="shared" ca="1" si="97"/>
        <v/>
      </c>
      <c r="N182" s="29" t="str">
        <f t="shared" ca="1" si="97"/>
        <v/>
      </c>
      <c r="O182" s="29" t="str">
        <f t="shared" ca="1" si="97"/>
        <v/>
      </c>
      <c r="P182" s="29" t="str">
        <f t="shared" ca="1" si="97"/>
        <v/>
      </c>
      <c r="Q182" s="29" t="str">
        <f t="shared" ca="1" si="97"/>
        <v/>
      </c>
      <c r="R182" s="29">
        <f t="shared" ca="1" si="97"/>
        <v>45596</v>
      </c>
      <c r="S182" s="29" t="str">
        <f t="shared" ca="1" si="97"/>
        <v/>
      </c>
      <c r="T182" s="29" t="str">
        <f t="shared" ca="1" si="97"/>
        <v/>
      </c>
      <c r="U182" s="29" t="str">
        <f t="shared" ca="1" si="97"/>
        <v/>
      </c>
      <c r="V182" s="29" t="str">
        <f t="shared" ca="1" si="97"/>
        <v/>
      </c>
      <c r="W182" s="29" t="str">
        <f t="shared" ca="1" si="97"/>
        <v/>
      </c>
      <c r="X182" s="29" t="str">
        <f t="shared" ca="1" si="97"/>
        <v/>
      </c>
      <c r="Y182" s="29" t="str">
        <f t="shared" ca="1" si="97"/>
        <v/>
      </c>
      <c r="Z182" s="29" t="str">
        <f t="shared" ca="1" si="97"/>
        <v/>
      </c>
      <c r="AA182" s="29" t="str">
        <f t="shared" ca="1" si="97"/>
        <v/>
      </c>
      <c r="AB182" s="29" t="str">
        <f t="shared" ca="1" si="97"/>
        <v/>
      </c>
      <c r="AC182" s="29" t="str">
        <f t="shared" ca="1" si="97"/>
        <v/>
      </c>
      <c r="AD182" s="29" t="str">
        <f t="shared" ca="1" si="97"/>
        <v/>
      </c>
      <c r="AE182" s="29" t="str">
        <f t="shared" ca="1" si="97"/>
        <v/>
      </c>
      <c r="AF182" s="29" t="str">
        <f t="shared" ca="1" si="97"/>
        <v/>
      </c>
      <c r="AG182" s="29" t="str">
        <f t="shared" ca="1" si="97"/>
        <v/>
      </c>
      <c r="AH182" s="29" t="str">
        <f t="shared" ca="1" si="97"/>
        <v/>
      </c>
      <c r="AI182" s="29" t="str">
        <f t="shared" ca="1" si="97"/>
        <v/>
      </c>
      <c r="AJ182" s="29" t="str">
        <f t="shared" ca="1" si="97"/>
        <v/>
      </c>
      <c r="AK182" s="29" t="str">
        <f t="shared" ca="1" si="97"/>
        <v/>
      </c>
      <c r="AL182" s="29" t="str">
        <f t="shared" ca="1" si="97"/>
        <v/>
      </c>
      <c r="AM182" s="29" t="str">
        <f t="shared" ca="1" si="97"/>
        <v/>
      </c>
      <c r="AN182" s="29" t="str">
        <f t="shared" ca="1" si="97"/>
        <v/>
      </c>
      <c r="AO182" s="29" t="str">
        <f t="shared" ca="1" si="97"/>
        <v/>
      </c>
      <c r="AP182" s="29" t="str">
        <f t="shared" ref="AP182:BU182" ca="1" si="98" xml:space="preserve"> IF(( AP181 - AO181 ) = 1, AP3,"")</f>
        <v/>
      </c>
      <c r="AQ182" s="29" t="str">
        <f t="shared" ca="1" si="98"/>
        <v/>
      </c>
      <c r="AR182" s="29" t="str">
        <f t="shared" ca="1" si="98"/>
        <v/>
      </c>
      <c r="AS182" s="29" t="str">
        <f t="shared" ca="1" si="98"/>
        <v/>
      </c>
      <c r="AT182" s="29" t="str">
        <f t="shared" ca="1" si="98"/>
        <v/>
      </c>
      <c r="AU182" s="29" t="str">
        <f t="shared" ca="1" si="98"/>
        <v/>
      </c>
      <c r="AV182" s="29" t="str">
        <f t="shared" ca="1" si="98"/>
        <v/>
      </c>
      <c r="AW182" s="29" t="str">
        <f t="shared" ca="1" si="98"/>
        <v/>
      </c>
      <c r="AX182" s="29" t="str">
        <f t="shared" ca="1" si="98"/>
        <v/>
      </c>
      <c r="AY182" s="29" t="str">
        <f t="shared" ca="1" si="98"/>
        <v/>
      </c>
      <c r="AZ182" s="29" t="str">
        <f t="shared" ca="1" si="98"/>
        <v/>
      </c>
      <c r="BA182" s="29" t="str">
        <f t="shared" ca="1" si="98"/>
        <v/>
      </c>
      <c r="BB182" s="29" t="str">
        <f t="shared" ca="1" si="98"/>
        <v/>
      </c>
      <c r="BC182" s="29" t="str">
        <f t="shared" ca="1" si="98"/>
        <v/>
      </c>
      <c r="BD182" s="29" t="str">
        <f t="shared" ca="1" si="98"/>
        <v/>
      </c>
      <c r="BE182" s="29" t="str">
        <f t="shared" ca="1" si="98"/>
        <v/>
      </c>
      <c r="BF182" s="29" t="str">
        <f t="shared" ca="1" si="98"/>
        <v/>
      </c>
      <c r="BG182" s="29" t="str">
        <f t="shared" ca="1" si="98"/>
        <v/>
      </c>
      <c r="BH182" s="29" t="str">
        <f t="shared" ca="1" si="98"/>
        <v/>
      </c>
      <c r="BI182" s="29" t="str">
        <f t="shared" ca="1" si="98"/>
        <v/>
      </c>
      <c r="BJ182" s="29" t="str">
        <f t="shared" ca="1" si="98"/>
        <v/>
      </c>
      <c r="BK182" s="29" t="str">
        <f t="shared" ca="1" si="98"/>
        <v/>
      </c>
      <c r="BL182" s="29" t="str">
        <f t="shared" ca="1" si="98"/>
        <v/>
      </c>
      <c r="BM182" s="29" t="str">
        <f t="shared" ca="1" si="98"/>
        <v/>
      </c>
      <c r="BN182" s="29" t="str">
        <f t="shared" ca="1" si="98"/>
        <v/>
      </c>
      <c r="BO182" s="29" t="str">
        <f t="shared" ca="1" si="98"/>
        <v/>
      </c>
      <c r="BP182" s="29" t="str">
        <f t="shared" ca="1" si="98"/>
        <v/>
      </c>
      <c r="BQ182" s="29" t="str">
        <f t="shared" ca="1" si="98"/>
        <v/>
      </c>
      <c r="BR182" s="29" t="str">
        <f t="shared" ca="1" si="98"/>
        <v/>
      </c>
      <c r="BS182" s="29" t="str">
        <f t="shared" ca="1" si="98"/>
        <v/>
      </c>
      <c r="BT182" s="29" t="str">
        <f t="shared" ca="1" si="98"/>
        <v/>
      </c>
      <c r="BU182" s="29" t="str">
        <f t="shared" ca="1" si="98"/>
        <v/>
      </c>
      <c r="BV182" s="29" t="str">
        <f t="shared" ref="BV182:DA182" ca="1" si="99" xml:space="preserve"> IF(( BV181 - BU181 ) = 1, BV3,"")</f>
        <v/>
      </c>
      <c r="BW182" s="29" t="str">
        <f t="shared" ca="1" si="99"/>
        <v/>
      </c>
      <c r="BX182" s="29" t="str">
        <f t="shared" ca="1" si="99"/>
        <v/>
      </c>
      <c r="BY182" s="29" t="str">
        <f t="shared" ca="1" si="99"/>
        <v/>
      </c>
      <c r="BZ182" s="29" t="str">
        <f t="shared" ca="1" si="99"/>
        <v/>
      </c>
      <c r="CA182" s="29" t="str">
        <f t="shared" ca="1" si="99"/>
        <v/>
      </c>
      <c r="CB182" s="29" t="str">
        <f t="shared" ca="1" si="99"/>
        <v/>
      </c>
      <c r="CC182" s="29" t="str">
        <f t="shared" ca="1" si="99"/>
        <v/>
      </c>
      <c r="CD182" s="29" t="str">
        <f t="shared" ca="1" si="99"/>
        <v/>
      </c>
      <c r="CE182" s="29" t="str">
        <f t="shared" ca="1" si="99"/>
        <v/>
      </c>
      <c r="CF182" s="29" t="str">
        <f t="shared" ca="1" si="99"/>
        <v/>
      </c>
      <c r="CG182" s="29" t="str">
        <f t="shared" ca="1" si="99"/>
        <v/>
      </c>
      <c r="CH182" s="29" t="str">
        <f t="shared" ca="1" si="99"/>
        <v/>
      </c>
      <c r="CI182" s="29" t="str">
        <f t="shared" ca="1" si="99"/>
        <v/>
      </c>
      <c r="CJ182" s="29" t="str">
        <f t="shared" ca="1" si="99"/>
        <v/>
      </c>
      <c r="CK182" s="29" t="str">
        <f t="shared" ca="1" si="99"/>
        <v/>
      </c>
      <c r="CL182" s="29" t="str">
        <f t="shared" ca="1" si="99"/>
        <v/>
      </c>
      <c r="CM182" s="29" t="str">
        <f t="shared" ca="1" si="99"/>
        <v/>
      </c>
      <c r="CN182" s="29" t="str">
        <f t="shared" ca="1" si="99"/>
        <v/>
      </c>
      <c r="CO182" s="29" t="str">
        <f t="shared" ca="1" si="99"/>
        <v/>
      </c>
      <c r="CP182" s="29" t="str">
        <f t="shared" ca="1" si="99"/>
        <v/>
      </c>
      <c r="CQ182" s="29" t="str">
        <f t="shared" ca="1" si="99"/>
        <v/>
      </c>
      <c r="CR182" s="29" t="str">
        <f t="shared" ca="1" si="99"/>
        <v/>
      </c>
      <c r="CS182" s="29" t="str">
        <f t="shared" ca="1" si="99"/>
        <v/>
      </c>
      <c r="CT182" s="29" t="str">
        <f t="shared" ca="1" si="99"/>
        <v/>
      </c>
      <c r="CU182" s="29" t="str">
        <f t="shared" ca="1" si="99"/>
        <v/>
      </c>
      <c r="CV182" s="29" t="str">
        <f t="shared" ca="1" si="99"/>
        <v/>
      </c>
      <c r="CW182" s="29" t="str">
        <f t="shared" ca="1" si="99"/>
        <v/>
      </c>
      <c r="CX182" s="29" t="str">
        <f t="shared" ca="1" si="99"/>
        <v/>
      </c>
      <c r="CY182" s="29" t="str">
        <f t="shared" ca="1" si="99"/>
        <v/>
      </c>
      <c r="CZ182" s="29" t="str">
        <f t="shared" ca="1" si="99"/>
        <v/>
      </c>
      <c r="DA182" s="29" t="str">
        <f t="shared" ca="1" si="99"/>
        <v/>
      </c>
      <c r="DB182" s="29" t="str">
        <f t="shared" ref="DB182:EG182" ca="1" si="100" xml:space="preserve"> IF(( DB181 - DA181 ) = 1, DB3,"")</f>
        <v/>
      </c>
      <c r="DC182" s="29" t="str">
        <f t="shared" ca="1" si="100"/>
        <v/>
      </c>
      <c r="DD182" s="29" t="str">
        <f t="shared" ca="1" si="100"/>
        <v/>
      </c>
      <c r="DE182" s="29" t="str">
        <f t="shared" ca="1" si="100"/>
        <v/>
      </c>
      <c r="DF182" s="29" t="str">
        <f t="shared" ca="1" si="100"/>
        <v/>
      </c>
      <c r="DG182" s="29" t="str">
        <f t="shared" ca="1" si="100"/>
        <v/>
      </c>
      <c r="DH182" s="29" t="str">
        <f t="shared" ca="1" si="100"/>
        <v/>
      </c>
      <c r="DI182" s="29" t="str">
        <f t="shared" ca="1" si="100"/>
        <v/>
      </c>
      <c r="DJ182" s="29" t="str">
        <f t="shared" ca="1" si="100"/>
        <v/>
      </c>
      <c r="DK182" s="29" t="str">
        <f t="shared" ca="1" si="100"/>
        <v/>
      </c>
      <c r="DL182" s="29" t="str">
        <f t="shared" ca="1" si="100"/>
        <v/>
      </c>
      <c r="DM182" s="29" t="str">
        <f t="shared" ca="1" si="100"/>
        <v/>
      </c>
      <c r="DN182" s="29" t="str">
        <f t="shared" ca="1" si="100"/>
        <v/>
      </c>
      <c r="DO182" s="29" t="str">
        <f t="shared" ca="1" si="100"/>
        <v/>
      </c>
      <c r="DP182" s="29" t="str">
        <f t="shared" ca="1" si="100"/>
        <v/>
      </c>
      <c r="DQ182" s="29" t="str">
        <f t="shared" ca="1" si="100"/>
        <v/>
      </c>
      <c r="DR182" s="29" t="str">
        <f t="shared" ca="1" si="100"/>
        <v/>
      </c>
      <c r="DS182" s="29" t="str">
        <f t="shared" ca="1" si="100"/>
        <v/>
      </c>
      <c r="DT182" s="29" t="str">
        <f t="shared" ca="1" si="100"/>
        <v/>
      </c>
      <c r="DU182" s="29" t="str">
        <f t="shared" ca="1" si="100"/>
        <v/>
      </c>
      <c r="DV182" s="29" t="str">
        <f t="shared" ca="1" si="100"/>
        <v/>
      </c>
      <c r="DW182" s="29" t="str">
        <f t="shared" ca="1" si="100"/>
        <v/>
      </c>
      <c r="DX182" s="29" t="str">
        <f t="shared" ca="1" si="100"/>
        <v/>
      </c>
      <c r="DY182" s="29" t="str">
        <f t="shared" ca="1" si="100"/>
        <v/>
      </c>
      <c r="DZ182" s="29" t="str">
        <f t="shared" ca="1" si="100"/>
        <v/>
      </c>
      <c r="EA182" s="29" t="str">
        <f t="shared" ca="1" si="100"/>
        <v/>
      </c>
      <c r="EB182" s="29" t="str">
        <f t="shared" ca="1" si="100"/>
        <v/>
      </c>
      <c r="EC182" s="29" t="str">
        <f t="shared" ca="1" si="100"/>
        <v/>
      </c>
      <c r="ED182" s="29" t="str">
        <f t="shared" ca="1" si="100"/>
        <v/>
      </c>
      <c r="EE182" s="29" t="str">
        <f t="shared" ca="1" si="100"/>
        <v/>
      </c>
      <c r="EF182" s="29" t="str">
        <f t="shared" ca="1" si="100"/>
        <v/>
      </c>
      <c r="EG182" s="29" t="str">
        <f t="shared" ca="1" si="100"/>
        <v/>
      </c>
      <c r="EH182" s="29" t="str">
        <f ca="1" xml:space="preserve"> IF(( EH181 - EG181 ) = 1, EH3,"")</f>
        <v/>
      </c>
      <c r="EI182" s="21"/>
    </row>
    <row r="183" spans="1:139" ht="15" customHeight="1" outlineLevel="1" x14ac:dyDescent="0.25">
      <c r="F183" s="29"/>
      <c r="I183" s="19"/>
      <c r="J183" s="30"/>
      <c r="K183" s="30"/>
      <c r="L183" s="30"/>
      <c r="M183" s="30"/>
      <c r="N183" s="30"/>
      <c r="O183" s="31"/>
      <c r="P183" s="29"/>
      <c r="Q183" s="30"/>
      <c r="R183" s="30"/>
      <c r="S183" s="30"/>
      <c r="T183" s="30"/>
      <c r="U183" s="30"/>
      <c r="V183" s="30"/>
      <c r="W183" s="30"/>
      <c r="X183" s="30"/>
      <c r="Y183" s="30"/>
      <c r="Z183" s="30"/>
      <c r="AA183" s="30"/>
      <c r="AB183" s="30"/>
      <c r="AC183" s="30"/>
      <c r="AD183" s="30"/>
      <c r="AE183" s="30"/>
      <c r="AF183" s="30"/>
      <c r="AG183" s="30"/>
      <c r="AH183" s="30"/>
      <c r="AI183" s="30"/>
      <c r="AJ183" s="30"/>
      <c r="AK183" s="30"/>
      <c r="AL183" s="30"/>
      <c r="AM183" s="30"/>
      <c r="AN183" s="30"/>
      <c r="AO183" s="30"/>
      <c r="AP183" s="30"/>
      <c r="AQ183" s="30"/>
      <c r="AR183" s="30"/>
      <c r="AS183" s="30"/>
      <c r="AT183" s="30"/>
      <c r="AU183" s="30"/>
      <c r="AV183" s="30"/>
      <c r="AW183" s="30"/>
      <c r="AX183" s="30"/>
      <c r="AY183" s="30"/>
      <c r="AZ183" s="30"/>
      <c r="BA183" s="30"/>
      <c r="BB183" s="30"/>
      <c r="BC183" s="30"/>
      <c r="BD183" s="30"/>
      <c r="BE183" s="30"/>
      <c r="BF183" s="30"/>
      <c r="BG183" s="30"/>
      <c r="BH183" s="30"/>
      <c r="BI183" s="30"/>
      <c r="BJ183" s="30"/>
      <c r="BK183" s="30"/>
      <c r="BL183" s="30"/>
      <c r="BM183" s="30"/>
      <c r="BN183" s="30"/>
      <c r="BO183" s="30"/>
      <c r="BP183" s="30"/>
      <c r="BQ183" s="30"/>
      <c r="BR183" s="30"/>
      <c r="BS183" s="30"/>
      <c r="BT183" s="30"/>
      <c r="BU183" s="30"/>
      <c r="BV183" s="30"/>
      <c r="BW183" s="30"/>
      <c r="BX183" s="30"/>
      <c r="BY183" s="30"/>
      <c r="BZ183" s="30"/>
      <c r="CA183" s="30"/>
      <c r="CB183" s="30"/>
      <c r="CC183" s="30"/>
      <c r="CD183" s="30"/>
      <c r="CE183" s="30"/>
      <c r="CF183" s="30"/>
      <c r="CG183" s="30"/>
      <c r="CH183" s="30"/>
      <c r="CI183" s="30"/>
      <c r="CJ183" s="30"/>
      <c r="CK183" s="30"/>
      <c r="CL183" s="30"/>
      <c r="CM183" s="30"/>
      <c r="CN183" s="30"/>
      <c r="CO183" s="30"/>
      <c r="CP183" s="30"/>
      <c r="CQ183" s="30"/>
      <c r="CR183" s="30"/>
      <c r="CS183" s="30"/>
      <c r="CT183" s="30"/>
      <c r="CU183" s="30"/>
      <c r="CV183" s="30"/>
      <c r="CW183" s="30"/>
      <c r="CX183" s="30"/>
      <c r="CY183" s="30"/>
      <c r="CZ183" s="30"/>
      <c r="DA183" s="30"/>
      <c r="DB183" s="30"/>
      <c r="DC183" s="30"/>
      <c r="DD183" s="30"/>
      <c r="DE183" s="30"/>
      <c r="DF183" s="30"/>
      <c r="DG183" s="30"/>
      <c r="DH183" s="30"/>
      <c r="DI183" s="30"/>
      <c r="DJ183" s="30"/>
      <c r="DK183" s="30"/>
      <c r="DL183" s="30"/>
      <c r="DM183" s="30"/>
      <c r="DN183" s="30"/>
      <c r="DO183" s="30"/>
      <c r="DP183" s="30"/>
      <c r="DQ183" s="30"/>
      <c r="DR183" s="30"/>
      <c r="DS183" s="30"/>
      <c r="DT183" s="30"/>
      <c r="DU183" s="30"/>
      <c r="DV183" s="30"/>
      <c r="DW183" s="30"/>
      <c r="DX183" s="30"/>
      <c r="DY183" s="30"/>
      <c r="DZ183" s="30"/>
      <c r="EA183" s="30"/>
      <c r="EB183" s="30"/>
      <c r="EC183" s="30"/>
      <c r="ED183" s="30"/>
      <c r="EE183" s="30"/>
      <c r="EF183" s="30"/>
      <c r="EG183" s="30"/>
      <c r="EH183" s="30"/>
      <c r="EI183" s="21"/>
    </row>
    <row r="184" spans="1:139" ht="15" customHeight="1" outlineLevel="1" x14ac:dyDescent="0.35">
      <c r="B184" s="38" t="s">
        <v>519</v>
      </c>
      <c r="E184" s="19"/>
      <c r="I184" s="19"/>
      <c r="J184" s="30"/>
      <c r="K184" s="30"/>
      <c r="L184" s="30"/>
      <c r="M184" s="30"/>
      <c r="N184" s="30"/>
      <c r="O184" s="30"/>
      <c r="P184" s="30"/>
      <c r="Q184" s="30"/>
      <c r="R184" s="30"/>
      <c r="S184" s="30"/>
      <c r="T184" s="30"/>
      <c r="U184" s="30"/>
      <c r="V184" s="30"/>
      <c r="W184" s="30"/>
      <c r="X184" s="30"/>
      <c r="Y184" s="30"/>
      <c r="Z184" s="30"/>
      <c r="AA184" s="30"/>
      <c r="AB184" s="30"/>
      <c r="AC184" s="30"/>
      <c r="AD184" s="30"/>
      <c r="AE184" s="30"/>
      <c r="AF184" s="30"/>
      <c r="AG184" s="30"/>
      <c r="AH184" s="30"/>
      <c r="AI184" s="30"/>
      <c r="AJ184" s="30"/>
      <c r="AK184" s="30"/>
      <c r="AL184" s="30"/>
      <c r="AM184" s="30"/>
      <c r="AN184" s="30"/>
      <c r="AO184" s="30"/>
      <c r="AP184" s="30"/>
      <c r="AQ184" s="30"/>
      <c r="AR184" s="30"/>
      <c r="AS184" s="30"/>
      <c r="AT184" s="30"/>
      <c r="AU184" s="30"/>
      <c r="AV184" s="30"/>
      <c r="AW184" s="30"/>
      <c r="AX184" s="30"/>
      <c r="AY184" s="30"/>
      <c r="AZ184" s="30"/>
      <c r="BA184" s="30"/>
      <c r="BB184" s="30"/>
      <c r="BC184" s="30"/>
      <c r="BD184" s="30"/>
      <c r="BE184" s="30"/>
      <c r="BF184" s="30"/>
      <c r="BG184" s="30"/>
      <c r="BH184" s="30"/>
      <c r="BI184" s="30"/>
      <c r="BJ184" s="30"/>
      <c r="BK184" s="30"/>
      <c r="BL184" s="30"/>
      <c r="BM184" s="30"/>
      <c r="BN184" s="30"/>
      <c r="BO184" s="30"/>
      <c r="BP184" s="30"/>
      <c r="BQ184" s="30"/>
      <c r="BR184" s="30"/>
      <c r="BS184" s="30"/>
      <c r="BT184" s="30"/>
      <c r="BU184" s="30"/>
      <c r="BV184" s="30"/>
      <c r="BW184" s="30"/>
      <c r="BX184" s="30"/>
      <c r="BY184" s="30"/>
      <c r="BZ184" s="30"/>
      <c r="CA184" s="30"/>
      <c r="CB184" s="30"/>
      <c r="CC184" s="30"/>
      <c r="CD184" s="30"/>
      <c r="CE184" s="30"/>
      <c r="CF184" s="30"/>
      <c r="CG184" s="30"/>
      <c r="CH184" s="30"/>
      <c r="CI184" s="30"/>
      <c r="CJ184" s="30"/>
      <c r="CK184" s="30"/>
      <c r="CL184" s="30"/>
      <c r="CM184" s="30"/>
      <c r="CN184" s="30"/>
      <c r="CO184" s="30"/>
      <c r="CP184" s="30"/>
      <c r="CQ184" s="30"/>
      <c r="CR184" s="30"/>
      <c r="CS184" s="30"/>
      <c r="CT184" s="30"/>
      <c r="CU184" s="30"/>
      <c r="CV184" s="30"/>
      <c r="CW184" s="30"/>
      <c r="CX184" s="30"/>
      <c r="CY184" s="30"/>
      <c r="CZ184" s="30"/>
      <c r="DA184" s="30"/>
      <c r="DB184" s="30"/>
      <c r="DC184" s="30"/>
      <c r="DD184" s="30"/>
      <c r="DE184" s="30"/>
      <c r="DF184" s="30"/>
      <c r="DG184" s="30"/>
      <c r="DH184" s="30"/>
      <c r="DI184" s="30"/>
      <c r="DJ184" s="30"/>
      <c r="DK184" s="30"/>
      <c r="DL184" s="30"/>
      <c r="DM184" s="30"/>
      <c r="DN184" s="30"/>
      <c r="DO184" s="30"/>
      <c r="DP184" s="30"/>
      <c r="DQ184" s="30"/>
      <c r="DR184" s="30"/>
      <c r="DS184" s="30"/>
      <c r="DT184" s="30"/>
      <c r="DU184" s="30"/>
      <c r="DV184" s="30"/>
      <c r="DW184" s="30"/>
      <c r="DX184" s="30"/>
      <c r="DY184" s="30"/>
      <c r="DZ184" s="30"/>
      <c r="EA184" s="30"/>
      <c r="EB184" s="30"/>
      <c r="EC184" s="30"/>
      <c r="ED184" s="30"/>
      <c r="EE184" s="30"/>
      <c r="EF184" s="30"/>
      <c r="EG184" s="30"/>
      <c r="EH184" s="30"/>
      <c r="EI184" s="21"/>
    </row>
    <row r="185" spans="1:139" s="561" customFormat="1" ht="15" customHeight="1" outlineLevel="1" x14ac:dyDescent="0.35">
      <c r="A185" s="467"/>
      <c r="B185" s="467"/>
      <c r="C185" s="467"/>
      <c r="D185" s="467"/>
      <c r="E185" s="613" t="s">
        <v>526</v>
      </c>
      <c r="F185" s="613"/>
      <c r="G185" s="613" t="s">
        <v>330</v>
      </c>
      <c r="H185" s="613"/>
      <c r="I185" s="615"/>
      <c r="J185" s="613">
        <f xml:space="preserve"> IFERROR( I188, 0 )</f>
        <v>0</v>
      </c>
      <c r="K185" s="613">
        <f t="shared" ref="K185:BV185" ca="1" si="101" xml:space="preserve"> IFERROR( J188, 0 )</f>
        <v>0</v>
      </c>
      <c r="L185" s="613">
        <f t="shared" ca="1" si="101"/>
        <v>0</v>
      </c>
      <c r="M185" s="613">
        <f t="shared" ca="1" si="101"/>
        <v>0</v>
      </c>
      <c r="N185" s="613">
        <f t="shared" ca="1" si="101"/>
        <v>0</v>
      </c>
      <c r="O185" s="613">
        <f t="shared" ca="1" si="101"/>
        <v>0</v>
      </c>
      <c r="P185" s="613">
        <f t="shared" ca="1" si="101"/>
        <v>0</v>
      </c>
      <c r="Q185" s="613">
        <f t="shared" ca="1" si="101"/>
        <v>0</v>
      </c>
      <c r="R185" s="613">
        <f t="shared" ca="1" si="101"/>
        <v>0</v>
      </c>
      <c r="S185" s="613">
        <f t="shared" ca="1" si="101"/>
        <v>4.3180252355587072</v>
      </c>
      <c r="T185" s="613">
        <f t="shared" ca="1" si="101"/>
        <v>43.134901365543755</v>
      </c>
      <c r="U185" s="613">
        <f t="shared" ca="1" si="101"/>
        <v>81.951777495528802</v>
      </c>
      <c r="V185" s="613">
        <f t="shared" ca="1" si="101"/>
        <v>120.76865362551385</v>
      </c>
      <c r="W185" s="613">
        <f t="shared" ca="1" si="101"/>
        <v>168.40754705776823</v>
      </c>
      <c r="X185" s="613">
        <f t="shared" ca="1" si="101"/>
        <v>214.41043392591286</v>
      </c>
      <c r="Y185" s="613">
        <f t="shared" ca="1" si="101"/>
        <v>265.68840949535331</v>
      </c>
      <c r="Z185" s="613">
        <f t="shared" ca="1" si="101"/>
        <v>324.5753749880011</v>
      </c>
      <c r="AA185" s="613">
        <f t="shared" ca="1" si="101"/>
        <v>392.39463299919657</v>
      </c>
      <c r="AB185" s="613">
        <f t="shared" ca="1" si="101"/>
        <v>464.54472957929227</v>
      </c>
      <c r="AC185" s="613">
        <f t="shared" ca="1" si="101"/>
        <v>515.82270514873278</v>
      </c>
      <c r="AD185" s="613">
        <f t="shared" ca="1" si="101"/>
        <v>567.10068071817329</v>
      </c>
      <c r="AE185" s="613">
        <f t="shared" ca="1" si="101"/>
        <v>618.37865628761381</v>
      </c>
      <c r="AF185" s="613">
        <f t="shared" ca="1" si="101"/>
        <v>669.65663185705432</v>
      </c>
      <c r="AG185" s="613">
        <f t="shared" ca="1" si="101"/>
        <v>720.93460742649484</v>
      </c>
      <c r="AH185" s="613">
        <f t="shared" ca="1" si="101"/>
        <v>721.55902854437898</v>
      </c>
      <c r="AI185" s="613">
        <f t="shared" ca="1" si="101"/>
        <v>721.55902854437898</v>
      </c>
      <c r="AJ185" s="613">
        <f t="shared" ca="1" si="101"/>
        <v>721.55902854437898</v>
      </c>
      <c r="AK185" s="613">
        <f t="shared" ca="1" si="101"/>
        <v>721.55902854437898</v>
      </c>
      <c r="AL185" s="613">
        <f t="shared" ca="1" si="101"/>
        <v>721.55902854437898</v>
      </c>
      <c r="AM185" s="613">
        <f t="shared" ca="1" si="101"/>
        <v>651.20702326130208</v>
      </c>
      <c r="AN185" s="613">
        <f t="shared" ca="1" si="101"/>
        <v>648.12035408364</v>
      </c>
      <c r="AO185" s="613">
        <f t="shared" ca="1" si="101"/>
        <v>645.03368490597791</v>
      </c>
      <c r="AP185" s="613">
        <f t="shared" ca="1" si="101"/>
        <v>641.94701572831582</v>
      </c>
      <c r="AQ185" s="613">
        <f t="shared" ca="1" si="101"/>
        <v>638.86034655065373</v>
      </c>
      <c r="AR185" s="613">
        <f t="shared" ca="1" si="101"/>
        <v>635.77367737299164</v>
      </c>
      <c r="AS185" s="613">
        <f t="shared" ca="1" si="101"/>
        <v>632.68700819532955</v>
      </c>
      <c r="AT185" s="613">
        <f t="shared" ca="1" si="101"/>
        <v>629.60033901766747</v>
      </c>
      <c r="AU185" s="613">
        <f t="shared" ca="1" si="101"/>
        <v>626.51366984000538</v>
      </c>
      <c r="AV185" s="613">
        <f t="shared" ca="1" si="101"/>
        <v>623.42700066234329</v>
      </c>
      <c r="AW185" s="613">
        <f t="shared" ca="1" si="101"/>
        <v>614.37744784601591</v>
      </c>
      <c r="AX185" s="613">
        <f t="shared" ca="1" si="101"/>
        <v>605.32789502968853</v>
      </c>
      <c r="AY185" s="613">
        <f t="shared" ca="1" si="101"/>
        <v>596.27834221336116</v>
      </c>
      <c r="AZ185" s="613">
        <f t="shared" ca="1" si="101"/>
        <v>587.22878939703378</v>
      </c>
      <c r="BA185" s="613">
        <f t="shared" ca="1" si="101"/>
        <v>578.1792365807064</v>
      </c>
      <c r="BB185" s="613">
        <f t="shared" ca="1" si="101"/>
        <v>569.12968376437902</v>
      </c>
      <c r="BC185" s="613">
        <f t="shared" ca="1" si="101"/>
        <v>560.08013094805165</v>
      </c>
      <c r="BD185" s="613">
        <f t="shared" ca="1" si="101"/>
        <v>551.03057813172427</v>
      </c>
      <c r="BE185" s="613">
        <f t="shared" ca="1" si="101"/>
        <v>541.98102531539689</v>
      </c>
      <c r="BF185" s="613">
        <f t="shared" ca="1" si="101"/>
        <v>532.93147249906951</v>
      </c>
      <c r="BG185" s="613">
        <f t="shared" ca="1" si="101"/>
        <v>523.88191968274214</v>
      </c>
      <c r="BH185" s="613">
        <f t="shared" ca="1" si="101"/>
        <v>514.83236686641476</v>
      </c>
      <c r="BI185" s="613">
        <f t="shared" ca="1" si="101"/>
        <v>504.91093022392954</v>
      </c>
      <c r="BJ185" s="613">
        <f t="shared" ca="1" si="101"/>
        <v>494.98949358144432</v>
      </c>
      <c r="BK185" s="613">
        <f t="shared" ca="1" si="101"/>
        <v>485.0680569389591</v>
      </c>
      <c r="BL185" s="613">
        <f t="shared" ca="1" si="101"/>
        <v>475.14662029647388</v>
      </c>
      <c r="BM185" s="613">
        <f t="shared" ca="1" si="101"/>
        <v>465.22518365398867</v>
      </c>
      <c r="BN185" s="613">
        <f t="shared" ca="1" si="101"/>
        <v>455.30374701150345</v>
      </c>
      <c r="BO185" s="613">
        <f t="shared" ca="1" si="101"/>
        <v>445.38231036901823</v>
      </c>
      <c r="BP185" s="613">
        <f t="shared" ca="1" si="101"/>
        <v>435.46087372653301</v>
      </c>
      <c r="BQ185" s="613">
        <f t="shared" ca="1" si="101"/>
        <v>425.53943708404779</v>
      </c>
      <c r="BR185" s="613">
        <f t="shared" ca="1" si="101"/>
        <v>415.61800044156257</v>
      </c>
      <c r="BS185" s="613">
        <f t="shared" ca="1" si="101"/>
        <v>405.69656379907735</v>
      </c>
      <c r="BT185" s="613">
        <f t="shared" ca="1" si="101"/>
        <v>395.77512715659213</v>
      </c>
      <c r="BU185" s="613">
        <f t="shared" ca="1" si="101"/>
        <v>384.92167676890375</v>
      </c>
      <c r="BV185" s="613">
        <f t="shared" ca="1" si="101"/>
        <v>374.06822638121537</v>
      </c>
      <c r="BW185" s="613">
        <f t="shared" ref="BW185:EH185" ca="1" si="102" xml:space="preserve"> IFERROR( BV188, 0 )</f>
        <v>363.21477599352698</v>
      </c>
      <c r="BX185" s="613">
        <f t="shared" ca="1" si="102"/>
        <v>352.3613256058386</v>
      </c>
      <c r="BY185" s="613">
        <f t="shared" ca="1" si="102"/>
        <v>341.50787521815022</v>
      </c>
      <c r="BZ185" s="613">
        <f t="shared" ca="1" si="102"/>
        <v>330.65442483046183</v>
      </c>
      <c r="CA185" s="613">
        <f t="shared" ca="1" si="102"/>
        <v>319.80097444277345</v>
      </c>
      <c r="CB185" s="613">
        <f t="shared" ca="1" si="102"/>
        <v>308.94752405508507</v>
      </c>
      <c r="CC185" s="613">
        <f t="shared" ca="1" si="102"/>
        <v>298.09407366739669</v>
      </c>
      <c r="CD185" s="613">
        <f t="shared" ca="1" si="102"/>
        <v>287.2406232797083</v>
      </c>
      <c r="CE185" s="613">
        <f t="shared" ca="1" si="102"/>
        <v>276.38717289201992</v>
      </c>
      <c r="CF185" s="613">
        <f t="shared" ca="1" si="102"/>
        <v>265.53372250433154</v>
      </c>
      <c r="CG185" s="613">
        <f t="shared" ca="1" si="102"/>
        <v>253.68812845239464</v>
      </c>
      <c r="CH185" s="613">
        <f t="shared" ca="1" si="102"/>
        <v>241.84253440045774</v>
      </c>
      <c r="CI185" s="613">
        <f t="shared" ca="1" si="102"/>
        <v>229.99694034852084</v>
      </c>
      <c r="CJ185" s="613">
        <f t="shared" ca="1" si="102"/>
        <v>218.15134629658394</v>
      </c>
      <c r="CK185" s="613">
        <f t="shared" ca="1" si="102"/>
        <v>206.30575224464704</v>
      </c>
      <c r="CL185" s="613">
        <f t="shared" ca="1" si="102"/>
        <v>194.46015819271014</v>
      </c>
      <c r="CM185" s="613">
        <f t="shared" ca="1" si="102"/>
        <v>182.61456414077324</v>
      </c>
      <c r="CN185" s="613">
        <f t="shared" ca="1" si="102"/>
        <v>170.76897008883634</v>
      </c>
      <c r="CO185" s="613">
        <f t="shared" ca="1" si="102"/>
        <v>158.92337603689944</v>
      </c>
      <c r="CP185" s="613">
        <f t="shared" ca="1" si="102"/>
        <v>147.07778198496254</v>
      </c>
      <c r="CQ185" s="613">
        <f t="shared" ca="1" si="102"/>
        <v>135.23218793302564</v>
      </c>
      <c r="CR185" s="613">
        <f t="shared" ca="1" si="102"/>
        <v>123.38659388108876</v>
      </c>
      <c r="CS185" s="613">
        <f t="shared" ca="1" si="102"/>
        <v>111.04793449297988</v>
      </c>
      <c r="CT185" s="613">
        <f t="shared" ca="1" si="102"/>
        <v>98.709275104870997</v>
      </c>
      <c r="CU185" s="613">
        <f t="shared" ca="1" si="102"/>
        <v>86.370615716762117</v>
      </c>
      <c r="CV185" s="613">
        <f t="shared" ca="1" si="102"/>
        <v>74.031956328653237</v>
      </c>
      <c r="CW185" s="613">
        <f t="shared" ca="1" si="102"/>
        <v>61.693296940544357</v>
      </c>
      <c r="CX185" s="613">
        <f t="shared" ca="1" si="102"/>
        <v>49.354637552435477</v>
      </c>
      <c r="CY185" s="613">
        <f t="shared" ca="1" si="102"/>
        <v>37.015978164326597</v>
      </c>
      <c r="CZ185" s="613">
        <f t="shared" ca="1" si="102"/>
        <v>24.677318776217714</v>
      </c>
      <c r="DA185" s="613">
        <f t="shared" ca="1" si="102"/>
        <v>12.33865938810883</v>
      </c>
      <c r="DB185" s="613">
        <f t="shared" ca="1" si="102"/>
        <v>0</v>
      </c>
      <c r="DC185" s="613">
        <f t="shared" ca="1" si="102"/>
        <v>0</v>
      </c>
      <c r="DD185" s="613">
        <f t="shared" ca="1" si="102"/>
        <v>0</v>
      </c>
      <c r="DE185" s="613">
        <f t="shared" ca="1" si="102"/>
        <v>0</v>
      </c>
      <c r="DF185" s="613">
        <f t="shared" ca="1" si="102"/>
        <v>0</v>
      </c>
      <c r="DG185" s="613">
        <f t="shared" ca="1" si="102"/>
        <v>0</v>
      </c>
      <c r="DH185" s="613">
        <f t="shared" ca="1" si="102"/>
        <v>0</v>
      </c>
      <c r="DI185" s="613">
        <f t="shared" ca="1" si="102"/>
        <v>0</v>
      </c>
      <c r="DJ185" s="613">
        <f t="shared" ca="1" si="102"/>
        <v>0</v>
      </c>
      <c r="DK185" s="613">
        <f t="shared" ca="1" si="102"/>
        <v>0</v>
      </c>
      <c r="DL185" s="613">
        <f t="shared" ca="1" si="102"/>
        <v>0</v>
      </c>
      <c r="DM185" s="613">
        <f t="shared" ca="1" si="102"/>
        <v>0</v>
      </c>
      <c r="DN185" s="613">
        <f t="shared" ca="1" si="102"/>
        <v>0</v>
      </c>
      <c r="DO185" s="613">
        <f t="shared" ca="1" si="102"/>
        <v>0</v>
      </c>
      <c r="DP185" s="613">
        <f t="shared" ca="1" si="102"/>
        <v>0</v>
      </c>
      <c r="DQ185" s="613">
        <f t="shared" ca="1" si="102"/>
        <v>0</v>
      </c>
      <c r="DR185" s="613">
        <f t="shared" ca="1" si="102"/>
        <v>0</v>
      </c>
      <c r="DS185" s="613">
        <f t="shared" ca="1" si="102"/>
        <v>0</v>
      </c>
      <c r="DT185" s="613">
        <f t="shared" ca="1" si="102"/>
        <v>0</v>
      </c>
      <c r="DU185" s="613">
        <f t="shared" ca="1" si="102"/>
        <v>0</v>
      </c>
      <c r="DV185" s="613">
        <f t="shared" ca="1" si="102"/>
        <v>0</v>
      </c>
      <c r="DW185" s="613">
        <f t="shared" ca="1" si="102"/>
        <v>0</v>
      </c>
      <c r="DX185" s="613">
        <f t="shared" ca="1" si="102"/>
        <v>0</v>
      </c>
      <c r="DY185" s="613">
        <f t="shared" ca="1" si="102"/>
        <v>0</v>
      </c>
      <c r="DZ185" s="613">
        <f t="shared" ca="1" si="102"/>
        <v>0</v>
      </c>
      <c r="EA185" s="613">
        <f t="shared" ca="1" si="102"/>
        <v>0</v>
      </c>
      <c r="EB185" s="613">
        <f t="shared" ca="1" si="102"/>
        <v>0</v>
      </c>
      <c r="EC185" s="613">
        <f t="shared" ca="1" si="102"/>
        <v>0</v>
      </c>
      <c r="ED185" s="613">
        <f t="shared" ca="1" si="102"/>
        <v>0</v>
      </c>
      <c r="EE185" s="613">
        <f t="shared" ca="1" si="102"/>
        <v>0</v>
      </c>
      <c r="EF185" s="613">
        <f t="shared" ca="1" si="102"/>
        <v>0</v>
      </c>
      <c r="EG185" s="613">
        <f t="shared" ca="1" si="102"/>
        <v>0</v>
      </c>
      <c r="EH185" s="613">
        <f t="shared" ca="1" si="102"/>
        <v>0</v>
      </c>
      <c r="EI185" s="467"/>
    </row>
    <row r="186" spans="1:139" s="417" customFormat="1" ht="15" customHeight="1" outlineLevel="1" x14ac:dyDescent="0.35">
      <c r="A186" s="462"/>
      <c r="B186" s="462"/>
      <c r="C186" s="462"/>
      <c r="D186" s="462"/>
      <c r="E186" s="462" t="s">
        <v>95</v>
      </c>
      <c r="F186" s="462"/>
      <c r="G186" s="462" t="s">
        <v>330</v>
      </c>
      <c r="H186" s="462">
        <f ca="1">SUM(J186:EF186)</f>
        <v>721.55902854437898</v>
      </c>
      <c r="J186" s="462">
        <f t="shared" ref="J186:AO186" ca="1" si="103" xml:space="preserve"> J171</f>
        <v>0</v>
      </c>
      <c r="K186" s="462">
        <f t="shared" ca="1" si="103"/>
        <v>0</v>
      </c>
      <c r="L186" s="462">
        <f t="shared" ca="1" si="103"/>
        <v>0</v>
      </c>
      <c r="M186" s="462">
        <f t="shared" ca="1" si="103"/>
        <v>0</v>
      </c>
      <c r="N186" s="462">
        <f t="shared" ca="1" si="103"/>
        <v>0</v>
      </c>
      <c r="O186" s="462">
        <f t="shared" ca="1" si="103"/>
        <v>0</v>
      </c>
      <c r="P186" s="462">
        <f t="shared" ca="1" si="103"/>
        <v>0</v>
      </c>
      <c r="Q186" s="462">
        <f t="shared" ca="1" si="103"/>
        <v>0</v>
      </c>
      <c r="R186" s="462">
        <f t="shared" ca="1" si="103"/>
        <v>4.3180252355587072</v>
      </c>
      <c r="S186" s="462">
        <f t="shared" ca="1" si="103"/>
        <v>38.816876129985047</v>
      </c>
      <c r="T186" s="462">
        <f t="shared" ca="1" si="103"/>
        <v>38.816876129985047</v>
      </c>
      <c r="U186" s="462">
        <f t="shared" ca="1" si="103"/>
        <v>38.816876129985047</v>
      </c>
      <c r="V186" s="462">
        <f t="shared" ca="1" si="103"/>
        <v>47.638893432254378</v>
      </c>
      <c r="W186" s="462">
        <f t="shared" ca="1" si="103"/>
        <v>46.002886868144628</v>
      </c>
      <c r="X186" s="462">
        <f t="shared" ca="1" si="103"/>
        <v>51.277975569440457</v>
      </c>
      <c r="Y186" s="462">
        <f t="shared" ca="1" si="103"/>
        <v>58.886965492647789</v>
      </c>
      <c r="Z186" s="462">
        <f t="shared" ca="1" si="103"/>
        <v>67.819258011195473</v>
      </c>
      <c r="AA186" s="462">
        <f t="shared" ca="1" si="103"/>
        <v>72.150096580095692</v>
      </c>
      <c r="AB186" s="462">
        <f t="shared" ca="1" si="103"/>
        <v>51.277975569440514</v>
      </c>
      <c r="AC186" s="462">
        <f t="shared" ca="1" si="103"/>
        <v>51.277975569440514</v>
      </c>
      <c r="AD186" s="462">
        <f t="shared" ca="1" si="103"/>
        <v>51.277975569440514</v>
      </c>
      <c r="AE186" s="462">
        <f t="shared" ca="1" si="103"/>
        <v>51.277975569440514</v>
      </c>
      <c r="AF186" s="462">
        <f t="shared" ca="1" si="103"/>
        <v>51.277975569440514</v>
      </c>
      <c r="AG186" s="462">
        <f t="shared" ca="1" si="103"/>
        <v>0.62442111788413968</v>
      </c>
      <c r="AH186" s="462">
        <f t="shared" ca="1" si="103"/>
        <v>0</v>
      </c>
      <c r="AI186" s="462">
        <f t="shared" ca="1" si="103"/>
        <v>0</v>
      </c>
      <c r="AJ186" s="462">
        <f t="shared" ca="1" si="103"/>
        <v>0</v>
      </c>
      <c r="AK186" s="462">
        <f t="shared" ca="1" si="103"/>
        <v>0</v>
      </c>
      <c r="AL186" s="462">
        <f t="shared" ca="1" si="103"/>
        <v>0</v>
      </c>
      <c r="AM186" s="462">
        <f t="shared" ca="1" si="103"/>
        <v>0</v>
      </c>
      <c r="AN186" s="462">
        <f t="shared" ca="1" si="103"/>
        <v>0</v>
      </c>
      <c r="AO186" s="462">
        <f t="shared" ca="1" si="103"/>
        <v>0</v>
      </c>
      <c r="AP186" s="462">
        <f t="shared" ref="AP186:BU186" ca="1" si="104" xml:space="preserve"> AP171</f>
        <v>0</v>
      </c>
      <c r="AQ186" s="462">
        <f t="shared" ca="1" si="104"/>
        <v>0</v>
      </c>
      <c r="AR186" s="462">
        <f t="shared" ca="1" si="104"/>
        <v>0</v>
      </c>
      <c r="AS186" s="462">
        <f t="shared" ca="1" si="104"/>
        <v>0</v>
      </c>
      <c r="AT186" s="462">
        <f t="shared" ca="1" si="104"/>
        <v>0</v>
      </c>
      <c r="AU186" s="462">
        <f t="shared" ca="1" si="104"/>
        <v>0</v>
      </c>
      <c r="AV186" s="462">
        <f t="shared" ca="1" si="104"/>
        <v>0</v>
      </c>
      <c r="AW186" s="462">
        <f t="shared" ca="1" si="104"/>
        <v>0</v>
      </c>
      <c r="AX186" s="462">
        <f t="shared" ca="1" si="104"/>
        <v>0</v>
      </c>
      <c r="AY186" s="462">
        <f t="shared" ca="1" si="104"/>
        <v>0</v>
      </c>
      <c r="AZ186" s="462">
        <f t="shared" ca="1" si="104"/>
        <v>0</v>
      </c>
      <c r="BA186" s="462">
        <f t="shared" ca="1" si="104"/>
        <v>0</v>
      </c>
      <c r="BB186" s="462">
        <f t="shared" ca="1" si="104"/>
        <v>0</v>
      </c>
      <c r="BC186" s="462">
        <f t="shared" ca="1" si="104"/>
        <v>0</v>
      </c>
      <c r="BD186" s="462">
        <f t="shared" ca="1" si="104"/>
        <v>0</v>
      </c>
      <c r="BE186" s="462">
        <f t="shared" ca="1" si="104"/>
        <v>0</v>
      </c>
      <c r="BF186" s="462">
        <f t="shared" ca="1" si="104"/>
        <v>0</v>
      </c>
      <c r="BG186" s="462">
        <f t="shared" ca="1" si="104"/>
        <v>0</v>
      </c>
      <c r="BH186" s="462">
        <f t="shared" ca="1" si="104"/>
        <v>0</v>
      </c>
      <c r="BI186" s="462">
        <f t="shared" ca="1" si="104"/>
        <v>0</v>
      </c>
      <c r="BJ186" s="462">
        <f t="shared" ca="1" si="104"/>
        <v>0</v>
      </c>
      <c r="BK186" s="462">
        <f t="shared" ca="1" si="104"/>
        <v>0</v>
      </c>
      <c r="BL186" s="462">
        <f t="shared" ca="1" si="104"/>
        <v>0</v>
      </c>
      <c r="BM186" s="462">
        <f t="shared" ca="1" si="104"/>
        <v>0</v>
      </c>
      <c r="BN186" s="462">
        <f t="shared" ca="1" si="104"/>
        <v>0</v>
      </c>
      <c r="BO186" s="462">
        <f t="shared" ca="1" si="104"/>
        <v>0</v>
      </c>
      <c r="BP186" s="462">
        <f t="shared" ca="1" si="104"/>
        <v>0</v>
      </c>
      <c r="BQ186" s="462">
        <f t="shared" ca="1" si="104"/>
        <v>0</v>
      </c>
      <c r="BR186" s="462">
        <f t="shared" ca="1" si="104"/>
        <v>0</v>
      </c>
      <c r="BS186" s="462">
        <f t="shared" ca="1" si="104"/>
        <v>0</v>
      </c>
      <c r="BT186" s="462">
        <f t="shared" ca="1" si="104"/>
        <v>0</v>
      </c>
      <c r="BU186" s="462">
        <f t="shared" ca="1" si="104"/>
        <v>0</v>
      </c>
      <c r="BV186" s="462">
        <f t="shared" ref="BV186:DA186" ca="1" si="105" xml:space="preserve"> BV171</f>
        <v>0</v>
      </c>
      <c r="BW186" s="462">
        <f t="shared" ca="1" si="105"/>
        <v>0</v>
      </c>
      <c r="BX186" s="462">
        <f t="shared" ca="1" si="105"/>
        <v>0</v>
      </c>
      <c r="BY186" s="462">
        <f t="shared" ca="1" si="105"/>
        <v>0</v>
      </c>
      <c r="BZ186" s="462">
        <f t="shared" ca="1" si="105"/>
        <v>0</v>
      </c>
      <c r="CA186" s="462">
        <f t="shared" ca="1" si="105"/>
        <v>0</v>
      </c>
      <c r="CB186" s="462">
        <f t="shared" ca="1" si="105"/>
        <v>0</v>
      </c>
      <c r="CC186" s="462">
        <f t="shared" ca="1" si="105"/>
        <v>0</v>
      </c>
      <c r="CD186" s="462">
        <f t="shared" ca="1" si="105"/>
        <v>0</v>
      </c>
      <c r="CE186" s="462">
        <f t="shared" ca="1" si="105"/>
        <v>0</v>
      </c>
      <c r="CF186" s="462">
        <f t="shared" ca="1" si="105"/>
        <v>0</v>
      </c>
      <c r="CG186" s="462">
        <f t="shared" ca="1" si="105"/>
        <v>0</v>
      </c>
      <c r="CH186" s="462">
        <f t="shared" ca="1" si="105"/>
        <v>0</v>
      </c>
      <c r="CI186" s="462">
        <f t="shared" ca="1" si="105"/>
        <v>0</v>
      </c>
      <c r="CJ186" s="462">
        <f t="shared" ca="1" si="105"/>
        <v>0</v>
      </c>
      <c r="CK186" s="462">
        <f t="shared" ca="1" si="105"/>
        <v>0</v>
      </c>
      <c r="CL186" s="462">
        <f t="shared" ca="1" si="105"/>
        <v>0</v>
      </c>
      <c r="CM186" s="462">
        <f t="shared" ca="1" si="105"/>
        <v>0</v>
      </c>
      <c r="CN186" s="462">
        <f t="shared" ca="1" si="105"/>
        <v>0</v>
      </c>
      <c r="CO186" s="462">
        <f t="shared" ca="1" si="105"/>
        <v>0</v>
      </c>
      <c r="CP186" s="462">
        <f t="shared" ca="1" si="105"/>
        <v>0</v>
      </c>
      <c r="CQ186" s="462">
        <f t="shared" ca="1" si="105"/>
        <v>0</v>
      </c>
      <c r="CR186" s="462">
        <f t="shared" ca="1" si="105"/>
        <v>0</v>
      </c>
      <c r="CS186" s="462">
        <f t="shared" ca="1" si="105"/>
        <v>0</v>
      </c>
      <c r="CT186" s="462">
        <f t="shared" ca="1" si="105"/>
        <v>0</v>
      </c>
      <c r="CU186" s="462">
        <f t="shared" ca="1" si="105"/>
        <v>0</v>
      </c>
      <c r="CV186" s="462">
        <f t="shared" ca="1" si="105"/>
        <v>0</v>
      </c>
      <c r="CW186" s="462">
        <f t="shared" ca="1" si="105"/>
        <v>0</v>
      </c>
      <c r="CX186" s="462">
        <f t="shared" ca="1" si="105"/>
        <v>0</v>
      </c>
      <c r="CY186" s="462">
        <f t="shared" ca="1" si="105"/>
        <v>0</v>
      </c>
      <c r="CZ186" s="462">
        <f t="shared" ca="1" si="105"/>
        <v>0</v>
      </c>
      <c r="DA186" s="462">
        <f t="shared" ca="1" si="105"/>
        <v>0</v>
      </c>
      <c r="DB186" s="462">
        <f t="shared" ref="DB186:EH186" ca="1" si="106" xml:space="preserve"> DB171</f>
        <v>0</v>
      </c>
      <c r="DC186" s="462">
        <f t="shared" ca="1" si="106"/>
        <v>0</v>
      </c>
      <c r="DD186" s="462">
        <f t="shared" ca="1" si="106"/>
        <v>0</v>
      </c>
      <c r="DE186" s="462">
        <f t="shared" ca="1" si="106"/>
        <v>0</v>
      </c>
      <c r="DF186" s="462">
        <f t="shared" ca="1" si="106"/>
        <v>0</v>
      </c>
      <c r="DG186" s="462">
        <f t="shared" ca="1" si="106"/>
        <v>0</v>
      </c>
      <c r="DH186" s="462">
        <f t="shared" ca="1" si="106"/>
        <v>0</v>
      </c>
      <c r="DI186" s="462">
        <f t="shared" ca="1" si="106"/>
        <v>0</v>
      </c>
      <c r="DJ186" s="462">
        <f t="shared" ca="1" si="106"/>
        <v>0</v>
      </c>
      <c r="DK186" s="462">
        <f t="shared" ca="1" si="106"/>
        <v>0</v>
      </c>
      <c r="DL186" s="462">
        <f t="shared" ca="1" si="106"/>
        <v>0</v>
      </c>
      <c r="DM186" s="462">
        <f t="shared" ca="1" si="106"/>
        <v>0</v>
      </c>
      <c r="DN186" s="462">
        <f t="shared" ca="1" si="106"/>
        <v>0</v>
      </c>
      <c r="DO186" s="462">
        <f t="shared" ca="1" si="106"/>
        <v>0</v>
      </c>
      <c r="DP186" s="462">
        <f t="shared" ca="1" si="106"/>
        <v>0</v>
      </c>
      <c r="DQ186" s="462">
        <f t="shared" ca="1" si="106"/>
        <v>0</v>
      </c>
      <c r="DR186" s="462">
        <f t="shared" ca="1" si="106"/>
        <v>0</v>
      </c>
      <c r="DS186" s="462">
        <f t="shared" ca="1" si="106"/>
        <v>0</v>
      </c>
      <c r="DT186" s="462">
        <f t="shared" ca="1" si="106"/>
        <v>0</v>
      </c>
      <c r="DU186" s="462">
        <f t="shared" ca="1" si="106"/>
        <v>0</v>
      </c>
      <c r="DV186" s="462">
        <f t="shared" ca="1" si="106"/>
        <v>0</v>
      </c>
      <c r="DW186" s="462">
        <f t="shared" ca="1" si="106"/>
        <v>0</v>
      </c>
      <c r="DX186" s="462">
        <f t="shared" ca="1" si="106"/>
        <v>0</v>
      </c>
      <c r="DY186" s="462">
        <f t="shared" ca="1" si="106"/>
        <v>0</v>
      </c>
      <c r="DZ186" s="462">
        <f t="shared" ca="1" si="106"/>
        <v>0</v>
      </c>
      <c r="EA186" s="462">
        <f t="shared" ca="1" si="106"/>
        <v>0</v>
      </c>
      <c r="EB186" s="462">
        <f t="shared" ca="1" si="106"/>
        <v>0</v>
      </c>
      <c r="EC186" s="462">
        <f t="shared" ca="1" si="106"/>
        <v>0</v>
      </c>
      <c r="ED186" s="462">
        <f t="shared" ca="1" si="106"/>
        <v>0</v>
      </c>
      <c r="EE186" s="462">
        <f t="shared" ca="1" si="106"/>
        <v>0</v>
      </c>
      <c r="EF186" s="462">
        <f t="shared" ca="1" si="106"/>
        <v>0</v>
      </c>
      <c r="EG186" s="462">
        <f t="shared" ca="1" si="106"/>
        <v>0</v>
      </c>
      <c r="EH186" s="462">
        <f t="shared" ca="1" si="106"/>
        <v>0</v>
      </c>
      <c r="EI186" s="462"/>
    </row>
    <row r="187" spans="1:139" s="417" customFormat="1" ht="15" customHeight="1" outlineLevel="1" x14ac:dyDescent="0.35">
      <c r="A187" s="462"/>
      <c r="B187" s="462"/>
      <c r="C187" s="462"/>
      <c r="D187" s="462"/>
      <c r="E187" s="462" t="s">
        <v>96</v>
      </c>
      <c r="F187" s="462"/>
      <c r="G187" s="462" t="s">
        <v>330</v>
      </c>
      <c r="H187" s="462">
        <f ca="1" xml:space="preserve"> SUM(J187:EH187)</f>
        <v>721.55902854437977</v>
      </c>
      <c r="J187" s="462">
        <f ca="1" xml:space="preserve"> SUMIF( TBA!$J$3:$EH$3, J$3, TBA!$J$69:$EH$69 ) * $H$186</f>
        <v>0</v>
      </c>
      <c r="K187" s="462">
        <f ca="1" xml:space="preserve"> SUMIF( TBA!$J$3:$EH$3, K$3, TBA!$J$69:$EH$69 ) * $H$186</f>
        <v>0</v>
      </c>
      <c r="L187" s="462">
        <f ca="1" xml:space="preserve"> SUMIF( TBA!$J$3:$EH$3, L$3, TBA!$J$69:$EH$69 ) * $H$186</f>
        <v>0</v>
      </c>
      <c r="M187" s="462">
        <f ca="1" xml:space="preserve"> SUMIF( TBA!$J$3:$EH$3, M$3, TBA!$J$69:$EH$69 ) * $H$186</f>
        <v>0</v>
      </c>
      <c r="N187" s="462">
        <f ca="1" xml:space="preserve"> SUMIF( TBA!$J$3:$EH$3, N$3, TBA!$J$69:$EH$69 ) * $H$186</f>
        <v>0</v>
      </c>
      <c r="O187" s="462">
        <f ca="1" xml:space="preserve"> SUMIF( TBA!$J$3:$EH$3, O$3, TBA!$J$69:$EH$69 ) * $H$186</f>
        <v>0</v>
      </c>
      <c r="P187" s="462">
        <f ca="1" xml:space="preserve"> SUMIF( TBA!$J$3:$EH$3, P$3, TBA!$J$69:$EH$69 ) * $H$186</f>
        <v>0</v>
      </c>
      <c r="Q187" s="462">
        <f ca="1" xml:space="preserve"> SUMIF( TBA!$J$3:$EH$3, Q$3, TBA!$J$69:$EH$69 ) * $H$186</f>
        <v>0</v>
      </c>
      <c r="R187" s="462">
        <f ca="1" xml:space="preserve"> SUMIF( TBA!$J$3:$EH$3, R$3, TBA!$J$69:$EH$69 ) * $H$186</f>
        <v>0</v>
      </c>
      <c r="S187" s="462">
        <f ca="1" xml:space="preserve"> SUMIF( TBA!$J$3:$EH$3, S$3, TBA!$J$69:$EH$69 ) * $H$186</f>
        <v>0</v>
      </c>
      <c r="T187" s="462">
        <f ca="1" xml:space="preserve"> SUMIF( TBA!$J$3:$EH$3, T$3, TBA!$J$69:$EH$69 ) * $H$186</f>
        <v>0</v>
      </c>
      <c r="U187" s="462">
        <f ca="1" xml:space="preserve"> SUMIF( TBA!$J$3:$EH$3, U$3, TBA!$J$69:$EH$69 ) * $H$186</f>
        <v>0</v>
      </c>
      <c r="V187" s="462">
        <f ca="1" xml:space="preserve"> SUMIF( TBA!$J$3:$EH$3, V$3, TBA!$J$69:$EH$69 ) * $H$186</f>
        <v>0</v>
      </c>
      <c r="W187" s="462">
        <f ca="1" xml:space="preserve"> SUMIF( TBA!$J$3:$EH$3, W$3, TBA!$J$69:$EH$69 ) * $H$186</f>
        <v>0</v>
      </c>
      <c r="X187" s="462">
        <f ca="1" xml:space="preserve"> SUMIF( TBA!$J$3:$EH$3, X$3, TBA!$J$69:$EH$69 ) * $H$186</f>
        <v>0</v>
      </c>
      <c r="Y187" s="462">
        <f ca="1" xml:space="preserve"> SUMIF( TBA!$J$3:$EH$3, Y$3, TBA!$J$69:$EH$69 ) * $H$186</f>
        <v>0</v>
      </c>
      <c r="Z187" s="462">
        <f ca="1" xml:space="preserve"> SUMIF( TBA!$J$3:$EH$3, Z$3, TBA!$J$69:$EH$69 ) * $H$186</f>
        <v>0</v>
      </c>
      <c r="AA187" s="462">
        <f ca="1" xml:space="preserve"> SUMIF( TBA!$J$3:$EH$3, AA$3, TBA!$J$69:$EH$69 ) * $H$186</f>
        <v>0</v>
      </c>
      <c r="AB187" s="462">
        <f ca="1" xml:space="preserve"> SUMIF( TBA!$J$3:$EH$3, AB$3, TBA!$J$69:$EH$69 ) * $H$186</f>
        <v>0</v>
      </c>
      <c r="AC187" s="462">
        <f ca="1" xml:space="preserve"> SUMIF( TBA!$J$3:$EH$3, AC$3, TBA!$J$69:$EH$69 ) * $H$186</f>
        <v>0</v>
      </c>
      <c r="AD187" s="462">
        <f ca="1" xml:space="preserve"> SUMIF( TBA!$J$3:$EH$3, AD$3, TBA!$J$69:$EH$69 ) * $H$186</f>
        <v>0</v>
      </c>
      <c r="AE187" s="462">
        <f ca="1" xml:space="preserve"> SUMIF( TBA!$J$3:$EH$3, AE$3, TBA!$J$69:$EH$69 ) * $H$186</f>
        <v>0</v>
      </c>
      <c r="AF187" s="462">
        <f ca="1" xml:space="preserve"> SUMIF( TBA!$J$3:$EH$3, AF$3, TBA!$J$69:$EH$69 ) * $H$186</f>
        <v>0</v>
      </c>
      <c r="AG187" s="462">
        <f ca="1" xml:space="preserve"> SUMIF( TBA!$J$3:$EH$3, AG$3, TBA!$J$69:$EH$69 ) * $H$186</f>
        <v>0</v>
      </c>
      <c r="AH187" s="462">
        <f ca="1" xml:space="preserve"> SUMIF( TBA!$J$3:$EH$3, AH$3, TBA!$J$69:$EH$69 ) * $H$186</f>
        <v>0</v>
      </c>
      <c r="AI187" s="462">
        <f ca="1" xml:space="preserve"> SUMIF( TBA!$J$3:$EH$3, AI$3, TBA!$J$69:$EH$69 ) * $H$186</f>
        <v>0</v>
      </c>
      <c r="AJ187" s="462">
        <f ca="1" xml:space="preserve"> SUMIF( TBA!$J$3:$EH$3, AJ$3, TBA!$J$69:$EH$69 ) * $H$186</f>
        <v>0</v>
      </c>
      <c r="AK187" s="462">
        <f ca="1" xml:space="preserve"> SUMIF( TBA!$J$3:$EH$3, AK$3, TBA!$J$69:$EH$69 ) * $H$186</f>
        <v>0</v>
      </c>
      <c r="AL187" s="462">
        <f ca="1" xml:space="preserve"> SUMIF( TBA!$J$3:$EH$3, AL$3, TBA!$J$69:$EH$69 ) * $H$186</f>
        <v>70.352005283076949</v>
      </c>
      <c r="AM187" s="462">
        <f ca="1" xml:space="preserve"> SUMIF( TBA!$J$3:$EH$3, AM$3, TBA!$J$69:$EH$69 ) * $H$186</f>
        <v>3.0866691776620665</v>
      </c>
      <c r="AN187" s="462">
        <f ca="1" xml:space="preserve"> SUMIF( TBA!$J$3:$EH$3, AN$3, TBA!$J$69:$EH$69 ) * $H$186</f>
        <v>3.0866691776620665</v>
      </c>
      <c r="AO187" s="462">
        <f ca="1" xml:space="preserve"> SUMIF( TBA!$J$3:$EH$3, AO$3, TBA!$J$69:$EH$69 ) * $H$186</f>
        <v>3.0866691776620665</v>
      </c>
      <c r="AP187" s="462">
        <f ca="1" xml:space="preserve"> SUMIF( TBA!$J$3:$EH$3, AP$3, TBA!$J$69:$EH$69 ) * $H$186</f>
        <v>3.0866691776620665</v>
      </c>
      <c r="AQ187" s="462">
        <f ca="1" xml:space="preserve"> SUMIF( TBA!$J$3:$EH$3, AQ$3, TBA!$J$69:$EH$69 ) * $H$186</f>
        <v>3.0866691776620665</v>
      </c>
      <c r="AR187" s="462">
        <f ca="1" xml:space="preserve"> SUMIF( TBA!$J$3:$EH$3, AR$3, TBA!$J$69:$EH$69 ) * $H$186</f>
        <v>3.0866691776620665</v>
      </c>
      <c r="AS187" s="462">
        <f ca="1" xml:space="preserve"> SUMIF( TBA!$J$3:$EH$3, AS$3, TBA!$J$69:$EH$69 ) * $H$186</f>
        <v>3.0866691776620665</v>
      </c>
      <c r="AT187" s="462">
        <f ca="1" xml:space="preserve"> SUMIF( TBA!$J$3:$EH$3, AT$3, TBA!$J$69:$EH$69 ) * $H$186</f>
        <v>3.0866691776620665</v>
      </c>
      <c r="AU187" s="462">
        <f ca="1" xml:space="preserve"> SUMIF( TBA!$J$3:$EH$3, AU$3, TBA!$J$69:$EH$69 ) * $H$186</f>
        <v>3.0866691776620665</v>
      </c>
      <c r="AV187" s="462">
        <f ca="1" xml:space="preserve"> SUMIF( TBA!$J$3:$EH$3, AV$3, TBA!$J$69:$EH$69 ) * $H$186</f>
        <v>9.0495528163274201</v>
      </c>
      <c r="AW187" s="462">
        <f ca="1" xml:space="preserve"> SUMIF( TBA!$J$3:$EH$3, AW$3, TBA!$J$69:$EH$69 ) * $H$186</f>
        <v>9.0495528163274201</v>
      </c>
      <c r="AX187" s="462">
        <f ca="1" xml:space="preserve"> SUMIF( TBA!$J$3:$EH$3, AX$3, TBA!$J$69:$EH$69 ) * $H$186</f>
        <v>9.0495528163274201</v>
      </c>
      <c r="AY187" s="462">
        <f ca="1" xml:space="preserve"> SUMIF( TBA!$J$3:$EH$3, AY$3, TBA!$J$69:$EH$69 ) * $H$186</f>
        <v>9.0495528163274201</v>
      </c>
      <c r="AZ187" s="462">
        <f ca="1" xml:space="preserve"> SUMIF( TBA!$J$3:$EH$3, AZ$3, TBA!$J$69:$EH$69 ) * $H$186</f>
        <v>9.0495528163274201</v>
      </c>
      <c r="BA187" s="462">
        <f ca="1" xml:space="preserve"> SUMIF( TBA!$J$3:$EH$3, BA$3, TBA!$J$69:$EH$69 ) * $H$186</f>
        <v>9.0495528163274201</v>
      </c>
      <c r="BB187" s="462">
        <f ca="1" xml:space="preserve"> SUMIF( TBA!$J$3:$EH$3, BB$3, TBA!$J$69:$EH$69 ) * $H$186</f>
        <v>9.0495528163274201</v>
      </c>
      <c r="BC187" s="462">
        <f ca="1" xml:space="preserve"> SUMIF( TBA!$J$3:$EH$3, BC$3, TBA!$J$69:$EH$69 ) * $H$186</f>
        <v>9.0495528163274201</v>
      </c>
      <c r="BD187" s="462">
        <f ca="1" xml:space="preserve"> SUMIF( TBA!$J$3:$EH$3, BD$3, TBA!$J$69:$EH$69 ) * $H$186</f>
        <v>9.0495528163274201</v>
      </c>
      <c r="BE187" s="462">
        <f ca="1" xml:space="preserve"> SUMIF( TBA!$J$3:$EH$3, BE$3, TBA!$J$69:$EH$69 ) * $H$186</f>
        <v>9.0495528163274201</v>
      </c>
      <c r="BF187" s="462">
        <f ca="1" xml:space="preserve"> SUMIF( TBA!$J$3:$EH$3, BF$3, TBA!$J$69:$EH$69 ) * $H$186</f>
        <v>9.0495528163274201</v>
      </c>
      <c r="BG187" s="462">
        <f ca="1" xml:space="preserve"> SUMIF( TBA!$J$3:$EH$3, BG$3, TBA!$J$69:$EH$69 ) * $H$186</f>
        <v>9.0495528163274201</v>
      </c>
      <c r="BH187" s="462">
        <f ca="1" xml:space="preserve"> SUMIF( TBA!$J$3:$EH$3, BH$3, TBA!$J$69:$EH$69 ) * $H$186</f>
        <v>9.9214366424852116</v>
      </c>
      <c r="BI187" s="462">
        <f ca="1" xml:space="preserve"> SUMIF( TBA!$J$3:$EH$3, BI$3, TBA!$J$69:$EH$69 ) * $H$186</f>
        <v>9.9214366424852116</v>
      </c>
      <c r="BJ187" s="462">
        <f ca="1" xml:space="preserve"> SUMIF( TBA!$J$3:$EH$3, BJ$3, TBA!$J$69:$EH$69 ) * $H$186</f>
        <v>9.9214366424852116</v>
      </c>
      <c r="BK187" s="462">
        <f ca="1" xml:space="preserve"> SUMIF( TBA!$J$3:$EH$3, BK$3, TBA!$J$69:$EH$69 ) * $H$186</f>
        <v>9.9214366424852116</v>
      </c>
      <c r="BL187" s="462">
        <f ca="1" xml:space="preserve"> SUMIF( TBA!$J$3:$EH$3, BL$3, TBA!$J$69:$EH$69 ) * $H$186</f>
        <v>9.9214366424852116</v>
      </c>
      <c r="BM187" s="462">
        <f ca="1" xml:space="preserve"> SUMIF( TBA!$J$3:$EH$3, BM$3, TBA!$J$69:$EH$69 ) * $H$186</f>
        <v>9.9214366424852116</v>
      </c>
      <c r="BN187" s="462">
        <f ca="1" xml:space="preserve"> SUMIF( TBA!$J$3:$EH$3, BN$3, TBA!$J$69:$EH$69 ) * $H$186</f>
        <v>9.9214366424852116</v>
      </c>
      <c r="BO187" s="462">
        <f ca="1" xml:space="preserve"> SUMIF( TBA!$J$3:$EH$3, BO$3, TBA!$J$69:$EH$69 ) * $H$186</f>
        <v>9.9214366424852116</v>
      </c>
      <c r="BP187" s="462">
        <f ca="1" xml:space="preserve"> SUMIF( TBA!$J$3:$EH$3, BP$3, TBA!$J$69:$EH$69 ) * $H$186</f>
        <v>9.9214366424852116</v>
      </c>
      <c r="BQ187" s="462">
        <f ca="1" xml:space="preserve"> SUMIF( TBA!$J$3:$EH$3, BQ$3, TBA!$J$69:$EH$69 ) * $H$186</f>
        <v>9.9214366424852116</v>
      </c>
      <c r="BR187" s="462">
        <f ca="1" xml:space="preserve"> SUMIF( TBA!$J$3:$EH$3, BR$3, TBA!$J$69:$EH$69 ) * $H$186</f>
        <v>9.9214366424852116</v>
      </c>
      <c r="BS187" s="462">
        <f ca="1" xml:space="preserve"> SUMIF( TBA!$J$3:$EH$3, BS$3, TBA!$J$69:$EH$69 ) * $H$186</f>
        <v>9.9214366424852116</v>
      </c>
      <c r="BT187" s="462">
        <f ca="1" xml:space="preserve"> SUMIF( TBA!$J$3:$EH$3, BT$3, TBA!$J$69:$EH$69 ) * $H$186</f>
        <v>10.853450387688367</v>
      </c>
      <c r="BU187" s="462">
        <f ca="1" xml:space="preserve"> SUMIF( TBA!$J$3:$EH$3, BU$3, TBA!$J$69:$EH$69 ) * $H$186</f>
        <v>10.853450387688367</v>
      </c>
      <c r="BV187" s="462">
        <f ca="1" xml:space="preserve"> SUMIF( TBA!$J$3:$EH$3, BV$3, TBA!$J$69:$EH$69 ) * $H$186</f>
        <v>10.853450387688367</v>
      </c>
      <c r="BW187" s="462">
        <f ca="1" xml:space="preserve"> SUMIF( TBA!$J$3:$EH$3, BW$3, TBA!$J$69:$EH$69 ) * $H$186</f>
        <v>10.853450387688367</v>
      </c>
      <c r="BX187" s="462">
        <f ca="1" xml:space="preserve"> SUMIF( TBA!$J$3:$EH$3, BX$3, TBA!$J$69:$EH$69 ) * $H$186</f>
        <v>10.853450387688367</v>
      </c>
      <c r="BY187" s="462">
        <f ca="1" xml:space="preserve"> SUMIF( TBA!$J$3:$EH$3, BY$3, TBA!$J$69:$EH$69 ) * $H$186</f>
        <v>10.853450387688367</v>
      </c>
      <c r="BZ187" s="462">
        <f ca="1" xml:space="preserve"> SUMIF( TBA!$J$3:$EH$3, BZ$3, TBA!$J$69:$EH$69 ) * $H$186</f>
        <v>10.853450387688367</v>
      </c>
      <c r="CA187" s="462">
        <f ca="1" xml:space="preserve"> SUMIF( TBA!$J$3:$EH$3, CA$3, TBA!$J$69:$EH$69 ) * $H$186</f>
        <v>10.853450387688367</v>
      </c>
      <c r="CB187" s="462">
        <f ca="1" xml:space="preserve"> SUMIF( TBA!$J$3:$EH$3, CB$3, TBA!$J$69:$EH$69 ) * $H$186</f>
        <v>10.853450387688367</v>
      </c>
      <c r="CC187" s="462">
        <f ca="1" xml:space="preserve"> SUMIF( TBA!$J$3:$EH$3, CC$3, TBA!$J$69:$EH$69 ) * $H$186</f>
        <v>10.853450387688367</v>
      </c>
      <c r="CD187" s="462">
        <f ca="1" xml:space="preserve"> SUMIF( TBA!$J$3:$EH$3, CD$3, TBA!$J$69:$EH$69 ) * $H$186</f>
        <v>10.853450387688367</v>
      </c>
      <c r="CE187" s="462">
        <f ca="1" xml:space="preserve"> SUMIF( TBA!$J$3:$EH$3, CE$3, TBA!$J$69:$EH$69 ) * $H$186</f>
        <v>10.853450387688367</v>
      </c>
      <c r="CF187" s="462">
        <f ca="1" xml:space="preserve"> SUMIF( TBA!$J$3:$EH$3, CF$3, TBA!$J$69:$EH$69 ) * $H$186</f>
        <v>11.845594051936887</v>
      </c>
      <c r="CG187" s="462">
        <f ca="1" xml:space="preserve"> SUMIF( TBA!$J$3:$EH$3, CG$3, TBA!$J$69:$EH$69 ) * $H$186</f>
        <v>11.845594051936887</v>
      </c>
      <c r="CH187" s="462">
        <f ca="1" xml:space="preserve"> SUMIF( TBA!$J$3:$EH$3, CH$3, TBA!$J$69:$EH$69 ) * $H$186</f>
        <v>11.845594051936887</v>
      </c>
      <c r="CI187" s="462">
        <f ca="1" xml:space="preserve"> SUMIF( TBA!$J$3:$EH$3, CI$3, TBA!$J$69:$EH$69 ) * $H$186</f>
        <v>11.845594051936887</v>
      </c>
      <c r="CJ187" s="462">
        <f ca="1" xml:space="preserve"> SUMIF( TBA!$J$3:$EH$3, CJ$3, TBA!$J$69:$EH$69 ) * $H$186</f>
        <v>11.845594051936887</v>
      </c>
      <c r="CK187" s="462">
        <f ca="1" xml:space="preserve"> SUMIF( TBA!$J$3:$EH$3, CK$3, TBA!$J$69:$EH$69 ) * $H$186</f>
        <v>11.845594051936887</v>
      </c>
      <c r="CL187" s="462">
        <f ca="1" xml:space="preserve"> SUMIF( TBA!$J$3:$EH$3, CL$3, TBA!$J$69:$EH$69 ) * $H$186</f>
        <v>11.845594051936887</v>
      </c>
      <c r="CM187" s="462">
        <f ca="1" xml:space="preserve"> SUMIF( TBA!$J$3:$EH$3, CM$3, TBA!$J$69:$EH$69 ) * $H$186</f>
        <v>11.845594051936887</v>
      </c>
      <c r="CN187" s="462">
        <f ca="1" xml:space="preserve"> SUMIF( TBA!$J$3:$EH$3, CN$3, TBA!$J$69:$EH$69 ) * $H$186</f>
        <v>11.845594051936887</v>
      </c>
      <c r="CO187" s="462">
        <f ca="1" xml:space="preserve"> SUMIF( TBA!$J$3:$EH$3, CO$3, TBA!$J$69:$EH$69 ) * $H$186</f>
        <v>11.845594051936887</v>
      </c>
      <c r="CP187" s="462">
        <f ca="1" xml:space="preserve"> SUMIF( TBA!$J$3:$EH$3, CP$3, TBA!$J$69:$EH$69 ) * $H$186</f>
        <v>11.845594051936887</v>
      </c>
      <c r="CQ187" s="462">
        <f ca="1" xml:space="preserve"> SUMIF( TBA!$J$3:$EH$3, CQ$3, TBA!$J$69:$EH$69 ) * $H$186</f>
        <v>11.845594051936887</v>
      </c>
      <c r="CR187" s="462">
        <f ca="1" xml:space="preserve"> SUMIF( TBA!$J$3:$EH$3, CR$3, TBA!$J$69:$EH$69 ) * $H$186</f>
        <v>12.338659388108884</v>
      </c>
      <c r="CS187" s="462">
        <f ca="1" xml:space="preserve"> SUMIF( TBA!$J$3:$EH$3, CS$3, TBA!$J$69:$EH$69 ) * $H$186</f>
        <v>12.338659388108884</v>
      </c>
      <c r="CT187" s="462">
        <f ca="1" xml:space="preserve"> SUMIF( TBA!$J$3:$EH$3, CT$3, TBA!$J$69:$EH$69 ) * $H$186</f>
        <v>12.338659388108884</v>
      </c>
      <c r="CU187" s="462">
        <f ca="1" xml:space="preserve"> SUMIF( TBA!$J$3:$EH$3, CU$3, TBA!$J$69:$EH$69 ) * $H$186</f>
        <v>12.338659388108884</v>
      </c>
      <c r="CV187" s="462">
        <f ca="1" xml:space="preserve"> SUMIF( TBA!$J$3:$EH$3, CV$3, TBA!$J$69:$EH$69 ) * $H$186</f>
        <v>12.338659388108884</v>
      </c>
      <c r="CW187" s="462">
        <f ca="1" xml:space="preserve"> SUMIF( TBA!$J$3:$EH$3, CW$3, TBA!$J$69:$EH$69 ) * $H$186</f>
        <v>12.338659388108884</v>
      </c>
      <c r="CX187" s="462">
        <f ca="1" xml:space="preserve"> SUMIF( TBA!$J$3:$EH$3, CX$3, TBA!$J$69:$EH$69 ) * $H$186</f>
        <v>12.338659388108884</v>
      </c>
      <c r="CY187" s="462">
        <f ca="1" xml:space="preserve"> SUMIF( TBA!$J$3:$EH$3, CY$3, TBA!$J$69:$EH$69 ) * $H$186</f>
        <v>12.338659388108884</v>
      </c>
      <c r="CZ187" s="462">
        <f ca="1" xml:space="preserve"> SUMIF( TBA!$J$3:$EH$3, CZ$3, TBA!$J$69:$EH$69 ) * $H$186</f>
        <v>12.338659388108884</v>
      </c>
      <c r="DA187" s="462">
        <f ca="1" xml:space="preserve"> SUMIF( TBA!$J$3:$EH$3, DA$3, TBA!$J$69:$EH$69 ) * $H$186</f>
        <v>12.338659388108884</v>
      </c>
      <c r="DB187" s="462">
        <f ca="1" xml:space="preserve"> SUMIF( TBA!$J$3:$EH$3, DB$3, TBA!$J$69:$EH$69 ) * $H$186</f>
        <v>0</v>
      </c>
      <c r="DC187" s="462">
        <f ca="1" xml:space="preserve"> SUMIF( TBA!$J$3:$EH$3, DC$3, TBA!$J$69:$EH$69 ) * $H$186</f>
        <v>0</v>
      </c>
      <c r="DD187" s="462">
        <f ca="1" xml:space="preserve"> SUMIF( TBA!$J$3:$EH$3, DD$3, TBA!$J$69:$EH$69 ) * $H$186</f>
        <v>0</v>
      </c>
      <c r="DE187" s="462">
        <f ca="1" xml:space="preserve"> SUMIF( TBA!$J$3:$EH$3, DE$3, TBA!$J$69:$EH$69 ) * $H$186</f>
        <v>0</v>
      </c>
      <c r="DF187" s="462">
        <f ca="1" xml:space="preserve"> SUMIF( TBA!$J$3:$EH$3, DF$3, TBA!$J$69:$EH$69 ) * $H$186</f>
        <v>0</v>
      </c>
      <c r="DG187" s="462">
        <f ca="1" xml:space="preserve"> SUMIF( TBA!$J$3:$EH$3, DG$3, TBA!$J$69:$EH$69 ) * $H$186</f>
        <v>0</v>
      </c>
      <c r="DH187" s="462">
        <f ca="1" xml:space="preserve"> SUMIF( TBA!$J$3:$EH$3, DH$3, TBA!$J$69:$EH$69 ) * $H$186</f>
        <v>0</v>
      </c>
      <c r="DI187" s="462">
        <f ca="1" xml:space="preserve"> SUMIF( TBA!$J$3:$EH$3, DI$3, TBA!$J$69:$EH$69 ) * $H$186</f>
        <v>0</v>
      </c>
      <c r="DJ187" s="462">
        <f ca="1" xml:space="preserve"> SUMIF( TBA!$J$3:$EH$3, DJ$3, TBA!$J$69:$EH$69 ) * $H$186</f>
        <v>0</v>
      </c>
      <c r="DK187" s="462">
        <f ca="1" xml:space="preserve"> SUMIF( TBA!$J$3:$EH$3, DK$3, TBA!$J$69:$EH$69 ) * $H$186</f>
        <v>0</v>
      </c>
      <c r="DL187" s="462">
        <f ca="1" xml:space="preserve"> SUMIF( TBA!$J$3:$EH$3, DL$3, TBA!$J$69:$EH$69 ) * $H$186</f>
        <v>0</v>
      </c>
      <c r="DM187" s="462">
        <f ca="1" xml:space="preserve"> SUMIF( TBA!$J$3:$EH$3, DM$3, TBA!$J$69:$EH$69 ) * $H$186</f>
        <v>0</v>
      </c>
      <c r="DN187" s="462">
        <f ca="1" xml:space="preserve"> SUMIF( TBA!$J$3:$EH$3, DN$3, TBA!$J$69:$EH$69 ) * $H$186</f>
        <v>0</v>
      </c>
      <c r="DO187" s="462">
        <f ca="1" xml:space="preserve"> SUMIF( TBA!$J$3:$EH$3, DO$3, TBA!$J$69:$EH$69 ) * $H$186</f>
        <v>0</v>
      </c>
      <c r="DP187" s="462">
        <f ca="1" xml:space="preserve"> SUMIF( TBA!$J$3:$EH$3, DP$3, TBA!$J$69:$EH$69 ) * $H$186</f>
        <v>0</v>
      </c>
      <c r="DQ187" s="462">
        <f ca="1" xml:space="preserve"> SUMIF( TBA!$J$3:$EH$3, DQ$3, TBA!$J$69:$EH$69 ) * $H$186</f>
        <v>0</v>
      </c>
      <c r="DR187" s="462">
        <f ca="1" xml:space="preserve"> SUMIF( TBA!$J$3:$EH$3, DR$3, TBA!$J$69:$EH$69 ) * $H$186</f>
        <v>0</v>
      </c>
      <c r="DS187" s="462">
        <f ca="1" xml:space="preserve"> SUMIF( TBA!$J$3:$EH$3, DS$3, TBA!$J$69:$EH$69 ) * $H$186</f>
        <v>0</v>
      </c>
      <c r="DT187" s="462">
        <f ca="1" xml:space="preserve"> SUMIF( TBA!$J$3:$EH$3, DT$3, TBA!$J$69:$EH$69 ) * $H$186</f>
        <v>0</v>
      </c>
      <c r="DU187" s="462">
        <f ca="1" xml:space="preserve"> SUMIF( TBA!$J$3:$EH$3, DU$3, TBA!$J$69:$EH$69 ) * $H$186</f>
        <v>0</v>
      </c>
      <c r="DV187" s="462">
        <f ca="1" xml:space="preserve"> SUMIF( TBA!$J$3:$EH$3, DV$3, TBA!$J$69:$EH$69 ) * $H$186</f>
        <v>0</v>
      </c>
      <c r="DW187" s="462">
        <f ca="1" xml:space="preserve"> SUMIF( TBA!$J$3:$EH$3, DW$3, TBA!$J$69:$EH$69 ) * $H$186</f>
        <v>0</v>
      </c>
      <c r="DX187" s="462">
        <f ca="1" xml:space="preserve"> SUMIF( TBA!$J$3:$EH$3, DX$3, TBA!$J$69:$EH$69 ) * $H$186</f>
        <v>0</v>
      </c>
      <c r="DY187" s="462">
        <f ca="1" xml:space="preserve"> SUMIF( TBA!$J$3:$EH$3, DY$3, TBA!$J$69:$EH$69 ) * $H$186</f>
        <v>0</v>
      </c>
      <c r="DZ187" s="462">
        <f ca="1" xml:space="preserve"> SUMIF( TBA!$J$3:$EH$3, DZ$3, TBA!$J$69:$EH$69 ) * $H$186</f>
        <v>0</v>
      </c>
      <c r="EA187" s="462">
        <f ca="1" xml:space="preserve"> SUMIF( TBA!$J$3:$EH$3, EA$3, TBA!$J$69:$EH$69 ) * $H$186</f>
        <v>0</v>
      </c>
      <c r="EB187" s="462">
        <f ca="1" xml:space="preserve"> SUMIF( TBA!$J$3:$EH$3, EB$3, TBA!$J$69:$EH$69 ) * $H$186</f>
        <v>0</v>
      </c>
      <c r="EC187" s="462">
        <f ca="1" xml:space="preserve"> SUMIF( TBA!$J$3:$EH$3, EC$3, TBA!$J$69:$EH$69 ) * $H$186</f>
        <v>0</v>
      </c>
      <c r="ED187" s="462">
        <f ca="1" xml:space="preserve"> SUMIF( TBA!$J$3:$EH$3, ED$3, TBA!$J$69:$EH$69 ) * $H$186</f>
        <v>0</v>
      </c>
      <c r="EE187" s="462">
        <f ca="1" xml:space="preserve"> SUMIF( TBA!$J$3:$EH$3, EE$3, TBA!$J$69:$EH$69 ) * $H$186</f>
        <v>0</v>
      </c>
      <c r="EF187" s="462">
        <f ca="1" xml:space="preserve"> SUMIF( TBA!$J$3:$EH$3, EF$3, TBA!$J$69:$EH$69 ) * $H$186</f>
        <v>0</v>
      </c>
      <c r="EG187" s="462">
        <f ca="1" xml:space="preserve"> SUMIF( TBA!$J$3:$EH$3, EG$3, TBA!$J$69:$EH$69 ) * $H$186</f>
        <v>0</v>
      </c>
      <c r="EH187" s="462">
        <f ca="1" xml:space="preserve"> SUMIF( TBA!$J$3:$EH$3, EH$3, TBA!$J$69:$EH$69 ) * $H$186</f>
        <v>0</v>
      </c>
      <c r="EI187" s="462"/>
    </row>
    <row r="188" spans="1:139" s="417" customFormat="1" ht="15" customHeight="1" outlineLevel="1" x14ac:dyDescent="0.35">
      <c r="A188" s="462"/>
      <c r="B188" s="462"/>
      <c r="C188" s="462"/>
      <c r="D188" s="462"/>
      <c r="E188" s="725" t="s">
        <v>527</v>
      </c>
      <c r="F188" s="725"/>
      <c r="G188" s="725" t="s">
        <v>330</v>
      </c>
      <c r="H188" s="725"/>
      <c r="I188" s="726"/>
      <c r="J188" s="725">
        <f ca="1" xml:space="preserve"> MAX( J185 + J186 - J187, 0 )</f>
        <v>0</v>
      </c>
      <c r="K188" s="725">
        <f t="shared" ref="K188:BV188" ca="1" si="107" xml:space="preserve"> MAX( K185 + K186 - K187, 0 )</f>
        <v>0</v>
      </c>
      <c r="L188" s="725">
        <f t="shared" ca="1" si="107"/>
        <v>0</v>
      </c>
      <c r="M188" s="725">
        <f t="shared" ca="1" si="107"/>
        <v>0</v>
      </c>
      <c r="N188" s="725">
        <f t="shared" ca="1" si="107"/>
        <v>0</v>
      </c>
      <c r="O188" s="725">
        <f t="shared" ca="1" si="107"/>
        <v>0</v>
      </c>
      <c r="P188" s="725">
        <f t="shared" ca="1" si="107"/>
        <v>0</v>
      </c>
      <c r="Q188" s="725">
        <f t="shared" ca="1" si="107"/>
        <v>0</v>
      </c>
      <c r="R188" s="725">
        <f t="shared" ca="1" si="107"/>
        <v>4.3180252355587072</v>
      </c>
      <c r="S188" s="725">
        <f t="shared" ca="1" si="107"/>
        <v>43.134901365543755</v>
      </c>
      <c r="T188" s="725">
        <f t="shared" ca="1" si="107"/>
        <v>81.951777495528802</v>
      </c>
      <c r="U188" s="725">
        <f t="shared" ca="1" si="107"/>
        <v>120.76865362551385</v>
      </c>
      <c r="V188" s="725">
        <f t="shared" ca="1" si="107"/>
        <v>168.40754705776823</v>
      </c>
      <c r="W188" s="725">
        <f t="shared" ca="1" si="107"/>
        <v>214.41043392591286</v>
      </c>
      <c r="X188" s="669">
        <f t="shared" ca="1" si="107"/>
        <v>265.68840949535331</v>
      </c>
      <c r="Y188" s="725">
        <f t="shared" ca="1" si="107"/>
        <v>324.5753749880011</v>
      </c>
      <c r="Z188" s="725">
        <f t="shared" ca="1" si="107"/>
        <v>392.39463299919657</v>
      </c>
      <c r="AA188" s="725">
        <f t="shared" ca="1" si="107"/>
        <v>464.54472957929227</v>
      </c>
      <c r="AB188" s="725">
        <f t="shared" ca="1" si="107"/>
        <v>515.82270514873278</v>
      </c>
      <c r="AC188" s="725">
        <f t="shared" ca="1" si="107"/>
        <v>567.10068071817329</v>
      </c>
      <c r="AD188" s="725">
        <f t="shared" ca="1" si="107"/>
        <v>618.37865628761381</v>
      </c>
      <c r="AE188" s="725">
        <f t="shared" ca="1" si="107"/>
        <v>669.65663185705432</v>
      </c>
      <c r="AF188" s="725">
        <f t="shared" ca="1" si="107"/>
        <v>720.93460742649484</v>
      </c>
      <c r="AG188" s="725">
        <f t="shared" ca="1" si="107"/>
        <v>721.55902854437898</v>
      </c>
      <c r="AH188" s="725">
        <f t="shared" ca="1" si="107"/>
        <v>721.55902854437898</v>
      </c>
      <c r="AI188" s="725">
        <f t="shared" ca="1" si="107"/>
        <v>721.55902854437898</v>
      </c>
      <c r="AJ188" s="725">
        <f t="shared" ca="1" si="107"/>
        <v>721.55902854437898</v>
      </c>
      <c r="AK188" s="725">
        <f t="shared" ca="1" si="107"/>
        <v>721.55902854437898</v>
      </c>
      <c r="AL188" s="725">
        <f t="shared" ca="1" si="107"/>
        <v>651.20702326130208</v>
      </c>
      <c r="AM188" s="725">
        <f t="shared" ca="1" si="107"/>
        <v>648.12035408364</v>
      </c>
      <c r="AN188" s="725">
        <f t="shared" ca="1" si="107"/>
        <v>645.03368490597791</v>
      </c>
      <c r="AO188" s="725">
        <f t="shared" ca="1" si="107"/>
        <v>641.94701572831582</v>
      </c>
      <c r="AP188" s="725">
        <f t="shared" ca="1" si="107"/>
        <v>638.86034655065373</v>
      </c>
      <c r="AQ188" s="725">
        <f t="shared" ca="1" si="107"/>
        <v>635.77367737299164</v>
      </c>
      <c r="AR188" s="725">
        <f t="shared" ca="1" si="107"/>
        <v>632.68700819532955</v>
      </c>
      <c r="AS188" s="725">
        <f t="shared" ca="1" si="107"/>
        <v>629.60033901766747</v>
      </c>
      <c r="AT188" s="725">
        <f t="shared" ca="1" si="107"/>
        <v>626.51366984000538</v>
      </c>
      <c r="AU188" s="725">
        <f t="shared" ca="1" si="107"/>
        <v>623.42700066234329</v>
      </c>
      <c r="AV188" s="725">
        <f t="shared" ca="1" si="107"/>
        <v>614.37744784601591</v>
      </c>
      <c r="AW188" s="725">
        <f t="shared" ca="1" si="107"/>
        <v>605.32789502968853</v>
      </c>
      <c r="AX188" s="725">
        <f t="shared" ca="1" si="107"/>
        <v>596.27834221336116</v>
      </c>
      <c r="AY188" s="725">
        <f t="shared" ca="1" si="107"/>
        <v>587.22878939703378</v>
      </c>
      <c r="AZ188" s="725">
        <f t="shared" ca="1" si="107"/>
        <v>578.1792365807064</v>
      </c>
      <c r="BA188" s="725">
        <f t="shared" ca="1" si="107"/>
        <v>569.12968376437902</v>
      </c>
      <c r="BB188" s="725">
        <f t="shared" ca="1" si="107"/>
        <v>560.08013094805165</v>
      </c>
      <c r="BC188" s="725">
        <f t="shared" ca="1" si="107"/>
        <v>551.03057813172427</v>
      </c>
      <c r="BD188" s="725">
        <f t="shared" ca="1" si="107"/>
        <v>541.98102531539689</v>
      </c>
      <c r="BE188" s="725">
        <f t="shared" ca="1" si="107"/>
        <v>532.93147249906951</v>
      </c>
      <c r="BF188" s="725">
        <f t="shared" ca="1" si="107"/>
        <v>523.88191968274214</v>
      </c>
      <c r="BG188" s="725">
        <f t="shared" ca="1" si="107"/>
        <v>514.83236686641476</v>
      </c>
      <c r="BH188" s="725">
        <f t="shared" ca="1" si="107"/>
        <v>504.91093022392954</v>
      </c>
      <c r="BI188" s="725">
        <f t="shared" ca="1" si="107"/>
        <v>494.98949358144432</v>
      </c>
      <c r="BJ188" s="725">
        <f t="shared" ca="1" si="107"/>
        <v>485.0680569389591</v>
      </c>
      <c r="BK188" s="725">
        <f t="shared" ca="1" si="107"/>
        <v>475.14662029647388</v>
      </c>
      <c r="BL188" s="725">
        <f t="shared" ca="1" si="107"/>
        <v>465.22518365398867</v>
      </c>
      <c r="BM188" s="725">
        <f t="shared" ca="1" si="107"/>
        <v>455.30374701150345</v>
      </c>
      <c r="BN188" s="725">
        <f t="shared" ca="1" si="107"/>
        <v>445.38231036901823</v>
      </c>
      <c r="BO188" s="725">
        <f t="shared" ca="1" si="107"/>
        <v>435.46087372653301</v>
      </c>
      <c r="BP188" s="725">
        <f t="shared" ca="1" si="107"/>
        <v>425.53943708404779</v>
      </c>
      <c r="BQ188" s="725">
        <f t="shared" ca="1" si="107"/>
        <v>415.61800044156257</v>
      </c>
      <c r="BR188" s="725">
        <f t="shared" ca="1" si="107"/>
        <v>405.69656379907735</v>
      </c>
      <c r="BS188" s="725">
        <f t="shared" ca="1" si="107"/>
        <v>395.77512715659213</v>
      </c>
      <c r="BT188" s="725">
        <f t="shared" ca="1" si="107"/>
        <v>384.92167676890375</v>
      </c>
      <c r="BU188" s="725">
        <f t="shared" ca="1" si="107"/>
        <v>374.06822638121537</v>
      </c>
      <c r="BV188" s="725">
        <f t="shared" ca="1" si="107"/>
        <v>363.21477599352698</v>
      </c>
      <c r="BW188" s="725">
        <f t="shared" ref="BW188:EH188" ca="1" si="108" xml:space="preserve"> MAX( BW185 + BW186 - BW187, 0 )</f>
        <v>352.3613256058386</v>
      </c>
      <c r="BX188" s="725">
        <f t="shared" ca="1" si="108"/>
        <v>341.50787521815022</v>
      </c>
      <c r="BY188" s="725">
        <f t="shared" ca="1" si="108"/>
        <v>330.65442483046183</v>
      </c>
      <c r="BZ188" s="725">
        <f t="shared" ca="1" si="108"/>
        <v>319.80097444277345</v>
      </c>
      <c r="CA188" s="725">
        <f t="shared" ca="1" si="108"/>
        <v>308.94752405508507</v>
      </c>
      <c r="CB188" s="725">
        <f t="shared" ca="1" si="108"/>
        <v>298.09407366739669</v>
      </c>
      <c r="CC188" s="725">
        <f t="shared" ca="1" si="108"/>
        <v>287.2406232797083</v>
      </c>
      <c r="CD188" s="725">
        <f t="shared" ca="1" si="108"/>
        <v>276.38717289201992</v>
      </c>
      <c r="CE188" s="725">
        <f t="shared" ca="1" si="108"/>
        <v>265.53372250433154</v>
      </c>
      <c r="CF188" s="725">
        <f t="shared" ca="1" si="108"/>
        <v>253.68812845239464</v>
      </c>
      <c r="CG188" s="725">
        <f t="shared" ca="1" si="108"/>
        <v>241.84253440045774</v>
      </c>
      <c r="CH188" s="725">
        <f t="shared" ca="1" si="108"/>
        <v>229.99694034852084</v>
      </c>
      <c r="CI188" s="725">
        <f t="shared" ca="1" si="108"/>
        <v>218.15134629658394</v>
      </c>
      <c r="CJ188" s="725">
        <f t="shared" ca="1" si="108"/>
        <v>206.30575224464704</v>
      </c>
      <c r="CK188" s="725">
        <f t="shared" ca="1" si="108"/>
        <v>194.46015819271014</v>
      </c>
      <c r="CL188" s="725">
        <f t="shared" ca="1" si="108"/>
        <v>182.61456414077324</v>
      </c>
      <c r="CM188" s="725">
        <f t="shared" ca="1" si="108"/>
        <v>170.76897008883634</v>
      </c>
      <c r="CN188" s="725">
        <f t="shared" ca="1" si="108"/>
        <v>158.92337603689944</v>
      </c>
      <c r="CO188" s="725">
        <f t="shared" ca="1" si="108"/>
        <v>147.07778198496254</v>
      </c>
      <c r="CP188" s="725">
        <f t="shared" ca="1" si="108"/>
        <v>135.23218793302564</v>
      </c>
      <c r="CQ188" s="725">
        <f t="shared" ca="1" si="108"/>
        <v>123.38659388108876</v>
      </c>
      <c r="CR188" s="725">
        <f t="shared" ca="1" si="108"/>
        <v>111.04793449297988</v>
      </c>
      <c r="CS188" s="725">
        <f t="shared" ca="1" si="108"/>
        <v>98.709275104870997</v>
      </c>
      <c r="CT188" s="725">
        <f t="shared" ca="1" si="108"/>
        <v>86.370615716762117</v>
      </c>
      <c r="CU188" s="725">
        <f t="shared" ca="1" si="108"/>
        <v>74.031956328653237</v>
      </c>
      <c r="CV188" s="725">
        <f t="shared" ca="1" si="108"/>
        <v>61.693296940544357</v>
      </c>
      <c r="CW188" s="725">
        <f t="shared" ca="1" si="108"/>
        <v>49.354637552435477</v>
      </c>
      <c r="CX188" s="725">
        <f t="shared" ca="1" si="108"/>
        <v>37.015978164326597</v>
      </c>
      <c r="CY188" s="725">
        <f t="shared" ca="1" si="108"/>
        <v>24.677318776217714</v>
      </c>
      <c r="CZ188" s="725">
        <f t="shared" ca="1" si="108"/>
        <v>12.33865938810883</v>
      </c>
      <c r="DA188" s="725">
        <f t="shared" ca="1" si="108"/>
        <v>0</v>
      </c>
      <c r="DB188" s="725">
        <f t="shared" ca="1" si="108"/>
        <v>0</v>
      </c>
      <c r="DC188" s="725">
        <f t="shared" ca="1" si="108"/>
        <v>0</v>
      </c>
      <c r="DD188" s="725">
        <f t="shared" ca="1" si="108"/>
        <v>0</v>
      </c>
      <c r="DE188" s="725">
        <f t="shared" ca="1" si="108"/>
        <v>0</v>
      </c>
      <c r="DF188" s="725">
        <f t="shared" ca="1" si="108"/>
        <v>0</v>
      </c>
      <c r="DG188" s="725">
        <f t="shared" ca="1" si="108"/>
        <v>0</v>
      </c>
      <c r="DH188" s="725">
        <f t="shared" ca="1" si="108"/>
        <v>0</v>
      </c>
      <c r="DI188" s="725">
        <f t="shared" ca="1" si="108"/>
        <v>0</v>
      </c>
      <c r="DJ188" s="725">
        <f t="shared" ca="1" si="108"/>
        <v>0</v>
      </c>
      <c r="DK188" s="725">
        <f t="shared" ca="1" si="108"/>
        <v>0</v>
      </c>
      <c r="DL188" s="725">
        <f t="shared" ca="1" si="108"/>
        <v>0</v>
      </c>
      <c r="DM188" s="725">
        <f t="shared" ca="1" si="108"/>
        <v>0</v>
      </c>
      <c r="DN188" s="725">
        <f t="shared" ca="1" si="108"/>
        <v>0</v>
      </c>
      <c r="DO188" s="725">
        <f t="shared" ca="1" si="108"/>
        <v>0</v>
      </c>
      <c r="DP188" s="725">
        <f t="shared" ca="1" si="108"/>
        <v>0</v>
      </c>
      <c r="DQ188" s="725">
        <f t="shared" ca="1" si="108"/>
        <v>0</v>
      </c>
      <c r="DR188" s="725">
        <f t="shared" ca="1" si="108"/>
        <v>0</v>
      </c>
      <c r="DS188" s="725">
        <f t="shared" ca="1" si="108"/>
        <v>0</v>
      </c>
      <c r="DT188" s="725">
        <f t="shared" ca="1" si="108"/>
        <v>0</v>
      </c>
      <c r="DU188" s="725">
        <f t="shared" ca="1" si="108"/>
        <v>0</v>
      </c>
      <c r="DV188" s="725">
        <f t="shared" ca="1" si="108"/>
        <v>0</v>
      </c>
      <c r="DW188" s="725">
        <f t="shared" ca="1" si="108"/>
        <v>0</v>
      </c>
      <c r="DX188" s="725">
        <f t="shared" ca="1" si="108"/>
        <v>0</v>
      </c>
      <c r="DY188" s="725">
        <f t="shared" ca="1" si="108"/>
        <v>0</v>
      </c>
      <c r="DZ188" s="725">
        <f t="shared" ca="1" si="108"/>
        <v>0</v>
      </c>
      <c r="EA188" s="725">
        <f t="shared" ca="1" si="108"/>
        <v>0</v>
      </c>
      <c r="EB188" s="725">
        <f t="shared" ca="1" si="108"/>
        <v>0</v>
      </c>
      <c r="EC188" s="725">
        <f t="shared" ca="1" si="108"/>
        <v>0</v>
      </c>
      <c r="ED188" s="725">
        <f t="shared" ca="1" si="108"/>
        <v>0</v>
      </c>
      <c r="EE188" s="725">
        <f t="shared" ca="1" si="108"/>
        <v>0</v>
      </c>
      <c r="EF188" s="725">
        <f t="shared" ca="1" si="108"/>
        <v>0</v>
      </c>
      <c r="EG188" s="725">
        <f t="shared" ca="1" si="108"/>
        <v>0</v>
      </c>
      <c r="EH188" s="725">
        <f t="shared" ca="1" si="108"/>
        <v>0</v>
      </c>
      <c r="EI188" s="462"/>
    </row>
    <row r="189" spans="1:139" s="417" customFormat="1" ht="15" customHeight="1" outlineLevel="1" x14ac:dyDescent="0.35">
      <c r="A189" s="462"/>
      <c r="B189" s="462"/>
      <c r="C189" s="462"/>
      <c r="D189" s="462"/>
      <c r="E189" s="462"/>
      <c r="F189" s="462"/>
      <c r="G189" s="462"/>
      <c r="H189" s="462"/>
      <c r="J189" s="462"/>
      <c r="K189" s="462"/>
      <c r="L189" s="462"/>
      <c r="M189" s="462"/>
      <c r="N189" s="462"/>
      <c r="O189" s="462"/>
      <c r="P189" s="462"/>
      <c r="Q189" s="462"/>
      <c r="R189" s="462"/>
      <c r="S189" s="462"/>
      <c r="T189" s="462"/>
      <c r="U189" s="462"/>
      <c r="V189" s="462"/>
      <c r="W189" s="462"/>
      <c r="Y189" s="462"/>
      <c r="Z189" s="462"/>
      <c r="AA189" s="462"/>
      <c r="AB189" s="462"/>
      <c r="AC189" s="462"/>
      <c r="AD189" s="462"/>
      <c r="AE189" s="462"/>
      <c r="AF189" s="462"/>
      <c r="AG189" s="462"/>
      <c r="AH189" s="462"/>
      <c r="AI189" s="462"/>
      <c r="AJ189" s="462"/>
      <c r="AK189" s="462"/>
      <c r="AL189" s="462"/>
      <c r="AM189" s="462"/>
      <c r="AN189" s="462"/>
      <c r="AO189" s="462"/>
      <c r="AP189" s="462"/>
      <c r="AQ189" s="462"/>
      <c r="AR189" s="462"/>
      <c r="AS189" s="462"/>
      <c r="AT189" s="462"/>
      <c r="AU189" s="462"/>
      <c r="AV189" s="462"/>
      <c r="AW189" s="462"/>
      <c r="AX189" s="462"/>
      <c r="AY189" s="462"/>
      <c r="AZ189" s="462"/>
      <c r="BA189" s="462"/>
      <c r="BB189" s="462"/>
      <c r="BC189" s="462"/>
      <c r="BD189" s="462"/>
      <c r="BE189" s="462"/>
      <c r="BF189" s="462"/>
      <c r="BG189" s="462"/>
      <c r="BH189" s="462"/>
      <c r="BI189" s="462"/>
      <c r="BJ189" s="462"/>
      <c r="BK189" s="462"/>
      <c r="BL189" s="462"/>
      <c r="BM189" s="462"/>
      <c r="BN189" s="462"/>
      <c r="BO189" s="462"/>
      <c r="BP189" s="462"/>
      <c r="BQ189" s="462"/>
      <c r="BR189" s="462"/>
      <c r="BS189" s="462"/>
      <c r="BT189" s="462"/>
      <c r="BU189" s="462"/>
      <c r="BV189" s="462"/>
      <c r="BW189" s="462"/>
      <c r="BX189" s="462"/>
      <c r="BY189" s="462"/>
      <c r="BZ189" s="462"/>
      <c r="CA189" s="462"/>
      <c r="CB189" s="462"/>
      <c r="CC189" s="462"/>
      <c r="CD189" s="462"/>
      <c r="CE189" s="462"/>
      <c r="CF189" s="462"/>
      <c r="CG189" s="462"/>
      <c r="CH189" s="462"/>
      <c r="CI189" s="462"/>
      <c r="CJ189" s="462"/>
      <c r="CK189" s="462"/>
      <c r="CL189" s="462"/>
      <c r="CM189" s="462"/>
      <c r="CN189" s="462"/>
      <c r="CO189" s="462"/>
      <c r="CP189" s="462"/>
      <c r="CQ189" s="462"/>
      <c r="CR189" s="462"/>
      <c r="CS189" s="462"/>
      <c r="CT189" s="462"/>
      <c r="CU189" s="462"/>
      <c r="CV189" s="462"/>
      <c r="CW189" s="462"/>
      <c r="CX189" s="462"/>
      <c r="CY189" s="462"/>
      <c r="CZ189" s="462"/>
      <c r="DA189" s="462"/>
      <c r="DB189" s="462"/>
      <c r="DC189" s="462"/>
      <c r="DD189" s="462"/>
      <c r="DE189" s="462"/>
      <c r="DF189" s="462"/>
      <c r="DG189" s="462"/>
      <c r="DH189" s="462"/>
      <c r="DI189" s="462"/>
      <c r="DJ189" s="462"/>
      <c r="DK189" s="462"/>
      <c r="DL189" s="462"/>
      <c r="DM189" s="462"/>
      <c r="DN189" s="462"/>
      <c r="DO189" s="462"/>
      <c r="DP189" s="462"/>
      <c r="DQ189" s="462"/>
      <c r="DR189" s="462"/>
      <c r="DS189" s="462"/>
      <c r="DT189" s="462"/>
      <c r="DU189" s="462"/>
      <c r="DV189" s="462"/>
      <c r="DW189" s="462"/>
      <c r="DX189" s="462"/>
      <c r="DY189" s="462"/>
      <c r="DZ189" s="462"/>
      <c r="EA189" s="462"/>
      <c r="EB189" s="462"/>
      <c r="EC189" s="462"/>
      <c r="ED189" s="462"/>
      <c r="EE189" s="462"/>
      <c r="EF189" s="462"/>
      <c r="EG189" s="462"/>
      <c r="EH189" s="462"/>
      <c r="EI189" s="462"/>
    </row>
    <row r="190" spans="1:139" s="417" customFormat="1" ht="15" customHeight="1" outlineLevel="1" x14ac:dyDescent="0.35">
      <c r="A190" s="462"/>
      <c r="B190" s="38" t="s">
        <v>519</v>
      </c>
      <c r="C190" s="462"/>
      <c r="D190" s="462"/>
      <c r="E190" s="462"/>
      <c r="F190" s="462"/>
      <c r="G190" s="462"/>
      <c r="H190" s="462"/>
      <c r="J190" s="462"/>
      <c r="K190" s="462"/>
      <c r="L190" s="462"/>
      <c r="M190" s="462"/>
      <c r="N190" s="462"/>
      <c r="O190" s="462"/>
      <c r="P190" s="462"/>
      <c r="Q190" s="462"/>
      <c r="R190" s="462"/>
      <c r="S190" s="462"/>
      <c r="T190" s="462"/>
      <c r="U190" s="462"/>
      <c r="V190" s="462"/>
      <c r="W190" s="462"/>
      <c r="Y190" s="462"/>
      <c r="Z190" s="462"/>
      <c r="AA190" s="462"/>
      <c r="AB190" s="462"/>
      <c r="AC190" s="462"/>
      <c r="AD190" s="462"/>
      <c r="AE190" s="462"/>
      <c r="AF190" s="462"/>
      <c r="AG190" s="462"/>
      <c r="AH190" s="462"/>
      <c r="AI190" s="462"/>
      <c r="AJ190" s="462"/>
      <c r="AK190" s="462"/>
      <c r="AL190" s="462"/>
      <c r="AM190" s="462"/>
      <c r="AN190" s="462"/>
      <c r="AO190" s="462"/>
      <c r="AP190" s="462"/>
      <c r="AQ190" s="462"/>
      <c r="AR190" s="462"/>
      <c r="AS190" s="462"/>
      <c r="AT190" s="462"/>
      <c r="AU190" s="462"/>
      <c r="AV190" s="462"/>
      <c r="AW190" s="462"/>
      <c r="AX190" s="462"/>
      <c r="AY190" s="462"/>
      <c r="AZ190" s="462"/>
      <c r="BA190" s="462"/>
      <c r="BB190" s="462"/>
      <c r="BC190" s="462"/>
      <c r="BD190" s="462"/>
      <c r="BE190" s="462"/>
      <c r="BF190" s="462"/>
      <c r="BG190" s="462"/>
      <c r="BH190" s="462"/>
      <c r="BI190" s="462"/>
      <c r="BJ190" s="462"/>
      <c r="BK190" s="462"/>
      <c r="BL190" s="462"/>
      <c r="BM190" s="462"/>
      <c r="BN190" s="462"/>
      <c r="BO190" s="462"/>
      <c r="BP190" s="462"/>
      <c r="BQ190" s="462"/>
      <c r="BR190" s="462"/>
      <c r="BS190" s="462"/>
      <c r="BT190" s="462"/>
      <c r="BU190" s="462"/>
      <c r="BV190" s="462"/>
      <c r="BW190" s="462"/>
      <c r="BX190" s="462"/>
      <c r="BY190" s="462"/>
      <c r="BZ190" s="462"/>
      <c r="CA190" s="462"/>
      <c r="CB190" s="462"/>
      <c r="CC190" s="462"/>
      <c r="CD190" s="462"/>
      <c r="CE190" s="462"/>
      <c r="CF190" s="462"/>
      <c r="CG190" s="462"/>
      <c r="CH190" s="462"/>
      <c r="CI190" s="462"/>
      <c r="CJ190" s="462"/>
      <c r="CK190" s="462"/>
      <c r="CL190" s="462"/>
      <c r="CM190" s="462"/>
      <c r="CN190" s="462"/>
      <c r="CO190" s="462"/>
      <c r="CP190" s="462"/>
      <c r="CQ190" s="462"/>
      <c r="CR190" s="462"/>
      <c r="CS190" s="462"/>
      <c r="CT190" s="462"/>
      <c r="CU190" s="462"/>
      <c r="CV190" s="462"/>
      <c r="CW190" s="462"/>
      <c r="CX190" s="462"/>
      <c r="CY190" s="462"/>
      <c r="CZ190" s="462"/>
      <c r="DA190" s="462"/>
      <c r="DB190" s="462"/>
      <c r="DC190" s="462"/>
      <c r="DD190" s="462"/>
      <c r="DE190" s="462"/>
      <c r="DF190" s="462"/>
      <c r="DG190" s="462"/>
      <c r="DH190" s="462"/>
      <c r="DI190" s="462"/>
      <c r="DJ190" s="462"/>
      <c r="DK190" s="462"/>
      <c r="DL190" s="462"/>
      <c r="DM190" s="462"/>
      <c r="DN190" s="462"/>
      <c r="DO190" s="462"/>
      <c r="DP190" s="462"/>
      <c r="DQ190" s="462"/>
      <c r="DR190" s="462"/>
      <c r="DS190" s="462"/>
      <c r="DT190" s="462"/>
      <c r="DU190" s="462"/>
      <c r="DV190" s="462"/>
      <c r="DW190" s="462"/>
      <c r="DX190" s="462"/>
      <c r="DY190" s="462"/>
      <c r="DZ190" s="462"/>
      <c r="EA190" s="462"/>
      <c r="EB190" s="462"/>
      <c r="EC190" s="462"/>
      <c r="ED190" s="462"/>
      <c r="EE190" s="462"/>
      <c r="EF190" s="462"/>
      <c r="EG190" s="462"/>
      <c r="EH190" s="462"/>
      <c r="EI190" s="462"/>
    </row>
    <row r="191" spans="1:139" s="561" customFormat="1" ht="15" customHeight="1" outlineLevel="1" x14ac:dyDescent="0.35">
      <c r="A191" s="467"/>
      <c r="B191" s="467"/>
      <c r="C191" s="467"/>
      <c r="D191" s="467"/>
      <c r="E191" s="613" t="s">
        <v>526</v>
      </c>
      <c r="F191" s="613"/>
      <c r="G191" s="613" t="s">
        <v>330</v>
      </c>
      <c r="H191" s="613"/>
      <c r="I191" s="615"/>
      <c r="J191" s="613">
        <f t="shared" ref="J191:AO191" si="109" xml:space="preserve"> IFERROR( I194, 0 )</f>
        <v>0</v>
      </c>
      <c r="K191" s="613">
        <f t="shared" ca="1" si="109"/>
        <v>0</v>
      </c>
      <c r="L191" s="613">
        <f t="shared" ca="1" si="109"/>
        <v>0</v>
      </c>
      <c r="M191" s="613">
        <f t="shared" ca="1" si="109"/>
        <v>0</v>
      </c>
      <c r="N191" s="613">
        <f t="shared" ca="1" si="109"/>
        <v>0</v>
      </c>
      <c r="O191" s="613">
        <f t="shared" ca="1" si="109"/>
        <v>0</v>
      </c>
      <c r="P191" s="613">
        <f t="shared" ca="1" si="109"/>
        <v>0</v>
      </c>
      <c r="Q191" s="613">
        <f t="shared" ca="1" si="109"/>
        <v>0</v>
      </c>
      <c r="R191" s="613">
        <f t="shared" ca="1" si="109"/>
        <v>0</v>
      </c>
      <c r="S191" s="613">
        <f t="shared" ca="1" si="109"/>
        <v>5.3290705182007514E-15</v>
      </c>
      <c r="T191" s="613">
        <f t="shared" ca="1" si="109"/>
        <v>5.3290705182007514E-15</v>
      </c>
      <c r="U191" s="613">
        <f t="shared" ca="1" si="109"/>
        <v>5.3290705182007514E-15</v>
      </c>
      <c r="V191" s="613">
        <f t="shared" ca="1" si="109"/>
        <v>5.3290705182007514E-15</v>
      </c>
      <c r="W191" s="613">
        <f t="shared" ca="1" si="109"/>
        <v>5.3290705182007514E-15</v>
      </c>
      <c r="X191" s="613">
        <f t="shared" ca="1" si="109"/>
        <v>5.3290705182007514E-15</v>
      </c>
      <c r="Y191" s="613">
        <f t="shared" ca="1" si="109"/>
        <v>2.6645352591003757E-14</v>
      </c>
      <c r="Z191" s="613">
        <f t="shared" ca="1" si="109"/>
        <v>2.6645352591003757E-14</v>
      </c>
      <c r="AA191" s="613">
        <f t="shared" ca="1" si="109"/>
        <v>2.6645352591003757E-14</v>
      </c>
      <c r="AB191" s="613">
        <f t="shared" ca="1" si="109"/>
        <v>7.9936057773011271E-14</v>
      </c>
      <c r="AC191" s="613">
        <f t="shared" ca="1" si="109"/>
        <v>7.9936057773011271E-14</v>
      </c>
      <c r="AD191" s="613">
        <f t="shared" ca="1" si="109"/>
        <v>7.9936057773011271E-14</v>
      </c>
      <c r="AE191" s="613">
        <f t="shared" ca="1" si="109"/>
        <v>7.9936057773011271E-14</v>
      </c>
      <c r="AF191" s="613">
        <f t="shared" ca="1" si="109"/>
        <v>7.9936057773011271E-14</v>
      </c>
      <c r="AG191" s="613">
        <f t="shared" ca="1" si="109"/>
        <v>7.9936057773011271E-14</v>
      </c>
      <c r="AH191" s="613">
        <f t="shared" ca="1" si="109"/>
        <v>50.653554451556424</v>
      </c>
      <c r="AI191" s="613">
        <f t="shared" ca="1" si="109"/>
        <v>101.93153002099692</v>
      </c>
      <c r="AJ191" s="613">
        <f t="shared" ca="1" si="109"/>
        <v>167.99177059000516</v>
      </c>
      <c r="AK191" s="613">
        <f t="shared" ca="1" si="109"/>
        <v>215.12218499999994</v>
      </c>
      <c r="AL191" s="613">
        <f t="shared" ca="1" si="109"/>
        <v>215.12218499999994</v>
      </c>
      <c r="AM191" s="613">
        <f t="shared" ca="1" si="109"/>
        <v>215.12218499999994</v>
      </c>
      <c r="AN191" s="613">
        <f t="shared" ca="1" si="109"/>
        <v>215.12218499999994</v>
      </c>
      <c r="AO191" s="613">
        <f t="shared" ca="1" si="109"/>
        <v>0</v>
      </c>
      <c r="AP191" s="613">
        <f t="shared" ref="AP191:BU191" ca="1" si="110" xml:space="preserve"> IFERROR( AO194, 0 )</f>
        <v>0</v>
      </c>
      <c r="AQ191" s="613">
        <f t="shared" ca="1" si="110"/>
        <v>0</v>
      </c>
      <c r="AR191" s="613">
        <f t="shared" ca="1" si="110"/>
        <v>0</v>
      </c>
      <c r="AS191" s="613">
        <f t="shared" ca="1" si="110"/>
        <v>0</v>
      </c>
      <c r="AT191" s="613">
        <f t="shared" ca="1" si="110"/>
        <v>0</v>
      </c>
      <c r="AU191" s="613">
        <f t="shared" ca="1" si="110"/>
        <v>0</v>
      </c>
      <c r="AV191" s="613">
        <f t="shared" ca="1" si="110"/>
        <v>0</v>
      </c>
      <c r="AW191" s="613">
        <f t="shared" ca="1" si="110"/>
        <v>0</v>
      </c>
      <c r="AX191" s="613">
        <f t="shared" ca="1" si="110"/>
        <v>0</v>
      </c>
      <c r="AY191" s="613">
        <f t="shared" ca="1" si="110"/>
        <v>0</v>
      </c>
      <c r="AZ191" s="613">
        <f t="shared" ca="1" si="110"/>
        <v>0</v>
      </c>
      <c r="BA191" s="613">
        <f t="shared" ca="1" si="110"/>
        <v>0</v>
      </c>
      <c r="BB191" s="613">
        <f t="shared" ca="1" si="110"/>
        <v>0</v>
      </c>
      <c r="BC191" s="613">
        <f t="shared" ca="1" si="110"/>
        <v>0</v>
      </c>
      <c r="BD191" s="613">
        <f t="shared" ca="1" si="110"/>
        <v>0</v>
      </c>
      <c r="BE191" s="613">
        <f t="shared" ca="1" si="110"/>
        <v>0</v>
      </c>
      <c r="BF191" s="613">
        <f t="shared" ca="1" si="110"/>
        <v>0</v>
      </c>
      <c r="BG191" s="613">
        <f t="shared" ca="1" si="110"/>
        <v>0</v>
      </c>
      <c r="BH191" s="613">
        <f t="shared" ca="1" si="110"/>
        <v>0</v>
      </c>
      <c r="BI191" s="613">
        <f t="shared" ca="1" si="110"/>
        <v>0</v>
      </c>
      <c r="BJ191" s="613">
        <f t="shared" ca="1" si="110"/>
        <v>0</v>
      </c>
      <c r="BK191" s="613">
        <f t="shared" ca="1" si="110"/>
        <v>0</v>
      </c>
      <c r="BL191" s="613">
        <f t="shared" ca="1" si="110"/>
        <v>0</v>
      </c>
      <c r="BM191" s="613">
        <f t="shared" ca="1" si="110"/>
        <v>0</v>
      </c>
      <c r="BN191" s="613">
        <f t="shared" ca="1" si="110"/>
        <v>0</v>
      </c>
      <c r="BO191" s="613">
        <f t="shared" ca="1" si="110"/>
        <v>0</v>
      </c>
      <c r="BP191" s="613">
        <f t="shared" ca="1" si="110"/>
        <v>0</v>
      </c>
      <c r="BQ191" s="613">
        <f t="shared" ca="1" si="110"/>
        <v>0</v>
      </c>
      <c r="BR191" s="613">
        <f t="shared" ca="1" si="110"/>
        <v>0</v>
      </c>
      <c r="BS191" s="613">
        <f t="shared" ca="1" si="110"/>
        <v>0</v>
      </c>
      <c r="BT191" s="613">
        <f t="shared" ca="1" si="110"/>
        <v>0</v>
      </c>
      <c r="BU191" s="613">
        <f t="shared" ca="1" si="110"/>
        <v>0</v>
      </c>
      <c r="BV191" s="613">
        <f t="shared" ref="BV191:DA191" ca="1" si="111" xml:space="preserve"> IFERROR( BU194, 0 )</f>
        <v>0</v>
      </c>
      <c r="BW191" s="613">
        <f t="shared" ca="1" si="111"/>
        <v>0</v>
      </c>
      <c r="BX191" s="613">
        <f t="shared" ca="1" si="111"/>
        <v>0</v>
      </c>
      <c r="BY191" s="613">
        <f t="shared" ca="1" si="111"/>
        <v>0</v>
      </c>
      <c r="BZ191" s="613">
        <f t="shared" ca="1" si="111"/>
        <v>0</v>
      </c>
      <c r="CA191" s="613">
        <f t="shared" ca="1" si="111"/>
        <v>0</v>
      </c>
      <c r="CB191" s="613">
        <f t="shared" ca="1" si="111"/>
        <v>0</v>
      </c>
      <c r="CC191" s="613">
        <f t="shared" ca="1" si="111"/>
        <v>0</v>
      </c>
      <c r="CD191" s="613">
        <f t="shared" ca="1" si="111"/>
        <v>0</v>
      </c>
      <c r="CE191" s="613">
        <f t="shared" ca="1" si="111"/>
        <v>0</v>
      </c>
      <c r="CF191" s="613">
        <f t="shared" ca="1" si="111"/>
        <v>0</v>
      </c>
      <c r="CG191" s="613">
        <f t="shared" ca="1" si="111"/>
        <v>0</v>
      </c>
      <c r="CH191" s="613">
        <f t="shared" ca="1" si="111"/>
        <v>0</v>
      </c>
      <c r="CI191" s="613">
        <f t="shared" ca="1" si="111"/>
        <v>0</v>
      </c>
      <c r="CJ191" s="613">
        <f t="shared" ca="1" si="111"/>
        <v>0</v>
      </c>
      <c r="CK191" s="613">
        <f t="shared" ca="1" si="111"/>
        <v>0</v>
      </c>
      <c r="CL191" s="613">
        <f t="shared" ca="1" si="111"/>
        <v>0</v>
      </c>
      <c r="CM191" s="613">
        <f t="shared" ca="1" si="111"/>
        <v>0</v>
      </c>
      <c r="CN191" s="613">
        <f t="shared" ca="1" si="111"/>
        <v>0</v>
      </c>
      <c r="CO191" s="613">
        <f t="shared" ca="1" si="111"/>
        <v>0</v>
      </c>
      <c r="CP191" s="613">
        <f t="shared" ca="1" si="111"/>
        <v>0</v>
      </c>
      <c r="CQ191" s="613">
        <f t="shared" ca="1" si="111"/>
        <v>0</v>
      </c>
      <c r="CR191" s="613">
        <f t="shared" ca="1" si="111"/>
        <v>0</v>
      </c>
      <c r="CS191" s="613">
        <f t="shared" ca="1" si="111"/>
        <v>0</v>
      </c>
      <c r="CT191" s="613">
        <f t="shared" ca="1" si="111"/>
        <v>0</v>
      </c>
      <c r="CU191" s="613">
        <f t="shared" ca="1" si="111"/>
        <v>0</v>
      </c>
      <c r="CV191" s="613">
        <f t="shared" ca="1" si="111"/>
        <v>0</v>
      </c>
      <c r="CW191" s="613">
        <f t="shared" ca="1" si="111"/>
        <v>0</v>
      </c>
      <c r="CX191" s="613">
        <f t="shared" ca="1" si="111"/>
        <v>0</v>
      </c>
      <c r="CY191" s="613">
        <f t="shared" ca="1" si="111"/>
        <v>0</v>
      </c>
      <c r="CZ191" s="613">
        <f t="shared" ca="1" si="111"/>
        <v>0</v>
      </c>
      <c r="DA191" s="613">
        <f t="shared" ca="1" si="111"/>
        <v>0</v>
      </c>
      <c r="DB191" s="613">
        <f t="shared" ref="DB191:EH191" ca="1" si="112" xml:space="preserve"> IFERROR( DA194, 0 )</f>
        <v>0</v>
      </c>
      <c r="DC191" s="613">
        <f t="shared" ca="1" si="112"/>
        <v>0</v>
      </c>
      <c r="DD191" s="613">
        <f t="shared" ca="1" si="112"/>
        <v>0</v>
      </c>
      <c r="DE191" s="613">
        <f t="shared" ca="1" si="112"/>
        <v>0</v>
      </c>
      <c r="DF191" s="613">
        <f t="shared" ca="1" si="112"/>
        <v>0</v>
      </c>
      <c r="DG191" s="613">
        <f t="shared" ca="1" si="112"/>
        <v>0</v>
      </c>
      <c r="DH191" s="613">
        <f t="shared" ca="1" si="112"/>
        <v>0</v>
      </c>
      <c r="DI191" s="613">
        <f t="shared" ca="1" si="112"/>
        <v>0</v>
      </c>
      <c r="DJ191" s="613">
        <f t="shared" ca="1" si="112"/>
        <v>0</v>
      </c>
      <c r="DK191" s="613">
        <f t="shared" ca="1" si="112"/>
        <v>0</v>
      </c>
      <c r="DL191" s="613">
        <f t="shared" ca="1" si="112"/>
        <v>0</v>
      </c>
      <c r="DM191" s="613">
        <f t="shared" ca="1" si="112"/>
        <v>0</v>
      </c>
      <c r="DN191" s="613">
        <f t="shared" ca="1" si="112"/>
        <v>0</v>
      </c>
      <c r="DO191" s="613">
        <f t="shared" ca="1" si="112"/>
        <v>0</v>
      </c>
      <c r="DP191" s="613">
        <f t="shared" ca="1" si="112"/>
        <v>0</v>
      </c>
      <c r="DQ191" s="613">
        <f t="shared" ca="1" si="112"/>
        <v>0</v>
      </c>
      <c r="DR191" s="613">
        <f t="shared" ca="1" si="112"/>
        <v>0</v>
      </c>
      <c r="DS191" s="613">
        <f t="shared" ca="1" si="112"/>
        <v>0</v>
      </c>
      <c r="DT191" s="613">
        <f t="shared" ca="1" si="112"/>
        <v>0</v>
      </c>
      <c r="DU191" s="613">
        <f t="shared" ca="1" si="112"/>
        <v>0</v>
      </c>
      <c r="DV191" s="613">
        <f t="shared" ca="1" si="112"/>
        <v>0</v>
      </c>
      <c r="DW191" s="613">
        <f t="shared" ca="1" si="112"/>
        <v>0</v>
      </c>
      <c r="DX191" s="613">
        <f t="shared" ca="1" si="112"/>
        <v>0</v>
      </c>
      <c r="DY191" s="613">
        <f t="shared" ca="1" si="112"/>
        <v>0</v>
      </c>
      <c r="DZ191" s="613">
        <f t="shared" ca="1" si="112"/>
        <v>0</v>
      </c>
      <c r="EA191" s="613">
        <f t="shared" ca="1" si="112"/>
        <v>0</v>
      </c>
      <c r="EB191" s="613">
        <f t="shared" ca="1" si="112"/>
        <v>0</v>
      </c>
      <c r="EC191" s="613">
        <f t="shared" ca="1" si="112"/>
        <v>0</v>
      </c>
      <c r="ED191" s="613">
        <f t="shared" ca="1" si="112"/>
        <v>0</v>
      </c>
      <c r="EE191" s="613">
        <f t="shared" ca="1" si="112"/>
        <v>0</v>
      </c>
      <c r="EF191" s="613">
        <f t="shared" ca="1" si="112"/>
        <v>0</v>
      </c>
      <c r="EG191" s="613">
        <f t="shared" ca="1" si="112"/>
        <v>0</v>
      </c>
      <c r="EH191" s="613">
        <f t="shared" ca="1" si="112"/>
        <v>0</v>
      </c>
      <c r="EI191" s="467"/>
    </row>
    <row r="192" spans="1:139" s="417" customFormat="1" ht="15" customHeight="1" outlineLevel="1" x14ac:dyDescent="0.35">
      <c r="A192" s="462"/>
      <c r="B192" s="462"/>
      <c r="C192" s="462"/>
      <c r="D192" s="462"/>
      <c r="E192" s="462" t="s">
        <v>95</v>
      </c>
      <c r="F192" s="462"/>
      <c r="G192" s="462" t="s">
        <v>330</v>
      </c>
      <c r="H192" s="462">
        <f ca="1">SUM(J192:EF192)</f>
        <v>215.12218499999994</v>
      </c>
      <c r="J192" s="462">
        <f ca="1">J173</f>
        <v>0</v>
      </c>
      <c r="K192" s="462">
        <f t="shared" ref="K192:BV192" ca="1" si="113">K173</f>
        <v>0</v>
      </c>
      <c r="L192" s="462">
        <f t="shared" ca="1" si="113"/>
        <v>0</v>
      </c>
      <c r="M192" s="462">
        <f t="shared" ca="1" si="113"/>
        <v>0</v>
      </c>
      <c r="N192" s="462">
        <f t="shared" ca="1" si="113"/>
        <v>0</v>
      </c>
      <c r="O192" s="462">
        <f t="shared" ca="1" si="113"/>
        <v>0</v>
      </c>
      <c r="P192" s="462">
        <f t="shared" ca="1" si="113"/>
        <v>0</v>
      </c>
      <c r="Q192" s="462">
        <f t="shared" ca="1" si="113"/>
        <v>0</v>
      </c>
      <c r="R192" s="462">
        <f t="shared" ca="1" si="113"/>
        <v>5.3290705182007514E-15</v>
      </c>
      <c r="S192" s="462">
        <f t="shared" ca="1" si="113"/>
        <v>0</v>
      </c>
      <c r="T192" s="462">
        <f t="shared" ca="1" si="113"/>
        <v>0</v>
      </c>
      <c r="U192" s="462">
        <f t="shared" ca="1" si="113"/>
        <v>0</v>
      </c>
      <c r="V192" s="462">
        <f t="shared" ca="1" si="113"/>
        <v>0</v>
      </c>
      <c r="W192" s="462">
        <f t="shared" ca="1" si="113"/>
        <v>0</v>
      </c>
      <c r="X192" s="462">
        <f t="shared" ca="1" si="113"/>
        <v>2.1316282072803006E-14</v>
      </c>
      <c r="Y192" s="462">
        <f t="shared" ca="1" si="113"/>
        <v>0</v>
      </c>
      <c r="Z192" s="462">
        <f t="shared" ca="1" si="113"/>
        <v>0</v>
      </c>
      <c r="AA192" s="462">
        <f t="shared" ca="1" si="113"/>
        <v>5.3290705182007514E-14</v>
      </c>
      <c r="AB192" s="462">
        <f t="shared" ca="1" si="113"/>
        <v>0</v>
      </c>
      <c r="AC192" s="462">
        <f t="shared" ca="1" si="113"/>
        <v>0</v>
      </c>
      <c r="AD192" s="462">
        <f t="shared" ca="1" si="113"/>
        <v>0</v>
      </c>
      <c r="AE192" s="462">
        <f t="shared" ca="1" si="113"/>
        <v>0</v>
      </c>
      <c r="AF192" s="462">
        <f t="shared" ca="1" si="113"/>
        <v>0</v>
      </c>
      <c r="AG192" s="462">
        <f t="shared" ca="1" si="113"/>
        <v>50.653554451556346</v>
      </c>
      <c r="AH192" s="462">
        <f t="shared" ca="1" si="113"/>
        <v>51.277975569440486</v>
      </c>
      <c r="AI192" s="462">
        <f t="shared" ca="1" si="113"/>
        <v>66.060240569008229</v>
      </c>
      <c r="AJ192" s="462">
        <f t="shared" ca="1" si="113"/>
        <v>47.130414409994785</v>
      </c>
      <c r="AK192" s="462">
        <f t="shared" ca="1" si="113"/>
        <v>0</v>
      </c>
      <c r="AL192" s="462">
        <f t="shared" ca="1" si="113"/>
        <v>0</v>
      </c>
      <c r="AM192" s="462">
        <f t="shared" ca="1" si="113"/>
        <v>0</v>
      </c>
      <c r="AN192" s="462">
        <f t="shared" ca="1" si="113"/>
        <v>0</v>
      </c>
      <c r="AO192" s="462">
        <f t="shared" ca="1" si="113"/>
        <v>0</v>
      </c>
      <c r="AP192" s="462">
        <f t="shared" ca="1" si="113"/>
        <v>0</v>
      </c>
      <c r="AQ192" s="462">
        <f t="shared" ca="1" si="113"/>
        <v>0</v>
      </c>
      <c r="AR192" s="462">
        <f t="shared" ca="1" si="113"/>
        <v>0</v>
      </c>
      <c r="AS192" s="462">
        <f t="shared" ca="1" si="113"/>
        <v>0</v>
      </c>
      <c r="AT192" s="462">
        <f t="shared" ca="1" si="113"/>
        <v>0</v>
      </c>
      <c r="AU192" s="462">
        <f t="shared" ca="1" si="113"/>
        <v>0</v>
      </c>
      <c r="AV192" s="462">
        <f t="shared" ca="1" si="113"/>
        <v>0</v>
      </c>
      <c r="AW192" s="462">
        <f t="shared" ca="1" si="113"/>
        <v>0</v>
      </c>
      <c r="AX192" s="462">
        <f t="shared" ca="1" si="113"/>
        <v>0</v>
      </c>
      <c r="AY192" s="462">
        <f t="shared" ca="1" si="113"/>
        <v>0</v>
      </c>
      <c r="AZ192" s="462">
        <f t="shared" ca="1" si="113"/>
        <v>0</v>
      </c>
      <c r="BA192" s="462">
        <f t="shared" ca="1" si="113"/>
        <v>0</v>
      </c>
      <c r="BB192" s="462">
        <f t="shared" ca="1" si="113"/>
        <v>0</v>
      </c>
      <c r="BC192" s="462">
        <f t="shared" ca="1" si="113"/>
        <v>0</v>
      </c>
      <c r="BD192" s="462">
        <f t="shared" ca="1" si="113"/>
        <v>0</v>
      </c>
      <c r="BE192" s="462">
        <f t="shared" ca="1" si="113"/>
        <v>0</v>
      </c>
      <c r="BF192" s="462">
        <f t="shared" ca="1" si="113"/>
        <v>0</v>
      </c>
      <c r="BG192" s="462">
        <f t="shared" ca="1" si="113"/>
        <v>0</v>
      </c>
      <c r="BH192" s="462">
        <f t="shared" ca="1" si="113"/>
        <v>0</v>
      </c>
      <c r="BI192" s="462">
        <f t="shared" ca="1" si="113"/>
        <v>0</v>
      </c>
      <c r="BJ192" s="462">
        <f t="shared" ca="1" si="113"/>
        <v>0</v>
      </c>
      <c r="BK192" s="462">
        <f t="shared" ca="1" si="113"/>
        <v>0</v>
      </c>
      <c r="BL192" s="462">
        <f t="shared" ca="1" si="113"/>
        <v>0</v>
      </c>
      <c r="BM192" s="462">
        <f t="shared" ca="1" si="113"/>
        <v>0</v>
      </c>
      <c r="BN192" s="462">
        <f t="shared" ca="1" si="113"/>
        <v>0</v>
      </c>
      <c r="BO192" s="462">
        <f t="shared" ca="1" si="113"/>
        <v>0</v>
      </c>
      <c r="BP192" s="462">
        <f t="shared" ca="1" si="113"/>
        <v>0</v>
      </c>
      <c r="BQ192" s="462">
        <f t="shared" ca="1" si="113"/>
        <v>0</v>
      </c>
      <c r="BR192" s="462">
        <f t="shared" ca="1" si="113"/>
        <v>0</v>
      </c>
      <c r="BS192" s="462">
        <f t="shared" ca="1" si="113"/>
        <v>0</v>
      </c>
      <c r="BT192" s="462">
        <f t="shared" ca="1" si="113"/>
        <v>0</v>
      </c>
      <c r="BU192" s="462">
        <f t="shared" ca="1" si="113"/>
        <v>0</v>
      </c>
      <c r="BV192" s="462">
        <f t="shared" ca="1" si="113"/>
        <v>0</v>
      </c>
      <c r="BW192" s="462">
        <f t="shared" ref="BW192:EH192" ca="1" si="114">BW173</f>
        <v>0</v>
      </c>
      <c r="BX192" s="462">
        <f t="shared" ca="1" si="114"/>
        <v>0</v>
      </c>
      <c r="BY192" s="462">
        <f t="shared" ca="1" si="114"/>
        <v>0</v>
      </c>
      <c r="BZ192" s="462">
        <f t="shared" ca="1" si="114"/>
        <v>0</v>
      </c>
      <c r="CA192" s="462">
        <f t="shared" ca="1" si="114"/>
        <v>0</v>
      </c>
      <c r="CB192" s="462">
        <f t="shared" ca="1" si="114"/>
        <v>0</v>
      </c>
      <c r="CC192" s="462">
        <f t="shared" ca="1" si="114"/>
        <v>0</v>
      </c>
      <c r="CD192" s="462">
        <f t="shared" ca="1" si="114"/>
        <v>0</v>
      </c>
      <c r="CE192" s="462">
        <f t="shared" ca="1" si="114"/>
        <v>0</v>
      </c>
      <c r="CF192" s="462">
        <f t="shared" ca="1" si="114"/>
        <v>0</v>
      </c>
      <c r="CG192" s="462">
        <f t="shared" ca="1" si="114"/>
        <v>0</v>
      </c>
      <c r="CH192" s="462">
        <f t="shared" ca="1" si="114"/>
        <v>0</v>
      </c>
      <c r="CI192" s="462">
        <f t="shared" ca="1" si="114"/>
        <v>0</v>
      </c>
      <c r="CJ192" s="462">
        <f t="shared" ca="1" si="114"/>
        <v>0</v>
      </c>
      <c r="CK192" s="462">
        <f t="shared" ca="1" si="114"/>
        <v>0</v>
      </c>
      <c r="CL192" s="462">
        <f t="shared" ca="1" si="114"/>
        <v>0</v>
      </c>
      <c r="CM192" s="462">
        <f t="shared" ca="1" si="114"/>
        <v>0</v>
      </c>
      <c r="CN192" s="462">
        <f t="shared" ca="1" si="114"/>
        <v>0</v>
      </c>
      <c r="CO192" s="462">
        <f t="shared" ca="1" si="114"/>
        <v>0</v>
      </c>
      <c r="CP192" s="462">
        <f t="shared" ca="1" si="114"/>
        <v>0</v>
      </c>
      <c r="CQ192" s="462">
        <f t="shared" ca="1" si="114"/>
        <v>0</v>
      </c>
      <c r="CR192" s="462">
        <f t="shared" ca="1" si="114"/>
        <v>0</v>
      </c>
      <c r="CS192" s="462">
        <f t="shared" ca="1" si="114"/>
        <v>0</v>
      </c>
      <c r="CT192" s="462">
        <f t="shared" ca="1" si="114"/>
        <v>0</v>
      </c>
      <c r="CU192" s="462">
        <f t="shared" ca="1" si="114"/>
        <v>0</v>
      </c>
      <c r="CV192" s="462">
        <f t="shared" ca="1" si="114"/>
        <v>0</v>
      </c>
      <c r="CW192" s="462">
        <f t="shared" ca="1" si="114"/>
        <v>0</v>
      </c>
      <c r="CX192" s="462">
        <f t="shared" ca="1" si="114"/>
        <v>0</v>
      </c>
      <c r="CY192" s="462">
        <f t="shared" ca="1" si="114"/>
        <v>0</v>
      </c>
      <c r="CZ192" s="462">
        <f t="shared" ca="1" si="114"/>
        <v>0</v>
      </c>
      <c r="DA192" s="462">
        <f t="shared" ca="1" si="114"/>
        <v>0</v>
      </c>
      <c r="DB192" s="462">
        <f t="shared" ca="1" si="114"/>
        <v>0</v>
      </c>
      <c r="DC192" s="462">
        <f t="shared" ca="1" si="114"/>
        <v>0</v>
      </c>
      <c r="DD192" s="462">
        <f t="shared" ca="1" si="114"/>
        <v>0</v>
      </c>
      <c r="DE192" s="462">
        <f t="shared" ca="1" si="114"/>
        <v>0</v>
      </c>
      <c r="DF192" s="462">
        <f t="shared" ca="1" si="114"/>
        <v>0</v>
      </c>
      <c r="DG192" s="462">
        <f t="shared" ca="1" si="114"/>
        <v>0</v>
      </c>
      <c r="DH192" s="462">
        <f t="shared" ca="1" si="114"/>
        <v>0</v>
      </c>
      <c r="DI192" s="462">
        <f t="shared" ca="1" si="114"/>
        <v>0</v>
      </c>
      <c r="DJ192" s="462">
        <f t="shared" ca="1" si="114"/>
        <v>0</v>
      </c>
      <c r="DK192" s="462">
        <f t="shared" ca="1" si="114"/>
        <v>0</v>
      </c>
      <c r="DL192" s="462">
        <f t="shared" ca="1" si="114"/>
        <v>0</v>
      </c>
      <c r="DM192" s="462">
        <f t="shared" ca="1" si="114"/>
        <v>0</v>
      </c>
      <c r="DN192" s="462">
        <f t="shared" ca="1" si="114"/>
        <v>0</v>
      </c>
      <c r="DO192" s="462">
        <f t="shared" ca="1" si="114"/>
        <v>0</v>
      </c>
      <c r="DP192" s="462">
        <f t="shared" ca="1" si="114"/>
        <v>0</v>
      </c>
      <c r="DQ192" s="462">
        <f t="shared" ca="1" si="114"/>
        <v>0</v>
      </c>
      <c r="DR192" s="462">
        <f t="shared" ca="1" si="114"/>
        <v>0</v>
      </c>
      <c r="DS192" s="462">
        <f t="shared" ca="1" si="114"/>
        <v>0</v>
      </c>
      <c r="DT192" s="462">
        <f t="shared" ca="1" si="114"/>
        <v>0</v>
      </c>
      <c r="DU192" s="462">
        <f t="shared" ca="1" si="114"/>
        <v>0</v>
      </c>
      <c r="DV192" s="462">
        <f t="shared" ca="1" si="114"/>
        <v>0</v>
      </c>
      <c r="DW192" s="462">
        <f t="shared" ca="1" si="114"/>
        <v>0</v>
      </c>
      <c r="DX192" s="462">
        <f t="shared" ca="1" si="114"/>
        <v>0</v>
      </c>
      <c r="DY192" s="462">
        <f t="shared" ca="1" si="114"/>
        <v>0</v>
      </c>
      <c r="DZ192" s="462">
        <f t="shared" ca="1" si="114"/>
        <v>0</v>
      </c>
      <c r="EA192" s="462">
        <f t="shared" ca="1" si="114"/>
        <v>0</v>
      </c>
      <c r="EB192" s="462">
        <f t="shared" ca="1" si="114"/>
        <v>0</v>
      </c>
      <c r="EC192" s="462">
        <f t="shared" ca="1" si="114"/>
        <v>0</v>
      </c>
      <c r="ED192" s="462">
        <f t="shared" ca="1" si="114"/>
        <v>0</v>
      </c>
      <c r="EE192" s="462">
        <f t="shared" ca="1" si="114"/>
        <v>0</v>
      </c>
      <c r="EF192" s="462">
        <f t="shared" ca="1" si="114"/>
        <v>0</v>
      </c>
      <c r="EG192" s="462">
        <f t="shared" ca="1" si="114"/>
        <v>0</v>
      </c>
      <c r="EH192" s="462">
        <f t="shared" ca="1" si="114"/>
        <v>0</v>
      </c>
      <c r="EI192" s="462"/>
    </row>
    <row r="193" spans="1:139" s="417" customFormat="1" ht="15" customHeight="1" outlineLevel="1" x14ac:dyDescent="0.35">
      <c r="A193" s="462"/>
      <c r="B193" s="462"/>
      <c r="C193" s="462"/>
      <c r="D193" s="462"/>
      <c r="E193" s="462" t="s">
        <v>96</v>
      </c>
      <c r="F193" s="462"/>
      <c r="G193" s="462" t="s">
        <v>330</v>
      </c>
      <c r="H193" s="462">
        <f ca="1" xml:space="preserve"> SUM(J193:EH193)</f>
        <v>215.12218499999994</v>
      </c>
      <c r="J193" s="462">
        <f ca="1" xml:space="preserve"> SUMIF( TBA!$J$3:$EH$3, J$3, TBA!$J$71:$EH$71 ) * $H$192</f>
        <v>0</v>
      </c>
      <c r="K193" s="462">
        <f ca="1" xml:space="preserve"> SUMIF( TBA!$J$3:$EH$3, K$3, TBA!$J$71:$EH$71 ) * $H$192</f>
        <v>0</v>
      </c>
      <c r="L193" s="462">
        <f ca="1" xml:space="preserve"> SUMIF( TBA!$J$3:$EH$3, L$3, TBA!$J$71:$EH$71 ) * $H$192</f>
        <v>0</v>
      </c>
      <c r="M193" s="462">
        <f ca="1" xml:space="preserve"> SUMIF( TBA!$J$3:$EH$3, M$3, TBA!$J$71:$EH$71 ) * $H$192</f>
        <v>0</v>
      </c>
      <c r="N193" s="462">
        <f ca="1" xml:space="preserve"> SUMIF( TBA!$J$3:$EH$3, N$3, TBA!$J$71:$EH$71 ) * $H$192</f>
        <v>0</v>
      </c>
      <c r="O193" s="462">
        <f ca="1" xml:space="preserve"> SUMIF( TBA!$J$3:$EH$3, O$3, TBA!$J$71:$EH$71 ) * $H$192</f>
        <v>0</v>
      </c>
      <c r="P193" s="462">
        <f ca="1" xml:space="preserve"> SUMIF( TBA!$J$3:$EH$3, P$3, TBA!$J$71:$EH$71 ) * $H$192</f>
        <v>0</v>
      </c>
      <c r="Q193" s="462">
        <f ca="1" xml:space="preserve"> SUMIF( TBA!$J$3:$EH$3, Q$3, TBA!$J$71:$EH$71 ) * $H$192</f>
        <v>0</v>
      </c>
      <c r="R193" s="462">
        <f ca="1" xml:space="preserve"> SUMIF( TBA!$J$3:$EH$3, R$3, TBA!$J$71:$EH$71 ) * $H$192</f>
        <v>0</v>
      </c>
      <c r="S193" s="462">
        <f ca="1" xml:space="preserve"> SUMIF( TBA!$J$3:$EH$3, S$3, TBA!$J$71:$EH$71 ) * $H$192</f>
        <v>0</v>
      </c>
      <c r="T193" s="462">
        <f ca="1" xml:space="preserve"> SUMIF( TBA!$J$3:$EH$3, T$3, TBA!$J$71:$EH$71 ) * $H$192</f>
        <v>0</v>
      </c>
      <c r="U193" s="462">
        <f ca="1" xml:space="preserve"> SUMIF( TBA!$J$3:$EH$3, U$3, TBA!$J$71:$EH$71 ) * $H$192</f>
        <v>0</v>
      </c>
      <c r="V193" s="462">
        <f ca="1" xml:space="preserve"> SUMIF( TBA!$J$3:$EH$3, V$3, TBA!$J$71:$EH$71 ) * $H$192</f>
        <v>0</v>
      </c>
      <c r="W193" s="462">
        <f ca="1" xml:space="preserve"> SUMIF( TBA!$J$3:$EH$3, W$3, TBA!$J$71:$EH$71 ) * $H$192</f>
        <v>0</v>
      </c>
      <c r="X193" s="462">
        <f ca="1" xml:space="preserve"> SUMIF( TBA!$J$3:$EH$3, X$3, TBA!$J$71:$EH$71 ) * $H$192</f>
        <v>0</v>
      </c>
      <c r="Y193" s="462">
        <f ca="1" xml:space="preserve"> SUMIF( TBA!$J$3:$EH$3, Y$3, TBA!$J$71:$EH$71 ) * $H$192</f>
        <v>0</v>
      </c>
      <c r="Z193" s="462">
        <f ca="1" xml:space="preserve"> SUMIF( TBA!$J$3:$EH$3, Z$3, TBA!$J$71:$EH$71 ) * $H$192</f>
        <v>0</v>
      </c>
      <c r="AA193" s="462">
        <f ca="1" xml:space="preserve"> SUMIF( TBA!$J$3:$EH$3, AA$3, TBA!$J$71:$EH$71 ) * $H$192</f>
        <v>0</v>
      </c>
      <c r="AB193" s="462">
        <f ca="1" xml:space="preserve"> SUMIF( TBA!$J$3:$EH$3, AB$3, TBA!$J$71:$EH$71 ) * $H$192</f>
        <v>0</v>
      </c>
      <c r="AC193" s="462">
        <f ca="1" xml:space="preserve"> SUMIF( TBA!$J$3:$EH$3, AC$3, TBA!$J$71:$EH$71 ) * $H$192</f>
        <v>0</v>
      </c>
      <c r="AD193" s="462">
        <f ca="1" xml:space="preserve"> SUMIF( TBA!$J$3:$EH$3, AD$3, TBA!$J$71:$EH$71 ) * $H$192</f>
        <v>0</v>
      </c>
      <c r="AE193" s="462">
        <f ca="1" xml:space="preserve"> SUMIF( TBA!$J$3:$EH$3, AE$3, TBA!$J$71:$EH$71 ) * $H$192</f>
        <v>0</v>
      </c>
      <c r="AF193" s="462">
        <f ca="1" xml:space="preserve"> SUMIF( TBA!$J$3:$EH$3, AF$3, TBA!$J$71:$EH$71 ) * $H$192</f>
        <v>0</v>
      </c>
      <c r="AG193" s="462">
        <f ca="1" xml:space="preserve"> SUMIF( TBA!$J$3:$EH$3, AG$3, TBA!$J$71:$EH$71 ) * $H$192</f>
        <v>0</v>
      </c>
      <c r="AH193" s="462">
        <f ca="1" xml:space="preserve"> SUMIF( TBA!$J$3:$EH$3, AH$3, TBA!$J$71:$EH$71 ) * $H$192</f>
        <v>0</v>
      </c>
      <c r="AI193" s="462">
        <f ca="1" xml:space="preserve"> SUMIF( TBA!$J$3:$EH$3, AI$3, TBA!$J$71:$EH$71 ) * $H$192</f>
        <v>0</v>
      </c>
      <c r="AJ193" s="462">
        <f ca="1" xml:space="preserve"> SUMIF( TBA!$J$3:$EH$3, AJ$3, TBA!$J$71:$EH$71 ) * $H$192</f>
        <v>0</v>
      </c>
      <c r="AK193" s="462">
        <f ca="1" xml:space="preserve"> SUMIF( TBA!$J$3:$EH$3, AK$3, TBA!$J$71:$EH$71 ) * $H$192</f>
        <v>0</v>
      </c>
      <c r="AL193" s="462">
        <f ca="1" xml:space="preserve"> SUMIF( TBA!$J$3:$EH$3, AL$3, TBA!$J$71:$EH$71 ) * $H$192</f>
        <v>0</v>
      </c>
      <c r="AM193" s="462">
        <f ca="1" xml:space="preserve"> SUMIF( TBA!$J$3:$EH$3, AM$3, TBA!$J$71:$EH$71 ) * $H$192</f>
        <v>0</v>
      </c>
      <c r="AN193" s="462">
        <f ca="1" xml:space="preserve"> SUMIF( TBA!$J$3:$EH$3, AN$3, TBA!$J$71:$EH$71 ) * $H$192</f>
        <v>215.12218499999994</v>
      </c>
      <c r="AO193" s="462">
        <f ca="1" xml:space="preserve"> SUMIF( TBA!$J$3:$EH$3, AO$3, TBA!$J$71:$EH$71 ) * $H$192</f>
        <v>0</v>
      </c>
      <c r="AP193" s="462">
        <f ca="1" xml:space="preserve"> SUMIF( TBA!$J$3:$EH$3, AP$3, TBA!$J$71:$EH$71 ) * $H$192</f>
        <v>0</v>
      </c>
      <c r="AQ193" s="462">
        <f ca="1" xml:space="preserve"> SUMIF( TBA!$J$3:$EH$3, AQ$3, TBA!$J$71:$EH$71 ) * $H$192</f>
        <v>0</v>
      </c>
      <c r="AR193" s="462">
        <f ca="1" xml:space="preserve"> SUMIF( TBA!$J$3:$EH$3, AR$3, TBA!$J$71:$EH$71 ) * $H$192</f>
        <v>0</v>
      </c>
      <c r="AS193" s="462">
        <f ca="1" xml:space="preserve"> SUMIF( TBA!$J$3:$EH$3, AS$3, TBA!$J$71:$EH$71 ) * $H$192</f>
        <v>0</v>
      </c>
      <c r="AT193" s="462">
        <f ca="1" xml:space="preserve"> SUMIF( TBA!$J$3:$EH$3, AT$3, TBA!$J$71:$EH$71 ) * $H$192</f>
        <v>0</v>
      </c>
      <c r="AU193" s="462">
        <f ca="1" xml:space="preserve"> SUMIF( TBA!$J$3:$EH$3, AU$3, TBA!$J$71:$EH$71 ) * $H$192</f>
        <v>0</v>
      </c>
      <c r="AV193" s="462">
        <f ca="1" xml:space="preserve"> SUMIF( TBA!$J$3:$EH$3, AV$3, TBA!$J$71:$EH$71 ) * $H$192</f>
        <v>0</v>
      </c>
      <c r="AW193" s="462">
        <f ca="1" xml:space="preserve"> SUMIF( TBA!$J$3:$EH$3, AW$3, TBA!$J$71:$EH$71 ) * $H$192</f>
        <v>0</v>
      </c>
      <c r="AX193" s="462">
        <f ca="1" xml:space="preserve"> SUMIF( TBA!$J$3:$EH$3, AX$3, TBA!$J$71:$EH$71 ) * $H$192</f>
        <v>0</v>
      </c>
      <c r="AY193" s="462">
        <f ca="1" xml:space="preserve"> SUMIF( TBA!$J$3:$EH$3, AY$3, TBA!$J$71:$EH$71 ) * $H$192</f>
        <v>0</v>
      </c>
      <c r="AZ193" s="462">
        <f ca="1" xml:space="preserve"> SUMIF( TBA!$J$3:$EH$3, AZ$3, TBA!$J$71:$EH$71 ) * $H$192</f>
        <v>0</v>
      </c>
      <c r="BA193" s="462">
        <f ca="1" xml:space="preserve"> SUMIF( TBA!$J$3:$EH$3, BA$3, TBA!$J$71:$EH$71 ) * $H$192</f>
        <v>0</v>
      </c>
      <c r="BB193" s="462">
        <f ca="1" xml:space="preserve"> SUMIF( TBA!$J$3:$EH$3, BB$3, TBA!$J$71:$EH$71 ) * $H$192</f>
        <v>0</v>
      </c>
      <c r="BC193" s="462">
        <f ca="1" xml:space="preserve"> SUMIF( TBA!$J$3:$EH$3, BC$3, TBA!$J$71:$EH$71 ) * $H$192</f>
        <v>0</v>
      </c>
      <c r="BD193" s="462">
        <f ca="1" xml:space="preserve"> SUMIF( TBA!$J$3:$EH$3, BD$3, TBA!$J$71:$EH$71 ) * $H$192</f>
        <v>0</v>
      </c>
      <c r="BE193" s="462">
        <f ca="1" xml:space="preserve"> SUMIF( TBA!$J$3:$EH$3, BE$3, TBA!$J$71:$EH$71 ) * $H$192</f>
        <v>0</v>
      </c>
      <c r="BF193" s="462">
        <f ca="1" xml:space="preserve"> SUMIF( TBA!$J$3:$EH$3, BF$3, TBA!$J$71:$EH$71 ) * $H$192</f>
        <v>0</v>
      </c>
      <c r="BG193" s="462">
        <f ca="1" xml:space="preserve"> SUMIF( TBA!$J$3:$EH$3, BG$3, TBA!$J$71:$EH$71 ) * $H$192</f>
        <v>0</v>
      </c>
      <c r="BH193" s="462">
        <f ca="1" xml:space="preserve"> SUMIF( TBA!$J$3:$EH$3, BH$3, TBA!$J$71:$EH$71 ) * $H$192</f>
        <v>0</v>
      </c>
      <c r="BI193" s="462">
        <f ca="1" xml:space="preserve"> SUMIF( TBA!$J$3:$EH$3, BI$3, TBA!$J$71:$EH$71 ) * $H$192</f>
        <v>0</v>
      </c>
      <c r="BJ193" s="462">
        <f ca="1" xml:space="preserve"> SUMIF( TBA!$J$3:$EH$3, BJ$3, TBA!$J$71:$EH$71 ) * $H$192</f>
        <v>0</v>
      </c>
      <c r="BK193" s="462">
        <f ca="1" xml:space="preserve"> SUMIF( TBA!$J$3:$EH$3, BK$3, TBA!$J$71:$EH$71 ) * $H$192</f>
        <v>0</v>
      </c>
      <c r="BL193" s="462">
        <f ca="1" xml:space="preserve"> SUMIF( TBA!$J$3:$EH$3, BL$3, TBA!$J$71:$EH$71 ) * $H$192</f>
        <v>0</v>
      </c>
      <c r="BM193" s="462">
        <f ca="1" xml:space="preserve"> SUMIF( TBA!$J$3:$EH$3, BM$3, TBA!$J$71:$EH$71 ) * $H$192</f>
        <v>0</v>
      </c>
      <c r="BN193" s="462">
        <f ca="1" xml:space="preserve"> SUMIF( TBA!$J$3:$EH$3, BN$3, TBA!$J$71:$EH$71 ) * $H$192</f>
        <v>0</v>
      </c>
      <c r="BO193" s="462">
        <f ca="1" xml:space="preserve"> SUMIF( TBA!$J$3:$EH$3, BO$3, TBA!$J$71:$EH$71 ) * $H$192</f>
        <v>0</v>
      </c>
      <c r="BP193" s="462">
        <f ca="1" xml:space="preserve"> SUMIF( TBA!$J$3:$EH$3, BP$3, TBA!$J$71:$EH$71 ) * $H$192</f>
        <v>0</v>
      </c>
      <c r="BQ193" s="462">
        <f ca="1" xml:space="preserve"> SUMIF( TBA!$J$3:$EH$3, BQ$3, TBA!$J$71:$EH$71 ) * $H$192</f>
        <v>0</v>
      </c>
      <c r="BR193" s="462">
        <f ca="1" xml:space="preserve"> SUMIF( TBA!$J$3:$EH$3, BR$3, TBA!$J$71:$EH$71 ) * $H$192</f>
        <v>0</v>
      </c>
      <c r="BS193" s="462">
        <f ca="1" xml:space="preserve"> SUMIF( TBA!$J$3:$EH$3, BS$3, TBA!$J$71:$EH$71 ) * $H$192</f>
        <v>0</v>
      </c>
      <c r="BT193" s="462">
        <f ca="1" xml:space="preserve"> SUMIF( TBA!$J$3:$EH$3, BT$3, TBA!$J$71:$EH$71 ) * $H$192</f>
        <v>0</v>
      </c>
      <c r="BU193" s="462">
        <f ca="1" xml:space="preserve"> SUMIF( TBA!$J$3:$EH$3, BU$3, TBA!$J$71:$EH$71 ) * $H$192</f>
        <v>0</v>
      </c>
      <c r="BV193" s="462">
        <f ca="1" xml:space="preserve"> SUMIF( TBA!$J$3:$EH$3, BV$3, TBA!$J$71:$EH$71 ) * $H$192</f>
        <v>0</v>
      </c>
      <c r="BW193" s="462">
        <f ca="1" xml:space="preserve"> SUMIF( TBA!$J$3:$EH$3, BW$3, TBA!$J$71:$EH$71 ) * $H$192</f>
        <v>0</v>
      </c>
      <c r="BX193" s="462">
        <f ca="1" xml:space="preserve"> SUMIF( TBA!$J$3:$EH$3, BX$3, TBA!$J$71:$EH$71 ) * $H$192</f>
        <v>0</v>
      </c>
      <c r="BY193" s="462">
        <f ca="1" xml:space="preserve"> SUMIF( TBA!$J$3:$EH$3, BY$3, TBA!$J$71:$EH$71 ) * $H$192</f>
        <v>0</v>
      </c>
      <c r="BZ193" s="462">
        <f ca="1" xml:space="preserve"> SUMIF( TBA!$J$3:$EH$3, BZ$3, TBA!$J$71:$EH$71 ) * $H$192</f>
        <v>0</v>
      </c>
      <c r="CA193" s="462">
        <f ca="1" xml:space="preserve"> SUMIF( TBA!$J$3:$EH$3, CA$3, TBA!$J$71:$EH$71 ) * $H$192</f>
        <v>0</v>
      </c>
      <c r="CB193" s="462">
        <f ca="1" xml:space="preserve"> SUMIF( TBA!$J$3:$EH$3, CB$3, TBA!$J$71:$EH$71 ) * $H$192</f>
        <v>0</v>
      </c>
      <c r="CC193" s="462">
        <f ca="1" xml:space="preserve"> SUMIF( TBA!$J$3:$EH$3, CC$3, TBA!$J$71:$EH$71 ) * $H$192</f>
        <v>0</v>
      </c>
      <c r="CD193" s="462">
        <f ca="1" xml:space="preserve"> SUMIF( TBA!$J$3:$EH$3, CD$3, TBA!$J$71:$EH$71 ) * $H$192</f>
        <v>0</v>
      </c>
      <c r="CE193" s="462">
        <f ca="1" xml:space="preserve"> SUMIF( TBA!$J$3:$EH$3, CE$3, TBA!$J$71:$EH$71 ) * $H$192</f>
        <v>0</v>
      </c>
      <c r="CF193" s="462">
        <f ca="1" xml:space="preserve"> SUMIF( TBA!$J$3:$EH$3, CF$3, TBA!$J$71:$EH$71 ) * $H$192</f>
        <v>0</v>
      </c>
      <c r="CG193" s="462">
        <f ca="1" xml:space="preserve"> SUMIF( TBA!$J$3:$EH$3, CG$3, TBA!$J$71:$EH$71 ) * $H$192</f>
        <v>0</v>
      </c>
      <c r="CH193" s="462">
        <f ca="1" xml:space="preserve"> SUMIF( TBA!$J$3:$EH$3, CH$3, TBA!$J$71:$EH$71 ) * $H$192</f>
        <v>0</v>
      </c>
      <c r="CI193" s="462">
        <f ca="1" xml:space="preserve"> SUMIF( TBA!$J$3:$EH$3, CI$3, TBA!$J$71:$EH$71 ) * $H$192</f>
        <v>0</v>
      </c>
      <c r="CJ193" s="462">
        <f ca="1" xml:space="preserve"> SUMIF( TBA!$J$3:$EH$3, CJ$3, TBA!$J$71:$EH$71 ) * $H$192</f>
        <v>0</v>
      </c>
      <c r="CK193" s="462">
        <f ca="1" xml:space="preserve"> SUMIF( TBA!$J$3:$EH$3, CK$3, TBA!$J$71:$EH$71 ) * $H$192</f>
        <v>0</v>
      </c>
      <c r="CL193" s="462">
        <f ca="1" xml:space="preserve"> SUMIF( TBA!$J$3:$EH$3, CL$3, TBA!$J$71:$EH$71 ) * $H$192</f>
        <v>0</v>
      </c>
      <c r="CM193" s="462">
        <f ca="1" xml:space="preserve"> SUMIF( TBA!$J$3:$EH$3, CM$3, TBA!$J$71:$EH$71 ) * $H$192</f>
        <v>0</v>
      </c>
      <c r="CN193" s="462">
        <f ca="1" xml:space="preserve"> SUMIF( TBA!$J$3:$EH$3, CN$3, TBA!$J$71:$EH$71 ) * $H$192</f>
        <v>0</v>
      </c>
      <c r="CO193" s="462">
        <f ca="1" xml:space="preserve"> SUMIF( TBA!$J$3:$EH$3, CO$3, TBA!$J$71:$EH$71 ) * $H$192</f>
        <v>0</v>
      </c>
      <c r="CP193" s="462">
        <f ca="1" xml:space="preserve"> SUMIF( TBA!$J$3:$EH$3, CP$3, TBA!$J$71:$EH$71 ) * $H$192</f>
        <v>0</v>
      </c>
      <c r="CQ193" s="462">
        <f ca="1" xml:space="preserve"> SUMIF( TBA!$J$3:$EH$3, CQ$3, TBA!$J$71:$EH$71 ) * $H$192</f>
        <v>0</v>
      </c>
      <c r="CR193" s="462">
        <f ca="1" xml:space="preserve"> SUMIF( TBA!$J$3:$EH$3, CR$3, TBA!$J$71:$EH$71 ) * $H$192</f>
        <v>0</v>
      </c>
      <c r="CS193" s="462">
        <f ca="1" xml:space="preserve"> SUMIF( TBA!$J$3:$EH$3, CS$3, TBA!$J$71:$EH$71 ) * $H$192</f>
        <v>0</v>
      </c>
      <c r="CT193" s="462">
        <f ca="1" xml:space="preserve"> SUMIF( TBA!$J$3:$EH$3, CT$3, TBA!$J$71:$EH$71 ) * $H$192</f>
        <v>0</v>
      </c>
      <c r="CU193" s="462">
        <f ca="1" xml:space="preserve"> SUMIF( TBA!$J$3:$EH$3, CU$3, TBA!$J$71:$EH$71 ) * $H$192</f>
        <v>0</v>
      </c>
      <c r="CV193" s="462">
        <f ca="1" xml:space="preserve"> SUMIF( TBA!$J$3:$EH$3, CV$3, TBA!$J$71:$EH$71 ) * $H$192</f>
        <v>0</v>
      </c>
      <c r="CW193" s="462">
        <f ca="1" xml:space="preserve"> SUMIF( TBA!$J$3:$EH$3, CW$3, TBA!$J$71:$EH$71 ) * $H$192</f>
        <v>0</v>
      </c>
      <c r="CX193" s="462">
        <f ca="1" xml:space="preserve"> SUMIF( TBA!$J$3:$EH$3, CX$3, TBA!$J$71:$EH$71 ) * $H$192</f>
        <v>0</v>
      </c>
      <c r="CY193" s="462">
        <f ca="1" xml:space="preserve"> SUMIF( TBA!$J$3:$EH$3, CY$3, TBA!$J$71:$EH$71 ) * $H$192</f>
        <v>0</v>
      </c>
      <c r="CZ193" s="462">
        <f ca="1" xml:space="preserve"> SUMIF( TBA!$J$3:$EH$3, CZ$3, TBA!$J$71:$EH$71 ) * $H$192</f>
        <v>0</v>
      </c>
      <c r="DA193" s="462">
        <f ca="1" xml:space="preserve"> SUMIF( TBA!$J$3:$EH$3, DA$3, TBA!$J$71:$EH$71 ) * $H$192</f>
        <v>0</v>
      </c>
      <c r="DB193" s="462">
        <f ca="1" xml:space="preserve"> SUMIF( TBA!$J$3:$EH$3, DB$3, TBA!$J$71:$EH$71 ) * $H$192</f>
        <v>0</v>
      </c>
      <c r="DC193" s="462">
        <f ca="1" xml:space="preserve"> SUMIF( TBA!$J$3:$EH$3, DC$3, TBA!$J$71:$EH$71 ) * $H$192</f>
        <v>0</v>
      </c>
      <c r="DD193" s="462">
        <f ca="1" xml:space="preserve"> SUMIF( TBA!$J$3:$EH$3, DD$3, TBA!$J$71:$EH$71 ) * $H$192</f>
        <v>0</v>
      </c>
      <c r="DE193" s="462">
        <f ca="1" xml:space="preserve"> SUMIF( TBA!$J$3:$EH$3, DE$3, TBA!$J$71:$EH$71 ) * $H$192</f>
        <v>0</v>
      </c>
      <c r="DF193" s="462">
        <f ca="1" xml:space="preserve"> SUMIF( TBA!$J$3:$EH$3, DF$3, TBA!$J$71:$EH$71 ) * $H$192</f>
        <v>0</v>
      </c>
      <c r="DG193" s="462">
        <f ca="1" xml:space="preserve"> SUMIF( TBA!$J$3:$EH$3, DG$3, TBA!$J$71:$EH$71 ) * $H$192</f>
        <v>0</v>
      </c>
      <c r="DH193" s="462">
        <f ca="1" xml:space="preserve"> SUMIF( TBA!$J$3:$EH$3, DH$3, TBA!$J$71:$EH$71 ) * $H$192</f>
        <v>0</v>
      </c>
      <c r="DI193" s="462">
        <f ca="1" xml:space="preserve"> SUMIF( TBA!$J$3:$EH$3, DI$3, TBA!$J$71:$EH$71 ) * $H$192</f>
        <v>0</v>
      </c>
      <c r="DJ193" s="462">
        <f ca="1" xml:space="preserve"> SUMIF( TBA!$J$3:$EH$3, DJ$3, TBA!$J$71:$EH$71 ) * $H$192</f>
        <v>0</v>
      </c>
      <c r="DK193" s="462">
        <f ca="1" xml:space="preserve"> SUMIF( TBA!$J$3:$EH$3, DK$3, TBA!$J$71:$EH$71 ) * $H$192</f>
        <v>0</v>
      </c>
      <c r="DL193" s="462">
        <f ca="1" xml:space="preserve"> SUMIF( TBA!$J$3:$EH$3, DL$3, TBA!$J$71:$EH$71 ) * $H$192</f>
        <v>0</v>
      </c>
      <c r="DM193" s="462">
        <f ca="1" xml:space="preserve"> SUMIF( TBA!$J$3:$EH$3, DM$3, TBA!$J$71:$EH$71 ) * $H$192</f>
        <v>0</v>
      </c>
      <c r="DN193" s="462">
        <f ca="1" xml:space="preserve"> SUMIF( TBA!$J$3:$EH$3, DN$3, TBA!$J$71:$EH$71 ) * $H$192</f>
        <v>0</v>
      </c>
      <c r="DO193" s="462">
        <f ca="1" xml:space="preserve"> SUMIF( TBA!$J$3:$EH$3, DO$3, TBA!$J$71:$EH$71 ) * $H$192</f>
        <v>0</v>
      </c>
      <c r="DP193" s="462">
        <f ca="1" xml:space="preserve"> SUMIF( TBA!$J$3:$EH$3, DP$3, TBA!$J$71:$EH$71 ) * $H$192</f>
        <v>0</v>
      </c>
      <c r="DQ193" s="462">
        <f ca="1" xml:space="preserve"> SUMIF( TBA!$J$3:$EH$3, DQ$3, TBA!$J$71:$EH$71 ) * $H$192</f>
        <v>0</v>
      </c>
      <c r="DR193" s="462">
        <f ca="1" xml:space="preserve"> SUMIF( TBA!$J$3:$EH$3, DR$3, TBA!$J$71:$EH$71 ) * $H$192</f>
        <v>0</v>
      </c>
      <c r="DS193" s="462">
        <f ca="1" xml:space="preserve"> SUMIF( TBA!$J$3:$EH$3, DS$3, TBA!$J$71:$EH$71 ) * $H$192</f>
        <v>0</v>
      </c>
      <c r="DT193" s="462">
        <f ca="1" xml:space="preserve"> SUMIF( TBA!$J$3:$EH$3, DT$3, TBA!$J$71:$EH$71 ) * $H$192</f>
        <v>0</v>
      </c>
      <c r="DU193" s="462">
        <f ca="1" xml:space="preserve"> SUMIF( TBA!$J$3:$EH$3, DU$3, TBA!$J$71:$EH$71 ) * $H$192</f>
        <v>0</v>
      </c>
      <c r="DV193" s="462">
        <f ca="1" xml:space="preserve"> SUMIF( TBA!$J$3:$EH$3, DV$3, TBA!$J$71:$EH$71 ) * $H$192</f>
        <v>0</v>
      </c>
      <c r="DW193" s="462">
        <f ca="1" xml:space="preserve"> SUMIF( TBA!$J$3:$EH$3, DW$3, TBA!$J$71:$EH$71 ) * $H$192</f>
        <v>0</v>
      </c>
      <c r="DX193" s="462">
        <f ca="1" xml:space="preserve"> SUMIF( TBA!$J$3:$EH$3, DX$3, TBA!$J$71:$EH$71 ) * $H$192</f>
        <v>0</v>
      </c>
      <c r="DY193" s="462">
        <f ca="1" xml:space="preserve"> SUMIF( TBA!$J$3:$EH$3, DY$3, TBA!$J$71:$EH$71 ) * $H$192</f>
        <v>0</v>
      </c>
      <c r="DZ193" s="462">
        <f ca="1" xml:space="preserve"> SUMIF( TBA!$J$3:$EH$3, DZ$3, TBA!$J$71:$EH$71 ) * $H$192</f>
        <v>0</v>
      </c>
      <c r="EA193" s="462">
        <f ca="1" xml:space="preserve"> SUMIF( TBA!$J$3:$EH$3, EA$3, TBA!$J$71:$EH$71 ) * $H$192</f>
        <v>0</v>
      </c>
      <c r="EB193" s="462">
        <f ca="1" xml:space="preserve"> SUMIF( TBA!$J$3:$EH$3, EB$3, TBA!$J$71:$EH$71 ) * $H$192</f>
        <v>0</v>
      </c>
      <c r="EC193" s="462">
        <f ca="1" xml:space="preserve"> SUMIF( TBA!$J$3:$EH$3, EC$3, TBA!$J$71:$EH$71 ) * $H$192</f>
        <v>0</v>
      </c>
      <c r="ED193" s="462">
        <f ca="1" xml:space="preserve"> SUMIF( TBA!$J$3:$EH$3, ED$3, TBA!$J$71:$EH$71 ) * $H$192</f>
        <v>0</v>
      </c>
      <c r="EE193" s="462">
        <f ca="1" xml:space="preserve"> SUMIF( TBA!$J$3:$EH$3, EE$3, TBA!$J$71:$EH$71 ) * $H$192</f>
        <v>0</v>
      </c>
      <c r="EF193" s="462">
        <f ca="1" xml:space="preserve"> SUMIF( TBA!$J$3:$EH$3, EF$3, TBA!$J$71:$EH$71 ) * $H$192</f>
        <v>0</v>
      </c>
      <c r="EG193" s="462">
        <f ca="1" xml:space="preserve"> SUMIF( TBA!$J$3:$EH$3, EG$3, TBA!$J$71:$EH$71 ) * $H$192</f>
        <v>0</v>
      </c>
      <c r="EH193" s="462">
        <f ca="1" xml:space="preserve"> SUMIF( TBA!$J$3:$EH$3, EH$3, TBA!$J$71:$EH$71 ) * $H$192</f>
        <v>0</v>
      </c>
      <c r="EI193" s="462"/>
    </row>
    <row r="194" spans="1:139" s="417" customFormat="1" ht="15" customHeight="1" outlineLevel="1" x14ac:dyDescent="0.35">
      <c r="A194" s="462"/>
      <c r="B194" s="462"/>
      <c r="C194" s="462"/>
      <c r="D194" s="462"/>
      <c r="E194" s="725" t="s">
        <v>527</v>
      </c>
      <c r="F194" s="725"/>
      <c r="G194" s="725" t="s">
        <v>330</v>
      </c>
      <c r="H194" s="725"/>
      <c r="I194" s="726"/>
      <c r="J194" s="725">
        <f ca="1" xml:space="preserve"> MAX( J191 + J192 - J193, 0 )</f>
        <v>0</v>
      </c>
      <c r="K194" s="725">
        <f t="shared" ref="K194:BV194" ca="1" si="115" xml:space="preserve"> MAX( K191 + K192 - K193, 0 )</f>
        <v>0</v>
      </c>
      <c r="L194" s="725">
        <f t="shared" ca="1" si="115"/>
        <v>0</v>
      </c>
      <c r="M194" s="725">
        <f t="shared" ca="1" si="115"/>
        <v>0</v>
      </c>
      <c r="N194" s="725">
        <f t="shared" ca="1" si="115"/>
        <v>0</v>
      </c>
      <c r="O194" s="725">
        <f t="shared" ca="1" si="115"/>
        <v>0</v>
      </c>
      <c r="P194" s="725">
        <f t="shared" ca="1" si="115"/>
        <v>0</v>
      </c>
      <c r="Q194" s="725">
        <f t="shared" ca="1" si="115"/>
        <v>0</v>
      </c>
      <c r="R194" s="725">
        <f t="shared" ca="1" si="115"/>
        <v>5.3290705182007514E-15</v>
      </c>
      <c r="S194" s="725">
        <f t="shared" ca="1" si="115"/>
        <v>5.3290705182007514E-15</v>
      </c>
      <c r="T194" s="725">
        <f t="shared" ca="1" si="115"/>
        <v>5.3290705182007514E-15</v>
      </c>
      <c r="U194" s="725">
        <f t="shared" ca="1" si="115"/>
        <v>5.3290705182007514E-15</v>
      </c>
      <c r="V194" s="725">
        <f t="shared" ca="1" si="115"/>
        <v>5.3290705182007514E-15</v>
      </c>
      <c r="W194" s="725">
        <f t="shared" ca="1" si="115"/>
        <v>5.3290705182007514E-15</v>
      </c>
      <c r="X194" s="669">
        <f t="shared" ca="1" si="115"/>
        <v>2.6645352591003757E-14</v>
      </c>
      <c r="Y194" s="725">
        <f t="shared" ca="1" si="115"/>
        <v>2.6645352591003757E-14</v>
      </c>
      <c r="Z194" s="725">
        <f t="shared" ca="1" si="115"/>
        <v>2.6645352591003757E-14</v>
      </c>
      <c r="AA194" s="725">
        <f t="shared" ca="1" si="115"/>
        <v>7.9936057773011271E-14</v>
      </c>
      <c r="AB194" s="725">
        <f t="shared" ca="1" si="115"/>
        <v>7.9936057773011271E-14</v>
      </c>
      <c r="AC194" s="725">
        <f t="shared" ca="1" si="115"/>
        <v>7.9936057773011271E-14</v>
      </c>
      <c r="AD194" s="725">
        <f t="shared" ca="1" si="115"/>
        <v>7.9936057773011271E-14</v>
      </c>
      <c r="AE194" s="725">
        <f t="shared" ca="1" si="115"/>
        <v>7.9936057773011271E-14</v>
      </c>
      <c r="AF194" s="725">
        <f t="shared" ca="1" si="115"/>
        <v>7.9936057773011271E-14</v>
      </c>
      <c r="AG194" s="725">
        <f t="shared" ca="1" si="115"/>
        <v>50.653554451556424</v>
      </c>
      <c r="AH194" s="725">
        <f t="shared" ca="1" si="115"/>
        <v>101.93153002099692</v>
      </c>
      <c r="AI194" s="725">
        <f t="shared" ca="1" si="115"/>
        <v>167.99177059000516</v>
      </c>
      <c r="AJ194" s="725">
        <f t="shared" ca="1" si="115"/>
        <v>215.12218499999994</v>
      </c>
      <c r="AK194" s="725">
        <f t="shared" ca="1" si="115"/>
        <v>215.12218499999994</v>
      </c>
      <c r="AL194" s="725">
        <f t="shared" ca="1" si="115"/>
        <v>215.12218499999994</v>
      </c>
      <c r="AM194" s="725">
        <f t="shared" ca="1" si="115"/>
        <v>215.12218499999994</v>
      </c>
      <c r="AN194" s="725">
        <f t="shared" ca="1" si="115"/>
        <v>0</v>
      </c>
      <c r="AO194" s="725">
        <f t="shared" ca="1" si="115"/>
        <v>0</v>
      </c>
      <c r="AP194" s="725">
        <f t="shared" ca="1" si="115"/>
        <v>0</v>
      </c>
      <c r="AQ194" s="725">
        <f t="shared" ca="1" si="115"/>
        <v>0</v>
      </c>
      <c r="AR194" s="725">
        <f t="shared" ca="1" si="115"/>
        <v>0</v>
      </c>
      <c r="AS194" s="725">
        <f t="shared" ca="1" si="115"/>
        <v>0</v>
      </c>
      <c r="AT194" s="725">
        <f t="shared" ca="1" si="115"/>
        <v>0</v>
      </c>
      <c r="AU194" s="725">
        <f t="shared" ca="1" si="115"/>
        <v>0</v>
      </c>
      <c r="AV194" s="725">
        <f t="shared" ca="1" si="115"/>
        <v>0</v>
      </c>
      <c r="AW194" s="725">
        <f t="shared" ca="1" si="115"/>
        <v>0</v>
      </c>
      <c r="AX194" s="725">
        <f t="shared" ca="1" si="115"/>
        <v>0</v>
      </c>
      <c r="AY194" s="725">
        <f t="shared" ca="1" si="115"/>
        <v>0</v>
      </c>
      <c r="AZ194" s="725">
        <f t="shared" ca="1" si="115"/>
        <v>0</v>
      </c>
      <c r="BA194" s="725">
        <f t="shared" ca="1" si="115"/>
        <v>0</v>
      </c>
      <c r="BB194" s="725">
        <f t="shared" ca="1" si="115"/>
        <v>0</v>
      </c>
      <c r="BC194" s="725">
        <f t="shared" ca="1" si="115"/>
        <v>0</v>
      </c>
      <c r="BD194" s="725">
        <f t="shared" ca="1" si="115"/>
        <v>0</v>
      </c>
      <c r="BE194" s="725">
        <f t="shared" ca="1" si="115"/>
        <v>0</v>
      </c>
      <c r="BF194" s="725">
        <f t="shared" ca="1" si="115"/>
        <v>0</v>
      </c>
      <c r="BG194" s="725">
        <f t="shared" ca="1" si="115"/>
        <v>0</v>
      </c>
      <c r="BH194" s="725">
        <f t="shared" ca="1" si="115"/>
        <v>0</v>
      </c>
      <c r="BI194" s="725">
        <f t="shared" ca="1" si="115"/>
        <v>0</v>
      </c>
      <c r="BJ194" s="725">
        <f t="shared" ca="1" si="115"/>
        <v>0</v>
      </c>
      <c r="BK194" s="725">
        <f t="shared" ca="1" si="115"/>
        <v>0</v>
      </c>
      <c r="BL194" s="725">
        <f t="shared" ca="1" si="115"/>
        <v>0</v>
      </c>
      <c r="BM194" s="725">
        <f t="shared" ca="1" si="115"/>
        <v>0</v>
      </c>
      <c r="BN194" s="725">
        <f t="shared" ca="1" si="115"/>
        <v>0</v>
      </c>
      <c r="BO194" s="725">
        <f t="shared" ca="1" si="115"/>
        <v>0</v>
      </c>
      <c r="BP194" s="725">
        <f t="shared" ca="1" si="115"/>
        <v>0</v>
      </c>
      <c r="BQ194" s="725">
        <f t="shared" ca="1" si="115"/>
        <v>0</v>
      </c>
      <c r="BR194" s="725">
        <f t="shared" ca="1" si="115"/>
        <v>0</v>
      </c>
      <c r="BS194" s="725">
        <f t="shared" ca="1" si="115"/>
        <v>0</v>
      </c>
      <c r="BT194" s="725">
        <f t="shared" ca="1" si="115"/>
        <v>0</v>
      </c>
      <c r="BU194" s="725">
        <f t="shared" ca="1" si="115"/>
        <v>0</v>
      </c>
      <c r="BV194" s="725">
        <f t="shared" ca="1" si="115"/>
        <v>0</v>
      </c>
      <c r="BW194" s="725">
        <f t="shared" ref="BW194:EH194" ca="1" si="116" xml:space="preserve"> MAX( BW191 + BW192 - BW193, 0 )</f>
        <v>0</v>
      </c>
      <c r="BX194" s="725">
        <f t="shared" ca="1" si="116"/>
        <v>0</v>
      </c>
      <c r="BY194" s="725">
        <f t="shared" ca="1" si="116"/>
        <v>0</v>
      </c>
      <c r="BZ194" s="725">
        <f t="shared" ca="1" si="116"/>
        <v>0</v>
      </c>
      <c r="CA194" s="725">
        <f t="shared" ca="1" si="116"/>
        <v>0</v>
      </c>
      <c r="CB194" s="725">
        <f t="shared" ca="1" si="116"/>
        <v>0</v>
      </c>
      <c r="CC194" s="725">
        <f t="shared" ca="1" si="116"/>
        <v>0</v>
      </c>
      <c r="CD194" s="725">
        <f t="shared" ca="1" si="116"/>
        <v>0</v>
      </c>
      <c r="CE194" s="725">
        <f t="shared" ca="1" si="116"/>
        <v>0</v>
      </c>
      <c r="CF194" s="725">
        <f t="shared" ca="1" si="116"/>
        <v>0</v>
      </c>
      <c r="CG194" s="725">
        <f t="shared" ca="1" si="116"/>
        <v>0</v>
      </c>
      <c r="CH194" s="725">
        <f t="shared" ca="1" si="116"/>
        <v>0</v>
      </c>
      <c r="CI194" s="725">
        <f t="shared" ca="1" si="116"/>
        <v>0</v>
      </c>
      <c r="CJ194" s="725">
        <f t="shared" ca="1" si="116"/>
        <v>0</v>
      </c>
      <c r="CK194" s="725">
        <f t="shared" ca="1" si="116"/>
        <v>0</v>
      </c>
      <c r="CL194" s="725">
        <f t="shared" ca="1" si="116"/>
        <v>0</v>
      </c>
      <c r="CM194" s="725">
        <f t="shared" ca="1" si="116"/>
        <v>0</v>
      </c>
      <c r="CN194" s="725">
        <f t="shared" ca="1" si="116"/>
        <v>0</v>
      </c>
      <c r="CO194" s="725">
        <f t="shared" ca="1" si="116"/>
        <v>0</v>
      </c>
      <c r="CP194" s="725">
        <f t="shared" ca="1" si="116"/>
        <v>0</v>
      </c>
      <c r="CQ194" s="725">
        <f t="shared" ca="1" si="116"/>
        <v>0</v>
      </c>
      <c r="CR194" s="725">
        <f t="shared" ca="1" si="116"/>
        <v>0</v>
      </c>
      <c r="CS194" s="725">
        <f t="shared" ca="1" si="116"/>
        <v>0</v>
      </c>
      <c r="CT194" s="725">
        <f t="shared" ca="1" si="116"/>
        <v>0</v>
      </c>
      <c r="CU194" s="725">
        <f t="shared" ca="1" si="116"/>
        <v>0</v>
      </c>
      <c r="CV194" s="725">
        <f t="shared" ca="1" si="116"/>
        <v>0</v>
      </c>
      <c r="CW194" s="725">
        <f t="shared" ca="1" si="116"/>
        <v>0</v>
      </c>
      <c r="CX194" s="725">
        <f t="shared" ca="1" si="116"/>
        <v>0</v>
      </c>
      <c r="CY194" s="725">
        <f t="shared" ca="1" si="116"/>
        <v>0</v>
      </c>
      <c r="CZ194" s="725">
        <f t="shared" ca="1" si="116"/>
        <v>0</v>
      </c>
      <c r="DA194" s="725">
        <f t="shared" ca="1" si="116"/>
        <v>0</v>
      </c>
      <c r="DB194" s="725">
        <f t="shared" ca="1" si="116"/>
        <v>0</v>
      </c>
      <c r="DC194" s="725">
        <f t="shared" ca="1" si="116"/>
        <v>0</v>
      </c>
      <c r="DD194" s="725">
        <f t="shared" ca="1" si="116"/>
        <v>0</v>
      </c>
      <c r="DE194" s="725">
        <f t="shared" ca="1" si="116"/>
        <v>0</v>
      </c>
      <c r="DF194" s="725">
        <f t="shared" ca="1" si="116"/>
        <v>0</v>
      </c>
      <c r="DG194" s="725">
        <f t="shared" ca="1" si="116"/>
        <v>0</v>
      </c>
      <c r="DH194" s="725">
        <f t="shared" ca="1" si="116"/>
        <v>0</v>
      </c>
      <c r="DI194" s="725">
        <f t="shared" ca="1" si="116"/>
        <v>0</v>
      </c>
      <c r="DJ194" s="725">
        <f t="shared" ca="1" si="116"/>
        <v>0</v>
      </c>
      <c r="DK194" s="725">
        <f t="shared" ca="1" si="116"/>
        <v>0</v>
      </c>
      <c r="DL194" s="725">
        <f t="shared" ca="1" si="116"/>
        <v>0</v>
      </c>
      <c r="DM194" s="725">
        <f t="shared" ca="1" si="116"/>
        <v>0</v>
      </c>
      <c r="DN194" s="725">
        <f t="shared" ca="1" si="116"/>
        <v>0</v>
      </c>
      <c r="DO194" s="725">
        <f t="shared" ca="1" si="116"/>
        <v>0</v>
      </c>
      <c r="DP194" s="725">
        <f t="shared" ca="1" si="116"/>
        <v>0</v>
      </c>
      <c r="DQ194" s="725">
        <f t="shared" ca="1" si="116"/>
        <v>0</v>
      </c>
      <c r="DR194" s="725">
        <f t="shared" ca="1" si="116"/>
        <v>0</v>
      </c>
      <c r="DS194" s="725">
        <f t="shared" ca="1" si="116"/>
        <v>0</v>
      </c>
      <c r="DT194" s="725">
        <f t="shared" ca="1" si="116"/>
        <v>0</v>
      </c>
      <c r="DU194" s="725">
        <f t="shared" ca="1" si="116"/>
        <v>0</v>
      </c>
      <c r="DV194" s="725">
        <f t="shared" ca="1" si="116"/>
        <v>0</v>
      </c>
      <c r="DW194" s="725">
        <f t="shared" ca="1" si="116"/>
        <v>0</v>
      </c>
      <c r="DX194" s="725">
        <f t="shared" ca="1" si="116"/>
        <v>0</v>
      </c>
      <c r="DY194" s="725">
        <f t="shared" ca="1" si="116"/>
        <v>0</v>
      </c>
      <c r="DZ194" s="725">
        <f t="shared" ca="1" si="116"/>
        <v>0</v>
      </c>
      <c r="EA194" s="725">
        <f t="shared" ca="1" si="116"/>
        <v>0</v>
      </c>
      <c r="EB194" s="725">
        <f t="shared" ca="1" si="116"/>
        <v>0</v>
      </c>
      <c r="EC194" s="725">
        <f t="shared" ca="1" si="116"/>
        <v>0</v>
      </c>
      <c r="ED194" s="725">
        <f t="shared" ca="1" si="116"/>
        <v>0</v>
      </c>
      <c r="EE194" s="725">
        <f t="shared" ca="1" si="116"/>
        <v>0</v>
      </c>
      <c r="EF194" s="725">
        <f t="shared" ca="1" si="116"/>
        <v>0</v>
      </c>
      <c r="EG194" s="725">
        <f t="shared" ca="1" si="116"/>
        <v>0</v>
      </c>
      <c r="EH194" s="725">
        <f t="shared" ca="1" si="116"/>
        <v>0</v>
      </c>
      <c r="EI194" s="462"/>
    </row>
    <row r="195" spans="1:139" s="417" customFormat="1" ht="15" customHeight="1" outlineLevel="1" x14ac:dyDescent="0.35">
      <c r="A195" s="462"/>
      <c r="B195" s="462"/>
      <c r="C195" s="462"/>
      <c r="D195" s="462"/>
      <c r="E195" s="462"/>
      <c r="F195" s="462"/>
      <c r="G195" s="462"/>
      <c r="H195" s="462"/>
      <c r="J195" s="462"/>
      <c r="K195" s="462"/>
      <c r="L195" s="462"/>
      <c r="M195" s="462"/>
      <c r="N195" s="462"/>
      <c r="O195" s="462"/>
      <c r="P195" s="462"/>
      <c r="Q195" s="462"/>
      <c r="R195" s="462"/>
      <c r="S195" s="462"/>
      <c r="T195" s="462"/>
      <c r="U195" s="462"/>
      <c r="V195" s="462"/>
      <c r="W195" s="462"/>
      <c r="Y195" s="462"/>
      <c r="Z195" s="462"/>
      <c r="AA195" s="462"/>
      <c r="AB195" s="462"/>
      <c r="AC195" s="462"/>
      <c r="AD195" s="462"/>
      <c r="AE195" s="462"/>
      <c r="AF195" s="462"/>
      <c r="AG195" s="462"/>
      <c r="AH195" s="462"/>
      <c r="AI195" s="462"/>
      <c r="AJ195" s="462"/>
      <c r="AK195" s="462"/>
      <c r="AL195" s="462"/>
      <c r="AM195" s="462"/>
      <c r="AN195" s="462"/>
      <c r="AO195" s="462"/>
      <c r="AP195" s="462"/>
      <c r="AQ195" s="462"/>
      <c r="AR195" s="462"/>
      <c r="AS195" s="462"/>
      <c r="AT195" s="462"/>
      <c r="AU195" s="462"/>
      <c r="AV195" s="462"/>
      <c r="AW195" s="462"/>
      <c r="AX195" s="462"/>
      <c r="AY195" s="462"/>
      <c r="AZ195" s="462"/>
      <c r="BA195" s="462"/>
      <c r="BB195" s="462"/>
      <c r="BC195" s="462"/>
      <c r="BD195" s="462"/>
      <c r="BE195" s="462"/>
      <c r="BF195" s="462"/>
      <c r="BG195" s="462"/>
      <c r="BH195" s="462"/>
      <c r="BI195" s="462"/>
      <c r="BJ195" s="462"/>
      <c r="BK195" s="462"/>
      <c r="BL195" s="462"/>
      <c r="BM195" s="462"/>
      <c r="BN195" s="462"/>
      <c r="BO195" s="462"/>
      <c r="BP195" s="462"/>
      <c r="BQ195" s="462"/>
      <c r="BR195" s="462"/>
      <c r="BS195" s="462"/>
      <c r="BT195" s="462"/>
      <c r="BU195" s="462"/>
      <c r="BV195" s="462"/>
      <c r="BW195" s="462"/>
      <c r="BX195" s="462"/>
      <c r="BY195" s="462"/>
      <c r="BZ195" s="462"/>
      <c r="CA195" s="462"/>
      <c r="CB195" s="462"/>
      <c r="CC195" s="462"/>
      <c r="CD195" s="462"/>
      <c r="CE195" s="462"/>
      <c r="CF195" s="462"/>
      <c r="CG195" s="462"/>
      <c r="CH195" s="462"/>
      <c r="CI195" s="462"/>
      <c r="CJ195" s="462"/>
      <c r="CK195" s="462"/>
      <c r="CL195" s="462"/>
      <c r="CM195" s="462"/>
      <c r="CN195" s="462"/>
      <c r="CO195" s="462"/>
      <c r="CP195" s="462"/>
      <c r="CQ195" s="462"/>
      <c r="CR195" s="462"/>
      <c r="CS195" s="462"/>
      <c r="CT195" s="462"/>
      <c r="CU195" s="462"/>
      <c r="CV195" s="462"/>
      <c r="CW195" s="462"/>
      <c r="CX195" s="462"/>
      <c r="CY195" s="462"/>
      <c r="CZ195" s="462"/>
      <c r="DA195" s="462"/>
      <c r="DB195" s="462"/>
      <c r="DC195" s="462"/>
      <c r="DD195" s="462"/>
      <c r="DE195" s="462"/>
      <c r="DF195" s="462"/>
      <c r="DG195" s="462"/>
      <c r="DH195" s="462"/>
      <c r="DI195" s="462"/>
      <c r="DJ195" s="462"/>
      <c r="DK195" s="462"/>
      <c r="DL195" s="462"/>
      <c r="DM195" s="462"/>
      <c r="DN195" s="462"/>
      <c r="DO195" s="462"/>
      <c r="DP195" s="462"/>
      <c r="DQ195" s="462"/>
      <c r="DR195" s="462"/>
      <c r="DS195" s="462"/>
      <c r="DT195" s="462"/>
      <c r="DU195" s="462"/>
      <c r="DV195" s="462"/>
      <c r="DW195" s="462"/>
      <c r="DX195" s="462"/>
      <c r="DY195" s="462"/>
      <c r="DZ195" s="462"/>
      <c r="EA195" s="462"/>
      <c r="EB195" s="462"/>
      <c r="EC195" s="462"/>
      <c r="ED195" s="462"/>
      <c r="EE195" s="462"/>
      <c r="EF195" s="462"/>
      <c r="EG195" s="462"/>
      <c r="EH195" s="462"/>
      <c r="EI195" s="462"/>
    </row>
    <row r="196" spans="1:139" s="417" customFormat="1" ht="15" customHeight="1" outlineLevel="1" x14ac:dyDescent="0.35">
      <c r="A196" s="462"/>
      <c r="B196" s="462"/>
      <c r="C196" s="564" t="s">
        <v>528</v>
      </c>
      <c r="D196" s="462"/>
      <c r="E196" s="462"/>
      <c r="F196" s="955"/>
      <c r="G196" s="462"/>
      <c r="H196" s="462"/>
      <c r="J196" s="462"/>
      <c r="K196" s="462"/>
      <c r="L196" s="462"/>
      <c r="M196" s="462"/>
      <c r="N196" s="462"/>
      <c r="O196" s="462"/>
      <c r="P196" s="603"/>
      <c r="Q196" s="462"/>
      <c r="R196" s="462"/>
      <c r="S196" s="462"/>
      <c r="T196" s="462"/>
      <c r="U196" s="462"/>
      <c r="V196" s="462"/>
      <c r="W196" s="462"/>
      <c r="Y196" s="462"/>
      <c r="Z196" s="462"/>
      <c r="AA196" s="462"/>
      <c r="AB196" s="462"/>
      <c r="AC196" s="462"/>
      <c r="AD196" s="462"/>
      <c r="AE196" s="462"/>
      <c r="AF196" s="462"/>
      <c r="AG196" s="462"/>
      <c r="AH196" s="462"/>
      <c r="AI196" s="462"/>
      <c r="AJ196" s="462"/>
      <c r="AK196" s="462"/>
      <c r="AL196" s="462"/>
      <c r="AM196" s="462"/>
      <c r="AN196" s="462"/>
      <c r="AO196" s="462"/>
      <c r="AP196" s="462"/>
      <c r="AQ196" s="462"/>
      <c r="AR196" s="462"/>
      <c r="AS196" s="462"/>
      <c r="AT196" s="462"/>
      <c r="AU196" s="462"/>
      <c r="AV196" s="462"/>
      <c r="AW196" s="462"/>
      <c r="AX196" s="462"/>
      <c r="AY196" s="462"/>
      <c r="AZ196" s="462"/>
      <c r="BA196" s="462"/>
      <c r="BB196" s="462"/>
      <c r="BC196" s="462"/>
      <c r="BD196" s="462"/>
      <c r="BE196" s="462"/>
      <c r="BF196" s="462"/>
      <c r="BG196" s="462"/>
      <c r="BH196" s="462"/>
      <c r="BI196" s="462"/>
      <c r="BJ196" s="462"/>
      <c r="BK196" s="462"/>
      <c r="BL196" s="462"/>
      <c r="BM196" s="462"/>
      <c r="BN196" s="462"/>
      <c r="BO196" s="462"/>
      <c r="BP196" s="462"/>
      <c r="BQ196" s="462"/>
      <c r="BR196" s="462"/>
      <c r="BS196" s="462"/>
      <c r="BT196" s="462"/>
      <c r="BU196" s="462"/>
      <c r="BV196" s="462"/>
      <c r="BW196" s="462"/>
      <c r="BX196" s="462"/>
      <c r="BY196" s="462"/>
      <c r="BZ196" s="462"/>
      <c r="CA196" s="462"/>
      <c r="CB196" s="462"/>
      <c r="CC196" s="462"/>
      <c r="CD196" s="462"/>
      <c r="CE196" s="462"/>
      <c r="CF196" s="462"/>
      <c r="CG196" s="462"/>
      <c r="CH196" s="462"/>
      <c r="CI196" s="462"/>
      <c r="CJ196" s="462"/>
      <c r="CK196" s="462"/>
      <c r="CL196" s="462"/>
      <c r="CM196" s="462"/>
      <c r="CN196" s="462"/>
      <c r="CO196" s="462"/>
      <c r="CP196" s="462"/>
      <c r="CQ196" s="462"/>
      <c r="CR196" s="462"/>
      <c r="CS196" s="462"/>
      <c r="CT196" s="462"/>
      <c r="CU196" s="462"/>
      <c r="CV196" s="462"/>
      <c r="CW196" s="462"/>
      <c r="CX196" s="462"/>
      <c r="CY196" s="462"/>
      <c r="CZ196" s="462"/>
      <c r="DA196" s="462"/>
      <c r="DB196" s="462"/>
      <c r="DC196" s="462"/>
      <c r="DD196" s="462"/>
      <c r="DE196" s="462"/>
      <c r="DF196" s="462"/>
      <c r="DG196" s="462"/>
      <c r="DH196" s="462"/>
      <c r="DI196" s="462"/>
      <c r="DJ196" s="462"/>
      <c r="DK196" s="462"/>
      <c r="DL196" s="462"/>
      <c r="DM196" s="462"/>
      <c r="DN196" s="462"/>
      <c r="DO196" s="462"/>
      <c r="DP196" s="462"/>
      <c r="DQ196" s="462"/>
      <c r="DR196" s="462"/>
      <c r="DS196" s="462"/>
      <c r="DT196" s="462"/>
      <c r="DU196" s="462"/>
      <c r="DV196" s="462"/>
      <c r="DW196" s="462"/>
      <c r="DX196" s="462"/>
      <c r="DY196" s="462"/>
      <c r="DZ196" s="462"/>
      <c r="EA196" s="462"/>
      <c r="EB196" s="462"/>
      <c r="EC196" s="462"/>
      <c r="ED196" s="462"/>
      <c r="EE196" s="462"/>
      <c r="EF196" s="462"/>
      <c r="EG196" s="462"/>
      <c r="EH196" s="462"/>
      <c r="EI196" s="462"/>
    </row>
    <row r="197" spans="1:139" s="417" customFormat="1" ht="15" customHeight="1" outlineLevel="1" x14ac:dyDescent="0.35">
      <c r="A197" s="462"/>
      <c r="B197" s="462"/>
      <c r="C197" s="564"/>
      <c r="D197" s="462"/>
      <c r="E197" s="224" t="str">
        <f xml:space="preserve"> NTBA!E$229</f>
        <v>Interest rate post construction per month</v>
      </c>
      <c r="F197" s="224">
        <f xml:space="preserve"> NTBA!F$229</f>
        <v>7.4999999999999997E-3</v>
      </c>
      <c r="G197" s="224" t="str">
        <f xml:space="preserve"> NTBA!G$229</f>
        <v>%</v>
      </c>
      <c r="H197" s="462"/>
      <c r="J197" s="462"/>
      <c r="K197" s="462"/>
      <c r="L197" s="462"/>
      <c r="M197" s="462"/>
      <c r="N197" s="462"/>
      <c r="O197" s="462"/>
      <c r="P197" s="462"/>
      <c r="Q197" s="462"/>
      <c r="R197" s="462"/>
      <c r="S197" s="462"/>
      <c r="T197" s="462"/>
      <c r="U197" s="462"/>
      <c r="V197" s="462"/>
      <c r="W197" s="462"/>
      <c r="Y197" s="462"/>
      <c r="Z197" s="462"/>
      <c r="AA197" s="462"/>
      <c r="AB197" s="462"/>
      <c r="AC197" s="462"/>
      <c r="AD197" s="462"/>
      <c r="AE197" s="462"/>
      <c r="AF197" s="462"/>
      <c r="AG197" s="462"/>
      <c r="AH197" s="462"/>
      <c r="AI197" s="462"/>
      <c r="AJ197" s="462"/>
      <c r="AK197" s="462"/>
      <c r="AL197" s="462"/>
      <c r="AM197" s="462"/>
      <c r="AN197" s="462"/>
      <c r="AO197" s="462"/>
      <c r="AP197" s="462"/>
      <c r="AQ197" s="462"/>
      <c r="AR197" s="462"/>
      <c r="AS197" s="462"/>
      <c r="AT197" s="462"/>
      <c r="AU197" s="462"/>
      <c r="AV197" s="462"/>
      <c r="AW197" s="462"/>
      <c r="AX197" s="462"/>
      <c r="AY197" s="462"/>
      <c r="AZ197" s="462"/>
      <c r="BA197" s="462"/>
      <c r="BB197" s="462"/>
      <c r="BC197" s="462"/>
      <c r="BD197" s="462"/>
      <c r="BE197" s="462"/>
      <c r="BF197" s="462"/>
      <c r="BG197" s="462"/>
      <c r="BH197" s="462"/>
      <c r="BI197" s="462"/>
      <c r="BJ197" s="462"/>
      <c r="BK197" s="462"/>
      <c r="BL197" s="462"/>
      <c r="BM197" s="462"/>
      <c r="BN197" s="462"/>
      <c r="BO197" s="462"/>
      <c r="BP197" s="462"/>
      <c r="BQ197" s="462"/>
      <c r="BR197" s="462"/>
      <c r="BS197" s="462"/>
      <c r="BT197" s="462"/>
      <c r="BU197" s="462"/>
      <c r="BV197" s="462"/>
      <c r="BW197" s="462"/>
      <c r="BX197" s="462"/>
      <c r="BY197" s="462"/>
      <c r="BZ197" s="462"/>
      <c r="CA197" s="462"/>
      <c r="CB197" s="462"/>
      <c r="CC197" s="462"/>
      <c r="CD197" s="462"/>
      <c r="CE197" s="462"/>
      <c r="CF197" s="462"/>
      <c r="CG197" s="462"/>
      <c r="CH197" s="462"/>
      <c r="CI197" s="462"/>
      <c r="CJ197" s="462"/>
      <c r="CK197" s="462"/>
      <c r="CL197" s="462"/>
      <c r="CM197" s="462"/>
      <c r="CN197" s="462"/>
      <c r="CO197" s="462"/>
      <c r="CP197" s="462"/>
      <c r="CQ197" s="462"/>
      <c r="CR197" s="462"/>
      <c r="CS197" s="462"/>
      <c r="CT197" s="462"/>
      <c r="CU197" s="462"/>
      <c r="CV197" s="462"/>
      <c r="CW197" s="462"/>
      <c r="CX197" s="462"/>
      <c r="CY197" s="462"/>
      <c r="CZ197" s="462"/>
      <c r="DA197" s="462"/>
      <c r="DB197" s="462"/>
      <c r="DC197" s="462"/>
      <c r="DD197" s="462"/>
      <c r="DE197" s="462"/>
      <c r="DF197" s="462"/>
      <c r="DG197" s="462"/>
      <c r="DH197" s="462"/>
      <c r="DI197" s="462"/>
      <c r="DJ197" s="462"/>
      <c r="DK197" s="462"/>
      <c r="DL197" s="462"/>
      <c r="DM197" s="462"/>
      <c r="DN197" s="462"/>
      <c r="DO197" s="462"/>
      <c r="DP197" s="462"/>
      <c r="DQ197" s="462"/>
      <c r="DR197" s="462"/>
      <c r="DS197" s="462"/>
      <c r="DT197" s="462"/>
      <c r="DU197" s="462"/>
      <c r="DV197" s="462"/>
      <c r="DW197" s="462"/>
      <c r="DX197" s="462"/>
      <c r="DY197" s="462"/>
      <c r="DZ197" s="462"/>
      <c r="EA197" s="462"/>
      <c r="EB197" s="462"/>
      <c r="EC197" s="462"/>
      <c r="ED197" s="462"/>
      <c r="EE197" s="462"/>
      <c r="EF197" s="462"/>
      <c r="EG197" s="462"/>
      <c r="EH197" s="462"/>
      <c r="EI197" s="462"/>
    </row>
    <row r="198" spans="1:139" s="417" customFormat="1" ht="15" customHeight="1" outlineLevel="1" x14ac:dyDescent="0.35">
      <c r="A198" s="462"/>
      <c r="B198" s="462"/>
      <c r="C198" s="564"/>
      <c r="D198" s="462"/>
      <c r="E198" s="224" t="str">
        <f xml:space="preserve"> NTBA!E$231</f>
        <v>Interest Rate during construction per month</v>
      </c>
      <c r="F198" s="224">
        <f xml:space="preserve"> NTBA!F$231</f>
        <v>7.7083333333333335E-3</v>
      </c>
      <c r="G198" s="224" t="str">
        <f xml:space="preserve"> NTBA!G$231</f>
        <v>%</v>
      </c>
      <c r="H198" s="462"/>
      <c r="J198" s="462"/>
      <c r="K198" s="462"/>
      <c r="L198" s="462"/>
      <c r="M198" s="462"/>
      <c r="N198" s="462"/>
      <c r="O198" s="462"/>
      <c r="P198" s="462"/>
      <c r="Q198" s="462"/>
      <c r="R198" s="462"/>
      <c r="S198" s="462"/>
      <c r="T198" s="462"/>
      <c r="U198" s="462"/>
      <c r="V198" s="462"/>
      <c r="W198" s="462"/>
      <c r="Y198" s="462"/>
      <c r="Z198" s="462"/>
      <c r="AA198" s="462"/>
      <c r="AB198" s="462"/>
      <c r="AC198" s="462"/>
      <c r="AD198" s="462"/>
      <c r="AE198" s="462"/>
      <c r="AF198" s="462"/>
      <c r="AG198" s="462"/>
      <c r="AH198" s="462"/>
      <c r="AI198" s="462"/>
      <c r="AJ198" s="462"/>
      <c r="AK198" s="462"/>
      <c r="AL198" s="462"/>
      <c r="AM198" s="462"/>
      <c r="AN198" s="462"/>
      <c r="AO198" s="462"/>
      <c r="AP198" s="462"/>
      <c r="AQ198" s="462"/>
      <c r="AR198" s="462"/>
      <c r="AS198" s="462"/>
      <c r="AT198" s="462"/>
      <c r="AU198" s="462"/>
      <c r="AV198" s="462"/>
      <c r="AW198" s="462"/>
      <c r="AX198" s="462"/>
      <c r="AY198" s="462"/>
      <c r="AZ198" s="462"/>
      <c r="BA198" s="462"/>
      <c r="BB198" s="462"/>
      <c r="BC198" s="462"/>
      <c r="BD198" s="462"/>
      <c r="BE198" s="462"/>
      <c r="BF198" s="462"/>
      <c r="BG198" s="462"/>
      <c r="BH198" s="462"/>
      <c r="BI198" s="462"/>
      <c r="BJ198" s="462"/>
      <c r="BK198" s="462"/>
      <c r="BL198" s="462"/>
      <c r="BM198" s="462"/>
      <c r="BN198" s="462"/>
      <c r="BO198" s="462"/>
      <c r="BP198" s="462"/>
      <c r="BQ198" s="462"/>
      <c r="BR198" s="462"/>
      <c r="BS198" s="462"/>
      <c r="BT198" s="462"/>
      <c r="BU198" s="462"/>
      <c r="BV198" s="462"/>
      <c r="BW198" s="462"/>
      <c r="BX198" s="462"/>
      <c r="BY198" s="462"/>
      <c r="BZ198" s="462"/>
      <c r="CA198" s="462"/>
      <c r="CB198" s="462"/>
      <c r="CC198" s="462"/>
      <c r="CD198" s="462"/>
      <c r="CE198" s="462"/>
      <c r="CF198" s="462"/>
      <c r="CG198" s="462"/>
      <c r="CH198" s="462"/>
      <c r="CI198" s="462"/>
      <c r="CJ198" s="462"/>
      <c r="CK198" s="462"/>
      <c r="CL198" s="462"/>
      <c r="CM198" s="462"/>
      <c r="CN198" s="462"/>
      <c r="CO198" s="462"/>
      <c r="CP198" s="462"/>
      <c r="CQ198" s="462"/>
      <c r="CR198" s="462"/>
      <c r="CS198" s="462"/>
      <c r="CT198" s="462"/>
      <c r="CU198" s="462"/>
      <c r="CV198" s="462"/>
      <c r="CW198" s="462"/>
      <c r="CX198" s="462"/>
      <c r="CY198" s="462"/>
      <c r="CZ198" s="462"/>
      <c r="DA198" s="462"/>
      <c r="DB198" s="462"/>
      <c r="DC198" s="462"/>
      <c r="DD198" s="462"/>
      <c r="DE198" s="462"/>
      <c r="DF198" s="462"/>
      <c r="DG198" s="462"/>
      <c r="DH198" s="462"/>
      <c r="DI198" s="462"/>
      <c r="DJ198" s="462"/>
      <c r="DK198" s="462"/>
      <c r="DL198" s="462"/>
      <c r="DM198" s="462"/>
      <c r="DN198" s="462"/>
      <c r="DO198" s="462"/>
      <c r="DP198" s="462"/>
      <c r="DQ198" s="462"/>
      <c r="DR198" s="462"/>
      <c r="DS198" s="462"/>
      <c r="DT198" s="462"/>
      <c r="DU198" s="462"/>
      <c r="DV198" s="462"/>
      <c r="DW198" s="462"/>
      <c r="DX198" s="462"/>
      <c r="DY198" s="462"/>
      <c r="DZ198" s="462"/>
      <c r="EA198" s="462"/>
      <c r="EB198" s="462"/>
      <c r="EC198" s="462"/>
      <c r="ED198" s="462"/>
      <c r="EE198" s="462"/>
      <c r="EF198" s="462"/>
      <c r="EG198" s="462"/>
      <c r="EH198" s="462"/>
      <c r="EI198" s="462"/>
    </row>
    <row r="199" spans="1:139" s="417" customFormat="1" ht="15" customHeight="1" outlineLevel="1" x14ac:dyDescent="0.35">
      <c r="A199" s="462"/>
      <c r="B199" s="462"/>
      <c r="C199" s="564"/>
      <c r="D199" s="462"/>
      <c r="E199" s="534" t="str">
        <f t="shared" ref="E199:AJ199" si="117" xml:space="preserve"> E$185</f>
        <v>Debt balance BEG</v>
      </c>
      <c r="F199" s="534">
        <f t="shared" si="117"/>
        <v>0</v>
      </c>
      <c r="G199" s="534" t="str">
        <f t="shared" si="117"/>
        <v>INR Cr</v>
      </c>
      <c r="H199" s="534">
        <f xml:space="preserve"> H$185</f>
        <v>0</v>
      </c>
      <c r="I199" s="534">
        <f t="shared" si="117"/>
        <v>0</v>
      </c>
      <c r="J199" s="534">
        <f xml:space="preserve"> J$185</f>
        <v>0</v>
      </c>
      <c r="K199" s="534">
        <f t="shared" ca="1" si="117"/>
        <v>0</v>
      </c>
      <c r="L199" s="534">
        <f t="shared" ca="1" si="117"/>
        <v>0</v>
      </c>
      <c r="M199" s="534">
        <f t="shared" ca="1" si="117"/>
        <v>0</v>
      </c>
      <c r="N199" s="534">
        <f t="shared" ca="1" si="117"/>
        <v>0</v>
      </c>
      <c r="O199" s="534">
        <f t="shared" ca="1" si="117"/>
        <v>0</v>
      </c>
      <c r="P199" s="534">
        <f t="shared" ca="1" si="117"/>
        <v>0</v>
      </c>
      <c r="Q199" s="534">
        <f t="shared" ca="1" si="117"/>
        <v>0</v>
      </c>
      <c r="R199" s="534">
        <f t="shared" ca="1" si="117"/>
        <v>0</v>
      </c>
      <c r="S199" s="534">
        <f t="shared" ca="1" si="117"/>
        <v>4.3180252355587072</v>
      </c>
      <c r="T199" s="534">
        <f t="shared" ca="1" si="117"/>
        <v>43.134901365543755</v>
      </c>
      <c r="U199" s="534">
        <f t="shared" ca="1" si="117"/>
        <v>81.951777495528802</v>
      </c>
      <c r="V199" s="534">
        <f t="shared" ca="1" si="117"/>
        <v>120.76865362551385</v>
      </c>
      <c r="W199" s="534">
        <f t="shared" ca="1" si="117"/>
        <v>168.40754705776823</v>
      </c>
      <c r="X199" s="534">
        <f t="shared" ca="1" si="117"/>
        <v>214.41043392591286</v>
      </c>
      <c r="Y199" s="534">
        <f t="shared" ca="1" si="117"/>
        <v>265.68840949535331</v>
      </c>
      <c r="Z199" s="534">
        <f t="shared" ca="1" si="117"/>
        <v>324.5753749880011</v>
      </c>
      <c r="AA199" s="534">
        <f t="shared" ca="1" si="117"/>
        <v>392.39463299919657</v>
      </c>
      <c r="AB199" s="534">
        <f t="shared" ca="1" si="117"/>
        <v>464.54472957929227</v>
      </c>
      <c r="AC199" s="534">
        <f t="shared" ca="1" si="117"/>
        <v>515.82270514873278</v>
      </c>
      <c r="AD199" s="534">
        <f t="shared" ca="1" si="117"/>
        <v>567.10068071817329</v>
      </c>
      <c r="AE199" s="534">
        <f t="shared" ca="1" si="117"/>
        <v>618.37865628761381</v>
      </c>
      <c r="AF199" s="534">
        <f t="shared" ca="1" si="117"/>
        <v>669.65663185705432</v>
      </c>
      <c r="AG199" s="534">
        <f t="shared" ca="1" si="117"/>
        <v>720.93460742649484</v>
      </c>
      <c r="AH199" s="534">
        <f t="shared" ca="1" si="117"/>
        <v>721.55902854437898</v>
      </c>
      <c r="AI199" s="534">
        <f t="shared" ca="1" si="117"/>
        <v>721.55902854437898</v>
      </c>
      <c r="AJ199" s="534">
        <f t="shared" ca="1" si="117"/>
        <v>721.55902854437898</v>
      </c>
      <c r="AK199" s="534">
        <f t="shared" ref="AK199:BP199" ca="1" si="118" xml:space="preserve"> AK$185</f>
        <v>721.55902854437898</v>
      </c>
      <c r="AL199" s="534">
        <f t="shared" ca="1" si="118"/>
        <v>721.55902854437898</v>
      </c>
      <c r="AM199" s="534">
        <f t="shared" ca="1" si="118"/>
        <v>651.20702326130208</v>
      </c>
      <c r="AN199" s="534">
        <f t="shared" ca="1" si="118"/>
        <v>648.12035408364</v>
      </c>
      <c r="AO199" s="534">
        <f t="shared" ca="1" si="118"/>
        <v>645.03368490597791</v>
      </c>
      <c r="AP199" s="534">
        <f t="shared" ca="1" si="118"/>
        <v>641.94701572831582</v>
      </c>
      <c r="AQ199" s="534">
        <f t="shared" ca="1" si="118"/>
        <v>638.86034655065373</v>
      </c>
      <c r="AR199" s="534">
        <f t="shared" ca="1" si="118"/>
        <v>635.77367737299164</v>
      </c>
      <c r="AS199" s="534">
        <f t="shared" ca="1" si="118"/>
        <v>632.68700819532955</v>
      </c>
      <c r="AT199" s="534">
        <f t="shared" ca="1" si="118"/>
        <v>629.60033901766747</v>
      </c>
      <c r="AU199" s="534">
        <f t="shared" ca="1" si="118"/>
        <v>626.51366984000538</v>
      </c>
      <c r="AV199" s="534">
        <f t="shared" ca="1" si="118"/>
        <v>623.42700066234329</v>
      </c>
      <c r="AW199" s="534">
        <f t="shared" ca="1" si="118"/>
        <v>614.37744784601591</v>
      </c>
      <c r="AX199" s="534">
        <f t="shared" ca="1" si="118"/>
        <v>605.32789502968853</v>
      </c>
      <c r="AY199" s="534">
        <f t="shared" ca="1" si="118"/>
        <v>596.27834221336116</v>
      </c>
      <c r="AZ199" s="534">
        <f t="shared" ca="1" si="118"/>
        <v>587.22878939703378</v>
      </c>
      <c r="BA199" s="534">
        <f t="shared" ca="1" si="118"/>
        <v>578.1792365807064</v>
      </c>
      <c r="BB199" s="534">
        <f t="shared" ca="1" si="118"/>
        <v>569.12968376437902</v>
      </c>
      <c r="BC199" s="534">
        <f t="shared" ca="1" si="118"/>
        <v>560.08013094805165</v>
      </c>
      <c r="BD199" s="534">
        <f t="shared" ca="1" si="118"/>
        <v>551.03057813172427</v>
      </c>
      <c r="BE199" s="534">
        <f t="shared" ca="1" si="118"/>
        <v>541.98102531539689</v>
      </c>
      <c r="BF199" s="534">
        <f t="shared" ca="1" si="118"/>
        <v>532.93147249906951</v>
      </c>
      <c r="BG199" s="534">
        <f t="shared" ca="1" si="118"/>
        <v>523.88191968274214</v>
      </c>
      <c r="BH199" s="534">
        <f t="shared" ca="1" si="118"/>
        <v>514.83236686641476</v>
      </c>
      <c r="BI199" s="534">
        <f t="shared" ca="1" si="118"/>
        <v>504.91093022392954</v>
      </c>
      <c r="BJ199" s="534">
        <f t="shared" ca="1" si="118"/>
        <v>494.98949358144432</v>
      </c>
      <c r="BK199" s="534">
        <f t="shared" ca="1" si="118"/>
        <v>485.0680569389591</v>
      </c>
      <c r="BL199" s="534">
        <f t="shared" ca="1" si="118"/>
        <v>475.14662029647388</v>
      </c>
      <c r="BM199" s="534">
        <f t="shared" ca="1" si="118"/>
        <v>465.22518365398867</v>
      </c>
      <c r="BN199" s="534">
        <f t="shared" ca="1" si="118"/>
        <v>455.30374701150345</v>
      </c>
      <c r="BO199" s="534">
        <f t="shared" ca="1" si="118"/>
        <v>445.38231036901823</v>
      </c>
      <c r="BP199" s="534">
        <f t="shared" ca="1" si="118"/>
        <v>435.46087372653301</v>
      </c>
      <c r="BQ199" s="534">
        <f t="shared" ref="BQ199:CV199" ca="1" si="119" xml:space="preserve"> BQ$185</f>
        <v>425.53943708404779</v>
      </c>
      <c r="BR199" s="534">
        <f t="shared" ca="1" si="119"/>
        <v>415.61800044156257</v>
      </c>
      <c r="BS199" s="534">
        <f t="shared" ca="1" si="119"/>
        <v>405.69656379907735</v>
      </c>
      <c r="BT199" s="534">
        <f t="shared" ca="1" si="119"/>
        <v>395.77512715659213</v>
      </c>
      <c r="BU199" s="534">
        <f t="shared" ca="1" si="119"/>
        <v>384.92167676890375</v>
      </c>
      <c r="BV199" s="534">
        <f t="shared" ca="1" si="119"/>
        <v>374.06822638121537</v>
      </c>
      <c r="BW199" s="534">
        <f t="shared" ca="1" si="119"/>
        <v>363.21477599352698</v>
      </c>
      <c r="BX199" s="534">
        <f t="shared" ca="1" si="119"/>
        <v>352.3613256058386</v>
      </c>
      <c r="BY199" s="534">
        <f t="shared" ca="1" si="119"/>
        <v>341.50787521815022</v>
      </c>
      <c r="BZ199" s="534">
        <f t="shared" ca="1" si="119"/>
        <v>330.65442483046183</v>
      </c>
      <c r="CA199" s="534">
        <f t="shared" ca="1" si="119"/>
        <v>319.80097444277345</v>
      </c>
      <c r="CB199" s="534">
        <f t="shared" ca="1" si="119"/>
        <v>308.94752405508507</v>
      </c>
      <c r="CC199" s="534">
        <f t="shared" ca="1" si="119"/>
        <v>298.09407366739669</v>
      </c>
      <c r="CD199" s="534">
        <f t="shared" ca="1" si="119"/>
        <v>287.2406232797083</v>
      </c>
      <c r="CE199" s="534">
        <f t="shared" ca="1" si="119"/>
        <v>276.38717289201992</v>
      </c>
      <c r="CF199" s="534">
        <f t="shared" ca="1" si="119"/>
        <v>265.53372250433154</v>
      </c>
      <c r="CG199" s="534">
        <f t="shared" ca="1" si="119"/>
        <v>253.68812845239464</v>
      </c>
      <c r="CH199" s="534">
        <f t="shared" ca="1" si="119"/>
        <v>241.84253440045774</v>
      </c>
      <c r="CI199" s="534">
        <f t="shared" ca="1" si="119"/>
        <v>229.99694034852084</v>
      </c>
      <c r="CJ199" s="534">
        <f t="shared" ca="1" si="119"/>
        <v>218.15134629658394</v>
      </c>
      <c r="CK199" s="534">
        <f t="shared" ca="1" si="119"/>
        <v>206.30575224464704</v>
      </c>
      <c r="CL199" s="534">
        <f t="shared" ca="1" si="119"/>
        <v>194.46015819271014</v>
      </c>
      <c r="CM199" s="534">
        <f t="shared" ca="1" si="119"/>
        <v>182.61456414077324</v>
      </c>
      <c r="CN199" s="534">
        <f t="shared" ca="1" si="119"/>
        <v>170.76897008883634</v>
      </c>
      <c r="CO199" s="534">
        <f t="shared" ca="1" si="119"/>
        <v>158.92337603689944</v>
      </c>
      <c r="CP199" s="534">
        <f t="shared" ca="1" si="119"/>
        <v>147.07778198496254</v>
      </c>
      <c r="CQ199" s="534">
        <f t="shared" ca="1" si="119"/>
        <v>135.23218793302564</v>
      </c>
      <c r="CR199" s="534">
        <f t="shared" ca="1" si="119"/>
        <v>123.38659388108876</v>
      </c>
      <c r="CS199" s="534">
        <f t="shared" ca="1" si="119"/>
        <v>111.04793449297988</v>
      </c>
      <c r="CT199" s="534">
        <f t="shared" ca="1" si="119"/>
        <v>98.709275104870997</v>
      </c>
      <c r="CU199" s="534">
        <f t="shared" ca="1" si="119"/>
        <v>86.370615716762117</v>
      </c>
      <c r="CV199" s="534">
        <f t="shared" ca="1" si="119"/>
        <v>74.031956328653237</v>
      </c>
      <c r="CW199" s="534">
        <f t="shared" ref="CW199:EB199" ca="1" si="120" xml:space="preserve"> CW$185</f>
        <v>61.693296940544357</v>
      </c>
      <c r="CX199" s="534">
        <f t="shared" ca="1" si="120"/>
        <v>49.354637552435477</v>
      </c>
      <c r="CY199" s="534">
        <f t="shared" ca="1" si="120"/>
        <v>37.015978164326597</v>
      </c>
      <c r="CZ199" s="534">
        <f t="shared" ca="1" si="120"/>
        <v>24.677318776217714</v>
      </c>
      <c r="DA199" s="534">
        <f t="shared" ca="1" si="120"/>
        <v>12.33865938810883</v>
      </c>
      <c r="DB199" s="534">
        <f t="shared" ca="1" si="120"/>
        <v>0</v>
      </c>
      <c r="DC199" s="534">
        <f t="shared" ca="1" si="120"/>
        <v>0</v>
      </c>
      <c r="DD199" s="534">
        <f t="shared" ca="1" si="120"/>
        <v>0</v>
      </c>
      <c r="DE199" s="534">
        <f t="shared" ca="1" si="120"/>
        <v>0</v>
      </c>
      <c r="DF199" s="534">
        <f t="shared" ca="1" si="120"/>
        <v>0</v>
      </c>
      <c r="DG199" s="534">
        <f t="shared" ca="1" si="120"/>
        <v>0</v>
      </c>
      <c r="DH199" s="534">
        <f t="shared" ca="1" si="120"/>
        <v>0</v>
      </c>
      <c r="DI199" s="534">
        <f t="shared" ca="1" si="120"/>
        <v>0</v>
      </c>
      <c r="DJ199" s="534">
        <f t="shared" ca="1" si="120"/>
        <v>0</v>
      </c>
      <c r="DK199" s="534">
        <f t="shared" ca="1" si="120"/>
        <v>0</v>
      </c>
      <c r="DL199" s="534">
        <f t="shared" ca="1" si="120"/>
        <v>0</v>
      </c>
      <c r="DM199" s="534">
        <f t="shared" ca="1" si="120"/>
        <v>0</v>
      </c>
      <c r="DN199" s="534">
        <f t="shared" ca="1" si="120"/>
        <v>0</v>
      </c>
      <c r="DO199" s="534">
        <f t="shared" ca="1" si="120"/>
        <v>0</v>
      </c>
      <c r="DP199" s="534">
        <f t="shared" ca="1" si="120"/>
        <v>0</v>
      </c>
      <c r="DQ199" s="534">
        <f t="shared" ca="1" si="120"/>
        <v>0</v>
      </c>
      <c r="DR199" s="534">
        <f t="shared" ca="1" si="120"/>
        <v>0</v>
      </c>
      <c r="DS199" s="534">
        <f t="shared" ca="1" si="120"/>
        <v>0</v>
      </c>
      <c r="DT199" s="534">
        <f t="shared" ca="1" si="120"/>
        <v>0</v>
      </c>
      <c r="DU199" s="534">
        <f t="shared" ca="1" si="120"/>
        <v>0</v>
      </c>
      <c r="DV199" s="534">
        <f t="shared" ca="1" si="120"/>
        <v>0</v>
      </c>
      <c r="DW199" s="534">
        <f t="shared" ca="1" si="120"/>
        <v>0</v>
      </c>
      <c r="DX199" s="534">
        <f t="shared" ca="1" si="120"/>
        <v>0</v>
      </c>
      <c r="DY199" s="534">
        <f t="shared" ca="1" si="120"/>
        <v>0</v>
      </c>
      <c r="DZ199" s="534">
        <f t="shared" ca="1" si="120"/>
        <v>0</v>
      </c>
      <c r="EA199" s="534">
        <f t="shared" ca="1" si="120"/>
        <v>0</v>
      </c>
      <c r="EB199" s="534">
        <f t="shared" ca="1" si="120"/>
        <v>0</v>
      </c>
      <c r="EC199" s="534">
        <f t="shared" ref="EC199:EH199" ca="1" si="121" xml:space="preserve"> EC$185</f>
        <v>0</v>
      </c>
      <c r="ED199" s="534">
        <f t="shared" ca="1" si="121"/>
        <v>0</v>
      </c>
      <c r="EE199" s="534">
        <f t="shared" ca="1" si="121"/>
        <v>0</v>
      </c>
      <c r="EF199" s="534">
        <f t="shared" ca="1" si="121"/>
        <v>0</v>
      </c>
      <c r="EG199" s="534">
        <f t="shared" ca="1" si="121"/>
        <v>0</v>
      </c>
      <c r="EH199" s="534">
        <f t="shared" ca="1" si="121"/>
        <v>0</v>
      </c>
      <c r="EI199" s="462"/>
    </row>
    <row r="200" spans="1:139" s="417" customFormat="1" ht="15" customHeight="1" outlineLevel="1" x14ac:dyDescent="0.35">
      <c r="A200" s="462"/>
      <c r="B200" s="462"/>
      <c r="C200" s="462"/>
      <c r="D200" s="462"/>
      <c r="E200" s="534" t="str">
        <f t="shared" ref="E200:AJ200" si="122" xml:space="preserve"> E$188</f>
        <v>Debt balance</v>
      </c>
      <c r="F200" s="534">
        <f t="shared" si="122"/>
        <v>0</v>
      </c>
      <c r="G200" s="534" t="str">
        <f t="shared" si="122"/>
        <v>INR Cr</v>
      </c>
      <c r="H200" s="534">
        <f xml:space="preserve"> H$188</f>
        <v>0</v>
      </c>
      <c r="I200" s="534">
        <f t="shared" si="122"/>
        <v>0</v>
      </c>
      <c r="J200" s="534">
        <f t="shared" ca="1" si="122"/>
        <v>0</v>
      </c>
      <c r="K200" s="534">
        <f t="shared" ca="1" si="122"/>
        <v>0</v>
      </c>
      <c r="L200" s="534">
        <f t="shared" ca="1" si="122"/>
        <v>0</v>
      </c>
      <c r="M200" s="534">
        <f t="shared" ca="1" si="122"/>
        <v>0</v>
      </c>
      <c r="N200" s="534">
        <f t="shared" ca="1" si="122"/>
        <v>0</v>
      </c>
      <c r="O200" s="534">
        <f t="shared" ca="1" si="122"/>
        <v>0</v>
      </c>
      <c r="P200" s="534">
        <f t="shared" ca="1" si="122"/>
        <v>0</v>
      </c>
      <c r="Q200" s="534">
        <f t="shared" ca="1" si="122"/>
        <v>0</v>
      </c>
      <c r="R200" s="534">
        <f t="shared" ca="1" si="122"/>
        <v>4.3180252355587072</v>
      </c>
      <c r="S200" s="534">
        <f t="shared" ca="1" si="122"/>
        <v>43.134901365543755</v>
      </c>
      <c r="T200" s="534">
        <f t="shared" ca="1" si="122"/>
        <v>81.951777495528802</v>
      </c>
      <c r="U200" s="534">
        <f t="shared" ca="1" si="122"/>
        <v>120.76865362551385</v>
      </c>
      <c r="V200" s="534">
        <f t="shared" ca="1" si="122"/>
        <v>168.40754705776823</v>
      </c>
      <c r="W200" s="534">
        <f t="shared" ca="1" si="122"/>
        <v>214.41043392591286</v>
      </c>
      <c r="X200" s="534">
        <f t="shared" ca="1" si="122"/>
        <v>265.68840949535331</v>
      </c>
      <c r="Y200" s="534">
        <f t="shared" ca="1" si="122"/>
        <v>324.5753749880011</v>
      </c>
      <c r="Z200" s="534">
        <f t="shared" ca="1" si="122"/>
        <v>392.39463299919657</v>
      </c>
      <c r="AA200" s="534">
        <f t="shared" ca="1" si="122"/>
        <v>464.54472957929227</v>
      </c>
      <c r="AB200" s="534">
        <f t="shared" ca="1" si="122"/>
        <v>515.82270514873278</v>
      </c>
      <c r="AC200" s="534">
        <f t="shared" ca="1" si="122"/>
        <v>567.10068071817329</v>
      </c>
      <c r="AD200" s="534">
        <f t="shared" ca="1" si="122"/>
        <v>618.37865628761381</v>
      </c>
      <c r="AE200" s="534">
        <f t="shared" ca="1" si="122"/>
        <v>669.65663185705432</v>
      </c>
      <c r="AF200" s="534">
        <f t="shared" ca="1" si="122"/>
        <v>720.93460742649484</v>
      </c>
      <c r="AG200" s="534">
        <f t="shared" ca="1" si="122"/>
        <v>721.55902854437898</v>
      </c>
      <c r="AH200" s="534">
        <f t="shared" ca="1" si="122"/>
        <v>721.55902854437898</v>
      </c>
      <c r="AI200" s="534">
        <f t="shared" ca="1" si="122"/>
        <v>721.55902854437898</v>
      </c>
      <c r="AJ200" s="534">
        <f t="shared" ca="1" si="122"/>
        <v>721.55902854437898</v>
      </c>
      <c r="AK200" s="534">
        <f t="shared" ref="AK200:BP200" ca="1" si="123" xml:space="preserve"> AK$188</f>
        <v>721.55902854437898</v>
      </c>
      <c r="AL200" s="534">
        <f t="shared" ca="1" si="123"/>
        <v>651.20702326130208</v>
      </c>
      <c r="AM200" s="534">
        <f t="shared" ca="1" si="123"/>
        <v>648.12035408364</v>
      </c>
      <c r="AN200" s="534">
        <f t="shared" ca="1" si="123"/>
        <v>645.03368490597791</v>
      </c>
      <c r="AO200" s="534">
        <f t="shared" ca="1" si="123"/>
        <v>641.94701572831582</v>
      </c>
      <c r="AP200" s="534">
        <f t="shared" ca="1" si="123"/>
        <v>638.86034655065373</v>
      </c>
      <c r="AQ200" s="534">
        <f t="shared" ca="1" si="123"/>
        <v>635.77367737299164</v>
      </c>
      <c r="AR200" s="534">
        <f t="shared" ca="1" si="123"/>
        <v>632.68700819532955</v>
      </c>
      <c r="AS200" s="534">
        <f t="shared" ca="1" si="123"/>
        <v>629.60033901766747</v>
      </c>
      <c r="AT200" s="534">
        <f t="shared" ca="1" si="123"/>
        <v>626.51366984000538</v>
      </c>
      <c r="AU200" s="534">
        <f t="shared" ca="1" si="123"/>
        <v>623.42700066234329</v>
      </c>
      <c r="AV200" s="534">
        <f t="shared" ca="1" si="123"/>
        <v>614.37744784601591</v>
      </c>
      <c r="AW200" s="534">
        <f t="shared" ca="1" si="123"/>
        <v>605.32789502968853</v>
      </c>
      <c r="AX200" s="534">
        <f t="shared" ca="1" si="123"/>
        <v>596.27834221336116</v>
      </c>
      <c r="AY200" s="534">
        <f t="shared" ca="1" si="123"/>
        <v>587.22878939703378</v>
      </c>
      <c r="AZ200" s="534">
        <f t="shared" ca="1" si="123"/>
        <v>578.1792365807064</v>
      </c>
      <c r="BA200" s="534">
        <f t="shared" ca="1" si="123"/>
        <v>569.12968376437902</v>
      </c>
      <c r="BB200" s="534">
        <f t="shared" ca="1" si="123"/>
        <v>560.08013094805165</v>
      </c>
      <c r="BC200" s="534">
        <f t="shared" ca="1" si="123"/>
        <v>551.03057813172427</v>
      </c>
      <c r="BD200" s="534">
        <f t="shared" ca="1" si="123"/>
        <v>541.98102531539689</v>
      </c>
      <c r="BE200" s="534">
        <f t="shared" ca="1" si="123"/>
        <v>532.93147249906951</v>
      </c>
      <c r="BF200" s="534">
        <f t="shared" ca="1" si="123"/>
        <v>523.88191968274214</v>
      </c>
      <c r="BG200" s="534">
        <f t="shared" ca="1" si="123"/>
        <v>514.83236686641476</v>
      </c>
      <c r="BH200" s="534">
        <f t="shared" ca="1" si="123"/>
        <v>504.91093022392954</v>
      </c>
      <c r="BI200" s="534">
        <f t="shared" ca="1" si="123"/>
        <v>494.98949358144432</v>
      </c>
      <c r="BJ200" s="534">
        <f t="shared" ca="1" si="123"/>
        <v>485.0680569389591</v>
      </c>
      <c r="BK200" s="534">
        <f t="shared" ca="1" si="123"/>
        <v>475.14662029647388</v>
      </c>
      <c r="BL200" s="534">
        <f t="shared" ca="1" si="123"/>
        <v>465.22518365398867</v>
      </c>
      <c r="BM200" s="534">
        <f t="shared" ca="1" si="123"/>
        <v>455.30374701150345</v>
      </c>
      <c r="BN200" s="534">
        <f t="shared" ca="1" si="123"/>
        <v>445.38231036901823</v>
      </c>
      <c r="BO200" s="534">
        <f t="shared" ca="1" si="123"/>
        <v>435.46087372653301</v>
      </c>
      <c r="BP200" s="534">
        <f t="shared" ca="1" si="123"/>
        <v>425.53943708404779</v>
      </c>
      <c r="BQ200" s="534">
        <f t="shared" ref="BQ200:CV200" ca="1" si="124" xml:space="preserve"> BQ$188</f>
        <v>415.61800044156257</v>
      </c>
      <c r="BR200" s="534">
        <f t="shared" ca="1" si="124"/>
        <v>405.69656379907735</v>
      </c>
      <c r="BS200" s="534">
        <f t="shared" ca="1" si="124"/>
        <v>395.77512715659213</v>
      </c>
      <c r="BT200" s="534">
        <f t="shared" ca="1" si="124"/>
        <v>384.92167676890375</v>
      </c>
      <c r="BU200" s="534">
        <f t="shared" ca="1" si="124"/>
        <v>374.06822638121537</v>
      </c>
      <c r="BV200" s="534">
        <f t="shared" ca="1" si="124"/>
        <v>363.21477599352698</v>
      </c>
      <c r="BW200" s="534">
        <f t="shared" ca="1" si="124"/>
        <v>352.3613256058386</v>
      </c>
      <c r="BX200" s="534">
        <f t="shared" ca="1" si="124"/>
        <v>341.50787521815022</v>
      </c>
      <c r="BY200" s="534">
        <f t="shared" ca="1" si="124"/>
        <v>330.65442483046183</v>
      </c>
      <c r="BZ200" s="534">
        <f t="shared" ca="1" si="124"/>
        <v>319.80097444277345</v>
      </c>
      <c r="CA200" s="534">
        <f t="shared" ca="1" si="124"/>
        <v>308.94752405508507</v>
      </c>
      <c r="CB200" s="534">
        <f t="shared" ca="1" si="124"/>
        <v>298.09407366739669</v>
      </c>
      <c r="CC200" s="534">
        <f t="shared" ca="1" si="124"/>
        <v>287.2406232797083</v>
      </c>
      <c r="CD200" s="534">
        <f t="shared" ca="1" si="124"/>
        <v>276.38717289201992</v>
      </c>
      <c r="CE200" s="534">
        <f t="shared" ca="1" si="124"/>
        <v>265.53372250433154</v>
      </c>
      <c r="CF200" s="534">
        <f t="shared" ca="1" si="124"/>
        <v>253.68812845239464</v>
      </c>
      <c r="CG200" s="534">
        <f t="shared" ca="1" si="124"/>
        <v>241.84253440045774</v>
      </c>
      <c r="CH200" s="534">
        <f t="shared" ca="1" si="124"/>
        <v>229.99694034852084</v>
      </c>
      <c r="CI200" s="534">
        <f t="shared" ca="1" si="124"/>
        <v>218.15134629658394</v>
      </c>
      <c r="CJ200" s="534">
        <f t="shared" ca="1" si="124"/>
        <v>206.30575224464704</v>
      </c>
      <c r="CK200" s="534">
        <f t="shared" ca="1" si="124"/>
        <v>194.46015819271014</v>
      </c>
      <c r="CL200" s="534">
        <f t="shared" ca="1" si="124"/>
        <v>182.61456414077324</v>
      </c>
      <c r="CM200" s="534">
        <f t="shared" ca="1" si="124"/>
        <v>170.76897008883634</v>
      </c>
      <c r="CN200" s="534">
        <f t="shared" ca="1" si="124"/>
        <v>158.92337603689944</v>
      </c>
      <c r="CO200" s="534">
        <f t="shared" ca="1" si="124"/>
        <v>147.07778198496254</v>
      </c>
      <c r="CP200" s="534">
        <f t="shared" ca="1" si="124"/>
        <v>135.23218793302564</v>
      </c>
      <c r="CQ200" s="534">
        <f t="shared" ca="1" si="124"/>
        <v>123.38659388108876</v>
      </c>
      <c r="CR200" s="534">
        <f t="shared" ca="1" si="124"/>
        <v>111.04793449297988</v>
      </c>
      <c r="CS200" s="534">
        <f t="shared" ca="1" si="124"/>
        <v>98.709275104870997</v>
      </c>
      <c r="CT200" s="534">
        <f t="shared" ca="1" si="124"/>
        <v>86.370615716762117</v>
      </c>
      <c r="CU200" s="534">
        <f t="shared" ca="1" si="124"/>
        <v>74.031956328653237</v>
      </c>
      <c r="CV200" s="534">
        <f t="shared" ca="1" si="124"/>
        <v>61.693296940544357</v>
      </c>
      <c r="CW200" s="534">
        <f t="shared" ref="CW200:EB200" ca="1" si="125" xml:space="preserve"> CW$188</f>
        <v>49.354637552435477</v>
      </c>
      <c r="CX200" s="534">
        <f t="shared" ca="1" si="125"/>
        <v>37.015978164326597</v>
      </c>
      <c r="CY200" s="534">
        <f t="shared" ca="1" si="125"/>
        <v>24.677318776217714</v>
      </c>
      <c r="CZ200" s="534">
        <f t="shared" ca="1" si="125"/>
        <v>12.33865938810883</v>
      </c>
      <c r="DA200" s="534">
        <f t="shared" ca="1" si="125"/>
        <v>0</v>
      </c>
      <c r="DB200" s="534">
        <f t="shared" ca="1" si="125"/>
        <v>0</v>
      </c>
      <c r="DC200" s="534">
        <f t="shared" ca="1" si="125"/>
        <v>0</v>
      </c>
      <c r="DD200" s="534">
        <f t="shared" ca="1" si="125"/>
        <v>0</v>
      </c>
      <c r="DE200" s="534">
        <f t="shared" ca="1" si="125"/>
        <v>0</v>
      </c>
      <c r="DF200" s="534">
        <f t="shared" ca="1" si="125"/>
        <v>0</v>
      </c>
      <c r="DG200" s="534">
        <f t="shared" ca="1" si="125"/>
        <v>0</v>
      </c>
      <c r="DH200" s="534">
        <f t="shared" ca="1" si="125"/>
        <v>0</v>
      </c>
      <c r="DI200" s="534">
        <f t="shared" ca="1" si="125"/>
        <v>0</v>
      </c>
      <c r="DJ200" s="534">
        <f t="shared" ca="1" si="125"/>
        <v>0</v>
      </c>
      <c r="DK200" s="534">
        <f t="shared" ca="1" si="125"/>
        <v>0</v>
      </c>
      <c r="DL200" s="534">
        <f t="shared" ca="1" si="125"/>
        <v>0</v>
      </c>
      <c r="DM200" s="534">
        <f t="shared" ca="1" si="125"/>
        <v>0</v>
      </c>
      <c r="DN200" s="534">
        <f t="shared" ca="1" si="125"/>
        <v>0</v>
      </c>
      <c r="DO200" s="534">
        <f t="shared" ca="1" si="125"/>
        <v>0</v>
      </c>
      <c r="DP200" s="534">
        <f t="shared" ca="1" si="125"/>
        <v>0</v>
      </c>
      <c r="DQ200" s="534">
        <f t="shared" ca="1" si="125"/>
        <v>0</v>
      </c>
      <c r="DR200" s="534">
        <f t="shared" ca="1" si="125"/>
        <v>0</v>
      </c>
      <c r="DS200" s="534">
        <f t="shared" ca="1" si="125"/>
        <v>0</v>
      </c>
      <c r="DT200" s="534">
        <f t="shared" ca="1" si="125"/>
        <v>0</v>
      </c>
      <c r="DU200" s="534">
        <f t="shared" ca="1" si="125"/>
        <v>0</v>
      </c>
      <c r="DV200" s="534">
        <f t="shared" ca="1" si="125"/>
        <v>0</v>
      </c>
      <c r="DW200" s="534">
        <f t="shared" ca="1" si="125"/>
        <v>0</v>
      </c>
      <c r="DX200" s="534">
        <f t="shared" ca="1" si="125"/>
        <v>0</v>
      </c>
      <c r="DY200" s="534">
        <f t="shared" ca="1" si="125"/>
        <v>0</v>
      </c>
      <c r="DZ200" s="534">
        <f t="shared" ca="1" si="125"/>
        <v>0</v>
      </c>
      <c r="EA200" s="534">
        <f t="shared" ca="1" si="125"/>
        <v>0</v>
      </c>
      <c r="EB200" s="534">
        <f t="shared" ca="1" si="125"/>
        <v>0</v>
      </c>
      <c r="EC200" s="534">
        <f t="shared" ref="EC200:EH200" ca="1" si="126" xml:space="preserve"> EC$188</f>
        <v>0</v>
      </c>
      <c r="ED200" s="534">
        <f t="shared" ca="1" si="126"/>
        <v>0</v>
      </c>
      <c r="EE200" s="534">
        <f t="shared" ca="1" si="126"/>
        <v>0</v>
      </c>
      <c r="EF200" s="534">
        <f t="shared" ca="1" si="126"/>
        <v>0</v>
      </c>
      <c r="EG200" s="534">
        <f t="shared" ca="1" si="126"/>
        <v>0</v>
      </c>
      <c r="EH200" s="534">
        <f t="shared" ca="1" si="126"/>
        <v>0</v>
      </c>
      <c r="EI200" s="462"/>
    </row>
    <row r="201" spans="1:139" s="535" customFormat="1" ht="15" customHeight="1" outlineLevel="1" x14ac:dyDescent="0.35">
      <c r="E201" s="535" t="s">
        <v>528</v>
      </c>
      <c r="G201" s="535" t="s">
        <v>330</v>
      </c>
      <c r="H201" s="535">
        <f ca="1">SUM(J201:EF201)</f>
        <v>262.63719996855031</v>
      </c>
      <c r="J201" s="535">
        <f ca="1" xml:space="preserve"> IF( J3 &lt;= EDATE( NTBA!$F$19,0 ), SUM( J187, J200 ) * $F198, IF( AND( J3 &gt; EDATE( NTBA!$F$19, 0 ), J3 &lt;= NTBA!$F$25 ), SUM( J187, J200 ) * $F197,0))</f>
        <v>0</v>
      </c>
      <c r="K201" s="535">
        <f ca="1" xml:space="preserve"> IF( K3 &lt;= EDATE( NTBA!$F$19,0 ), SUM( K187, K200 ) * $F198, IF( AND( K3 &gt; EDATE( NTBA!$F$19, 0 ), K3 &lt;= NTBA!$F$25 ), SUM( K187, K200 ) * $F197,0))</f>
        <v>0</v>
      </c>
      <c r="L201" s="535">
        <f ca="1" xml:space="preserve"> IF( L3 &lt;= EDATE( NTBA!$F$19,0 ), SUM( L187, L200 ) * $F198, IF( AND( L3 &gt; EDATE( NTBA!$F$19, 0 ), L3 &lt;= NTBA!$F$25 ), SUM( L187, L200 ) * $F197,0))</f>
        <v>0</v>
      </c>
      <c r="M201" s="535">
        <f ca="1" xml:space="preserve"> IF( M3 &lt;= EDATE( NTBA!$F$19,0 ), SUM( M187, M200 ) * $F198, IF( AND( M3 &gt; EDATE( NTBA!$F$19, 0 ), M3 &lt;= NTBA!$F$25 ), SUM( M187, M200 ) * $F197,0))</f>
        <v>0</v>
      </c>
      <c r="N201" s="535">
        <f ca="1" xml:space="preserve"> IF( N3 &lt;= EDATE( NTBA!$F$19,0 ), SUM( N187, N200 ) * $F198, IF( AND( N3 &gt; EDATE( NTBA!$F$19, 0 ), N3 &lt;= NTBA!$F$25 ), SUM( N187, N200 ) * $F197,0))</f>
        <v>0</v>
      </c>
      <c r="O201" s="535">
        <f ca="1" xml:space="preserve"> IF( O3 &lt;= EDATE( NTBA!$F$19,0 ), SUM( O187, O200 ) * $F198, IF( AND( O3 &gt; EDATE( NTBA!$F$19, 0 ), O3 &lt;= NTBA!$F$25 ), SUM( O187, O200 ) * $F197,0))</f>
        <v>0</v>
      </c>
      <c r="P201" s="535">
        <f ca="1" xml:space="preserve"> IF( P3 &lt;= EDATE( NTBA!$F$19,0 ), SUM( P187, P200 ) * $F198, IF( AND( P3 &gt; EDATE( NTBA!$F$19, 0 ), P3 &lt;= NTBA!$F$25 ), SUM( P187, P200 ) * $F197,0))</f>
        <v>0</v>
      </c>
      <c r="Q201" s="535">
        <f ca="1" xml:space="preserve"> IF( Q3 &lt;= EDATE( NTBA!$F$19,0 ), SUM( Q187, Q200 ) * $F198, IF( AND( Q3 &gt; EDATE( NTBA!$F$19, 0 ), Q3 &lt;= NTBA!$F$25 ), SUM( Q187, Q200 ) * $F197,0))</f>
        <v>0</v>
      </c>
      <c r="R201" s="535">
        <f ca="1" xml:space="preserve"> IF( R3 &lt;= EDATE( NTBA!$F$19,0 ), SUM( R187, R200 ) * $F198, IF( AND( R3 &gt; EDATE( NTBA!$F$19, 0 ), R3 &lt;= NTBA!$F$25 ), SUM( R187, R200 ) * $F197,0))</f>
        <v>3.3284777857431704E-2</v>
      </c>
      <c r="S201" s="535">
        <f ca="1" xml:space="preserve"> IF( S3 &lt;= EDATE( NTBA!$F$19,0 ), SUM( S187, S200 ) * $F198, IF( AND( S3 &gt; EDATE( NTBA!$F$19, 0 ), S3 &lt;= NTBA!$F$25 ), SUM( S187, S200 ) * $F197,0))</f>
        <v>0.33249819802606645</v>
      </c>
      <c r="T201" s="535">
        <f ca="1" xml:space="preserve"> IF( T3 &lt;= EDATE( NTBA!$F$19,0 ), SUM( T187, T200 ) * $F198, IF( AND( T3 &gt; EDATE( NTBA!$F$19, 0 ), T3 &lt;= NTBA!$F$25 ), SUM( T187, T200 ) * $F197,0))</f>
        <v>0.63171161819470123</v>
      </c>
      <c r="U201" s="535">
        <f ca="1" xml:space="preserve"> IF( U3 &lt;= EDATE( NTBA!$F$19,0 ), SUM( U187, U200 ) * $F198, IF( AND( U3 &gt; EDATE( NTBA!$F$19, 0 ), U3 &lt;= NTBA!$F$25 ), SUM( U187, U200 ) * $F197,0))</f>
        <v>0.93092503836333595</v>
      </c>
      <c r="V201" s="535">
        <f ca="1" xml:space="preserve"> IF( V3 &lt;= EDATE( NTBA!$F$19,0 ), SUM( V187, V200 ) * $F198, IF( AND( V3 &gt; EDATE( NTBA!$F$19, 0 ), V3 &lt;= NTBA!$F$25 ), SUM( V187, V200 ) * $F197,0))</f>
        <v>1.2981415085702968</v>
      </c>
      <c r="W201" s="535">
        <f ca="1" xml:space="preserve"> IF( W3 &lt;= EDATE( NTBA!$F$19,0 ), SUM( W187, W200 ) * $F198, IF( AND( W3 &gt; EDATE( NTBA!$F$19, 0 ), W3 &lt;= NTBA!$F$25 ), SUM( W187, W200 ) * $F197,0))</f>
        <v>1.6527470948455782</v>
      </c>
      <c r="X201" s="535">
        <f ca="1" xml:space="preserve"> IF( X3 &lt;= EDATE( NTBA!$F$19,0 ), SUM( X187, X200 ) * $F198, IF( AND( X3 &gt; EDATE( NTBA!$F$19, 0 ), X3 &lt;= NTBA!$F$25 ), SUM( X187, X200 ) * $F197,0))</f>
        <v>2.0480148231933484</v>
      </c>
      <c r="Y201" s="535">
        <f ca="1" xml:space="preserve"> IF( Y3 &lt;= EDATE( NTBA!$F$19,0 ), SUM( Y187, Y200 ) * $F198, IF( AND( Y3 &gt; EDATE( NTBA!$F$19, 0 ), Y3 &lt;= NTBA!$F$25 ), SUM( Y187, Y200 ) * $F197,0))</f>
        <v>2.5019351821991753</v>
      </c>
      <c r="Z201" s="535">
        <f ca="1" xml:space="preserve"> IF( Z3 &lt;= EDATE( NTBA!$F$19,0 ), SUM( Z187, Z200 ) * $F198, IF( AND( Z3 &gt; EDATE( NTBA!$F$19, 0 ), Z3 &lt;= NTBA!$F$25 ), SUM( Z187, Z200 ) * $F197,0))</f>
        <v>3.0247086293688068</v>
      </c>
      <c r="AA201" s="535">
        <f ca="1" xml:space="preserve"> IF( AA3 &lt;= EDATE( NTBA!$F$19,0 ), SUM( AA187, AA200 ) * $F198, IF( AND( AA3 &gt; EDATE( NTBA!$F$19, 0 ), AA3 &lt;= NTBA!$F$25 ), SUM( AA187, AA200 ) * $F197,0))</f>
        <v>3.5808656238403778</v>
      </c>
      <c r="AB201" s="535">
        <f ca="1" xml:space="preserve"> IF( AB3 &lt;= EDATE( NTBA!$F$19,0 ), SUM( AB187, AB200 ) * $F198, IF( AND( AB3 &gt; EDATE( NTBA!$F$19, 0 ), AB3 &lt;= NTBA!$F$25 ), SUM( AB187, AB200 ) * $F197,0))</f>
        <v>3.9761333521881488</v>
      </c>
      <c r="AC201" s="535">
        <f ca="1" xml:space="preserve"> IF( AC3 &lt;= EDATE( NTBA!$F$19,0 ), SUM( AC187, AC200 ) * $F198, IF( AND( AC3 &gt; EDATE( NTBA!$F$19, 0 ), AC3 &lt;= NTBA!$F$25 ), SUM( AC187, AC200 ) * $F197,0))</f>
        <v>4.3714010805359189</v>
      </c>
      <c r="AD201" s="535">
        <f ca="1" xml:space="preserve"> IF( AD3 &lt;= EDATE( NTBA!$F$19,0 ), SUM( AD187, AD200 ) * $F198, IF( AND( AD3 &gt; EDATE( NTBA!$F$19, 0 ), AD3 &lt;= NTBA!$F$25 ), SUM( AD187, AD200 ) * $F197,0))</f>
        <v>4.7666688088836899</v>
      </c>
      <c r="AE201" s="535">
        <f ca="1" xml:space="preserve"> IF( AE3 &lt;= EDATE( NTBA!$F$19,0 ), SUM( AE187, AE200 ) * $F198, IF( AND( AE3 &gt; EDATE( NTBA!$F$19, 0 ), AE3 &lt;= NTBA!$F$25 ), SUM( AE187, AE200 ) * $F197,0))</f>
        <v>5.161936537231461</v>
      </c>
      <c r="AF201" s="535">
        <f ca="1" xml:space="preserve"> IF( AF3 &lt;= EDATE( NTBA!$F$19,0 ), SUM( AF187, AF200 ) * $F198, IF( AND( AF3 &gt; EDATE( NTBA!$F$19, 0 ), AF3 &lt;= NTBA!$F$25 ), SUM( AF187, AF200 ) * $F197,0))</f>
        <v>5.5572042655792311</v>
      </c>
      <c r="AG201" s="535">
        <f ca="1" xml:space="preserve"> IF( AG3 &lt;= EDATE( NTBA!$F$19,0 ), SUM( AG187, AG200 ) * $F198, IF( AND( AG3 &gt; EDATE( NTBA!$F$19, 0 ), AG3 &lt;= NTBA!$F$25 ), SUM( AG187, AG200 ) * $F197,0))</f>
        <v>5.5620175116962551</v>
      </c>
      <c r="AH201" s="535">
        <f ca="1" xml:space="preserve"> IF( AH3 &lt;= EDATE( NTBA!$F$19,0 ), SUM( AH187, AH200 ) * $F198, IF( AND( AH3 &gt; EDATE( NTBA!$F$19, 0 ), AH3 &lt;= NTBA!$F$25 ), SUM( AH187, AH200 ) * $F197,0))</f>
        <v>5.5620175116962551</v>
      </c>
      <c r="AI201" s="535">
        <f ca="1" xml:space="preserve"> IF( AI3 &lt;= EDATE( NTBA!$F$19,0 ), SUM( AI187, AI200 ) * $F198, IF( AND( AI3 &gt; EDATE( NTBA!$F$19, 0 ), AI3 &lt;= NTBA!$F$25 ), SUM( AI187, AI200 ) * $F197,0))</f>
        <v>5.5620175116962551</v>
      </c>
      <c r="AJ201" s="535">
        <f ca="1" xml:space="preserve"> IF( AJ3 &lt;= EDATE( NTBA!$F$19,0 ), SUM( AJ187, AJ200 ) * $F198, IF( AND( AJ3 &gt; EDATE( NTBA!$F$19, 0 ), AJ3 &lt;= NTBA!$F$25 ), SUM( AJ187, AJ200 ) * $F197,0))</f>
        <v>5.5620175116962551</v>
      </c>
      <c r="AK201" s="535">
        <f ca="1" xml:space="preserve"> IF( AK3 &lt;= EDATE( NTBA!$F$19,0 ), SUM( AK187, AK200 ) * $F198, IF( AND( AK3 &gt; EDATE( NTBA!$F$19, 0 ), AK3 &lt;= NTBA!$F$25 ), SUM( AK187, AK200 ) * $F197,0))</f>
        <v>5.5620175116962551</v>
      </c>
      <c r="AL201" s="535">
        <f ca="1" xml:space="preserve"> IF( AL3 &lt;= EDATE( NTBA!$F$19,0 ), SUM( AL187, AL200 ) * $F198, IF( AND( AL3 &gt; EDATE( NTBA!$F$19, 0 ), AL3 &lt;= NTBA!$F$25 ), SUM( AL187, AL200 ) * $F197,0))</f>
        <v>5.411692714082843</v>
      </c>
      <c r="AM201" s="535">
        <f ca="1" xml:space="preserve"> IF( AM3 &lt;= EDATE( NTBA!$F$19,0 ), SUM( AM187, AM200 ) * $F198, IF( AND( AM3 &gt; EDATE( NTBA!$F$19, 0 ), AM3 &lt;= NTBA!$F$25 ), SUM( AM187, AM200 ) * $F197,0))</f>
        <v>4.8840526744597659</v>
      </c>
      <c r="AN201" s="535">
        <f ca="1" xml:space="preserve"> IF( AN3 &lt;= EDATE( NTBA!$F$19,0 ), SUM( AN187, AN200 ) * $F198, IF( AND( AN3 &gt; EDATE( NTBA!$F$19, 0 ), AN3 &lt;= NTBA!$F$25 ), SUM( AN187, AN200 ) * $F197,0))</f>
        <v>4.8609026556272994</v>
      </c>
      <c r="AO201" s="535">
        <f ca="1" xml:space="preserve"> IF( AO3 &lt;= EDATE( NTBA!$F$19,0 ), SUM( AO187, AO200 ) * $F198, IF( AND( AO3 &gt; EDATE( NTBA!$F$19, 0 ), AO3 &lt;= NTBA!$F$25 ), SUM( AO187, AO200 ) * $F197,0))</f>
        <v>4.8377526367948338</v>
      </c>
      <c r="AP201" s="535">
        <f ca="1" xml:space="preserve"> IF( AP3 &lt;= EDATE( NTBA!$F$19,0 ), SUM( AP187, AP200 ) * $F198, IF( AND( AP3 &gt; EDATE( NTBA!$F$19, 0 ), AP3 &lt;= NTBA!$F$25 ), SUM( AP187, AP200 ) * $F197,0))</f>
        <v>4.8146026179623682</v>
      </c>
      <c r="AQ201" s="535">
        <f ca="1" xml:space="preserve"> IF( AQ3 &lt;= EDATE( NTBA!$F$19,0 ), SUM( AQ187, AQ200 ) * $F198, IF( AND( AQ3 &gt; EDATE( NTBA!$F$19, 0 ), AQ3 &lt;= NTBA!$F$25 ), SUM( AQ187, AQ200 ) * $F197,0))</f>
        <v>4.7914525991299026</v>
      </c>
      <c r="AR201" s="535">
        <f ca="1" xml:space="preserve"> IF( AR3 &lt;= EDATE( NTBA!$F$19,0 ), SUM( AR187, AR200 ) * $F198, IF( AND( AR3 &gt; EDATE( NTBA!$F$19, 0 ), AR3 &lt;= NTBA!$F$25 ), SUM( AR187, AR200 ) * $F197,0))</f>
        <v>4.768302580297437</v>
      </c>
      <c r="AS201" s="535">
        <f ca="1" xml:space="preserve"> IF( AS3 &lt;= EDATE( NTBA!$F$19,0 ), SUM( AS187, AS200 ) * $F198, IF( AND( AS3 &gt; EDATE( NTBA!$F$19, 0 ), AS3 &lt;= NTBA!$F$25 ), SUM( AS187, AS200 ) * $F197,0))</f>
        <v>4.7451525614649714</v>
      </c>
      <c r="AT201" s="535">
        <f ca="1" xml:space="preserve"> IF( AT3 &lt;= EDATE( NTBA!$F$19,0 ), SUM( AT187, AT200 ) * $F198, IF( AND( AT3 &gt; EDATE( NTBA!$F$19, 0 ), AT3 &lt;= NTBA!$F$25 ), SUM( AT187, AT200 ) * $F197,0))</f>
        <v>4.7220025426325059</v>
      </c>
      <c r="AU201" s="535">
        <f ca="1" xml:space="preserve"> IF( AU3 &lt;= EDATE( NTBA!$F$19,0 ), SUM( AU187, AU200 ) * $F198, IF( AND( AU3 &gt; EDATE( NTBA!$F$19, 0 ), AU3 &lt;= NTBA!$F$25 ), SUM( AU187, AU200 ) * $F197,0))</f>
        <v>4.6988525238000403</v>
      </c>
      <c r="AV201" s="535">
        <f ca="1" xml:space="preserve"> IF( AV3 &lt;= EDATE( NTBA!$F$19,0 ), SUM( AV187, AV200 ) * $F198, IF( AND( AV3 &gt; EDATE( NTBA!$F$19, 0 ), AV3 &lt;= NTBA!$F$25 ), SUM( AV187, AV200 ) * $F197,0))</f>
        <v>4.6757025049675747</v>
      </c>
      <c r="AW201" s="535">
        <f ca="1" xml:space="preserve"> IF( AW3 &lt;= EDATE( NTBA!$F$19,0 ), SUM( AW187, AW200 ) * $F198, IF( AND( AW3 &gt; EDATE( NTBA!$F$19, 0 ), AW3 &lt;= NTBA!$F$25 ), SUM( AW187, AW200 ) * $F197,0))</f>
        <v>4.6078308588451193</v>
      </c>
      <c r="AX201" s="535">
        <f ca="1" xml:space="preserve"> IF( AX3 &lt;= EDATE( NTBA!$F$19,0 ), SUM( AX187, AX200 ) * $F198, IF( AND( AX3 &gt; EDATE( NTBA!$F$19, 0 ), AX3 &lt;= NTBA!$F$25 ), SUM( AX187, AX200 ) * $F197,0))</f>
        <v>4.539959212722664</v>
      </c>
      <c r="AY201" s="535">
        <f ca="1" xml:space="preserve"> IF( AY3 &lt;= EDATE( NTBA!$F$19,0 ), SUM( AY187, AY200 ) * $F198, IF( AND( AY3 &gt; EDATE( NTBA!$F$19, 0 ), AY3 &lt;= NTBA!$F$25 ), SUM( AY187, AY200 ) * $F197,0))</f>
        <v>4.4720875666002087</v>
      </c>
      <c r="AZ201" s="535">
        <f ca="1" xml:space="preserve"> IF( AZ3 &lt;= EDATE( NTBA!$F$19,0 ), SUM( AZ187, AZ200 ) * $F198, IF( AND( AZ3 &gt; EDATE( NTBA!$F$19, 0 ), AZ3 &lt;= NTBA!$F$25 ), SUM( AZ187, AZ200 ) * $F197,0))</f>
        <v>4.4042159204777533</v>
      </c>
      <c r="BA201" s="535">
        <f ca="1" xml:space="preserve"> IF( BA3 &lt;= EDATE( NTBA!$F$19,0 ), SUM( BA187, BA200 ) * $F198, IF( AND( BA3 &gt; EDATE( NTBA!$F$19, 0 ), BA3 &lt;= NTBA!$F$25 ), SUM( BA187, BA200 ) * $F197,0))</f>
        <v>4.336344274355298</v>
      </c>
      <c r="BB201" s="535">
        <f ca="1" xml:space="preserve"> IF( BB3 &lt;= EDATE( NTBA!$F$19,0 ), SUM( BB187, BB200 ) * $F198, IF( AND( BB3 &gt; EDATE( NTBA!$F$19, 0 ), BB3 &lt;= NTBA!$F$25 ), SUM( BB187, BB200 ) * $F197,0))</f>
        <v>4.2684726282328427</v>
      </c>
      <c r="BC201" s="535">
        <f ca="1" xml:space="preserve"> IF( BC3 &lt;= EDATE( NTBA!$F$19,0 ), SUM( BC187, BC200 ) * $F198, IF( AND( BC3 &gt; EDATE( NTBA!$F$19, 0 ), BC3 &lt;= NTBA!$F$25 ), SUM( BC187, BC200 ) * $F197,0))</f>
        <v>4.2006009821103873</v>
      </c>
      <c r="BD201" s="535">
        <f ca="1" xml:space="preserve"> IF( BD3 &lt;= EDATE( NTBA!$F$19,0 ), SUM( BD187, BD200 ) * $F198, IF( AND( BD3 &gt; EDATE( NTBA!$F$19, 0 ), BD3 &lt;= NTBA!$F$25 ), SUM( BD187, BD200 ) * $F197,0))</f>
        <v>4.132729335987932</v>
      </c>
      <c r="BE201" s="535">
        <f ca="1" xml:space="preserve"> IF( BE3 &lt;= EDATE( NTBA!$F$19,0 ), SUM( BE187, BE200 ) * $F198, IF( AND( BE3 &gt; EDATE( NTBA!$F$19, 0 ), BE3 &lt;= NTBA!$F$25 ), SUM( BE187, BE200 ) * $F197,0))</f>
        <v>4.0648576898654767</v>
      </c>
      <c r="BF201" s="535">
        <f ca="1" xml:space="preserve"> IF( BF3 &lt;= EDATE( NTBA!$F$19,0 ), SUM( BF187, BF200 ) * $F198, IF( AND( BF3 &gt; EDATE( NTBA!$F$19, 0 ), BF3 &lt;= NTBA!$F$25 ), SUM( BF187, BF200 ) * $F197,0))</f>
        <v>3.9969860437430214</v>
      </c>
      <c r="BG201" s="535">
        <f ca="1" xml:space="preserve"> IF( BG3 &lt;= EDATE( NTBA!$F$19,0 ), SUM( BG187, BG200 ) * $F198, IF( AND( BG3 &gt; EDATE( NTBA!$F$19, 0 ), BG3 &lt;= NTBA!$F$25 ), SUM( BG187, BG200 ) * $F197,0))</f>
        <v>3.929114397620566</v>
      </c>
      <c r="BH201" s="535">
        <f ca="1" xml:space="preserve"> IF( BH3 &lt;= EDATE( NTBA!$F$19,0 ), SUM( BH187, BH200 ) * $F198, IF( AND( BH3 &gt; EDATE( NTBA!$F$19, 0 ), BH3 &lt;= NTBA!$F$25 ), SUM( BH187, BH200 ) * $F197,0))</f>
        <v>3.8612427514981107</v>
      </c>
      <c r="BI201" s="535">
        <f ca="1" xml:space="preserve"> IF( BI3 &lt;= EDATE( NTBA!$F$19,0 ), SUM( BI187, BI200 ) * $F198, IF( AND( BI3 &gt; EDATE( NTBA!$F$19, 0 ), BI3 &lt;= NTBA!$F$25 ), SUM( BI187, BI200 ) * $F197,0))</f>
        <v>3.7868319766794714</v>
      </c>
      <c r="BJ201" s="535">
        <f ca="1" xml:space="preserve"> IF( BJ3 &lt;= EDATE( NTBA!$F$19,0 ), SUM( BJ187, BJ200 ) * $F198, IF( AND( BJ3 &gt; EDATE( NTBA!$F$19, 0 ), BJ3 &lt;= NTBA!$F$25 ), SUM( BJ187, BJ200 ) * $F197,0))</f>
        <v>3.7124212018608325</v>
      </c>
      <c r="BK201" s="535">
        <f ca="1" xml:space="preserve"> IF( BK3 &lt;= EDATE( NTBA!$F$19,0 ), SUM( BK187, BK200 ) * $F198, IF( AND( BK3 &gt; EDATE( NTBA!$F$19, 0 ), BK3 &lt;= NTBA!$F$25 ), SUM( BK187, BK200 ) * $F197,0))</f>
        <v>3.6380104270421931</v>
      </c>
      <c r="BL201" s="535">
        <f ca="1" xml:space="preserve"> IF( BL3 &lt;= EDATE( NTBA!$F$19,0 ), SUM( BL187, BL200 ) * $F198, IF( AND( BL3 &gt; EDATE( NTBA!$F$19, 0 ), BL3 &lt;= NTBA!$F$25 ), SUM( BL187, BL200 ) * $F197,0))</f>
        <v>3.5635996522235538</v>
      </c>
      <c r="BM201" s="535">
        <f ca="1" xml:space="preserve"> IF( BM3 &lt;= EDATE( NTBA!$F$19,0 ), SUM( BM187, BM200 ) * $F198, IF( AND( BM3 &gt; EDATE( NTBA!$F$19, 0 ), BM3 &lt;= NTBA!$F$25 ), SUM( BM187, BM200 ) * $F197,0))</f>
        <v>3.4891888774049149</v>
      </c>
      <c r="BN201" s="535">
        <f ca="1" xml:space="preserve"> IF( BN3 &lt;= EDATE( NTBA!$F$19,0 ), SUM( BN187, BN200 ) * $F198, IF( AND( BN3 &gt; EDATE( NTBA!$F$19, 0 ), BN3 &lt;= NTBA!$F$25 ), SUM( BN187, BN200 ) * $F197,0))</f>
        <v>3.4147781025862756</v>
      </c>
      <c r="BO201" s="535">
        <f ca="1" xml:space="preserve"> IF( BO3 &lt;= EDATE( NTBA!$F$19,0 ), SUM( BO187, BO200 ) * $F198, IF( AND( BO3 &gt; EDATE( NTBA!$F$19, 0 ), BO3 &lt;= NTBA!$F$25 ), SUM( BO187, BO200 ) * $F197,0))</f>
        <v>3.3403673277676367</v>
      </c>
      <c r="BP201" s="535">
        <f ca="1" xml:space="preserve"> IF( BP3 &lt;= EDATE( NTBA!$F$19,0 ), SUM( BP187, BP200 ) * $F198, IF( AND( BP3 &gt; EDATE( NTBA!$F$19, 0 ), BP3 &lt;= NTBA!$F$25 ), SUM( BP187, BP200 ) * $F197,0))</f>
        <v>3.2659565529489973</v>
      </c>
      <c r="BQ201" s="535">
        <f ca="1" xml:space="preserve"> IF( BQ3 &lt;= EDATE( NTBA!$F$19,0 ), SUM( BQ187, BQ200 ) * $F198, IF( AND( BQ3 &gt; EDATE( NTBA!$F$19, 0 ), BQ3 &lt;= NTBA!$F$25 ), SUM( BQ187, BQ200 ) * $F197,0))</f>
        <v>3.1915457781303584</v>
      </c>
      <c r="BR201" s="535">
        <f ca="1" xml:space="preserve"> IF( BR3 &lt;= EDATE( NTBA!$F$19,0 ), SUM( BR187, BR200 ) * $F198, IF( AND( BR3 &gt; EDATE( NTBA!$F$19, 0 ), BR3 &lt;= NTBA!$F$25 ), SUM( BR187, BR200 ) * $F197,0))</f>
        <v>3.1171350033117191</v>
      </c>
      <c r="BS201" s="535">
        <f ca="1" xml:space="preserve"> IF( BS3 &lt;= EDATE( NTBA!$F$19,0 ), SUM( BS187, BS200 ) * $F198, IF( AND( BS3 &gt; EDATE( NTBA!$F$19, 0 ), BS3 &lt;= NTBA!$F$25 ), SUM( BS187, BS200 ) * $F197,0))</f>
        <v>3.0427242284930802</v>
      </c>
      <c r="BT201" s="535">
        <f ca="1" xml:space="preserve"> IF( BT3 &lt;= EDATE( NTBA!$F$19,0 ), SUM( BT187, BT200 ) * $F198, IF( AND( BT3 &gt; EDATE( NTBA!$F$19, 0 ), BT3 &lt;= NTBA!$F$25 ), SUM( BT187, BT200 ) * $F197,0))</f>
        <v>2.9683134536744409</v>
      </c>
      <c r="BU201" s="535">
        <f ca="1" xml:space="preserve"> IF( BU3 &lt;= EDATE( NTBA!$F$19,0 ), SUM( BU187, BU200 ) * $F198, IF( AND( BU3 &gt; EDATE( NTBA!$F$19, 0 ), BU3 &lt;= NTBA!$F$25 ), SUM( BU187, BU200 ) * $F197,0))</f>
        <v>2.886912575766778</v>
      </c>
      <c r="BV201" s="535">
        <f ca="1" xml:space="preserve"> IF( BV3 &lt;= EDATE( NTBA!$F$19,0 ), SUM( BV187, BV200 ) * $F198, IF( AND( BV3 &gt; EDATE( NTBA!$F$19, 0 ), BV3 &lt;= NTBA!$F$25 ), SUM( BV187, BV200 ) * $F197,0))</f>
        <v>2.805511697859115</v>
      </c>
      <c r="BW201" s="535">
        <f ca="1" xml:space="preserve"> IF( BW3 &lt;= EDATE( NTBA!$F$19,0 ), SUM( BW187, BW200 ) * $F198, IF( AND( BW3 &gt; EDATE( NTBA!$F$19, 0 ), BW3 &lt;= NTBA!$F$25 ), SUM( BW187, BW200 ) * $F197,0))</f>
        <v>2.7241108199514521</v>
      </c>
      <c r="BX201" s="535">
        <f ca="1" xml:space="preserve"> IF( BX3 &lt;= EDATE( NTBA!$F$19,0 ), SUM( BX187, BX200 ) * $F198, IF( AND( BX3 &gt; EDATE( NTBA!$F$19, 0 ), BX3 &lt;= NTBA!$F$25 ), SUM( BX187, BX200 ) * $F197,0))</f>
        <v>2.6427099420437896</v>
      </c>
      <c r="BY201" s="535">
        <f ca="1" xml:space="preserve"> IF( BY3 &lt;= EDATE( NTBA!$F$19,0 ), SUM( BY187, BY200 ) * $F198, IF( AND( BY3 &gt; EDATE( NTBA!$F$19, 0 ), BY3 &lt;= NTBA!$F$25 ), SUM( BY187, BY200 ) * $F197,0))</f>
        <v>2.5613090641361267</v>
      </c>
      <c r="BZ201" s="535">
        <f ca="1" xml:space="preserve"> IF( BZ3 &lt;= EDATE( NTBA!$F$19,0 ), SUM( BZ187, BZ200 ) * $F198, IF( AND( BZ3 &gt; EDATE( NTBA!$F$19, 0 ), BZ3 &lt;= NTBA!$F$25 ), SUM( BZ187, BZ200 ) * $F197,0))</f>
        <v>2.4799081862284638</v>
      </c>
      <c r="CA201" s="535">
        <f ca="1" xml:space="preserve"> IF( CA3 &lt;= EDATE( NTBA!$F$19,0 ), SUM( CA187, CA200 ) * $F198, IF( AND( CA3 &gt; EDATE( NTBA!$F$19, 0 ), CA3 &lt;= NTBA!$F$25 ), SUM( CA187, CA200 ) * $F197,0))</f>
        <v>2.3985073083208008</v>
      </c>
      <c r="CB201" s="535">
        <f ca="1" xml:space="preserve"> IF( CB3 &lt;= EDATE( NTBA!$F$19,0 ), SUM( CB187, CB200 ) * $F198, IF( AND( CB3 &gt; EDATE( NTBA!$F$19, 0 ), CB3 &lt;= NTBA!$F$25 ), SUM( CB187, CB200 ) * $F197,0))</f>
        <v>2.3171064304131379</v>
      </c>
      <c r="CC201" s="535">
        <f ca="1" xml:space="preserve"> IF( CC3 &lt;= EDATE( NTBA!$F$19,0 ), SUM( CC187, CC200 ) * $F198, IF( AND( CC3 &gt; EDATE( NTBA!$F$19, 0 ), CC3 &lt;= NTBA!$F$25 ), SUM( CC187, CC200 ) * $F197,0))</f>
        <v>2.235705552505475</v>
      </c>
      <c r="CD201" s="535">
        <f ca="1" xml:space="preserve"> IF( CD3 &lt;= EDATE( NTBA!$F$19,0 ), SUM( CD187, CD200 ) * $F198, IF( AND( CD3 &gt; EDATE( NTBA!$F$19, 0 ), CD3 &lt;= NTBA!$F$25 ), SUM( CD187, CD200 ) * $F197,0))</f>
        <v>2.1543046745978121</v>
      </c>
      <c r="CE201" s="535">
        <f ca="1" xml:space="preserve"> IF( CE3 &lt;= EDATE( NTBA!$F$19,0 ), SUM( CE187, CE200 ) * $F198, IF( AND( CE3 &gt; EDATE( NTBA!$F$19, 0 ), CE3 &lt;= NTBA!$F$25 ), SUM( CE187, CE200 ) * $F197,0))</f>
        <v>2.0729037966901491</v>
      </c>
      <c r="CF201" s="535">
        <f ca="1" xml:space="preserve"> IF( CF3 &lt;= EDATE( NTBA!$F$19,0 ), SUM( CF187, CF200 ) * $F198, IF( AND( CF3 &gt; EDATE( NTBA!$F$19, 0 ), CF3 &lt;= NTBA!$F$25 ), SUM( CF187, CF200 ) * $F197,0))</f>
        <v>1.9915029187824864</v>
      </c>
      <c r="CG201" s="535">
        <f ca="1" xml:space="preserve"> IF( CG3 &lt;= EDATE( NTBA!$F$19,0 ), SUM( CG187, CG200 ) * $F198, IF( AND( CG3 &gt; EDATE( NTBA!$F$19, 0 ), CG3 &lt;= NTBA!$F$25 ), SUM( CG187, CG200 ) * $F197,0))</f>
        <v>1.9026609633929596</v>
      </c>
      <c r="CH201" s="535">
        <f ca="1" xml:space="preserve"> IF( CH3 &lt;= EDATE( NTBA!$F$19,0 ), SUM( CH187, CH200 ) * $F198, IF( AND( CH3 &gt; EDATE( NTBA!$F$19, 0 ), CH3 &lt;= NTBA!$F$25 ), SUM( CH187, CH200 ) * $F197,0))</f>
        <v>1.8138190080034329</v>
      </c>
      <c r="CI201" s="535">
        <f ca="1" xml:space="preserve"> IF( CI3 &lt;= EDATE( NTBA!$F$19,0 ), SUM( CI187, CI200 ) * $F198, IF( AND( CI3 &gt; EDATE( NTBA!$F$19, 0 ), CI3 &lt;= NTBA!$F$25 ), SUM( CI187, CI200 ) * $F197,0))</f>
        <v>1.7249770526139063</v>
      </c>
      <c r="CJ201" s="535">
        <f ca="1" xml:space="preserve"> IF( CJ3 &lt;= EDATE( NTBA!$F$19,0 ), SUM( CJ187, CJ200 ) * $F198, IF( AND( CJ3 &gt; EDATE( NTBA!$F$19, 0 ), CJ3 &lt;= NTBA!$F$25 ), SUM( CJ187, CJ200 ) * $F197,0))</f>
        <v>1.6361350972243796</v>
      </c>
      <c r="CK201" s="535">
        <f ca="1" xml:space="preserve"> IF( CK3 &lt;= EDATE( NTBA!$F$19,0 ), SUM( CK187, CK200 ) * $F198, IF( AND( CK3 &gt; EDATE( NTBA!$F$19, 0 ), CK3 &lt;= NTBA!$F$25 ), SUM( CK187, CK200 ) * $F197,0))</f>
        <v>1.5472931418348528</v>
      </c>
      <c r="CL201" s="535">
        <f ca="1" xml:space="preserve"> IF( CL3 &lt;= EDATE( NTBA!$F$19,0 ), SUM( CL187, CL200 ) * $F198, IF( AND( CL3 &gt; EDATE( NTBA!$F$19, 0 ), CL3 &lt;= NTBA!$F$25 ), SUM( CL187, CL200 ) * $F197,0))</f>
        <v>1.458451186445326</v>
      </c>
      <c r="CM201" s="535">
        <f ca="1" xml:space="preserve"> IF( CM3 &lt;= EDATE( NTBA!$F$19,0 ), SUM( CM187, CM200 ) * $F198, IF( AND( CM3 &gt; EDATE( NTBA!$F$19, 0 ), CM3 &lt;= NTBA!$F$25 ), SUM( CM187, CM200 ) * $F197,0))</f>
        <v>1.3696092310557992</v>
      </c>
      <c r="CN201" s="535">
        <f ca="1" xml:space="preserve"> IF( CN3 &lt;= EDATE( NTBA!$F$19,0 ), SUM( CN187, CN200 ) * $F198, IF( AND( CN3 &gt; EDATE( NTBA!$F$19, 0 ), CN3 &lt;= NTBA!$F$25 ), SUM( CN187, CN200 ) * $F197,0))</f>
        <v>1.2807672756662725</v>
      </c>
      <c r="CO201" s="535">
        <f ca="1" xml:space="preserve"> IF( CO3 &lt;= EDATE( NTBA!$F$19,0 ), SUM( CO187, CO200 ) * $F198, IF( AND( CO3 &gt; EDATE( NTBA!$F$19, 0 ), CO3 &lt;= NTBA!$F$25 ), SUM( CO187, CO200 ) * $F197,0))</f>
        <v>1.1919253202767457</v>
      </c>
      <c r="CP201" s="535">
        <f ca="1" xml:space="preserve"> IF( CP3 &lt;= EDATE( NTBA!$F$19,0 ), SUM( CP187, CP200 ) * $F198, IF( AND( CP3 &gt; EDATE( NTBA!$F$19, 0 ), CP3 &lt;= NTBA!$F$25 ), SUM( CP187, CP200 ) * $F197,0))</f>
        <v>1.1030833648872189</v>
      </c>
      <c r="CQ201" s="535">
        <f ca="1" xml:space="preserve"> IF( CQ3 &lt;= EDATE( NTBA!$F$19,0 ), SUM( CQ187, CQ200 ) * $F198, IF( AND( CQ3 &gt; EDATE( NTBA!$F$19, 0 ), CQ3 &lt;= NTBA!$F$25 ), SUM( CQ187, CQ200 ) * $F197,0))</f>
        <v>1.0142414094976924</v>
      </c>
      <c r="CR201" s="535">
        <f ca="1" xml:space="preserve"> IF( CR3 &lt;= EDATE( NTBA!$F$19,0 ), SUM( CR187, CR200 ) * $F198, IF( AND( CR3 &gt; EDATE( NTBA!$F$19, 0 ), CR3 &lt;= NTBA!$F$25 ), SUM( CR187, CR200 ) * $F197,0))</f>
        <v>0.9253994541081656</v>
      </c>
      <c r="CS201" s="535">
        <f ca="1" xml:space="preserve"> IF( CS3 &lt;= EDATE( NTBA!$F$19,0 ), SUM( CS187, CS200 ) * $F198, IF( AND( CS3 &gt; EDATE( NTBA!$F$19, 0 ), CS3 &lt;= NTBA!$F$25 ), SUM( CS187, CS200 ) * $F197,0))</f>
        <v>0.83285950869734904</v>
      </c>
      <c r="CT201" s="535">
        <f ca="1" xml:space="preserve"> IF( CT3 &lt;= EDATE( NTBA!$F$19,0 ), SUM( CT187, CT200 ) * $F198, IF( AND( CT3 &gt; EDATE( NTBA!$F$19, 0 ), CT3 &lt;= NTBA!$F$25 ), SUM( CT187, CT200 ) * $F197,0))</f>
        <v>0.74031956328653248</v>
      </c>
      <c r="CU201" s="535">
        <f ca="1" xml:space="preserve"> IF( CU3 &lt;= EDATE( NTBA!$F$19,0 ), SUM( CU187, CU200 ) * $F198, IF( AND( CU3 &gt; EDATE( NTBA!$F$19, 0 ), CU3 &lt;= NTBA!$F$25 ), SUM( CU187, CU200 ) * $F197,0))</f>
        <v>0.64777961787571581</v>
      </c>
      <c r="CV201" s="535">
        <f ca="1" xml:space="preserve"> IF( CV3 &lt;= EDATE( NTBA!$F$19,0 ), SUM( CV187, CV200 ) * $F198, IF( AND( CV3 &gt; EDATE( NTBA!$F$19, 0 ), CV3 &lt;= NTBA!$F$25 ), SUM( CV187, CV200 ) * $F197,0))</f>
        <v>0.55523967246489925</v>
      </c>
      <c r="CW201" s="535">
        <f ca="1" xml:space="preserve"> IF( CW3 &lt;= EDATE( NTBA!$F$19,0 ), SUM( CW187, CW200 ) * $F198, IF( AND( CW3 &gt; EDATE( NTBA!$F$19, 0 ), CW3 &lt;= NTBA!$F$25 ), SUM( CW187, CW200 ) * $F197,0))</f>
        <v>0.46269972705408269</v>
      </c>
      <c r="CX201" s="535">
        <f ca="1" xml:space="preserve"> IF( CX3 &lt;= EDATE( NTBA!$F$19,0 ), SUM( CX187, CX200 ) * $F198, IF( AND( CX3 &gt; EDATE( NTBA!$F$19, 0 ), CX3 &lt;= NTBA!$F$25 ), SUM( CX187, CX200 ) * $F197,0))</f>
        <v>0.37015978164326607</v>
      </c>
      <c r="CY201" s="535">
        <f ca="1" xml:space="preserve"> IF( CY3 &lt;= EDATE( NTBA!$F$19,0 ), SUM( CY187, CY200 ) * $F198, IF( AND( CY3 &gt; EDATE( NTBA!$F$19, 0 ), CY3 &lt;= NTBA!$F$25 ), SUM( CY187, CY200 ) * $F197,0))</f>
        <v>0.27761983623244946</v>
      </c>
      <c r="CZ201" s="535">
        <f ca="1" xml:space="preserve"> IF( CZ3 &lt;= EDATE( NTBA!$F$19,0 ), SUM( CZ187, CZ200 ) * $F198, IF( AND( CZ3 &gt; EDATE( NTBA!$F$19, 0 ), CZ3 &lt;= NTBA!$F$25 ), SUM( CZ187, CZ200 ) * $F197,0))</f>
        <v>0.18507989082163284</v>
      </c>
      <c r="DA201" s="535">
        <f ca="1" xml:space="preserve"> IF( DA3 &lt;= EDATE( NTBA!$F$19,0 ), SUM( DA187, DA200 ) * $F198, IF( AND( DA3 &gt; EDATE( NTBA!$F$19, 0 ), DA3 &lt;= NTBA!$F$25 ), SUM( DA187, DA200 ) * $F197,0))</f>
        <v>9.2539945410816629E-2</v>
      </c>
      <c r="DB201" s="535">
        <f ca="1" xml:space="preserve"> IF( DB3 &lt;= EDATE( NTBA!$F$19,0 ), SUM( DB187, DB200 ) * $F198, IF( AND( DB3 &gt; EDATE( NTBA!$F$19, 0 ), DB3 &lt;= NTBA!$F$25 ), SUM( DB187, DB200 ) * $F197,0))</f>
        <v>0</v>
      </c>
      <c r="DC201" s="535">
        <f ca="1" xml:space="preserve"> IF( DC3 &lt;= EDATE( NTBA!$F$19,0 ), SUM( DC187, DC200 ) * $F198, IF( AND( DC3 &gt; EDATE( NTBA!$F$19, 0 ), DC3 &lt;= NTBA!$F$25 ), SUM( DC187, DC200 ) * $F197,0))</f>
        <v>0</v>
      </c>
      <c r="DD201" s="535">
        <f ca="1" xml:space="preserve"> IF( DD3 &lt;= EDATE( NTBA!$F$19,0 ), SUM( DD187, DD200 ) * $F198, IF( AND( DD3 &gt; EDATE( NTBA!$F$19, 0 ), DD3 &lt;= NTBA!$F$25 ), SUM( DD187, DD200 ) * $F197,0))</f>
        <v>0</v>
      </c>
      <c r="DE201" s="535">
        <f ca="1" xml:space="preserve"> IF( DE3 &lt;= EDATE( NTBA!$F$19,0 ), SUM( DE187, DE200 ) * $F198, IF( AND( DE3 &gt; EDATE( NTBA!$F$19, 0 ), DE3 &lt;= NTBA!$F$25 ), SUM( DE187, DE200 ) * $F197,0))</f>
        <v>0</v>
      </c>
      <c r="DF201" s="535">
        <f ca="1" xml:space="preserve"> IF( DF3 &lt;= EDATE( NTBA!$F$19,0 ), SUM( DF187, DF200 ) * $F198, IF( AND( DF3 &gt; EDATE( NTBA!$F$19, 0 ), DF3 &lt;= NTBA!$F$25 ), SUM( DF187, DF200 ) * $F197,0))</f>
        <v>0</v>
      </c>
      <c r="DG201" s="535">
        <f ca="1" xml:space="preserve"> IF( DG3 &lt;= EDATE( NTBA!$F$19,0 ), SUM( DG187, DG200 ) * $F198, IF( AND( DG3 &gt; EDATE( NTBA!$F$19, 0 ), DG3 &lt;= NTBA!$F$25 ), SUM( DG187, DG200 ) * $F197,0))</f>
        <v>0</v>
      </c>
      <c r="DH201" s="535">
        <f ca="1" xml:space="preserve"> IF( DH3 &lt;= EDATE( NTBA!$F$19,0 ), SUM( DH187, DH200 ) * $F198, IF( AND( DH3 &gt; EDATE( NTBA!$F$19, 0 ), DH3 &lt;= NTBA!$F$25 ), SUM( DH187, DH200 ) * $F197,0))</f>
        <v>0</v>
      </c>
      <c r="DI201" s="535">
        <f ca="1" xml:space="preserve"> IF( DI3 &lt;= EDATE( NTBA!$F$19,0 ), SUM( DI187, DI200 ) * $F198, IF( AND( DI3 &gt; EDATE( NTBA!$F$19, 0 ), DI3 &lt;= NTBA!$F$25 ), SUM( DI187, DI200 ) * $F197,0))</f>
        <v>0</v>
      </c>
      <c r="DJ201" s="535">
        <f ca="1" xml:space="preserve"> IF( DJ3 &lt;= EDATE( NTBA!$F$19,0 ), SUM( DJ187, DJ200 ) * $F198, IF( AND( DJ3 &gt; EDATE( NTBA!$F$19, 0 ), DJ3 &lt;= NTBA!$F$25 ), SUM( DJ187, DJ200 ) * $F197,0))</f>
        <v>0</v>
      </c>
      <c r="DK201" s="535">
        <f ca="1" xml:space="preserve"> IF( DK3 &lt;= EDATE( NTBA!$F$19,0 ), SUM( DK187, DK200 ) * $F198, IF( AND( DK3 &gt; EDATE( NTBA!$F$19, 0 ), DK3 &lt;= NTBA!$F$25 ), SUM( DK187, DK200 ) * $F197,0))</f>
        <v>0</v>
      </c>
      <c r="DL201" s="535">
        <f ca="1" xml:space="preserve"> IF( DL3 &lt;= EDATE( NTBA!$F$19,0 ), SUM( DL187, DL200 ) * $F198, IF( AND( DL3 &gt; EDATE( NTBA!$F$19, 0 ), DL3 &lt;= NTBA!$F$25 ), SUM( DL187, DL200 ) * $F197,0))</f>
        <v>0</v>
      </c>
      <c r="DM201" s="535">
        <f ca="1" xml:space="preserve"> IF( DM3 &lt;= EDATE( NTBA!$F$19,0 ), SUM( DM187, DM200 ) * $F198, IF( AND( DM3 &gt; EDATE( NTBA!$F$19, 0 ), DM3 &lt;= NTBA!$F$25 ), SUM( DM187, DM200 ) * $F197,0))</f>
        <v>0</v>
      </c>
      <c r="DN201" s="535">
        <f ca="1" xml:space="preserve"> IF( DN3 &lt;= EDATE( NTBA!$F$19,0 ), SUM( DN187, DN200 ) * $F198, IF( AND( DN3 &gt; EDATE( NTBA!$F$19, 0 ), DN3 &lt;= NTBA!$F$25 ), SUM( DN187, DN200 ) * $F197,0))</f>
        <v>0</v>
      </c>
      <c r="DO201" s="535">
        <f ca="1" xml:space="preserve"> IF( DO3 &lt;= EDATE( NTBA!$F$19,0 ), SUM( DO187, DO200 ) * $F198, IF( AND( DO3 &gt; EDATE( NTBA!$F$19, 0 ), DO3 &lt;= NTBA!$F$25 ), SUM( DO187, DO200 ) * $F197,0))</f>
        <v>0</v>
      </c>
      <c r="DP201" s="535">
        <f ca="1" xml:space="preserve"> IF( DP3 &lt;= EDATE( NTBA!$F$19,0 ), SUM( DP187, DP200 ) * $F198, IF( AND( DP3 &gt; EDATE( NTBA!$F$19, 0 ), DP3 &lt;= NTBA!$F$25 ), SUM( DP187, DP200 ) * $F197,0))</f>
        <v>0</v>
      </c>
      <c r="DQ201" s="535">
        <f ca="1" xml:space="preserve"> IF( DQ3 &lt;= EDATE( NTBA!$F$19,0 ), SUM( DQ187, DQ200 ) * $F198, IF( AND( DQ3 &gt; EDATE( NTBA!$F$19, 0 ), DQ3 &lt;= NTBA!$F$25 ), SUM( DQ187, DQ200 ) * $F197,0))</f>
        <v>0</v>
      </c>
      <c r="DR201" s="535">
        <f ca="1" xml:space="preserve"> IF( DR3 &lt;= EDATE( NTBA!$F$19,0 ), SUM( DR187, DR200 ) * $F198, IF( AND( DR3 &gt; EDATE( NTBA!$F$19, 0 ), DR3 &lt;= NTBA!$F$25 ), SUM( DR187, DR200 ) * $F197,0))</f>
        <v>0</v>
      </c>
      <c r="DS201" s="535">
        <f xml:space="preserve"> IF( DS3 &lt;= EDATE( NTBA!$F$19,0 ), SUM( DS187, DS200 ) * $F198, IF( AND( DS3 &gt; EDATE( NTBA!$F$19, 0 ), DS3 &lt;= NTBA!$F$25 ), SUM( DS187, DS200 ) * $F197,0))</f>
        <v>0</v>
      </c>
      <c r="DT201" s="535">
        <f xml:space="preserve"> IF( DT3 &lt;= EDATE( NTBA!$F$19,0 ), SUM( DT187, DT200 ) * $F198, IF( AND( DT3 &gt; EDATE( NTBA!$F$19, 0 ), DT3 &lt;= NTBA!$F$25 ), SUM( DT187, DT200 ) * $F197,0))</f>
        <v>0</v>
      </c>
      <c r="DU201" s="535">
        <f xml:space="preserve"> IF( DU3 &lt;= EDATE( NTBA!$F$19,0 ), SUM( DU187, DU200 ) * $F198, IF( AND( DU3 &gt; EDATE( NTBA!$F$19, 0 ), DU3 &lt;= NTBA!$F$25 ), SUM( DU187, DU200 ) * $F197,0))</f>
        <v>0</v>
      </c>
      <c r="DV201" s="535">
        <f xml:space="preserve"> IF( DV3 &lt;= EDATE( NTBA!$F$19,0 ), SUM( DV187, DV200 ) * $F198, IF( AND( DV3 &gt; EDATE( NTBA!$F$19, 0 ), DV3 &lt;= NTBA!$F$25 ), SUM( DV187, DV200 ) * $F197,0))</f>
        <v>0</v>
      </c>
      <c r="DW201" s="535">
        <f xml:space="preserve"> IF( DW3 &lt;= EDATE( NTBA!$F$19,0 ), SUM( DW187, DW200 ) * $F198, IF( AND( DW3 &gt; EDATE( NTBA!$F$19, 0 ), DW3 &lt;= NTBA!$F$25 ), SUM( DW187, DW200 ) * $F197,0))</f>
        <v>0</v>
      </c>
      <c r="DX201" s="535">
        <f xml:space="preserve"> IF( DX3 &lt;= EDATE( NTBA!$F$19,0 ), SUM( DX187, DX200 ) * $F198, IF( AND( DX3 &gt; EDATE( NTBA!$F$19, 0 ), DX3 &lt;= NTBA!$F$25 ), SUM( DX187, DX200 ) * $F197,0))</f>
        <v>0</v>
      </c>
      <c r="DY201" s="535">
        <f xml:space="preserve"> IF( DY3 &lt;= EDATE( NTBA!$F$19,0 ), SUM( DY187, DY200 ) * $F198, IF( AND( DY3 &gt; EDATE( NTBA!$F$19, 0 ), DY3 &lt;= NTBA!$F$25 ), SUM( DY187, DY200 ) * $F197,0))</f>
        <v>0</v>
      </c>
      <c r="DZ201" s="535">
        <f xml:space="preserve"> IF( DZ3 &lt;= EDATE( NTBA!$F$19,0 ), SUM( DZ187, DZ200 ) * $F198, IF( AND( DZ3 &gt; EDATE( NTBA!$F$19, 0 ), DZ3 &lt;= NTBA!$F$25 ), SUM( DZ187, DZ200 ) * $F197,0))</f>
        <v>0</v>
      </c>
      <c r="EA201" s="535">
        <f xml:space="preserve"> IF( EA3 &lt;= EDATE( NTBA!$F$19,0 ), SUM( EA187, EA200 ) * $F198, IF( AND( EA3 &gt; EDATE( NTBA!$F$19, 0 ), EA3 &lt;= NTBA!$F$25 ), SUM( EA187, EA200 ) * $F197,0))</f>
        <v>0</v>
      </c>
      <c r="EB201" s="535">
        <f xml:space="preserve"> IF( EB3 &lt;= EDATE( NTBA!$F$19,0 ), SUM( EB187, EB200 ) * $F198, IF( AND( EB3 &gt; EDATE( NTBA!$F$19, 0 ), EB3 &lt;= NTBA!$F$25 ), SUM( EB187, EB200 ) * $F197,0))</f>
        <v>0</v>
      </c>
      <c r="EC201" s="535">
        <f xml:space="preserve"> IF( EC3 &lt;= EDATE( NTBA!$F$19,0 ), SUM( EC187, EC200 ) * $F198, IF( AND( EC3 &gt; EDATE( NTBA!$F$19, 0 ), EC3 &lt;= NTBA!$F$25 ), SUM( EC187, EC200 ) * $F197,0))</f>
        <v>0</v>
      </c>
      <c r="ED201" s="535">
        <f xml:space="preserve"> IF( ED3 &lt;= EDATE( NTBA!$F$19,0 ), SUM( ED187, ED200 ) * $F198, IF( AND( ED3 &gt; EDATE( NTBA!$F$19, 0 ), ED3 &lt;= NTBA!$F$25 ), SUM( ED187, ED200 ) * $F197,0))</f>
        <v>0</v>
      </c>
      <c r="EE201" s="535">
        <f xml:space="preserve"> IF( EE3 &lt;= EDATE( NTBA!$F$19,0 ), SUM( EE187, EE200 ) * $F198, IF( AND( EE3 &gt; EDATE( NTBA!$F$19, 0 ), EE3 &lt;= NTBA!$F$25 ), SUM( EE187, EE200 ) * $F197,0))</f>
        <v>0</v>
      </c>
      <c r="EF201" s="535">
        <f xml:space="preserve"> IF( EF3 &lt;= EDATE( NTBA!$F$19,0 ), SUM( EF187, EF200 ) * $F198, IF( AND( EF3 &gt; EDATE( NTBA!$F$19, 0 ), EF3 &lt;= NTBA!$F$25 ), SUM( EF187, EF200 ) * $F197,0))</f>
        <v>0</v>
      </c>
      <c r="EG201" s="535">
        <f xml:space="preserve"> IF( EG3 &lt;= EDATE( NTBA!$F$19,0 ), SUM( EG187, EG200 ) * $F198, IF( AND( EG3 &gt; EDATE( NTBA!$F$19, 0 ), EG3 &lt;= NTBA!$F$25 ), SUM( EG187, EG200 ) * $F197,0))</f>
        <v>0</v>
      </c>
      <c r="EH201" s="535">
        <f xml:space="preserve"> IF( EH3 &lt;= EDATE( NTBA!$F$19,0 ), SUM( EH187, EH200 ) * $F198, IF( AND( EH3 &gt; EDATE( NTBA!$F$19, 0 ), EH3 &lt;= NTBA!$F$25 ), SUM( EH187, EH200 ) * $F197,0))</f>
        <v>0</v>
      </c>
    </row>
    <row r="202" spans="1:139" s="535" customFormat="1" ht="15" customHeight="1" outlineLevel="1" x14ac:dyDescent="0.35">
      <c r="O202" s="956"/>
      <c r="P202" s="956"/>
      <c r="Q202" s="956"/>
      <c r="R202" s="956"/>
      <c r="S202" s="956"/>
      <c r="T202" s="956"/>
      <c r="U202" s="956"/>
      <c r="V202" s="956"/>
      <c r="W202" s="956"/>
      <c r="X202" s="956"/>
      <c r="Y202" s="956"/>
      <c r="Z202" s="956"/>
      <c r="AA202" s="956"/>
      <c r="AB202" s="956"/>
      <c r="AC202" s="956"/>
      <c r="AD202" s="956"/>
      <c r="AE202" s="956"/>
      <c r="AF202" s="956"/>
      <c r="AG202" s="956"/>
      <c r="AH202" s="956"/>
      <c r="AI202" s="956"/>
      <c r="AJ202" s="956"/>
      <c r="AK202" s="956"/>
      <c r="AL202" s="956"/>
      <c r="AM202" s="956"/>
      <c r="AN202" s="956"/>
      <c r="AO202" s="956"/>
      <c r="AP202" s="956"/>
      <c r="AQ202" s="956"/>
      <c r="AR202" s="956"/>
      <c r="AS202" s="956"/>
      <c r="AT202" s="956"/>
      <c r="AU202" s="956"/>
      <c r="AV202" s="956"/>
      <c r="AW202" s="956"/>
      <c r="AX202" s="956"/>
      <c r="AY202" s="956"/>
      <c r="AZ202" s="956"/>
      <c r="BA202" s="956"/>
      <c r="BB202" s="956"/>
      <c r="BC202" s="956"/>
      <c r="BD202" s="956"/>
      <c r="BE202" s="956"/>
      <c r="BF202" s="956"/>
      <c r="BG202" s="956"/>
      <c r="BH202" s="956"/>
      <c r="BI202" s="956"/>
      <c r="BJ202" s="956"/>
      <c r="BK202" s="956"/>
      <c r="BL202" s="956"/>
      <c r="BM202" s="956"/>
      <c r="BN202" s="956"/>
      <c r="BO202" s="956"/>
      <c r="BP202" s="956"/>
      <c r="BQ202" s="956"/>
      <c r="BR202" s="956"/>
      <c r="BS202" s="956"/>
      <c r="BT202" s="956"/>
      <c r="BU202" s="956"/>
      <c r="BV202" s="956"/>
      <c r="BW202" s="956"/>
      <c r="BX202" s="956"/>
      <c r="BY202" s="956"/>
      <c r="BZ202" s="956"/>
      <c r="CA202" s="956"/>
      <c r="CB202" s="956"/>
      <c r="CC202" s="956"/>
      <c r="CD202" s="956"/>
      <c r="CE202" s="956"/>
      <c r="CF202" s="956"/>
      <c r="CG202" s="956"/>
      <c r="CH202" s="956"/>
      <c r="CI202" s="956"/>
      <c r="CJ202" s="956"/>
      <c r="CK202" s="956"/>
      <c r="CL202" s="956"/>
      <c r="CM202" s="956"/>
      <c r="CN202" s="956"/>
      <c r="CO202" s="956"/>
      <c r="CP202" s="956"/>
      <c r="CQ202" s="956"/>
      <c r="CR202" s="956"/>
      <c r="CS202" s="956"/>
      <c r="CT202" s="956"/>
      <c r="CU202" s="956"/>
      <c r="CV202" s="956"/>
      <c r="CW202" s="956"/>
      <c r="CX202" s="956"/>
      <c r="CY202" s="956"/>
      <c r="CZ202" s="956"/>
      <c r="DA202" s="956"/>
      <c r="DB202" s="956"/>
      <c r="DC202" s="956"/>
      <c r="DD202" s="956"/>
      <c r="DE202" s="956"/>
      <c r="DF202" s="956"/>
      <c r="DG202" s="956"/>
      <c r="DH202" s="956"/>
      <c r="DI202" s="956"/>
      <c r="DJ202" s="956"/>
      <c r="DK202" s="956"/>
      <c r="DL202" s="956"/>
      <c r="DM202" s="956"/>
      <c r="DN202" s="956"/>
      <c r="DO202" s="956"/>
      <c r="DP202" s="956"/>
      <c r="DQ202" s="956"/>
      <c r="DR202" s="956"/>
      <c r="DS202" s="956"/>
      <c r="DT202" s="956"/>
      <c r="DU202" s="956"/>
      <c r="DV202" s="956"/>
      <c r="DW202" s="956"/>
      <c r="DX202" s="956"/>
      <c r="DY202" s="956"/>
      <c r="DZ202" s="956"/>
      <c r="EA202" s="956"/>
      <c r="EB202" s="956"/>
      <c r="EC202" s="956"/>
      <c r="ED202" s="956"/>
      <c r="EE202" s="956"/>
      <c r="EF202" s="956"/>
      <c r="EG202" s="956"/>
      <c r="EH202" s="956"/>
    </row>
    <row r="203" spans="1:139" s="535" customFormat="1" ht="15" customHeight="1" outlineLevel="1" x14ac:dyDescent="0.35">
      <c r="C203" s="564" t="s">
        <v>528</v>
      </c>
      <c r="O203" s="956"/>
      <c r="P203" s="956"/>
      <c r="Q203" s="956"/>
      <c r="R203" s="956"/>
      <c r="S203" s="956"/>
      <c r="T203" s="956"/>
      <c r="U203" s="956"/>
      <c r="V203" s="956"/>
      <c r="W203" s="956"/>
      <c r="X203" s="956"/>
      <c r="Y203" s="956"/>
      <c r="Z203" s="956"/>
      <c r="AA203" s="956"/>
      <c r="AB203" s="956"/>
      <c r="AC203" s="956"/>
      <c r="AD203" s="956"/>
      <c r="AE203" s="956"/>
      <c r="AF203" s="956"/>
      <c r="AG203" s="956"/>
      <c r="AH203" s="956"/>
      <c r="AI203" s="956"/>
      <c r="AJ203" s="956"/>
      <c r="AK203" s="956"/>
      <c r="AL203" s="956"/>
      <c r="AM203" s="956"/>
      <c r="AN203" s="956"/>
      <c r="AO203" s="956"/>
      <c r="AP203" s="956"/>
      <c r="AQ203" s="956"/>
      <c r="AR203" s="956"/>
      <c r="AS203" s="956"/>
      <c r="AT203" s="956"/>
      <c r="AU203" s="956"/>
      <c r="AV203" s="956"/>
      <c r="AW203" s="956"/>
      <c r="AX203" s="956"/>
      <c r="AY203" s="956"/>
      <c r="AZ203" s="956"/>
      <c r="BA203" s="956"/>
      <c r="BB203" s="956"/>
      <c r="BC203" s="956"/>
      <c r="BD203" s="956"/>
      <c r="BE203" s="956"/>
      <c r="BF203" s="956"/>
      <c r="BG203" s="956"/>
      <c r="BH203" s="956"/>
      <c r="BI203" s="956"/>
      <c r="BJ203" s="956"/>
      <c r="BK203" s="956"/>
      <c r="BL203" s="956"/>
      <c r="BM203" s="956"/>
      <c r="BN203" s="956"/>
      <c r="BO203" s="956"/>
      <c r="BP203" s="956"/>
      <c r="BQ203" s="956"/>
      <c r="BR203" s="956"/>
      <c r="BS203" s="956"/>
      <c r="BT203" s="956"/>
      <c r="BU203" s="956"/>
      <c r="BV203" s="956"/>
      <c r="BW203" s="956"/>
      <c r="BX203" s="956"/>
      <c r="BY203" s="956"/>
      <c r="BZ203" s="956"/>
      <c r="CA203" s="956"/>
      <c r="CB203" s="956"/>
      <c r="CC203" s="956"/>
      <c r="CD203" s="956"/>
      <c r="CE203" s="956"/>
      <c r="CF203" s="956"/>
      <c r="CG203" s="956"/>
      <c r="CH203" s="956"/>
      <c r="CI203" s="956"/>
      <c r="CJ203" s="956"/>
      <c r="CK203" s="956"/>
      <c r="CL203" s="956"/>
      <c r="CM203" s="956"/>
      <c r="CN203" s="956"/>
      <c r="CO203" s="956"/>
      <c r="CP203" s="956"/>
      <c r="CQ203" s="956"/>
      <c r="CR203" s="956"/>
      <c r="CS203" s="956"/>
      <c r="CT203" s="956"/>
      <c r="CU203" s="956"/>
      <c r="CV203" s="956"/>
      <c r="CW203" s="956"/>
      <c r="CX203" s="956"/>
      <c r="CY203" s="956"/>
      <c r="CZ203" s="956"/>
      <c r="DA203" s="956"/>
      <c r="DB203" s="956"/>
      <c r="DC203" s="956"/>
      <c r="DD203" s="956"/>
      <c r="DE203" s="956"/>
      <c r="DF203" s="956"/>
      <c r="DG203" s="956"/>
      <c r="DH203" s="956"/>
      <c r="DI203" s="956"/>
      <c r="DJ203" s="956"/>
      <c r="DK203" s="956"/>
      <c r="DL203" s="956"/>
      <c r="DM203" s="956"/>
      <c r="DN203" s="956"/>
      <c r="DO203" s="956"/>
      <c r="DP203" s="956"/>
      <c r="DQ203" s="956"/>
      <c r="DR203" s="956"/>
      <c r="DS203" s="956"/>
      <c r="DT203" s="956"/>
      <c r="DU203" s="956"/>
      <c r="DV203" s="956"/>
      <c r="DW203" s="956"/>
      <c r="DX203" s="956"/>
      <c r="DY203" s="956"/>
      <c r="DZ203" s="956"/>
      <c r="EA203" s="956"/>
      <c r="EB203" s="956"/>
      <c r="EC203" s="956"/>
      <c r="ED203" s="956"/>
      <c r="EE203" s="956"/>
      <c r="EF203" s="956"/>
      <c r="EG203" s="956"/>
      <c r="EH203" s="956"/>
    </row>
    <row r="204" spans="1:139" s="417" customFormat="1" ht="15" customHeight="1" outlineLevel="1" x14ac:dyDescent="0.35">
      <c r="A204" s="462"/>
      <c r="B204" s="462"/>
      <c r="C204" s="564"/>
      <c r="D204" s="462"/>
      <c r="E204" s="224" t="str">
        <f xml:space="preserve"> NTBA!E$229</f>
        <v>Interest rate post construction per month</v>
      </c>
      <c r="F204" s="224">
        <f xml:space="preserve"> NTBA!F$229</f>
        <v>7.4999999999999997E-3</v>
      </c>
      <c r="G204" s="224" t="str">
        <f xml:space="preserve"> NTBA!G$229</f>
        <v>%</v>
      </c>
      <c r="H204" s="462"/>
      <c r="J204" s="462"/>
      <c r="K204" s="462"/>
      <c r="L204" s="462"/>
      <c r="M204" s="462"/>
      <c r="N204" s="462"/>
      <c r="O204" s="462"/>
      <c r="P204" s="462"/>
      <c r="Q204" s="462"/>
      <c r="R204" s="462"/>
      <c r="S204" s="462"/>
      <c r="T204" s="462"/>
      <c r="U204" s="462"/>
      <c r="V204" s="462"/>
      <c r="W204" s="462"/>
      <c r="Y204" s="462"/>
      <c r="Z204" s="462"/>
      <c r="AA204" s="462"/>
      <c r="AB204" s="462"/>
      <c r="AC204" s="462"/>
      <c r="AD204" s="462"/>
      <c r="AE204" s="462"/>
      <c r="AF204" s="462"/>
      <c r="AG204" s="462"/>
      <c r="AH204" s="462"/>
      <c r="AI204" s="462"/>
      <c r="AJ204" s="462"/>
      <c r="AK204" s="462"/>
      <c r="AL204" s="462"/>
      <c r="AM204" s="462"/>
      <c r="AN204" s="462"/>
      <c r="AO204" s="462"/>
      <c r="AP204" s="462"/>
      <c r="AQ204" s="462"/>
      <c r="AR204" s="462"/>
      <c r="AS204" s="462"/>
      <c r="AT204" s="462"/>
      <c r="AU204" s="462"/>
      <c r="AV204" s="462"/>
      <c r="AW204" s="462"/>
      <c r="AX204" s="462"/>
      <c r="AY204" s="462"/>
      <c r="AZ204" s="462"/>
      <c r="BA204" s="462"/>
      <c r="BB204" s="462"/>
      <c r="BC204" s="462"/>
      <c r="BD204" s="462"/>
      <c r="BE204" s="462"/>
      <c r="BF204" s="462"/>
      <c r="BG204" s="462"/>
      <c r="BH204" s="462"/>
      <c r="BI204" s="462"/>
      <c r="BJ204" s="462"/>
      <c r="BK204" s="462"/>
      <c r="BL204" s="462"/>
      <c r="BM204" s="462"/>
      <c r="BN204" s="462"/>
      <c r="BO204" s="462"/>
      <c r="BP204" s="462"/>
      <c r="BQ204" s="462"/>
      <c r="BR204" s="462"/>
      <c r="BS204" s="462"/>
      <c r="BT204" s="462"/>
      <c r="BU204" s="462"/>
      <c r="BV204" s="462"/>
      <c r="BW204" s="462"/>
      <c r="BX204" s="462"/>
      <c r="BY204" s="462"/>
      <c r="BZ204" s="462"/>
      <c r="CA204" s="462"/>
      <c r="CB204" s="462"/>
      <c r="CC204" s="462"/>
      <c r="CD204" s="462"/>
      <c r="CE204" s="462"/>
      <c r="CF204" s="462"/>
      <c r="CG204" s="462"/>
      <c r="CH204" s="462"/>
      <c r="CI204" s="462"/>
      <c r="CJ204" s="462"/>
      <c r="CK204" s="462"/>
      <c r="CL204" s="462"/>
      <c r="CM204" s="462"/>
      <c r="CN204" s="462"/>
      <c r="CO204" s="462"/>
      <c r="CP204" s="462"/>
      <c r="CQ204" s="462"/>
      <c r="CR204" s="462"/>
      <c r="CS204" s="462"/>
      <c r="CT204" s="462"/>
      <c r="CU204" s="462"/>
      <c r="CV204" s="462"/>
      <c r="CW204" s="462"/>
      <c r="CX204" s="462"/>
      <c r="CY204" s="462"/>
      <c r="CZ204" s="462"/>
      <c r="DA204" s="462"/>
      <c r="DB204" s="462"/>
      <c r="DC204" s="462"/>
      <c r="DD204" s="462"/>
      <c r="DE204" s="462"/>
      <c r="DF204" s="462"/>
      <c r="DG204" s="462"/>
      <c r="DH204" s="462"/>
      <c r="DI204" s="462"/>
      <c r="DJ204" s="462"/>
      <c r="DK204" s="462"/>
      <c r="DL204" s="462"/>
      <c r="DM204" s="462"/>
      <c r="DN204" s="462"/>
      <c r="DO204" s="462"/>
      <c r="DP204" s="462"/>
      <c r="DQ204" s="462"/>
      <c r="DR204" s="462"/>
      <c r="DS204" s="462"/>
      <c r="DT204" s="462"/>
      <c r="DU204" s="462"/>
      <c r="DV204" s="462"/>
      <c r="DW204" s="462"/>
      <c r="DX204" s="462"/>
      <c r="DY204" s="462"/>
      <c r="DZ204" s="462"/>
      <c r="EA204" s="462"/>
      <c r="EB204" s="462"/>
      <c r="EC204" s="462"/>
      <c r="ED204" s="462"/>
      <c r="EE204" s="462"/>
      <c r="EF204" s="462"/>
      <c r="EG204" s="462"/>
      <c r="EH204" s="462"/>
      <c r="EI204" s="462"/>
    </row>
    <row r="205" spans="1:139" s="417" customFormat="1" ht="15" customHeight="1" outlineLevel="1" x14ac:dyDescent="0.35">
      <c r="A205" s="462"/>
      <c r="B205" s="462"/>
      <c r="C205" s="564"/>
      <c r="D205" s="462"/>
      <c r="E205" s="224" t="str">
        <f xml:space="preserve"> NTBA!E$231</f>
        <v>Interest Rate during construction per month</v>
      </c>
      <c r="F205" s="224">
        <f xml:space="preserve"> NTBA!F$231</f>
        <v>7.7083333333333335E-3</v>
      </c>
      <c r="G205" s="224" t="str">
        <f xml:space="preserve"> NTBA!G$231</f>
        <v>%</v>
      </c>
      <c r="H205" s="462"/>
      <c r="J205" s="462"/>
      <c r="K205" s="462"/>
      <c r="L205" s="462"/>
      <c r="M205" s="462"/>
      <c r="N205" s="462"/>
      <c r="O205" s="462"/>
      <c r="P205" s="462"/>
      <c r="Q205" s="462"/>
      <c r="R205" s="462"/>
      <c r="S205" s="462"/>
      <c r="T205" s="462"/>
      <c r="U205" s="462"/>
      <c r="V205" s="462"/>
      <c r="W205" s="462"/>
      <c r="Y205" s="462"/>
      <c r="Z205" s="462"/>
      <c r="AA205" s="462"/>
      <c r="AB205" s="462"/>
      <c r="AC205" s="462"/>
      <c r="AD205" s="462"/>
      <c r="AE205" s="462"/>
      <c r="AF205" s="462"/>
      <c r="AG205" s="462"/>
      <c r="AH205" s="462"/>
      <c r="AI205" s="462"/>
      <c r="AJ205" s="462"/>
      <c r="AK205" s="462"/>
      <c r="AL205" s="462"/>
      <c r="AM205" s="462"/>
      <c r="AN205" s="462"/>
      <c r="AO205" s="462"/>
      <c r="AP205" s="462"/>
      <c r="AQ205" s="462"/>
      <c r="AR205" s="462"/>
      <c r="AS205" s="462"/>
      <c r="AT205" s="462"/>
      <c r="AU205" s="462"/>
      <c r="AV205" s="462"/>
      <c r="AW205" s="462"/>
      <c r="AX205" s="462"/>
      <c r="AY205" s="462"/>
      <c r="AZ205" s="462"/>
      <c r="BA205" s="462"/>
      <c r="BB205" s="462"/>
      <c r="BC205" s="462"/>
      <c r="BD205" s="462"/>
      <c r="BE205" s="462"/>
      <c r="BF205" s="462"/>
      <c r="BG205" s="462"/>
      <c r="BH205" s="462"/>
      <c r="BI205" s="462"/>
      <c r="BJ205" s="462"/>
      <c r="BK205" s="462"/>
      <c r="BL205" s="462"/>
      <c r="BM205" s="462"/>
      <c r="BN205" s="462"/>
      <c r="BO205" s="462"/>
      <c r="BP205" s="462"/>
      <c r="BQ205" s="462"/>
      <c r="BR205" s="462"/>
      <c r="BS205" s="462"/>
      <c r="BT205" s="462"/>
      <c r="BU205" s="462"/>
      <c r="BV205" s="462"/>
      <c r="BW205" s="462"/>
      <c r="BX205" s="462"/>
      <c r="BY205" s="462"/>
      <c r="BZ205" s="462"/>
      <c r="CA205" s="462"/>
      <c r="CB205" s="462"/>
      <c r="CC205" s="462"/>
      <c r="CD205" s="462"/>
      <c r="CE205" s="462"/>
      <c r="CF205" s="462"/>
      <c r="CG205" s="462"/>
      <c r="CH205" s="462"/>
      <c r="CI205" s="462"/>
      <c r="CJ205" s="462"/>
      <c r="CK205" s="462"/>
      <c r="CL205" s="462"/>
      <c r="CM205" s="462"/>
      <c r="CN205" s="462"/>
      <c r="CO205" s="462"/>
      <c r="CP205" s="462"/>
      <c r="CQ205" s="462"/>
      <c r="CR205" s="462"/>
      <c r="CS205" s="462"/>
      <c r="CT205" s="462"/>
      <c r="CU205" s="462"/>
      <c r="CV205" s="462"/>
      <c r="CW205" s="462"/>
      <c r="CX205" s="462"/>
      <c r="CY205" s="462"/>
      <c r="CZ205" s="462"/>
      <c r="DA205" s="462"/>
      <c r="DB205" s="462"/>
      <c r="DC205" s="462"/>
      <c r="DD205" s="462"/>
      <c r="DE205" s="462"/>
      <c r="DF205" s="462"/>
      <c r="DG205" s="462"/>
      <c r="DH205" s="462"/>
      <c r="DI205" s="462"/>
      <c r="DJ205" s="462"/>
      <c r="DK205" s="462"/>
      <c r="DL205" s="462"/>
      <c r="DM205" s="462"/>
      <c r="DN205" s="462"/>
      <c r="DO205" s="462"/>
      <c r="DP205" s="462"/>
      <c r="DQ205" s="462"/>
      <c r="DR205" s="462"/>
      <c r="DS205" s="462"/>
      <c r="DT205" s="462"/>
      <c r="DU205" s="462"/>
      <c r="DV205" s="462"/>
      <c r="DW205" s="462"/>
      <c r="DX205" s="462"/>
      <c r="DY205" s="462"/>
      <c r="DZ205" s="462"/>
      <c r="EA205" s="462"/>
      <c r="EB205" s="462"/>
      <c r="EC205" s="462"/>
      <c r="ED205" s="462"/>
      <c r="EE205" s="462"/>
      <c r="EF205" s="462"/>
      <c r="EG205" s="462"/>
      <c r="EH205" s="462"/>
      <c r="EI205" s="462"/>
    </row>
    <row r="206" spans="1:139" s="417" customFormat="1" ht="15" customHeight="1" outlineLevel="1" x14ac:dyDescent="0.35">
      <c r="A206" s="462"/>
      <c r="B206" s="462"/>
      <c r="C206" s="564"/>
      <c r="D206" s="462"/>
      <c r="E206" s="534" t="str">
        <f xml:space="preserve"> E$185</f>
        <v>Debt balance BEG</v>
      </c>
      <c r="F206" s="534">
        <f xml:space="preserve"> F$185</f>
        <v>0</v>
      </c>
      <c r="G206" s="534" t="str">
        <f xml:space="preserve"> G$185</f>
        <v>INR Cr</v>
      </c>
      <c r="H206" s="534">
        <f xml:space="preserve"> H$185</f>
        <v>0</v>
      </c>
      <c r="I206" s="534">
        <f xml:space="preserve"> I$185</f>
        <v>0</v>
      </c>
      <c r="J206" s="534">
        <f>J191</f>
        <v>0</v>
      </c>
      <c r="K206" s="534">
        <f t="shared" ref="K206:BV206" ca="1" si="127">K191</f>
        <v>0</v>
      </c>
      <c r="L206" s="534">
        <f t="shared" ca="1" si="127"/>
        <v>0</v>
      </c>
      <c r="M206" s="534">
        <f t="shared" ca="1" si="127"/>
        <v>0</v>
      </c>
      <c r="N206" s="534">
        <f t="shared" ca="1" si="127"/>
        <v>0</v>
      </c>
      <c r="O206" s="534">
        <f t="shared" ca="1" si="127"/>
        <v>0</v>
      </c>
      <c r="P206" s="534">
        <f t="shared" ca="1" si="127"/>
        <v>0</v>
      </c>
      <c r="Q206" s="534">
        <f t="shared" ca="1" si="127"/>
        <v>0</v>
      </c>
      <c r="R206" s="534">
        <f t="shared" ca="1" si="127"/>
        <v>0</v>
      </c>
      <c r="S206" s="534">
        <f t="shared" ca="1" si="127"/>
        <v>5.3290705182007514E-15</v>
      </c>
      <c r="T206" s="534">
        <f t="shared" ca="1" si="127"/>
        <v>5.3290705182007514E-15</v>
      </c>
      <c r="U206" s="534">
        <f t="shared" ca="1" si="127"/>
        <v>5.3290705182007514E-15</v>
      </c>
      <c r="V206" s="534">
        <f t="shared" ca="1" si="127"/>
        <v>5.3290705182007514E-15</v>
      </c>
      <c r="W206" s="534">
        <f t="shared" ca="1" si="127"/>
        <v>5.3290705182007514E-15</v>
      </c>
      <c r="X206" s="534">
        <f t="shared" ca="1" si="127"/>
        <v>5.3290705182007514E-15</v>
      </c>
      <c r="Y206" s="534">
        <f t="shared" ca="1" si="127"/>
        <v>2.6645352591003757E-14</v>
      </c>
      <c r="Z206" s="534">
        <f t="shared" ca="1" si="127"/>
        <v>2.6645352591003757E-14</v>
      </c>
      <c r="AA206" s="534">
        <f t="shared" ca="1" si="127"/>
        <v>2.6645352591003757E-14</v>
      </c>
      <c r="AB206" s="534">
        <f t="shared" ca="1" si="127"/>
        <v>7.9936057773011271E-14</v>
      </c>
      <c r="AC206" s="534">
        <f t="shared" ca="1" si="127"/>
        <v>7.9936057773011271E-14</v>
      </c>
      <c r="AD206" s="534">
        <f t="shared" ca="1" si="127"/>
        <v>7.9936057773011271E-14</v>
      </c>
      <c r="AE206" s="534">
        <f t="shared" ca="1" si="127"/>
        <v>7.9936057773011271E-14</v>
      </c>
      <c r="AF206" s="534">
        <f t="shared" ca="1" si="127"/>
        <v>7.9936057773011271E-14</v>
      </c>
      <c r="AG206" s="534">
        <f t="shared" ca="1" si="127"/>
        <v>7.9936057773011271E-14</v>
      </c>
      <c r="AH206" s="534">
        <f t="shared" ca="1" si="127"/>
        <v>50.653554451556424</v>
      </c>
      <c r="AI206" s="534">
        <f t="shared" ca="1" si="127"/>
        <v>101.93153002099692</v>
      </c>
      <c r="AJ206" s="534">
        <f t="shared" ca="1" si="127"/>
        <v>167.99177059000516</v>
      </c>
      <c r="AK206" s="534">
        <f t="shared" ca="1" si="127"/>
        <v>215.12218499999994</v>
      </c>
      <c r="AL206" s="534">
        <f t="shared" ca="1" si="127"/>
        <v>215.12218499999994</v>
      </c>
      <c r="AM206" s="534">
        <f t="shared" ca="1" si="127"/>
        <v>215.12218499999994</v>
      </c>
      <c r="AN206" s="534">
        <f t="shared" ca="1" si="127"/>
        <v>215.12218499999994</v>
      </c>
      <c r="AO206" s="534">
        <f t="shared" ca="1" si="127"/>
        <v>0</v>
      </c>
      <c r="AP206" s="534">
        <f ca="1">AP191</f>
        <v>0</v>
      </c>
      <c r="AQ206" s="534">
        <f t="shared" ca="1" si="127"/>
        <v>0</v>
      </c>
      <c r="AR206" s="534">
        <f t="shared" ca="1" si="127"/>
        <v>0</v>
      </c>
      <c r="AS206" s="534">
        <f t="shared" ca="1" si="127"/>
        <v>0</v>
      </c>
      <c r="AT206" s="534">
        <f t="shared" ca="1" si="127"/>
        <v>0</v>
      </c>
      <c r="AU206" s="534">
        <f t="shared" ca="1" si="127"/>
        <v>0</v>
      </c>
      <c r="AV206" s="534">
        <f t="shared" ca="1" si="127"/>
        <v>0</v>
      </c>
      <c r="AW206" s="534">
        <f t="shared" ca="1" si="127"/>
        <v>0</v>
      </c>
      <c r="AX206" s="534">
        <f t="shared" ca="1" si="127"/>
        <v>0</v>
      </c>
      <c r="AY206" s="534">
        <f t="shared" ca="1" si="127"/>
        <v>0</v>
      </c>
      <c r="AZ206" s="534">
        <f t="shared" ca="1" si="127"/>
        <v>0</v>
      </c>
      <c r="BA206" s="534">
        <f t="shared" ca="1" si="127"/>
        <v>0</v>
      </c>
      <c r="BB206" s="534">
        <f t="shared" ca="1" si="127"/>
        <v>0</v>
      </c>
      <c r="BC206" s="534">
        <f t="shared" ca="1" si="127"/>
        <v>0</v>
      </c>
      <c r="BD206" s="534">
        <f t="shared" ca="1" si="127"/>
        <v>0</v>
      </c>
      <c r="BE206" s="534">
        <f t="shared" ca="1" si="127"/>
        <v>0</v>
      </c>
      <c r="BF206" s="534">
        <f t="shared" ca="1" si="127"/>
        <v>0</v>
      </c>
      <c r="BG206" s="534">
        <f t="shared" ca="1" si="127"/>
        <v>0</v>
      </c>
      <c r="BH206" s="534">
        <f t="shared" ca="1" si="127"/>
        <v>0</v>
      </c>
      <c r="BI206" s="534">
        <f t="shared" ca="1" si="127"/>
        <v>0</v>
      </c>
      <c r="BJ206" s="534">
        <f t="shared" ca="1" si="127"/>
        <v>0</v>
      </c>
      <c r="BK206" s="534">
        <f t="shared" ca="1" si="127"/>
        <v>0</v>
      </c>
      <c r="BL206" s="534">
        <f t="shared" ca="1" si="127"/>
        <v>0</v>
      </c>
      <c r="BM206" s="534">
        <f t="shared" ca="1" si="127"/>
        <v>0</v>
      </c>
      <c r="BN206" s="534">
        <f t="shared" ca="1" si="127"/>
        <v>0</v>
      </c>
      <c r="BO206" s="534">
        <f t="shared" ca="1" si="127"/>
        <v>0</v>
      </c>
      <c r="BP206" s="534">
        <f t="shared" ca="1" si="127"/>
        <v>0</v>
      </c>
      <c r="BQ206" s="534">
        <f t="shared" ca="1" si="127"/>
        <v>0</v>
      </c>
      <c r="BR206" s="534">
        <f t="shared" ca="1" si="127"/>
        <v>0</v>
      </c>
      <c r="BS206" s="534">
        <f t="shared" ca="1" si="127"/>
        <v>0</v>
      </c>
      <c r="BT206" s="534">
        <f t="shared" ca="1" si="127"/>
        <v>0</v>
      </c>
      <c r="BU206" s="534">
        <f t="shared" ca="1" si="127"/>
        <v>0</v>
      </c>
      <c r="BV206" s="534">
        <f t="shared" ca="1" si="127"/>
        <v>0</v>
      </c>
      <c r="BW206" s="534">
        <f t="shared" ref="BW206:EH206" ca="1" si="128">BW191</f>
        <v>0</v>
      </c>
      <c r="BX206" s="534">
        <f t="shared" ca="1" si="128"/>
        <v>0</v>
      </c>
      <c r="BY206" s="534">
        <f t="shared" ca="1" si="128"/>
        <v>0</v>
      </c>
      <c r="BZ206" s="534">
        <f t="shared" ca="1" si="128"/>
        <v>0</v>
      </c>
      <c r="CA206" s="534">
        <f t="shared" ca="1" si="128"/>
        <v>0</v>
      </c>
      <c r="CB206" s="534">
        <f t="shared" ca="1" si="128"/>
        <v>0</v>
      </c>
      <c r="CC206" s="534">
        <f t="shared" ca="1" si="128"/>
        <v>0</v>
      </c>
      <c r="CD206" s="534">
        <f t="shared" ca="1" si="128"/>
        <v>0</v>
      </c>
      <c r="CE206" s="534">
        <f t="shared" ca="1" si="128"/>
        <v>0</v>
      </c>
      <c r="CF206" s="534">
        <f t="shared" ca="1" si="128"/>
        <v>0</v>
      </c>
      <c r="CG206" s="534">
        <f t="shared" ca="1" si="128"/>
        <v>0</v>
      </c>
      <c r="CH206" s="534">
        <f t="shared" ca="1" si="128"/>
        <v>0</v>
      </c>
      <c r="CI206" s="534">
        <f t="shared" ca="1" si="128"/>
        <v>0</v>
      </c>
      <c r="CJ206" s="534">
        <f t="shared" ca="1" si="128"/>
        <v>0</v>
      </c>
      <c r="CK206" s="534">
        <f t="shared" ca="1" si="128"/>
        <v>0</v>
      </c>
      <c r="CL206" s="534">
        <f t="shared" ca="1" si="128"/>
        <v>0</v>
      </c>
      <c r="CM206" s="534">
        <f t="shared" ca="1" si="128"/>
        <v>0</v>
      </c>
      <c r="CN206" s="534">
        <f t="shared" ca="1" si="128"/>
        <v>0</v>
      </c>
      <c r="CO206" s="534">
        <f t="shared" ca="1" si="128"/>
        <v>0</v>
      </c>
      <c r="CP206" s="534">
        <f t="shared" ca="1" si="128"/>
        <v>0</v>
      </c>
      <c r="CQ206" s="534">
        <f t="shared" ca="1" si="128"/>
        <v>0</v>
      </c>
      <c r="CR206" s="534">
        <f t="shared" ca="1" si="128"/>
        <v>0</v>
      </c>
      <c r="CS206" s="534">
        <f t="shared" ca="1" si="128"/>
        <v>0</v>
      </c>
      <c r="CT206" s="534">
        <f t="shared" ca="1" si="128"/>
        <v>0</v>
      </c>
      <c r="CU206" s="534">
        <f t="shared" ca="1" si="128"/>
        <v>0</v>
      </c>
      <c r="CV206" s="534">
        <f t="shared" ca="1" si="128"/>
        <v>0</v>
      </c>
      <c r="CW206" s="534">
        <f t="shared" ca="1" si="128"/>
        <v>0</v>
      </c>
      <c r="CX206" s="534">
        <f t="shared" ca="1" si="128"/>
        <v>0</v>
      </c>
      <c r="CY206" s="534">
        <f t="shared" ca="1" si="128"/>
        <v>0</v>
      </c>
      <c r="CZ206" s="534">
        <f t="shared" ca="1" si="128"/>
        <v>0</v>
      </c>
      <c r="DA206" s="534">
        <f t="shared" ca="1" si="128"/>
        <v>0</v>
      </c>
      <c r="DB206" s="534">
        <f t="shared" ca="1" si="128"/>
        <v>0</v>
      </c>
      <c r="DC206" s="534">
        <f t="shared" ca="1" si="128"/>
        <v>0</v>
      </c>
      <c r="DD206" s="534">
        <f t="shared" ca="1" si="128"/>
        <v>0</v>
      </c>
      <c r="DE206" s="534">
        <f t="shared" ca="1" si="128"/>
        <v>0</v>
      </c>
      <c r="DF206" s="534">
        <f t="shared" ca="1" si="128"/>
        <v>0</v>
      </c>
      <c r="DG206" s="534">
        <f t="shared" ca="1" si="128"/>
        <v>0</v>
      </c>
      <c r="DH206" s="534">
        <f t="shared" ca="1" si="128"/>
        <v>0</v>
      </c>
      <c r="DI206" s="534">
        <f t="shared" ca="1" si="128"/>
        <v>0</v>
      </c>
      <c r="DJ206" s="534">
        <f t="shared" ca="1" si="128"/>
        <v>0</v>
      </c>
      <c r="DK206" s="534">
        <f t="shared" ca="1" si="128"/>
        <v>0</v>
      </c>
      <c r="DL206" s="534">
        <f t="shared" ca="1" si="128"/>
        <v>0</v>
      </c>
      <c r="DM206" s="534">
        <f t="shared" ca="1" si="128"/>
        <v>0</v>
      </c>
      <c r="DN206" s="534">
        <f t="shared" ca="1" si="128"/>
        <v>0</v>
      </c>
      <c r="DO206" s="534">
        <f t="shared" ca="1" si="128"/>
        <v>0</v>
      </c>
      <c r="DP206" s="534">
        <f t="shared" ca="1" si="128"/>
        <v>0</v>
      </c>
      <c r="DQ206" s="534">
        <f t="shared" ca="1" si="128"/>
        <v>0</v>
      </c>
      <c r="DR206" s="534">
        <f t="shared" ca="1" si="128"/>
        <v>0</v>
      </c>
      <c r="DS206" s="534">
        <f t="shared" ca="1" si="128"/>
        <v>0</v>
      </c>
      <c r="DT206" s="534">
        <f t="shared" ca="1" si="128"/>
        <v>0</v>
      </c>
      <c r="DU206" s="534">
        <f t="shared" ca="1" si="128"/>
        <v>0</v>
      </c>
      <c r="DV206" s="534">
        <f t="shared" ca="1" si="128"/>
        <v>0</v>
      </c>
      <c r="DW206" s="534">
        <f t="shared" ca="1" si="128"/>
        <v>0</v>
      </c>
      <c r="DX206" s="534">
        <f t="shared" ca="1" si="128"/>
        <v>0</v>
      </c>
      <c r="DY206" s="534">
        <f t="shared" ca="1" si="128"/>
        <v>0</v>
      </c>
      <c r="DZ206" s="534">
        <f t="shared" ca="1" si="128"/>
        <v>0</v>
      </c>
      <c r="EA206" s="534">
        <f t="shared" ca="1" si="128"/>
        <v>0</v>
      </c>
      <c r="EB206" s="534">
        <f t="shared" ca="1" si="128"/>
        <v>0</v>
      </c>
      <c r="EC206" s="534">
        <f t="shared" ca="1" si="128"/>
        <v>0</v>
      </c>
      <c r="ED206" s="534">
        <f t="shared" ca="1" si="128"/>
        <v>0</v>
      </c>
      <c r="EE206" s="534">
        <f t="shared" ca="1" si="128"/>
        <v>0</v>
      </c>
      <c r="EF206" s="534">
        <f t="shared" ca="1" si="128"/>
        <v>0</v>
      </c>
      <c r="EG206" s="534">
        <f t="shared" ca="1" si="128"/>
        <v>0</v>
      </c>
      <c r="EH206" s="534">
        <f t="shared" ca="1" si="128"/>
        <v>0</v>
      </c>
      <c r="EI206" s="462"/>
    </row>
    <row r="207" spans="1:139" s="417" customFormat="1" ht="15" customHeight="1" outlineLevel="1" x14ac:dyDescent="0.35">
      <c r="A207" s="462"/>
      <c r="B207" s="462"/>
      <c r="C207" s="462"/>
      <c r="D207" s="462"/>
      <c r="E207" s="534" t="str">
        <f xml:space="preserve"> E$188</f>
        <v>Debt balance</v>
      </c>
      <c r="F207" s="534">
        <f xml:space="preserve"> F$188</f>
        <v>0</v>
      </c>
      <c r="G207" s="534" t="str">
        <f xml:space="preserve"> G$188</f>
        <v>INR Cr</v>
      </c>
      <c r="H207" s="534">
        <f xml:space="preserve"> H$188</f>
        <v>0</v>
      </c>
      <c r="I207" s="534">
        <f xml:space="preserve"> I$188</f>
        <v>0</v>
      </c>
      <c r="J207" s="534">
        <f ca="1">J194</f>
        <v>0</v>
      </c>
      <c r="K207" s="534">
        <f t="shared" ref="K207:BV207" ca="1" si="129">K194</f>
        <v>0</v>
      </c>
      <c r="L207" s="534">
        <f t="shared" ca="1" si="129"/>
        <v>0</v>
      </c>
      <c r="M207" s="534">
        <f t="shared" ca="1" si="129"/>
        <v>0</v>
      </c>
      <c r="N207" s="534">
        <f t="shared" ca="1" si="129"/>
        <v>0</v>
      </c>
      <c r="O207" s="534">
        <f t="shared" ca="1" si="129"/>
        <v>0</v>
      </c>
      <c r="P207" s="534">
        <f t="shared" ca="1" si="129"/>
        <v>0</v>
      </c>
      <c r="Q207" s="534">
        <f t="shared" ca="1" si="129"/>
        <v>0</v>
      </c>
      <c r="R207" s="534">
        <f t="shared" ca="1" si="129"/>
        <v>5.3290705182007514E-15</v>
      </c>
      <c r="S207" s="534">
        <f t="shared" ca="1" si="129"/>
        <v>5.3290705182007514E-15</v>
      </c>
      <c r="T207" s="534">
        <f t="shared" ca="1" si="129"/>
        <v>5.3290705182007514E-15</v>
      </c>
      <c r="U207" s="534">
        <f t="shared" ca="1" si="129"/>
        <v>5.3290705182007514E-15</v>
      </c>
      <c r="V207" s="534">
        <f t="shared" ca="1" si="129"/>
        <v>5.3290705182007514E-15</v>
      </c>
      <c r="W207" s="534">
        <f t="shared" ca="1" si="129"/>
        <v>5.3290705182007514E-15</v>
      </c>
      <c r="X207" s="534">
        <f t="shared" ca="1" si="129"/>
        <v>2.6645352591003757E-14</v>
      </c>
      <c r="Y207" s="534">
        <f t="shared" ca="1" si="129"/>
        <v>2.6645352591003757E-14</v>
      </c>
      <c r="Z207" s="534">
        <f t="shared" ca="1" si="129"/>
        <v>2.6645352591003757E-14</v>
      </c>
      <c r="AA207" s="534">
        <f t="shared" ca="1" si="129"/>
        <v>7.9936057773011271E-14</v>
      </c>
      <c r="AB207" s="534">
        <f t="shared" ca="1" si="129"/>
        <v>7.9936057773011271E-14</v>
      </c>
      <c r="AC207" s="534">
        <f t="shared" ca="1" si="129"/>
        <v>7.9936057773011271E-14</v>
      </c>
      <c r="AD207" s="534">
        <f t="shared" ca="1" si="129"/>
        <v>7.9936057773011271E-14</v>
      </c>
      <c r="AE207" s="534">
        <f t="shared" ca="1" si="129"/>
        <v>7.9936057773011271E-14</v>
      </c>
      <c r="AF207" s="534">
        <f t="shared" ca="1" si="129"/>
        <v>7.9936057773011271E-14</v>
      </c>
      <c r="AG207" s="534">
        <f t="shared" ca="1" si="129"/>
        <v>50.653554451556424</v>
      </c>
      <c r="AH207" s="534">
        <f t="shared" ca="1" si="129"/>
        <v>101.93153002099692</v>
      </c>
      <c r="AI207" s="534">
        <f t="shared" ca="1" si="129"/>
        <v>167.99177059000516</v>
      </c>
      <c r="AJ207" s="534">
        <f t="shared" ca="1" si="129"/>
        <v>215.12218499999994</v>
      </c>
      <c r="AK207" s="534">
        <f t="shared" ca="1" si="129"/>
        <v>215.12218499999994</v>
      </c>
      <c r="AL207" s="534">
        <f t="shared" ca="1" si="129"/>
        <v>215.12218499999994</v>
      </c>
      <c r="AM207" s="534">
        <f t="shared" ca="1" si="129"/>
        <v>215.12218499999994</v>
      </c>
      <c r="AN207" s="534">
        <f t="shared" ca="1" si="129"/>
        <v>0</v>
      </c>
      <c r="AO207" s="534">
        <f t="shared" ca="1" si="129"/>
        <v>0</v>
      </c>
      <c r="AP207" s="534">
        <f ca="1">AP194</f>
        <v>0</v>
      </c>
      <c r="AQ207" s="534">
        <f t="shared" ca="1" si="129"/>
        <v>0</v>
      </c>
      <c r="AR207" s="534">
        <f t="shared" ca="1" si="129"/>
        <v>0</v>
      </c>
      <c r="AS207" s="534">
        <f t="shared" ca="1" si="129"/>
        <v>0</v>
      </c>
      <c r="AT207" s="534">
        <f t="shared" ca="1" si="129"/>
        <v>0</v>
      </c>
      <c r="AU207" s="534">
        <f t="shared" ca="1" si="129"/>
        <v>0</v>
      </c>
      <c r="AV207" s="534">
        <f t="shared" ca="1" si="129"/>
        <v>0</v>
      </c>
      <c r="AW207" s="534">
        <f t="shared" ca="1" si="129"/>
        <v>0</v>
      </c>
      <c r="AX207" s="534">
        <f t="shared" ca="1" si="129"/>
        <v>0</v>
      </c>
      <c r="AY207" s="534">
        <f t="shared" ca="1" si="129"/>
        <v>0</v>
      </c>
      <c r="AZ207" s="534">
        <f t="shared" ca="1" si="129"/>
        <v>0</v>
      </c>
      <c r="BA207" s="534">
        <f t="shared" ca="1" si="129"/>
        <v>0</v>
      </c>
      <c r="BB207" s="534">
        <f t="shared" ca="1" si="129"/>
        <v>0</v>
      </c>
      <c r="BC207" s="534">
        <f t="shared" ca="1" si="129"/>
        <v>0</v>
      </c>
      <c r="BD207" s="534">
        <f t="shared" ca="1" si="129"/>
        <v>0</v>
      </c>
      <c r="BE207" s="534">
        <f t="shared" ca="1" si="129"/>
        <v>0</v>
      </c>
      <c r="BF207" s="534">
        <f t="shared" ca="1" si="129"/>
        <v>0</v>
      </c>
      <c r="BG207" s="534">
        <f t="shared" ca="1" si="129"/>
        <v>0</v>
      </c>
      <c r="BH207" s="534">
        <f t="shared" ca="1" si="129"/>
        <v>0</v>
      </c>
      <c r="BI207" s="534">
        <f t="shared" ca="1" si="129"/>
        <v>0</v>
      </c>
      <c r="BJ207" s="534">
        <f t="shared" ca="1" si="129"/>
        <v>0</v>
      </c>
      <c r="BK207" s="534">
        <f t="shared" ca="1" si="129"/>
        <v>0</v>
      </c>
      <c r="BL207" s="534">
        <f t="shared" ca="1" si="129"/>
        <v>0</v>
      </c>
      <c r="BM207" s="534">
        <f t="shared" ca="1" si="129"/>
        <v>0</v>
      </c>
      <c r="BN207" s="534">
        <f t="shared" ca="1" si="129"/>
        <v>0</v>
      </c>
      <c r="BO207" s="534">
        <f t="shared" ca="1" si="129"/>
        <v>0</v>
      </c>
      <c r="BP207" s="534">
        <f t="shared" ca="1" si="129"/>
        <v>0</v>
      </c>
      <c r="BQ207" s="534">
        <f t="shared" ca="1" si="129"/>
        <v>0</v>
      </c>
      <c r="BR207" s="534">
        <f t="shared" ca="1" si="129"/>
        <v>0</v>
      </c>
      <c r="BS207" s="534">
        <f t="shared" ca="1" si="129"/>
        <v>0</v>
      </c>
      <c r="BT207" s="534">
        <f t="shared" ca="1" si="129"/>
        <v>0</v>
      </c>
      <c r="BU207" s="534">
        <f t="shared" ca="1" si="129"/>
        <v>0</v>
      </c>
      <c r="BV207" s="534">
        <f t="shared" ca="1" si="129"/>
        <v>0</v>
      </c>
      <c r="BW207" s="534">
        <f t="shared" ref="BW207:EH207" ca="1" si="130">BW194</f>
        <v>0</v>
      </c>
      <c r="BX207" s="534">
        <f t="shared" ca="1" si="130"/>
        <v>0</v>
      </c>
      <c r="BY207" s="534">
        <f t="shared" ca="1" si="130"/>
        <v>0</v>
      </c>
      <c r="BZ207" s="534">
        <f t="shared" ca="1" si="130"/>
        <v>0</v>
      </c>
      <c r="CA207" s="534">
        <f t="shared" ca="1" si="130"/>
        <v>0</v>
      </c>
      <c r="CB207" s="534">
        <f t="shared" ca="1" si="130"/>
        <v>0</v>
      </c>
      <c r="CC207" s="534">
        <f t="shared" ca="1" si="130"/>
        <v>0</v>
      </c>
      <c r="CD207" s="534">
        <f t="shared" ca="1" si="130"/>
        <v>0</v>
      </c>
      <c r="CE207" s="534">
        <f t="shared" ca="1" si="130"/>
        <v>0</v>
      </c>
      <c r="CF207" s="534">
        <f t="shared" ca="1" si="130"/>
        <v>0</v>
      </c>
      <c r="CG207" s="534">
        <f t="shared" ca="1" si="130"/>
        <v>0</v>
      </c>
      <c r="CH207" s="534">
        <f t="shared" ca="1" si="130"/>
        <v>0</v>
      </c>
      <c r="CI207" s="534">
        <f t="shared" ca="1" si="130"/>
        <v>0</v>
      </c>
      <c r="CJ207" s="534">
        <f t="shared" ca="1" si="130"/>
        <v>0</v>
      </c>
      <c r="CK207" s="534">
        <f t="shared" ca="1" si="130"/>
        <v>0</v>
      </c>
      <c r="CL207" s="534">
        <f t="shared" ca="1" si="130"/>
        <v>0</v>
      </c>
      <c r="CM207" s="534">
        <f t="shared" ca="1" si="130"/>
        <v>0</v>
      </c>
      <c r="CN207" s="534">
        <f t="shared" ca="1" si="130"/>
        <v>0</v>
      </c>
      <c r="CO207" s="534">
        <f t="shared" ca="1" si="130"/>
        <v>0</v>
      </c>
      <c r="CP207" s="534">
        <f t="shared" ca="1" si="130"/>
        <v>0</v>
      </c>
      <c r="CQ207" s="534">
        <f t="shared" ca="1" si="130"/>
        <v>0</v>
      </c>
      <c r="CR207" s="534">
        <f t="shared" ca="1" si="130"/>
        <v>0</v>
      </c>
      <c r="CS207" s="534">
        <f t="shared" ca="1" si="130"/>
        <v>0</v>
      </c>
      <c r="CT207" s="534">
        <f t="shared" ca="1" si="130"/>
        <v>0</v>
      </c>
      <c r="CU207" s="534">
        <f t="shared" ca="1" si="130"/>
        <v>0</v>
      </c>
      <c r="CV207" s="534">
        <f t="shared" ca="1" si="130"/>
        <v>0</v>
      </c>
      <c r="CW207" s="534">
        <f t="shared" ca="1" si="130"/>
        <v>0</v>
      </c>
      <c r="CX207" s="534">
        <f t="shared" ca="1" si="130"/>
        <v>0</v>
      </c>
      <c r="CY207" s="534">
        <f t="shared" ca="1" si="130"/>
        <v>0</v>
      </c>
      <c r="CZ207" s="534">
        <f t="shared" ca="1" si="130"/>
        <v>0</v>
      </c>
      <c r="DA207" s="534">
        <f t="shared" ca="1" si="130"/>
        <v>0</v>
      </c>
      <c r="DB207" s="534">
        <f t="shared" ca="1" si="130"/>
        <v>0</v>
      </c>
      <c r="DC207" s="534">
        <f t="shared" ca="1" si="130"/>
        <v>0</v>
      </c>
      <c r="DD207" s="534">
        <f t="shared" ca="1" si="130"/>
        <v>0</v>
      </c>
      <c r="DE207" s="534">
        <f t="shared" ca="1" si="130"/>
        <v>0</v>
      </c>
      <c r="DF207" s="534">
        <f t="shared" ca="1" si="130"/>
        <v>0</v>
      </c>
      <c r="DG207" s="534">
        <f t="shared" ca="1" si="130"/>
        <v>0</v>
      </c>
      <c r="DH207" s="534">
        <f t="shared" ca="1" si="130"/>
        <v>0</v>
      </c>
      <c r="DI207" s="534">
        <f t="shared" ca="1" si="130"/>
        <v>0</v>
      </c>
      <c r="DJ207" s="534">
        <f t="shared" ca="1" si="130"/>
        <v>0</v>
      </c>
      <c r="DK207" s="534">
        <f t="shared" ca="1" si="130"/>
        <v>0</v>
      </c>
      <c r="DL207" s="534">
        <f t="shared" ca="1" si="130"/>
        <v>0</v>
      </c>
      <c r="DM207" s="534">
        <f t="shared" ca="1" si="130"/>
        <v>0</v>
      </c>
      <c r="DN207" s="534">
        <f t="shared" ca="1" si="130"/>
        <v>0</v>
      </c>
      <c r="DO207" s="534">
        <f t="shared" ca="1" si="130"/>
        <v>0</v>
      </c>
      <c r="DP207" s="534">
        <f t="shared" ca="1" si="130"/>
        <v>0</v>
      </c>
      <c r="DQ207" s="534">
        <f t="shared" ca="1" si="130"/>
        <v>0</v>
      </c>
      <c r="DR207" s="534">
        <f t="shared" ca="1" si="130"/>
        <v>0</v>
      </c>
      <c r="DS207" s="534">
        <f t="shared" ca="1" si="130"/>
        <v>0</v>
      </c>
      <c r="DT207" s="534">
        <f t="shared" ca="1" si="130"/>
        <v>0</v>
      </c>
      <c r="DU207" s="534">
        <f t="shared" ca="1" si="130"/>
        <v>0</v>
      </c>
      <c r="DV207" s="534">
        <f t="shared" ca="1" si="130"/>
        <v>0</v>
      </c>
      <c r="DW207" s="534">
        <f t="shared" ca="1" si="130"/>
        <v>0</v>
      </c>
      <c r="DX207" s="534">
        <f t="shared" ca="1" si="130"/>
        <v>0</v>
      </c>
      <c r="DY207" s="534">
        <f t="shared" ca="1" si="130"/>
        <v>0</v>
      </c>
      <c r="DZ207" s="534">
        <f t="shared" ca="1" si="130"/>
        <v>0</v>
      </c>
      <c r="EA207" s="534">
        <f t="shared" ca="1" si="130"/>
        <v>0</v>
      </c>
      <c r="EB207" s="534">
        <f t="shared" ca="1" si="130"/>
        <v>0</v>
      </c>
      <c r="EC207" s="534">
        <f t="shared" ca="1" si="130"/>
        <v>0</v>
      </c>
      <c r="ED207" s="534">
        <f t="shared" ca="1" si="130"/>
        <v>0</v>
      </c>
      <c r="EE207" s="534">
        <f t="shared" ca="1" si="130"/>
        <v>0</v>
      </c>
      <c r="EF207" s="534">
        <f t="shared" ca="1" si="130"/>
        <v>0</v>
      </c>
      <c r="EG207" s="534">
        <f t="shared" ca="1" si="130"/>
        <v>0</v>
      </c>
      <c r="EH207" s="534">
        <f t="shared" ca="1" si="130"/>
        <v>0</v>
      </c>
      <c r="EI207" s="462"/>
    </row>
    <row r="208" spans="1:139" s="535" customFormat="1" ht="15" customHeight="1" outlineLevel="1" x14ac:dyDescent="0.35">
      <c r="E208" s="535" t="s">
        <v>528</v>
      </c>
      <c r="G208" s="535" t="s">
        <v>330</v>
      </c>
      <c r="H208" s="535">
        <f ca="1">SUM(J208:EF208)</f>
        <v>10.762280804648892</v>
      </c>
      <c r="J208" s="535">
        <f ca="1" xml:space="preserve"> IF( J9 &lt;= EDATE( NTBA!$F$19,0 ), SUM( J193, J207 ) * $F205, IF( AND( J9 &gt; EDATE( NTBA!$F$19, 0 ), J9 &lt;= NTBA!$F$25 ), SUM( J193, J207 ) * $F204,0))</f>
        <v>0</v>
      </c>
      <c r="K208" s="535">
        <f ca="1" xml:space="preserve"> IF( K9 &lt;= EDATE( NTBA!$F$19,0 ), SUM( K193, K207 ) * $F205, IF( AND( K9 &gt; EDATE( NTBA!$F$19, 0 ), K9 &lt;= NTBA!$F$25 ), SUM( K193, K207 ) * $F204,0))</f>
        <v>0</v>
      </c>
      <c r="L208" s="535">
        <f ca="1" xml:space="preserve"> IF( L9 &lt;= EDATE( NTBA!$F$19,0 ), SUM( L193, L207 ) * $F205, IF( AND( L9 &gt; EDATE( NTBA!$F$19, 0 ), L9 &lt;= NTBA!$F$25 ), SUM( L193, L207 ) * $F204,0))</f>
        <v>0</v>
      </c>
      <c r="M208" s="535">
        <f ca="1" xml:space="preserve"> IF( M9 &lt;= EDATE( NTBA!$F$19,0 ), SUM( M193, M207 ) * $F205, IF( AND( M9 &gt; EDATE( NTBA!$F$19, 0 ), M9 &lt;= NTBA!$F$25 ), SUM( M193, M207 ) * $F204,0))</f>
        <v>0</v>
      </c>
      <c r="N208" s="535">
        <f ca="1" xml:space="preserve"> IF( N9 &lt;= EDATE( NTBA!$F$19,0 ), SUM( N193, N207 ) * $F205, IF( AND( N9 &gt; EDATE( NTBA!$F$19, 0 ), N9 &lt;= NTBA!$F$25 ), SUM( N193, N207 ) * $F204,0))</f>
        <v>0</v>
      </c>
      <c r="O208" s="535">
        <f ca="1" xml:space="preserve"> IF( O9 &lt;= EDATE( NTBA!$F$19,0 ), SUM( O193, O207 ) * $F205, IF( AND( O9 &gt; EDATE( NTBA!$F$19, 0 ), O9 &lt;= NTBA!$F$25 ), SUM( O193, O207 ) * $F204,0))</f>
        <v>0</v>
      </c>
      <c r="P208" s="535">
        <f ca="1" xml:space="preserve"> IF( P9 &lt;= EDATE( NTBA!$F$19,0 ), SUM( P193, P207 ) * $F205, IF( AND( P9 &gt; EDATE( NTBA!$F$19, 0 ), P9 &lt;= NTBA!$F$25 ), SUM( P193, P207 ) * $F204,0))</f>
        <v>0</v>
      </c>
      <c r="Q208" s="535">
        <f ca="1" xml:space="preserve"> IF( Q9 &lt;= EDATE( NTBA!$F$19,0 ), SUM( Q193, Q207 ) * $F205, IF( AND( Q9 &gt; EDATE( NTBA!$F$19, 0 ), Q9 &lt;= NTBA!$F$25 ), SUM( Q193, Q207 ) * $F204,0))</f>
        <v>0</v>
      </c>
      <c r="R208" s="535">
        <f ca="1" xml:space="preserve"> IF( R9 &lt;= EDATE( NTBA!$F$19,0 ), SUM( R193, R207 ) * $F205, IF( AND( R9 &gt; EDATE( NTBA!$F$19, 0 ), R9 &lt;= NTBA!$F$25 ), SUM( R193, R207 ) * $F204,0))</f>
        <v>4.1078251911130792E-17</v>
      </c>
      <c r="S208" s="535">
        <f ca="1" xml:space="preserve"> IF( S9 &lt;= EDATE( NTBA!$F$19,0 ), SUM( S193, S207 ) * $F205, IF( AND( S9 &gt; EDATE( NTBA!$F$19, 0 ), S9 &lt;= NTBA!$F$25 ), SUM( S193, S207 ) * $F204,0))</f>
        <v>4.1078251911130792E-17</v>
      </c>
      <c r="T208" s="535">
        <f ca="1" xml:space="preserve"> IF( T9 &lt;= EDATE( NTBA!$F$19,0 ), SUM( T193, T207 ) * $F205, IF( AND( T9 &gt; EDATE( NTBA!$F$19, 0 ), T9 &lt;= NTBA!$F$25 ), SUM( T193, T207 ) * $F204,0))</f>
        <v>4.1078251911130792E-17</v>
      </c>
      <c r="U208" s="535">
        <f ca="1" xml:space="preserve"> IF( U9 &lt;= EDATE( NTBA!$F$19,0 ), SUM( U193, U207 ) * $F205, IF( AND( U9 &gt; EDATE( NTBA!$F$19, 0 ), U9 &lt;= NTBA!$F$25 ), SUM( U193, U207 ) * $F204,0))</f>
        <v>4.1078251911130792E-17</v>
      </c>
      <c r="V208" s="535">
        <f ca="1" xml:space="preserve"> IF( V9 &lt;= EDATE( NTBA!$F$19,0 ), SUM( V193, V207 ) * $F205, IF( AND( V9 &gt; EDATE( NTBA!$F$19, 0 ), V9 &lt;= NTBA!$F$25 ), SUM( V193, V207 ) * $F204,0))</f>
        <v>4.1078251911130792E-17</v>
      </c>
      <c r="W208" s="535">
        <f ca="1" xml:space="preserve"> IF( W9 &lt;= EDATE( NTBA!$F$19,0 ), SUM( W193, W207 ) * $F205, IF( AND( W9 &gt; EDATE( NTBA!$F$19, 0 ), W9 &lt;= NTBA!$F$25 ), SUM( W193, W207 ) * $F204,0))</f>
        <v>4.1078251911130792E-17</v>
      </c>
      <c r="X208" s="535">
        <f ca="1" xml:space="preserve"> IF( X9 &lt;= EDATE( NTBA!$F$19,0 ), SUM( X193, X207 ) * $F205, IF( AND( X9 &gt; EDATE( NTBA!$F$19, 0 ), X9 &lt;= NTBA!$F$25 ), SUM( X193, X207 ) * $F204,0))</f>
        <v>2.0539125955565397E-16</v>
      </c>
      <c r="Y208" s="535">
        <f ca="1" xml:space="preserve"> IF( Y9 &lt;= EDATE( NTBA!$F$19,0 ), SUM( Y193, Y207 ) * $F205, IF( AND( Y9 &gt; EDATE( NTBA!$F$19, 0 ), Y9 &lt;= NTBA!$F$25 ), SUM( Y193, Y207 ) * $F204,0))</f>
        <v>2.0539125955565397E-16</v>
      </c>
      <c r="Z208" s="535">
        <f ca="1" xml:space="preserve"> IF( Z9 &lt;= EDATE( NTBA!$F$19,0 ), SUM( Z193, Z207 ) * $F205, IF( AND( Z9 &gt; EDATE( NTBA!$F$19, 0 ), Z9 &lt;= NTBA!$F$25 ), SUM( Z193, Z207 ) * $F204,0))</f>
        <v>2.0539125955565397E-16</v>
      </c>
      <c r="AA208" s="535">
        <f ca="1" xml:space="preserve"> IF( AA9 &lt;= EDATE( NTBA!$F$19,0 ), SUM( AA193, AA207 ) * $F205, IF( AND( AA9 &gt; EDATE( NTBA!$F$19, 0 ), AA9 &lt;= NTBA!$F$25 ), SUM( AA193, AA207 ) * $F204,0))</f>
        <v>6.1617377866696186E-16</v>
      </c>
      <c r="AB208" s="535">
        <f ca="1" xml:space="preserve"> IF( AB9 &lt;= EDATE( NTBA!$F$19,0 ), SUM( AB193, AB207 ) * $F205, IF( AND( AB9 &gt; EDATE( NTBA!$F$19, 0 ), AB9 &lt;= NTBA!$F$25 ), SUM( AB193, AB207 ) * $F204,0))</f>
        <v>6.1617377866696186E-16</v>
      </c>
      <c r="AC208" s="535">
        <f ca="1" xml:space="preserve"> IF( AC9 &lt;= EDATE( NTBA!$F$19,0 ), SUM( AC193, AC207 ) * $F205, IF( AND( AC9 &gt; EDATE( NTBA!$F$19, 0 ), AC9 &lt;= NTBA!$F$25 ), SUM( AC193, AC207 ) * $F204,0))</f>
        <v>6.1617377866696186E-16</v>
      </c>
      <c r="AD208" s="535">
        <f ca="1" xml:space="preserve"> IF( AD9 &lt;= EDATE( NTBA!$F$19,0 ), SUM( AD193, AD207 ) * $F205, IF( AND( AD9 &gt; EDATE( NTBA!$F$19, 0 ), AD9 &lt;= NTBA!$F$25 ), SUM( AD193, AD207 ) * $F204,0))</f>
        <v>6.1617377866696186E-16</v>
      </c>
      <c r="AE208" s="535">
        <f ca="1" xml:space="preserve"> IF( AE9 &lt;= EDATE( NTBA!$F$19,0 ), SUM( AE193, AE207 ) * $F205, IF( AND( AE9 &gt; EDATE( NTBA!$F$19, 0 ), AE9 &lt;= NTBA!$F$25 ), SUM( AE193, AE207 ) * $F204,0))</f>
        <v>6.1617377866696186E-16</v>
      </c>
      <c r="AF208" s="535">
        <f ca="1" xml:space="preserve"> IF( AF9 &lt;= EDATE( NTBA!$F$19,0 ), SUM( AF193, AF207 ) * $F205, IF( AND( AF9 &gt; EDATE( NTBA!$F$19, 0 ), AF9 &lt;= NTBA!$F$25 ), SUM( AF193, AF207 ) * $F204,0))</f>
        <v>6.1617377866696186E-16</v>
      </c>
      <c r="AG208" s="535">
        <f ca="1" xml:space="preserve"> IF( AG9 &lt;= EDATE( NTBA!$F$19,0 ), SUM( AG193, AG207 ) * $F205, IF( AND( AG9 &gt; EDATE( NTBA!$F$19, 0 ), AG9 &lt;= NTBA!$F$25 ), SUM( AG193, AG207 ) * $F204,0))</f>
        <v>0.39045448223074747</v>
      </c>
      <c r="AH208" s="535">
        <f ca="1" xml:space="preserve"> IF( AH9 &lt;= EDATE( NTBA!$F$19,0 ), SUM( AH193, AH207 ) * $F205, IF( AND( AH9 &gt; EDATE( NTBA!$F$19, 0 ), AH9 &lt;= NTBA!$F$25 ), SUM( AH193, AH207 ) * $F204,0))</f>
        <v>0.78572221057851788</v>
      </c>
      <c r="AI208" s="535">
        <f ca="1" xml:space="preserve"> IF( AI9 &lt;= EDATE( NTBA!$F$19,0 ), SUM( AI193, AI207 ) * $F205, IF( AND( AI9 &gt; EDATE( NTBA!$F$19, 0 ), AI9 &lt;= NTBA!$F$25 ), SUM( AI193, AI207 ) * $F204,0))</f>
        <v>1.2949365649646232</v>
      </c>
      <c r="AJ208" s="535">
        <f ca="1" xml:space="preserve"> IF( AJ9 &lt;= EDATE( NTBA!$F$19,0 ), SUM( AJ193, AJ207 ) * $F205, IF( AND( AJ9 &gt; EDATE( NTBA!$F$19, 0 ), AJ9 &lt;= NTBA!$F$25 ), SUM( AJ193, AJ207 ) * $F204,0))</f>
        <v>1.6582335093749996</v>
      </c>
      <c r="AK208" s="535">
        <f ca="1" xml:space="preserve"> IF( AK9 &lt;= EDATE( NTBA!$F$19,0 ), SUM( AK193, AK207 ) * $F205, IF( AND( AK9 &gt; EDATE( NTBA!$F$19, 0 ), AK9 &lt;= NTBA!$F$25 ), SUM( AK193, AK207 ) * $F204,0))</f>
        <v>1.6582335093749996</v>
      </c>
      <c r="AL208" s="535">
        <f ca="1" xml:space="preserve"> IF( AL9 &lt;= EDATE( NTBA!$F$19,0 ), SUM( AL193, AL207 ) * $F205, IF( AND( AL9 &gt; EDATE( NTBA!$F$19, 0 ), AL9 &lt;= NTBA!$F$25 ), SUM( AL193, AL207 ) * $F204,0))</f>
        <v>1.6582335093749996</v>
      </c>
      <c r="AM208" s="535">
        <f ca="1" xml:space="preserve"> IF( AM9 &lt;= EDATE( NTBA!$F$19,0 ), SUM( AM193, AM207 ) * $F205, IF( AND( AM9 &gt; EDATE( NTBA!$F$19, 0 ), AM9 &lt;= NTBA!$F$25 ), SUM( AM193, AM207 ) * $F204,0))</f>
        <v>1.6582335093749996</v>
      </c>
      <c r="AN208" s="535">
        <f ca="1" xml:space="preserve"> IF( AN9 &lt;= EDATE( NTBA!$F$19,0 ), SUM( AN193, AN207 ) * $F205, IF( AND( AN9 &gt; EDATE( NTBA!$F$19, 0 ), AN9 &lt;= NTBA!$F$25 ), SUM( AN193, AN207 ) * $F204,0))</f>
        <v>1.6582335093749996</v>
      </c>
      <c r="AO208" s="535">
        <f ca="1" xml:space="preserve"> IF( AO9 &lt;= EDATE( NTBA!$F$19,0 ), SUM( AO193, AO207 ) * $F205, IF( AND( AO9 &gt; EDATE( NTBA!$F$19, 0 ), AO9 &lt;= NTBA!$F$25 ), SUM( AO193, AO207 ) * $F204,0))</f>
        <v>0</v>
      </c>
      <c r="AP208" s="535">
        <f ca="1" xml:space="preserve"> IF( AP9 &lt;= EDATE( NTBA!$F$19,0 ), SUM( AP193, AP207 ) * $F205, IF( AND( AP9 &gt; EDATE( NTBA!$F$19, 0 ), AP9 &lt;= NTBA!$F$25 ), SUM( AP193, AP207 ) * $F204,0))</f>
        <v>0</v>
      </c>
      <c r="AQ208" s="535">
        <f ca="1" xml:space="preserve"> IF( AQ9 &lt;= EDATE( NTBA!$F$19,0 ), SUM( AQ193, AQ207 ) * $F205, IF( AND( AQ9 &gt; EDATE( NTBA!$F$19, 0 ), AQ9 &lt;= NTBA!$F$25 ), SUM( AQ193, AQ207 ) * $F204,0))</f>
        <v>0</v>
      </c>
      <c r="AR208" s="535">
        <f ca="1" xml:space="preserve"> IF( AR9 &lt;= EDATE( NTBA!$F$19,0 ), SUM( AR193, AR207 ) * $F205, IF( AND( AR9 &gt; EDATE( NTBA!$F$19, 0 ), AR9 &lt;= NTBA!$F$25 ), SUM( AR193, AR207 ) * $F204,0))</f>
        <v>0</v>
      </c>
      <c r="AS208" s="535">
        <f ca="1" xml:space="preserve"> IF( AS9 &lt;= EDATE( NTBA!$F$19,0 ), SUM( AS193, AS207 ) * $F205, IF( AND( AS9 &gt; EDATE( NTBA!$F$19, 0 ), AS9 &lt;= NTBA!$F$25 ), SUM( AS193, AS207 ) * $F204,0))</f>
        <v>0</v>
      </c>
      <c r="AT208" s="535">
        <f ca="1" xml:space="preserve"> IF( AT9 &lt;= EDATE( NTBA!$F$19,0 ), SUM( AT193, AT207 ) * $F205, IF( AND( AT9 &gt; EDATE( NTBA!$F$19, 0 ), AT9 &lt;= NTBA!$F$25 ), SUM( AT193, AT207 ) * $F204,0))</f>
        <v>0</v>
      </c>
      <c r="AU208" s="535">
        <f ca="1" xml:space="preserve"> IF( AU9 &lt;= EDATE( NTBA!$F$19,0 ), SUM( AU193, AU207 ) * $F205, IF( AND( AU9 &gt; EDATE( NTBA!$F$19, 0 ), AU9 &lt;= NTBA!$F$25 ), SUM( AU193, AU207 ) * $F204,0))</f>
        <v>0</v>
      </c>
      <c r="AV208" s="535">
        <f ca="1" xml:space="preserve"> IF( AV9 &lt;= EDATE( NTBA!$F$19,0 ), SUM( AV193, AV207 ) * $F205, IF( AND( AV9 &gt; EDATE( NTBA!$F$19, 0 ), AV9 &lt;= NTBA!$F$25 ), SUM( AV193, AV207 ) * $F204,0))</f>
        <v>0</v>
      </c>
      <c r="AW208" s="535">
        <f ca="1" xml:space="preserve"> IF( AW9 &lt;= EDATE( NTBA!$F$19,0 ), SUM( AW193, AW207 ) * $F205, IF( AND( AW9 &gt; EDATE( NTBA!$F$19, 0 ), AW9 &lt;= NTBA!$F$25 ), SUM( AW193, AW207 ) * $F204,0))</f>
        <v>0</v>
      </c>
      <c r="AX208" s="535">
        <f ca="1" xml:space="preserve"> IF( AX9 &lt;= EDATE( NTBA!$F$19,0 ), SUM( AX193, AX207 ) * $F205, IF( AND( AX9 &gt; EDATE( NTBA!$F$19, 0 ), AX9 &lt;= NTBA!$F$25 ), SUM( AX193, AX207 ) * $F204,0))</f>
        <v>0</v>
      </c>
      <c r="AY208" s="535">
        <f ca="1" xml:space="preserve"> IF( AY9 &lt;= EDATE( NTBA!$F$19,0 ), SUM( AY193, AY207 ) * $F205, IF( AND( AY9 &gt; EDATE( NTBA!$F$19, 0 ), AY9 &lt;= NTBA!$F$25 ), SUM( AY193, AY207 ) * $F204,0))</f>
        <v>0</v>
      </c>
      <c r="AZ208" s="535">
        <f ca="1" xml:space="preserve"> IF( AZ9 &lt;= EDATE( NTBA!$F$19,0 ), SUM( AZ193, AZ207 ) * $F205, IF( AND( AZ9 &gt; EDATE( NTBA!$F$19, 0 ), AZ9 &lt;= NTBA!$F$25 ), SUM( AZ193, AZ207 ) * $F204,0))</f>
        <v>0</v>
      </c>
      <c r="BA208" s="535">
        <f ca="1" xml:space="preserve"> IF( BA9 &lt;= EDATE( NTBA!$F$19,0 ), SUM( BA193, BA207 ) * $F205, IF( AND( BA9 &gt; EDATE( NTBA!$F$19, 0 ), BA9 &lt;= NTBA!$F$25 ), SUM( BA193, BA207 ) * $F204,0))</f>
        <v>0</v>
      </c>
      <c r="BB208" s="535">
        <f ca="1" xml:space="preserve"> IF( BB9 &lt;= EDATE( NTBA!$F$19,0 ), SUM( BB193, BB207 ) * $F205, IF( AND( BB9 &gt; EDATE( NTBA!$F$19, 0 ), BB9 &lt;= NTBA!$F$25 ), SUM( BB193, BB207 ) * $F204,0))</f>
        <v>0</v>
      </c>
      <c r="BC208" s="535">
        <f ca="1" xml:space="preserve"> IF( BC9 &lt;= EDATE( NTBA!$F$19,0 ), SUM( BC193, BC207 ) * $F205, IF( AND( BC9 &gt; EDATE( NTBA!$F$19, 0 ), BC9 &lt;= NTBA!$F$25 ), SUM( BC193, BC207 ) * $F204,0))</f>
        <v>0</v>
      </c>
      <c r="BD208" s="535">
        <f ca="1" xml:space="preserve"> IF( BD9 &lt;= EDATE( NTBA!$F$19,0 ), SUM( BD193, BD207 ) * $F205, IF( AND( BD9 &gt; EDATE( NTBA!$F$19, 0 ), BD9 &lt;= NTBA!$F$25 ), SUM( BD193, BD207 ) * $F204,0))</f>
        <v>0</v>
      </c>
      <c r="BE208" s="535">
        <f ca="1" xml:space="preserve"> IF( BE9 &lt;= EDATE( NTBA!$F$19,0 ), SUM( BE193, BE207 ) * $F205, IF( AND( BE9 &gt; EDATE( NTBA!$F$19, 0 ), BE9 &lt;= NTBA!$F$25 ), SUM( BE193, BE207 ) * $F204,0))</f>
        <v>0</v>
      </c>
      <c r="BF208" s="535">
        <f ca="1" xml:space="preserve"> IF( BF9 &lt;= EDATE( NTBA!$F$19,0 ), SUM( BF193, BF207 ) * $F205, IF( AND( BF9 &gt; EDATE( NTBA!$F$19, 0 ), BF9 &lt;= NTBA!$F$25 ), SUM( BF193, BF207 ) * $F204,0))</f>
        <v>0</v>
      </c>
      <c r="BG208" s="535">
        <f ca="1" xml:space="preserve"> IF( BG9 &lt;= EDATE( NTBA!$F$19,0 ), SUM( BG193, BG207 ) * $F205, IF( AND( BG9 &gt; EDATE( NTBA!$F$19, 0 ), BG9 &lt;= NTBA!$F$25 ), SUM( BG193, BG207 ) * $F204,0))</f>
        <v>0</v>
      </c>
      <c r="BH208" s="535">
        <f ca="1" xml:space="preserve"> IF( BH9 &lt;= EDATE( NTBA!$F$19,0 ), SUM( BH193, BH207 ) * $F205, IF( AND( BH9 &gt; EDATE( NTBA!$F$19, 0 ), BH9 &lt;= NTBA!$F$25 ), SUM( BH193, BH207 ) * $F204,0))</f>
        <v>0</v>
      </c>
      <c r="BI208" s="535">
        <f ca="1" xml:space="preserve"> IF( BI9 &lt;= EDATE( NTBA!$F$19,0 ), SUM( BI193, BI207 ) * $F205, IF( AND( BI9 &gt; EDATE( NTBA!$F$19, 0 ), BI9 &lt;= NTBA!$F$25 ), SUM( BI193, BI207 ) * $F204,0))</f>
        <v>0</v>
      </c>
      <c r="BJ208" s="535">
        <f ca="1" xml:space="preserve"> IF( BJ9 &lt;= EDATE( NTBA!$F$19,0 ), SUM( BJ193, BJ207 ) * $F205, IF( AND( BJ9 &gt; EDATE( NTBA!$F$19, 0 ), BJ9 &lt;= NTBA!$F$25 ), SUM( BJ193, BJ207 ) * $F204,0))</f>
        <v>0</v>
      </c>
      <c r="BK208" s="535">
        <f ca="1" xml:space="preserve"> IF( BK9 &lt;= EDATE( NTBA!$F$19,0 ), SUM( BK193, BK207 ) * $F205, IF( AND( BK9 &gt; EDATE( NTBA!$F$19, 0 ), BK9 &lt;= NTBA!$F$25 ), SUM( BK193, BK207 ) * $F204,0))</f>
        <v>0</v>
      </c>
      <c r="BL208" s="535">
        <f ca="1" xml:space="preserve"> IF( BL9 &lt;= EDATE( NTBA!$F$19,0 ), SUM( BL193, BL207 ) * $F205, IF( AND( BL9 &gt; EDATE( NTBA!$F$19, 0 ), BL9 &lt;= NTBA!$F$25 ), SUM( BL193, BL207 ) * $F204,0))</f>
        <v>0</v>
      </c>
      <c r="BM208" s="535">
        <f ca="1" xml:space="preserve"> IF( BM9 &lt;= EDATE( NTBA!$F$19,0 ), SUM( BM193, BM207 ) * $F205, IF( AND( BM9 &gt; EDATE( NTBA!$F$19, 0 ), BM9 &lt;= NTBA!$F$25 ), SUM( BM193, BM207 ) * $F204,0))</f>
        <v>0</v>
      </c>
      <c r="BN208" s="535">
        <f ca="1" xml:space="preserve"> IF( BN9 &lt;= EDATE( NTBA!$F$19,0 ), SUM( BN193, BN207 ) * $F205, IF( AND( BN9 &gt; EDATE( NTBA!$F$19, 0 ), BN9 &lt;= NTBA!$F$25 ), SUM( BN193, BN207 ) * $F204,0))</f>
        <v>0</v>
      </c>
      <c r="BO208" s="535">
        <f ca="1" xml:space="preserve"> IF( BO9 &lt;= EDATE( NTBA!$F$19,0 ), SUM( BO193, BO207 ) * $F205, IF( AND( BO9 &gt; EDATE( NTBA!$F$19, 0 ), BO9 &lt;= NTBA!$F$25 ), SUM( BO193, BO207 ) * $F204,0))</f>
        <v>0</v>
      </c>
      <c r="BP208" s="535">
        <f ca="1" xml:space="preserve"> IF( BP9 &lt;= EDATE( NTBA!$F$19,0 ), SUM( BP193, BP207 ) * $F205, IF( AND( BP9 &gt; EDATE( NTBA!$F$19, 0 ), BP9 &lt;= NTBA!$F$25 ), SUM( BP193, BP207 ) * $F204,0))</f>
        <v>0</v>
      </c>
      <c r="BQ208" s="535">
        <f ca="1" xml:space="preserve"> IF( BQ9 &lt;= EDATE( NTBA!$F$19,0 ), SUM( BQ193, BQ207 ) * $F205, IF( AND( BQ9 &gt; EDATE( NTBA!$F$19, 0 ), BQ9 &lt;= NTBA!$F$25 ), SUM( BQ193, BQ207 ) * $F204,0))</f>
        <v>0</v>
      </c>
      <c r="BR208" s="535">
        <f ca="1" xml:space="preserve"> IF( BR9 &lt;= EDATE( NTBA!$F$19,0 ), SUM( BR193, BR207 ) * $F205, IF( AND( BR9 &gt; EDATE( NTBA!$F$19, 0 ), BR9 &lt;= NTBA!$F$25 ), SUM( BR193, BR207 ) * $F204,0))</f>
        <v>0</v>
      </c>
      <c r="BS208" s="535">
        <f ca="1" xml:space="preserve"> IF( BS9 &lt;= EDATE( NTBA!$F$19,0 ), SUM( BS193, BS207 ) * $F205, IF( AND( BS9 &gt; EDATE( NTBA!$F$19, 0 ), BS9 &lt;= NTBA!$F$25 ), SUM( BS193, BS207 ) * $F204,0))</f>
        <v>0</v>
      </c>
      <c r="BT208" s="535">
        <f ca="1" xml:space="preserve"> IF( BT9 &lt;= EDATE( NTBA!$F$19,0 ), SUM( BT193, BT207 ) * $F205, IF( AND( BT9 &gt; EDATE( NTBA!$F$19, 0 ), BT9 &lt;= NTBA!$F$25 ), SUM( BT193, BT207 ) * $F204,0))</f>
        <v>0</v>
      </c>
      <c r="BU208" s="535">
        <f ca="1" xml:space="preserve"> IF( BU9 &lt;= EDATE( NTBA!$F$19,0 ), SUM( BU193, BU207 ) * $F205, IF( AND( BU9 &gt; EDATE( NTBA!$F$19, 0 ), BU9 &lt;= NTBA!$F$25 ), SUM( BU193, BU207 ) * $F204,0))</f>
        <v>0</v>
      </c>
      <c r="BV208" s="535">
        <f ca="1" xml:space="preserve"> IF( BV9 &lt;= EDATE( NTBA!$F$19,0 ), SUM( BV193, BV207 ) * $F205, IF( AND( BV9 &gt; EDATE( NTBA!$F$19, 0 ), BV9 &lt;= NTBA!$F$25 ), SUM( BV193, BV207 ) * $F204,0))</f>
        <v>0</v>
      </c>
      <c r="BW208" s="535">
        <f ca="1" xml:space="preserve"> IF( BW9 &lt;= EDATE( NTBA!$F$19,0 ), SUM( BW193, BW207 ) * $F205, IF( AND( BW9 &gt; EDATE( NTBA!$F$19, 0 ), BW9 &lt;= NTBA!$F$25 ), SUM( BW193, BW207 ) * $F204,0))</f>
        <v>0</v>
      </c>
      <c r="BX208" s="535">
        <f ca="1" xml:space="preserve"> IF( BX9 &lt;= EDATE( NTBA!$F$19,0 ), SUM( BX193, BX207 ) * $F205, IF( AND( BX9 &gt; EDATE( NTBA!$F$19, 0 ), BX9 &lt;= NTBA!$F$25 ), SUM( BX193, BX207 ) * $F204,0))</f>
        <v>0</v>
      </c>
      <c r="BY208" s="535">
        <f ca="1" xml:space="preserve"> IF( BY9 &lt;= EDATE( NTBA!$F$19,0 ), SUM( BY193, BY207 ) * $F205, IF( AND( BY9 &gt; EDATE( NTBA!$F$19, 0 ), BY9 &lt;= NTBA!$F$25 ), SUM( BY193, BY207 ) * $F204,0))</f>
        <v>0</v>
      </c>
      <c r="BZ208" s="535">
        <f ca="1" xml:space="preserve"> IF( BZ9 &lt;= EDATE( NTBA!$F$19,0 ), SUM( BZ193, BZ207 ) * $F205, IF( AND( BZ9 &gt; EDATE( NTBA!$F$19, 0 ), BZ9 &lt;= NTBA!$F$25 ), SUM( BZ193, BZ207 ) * $F204,0))</f>
        <v>0</v>
      </c>
      <c r="CA208" s="535">
        <f ca="1" xml:space="preserve"> IF( CA9 &lt;= EDATE( NTBA!$F$19,0 ), SUM( CA193, CA207 ) * $F205, IF( AND( CA9 &gt; EDATE( NTBA!$F$19, 0 ), CA9 &lt;= NTBA!$F$25 ), SUM( CA193, CA207 ) * $F204,0))</f>
        <v>0</v>
      </c>
      <c r="CB208" s="535">
        <f ca="1" xml:space="preserve"> IF( CB9 &lt;= EDATE( NTBA!$F$19,0 ), SUM( CB193, CB207 ) * $F205, IF( AND( CB9 &gt; EDATE( NTBA!$F$19, 0 ), CB9 &lt;= NTBA!$F$25 ), SUM( CB193, CB207 ) * $F204,0))</f>
        <v>0</v>
      </c>
      <c r="CC208" s="535">
        <f ca="1" xml:space="preserve"> IF( CC9 &lt;= EDATE( NTBA!$F$19,0 ), SUM( CC193, CC207 ) * $F205, IF( AND( CC9 &gt; EDATE( NTBA!$F$19, 0 ), CC9 &lt;= NTBA!$F$25 ), SUM( CC193, CC207 ) * $F204,0))</f>
        <v>0</v>
      </c>
      <c r="CD208" s="535">
        <f ca="1" xml:space="preserve"> IF( CD9 &lt;= EDATE( NTBA!$F$19,0 ), SUM( CD193, CD207 ) * $F205, IF( AND( CD9 &gt; EDATE( NTBA!$F$19, 0 ), CD9 &lt;= NTBA!$F$25 ), SUM( CD193, CD207 ) * $F204,0))</f>
        <v>0</v>
      </c>
      <c r="CE208" s="535">
        <f ca="1" xml:space="preserve"> IF( CE9 &lt;= EDATE( NTBA!$F$19,0 ), SUM( CE193, CE207 ) * $F205, IF( AND( CE9 &gt; EDATE( NTBA!$F$19, 0 ), CE9 &lt;= NTBA!$F$25 ), SUM( CE193, CE207 ) * $F204,0))</f>
        <v>0</v>
      </c>
      <c r="CF208" s="535">
        <f ca="1" xml:space="preserve"> IF( CF9 &lt;= EDATE( NTBA!$F$19,0 ), SUM( CF193, CF207 ) * $F205, IF( AND( CF9 &gt; EDATE( NTBA!$F$19, 0 ), CF9 &lt;= NTBA!$F$25 ), SUM( CF193, CF207 ) * $F204,0))</f>
        <v>0</v>
      </c>
      <c r="CG208" s="535">
        <f ca="1" xml:space="preserve"> IF( CG9 &lt;= EDATE( NTBA!$F$19,0 ), SUM( CG193, CG207 ) * $F205, IF( AND( CG9 &gt; EDATE( NTBA!$F$19, 0 ), CG9 &lt;= NTBA!$F$25 ), SUM( CG193, CG207 ) * $F204,0))</f>
        <v>0</v>
      </c>
      <c r="CH208" s="535">
        <f ca="1" xml:space="preserve"> IF( CH9 &lt;= EDATE( NTBA!$F$19,0 ), SUM( CH193, CH207 ) * $F205, IF( AND( CH9 &gt; EDATE( NTBA!$F$19, 0 ), CH9 &lt;= NTBA!$F$25 ), SUM( CH193, CH207 ) * $F204,0))</f>
        <v>0</v>
      </c>
      <c r="CI208" s="535">
        <f ca="1" xml:space="preserve"> IF( CI9 &lt;= EDATE( NTBA!$F$19,0 ), SUM( CI193, CI207 ) * $F205, IF( AND( CI9 &gt; EDATE( NTBA!$F$19, 0 ), CI9 &lt;= NTBA!$F$25 ), SUM( CI193, CI207 ) * $F204,0))</f>
        <v>0</v>
      </c>
      <c r="CJ208" s="535">
        <f ca="1" xml:space="preserve"> IF( CJ9 &lt;= EDATE( NTBA!$F$19,0 ), SUM( CJ193, CJ207 ) * $F205, IF( AND( CJ9 &gt; EDATE( NTBA!$F$19, 0 ), CJ9 &lt;= NTBA!$F$25 ), SUM( CJ193, CJ207 ) * $F204,0))</f>
        <v>0</v>
      </c>
      <c r="CK208" s="535">
        <f ca="1" xml:space="preserve"> IF( CK9 &lt;= EDATE( NTBA!$F$19,0 ), SUM( CK193, CK207 ) * $F205, IF( AND( CK9 &gt; EDATE( NTBA!$F$19, 0 ), CK9 &lt;= NTBA!$F$25 ), SUM( CK193, CK207 ) * $F204,0))</f>
        <v>0</v>
      </c>
      <c r="CL208" s="535">
        <f ca="1" xml:space="preserve"> IF( CL9 &lt;= EDATE( NTBA!$F$19,0 ), SUM( CL193, CL207 ) * $F205, IF( AND( CL9 &gt; EDATE( NTBA!$F$19, 0 ), CL9 &lt;= NTBA!$F$25 ), SUM( CL193, CL207 ) * $F204,0))</f>
        <v>0</v>
      </c>
      <c r="CM208" s="535">
        <f ca="1" xml:space="preserve"> IF( CM9 &lt;= EDATE( NTBA!$F$19,0 ), SUM( CM193, CM207 ) * $F205, IF( AND( CM9 &gt; EDATE( NTBA!$F$19, 0 ), CM9 &lt;= NTBA!$F$25 ), SUM( CM193, CM207 ) * $F204,0))</f>
        <v>0</v>
      </c>
      <c r="CN208" s="535">
        <f ca="1" xml:space="preserve"> IF( CN9 &lt;= EDATE( NTBA!$F$19,0 ), SUM( CN193, CN207 ) * $F205, IF( AND( CN9 &gt; EDATE( NTBA!$F$19, 0 ), CN9 &lt;= NTBA!$F$25 ), SUM( CN193, CN207 ) * $F204,0))</f>
        <v>0</v>
      </c>
      <c r="CO208" s="535">
        <f ca="1" xml:space="preserve"> IF( CO9 &lt;= EDATE( NTBA!$F$19,0 ), SUM( CO193, CO207 ) * $F205, IF( AND( CO9 &gt; EDATE( NTBA!$F$19, 0 ), CO9 &lt;= NTBA!$F$25 ), SUM( CO193, CO207 ) * $F204,0))</f>
        <v>0</v>
      </c>
      <c r="CP208" s="535">
        <f ca="1" xml:space="preserve"> IF( CP9 &lt;= EDATE( NTBA!$F$19,0 ), SUM( CP193, CP207 ) * $F205, IF( AND( CP9 &gt; EDATE( NTBA!$F$19, 0 ), CP9 &lt;= NTBA!$F$25 ), SUM( CP193, CP207 ) * $F204,0))</f>
        <v>0</v>
      </c>
      <c r="CQ208" s="535">
        <f ca="1" xml:space="preserve"> IF( CQ9 &lt;= EDATE( NTBA!$F$19,0 ), SUM( CQ193, CQ207 ) * $F205, IF( AND( CQ9 &gt; EDATE( NTBA!$F$19, 0 ), CQ9 &lt;= NTBA!$F$25 ), SUM( CQ193, CQ207 ) * $F204,0))</f>
        <v>0</v>
      </c>
      <c r="CR208" s="535">
        <f ca="1" xml:space="preserve"> IF( CR9 &lt;= EDATE( NTBA!$F$19,0 ), SUM( CR193, CR207 ) * $F205, IF( AND( CR9 &gt; EDATE( NTBA!$F$19, 0 ), CR9 &lt;= NTBA!$F$25 ), SUM( CR193, CR207 ) * $F204,0))</f>
        <v>0</v>
      </c>
      <c r="CS208" s="535">
        <f ca="1" xml:space="preserve"> IF( CS9 &lt;= EDATE( NTBA!$F$19,0 ), SUM( CS193, CS207 ) * $F205, IF( AND( CS9 &gt; EDATE( NTBA!$F$19, 0 ), CS9 &lt;= NTBA!$F$25 ), SUM( CS193, CS207 ) * $F204,0))</f>
        <v>0</v>
      </c>
      <c r="CT208" s="535">
        <f ca="1" xml:space="preserve"> IF( CT9 &lt;= EDATE( NTBA!$F$19,0 ), SUM( CT193, CT207 ) * $F205, IF( AND( CT9 &gt; EDATE( NTBA!$F$19, 0 ), CT9 &lt;= NTBA!$F$25 ), SUM( CT193, CT207 ) * $F204,0))</f>
        <v>0</v>
      </c>
      <c r="CU208" s="535">
        <f ca="1" xml:space="preserve"> IF( CU9 &lt;= EDATE( NTBA!$F$19,0 ), SUM( CU193, CU207 ) * $F205, IF( AND( CU9 &gt; EDATE( NTBA!$F$19, 0 ), CU9 &lt;= NTBA!$F$25 ), SUM( CU193, CU207 ) * $F204,0))</f>
        <v>0</v>
      </c>
      <c r="CV208" s="535">
        <f ca="1" xml:space="preserve"> IF( CV9 &lt;= EDATE( NTBA!$F$19,0 ), SUM( CV193, CV207 ) * $F205, IF( AND( CV9 &gt; EDATE( NTBA!$F$19, 0 ), CV9 &lt;= NTBA!$F$25 ), SUM( CV193, CV207 ) * $F204,0))</f>
        <v>0</v>
      </c>
      <c r="CW208" s="535">
        <f ca="1" xml:space="preserve"> IF( CW9 &lt;= EDATE( NTBA!$F$19,0 ), SUM( CW193, CW207 ) * $F205, IF( AND( CW9 &gt; EDATE( NTBA!$F$19, 0 ), CW9 &lt;= NTBA!$F$25 ), SUM( CW193, CW207 ) * $F204,0))</f>
        <v>0</v>
      </c>
      <c r="CX208" s="535">
        <f ca="1" xml:space="preserve"> IF( CX9 &lt;= EDATE( NTBA!$F$19,0 ), SUM( CX193, CX207 ) * $F205, IF( AND( CX9 &gt; EDATE( NTBA!$F$19, 0 ), CX9 &lt;= NTBA!$F$25 ), SUM( CX193, CX207 ) * $F204,0))</f>
        <v>0</v>
      </c>
      <c r="CY208" s="535">
        <f ca="1" xml:space="preserve"> IF( CY9 &lt;= EDATE( NTBA!$F$19,0 ), SUM( CY193, CY207 ) * $F205, IF( AND( CY9 &gt; EDATE( NTBA!$F$19, 0 ), CY9 &lt;= NTBA!$F$25 ), SUM( CY193, CY207 ) * $F204,0))</f>
        <v>0</v>
      </c>
      <c r="CZ208" s="535">
        <f ca="1" xml:space="preserve"> IF( CZ9 &lt;= EDATE( NTBA!$F$19,0 ), SUM( CZ193, CZ207 ) * $F205, IF( AND( CZ9 &gt; EDATE( NTBA!$F$19, 0 ), CZ9 &lt;= NTBA!$F$25 ), SUM( CZ193, CZ207 ) * $F204,0))</f>
        <v>0</v>
      </c>
      <c r="DA208" s="535">
        <f ca="1" xml:space="preserve"> IF( DA9 &lt;= EDATE( NTBA!$F$19,0 ), SUM( DA193, DA207 ) * $F205, IF( AND( DA9 &gt; EDATE( NTBA!$F$19, 0 ), DA9 &lt;= NTBA!$F$25 ), SUM( DA193, DA207 ) * $F204,0))</f>
        <v>0</v>
      </c>
      <c r="DB208" s="535">
        <f ca="1" xml:space="preserve"> IF( DB9 &lt;= EDATE( NTBA!$F$19,0 ), SUM( DB193, DB207 ) * $F205, IF( AND( DB9 &gt; EDATE( NTBA!$F$19, 0 ), DB9 &lt;= NTBA!$F$25 ), SUM( DB193, DB207 ) * $F204,0))</f>
        <v>0</v>
      </c>
      <c r="DC208" s="535">
        <f ca="1" xml:space="preserve"> IF( DC9 &lt;= EDATE( NTBA!$F$19,0 ), SUM( DC193, DC207 ) * $F205, IF( AND( DC9 &gt; EDATE( NTBA!$F$19, 0 ), DC9 &lt;= NTBA!$F$25 ), SUM( DC193, DC207 ) * $F204,0))</f>
        <v>0</v>
      </c>
      <c r="DD208" s="535">
        <f ca="1" xml:space="preserve"> IF( DD9 &lt;= EDATE( NTBA!$F$19,0 ), SUM( DD193, DD207 ) * $F205, IF( AND( DD9 &gt; EDATE( NTBA!$F$19, 0 ), DD9 &lt;= NTBA!$F$25 ), SUM( DD193, DD207 ) * $F204,0))</f>
        <v>0</v>
      </c>
      <c r="DE208" s="535">
        <f ca="1" xml:space="preserve"> IF( DE9 &lt;= EDATE( NTBA!$F$19,0 ), SUM( DE193, DE207 ) * $F205, IF( AND( DE9 &gt; EDATE( NTBA!$F$19, 0 ), DE9 &lt;= NTBA!$F$25 ), SUM( DE193, DE207 ) * $F204,0))</f>
        <v>0</v>
      </c>
      <c r="DF208" s="535">
        <f ca="1" xml:space="preserve"> IF( DF9 &lt;= EDATE( NTBA!$F$19,0 ), SUM( DF193, DF207 ) * $F205, IF( AND( DF9 &gt; EDATE( NTBA!$F$19, 0 ), DF9 &lt;= NTBA!$F$25 ), SUM( DF193, DF207 ) * $F204,0))</f>
        <v>0</v>
      </c>
      <c r="DG208" s="535">
        <f ca="1" xml:space="preserve"> IF( DG9 &lt;= EDATE( NTBA!$F$19,0 ), SUM( DG193, DG207 ) * $F205, IF( AND( DG9 &gt; EDATE( NTBA!$F$19, 0 ), DG9 &lt;= NTBA!$F$25 ), SUM( DG193, DG207 ) * $F204,0))</f>
        <v>0</v>
      </c>
      <c r="DH208" s="535">
        <f ca="1" xml:space="preserve"> IF( DH9 &lt;= EDATE( NTBA!$F$19,0 ), SUM( DH193, DH207 ) * $F205, IF( AND( DH9 &gt; EDATE( NTBA!$F$19, 0 ), DH9 &lt;= NTBA!$F$25 ), SUM( DH193, DH207 ) * $F204,0))</f>
        <v>0</v>
      </c>
      <c r="DI208" s="535">
        <f ca="1" xml:space="preserve"> IF( DI9 &lt;= EDATE( NTBA!$F$19,0 ), SUM( DI193, DI207 ) * $F205, IF( AND( DI9 &gt; EDATE( NTBA!$F$19, 0 ), DI9 &lt;= NTBA!$F$25 ), SUM( DI193, DI207 ) * $F204,0))</f>
        <v>0</v>
      </c>
      <c r="DJ208" s="535">
        <f ca="1" xml:space="preserve"> IF( DJ9 &lt;= EDATE( NTBA!$F$19,0 ), SUM( DJ193, DJ207 ) * $F205, IF( AND( DJ9 &gt; EDATE( NTBA!$F$19, 0 ), DJ9 &lt;= NTBA!$F$25 ), SUM( DJ193, DJ207 ) * $F204,0))</f>
        <v>0</v>
      </c>
      <c r="DK208" s="535">
        <f ca="1" xml:space="preserve"> IF( DK9 &lt;= EDATE( NTBA!$F$19,0 ), SUM( DK193, DK207 ) * $F205, IF( AND( DK9 &gt; EDATE( NTBA!$F$19, 0 ), DK9 &lt;= NTBA!$F$25 ), SUM( DK193, DK207 ) * $F204,0))</f>
        <v>0</v>
      </c>
      <c r="DL208" s="535">
        <f ca="1" xml:space="preserve"> IF( DL9 &lt;= EDATE( NTBA!$F$19,0 ), SUM( DL193, DL207 ) * $F205, IF( AND( DL9 &gt; EDATE( NTBA!$F$19, 0 ), DL9 &lt;= NTBA!$F$25 ), SUM( DL193, DL207 ) * $F204,0))</f>
        <v>0</v>
      </c>
      <c r="DM208" s="535">
        <f ca="1" xml:space="preserve"> IF( DM9 &lt;= EDATE( NTBA!$F$19,0 ), SUM( DM193, DM207 ) * $F205, IF( AND( DM9 &gt; EDATE( NTBA!$F$19, 0 ), DM9 &lt;= NTBA!$F$25 ), SUM( DM193, DM207 ) * $F204,0))</f>
        <v>0</v>
      </c>
      <c r="DN208" s="535">
        <f ca="1" xml:space="preserve"> IF( DN9 &lt;= EDATE( NTBA!$F$19,0 ), SUM( DN193, DN207 ) * $F205, IF( AND( DN9 &gt; EDATE( NTBA!$F$19, 0 ), DN9 &lt;= NTBA!$F$25 ), SUM( DN193, DN207 ) * $F204,0))</f>
        <v>0</v>
      </c>
      <c r="DO208" s="535">
        <f ca="1" xml:space="preserve"> IF( DO9 &lt;= EDATE( NTBA!$F$19,0 ), SUM( DO193, DO207 ) * $F205, IF( AND( DO9 &gt; EDATE( NTBA!$F$19, 0 ), DO9 &lt;= NTBA!$F$25 ), SUM( DO193, DO207 ) * $F204,0))</f>
        <v>0</v>
      </c>
      <c r="DP208" s="535">
        <f ca="1" xml:space="preserve"> IF( DP9 &lt;= EDATE( NTBA!$F$19,0 ), SUM( DP193, DP207 ) * $F205, IF( AND( DP9 &gt; EDATE( NTBA!$F$19, 0 ), DP9 &lt;= NTBA!$F$25 ), SUM( DP193, DP207 ) * $F204,0))</f>
        <v>0</v>
      </c>
      <c r="DQ208" s="535">
        <f ca="1" xml:space="preserve"> IF( DQ9 &lt;= EDATE( NTBA!$F$19,0 ), SUM( DQ193, DQ207 ) * $F205, IF( AND( DQ9 &gt; EDATE( NTBA!$F$19, 0 ), DQ9 &lt;= NTBA!$F$25 ), SUM( DQ193, DQ207 ) * $F204,0))</f>
        <v>0</v>
      </c>
      <c r="DR208" s="535">
        <f ca="1" xml:space="preserve"> IF( DR9 &lt;= EDATE( NTBA!$F$19,0 ), SUM( DR193, DR207 ) * $F205, IF( AND( DR9 &gt; EDATE( NTBA!$F$19, 0 ), DR9 &lt;= NTBA!$F$25 ), SUM( DR193, DR207 ) * $F204,0))</f>
        <v>0</v>
      </c>
      <c r="DS208" s="535">
        <f ca="1" xml:space="preserve"> IF( DS9 &lt;= EDATE( NTBA!$F$19,0 ), SUM( DS193, DS207 ) * $F205, IF( AND( DS9 &gt; EDATE( NTBA!$F$19, 0 ), DS9 &lt;= NTBA!$F$25 ), SUM( DS193, DS207 ) * $F204,0))</f>
        <v>0</v>
      </c>
      <c r="DT208" s="535">
        <f ca="1" xml:space="preserve"> IF( DT9 &lt;= EDATE( NTBA!$F$19,0 ), SUM( DT193, DT207 ) * $F205, IF( AND( DT9 &gt; EDATE( NTBA!$F$19, 0 ), DT9 &lt;= NTBA!$F$25 ), SUM( DT193, DT207 ) * $F204,0))</f>
        <v>0</v>
      </c>
      <c r="DU208" s="535">
        <f ca="1" xml:space="preserve"> IF( DU9 &lt;= EDATE( NTBA!$F$19,0 ), SUM( DU193, DU207 ) * $F205, IF( AND( DU9 &gt; EDATE( NTBA!$F$19, 0 ), DU9 &lt;= NTBA!$F$25 ), SUM( DU193, DU207 ) * $F204,0))</f>
        <v>0</v>
      </c>
      <c r="DV208" s="535">
        <f ca="1" xml:space="preserve"> IF( DV9 &lt;= EDATE( NTBA!$F$19,0 ), SUM( DV193, DV207 ) * $F205, IF( AND( DV9 &gt; EDATE( NTBA!$F$19, 0 ), DV9 &lt;= NTBA!$F$25 ), SUM( DV193, DV207 ) * $F204,0))</f>
        <v>0</v>
      </c>
      <c r="DW208" s="535">
        <f ca="1" xml:space="preserve"> IF( DW9 &lt;= EDATE( NTBA!$F$19,0 ), SUM( DW193, DW207 ) * $F205, IF( AND( DW9 &gt; EDATE( NTBA!$F$19, 0 ), DW9 &lt;= NTBA!$F$25 ), SUM( DW193, DW207 ) * $F204,0))</f>
        <v>0</v>
      </c>
      <c r="DX208" s="535">
        <f ca="1" xml:space="preserve"> IF( DX9 &lt;= EDATE( NTBA!$F$19,0 ), SUM( DX193, DX207 ) * $F205, IF( AND( DX9 &gt; EDATE( NTBA!$F$19, 0 ), DX9 &lt;= NTBA!$F$25 ), SUM( DX193, DX207 ) * $F204,0))</f>
        <v>0</v>
      </c>
      <c r="DY208" s="535">
        <f ca="1" xml:space="preserve"> IF( DY9 &lt;= EDATE( NTBA!$F$19,0 ), SUM( DY193, DY207 ) * $F205, IF( AND( DY9 &gt; EDATE( NTBA!$F$19, 0 ), DY9 &lt;= NTBA!$F$25 ), SUM( DY193, DY207 ) * $F204,0))</f>
        <v>0</v>
      </c>
      <c r="DZ208" s="535">
        <f ca="1" xml:space="preserve"> IF( DZ9 &lt;= EDATE( NTBA!$F$19,0 ), SUM( DZ193, DZ207 ) * $F205, IF( AND( DZ9 &gt; EDATE( NTBA!$F$19, 0 ), DZ9 &lt;= NTBA!$F$25 ), SUM( DZ193, DZ207 ) * $F204,0))</f>
        <v>0</v>
      </c>
      <c r="EA208" s="535">
        <f ca="1" xml:space="preserve"> IF( EA9 &lt;= EDATE( NTBA!$F$19,0 ), SUM( EA193, EA207 ) * $F205, IF( AND( EA9 &gt; EDATE( NTBA!$F$19, 0 ), EA9 &lt;= NTBA!$F$25 ), SUM( EA193, EA207 ) * $F204,0))</f>
        <v>0</v>
      </c>
      <c r="EB208" s="535">
        <f ca="1" xml:space="preserve"> IF( EB9 &lt;= EDATE( NTBA!$F$19,0 ), SUM( EB193, EB207 ) * $F205, IF( AND( EB9 &gt; EDATE( NTBA!$F$19, 0 ), EB9 &lt;= NTBA!$F$25 ), SUM( EB193, EB207 ) * $F204,0))</f>
        <v>0</v>
      </c>
      <c r="EC208" s="535">
        <f ca="1" xml:space="preserve"> IF( EC9 &lt;= EDATE( NTBA!$F$19,0 ), SUM( EC193, EC207 ) * $F205, IF( AND( EC9 &gt; EDATE( NTBA!$F$19, 0 ), EC9 &lt;= NTBA!$F$25 ), SUM( EC193, EC207 ) * $F204,0))</f>
        <v>0</v>
      </c>
      <c r="ED208" s="535">
        <f ca="1" xml:space="preserve"> IF( ED9 &lt;= EDATE( NTBA!$F$19,0 ), SUM( ED193, ED207 ) * $F205, IF( AND( ED9 &gt; EDATE( NTBA!$F$19, 0 ), ED9 &lt;= NTBA!$F$25 ), SUM( ED193, ED207 ) * $F204,0))</f>
        <v>0</v>
      </c>
      <c r="EE208" s="535">
        <f ca="1" xml:space="preserve"> IF( EE9 &lt;= EDATE( NTBA!$F$19,0 ), SUM( EE193, EE207 ) * $F205, IF( AND( EE9 &gt; EDATE( NTBA!$F$19, 0 ), EE9 &lt;= NTBA!$F$25 ), SUM( EE193, EE207 ) * $F204,0))</f>
        <v>0</v>
      </c>
      <c r="EF208" s="535">
        <f ca="1" xml:space="preserve"> IF( EF9 &lt;= EDATE( NTBA!$F$19,0 ), SUM( EF193, EF207 ) * $F205, IF( AND( EF9 &gt; EDATE( NTBA!$F$19, 0 ), EF9 &lt;= NTBA!$F$25 ), SUM( EF193, EF207 ) * $F204,0))</f>
        <v>0</v>
      </c>
      <c r="EG208" s="535">
        <f ca="1" xml:space="preserve"> IF( EG9 &lt;= EDATE( NTBA!$F$19,0 ), SUM( EG193, EG207 ) * $F205, IF( AND( EG9 &gt; EDATE( NTBA!$F$19, 0 ), EG9 &lt;= NTBA!$F$25 ), SUM( EG193, EG207 ) * $F204,0))</f>
        <v>0</v>
      </c>
      <c r="EH208" s="535">
        <f ca="1" xml:space="preserve"> IF( EH9 &lt;= EDATE( NTBA!$F$19,0 ), SUM( EH193, EH207 ) * $F205, IF( AND( EH9 &gt; EDATE( NTBA!$F$19, 0 ), EH9 &lt;= NTBA!$F$25 ), SUM( EH193, EH207 ) * $F204,0))</f>
        <v>0</v>
      </c>
    </row>
    <row r="209" spans="2:139" s="535" customFormat="1" ht="15" customHeight="1" outlineLevel="1" x14ac:dyDescent="0.35">
      <c r="O209" s="956"/>
      <c r="P209" s="956"/>
      <c r="Q209" s="956"/>
      <c r="R209" s="956"/>
      <c r="S209" s="956"/>
      <c r="T209" s="956"/>
      <c r="U209" s="956"/>
      <c r="V209" s="956"/>
      <c r="W209" s="956"/>
      <c r="X209" s="956"/>
      <c r="Y209" s="956"/>
      <c r="Z209" s="956"/>
      <c r="AA209" s="956"/>
      <c r="AB209" s="956"/>
      <c r="AC209" s="956"/>
      <c r="AD209" s="956"/>
      <c r="AE209" s="956"/>
      <c r="AF209" s="956"/>
      <c r="AG209" s="956"/>
      <c r="AH209" s="956"/>
      <c r="AI209" s="956"/>
      <c r="AJ209" s="956"/>
      <c r="AK209" s="956"/>
      <c r="AL209" s="956"/>
      <c r="AM209" s="956"/>
      <c r="AN209" s="956"/>
      <c r="AO209" s="956"/>
      <c r="AP209" s="956"/>
      <c r="AQ209" s="956"/>
      <c r="AR209" s="956"/>
      <c r="AS209" s="956"/>
      <c r="AT209" s="956"/>
      <c r="AU209" s="956"/>
      <c r="AV209" s="956"/>
      <c r="AW209" s="956"/>
      <c r="AX209" s="956"/>
      <c r="AY209" s="956"/>
      <c r="AZ209" s="956"/>
      <c r="BA209" s="956"/>
      <c r="BB209" s="956"/>
      <c r="BC209" s="956"/>
      <c r="BD209" s="956"/>
      <c r="BE209" s="956"/>
      <c r="BF209" s="956"/>
      <c r="BG209" s="956"/>
      <c r="BH209" s="956"/>
      <c r="BI209" s="956"/>
      <c r="BJ209" s="956"/>
      <c r="BK209" s="956"/>
      <c r="BL209" s="956"/>
      <c r="BM209" s="956"/>
      <c r="BN209" s="956"/>
      <c r="BO209" s="956"/>
      <c r="BP209" s="956"/>
      <c r="BQ209" s="956"/>
      <c r="BR209" s="956"/>
      <c r="BS209" s="956"/>
      <c r="BT209" s="956"/>
      <c r="BU209" s="956"/>
      <c r="BV209" s="956"/>
      <c r="BW209" s="956"/>
      <c r="BX209" s="956"/>
      <c r="BY209" s="956"/>
      <c r="BZ209" s="956"/>
      <c r="CA209" s="956"/>
      <c r="CB209" s="956"/>
      <c r="CC209" s="956"/>
      <c r="CD209" s="956"/>
      <c r="CE209" s="956"/>
      <c r="CF209" s="956"/>
      <c r="CG209" s="956"/>
      <c r="CH209" s="956"/>
      <c r="CI209" s="956"/>
      <c r="CJ209" s="956"/>
      <c r="CK209" s="956"/>
      <c r="CL209" s="956"/>
      <c r="CM209" s="956"/>
      <c r="CN209" s="956"/>
      <c r="CO209" s="956"/>
      <c r="CP209" s="956"/>
      <c r="CQ209" s="956"/>
      <c r="CR209" s="956"/>
      <c r="CS209" s="956"/>
      <c r="CT209" s="956"/>
      <c r="CU209" s="956"/>
      <c r="CV209" s="956"/>
      <c r="CW209" s="956"/>
      <c r="CX209" s="956"/>
      <c r="CY209" s="956"/>
      <c r="CZ209" s="956"/>
      <c r="DA209" s="956"/>
      <c r="DB209" s="956"/>
      <c r="DC209" s="956"/>
      <c r="DD209" s="956"/>
      <c r="DE209" s="956"/>
      <c r="DF209" s="956"/>
      <c r="DG209" s="956"/>
      <c r="DH209" s="956"/>
      <c r="DI209" s="956"/>
      <c r="DJ209" s="956"/>
      <c r="DK209" s="956"/>
      <c r="DL209" s="956"/>
      <c r="DM209" s="956"/>
      <c r="DN209" s="956"/>
      <c r="DO209" s="956"/>
      <c r="DP209" s="956"/>
      <c r="DQ209" s="956"/>
      <c r="DR209" s="956"/>
      <c r="DS209" s="956"/>
      <c r="DT209" s="956"/>
      <c r="DU209" s="956"/>
      <c r="DV209" s="956"/>
      <c r="DW209" s="956"/>
      <c r="DX209" s="956"/>
      <c r="DY209" s="956"/>
      <c r="DZ209" s="956"/>
      <c r="EA209" s="956"/>
      <c r="EB209" s="956"/>
      <c r="EC209" s="956"/>
      <c r="ED209" s="956"/>
      <c r="EE209" s="956"/>
      <c r="EF209" s="956"/>
      <c r="EG209" s="956"/>
      <c r="EH209" s="956"/>
    </row>
    <row r="210" spans="2:139" s="535" customFormat="1" ht="15" customHeight="1" outlineLevel="1" x14ac:dyDescent="0.35">
      <c r="O210" s="956"/>
      <c r="P210" s="956"/>
      <c r="Q210" s="956"/>
      <c r="R210" s="956"/>
      <c r="S210" s="956"/>
      <c r="T210" s="956"/>
      <c r="U210" s="956"/>
      <c r="V210" s="956"/>
      <c r="W210" s="956"/>
      <c r="X210" s="956"/>
      <c r="Y210" s="956"/>
      <c r="Z210" s="956"/>
      <c r="AA210" s="956"/>
      <c r="AB210" s="956"/>
      <c r="AC210" s="956"/>
      <c r="AD210" s="956"/>
      <c r="AE210" s="956"/>
      <c r="AF210" s="956"/>
      <c r="AG210" s="956"/>
      <c r="AH210" s="956"/>
      <c r="AI210" s="956"/>
      <c r="AJ210" s="956"/>
      <c r="AK210" s="956"/>
      <c r="AL210" s="956"/>
      <c r="AM210" s="956"/>
      <c r="AN210" s="956"/>
      <c r="AO210" s="956"/>
      <c r="AP210" s="956"/>
      <c r="AQ210" s="956"/>
      <c r="AR210" s="956"/>
      <c r="AS210" s="956"/>
      <c r="AT210" s="956"/>
      <c r="AU210" s="956"/>
      <c r="AV210" s="956"/>
      <c r="AW210" s="956"/>
      <c r="AX210" s="956"/>
      <c r="AY210" s="956"/>
      <c r="AZ210" s="956"/>
      <c r="BA210" s="956"/>
      <c r="BB210" s="956"/>
      <c r="BC210" s="956"/>
      <c r="BD210" s="956"/>
      <c r="BE210" s="956"/>
      <c r="BF210" s="956"/>
      <c r="BG210" s="956"/>
      <c r="BH210" s="956"/>
      <c r="BI210" s="956"/>
      <c r="BJ210" s="956"/>
      <c r="BK210" s="956"/>
      <c r="BL210" s="956"/>
      <c r="BM210" s="956"/>
      <c r="BN210" s="956"/>
      <c r="BO210" s="956"/>
      <c r="BP210" s="956"/>
      <c r="BQ210" s="956"/>
      <c r="BR210" s="956"/>
      <c r="BS210" s="956"/>
      <c r="BT210" s="956"/>
      <c r="BU210" s="956"/>
      <c r="BV210" s="956"/>
      <c r="BW210" s="956"/>
      <c r="BX210" s="956"/>
      <c r="BY210" s="956"/>
      <c r="BZ210" s="956"/>
      <c r="CA210" s="956"/>
      <c r="CB210" s="956"/>
      <c r="CC210" s="956"/>
      <c r="CD210" s="956"/>
      <c r="CE210" s="956"/>
      <c r="CF210" s="956"/>
      <c r="CG210" s="956"/>
      <c r="CH210" s="956"/>
      <c r="CI210" s="956"/>
      <c r="CJ210" s="956"/>
      <c r="CK210" s="956"/>
      <c r="CL210" s="956"/>
      <c r="CM210" s="956"/>
      <c r="CN210" s="956"/>
      <c r="CO210" s="956"/>
      <c r="CP210" s="956"/>
      <c r="CQ210" s="956"/>
      <c r="CR210" s="956"/>
      <c r="CS210" s="956"/>
      <c r="CT210" s="956"/>
      <c r="CU210" s="956"/>
      <c r="CV210" s="956"/>
      <c r="CW210" s="956"/>
      <c r="CX210" s="956"/>
      <c r="CY210" s="956"/>
      <c r="CZ210" s="956"/>
      <c r="DA210" s="956"/>
      <c r="DB210" s="956"/>
      <c r="DC210" s="956"/>
      <c r="DD210" s="956"/>
      <c r="DE210" s="956"/>
      <c r="DF210" s="956"/>
      <c r="DG210" s="956"/>
      <c r="DH210" s="956"/>
      <c r="DI210" s="956"/>
      <c r="DJ210" s="956"/>
      <c r="DK210" s="956"/>
      <c r="DL210" s="956"/>
      <c r="DM210" s="956"/>
      <c r="DN210" s="956"/>
      <c r="DO210" s="956"/>
      <c r="DP210" s="956"/>
      <c r="DQ210" s="956"/>
      <c r="DR210" s="956"/>
      <c r="DS210" s="956"/>
      <c r="DT210" s="956"/>
      <c r="DU210" s="956"/>
      <c r="DV210" s="956"/>
      <c r="DW210" s="956"/>
      <c r="DX210" s="956"/>
      <c r="DY210" s="956"/>
      <c r="DZ210" s="956"/>
      <c r="EA210" s="956"/>
      <c r="EB210" s="956"/>
      <c r="EC210" s="956"/>
      <c r="ED210" s="956"/>
      <c r="EE210" s="956"/>
      <c r="EF210" s="956"/>
      <c r="EG210" s="956"/>
      <c r="EH210" s="956"/>
    </row>
    <row r="211" spans="2:139" s="535" customFormat="1" ht="15" customHeight="1" outlineLevel="1" x14ac:dyDescent="0.35">
      <c r="C211" s="565" t="s">
        <v>97</v>
      </c>
    </row>
    <row r="212" spans="2:139" s="535" customFormat="1" ht="15" customHeight="1" outlineLevel="1" x14ac:dyDescent="0.35">
      <c r="E212" s="397" t="str">
        <f xml:space="preserve"> Capex!E$74</f>
        <v>No of months of interest on TL and WC funded as part of Project Cost</v>
      </c>
      <c r="F212" s="397">
        <f xml:space="preserve"> Capex!F$74</f>
        <v>0</v>
      </c>
      <c r="G212" s="397" t="str">
        <f xml:space="preserve"> Capex!G$74</f>
        <v>In Months</v>
      </c>
      <c r="AI212" s="731"/>
    </row>
    <row r="213" spans="2:139" s="535" customFormat="1" ht="15" customHeight="1" outlineLevel="1" x14ac:dyDescent="0.35">
      <c r="E213" s="548" t="str">
        <f xml:space="preserve"> E$201</f>
        <v>Interest on debt</v>
      </c>
      <c r="F213" s="548">
        <f xml:space="preserve"> F$201</f>
        <v>0</v>
      </c>
      <c r="G213" s="548" t="str">
        <f xml:space="preserve"> G$201</f>
        <v>INR Cr</v>
      </c>
      <c r="H213" s="548">
        <f ca="1" xml:space="preserve"> H$201+H208</f>
        <v>273.39948077319917</v>
      </c>
      <c r="I213" s="548">
        <f xml:space="preserve"> I$201</f>
        <v>0</v>
      </c>
      <c r="J213" s="548">
        <f ca="1" xml:space="preserve">  J$201+J208</f>
        <v>0</v>
      </c>
      <c r="K213" s="548">
        <f t="shared" ref="K213:BV213" ca="1" si="131" xml:space="preserve">  K$201+K208</f>
        <v>0</v>
      </c>
      <c r="L213" s="548">
        <f t="shared" ca="1" si="131"/>
        <v>0</v>
      </c>
      <c r="M213" s="548">
        <f t="shared" ca="1" si="131"/>
        <v>0</v>
      </c>
      <c r="N213" s="548">
        <f t="shared" ca="1" si="131"/>
        <v>0</v>
      </c>
      <c r="O213" s="548">
        <f t="shared" ca="1" si="131"/>
        <v>0</v>
      </c>
      <c r="P213" s="548">
        <f t="shared" ca="1" si="131"/>
        <v>0</v>
      </c>
      <c r="Q213" s="548">
        <f t="shared" ca="1" si="131"/>
        <v>0</v>
      </c>
      <c r="R213" s="548">
        <f t="shared" ca="1" si="131"/>
        <v>3.3284777857431745E-2</v>
      </c>
      <c r="S213" s="548">
        <f t="shared" ca="1" si="131"/>
        <v>0.3324981980260665</v>
      </c>
      <c r="T213" s="548">
        <f t="shared" ca="1" si="131"/>
        <v>0.63171161819470123</v>
      </c>
      <c r="U213" s="548">
        <f t="shared" ca="1" si="131"/>
        <v>0.93092503836333595</v>
      </c>
      <c r="V213" s="548">
        <f t="shared" ca="1" si="131"/>
        <v>1.2981415085702968</v>
      </c>
      <c r="W213" s="548">
        <f t="shared" ca="1" si="131"/>
        <v>1.6527470948455782</v>
      </c>
      <c r="X213" s="548">
        <f t="shared" ca="1" si="131"/>
        <v>2.0480148231933484</v>
      </c>
      <c r="Y213" s="548">
        <f t="shared" ca="1" si="131"/>
        <v>2.5019351821991753</v>
      </c>
      <c r="Z213" s="548">
        <f t="shared" ca="1" si="131"/>
        <v>3.0247086293688068</v>
      </c>
      <c r="AA213" s="548">
        <f t="shared" ca="1" si="131"/>
        <v>3.5808656238403782</v>
      </c>
      <c r="AB213" s="548">
        <f t="shared" ca="1" si="131"/>
        <v>3.9761333521881492</v>
      </c>
      <c r="AC213" s="548">
        <f t="shared" ca="1" si="131"/>
        <v>4.3714010805359198</v>
      </c>
      <c r="AD213" s="548">
        <f ca="1" xml:space="preserve">  AD$201+AD208</f>
        <v>4.7666688088836908</v>
      </c>
      <c r="AE213" s="548">
        <f t="shared" ca="1" si="131"/>
        <v>5.1619365372314618</v>
      </c>
      <c r="AF213" s="548">
        <f t="shared" ca="1" si="131"/>
        <v>5.557204265579232</v>
      </c>
      <c r="AG213" s="548">
        <f t="shared" ca="1" si="131"/>
        <v>5.952471993927003</v>
      </c>
      <c r="AH213" s="548">
        <f t="shared" ca="1" si="131"/>
        <v>6.3477397222747731</v>
      </c>
      <c r="AI213" s="548">
        <f t="shared" ca="1" si="131"/>
        <v>6.8569540766608785</v>
      </c>
      <c r="AJ213" s="548">
        <f t="shared" ca="1" si="131"/>
        <v>7.2202510210712543</v>
      </c>
      <c r="AK213" s="548">
        <f t="shared" ca="1" si="131"/>
        <v>7.2202510210712543</v>
      </c>
      <c r="AL213" s="548">
        <f t="shared" ca="1" si="131"/>
        <v>7.0699262234578431</v>
      </c>
      <c r="AM213" s="548">
        <f t="shared" ca="1" si="131"/>
        <v>6.542286183834765</v>
      </c>
      <c r="AN213" s="548">
        <f t="shared" ca="1" si="131"/>
        <v>6.5191361650022994</v>
      </c>
      <c r="AO213" s="548">
        <f t="shared" ca="1" si="131"/>
        <v>4.8377526367948338</v>
      </c>
      <c r="AP213" s="548">
        <f t="shared" ca="1" si="131"/>
        <v>4.8146026179623682</v>
      </c>
      <c r="AQ213" s="548">
        <f t="shared" ca="1" si="131"/>
        <v>4.7914525991299026</v>
      </c>
      <c r="AR213" s="548">
        <f t="shared" ca="1" si="131"/>
        <v>4.768302580297437</v>
      </c>
      <c r="AS213" s="548">
        <f t="shared" ca="1" si="131"/>
        <v>4.7451525614649714</v>
      </c>
      <c r="AT213" s="548">
        <f t="shared" ca="1" si="131"/>
        <v>4.7220025426325059</v>
      </c>
      <c r="AU213" s="548">
        <f t="shared" ca="1" si="131"/>
        <v>4.6988525238000403</v>
      </c>
      <c r="AV213" s="548">
        <f t="shared" ca="1" si="131"/>
        <v>4.6757025049675747</v>
      </c>
      <c r="AW213" s="548">
        <f t="shared" ca="1" si="131"/>
        <v>4.6078308588451193</v>
      </c>
      <c r="AX213" s="548">
        <f t="shared" ca="1" si="131"/>
        <v>4.539959212722664</v>
      </c>
      <c r="AY213" s="548">
        <f t="shared" ca="1" si="131"/>
        <v>4.4720875666002087</v>
      </c>
      <c r="AZ213" s="548">
        <f t="shared" ca="1" si="131"/>
        <v>4.4042159204777533</v>
      </c>
      <c r="BA213" s="548">
        <f t="shared" ca="1" si="131"/>
        <v>4.336344274355298</v>
      </c>
      <c r="BB213" s="548">
        <f t="shared" ca="1" si="131"/>
        <v>4.2684726282328427</v>
      </c>
      <c r="BC213" s="548">
        <f t="shared" ca="1" si="131"/>
        <v>4.2006009821103873</v>
      </c>
      <c r="BD213" s="548">
        <f t="shared" ca="1" si="131"/>
        <v>4.132729335987932</v>
      </c>
      <c r="BE213" s="548">
        <f t="shared" ca="1" si="131"/>
        <v>4.0648576898654767</v>
      </c>
      <c r="BF213" s="548">
        <f t="shared" ca="1" si="131"/>
        <v>3.9969860437430214</v>
      </c>
      <c r="BG213" s="548">
        <f t="shared" ca="1" si="131"/>
        <v>3.929114397620566</v>
      </c>
      <c r="BH213" s="548">
        <f t="shared" ca="1" si="131"/>
        <v>3.8612427514981107</v>
      </c>
      <c r="BI213" s="548">
        <f t="shared" ca="1" si="131"/>
        <v>3.7868319766794714</v>
      </c>
      <c r="BJ213" s="548">
        <f t="shared" ca="1" si="131"/>
        <v>3.7124212018608325</v>
      </c>
      <c r="BK213" s="548">
        <f t="shared" ca="1" si="131"/>
        <v>3.6380104270421931</v>
      </c>
      <c r="BL213" s="548">
        <f t="shared" ca="1" si="131"/>
        <v>3.5635996522235538</v>
      </c>
      <c r="BM213" s="548">
        <f t="shared" ca="1" si="131"/>
        <v>3.4891888774049149</v>
      </c>
      <c r="BN213" s="548">
        <f t="shared" ca="1" si="131"/>
        <v>3.4147781025862756</v>
      </c>
      <c r="BO213" s="548">
        <f t="shared" ca="1" si="131"/>
        <v>3.3403673277676367</v>
      </c>
      <c r="BP213" s="548">
        <f t="shared" ca="1" si="131"/>
        <v>3.2659565529489973</v>
      </c>
      <c r="BQ213" s="548">
        <f t="shared" ca="1" si="131"/>
        <v>3.1915457781303584</v>
      </c>
      <c r="BR213" s="548">
        <f t="shared" ca="1" si="131"/>
        <v>3.1171350033117191</v>
      </c>
      <c r="BS213" s="548">
        <f t="shared" ca="1" si="131"/>
        <v>3.0427242284930802</v>
      </c>
      <c r="BT213" s="548">
        <f t="shared" ca="1" si="131"/>
        <v>2.9683134536744409</v>
      </c>
      <c r="BU213" s="548">
        <f t="shared" ca="1" si="131"/>
        <v>2.886912575766778</v>
      </c>
      <c r="BV213" s="548">
        <f t="shared" ca="1" si="131"/>
        <v>2.805511697859115</v>
      </c>
      <c r="BW213" s="548">
        <f t="shared" ref="BW213:EH213" ca="1" si="132" xml:space="preserve">  BW$201+BW208</f>
        <v>2.7241108199514521</v>
      </c>
      <c r="BX213" s="548">
        <f t="shared" ca="1" si="132"/>
        <v>2.6427099420437896</v>
      </c>
      <c r="BY213" s="548">
        <f t="shared" ca="1" si="132"/>
        <v>2.5613090641361267</v>
      </c>
      <c r="BZ213" s="548">
        <f t="shared" ca="1" si="132"/>
        <v>2.4799081862284638</v>
      </c>
      <c r="CA213" s="548">
        <f t="shared" ca="1" si="132"/>
        <v>2.3985073083208008</v>
      </c>
      <c r="CB213" s="548">
        <f t="shared" ca="1" si="132"/>
        <v>2.3171064304131379</v>
      </c>
      <c r="CC213" s="548">
        <f t="shared" ca="1" si="132"/>
        <v>2.235705552505475</v>
      </c>
      <c r="CD213" s="548">
        <f t="shared" ca="1" si="132"/>
        <v>2.1543046745978121</v>
      </c>
      <c r="CE213" s="548">
        <f t="shared" ca="1" si="132"/>
        <v>2.0729037966901491</v>
      </c>
      <c r="CF213" s="548">
        <f t="shared" ca="1" si="132"/>
        <v>1.9915029187824864</v>
      </c>
      <c r="CG213" s="548">
        <f t="shared" ca="1" si="132"/>
        <v>1.9026609633929596</v>
      </c>
      <c r="CH213" s="548">
        <f t="shared" ca="1" si="132"/>
        <v>1.8138190080034329</v>
      </c>
      <c r="CI213" s="548">
        <f t="shared" ca="1" si="132"/>
        <v>1.7249770526139063</v>
      </c>
      <c r="CJ213" s="548">
        <f t="shared" ca="1" si="132"/>
        <v>1.6361350972243796</v>
      </c>
      <c r="CK213" s="548">
        <f t="shared" ca="1" si="132"/>
        <v>1.5472931418348528</v>
      </c>
      <c r="CL213" s="548">
        <f t="shared" ca="1" si="132"/>
        <v>1.458451186445326</v>
      </c>
      <c r="CM213" s="548">
        <f t="shared" ca="1" si="132"/>
        <v>1.3696092310557992</v>
      </c>
      <c r="CN213" s="548">
        <f t="shared" ca="1" si="132"/>
        <v>1.2807672756662725</v>
      </c>
      <c r="CO213" s="548">
        <f t="shared" ca="1" si="132"/>
        <v>1.1919253202767457</v>
      </c>
      <c r="CP213" s="548">
        <f t="shared" ca="1" si="132"/>
        <v>1.1030833648872189</v>
      </c>
      <c r="CQ213" s="548">
        <f t="shared" ca="1" si="132"/>
        <v>1.0142414094976924</v>
      </c>
      <c r="CR213" s="548">
        <f t="shared" ca="1" si="132"/>
        <v>0.9253994541081656</v>
      </c>
      <c r="CS213" s="548">
        <f t="shared" ca="1" si="132"/>
        <v>0.83285950869734904</v>
      </c>
      <c r="CT213" s="548">
        <f t="shared" ca="1" si="132"/>
        <v>0.74031956328653248</v>
      </c>
      <c r="CU213" s="548">
        <f t="shared" ca="1" si="132"/>
        <v>0.64777961787571581</v>
      </c>
      <c r="CV213" s="548">
        <f t="shared" ca="1" si="132"/>
        <v>0.55523967246489925</v>
      </c>
      <c r="CW213" s="548">
        <f t="shared" ca="1" si="132"/>
        <v>0.46269972705408269</v>
      </c>
      <c r="CX213" s="548">
        <f t="shared" ca="1" si="132"/>
        <v>0.37015978164326607</v>
      </c>
      <c r="CY213" s="548">
        <f t="shared" ca="1" si="132"/>
        <v>0.27761983623244946</v>
      </c>
      <c r="CZ213" s="548">
        <f t="shared" ca="1" si="132"/>
        <v>0.18507989082163284</v>
      </c>
      <c r="DA213" s="548">
        <f t="shared" ca="1" si="132"/>
        <v>9.2539945410816629E-2</v>
      </c>
      <c r="DB213" s="548">
        <f t="shared" ca="1" si="132"/>
        <v>0</v>
      </c>
      <c r="DC213" s="548">
        <f t="shared" ca="1" si="132"/>
        <v>0</v>
      </c>
      <c r="DD213" s="548">
        <f t="shared" ca="1" si="132"/>
        <v>0</v>
      </c>
      <c r="DE213" s="548">
        <f t="shared" ca="1" si="132"/>
        <v>0</v>
      </c>
      <c r="DF213" s="548">
        <f t="shared" ca="1" si="132"/>
        <v>0</v>
      </c>
      <c r="DG213" s="548">
        <f t="shared" ca="1" si="132"/>
        <v>0</v>
      </c>
      <c r="DH213" s="548">
        <f t="shared" ca="1" si="132"/>
        <v>0</v>
      </c>
      <c r="DI213" s="548">
        <f t="shared" ca="1" si="132"/>
        <v>0</v>
      </c>
      <c r="DJ213" s="548">
        <f t="shared" ca="1" si="132"/>
        <v>0</v>
      </c>
      <c r="DK213" s="548">
        <f t="shared" ca="1" si="132"/>
        <v>0</v>
      </c>
      <c r="DL213" s="548">
        <f t="shared" ca="1" si="132"/>
        <v>0</v>
      </c>
      <c r="DM213" s="548">
        <f t="shared" ca="1" si="132"/>
        <v>0</v>
      </c>
      <c r="DN213" s="548">
        <f t="shared" ca="1" si="132"/>
        <v>0</v>
      </c>
      <c r="DO213" s="548">
        <f t="shared" ca="1" si="132"/>
        <v>0</v>
      </c>
      <c r="DP213" s="548">
        <f t="shared" ca="1" si="132"/>
        <v>0</v>
      </c>
      <c r="DQ213" s="548">
        <f t="shared" ca="1" si="132"/>
        <v>0</v>
      </c>
      <c r="DR213" s="548">
        <f t="shared" ca="1" si="132"/>
        <v>0</v>
      </c>
      <c r="DS213" s="548">
        <f t="shared" ca="1" si="132"/>
        <v>0</v>
      </c>
      <c r="DT213" s="548">
        <f t="shared" ca="1" si="132"/>
        <v>0</v>
      </c>
      <c r="DU213" s="548">
        <f t="shared" ca="1" si="132"/>
        <v>0</v>
      </c>
      <c r="DV213" s="548">
        <f t="shared" ca="1" si="132"/>
        <v>0</v>
      </c>
      <c r="DW213" s="548">
        <f t="shared" ca="1" si="132"/>
        <v>0</v>
      </c>
      <c r="DX213" s="548">
        <f t="shared" ca="1" si="132"/>
        <v>0</v>
      </c>
      <c r="DY213" s="548">
        <f t="shared" ca="1" si="132"/>
        <v>0</v>
      </c>
      <c r="DZ213" s="548">
        <f t="shared" ca="1" si="132"/>
        <v>0</v>
      </c>
      <c r="EA213" s="548">
        <f t="shared" ca="1" si="132"/>
        <v>0</v>
      </c>
      <c r="EB213" s="548">
        <f t="shared" ca="1" si="132"/>
        <v>0</v>
      </c>
      <c r="EC213" s="548">
        <f t="shared" ca="1" si="132"/>
        <v>0</v>
      </c>
      <c r="ED213" s="548">
        <f t="shared" ca="1" si="132"/>
        <v>0</v>
      </c>
      <c r="EE213" s="548">
        <f t="shared" ca="1" si="132"/>
        <v>0</v>
      </c>
      <c r="EF213" s="548">
        <f t="shared" ca="1" si="132"/>
        <v>0</v>
      </c>
      <c r="EG213" s="548">
        <f t="shared" ca="1" si="132"/>
        <v>0</v>
      </c>
      <c r="EH213" s="548">
        <f t="shared" ca="1" si="132"/>
        <v>0</v>
      </c>
    </row>
    <row r="214" spans="2:139" s="810" customFormat="1" ht="15" customHeight="1" outlineLevel="1" x14ac:dyDescent="0.25">
      <c r="E214" s="837" t="s">
        <v>625</v>
      </c>
      <c r="F214" s="811"/>
      <c r="G214" s="811" t="s">
        <v>330</v>
      </c>
      <c r="H214" s="816">
        <f t="shared" ref="H214:H219" si="133">SUM(J214:EH214)</f>
        <v>0</v>
      </c>
      <c r="J214" s="812">
        <f xml:space="preserve"> IF( $F212 = 0, 0, IF(J$3 &lt;= EOMONTH( 'Monthly Financials'!$J$3, $F212 + 2 ), J213, 0))</f>
        <v>0</v>
      </c>
      <c r="K214" s="812">
        <f xml:space="preserve"> IF( $F212 = 0, 0, IF(K$3 &lt;= EOMONTH( 'Monthly Financials'!$J$3, $F212 + 2 ), K213, 0))</f>
        <v>0</v>
      </c>
      <c r="L214" s="812">
        <f xml:space="preserve"> IF( $F212 = 0, 0, IF(L$3 &lt;= EOMONTH( 'Monthly Financials'!$J$3, $F212 + 2 ), L213, 0))</f>
        <v>0</v>
      </c>
      <c r="M214" s="812">
        <f xml:space="preserve"> IF( $F212 = 0, 0, IF(M$3 &lt;= EOMONTH( 'Monthly Financials'!$J$3, $F212 + 2 ), M213, 0))</f>
        <v>0</v>
      </c>
      <c r="N214" s="812">
        <f xml:space="preserve"> IF( $F212 = 0, 0, IF(N$3 &lt;= EOMONTH( 'Monthly Financials'!$J$3, $F212 + 2 ), N213, 0))</f>
        <v>0</v>
      </c>
      <c r="O214" s="812">
        <f xml:space="preserve"> IF( $F212 = 0, 0, IF(O$3 &lt;= EOMONTH( 'Monthly Financials'!$J$3, $F212 + 2 ), O213, 0))</f>
        <v>0</v>
      </c>
      <c r="P214" s="812">
        <f xml:space="preserve"> IF( $F212 = 0, 0, IF(P$3 &lt;= EOMONTH( 'Monthly Financials'!$J$3, $F212 + 2 ), P213, 0))</f>
        <v>0</v>
      </c>
      <c r="Q214" s="812">
        <f xml:space="preserve"> IF( $F212 = 0, 0, IF(Q$3 &lt;= EOMONTH( 'Monthly Financials'!$J$3, $F212 + 2 ), Q213, 0))</f>
        <v>0</v>
      </c>
      <c r="R214" s="812">
        <f xml:space="preserve"> IF( $F212 = 0, 0, IF(R$3 &lt;= EOMONTH( 'Monthly Financials'!$J$3, $F212 + 2 ), R213, 0))</f>
        <v>0</v>
      </c>
      <c r="S214" s="812">
        <f xml:space="preserve"> IF( $F212 = 0, 0, IF(S$3 &lt;= EOMONTH( 'Monthly Financials'!$J$3, $F212 + 2 ), S213, 0))</f>
        <v>0</v>
      </c>
      <c r="T214" s="812">
        <f xml:space="preserve"> IF( $F212 = 0, 0, IF(T$3 &lt;= EOMONTH( 'Monthly Financials'!$J$3, $F212 + 2 ), T213, 0))</f>
        <v>0</v>
      </c>
      <c r="U214" s="812">
        <f xml:space="preserve"> IF( $F212 = 0, 0, IF(U$3 &lt;= EOMONTH( 'Monthly Financials'!$J$3, $F212 + 2 ), U213, 0))</f>
        <v>0</v>
      </c>
      <c r="V214" s="812">
        <f xml:space="preserve"> IF( $F212 = 0, 0, IF(V$3 &lt;= EOMONTH( 'Monthly Financials'!$J$3, $F212 + 2 ), V213, 0))</f>
        <v>0</v>
      </c>
      <c r="W214" s="812">
        <f xml:space="preserve"> IF( $F212 = 0, 0, IF(W$3 &lt;= EOMONTH( 'Monthly Financials'!$J$3, $F212 + 2 ), W213, 0))</f>
        <v>0</v>
      </c>
      <c r="X214" s="812">
        <f xml:space="preserve"> IF( $F212 = 0, 0, IF(X$3 &lt;= EOMONTH( 'Monthly Financials'!$J$3, $F212 + 2 ), X213, 0))</f>
        <v>0</v>
      </c>
      <c r="Y214" s="812">
        <f xml:space="preserve"> IF( $F212 = 0, 0, IF(Y$3 &lt;= EOMONTH( 'Monthly Financials'!$J$3, $F212 + 2 ), Y213, 0))</f>
        <v>0</v>
      </c>
      <c r="Z214" s="812">
        <f xml:space="preserve"> IF( $F212 = 0, 0, IF(Z$3 &lt;= EOMONTH( 'Monthly Financials'!$J$3, $F212 + 2 ), Z213, 0))</f>
        <v>0</v>
      </c>
      <c r="AA214" s="812">
        <f xml:space="preserve"> IF( $F212 = 0, 0, IF(AA$3 &lt;= EOMONTH( 'Monthly Financials'!$J$3, $F212 + 2 ), AA213, 0))</f>
        <v>0</v>
      </c>
      <c r="AB214" s="812">
        <f xml:space="preserve"> IF( $F212 = 0, 0, IF(AB$3 &lt;= EOMONTH( 'Monthly Financials'!$J$3, $F212 + 2 ), AB213, 0))</f>
        <v>0</v>
      </c>
      <c r="AC214" s="812">
        <f xml:space="preserve"> IF( $F212 = 0, 0, IF(AC$3 &lt;= EOMONTH( 'Monthly Financials'!$J$3, $F212 + 2 ), AC213, 0))</f>
        <v>0</v>
      </c>
      <c r="AD214" s="812">
        <f xml:space="preserve"> IF( $F212 = 0, 0, IF(AD$3 &lt;= EOMONTH( 'Monthly Financials'!$J$3, $F212 + 2 ), AD213, 0))</f>
        <v>0</v>
      </c>
      <c r="AE214" s="812">
        <f xml:space="preserve"> IF( $F212 = 0, 0, IF(AE$3 &lt;= EOMONTH( 'Monthly Financials'!$J$3, $F212 + 2 ), AE213, 0))</f>
        <v>0</v>
      </c>
      <c r="AF214" s="812">
        <f xml:space="preserve"> IF( $F212 = 0, 0, IF(AF$3 &lt;= EOMONTH( 'Monthly Financials'!$J$3, $F212 + 2 ), AF213, 0))</f>
        <v>0</v>
      </c>
      <c r="AG214" s="812">
        <f xml:space="preserve"> IF( $F212 = 0, 0, IF(AG$3 &lt;= EOMONTH( 'Monthly Financials'!$J$3, $F212 + 2 ), AG213, 0))</f>
        <v>0</v>
      </c>
      <c r="AH214" s="812">
        <f xml:space="preserve"> IF( $F212 = 0, 0, IF(AH$3 &lt;= EOMONTH( 'Monthly Financials'!$J$3, $F212 + 2 ), AH213, 0))</f>
        <v>0</v>
      </c>
      <c r="AI214" s="812">
        <f xml:space="preserve"> IF( $F212 = 0, 0, IF(AI$3 &lt;= EOMONTH( 'Monthly Financials'!$J$3, $F212 + 2 ), AI213, 0))</f>
        <v>0</v>
      </c>
      <c r="AJ214" s="812">
        <f xml:space="preserve"> IF( $F212 = 0, 0, IF(AJ$3 &lt;= EOMONTH( 'Monthly Financials'!$J$3, $F212 + 2 ), AJ213, 0))</f>
        <v>0</v>
      </c>
      <c r="AK214" s="812">
        <f xml:space="preserve"> IF( $F212 = 0, 0, IF(AK$3 &lt;= EOMONTH( 'Monthly Financials'!$J$3, $F212 + 2 ), AK213, 0))</f>
        <v>0</v>
      </c>
      <c r="AL214" s="812">
        <f xml:space="preserve"> IF( $F212 = 0, 0, IF(AL$3 &lt;= EOMONTH( 'Monthly Financials'!$J$3, $F212 + 2 ), AL213, 0))</f>
        <v>0</v>
      </c>
      <c r="AM214" s="812">
        <f xml:space="preserve"> IF( $F212 = 0, 0, IF(AM$3 &lt;= EOMONTH( 'Monthly Financials'!$J$3, $F212 + 2 ), AM213, 0))</f>
        <v>0</v>
      </c>
      <c r="AN214" s="812">
        <f xml:space="preserve"> IF( $F212 = 0, 0, IF(AN$3 &lt;= EOMONTH( 'Monthly Financials'!$J$3, $F212 + 2 ), AN213, 0))</f>
        <v>0</v>
      </c>
      <c r="AO214" s="812">
        <f xml:space="preserve"> IF( $F212 = 0, 0, IF(AO$3 &lt;= EOMONTH( 'Monthly Financials'!$J$3, $F212 + 2 ), AO213, 0))</f>
        <v>0</v>
      </c>
      <c r="AP214" s="812">
        <f xml:space="preserve"> IF( $F212 = 0, 0, IF(AP$3 &lt;= EOMONTH( 'Monthly Financials'!$J$3, $F212 + 2 ), AP213, 0))</f>
        <v>0</v>
      </c>
      <c r="AQ214" s="812">
        <f xml:space="preserve"> IF( $F212 = 0, 0, IF(AQ$3 &lt;= EOMONTH( 'Monthly Financials'!$J$3, $F212 + 2 ), AQ213, 0))</f>
        <v>0</v>
      </c>
      <c r="AR214" s="812">
        <f xml:space="preserve"> IF( $F212 = 0, 0, IF(AR$3 &lt;= EOMONTH( 'Monthly Financials'!$J$3, $F212 + 2 ), AR213, 0))</f>
        <v>0</v>
      </c>
      <c r="AS214" s="812">
        <f xml:space="preserve"> IF( $F212 = 0, 0, IF(AS$3 &lt;= EOMONTH( 'Monthly Financials'!$J$3, $F212 + 2 ), AS213, 0))</f>
        <v>0</v>
      </c>
      <c r="AT214" s="812">
        <f xml:space="preserve"> IF( $F212 = 0, 0, IF(AT$3 &lt;= EOMONTH( 'Monthly Financials'!$J$3, $F212 + 2 ), AT213, 0))</f>
        <v>0</v>
      </c>
      <c r="AU214" s="812">
        <f xml:space="preserve"> IF( $F212 = 0, 0, IF(AU$3 &lt;= EOMONTH( 'Monthly Financials'!$J$3, $F212 + 2 ), AU213, 0))</f>
        <v>0</v>
      </c>
      <c r="AV214" s="812">
        <f xml:space="preserve"> IF( $F212 = 0, 0, IF(AV$3 &lt;= EOMONTH( 'Monthly Financials'!$J$3, $F212 + 2 ), AV213, 0))</f>
        <v>0</v>
      </c>
      <c r="AW214" s="812">
        <f xml:space="preserve"> IF( $F212 = 0, 0, IF(AW$3 &lt;= EOMONTH( 'Monthly Financials'!$J$3, $F212 + 2 ), AW213, 0))</f>
        <v>0</v>
      </c>
      <c r="AX214" s="812">
        <f xml:space="preserve"> IF( $F212 = 0, 0, IF(AX$3 &lt;= EOMONTH( 'Monthly Financials'!$J$3, $F212 + 2 ), AX213, 0))</f>
        <v>0</v>
      </c>
      <c r="AY214" s="812">
        <f xml:space="preserve"> IF( $F212 = 0, 0, IF(AY$3 &lt;= EOMONTH( 'Monthly Financials'!$J$3, $F212 + 2 ), AY213, 0))</f>
        <v>0</v>
      </c>
      <c r="AZ214" s="812">
        <f xml:space="preserve"> IF( $F212 = 0, 0, IF(AZ$3 &lt;= EOMONTH( 'Monthly Financials'!$J$3, $F212 + 2 ), AZ213, 0))</f>
        <v>0</v>
      </c>
      <c r="BA214" s="812">
        <f xml:space="preserve"> IF( $F212 = 0, 0, IF(BA$3 &lt;= EOMONTH( 'Monthly Financials'!$J$3, $F212 + 2 ), BA213, 0))</f>
        <v>0</v>
      </c>
      <c r="BB214" s="812">
        <f xml:space="preserve"> IF( $F212 = 0, 0, IF(BB$3 &lt;= EOMONTH( 'Monthly Financials'!$J$3, $F212 + 2 ), BB213, 0))</f>
        <v>0</v>
      </c>
      <c r="BC214" s="812">
        <f xml:space="preserve"> IF( $F212 = 0, 0, IF(BC$3 &lt;= EOMONTH( 'Monthly Financials'!$J$3, $F212 + 2 ), BC213, 0))</f>
        <v>0</v>
      </c>
      <c r="BD214" s="812">
        <f xml:space="preserve"> IF( $F212 = 0, 0, IF(BD$3 &lt;= EOMONTH( 'Monthly Financials'!$J$3, $F212 + 2 ), BD213, 0))</f>
        <v>0</v>
      </c>
      <c r="BE214" s="812">
        <f xml:space="preserve"> IF( $F212 = 0, 0, IF(BE$3 &lt;= EOMONTH( 'Monthly Financials'!$J$3, $F212 + 2 ), BE213, 0))</f>
        <v>0</v>
      </c>
      <c r="BF214" s="812">
        <f xml:space="preserve"> IF( $F212 = 0, 0, IF(BF$3 &lt;= EOMONTH( 'Monthly Financials'!$J$3, $F212 + 2 ), BF213, 0))</f>
        <v>0</v>
      </c>
      <c r="BG214" s="812">
        <f xml:space="preserve"> IF( $F212 = 0, 0, IF(BG$3 &lt;= EOMONTH( 'Monthly Financials'!$J$3, $F212 + 2 ), BG213, 0))</f>
        <v>0</v>
      </c>
      <c r="BH214" s="812">
        <f xml:space="preserve"> IF( $F212 = 0, 0, IF(BH$3 &lt;= EOMONTH( 'Monthly Financials'!$J$3, $F212 + 2 ), BH213, 0))</f>
        <v>0</v>
      </c>
      <c r="BI214" s="812">
        <f xml:space="preserve"> IF( $F212 = 0, 0, IF(BI$3 &lt;= EOMONTH( 'Monthly Financials'!$J$3, $F212 + 2 ), BI213, 0))</f>
        <v>0</v>
      </c>
      <c r="BJ214" s="812">
        <f xml:space="preserve"> IF( $F212 = 0, 0, IF(BJ$3 &lt;= EOMONTH( 'Monthly Financials'!$J$3, $F212 + 2 ), BJ213, 0))</f>
        <v>0</v>
      </c>
      <c r="BK214" s="812">
        <f xml:space="preserve"> IF( $F212 = 0, 0, IF(BK$3 &lt;= EOMONTH( 'Monthly Financials'!$J$3, $F212 + 2 ), BK213, 0))</f>
        <v>0</v>
      </c>
      <c r="BL214" s="812">
        <f xml:space="preserve"> IF( $F212 = 0, 0, IF(BL$3 &lt;= EOMONTH( 'Monthly Financials'!$J$3, $F212 + 2 ), BL213, 0))</f>
        <v>0</v>
      </c>
      <c r="BM214" s="812">
        <f xml:space="preserve"> IF( $F212 = 0, 0, IF(BM$3 &lt;= EOMONTH( 'Monthly Financials'!$J$3, $F212 + 2 ), BM213, 0))</f>
        <v>0</v>
      </c>
      <c r="BN214" s="812">
        <f xml:space="preserve"> IF( $F212 = 0, 0, IF(BN$3 &lt;= EOMONTH( 'Monthly Financials'!$J$3, $F212 + 2 ), BN213, 0))</f>
        <v>0</v>
      </c>
      <c r="BO214" s="812">
        <f xml:space="preserve"> IF( $F212 = 0, 0, IF(BO$3 &lt;= EOMONTH( 'Monthly Financials'!$J$3, $F212 + 2 ), BO213, 0))</f>
        <v>0</v>
      </c>
      <c r="BP214" s="812">
        <f xml:space="preserve"> IF( $F212 = 0, 0, IF(BP$3 &lt;= EOMONTH( 'Monthly Financials'!$J$3, $F212 + 2 ), BP213, 0))</f>
        <v>0</v>
      </c>
      <c r="BQ214" s="812">
        <f xml:space="preserve"> IF( $F212 = 0, 0, IF(BQ$3 &lt;= EOMONTH( 'Monthly Financials'!$J$3, $F212 + 2 ), BQ213, 0))</f>
        <v>0</v>
      </c>
      <c r="BR214" s="812">
        <f xml:space="preserve"> IF( $F212 = 0, 0, IF(BR$3 &lt;= EOMONTH( 'Monthly Financials'!$J$3, $F212 + 2 ), BR213, 0))</f>
        <v>0</v>
      </c>
      <c r="BS214" s="812">
        <f xml:space="preserve"> IF( $F212 = 0, 0, IF(BS$3 &lt;= EOMONTH( 'Monthly Financials'!$J$3, $F212 + 2 ), BS213, 0))</f>
        <v>0</v>
      </c>
      <c r="BT214" s="812">
        <f xml:space="preserve"> IF( $F212 = 0, 0, IF(BT$3 &lt;= EOMONTH( 'Monthly Financials'!$J$3, $F212 + 2 ), BT213, 0))</f>
        <v>0</v>
      </c>
      <c r="BU214" s="812">
        <f xml:space="preserve"> IF( $F212 = 0, 0, IF(BU$3 &lt;= EOMONTH( 'Monthly Financials'!$J$3, $F212 + 2 ), BU213, 0))</f>
        <v>0</v>
      </c>
      <c r="BV214" s="812">
        <f xml:space="preserve"> IF( $F212 = 0, 0, IF(BV$3 &lt;= EOMONTH( 'Monthly Financials'!$J$3, $F212 + 2 ), BV213, 0))</f>
        <v>0</v>
      </c>
      <c r="BW214" s="812">
        <f xml:space="preserve"> IF( $F212 = 0, 0, IF(BW$3 &lt;= EOMONTH( 'Monthly Financials'!$J$3, $F212 + 2 ), BW213, 0))</f>
        <v>0</v>
      </c>
      <c r="BX214" s="812">
        <f xml:space="preserve"> IF( $F212 = 0, 0, IF(BX$3 &lt;= EOMONTH( 'Monthly Financials'!$J$3, $F212 + 2 ), BX213, 0))</f>
        <v>0</v>
      </c>
      <c r="BY214" s="812">
        <f xml:space="preserve"> IF( $F212 = 0, 0, IF(BY$3 &lt;= EOMONTH( 'Monthly Financials'!$J$3, $F212 + 2 ), BY213, 0))</f>
        <v>0</v>
      </c>
      <c r="BZ214" s="812">
        <f xml:space="preserve"> IF( $F212 = 0, 0, IF(BZ$3 &lt;= EOMONTH( 'Monthly Financials'!$J$3, $F212 + 2 ), BZ213, 0))</f>
        <v>0</v>
      </c>
      <c r="CA214" s="812">
        <f xml:space="preserve"> IF( $F212 = 0, 0, IF(CA$3 &lt;= EOMONTH( 'Monthly Financials'!$J$3, $F212 + 2 ), CA213, 0))</f>
        <v>0</v>
      </c>
      <c r="CB214" s="812">
        <f xml:space="preserve"> IF( $F212 = 0, 0, IF(CB$3 &lt;= EOMONTH( 'Monthly Financials'!$J$3, $F212 + 2 ), CB213, 0))</f>
        <v>0</v>
      </c>
      <c r="CC214" s="812">
        <f xml:space="preserve"> IF( $F212 = 0, 0, IF(CC$3 &lt;= EOMONTH( 'Monthly Financials'!$J$3, $F212 + 2 ), CC213, 0))</f>
        <v>0</v>
      </c>
      <c r="CD214" s="812">
        <f xml:space="preserve"> IF( $F212 = 0, 0, IF(CD$3 &lt;= EOMONTH( 'Monthly Financials'!$J$3, $F212 + 2 ), CD213, 0))</f>
        <v>0</v>
      </c>
      <c r="CE214" s="812">
        <f xml:space="preserve"> IF( $F212 = 0, 0, IF(CE$3 &lt;= EOMONTH( 'Monthly Financials'!$J$3, $F212 + 2 ), CE213, 0))</f>
        <v>0</v>
      </c>
      <c r="CF214" s="812">
        <f xml:space="preserve"> IF( $F212 = 0, 0, IF(CF$3 &lt;= EOMONTH( 'Monthly Financials'!$J$3, $F212 + 2 ), CF213, 0))</f>
        <v>0</v>
      </c>
      <c r="CG214" s="812">
        <f xml:space="preserve"> IF( $F212 = 0, 0, IF(CG$3 &lt;= EOMONTH( 'Monthly Financials'!$J$3, $F212 + 2 ), CG213, 0))</f>
        <v>0</v>
      </c>
      <c r="CH214" s="812">
        <f xml:space="preserve"> IF( $F212 = 0, 0, IF(CH$3 &lt;= EOMONTH( 'Monthly Financials'!$J$3, $F212 + 2 ), CH213, 0))</f>
        <v>0</v>
      </c>
      <c r="CI214" s="812">
        <f xml:space="preserve"> IF( $F212 = 0, 0, IF(CI$3 &lt;= EOMONTH( 'Monthly Financials'!$J$3, $F212 + 2 ), CI213, 0))</f>
        <v>0</v>
      </c>
      <c r="CJ214" s="812">
        <f xml:space="preserve"> IF( $F212 = 0, 0, IF(CJ$3 &lt;= EOMONTH( 'Monthly Financials'!$J$3, $F212 + 2 ), CJ213, 0))</f>
        <v>0</v>
      </c>
      <c r="CK214" s="812">
        <f xml:space="preserve"> IF( $F212 = 0, 0, IF(CK$3 &lt;= EOMONTH( 'Monthly Financials'!$J$3, $F212 + 2 ), CK213, 0))</f>
        <v>0</v>
      </c>
      <c r="CL214" s="812">
        <f xml:space="preserve"> IF( $F212 = 0, 0, IF(CL$3 &lt;= EOMONTH( 'Monthly Financials'!$J$3, $F212 + 2 ), CL213, 0))</f>
        <v>0</v>
      </c>
      <c r="CM214" s="812">
        <f xml:space="preserve"> IF( $F212 = 0, 0, IF(CM$3 &lt;= EOMONTH( 'Monthly Financials'!$J$3, $F212 + 2 ), CM213, 0))</f>
        <v>0</v>
      </c>
      <c r="CN214" s="812">
        <f xml:space="preserve"> IF( $F212 = 0, 0, IF(CN$3 &lt;= EOMONTH( 'Monthly Financials'!$J$3, $F212 + 2 ), CN213, 0))</f>
        <v>0</v>
      </c>
      <c r="CO214" s="812">
        <f xml:space="preserve"> IF( $F212 = 0, 0, IF(CO$3 &lt;= EOMONTH( 'Monthly Financials'!$J$3, $F212 + 2 ), CO213, 0))</f>
        <v>0</v>
      </c>
      <c r="CP214" s="812">
        <f xml:space="preserve"> IF( $F212 = 0, 0, IF(CP$3 &lt;= EOMONTH( 'Monthly Financials'!$J$3, $F212 + 2 ), CP213, 0))</f>
        <v>0</v>
      </c>
      <c r="CQ214" s="812">
        <f xml:space="preserve"> IF( $F212 = 0, 0, IF(CQ$3 &lt;= EOMONTH( 'Monthly Financials'!$J$3, $F212 + 2 ), CQ213, 0))</f>
        <v>0</v>
      </c>
      <c r="CR214" s="812">
        <f xml:space="preserve"> IF( $F212 = 0, 0, IF(CR$3 &lt;= EOMONTH( 'Monthly Financials'!$J$3, $F212 + 2 ), CR213, 0))</f>
        <v>0</v>
      </c>
      <c r="CS214" s="812">
        <f xml:space="preserve"> IF( $F212 = 0, 0, IF(CS$3 &lt;= EOMONTH( 'Monthly Financials'!$J$3, $F212 + 2 ), CS213, 0))</f>
        <v>0</v>
      </c>
      <c r="CT214" s="812">
        <f xml:space="preserve"> IF( $F212 = 0, 0, IF(CT$3 &lt;= EOMONTH( 'Monthly Financials'!$J$3, $F212 + 2 ), CT213, 0))</f>
        <v>0</v>
      </c>
      <c r="CU214" s="812">
        <f xml:space="preserve"> IF( $F212 = 0, 0, IF(CU$3 &lt;= EOMONTH( 'Monthly Financials'!$J$3, $F212 + 2 ), CU213, 0))</f>
        <v>0</v>
      </c>
      <c r="CV214" s="812">
        <f xml:space="preserve"> IF( $F212 = 0, 0, IF(CV$3 &lt;= EOMONTH( 'Monthly Financials'!$J$3, $F212 + 2 ), CV213, 0))</f>
        <v>0</v>
      </c>
      <c r="CW214" s="812">
        <f xml:space="preserve"> IF( $F212 = 0, 0, IF(CW$3 &lt;= EOMONTH( 'Monthly Financials'!$J$3, $F212 + 2 ), CW213, 0))</f>
        <v>0</v>
      </c>
      <c r="CX214" s="812">
        <f xml:space="preserve"> IF( $F212 = 0, 0, IF(CX$3 &lt;= EOMONTH( 'Monthly Financials'!$J$3, $F212 + 2 ), CX213, 0))</f>
        <v>0</v>
      </c>
      <c r="CY214" s="812">
        <f xml:space="preserve"> IF( $F212 = 0, 0, IF(CY$3 &lt;= EOMONTH( 'Monthly Financials'!$J$3, $F212 + 2 ), CY213, 0))</f>
        <v>0</v>
      </c>
      <c r="CZ214" s="812">
        <f xml:space="preserve"> IF( $F212 = 0, 0, IF(CZ$3 &lt;= EOMONTH( 'Monthly Financials'!$J$3, $F212 + 2 ), CZ213, 0))</f>
        <v>0</v>
      </c>
      <c r="DA214" s="812">
        <f xml:space="preserve"> IF( $F212 = 0, 0, IF(DA$3 &lt;= EOMONTH( 'Monthly Financials'!$J$3, $F212 + 2 ), DA213, 0))</f>
        <v>0</v>
      </c>
      <c r="DB214" s="812">
        <f xml:space="preserve"> IF( $F212 = 0, 0, IF(DB$3 &lt;= EOMONTH( 'Monthly Financials'!$J$3, $F212 + 2 ), DB213, 0))</f>
        <v>0</v>
      </c>
      <c r="DC214" s="812">
        <f xml:space="preserve"> IF( $F212 = 0, 0, IF(DC$3 &lt;= EOMONTH( 'Monthly Financials'!$J$3, $F212 + 2 ), DC213, 0))</f>
        <v>0</v>
      </c>
      <c r="DD214" s="812">
        <f xml:space="preserve"> IF( $F212 = 0, 0, IF(DD$3 &lt;= EOMONTH( 'Monthly Financials'!$J$3, $F212 + 2 ), DD213, 0))</f>
        <v>0</v>
      </c>
      <c r="DE214" s="812">
        <f xml:space="preserve"> IF( $F212 = 0, 0, IF(DE$3 &lt;= EOMONTH( 'Monthly Financials'!$J$3, $F212 + 2 ), DE213, 0))</f>
        <v>0</v>
      </c>
      <c r="DF214" s="812">
        <f xml:space="preserve"> IF( $F212 = 0, 0, IF(DF$3 &lt;= EOMONTH( 'Monthly Financials'!$J$3, $F212 + 2 ), DF213, 0))</f>
        <v>0</v>
      </c>
      <c r="DG214" s="812">
        <f xml:space="preserve"> IF( $F212 = 0, 0, IF(DG$3 &lt;= EOMONTH( 'Monthly Financials'!$J$3, $F212 + 2 ), DG213, 0))</f>
        <v>0</v>
      </c>
      <c r="DH214" s="812">
        <f xml:space="preserve"> IF( $F212 = 0, 0, IF(DH$3 &lt;= EOMONTH( 'Monthly Financials'!$J$3, $F212 + 2 ), DH213, 0))</f>
        <v>0</v>
      </c>
      <c r="DI214" s="812">
        <f xml:space="preserve"> IF( $F212 = 0, 0, IF(DI$3 &lt;= EOMONTH( 'Monthly Financials'!$J$3, $F212 + 2 ), DI213, 0))</f>
        <v>0</v>
      </c>
      <c r="DJ214" s="812">
        <f xml:space="preserve"> IF( $F212 = 0, 0, IF(DJ$3 &lt;= EOMONTH( 'Monthly Financials'!$J$3, $F212 + 2 ), DJ213, 0))</f>
        <v>0</v>
      </c>
      <c r="DK214" s="812">
        <f xml:space="preserve"> IF( $F212 = 0, 0, IF(DK$3 &lt;= EOMONTH( 'Monthly Financials'!$J$3, $F212 + 2 ), DK213, 0))</f>
        <v>0</v>
      </c>
      <c r="DL214" s="812">
        <f xml:space="preserve"> IF( $F212 = 0, 0, IF(DL$3 &lt;= EOMONTH( 'Monthly Financials'!$J$3, $F212 + 2 ), DL213, 0))</f>
        <v>0</v>
      </c>
      <c r="DM214" s="812">
        <f xml:space="preserve"> IF( $F212 = 0, 0, IF(DM$3 &lt;= EOMONTH( 'Monthly Financials'!$J$3, $F212 + 2 ), DM213, 0))</f>
        <v>0</v>
      </c>
      <c r="DN214" s="812">
        <f xml:space="preserve"> IF( $F212 = 0, 0, IF(DN$3 &lt;= EOMONTH( 'Monthly Financials'!$J$3, $F212 + 2 ), DN213, 0))</f>
        <v>0</v>
      </c>
      <c r="DO214" s="812">
        <f xml:space="preserve"> IF( $F212 = 0, 0, IF(DO$3 &lt;= EOMONTH( 'Monthly Financials'!$J$3, $F212 + 2 ), DO213, 0))</f>
        <v>0</v>
      </c>
      <c r="DP214" s="812">
        <f xml:space="preserve"> IF( $F212 = 0, 0, IF(DP$3 &lt;= EOMONTH( 'Monthly Financials'!$J$3, $F212 + 2 ), DP213, 0))</f>
        <v>0</v>
      </c>
      <c r="DQ214" s="812">
        <f xml:space="preserve"> IF( $F212 = 0, 0, IF(DQ$3 &lt;= EOMONTH( 'Monthly Financials'!$J$3, $F212 + 2 ), DQ213, 0))</f>
        <v>0</v>
      </c>
      <c r="DR214" s="812">
        <f xml:space="preserve"> IF( $F212 = 0, 0, IF(DR$3 &lt;= EOMONTH( 'Monthly Financials'!$J$3, $F212 + 2 ), DR213, 0))</f>
        <v>0</v>
      </c>
      <c r="DS214" s="812">
        <f xml:space="preserve"> IF( $F212 = 0, 0, IF(DS$3 &lt;= EOMONTH( 'Monthly Financials'!$J$3, $F212 + 2 ), DS213, 0))</f>
        <v>0</v>
      </c>
      <c r="DT214" s="812">
        <f xml:space="preserve"> IF( $F212 = 0, 0, IF(DT$3 &lt;= EOMONTH( 'Monthly Financials'!$J$3, $F212 + 2 ), DT213, 0))</f>
        <v>0</v>
      </c>
      <c r="DU214" s="812">
        <f xml:space="preserve"> IF( $F212 = 0, 0, IF(DU$3 &lt;= EOMONTH( 'Monthly Financials'!$J$3, $F212 + 2 ), DU213, 0))</f>
        <v>0</v>
      </c>
      <c r="DV214" s="812">
        <f xml:space="preserve"> IF( $F212 = 0, 0, IF(DV$3 &lt;= EOMONTH( 'Monthly Financials'!$J$3, $F212 + 2 ), DV213, 0))</f>
        <v>0</v>
      </c>
      <c r="DW214" s="812">
        <f xml:space="preserve"> IF( $F212 = 0, 0, IF(DW$3 &lt;= EOMONTH( 'Monthly Financials'!$J$3, $F212 + 2 ), DW213, 0))</f>
        <v>0</v>
      </c>
      <c r="DX214" s="812">
        <f xml:space="preserve"> IF( $F212 = 0, 0, IF(DX$3 &lt;= EOMONTH( 'Monthly Financials'!$J$3, $F212 + 2 ), DX213, 0))</f>
        <v>0</v>
      </c>
      <c r="DY214" s="812">
        <f xml:space="preserve"> IF( $F212 = 0, 0, IF(DY$3 &lt;= EOMONTH( 'Monthly Financials'!$J$3, $F212 + 2 ), DY213, 0))</f>
        <v>0</v>
      </c>
      <c r="DZ214" s="812">
        <f xml:space="preserve"> IF( $F212 = 0, 0, IF(DZ$3 &lt;= EOMONTH( 'Monthly Financials'!$J$3, $F212 + 2 ), DZ213, 0))</f>
        <v>0</v>
      </c>
      <c r="EA214" s="812">
        <f xml:space="preserve"> IF( $F212 = 0, 0, IF(EA$3 &lt;= EOMONTH( 'Monthly Financials'!$J$3, $F212 + 2 ), EA213, 0))</f>
        <v>0</v>
      </c>
      <c r="EB214" s="812">
        <f xml:space="preserve"> IF( $F212 = 0, 0, IF(EB$3 &lt;= EOMONTH( 'Monthly Financials'!$J$3, $F212 + 2 ), EB213, 0))</f>
        <v>0</v>
      </c>
      <c r="EC214" s="812">
        <f xml:space="preserve"> IF( $F212 = 0, 0, IF(EC$3 &lt;= EOMONTH( 'Monthly Financials'!$J$3, $F212 + 2 ), EC213, 0))</f>
        <v>0</v>
      </c>
      <c r="ED214" s="812">
        <f xml:space="preserve"> IF( $F212 = 0, 0, IF(ED$3 &lt;= EOMONTH( 'Monthly Financials'!$J$3, $F212 + 2 ), ED213, 0))</f>
        <v>0</v>
      </c>
      <c r="EE214" s="812">
        <f xml:space="preserve"> IF( $F212 = 0, 0, IF(EE$3 &lt;= EOMONTH( 'Monthly Financials'!$J$3, $F212 + 2 ), EE213, 0))</f>
        <v>0</v>
      </c>
      <c r="EF214" s="812">
        <f xml:space="preserve"> IF( $F212 = 0, 0, IF(EF$3 &lt;= EOMONTH( 'Monthly Financials'!$J$3, $F212 + 2 ), EF213, 0))</f>
        <v>0</v>
      </c>
      <c r="EG214" s="812">
        <f xml:space="preserve"> IF( $F212 = 0, 0, IF(EG$3 &lt;= EOMONTH( 'Monthly Financials'!$J$3, $F212 + 2 ), EG213, 0))</f>
        <v>0</v>
      </c>
      <c r="EH214" s="812">
        <f xml:space="preserve"> IF( $F212 = 0, 0, IF(EH$3 &lt;= EOMONTH( 'Monthly Financials'!$J$3, $F212 + 2 ), EH213, 0))</f>
        <v>0</v>
      </c>
    </row>
    <row r="215" spans="2:139" s="522" customFormat="1" ht="15" customHeight="1" outlineLevel="1" x14ac:dyDescent="0.3">
      <c r="E215" s="813"/>
      <c r="F215" s="814"/>
      <c r="G215" s="814"/>
      <c r="H215" s="816">
        <f t="shared" si="133"/>
        <v>0</v>
      </c>
      <c r="I215" s="813"/>
      <c r="J215" s="815"/>
      <c r="K215" s="815"/>
      <c r="L215" s="815"/>
      <c r="M215" s="815"/>
      <c r="N215" s="815"/>
      <c r="O215" s="815"/>
      <c r="P215" s="815"/>
      <c r="Q215" s="815"/>
      <c r="R215" s="815"/>
      <c r="S215" s="815"/>
      <c r="T215" s="815"/>
      <c r="U215" s="815"/>
      <c r="V215" s="815"/>
      <c r="W215" s="815"/>
      <c r="X215" s="815"/>
      <c r="Y215" s="815"/>
      <c r="Z215" s="815"/>
      <c r="AA215" s="815"/>
      <c r="AB215" s="815"/>
      <c r="AC215" s="815"/>
      <c r="AD215" s="815"/>
      <c r="AE215" s="815"/>
      <c r="AF215" s="815"/>
      <c r="AG215" s="815"/>
      <c r="AH215" s="815"/>
      <c r="AI215" s="815"/>
      <c r="AJ215" s="815"/>
      <c r="AK215" s="815"/>
      <c r="AL215" s="815"/>
      <c r="AM215" s="815"/>
      <c r="AN215" s="815"/>
      <c r="AO215" s="815"/>
      <c r="AP215" s="815"/>
      <c r="AQ215" s="815"/>
      <c r="AR215" s="815"/>
      <c r="AS215" s="815"/>
      <c r="AT215" s="815"/>
      <c r="AU215" s="815"/>
      <c r="AV215" s="815"/>
      <c r="AW215" s="815"/>
      <c r="AX215" s="815"/>
      <c r="AY215" s="815"/>
      <c r="AZ215" s="815"/>
      <c r="BA215" s="815"/>
      <c r="BB215" s="815"/>
      <c r="BC215" s="815"/>
      <c r="BD215" s="815"/>
      <c r="BE215" s="815"/>
      <c r="BF215" s="815"/>
      <c r="BG215" s="815"/>
      <c r="BH215" s="815"/>
      <c r="BI215" s="815"/>
      <c r="BJ215" s="815"/>
      <c r="BK215" s="815"/>
      <c r="BL215" s="815"/>
      <c r="BM215" s="815"/>
      <c r="BN215" s="815"/>
      <c r="BO215" s="815"/>
      <c r="BP215" s="815"/>
      <c r="BQ215" s="815"/>
      <c r="BR215" s="815"/>
      <c r="BS215" s="815"/>
      <c r="BT215" s="815"/>
      <c r="BU215" s="815"/>
      <c r="BV215" s="815"/>
      <c r="BW215" s="815"/>
      <c r="BX215" s="815"/>
      <c r="BY215" s="815"/>
      <c r="BZ215" s="815"/>
      <c r="CA215" s="815"/>
      <c r="CB215" s="815"/>
      <c r="CC215" s="815"/>
      <c r="CD215" s="815"/>
      <c r="CE215" s="815"/>
      <c r="CF215" s="815"/>
      <c r="CG215" s="815"/>
      <c r="CH215" s="815"/>
      <c r="CI215" s="815"/>
      <c r="CJ215" s="815"/>
      <c r="CK215" s="815"/>
      <c r="CL215" s="815"/>
      <c r="CM215" s="815"/>
      <c r="CN215" s="815"/>
      <c r="CO215" s="815"/>
      <c r="CP215" s="815"/>
      <c r="CQ215" s="815"/>
      <c r="CR215" s="815"/>
      <c r="CS215" s="815"/>
      <c r="CT215" s="815"/>
      <c r="CU215" s="815"/>
      <c r="CV215" s="815"/>
      <c r="CW215" s="815"/>
      <c r="CX215" s="815"/>
      <c r="CY215" s="815"/>
      <c r="CZ215" s="815"/>
      <c r="DA215" s="815"/>
      <c r="DB215" s="815"/>
      <c r="DC215" s="815"/>
      <c r="DD215" s="815"/>
      <c r="DE215" s="815"/>
      <c r="DF215" s="815"/>
      <c r="DG215" s="815"/>
      <c r="DH215" s="815"/>
      <c r="DI215" s="815"/>
      <c r="DJ215" s="815"/>
      <c r="DK215" s="815"/>
      <c r="DL215" s="815"/>
      <c r="DM215" s="815"/>
      <c r="DN215" s="815"/>
      <c r="DO215" s="815"/>
      <c r="DP215" s="815"/>
      <c r="DQ215" s="815"/>
      <c r="DR215" s="815"/>
      <c r="DS215" s="815"/>
      <c r="DT215" s="815"/>
      <c r="DU215" s="815"/>
      <c r="DV215" s="815"/>
      <c r="DW215" s="815"/>
      <c r="DX215" s="815"/>
      <c r="DY215" s="815"/>
      <c r="DZ215" s="815"/>
      <c r="EA215" s="815"/>
      <c r="EB215" s="815"/>
      <c r="EC215" s="815"/>
      <c r="ED215" s="815"/>
      <c r="EE215" s="815"/>
      <c r="EF215" s="815"/>
      <c r="EG215" s="815"/>
      <c r="EH215" s="815"/>
    </row>
    <row r="216" spans="2:139" s="816" customFormat="1" ht="15" customHeight="1" outlineLevel="1" x14ac:dyDescent="0.35">
      <c r="E216" s="816" t="str">
        <f xml:space="preserve"> Time_M!E$44</f>
        <v>Construction Flag</v>
      </c>
      <c r="F216" s="816">
        <f xml:space="preserve"> Time_M!F$44</f>
        <v>0</v>
      </c>
      <c r="G216" s="816" t="str">
        <f xml:space="preserve"> Time_M!G$44</f>
        <v>flag</v>
      </c>
      <c r="H216" s="816">
        <f t="shared" si="133"/>
        <v>23</v>
      </c>
      <c r="I216" s="816">
        <f xml:space="preserve"> Time_M!I$44</f>
        <v>0</v>
      </c>
      <c r="J216" s="816">
        <f xml:space="preserve"> Time_M!J$44</f>
        <v>0</v>
      </c>
      <c r="K216" s="816">
        <f xml:space="preserve"> Time_M!K$44</f>
        <v>0</v>
      </c>
      <c r="L216" s="816">
        <f xml:space="preserve"> Time_M!L$44</f>
        <v>0</v>
      </c>
      <c r="M216" s="816">
        <f xml:space="preserve"> Time_M!M$44</f>
        <v>0</v>
      </c>
      <c r="N216" s="816">
        <f xml:space="preserve"> Time_M!N$44</f>
        <v>0</v>
      </c>
      <c r="O216" s="816">
        <f xml:space="preserve"> Time_M!O$44</f>
        <v>1</v>
      </c>
      <c r="P216" s="816">
        <f xml:space="preserve"> Time_M!P$44</f>
        <v>1</v>
      </c>
      <c r="Q216" s="816">
        <f xml:space="preserve"> Time_M!Q$44</f>
        <v>1</v>
      </c>
      <c r="R216" s="816">
        <f xml:space="preserve"> Time_M!R$44</f>
        <v>1</v>
      </c>
      <c r="S216" s="816">
        <f xml:space="preserve"> Time_M!S$44</f>
        <v>1</v>
      </c>
      <c r="T216" s="816">
        <f xml:space="preserve"> Time_M!T$44</f>
        <v>1</v>
      </c>
      <c r="U216" s="816">
        <f xml:space="preserve"> Time_M!U$44</f>
        <v>1</v>
      </c>
      <c r="V216" s="816">
        <f xml:space="preserve"> Time_M!V$44</f>
        <v>1</v>
      </c>
      <c r="W216" s="816">
        <f xml:space="preserve"> Time_M!W$44</f>
        <v>1</v>
      </c>
      <c r="X216" s="816">
        <f xml:space="preserve"> Time_M!X$44</f>
        <v>1</v>
      </c>
      <c r="Y216" s="816">
        <f xml:space="preserve"> Time_M!Y$44</f>
        <v>1</v>
      </c>
      <c r="Z216" s="816">
        <f xml:space="preserve"> Time_M!Z$44</f>
        <v>1</v>
      </c>
      <c r="AA216" s="816">
        <f xml:space="preserve"> Time_M!AA$44</f>
        <v>1</v>
      </c>
      <c r="AB216" s="816">
        <f xml:space="preserve"> Time_M!AB$44</f>
        <v>1</v>
      </c>
      <c r="AC216" s="816">
        <f xml:space="preserve"> Time_M!AC$44</f>
        <v>1</v>
      </c>
      <c r="AD216" s="816">
        <f xml:space="preserve"> Time_M!AD$44</f>
        <v>1</v>
      </c>
      <c r="AE216" s="816">
        <f xml:space="preserve"> Time_M!AE$44</f>
        <v>1</v>
      </c>
      <c r="AF216" s="816">
        <f xml:space="preserve"> Time_M!AF$44</f>
        <v>1</v>
      </c>
      <c r="AG216" s="816">
        <f xml:space="preserve"> Time_M!AG$44</f>
        <v>1</v>
      </c>
      <c r="AH216" s="816">
        <f xml:space="preserve"> Time_M!AH$44</f>
        <v>1</v>
      </c>
      <c r="AI216" s="816">
        <f xml:space="preserve"> Time_M!AI$44</f>
        <v>1</v>
      </c>
      <c r="AJ216" s="816">
        <f xml:space="preserve"> Time_M!AJ$44</f>
        <v>1</v>
      </c>
      <c r="AK216" s="816">
        <f xml:space="preserve"> Time_M!AK$44</f>
        <v>1</v>
      </c>
      <c r="AL216" s="816">
        <f xml:space="preserve"> Time_M!AL$44</f>
        <v>0</v>
      </c>
      <c r="AM216" s="816">
        <f xml:space="preserve"> Time_M!AM$44</f>
        <v>0</v>
      </c>
      <c r="AN216" s="816">
        <f xml:space="preserve"> Time_M!AN$44</f>
        <v>0</v>
      </c>
      <c r="AO216" s="816">
        <f xml:space="preserve"> Time_M!AO$44</f>
        <v>0</v>
      </c>
      <c r="AP216" s="816">
        <f xml:space="preserve"> Time_M!AP$44</f>
        <v>0</v>
      </c>
      <c r="AQ216" s="816">
        <f xml:space="preserve"> Time_M!AQ$44</f>
        <v>0</v>
      </c>
      <c r="AR216" s="816">
        <f xml:space="preserve"> Time_M!AR$44</f>
        <v>0</v>
      </c>
      <c r="AS216" s="816">
        <f xml:space="preserve"> Time_M!AS$44</f>
        <v>0</v>
      </c>
      <c r="AT216" s="816">
        <f xml:space="preserve"> Time_M!AT$44</f>
        <v>0</v>
      </c>
      <c r="AU216" s="816">
        <f xml:space="preserve"> Time_M!AU$44</f>
        <v>0</v>
      </c>
      <c r="AV216" s="816">
        <f xml:space="preserve"> Time_M!AV$44</f>
        <v>0</v>
      </c>
      <c r="AW216" s="816">
        <f xml:space="preserve"> Time_M!AW$44</f>
        <v>0</v>
      </c>
      <c r="AX216" s="816">
        <f xml:space="preserve"> Time_M!AX$44</f>
        <v>0</v>
      </c>
      <c r="AY216" s="816">
        <f xml:space="preserve"> Time_M!AY$44</f>
        <v>0</v>
      </c>
      <c r="AZ216" s="816">
        <f xml:space="preserve"> Time_M!AZ$44</f>
        <v>0</v>
      </c>
      <c r="BA216" s="816">
        <f xml:space="preserve"> Time_M!BA$44</f>
        <v>0</v>
      </c>
      <c r="BB216" s="816">
        <f xml:space="preserve"> Time_M!BB$44</f>
        <v>0</v>
      </c>
      <c r="BC216" s="816">
        <f xml:space="preserve"> Time_M!BC$44</f>
        <v>0</v>
      </c>
      <c r="BD216" s="816">
        <f xml:space="preserve"> Time_M!BD$44</f>
        <v>0</v>
      </c>
      <c r="BE216" s="816">
        <f xml:space="preserve"> Time_M!BE$44</f>
        <v>0</v>
      </c>
      <c r="BF216" s="816">
        <f xml:space="preserve"> Time_M!BF$44</f>
        <v>0</v>
      </c>
      <c r="BG216" s="816">
        <f xml:space="preserve"> Time_M!BG$44</f>
        <v>0</v>
      </c>
      <c r="BH216" s="816">
        <f xml:space="preserve"> Time_M!BH$44</f>
        <v>0</v>
      </c>
      <c r="BI216" s="816">
        <f xml:space="preserve"> Time_M!BI$44</f>
        <v>0</v>
      </c>
      <c r="BJ216" s="816">
        <f xml:space="preserve"> Time_M!BJ$44</f>
        <v>0</v>
      </c>
      <c r="BK216" s="816">
        <f xml:space="preserve"> Time_M!BK$44</f>
        <v>0</v>
      </c>
      <c r="BL216" s="816">
        <f xml:space="preserve"> Time_M!BL$44</f>
        <v>0</v>
      </c>
      <c r="BM216" s="816">
        <f xml:space="preserve"> Time_M!BM$44</f>
        <v>0</v>
      </c>
      <c r="BN216" s="816">
        <f xml:space="preserve"> Time_M!BN$44</f>
        <v>0</v>
      </c>
      <c r="BO216" s="816">
        <f xml:space="preserve"> Time_M!BO$44</f>
        <v>0</v>
      </c>
      <c r="BP216" s="816">
        <f xml:space="preserve"> Time_M!BP$44</f>
        <v>0</v>
      </c>
      <c r="BQ216" s="816">
        <f xml:space="preserve"> Time_M!BQ$44</f>
        <v>0</v>
      </c>
      <c r="BR216" s="816">
        <f xml:space="preserve"> Time_M!BR$44</f>
        <v>0</v>
      </c>
      <c r="BS216" s="816">
        <f xml:space="preserve"> Time_M!BS$44</f>
        <v>0</v>
      </c>
      <c r="BT216" s="816">
        <f xml:space="preserve"> Time_M!BT$44</f>
        <v>0</v>
      </c>
      <c r="BU216" s="816">
        <f xml:space="preserve"> Time_M!BU$44</f>
        <v>0</v>
      </c>
      <c r="BV216" s="816">
        <f xml:space="preserve"> Time_M!BV$44</f>
        <v>0</v>
      </c>
      <c r="BW216" s="816">
        <f xml:space="preserve"> Time_M!BW$44</f>
        <v>0</v>
      </c>
      <c r="BX216" s="816">
        <f xml:space="preserve"> Time_M!BX$44</f>
        <v>0</v>
      </c>
      <c r="BY216" s="816">
        <f xml:space="preserve"> Time_M!BY$44</f>
        <v>0</v>
      </c>
      <c r="BZ216" s="816">
        <f xml:space="preserve"> Time_M!BZ$44</f>
        <v>0</v>
      </c>
      <c r="CA216" s="816">
        <f xml:space="preserve"> Time_M!CA$44</f>
        <v>0</v>
      </c>
      <c r="CB216" s="816">
        <f xml:space="preserve"> Time_M!CB$44</f>
        <v>0</v>
      </c>
      <c r="CC216" s="816">
        <f xml:space="preserve"> Time_M!CC$44</f>
        <v>0</v>
      </c>
      <c r="CD216" s="816">
        <f xml:space="preserve"> Time_M!CD$44</f>
        <v>0</v>
      </c>
      <c r="CE216" s="816">
        <f xml:space="preserve"> Time_M!CE$44</f>
        <v>0</v>
      </c>
      <c r="CF216" s="816">
        <f xml:space="preserve"> Time_M!CF$44</f>
        <v>0</v>
      </c>
      <c r="CG216" s="816">
        <f xml:space="preserve"> Time_M!CG$44</f>
        <v>0</v>
      </c>
      <c r="CH216" s="816">
        <f xml:space="preserve"> Time_M!CH$44</f>
        <v>0</v>
      </c>
      <c r="CI216" s="816">
        <f xml:space="preserve"> Time_M!CI$44</f>
        <v>0</v>
      </c>
      <c r="CJ216" s="816">
        <f xml:space="preserve"> Time_M!CJ$44</f>
        <v>0</v>
      </c>
      <c r="CK216" s="816">
        <f xml:space="preserve"> Time_M!CK$44</f>
        <v>0</v>
      </c>
      <c r="CL216" s="816">
        <f xml:space="preserve"> Time_M!CL$44</f>
        <v>0</v>
      </c>
      <c r="CM216" s="816">
        <f xml:space="preserve"> Time_M!CM$44</f>
        <v>0</v>
      </c>
      <c r="CN216" s="816">
        <f xml:space="preserve"> Time_M!CN$44</f>
        <v>0</v>
      </c>
      <c r="CO216" s="816">
        <f xml:space="preserve"> Time_M!CO$44</f>
        <v>0</v>
      </c>
      <c r="CP216" s="816">
        <f xml:space="preserve"> Time_M!CP$44</f>
        <v>0</v>
      </c>
      <c r="CQ216" s="816">
        <f xml:space="preserve"> Time_M!CQ$44</f>
        <v>0</v>
      </c>
      <c r="CR216" s="816">
        <f xml:space="preserve"> Time_M!CR$44</f>
        <v>0</v>
      </c>
      <c r="CS216" s="816">
        <f xml:space="preserve"> Time_M!CS$44</f>
        <v>0</v>
      </c>
      <c r="CT216" s="816">
        <f xml:space="preserve"> Time_M!CT$44</f>
        <v>0</v>
      </c>
      <c r="CU216" s="816">
        <f xml:space="preserve"> Time_M!CU$44</f>
        <v>0</v>
      </c>
      <c r="CV216" s="816">
        <f xml:space="preserve"> Time_M!CV$44</f>
        <v>0</v>
      </c>
      <c r="CW216" s="816">
        <f xml:space="preserve"> Time_M!CW$44</f>
        <v>0</v>
      </c>
      <c r="CX216" s="816">
        <f xml:space="preserve"> Time_M!CX$44</f>
        <v>0</v>
      </c>
      <c r="CY216" s="816">
        <f xml:space="preserve"> Time_M!CY$44</f>
        <v>0</v>
      </c>
      <c r="CZ216" s="816">
        <f xml:space="preserve"> Time_M!CZ$44</f>
        <v>0</v>
      </c>
      <c r="DA216" s="816">
        <f xml:space="preserve"> Time_M!DA$44</f>
        <v>0</v>
      </c>
      <c r="DB216" s="816">
        <f xml:space="preserve"> Time_M!DB$44</f>
        <v>0</v>
      </c>
      <c r="DC216" s="816">
        <f xml:space="preserve"> Time_M!DC$44</f>
        <v>0</v>
      </c>
      <c r="DD216" s="816">
        <f xml:space="preserve"> Time_M!DD$44</f>
        <v>0</v>
      </c>
      <c r="DE216" s="816">
        <f xml:space="preserve"> Time_M!DE$44</f>
        <v>0</v>
      </c>
      <c r="DF216" s="816">
        <f xml:space="preserve"> Time_M!DF$44</f>
        <v>0</v>
      </c>
      <c r="DG216" s="816">
        <f xml:space="preserve"> Time_M!DG$44</f>
        <v>0</v>
      </c>
      <c r="DH216" s="816">
        <f xml:space="preserve"> Time_M!DH$44</f>
        <v>0</v>
      </c>
      <c r="DI216" s="816">
        <f xml:space="preserve"> Time_M!DI$44</f>
        <v>0</v>
      </c>
      <c r="DJ216" s="816">
        <f xml:space="preserve"> Time_M!DJ$44</f>
        <v>0</v>
      </c>
      <c r="DK216" s="816">
        <f xml:space="preserve"> Time_M!DK$44</f>
        <v>0</v>
      </c>
      <c r="DL216" s="816">
        <f xml:space="preserve"> Time_M!DL$44</f>
        <v>0</v>
      </c>
      <c r="DM216" s="816">
        <f xml:space="preserve"> Time_M!DM$44</f>
        <v>0</v>
      </c>
      <c r="DN216" s="816">
        <f xml:space="preserve"> Time_M!DN$44</f>
        <v>0</v>
      </c>
      <c r="DO216" s="816">
        <f xml:space="preserve"> Time_M!DO$44</f>
        <v>0</v>
      </c>
      <c r="DP216" s="816">
        <f xml:space="preserve"> Time_M!DP$44</f>
        <v>0</v>
      </c>
      <c r="DQ216" s="816">
        <f xml:space="preserve"> Time_M!DQ$44</f>
        <v>0</v>
      </c>
      <c r="DR216" s="816">
        <f xml:space="preserve"> Time_M!DR$44</f>
        <v>0</v>
      </c>
      <c r="DS216" s="816">
        <f xml:space="preserve"> Time_M!DS$44</f>
        <v>0</v>
      </c>
      <c r="DT216" s="816">
        <f xml:space="preserve"> Time_M!DT$44</f>
        <v>0</v>
      </c>
      <c r="DU216" s="816">
        <f xml:space="preserve"> Time_M!DU$44</f>
        <v>0</v>
      </c>
      <c r="DV216" s="816">
        <f xml:space="preserve"> Time_M!DV$44</f>
        <v>0</v>
      </c>
      <c r="DW216" s="816">
        <f xml:space="preserve"> Time_M!DW$44</f>
        <v>0</v>
      </c>
      <c r="DX216" s="816">
        <f xml:space="preserve"> Time_M!DX$44</f>
        <v>0</v>
      </c>
      <c r="DY216" s="816">
        <f xml:space="preserve"> Time_M!DY$44</f>
        <v>0</v>
      </c>
      <c r="DZ216" s="816">
        <f xml:space="preserve"> Time_M!DZ$44</f>
        <v>0</v>
      </c>
      <c r="EA216" s="816">
        <f xml:space="preserve"> Time_M!EA$44</f>
        <v>0</v>
      </c>
      <c r="EB216" s="816">
        <f xml:space="preserve"> Time_M!EB$44</f>
        <v>0</v>
      </c>
      <c r="EC216" s="816">
        <f xml:space="preserve"> Time_M!EC$44</f>
        <v>0</v>
      </c>
      <c r="ED216" s="816">
        <f xml:space="preserve"> Time_M!ED$44</f>
        <v>0</v>
      </c>
      <c r="EE216" s="816">
        <f xml:space="preserve"> Time_M!EE$44</f>
        <v>0</v>
      </c>
      <c r="EF216" s="816">
        <f xml:space="preserve"> Time_M!EF$44</f>
        <v>0</v>
      </c>
      <c r="EG216" s="816">
        <f xml:space="preserve"> Time_M!EG$44</f>
        <v>0</v>
      </c>
      <c r="EH216" s="816">
        <f xml:space="preserve"> Time_M!EH$44</f>
        <v>0</v>
      </c>
    </row>
    <row r="217" spans="2:139" s="816" customFormat="1" ht="15" customHeight="1" outlineLevel="1" x14ac:dyDescent="0.35">
      <c r="E217" s="816" t="str">
        <f xml:space="preserve"> E$201</f>
        <v>Interest on debt</v>
      </c>
      <c r="F217" s="816">
        <f xml:space="preserve"> F$201</f>
        <v>0</v>
      </c>
      <c r="G217" s="816" t="str">
        <f xml:space="preserve"> G$201</f>
        <v>INR Cr</v>
      </c>
      <c r="H217" s="816">
        <f t="shared" ca="1" si="133"/>
        <v>273.39948077319917</v>
      </c>
      <c r="I217" s="816">
        <f xml:space="preserve"> I$201</f>
        <v>0</v>
      </c>
      <c r="J217" s="816">
        <f ca="1" xml:space="preserve"> J$201+J208</f>
        <v>0</v>
      </c>
      <c r="K217" s="816">
        <f t="shared" ref="K217:BV217" ca="1" si="134" xml:space="preserve"> K$201+K208</f>
        <v>0</v>
      </c>
      <c r="L217" s="816">
        <f t="shared" ca="1" si="134"/>
        <v>0</v>
      </c>
      <c r="M217" s="816">
        <f t="shared" ca="1" si="134"/>
        <v>0</v>
      </c>
      <c r="N217" s="816">
        <f t="shared" ca="1" si="134"/>
        <v>0</v>
      </c>
      <c r="O217" s="816">
        <f t="shared" ca="1" si="134"/>
        <v>0</v>
      </c>
      <c r="P217" s="816">
        <f t="shared" ca="1" si="134"/>
        <v>0</v>
      </c>
      <c r="Q217" s="816">
        <f t="shared" ca="1" si="134"/>
        <v>0</v>
      </c>
      <c r="R217" s="816">
        <f t="shared" ca="1" si="134"/>
        <v>3.3284777857431745E-2</v>
      </c>
      <c r="S217" s="816">
        <f t="shared" ca="1" si="134"/>
        <v>0.3324981980260665</v>
      </c>
      <c r="T217" s="816">
        <f t="shared" ca="1" si="134"/>
        <v>0.63171161819470123</v>
      </c>
      <c r="U217" s="816">
        <f t="shared" ca="1" si="134"/>
        <v>0.93092503836333595</v>
      </c>
      <c r="V217" s="816">
        <f t="shared" ca="1" si="134"/>
        <v>1.2981415085702968</v>
      </c>
      <c r="W217" s="816">
        <f t="shared" ca="1" si="134"/>
        <v>1.6527470948455782</v>
      </c>
      <c r="X217" s="816">
        <f t="shared" ca="1" si="134"/>
        <v>2.0480148231933484</v>
      </c>
      <c r="Y217" s="816">
        <f t="shared" ca="1" si="134"/>
        <v>2.5019351821991753</v>
      </c>
      <c r="Z217" s="816">
        <f t="shared" ca="1" si="134"/>
        <v>3.0247086293688068</v>
      </c>
      <c r="AA217" s="816">
        <f t="shared" ca="1" si="134"/>
        <v>3.5808656238403782</v>
      </c>
      <c r="AB217" s="816">
        <f t="shared" ca="1" si="134"/>
        <v>3.9761333521881492</v>
      </c>
      <c r="AC217" s="816">
        <f t="shared" ca="1" si="134"/>
        <v>4.3714010805359198</v>
      </c>
      <c r="AD217" s="816">
        <f t="shared" ca="1" si="134"/>
        <v>4.7666688088836908</v>
      </c>
      <c r="AE217" s="816">
        <f t="shared" ca="1" si="134"/>
        <v>5.1619365372314618</v>
      </c>
      <c r="AF217" s="816">
        <f t="shared" ca="1" si="134"/>
        <v>5.557204265579232</v>
      </c>
      <c r="AG217" s="816">
        <f t="shared" ca="1" si="134"/>
        <v>5.952471993927003</v>
      </c>
      <c r="AH217" s="816">
        <f t="shared" ca="1" si="134"/>
        <v>6.3477397222747731</v>
      </c>
      <c r="AI217" s="816">
        <f t="shared" ca="1" si="134"/>
        <v>6.8569540766608785</v>
      </c>
      <c r="AJ217" s="816">
        <f t="shared" ca="1" si="134"/>
        <v>7.2202510210712543</v>
      </c>
      <c r="AK217" s="816">
        <f t="shared" ca="1" si="134"/>
        <v>7.2202510210712543</v>
      </c>
      <c r="AL217" s="816">
        <f t="shared" ca="1" si="134"/>
        <v>7.0699262234578431</v>
      </c>
      <c r="AM217" s="816">
        <f t="shared" ca="1" si="134"/>
        <v>6.542286183834765</v>
      </c>
      <c r="AN217" s="816">
        <f t="shared" ca="1" si="134"/>
        <v>6.5191361650022994</v>
      </c>
      <c r="AO217" s="816">
        <f t="shared" ca="1" si="134"/>
        <v>4.8377526367948338</v>
      </c>
      <c r="AP217" s="816">
        <f t="shared" ca="1" si="134"/>
        <v>4.8146026179623682</v>
      </c>
      <c r="AQ217" s="816">
        <f t="shared" ca="1" si="134"/>
        <v>4.7914525991299026</v>
      </c>
      <c r="AR217" s="816">
        <f t="shared" ca="1" si="134"/>
        <v>4.768302580297437</v>
      </c>
      <c r="AS217" s="816">
        <f t="shared" ca="1" si="134"/>
        <v>4.7451525614649714</v>
      </c>
      <c r="AT217" s="816">
        <f t="shared" ca="1" si="134"/>
        <v>4.7220025426325059</v>
      </c>
      <c r="AU217" s="816">
        <f t="shared" ca="1" si="134"/>
        <v>4.6988525238000403</v>
      </c>
      <c r="AV217" s="816">
        <f t="shared" ca="1" si="134"/>
        <v>4.6757025049675747</v>
      </c>
      <c r="AW217" s="816">
        <f t="shared" ca="1" si="134"/>
        <v>4.6078308588451193</v>
      </c>
      <c r="AX217" s="816">
        <f t="shared" ca="1" si="134"/>
        <v>4.539959212722664</v>
      </c>
      <c r="AY217" s="816">
        <f t="shared" ca="1" si="134"/>
        <v>4.4720875666002087</v>
      </c>
      <c r="AZ217" s="816">
        <f t="shared" ca="1" si="134"/>
        <v>4.4042159204777533</v>
      </c>
      <c r="BA217" s="816">
        <f t="shared" ca="1" si="134"/>
        <v>4.336344274355298</v>
      </c>
      <c r="BB217" s="816">
        <f t="shared" ca="1" si="134"/>
        <v>4.2684726282328427</v>
      </c>
      <c r="BC217" s="816">
        <f t="shared" ca="1" si="134"/>
        <v>4.2006009821103873</v>
      </c>
      <c r="BD217" s="816">
        <f t="shared" ca="1" si="134"/>
        <v>4.132729335987932</v>
      </c>
      <c r="BE217" s="816">
        <f t="shared" ca="1" si="134"/>
        <v>4.0648576898654767</v>
      </c>
      <c r="BF217" s="816">
        <f t="shared" ca="1" si="134"/>
        <v>3.9969860437430214</v>
      </c>
      <c r="BG217" s="816">
        <f t="shared" ca="1" si="134"/>
        <v>3.929114397620566</v>
      </c>
      <c r="BH217" s="816">
        <f t="shared" ca="1" si="134"/>
        <v>3.8612427514981107</v>
      </c>
      <c r="BI217" s="816">
        <f t="shared" ca="1" si="134"/>
        <v>3.7868319766794714</v>
      </c>
      <c r="BJ217" s="816">
        <f t="shared" ca="1" si="134"/>
        <v>3.7124212018608325</v>
      </c>
      <c r="BK217" s="816">
        <f t="shared" ca="1" si="134"/>
        <v>3.6380104270421931</v>
      </c>
      <c r="BL217" s="816">
        <f t="shared" ca="1" si="134"/>
        <v>3.5635996522235538</v>
      </c>
      <c r="BM217" s="816">
        <f t="shared" ca="1" si="134"/>
        <v>3.4891888774049149</v>
      </c>
      <c r="BN217" s="816">
        <f t="shared" ca="1" si="134"/>
        <v>3.4147781025862756</v>
      </c>
      <c r="BO217" s="816">
        <f t="shared" ca="1" si="134"/>
        <v>3.3403673277676367</v>
      </c>
      <c r="BP217" s="816">
        <f t="shared" ca="1" si="134"/>
        <v>3.2659565529489973</v>
      </c>
      <c r="BQ217" s="816">
        <f t="shared" ca="1" si="134"/>
        <v>3.1915457781303584</v>
      </c>
      <c r="BR217" s="816">
        <f t="shared" ca="1" si="134"/>
        <v>3.1171350033117191</v>
      </c>
      <c r="BS217" s="816">
        <f t="shared" ca="1" si="134"/>
        <v>3.0427242284930802</v>
      </c>
      <c r="BT217" s="816">
        <f t="shared" ca="1" si="134"/>
        <v>2.9683134536744409</v>
      </c>
      <c r="BU217" s="816">
        <f t="shared" ca="1" si="134"/>
        <v>2.886912575766778</v>
      </c>
      <c r="BV217" s="816">
        <f t="shared" ca="1" si="134"/>
        <v>2.805511697859115</v>
      </c>
      <c r="BW217" s="816">
        <f t="shared" ref="BW217:EH217" ca="1" si="135" xml:space="preserve"> BW$201+BW208</f>
        <v>2.7241108199514521</v>
      </c>
      <c r="BX217" s="816">
        <f t="shared" ca="1" si="135"/>
        <v>2.6427099420437896</v>
      </c>
      <c r="BY217" s="816">
        <f t="shared" ca="1" si="135"/>
        <v>2.5613090641361267</v>
      </c>
      <c r="BZ217" s="816">
        <f t="shared" ca="1" si="135"/>
        <v>2.4799081862284638</v>
      </c>
      <c r="CA217" s="816">
        <f t="shared" ca="1" si="135"/>
        <v>2.3985073083208008</v>
      </c>
      <c r="CB217" s="816">
        <f t="shared" ca="1" si="135"/>
        <v>2.3171064304131379</v>
      </c>
      <c r="CC217" s="816">
        <f t="shared" ca="1" si="135"/>
        <v>2.235705552505475</v>
      </c>
      <c r="CD217" s="816">
        <f t="shared" ca="1" si="135"/>
        <v>2.1543046745978121</v>
      </c>
      <c r="CE217" s="816">
        <f t="shared" ca="1" si="135"/>
        <v>2.0729037966901491</v>
      </c>
      <c r="CF217" s="816">
        <f t="shared" ca="1" si="135"/>
        <v>1.9915029187824864</v>
      </c>
      <c r="CG217" s="816">
        <f t="shared" ca="1" si="135"/>
        <v>1.9026609633929596</v>
      </c>
      <c r="CH217" s="816">
        <f t="shared" ca="1" si="135"/>
        <v>1.8138190080034329</v>
      </c>
      <c r="CI217" s="816">
        <f t="shared" ca="1" si="135"/>
        <v>1.7249770526139063</v>
      </c>
      <c r="CJ217" s="816">
        <f t="shared" ca="1" si="135"/>
        <v>1.6361350972243796</v>
      </c>
      <c r="CK217" s="816">
        <f t="shared" ca="1" si="135"/>
        <v>1.5472931418348528</v>
      </c>
      <c r="CL217" s="816">
        <f t="shared" ca="1" si="135"/>
        <v>1.458451186445326</v>
      </c>
      <c r="CM217" s="816">
        <f t="shared" ca="1" si="135"/>
        <v>1.3696092310557992</v>
      </c>
      <c r="CN217" s="816">
        <f t="shared" ca="1" si="135"/>
        <v>1.2807672756662725</v>
      </c>
      <c r="CO217" s="816">
        <f t="shared" ca="1" si="135"/>
        <v>1.1919253202767457</v>
      </c>
      <c r="CP217" s="816">
        <f t="shared" ca="1" si="135"/>
        <v>1.1030833648872189</v>
      </c>
      <c r="CQ217" s="816">
        <f t="shared" ca="1" si="135"/>
        <v>1.0142414094976924</v>
      </c>
      <c r="CR217" s="816">
        <f t="shared" ca="1" si="135"/>
        <v>0.9253994541081656</v>
      </c>
      <c r="CS217" s="816">
        <f t="shared" ca="1" si="135"/>
        <v>0.83285950869734904</v>
      </c>
      <c r="CT217" s="816">
        <f t="shared" ca="1" si="135"/>
        <v>0.74031956328653248</v>
      </c>
      <c r="CU217" s="816">
        <f t="shared" ca="1" si="135"/>
        <v>0.64777961787571581</v>
      </c>
      <c r="CV217" s="816">
        <f t="shared" ca="1" si="135"/>
        <v>0.55523967246489925</v>
      </c>
      <c r="CW217" s="816">
        <f t="shared" ca="1" si="135"/>
        <v>0.46269972705408269</v>
      </c>
      <c r="CX217" s="816">
        <f t="shared" ca="1" si="135"/>
        <v>0.37015978164326607</v>
      </c>
      <c r="CY217" s="816">
        <f t="shared" ca="1" si="135"/>
        <v>0.27761983623244946</v>
      </c>
      <c r="CZ217" s="816">
        <f t="shared" ca="1" si="135"/>
        <v>0.18507989082163284</v>
      </c>
      <c r="DA217" s="816">
        <f t="shared" ca="1" si="135"/>
        <v>9.2539945410816629E-2</v>
      </c>
      <c r="DB217" s="816">
        <f t="shared" ca="1" si="135"/>
        <v>0</v>
      </c>
      <c r="DC217" s="816">
        <f t="shared" ca="1" si="135"/>
        <v>0</v>
      </c>
      <c r="DD217" s="816">
        <f t="shared" ca="1" si="135"/>
        <v>0</v>
      </c>
      <c r="DE217" s="816">
        <f t="shared" ca="1" si="135"/>
        <v>0</v>
      </c>
      <c r="DF217" s="816">
        <f t="shared" ca="1" si="135"/>
        <v>0</v>
      </c>
      <c r="DG217" s="816">
        <f t="shared" ca="1" si="135"/>
        <v>0</v>
      </c>
      <c r="DH217" s="816">
        <f t="shared" ca="1" si="135"/>
        <v>0</v>
      </c>
      <c r="DI217" s="816">
        <f t="shared" ca="1" si="135"/>
        <v>0</v>
      </c>
      <c r="DJ217" s="816">
        <f t="shared" ca="1" si="135"/>
        <v>0</v>
      </c>
      <c r="DK217" s="816">
        <f t="shared" ca="1" si="135"/>
        <v>0</v>
      </c>
      <c r="DL217" s="816">
        <f t="shared" ca="1" si="135"/>
        <v>0</v>
      </c>
      <c r="DM217" s="816">
        <f t="shared" ca="1" si="135"/>
        <v>0</v>
      </c>
      <c r="DN217" s="816">
        <f t="shared" ca="1" si="135"/>
        <v>0</v>
      </c>
      <c r="DO217" s="816">
        <f t="shared" ca="1" si="135"/>
        <v>0</v>
      </c>
      <c r="DP217" s="816">
        <f t="shared" ca="1" si="135"/>
        <v>0</v>
      </c>
      <c r="DQ217" s="816">
        <f t="shared" ca="1" si="135"/>
        <v>0</v>
      </c>
      <c r="DR217" s="816">
        <f t="shared" ca="1" si="135"/>
        <v>0</v>
      </c>
      <c r="DS217" s="816">
        <f t="shared" ca="1" si="135"/>
        <v>0</v>
      </c>
      <c r="DT217" s="816">
        <f t="shared" ca="1" si="135"/>
        <v>0</v>
      </c>
      <c r="DU217" s="816">
        <f t="shared" ca="1" si="135"/>
        <v>0</v>
      </c>
      <c r="DV217" s="816">
        <f t="shared" ca="1" si="135"/>
        <v>0</v>
      </c>
      <c r="DW217" s="816">
        <f t="shared" ca="1" si="135"/>
        <v>0</v>
      </c>
      <c r="DX217" s="816">
        <f t="shared" ca="1" si="135"/>
        <v>0</v>
      </c>
      <c r="DY217" s="816">
        <f t="shared" ca="1" si="135"/>
        <v>0</v>
      </c>
      <c r="DZ217" s="816">
        <f t="shared" ca="1" si="135"/>
        <v>0</v>
      </c>
      <c r="EA217" s="816">
        <f t="shared" ca="1" si="135"/>
        <v>0</v>
      </c>
      <c r="EB217" s="816">
        <f t="shared" ca="1" si="135"/>
        <v>0</v>
      </c>
      <c r="EC217" s="816">
        <f t="shared" ca="1" si="135"/>
        <v>0</v>
      </c>
      <c r="ED217" s="816">
        <f t="shared" ca="1" si="135"/>
        <v>0</v>
      </c>
      <c r="EE217" s="816">
        <f t="shared" ca="1" si="135"/>
        <v>0</v>
      </c>
      <c r="EF217" s="816">
        <f t="shared" ca="1" si="135"/>
        <v>0</v>
      </c>
      <c r="EG217" s="816">
        <f t="shared" ca="1" si="135"/>
        <v>0</v>
      </c>
      <c r="EH217" s="816">
        <f t="shared" ca="1" si="135"/>
        <v>0</v>
      </c>
    </row>
    <row r="218" spans="2:139" s="817" customFormat="1" ht="15" customHeight="1" outlineLevel="1" x14ac:dyDescent="0.35">
      <c r="E218" s="818" t="str">
        <f t="shared" ref="E218:BP218" si="136" xml:space="preserve"> E$214</f>
        <v>Interest during construction</v>
      </c>
      <c r="F218" s="818">
        <f t="shared" si="136"/>
        <v>0</v>
      </c>
      <c r="G218" s="818" t="str">
        <f t="shared" si="136"/>
        <v>INR Cr</v>
      </c>
      <c r="H218" s="816">
        <f t="shared" si="133"/>
        <v>0</v>
      </c>
      <c r="I218" s="818">
        <f t="shared" si="136"/>
        <v>0</v>
      </c>
      <c r="J218" s="818">
        <f xml:space="preserve"> J$214</f>
        <v>0</v>
      </c>
      <c r="K218" s="818">
        <f t="shared" si="136"/>
        <v>0</v>
      </c>
      <c r="L218" s="818">
        <f t="shared" si="136"/>
        <v>0</v>
      </c>
      <c r="M218" s="818">
        <f t="shared" si="136"/>
        <v>0</v>
      </c>
      <c r="N218" s="818">
        <f t="shared" si="136"/>
        <v>0</v>
      </c>
      <c r="O218" s="818">
        <f t="shared" si="136"/>
        <v>0</v>
      </c>
      <c r="P218" s="818">
        <f t="shared" si="136"/>
        <v>0</v>
      </c>
      <c r="Q218" s="818">
        <f t="shared" si="136"/>
        <v>0</v>
      </c>
      <c r="R218" s="818">
        <f t="shared" si="136"/>
        <v>0</v>
      </c>
      <c r="S218" s="818">
        <f t="shared" si="136"/>
        <v>0</v>
      </c>
      <c r="T218" s="818">
        <f t="shared" si="136"/>
        <v>0</v>
      </c>
      <c r="U218" s="818">
        <f t="shared" si="136"/>
        <v>0</v>
      </c>
      <c r="V218" s="818">
        <f t="shared" si="136"/>
        <v>0</v>
      </c>
      <c r="W218" s="818">
        <f t="shared" si="136"/>
        <v>0</v>
      </c>
      <c r="X218" s="818">
        <f t="shared" si="136"/>
        <v>0</v>
      </c>
      <c r="Y218" s="818">
        <f t="shared" si="136"/>
        <v>0</v>
      </c>
      <c r="Z218" s="818">
        <f t="shared" si="136"/>
        <v>0</v>
      </c>
      <c r="AA218" s="818">
        <f t="shared" si="136"/>
        <v>0</v>
      </c>
      <c r="AB218" s="818">
        <f t="shared" si="136"/>
        <v>0</v>
      </c>
      <c r="AC218" s="818">
        <f t="shared" si="136"/>
        <v>0</v>
      </c>
      <c r="AD218" s="818">
        <f t="shared" si="136"/>
        <v>0</v>
      </c>
      <c r="AE218" s="818">
        <f t="shared" si="136"/>
        <v>0</v>
      </c>
      <c r="AF218" s="818">
        <f t="shared" si="136"/>
        <v>0</v>
      </c>
      <c r="AG218" s="818">
        <f t="shared" si="136"/>
        <v>0</v>
      </c>
      <c r="AH218" s="818">
        <f t="shared" si="136"/>
        <v>0</v>
      </c>
      <c r="AI218" s="818">
        <f t="shared" si="136"/>
        <v>0</v>
      </c>
      <c r="AJ218" s="818">
        <f t="shared" si="136"/>
        <v>0</v>
      </c>
      <c r="AK218" s="818">
        <f t="shared" si="136"/>
        <v>0</v>
      </c>
      <c r="AL218" s="818">
        <f t="shared" si="136"/>
        <v>0</v>
      </c>
      <c r="AM218" s="818">
        <f t="shared" si="136"/>
        <v>0</v>
      </c>
      <c r="AN218" s="818">
        <f t="shared" si="136"/>
        <v>0</v>
      </c>
      <c r="AO218" s="818">
        <f t="shared" si="136"/>
        <v>0</v>
      </c>
      <c r="AP218" s="818">
        <f t="shared" si="136"/>
        <v>0</v>
      </c>
      <c r="AQ218" s="818">
        <f t="shared" si="136"/>
        <v>0</v>
      </c>
      <c r="AR218" s="818">
        <f t="shared" si="136"/>
        <v>0</v>
      </c>
      <c r="AS218" s="818">
        <f t="shared" si="136"/>
        <v>0</v>
      </c>
      <c r="AT218" s="818">
        <f t="shared" si="136"/>
        <v>0</v>
      </c>
      <c r="AU218" s="818">
        <f t="shared" si="136"/>
        <v>0</v>
      </c>
      <c r="AV218" s="818">
        <f t="shared" si="136"/>
        <v>0</v>
      </c>
      <c r="AW218" s="818">
        <f t="shared" si="136"/>
        <v>0</v>
      </c>
      <c r="AX218" s="818">
        <f t="shared" si="136"/>
        <v>0</v>
      </c>
      <c r="AY218" s="818">
        <f t="shared" si="136"/>
        <v>0</v>
      </c>
      <c r="AZ218" s="818">
        <f t="shared" si="136"/>
        <v>0</v>
      </c>
      <c r="BA218" s="818">
        <f t="shared" si="136"/>
        <v>0</v>
      </c>
      <c r="BB218" s="818">
        <f t="shared" si="136"/>
        <v>0</v>
      </c>
      <c r="BC218" s="818">
        <f t="shared" si="136"/>
        <v>0</v>
      </c>
      <c r="BD218" s="818">
        <f t="shared" si="136"/>
        <v>0</v>
      </c>
      <c r="BE218" s="818">
        <f xml:space="preserve"> BE$214</f>
        <v>0</v>
      </c>
      <c r="BF218" s="818">
        <f t="shared" si="136"/>
        <v>0</v>
      </c>
      <c r="BG218" s="818">
        <f t="shared" si="136"/>
        <v>0</v>
      </c>
      <c r="BH218" s="818">
        <f t="shared" si="136"/>
        <v>0</v>
      </c>
      <c r="BI218" s="818">
        <f t="shared" si="136"/>
        <v>0</v>
      </c>
      <c r="BJ218" s="818">
        <f t="shared" si="136"/>
        <v>0</v>
      </c>
      <c r="BK218" s="818">
        <f t="shared" si="136"/>
        <v>0</v>
      </c>
      <c r="BL218" s="818">
        <f t="shared" si="136"/>
        <v>0</v>
      </c>
      <c r="BM218" s="818">
        <f t="shared" si="136"/>
        <v>0</v>
      </c>
      <c r="BN218" s="818">
        <f t="shared" si="136"/>
        <v>0</v>
      </c>
      <c r="BO218" s="818">
        <f t="shared" si="136"/>
        <v>0</v>
      </c>
      <c r="BP218" s="818">
        <f t="shared" si="136"/>
        <v>0</v>
      </c>
      <c r="BQ218" s="818">
        <f t="shared" ref="BQ218:EB218" si="137" xml:space="preserve"> BQ$214</f>
        <v>0</v>
      </c>
      <c r="BR218" s="818">
        <f t="shared" si="137"/>
        <v>0</v>
      </c>
      <c r="BS218" s="818">
        <f t="shared" si="137"/>
        <v>0</v>
      </c>
      <c r="BT218" s="818">
        <f t="shared" si="137"/>
        <v>0</v>
      </c>
      <c r="BU218" s="818">
        <f t="shared" si="137"/>
        <v>0</v>
      </c>
      <c r="BV218" s="818">
        <f t="shared" si="137"/>
        <v>0</v>
      </c>
      <c r="BW218" s="818">
        <f t="shared" si="137"/>
        <v>0</v>
      </c>
      <c r="BX218" s="818">
        <f t="shared" si="137"/>
        <v>0</v>
      </c>
      <c r="BY218" s="818">
        <f t="shared" si="137"/>
        <v>0</v>
      </c>
      <c r="BZ218" s="818">
        <f t="shared" si="137"/>
        <v>0</v>
      </c>
      <c r="CA218" s="818">
        <f t="shared" si="137"/>
        <v>0</v>
      </c>
      <c r="CB218" s="818">
        <f t="shared" si="137"/>
        <v>0</v>
      </c>
      <c r="CC218" s="818">
        <f t="shared" si="137"/>
        <v>0</v>
      </c>
      <c r="CD218" s="818">
        <f t="shared" si="137"/>
        <v>0</v>
      </c>
      <c r="CE218" s="818">
        <f t="shared" si="137"/>
        <v>0</v>
      </c>
      <c r="CF218" s="818">
        <f t="shared" si="137"/>
        <v>0</v>
      </c>
      <c r="CG218" s="818">
        <f t="shared" si="137"/>
        <v>0</v>
      </c>
      <c r="CH218" s="818">
        <f t="shared" si="137"/>
        <v>0</v>
      </c>
      <c r="CI218" s="818">
        <f t="shared" si="137"/>
        <v>0</v>
      </c>
      <c r="CJ218" s="818">
        <f t="shared" si="137"/>
        <v>0</v>
      </c>
      <c r="CK218" s="818">
        <f t="shared" si="137"/>
        <v>0</v>
      </c>
      <c r="CL218" s="818">
        <f t="shared" si="137"/>
        <v>0</v>
      </c>
      <c r="CM218" s="818">
        <f t="shared" si="137"/>
        <v>0</v>
      </c>
      <c r="CN218" s="818">
        <f t="shared" si="137"/>
        <v>0</v>
      </c>
      <c r="CO218" s="818">
        <f t="shared" si="137"/>
        <v>0</v>
      </c>
      <c r="CP218" s="818">
        <f t="shared" si="137"/>
        <v>0</v>
      </c>
      <c r="CQ218" s="818">
        <f t="shared" si="137"/>
        <v>0</v>
      </c>
      <c r="CR218" s="818">
        <f t="shared" si="137"/>
        <v>0</v>
      </c>
      <c r="CS218" s="818">
        <f t="shared" si="137"/>
        <v>0</v>
      </c>
      <c r="CT218" s="818">
        <f t="shared" si="137"/>
        <v>0</v>
      </c>
      <c r="CU218" s="818">
        <f t="shared" si="137"/>
        <v>0</v>
      </c>
      <c r="CV218" s="818">
        <f t="shared" si="137"/>
        <v>0</v>
      </c>
      <c r="CW218" s="818">
        <f t="shared" si="137"/>
        <v>0</v>
      </c>
      <c r="CX218" s="818">
        <f t="shared" si="137"/>
        <v>0</v>
      </c>
      <c r="CY218" s="818">
        <f t="shared" si="137"/>
        <v>0</v>
      </c>
      <c r="CZ218" s="818">
        <f t="shared" si="137"/>
        <v>0</v>
      </c>
      <c r="DA218" s="818">
        <f t="shared" si="137"/>
        <v>0</v>
      </c>
      <c r="DB218" s="818">
        <f t="shared" si="137"/>
        <v>0</v>
      </c>
      <c r="DC218" s="818">
        <f t="shared" si="137"/>
        <v>0</v>
      </c>
      <c r="DD218" s="818">
        <f t="shared" si="137"/>
        <v>0</v>
      </c>
      <c r="DE218" s="818">
        <f t="shared" si="137"/>
        <v>0</v>
      </c>
      <c r="DF218" s="818">
        <f t="shared" si="137"/>
        <v>0</v>
      </c>
      <c r="DG218" s="818">
        <f t="shared" si="137"/>
        <v>0</v>
      </c>
      <c r="DH218" s="818">
        <f t="shared" si="137"/>
        <v>0</v>
      </c>
      <c r="DI218" s="818">
        <f t="shared" si="137"/>
        <v>0</v>
      </c>
      <c r="DJ218" s="818">
        <f t="shared" si="137"/>
        <v>0</v>
      </c>
      <c r="DK218" s="818">
        <f t="shared" si="137"/>
        <v>0</v>
      </c>
      <c r="DL218" s="818">
        <f t="shared" si="137"/>
        <v>0</v>
      </c>
      <c r="DM218" s="818">
        <f t="shared" si="137"/>
        <v>0</v>
      </c>
      <c r="DN218" s="818">
        <f t="shared" si="137"/>
        <v>0</v>
      </c>
      <c r="DO218" s="818">
        <f t="shared" si="137"/>
        <v>0</v>
      </c>
      <c r="DP218" s="818">
        <f t="shared" si="137"/>
        <v>0</v>
      </c>
      <c r="DQ218" s="818">
        <f t="shared" si="137"/>
        <v>0</v>
      </c>
      <c r="DR218" s="818">
        <f t="shared" si="137"/>
        <v>0</v>
      </c>
      <c r="DS218" s="818">
        <f t="shared" si="137"/>
        <v>0</v>
      </c>
      <c r="DT218" s="818">
        <f t="shared" si="137"/>
        <v>0</v>
      </c>
      <c r="DU218" s="818">
        <f t="shared" si="137"/>
        <v>0</v>
      </c>
      <c r="DV218" s="818">
        <f t="shared" si="137"/>
        <v>0</v>
      </c>
      <c r="DW218" s="818">
        <f t="shared" si="137"/>
        <v>0</v>
      </c>
      <c r="DX218" s="818">
        <f t="shared" si="137"/>
        <v>0</v>
      </c>
      <c r="DY218" s="818">
        <f t="shared" si="137"/>
        <v>0</v>
      </c>
      <c r="DZ218" s="818">
        <f t="shared" si="137"/>
        <v>0</v>
      </c>
      <c r="EA218" s="818">
        <f t="shared" si="137"/>
        <v>0</v>
      </c>
      <c r="EB218" s="818">
        <f t="shared" si="137"/>
        <v>0</v>
      </c>
      <c r="EC218" s="818">
        <f t="shared" ref="EC218:EH218" si="138" xml:space="preserve"> EC$214</f>
        <v>0</v>
      </c>
      <c r="ED218" s="818">
        <f t="shared" si="138"/>
        <v>0</v>
      </c>
      <c r="EE218" s="818">
        <f t="shared" si="138"/>
        <v>0</v>
      </c>
      <c r="EF218" s="818">
        <f t="shared" si="138"/>
        <v>0</v>
      </c>
      <c r="EG218" s="818">
        <f t="shared" si="138"/>
        <v>0</v>
      </c>
      <c r="EH218" s="818">
        <f t="shared" si="138"/>
        <v>0</v>
      </c>
    </row>
    <row r="219" spans="2:139" s="816" customFormat="1" ht="15" customHeight="1" outlineLevel="1" x14ac:dyDescent="0.35">
      <c r="E219" s="819" t="s">
        <v>626</v>
      </c>
      <c r="G219" s="816" t="s">
        <v>330</v>
      </c>
      <c r="H219" s="816">
        <f t="shared" ca="1" si="133"/>
        <v>273.39948077319917</v>
      </c>
      <c r="J219" s="816">
        <f ca="1" xml:space="preserve"> J201 +J208- J218</f>
        <v>0</v>
      </c>
      <c r="K219" s="816">
        <f t="shared" ref="K219:BV219" ca="1" si="139" xml:space="preserve"> K201 +K208- K218</f>
        <v>0</v>
      </c>
      <c r="L219" s="816">
        <f t="shared" ca="1" si="139"/>
        <v>0</v>
      </c>
      <c r="M219" s="816">
        <f t="shared" ca="1" si="139"/>
        <v>0</v>
      </c>
      <c r="N219" s="816">
        <f t="shared" ca="1" si="139"/>
        <v>0</v>
      </c>
      <c r="O219" s="816">
        <f t="shared" ca="1" si="139"/>
        <v>0</v>
      </c>
      <c r="P219" s="816">
        <f t="shared" ca="1" si="139"/>
        <v>0</v>
      </c>
      <c r="Q219" s="816">
        <f t="shared" ca="1" si="139"/>
        <v>0</v>
      </c>
      <c r="R219" s="816">
        <f t="shared" ca="1" si="139"/>
        <v>3.3284777857431745E-2</v>
      </c>
      <c r="S219" s="816">
        <f t="shared" ca="1" si="139"/>
        <v>0.3324981980260665</v>
      </c>
      <c r="T219" s="816">
        <f t="shared" ca="1" si="139"/>
        <v>0.63171161819470123</v>
      </c>
      <c r="U219" s="816">
        <f t="shared" ca="1" si="139"/>
        <v>0.93092503836333595</v>
      </c>
      <c r="V219" s="816">
        <f t="shared" ca="1" si="139"/>
        <v>1.2981415085702968</v>
      </c>
      <c r="W219" s="816">
        <f t="shared" ca="1" si="139"/>
        <v>1.6527470948455782</v>
      </c>
      <c r="X219" s="816">
        <f t="shared" ca="1" si="139"/>
        <v>2.0480148231933484</v>
      </c>
      <c r="Y219" s="816">
        <f t="shared" ca="1" si="139"/>
        <v>2.5019351821991753</v>
      </c>
      <c r="Z219" s="816">
        <f t="shared" ca="1" si="139"/>
        <v>3.0247086293688068</v>
      </c>
      <c r="AA219" s="816">
        <f t="shared" ca="1" si="139"/>
        <v>3.5808656238403782</v>
      </c>
      <c r="AB219" s="816">
        <f t="shared" ca="1" si="139"/>
        <v>3.9761333521881492</v>
      </c>
      <c r="AC219" s="816">
        <f t="shared" ca="1" si="139"/>
        <v>4.3714010805359198</v>
      </c>
      <c r="AD219" s="816">
        <f t="shared" ca="1" si="139"/>
        <v>4.7666688088836908</v>
      </c>
      <c r="AE219" s="816">
        <f t="shared" ca="1" si="139"/>
        <v>5.1619365372314618</v>
      </c>
      <c r="AF219" s="816">
        <f t="shared" ca="1" si="139"/>
        <v>5.557204265579232</v>
      </c>
      <c r="AG219" s="816">
        <f t="shared" ca="1" si="139"/>
        <v>5.952471993927003</v>
      </c>
      <c r="AH219" s="816">
        <f t="shared" ca="1" si="139"/>
        <v>6.3477397222747731</v>
      </c>
      <c r="AI219" s="816">
        <f t="shared" ca="1" si="139"/>
        <v>6.8569540766608785</v>
      </c>
      <c r="AJ219" s="816">
        <f t="shared" ca="1" si="139"/>
        <v>7.2202510210712543</v>
      </c>
      <c r="AK219" s="816">
        <f t="shared" ca="1" si="139"/>
        <v>7.2202510210712543</v>
      </c>
      <c r="AL219" s="816">
        <f t="shared" ca="1" si="139"/>
        <v>7.0699262234578431</v>
      </c>
      <c r="AM219" s="816">
        <f t="shared" ca="1" si="139"/>
        <v>6.542286183834765</v>
      </c>
      <c r="AN219" s="816">
        <f t="shared" ca="1" si="139"/>
        <v>6.5191361650022994</v>
      </c>
      <c r="AO219" s="816">
        <f t="shared" ca="1" si="139"/>
        <v>4.8377526367948338</v>
      </c>
      <c r="AP219" s="816">
        <f t="shared" ca="1" si="139"/>
        <v>4.8146026179623682</v>
      </c>
      <c r="AQ219" s="816">
        <f t="shared" ca="1" si="139"/>
        <v>4.7914525991299026</v>
      </c>
      <c r="AR219" s="816">
        <f t="shared" ca="1" si="139"/>
        <v>4.768302580297437</v>
      </c>
      <c r="AS219" s="816">
        <f t="shared" ca="1" si="139"/>
        <v>4.7451525614649714</v>
      </c>
      <c r="AT219" s="816">
        <f t="shared" ca="1" si="139"/>
        <v>4.7220025426325059</v>
      </c>
      <c r="AU219" s="816">
        <f t="shared" ca="1" si="139"/>
        <v>4.6988525238000403</v>
      </c>
      <c r="AV219" s="816">
        <f t="shared" ca="1" si="139"/>
        <v>4.6757025049675747</v>
      </c>
      <c r="AW219" s="816">
        <f t="shared" ca="1" si="139"/>
        <v>4.6078308588451193</v>
      </c>
      <c r="AX219" s="816">
        <f t="shared" ca="1" si="139"/>
        <v>4.539959212722664</v>
      </c>
      <c r="AY219" s="816">
        <f t="shared" ca="1" si="139"/>
        <v>4.4720875666002087</v>
      </c>
      <c r="AZ219" s="816">
        <f t="shared" ca="1" si="139"/>
        <v>4.4042159204777533</v>
      </c>
      <c r="BA219" s="816">
        <f t="shared" ca="1" si="139"/>
        <v>4.336344274355298</v>
      </c>
      <c r="BB219" s="816">
        <f t="shared" ca="1" si="139"/>
        <v>4.2684726282328427</v>
      </c>
      <c r="BC219" s="816">
        <f t="shared" ca="1" si="139"/>
        <v>4.2006009821103873</v>
      </c>
      <c r="BD219" s="816">
        <f t="shared" ca="1" si="139"/>
        <v>4.132729335987932</v>
      </c>
      <c r="BE219" s="816">
        <f t="shared" ca="1" si="139"/>
        <v>4.0648576898654767</v>
      </c>
      <c r="BF219" s="816">
        <f t="shared" ca="1" si="139"/>
        <v>3.9969860437430214</v>
      </c>
      <c r="BG219" s="816">
        <f t="shared" ca="1" si="139"/>
        <v>3.929114397620566</v>
      </c>
      <c r="BH219" s="816">
        <f t="shared" ca="1" si="139"/>
        <v>3.8612427514981107</v>
      </c>
      <c r="BI219" s="816">
        <f t="shared" ca="1" si="139"/>
        <v>3.7868319766794714</v>
      </c>
      <c r="BJ219" s="816">
        <f t="shared" ca="1" si="139"/>
        <v>3.7124212018608325</v>
      </c>
      <c r="BK219" s="816">
        <f t="shared" ca="1" si="139"/>
        <v>3.6380104270421931</v>
      </c>
      <c r="BL219" s="816">
        <f t="shared" ca="1" si="139"/>
        <v>3.5635996522235538</v>
      </c>
      <c r="BM219" s="816">
        <f t="shared" ca="1" si="139"/>
        <v>3.4891888774049149</v>
      </c>
      <c r="BN219" s="816">
        <f t="shared" ca="1" si="139"/>
        <v>3.4147781025862756</v>
      </c>
      <c r="BO219" s="816">
        <f t="shared" ca="1" si="139"/>
        <v>3.3403673277676367</v>
      </c>
      <c r="BP219" s="816">
        <f t="shared" ca="1" si="139"/>
        <v>3.2659565529489973</v>
      </c>
      <c r="BQ219" s="816">
        <f t="shared" ca="1" si="139"/>
        <v>3.1915457781303584</v>
      </c>
      <c r="BR219" s="816">
        <f t="shared" ca="1" si="139"/>
        <v>3.1171350033117191</v>
      </c>
      <c r="BS219" s="816">
        <f t="shared" ca="1" si="139"/>
        <v>3.0427242284930802</v>
      </c>
      <c r="BT219" s="816">
        <f t="shared" ca="1" si="139"/>
        <v>2.9683134536744409</v>
      </c>
      <c r="BU219" s="816">
        <f t="shared" ca="1" si="139"/>
        <v>2.886912575766778</v>
      </c>
      <c r="BV219" s="816">
        <f t="shared" ca="1" si="139"/>
        <v>2.805511697859115</v>
      </c>
      <c r="BW219" s="816">
        <f t="shared" ref="BW219:EH219" ca="1" si="140" xml:space="preserve"> BW201 +BW208- BW218</f>
        <v>2.7241108199514521</v>
      </c>
      <c r="BX219" s="816">
        <f t="shared" ca="1" si="140"/>
        <v>2.6427099420437896</v>
      </c>
      <c r="BY219" s="816">
        <f t="shared" ca="1" si="140"/>
        <v>2.5613090641361267</v>
      </c>
      <c r="BZ219" s="816">
        <f t="shared" ca="1" si="140"/>
        <v>2.4799081862284638</v>
      </c>
      <c r="CA219" s="816">
        <f t="shared" ca="1" si="140"/>
        <v>2.3985073083208008</v>
      </c>
      <c r="CB219" s="816">
        <f t="shared" ca="1" si="140"/>
        <v>2.3171064304131379</v>
      </c>
      <c r="CC219" s="816">
        <f t="shared" ca="1" si="140"/>
        <v>2.235705552505475</v>
      </c>
      <c r="CD219" s="816">
        <f t="shared" ca="1" si="140"/>
        <v>2.1543046745978121</v>
      </c>
      <c r="CE219" s="816">
        <f t="shared" ca="1" si="140"/>
        <v>2.0729037966901491</v>
      </c>
      <c r="CF219" s="816">
        <f t="shared" ca="1" si="140"/>
        <v>1.9915029187824864</v>
      </c>
      <c r="CG219" s="816">
        <f t="shared" ca="1" si="140"/>
        <v>1.9026609633929596</v>
      </c>
      <c r="CH219" s="816">
        <f t="shared" ca="1" si="140"/>
        <v>1.8138190080034329</v>
      </c>
      <c r="CI219" s="816">
        <f t="shared" ca="1" si="140"/>
        <v>1.7249770526139063</v>
      </c>
      <c r="CJ219" s="816">
        <f t="shared" ca="1" si="140"/>
        <v>1.6361350972243796</v>
      </c>
      <c r="CK219" s="816">
        <f t="shared" ca="1" si="140"/>
        <v>1.5472931418348528</v>
      </c>
      <c r="CL219" s="816">
        <f t="shared" ca="1" si="140"/>
        <v>1.458451186445326</v>
      </c>
      <c r="CM219" s="816">
        <f t="shared" ca="1" si="140"/>
        <v>1.3696092310557992</v>
      </c>
      <c r="CN219" s="816">
        <f t="shared" ca="1" si="140"/>
        <v>1.2807672756662725</v>
      </c>
      <c r="CO219" s="816">
        <f t="shared" ca="1" si="140"/>
        <v>1.1919253202767457</v>
      </c>
      <c r="CP219" s="816">
        <f t="shared" ca="1" si="140"/>
        <v>1.1030833648872189</v>
      </c>
      <c r="CQ219" s="816">
        <f t="shared" ca="1" si="140"/>
        <v>1.0142414094976924</v>
      </c>
      <c r="CR219" s="816">
        <f t="shared" ca="1" si="140"/>
        <v>0.9253994541081656</v>
      </c>
      <c r="CS219" s="816">
        <f t="shared" ca="1" si="140"/>
        <v>0.83285950869734904</v>
      </c>
      <c r="CT219" s="816">
        <f t="shared" ca="1" si="140"/>
        <v>0.74031956328653248</v>
      </c>
      <c r="CU219" s="816">
        <f t="shared" ca="1" si="140"/>
        <v>0.64777961787571581</v>
      </c>
      <c r="CV219" s="816">
        <f t="shared" ca="1" si="140"/>
        <v>0.55523967246489925</v>
      </c>
      <c r="CW219" s="816">
        <f t="shared" ca="1" si="140"/>
        <v>0.46269972705408269</v>
      </c>
      <c r="CX219" s="816">
        <f t="shared" ca="1" si="140"/>
        <v>0.37015978164326607</v>
      </c>
      <c r="CY219" s="816">
        <f t="shared" ca="1" si="140"/>
        <v>0.27761983623244946</v>
      </c>
      <c r="CZ219" s="816">
        <f t="shared" ca="1" si="140"/>
        <v>0.18507989082163284</v>
      </c>
      <c r="DA219" s="816">
        <f t="shared" ca="1" si="140"/>
        <v>9.2539945410816629E-2</v>
      </c>
      <c r="DB219" s="816">
        <f t="shared" ca="1" si="140"/>
        <v>0</v>
      </c>
      <c r="DC219" s="816">
        <f t="shared" ca="1" si="140"/>
        <v>0</v>
      </c>
      <c r="DD219" s="816">
        <f t="shared" ca="1" si="140"/>
        <v>0</v>
      </c>
      <c r="DE219" s="816">
        <f t="shared" ca="1" si="140"/>
        <v>0</v>
      </c>
      <c r="DF219" s="816">
        <f t="shared" ca="1" si="140"/>
        <v>0</v>
      </c>
      <c r="DG219" s="816">
        <f t="shared" ca="1" si="140"/>
        <v>0</v>
      </c>
      <c r="DH219" s="816">
        <f t="shared" ca="1" si="140"/>
        <v>0</v>
      </c>
      <c r="DI219" s="816">
        <f t="shared" ca="1" si="140"/>
        <v>0</v>
      </c>
      <c r="DJ219" s="816">
        <f t="shared" ca="1" si="140"/>
        <v>0</v>
      </c>
      <c r="DK219" s="816">
        <f t="shared" ca="1" si="140"/>
        <v>0</v>
      </c>
      <c r="DL219" s="816">
        <f t="shared" ca="1" si="140"/>
        <v>0</v>
      </c>
      <c r="DM219" s="816">
        <f t="shared" ca="1" si="140"/>
        <v>0</v>
      </c>
      <c r="DN219" s="816">
        <f t="shared" ca="1" si="140"/>
        <v>0</v>
      </c>
      <c r="DO219" s="816">
        <f t="shared" ca="1" si="140"/>
        <v>0</v>
      </c>
      <c r="DP219" s="816">
        <f t="shared" ca="1" si="140"/>
        <v>0</v>
      </c>
      <c r="DQ219" s="816">
        <f t="shared" ca="1" si="140"/>
        <v>0</v>
      </c>
      <c r="DR219" s="816">
        <f t="shared" ca="1" si="140"/>
        <v>0</v>
      </c>
      <c r="DS219" s="816">
        <f t="shared" ca="1" si="140"/>
        <v>0</v>
      </c>
      <c r="DT219" s="816">
        <f t="shared" ca="1" si="140"/>
        <v>0</v>
      </c>
      <c r="DU219" s="816">
        <f t="shared" ca="1" si="140"/>
        <v>0</v>
      </c>
      <c r="DV219" s="816">
        <f t="shared" ca="1" si="140"/>
        <v>0</v>
      </c>
      <c r="DW219" s="816">
        <f t="shared" ca="1" si="140"/>
        <v>0</v>
      </c>
      <c r="DX219" s="816">
        <f t="shared" ca="1" si="140"/>
        <v>0</v>
      </c>
      <c r="DY219" s="816">
        <f t="shared" ca="1" si="140"/>
        <v>0</v>
      </c>
      <c r="DZ219" s="816">
        <f t="shared" ca="1" si="140"/>
        <v>0</v>
      </c>
      <c r="EA219" s="816">
        <f t="shared" ca="1" si="140"/>
        <v>0</v>
      </c>
      <c r="EB219" s="816">
        <f t="shared" ca="1" si="140"/>
        <v>0</v>
      </c>
      <c r="EC219" s="816">
        <f t="shared" ca="1" si="140"/>
        <v>0</v>
      </c>
      <c r="ED219" s="816">
        <f t="shared" ca="1" si="140"/>
        <v>0</v>
      </c>
      <c r="EE219" s="816">
        <f t="shared" ca="1" si="140"/>
        <v>0</v>
      </c>
      <c r="EF219" s="816">
        <f t="shared" ca="1" si="140"/>
        <v>0</v>
      </c>
      <c r="EG219" s="816">
        <f t="shared" ca="1" si="140"/>
        <v>0</v>
      </c>
      <c r="EH219" s="816">
        <f t="shared" ca="1" si="140"/>
        <v>0</v>
      </c>
    </row>
    <row r="220" spans="2:139" s="535" customFormat="1" ht="15" customHeight="1" outlineLevel="1" x14ac:dyDescent="0.35"/>
    <row r="221" spans="2:139" ht="15" customHeight="1" outlineLevel="1" x14ac:dyDescent="0.3">
      <c r="B221" s="38" t="s">
        <v>339</v>
      </c>
      <c r="D221" s="28"/>
      <c r="E221" s="19"/>
      <c r="F221" s="33"/>
      <c r="G221" s="33"/>
      <c r="H221" s="33"/>
      <c r="I221" s="66"/>
      <c r="J221" s="34"/>
      <c r="K221" s="34"/>
      <c r="L221" s="34"/>
      <c r="M221" s="34"/>
      <c r="N221" s="34"/>
      <c r="O221" s="34"/>
      <c r="P221" s="34"/>
      <c r="Q221" s="34"/>
      <c r="R221" s="34"/>
      <c r="S221" s="34"/>
      <c r="T221" s="34"/>
      <c r="U221" s="34"/>
      <c r="V221" s="34"/>
      <c r="W221" s="34"/>
      <c r="X221" s="34"/>
      <c r="Y221" s="34"/>
      <c r="Z221" s="34"/>
      <c r="AA221" s="34"/>
      <c r="AB221" s="34"/>
      <c r="AC221" s="34"/>
      <c r="AD221" s="34"/>
      <c r="AE221" s="34"/>
      <c r="AF221" s="34"/>
      <c r="AG221" s="34"/>
      <c r="AH221" s="34"/>
      <c r="AI221" s="34"/>
      <c r="AJ221" s="34"/>
      <c r="AK221" s="34"/>
      <c r="AL221" s="34"/>
      <c r="AM221" s="34"/>
      <c r="AN221" s="34"/>
      <c r="AO221" s="34"/>
      <c r="AP221" s="34"/>
      <c r="AQ221" s="34"/>
      <c r="AR221" s="34"/>
      <c r="AS221" s="34"/>
      <c r="AT221" s="34"/>
      <c r="AU221" s="34"/>
      <c r="AV221" s="34"/>
      <c r="AW221" s="34"/>
      <c r="AX221" s="34"/>
      <c r="AY221" s="34"/>
      <c r="AZ221" s="34"/>
      <c r="BA221" s="34"/>
      <c r="BB221" s="34"/>
      <c r="BC221" s="34"/>
      <c r="BD221" s="34"/>
      <c r="BE221" s="34"/>
      <c r="BF221" s="34"/>
      <c r="BG221" s="34"/>
      <c r="BH221" s="34"/>
      <c r="BI221" s="34"/>
      <c r="BJ221" s="34"/>
      <c r="BK221" s="34"/>
      <c r="BL221" s="34"/>
      <c r="BM221" s="34"/>
      <c r="BN221" s="34"/>
      <c r="BO221" s="34"/>
      <c r="BP221" s="34"/>
      <c r="BQ221" s="34"/>
      <c r="BR221" s="34"/>
      <c r="BS221" s="34"/>
      <c r="BT221" s="34"/>
      <c r="BU221" s="34"/>
      <c r="BV221" s="34"/>
      <c r="BW221" s="34"/>
      <c r="BX221" s="34"/>
      <c r="BY221" s="34"/>
      <c r="BZ221" s="34"/>
      <c r="CA221" s="34"/>
      <c r="CB221" s="34"/>
      <c r="CC221" s="34"/>
      <c r="CD221" s="34"/>
      <c r="CE221" s="34"/>
      <c r="CF221" s="34"/>
      <c r="CG221" s="34"/>
      <c r="CH221" s="34"/>
      <c r="CI221" s="34"/>
      <c r="CJ221" s="34"/>
      <c r="CK221" s="34"/>
      <c r="CL221" s="34"/>
      <c r="CM221" s="34"/>
      <c r="CN221" s="34"/>
      <c r="CO221" s="34"/>
      <c r="CP221" s="34"/>
      <c r="CQ221" s="34"/>
      <c r="CR221" s="34"/>
      <c r="CS221" s="34"/>
      <c r="CT221" s="34"/>
      <c r="CU221" s="34"/>
      <c r="CV221" s="34"/>
      <c r="CW221" s="34"/>
      <c r="CX221" s="34"/>
      <c r="CY221" s="34"/>
      <c r="CZ221" s="34"/>
      <c r="DA221" s="34"/>
      <c r="DB221" s="34"/>
      <c r="DC221" s="34"/>
      <c r="DD221" s="34"/>
      <c r="DE221" s="34"/>
      <c r="DF221" s="34"/>
      <c r="DG221" s="34"/>
      <c r="DH221" s="34"/>
      <c r="DI221" s="34"/>
      <c r="DJ221" s="34"/>
      <c r="DK221" s="34"/>
      <c r="DL221" s="34"/>
      <c r="DM221" s="34"/>
      <c r="DN221" s="34"/>
      <c r="DO221" s="34"/>
      <c r="DP221" s="34"/>
      <c r="DQ221" s="34"/>
      <c r="DR221" s="34"/>
      <c r="DS221" s="34"/>
      <c r="DT221" s="34"/>
      <c r="DU221" s="34"/>
      <c r="DV221" s="34"/>
      <c r="DW221" s="34"/>
      <c r="DX221" s="34"/>
      <c r="DY221" s="34"/>
      <c r="DZ221" s="34"/>
      <c r="EA221" s="34"/>
      <c r="EB221" s="34"/>
      <c r="EC221" s="34"/>
      <c r="ED221" s="34"/>
      <c r="EE221" s="34"/>
      <c r="EF221" s="34"/>
      <c r="EG221" s="34"/>
      <c r="EH221" s="34"/>
      <c r="EI221" s="21"/>
    </row>
    <row r="222" spans="2:139" ht="15" customHeight="1" outlineLevel="1" x14ac:dyDescent="0.3">
      <c r="D222" s="28"/>
      <c r="E222" s="950" t="s">
        <v>520</v>
      </c>
      <c r="F222" s="163"/>
      <c r="G222" s="150" t="s">
        <v>330</v>
      </c>
      <c r="H222" s="163"/>
      <c r="I222" s="164"/>
      <c r="J222" s="155">
        <f xml:space="preserve"> I225</f>
        <v>0</v>
      </c>
      <c r="K222" s="155">
        <f t="shared" ref="K222:BV222" ca="1" si="141" xml:space="preserve"> J225</f>
        <v>0</v>
      </c>
      <c r="L222" s="155">
        <f t="shared" ca="1" si="141"/>
        <v>0</v>
      </c>
      <c r="M222" s="155">
        <f t="shared" ca="1" si="141"/>
        <v>0</v>
      </c>
      <c r="N222" s="155">
        <f t="shared" ca="1" si="141"/>
        <v>0</v>
      </c>
      <c r="O222" s="155">
        <f t="shared" ca="1" si="141"/>
        <v>0</v>
      </c>
      <c r="P222" s="155">
        <f t="shared" ca="1" si="141"/>
        <v>0</v>
      </c>
      <c r="Q222" s="155">
        <f t="shared" ca="1" si="141"/>
        <v>0</v>
      </c>
      <c r="R222" s="155">
        <f t="shared" ca="1" si="141"/>
        <v>0</v>
      </c>
      <c r="S222" s="155">
        <f t="shared" ca="1" si="141"/>
        <v>1.7763568394002505E-15</v>
      </c>
      <c r="T222" s="155">
        <f t="shared" ca="1" si="141"/>
        <v>1.7763568394002505E-15</v>
      </c>
      <c r="U222" s="155">
        <f t="shared" ca="1" si="141"/>
        <v>1.7763568394002505E-15</v>
      </c>
      <c r="V222" s="155">
        <f t="shared" ca="1" si="141"/>
        <v>1.7763568394002505E-15</v>
      </c>
      <c r="W222" s="155">
        <f t="shared" ca="1" si="141"/>
        <v>1.7763568394002505E-15</v>
      </c>
      <c r="X222" s="155">
        <f t="shared" ca="1" si="141"/>
        <v>11.340225596606034</v>
      </c>
      <c r="Y222" s="155">
        <f t="shared" ca="1" si="141"/>
        <v>28.432884119752863</v>
      </c>
      <c r="Z222" s="155">
        <f t="shared" ca="1" si="141"/>
        <v>48.061872617302122</v>
      </c>
      <c r="AA222" s="155">
        <f t="shared" ca="1" si="141"/>
        <v>70.668291954367277</v>
      </c>
      <c r="AB222" s="155">
        <f t="shared" ca="1" si="141"/>
        <v>94.718324147732531</v>
      </c>
      <c r="AC222" s="155">
        <f t="shared" ca="1" si="141"/>
        <v>111.81098267087937</v>
      </c>
      <c r="AD222" s="155">
        <f t="shared" ca="1" si="141"/>
        <v>128.90364119402619</v>
      </c>
      <c r="AE222" s="155">
        <f t="shared" ca="1" si="141"/>
        <v>145.99629971717303</v>
      </c>
      <c r="AF222" s="155">
        <f t="shared" ca="1" si="141"/>
        <v>163.08895824031987</v>
      </c>
      <c r="AG222" s="155">
        <f t="shared" ca="1" si="141"/>
        <v>180.18161676346671</v>
      </c>
      <c r="AH222" s="155">
        <f t="shared" ca="1" si="141"/>
        <v>197.27427528661352</v>
      </c>
      <c r="AI222" s="155">
        <f t="shared" ca="1" si="141"/>
        <v>214.36693380976035</v>
      </c>
      <c r="AJ222" s="155">
        <f t="shared" ca="1" si="141"/>
        <v>236.38701399942977</v>
      </c>
      <c r="AK222" s="155">
        <f t="shared" ca="1" si="141"/>
        <v>252.09715213609468</v>
      </c>
      <c r="AL222" s="155">
        <f t="shared" ca="1" si="141"/>
        <v>252.09715213609468</v>
      </c>
      <c r="AM222" s="155">
        <f t="shared" ca="1" si="141"/>
        <v>252.09715213609468</v>
      </c>
      <c r="AN222" s="155">
        <f t="shared" ca="1" si="141"/>
        <v>252.09715213609468</v>
      </c>
      <c r="AO222" s="155">
        <f t="shared" ca="1" si="141"/>
        <v>180.38975713609472</v>
      </c>
      <c r="AP222" s="155">
        <f t="shared" ca="1" si="141"/>
        <v>180.38975713609472</v>
      </c>
      <c r="AQ222" s="155">
        <f t="shared" ca="1" si="141"/>
        <v>180.38975713609472</v>
      </c>
      <c r="AR222" s="155">
        <f t="shared" ca="1" si="141"/>
        <v>180.38975713609472</v>
      </c>
      <c r="AS222" s="155">
        <f t="shared" ca="1" si="141"/>
        <v>180.38975713609472</v>
      </c>
      <c r="AT222" s="155">
        <f t="shared" ca="1" si="141"/>
        <v>180.38975713609472</v>
      </c>
      <c r="AU222" s="155">
        <f t="shared" ca="1" si="141"/>
        <v>180.38975713609472</v>
      </c>
      <c r="AV222" s="155">
        <f t="shared" ca="1" si="141"/>
        <v>180.38975713609472</v>
      </c>
      <c r="AW222" s="155">
        <f t="shared" ca="1" si="141"/>
        <v>180.38975713609472</v>
      </c>
      <c r="AX222" s="155">
        <f t="shared" ca="1" si="141"/>
        <v>180.38975713609472</v>
      </c>
      <c r="AY222" s="155">
        <f t="shared" ca="1" si="141"/>
        <v>180.38975713609472</v>
      </c>
      <c r="AZ222" s="155">
        <f t="shared" ca="1" si="141"/>
        <v>180.38975713609472</v>
      </c>
      <c r="BA222" s="155">
        <f t="shared" ca="1" si="141"/>
        <v>180.38975713609472</v>
      </c>
      <c r="BB222" s="155">
        <f t="shared" ca="1" si="141"/>
        <v>180.38975713609472</v>
      </c>
      <c r="BC222" s="155">
        <f t="shared" ca="1" si="141"/>
        <v>180.38975713609472</v>
      </c>
      <c r="BD222" s="155">
        <f t="shared" ca="1" si="141"/>
        <v>180.38975713609472</v>
      </c>
      <c r="BE222" s="155">
        <f t="shared" ca="1" si="141"/>
        <v>180.38975713609472</v>
      </c>
      <c r="BF222" s="155">
        <f t="shared" ca="1" si="141"/>
        <v>180.38975713609472</v>
      </c>
      <c r="BG222" s="155">
        <f t="shared" ca="1" si="141"/>
        <v>180.38975713609472</v>
      </c>
      <c r="BH222" s="155">
        <f t="shared" ca="1" si="141"/>
        <v>180.38975713609472</v>
      </c>
      <c r="BI222" s="155">
        <f t="shared" ca="1" si="141"/>
        <v>180.38975713609472</v>
      </c>
      <c r="BJ222" s="155">
        <f t="shared" ca="1" si="141"/>
        <v>180.38975713609472</v>
      </c>
      <c r="BK222" s="155">
        <f t="shared" ca="1" si="141"/>
        <v>180.38975713609472</v>
      </c>
      <c r="BL222" s="155">
        <f t="shared" ca="1" si="141"/>
        <v>180.38975713609472</v>
      </c>
      <c r="BM222" s="155">
        <f t="shared" ca="1" si="141"/>
        <v>180.38975713609472</v>
      </c>
      <c r="BN222" s="155">
        <f t="shared" ca="1" si="141"/>
        <v>180.38975713609472</v>
      </c>
      <c r="BO222" s="155">
        <f t="shared" ca="1" si="141"/>
        <v>180.38975713609472</v>
      </c>
      <c r="BP222" s="155">
        <f t="shared" ca="1" si="141"/>
        <v>180.38975713609472</v>
      </c>
      <c r="BQ222" s="155">
        <f t="shared" ca="1" si="141"/>
        <v>180.38975713609472</v>
      </c>
      <c r="BR222" s="155">
        <f t="shared" ca="1" si="141"/>
        <v>180.38975713609472</v>
      </c>
      <c r="BS222" s="155">
        <f t="shared" ca="1" si="141"/>
        <v>180.38975713609472</v>
      </c>
      <c r="BT222" s="155">
        <f t="shared" ca="1" si="141"/>
        <v>180.38975713609472</v>
      </c>
      <c r="BU222" s="155">
        <f t="shared" ca="1" si="141"/>
        <v>180.38975713609472</v>
      </c>
      <c r="BV222" s="155">
        <f t="shared" ca="1" si="141"/>
        <v>180.38975713609472</v>
      </c>
      <c r="BW222" s="155">
        <f t="shared" ref="BW222:EH222" ca="1" si="142" xml:space="preserve"> BV225</f>
        <v>180.38975713609472</v>
      </c>
      <c r="BX222" s="155">
        <f t="shared" ca="1" si="142"/>
        <v>180.38975713609472</v>
      </c>
      <c r="BY222" s="155">
        <f t="shared" ca="1" si="142"/>
        <v>180.38975713609472</v>
      </c>
      <c r="BZ222" s="155">
        <f t="shared" ca="1" si="142"/>
        <v>180.38975713609472</v>
      </c>
      <c r="CA222" s="155">
        <f t="shared" ca="1" si="142"/>
        <v>180.38975713609472</v>
      </c>
      <c r="CB222" s="155">
        <f t="shared" ca="1" si="142"/>
        <v>180.38975713609472</v>
      </c>
      <c r="CC222" s="155">
        <f t="shared" ca="1" si="142"/>
        <v>180.38975713609472</v>
      </c>
      <c r="CD222" s="155">
        <f t="shared" ca="1" si="142"/>
        <v>180.38975713609472</v>
      </c>
      <c r="CE222" s="155">
        <f t="shared" ca="1" si="142"/>
        <v>180.38975713609472</v>
      </c>
      <c r="CF222" s="155">
        <f t="shared" ca="1" si="142"/>
        <v>180.38975713609472</v>
      </c>
      <c r="CG222" s="155">
        <f t="shared" ca="1" si="142"/>
        <v>180.38975713609472</v>
      </c>
      <c r="CH222" s="155">
        <f t="shared" ca="1" si="142"/>
        <v>180.38975713609472</v>
      </c>
      <c r="CI222" s="155">
        <f t="shared" ca="1" si="142"/>
        <v>180.38975713609472</v>
      </c>
      <c r="CJ222" s="155">
        <f t="shared" ca="1" si="142"/>
        <v>180.38975713609472</v>
      </c>
      <c r="CK222" s="155">
        <f t="shared" ca="1" si="142"/>
        <v>180.38975713609472</v>
      </c>
      <c r="CL222" s="155">
        <f t="shared" ca="1" si="142"/>
        <v>180.38975713609472</v>
      </c>
      <c r="CM222" s="155">
        <f t="shared" ca="1" si="142"/>
        <v>180.38975713609472</v>
      </c>
      <c r="CN222" s="155">
        <f t="shared" ca="1" si="142"/>
        <v>180.38975713609472</v>
      </c>
      <c r="CO222" s="155">
        <f t="shared" ca="1" si="142"/>
        <v>180.38975713609472</v>
      </c>
      <c r="CP222" s="155">
        <f t="shared" ca="1" si="142"/>
        <v>180.38975713609472</v>
      </c>
      <c r="CQ222" s="155">
        <f t="shared" ca="1" si="142"/>
        <v>180.38975713609472</v>
      </c>
      <c r="CR222" s="155">
        <f t="shared" ca="1" si="142"/>
        <v>180.38975713609472</v>
      </c>
      <c r="CS222" s="155">
        <f t="shared" ca="1" si="142"/>
        <v>180.38975713609472</v>
      </c>
      <c r="CT222" s="155">
        <f t="shared" ca="1" si="142"/>
        <v>180.38975713609472</v>
      </c>
      <c r="CU222" s="155">
        <f t="shared" ca="1" si="142"/>
        <v>180.38975713609472</v>
      </c>
      <c r="CV222" s="155">
        <f t="shared" ca="1" si="142"/>
        <v>180.38975713609472</v>
      </c>
      <c r="CW222" s="155">
        <f t="shared" ca="1" si="142"/>
        <v>180.38975713609472</v>
      </c>
      <c r="CX222" s="155">
        <f t="shared" ca="1" si="142"/>
        <v>180.38975713609472</v>
      </c>
      <c r="CY222" s="155">
        <f t="shared" ca="1" si="142"/>
        <v>180.38975713609472</v>
      </c>
      <c r="CZ222" s="155">
        <f t="shared" ca="1" si="142"/>
        <v>180.38975713609472</v>
      </c>
      <c r="DA222" s="155">
        <f t="shared" ca="1" si="142"/>
        <v>180.38975713609472</v>
      </c>
      <c r="DB222" s="155">
        <f t="shared" ca="1" si="142"/>
        <v>180.38975713609472</v>
      </c>
      <c r="DC222" s="155">
        <f t="shared" ca="1" si="142"/>
        <v>180.38975713609472</v>
      </c>
      <c r="DD222" s="155">
        <f t="shared" ca="1" si="142"/>
        <v>180.38975713609472</v>
      </c>
      <c r="DE222" s="155">
        <f t="shared" ca="1" si="142"/>
        <v>180.38975713609472</v>
      </c>
      <c r="DF222" s="155">
        <f t="shared" ca="1" si="142"/>
        <v>180.38975713609472</v>
      </c>
      <c r="DG222" s="155">
        <f t="shared" ca="1" si="142"/>
        <v>180.38975713609472</v>
      </c>
      <c r="DH222" s="155">
        <f t="shared" ca="1" si="142"/>
        <v>180.38975713609472</v>
      </c>
      <c r="DI222" s="155">
        <f t="shared" ca="1" si="142"/>
        <v>180.38975713609472</v>
      </c>
      <c r="DJ222" s="155">
        <f t="shared" ca="1" si="142"/>
        <v>180.38975713609472</v>
      </c>
      <c r="DK222" s="155">
        <f t="shared" ca="1" si="142"/>
        <v>180.38975713609472</v>
      </c>
      <c r="DL222" s="155">
        <f t="shared" ca="1" si="142"/>
        <v>180.38975713609472</v>
      </c>
      <c r="DM222" s="155">
        <f t="shared" ca="1" si="142"/>
        <v>180.38975713609472</v>
      </c>
      <c r="DN222" s="155">
        <f t="shared" ca="1" si="142"/>
        <v>180.38975713609472</v>
      </c>
      <c r="DO222" s="155">
        <f t="shared" ca="1" si="142"/>
        <v>180.38975713609472</v>
      </c>
      <c r="DP222" s="155">
        <f t="shared" ca="1" si="142"/>
        <v>180.38975713609472</v>
      </c>
      <c r="DQ222" s="155">
        <f t="shared" ca="1" si="142"/>
        <v>180.38975713609472</v>
      </c>
      <c r="DR222" s="155">
        <f t="shared" ca="1" si="142"/>
        <v>180.38975713609472</v>
      </c>
      <c r="DS222" s="155">
        <f t="shared" ca="1" si="142"/>
        <v>180.38975713609472</v>
      </c>
      <c r="DT222" s="155">
        <f t="shared" ca="1" si="142"/>
        <v>180.38975713609472</v>
      </c>
      <c r="DU222" s="155">
        <f t="shared" ca="1" si="142"/>
        <v>180.38975713609472</v>
      </c>
      <c r="DV222" s="155">
        <f t="shared" ca="1" si="142"/>
        <v>180.38975713609472</v>
      </c>
      <c r="DW222" s="155">
        <f t="shared" ca="1" si="142"/>
        <v>180.38975713609472</v>
      </c>
      <c r="DX222" s="155">
        <f t="shared" ca="1" si="142"/>
        <v>180.38975713609472</v>
      </c>
      <c r="DY222" s="155">
        <f t="shared" ca="1" si="142"/>
        <v>180.38975713609472</v>
      </c>
      <c r="DZ222" s="155">
        <f t="shared" ca="1" si="142"/>
        <v>180.38975713609472</v>
      </c>
      <c r="EA222" s="155">
        <f t="shared" ca="1" si="142"/>
        <v>180.38975713609472</v>
      </c>
      <c r="EB222" s="155">
        <f t="shared" ca="1" si="142"/>
        <v>180.38975713609472</v>
      </c>
      <c r="EC222" s="155">
        <f t="shared" ca="1" si="142"/>
        <v>180.38975713609472</v>
      </c>
      <c r="ED222" s="155">
        <f t="shared" ca="1" si="142"/>
        <v>180.38975713609472</v>
      </c>
      <c r="EE222" s="155">
        <f t="shared" ca="1" si="142"/>
        <v>180.38975713609472</v>
      </c>
      <c r="EF222" s="155">
        <f t="shared" ca="1" si="142"/>
        <v>180.38975713609472</v>
      </c>
      <c r="EG222" s="155">
        <f t="shared" ca="1" si="142"/>
        <v>180.38975713609472</v>
      </c>
      <c r="EH222" s="155">
        <f t="shared" ca="1" si="142"/>
        <v>180.38975713609472</v>
      </c>
      <c r="EI222" s="21"/>
    </row>
    <row r="223" spans="2:139" ht="15" customHeight="1" outlineLevel="1" x14ac:dyDescent="0.3">
      <c r="D223" s="28"/>
      <c r="E223" s="836" t="s">
        <v>95</v>
      </c>
      <c r="F223" s="33"/>
      <c r="G223" s="31" t="s">
        <v>330</v>
      </c>
      <c r="H223" s="131">
        <f ca="1" xml:space="preserve"> SUM(J223:EH223)</f>
        <v>252.09715213609468</v>
      </c>
      <c r="I223" s="66"/>
      <c r="J223" s="55">
        <f ca="1" xml:space="preserve"> J170 + J167+J172</f>
        <v>0</v>
      </c>
      <c r="K223" s="55">
        <f t="shared" ref="K223:BV223" ca="1" si="143" xml:space="preserve"> K170 + K167+K172</f>
        <v>0</v>
      </c>
      <c r="L223" s="55">
        <f t="shared" ca="1" si="143"/>
        <v>0</v>
      </c>
      <c r="M223" s="55">
        <f t="shared" ca="1" si="143"/>
        <v>0</v>
      </c>
      <c r="N223" s="55">
        <f t="shared" ca="1" si="143"/>
        <v>0</v>
      </c>
      <c r="O223" s="55">
        <f t="shared" ca="1" si="143"/>
        <v>0</v>
      </c>
      <c r="P223" s="55">
        <f t="shared" ca="1" si="143"/>
        <v>0</v>
      </c>
      <c r="Q223" s="55">
        <f t="shared" ca="1" si="143"/>
        <v>0</v>
      </c>
      <c r="R223" s="55">
        <f t="shared" ca="1" si="143"/>
        <v>1.7763568394002505E-15</v>
      </c>
      <c r="S223" s="55">
        <f t="shared" ca="1" si="143"/>
        <v>0</v>
      </c>
      <c r="T223" s="55">
        <f t="shared" ca="1" si="143"/>
        <v>0</v>
      </c>
      <c r="U223" s="55">
        <f t="shared" ca="1" si="143"/>
        <v>0</v>
      </c>
      <c r="V223" s="55">
        <f t="shared" ca="1" si="143"/>
        <v>0</v>
      </c>
      <c r="W223" s="55">
        <f t="shared" ca="1" si="143"/>
        <v>11.340225596606032</v>
      </c>
      <c r="X223" s="55">
        <f t="shared" ca="1" si="143"/>
        <v>17.092658523146831</v>
      </c>
      <c r="Y223" s="55">
        <f t="shared" ca="1" si="143"/>
        <v>19.628988497549258</v>
      </c>
      <c r="Z223" s="55">
        <f t="shared" ca="1" si="143"/>
        <v>22.606419337065162</v>
      </c>
      <c r="AA223" s="55">
        <f t="shared" ca="1" si="143"/>
        <v>24.050032193365258</v>
      </c>
      <c r="AB223" s="55">
        <f t="shared" ca="1" si="143"/>
        <v>17.092658523146838</v>
      </c>
      <c r="AC223" s="55">
        <f t="shared" ca="1" si="143"/>
        <v>17.092658523146838</v>
      </c>
      <c r="AD223" s="55">
        <f t="shared" ca="1" si="143"/>
        <v>17.092658523146838</v>
      </c>
      <c r="AE223" s="55">
        <f t="shared" ca="1" si="143"/>
        <v>17.092658523146838</v>
      </c>
      <c r="AF223" s="55">
        <f t="shared" ca="1" si="143"/>
        <v>17.092658523146838</v>
      </c>
      <c r="AG223" s="55">
        <f t="shared" ca="1" si="143"/>
        <v>17.09265852314682</v>
      </c>
      <c r="AH223" s="55">
        <f t="shared" ca="1" si="143"/>
        <v>17.092658523146827</v>
      </c>
      <c r="AI223" s="55">
        <f t="shared" ca="1" si="143"/>
        <v>22.020080189669411</v>
      </c>
      <c r="AJ223" s="55">
        <f t="shared" ca="1" si="143"/>
        <v>15.710138136664924</v>
      </c>
      <c r="AK223" s="55">
        <f t="shared" ca="1" si="143"/>
        <v>0</v>
      </c>
      <c r="AL223" s="55">
        <f t="shared" ca="1" si="143"/>
        <v>0</v>
      </c>
      <c r="AM223" s="55">
        <f t="shared" ca="1" si="143"/>
        <v>0</v>
      </c>
      <c r="AN223" s="55">
        <f t="shared" ca="1" si="143"/>
        <v>0</v>
      </c>
      <c r="AO223" s="55">
        <f t="shared" ca="1" si="143"/>
        <v>0</v>
      </c>
      <c r="AP223" s="55">
        <f t="shared" ca="1" si="143"/>
        <v>0</v>
      </c>
      <c r="AQ223" s="55">
        <f t="shared" ca="1" si="143"/>
        <v>0</v>
      </c>
      <c r="AR223" s="55">
        <f t="shared" ca="1" si="143"/>
        <v>0</v>
      </c>
      <c r="AS223" s="55">
        <f t="shared" ca="1" si="143"/>
        <v>0</v>
      </c>
      <c r="AT223" s="55">
        <f t="shared" ca="1" si="143"/>
        <v>0</v>
      </c>
      <c r="AU223" s="55">
        <f t="shared" ca="1" si="143"/>
        <v>0</v>
      </c>
      <c r="AV223" s="55">
        <f t="shared" ca="1" si="143"/>
        <v>0</v>
      </c>
      <c r="AW223" s="55">
        <f t="shared" ca="1" si="143"/>
        <v>0</v>
      </c>
      <c r="AX223" s="55">
        <f t="shared" ca="1" si="143"/>
        <v>0</v>
      </c>
      <c r="AY223" s="55">
        <f t="shared" ca="1" si="143"/>
        <v>0</v>
      </c>
      <c r="AZ223" s="55">
        <f t="shared" ca="1" si="143"/>
        <v>0</v>
      </c>
      <c r="BA223" s="55">
        <f t="shared" ca="1" si="143"/>
        <v>0</v>
      </c>
      <c r="BB223" s="55">
        <f t="shared" ca="1" si="143"/>
        <v>0</v>
      </c>
      <c r="BC223" s="55">
        <f t="shared" ca="1" si="143"/>
        <v>0</v>
      </c>
      <c r="BD223" s="55">
        <f t="shared" ca="1" si="143"/>
        <v>0</v>
      </c>
      <c r="BE223" s="55">
        <f t="shared" ca="1" si="143"/>
        <v>0</v>
      </c>
      <c r="BF223" s="55">
        <f t="shared" ca="1" si="143"/>
        <v>0</v>
      </c>
      <c r="BG223" s="55">
        <f t="shared" ca="1" si="143"/>
        <v>0</v>
      </c>
      <c r="BH223" s="55">
        <f t="shared" ca="1" si="143"/>
        <v>0</v>
      </c>
      <c r="BI223" s="55">
        <f t="shared" ca="1" si="143"/>
        <v>0</v>
      </c>
      <c r="BJ223" s="55">
        <f t="shared" ca="1" si="143"/>
        <v>0</v>
      </c>
      <c r="BK223" s="55">
        <f t="shared" ca="1" si="143"/>
        <v>0</v>
      </c>
      <c r="BL223" s="55">
        <f t="shared" ca="1" si="143"/>
        <v>0</v>
      </c>
      <c r="BM223" s="55">
        <f t="shared" ca="1" si="143"/>
        <v>0</v>
      </c>
      <c r="BN223" s="55">
        <f t="shared" ca="1" si="143"/>
        <v>0</v>
      </c>
      <c r="BO223" s="55">
        <f t="shared" ca="1" si="143"/>
        <v>0</v>
      </c>
      <c r="BP223" s="55">
        <f t="shared" ca="1" si="143"/>
        <v>0</v>
      </c>
      <c r="BQ223" s="55">
        <f t="shared" ca="1" si="143"/>
        <v>0</v>
      </c>
      <c r="BR223" s="55">
        <f t="shared" ca="1" si="143"/>
        <v>0</v>
      </c>
      <c r="BS223" s="55">
        <f t="shared" ca="1" si="143"/>
        <v>0</v>
      </c>
      <c r="BT223" s="55">
        <f t="shared" ca="1" si="143"/>
        <v>0</v>
      </c>
      <c r="BU223" s="55">
        <f t="shared" ca="1" si="143"/>
        <v>0</v>
      </c>
      <c r="BV223" s="55">
        <f t="shared" ca="1" si="143"/>
        <v>0</v>
      </c>
      <c r="BW223" s="55">
        <f t="shared" ref="BW223:EH223" ca="1" si="144" xml:space="preserve"> BW170 + BW167+BW172</f>
        <v>0</v>
      </c>
      <c r="BX223" s="55">
        <f t="shared" ca="1" si="144"/>
        <v>0</v>
      </c>
      <c r="BY223" s="55">
        <f t="shared" ca="1" si="144"/>
        <v>0</v>
      </c>
      <c r="BZ223" s="55">
        <f t="shared" ca="1" si="144"/>
        <v>0</v>
      </c>
      <c r="CA223" s="55">
        <f t="shared" ca="1" si="144"/>
        <v>0</v>
      </c>
      <c r="CB223" s="55">
        <f t="shared" ca="1" si="144"/>
        <v>0</v>
      </c>
      <c r="CC223" s="55">
        <f t="shared" ca="1" si="144"/>
        <v>0</v>
      </c>
      <c r="CD223" s="55">
        <f t="shared" ca="1" si="144"/>
        <v>0</v>
      </c>
      <c r="CE223" s="55">
        <f t="shared" ca="1" si="144"/>
        <v>0</v>
      </c>
      <c r="CF223" s="55">
        <f t="shared" ca="1" si="144"/>
        <v>0</v>
      </c>
      <c r="CG223" s="55">
        <f t="shared" ca="1" si="144"/>
        <v>0</v>
      </c>
      <c r="CH223" s="55">
        <f t="shared" ca="1" si="144"/>
        <v>0</v>
      </c>
      <c r="CI223" s="55">
        <f t="shared" ca="1" si="144"/>
        <v>0</v>
      </c>
      <c r="CJ223" s="55">
        <f t="shared" ca="1" si="144"/>
        <v>0</v>
      </c>
      <c r="CK223" s="55">
        <f t="shared" ca="1" si="144"/>
        <v>0</v>
      </c>
      <c r="CL223" s="55">
        <f t="shared" ca="1" si="144"/>
        <v>0</v>
      </c>
      <c r="CM223" s="55">
        <f t="shared" ca="1" si="144"/>
        <v>0</v>
      </c>
      <c r="CN223" s="55">
        <f t="shared" ca="1" si="144"/>
        <v>0</v>
      </c>
      <c r="CO223" s="55">
        <f t="shared" ca="1" si="144"/>
        <v>0</v>
      </c>
      <c r="CP223" s="55">
        <f t="shared" ca="1" si="144"/>
        <v>0</v>
      </c>
      <c r="CQ223" s="55">
        <f t="shared" ca="1" si="144"/>
        <v>0</v>
      </c>
      <c r="CR223" s="55">
        <f t="shared" ca="1" si="144"/>
        <v>0</v>
      </c>
      <c r="CS223" s="55">
        <f t="shared" ca="1" si="144"/>
        <v>0</v>
      </c>
      <c r="CT223" s="55">
        <f t="shared" ca="1" si="144"/>
        <v>0</v>
      </c>
      <c r="CU223" s="55">
        <f t="shared" ca="1" si="144"/>
        <v>0</v>
      </c>
      <c r="CV223" s="55">
        <f t="shared" ca="1" si="144"/>
        <v>0</v>
      </c>
      <c r="CW223" s="55">
        <f t="shared" ca="1" si="144"/>
        <v>0</v>
      </c>
      <c r="CX223" s="55">
        <f t="shared" ca="1" si="144"/>
        <v>0</v>
      </c>
      <c r="CY223" s="55">
        <f t="shared" ca="1" si="144"/>
        <v>0</v>
      </c>
      <c r="CZ223" s="55">
        <f t="shared" ca="1" si="144"/>
        <v>0</v>
      </c>
      <c r="DA223" s="55">
        <f t="shared" ca="1" si="144"/>
        <v>0</v>
      </c>
      <c r="DB223" s="55">
        <f t="shared" ca="1" si="144"/>
        <v>0</v>
      </c>
      <c r="DC223" s="55">
        <f t="shared" ca="1" si="144"/>
        <v>0</v>
      </c>
      <c r="DD223" s="55">
        <f t="shared" ca="1" si="144"/>
        <v>0</v>
      </c>
      <c r="DE223" s="55">
        <f t="shared" ca="1" si="144"/>
        <v>0</v>
      </c>
      <c r="DF223" s="55">
        <f t="shared" ca="1" si="144"/>
        <v>0</v>
      </c>
      <c r="DG223" s="55">
        <f t="shared" ca="1" si="144"/>
        <v>0</v>
      </c>
      <c r="DH223" s="55">
        <f t="shared" ca="1" si="144"/>
        <v>0</v>
      </c>
      <c r="DI223" s="55">
        <f t="shared" ca="1" si="144"/>
        <v>0</v>
      </c>
      <c r="DJ223" s="55">
        <f t="shared" ca="1" si="144"/>
        <v>0</v>
      </c>
      <c r="DK223" s="55">
        <f t="shared" ca="1" si="144"/>
        <v>0</v>
      </c>
      <c r="DL223" s="55">
        <f t="shared" ca="1" si="144"/>
        <v>0</v>
      </c>
      <c r="DM223" s="55">
        <f t="shared" ca="1" si="144"/>
        <v>0</v>
      </c>
      <c r="DN223" s="55">
        <f t="shared" ca="1" si="144"/>
        <v>0</v>
      </c>
      <c r="DO223" s="55">
        <f t="shared" ca="1" si="144"/>
        <v>0</v>
      </c>
      <c r="DP223" s="55">
        <f t="shared" ca="1" si="144"/>
        <v>0</v>
      </c>
      <c r="DQ223" s="55">
        <f t="shared" ca="1" si="144"/>
        <v>0</v>
      </c>
      <c r="DR223" s="55">
        <f t="shared" ca="1" si="144"/>
        <v>0</v>
      </c>
      <c r="DS223" s="55">
        <f t="shared" ca="1" si="144"/>
        <v>0</v>
      </c>
      <c r="DT223" s="55">
        <f t="shared" ca="1" si="144"/>
        <v>0</v>
      </c>
      <c r="DU223" s="55">
        <f t="shared" ca="1" si="144"/>
        <v>0</v>
      </c>
      <c r="DV223" s="55">
        <f t="shared" ca="1" si="144"/>
        <v>0</v>
      </c>
      <c r="DW223" s="55">
        <f t="shared" ca="1" si="144"/>
        <v>0</v>
      </c>
      <c r="DX223" s="55">
        <f t="shared" ca="1" si="144"/>
        <v>0</v>
      </c>
      <c r="DY223" s="55">
        <f t="shared" ca="1" si="144"/>
        <v>0</v>
      </c>
      <c r="DZ223" s="55">
        <f t="shared" ca="1" si="144"/>
        <v>0</v>
      </c>
      <c r="EA223" s="55">
        <f t="shared" ca="1" si="144"/>
        <v>0</v>
      </c>
      <c r="EB223" s="55">
        <f t="shared" ca="1" si="144"/>
        <v>0</v>
      </c>
      <c r="EC223" s="55">
        <f t="shared" ca="1" si="144"/>
        <v>0</v>
      </c>
      <c r="ED223" s="55">
        <f t="shared" ca="1" si="144"/>
        <v>0</v>
      </c>
      <c r="EE223" s="55">
        <f t="shared" ca="1" si="144"/>
        <v>0</v>
      </c>
      <c r="EF223" s="55">
        <f t="shared" ca="1" si="144"/>
        <v>0</v>
      </c>
      <c r="EG223" s="55">
        <f t="shared" ca="1" si="144"/>
        <v>0</v>
      </c>
      <c r="EH223" s="55">
        <f t="shared" ca="1" si="144"/>
        <v>0</v>
      </c>
      <c r="EI223" s="21"/>
    </row>
    <row r="224" spans="2:139" ht="15" customHeight="1" outlineLevel="1" x14ac:dyDescent="0.3">
      <c r="D224" s="28"/>
      <c r="E224" s="836" t="s">
        <v>96</v>
      </c>
      <c r="F224" s="33"/>
      <c r="G224" s="31" t="s">
        <v>330</v>
      </c>
      <c r="H224" s="131">
        <f xml:space="preserve"> SUM(J224:EH224)</f>
        <v>71.707394999999977</v>
      </c>
      <c r="I224" s="66"/>
      <c r="J224" s="55">
        <f>IF(J3=EOMONTH(NTBA!$F$23,NTBA!$F$52-1),NTBA!$F$209,0)</f>
        <v>0</v>
      </c>
      <c r="K224" s="55">
        <f>IF(K3=EOMONTH(NTBA!$F$23,NTBA!$F$52-1),NTBA!$F$209,0)</f>
        <v>0</v>
      </c>
      <c r="L224" s="55">
        <f>IF(L3=EOMONTH(NTBA!$F$23,NTBA!$F$52-1),NTBA!$F$209,0)</f>
        <v>0</v>
      </c>
      <c r="M224" s="55">
        <f>IF(M3=EOMONTH(NTBA!$F$23,NTBA!$F$52-1),NTBA!$F$209,0)</f>
        <v>0</v>
      </c>
      <c r="N224" s="55">
        <f>IF(N3=EOMONTH(NTBA!$F$23,NTBA!$F$52-1),NTBA!$F$209,0)</f>
        <v>0</v>
      </c>
      <c r="O224" s="55">
        <f>IF(O3=EOMONTH(NTBA!$F$23,NTBA!$F$52-1),NTBA!$F$209,0)</f>
        <v>0</v>
      </c>
      <c r="P224" s="55">
        <f>IF(P3=EOMONTH(NTBA!$F$23,NTBA!$F$52-1),NTBA!$F$209,0)</f>
        <v>0</v>
      </c>
      <c r="Q224" s="55">
        <f>IF(Q3=EOMONTH(NTBA!$F$23,NTBA!$F$52-1),NTBA!$F$209,0)</f>
        <v>0</v>
      </c>
      <c r="R224" s="55">
        <f>IF(R3=EOMONTH(NTBA!$F$23,NTBA!$F$52-1),NTBA!$F$209,0)</f>
        <v>0</v>
      </c>
      <c r="S224" s="55">
        <f>IF(S3=EOMONTH(NTBA!$F$23,NTBA!$F$52-1),NTBA!$F$209,0)</f>
        <v>0</v>
      </c>
      <c r="T224" s="55">
        <f>IF(T3=EOMONTH(NTBA!$F$23,NTBA!$F$52-1),NTBA!$F$209,0)</f>
        <v>0</v>
      </c>
      <c r="U224" s="55">
        <f>IF(U3=EOMONTH(NTBA!$F$23,NTBA!$F$52-1),NTBA!$F$209,0)</f>
        <v>0</v>
      </c>
      <c r="V224" s="55">
        <f>IF(V3=EOMONTH(NTBA!$F$23,NTBA!$F$52-1),NTBA!$F$209,0)</f>
        <v>0</v>
      </c>
      <c r="W224" s="55">
        <f>IF(W3=EOMONTH(NTBA!$F$23,NTBA!$F$52-1),NTBA!$F$209,0)</f>
        <v>0</v>
      </c>
      <c r="X224" s="55">
        <f>IF(X3=EOMONTH(NTBA!$F$23,NTBA!$F$52-1),NTBA!$F$209,0)</f>
        <v>0</v>
      </c>
      <c r="Y224" s="55">
        <f>IF(Y3=EOMONTH(NTBA!$F$23,NTBA!$F$52-1),NTBA!$F$209,0)</f>
        <v>0</v>
      </c>
      <c r="Z224" s="55">
        <f>IF(Z3=EOMONTH(NTBA!$F$23,NTBA!$F$52-1),NTBA!$F$209,0)</f>
        <v>0</v>
      </c>
      <c r="AA224" s="55">
        <f>IF(AA3=EOMONTH(NTBA!$F$23,NTBA!$F$52-1),NTBA!$F$209,0)</f>
        <v>0</v>
      </c>
      <c r="AB224" s="55">
        <f>IF(AB3=EOMONTH(NTBA!$F$23,NTBA!$F$52-1),NTBA!$F$209,0)</f>
        <v>0</v>
      </c>
      <c r="AC224" s="55">
        <f>IF(AC3=EOMONTH(NTBA!$F$23,NTBA!$F$52-1),NTBA!$F$209,0)</f>
        <v>0</v>
      </c>
      <c r="AD224" s="55">
        <f>IF(AD3=EOMONTH(NTBA!$F$23,NTBA!$F$52-1),NTBA!$F$209,0)</f>
        <v>0</v>
      </c>
      <c r="AE224" s="55">
        <f>IF(AE3=EOMONTH(NTBA!$F$23,NTBA!$F$52-1),NTBA!$F$209,0)</f>
        <v>0</v>
      </c>
      <c r="AF224" s="55">
        <f>IF(AF3=EOMONTH(NTBA!$F$23,NTBA!$F$52-1),NTBA!$F$209,0)</f>
        <v>0</v>
      </c>
      <c r="AG224" s="55">
        <f>IF(AG3=EOMONTH(NTBA!$F$23,NTBA!$F$52-1),NTBA!$F$209,0)</f>
        <v>0</v>
      </c>
      <c r="AH224" s="55">
        <f>IF(AH3=EOMONTH(NTBA!$F$23,NTBA!$F$52-1),NTBA!$F$209,0)</f>
        <v>0</v>
      </c>
      <c r="AI224" s="55">
        <f>IF(AI3=EOMONTH(NTBA!$F$23,NTBA!$F$52-1),NTBA!$F$209,0)</f>
        <v>0</v>
      </c>
      <c r="AJ224" s="55">
        <f>IF(AJ3=EOMONTH(NTBA!$F$23,NTBA!$F$52-1),NTBA!$F$209,0)</f>
        <v>0</v>
      </c>
      <c r="AK224" s="55">
        <f>IF(AK3=EOMONTH(NTBA!$F$23,NTBA!$F$52-1),NTBA!$F$209,0)</f>
        <v>0</v>
      </c>
      <c r="AL224" s="55">
        <f>IF(AL3=EOMONTH(NTBA!$F$23,NTBA!$F$52-1),NTBA!$F$209,0)</f>
        <v>0</v>
      </c>
      <c r="AM224" s="55">
        <f>IF(AM3=EOMONTH(NTBA!$F$23,NTBA!$F$52-1),NTBA!$F$209,0)</f>
        <v>0</v>
      </c>
      <c r="AN224" s="55">
        <f>IF(AN3=EOMONTH(NTBA!$F$23,NTBA!$F$52-1),NTBA!$F$209,0)</f>
        <v>71.707394999999977</v>
      </c>
      <c r="AO224" s="55">
        <f>IF(AO3=EOMONTH(NTBA!$F$23,NTBA!$F$52-1),NTBA!$F$209,0)</f>
        <v>0</v>
      </c>
      <c r="AP224" s="55">
        <f>IF(AP3=EOMONTH(NTBA!$F$23,NTBA!$F$52-1),NTBA!$F$209,0)</f>
        <v>0</v>
      </c>
      <c r="AQ224" s="55">
        <f>IF(AQ3=EOMONTH(NTBA!$F$23,NTBA!$F$52-1),NTBA!$F$209,0)</f>
        <v>0</v>
      </c>
      <c r="AR224" s="55">
        <f>IF(AR3=EOMONTH(NTBA!$F$23,NTBA!$F$52-1),NTBA!$F$209,0)</f>
        <v>0</v>
      </c>
      <c r="AS224" s="55">
        <f>IF(AS3=EOMONTH(NTBA!$F$23,NTBA!$F$52-1),NTBA!$F$209,0)</f>
        <v>0</v>
      </c>
      <c r="AT224" s="55">
        <f>IF(AT3=EOMONTH(NTBA!$F$23,NTBA!$F$52-1),NTBA!$F$209,0)</f>
        <v>0</v>
      </c>
      <c r="AU224" s="55">
        <f>IF(AU3=EOMONTH(NTBA!$F$23,NTBA!$F$52-1),NTBA!$F$209,0)</f>
        <v>0</v>
      </c>
      <c r="AV224" s="55">
        <f>IF(AV3=EOMONTH(NTBA!$F$23,NTBA!$F$52-1),NTBA!$F$209,0)</f>
        <v>0</v>
      </c>
      <c r="AW224" s="55">
        <f>IF(AW3=EOMONTH(NTBA!$F$23,NTBA!$F$52-1),NTBA!$F$209,0)</f>
        <v>0</v>
      </c>
      <c r="AX224" s="55">
        <f>IF(AX3=EOMONTH(NTBA!$F$23,NTBA!$F$52-1),NTBA!$F$209,0)</f>
        <v>0</v>
      </c>
      <c r="AY224" s="55">
        <f>IF(AY3=EOMONTH(NTBA!$F$23,NTBA!$F$52-1),NTBA!$F$209,0)</f>
        <v>0</v>
      </c>
      <c r="AZ224" s="55">
        <f>IF(AZ3=EOMONTH(NTBA!$F$23,NTBA!$F$52-1),NTBA!$F$209,0)</f>
        <v>0</v>
      </c>
      <c r="BA224" s="55">
        <f>IF(BA3=EOMONTH(NTBA!$F$23,NTBA!$F$52-1),NTBA!$F$209,0)</f>
        <v>0</v>
      </c>
      <c r="BB224" s="55">
        <f>IF(BB3=EOMONTH(NTBA!$F$23,NTBA!$F$52-1),NTBA!$F$209,0)</f>
        <v>0</v>
      </c>
      <c r="BC224" s="55">
        <f>IF(BC3=EOMONTH(NTBA!$F$23,NTBA!$F$52-1),NTBA!$F$209,0)</f>
        <v>0</v>
      </c>
      <c r="BD224" s="55">
        <f>IF(BD3=EOMONTH(NTBA!$F$23,NTBA!$F$52-1),NTBA!$F$209,0)</f>
        <v>0</v>
      </c>
      <c r="BE224" s="55">
        <f>IF(BE3=EOMONTH(NTBA!$F$23,NTBA!$F$52-1),NTBA!$F$209,0)</f>
        <v>0</v>
      </c>
      <c r="BF224" s="55">
        <f>IF(BF3=EOMONTH(NTBA!$F$23,NTBA!$F$52-1),NTBA!$F$209,0)</f>
        <v>0</v>
      </c>
      <c r="BG224" s="55">
        <f>IF(BG3=EOMONTH(NTBA!$F$23,NTBA!$F$52-1),NTBA!$F$209,0)</f>
        <v>0</v>
      </c>
      <c r="BH224" s="55">
        <f>IF(BH3=EOMONTH(NTBA!$F$23,NTBA!$F$52-1),NTBA!$F$209,0)</f>
        <v>0</v>
      </c>
      <c r="BI224" s="55">
        <f>IF(BI3=EOMONTH(NTBA!$F$23,NTBA!$F$52-1),NTBA!$F$209,0)</f>
        <v>0</v>
      </c>
      <c r="BJ224" s="55">
        <f>IF(BJ3=EOMONTH(NTBA!$F$23,NTBA!$F$52-1),NTBA!$F$209,0)</f>
        <v>0</v>
      </c>
      <c r="BK224" s="55">
        <f>IF(BK3=EOMONTH(NTBA!$F$23,NTBA!$F$52-1),NTBA!$F$209,0)</f>
        <v>0</v>
      </c>
      <c r="BL224" s="55">
        <f>IF(BL3=EOMONTH(NTBA!$F$23,NTBA!$F$52-1),NTBA!$F$209,0)</f>
        <v>0</v>
      </c>
      <c r="BM224" s="55">
        <f>IF(BM3=EOMONTH(NTBA!$F$23,NTBA!$F$52-1),NTBA!$F$209,0)</f>
        <v>0</v>
      </c>
      <c r="BN224" s="55">
        <f>IF(BN3=EOMONTH(NTBA!$F$23,NTBA!$F$52-1),NTBA!$F$209,0)</f>
        <v>0</v>
      </c>
      <c r="BO224" s="55">
        <f>IF(BO3=EOMONTH(NTBA!$F$23,NTBA!$F$52-1),NTBA!$F$209,0)</f>
        <v>0</v>
      </c>
      <c r="BP224" s="55">
        <f>IF(BP3=EOMONTH(NTBA!$F$23,NTBA!$F$52-1),NTBA!$F$209,0)</f>
        <v>0</v>
      </c>
      <c r="BQ224" s="55">
        <f>IF(BQ3=EOMONTH(NTBA!$F$23,NTBA!$F$52-1),NTBA!$F$209,0)</f>
        <v>0</v>
      </c>
      <c r="BR224" s="55">
        <f>IF(BR3=EOMONTH(NTBA!$F$23,NTBA!$F$52-1),NTBA!$F$209,0)</f>
        <v>0</v>
      </c>
      <c r="BS224" s="55">
        <f>IF(BS3=EOMONTH(NTBA!$F$23,NTBA!$F$52-1),NTBA!$F$209,0)</f>
        <v>0</v>
      </c>
      <c r="BT224" s="55">
        <f>IF(BT3=EOMONTH(NTBA!$F$23,NTBA!$F$52-1),NTBA!$F$209,0)</f>
        <v>0</v>
      </c>
      <c r="BU224" s="55">
        <f>IF(BU3=EOMONTH(NTBA!$F$23,NTBA!$F$52-1),NTBA!$F$209,0)</f>
        <v>0</v>
      </c>
      <c r="BV224" s="55">
        <f>IF(BV3=EOMONTH(NTBA!$F$23,NTBA!$F$52-1),NTBA!$F$209,0)</f>
        <v>0</v>
      </c>
      <c r="BW224" s="55">
        <f>IF(BW3=EOMONTH(NTBA!$F$23,NTBA!$F$52-1),NTBA!$F$209,0)</f>
        <v>0</v>
      </c>
      <c r="BX224" s="55">
        <f>IF(BX3=EOMONTH(NTBA!$F$23,NTBA!$F$52-1),NTBA!$F$209,0)</f>
        <v>0</v>
      </c>
      <c r="BY224" s="55">
        <f>IF(BY3=EOMONTH(NTBA!$F$23,NTBA!$F$52-1),NTBA!$F$209,0)</f>
        <v>0</v>
      </c>
      <c r="BZ224" s="55">
        <f>IF(BZ3=EOMONTH(NTBA!$F$23,NTBA!$F$52-1),NTBA!$F$209,0)</f>
        <v>0</v>
      </c>
      <c r="CA224" s="55">
        <f>IF(CA3=EOMONTH(NTBA!$F$23,NTBA!$F$52-1),NTBA!$F$209,0)</f>
        <v>0</v>
      </c>
      <c r="CB224" s="55">
        <f>IF(CB3=EOMONTH(NTBA!$F$23,NTBA!$F$52-1),NTBA!$F$209,0)</f>
        <v>0</v>
      </c>
      <c r="CC224" s="55">
        <f>IF(CC3=EOMONTH(NTBA!$F$23,NTBA!$F$52-1),NTBA!$F$209,0)</f>
        <v>0</v>
      </c>
      <c r="CD224" s="55">
        <f>IF(CD3=EOMONTH(NTBA!$F$23,NTBA!$F$52-1),NTBA!$F$209,0)</f>
        <v>0</v>
      </c>
      <c r="CE224" s="55">
        <f>IF(CE3=EOMONTH(NTBA!$F$23,NTBA!$F$52-1),NTBA!$F$209,0)</f>
        <v>0</v>
      </c>
      <c r="CF224" s="55">
        <f>IF(CF3=EOMONTH(NTBA!$F$23,NTBA!$F$52-1),NTBA!$F$209,0)</f>
        <v>0</v>
      </c>
      <c r="CG224" s="55">
        <f>IF(CG3=EOMONTH(NTBA!$F$23,NTBA!$F$52-1),NTBA!$F$209,0)</f>
        <v>0</v>
      </c>
      <c r="CH224" s="55">
        <f>IF(CH3=EOMONTH(NTBA!$F$23,NTBA!$F$52-1),NTBA!$F$209,0)</f>
        <v>0</v>
      </c>
      <c r="CI224" s="55">
        <f>IF(CI3=EOMONTH(NTBA!$F$23,NTBA!$F$52-1),NTBA!$F$209,0)</f>
        <v>0</v>
      </c>
      <c r="CJ224" s="55">
        <f>IF(CJ3=EOMONTH(NTBA!$F$23,NTBA!$F$52-1),NTBA!$F$209,0)</f>
        <v>0</v>
      </c>
      <c r="CK224" s="55">
        <f>IF(CK3=EOMONTH(NTBA!$F$23,NTBA!$F$52-1),NTBA!$F$209,0)</f>
        <v>0</v>
      </c>
      <c r="CL224" s="55">
        <f>IF(CL3=EOMONTH(NTBA!$F$23,NTBA!$F$52-1),NTBA!$F$209,0)</f>
        <v>0</v>
      </c>
      <c r="CM224" s="55">
        <f>IF(CM3=EOMONTH(NTBA!$F$23,NTBA!$F$52-1),NTBA!$F$209,0)</f>
        <v>0</v>
      </c>
      <c r="CN224" s="55">
        <f>IF(CN3=EOMONTH(NTBA!$F$23,NTBA!$F$52-1),NTBA!$F$209,0)</f>
        <v>0</v>
      </c>
      <c r="CO224" s="55">
        <f>IF(CO3=EOMONTH(NTBA!$F$23,NTBA!$F$52-1),NTBA!$F$209,0)</f>
        <v>0</v>
      </c>
      <c r="CP224" s="55">
        <f>IF(CP3=EOMONTH(NTBA!$F$23,NTBA!$F$52-1),NTBA!$F$209,0)</f>
        <v>0</v>
      </c>
      <c r="CQ224" s="55">
        <f>IF(CQ3=EOMONTH(NTBA!$F$23,NTBA!$F$52-1),NTBA!$F$209,0)</f>
        <v>0</v>
      </c>
      <c r="CR224" s="55">
        <f>IF(CR3=EOMONTH(NTBA!$F$23,NTBA!$F$52-1),NTBA!$F$209,0)</f>
        <v>0</v>
      </c>
      <c r="CS224" s="55">
        <f>IF(CS3=EOMONTH(NTBA!$F$23,NTBA!$F$52-1),NTBA!$F$209,0)</f>
        <v>0</v>
      </c>
      <c r="CT224" s="55">
        <f>IF(CT3=EOMONTH(NTBA!$F$23,NTBA!$F$52-1),NTBA!$F$209,0)</f>
        <v>0</v>
      </c>
      <c r="CU224" s="55">
        <f>IF(CU3=EOMONTH(NTBA!$F$23,NTBA!$F$52-1),NTBA!$F$209,0)</f>
        <v>0</v>
      </c>
      <c r="CV224" s="55">
        <f>IF(CV3=EOMONTH(NTBA!$F$23,NTBA!$F$52-1),NTBA!$F$209,0)</f>
        <v>0</v>
      </c>
      <c r="CW224" s="55">
        <f>IF(CW3=EOMONTH(NTBA!$F$23,NTBA!$F$52-1),NTBA!$F$209,0)</f>
        <v>0</v>
      </c>
      <c r="CX224" s="55">
        <f>IF(CX3=EOMONTH(NTBA!$F$23,NTBA!$F$52-1),NTBA!$F$209,0)</f>
        <v>0</v>
      </c>
      <c r="CY224" s="55">
        <f>IF(CY3=EOMONTH(NTBA!$F$23,NTBA!$F$52-1),NTBA!$F$209,0)</f>
        <v>0</v>
      </c>
      <c r="CZ224" s="55">
        <f>IF(CZ3=EOMONTH(NTBA!$F$23,NTBA!$F$52-1),NTBA!$F$209,0)</f>
        <v>0</v>
      </c>
      <c r="DA224" s="55">
        <f>IF(DA3=EOMONTH(NTBA!$F$23,NTBA!$F$52-1),NTBA!$F$209,0)</f>
        <v>0</v>
      </c>
      <c r="DB224" s="55">
        <f>IF(DB3=EOMONTH(NTBA!$F$23,NTBA!$F$52-1),NTBA!$F$209,0)</f>
        <v>0</v>
      </c>
      <c r="DC224" s="55">
        <f>IF(DC3=EOMONTH(NTBA!$F$23,NTBA!$F$52-1),NTBA!$F$209,0)</f>
        <v>0</v>
      </c>
      <c r="DD224" s="55">
        <f>IF(DD3=EOMONTH(NTBA!$F$23,NTBA!$F$52-1),NTBA!$F$209,0)</f>
        <v>0</v>
      </c>
      <c r="DE224" s="55">
        <f>IF(DE3=EOMONTH(NTBA!$F$23,NTBA!$F$52-1),NTBA!$F$209,0)</f>
        <v>0</v>
      </c>
      <c r="DF224" s="55">
        <f>IF(DF3=EOMONTH(NTBA!$F$23,NTBA!$F$52-1),NTBA!$F$209,0)</f>
        <v>0</v>
      </c>
      <c r="DG224" s="55">
        <f>IF(DG3=EOMONTH(NTBA!$F$23,NTBA!$F$52-1),NTBA!$F$209,0)</f>
        <v>0</v>
      </c>
      <c r="DH224" s="55">
        <f>IF(DH3=EOMONTH(NTBA!$F$23,NTBA!$F$52-1),NTBA!$F$209,0)</f>
        <v>0</v>
      </c>
      <c r="DI224" s="55">
        <f>IF(DI3=EOMONTH(NTBA!$F$23,NTBA!$F$52-1),NTBA!$F$209,0)</f>
        <v>0</v>
      </c>
      <c r="DJ224" s="55">
        <f>IF(DJ3=EOMONTH(NTBA!$F$23,NTBA!$F$52-1),NTBA!$F$209,0)</f>
        <v>0</v>
      </c>
      <c r="DK224" s="55">
        <f>IF(DK3=EOMONTH(NTBA!$F$23,NTBA!$F$52-1),NTBA!$F$209,0)</f>
        <v>0</v>
      </c>
      <c r="DL224" s="55">
        <f>IF(DL3=EOMONTH(NTBA!$F$23,NTBA!$F$52-1),NTBA!$F$209,0)</f>
        <v>0</v>
      </c>
      <c r="DM224" s="55">
        <f>IF(DM3=EOMONTH(NTBA!$F$23,NTBA!$F$52-1),NTBA!$F$209,0)</f>
        <v>0</v>
      </c>
      <c r="DN224" s="55">
        <f>IF(DN3=EOMONTH(NTBA!$F$23,NTBA!$F$52-1),NTBA!$F$209,0)</f>
        <v>0</v>
      </c>
      <c r="DO224" s="55">
        <f>IF(DO3=EOMONTH(NTBA!$F$23,NTBA!$F$52-1),NTBA!$F$209,0)</f>
        <v>0</v>
      </c>
      <c r="DP224" s="55">
        <f>IF(DP3=EOMONTH(NTBA!$F$23,NTBA!$F$52-1),NTBA!$F$209,0)</f>
        <v>0</v>
      </c>
      <c r="DQ224" s="55">
        <f>IF(DQ3=EOMONTH(NTBA!$F$23,NTBA!$F$52-1),NTBA!$F$209,0)</f>
        <v>0</v>
      </c>
      <c r="DR224" s="55">
        <f>IF(DR3=EOMONTH(NTBA!$F$23,NTBA!$F$52-1),NTBA!$F$209,0)</f>
        <v>0</v>
      </c>
      <c r="DS224" s="55">
        <f>IF(DS3=EOMONTH(NTBA!$F$23,NTBA!$F$52-1),NTBA!$F$209,0)</f>
        <v>0</v>
      </c>
      <c r="DT224" s="55">
        <f>IF(DT3=EOMONTH(NTBA!$F$23,NTBA!$F$52-1),NTBA!$F$209,0)</f>
        <v>0</v>
      </c>
      <c r="DU224" s="55">
        <f>IF(DU3=EOMONTH(NTBA!$F$23,NTBA!$F$52-1),NTBA!$F$209,0)</f>
        <v>0</v>
      </c>
      <c r="DV224" s="55">
        <f>IF(DV3=EOMONTH(NTBA!$F$23,NTBA!$F$52-1),NTBA!$F$209,0)</f>
        <v>0</v>
      </c>
      <c r="DW224" s="55">
        <f>IF(DW3=EOMONTH(NTBA!$F$23,NTBA!$F$52-1),NTBA!$F$209,0)</f>
        <v>0</v>
      </c>
      <c r="DX224" s="55">
        <f>IF(DX3=EOMONTH(NTBA!$F$23,NTBA!$F$52-1),NTBA!$F$209,0)</f>
        <v>0</v>
      </c>
      <c r="DY224" s="55">
        <f>IF(DY3=EOMONTH(NTBA!$F$23,NTBA!$F$52-1),NTBA!$F$209,0)</f>
        <v>0</v>
      </c>
      <c r="DZ224" s="55">
        <f>IF(DZ3=EOMONTH(NTBA!$F$23,NTBA!$F$52-1),NTBA!$F$209,0)</f>
        <v>0</v>
      </c>
      <c r="EA224" s="55">
        <f>IF(EA3=EOMONTH(NTBA!$F$23,NTBA!$F$52-1),NTBA!$F$209,0)</f>
        <v>0</v>
      </c>
      <c r="EB224" s="55">
        <f>IF(EB3=EOMONTH(NTBA!$F$23,NTBA!$F$52-1),NTBA!$F$209,0)</f>
        <v>0</v>
      </c>
      <c r="EC224" s="55">
        <f>IF(EC3=EOMONTH(NTBA!$F$23,NTBA!$F$52-1),NTBA!$F$209,0)</f>
        <v>0</v>
      </c>
      <c r="ED224" s="55">
        <f>IF(ED3=EOMONTH(NTBA!$F$23,NTBA!$F$52-1),NTBA!$F$209,0)</f>
        <v>0</v>
      </c>
      <c r="EE224" s="55">
        <f>IF(EE3=EOMONTH(NTBA!$F$23,NTBA!$F$52-1),NTBA!$F$209,0)</f>
        <v>0</v>
      </c>
      <c r="EF224" s="55">
        <f>IF(EF3=EOMONTH(NTBA!$F$23,NTBA!$F$52-1),NTBA!$F$209,0)</f>
        <v>0</v>
      </c>
      <c r="EG224" s="55">
        <f>IF(EG3=EOMONTH(NTBA!$F$23,NTBA!$F$52-1),NTBA!$F$209,0)</f>
        <v>0</v>
      </c>
      <c r="EH224" s="55">
        <f>IF(EH3=EOMONTH(NTBA!$F$23,NTBA!$F$52-1),NTBA!$F$209,0)</f>
        <v>0</v>
      </c>
      <c r="EI224" s="21"/>
    </row>
    <row r="225" spans="1:139" ht="15" customHeight="1" outlineLevel="1" x14ac:dyDescent="0.3">
      <c r="D225" s="28"/>
      <c r="E225" s="152" t="s">
        <v>521</v>
      </c>
      <c r="F225" s="165"/>
      <c r="G225" s="153" t="s">
        <v>330</v>
      </c>
      <c r="H225" s="165"/>
      <c r="I225" s="160"/>
      <c r="J225" s="166">
        <f ca="1" xml:space="preserve"> J222 + J223 - J224</f>
        <v>0</v>
      </c>
      <c r="K225" s="166">
        <f t="shared" ref="K225:BV225" ca="1" si="145" xml:space="preserve"> K222 + K223 - K224</f>
        <v>0</v>
      </c>
      <c r="L225" s="166">
        <f t="shared" ca="1" si="145"/>
        <v>0</v>
      </c>
      <c r="M225" s="166">
        <f t="shared" ca="1" si="145"/>
        <v>0</v>
      </c>
      <c r="N225" s="166">
        <f t="shared" ca="1" si="145"/>
        <v>0</v>
      </c>
      <c r="O225" s="166">
        <f t="shared" ca="1" si="145"/>
        <v>0</v>
      </c>
      <c r="P225" s="166">
        <f t="shared" ca="1" si="145"/>
        <v>0</v>
      </c>
      <c r="Q225" s="166">
        <f t="shared" ca="1" si="145"/>
        <v>0</v>
      </c>
      <c r="R225" s="166">
        <f t="shared" ca="1" si="145"/>
        <v>1.7763568394002505E-15</v>
      </c>
      <c r="S225" s="166">
        <f t="shared" ca="1" si="145"/>
        <v>1.7763568394002505E-15</v>
      </c>
      <c r="T225" s="166">
        <f t="shared" ca="1" si="145"/>
        <v>1.7763568394002505E-15</v>
      </c>
      <c r="U225" s="166">
        <f t="shared" ca="1" si="145"/>
        <v>1.7763568394002505E-15</v>
      </c>
      <c r="V225" s="166">
        <f t="shared" ca="1" si="145"/>
        <v>1.7763568394002505E-15</v>
      </c>
      <c r="W225" s="166">
        <f t="shared" ca="1" si="145"/>
        <v>11.340225596606034</v>
      </c>
      <c r="X225" s="166">
        <f t="shared" ca="1" si="145"/>
        <v>28.432884119752863</v>
      </c>
      <c r="Y225" s="166">
        <f t="shared" ca="1" si="145"/>
        <v>48.061872617302122</v>
      </c>
      <c r="Z225" s="166">
        <f t="shared" ca="1" si="145"/>
        <v>70.668291954367277</v>
      </c>
      <c r="AA225" s="166">
        <f t="shared" ca="1" si="145"/>
        <v>94.718324147732531</v>
      </c>
      <c r="AB225" s="166">
        <f t="shared" ca="1" si="145"/>
        <v>111.81098267087937</v>
      </c>
      <c r="AC225" s="166">
        <f t="shared" ca="1" si="145"/>
        <v>128.90364119402619</v>
      </c>
      <c r="AD225" s="166">
        <f t="shared" ca="1" si="145"/>
        <v>145.99629971717303</v>
      </c>
      <c r="AE225" s="166">
        <f t="shared" ca="1" si="145"/>
        <v>163.08895824031987</v>
      </c>
      <c r="AF225" s="166">
        <f t="shared" ca="1" si="145"/>
        <v>180.18161676346671</v>
      </c>
      <c r="AG225" s="166">
        <f t="shared" ca="1" si="145"/>
        <v>197.27427528661352</v>
      </c>
      <c r="AH225" s="166">
        <f t="shared" ca="1" si="145"/>
        <v>214.36693380976035</v>
      </c>
      <c r="AI225" s="166">
        <f t="shared" ca="1" si="145"/>
        <v>236.38701399942977</v>
      </c>
      <c r="AJ225" s="166">
        <f t="shared" ca="1" si="145"/>
        <v>252.09715213609468</v>
      </c>
      <c r="AK225" s="166">
        <f t="shared" ca="1" si="145"/>
        <v>252.09715213609468</v>
      </c>
      <c r="AL225" s="166">
        <f t="shared" ca="1" si="145"/>
        <v>252.09715213609468</v>
      </c>
      <c r="AM225" s="166">
        <f t="shared" ca="1" si="145"/>
        <v>252.09715213609468</v>
      </c>
      <c r="AN225" s="166">
        <f t="shared" ca="1" si="145"/>
        <v>180.38975713609472</v>
      </c>
      <c r="AO225" s="166">
        <f t="shared" ca="1" si="145"/>
        <v>180.38975713609472</v>
      </c>
      <c r="AP225" s="166">
        <f t="shared" ca="1" si="145"/>
        <v>180.38975713609472</v>
      </c>
      <c r="AQ225" s="166">
        <f t="shared" ca="1" si="145"/>
        <v>180.38975713609472</v>
      </c>
      <c r="AR225" s="166">
        <f t="shared" ca="1" si="145"/>
        <v>180.38975713609472</v>
      </c>
      <c r="AS225" s="166">
        <f t="shared" ca="1" si="145"/>
        <v>180.38975713609472</v>
      </c>
      <c r="AT225" s="166">
        <f t="shared" ca="1" si="145"/>
        <v>180.38975713609472</v>
      </c>
      <c r="AU225" s="166">
        <f t="shared" ca="1" si="145"/>
        <v>180.38975713609472</v>
      </c>
      <c r="AV225" s="166">
        <f t="shared" ca="1" si="145"/>
        <v>180.38975713609472</v>
      </c>
      <c r="AW225" s="166">
        <f t="shared" ca="1" si="145"/>
        <v>180.38975713609472</v>
      </c>
      <c r="AX225" s="166">
        <f t="shared" ca="1" si="145"/>
        <v>180.38975713609472</v>
      </c>
      <c r="AY225" s="166">
        <f t="shared" ca="1" si="145"/>
        <v>180.38975713609472</v>
      </c>
      <c r="AZ225" s="166">
        <f t="shared" ca="1" si="145"/>
        <v>180.38975713609472</v>
      </c>
      <c r="BA225" s="166">
        <f t="shared" ca="1" si="145"/>
        <v>180.38975713609472</v>
      </c>
      <c r="BB225" s="166">
        <f t="shared" ca="1" si="145"/>
        <v>180.38975713609472</v>
      </c>
      <c r="BC225" s="166">
        <f t="shared" ca="1" si="145"/>
        <v>180.38975713609472</v>
      </c>
      <c r="BD225" s="166">
        <f t="shared" ca="1" si="145"/>
        <v>180.38975713609472</v>
      </c>
      <c r="BE225" s="166">
        <f t="shared" ca="1" si="145"/>
        <v>180.38975713609472</v>
      </c>
      <c r="BF225" s="166">
        <f t="shared" ca="1" si="145"/>
        <v>180.38975713609472</v>
      </c>
      <c r="BG225" s="166">
        <f t="shared" ca="1" si="145"/>
        <v>180.38975713609472</v>
      </c>
      <c r="BH225" s="166">
        <f t="shared" ca="1" si="145"/>
        <v>180.38975713609472</v>
      </c>
      <c r="BI225" s="166">
        <f t="shared" ca="1" si="145"/>
        <v>180.38975713609472</v>
      </c>
      <c r="BJ225" s="166">
        <f t="shared" ca="1" si="145"/>
        <v>180.38975713609472</v>
      </c>
      <c r="BK225" s="166">
        <f t="shared" ca="1" si="145"/>
        <v>180.38975713609472</v>
      </c>
      <c r="BL225" s="166">
        <f t="shared" ca="1" si="145"/>
        <v>180.38975713609472</v>
      </c>
      <c r="BM225" s="166">
        <f t="shared" ca="1" si="145"/>
        <v>180.38975713609472</v>
      </c>
      <c r="BN225" s="166">
        <f t="shared" ca="1" si="145"/>
        <v>180.38975713609472</v>
      </c>
      <c r="BO225" s="166">
        <f t="shared" ca="1" si="145"/>
        <v>180.38975713609472</v>
      </c>
      <c r="BP225" s="166">
        <f t="shared" ca="1" si="145"/>
        <v>180.38975713609472</v>
      </c>
      <c r="BQ225" s="166">
        <f t="shared" ca="1" si="145"/>
        <v>180.38975713609472</v>
      </c>
      <c r="BR225" s="166">
        <f t="shared" ca="1" si="145"/>
        <v>180.38975713609472</v>
      </c>
      <c r="BS225" s="166">
        <f t="shared" ca="1" si="145"/>
        <v>180.38975713609472</v>
      </c>
      <c r="BT225" s="166">
        <f t="shared" ca="1" si="145"/>
        <v>180.38975713609472</v>
      </c>
      <c r="BU225" s="166">
        <f t="shared" ca="1" si="145"/>
        <v>180.38975713609472</v>
      </c>
      <c r="BV225" s="166">
        <f t="shared" ca="1" si="145"/>
        <v>180.38975713609472</v>
      </c>
      <c r="BW225" s="166">
        <f t="shared" ref="BW225:EH225" ca="1" si="146" xml:space="preserve"> BW222 + BW223 - BW224</f>
        <v>180.38975713609472</v>
      </c>
      <c r="BX225" s="166">
        <f t="shared" ca="1" si="146"/>
        <v>180.38975713609472</v>
      </c>
      <c r="BY225" s="166">
        <f t="shared" ca="1" si="146"/>
        <v>180.38975713609472</v>
      </c>
      <c r="BZ225" s="166">
        <f t="shared" ca="1" si="146"/>
        <v>180.38975713609472</v>
      </c>
      <c r="CA225" s="166">
        <f t="shared" ca="1" si="146"/>
        <v>180.38975713609472</v>
      </c>
      <c r="CB225" s="166">
        <f t="shared" ca="1" si="146"/>
        <v>180.38975713609472</v>
      </c>
      <c r="CC225" s="166">
        <f t="shared" ca="1" si="146"/>
        <v>180.38975713609472</v>
      </c>
      <c r="CD225" s="166">
        <f t="shared" ca="1" si="146"/>
        <v>180.38975713609472</v>
      </c>
      <c r="CE225" s="166">
        <f t="shared" ca="1" si="146"/>
        <v>180.38975713609472</v>
      </c>
      <c r="CF225" s="166">
        <f t="shared" ca="1" si="146"/>
        <v>180.38975713609472</v>
      </c>
      <c r="CG225" s="166">
        <f t="shared" ca="1" si="146"/>
        <v>180.38975713609472</v>
      </c>
      <c r="CH225" s="166">
        <f t="shared" ca="1" si="146"/>
        <v>180.38975713609472</v>
      </c>
      <c r="CI225" s="166">
        <f t="shared" ca="1" si="146"/>
        <v>180.38975713609472</v>
      </c>
      <c r="CJ225" s="166">
        <f t="shared" ca="1" si="146"/>
        <v>180.38975713609472</v>
      </c>
      <c r="CK225" s="166">
        <f t="shared" ca="1" si="146"/>
        <v>180.38975713609472</v>
      </c>
      <c r="CL225" s="166">
        <f t="shared" ca="1" si="146"/>
        <v>180.38975713609472</v>
      </c>
      <c r="CM225" s="166">
        <f t="shared" ca="1" si="146"/>
        <v>180.38975713609472</v>
      </c>
      <c r="CN225" s="166">
        <f t="shared" ca="1" si="146"/>
        <v>180.38975713609472</v>
      </c>
      <c r="CO225" s="166">
        <f t="shared" ca="1" si="146"/>
        <v>180.38975713609472</v>
      </c>
      <c r="CP225" s="166">
        <f t="shared" ca="1" si="146"/>
        <v>180.38975713609472</v>
      </c>
      <c r="CQ225" s="166">
        <f t="shared" ca="1" si="146"/>
        <v>180.38975713609472</v>
      </c>
      <c r="CR225" s="166">
        <f t="shared" ca="1" si="146"/>
        <v>180.38975713609472</v>
      </c>
      <c r="CS225" s="166">
        <f t="shared" ca="1" si="146"/>
        <v>180.38975713609472</v>
      </c>
      <c r="CT225" s="166">
        <f t="shared" ca="1" si="146"/>
        <v>180.38975713609472</v>
      </c>
      <c r="CU225" s="166">
        <f t="shared" ca="1" si="146"/>
        <v>180.38975713609472</v>
      </c>
      <c r="CV225" s="166">
        <f t="shared" ca="1" si="146"/>
        <v>180.38975713609472</v>
      </c>
      <c r="CW225" s="166">
        <f t="shared" ca="1" si="146"/>
        <v>180.38975713609472</v>
      </c>
      <c r="CX225" s="166">
        <f t="shared" ca="1" si="146"/>
        <v>180.38975713609472</v>
      </c>
      <c r="CY225" s="166">
        <f t="shared" ca="1" si="146"/>
        <v>180.38975713609472</v>
      </c>
      <c r="CZ225" s="166">
        <f t="shared" ca="1" si="146"/>
        <v>180.38975713609472</v>
      </c>
      <c r="DA225" s="166">
        <f t="shared" ca="1" si="146"/>
        <v>180.38975713609472</v>
      </c>
      <c r="DB225" s="166">
        <f t="shared" ca="1" si="146"/>
        <v>180.38975713609472</v>
      </c>
      <c r="DC225" s="166">
        <f t="shared" ca="1" si="146"/>
        <v>180.38975713609472</v>
      </c>
      <c r="DD225" s="166">
        <f t="shared" ca="1" si="146"/>
        <v>180.38975713609472</v>
      </c>
      <c r="DE225" s="166">
        <f t="shared" ca="1" si="146"/>
        <v>180.38975713609472</v>
      </c>
      <c r="DF225" s="166">
        <f t="shared" ca="1" si="146"/>
        <v>180.38975713609472</v>
      </c>
      <c r="DG225" s="166">
        <f t="shared" ca="1" si="146"/>
        <v>180.38975713609472</v>
      </c>
      <c r="DH225" s="166">
        <f t="shared" ca="1" si="146"/>
        <v>180.38975713609472</v>
      </c>
      <c r="DI225" s="166">
        <f t="shared" ca="1" si="146"/>
        <v>180.38975713609472</v>
      </c>
      <c r="DJ225" s="166">
        <f t="shared" ca="1" si="146"/>
        <v>180.38975713609472</v>
      </c>
      <c r="DK225" s="166">
        <f t="shared" ca="1" si="146"/>
        <v>180.38975713609472</v>
      </c>
      <c r="DL225" s="166">
        <f t="shared" ca="1" si="146"/>
        <v>180.38975713609472</v>
      </c>
      <c r="DM225" s="166">
        <f t="shared" ca="1" si="146"/>
        <v>180.38975713609472</v>
      </c>
      <c r="DN225" s="166">
        <f t="shared" ca="1" si="146"/>
        <v>180.38975713609472</v>
      </c>
      <c r="DO225" s="166">
        <f t="shared" ca="1" si="146"/>
        <v>180.38975713609472</v>
      </c>
      <c r="DP225" s="166">
        <f t="shared" ca="1" si="146"/>
        <v>180.38975713609472</v>
      </c>
      <c r="DQ225" s="166">
        <f t="shared" ca="1" si="146"/>
        <v>180.38975713609472</v>
      </c>
      <c r="DR225" s="166">
        <f t="shared" ca="1" si="146"/>
        <v>180.38975713609472</v>
      </c>
      <c r="DS225" s="166">
        <f t="shared" ca="1" si="146"/>
        <v>180.38975713609472</v>
      </c>
      <c r="DT225" s="166">
        <f t="shared" ca="1" si="146"/>
        <v>180.38975713609472</v>
      </c>
      <c r="DU225" s="166">
        <f t="shared" ca="1" si="146"/>
        <v>180.38975713609472</v>
      </c>
      <c r="DV225" s="166">
        <f t="shared" ca="1" si="146"/>
        <v>180.38975713609472</v>
      </c>
      <c r="DW225" s="166">
        <f t="shared" ca="1" si="146"/>
        <v>180.38975713609472</v>
      </c>
      <c r="DX225" s="166">
        <f t="shared" ca="1" si="146"/>
        <v>180.38975713609472</v>
      </c>
      <c r="DY225" s="166">
        <f t="shared" ca="1" si="146"/>
        <v>180.38975713609472</v>
      </c>
      <c r="DZ225" s="166">
        <f t="shared" ca="1" si="146"/>
        <v>180.38975713609472</v>
      </c>
      <c r="EA225" s="166">
        <f t="shared" ca="1" si="146"/>
        <v>180.38975713609472</v>
      </c>
      <c r="EB225" s="166">
        <f t="shared" ca="1" si="146"/>
        <v>180.38975713609472</v>
      </c>
      <c r="EC225" s="166">
        <f t="shared" ca="1" si="146"/>
        <v>180.38975713609472</v>
      </c>
      <c r="ED225" s="166">
        <f t="shared" ca="1" si="146"/>
        <v>180.38975713609472</v>
      </c>
      <c r="EE225" s="166">
        <f t="shared" ca="1" si="146"/>
        <v>180.38975713609472</v>
      </c>
      <c r="EF225" s="166">
        <f t="shared" ca="1" si="146"/>
        <v>180.38975713609472</v>
      </c>
      <c r="EG225" s="166">
        <f t="shared" ca="1" si="146"/>
        <v>180.38975713609472</v>
      </c>
      <c r="EH225" s="166">
        <f t="shared" ca="1" si="146"/>
        <v>180.38975713609472</v>
      </c>
      <c r="EI225" s="21"/>
    </row>
    <row r="226" spans="1:139" ht="15" customHeight="1" outlineLevel="1" x14ac:dyDescent="0.3">
      <c r="D226" s="28"/>
      <c r="F226" s="33"/>
      <c r="G226" s="33"/>
      <c r="H226" s="33"/>
      <c r="I226" s="66"/>
      <c r="J226" s="34"/>
      <c r="K226" s="34"/>
      <c r="L226" s="34"/>
      <c r="M226" s="34"/>
      <c r="N226" s="34"/>
      <c r="O226" s="34"/>
      <c r="P226" s="34"/>
      <c r="Q226" s="34"/>
      <c r="R226" s="34"/>
      <c r="S226" s="34"/>
      <c r="T226" s="34"/>
      <c r="U226" s="34"/>
      <c r="V226" s="34"/>
      <c r="W226" s="34"/>
      <c r="X226" s="34"/>
      <c r="Y226" s="34"/>
      <c r="Z226" s="34"/>
      <c r="AA226" s="34"/>
      <c r="AB226" s="34"/>
      <c r="AC226" s="34"/>
      <c r="AD226" s="34"/>
      <c r="AE226" s="34"/>
      <c r="AF226" s="34"/>
      <c r="AG226" s="34"/>
      <c r="AH226" s="34"/>
      <c r="AI226" s="34"/>
      <c r="AJ226" s="34"/>
      <c r="AK226" s="34"/>
      <c r="AL226" s="34"/>
      <c r="AM226" s="34"/>
      <c r="AN226" s="34"/>
      <c r="AO226" s="34"/>
      <c r="AP226" s="34"/>
      <c r="AQ226" s="34"/>
      <c r="AR226" s="34"/>
      <c r="AS226" s="34"/>
      <c r="AT226" s="34"/>
      <c r="AU226" s="34"/>
      <c r="AV226" s="34"/>
      <c r="AW226" s="34"/>
      <c r="AX226" s="34"/>
      <c r="AY226" s="34"/>
      <c r="AZ226" s="34"/>
      <c r="BA226" s="34"/>
      <c r="BB226" s="34"/>
      <c r="BC226" s="34"/>
      <c r="BD226" s="34"/>
      <c r="BE226" s="34"/>
      <c r="BF226" s="34"/>
      <c r="BG226" s="34"/>
      <c r="BH226" s="34"/>
      <c r="BI226" s="34"/>
      <c r="BJ226" s="34"/>
      <c r="BK226" s="34"/>
      <c r="BL226" s="34"/>
      <c r="BM226" s="34"/>
      <c r="BN226" s="34"/>
      <c r="BO226" s="34"/>
      <c r="BP226" s="34"/>
      <c r="BQ226" s="34"/>
      <c r="BR226" s="34"/>
      <c r="BS226" s="34"/>
      <c r="BT226" s="34"/>
      <c r="BU226" s="34"/>
      <c r="BV226" s="34"/>
      <c r="BW226" s="34"/>
      <c r="BX226" s="34"/>
      <c r="BY226" s="34"/>
      <c r="BZ226" s="34"/>
      <c r="CA226" s="34"/>
      <c r="CB226" s="34"/>
      <c r="CC226" s="34"/>
      <c r="CD226" s="34"/>
      <c r="CE226" s="34"/>
      <c r="CF226" s="34"/>
      <c r="CG226" s="34"/>
      <c r="CH226" s="34"/>
      <c r="CI226" s="34"/>
      <c r="CJ226" s="34"/>
      <c r="CK226" s="34"/>
      <c r="CL226" s="34"/>
      <c r="CM226" s="34"/>
      <c r="CN226" s="34"/>
      <c r="CO226" s="34"/>
      <c r="CP226" s="34"/>
      <c r="CQ226" s="34"/>
      <c r="CR226" s="34"/>
      <c r="CS226" s="34"/>
      <c r="CT226" s="34"/>
      <c r="CU226" s="34"/>
      <c r="CV226" s="34"/>
      <c r="CW226" s="34"/>
      <c r="CX226" s="34"/>
      <c r="CY226" s="34"/>
      <c r="CZ226" s="34"/>
      <c r="DA226" s="34"/>
      <c r="DB226" s="34"/>
      <c r="DC226" s="34"/>
      <c r="DD226" s="34"/>
      <c r="DE226" s="34"/>
      <c r="DF226" s="34"/>
      <c r="DG226" s="34"/>
      <c r="DH226" s="34"/>
      <c r="DI226" s="34"/>
      <c r="DJ226" s="34"/>
      <c r="DK226" s="34"/>
      <c r="DL226" s="34"/>
      <c r="DM226" s="34"/>
      <c r="DN226" s="34"/>
      <c r="DO226" s="34"/>
      <c r="DP226" s="34"/>
      <c r="DQ226" s="34"/>
      <c r="DR226" s="34"/>
      <c r="DS226" s="34"/>
      <c r="DT226" s="34"/>
      <c r="DU226" s="34"/>
      <c r="DV226" s="34"/>
      <c r="DW226" s="34"/>
      <c r="DX226" s="34"/>
      <c r="DY226" s="34"/>
      <c r="DZ226" s="34"/>
      <c r="EA226" s="34"/>
      <c r="EB226" s="34"/>
      <c r="EC226" s="34"/>
      <c r="ED226" s="34"/>
      <c r="EE226" s="34"/>
      <c r="EF226" s="34"/>
      <c r="EG226" s="34"/>
      <c r="EH226" s="34"/>
      <c r="EI226" s="21"/>
    </row>
    <row r="227" spans="1:139" ht="15" customHeight="1" outlineLevel="1" x14ac:dyDescent="0.3">
      <c r="C227" s="112" t="s">
        <v>563</v>
      </c>
      <c r="D227" s="28"/>
      <c r="F227" s="33"/>
      <c r="G227" s="33"/>
      <c r="H227" s="33"/>
      <c r="I227" s="66"/>
      <c r="J227" s="34"/>
      <c r="K227" s="34"/>
      <c r="L227" s="34"/>
      <c r="M227" s="34"/>
      <c r="N227" s="34"/>
      <c r="O227" s="34"/>
      <c r="P227" s="34"/>
      <c r="Q227" s="34"/>
      <c r="R227" s="34"/>
      <c r="S227" s="34"/>
      <c r="T227" s="34"/>
      <c r="U227" s="34"/>
      <c r="V227" s="34"/>
      <c r="W227" s="34"/>
      <c r="X227" s="34"/>
      <c r="Y227" s="34"/>
      <c r="Z227" s="34"/>
      <c r="AA227" s="34"/>
      <c r="AB227" s="34"/>
      <c r="AC227" s="34"/>
      <c r="AD227" s="34"/>
      <c r="AE227" s="34"/>
      <c r="AF227" s="34"/>
      <c r="AG227" s="34"/>
      <c r="AH227" s="34"/>
      <c r="AI227" s="34"/>
      <c r="AJ227" s="34"/>
      <c r="AK227" s="34"/>
      <c r="AL227" s="34"/>
      <c r="AM227" s="34"/>
      <c r="AN227" s="34"/>
      <c r="AO227" s="34"/>
      <c r="AP227" s="34"/>
      <c r="AQ227" s="34"/>
      <c r="AR227" s="34"/>
      <c r="AS227" s="34"/>
      <c r="AT227" s="34"/>
      <c r="AU227" s="34"/>
      <c r="AV227" s="34"/>
      <c r="AW227" s="34"/>
      <c r="AX227" s="34"/>
      <c r="AY227" s="34"/>
      <c r="AZ227" s="34"/>
      <c r="BA227" s="34"/>
      <c r="BB227" s="34"/>
      <c r="BC227" s="34"/>
      <c r="BD227" s="34"/>
      <c r="BE227" s="34"/>
      <c r="BF227" s="34"/>
      <c r="BG227" s="34"/>
      <c r="BH227" s="34"/>
      <c r="BI227" s="34"/>
      <c r="BJ227" s="34"/>
      <c r="BK227" s="34"/>
      <c r="BL227" s="34"/>
      <c r="BM227" s="34"/>
      <c r="BN227" s="34"/>
      <c r="BO227" s="34"/>
      <c r="BP227" s="34"/>
      <c r="BQ227" s="34"/>
      <c r="BR227" s="34"/>
      <c r="BS227" s="34"/>
      <c r="BT227" s="34"/>
      <c r="BU227" s="34"/>
      <c r="BV227" s="34"/>
      <c r="BW227" s="34"/>
      <c r="BX227" s="34"/>
      <c r="BY227" s="34"/>
      <c r="BZ227" s="34"/>
      <c r="CA227" s="34"/>
      <c r="CB227" s="34"/>
      <c r="CC227" s="34"/>
      <c r="CD227" s="34"/>
      <c r="CE227" s="34"/>
      <c r="CF227" s="34"/>
      <c r="CG227" s="34"/>
      <c r="CH227" s="34"/>
      <c r="CI227" s="34"/>
      <c r="CJ227" s="34"/>
      <c r="CK227" s="34"/>
      <c r="CL227" s="34"/>
      <c r="CM227" s="34"/>
      <c r="CN227" s="34"/>
      <c r="CO227" s="34"/>
      <c r="CP227" s="34"/>
      <c r="CQ227" s="34"/>
      <c r="CR227" s="34"/>
      <c r="CS227" s="34"/>
      <c r="CT227" s="34"/>
      <c r="CU227" s="34"/>
      <c r="CV227" s="34"/>
      <c r="CW227" s="34"/>
      <c r="CX227" s="34"/>
      <c r="CY227" s="34"/>
      <c r="CZ227" s="34"/>
      <c r="DA227" s="34"/>
      <c r="DB227" s="34"/>
      <c r="DC227" s="34"/>
      <c r="DD227" s="34"/>
      <c r="DE227" s="34"/>
      <c r="DF227" s="34"/>
      <c r="DG227" s="34"/>
      <c r="DH227" s="34"/>
      <c r="DI227" s="34"/>
      <c r="DJ227" s="34"/>
      <c r="DK227" s="34"/>
      <c r="DL227" s="34"/>
      <c r="DM227" s="34"/>
      <c r="DN227" s="34"/>
      <c r="DO227" s="34"/>
      <c r="DP227" s="34"/>
      <c r="DQ227" s="34"/>
      <c r="DR227" s="34"/>
      <c r="DS227" s="34"/>
      <c r="DT227" s="34"/>
      <c r="DU227" s="34"/>
      <c r="DV227" s="34"/>
      <c r="DW227" s="34"/>
      <c r="DX227" s="34"/>
      <c r="DY227" s="34"/>
      <c r="DZ227" s="34"/>
      <c r="EA227" s="34"/>
      <c r="EB227" s="34"/>
      <c r="EC227" s="34"/>
      <c r="ED227" s="34"/>
      <c r="EE227" s="34"/>
      <c r="EF227" s="34"/>
      <c r="EG227" s="34"/>
      <c r="EH227" s="34"/>
      <c r="EI227" s="21"/>
    </row>
    <row r="228" spans="1:139" ht="15" customHeight="1" outlineLevel="1" x14ac:dyDescent="0.3">
      <c r="C228" s="112"/>
      <c r="D228" s="28"/>
      <c r="E228" s="224" t="str">
        <f xml:space="preserve"> NTBA!E$247</f>
        <v>Interest on Sponsor Loan</v>
      </c>
      <c r="F228" s="224">
        <f xml:space="preserve"> NTBA!F$247</f>
        <v>0</v>
      </c>
      <c r="G228" s="224" t="str">
        <f xml:space="preserve"> NTBA!G$247</f>
        <v>%</v>
      </c>
      <c r="H228" s="33"/>
      <c r="I228" s="66"/>
      <c r="J228" s="34"/>
      <c r="K228" s="34"/>
      <c r="L228" s="34"/>
      <c r="M228" s="34"/>
      <c r="N228" s="34"/>
      <c r="O228" s="34"/>
      <c r="P228" s="34"/>
      <c r="Q228" s="34"/>
      <c r="R228" s="34"/>
      <c r="S228" s="34"/>
      <c r="T228" s="34"/>
      <c r="U228" s="34"/>
      <c r="V228" s="34"/>
      <c r="W228" s="34"/>
      <c r="X228" s="34"/>
      <c r="Y228" s="34"/>
      <c r="Z228" s="34"/>
      <c r="AA228" s="34"/>
      <c r="AB228" s="34"/>
      <c r="AC228" s="34"/>
      <c r="AD228" s="34"/>
      <c r="AE228" s="34"/>
      <c r="AF228" s="34"/>
      <c r="AG228" s="34"/>
      <c r="AH228" s="34"/>
      <c r="AI228" s="34"/>
      <c r="AJ228" s="34"/>
      <c r="AK228" s="34"/>
      <c r="AL228" s="34"/>
      <c r="AM228" s="34"/>
      <c r="AN228" s="34"/>
      <c r="AO228" s="34"/>
      <c r="AP228" s="34"/>
      <c r="AQ228" s="34"/>
      <c r="AR228" s="34"/>
      <c r="AS228" s="34"/>
      <c r="AT228" s="34"/>
      <c r="AU228" s="34"/>
      <c r="AV228" s="34"/>
      <c r="AW228" s="34"/>
      <c r="AX228" s="34"/>
      <c r="AY228" s="34"/>
      <c r="AZ228" s="34"/>
      <c r="BA228" s="34"/>
      <c r="BB228" s="34"/>
      <c r="BC228" s="34"/>
      <c r="BD228" s="34"/>
      <c r="BE228" s="34"/>
      <c r="BF228" s="34"/>
      <c r="BG228" s="34"/>
      <c r="BH228" s="34"/>
      <c r="BI228" s="34"/>
      <c r="BJ228" s="34"/>
      <c r="BK228" s="34"/>
      <c r="BL228" s="34"/>
      <c r="BM228" s="34"/>
      <c r="BN228" s="34"/>
      <c r="BO228" s="34"/>
      <c r="BP228" s="34"/>
      <c r="BQ228" s="34"/>
      <c r="BR228" s="34"/>
      <c r="BS228" s="34"/>
      <c r="BT228" s="34"/>
      <c r="BU228" s="34"/>
      <c r="BV228" s="34"/>
      <c r="BW228" s="34"/>
      <c r="BX228" s="34"/>
      <c r="BY228" s="34"/>
      <c r="BZ228" s="34"/>
      <c r="CA228" s="34"/>
      <c r="CB228" s="34"/>
      <c r="CC228" s="34"/>
      <c r="CD228" s="34"/>
      <c r="CE228" s="34"/>
      <c r="CF228" s="34"/>
      <c r="CG228" s="34"/>
      <c r="CH228" s="34"/>
      <c r="CI228" s="34"/>
      <c r="CJ228" s="34"/>
      <c r="CK228" s="34"/>
      <c r="CL228" s="34"/>
      <c r="CM228" s="34"/>
      <c r="CN228" s="34"/>
      <c r="CO228" s="34"/>
      <c r="CP228" s="34"/>
      <c r="CQ228" s="34"/>
      <c r="CR228" s="34"/>
      <c r="CS228" s="34"/>
      <c r="CT228" s="34"/>
      <c r="CU228" s="34"/>
      <c r="CV228" s="34"/>
      <c r="CW228" s="34"/>
      <c r="CX228" s="34"/>
      <c r="CY228" s="34"/>
      <c r="CZ228" s="34"/>
      <c r="DA228" s="34"/>
      <c r="DB228" s="34"/>
      <c r="DC228" s="34"/>
      <c r="DD228" s="34"/>
      <c r="DE228" s="34"/>
      <c r="DF228" s="34"/>
      <c r="DG228" s="34"/>
      <c r="DH228" s="34"/>
      <c r="DI228" s="34"/>
      <c r="DJ228" s="34"/>
      <c r="DK228" s="34"/>
      <c r="DL228" s="34"/>
      <c r="DM228" s="34"/>
      <c r="DN228" s="34"/>
      <c r="DO228" s="34"/>
      <c r="DP228" s="34"/>
      <c r="DQ228" s="34"/>
      <c r="DR228" s="34"/>
      <c r="DS228" s="34"/>
      <c r="DT228" s="34"/>
      <c r="DU228" s="34"/>
      <c r="DV228" s="34"/>
      <c r="DW228" s="34"/>
      <c r="DX228" s="34"/>
      <c r="DY228" s="34"/>
      <c r="DZ228" s="34"/>
      <c r="EA228" s="34"/>
      <c r="EB228" s="34"/>
      <c r="EC228" s="34"/>
      <c r="ED228" s="34"/>
      <c r="EE228" s="34"/>
      <c r="EF228" s="34"/>
      <c r="EG228" s="34"/>
      <c r="EH228" s="34"/>
      <c r="EI228" s="21"/>
    </row>
    <row r="229" spans="1:139" s="422" customFormat="1" ht="15" customHeight="1" outlineLevel="1" x14ac:dyDescent="0.35">
      <c r="A229" s="421"/>
      <c r="B229" s="421"/>
      <c r="C229" s="611"/>
      <c r="D229" s="459"/>
      <c r="E229" s="537" t="str">
        <f t="shared" ref="E229:AJ229" si="147" xml:space="preserve"> E$222</f>
        <v>Shareholder loan balance BEG</v>
      </c>
      <c r="F229" s="537">
        <f xml:space="preserve"> F$222</f>
        <v>0</v>
      </c>
      <c r="G229" s="537" t="str">
        <f t="shared" si="147"/>
        <v>INR Cr</v>
      </c>
      <c r="H229" s="537">
        <f t="shared" si="147"/>
        <v>0</v>
      </c>
      <c r="I229" s="537">
        <f t="shared" si="147"/>
        <v>0</v>
      </c>
      <c r="J229" s="537">
        <f xml:space="preserve"> J$222</f>
        <v>0</v>
      </c>
      <c r="K229" s="459">
        <f t="shared" ca="1" si="147"/>
        <v>0</v>
      </c>
      <c r="L229" s="459">
        <f t="shared" ca="1" si="147"/>
        <v>0</v>
      </c>
      <c r="M229" s="459">
        <f t="shared" ca="1" si="147"/>
        <v>0</v>
      </c>
      <c r="N229" s="459">
        <f t="shared" ca="1" si="147"/>
        <v>0</v>
      </c>
      <c r="O229" s="459">
        <f t="shared" ca="1" si="147"/>
        <v>0</v>
      </c>
      <c r="P229" s="459">
        <f t="shared" ca="1" si="147"/>
        <v>0</v>
      </c>
      <c r="Q229" s="459">
        <f t="shared" ca="1" si="147"/>
        <v>0</v>
      </c>
      <c r="R229" s="459">
        <f t="shared" ca="1" si="147"/>
        <v>0</v>
      </c>
      <c r="S229" s="459">
        <f t="shared" ca="1" si="147"/>
        <v>1.7763568394002505E-15</v>
      </c>
      <c r="T229" s="459">
        <f t="shared" ca="1" si="147"/>
        <v>1.7763568394002505E-15</v>
      </c>
      <c r="U229" s="459">
        <f t="shared" ca="1" si="147"/>
        <v>1.7763568394002505E-15</v>
      </c>
      <c r="V229" s="459">
        <f t="shared" ca="1" si="147"/>
        <v>1.7763568394002505E-15</v>
      </c>
      <c r="W229" s="459">
        <f t="shared" ca="1" si="147"/>
        <v>1.7763568394002505E-15</v>
      </c>
      <c r="X229" s="459">
        <f t="shared" ca="1" si="147"/>
        <v>11.340225596606034</v>
      </c>
      <c r="Y229" s="459">
        <f t="shared" ca="1" si="147"/>
        <v>28.432884119752863</v>
      </c>
      <c r="Z229" s="459">
        <f t="shared" ca="1" si="147"/>
        <v>48.061872617302122</v>
      </c>
      <c r="AA229" s="459">
        <f t="shared" ca="1" si="147"/>
        <v>70.668291954367277</v>
      </c>
      <c r="AB229" s="459">
        <f t="shared" ca="1" si="147"/>
        <v>94.718324147732531</v>
      </c>
      <c r="AC229" s="459">
        <f t="shared" ca="1" si="147"/>
        <v>111.81098267087937</v>
      </c>
      <c r="AD229" s="459">
        <f t="shared" ca="1" si="147"/>
        <v>128.90364119402619</v>
      </c>
      <c r="AE229" s="459">
        <f t="shared" ca="1" si="147"/>
        <v>145.99629971717303</v>
      </c>
      <c r="AF229" s="459">
        <f t="shared" ca="1" si="147"/>
        <v>163.08895824031987</v>
      </c>
      <c r="AG229" s="459">
        <f t="shared" ca="1" si="147"/>
        <v>180.18161676346671</v>
      </c>
      <c r="AH229" s="459">
        <f t="shared" ca="1" si="147"/>
        <v>197.27427528661352</v>
      </c>
      <c r="AI229" s="459">
        <f t="shared" ca="1" si="147"/>
        <v>214.36693380976035</v>
      </c>
      <c r="AJ229" s="459">
        <f t="shared" ca="1" si="147"/>
        <v>236.38701399942977</v>
      </c>
      <c r="AK229" s="459">
        <f t="shared" ref="AK229:BP229" ca="1" si="148" xml:space="preserve"> AK$222</f>
        <v>252.09715213609468</v>
      </c>
      <c r="AL229" s="459">
        <f t="shared" ca="1" si="148"/>
        <v>252.09715213609468</v>
      </c>
      <c r="AM229" s="459">
        <f t="shared" ca="1" si="148"/>
        <v>252.09715213609468</v>
      </c>
      <c r="AN229" s="459">
        <f t="shared" ca="1" si="148"/>
        <v>252.09715213609468</v>
      </c>
      <c r="AO229" s="459">
        <f t="shared" ca="1" si="148"/>
        <v>180.38975713609472</v>
      </c>
      <c r="AP229" s="459">
        <f t="shared" ca="1" si="148"/>
        <v>180.38975713609472</v>
      </c>
      <c r="AQ229" s="459">
        <f t="shared" ca="1" si="148"/>
        <v>180.38975713609472</v>
      </c>
      <c r="AR229" s="459">
        <f t="shared" ca="1" si="148"/>
        <v>180.38975713609472</v>
      </c>
      <c r="AS229" s="459">
        <f t="shared" ca="1" si="148"/>
        <v>180.38975713609472</v>
      </c>
      <c r="AT229" s="459">
        <f t="shared" ca="1" si="148"/>
        <v>180.38975713609472</v>
      </c>
      <c r="AU229" s="459">
        <f t="shared" ca="1" si="148"/>
        <v>180.38975713609472</v>
      </c>
      <c r="AV229" s="459">
        <f t="shared" ca="1" si="148"/>
        <v>180.38975713609472</v>
      </c>
      <c r="AW229" s="459">
        <f t="shared" ca="1" si="148"/>
        <v>180.38975713609472</v>
      </c>
      <c r="AX229" s="459">
        <f t="shared" ca="1" si="148"/>
        <v>180.38975713609472</v>
      </c>
      <c r="AY229" s="459">
        <f t="shared" ca="1" si="148"/>
        <v>180.38975713609472</v>
      </c>
      <c r="AZ229" s="459">
        <f t="shared" ca="1" si="148"/>
        <v>180.38975713609472</v>
      </c>
      <c r="BA229" s="459">
        <f t="shared" ca="1" si="148"/>
        <v>180.38975713609472</v>
      </c>
      <c r="BB229" s="459">
        <f t="shared" ca="1" si="148"/>
        <v>180.38975713609472</v>
      </c>
      <c r="BC229" s="459">
        <f t="shared" ca="1" si="148"/>
        <v>180.38975713609472</v>
      </c>
      <c r="BD229" s="459">
        <f t="shared" ca="1" si="148"/>
        <v>180.38975713609472</v>
      </c>
      <c r="BE229" s="459">
        <f t="shared" ca="1" si="148"/>
        <v>180.38975713609472</v>
      </c>
      <c r="BF229" s="459">
        <f t="shared" ca="1" si="148"/>
        <v>180.38975713609472</v>
      </c>
      <c r="BG229" s="459">
        <f t="shared" ca="1" si="148"/>
        <v>180.38975713609472</v>
      </c>
      <c r="BH229" s="459">
        <f t="shared" ca="1" si="148"/>
        <v>180.38975713609472</v>
      </c>
      <c r="BI229" s="459">
        <f t="shared" ca="1" si="148"/>
        <v>180.38975713609472</v>
      </c>
      <c r="BJ229" s="459">
        <f t="shared" ca="1" si="148"/>
        <v>180.38975713609472</v>
      </c>
      <c r="BK229" s="459">
        <f t="shared" ca="1" si="148"/>
        <v>180.38975713609472</v>
      </c>
      <c r="BL229" s="459">
        <f t="shared" ca="1" si="148"/>
        <v>180.38975713609472</v>
      </c>
      <c r="BM229" s="459">
        <f t="shared" ca="1" si="148"/>
        <v>180.38975713609472</v>
      </c>
      <c r="BN229" s="459">
        <f t="shared" ca="1" si="148"/>
        <v>180.38975713609472</v>
      </c>
      <c r="BO229" s="459">
        <f t="shared" ca="1" si="148"/>
        <v>180.38975713609472</v>
      </c>
      <c r="BP229" s="459">
        <f t="shared" ca="1" si="148"/>
        <v>180.38975713609472</v>
      </c>
      <c r="BQ229" s="459">
        <f t="shared" ref="BQ229:CV229" ca="1" si="149" xml:space="preserve"> BQ$222</f>
        <v>180.38975713609472</v>
      </c>
      <c r="BR229" s="459">
        <f t="shared" ca="1" si="149"/>
        <v>180.38975713609472</v>
      </c>
      <c r="BS229" s="459">
        <f t="shared" ca="1" si="149"/>
        <v>180.38975713609472</v>
      </c>
      <c r="BT229" s="459">
        <f t="shared" ca="1" si="149"/>
        <v>180.38975713609472</v>
      </c>
      <c r="BU229" s="459">
        <f t="shared" ca="1" si="149"/>
        <v>180.38975713609472</v>
      </c>
      <c r="BV229" s="459">
        <f t="shared" ca="1" si="149"/>
        <v>180.38975713609472</v>
      </c>
      <c r="BW229" s="459">
        <f t="shared" ca="1" si="149"/>
        <v>180.38975713609472</v>
      </c>
      <c r="BX229" s="459">
        <f t="shared" ca="1" si="149"/>
        <v>180.38975713609472</v>
      </c>
      <c r="BY229" s="459">
        <f t="shared" ca="1" si="149"/>
        <v>180.38975713609472</v>
      </c>
      <c r="BZ229" s="459">
        <f t="shared" ca="1" si="149"/>
        <v>180.38975713609472</v>
      </c>
      <c r="CA229" s="459">
        <f t="shared" ca="1" si="149"/>
        <v>180.38975713609472</v>
      </c>
      <c r="CB229" s="459">
        <f t="shared" ca="1" si="149"/>
        <v>180.38975713609472</v>
      </c>
      <c r="CC229" s="459">
        <f t="shared" ca="1" si="149"/>
        <v>180.38975713609472</v>
      </c>
      <c r="CD229" s="459">
        <f t="shared" ca="1" si="149"/>
        <v>180.38975713609472</v>
      </c>
      <c r="CE229" s="459">
        <f t="shared" ca="1" si="149"/>
        <v>180.38975713609472</v>
      </c>
      <c r="CF229" s="459">
        <f t="shared" ca="1" si="149"/>
        <v>180.38975713609472</v>
      </c>
      <c r="CG229" s="459">
        <f t="shared" ca="1" si="149"/>
        <v>180.38975713609472</v>
      </c>
      <c r="CH229" s="459">
        <f t="shared" ca="1" si="149"/>
        <v>180.38975713609472</v>
      </c>
      <c r="CI229" s="459">
        <f t="shared" ca="1" si="149"/>
        <v>180.38975713609472</v>
      </c>
      <c r="CJ229" s="459">
        <f t="shared" ca="1" si="149"/>
        <v>180.38975713609472</v>
      </c>
      <c r="CK229" s="459">
        <f t="shared" ca="1" si="149"/>
        <v>180.38975713609472</v>
      </c>
      <c r="CL229" s="459">
        <f t="shared" ca="1" si="149"/>
        <v>180.38975713609472</v>
      </c>
      <c r="CM229" s="459">
        <f t="shared" ca="1" si="149"/>
        <v>180.38975713609472</v>
      </c>
      <c r="CN229" s="459">
        <f t="shared" ca="1" si="149"/>
        <v>180.38975713609472</v>
      </c>
      <c r="CO229" s="459">
        <f t="shared" ca="1" si="149"/>
        <v>180.38975713609472</v>
      </c>
      <c r="CP229" s="459">
        <f t="shared" ca="1" si="149"/>
        <v>180.38975713609472</v>
      </c>
      <c r="CQ229" s="459">
        <f t="shared" ca="1" si="149"/>
        <v>180.38975713609472</v>
      </c>
      <c r="CR229" s="459">
        <f t="shared" ca="1" si="149"/>
        <v>180.38975713609472</v>
      </c>
      <c r="CS229" s="459">
        <f t="shared" ca="1" si="149"/>
        <v>180.38975713609472</v>
      </c>
      <c r="CT229" s="459">
        <f t="shared" ca="1" si="149"/>
        <v>180.38975713609472</v>
      </c>
      <c r="CU229" s="459">
        <f t="shared" ca="1" si="149"/>
        <v>180.38975713609472</v>
      </c>
      <c r="CV229" s="459">
        <f t="shared" ca="1" si="149"/>
        <v>180.38975713609472</v>
      </c>
      <c r="CW229" s="459">
        <f t="shared" ref="CW229:EB229" ca="1" si="150" xml:space="preserve"> CW$222</f>
        <v>180.38975713609472</v>
      </c>
      <c r="CX229" s="459">
        <f t="shared" ca="1" si="150"/>
        <v>180.38975713609472</v>
      </c>
      <c r="CY229" s="459">
        <f t="shared" ca="1" si="150"/>
        <v>180.38975713609472</v>
      </c>
      <c r="CZ229" s="459">
        <f t="shared" ca="1" si="150"/>
        <v>180.38975713609472</v>
      </c>
      <c r="DA229" s="459">
        <f t="shared" ca="1" si="150"/>
        <v>180.38975713609472</v>
      </c>
      <c r="DB229" s="459">
        <f t="shared" ca="1" si="150"/>
        <v>180.38975713609472</v>
      </c>
      <c r="DC229" s="459">
        <f t="shared" ca="1" si="150"/>
        <v>180.38975713609472</v>
      </c>
      <c r="DD229" s="459">
        <f t="shared" ca="1" si="150"/>
        <v>180.38975713609472</v>
      </c>
      <c r="DE229" s="459">
        <f t="shared" ca="1" si="150"/>
        <v>180.38975713609472</v>
      </c>
      <c r="DF229" s="459">
        <f t="shared" ca="1" si="150"/>
        <v>180.38975713609472</v>
      </c>
      <c r="DG229" s="459">
        <f t="shared" ca="1" si="150"/>
        <v>180.38975713609472</v>
      </c>
      <c r="DH229" s="459">
        <f t="shared" ca="1" si="150"/>
        <v>180.38975713609472</v>
      </c>
      <c r="DI229" s="459">
        <f t="shared" ca="1" si="150"/>
        <v>180.38975713609472</v>
      </c>
      <c r="DJ229" s="459">
        <f t="shared" ca="1" si="150"/>
        <v>180.38975713609472</v>
      </c>
      <c r="DK229" s="459">
        <f t="shared" ca="1" si="150"/>
        <v>180.38975713609472</v>
      </c>
      <c r="DL229" s="459">
        <f t="shared" ca="1" si="150"/>
        <v>180.38975713609472</v>
      </c>
      <c r="DM229" s="459">
        <f t="shared" ca="1" si="150"/>
        <v>180.38975713609472</v>
      </c>
      <c r="DN229" s="459">
        <f t="shared" ca="1" si="150"/>
        <v>180.38975713609472</v>
      </c>
      <c r="DO229" s="459">
        <f t="shared" ca="1" si="150"/>
        <v>180.38975713609472</v>
      </c>
      <c r="DP229" s="459">
        <f t="shared" ca="1" si="150"/>
        <v>180.38975713609472</v>
      </c>
      <c r="DQ229" s="459">
        <f t="shared" ca="1" si="150"/>
        <v>180.38975713609472</v>
      </c>
      <c r="DR229" s="459">
        <f t="shared" ca="1" si="150"/>
        <v>180.38975713609472</v>
      </c>
      <c r="DS229" s="459">
        <f t="shared" ca="1" si="150"/>
        <v>180.38975713609472</v>
      </c>
      <c r="DT229" s="459">
        <f t="shared" ca="1" si="150"/>
        <v>180.38975713609472</v>
      </c>
      <c r="DU229" s="459">
        <f t="shared" ca="1" si="150"/>
        <v>180.38975713609472</v>
      </c>
      <c r="DV229" s="459">
        <f t="shared" ca="1" si="150"/>
        <v>180.38975713609472</v>
      </c>
      <c r="DW229" s="459">
        <f t="shared" ca="1" si="150"/>
        <v>180.38975713609472</v>
      </c>
      <c r="DX229" s="459">
        <f t="shared" ca="1" si="150"/>
        <v>180.38975713609472</v>
      </c>
      <c r="DY229" s="459">
        <f t="shared" ca="1" si="150"/>
        <v>180.38975713609472</v>
      </c>
      <c r="DZ229" s="459">
        <f t="shared" ca="1" si="150"/>
        <v>180.38975713609472</v>
      </c>
      <c r="EA229" s="459">
        <f t="shared" ca="1" si="150"/>
        <v>180.38975713609472</v>
      </c>
      <c r="EB229" s="459">
        <f t="shared" ca="1" si="150"/>
        <v>180.38975713609472</v>
      </c>
      <c r="EC229" s="459">
        <f t="shared" ref="EC229:EH229" ca="1" si="151" xml:space="preserve"> EC$222</f>
        <v>180.38975713609472</v>
      </c>
      <c r="ED229" s="459">
        <f t="shared" ca="1" si="151"/>
        <v>180.38975713609472</v>
      </c>
      <c r="EE229" s="459">
        <f t="shared" ca="1" si="151"/>
        <v>180.38975713609472</v>
      </c>
      <c r="EF229" s="459">
        <f t="shared" ca="1" si="151"/>
        <v>180.38975713609472</v>
      </c>
      <c r="EG229" s="459">
        <f t="shared" ca="1" si="151"/>
        <v>180.38975713609472</v>
      </c>
      <c r="EH229" s="459">
        <f t="shared" ca="1" si="151"/>
        <v>180.38975713609472</v>
      </c>
      <c r="EI229" s="421"/>
    </row>
    <row r="230" spans="1:139" s="422" customFormat="1" ht="15" customHeight="1" outlineLevel="1" x14ac:dyDescent="0.35">
      <c r="A230" s="421"/>
      <c r="B230" s="421"/>
      <c r="C230" s="611"/>
      <c r="D230" s="459"/>
      <c r="E230" s="537" t="str">
        <f t="shared" ref="E230:AJ230" si="152" xml:space="preserve"> E$225</f>
        <v>Shareholder loan balance</v>
      </c>
      <c r="F230" s="537">
        <f xml:space="preserve"> F$225</f>
        <v>0</v>
      </c>
      <c r="G230" s="537" t="str">
        <f t="shared" si="152"/>
        <v>INR Cr</v>
      </c>
      <c r="H230" s="537">
        <f t="shared" si="152"/>
        <v>0</v>
      </c>
      <c r="I230" s="537">
        <f t="shared" si="152"/>
        <v>0</v>
      </c>
      <c r="J230" s="537">
        <f ca="1" xml:space="preserve"> J$225</f>
        <v>0</v>
      </c>
      <c r="K230" s="459">
        <f t="shared" ca="1" si="152"/>
        <v>0</v>
      </c>
      <c r="L230" s="459">
        <v>8</v>
      </c>
      <c r="M230" s="459">
        <f t="shared" ca="1" si="152"/>
        <v>0</v>
      </c>
      <c r="N230" s="459">
        <f t="shared" ca="1" si="152"/>
        <v>0</v>
      </c>
      <c r="O230" s="459">
        <f t="shared" ca="1" si="152"/>
        <v>0</v>
      </c>
      <c r="P230" s="459">
        <f t="shared" ca="1" si="152"/>
        <v>0</v>
      </c>
      <c r="Q230" s="459">
        <f t="shared" ca="1" si="152"/>
        <v>0</v>
      </c>
      <c r="R230" s="459">
        <f t="shared" ca="1" si="152"/>
        <v>1.7763568394002505E-15</v>
      </c>
      <c r="S230" s="459">
        <f t="shared" ca="1" si="152"/>
        <v>1.7763568394002505E-15</v>
      </c>
      <c r="T230" s="459">
        <f t="shared" ca="1" si="152"/>
        <v>1.7763568394002505E-15</v>
      </c>
      <c r="U230" s="459">
        <f t="shared" ca="1" si="152"/>
        <v>1.7763568394002505E-15</v>
      </c>
      <c r="V230" s="459">
        <f t="shared" ca="1" si="152"/>
        <v>1.7763568394002505E-15</v>
      </c>
      <c r="W230" s="459">
        <f t="shared" ca="1" si="152"/>
        <v>11.340225596606034</v>
      </c>
      <c r="X230" s="459">
        <f t="shared" ca="1" si="152"/>
        <v>28.432884119752863</v>
      </c>
      <c r="Y230" s="459">
        <f t="shared" ca="1" si="152"/>
        <v>48.061872617302122</v>
      </c>
      <c r="Z230" s="459">
        <f t="shared" ca="1" si="152"/>
        <v>70.668291954367277</v>
      </c>
      <c r="AA230" s="459">
        <f t="shared" ca="1" si="152"/>
        <v>94.718324147732531</v>
      </c>
      <c r="AB230" s="459">
        <f t="shared" ca="1" si="152"/>
        <v>111.81098267087937</v>
      </c>
      <c r="AC230" s="459">
        <f t="shared" ca="1" si="152"/>
        <v>128.90364119402619</v>
      </c>
      <c r="AD230" s="459">
        <f t="shared" ca="1" si="152"/>
        <v>145.99629971717303</v>
      </c>
      <c r="AE230" s="459">
        <f t="shared" ca="1" si="152"/>
        <v>163.08895824031987</v>
      </c>
      <c r="AF230" s="459">
        <f t="shared" ca="1" si="152"/>
        <v>180.18161676346671</v>
      </c>
      <c r="AG230" s="459">
        <f t="shared" ca="1" si="152"/>
        <v>197.27427528661352</v>
      </c>
      <c r="AH230" s="459">
        <f t="shared" ca="1" si="152"/>
        <v>214.36693380976035</v>
      </c>
      <c r="AI230" s="459">
        <f t="shared" ca="1" si="152"/>
        <v>236.38701399942977</v>
      </c>
      <c r="AJ230" s="459">
        <f t="shared" ca="1" si="152"/>
        <v>252.09715213609468</v>
      </c>
      <c r="AK230" s="459">
        <f t="shared" ref="AK230:BP230" ca="1" si="153" xml:space="preserve"> AK$225</f>
        <v>252.09715213609468</v>
      </c>
      <c r="AL230" s="459">
        <f t="shared" ca="1" si="153"/>
        <v>252.09715213609468</v>
      </c>
      <c r="AM230" s="459">
        <f t="shared" ca="1" si="153"/>
        <v>252.09715213609468</v>
      </c>
      <c r="AN230" s="459">
        <f t="shared" ca="1" si="153"/>
        <v>180.38975713609472</v>
      </c>
      <c r="AO230" s="459">
        <f t="shared" ca="1" si="153"/>
        <v>180.38975713609472</v>
      </c>
      <c r="AP230" s="459">
        <f t="shared" ca="1" si="153"/>
        <v>180.38975713609472</v>
      </c>
      <c r="AQ230" s="459">
        <f t="shared" ca="1" si="153"/>
        <v>180.38975713609472</v>
      </c>
      <c r="AR230" s="459">
        <f t="shared" ca="1" si="153"/>
        <v>180.38975713609472</v>
      </c>
      <c r="AS230" s="459">
        <f t="shared" ca="1" si="153"/>
        <v>180.38975713609472</v>
      </c>
      <c r="AT230" s="459">
        <f t="shared" ca="1" si="153"/>
        <v>180.38975713609472</v>
      </c>
      <c r="AU230" s="459">
        <f t="shared" ca="1" si="153"/>
        <v>180.38975713609472</v>
      </c>
      <c r="AV230" s="459">
        <f t="shared" ca="1" si="153"/>
        <v>180.38975713609472</v>
      </c>
      <c r="AW230" s="459">
        <f t="shared" ca="1" si="153"/>
        <v>180.38975713609472</v>
      </c>
      <c r="AX230" s="459">
        <f t="shared" ca="1" si="153"/>
        <v>180.38975713609472</v>
      </c>
      <c r="AY230" s="459">
        <f t="shared" ca="1" si="153"/>
        <v>180.38975713609472</v>
      </c>
      <c r="AZ230" s="459">
        <f t="shared" ca="1" si="153"/>
        <v>180.38975713609472</v>
      </c>
      <c r="BA230" s="459">
        <f t="shared" ca="1" si="153"/>
        <v>180.38975713609472</v>
      </c>
      <c r="BB230" s="459">
        <f t="shared" ca="1" si="153"/>
        <v>180.38975713609472</v>
      </c>
      <c r="BC230" s="459">
        <f t="shared" ca="1" si="153"/>
        <v>180.38975713609472</v>
      </c>
      <c r="BD230" s="459">
        <f t="shared" ca="1" si="153"/>
        <v>180.38975713609472</v>
      </c>
      <c r="BE230" s="459">
        <f t="shared" ca="1" si="153"/>
        <v>180.38975713609472</v>
      </c>
      <c r="BF230" s="459">
        <f t="shared" ca="1" si="153"/>
        <v>180.38975713609472</v>
      </c>
      <c r="BG230" s="459">
        <f t="shared" ca="1" si="153"/>
        <v>180.38975713609472</v>
      </c>
      <c r="BH230" s="459">
        <f t="shared" ca="1" si="153"/>
        <v>180.38975713609472</v>
      </c>
      <c r="BI230" s="459">
        <f t="shared" ca="1" si="153"/>
        <v>180.38975713609472</v>
      </c>
      <c r="BJ230" s="459">
        <f t="shared" ca="1" si="153"/>
        <v>180.38975713609472</v>
      </c>
      <c r="BK230" s="459">
        <f t="shared" ca="1" si="153"/>
        <v>180.38975713609472</v>
      </c>
      <c r="BL230" s="459">
        <f t="shared" ca="1" si="153"/>
        <v>180.38975713609472</v>
      </c>
      <c r="BM230" s="459">
        <f t="shared" ca="1" si="153"/>
        <v>180.38975713609472</v>
      </c>
      <c r="BN230" s="459">
        <f t="shared" ca="1" si="153"/>
        <v>180.38975713609472</v>
      </c>
      <c r="BO230" s="459">
        <f t="shared" ca="1" si="153"/>
        <v>180.38975713609472</v>
      </c>
      <c r="BP230" s="459">
        <f t="shared" ca="1" si="153"/>
        <v>180.38975713609472</v>
      </c>
      <c r="BQ230" s="459">
        <f t="shared" ref="BQ230:CV230" ca="1" si="154" xml:space="preserve"> BQ$225</f>
        <v>180.38975713609472</v>
      </c>
      <c r="BR230" s="459">
        <f t="shared" ca="1" si="154"/>
        <v>180.38975713609472</v>
      </c>
      <c r="BS230" s="459">
        <f t="shared" ca="1" si="154"/>
        <v>180.38975713609472</v>
      </c>
      <c r="BT230" s="459">
        <f t="shared" ca="1" si="154"/>
        <v>180.38975713609472</v>
      </c>
      <c r="BU230" s="459">
        <f t="shared" ca="1" si="154"/>
        <v>180.38975713609472</v>
      </c>
      <c r="BV230" s="459">
        <f t="shared" ca="1" si="154"/>
        <v>180.38975713609472</v>
      </c>
      <c r="BW230" s="459">
        <f t="shared" ca="1" si="154"/>
        <v>180.38975713609472</v>
      </c>
      <c r="BX230" s="459">
        <f t="shared" ca="1" si="154"/>
        <v>180.38975713609472</v>
      </c>
      <c r="BY230" s="459">
        <f t="shared" ca="1" si="154"/>
        <v>180.38975713609472</v>
      </c>
      <c r="BZ230" s="459">
        <f t="shared" ca="1" si="154"/>
        <v>180.38975713609472</v>
      </c>
      <c r="CA230" s="459">
        <f t="shared" ca="1" si="154"/>
        <v>180.38975713609472</v>
      </c>
      <c r="CB230" s="459">
        <f t="shared" ca="1" si="154"/>
        <v>180.38975713609472</v>
      </c>
      <c r="CC230" s="459">
        <f t="shared" ca="1" si="154"/>
        <v>180.38975713609472</v>
      </c>
      <c r="CD230" s="459">
        <f t="shared" ca="1" si="154"/>
        <v>180.38975713609472</v>
      </c>
      <c r="CE230" s="459">
        <f t="shared" ca="1" si="154"/>
        <v>180.38975713609472</v>
      </c>
      <c r="CF230" s="459">
        <f t="shared" ca="1" si="154"/>
        <v>180.38975713609472</v>
      </c>
      <c r="CG230" s="459">
        <f t="shared" ca="1" si="154"/>
        <v>180.38975713609472</v>
      </c>
      <c r="CH230" s="459">
        <f t="shared" ca="1" si="154"/>
        <v>180.38975713609472</v>
      </c>
      <c r="CI230" s="459">
        <f t="shared" ca="1" si="154"/>
        <v>180.38975713609472</v>
      </c>
      <c r="CJ230" s="459">
        <f t="shared" ca="1" si="154"/>
        <v>180.38975713609472</v>
      </c>
      <c r="CK230" s="459">
        <f t="shared" ca="1" si="154"/>
        <v>180.38975713609472</v>
      </c>
      <c r="CL230" s="459">
        <f t="shared" ca="1" si="154"/>
        <v>180.38975713609472</v>
      </c>
      <c r="CM230" s="459">
        <f t="shared" ca="1" si="154"/>
        <v>180.38975713609472</v>
      </c>
      <c r="CN230" s="459">
        <f t="shared" ca="1" si="154"/>
        <v>180.38975713609472</v>
      </c>
      <c r="CO230" s="459">
        <f t="shared" ca="1" si="154"/>
        <v>180.38975713609472</v>
      </c>
      <c r="CP230" s="459">
        <f t="shared" ca="1" si="154"/>
        <v>180.38975713609472</v>
      </c>
      <c r="CQ230" s="459">
        <f t="shared" ca="1" si="154"/>
        <v>180.38975713609472</v>
      </c>
      <c r="CR230" s="459">
        <f t="shared" ca="1" si="154"/>
        <v>180.38975713609472</v>
      </c>
      <c r="CS230" s="459">
        <f t="shared" ca="1" si="154"/>
        <v>180.38975713609472</v>
      </c>
      <c r="CT230" s="459">
        <f t="shared" ca="1" si="154"/>
        <v>180.38975713609472</v>
      </c>
      <c r="CU230" s="459">
        <f t="shared" ca="1" si="154"/>
        <v>180.38975713609472</v>
      </c>
      <c r="CV230" s="459">
        <f t="shared" ca="1" si="154"/>
        <v>180.38975713609472</v>
      </c>
      <c r="CW230" s="459">
        <f t="shared" ref="CW230:EB230" ca="1" si="155" xml:space="preserve"> CW$225</f>
        <v>180.38975713609472</v>
      </c>
      <c r="CX230" s="459">
        <f t="shared" ca="1" si="155"/>
        <v>180.38975713609472</v>
      </c>
      <c r="CY230" s="459">
        <f t="shared" ca="1" si="155"/>
        <v>180.38975713609472</v>
      </c>
      <c r="CZ230" s="459">
        <f t="shared" ca="1" si="155"/>
        <v>180.38975713609472</v>
      </c>
      <c r="DA230" s="459">
        <f t="shared" ca="1" si="155"/>
        <v>180.38975713609472</v>
      </c>
      <c r="DB230" s="459">
        <f t="shared" ca="1" si="155"/>
        <v>180.38975713609472</v>
      </c>
      <c r="DC230" s="459">
        <f t="shared" ca="1" si="155"/>
        <v>180.38975713609472</v>
      </c>
      <c r="DD230" s="459">
        <f t="shared" ca="1" si="155"/>
        <v>180.38975713609472</v>
      </c>
      <c r="DE230" s="459">
        <f t="shared" ca="1" si="155"/>
        <v>180.38975713609472</v>
      </c>
      <c r="DF230" s="459">
        <f t="shared" ca="1" si="155"/>
        <v>180.38975713609472</v>
      </c>
      <c r="DG230" s="459">
        <f t="shared" ca="1" si="155"/>
        <v>180.38975713609472</v>
      </c>
      <c r="DH230" s="459">
        <f t="shared" ca="1" si="155"/>
        <v>180.38975713609472</v>
      </c>
      <c r="DI230" s="459">
        <f t="shared" ca="1" si="155"/>
        <v>180.38975713609472</v>
      </c>
      <c r="DJ230" s="459">
        <f t="shared" ca="1" si="155"/>
        <v>180.38975713609472</v>
      </c>
      <c r="DK230" s="459">
        <f t="shared" ca="1" si="155"/>
        <v>180.38975713609472</v>
      </c>
      <c r="DL230" s="459">
        <f t="shared" ca="1" si="155"/>
        <v>180.38975713609472</v>
      </c>
      <c r="DM230" s="459">
        <f t="shared" ca="1" si="155"/>
        <v>180.38975713609472</v>
      </c>
      <c r="DN230" s="459">
        <f t="shared" ca="1" si="155"/>
        <v>180.38975713609472</v>
      </c>
      <c r="DO230" s="459">
        <f t="shared" ca="1" si="155"/>
        <v>180.38975713609472</v>
      </c>
      <c r="DP230" s="459">
        <f t="shared" ca="1" si="155"/>
        <v>180.38975713609472</v>
      </c>
      <c r="DQ230" s="459">
        <f t="shared" ca="1" si="155"/>
        <v>180.38975713609472</v>
      </c>
      <c r="DR230" s="459">
        <f t="shared" ca="1" si="155"/>
        <v>180.38975713609472</v>
      </c>
      <c r="DS230" s="459">
        <f t="shared" ca="1" si="155"/>
        <v>180.38975713609472</v>
      </c>
      <c r="DT230" s="459">
        <f t="shared" ca="1" si="155"/>
        <v>180.38975713609472</v>
      </c>
      <c r="DU230" s="459">
        <f t="shared" ca="1" si="155"/>
        <v>180.38975713609472</v>
      </c>
      <c r="DV230" s="459">
        <f t="shared" ca="1" si="155"/>
        <v>180.38975713609472</v>
      </c>
      <c r="DW230" s="459">
        <f t="shared" ca="1" si="155"/>
        <v>180.38975713609472</v>
      </c>
      <c r="DX230" s="459">
        <f t="shared" ca="1" si="155"/>
        <v>180.38975713609472</v>
      </c>
      <c r="DY230" s="459">
        <f t="shared" ca="1" si="155"/>
        <v>180.38975713609472</v>
      </c>
      <c r="DZ230" s="459">
        <f t="shared" ca="1" si="155"/>
        <v>180.38975713609472</v>
      </c>
      <c r="EA230" s="459">
        <f t="shared" ca="1" si="155"/>
        <v>180.38975713609472</v>
      </c>
      <c r="EB230" s="459">
        <f t="shared" ca="1" si="155"/>
        <v>180.38975713609472</v>
      </c>
      <c r="EC230" s="459">
        <f t="shared" ref="EC230:EH230" ca="1" si="156" xml:space="preserve"> EC$225</f>
        <v>180.38975713609472</v>
      </c>
      <c r="ED230" s="459">
        <f t="shared" ca="1" si="156"/>
        <v>180.38975713609472</v>
      </c>
      <c r="EE230" s="459">
        <f t="shared" ca="1" si="156"/>
        <v>180.38975713609472</v>
      </c>
      <c r="EF230" s="459">
        <f t="shared" ca="1" si="156"/>
        <v>180.38975713609472</v>
      </c>
      <c r="EG230" s="459">
        <f t="shared" ca="1" si="156"/>
        <v>180.38975713609472</v>
      </c>
      <c r="EH230" s="459">
        <f t="shared" ca="1" si="156"/>
        <v>180.38975713609472</v>
      </c>
      <c r="EI230" s="421"/>
    </row>
    <row r="231" spans="1:139" s="422" customFormat="1" ht="15" customHeight="1" outlineLevel="1" x14ac:dyDescent="0.35">
      <c r="A231" s="421"/>
      <c r="B231" s="421"/>
      <c r="C231" s="421"/>
      <c r="D231" s="459"/>
      <c r="E231" s="421" t="s">
        <v>563</v>
      </c>
      <c r="F231" s="612"/>
      <c r="G231" s="537" t="s">
        <v>330</v>
      </c>
      <c r="H231" s="465">
        <f ca="1" xml:space="preserve"> SUM(J231:EH231)</f>
        <v>0</v>
      </c>
      <c r="I231" s="423"/>
      <c r="J231" s="537">
        <f ca="1" xml:space="preserve"> IF( J3 &lt;= NTBA!$F$26, AVERAGE( J229, J230) * $F$228 / months,0)</f>
        <v>0</v>
      </c>
      <c r="K231" s="537">
        <f ca="1" xml:space="preserve"> IF( K3 &lt;= NTBA!$F$26, AVERAGE( K229, K230) * $F$228 / months,0)</f>
        <v>0</v>
      </c>
      <c r="L231" s="537">
        <f ca="1" xml:space="preserve"> IF( L3 &lt;= NTBA!$F$26, AVERAGE( L229, L230) * $F$228 / months,0)</f>
        <v>0</v>
      </c>
      <c r="M231" s="537">
        <f ca="1" xml:space="preserve"> IF( M3 &lt;= NTBA!$F$26, AVERAGE( M229, M230) * $F$228 / months,0)</f>
        <v>0</v>
      </c>
      <c r="N231" s="537">
        <f ca="1" xml:space="preserve"> IF( N3 &lt;= NTBA!$F$26, AVERAGE( N229, N230) * $F$228 / months,0)</f>
        <v>0</v>
      </c>
      <c r="O231" s="537">
        <f ca="1" xml:space="preserve"> IF( O3 &lt;= NTBA!$F$26, AVERAGE( O229, O230) * $F$228 / months,0)</f>
        <v>0</v>
      </c>
      <c r="P231" s="537">
        <f ca="1" xml:space="preserve"> IF( P3 &lt;= NTBA!$F$26, AVERAGE( P229, P230) * $F$228 / months,0)</f>
        <v>0</v>
      </c>
      <c r="Q231" s="537">
        <f ca="1" xml:space="preserve"> IF( Q3 &lt;= NTBA!$F$26, AVERAGE( Q229, Q230) * $F$228 / months,0)</f>
        <v>0</v>
      </c>
      <c r="R231" s="537">
        <f ca="1" xml:space="preserve"> IF( R3 &lt;= NTBA!$F$26, AVERAGE( R229, R230) * $F$228 / months,0)</f>
        <v>0</v>
      </c>
      <c r="S231" s="537">
        <f ca="1" xml:space="preserve"> IF( S3 &lt;= NTBA!$F$26, AVERAGE( S229, S230) * $F$228 / months,0)</f>
        <v>0</v>
      </c>
      <c r="T231" s="537">
        <f ca="1" xml:space="preserve"> IF( T3 &lt;= NTBA!$F$26, AVERAGE( T229, T230) * $F$228 / months,0)</f>
        <v>0</v>
      </c>
      <c r="U231" s="537">
        <f ca="1" xml:space="preserve"> IF( U3 &lt;= NTBA!$F$26, AVERAGE( U229, U230) * $F$228 / months,0)</f>
        <v>0</v>
      </c>
      <c r="V231" s="537">
        <f ca="1" xml:space="preserve"> IF( V3 &lt;= NTBA!$F$26, AVERAGE( V229, V230) * $F$228 / months,0)</f>
        <v>0</v>
      </c>
      <c r="W231" s="537">
        <f ca="1" xml:space="preserve"> IF( W3 &lt;= NTBA!$F$26, AVERAGE( W229, W230) * $F$228 / months,0)</f>
        <v>0</v>
      </c>
      <c r="X231" s="537">
        <f ca="1" xml:space="preserve"> IF( X3 &lt;= NTBA!$F$26, AVERAGE( X229, X230) * $F$228 / months,0)</f>
        <v>0</v>
      </c>
      <c r="Y231" s="537">
        <f ca="1" xml:space="preserve"> IF( Y3 &lt;= NTBA!$F$26, AVERAGE( Y229, Y230) * $F$228 / months,0)</f>
        <v>0</v>
      </c>
      <c r="Z231" s="537">
        <f ca="1" xml:space="preserve"> IF( Z3 &lt;= NTBA!$F$26, AVERAGE( Z229, Z230) * $F$228 / months,0)</f>
        <v>0</v>
      </c>
      <c r="AA231" s="537">
        <f ca="1" xml:space="preserve"> IF( AA3 &lt;= NTBA!$F$26, AVERAGE( AA229, AA230) * $F$228 / months,0)</f>
        <v>0</v>
      </c>
      <c r="AB231" s="537">
        <f ca="1" xml:space="preserve"> IF( AB3 &lt;= NTBA!$F$26, AVERAGE( AB229, AB230) * $F$228 / months,0)</f>
        <v>0</v>
      </c>
      <c r="AC231" s="537">
        <f ca="1" xml:space="preserve"> IF( AC3 &lt;= NTBA!$F$26, AVERAGE( AC229, AC230) * $F$228 / months,0)</f>
        <v>0</v>
      </c>
      <c r="AD231" s="537">
        <f ca="1" xml:space="preserve"> IF( AD3 &lt;= NTBA!$F$26, AVERAGE( AD229, AD230) * $F$228 / months,0)</f>
        <v>0</v>
      </c>
      <c r="AE231" s="537">
        <f ca="1" xml:space="preserve"> IF( AE3 &lt;= NTBA!$F$26, AVERAGE( AE229, AE230) * $F$228 / months,0)</f>
        <v>0</v>
      </c>
      <c r="AF231" s="537">
        <f ca="1" xml:space="preserve"> IF( AF3 &lt;= NTBA!$F$26, AVERAGE( AF229, AF230) * $F$228 / months,0)</f>
        <v>0</v>
      </c>
      <c r="AG231" s="537">
        <f ca="1" xml:space="preserve"> IF( AG3 &lt;= NTBA!$F$26, AVERAGE( AG229, AG230) * $F$228 / months,0)</f>
        <v>0</v>
      </c>
      <c r="AH231" s="537">
        <f ca="1" xml:space="preserve"> IF( AH3 &lt;= NTBA!$F$26, AVERAGE( AH229, AH230) * $F$228 / months,0)</f>
        <v>0</v>
      </c>
      <c r="AI231" s="537">
        <f ca="1" xml:space="preserve"> IF( AI3 &lt;= NTBA!$F$26, AVERAGE( AI229, AI230) * $F$228 / months,0)</f>
        <v>0</v>
      </c>
      <c r="AJ231" s="537">
        <f ca="1" xml:space="preserve"> IF( AJ3 &lt;= NTBA!$F$26, AVERAGE( AJ229, AJ230) * $F$228 / months,0)</f>
        <v>0</v>
      </c>
      <c r="AK231" s="537">
        <f ca="1" xml:space="preserve"> IF( AK3 &lt;= NTBA!$F$26, AVERAGE( AK229, AK230) * $F$228 / months,0)</f>
        <v>0</v>
      </c>
      <c r="AL231" s="537">
        <f ca="1" xml:space="preserve"> IF( AL3 &lt;= NTBA!$F$26, AVERAGE( AL229, AL230) * $F$228 / months,0)</f>
        <v>0</v>
      </c>
      <c r="AM231" s="537">
        <f ca="1" xml:space="preserve"> IF( AM3 &lt;= NTBA!$F$26, AVERAGE( AM229, AM230) * $F$228 / months,0)</f>
        <v>0</v>
      </c>
      <c r="AN231" s="537">
        <f ca="1" xml:space="preserve"> IF( AN3 &lt;= NTBA!$F$26, AVERAGE( AN229, AN230) * $F$228 / months,0)</f>
        <v>0</v>
      </c>
      <c r="AO231" s="537">
        <f ca="1" xml:space="preserve"> IF( AO3 &lt;= NTBA!$F$26, AVERAGE( AO229, AO230) * $F$228 / months,0)</f>
        <v>0</v>
      </c>
      <c r="AP231" s="537">
        <f ca="1" xml:space="preserve"> IF( AP3 &lt;= NTBA!$F$26, AVERAGE( AP229, AP230) * $F$228 / months,0)</f>
        <v>0</v>
      </c>
      <c r="AQ231" s="537">
        <f ca="1" xml:space="preserve"> IF( AQ3 &lt;= NTBA!$F$26, AVERAGE( AQ229, AQ230) * $F$228 / months,0)</f>
        <v>0</v>
      </c>
      <c r="AR231" s="537">
        <f ca="1" xml:space="preserve"> IF( AR3 &lt;= NTBA!$F$26, AVERAGE( AR229, AR230) * $F$228 / months,0)</f>
        <v>0</v>
      </c>
      <c r="AS231" s="537">
        <f ca="1" xml:space="preserve"> IF( AS3 &lt;= NTBA!$F$26, AVERAGE( AS229, AS230) * $F$228 / months,0)</f>
        <v>0</v>
      </c>
      <c r="AT231" s="537">
        <f ca="1" xml:space="preserve"> IF( AT3 &lt;= NTBA!$F$26, AVERAGE( AT229, AT230) * $F$228 / months,0)</f>
        <v>0</v>
      </c>
      <c r="AU231" s="537">
        <f ca="1" xml:space="preserve"> IF( AU3 &lt;= NTBA!$F$26, AVERAGE( AU229, AU230) * $F$228 / months,0)</f>
        <v>0</v>
      </c>
      <c r="AV231" s="537">
        <f ca="1" xml:space="preserve"> IF( AV3 &lt;= NTBA!$F$26, AVERAGE( AV229, AV230) * $F$228 / months,0)</f>
        <v>0</v>
      </c>
      <c r="AW231" s="537">
        <f ca="1" xml:space="preserve"> IF( AW3 &lt;= NTBA!$F$26, AVERAGE( AW229, AW230) * $F$228 / months,0)</f>
        <v>0</v>
      </c>
      <c r="AX231" s="537">
        <f ca="1" xml:space="preserve"> IF( AX3 &lt;= NTBA!$F$26, AVERAGE( AX229, AX230) * $F$228 / months,0)</f>
        <v>0</v>
      </c>
      <c r="AY231" s="537">
        <f ca="1" xml:space="preserve"> IF( AY3 &lt;= NTBA!$F$26, AVERAGE( AY229, AY230) * $F$228 / months,0)</f>
        <v>0</v>
      </c>
      <c r="AZ231" s="537">
        <f ca="1" xml:space="preserve"> IF( AZ3 &lt;= NTBA!$F$26, AVERAGE( AZ229, AZ230) * $F$228 / months,0)</f>
        <v>0</v>
      </c>
      <c r="BA231" s="537">
        <f ca="1" xml:space="preserve"> IF( BA3 &lt;= NTBA!$F$26, AVERAGE( BA229, BA230) * $F$228 / months,0)</f>
        <v>0</v>
      </c>
      <c r="BB231" s="537">
        <f ca="1" xml:space="preserve"> IF( BB3 &lt;= NTBA!$F$26, AVERAGE( BB229, BB230) * $F$228 / months,0)</f>
        <v>0</v>
      </c>
      <c r="BC231" s="537">
        <f ca="1" xml:space="preserve"> IF( BC3 &lt;= NTBA!$F$26, AVERAGE( BC229, BC230) * $F$228 / months,0)</f>
        <v>0</v>
      </c>
      <c r="BD231" s="537">
        <f ca="1" xml:space="preserve"> IF( BD3 &lt;= NTBA!$F$26, AVERAGE( BD229, BD230) * $F$228 / months,0)</f>
        <v>0</v>
      </c>
      <c r="BE231" s="537">
        <f ca="1" xml:space="preserve"> IF( BE3 &lt;= NTBA!$F$26, AVERAGE( BE229, BE230) * $F$228 / months,0)</f>
        <v>0</v>
      </c>
      <c r="BF231" s="537">
        <f ca="1" xml:space="preserve"> IF( BF3 &lt;= NTBA!$F$26, AVERAGE( BF229, BF230) * $F$228 / months,0)</f>
        <v>0</v>
      </c>
      <c r="BG231" s="537">
        <f ca="1" xml:space="preserve"> IF( BG3 &lt;= NTBA!$F$26, AVERAGE( BG229, BG230) * $F$228 / months,0)</f>
        <v>0</v>
      </c>
      <c r="BH231" s="537">
        <f ca="1" xml:space="preserve"> IF( BH3 &lt;= NTBA!$F$26, AVERAGE( BH229, BH230) * $F$228 / months,0)</f>
        <v>0</v>
      </c>
      <c r="BI231" s="537">
        <f ca="1" xml:space="preserve"> IF( BI3 &lt;= NTBA!$F$26, AVERAGE( BI229, BI230) * $F$228 / months,0)</f>
        <v>0</v>
      </c>
      <c r="BJ231" s="537">
        <f ca="1" xml:space="preserve"> IF( BJ3 &lt;= NTBA!$F$26, AVERAGE( BJ229, BJ230) * $F$228 / months,0)</f>
        <v>0</v>
      </c>
      <c r="BK231" s="537">
        <f ca="1" xml:space="preserve"> IF( BK3 &lt;= NTBA!$F$26, AVERAGE( BK229, BK230) * $F$228 / months,0)</f>
        <v>0</v>
      </c>
      <c r="BL231" s="537">
        <f ca="1" xml:space="preserve"> IF( BL3 &lt;= NTBA!$F$26, AVERAGE( BL229, BL230) * $F$228 / months,0)</f>
        <v>0</v>
      </c>
      <c r="BM231" s="537">
        <f ca="1" xml:space="preserve"> IF( BM3 &lt;= NTBA!$F$26, AVERAGE( BM229, BM230) * $F$228 / months,0)</f>
        <v>0</v>
      </c>
      <c r="BN231" s="537">
        <f ca="1" xml:space="preserve"> IF( BN3 &lt;= NTBA!$F$26, AVERAGE( BN229, BN230) * $F$228 / months,0)</f>
        <v>0</v>
      </c>
      <c r="BO231" s="537">
        <f ca="1" xml:space="preserve"> IF( BO3 &lt;= NTBA!$F$26, AVERAGE( BO229, BO230) * $F$228 / months,0)</f>
        <v>0</v>
      </c>
      <c r="BP231" s="537">
        <f ca="1" xml:space="preserve"> IF( BP3 &lt;= NTBA!$F$26, AVERAGE( BP229, BP230) * $F$228 / months,0)</f>
        <v>0</v>
      </c>
      <c r="BQ231" s="537">
        <f ca="1" xml:space="preserve"> IF( BQ3 &lt;= NTBA!$F$26, AVERAGE( BQ229, BQ230) * $F$228 / months,0)</f>
        <v>0</v>
      </c>
      <c r="BR231" s="537">
        <f ca="1" xml:space="preserve"> IF( BR3 &lt;= NTBA!$F$26, AVERAGE( BR229, BR230) * $F$228 / months,0)</f>
        <v>0</v>
      </c>
      <c r="BS231" s="537">
        <f ca="1" xml:space="preserve"> IF( BS3 &lt;= NTBA!$F$26, AVERAGE( BS229, BS230) * $F$228 / months,0)</f>
        <v>0</v>
      </c>
      <c r="BT231" s="537">
        <f ca="1" xml:space="preserve"> IF( BT3 &lt;= NTBA!$F$26, AVERAGE( BT229, BT230) * $F$228 / months,0)</f>
        <v>0</v>
      </c>
      <c r="BU231" s="537">
        <f ca="1" xml:space="preserve"> IF( BU3 &lt;= NTBA!$F$26, AVERAGE( BU229, BU230) * $F$228 / months,0)</f>
        <v>0</v>
      </c>
      <c r="BV231" s="537">
        <f ca="1" xml:space="preserve"> IF( BV3 &lt;= NTBA!$F$26, AVERAGE( BV229, BV230) * $F$228 / months,0)</f>
        <v>0</v>
      </c>
      <c r="BW231" s="537">
        <f ca="1" xml:space="preserve"> IF( BW3 &lt;= NTBA!$F$26, AVERAGE( BW229, BW230) * $F$228 / months,0)</f>
        <v>0</v>
      </c>
      <c r="BX231" s="537">
        <f ca="1" xml:space="preserve"> IF( BX3 &lt;= NTBA!$F$26, AVERAGE( BX229, BX230) * $F$228 / months,0)</f>
        <v>0</v>
      </c>
      <c r="BY231" s="537">
        <f ca="1" xml:space="preserve"> IF( BY3 &lt;= NTBA!$F$26, AVERAGE( BY229, BY230) * $F$228 / months,0)</f>
        <v>0</v>
      </c>
      <c r="BZ231" s="537">
        <f ca="1" xml:space="preserve"> IF( BZ3 &lt;= NTBA!$F$26, AVERAGE( BZ229, BZ230) * $F$228 / months,0)</f>
        <v>0</v>
      </c>
      <c r="CA231" s="537">
        <f ca="1" xml:space="preserve"> IF( CA3 &lt;= NTBA!$F$26, AVERAGE( CA229, CA230) * $F$228 / months,0)</f>
        <v>0</v>
      </c>
      <c r="CB231" s="537">
        <f ca="1" xml:space="preserve"> IF( CB3 &lt;= NTBA!$F$26, AVERAGE( CB229, CB230) * $F$228 / months,0)</f>
        <v>0</v>
      </c>
      <c r="CC231" s="537">
        <f ca="1" xml:space="preserve"> IF( CC3 &lt;= NTBA!$F$26, AVERAGE( CC229, CC230) * $F$228 / months,0)</f>
        <v>0</v>
      </c>
      <c r="CD231" s="537">
        <f ca="1" xml:space="preserve"> IF( CD3 &lt;= NTBA!$F$26, AVERAGE( CD229, CD230) * $F$228 / months,0)</f>
        <v>0</v>
      </c>
      <c r="CE231" s="537">
        <f ca="1" xml:space="preserve"> IF( CE3 &lt;= NTBA!$F$26, AVERAGE( CE229, CE230) * $F$228 / months,0)</f>
        <v>0</v>
      </c>
      <c r="CF231" s="537">
        <f ca="1" xml:space="preserve"> IF( CF3 &lt;= NTBA!$F$26, AVERAGE( CF229, CF230) * $F$228 / months,0)</f>
        <v>0</v>
      </c>
      <c r="CG231" s="537">
        <f ca="1" xml:space="preserve"> IF( CG3 &lt;= NTBA!$F$26, AVERAGE( CG229, CG230) * $F$228 / months,0)</f>
        <v>0</v>
      </c>
      <c r="CH231" s="537">
        <f ca="1" xml:space="preserve"> IF( CH3 &lt;= NTBA!$F$26, AVERAGE( CH229, CH230) * $F$228 / months,0)</f>
        <v>0</v>
      </c>
      <c r="CI231" s="537">
        <f ca="1" xml:space="preserve"> IF( CI3 &lt;= NTBA!$F$26, AVERAGE( CI229, CI230) * $F$228 / months,0)</f>
        <v>0</v>
      </c>
      <c r="CJ231" s="537">
        <f ca="1" xml:space="preserve"> IF( CJ3 &lt;= NTBA!$F$26, AVERAGE( CJ229, CJ230) * $F$228 / months,0)</f>
        <v>0</v>
      </c>
      <c r="CK231" s="537">
        <f ca="1" xml:space="preserve"> IF( CK3 &lt;= NTBA!$F$26, AVERAGE( CK229, CK230) * $F$228 / months,0)</f>
        <v>0</v>
      </c>
      <c r="CL231" s="537">
        <f ca="1" xml:space="preserve"> IF( CL3 &lt;= NTBA!$F$26, AVERAGE( CL229, CL230) * $F$228 / months,0)</f>
        <v>0</v>
      </c>
      <c r="CM231" s="537">
        <f ca="1" xml:space="preserve"> IF( CM3 &lt;= NTBA!$F$26, AVERAGE( CM229, CM230) * $F$228 / months,0)</f>
        <v>0</v>
      </c>
      <c r="CN231" s="537">
        <f ca="1" xml:space="preserve"> IF( CN3 &lt;= NTBA!$F$26, AVERAGE( CN229, CN230) * $F$228 / months,0)</f>
        <v>0</v>
      </c>
      <c r="CO231" s="537">
        <f ca="1" xml:space="preserve"> IF( CO3 &lt;= NTBA!$F$26, AVERAGE( CO229, CO230) * $F$228 / months,0)</f>
        <v>0</v>
      </c>
      <c r="CP231" s="537">
        <f ca="1" xml:space="preserve"> IF( CP3 &lt;= NTBA!$F$26, AVERAGE( CP229, CP230) * $F$228 / months,0)</f>
        <v>0</v>
      </c>
      <c r="CQ231" s="537">
        <f ca="1" xml:space="preserve"> IF( CQ3 &lt;= NTBA!$F$26, AVERAGE( CQ229, CQ230) * $F$228 / months,0)</f>
        <v>0</v>
      </c>
      <c r="CR231" s="537">
        <f ca="1" xml:space="preserve"> IF( CR3 &lt;= NTBA!$F$26, AVERAGE( CR229, CR230) * $F$228 / months,0)</f>
        <v>0</v>
      </c>
      <c r="CS231" s="537">
        <f ca="1" xml:space="preserve"> IF( CS3 &lt;= NTBA!$F$26, AVERAGE( CS229, CS230) * $F$228 / months,0)</f>
        <v>0</v>
      </c>
      <c r="CT231" s="537">
        <f ca="1" xml:space="preserve"> IF( CT3 &lt;= NTBA!$F$26, AVERAGE( CT229, CT230) * $F$228 / months,0)</f>
        <v>0</v>
      </c>
      <c r="CU231" s="537">
        <f ca="1" xml:space="preserve"> IF( CU3 &lt;= NTBA!$F$26, AVERAGE( CU229, CU230) * $F$228 / months,0)</f>
        <v>0</v>
      </c>
      <c r="CV231" s="537">
        <f ca="1" xml:space="preserve"> IF( CV3 &lt;= NTBA!$F$26, AVERAGE( CV229, CV230) * $F$228 / months,0)</f>
        <v>0</v>
      </c>
      <c r="CW231" s="537">
        <f ca="1" xml:space="preserve"> IF( CW3 &lt;= NTBA!$F$26, AVERAGE( CW229, CW230) * $F$228 / months,0)</f>
        <v>0</v>
      </c>
      <c r="CX231" s="537">
        <f ca="1" xml:space="preserve"> IF( CX3 &lt;= NTBA!$F$26, AVERAGE( CX229, CX230) * $F$228 / months,0)</f>
        <v>0</v>
      </c>
      <c r="CY231" s="537">
        <f ca="1" xml:space="preserve"> IF( CY3 &lt;= NTBA!$F$26, AVERAGE( CY229, CY230) * $F$228 / months,0)</f>
        <v>0</v>
      </c>
      <c r="CZ231" s="537">
        <f ca="1" xml:space="preserve"> IF( CZ3 &lt;= NTBA!$F$26, AVERAGE( CZ229, CZ230) * $F$228 / months,0)</f>
        <v>0</v>
      </c>
      <c r="DA231" s="537">
        <f ca="1" xml:space="preserve"> IF( DA3 &lt;= NTBA!$F$26, AVERAGE( DA229, DA230) * $F$228 / months,0)</f>
        <v>0</v>
      </c>
      <c r="DB231" s="537">
        <f ca="1" xml:space="preserve"> IF( DB3 &lt;= NTBA!$F$26, AVERAGE( DB229, DB230) * $F$228 / months,0)</f>
        <v>0</v>
      </c>
      <c r="DC231" s="537">
        <f ca="1" xml:space="preserve"> IF( DC3 &lt;= NTBA!$F$26, AVERAGE( DC229, DC230) * $F$228 / months,0)</f>
        <v>0</v>
      </c>
      <c r="DD231" s="537">
        <f ca="1" xml:space="preserve"> IF( DD3 &lt;= NTBA!$F$26, AVERAGE( DD229, DD230) * $F$228 / months,0)</f>
        <v>0</v>
      </c>
      <c r="DE231" s="537">
        <f ca="1" xml:space="preserve"> IF( DE3 &lt;= NTBA!$F$26, AVERAGE( DE229, DE230) * $F$228 / months,0)</f>
        <v>0</v>
      </c>
      <c r="DF231" s="537">
        <f ca="1" xml:space="preserve"> IF( DF3 &lt;= NTBA!$F$26, AVERAGE( DF229, DF230) * $F$228 / months,0)</f>
        <v>0</v>
      </c>
      <c r="DG231" s="537">
        <f ca="1" xml:space="preserve"> IF( DG3 &lt;= NTBA!$F$26, AVERAGE( DG229, DG230) * $F$228 / months,0)</f>
        <v>0</v>
      </c>
      <c r="DH231" s="537">
        <f ca="1" xml:space="preserve"> IF( DH3 &lt;= NTBA!$F$26, AVERAGE( DH229, DH230) * $F$228 / months,0)</f>
        <v>0</v>
      </c>
      <c r="DI231" s="537">
        <f ca="1" xml:space="preserve"> IF( DI3 &lt;= NTBA!$F$26, AVERAGE( DI229, DI230) * $F$228 / months,0)</f>
        <v>0</v>
      </c>
      <c r="DJ231" s="537">
        <f ca="1" xml:space="preserve"> IF( DJ3 &lt;= NTBA!$F$26, AVERAGE( DJ229, DJ230) * $F$228 / months,0)</f>
        <v>0</v>
      </c>
      <c r="DK231" s="537">
        <f ca="1" xml:space="preserve"> IF( DK3 &lt;= NTBA!$F$26, AVERAGE( DK229, DK230) * $F$228 / months,0)</f>
        <v>0</v>
      </c>
      <c r="DL231" s="537">
        <f ca="1" xml:space="preserve"> IF( DL3 &lt;= NTBA!$F$26, AVERAGE( DL229, DL230) * $F$228 / months,0)</f>
        <v>0</v>
      </c>
      <c r="DM231" s="537">
        <f ca="1" xml:space="preserve"> IF( DM3 &lt;= NTBA!$F$26, AVERAGE( DM229, DM230) * $F$228 / months,0)</f>
        <v>0</v>
      </c>
      <c r="DN231" s="537">
        <f ca="1" xml:space="preserve"> IF( DN3 &lt;= NTBA!$F$26, AVERAGE( DN229, DN230) * $F$228 / months,0)</f>
        <v>0</v>
      </c>
      <c r="DO231" s="537">
        <f ca="1" xml:space="preserve"> IF( DO3 &lt;= NTBA!$F$26, AVERAGE( DO229, DO230) * $F$228 / months,0)</f>
        <v>0</v>
      </c>
      <c r="DP231" s="537">
        <f ca="1" xml:space="preserve"> IF( DP3 &lt;= NTBA!$F$26, AVERAGE( DP229, DP230) * $F$228 / months,0)</f>
        <v>0</v>
      </c>
      <c r="DQ231" s="537">
        <f ca="1" xml:space="preserve"> IF( DQ3 &lt;= NTBA!$F$26, AVERAGE( DQ229, DQ230) * $F$228 / months,0)</f>
        <v>0</v>
      </c>
      <c r="DR231" s="537">
        <f ca="1" xml:space="preserve"> IF( DR3 &lt;= NTBA!$F$26, AVERAGE( DR229, DR230) * $F$228 / months,0)</f>
        <v>0</v>
      </c>
      <c r="DS231" s="537">
        <f ca="1" xml:space="preserve"> IF( DS3 &lt;= NTBA!$F$26, AVERAGE( DS229, DS230) * $F$228 / months,0)</f>
        <v>0</v>
      </c>
      <c r="DT231" s="537">
        <f ca="1" xml:space="preserve"> IF( DT3 &lt;= NTBA!$F$26, AVERAGE( DT229, DT230) * $F$228 / months,0)</f>
        <v>0</v>
      </c>
      <c r="DU231" s="537">
        <f ca="1" xml:space="preserve"> IF( DU3 &lt;= NTBA!$F$26, AVERAGE( DU229, DU230) * $F$228 / months,0)</f>
        <v>0</v>
      </c>
      <c r="DV231" s="537">
        <f ca="1" xml:space="preserve"> IF( DV3 &lt;= NTBA!$F$26, AVERAGE( DV229, DV230) * $F$228 / months,0)</f>
        <v>0</v>
      </c>
      <c r="DW231" s="537">
        <f ca="1" xml:space="preserve"> IF( DW3 &lt;= NTBA!$F$26, AVERAGE( DW229, DW230) * $F$228 / months,0)</f>
        <v>0</v>
      </c>
      <c r="DX231" s="537">
        <f ca="1" xml:space="preserve"> IF( DX3 &lt;= NTBA!$F$26, AVERAGE( DX229, DX230) * $F$228 / months,0)</f>
        <v>0</v>
      </c>
      <c r="DY231" s="537">
        <f ca="1" xml:space="preserve"> IF( DY3 &lt;= NTBA!$F$26, AVERAGE( DY229, DY230) * $F$228 / months,0)</f>
        <v>0</v>
      </c>
      <c r="DZ231" s="537">
        <f ca="1" xml:space="preserve"> IF( DZ3 &lt;= NTBA!$F$26, AVERAGE( DZ229, DZ230) * $F$228 / months,0)</f>
        <v>0</v>
      </c>
      <c r="EA231" s="537">
        <f ca="1" xml:space="preserve"> IF( EA3 &lt;= NTBA!$F$26, AVERAGE( EA229, EA230) * $F$228 / months,0)</f>
        <v>0</v>
      </c>
      <c r="EB231" s="537">
        <f xml:space="preserve"> IF( EB3 &lt;= NTBA!$F$26, AVERAGE( EB229, EB230) * $F$228 / months,0)</f>
        <v>0</v>
      </c>
      <c r="EC231" s="537">
        <f xml:space="preserve"> IF( EC3 &lt;= NTBA!$F$26, AVERAGE( EC229, EC230) * $F$228 / months,0)</f>
        <v>0</v>
      </c>
      <c r="ED231" s="537">
        <f xml:space="preserve"> IF( ED3 &lt;= NTBA!$F$26, AVERAGE( ED229, ED230) * $F$228 / months,0)</f>
        <v>0</v>
      </c>
      <c r="EE231" s="537">
        <f xml:space="preserve"> IF( EE3 &lt;= NTBA!$F$26, AVERAGE( EE229, EE230) * $F$228 / months,0)</f>
        <v>0</v>
      </c>
      <c r="EF231" s="537">
        <f xml:space="preserve"> IF( EF3 &lt;= NTBA!$F$26, AVERAGE( EF229, EF230) * $F$228 / months,0)</f>
        <v>0</v>
      </c>
      <c r="EG231" s="537">
        <f xml:space="preserve"> IF( EG3 &lt;= NTBA!$F$26, AVERAGE( EG229, EG230) * $F$228 / months,0)</f>
        <v>0</v>
      </c>
      <c r="EH231" s="537">
        <f xml:space="preserve"> IF( EH3 &lt;= NTBA!$F$26, AVERAGE( EH229, EH230) * $F$228 / months,0)</f>
        <v>0</v>
      </c>
      <c r="EI231" s="421"/>
    </row>
    <row r="232" spans="1:139" ht="15" customHeight="1" outlineLevel="1" x14ac:dyDescent="0.3">
      <c r="D232" s="28"/>
      <c r="F232" s="33"/>
      <c r="G232" s="33"/>
      <c r="H232" s="33"/>
      <c r="I232" s="66"/>
      <c r="J232" s="34"/>
      <c r="K232" s="34"/>
      <c r="L232" s="34"/>
      <c r="M232" s="34"/>
      <c r="N232" s="34"/>
      <c r="O232" s="34"/>
      <c r="P232" s="34"/>
      <c r="Q232" s="34"/>
      <c r="R232" s="34"/>
      <c r="S232" s="34"/>
      <c r="T232" s="34"/>
      <c r="U232" s="34"/>
      <c r="V232" s="34"/>
      <c r="W232" s="34"/>
      <c r="X232" s="34"/>
      <c r="Y232" s="34"/>
      <c r="Z232" s="34"/>
      <c r="AA232" s="34"/>
      <c r="AB232" s="34"/>
      <c r="AC232" s="34"/>
      <c r="AD232" s="34"/>
      <c r="AE232" s="34"/>
      <c r="AF232" s="34"/>
      <c r="AG232" s="34"/>
      <c r="AH232" s="34"/>
      <c r="AI232" s="34"/>
      <c r="AJ232" s="34"/>
      <c r="AK232" s="34"/>
      <c r="AL232" s="34"/>
      <c r="AM232" s="34"/>
      <c r="AN232" s="34"/>
      <c r="AO232" s="34"/>
      <c r="AP232" s="34"/>
      <c r="AQ232" s="34"/>
      <c r="AR232" s="34"/>
      <c r="AS232" s="34"/>
      <c r="AT232" s="34"/>
      <c r="AU232" s="34"/>
      <c r="AV232" s="34"/>
      <c r="AW232" s="34"/>
      <c r="AX232" s="34"/>
      <c r="AY232" s="34"/>
      <c r="AZ232" s="34"/>
      <c r="BA232" s="34"/>
      <c r="BB232" s="34"/>
      <c r="BC232" s="34"/>
      <c r="BD232" s="34"/>
      <c r="BE232" s="34"/>
      <c r="BF232" s="34"/>
      <c r="BG232" s="34"/>
      <c r="BH232" s="34"/>
      <c r="BI232" s="34"/>
      <c r="BJ232" s="34"/>
      <c r="BK232" s="34"/>
      <c r="BL232" s="34"/>
      <c r="BM232" s="34"/>
      <c r="BN232" s="34"/>
      <c r="BO232" s="34"/>
      <c r="BP232" s="34"/>
      <c r="BQ232" s="34"/>
      <c r="BR232" s="34"/>
      <c r="BS232" s="34"/>
      <c r="BT232" s="34"/>
      <c r="BU232" s="34"/>
      <c r="BV232" s="34"/>
      <c r="BW232" s="34"/>
      <c r="BX232" s="34"/>
      <c r="BY232" s="34"/>
      <c r="BZ232" s="34"/>
      <c r="CA232" s="34"/>
      <c r="CB232" s="34"/>
      <c r="CC232" s="34"/>
      <c r="CD232" s="34"/>
      <c r="CE232" s="34"/>
      <c r="CF232" s="34"/>
      <c r="CG232" s="34"/>
      <c r="CH232" s="34"/>
      <c r="CI232" s="34"/>
      <c r="CJ232" s="34"/>
      <c r="CK232" s="34"/>
      <c r="CL232" s="34"/>
      <c r="CM232" s="34"/>
      <c r="CN232" s="34"/>
      <c r="CO232" s="34"/>
      <c r="CP232" s="34"/>
      <c r="CQ232" s="34"/>
      <c r="CR232" s="34"/>
      <c r="CS232" s="34"/>
      <c r="CT232" s="34"/>
      <c r="CU232" s="34"/>
      <c r="CV232" s="34"/>
      <c r="CW232" s="34"/>
      <c r="CX232" s="34"/>
      <c r="CY232" s="34"/>
      <c r="CZ232" s="34"/>
      <c r="DA232" s="34"/>
      <c r="DB232" s="34"/>
      <c r="DC232" s="34"/>
      <c r="DD232" s="34"/>
      <c r="DE232" s="34"/>
      <c r="DF232" s="34"/>
      <c r="DG232" s="34"/>
      <c r="DH232" s="34"/>
      <c r="DI232" s="34"/>
      <c r="DJ232" s="34"/>
      <c r="DK232" s="34"/>
      <c r="DL232" s="34"/>
      <c r="DM232" s="34"/>
      <c r="DN232" s="34"/>
      <c r="DO232" s="34"/>
      <c r="DP232" s="34"/>
      <c r="DQ232" s="34"/>
      <c r="DR232" s="34"/>
      <c r="DS232" s="34"/>
      <c r="DT232" s="34"/>
      <c r="DU232" s="34"/>
      <c r="DV232" s="34"/>
      <c r="DW232" s="34"/>
      <c r="DX232" s="34"/>
      <c r="DY232" s="34"/>
      <c r="DZ232" s="34"/>
      <c r="EA232" s="34"/>
      <c r="EB232" s="34"/>
      <c r="EC232" s="34"/>
      <c r="ED232" s="34"/>
      <c r="EE232" s="34"/>
      <c r="EF232" s="34"/>
      <c r="EG232" s="34"/>
      <c r="EH232" s="34"/>
      <c r="EI232" s="21"/>
    </row>
    <row r="233" spans="1:139" ht="15" customHeight="1" outlineLevel="1" x14ac:dyDescent="0.3">
      <c r="C233" s="112" t="s">
        <v>565</v>
      </c>
      <c r="D233" s="28"/>
      <c r="E233" s="19"/>
      <c r="F233" s="33"/>
      <c r="G233" s="33"/>
      <c r="H233" s="33"/>
      <c r="I233" s="66"/>
      <c r="J233" s="34"/>
      <c r="K233" s="34"/>
      <c r="L233" s="34"/>
      <c r="M233" s="34"/>
      <c r="N233" s="34"/>
      <c r="O233" s="34"/>
      <c r="P233" s="34"/>
      <c r="Q233" s="34"/>
      <c r="R233" s="34"/>
      <c r="S233" s="34"/>
      <c r="T233" s="34"/>
      <c r="U233" s="34"/>
      <c r="V233" s="34"/>
      <c r="W233" s="34"/>
      <c r="X233" s="34"/>
      <c r="Y233" s="34"/>
      <c r="Z233" s="34"/>
      <c r="AA233" s="34"/>
      <c r="AB233" s="34"/>
      <c r="AC233" s="34"/>
      <c r="AD233" s="34"/>
      <c r="AE233" s="34"/>
      <c r="AF233" s="34"/>
      <c r="AG233" s="34"/>
      <c r="AH233" s="34"/>
      <c r="AI233" s="34"/>
      <c r="AJ233" s="34"/>
      <c r="AK233" s="34"/>
      <c r="AL233" s="34"/>
      <c r="AM233" s="34"/>
      <c r="AN233" s="34"/>
      <c r="AO233" s="34"/>
      <c r="AP233" s="34"/>
      <c r="AQ233" s="34"/>
      <c r="AR233" s="34"/>
      <c r="AS233" s="34"/>
      <c r="AT233" s="34"/>
      <c r="AU233" s="34"/>
      <c r="AV233" s="34"/>
      <c r="AW233" s="34"/>
      <c r="AX233" s="34"/>
      <c r="AY233" s="34"/>
      <c r="AZ233" s="34"/>
      <c r="BA233" s="34"/>
      <c r="BB233" s="34"/>
      <c r="BC233" s="34"/>
      <c r="BD233" s="34"/>
      <c r="BE233" s="34"/>
      <c r="BF233" s="34"/>
      <c r="BG233" s="34"/>
      <c r="BH233" s="34"/>
      <c r="BI233" s="34"/>
      <c r="BJ233" s="34"/>
      <c r="BK233" s="34"/>
      <c r="BL233" s="34"/>
      <c r="BM233" s="34"/>
      <c r="BN233" s="34"/>
      <c r="BO233" s="34"/>
      <c r="BP233" s="34"/>
      <c r="BQ233" s="34"/>
      <c r="BR233" s="34"/>
      <c r="BS233" s="34"/>
      <c r="BT233" s="34"/>
      <c r="BU233" s="34"/>
      <c r="BV233" s="34"/>
      <c r="BW233" s="34"/>
      <c r="BX233" s="34"/>
      <c r="BY233" s="34"/>
      <c r="BZ233" s="34"/>
      <c r="CA233" s="34"/>
      <c r="CB233" s="34"/>
      <c r="CC233" s="34"/>
      <c r="CD233" s="34"/>
      <c r="CE233" s="34"/>
      <c r="CF233" s="34"/>
      <c r="CG233" s="34"/>
      <c r="CH233" s="34"/>
      <c r="CI233" s="34"/>
      <c r="CJ233" s="34"/>
      <c r="CK233" s="34"/>
      <c r="CL233" s="34"/>
      <c r="CM233" s="34"/>
      <c r="CN233" s="34"/>
      <c r="CO233" s="34"/>
      <c r="CP233" s="34"/>
      <c r="CQ233" s="34"/>
      <c r="CR233" s="34"/>
      <c r="CS233" s="34"/>
      <c r="CT233" s="34"/>
      <c r="CU233" s="34"/>
      <c r="CV233" s="34"/>
      <c r="CW233" s="34"/>
      <c r="CX233" s="34"/>
      <c r="CY233" s="34"/>
      <c r="CZ233" s="34"/>
      <c r="DA233" s="34"/>
      <c r="DB233" s="34"/>
      <c r="DC233" s="34"/>
      <c r="DD233" s="34"/>
      <c r="DE233" s="34"/>
      <c r="DF233" s="34"/>
      <c r="DG233" s="34"/>
      <c r="DH233" s="34"/>
      <c r="DI233" s="34"/>
      <c r="DJ233" s="34"/>
      <c r="DK233" s="34"/>
      <c r="DL233" s="34"/>
      <c r="DM233" s="34"/>
      <c r="DN233" s="34"/>
      <c r="DO233" s="34"/>
      <c r="DP233" s="34"/>
      <c r="DQ233" s="34"/>
      <c r="DR233" s="34"/>
      <c r="DS233" s="34"/>
      <c r="DT233" s="34"/>
      <c r="DU233" s="34"/>
      <c r="DV233" s="34"/>
      <c r="DW233" s="34"/>
      <c r="DX233" s="34"/>
      <c r="DY233" s="34"/>
      <c r="DZ233" s="34"/>
      <c r="EA233" s="34"/>
      <c r="EB233" s="34"/>
      <c r="EC233" s="34"/>
      <c r="ED233" s="34"/>
      <c r="EE233" s="34"/>
      <c r="EF233" s="34"/>
      <c r="EG233" s="34"/>
      <c r="EH233" s="34"/>
      <c r="EI233" s="21"/>
    </row>
    <row r="234" spans="1:139" s="561" customFormat="1" ht="15" customHeight="1" outlineLevel="1" x14ac:dyDescent="0.35">
      <c r="A234" s="467"/>
      <c r="B234" s="467"/>
      <c r="C234" s="467"/>
      <c r="D234" s="586"/>
      <c r="E234" s="613" t="s">
        <v>522</v>
      </c>
      <c r="F234" s="614"/>
      <c r="G234" s="613" t="s">
        <v>330</v>
      </c>
      <c r="H234" s="614"/>
      <c r="I234" s="615"/>
      <c r="J234" s="614">
        <f xml:space="preserve"> I237</f>
        <v>0</v>
      </c>
      <c r="K234" s="614">
        <f ca="1" xml:space="preserve"> J237</f>
        <v>0</v>
      </c>
      <c r="L234" s="614">
        <f ca="1" xml:space="preserve"> K237</f>
        <v>0</v>
      </c>
      <c r="M234" s="614">
        <f t="shared" ref="M234:BV234" ca="1" si="157" xml:space="preserve"> L237</f>
        <v>0</v>
      </c>
      <c r="N234" s="614">
        <f t="shared" ca="1" si="157"/>
        <v>0</v>
      </c>
      <c r="O234" s="614">
        <f t="shared" ca="1" si="157"/>
        <v>0</v>
      </c>
      <c r="P234" s="614">
        <f t="shared" ca="1" si="157"/>
        <v>0</v>
      </c>
      <c r="Q234" s="614">
        <f t="shared" ca="1" si="157"/>
        <v>0</v>
      </c>
      <c r="R234" s="614">
        <f t="shared" ca="1" si="157"/>
        <v>0</v>
      </c>
      <c r="S234" s="614">
        <f t="shared" ca="1" si="157"/>
        <v>0</v>
      </c>
      <c r="T234" s="614">
        <f t="shared" ca="1" si="157"/>
        <v>0</v>
      </c>
      <c r="U234" s="614">
        <f t="shared" ca="1" si="157"/>
        <v>0</v>
      </c>
      <c r="V234" s="614">
        <f t="shared" ca="1" si="157"/>
        <v>0</v>
      </c>
      <c r="W234" s="614">
        <f t="shared" ca="1" si="157"/>
        <v>0</v>
      </c>
      <c r="X234" s="614">
        <f t="shared" ca="1" si="157"/>
        <v>0</v>
      </c>
      <c r="Y234" s="614">
        <f t="shared" ca="1" si="157"/>
        <v>0</v>
      </c>
      <c r="Z234" s="614">
        <f t="shared" ca="1" si="157"/>
        <v>0</v>
      </c>
      <c r="AA234" s="614">
        <f t="shared" ca="1" si="157"/>
        <v>0</v>
      </c>
      <c r="AB234" s="614">
        <f t="shared" ca="1" si="157"/>
        <v>0</v>
      </c>
      <c r="AC234" s="614">
        <f t="shared" ca="1" si="157"/>
        <v>0</v>
      </c>
      <c r="AD234" s="614">
        <f t="shared" ca="1" si="157"/>
        <v>0</v>
      </c>
      <c r="AE234" s="614">
        <f t="shared" ca="1" si="157"/>
        <v>0</v>
      </c>
      <c r="AF234" s="614">
        <f t="shared" ca="1" si="157"/>
        <v>0</v>
      </c>
      <c r="AG234" s="614">
        <f t="shared" ca="1" si="157"/>
        <v>0</v>
      </c>
      <c r="AH234" s="614">
        <f t="shared" ca="1" si="157"/>
        <v>0</v>
      </c>
      <c r="AI234" s="614">
        <f t="shared" ca="1" si="157"/>
        <v>0</v>
      </c>
      <c r="AJ234" s="614">
        <f t="shared" ca="1" si="157"/>
        <v>0</v>
      </c>
      <c r="AK234" s="614">
        <f t="shared" ca="1" si="157"/>
        <v>0</v>
      </c>
      <c r="AL234" s="614">
        <f t="shared" ca="1" si="157"/>
        <v>0</v>
      </c>
      <c r="AM234" s="614">
        <f t="shared" ca="1" si="157"/>
        <v>0</v>
      </c>
      <c r="AN234" s="614">
        <f t="shared" ca="1" si="157"/>
        <v>0</v>
      </c>
      <c r="AO234" s="614">
        <f t="shared" ca="1" si="157"/>
        <v>0</v>
      </c>
      <c r="AP234" s="614">
        <f t="shared" ca="1" si="157"/>
        <v>0</v>
      </c>
      <c r="AQ234" s="614">
        <f t="shared" ca="1" si="157"/>
        <v>0</v>
      </c>
      <c r="AR234" s="614">
        <f t="shared" ca="1" si="157"/>
        <v>0</v>
      </c>
      <c r="AS234" s="614">
        <f t="shared" ca="1" si="157"/>
        <v>0</v>
      </c>
      <c r="AT234" s="614">
        <f t="shared" ca="1" si="157"/>
        <v>0</v>
      </c>
      <c r="AU234" s="614">
        <f t="shared" ca="1" si="157"/>
        <v>0</v>
      </c>
      <c r="AV234" s="614">
        <f t="shared" ca="1" si="157"/>
        <v>0</v>
      </c>
      <c r="AW234" s="614">
        <f t="shared" ca="1" si="157"/>
        <v>0</v>
      </c>
      <c r="AX234" s="614">
        <f t="shared" ca="1" si="157"/>
        <v>0</v>
      </c>
      <c r="AY234" s="614">
        <f t="shared" ca="1" si="157"/>
        <v>0</v>
      </c>
      <c r="AZ234" s="614">
        <f t="shared" ca="1" si="157"/>
        <v>0</v>
      </c>
      <c r="BA234" s="614">
        <f t="shared" ca="1" si="157"/>
        <v>0</v>
      </c>
      <c r="BB234" s="614">
        <f t="shared" ca="1" si="157"/>
        <v>0</v>
      </c>
      <c r="BC234" s="614">
        <f t="shared" ca="1" si="157"/>
        <v>0</v>
      </c>
      <c r="BD234" s="614">
        <f t="shared" ca="1" si="157"/>
        <v>0</v>
      </c>
      <c r="BE234" s="614">
        <f t="shared" ca="1" si="157"/>
        <v>0</v>
      </c>
      <c r="BF234" s="614">
        <f t="shared" ca="1" si="157"/>
        <v>0</v>
      </c>
      <c r="BG234" s="614">
        <f t="shared" ca="1" si="157"/>
        <v>0</v>
      </c>
      <c r="BH234" s="614">
        <f t="shared" ca="1" si="157"/>
        <v>0</v>
      </c>
      <c r="BI234" s="614">
        <f t="shared" ca="1" si="157"/>
        <v>0</v>
      </c>
      <c r="BJ234" s="614">
        <f t="shared" ca="1" si="157"/>
        <v>0</v>
      </c>
      <c r="BK234" s="614">
        <f t="shared" ca="1" si="157"/>
        <v>0</v>
      </c>
      <c r="BL234" s="614">
        <f t="shared" ca="1" si="157"/>
        <v>0</v>
      </c>
      <c r="BM234" s="614">
        <f t="shared" ca="1" si="157"/>
        <v>0</v>
      </c>
      <c r="BN234" s="614">
        <f t="shared" ca="1" si="157"/>
        <v>0</v>
      </c>
      <c r="BO234" s="614">
        <f t="shared" ca="1" si="157"/>
        <v>0</v>
      </c>
      <c r="BP234" s="614">
        <f t="shared" ca="1" si="157"/>
        <v>0</v>
      </c>
      <c r="BQ234" s="614">
        <f t="shared" ca="1" si="157"/>
        <v>0</v>
      </c>
      <c r="BR234" s="614">
        <f t="shared" ca="1" si="157"/>
        <v>0</v>
      </c>
      <c r="BS234" s="614">
        <f t="shared" ca="1" si="157"/>
        <v>0</v>
      </c>
      <c r="BT234" s="614">
        <f t="shared" ca="1" si="157"/>
        <v>0</v>
      </c>
      <c r="BU234" s="614">
        <f t="shared" ca="1" si="157"/>
        <v>0</v>
      </c>
      <c r="BV234" s="614">
        <f t="shared" ca="1" si="157"/>
        <v>0</v>
      </c>
      <c r="BW234" s="614">
        <f t="shared" ref="BW234:EH234" ca="1" si="158" xml:space="preserve"> BV237</f>
        <v>0</v>
      </c>
      <c r="BX234" s="614">
        <f t="shared" ca="1" si="158"/>
        <v>0</v>
      </c>
      <c r="BY234" s="614">
        <f t="shared" ca="1" si="158"/>
        <v>0</v>
      </c>
      <c r="BZ234" s="614">
        <f t="shared" ca="1" si="158"/>
        <v>0</v>
      </c>
      <c r="CA234" s="614">
        <f t="shared" ca="1" si="158"/>
        <v>0</v>
      </c>
      <c r="CB234" s="614">
        <f t="shared" ca="1" si="158"/>
        <v>0</v>
      </c>
      <c r="CC234" s="614">
        <f t="shared" ca="1" si="158"/>
        <v>0</v>
      </c>
      <c r="CD234" s="614">
        <f t="shared" ca="1" si="158"/>
        <v>0</v>
      </c>
      <c r="CE234" s="614">
        <f t="shared" ca="1" si="158"/>
        <v>0</v>
      </c>
      <c r="CF234" s="614">
        <f t="shared" ca="1" si="158"/>
        <v>0</v>
      </c>
      <c r="CG234" s="614">
        <f t="shared" ca="1" si="158"/>
        <v>0</v>
      </c>
      <c r="CH234" s="614">
        <f t="shared" ca="1" si="158"/>
        <v>0</v>
      </c>
      <c r="CI234" s="614">
        <f t="shared" ca="1" si="158"/>
        <v>0</v>
      </c>
      <c r="CJ234" s="614">
        <f t="shared" ca="1" si="158"/>
        <v>0</v>
      </c>
      <c r="CK234" s="614">
        <f t="shared" ca="1" si="158"/>
        <v>0</v>
      </c>
      <c r="CL234" s="614">
        <f t="shared" ca="1" si="158"/>
        <v>0</v>
      </c>
      <c r="CM234" s="614">
        <f t="shared" ca="1" si="158"/>
        <v>0</v>
      </c>
      <c r="CN234" s="614">
        <f t="shared" ca="1" si="158"/>
        <v>0</v>
      </c>
      <c r="CO234" s="614">
        <f t="shared" ca="1" si="158"/>
        <v>0</v>
      </c>
      <c r="CP234" s="614">
        <f t="shared" ca="1" si="158"/>
        <v>0</v>
      </c>
      <c r="CQ234" s="614">
        <f t="shared" ca="1" si="158"/>
        <v>0</v>
      </c>
      <c r="CR234" s="614">
        <f t="shared" ca="1" si="158"/>
        <v>0</v>
      </c>
      <c r="CS234" s="614">
        <f t="shared" ca="1" si="158"/>
        <v>0</v>
      </c>
      <c r="CT234" s="614">
        <f t="shared" ca="1" si="158"/>
        <v>0</v>
      </c>
      <c r="CU234" s="614">
        <f t="shared" ca="1" si="158"/>
        <v>0</v>
      </c>
      <c r="CV234" s="614">
        <f t="shared" ca="1" si="158"/>
        <v>0</v>
      </c>
      <c r="CW234" s="614">
        <f t="shared" ca="1" si="158"/>
        <v>0</v>
      </c>
      <c r="CX234" s="614">
        <f t="shared" ca="1" si="158"/>
        <v>0</v>
      </c>
      <c r="CY234" s="614">
        <f t="shared" ca="1" si="158"/>
        <v>0</v>
      </c>
      <c r="CZ234" s="614">
        <f t="shared" ca="1" si="158"/>
        <v>0</v>
      </c>
      <c r="DA234" s="614">
        <f t="shared" ca="1" si="158"/>
        <v>0</v>
      </c>
      <c r="DB234" s="614">
        <f t="shared" ca="1" si="158"/>
        <v>0</v>
      </c>
      <c r="DC234" s="614">
        <f t="shared" ca="1" si="158"/>
        <v>0</v>
      </c>
      <c r="DD234" s="614">
        <f t="shared" ca="1" si="158"/>
        <v>0</v>
      </c>
      <c r="DE234" s="614">
        <f t="shared" ca="1" si="158"/>
        <v>0</v>
      </c>
      <c r="DF234" s="614">
        <f t="shared" ca="1" si="158"/>
        <v>0</v>
      </c>
      <c r="DG234" s="614">
        <f t="shared" ca="1" si="158"/>
        <v>0</v>
      </c>
      <c r="DH234" s="614">
        <f t="shared" ca="1" si="158"/>
        <v>0</v>
      </c>
      <c r="DI234" s="614">
        <f t="shared" ca="1" si="158"/>
        <v>0</v>
      </c>
      <c r="DJ234" s="614">
        <f t="shared" ca="1" si="158"/>
        <v>0</v>
      </c>
      <c r="DK234" s="614">
        <f t="shared" ca="1" si="158"/>
        <v>0</v>
      </c>
      <c r="DL234" s="614">
        <f t="shared" ca="1" si="158"/>
        <v>0</v>
      </c>
      <c r="DM234" s="614">
        <f t="shared" ca="1" si="158"/>
        <v>0</v>
      </c>
      <c r="DN234" s="614">
        <f t="shared" ca="1" si="158"/>
        <v>0</v>
      </c>
      <c r="DO234" s="614">
        <f t="shared" ca="1" si="158"/>
        <v>0</v>
      </c>
      <c r="DP234" s="614">
        <f t="shared" ca="1" si="158"/>
        <v>0</v>
      </c>
      <c r="DQ234" s="614">
        <f t="shared" ca="1" si="158"/>
        <v>0</v>
      </c>
      <c r="DR234" s="614">
        <f t="shared" ca="1" si="158"/>
        <v>0</v>
      </c>
      <c r="DS234" s="614">
        <f t="shared" ca="1" si="158"/>
        <v>0</v>
      </c>
      <c r="DT234" s="614">
        <f t="shared" ca="1" si="158"/>
        <v>0</v>
      </c>
      <c r="DU234" s="614">
        <f t="shared" ca="1" si="158"/>
        <v>0</v>
      </c>
      <c r="DV234" s="614">
        <f t="shared" ca="1" si="158"/>
        <v>0</v>
      </c>
      <c r="DW234" s="614">
        <f t="shared" ca="1" si="158"/>
        <v>0</v>
      </c>
      <c r="DX234" s="614">
        <f t="shared" ca="1" si="158"/>
        <v>0</v>
      </c>
      <c r="DY234" s="614">
        <f t="shared" ca="1" si="158"/>
        <v>0</v>
      </c>
      <c r="DZ234" s="614">
        <f t="shared" ca="1" si="158"/>
        <v>0</v>
      </c>
      <c r="EA234" s="614">
        <f t="shared" ca="1" si="158"/>
        <v>0</v>
      </c>
      <c r="EB234" s="614">
        <f t="shared" ca="1" si="158"/>
        <v>0</v>
      </c>
      <c r="EC234" s="614">
        <f t="shared" ca="1" si="158"/>
        <v>0</v>
      </c>
      <c r="ED234" s="614">
        <f t="shared" ca="1" si="158"/>
        <v>0</v>
      </c>
      <c r="EE234" s="614">
        <f t="shared" ca="1" si="158"/>
        <v>0</v>
      </c>
      <c r="EF234" s="614">
        <f t="shared" ca="1" si="158"/>
        <v>0</v>
      </c>
      <c r="EG234" s="614">
        <f t="shared" ca="1" si="158"/>
        <v>0</v>
      </c>
      <c r="EH234" s="614">
        <f t="shared" ca="1" si="158"/>
        <v>0</v>
      </c>
      <c r="EI234" s="467"/>
    </row>
    <row r="235" spans="1:139" s="561" customFormat="1" ht="15" customHeight="1" outlineLevel="1" x14ac:dyDescent="0.35">
      <c r="A235" s="467"/>
      <c r="B235" s="467"/>
      <c r="C235" s="467"/>
      <c r="D235" s="586"/>
      <c r="E235" s="585" t="str">
        <f t="shared" ref="E235:K235" si="159" xml:space="preserve"> E$231</f>
        <v>Interest payable - shareholder loan</v>
      </c>
      <c r="F235" s="585">
        <f t="shared" si="159"/>
        <v>0</v>
      </c>
      <c r="G235" s="585" t="str">
        <f t="shared" si="159"/>
        <v>INR Cr</v>
      </c>
      <c r="H235" s="585">
        <f t="shared" ca="1" si="159"/>
        <v>0</v>
      </c>
      <c r="I235" s="585">
        <f t="shared" si="159"/>
        <v>0</v>
      </c>
      <c r="J235" s="586">
        <f t="shared" ca="1" si="159"/>
        <v>0</v>
      </c>
      <c r="K235" s="586">
        <f t="shared" ca="1" si="159"/>
        <v>0</v>
      </c>
      <c r="L235" s="586">
        <f t="shared" ref="L235:BV235" ca="1" si="160" xml:space="preserve"> L$231</f>
        <v>0</v>
      </c>
      <c r="M235" s="586">
        <f t="shared" ca="1" si="160"/>
        <v>0</v>
      </c>
      <c r="N235" s="586">
        <f t="shared" ca="1" si="160"/>
        <v>0</v>
      </c>
      <c r="O235" s="586">
        <f t="shared" ca="1" si="160"/>
        <v>0</v>
      </c>
      <c r="P235" s="586">
        <f t="shared" ca="1" si="160"/>
        <v>0</v>
      </c>
      <c r="Q235" s="586">
        <f t="shared" ca="1" si="160"/>
        <v>0</v>
      </c>
      <c r="R235" s="586">
        <f t="shared" ca="1" si="160"/>
        <v>0</v>
      </c>
      <c r="S235" s="586">
        <f t="shared" ca="1" si="160"/>
        <v>0</v>
      </c>
      <c r="T235" s="586">
        <f t="shared" ca="1" si="160"/>
        <v>0</v>
      </c>
      <c r="U235" s="586">
        <f t="shared" ca="1" si="160"/>
        <v>0</v>
      </c>
      <c r="V235" s="586">
        <f t="shared" ca="1" si="160"/>
        <v>0</v>
      </c>
      <c r="W235" s="586">
        <f t="shared" ca="1" si="160"/>
        <v>0</v>
      </c>
      <c r="X235" s="586">
        <f t="shared" ca="1" si="160"/>
        <v>0</v>
      </c>
      <c r="Y235" s="586">
        <f t="shared" ca="1" si="160"/>
        <v>0</v>
      </c>
      <c r="Z235" s="586">
        <f t="shared" ca="1" si="160"/>
        <v>0</v>
      </c>
      <c r="AA235" s="586">
        <f t="shared" ca="1" si="160"/>
        <v>0</v>
      </c>
      <c r="AB235" s="586">
        <f t="shared" ca="1" si="160"/>
        <v>0</v>
      </c>
      <c r="AC235" s="586">
        <f t="shared" ca="1" si="160"/>
        <v>0</v>
      </c>
      <c r="AD235" s="586">
        <f t="shared" ca="1" si="160"/>
        <v>0</v>
      </c>
      <c r="AE235" s="586">
        <f t="shared" ca="1" si="160"/>
        <v>0</v>
      </c>
      <c r="AF235" s="586">
        <f t="shared" ca="1" si="160"/>
        <v>0</v>
      </c>
      <c r="AG235" s="586">
        <f t="shared" ca="1" si="160"/>
        <v>0</v>
      </c>
      <c r="AH235" s="586">
        <f t="shared" ca="1" si="160"/>
        <v>0</v>
      </c>
      <c r="AI235" s="586">
        <f t="shared" ca="1" si="160"/>
        <v>0</v>
      </c>
      <c r="AJ235" s="586">
        <f t="shared" ca="1" si="160"/>
        <v>0</v>
      </c>
      <c r="AK235" s="586">
        <f t="shared" ca="1" si="160"/>
        <v>0</v>
      </c>
      <c r="AL235" s="586">
        <f t="shared" ca="1" si="160"/>
        <v>0</v>
      </c>
      <c r="AM235" s="586">
        <f t="shared" ca="1" si="160"/>
        <v>0</v>
      </c>
      <c r="AN235" s="586">
        <f t="shared" ca="1" si="160"/>
        <v>0</v>
      </c>
      <c r="AO235" s="586">
        <f t="shared" ca="1" si="160"/>
        <v>0</v>
      </c>
      <c r="AP235" s="586">
        <f t="shared" ca="1" si="160"/>
        <v>0</v>
      </c>
      <c r="AQ235" s="586">
        <f t="shared" ca="1" si="160"/>
        <v>0</v>
      </c>
      <c r="AR235" s="586">
        <f t="shared" ca="1" si="160"/>
        <v>0</v>
      </c>
      <c r="AS235" s="586">
        <f t="shared" ca="1" si="160"/>
        <v>0</v>
      </c>
      <c r="AT235" s="586">
        <f t="shared" ca="1" si="160"/>
        <v>0</v>
      </c>
      <c r="AU235" s="586">
        <f t="shared" ca="1" si="160"/>
        <v>0</v>
      </c>
      <c r="AV235" s="586">
        <f t="shared" ca="1" si="160"/>
        <v>0</v>
      </c>
      <c r="AW235" s="586">
        <f t="shared" ca="1" si="160"/>
        <v>0</v>
      </c>
      <c r="AX235" s="586">
        <f t="shared" ca="1" si="160"/>
        <v>0</v>
      </c>
      <c r="AY235" s="586">
        <f t="shared" ca="1" si="160"/>
        <v>0</v>
      </c>
      <c r="AZ235" s="586">
        <f t="shared" ca="1" si="160"/>
        <v>0</v>
      </c>
      <c r="BA235" s="586">
        <f t="shared" ca="1" si="160"/>
        <v>0</v>
      </c>
      <c r="BB235" s="586">
        <f t="shared" ca="1" si="160"/>
        <v>0</v>
      </c>
      <c r="BC235" s="586">
        <f t="shared" ca="1" si="160"/>
        <v>0</v>
      </c>
      <c r="BD235" s="586">
        <f t="shared" ca="1" si="160"/>
        <v>0</v>
      </c>
      <c r="BE235" s="586">
        <f t="shared" ca="1" si="160"/>
        <v>0</v>
      </c>
      <c r="BF235" s="586">
        <f t="shared" ca="1" si="160"/>
        <v>0</v>
      </c>
      <c r="BG235" s="586">
        <f t="shared" ca="1" si="160"/>
        <v>0</v>
      </c>
      <c r="BH235" s="586">
        <f t="shared" ca="1" si="160"/>
        <v>0</v>
      </c>
      <c r="BI235" s="586">
        <f t="shared" ca="1" si="160"/>
        <v>0</v>
      </c>
      <c r="BJ235" s="586">
        <f t="shared" ca="1" si="160"/>
        <v>0</v>
      </c>
      <c r="BK235" s="586">
        <f t="shared" ca="1" si="160"/>
        <v>0</v>
      </c>
      <c r="BL235" s="586">
        <f t="shared" ca="1" si="160"/>
        <v>0</v>
      </c>
      <c r="BM235" s="586">
        <f t="shared" ca="1" si="160"/>
        <v>0</v>
      </c>
      <c r="BN235" s="586">
        <f t="shared" ca="1" si="160"/>
        <v>0</v>
      </c>
      <c r="BO235" s="586">
        <f t="shared" ca="1" si="160"/>
        <v>0</v>
      </c>
      <c r="BP235" s="586">
        <f t="shared" ca="1" si="160"/>
        <v>0</v>
      </c>
      <c r="BQ235" s="586">
        <f t="shared" ca="1" si="160"/>
        <v>0</v>
      </c>
      <c r="BR235" s="586">
        <f t="shared" ca="1" si="160"/>
        <v>0</v>
      </c>
      <c r="BS235" s="586">
        <f t="shared" ca="1" si="160"/>
        <v>0</v>
      </c>
      <c r="BT235" s="586">
        <f t="shared" ca="1" si="160"/>
        <v>0</v>
      </c>
      <c r="BU235" s="586">
        <f t="shared" ca="1" si="160"/>
        <v>0</v>
      </c>
      <c r="BV235" s="586">
        <f t="shared" ca="1" si="160"/>
        <v>0</v>
      </c>
      <c r="BW235" s="586">
        <f t="shared" ref="BW235:EH235" ca="1" si="161" xml:space="preserve"> BW$231</f>
        <v>0</v>
      </c>
      <c r="BX235" s="586">
        <f t="shared" ca="1" si="161"/>
        <v>0</v>
      </c>
      <c r="BY235" s="586">
        <f t="shared" ca="1" si="161"/>
        <v>0</v>
      </c>
      <c r="BZ235" s="586">
        <f t="shared" ca="1" si="161"/>
        <v>0</v>
      </c>
      <c r="CA235" s="586">
        <f t="shared" ca="1" si="161"/>
        <v>0</v>
      </c>
      <c r="CB235" s="586">
        <f t="shared" ca="1" si="161"/>
        <v>0</v>
      </c>
      <c r="CC235" s="586">
        <f t="shared" ca="1" si="161"/>
        <v>0</v>
      </c>
      <c r="CD235" s="586">
        <f t="shared" ca="1" si="161"/>
        <v>0</v>
      </c>
      <c r="CE235" s="586">
        <f t="shared" ca="1" si="161"/>
        <v>0</v>
      </c>
      <c r="CF235" s="586">
        <f t="shared" ca="1" si="161"/>
        <v>0</v>
      </c>
      <c r="CG235" s="586">
        <f t="shared" ca="1" si="161"/>
        <v>0</v>
      </c>
      <c r="CH235" s="586">
        <f t="shared" ca="1" si="161"/>
        <v>0</v>
      </c>
      <c r="CI235" s="586">
        <f t="shared" ca="1" si="161"/>
        <v>0</v>
      </c>
      <c r="CJ235" s="586">
        <f t="shared" ca="1" si="161"/>
        <v>0</v>
      </c>
      <c r="CK235" s="586">
        <f t="shared" ca="1" si="161"/>
        <v>0</v>
      </c>
      <c r="CL235" s="586">
        <f t="shared" ca="1" si="161"/>
        <v>0</v>
      </c>
      <c r="CM235" s="586">
        <f t="shared" ca="1" si="161"/>
        <v>0</v>
      </c>
      <c r="CN235" s="586">
        <f t="shared" ca="1" si="161"/>
        <v>0</v>
      </c>
      <c r="CO235" s="586">
        <f t="shared" ca="1" si="161"/>
        <v>0</v>
      </c>
      <c r="CP235" s="586">
        <f t="shared" ca="1" si="161"/>
        <v>0</v>
      </c>
      <c r="CQ235" s="586">
        <f t="shared" ca="1" si="161"/>
        <v>0</v>
      </c>
      <c r="CR235" s="586">
        <f t="shared" ca="1" si="161"/>
        <v>0</v>
      </c>
      <c r="CS235" s="586">
        <f t="shared" ca="1" si="161"/>
        <v>0</v>
      </c>
      <c r="CT235" s="586">
        <f t="shared" ca="1" si="161"/>
        <v>0</v>
      </c>
      <c r="CU235" s="586">
        <f t="shared" ca="1" si="161"/>
        <v>0</v>
      </c>
      <c r="CV235" s="586">
        <f t="shared" ca="1" si="161"/>
        <v>0</v>
      </c>
      <c r="CW235" s="586">
        <f t="shared" ca="1" si="161"/>
        <v>0</v>
      </c>
      <c r="CX235" s="586">
        <f t="shared" ca="1" si="161"/>
        <v>0</v>
      </c>
      <c r="CY235" s="586">
        <f t="shared" ca="1" si="161"/>
        <v>0</v>
      </c>
      <c r="CZ235" s="586">
        <f t="shared" ca="1" si="161"/>
        <v>0</v>
      </c>
      <c r="DA235" s="586">
        <f t="shared" ca="1" si="161"/>
        <v>0</v>
      </c>
      <c r="DB235" s="586">
        <f t="shared" ca="1" si="161"/>
        <v>0</v>
      </c>
      <c r="DC235" s="586">
        <f t="shared" ca="1" si="161"/>
        <v>0</v>
      </c>
      <c r="DD235" s="586">
        <f t="shared" ca="1" si="161"/>
        <v>0</v>
      </c>
      <c r="DE235" s="586">
        <f t="shared" ca="1" si="161"/>
        <v>0</v>
      </c>
      <c r="DF235" s="586">
        <f t="shared" ca="1" si="161"/>
        <v>0</v>
      </c>
      <c r="DG235" s="586">
        <f t="shared" ca="1" si="161"/>
        <v>0</v>
      </c>
      <c r="DH235" s="586">
        <f t="shared" ca="1" si="161"/>
        <v>0</v>
      </c>
      <c r="DI235" s="586">
        <f t="shared" ca="1" si="161"/>
        <v>0</v>
      </c>
      <c r="DJ235" s="586">
        <f t="shared" ca="1" si="161"/>
        <v>0</v>
      </c>
      <c r="DK235" s="586">
        <f t="shared" ca="1" si="161"/>
        <v>0</v>
      </c>
      <c r="DL235" s="586">
        <f t="shared" ca="1" si="161"/>
        <v>0</v>
      </c>
      <c r="DM235" s="586">
        <f t="shared" ca="1" si="161"/>
        <v>0</v>
      </c>
      <c r="DN235" s="586">
        <f t="shared" ca="1" si="161"/>
        <v>0</v>
      </c>
      <c r="DO235" s="586">
        <f t="shared" ca="1" si="161"/>
        <v>0</v>
      </c>
      <c r="DP235" s="586">
        <f t="shared" ca="1" si="161"/>
        <v>0</v>
      </c>
      <c r="DQ235" s="586">
        <f t="shared" ca="1" si="161"/>
        <v>0</v>
      </c>
      <c r="DR235" s="586">
        <f t="shared" ca="1" si="161"/>
        <v>0</v>
      </c>
      <c r="DS235" s="586">
        <f t="shared" ca="1" si="161"/>
        <v>0</v>
      </c>
      <c r="DT235" s="586">
        <f t="shared" ca="1" si="161"/>
        <v>0</v>
      </c>
      <c r="DU235" s="586">
        <f t="shared" ca="1" si="161"/>
        <v>0</v>
      </c>
      <c r="DV235" s="586">
        <f t="shared" ca="1" si="161"/>
        <v>0</v>
      </c>
      <c r="DW235" s="586">
        <f t="shared" ca="1" si="161"/>
        <v>0</v>
      </c>
      <c r="DX235" s="586">
        <f t="shared" ca="1" si="161"/>
        <v>0</v>
      </c>
      <c r="DY235" s="586">
        <f t="shared" ca="1" si="161"/>
        <v>0</v>
      </c>
      <c r="DZ235" s="586">
        <f t="shared" ca="1" si="161"/>
        <v>0</v>
      </c>
      <c r="EA235" s="586">
        <f t="shared" ca="1" si="161"/>
        <v>0</v>
      </c>
      <c r="EB235" s="586">
        <f t="shared" si="161"/>
        <v>0</v>
      </c>
      <c r="EC235" s="586">
        <f t="shared" si="161"/>
        <v>0</v>
      </c>
      <c r="ED235" s="586">
        <f t="shared" si="161"/>
        <v>0</v>
      </c>
      <c r="EE235" s="586">
        <f t="shared" si="161"/>
        <v>0</v>
      </c>
      <c r="EF235" s="586">
        <f t="shared" si="161"/>
        <v>0</v>
      </c>
      <c r="EG235" s="586">
        <f t="shared" si="161"/>
        <v>0</v>
      </c>
      <c r="EH235" s="586">
        <f t="shared" si="161"/>
        <v>0</v>
      </c>
      <c r="EI235" s="467"/>
    </row>
    <row r="236" spans="1:139" s="561" customFormat="1" ht="15" customHeight="1" outlineLevel="1" x14ac:dyDescent="0.35">
      <c r="A236" s="467"/>
      <c r="B236" s="467"/>
      <c r="C236" s="467"/>
      <c r="D236" s="586"/>
      <c r="E236" s="467" t="s">
        <v>564</v>
      </c>
      <c r="F236" s="586"/>
      <c r="G236" s="467" t="s">
        <v>330</v>
      </c>
      <c r="H236" s="586">
        <f ca="1" xml:space="preserve"> SUM(J236:EH236)</f>
        <v>0</v>
      </c>
      <c r="J236" s="561">
        <f xml:space="preserve"> SUMIF( 'Ind AS Financials'!$J$3:$W$3, Rollout!J3, 'Ind AS Financials'!$J$208:$W$208 )</f>
        <v>0</v>
      </c>
      <c r="K236" s="561">
        <f ca="1" xml:space="preserve"> SUMIF( 'Ind AS Financials'!$J$3:$W$3, Rollout!K3, 'Ind AS Financials'!$J$208:$W$208 )</f>
        <v>0</v>
      </c>
      <c r="L236" s="561">
        <f xml:space="preserve"> SUMIF( 'Ind AS Financials'!$J$3:$W$3, Rollout!L3, 'Ind AS Financials'!$J$208:$W$208 )</f>
        <v>0</v>
      </c>
      <c r="M236" s="561">
        <f xml:space="preserve"> SUMIF( 'Ind AS Financials'!$J$3:$W$3, Rollout!M3, 'Ind AS Financials'!$J$208:$W$208 )</f>
        <v>0</v>
      </c>
      <c r="N236" s="561">
        <f xml:space="preserve"> SUMIF( 'Ind AS Financials'!$J$3:$W$3, Rollout!N3, 'Ind AS Financials'!$J$208:$W$208 )</f>
        <v>0</v>
      </c>
      <c r="O236" s="561">
        <f xml:space="preserve"> SUMIF( 'Ind AS Financials'!$J$3:$W$3, Rollout!O3, 'Ind AS Financials'!$J$208:$W$208 )</f>
        <v>0</v>
      </c>
      <c r="P236" s="561">
        <f xml:space="preserve"> SUMIF( 'Ind AS Financials'!$J$3:$W$3, Rollout!P3, 'Ind AS Financials'!$J$208:$W$208 )</f>
        <v>0</v>
      </c>
      <c r="Q236" s="561">
        <f xml:space="preserve"> SUMIF( 'Ind AS Financials'!$J$3:$W$3, Rollout!Q3, 'Ind AS Financials'!$J$208:$W$208 )</f>
        <v>0</v>
      </c>
      <c r="R236" s="561">
        <f xml:space="preserve"> SUMIF( 'Ind AS Financials'!$J$3:$W$3, Rollout!R3, 'Ind AS Financials'!$J$208:$W$208 )</f>
        <v>0</v>
      </c>
      <c r="S236" s="561">
        <f xml:space="preserve"> SUMIF( 'Ind AS Financials'!$J$3:$W$3, Rollout!S3, 'Ind AS Financials'!$J$208:$W$208 )</f>
        <v>0</v>
      </c>
      <c r="T236" s="561">
        <f xml:space="preserve"> SUMIF( 'Ind AS Financials'!$J$3:$W$3, Rollout!T3, 'Ind AS Financials'!$J$208:$W$208 )</f>
        <v>0</v>
      </c>
      <c r="U236" s="561">
        <f xml:space="preserve"> SUMIF( 'Ind AS Financials'!$J$3:$W$3, Rollout!U3, 'Ind AS Financials'!$J$208:$W$208 )</f>
        <v>0</v>
      </c>
      <c r="V236" s="561">
        <f xml:space="preserve"> SUMIF( 'Ind AS Financials'!$J$3:$W$3, Rollout!V3, 'Ind AS Financials'!$J$208:$W$208 )</f>
        <v>0</v>
      </c>
      <c r="W236" s="561">
        <f ca="1" xml:space="preserve"> SUMIF( 'Ind AS Financials'!$J$3:$W$3, Rollout!W3, 'Ind AS Financials'!$J$208:$W$208 )</f>
        <v>0</v>
      </c>
      <c r="X236" s="561">
        <f xml:space="preserve"> SUMIF( 'Ind AS Financials'!$J$3:$W$3, Rollout!X3, 'Ind AS Financials'!$J$208:$W$208 )</f>
        <v>0</v>
      </c>
      <c r="Y236" s="561">
        <f xml:space="preserve"> SUMIF( 'Ind AS Financials'!$J$3:$W$3, Rollout!Y3, 'Ind AS Financials'!$J$208:$W$208 )</f>
        <v>0</v>
      </c>
      <c r="Z236" s="561">
        <f xml:space="preserve"> SUMIF( 'Ind AS Financials'!$J$3:$W$3, Rollout!Z3, 'Ind AS Financials'!$J$208:$W$208 )</f>
        <v>0</v>
      </c>
      <c r="AA236" s="561">
        <f xml:space="preserve"> SUMIF( 'Ind AS Financials'!$J$3:$W$3, Rollout!AA3, 'Ind AS Financials'!$J$208:$W$208 )</f>
        <v>0</v>
      </c>
      <c r="AB236" s="561">
        <f xml:space="preserve"> SUMIF( 'Ind AS Financials'!$J$3:$W$3, Rollout!AB3, 'Ind AS Financials'!$J$208:$W$208 )</f>
        <v>0</v>
      </c>
      <c r="AC236" s="561">
        <f xml:space="preserve"> SUMIF( 'Ind AS Financials'!$J$3:$W$3, Rollout!AC3, 'Ind AS Financials'!$J$208:$W$208 )</f>
        <v>0</v>
      </c>
      <c r="AD236" s="561">
        <f xml:space="preserve"> SUMIF( 'Ind AS Financials'!$J$3:$W$3, Rollout!AD3, 'Ind AS Financials'!$J$208:$W$208 )</f>
        <v>0</v>
      </c>
      <c r="AE236" s="561">
        <f xml:space="preserve"> SUMIF( 'Ind AS Financials'!$J$3:$W$3, Rollout!AE3, 'Ind AS Financials'!$J$208:$W$208 )</f>
        <v>0</v>
      </c>
      <c r="AF236" s="561">
        <f xml:space="preserve"> SUMIF( 'Ind AS Financials'!$J$3:$W$3, Rollout!AF3, 'Ind AS Financials'!$J$208:$W$208 )</f>
        <v>0</v>
      </c>
      <c r="AG236" s="561">
        <f xml:space="preserve"> SUMIF( 'Ind AS Financials'!$J$3:$W$3, Rollout!AG3, 'Ind AS Financials'!$J$208:$W$208 )</f>
        <v>0</v>
      </c>
      <c r="AH236" s="561">
        <f xml:space="preserve"> SUMIF( 'Ind AS Financials'!$J$3:$W$3, Rollout!AH3, 'Ind AS Financials'!$J$208:$W$208 )</f>
        <v>0</v>
      </c>
      <c r="AI236" s="561">
        <f ca="1" xml:space="preserve"> SUMIF( 'Ind AS Financials'!$J$3:$W$3, Rollout!AI3, 'Ind AS Financials'!$J$208:$W$208 )</f>
        <v>0</v>
      </c>
      <c r="AJ236" s="561">
        <f xml:space="preserve"> SUMIF( 'Ind AS Financials'!$J$3:$W$3, Rollout!AJ3, 'Ind AS Financials'!$J$208:$W$208 )</f>
        <v>0</v>
      </c>
      <c r="AK236" s="561">
        <f xml:space="preserve"> SUMIF( 'Ind AS Financials'!$J$3:$W$3, Rollout!AK3, 'Ind AS Financials'!$J$208:$W$208 )</f>
        <v>0</v>
      </c>
      <c r="AL236" s="561">
        <f xml:space="preserve"> SUMIF( 'Ind AS Financials'!$J$3:$W$3, Rollout!AL3, 'Ind AS Financials'!$J$208:$W$208 )</f>
        <v>0</v>
      </c>
      <c r="AM236" s="561">
        <f xml:space="preserve"> SUMIF( 'Ind AS Financials'!$J$3:$W$3, Rollout!AM3, 'Ind AS Financials'!$J$208:$W$208 )</f>
        <v>0</v>
      </c>
      <c r="AN236" s="561">
        <f xml:space="preserve"> SUMIF( 'Ind AS Financials'!$J$3:$W$3, Rollout!AN3, 'Ind AS Financials'!$J$208:$W$208 )</f>
        <v>0</v>
      </c>
      <c r="AO236" s="561">
        <f xml:space="preserve"> SUMIF( 'Ind AS Financials'!$J$3:$W$3, Rollout!AO3, 'Ind AS Financials'!$J$208:$W$208 )</f>
        <v>0</v>
      </c>
      <c r="AP236" s="561">
        <f xml:space="preserve"> SUMIF( 'Ind AS Financials'!$J$3:$W$3, Rollout!AP3, 'Ind AS Financials'!$J$208:$W$208 )</f>
        <v>0</v>
      </c>
      <c r="AQ236" s="561">
        <f xml:space="preserve"> SUMIF( 'Ind AS Financials'!$J$3:$W$3, Rollout!AQ3, 'Ind AS Financials'!$J$208:$W$208 )</f>
        <v>0</v>
      </c>
      <c r="AR236" s="561">
        <f xml:space="preserve"> SUMIF( 'Ind AS Financials'!$J$3:$W$3, Rollout!AR3, 'Ind AS Financials'!$J$208:$W$208 )</f>
        <v>0</v>
      </c>
      <c r="AS236" s="561">
        <f xml:space="preserve"> SUMIF( 'Ind AS Financials'!$J$3:$W$3, Rollout!AS3, 'Ind AS Financials'!$J$208:$W$208 )</f>
        <v>0</v>
      </c>
      <c r="AT236" s="561">
        <f xml:space="preserve"> SUMIF( 'Ind AS Financials'!$J$3:$W$3, Rollout!AT3, 'Ind AS Financials'!$J$208:$W$208 )</f>
        <v>0</v>
      </c>
      <c r="AU236" s="561">
        <f ca="1" xml:space="preserve"> SUMIF( 'Ind AS Financials'!$J$3:$W$3, Rollout!AU3, 'Ind AS Financials'!$J$208:$W$208 )</f>
        <v>0</v>
      </c>
      <c r="AV236" s="561">
        <f xml:space="preserve"> SUMIF( 'Ind AS Financials'!$J$3:$W$3, Rollout!AV3, 'Ind AS Financials'!$J$208:$W$208 )</f>
        <v>0</v>
      </c>
      <c r="AW236" s="561">
        <f xml:space="preserve"> SUMIF( 'Ind AS Financials'!$J$3:$W$3, Rollout!AW3, 'Ind AS Financials'!$J$208:$W$208 )</f>
        <v>0</v>
      </c>
      <c r="AX236" s="561">
        <f xml:space="preserve"> SUMIF( 'Ind AS Financials'!$J$3:$W$3, Rollout!AX3, 'Ind AS Financials'!$J$208:$W$208 )</f>
        <v>0</v>
      </c>
      <c r="AY236" s="561">
        <f xml:space="preserve"> SUMIF( 'Ind AS Financials'!$J$3:$W$3, Rollout!AY3, 'Ind AS Financials'!$J$208:$W$208 )</f>
        <v>0</v>
      </c>
      <c r="AZ236" s="561">
        <f xml:space="preserve"> SUMIF( 'Ind AS Financials'!$J$3:$W$3, Rollout!AZ3, 'Ind AS Financials'!$J$208:$W$208 )</f>
        <v>0</v>
      </c>
      <c r="BA236" s="561">
        <f xml:space="preserve"> SUMIF( 'Ind AS Financials'!$J$3:$W$3, Rollout!BA3, 'Ind AS Financials'!$J$208:$W$208 )</f>
        <v>0</v>
      </c>
      <c r="BB236" s="561">
        <f xml:space="preserve"> SUMIF( 'Ind AS Financials'!$J$3:$W$3, Rollout!BB3, 'Ind AS Financials'!$J$208:$W$208 )</f>
        <v>0</v>
      </c>
      <c r="BC236" s="561">
        <f xml:space="preserve"> SUMIF( 'Ind AS Financials'!$J$3:$W$3, Rollout!BC3, 'Ind AS Financials'!$J$208:$W$208 )</f>
        <v>0</v>
      </c>
      <c r="BD236" s="561">
        <f xml:space="preserve"> SUMIF( 'Ind AS Financials'!$J$3:$W$3, Rollout!BD3, 'Ind AS Financials'!$J$208:$W$208 )</f>
        <v>0</v>
      </c>
      <c r="BE236" s="561">
        <f xml:space="preserve"> SUMIF( 'Ind AS Financials'!$J$3:$W$3, Rollout!BE3, 'Ind AS Financials'!$J$208:$W$208 )</f>
        <v>0</v>
      </c>
      <c r="BF236" s="561">
        <f xml:space="preserve"> SUMIF( 'Ind AS Financials'!$J$3:$W$3, Rollout!BF3, 'Ind AS Financials'!$J$208:$W$208 )</f>
        <v>0</v>
      </c>
      <c r="BG236" s="561">
        <f ca="1" xml:space="preserve"> SUMIF( 'Ind AS Financials'!$J$3:$W$3, Rollout!BG3, 'Ind AS Financials'!$J$208:$W$208 )</f>
        <v>0</v>
      </c>
      <c r="BH236" s="561">
        <f xml:space="preserve"> SUMIF( 'Ind AS Financials'!$J$3:$W$3, Rollout!BH3, 'Ind AS Financials'!$J$208:$W$208 )</f>
        <v>0</v>
      </c>
      <c r="BI236" s="561">
        <f xml:space="preserve"> SUMIF( 'Ind AS Financials'!$J$3:$W$3, Rollout!BI3, 'Ind AS Financials'!$J$208:$W$208 )</f>
        <v>0</v>
      </c>
      <c r="BJ236" s="561">
        <f xml:space="preserve"> SUMIF( 'Ind AS Financials'!$J$3:$W$3, Rollout!BJ3, 'Ind AS Financials'!$J$208:$W$208 )</f>
        <v>0</v>
      </c>
      <c r="BK236" s="561">
        <f xml:space="preserve"> SUMIF( 'Ind AS Financials'!$J$3:$W$3, Rollout!BK3, 'Ind AS Financials'!$J$208:$W$208 )</f>
        <v>0</v>
      </c>
      <c r="BL236" s="561">
        <f xml:space="preserve"> SUMIF( 'Ind AS Financials'!$J$3:$W$3, Rollout!BL3, 'Ind AS Financials'!$J$208:$W$208 )</f>
        <v>0</v>
      </c>
      <c r="BM236" s="561">
        <f xml:space="preserve"> SUMIF( 'Ind AS Financials'!$J$3:$W$3, Rollout!BM3, 'Ind AS Financials'!$J$208:$W$208 )</f>
        <v>0</v>
      </c>
      <c r="BN236" s="561">
        <f xml:space="preserve"> SUMIF( 'Ind AS Financials'!$J$3:$W$3, Rollout!BN3, 'Ind AS Financials'!$J$208:$W$208 )</f>
        <v>0</v>
      </c>
      <c r="BO236" s="561">
        <f xml:space="preserve"> SUMIF( 'Ind AS Financials'!$J$3:$W$3, Rollout!BO3, 'Ind AS Financials'!$J$208:$W$208 )</f>
        <v>0</v>
      </c>
      <c r="BP236" s="561">
        <f xml:space="preserve"> SUMIF( 'Ind AS Financials'!$J$3:$W$3, Rollout!BP3, 'Ind AS Financials'!$J$208:$W$208 )</f>
        <v>0</v>
      </c>
      <c r="BQ236" s="561">
        <f xml:space="preserve"> SUMIF( 'Ind AS Financials'!$J$3:$W$3, Rollout!BQ3, 'Ind AS Financials'!$J$208:$W$208 )</f>
        <v>0</v>
      </c>
      <c r="BR236" s="561">
        <f xml:space="preserve"> SUMIF( 'Ind AS Financials'!$J$3:$W$3, Rollout!BR3, 'Ind AS Financials'!$J$208:$W$208 )</f>
        <v>0</v>
      </c>
      <c r="BS236" s="561">
        <f ca="1" xml:space="preserve"> SUMIF( 'Ind AS Financials'!$J$3:$W$3, Rollout!BS3, 'Ind AS Financials'!$J$208:$W$208 )</f>
        <v>0</v>
      </c>
      <c r="BT236" s="561">
        <f xml:space="preserve"> SUMIF( 'Ind AS Financials'!$J$3:$W$3, Rollout!BT3, 'Ind AS Financials'!$J$208:$W$208 )</f>
        <v>0</v>
      </c>
      <c r="BU236" s="561">
        <f xml:space="preserve"> SUMIF( 'Ind AS Financials'!$J$3:$W$3, Rollout!BU3, 'Ind AS Financials'!$J$208:$W$208 )</f>
        <v>0</v>
      </c>
      <c r="BV236" s="561">
        <f xml:space="preserve"> SUMIF( 'Ind AS Financials'!$J$3:$W$3, Rollout!BV3, 'Ind AS Financials'!$J$208:$W$208 )</f>
        <v>0</v>
      </c>
      <c r="BW236" s="561">
        <f xml:space="preserve"> SUMIF( 'Ind AS Financials'!$J$3:$W$3, Rollout!BW3, 'Ind AS Financials'!$J$208:$W$208 )</f>
        <v>0</v>
      </c>
      <c r="BX236" s="561">
        <f xml:space="preserve"> SUMIF( 'Ind AS Financials'!$J$3:$W$3, Rollout!BX3, 'Ind AS Financials'!$J$208:$W$208 )</f>
        <v>0</v>
      </c>
      <c r="BY236" s="561">
        <f xml:space="preserve"> SUMIF( 'Ind AS Financials'!$J$3:$W$3, Rollout!BY3, 'Ind AS Financials'!$J$208:$W$208 )</f>
        <v>0</v>
      </c>
      <c r="BZ236" s="561">
        <f xml:space="preserve"> SUMIF( 'Ind AS Financials'!$J$3:$W$3, Rollout!BZ3, 'Ind AS Financials'!$J$208:$W$208 )</f>
        <v>0</v>
      </c>
      <c r="CA236" s="561">
        <f xml:space="preserve"> SUMIF( 'Ind AS Financials'!$J$3:$W$3, Rollout!CA3, 'Ind AS Financials'!$J$208:$W$208 )</f>
        <v>0</v>
      </c>
      <c r="CB236" s="561">
        <f xml:space="preserve"> SUMIF( 'Ind AS Financials'!$J$3:$W$3, Rollout!CB3, 'Ind AS Financials'!$J$208:$W$208 )</f>
        <v>0</v>
      </c>
      <c r="CC236" s="561">
        <f xml:space="preserve"> SUMIF( 'Ind AS Financials'!$J$3:$W$3, Rollout!CC3, 'Ind AS Financials'!$J$208:$W$208 )</f>
        <v>0</v>
      </c>
      <c r="CD236" s="561">
        <f xml:space="preserve"> SUMIF( 'Ind AS Financials'!$J$3:$W$3, Rollout!CD3, 'Ind AS Financials'!$J$208:$W$208 )</f>
        <v>0</v>
      </c>
      <c r="CE236" s="561">
        <f ca="1" xml:space="preserve"> SUMIF( 'Ind AS Financials'!$J$3:$W$3, Rollout!CE3, 'Ind AS Financials'!$J$208:$W$208 )</f>
        <v>0</v>
      </c>
      <c r="CF236" s="561">
        <f xml:space="preserve"> SUMIF( 'Ind AS Financials'!$J$3:$W$3, Rollout!CF3, 'Ind AS Financials'!$J$208:$W$208 )</f>
        <v>0</v>
      </c>
      <c r="CG236" s="561">
        <f xml:space="preserve"> SUMIF( 'Ind AS Financials'!$J$3:$W$3, Rollout!CG3, 'Ind AS Financials'!$J$208:$W$208 )</f>
        <v>0</v>
      </c>
      <c r="CH236" s="561">
        <f xml:space="preserve"> SUMIF( 'Ind AS Financials'!$J$3:$W$3, Rollout!CH3, 'Ind AS Financials'!$J$208:$W$208 )</f>
        <v>0</v>
      </c>
      <c r="CI236" s="561">
        <f xml:space="preserve"> SUMIF( 'Ind AS Financials'!$J$3:$W$3, Rollout!CI3, 'Ind AS Financials'!$J$208:$W$208 )</f>
        <v>0</v>
      </c>
      <c r="CJ236" s="561">
        <f xml:space="preserve"> SUMIF( 'Ind AS Financials'!$J$3:$W$3, Rollout!CJ3, 'Ind AS Financials'!$J$208:$W$208 )</f>
        <v>0</v>
      </c>
      <c r="CK236" s="561">
        <f xml:space="preserve"> SUMIF( 'Ind AS Financials'!$J$3:$W$3, Rollout!CK3, 'Ind AS Financials'!$J$208:$W$208 )</f>
        <v>0</v>
      </c>
      <c r="CL236" s="561">
        <f xml:space="preserve"> SUMIF( 'Ind AS Financials'!$J$3:$W$3, Rollout!CL3, 'Ind AS Financials'!$J$208:$W$208 )</f>
        <v>0</v>
      </c>
      <c r="CM236" s="561">
        <f xml:space="preserve"> SUMIF( 'Ind AS Financials'!$J$3:$W$3, Rollout!CM3, 'Ind AS Financials'!$J$208:$W$208 )</f>
        <v>0</v>
      </c>
      <c r="CN236" s="561">
        <f xml:space="preserve"> SUMIF( 'Ind AS Financials'!$J$3:$W$3, Rollout!CN3, 'Ind AS Financials'!$J$208:$W$208 )</f>
        <v>0</v>
      </c>
      <c r="CO236" s="561">
        <f xml:space="preserve"> SUMIF( 'Ind AS Financials'!$J$3:$W$3, Rollout!CO3, 'Ind AS Financials'!$J$208:$W$208 )</f>
        <v>0</v>
      </c>
      <c r="CP236" s="561">
        <f xml:space="preserve"> SUMIF( 'Ind AS Financials'!$J$3:$W$3, Rollout!CP3, 'Ind AS Financials'!$J$208:$W$208 )</f>
        <v>0</v>
      </c>
      <c r="CQ236" s="561">
        <f ca="1" xml:space="preserve"> SUMIF( 'Ind AS Financials'!$J$3:$W$3, Rollout!CQ3, 'Ind AS Financials'!$J$208:$W$208 )</f>
        <v>0</v>
      </c>
      <c r="CR236" s="561">
        <f xml:space="preserve"> SUMIF( 'Ind AS Financials'!$J$3:$W$3, Rollout!CR3, 'Ind AS Financials'!$J$208:$W$208 )</f>
        <v>0</v>
      </c>
      <c r="CS236" s="561">
        <f xml:space="preserve"> SUMIF( 'Ind AS Financials'!$J$3:$W$3, Rollout!CS3, 'Ind AS Financials'!$J$208:$W$208 )</f>
        <v>0</v>
      </c>
      <c r="CT236" s="561">
        <f xml:space="preserve"> SUMIF( 'Ind AS Financials'!$J$3:$W$3, Rollout!CT3, 'Ind AS Financials'!$J$208:$W$208 )</f>
        <v>0</v>
      </c>
      <c r="CU236" s="561">
        <f xml:space="preserve"> SUMIF( 'Ind AS Financials'!$J$3:$W$3, Rollout!CU3, 'Ind AS Financials'!$J$208:$W$208 )</f>
        <v>0</v>
      </c>
      <c r="CV236" s="561">
        <f xml:space="preserve"> SUMIF( 'Ind AS Financials'!$J$3:$W$3, Rollout!CV3, 'Ind AS Financials'!$J$208:$W$208 )</f>
        <v>0</v>
      </c>
      <c r="CW236" s="561">
        <f xml:space="preserve"> SUMIF( 'Ind AS Financials'!$J$3:$W$3, Rollout!CW3, 'Ind AS Financials'!$J$208:$W$208 )</f>
        <v>0</v>
      </c>
      <c r="CX236" s="561">
        <f xml:space="preserve"> SUMIF( 'Ind AS Financials'!$J$3:$W$3, Rollout!CX3, 'Ind AS Financials'!$J$208:$W$208 )</f>
        <v>0</v>
      </c>
      <c r="CY236" s="561">
        <f xml:space="preserve"> SUMIF( 'Ind AS Financials'!$J$3:$W$3, Rollout!CY3, 'Ind AS Financials'!$J$208:$W$208 )</f>
        <v>0</v>
      </c>
      <c r="CZ236" s="561">
        <f xml:space="preserve"> SUMIF( 'Ind AS Financials'!$J$3:$W$3, Rollout!CZ3, 'Ind AS Financials'!$J$208:$W$208 )</f>
        <v>0</v>
      </c>
      <c r="DA236" s="561">
        <f xml:space="preserve"> SUMIF( 'Ind AS Financials'!$J$3:$W$3, Rollout!DA3, 'Ind AS Financials'!$J$208:$W$208 )</f>
        <v>0</v>
      </c>
      <c r="DB236" s="561">
        <f xml:space="preserve"> SUMIF( 'Ind AS Financials'!$J$3:$W$3, Rollout!DB3, 'Ind AS Financials'!$J$208:$W$208 )</f>
        <v>0</v>
      </c>
      <c r="DC236" s="561">
        <f ca="1" xml:space="preserve"> SUMIF( 'Ind AS Financials'!$J$3:$W$3, Rollout!DC3, 'Ind AS Financials'!$J$208:$W$208 )</f>
        <v>0</v>
      </c>
      <c r="DD236" s="561">
        <f xml:space="preserve"> SUMIF( 'Ind AS Financials'!$J$3:$W$3, Rollout!DD3, 'Ind AS Financials'!$J$208:$W$208 )</f>
        <v>0</v>
      </c>
      <c r="DE236" s="561">
        <f xml:space="preserve"> SUMIF( 'Ind AS Financials'!$J$3:$W$3, Rollout!DE3, 'Ind AS Financials'!$J$208:$W$208 )</f>
        <v>0</v>
      </c>
      <c r="DF236" s="561">
        <f xml:space="preserve"> SUMIF( 'Ind AS Financials'!$J$3:$W$3, Rollout!DF3, 'Ind AS Financials'!$J$208:$W$208 )</f>
        <v>0</v>
      </c>
      <c r="DG236" s="561">
        <f xml:space="preserve"> SUMIF( 'Ind AS Financials'!$J$3:$W$3, Rollout!DG3, 'Ind AS Financials'!$J$208:$W$208 )</f>
        <v>0</v>
      </c>
      <c r="DH236" s="561">
        <f xml:space="preserve"> SUMIF( 'Ind AS Financials'!$J$3:$W$3, Rollout!DH3, 'Ind AS Financials'!$J$208:$W$208 )</f>
        <v>0</v>
      </c>
      <c r="DI236" s="561">
        <f xml:space="preserve"> SUMIF( 'Ind AS Financials'!$J$3:$W$3, Rollout!DI3, 'Ind AS Financials'!$J$208:$W$208 )</f>
        <v>0</v>
      </c>
      <c r="DJ236" s="561">
        <f xml:space="preserve"> SUMIF( 'Ind AS Financials'!$J$3:$W$3, Rollout!DJ3, 'Ind AS Financials'!$J$208:$W$208 )</f>
        <v>0</v>
      </c>
      <c r="DK236" s="561">
        <f xml:space="preserve"> SUMIF( 'Ind AS Financials'!$J$3:$W$3, Rollout!DK3, 'Ind AS Financials'!$J$208:$W$208 )</f>
        <v>0</v>
      </c>
      <c r="DL236" s="561">
        <f xml:space="preserve"> SUMIF( 'Ind AS Financials'!$J$3:$W$3, Rollout!DL3, 'Ind AS Financials'!$J$208:$W$208 )</f>
        <v>0</v>
      </c>
      <c r="DM236" s="561">
        <f xml:space="preserve"> SUMIF( 'Ind AS Financials'!$J$3:$W$3, Rollout!DM3, 'Ind AS Financials'!$J$208:$W$208 )</f>
        <v>0</v>
      </c>
      <c r="DN236" s="561">
        <f xml:space="preserve"> SUMIF( 'Ind AS Financials'!$J$3:$W$3, Rollout!DN3, 'Ind AS Financials'!$J$208:$W$208 )</f>
        <v>0</v>
      </c>
      <c r="DO236" s="561">
        <f ca="1" xml:space="preserve"> SUMIF( 'Ind AS Financials'!$J$3:$W$3, Rollout!DO3, 'Ind AS Financials'!$J$208:$W$208 )</f>
        <v>0</v>
      </c>
      <c r="DP236" s="561">
        <f xml:space="preserve"> SUMIF( 'Ind AS Financials'!$J$3:$W$3, Rollout!DP3, 'Ind AS Financials'!$J$208:$W$208 )</f>
        <v>0</v>
      </c>
      <c r="DQ236" s="561">
        <f xml:space="preserve"> SUMIF( 'Ind AS Financials'!$J$3:$W$3, Rollout!DQ3, 'Ind AS Financials'!$J$208:$W$208 )</f>
        <v>0</v>
      </c>
      <c r="DR236" s="561">
        <f xml:space="preserve"> SUMIF( 'Ind AS Financials'!$J$3:$W$3, Rollout!DR3, 'Ind AS Financials'!$J$208:$W$208 )</f>
        <v>0</v>
      </c>
      <c r="DS236" s="561">
        <f xml:space="preserve"> SUMIF( 'Ind AS Financials'!$J$3:$W$3, Rollout!DS3, 'Ind AS Financials'!$J$208:$W$208 )</f>
        <v>0</v>
      </c>
      <c r="DT236" s="561">
        <f xml:space="preserve"> SUMIF( 'Ind AS Financials'!$J$3:$W$3, Rollout!DT3, 'Ind AS Financials'!$J$208:$W$208 )</f>
        <v>0</v>
      </c>
      <c r="DU236" s="561">
        <f xml:space="preserve"> SUMIF( 'Ind AS Financials'!$J$3:$W$3, Rollout!DU3, 'Ind AS Financials'!$J$208:$W$208 )</f>
        <v>0</v>
      </c>
      <c r="DV236" s="561">
        <f xml:space="preserve"> SUMIF( 'Ind AS Financials'!$J$3:$W$3, Rollout!DV3, 'Ind AS Financials'!$J$208:$W$208 )</f>
        <v>0</v>
      </c>
      <c r="DW236" s="561">
        <f xml:space="preserve"> SUMIF( 'Ind AS Financials'!$J$3:$W$3, Rollout!DW3, 'Ind AS Financials'!$J$208:$W$208 )</f>
        <v>0</v>
      </c>
      <c r="DX236" s="561">
        <f xml:space="preserve"> SUMIF( 'Ind AS Financials'!$J$3:$W$3, Rollout!DX3, 'Ind AS Financials'!$J$208:$W$208 )</f>
        <v>0</v>
      </c>
      <c r="DY236" s="561">
        <f xml:space="preserve"> SUMIF( 'Ind AS Financials'!$J$3:$W$3, Rollout!DY3, 'Ind AS Financials'!$J$208:$W$208 )</f>
        <v>0</v>
      </c>
      <c r="DZ236" s="561">
        <f xml:space="preserve"> SUMIF( 'Ind AS Financials'!$J$3:$W$3, Rollout!DZ3, 'Ind AS Financials'!$J$208:$W$208 )</f>
        <v>0</v>
      </c>
      <c r="EA236" s="561">
        <f ca="1" xml:space="preserve"> SUMIF( 'Ind AS Financials'!$J$3:$W$3, Rollout!EA3, 'Ind AS Financials'!$J$208:$W$208 )</f>
        <v>0</v>
      </c>
      <c r="EB236" s="561">
        <f xml:space="preserve"> SUMIF( 'Ind AS Financials'!$J$3:$W$3, Rollout!EB3, 'Ind AS Financials'!$J$208:$W$208 )</f>
        <v>0</v>
      </c>
      <c r="EC236" s="561">
        <f xml:space="preserve"> SUMIF( 'Ind AS Financials'!$J$3:$W$3, Rollout!EC3, 'Ind AS Financials'!$J$208:$W$208 )</f>
        <v>0</v>
      </c>
      <c r="ED236" s="561">
        <f xml:space="preserve"> SUMIF( 'Ind AS Financials'!$J$3:$W$3, Rollout!ED3, 'Ind AS Financials'!$J$208:$W$208 )</f>
        <v>0</v>
      </c>
      <c r="EE236" s="561">
        <f xml:space="preserve"> SUMIF( 'Ind AS Financials'!$J$3:$W$3, Rollout!EE3, 'Ind AS Financials'!$J$208:$W$208 )</f>
        <v>0</v>
      </c>
      <c r="EF236" s="561">
        <f xml:space="preserve"> SUMIF( 'Ind AS Financials'!$J$3:$W$3, Rollout!EF3, 'Ind AS Financials'!$J$208:$W$208 )</f>
        <v>0</v>
      </c>
      <c r="EG236" s="561">
        <f xml:space="preserve"> SUMIF( 'Ind AS Financials'!$J$3:$W$3, Rollout!EG3, 'Ind AS Financials'!$J$208:$W$208 )</f>
        <v>0</v>
      </c>
      <c r="EH236" s="561">
        <f xml:space="preserve"> SUMIF( 'Ind AS Financials'!$J$3:$W$3, Rollout!EH3, 'Ind AS Financials'!$J$208:$W$208 )</f>
        <v>0</v>
      </c>
      <c r="EI236" s="467"/>
    </row>
    <row r="237" spans="1:139" s="561" customFormat="1" ht="15" customHeight="1" outlineLevel="1" x14ac:dyDescent="0.35">
      <c r="A237" s="467"/>
      <c r="B237" s="467"/>
      <c r="C237" s="467"/>
      <c r="D237" s="586"/>
      <c r="E237" s="616" t="s">
        <v>523</v>
      </c>
      <c r="F237" s="617"/>
      <c r="G237" s="616" t="s">
        <v>330</v>
      </c>
      <c r="H237" s="617"/>
      <c r="I237" s="618"/>
      <c r="J237" s="617">
        <f ca="1" xml:space="preserve"> J234 + J235 - J236</f>
        <v>0</v>
      </c>
      <c r="K237" s="617">
        <f ca="1" xml:space="preserve"> K234 + K235 - K236</f>
        <v>0</v>
      </c>
      <c r="L237" s="617">
        <f t="shared" ref="L237:BV237" ca="1" si="162" xml:space="preserve"> L234 + L235 - L236</f>
        <v>0</v>
      </c>
      <c r="M237" s="617">
        <f t="shared" ca="1" si="162"/>
        <v>0</v>
      </c>
      <c r="N237" s="617">
        <f t="shared" ca="1" si="162"/>
        <v>0</v>
      </c>
      <c r="O237" s="617">
        <f t="shared" ca="1" si="162"/>
        <v>0</v>
      </c>
      <c r="P237" s="617">
        <f t="shared" ca="1" si="162"/>
        <v>0</v>
      </c>
      <c r="Q237" s="617">
        <f t="shared" ca="1" si="162"/>
        <v>0</v>
      </c>
      <c r="R237" s="617">
        <f t="shared" ca="1" si="162"/>
        <v>0</v>
      </c>
      <c r="S237" s="617">
        <f t="shared" ca="1" si="162"/>
        <v>0</v>
      </c>
      <c r="T237" s="617">
        <f t="shared" ca="1" si="162"/>
        <v>0</v>
      </c>
      <c r="U237" s="617">
        <f t="shared" ca="1" si="162"/>
        <v>0</v>
      </c>
      <c r="V237" s="617">
        <f t="shared" ca="1" si="162"/>
        <v>0</v>
      </c>
      <c r="W237" s="617">
        <f t="shared" ca="1" si="162"/>
        <v>0</v>
      </c>
      <c r="X237" s="617">
        <f t="shared" ca="1" si="162"/>
        <v>0</v>
      </c>
      <c r="Y237" s="617">
        <f t="shared" ca="1" si="162"/>
        <v>0</v>
      </c>
      <c r="Z237" s="617">
        <f t="shared" ca="1" si="162"/>
        <v>0</v>
      </c>
      <c r="AA237" s="617">
        <f t="shared" ca="1" si="162"/>
        <v>0</v>
      </c>
      <c r="AB237" s="617">
        <f t="shared" ca="1" si="162"/>
        <v>0</v>
      </c>
      <c r="AC237" s="617">
        <f t="shared" ca="1" si="162"/>
        <v>0</v>
      </c>
      <c r="AD237" s="617">
        <f t="shared" ca="1" si="162"/>
        <v>0</v>
      </c>
      <c r="AE237" s="617">
        <f t="shared" ca="1" si="162"/>
        <v>0</v>
      </c>
      <c r="AF237" s="617">
        <f t="shared" ca="1" si="162"/>
        <v>0</v>
      </c>
      <c r="AG237" s="617">
        <f t="shared" ca="1" si="162"/>
        <v>0</v>
      </c>
      <c r="AH237" s="617">
        <f t="shared" ca="1" si="162"/>
        <v>0</v>
      </c>
      <c r="AI237" s="617">
        <f t="shared" ca="1" si="162"/>
        <v>0</v>
      </c>
      <c r="AJ237" s="617">
        <f t="shared" ca="1" si="162"/>
        <v>0</v>
      </c>
      <c r="AK237" s="617">
        <f t="shared" ca="1" si="162"/>
        <v>0</v>
      </c>
      <c r="AL237" s="617">
        <f t="shared" ca="1" si="162"/>
        <v>0</v>
      </c>
      <c r="AM237" s="617">
        <f t="shared" ca="1" si="162"/>
        <v>0</v>
      </c>
      <c r="AN237" s="617">
        <f t="shared" ca="1" si="162"/>
        <v>0</v>
      </c>
      <c r="AO237" s="617">
        <f t="shared" ca="1" si="162"/>
        <v>0</v>
      </c>
      <c r="AP237" s="617">
        <f t="shared" ca="1" si="162"/>
        <v>0</v>
      </c>
      <c r="AQ237" s="617">
        <f t="shared" ca="1" si="162"/>
        <v>0</v>
      </c>
      <c r="AR237" s="617">
        <f t="shared" ca="1" si="162"/>
        <v>0</v>
      </c>
      <c r="AS237" s="617">
        <f t="shared" ca="1" si="162"/>
        <v>0</v>
      </c>
      <c r="AT237" s="617">
        <f t="shared" ca="1" si="162"/>
        <v>0</v>
      </c>
      <c r="AU237" s="617">
        <f t="shared" ca="1" si="162"/>
        <v>0</v>
      </c>
      <c r="AV237" s="617">
        <f t="shared" ca="1" si="162"/>
        <v>0</v>
      </c>
      <c r="AW237" s="617">
        <f t="shared" ca="1" si="162"/>
        <v>0</v>
      </c>
      <c r="AX237" s="617">
        <f t="shared" ca="1" si="162"/>
        <v>0</v>
      </c>
      <c r="AY237" s="617">
        <f t="shared" ca="1" si="162"/>
        <v>0</v>
      </c>
      <c r="AZ237" s="617">
        <f t="shared" ca="1" si="162"/>
        <v>0</v>
      </c>
      <c r="BA237" s="617">
        <f t="shared" ca="1" si="162"/>
        <v>0</v>
      </c>
      <c r="BB237" s="617">
        <f t="shared" ca="1" si="162"/>
        <v>0</v>
      </c>
      <c r="BC237" s="617">
        <f t="shared" ca="1" si="162"/>
        <v>0</v>
      </c>
      <c r="BD237" s="617">
        <f t="shared" ca="1" si="162"/>
        <v>0</v>
      </c>
      <c r="BE237" s="617">
        <f t="shared" ca="1" si="162"/>
        <v>0</v>
      </c>
      <c r="BF237" s="617">
        <f t="shared" ca="1" si="162"/>
        <v>0</v>
      </c>
      <c r="BG237" s="617">
        <f t="shared" ca="1" si="162"/>
        <v>0</v>
      </c>
      <c r="BH237" s="617">
        <f t="shared" ca="1" si="162"/>
        <v>0</v>
      </c>
      <c r="BI237" s="617">
        <f t="shared" ca="1" si="162"/>
        <v>0</v>
      </c>
      <c r="BJ237" s="617">
        <f t="shared" ca="1" si="162"/>
        <v>0</v>
      </c>
      <c r="BK237" s="617">
        <f t="shared" ca="1" si="162"/>
        <v>0</v>
      </c>
      <c r="BL237" s="617">
        <f t="shared" ca="1" si="162"/>
        <v>0</v>
      </c>
      <c r="BM237" s="617">
        <f t="shared" ca="1" si="162"/>
        <v>0</v>
      </c>
      <c r="BN237" s="617">
        <f t="shared" ca="1" si="162"/>
        <v>0</v>
      </c>
      <c r="BO237" s="617">
        <f t="shared" ca="1" si="162"/>
        <v>0</v>
      </c>
      <c r="BP237" s="617">
        <f t="shared" ca="1" si="162"/>
        <v>0</v>
      </c>
      <c r="BQ237" s="617">
        <f t="shared" ca="1" si="162"/>
        <v>0</v>
      </c>
      <c r="BR237" s="617">
        <f t="shared" ca="1" si="162"/>
        <v>0</v>
      </c>
      <c r="BS237" s="617">
        <f t="shared" ca="1" si="162"/>
        <v>0</v>
      </c>
      <c r="BT237" s="617">
        <f t="shared" ca="1" si="162"/>
        <v>0</v>
      </c>
      <c r="BU237" s="617">
        <f t="shared" ca="1" si="162"/>
        <v>0</v>
      </c>
      <c r="BV237" s="617">
        <f t="shared" ca="1" si="162"/>
        <v>0</v>
      </c>
      <c r="BW237" s="617">
        <f t="shared" ref="BW237:EH237" ca="1" si="163" xml:space="preserve"> BW234 + BW235 - BW236</f>
        <v>0</v>
      </c>
      <c r="BX237" s="617">
        <f t="shared" ca="1" si="163"/>
        <v>0</v>
      </c>
      <c r="BY237" s="617">
        <f t="shared" ca="1" si="163"/>
        <v>0</v>
      </c>
      <c r="BZ237" s="617">
        <f t="shared" ca="1" si="163"/>
        <v>0</v>
      </c>
      <c r="CA237" s="617">
        <f t="shared" ca="1" si="163"/>
        <v>0</v>
      </c>
      <c r="CB237" s="617">
        <f t="shared" ca="1" si="163"/>
        <v>0</v>
      </c>
      <c r="CC237" s="617">
        <f t="shared" ca="1" si="163"/>
        <v>0</v>
      </c>
      <c r="CD237" s="617">
        <f t="shared" ca="1" si="163"/>
        <v>0</v>
      </c>
      <c r="CE237" s="617">
        <f t="shared" ca="1" si="163"/>
        <v>0</v>
      </c>
      <c r="CF237" s="617">
        <f t="shared" ca="1" si="163"/>
        <v>0</v>
      </c>
      <c r="CG237" s="617">
        <f t="shared" ca="1" si="163"/>
        <v>0</v>
      </c>
      <c r="CH237" s="617">
        <f t="shared" ca="1" si="163"/>
        <v>0</v>
      </c>
      <c r="CI237" s="617">
        <f t="shared" ca="1" si="163"/>
        <v>0</v>
      </c>
      <c r="CJ237" s="617">
        <f t="shared" ca="1" si="163"/>
        <v>0</v>
      </c>
      <c r="CK237" s="617">
        <f t="shared" ca="1" si="163"/>
        <v>0</v>
      </c>
      <c r="CL237" s="617">
        <f t="shared" ca="1" si="163"/>
        <v>0</v>
      </c>
      <c r="CM237" s="617">
        <f t="shared" ca="1" si="163"/>
        <v>0</v>
      </c>
      <c r="CN237" s="617">
        <f t="shared" ca="1" si="163"/>
        <v>0</v>
      </c>
      <c r="CO237" s="617">
        <f t="shared" ca="1" si="163"/>
        <v>0</v>
      </c>
      <c r="CP237" s="617">
        <f t="shared" ca="1" si="163"/>
        <v>0</v>
      </c>
      <c r="CQ237" s="617">
        <f t="shared" ca="1" si="163"/>
        <v>0</v>
      </c>
      <c r="CR237" s="617">
        <f t="shared" ca="1" si="163"/>
        <v>0</v>
      </c>
      <c r="CS237" s="617">
        <f t="shared" ca="1" si="163"/>
        <v>0</v>
      </c>
      <c r="CT237" s="617">
        <f t="shared" ca="1" si="163"/>
        <v>0</v>
      </c>
      <c r="CU237" s="617">
        <f t="shared" ca="1" si="163"/>
        <v>0</v>
      </c>
      <c r="CV237" s="617">
        <f t="shared" ca="1" si="163"/>
        <v>0</v>
      </c>
      <c r="CW237" s="617">
        <f t="shared" ca="1" si="163"/>
        <v>0</v>
      </c>
      <c r="CX237" s="617">
        <f t="shared" ca="1" si="163"/>
        <v>0</v>
      </c>
      <c r="CY237" s="617">
        <f t="shared" ca="1" si="163"/>
        <v>0</v>
      </c>
      <c r="CZ237" s="617">
        <f t="shared" ca="1" si="163"/>
        <v>0</v>
      </c>
      <c r="DA237" s="617">
        <f t="shared" ca="1" si="163"/>
        <v>0</v>
      </c>
      <c r="DB237" s="617">
        <f t="shared" ca="1" si="163"/>
        <v>0</v>
      </c>
      <c r="DC237" s="617">
        <f t="shared" ca="1" si="163"/>
        <v>0</v>
      </c>
      <c r="DD237" s="617">
        <f t="shared" ca="1" si="163"/>
        <v>0</v>
      </c>
      <c r="DE237" s="617">
        <f t="shared" ca="1" si="163"/>
        <v>0</v>
      </c>
      <c r="DF237" s="617">
        <f t="shared" ca="1" si="163"/>
        <v>0</v>
      </c>
      <c r="DG237" s="617">
        <f t="shared" ca="1" si="163"/>
        <v>0</v>
      </c>
      <c r="DH237" s="617">
        <f t="shared" ca="1" si="163"/>
        <v>0</v>
      </c>
      <c r="DI237" s="617">
        <f t="shared" ca="1" si="163"/>
        <v>0</v>
      </c>
      <c r="DJ237" s="617">
        <f t="shared" ca="1" si="163"/>
        <v>0</v>
      </c>
      <c r="DK237" s="617">
        <f t="shared" ca="1" si="163"/>
        <v>0</v>
      </c>
      <c r="DL237" s="617">
        <f t="shared" ca="1" si="163"/>
        <v>0</v>
      </c>
      <c r="DM237" s="617">
        <f t="shared" ca="1" si="163"/>
        <v>0</v>
      </c>
      <c r="DN237" s="617">
        <f t="shared" ca="1" si="163"/>
        <v>0</v>
      </c>
      <c r="DO237" s="617">
        <f t="shared" ca="1" si="163"/>
        <v>0</v>
      </c>
      <c r="DP237" s="617">
        <f t="shared" ca="1" si="163"/>
        <v>0</v>
      </c>
      <c r="DQ237" s="617">
        <f t="shared" ca="1" si="163"/>
        <v>0</v>
      </c>
      <c r="DR237" s="617">
        <f t="shared" ca="1" si="163"/>
        <v>0</v>
      </c>
      <c r="DS237" s="617">
        <f t="shared" ca="1" si="163"/>
        <v>0</v>
      </c>
      <c r="DT237" s="617">
        <f t="shared" ca="1" si="163"/>
        <v>0</v>
      </c>
      <c r="DU237" s="617">
        <f t="shared" ca="1" si="163"/>
        <v>0</v>
      </c>
      <c r="DV237" s="617">
        <f t="shared" ca="1" si="163"/>
        <v>0</v>
      </c>
      <c r="DW237" s="617">
        <f t="shared" ca="1" si="163"/>
        <v>0</v>
      </c>
      <c r="DX237" s="617">
        <f t="shared" ca="1" si="163"/>
        <v>0</v>
      </c>
      <c r="DY237" s="617">
        <f t="shared" ca="1" si="163"/>
        <v>0</v>
      </c>
      <c r="DZ237" s="617">
        <f t="shared" ca="1" si="163"/>
        <v>0</v>
      </c>
      <c r="EA237" s="617">
        <f t="shared" ca="1" si="163"/>
        <v>0</v>
      </c>
      <c r="EB237" s="617">
        <f t="shared" ca="1" si="163"/>
        <v>0</v>
      </c>
      <c r="EC237" s="617">
        <f t="shared" ca="1" si="163"/>
        <v>0</v>
      </c>
      <c r="ED237" s="617">
        <f ca="1" xml:space="preserve"> ED234 + ED235 - ED236</f>
        <v>0</v>
      </c>
      <c r="EE237" s="617">
        <f t="shared" ca="1" si="163"/>
        <v>0</v>
      </c>
      <c r="EF237" s="617">
        <f t="shared" ca="1" si="163"/>
        <v>0</v>
      </c>
      <c r="EG237" s="617">
        <f t="shared" ca="1" si="163"/>
        <v>0</v>
      </c>
      <c r="EH237" s="617">
        <f t="shared" ca="1" si="163"/>
        <v>0</v>
      </c>
      <c r="EI237" s="467"/>
    </row>
    <row r="238" spans="1:139" s="561" customFormat="1" ht="15" customHeight="1" outlineLevel="1" x14ac:dyDescent="0.35">
      <c r="A238" s="467"/>
      <c r="B238" s="467"/>
      <c r="C238" s="467"/>
      <c r="D238" s="586"/>
      <c r="E238" s="467"/>
      <c r="F238" s="586"/>
      <c r="G238" s="467"/>
      <c r="H238" s="586"/>
      <c r="I238" s="586"/>
      <c r="J238" s="586"/>
      <c r="K238" s="586"/>
      <c r="L238" s="586"/>
      <c r="M238" s="586"/>
      <c r="N238" s="586"/>
      <c r="O238" s="586"/>
      <c r="P238" s="586"/>
      <c r="Q238" s="586"/>
      <c r="R238" s="586"/>
      <c r="S238" s="586"/>
      <c r="T238" s="586"/>
      <c r="U238" s="586"/>
      <c r="V238" s="586"/>
      <c r="W238" s="586"/>
      <c r="X238" s="586"/>
      <c r="Y238" s="586"/>
      <c r="Z238" s="586"/>
      <c r="AA238" s="586"/>
      <c r="AB238" s="586"/>
      <c r="AC238" s="586"/>
      <c r="AD238" s="586"/>
      <c r="AE238" s="586"/>
      <c r="AF238" s="586"/>
      <c r="AG238" s="586"/>
      <c r="AH238" s="586"/>
      <c r="AI238" s="586"/>
      <c r="AJ238" s="586"/>
      <c r="AK238" s="586"/>
      <c r="AL238" s="586"/>
      <c r="AM238" s="586"/>
      <c r="AN238" s="586"/>
      <c r="AO238" s="586"/>
      <c r="AP238" s="586"/>
      <c r="AQ238" s="586"/>
      <c r="AR238" s="586"/>
      <c r="AS238" s="586"/>
      <c r="AT238" s="586"/>
      <c r="AU238" s="586"/>
      <c r="AV238" s="586"/>
      <c r="AW238" s="586"/>
      <c r="AX238" s="586"/>
      <c r="AY238" s="586"/>
      <c r="AZ238" s="586"/>
      <c r="BA238" s="586"/>
      <c r="BB238" s="586"/>
      <c r="BC238" s="586"/>
      <c r="BD238" s="586"/>
      <c r="BE238" s="586"/>
      <c r="BF238" s="586"/>
      <c r="BG238" s="586"/>
      <c r="BH238" s="586"/>
      <c r="BI238" s="586"/>
      <c r="BJ238" s="586"/>
      <c r="BK238" s="586"/>
      <c r="BL238" s="586"/>
      <c r="BM238" s="586"/>
      <c r="BN238" s="586"/>
      <c r="BO238" s="586"/>
      <c r="BP238" s="586"/>
      <c r="BQ238" s="586"/>
      <c r="BR238" s="586"/>
      <c r="BS238" s="586"/>
      <c r="BT238" s="586"/>
      <c r="BU238" s="586"/>
      <c r="BV238" s="586"/>
      <c r="BW238" s="586"/>
      <c r="BX238" s="586"/>
      <c r="BY238" s="586"/>
      <c r="BZ238" s="586"/>
      <c r="CA238" s="586"/>
      <c r="CB238" s="586"/>
      <c r="CC238" s="586"/>
      <c r="CD238" s="586"/>
      <c r="CE238" s="586"/>
      <c r="CF238" s="586"/>
      <c r="CG238" s="586"/>
      <c r="CH238" s="586"/>
      <c r="CI238" s="586"/>
      <c r="CJ238" s="586"/>
      <c r="CK238" s="586"/>
      <c r="CL238" s="586"/>
      <c r="CM238" s="586"/>
      <c r="CN238" s="586"/>
      <c r="CO238" s="586"/>
      <c r="CP238" s="586"/>
      <c r="CQ238" s="586"/>
      <c r="CR238" s="586"/>
      <c r="CS238" s="586"/>
      <c r="CT238" s="586"/>
      <c r="CU238" s="586"/>
      <c r="CV238" s="586"/>
      <c r="CW238" s="586"/>
      <c r="CX238" s="586"/>
      <c r="CY238" s="586"/>
      <c r="CZ238" s="586"/>
      <c r="DA238" s="586"/>
      <c r="DB238" s="586"/>
      <c r="DC238" s="586"/>
      <c r="DD238" s="586"/>
      <c r="DE238" s="586"/>
      <c r="DF238" s="586"/>
      <c r="DG238" s="586"/>
      <c r="DH238" s="586"/>
      <c r="DI238" s="586"/>
      <c r="DJ238" s="586"/>
      <c r="DK238" s="586"/>
      <c r="DL238" s="586"/>
      <c r="DM238" s="586"/>
      <c r="DN238" s="586"/>
      <c r="DO238" s="586"/>
      <c r="DP238" s="586"/>
      <c r="DQ238" s="586"/>
      <c r="DR238" s="586"/>
      <c r="DS238" s="586"/>
      <c r="DT238" s="586"/>
      <c r="DU238" s="586"/>
      <c r="DV238" s="586"/>
      <c r="DW238" s="586"/>
      <c r="DX238" s="586"/>
      <c r="DY238" s="586"/>
      <c r="DZ238" s="586"/>
      <c r="EA238" s="586"/>
      <c r="EB238" s="586"/>
      <c r="EC238" s="586"/>
      <c r="ED238" s="586"/>
      <c r="EE238" s="586"/>
      <c r="EF238" s="586"/>
      <c r="EG238" s="586"/>
      <c r="EH238" s="586"/>
      <c r="EI238" s="467"/>
    </row>
    <row r="239" spans="1:139" ht="15" customHeight="1" outlineLevel="1" x14ac:dyDescent="0.3">
      <c r="C239" s="112" t="s">
        <v>563</v>
      </c>
      <c r="D239" s="28"/>
      <c r="F239" s="33"/>
      <c r="G239" s="33"/>
      <c r="H239" s="33"/>
      <c r="I239" s="66"/>
      <c r="J239" s="34"/>
      <c r="K239" s="34"/>
      <c r="L239" s="34"/>
      <c r="M239" s="34"/>
      <c r="N239" s="34"/>
      <c r="O239" s="34"/>
      <c r="P239" s="34"/>
      <c r="Q239" s="34"/>
      <c r="R239" s="34"/>
      <c r="S239" s="34"/>
      <c r="T239" s="34"/>
      <c r="U239" s="34"/>
      <c r="V239" s="34"/>
      <c r="W239" s="34"/>
      <c r="X239" s="34"/>
      <c r="Y239" s="34"/>
      <c r="Z239" s="34"/>
      <c r="AA239" s="34"/>
      <c r="AB239" s="34"/>
      <c r="AC239" s="34"/>
      <c r="AD239" s="34"/>
      <c r="AE239" s="34"/>
      <c r="AF239" s="34"/>
      <c r="AG239" s="34"/>
      <c r="AH239" s="34"/>
      <c r="AI239" s="34"/>
      <c r="AJ239" s="34"/>
      <c r="AK239" s="34"/>
      <c r="AL239" s="34"/>
      <c r="AM239" s="34"/>
      <c r="AN239" s="34"/>
      <c r="AO239" s="34"/>
      <c r="AP239" s="34"/>
      <c r="AQ239" s="34"/>
      <c r="AR239" s="34"/>
      <c r="AS239" s="34"/>
      <c r="AT239" s="34"/>
      <c r="AU239" s="34"/>
      <c r="AV239" s="34"/>
      <c r="AW239" s="34"/>
      <c r="AX239" s="34"/>
      <c r="AY239" s="34"/>
      <c r="AZ239" s="34"/>
      <c r="BA239" s="34"/>
      <c r="BB239" s="34"/>
      <c r="BC239" s="34"/>
      <c r="BD239" s="34"/>
      <c r="BE239" s="34"/>
      <c r="BF239" s="34"/>
      <c r="BG239" s="34"/>
      <c r="BH239" s="34"/>
      <c r="BI239" s="34"/>
      <c r="BJ239" s="34"/>
      <c r="BK239" s="34"/>
      <c r="BL239" s="34"/>
      <c r="BM239" s="34"/>
      <c r="BN239" s="34"/>
      <c r="BO239" s="34"/>
      <c r="BP239" s="34"/>
      <c r="BQ239" s="34"/>
      <c r="BR239" s="34"/>
      <c r="BS239" s="34"/>
      <c r="BT239" s="34"/>
      <c r="BU239" s="34"/>
      <c r="BV239" s="34"/>
      <c r="BW239" s="34"/>
      <c r="BX239" s="34"/>
      <c r="BY239" s="34"/>
      <c r="BZ239" s="34"/>
      <c r="CA239" s="34"/>
      <c r="CB239" s="34"/>
      <c r="CC239" s="34"/>
      <c r="CD239" s="34"/>
      <c r="CE239" s="34"/>
      <c r="CF239" s="34"/>
      <c r="CG239" s="34"/>
      <c r="CH239" s="34"/>
      <c r="CI239" s="34"/>
      <c r="CJ239" s="34"/>
      <c r="CK239" s="34"/>
      <c r="CL239" s="34"/>
      <c r="CM239" s="34"/>
      <c r="CN239" s="34"/>
      <c r="CO239" s="34"/>
      <c r="CP239" s="34"/>
      <c r="CQ239" s="34"/>
      <c r="CR239" s="34"/>
      <c r="CS239" s="34"/>
      <c r="CT239" s="34"/>
      <c r="CU239" s="34"/>
      <c r="CV239" s="34"/>
      <c r="CW239" s="34"/>
      <c r="CX239" s="34"/>
      <c r="CY239" s="34"/>
      <c r="CZ239" s="34"/>
      <c r="DA239" s="34"/>
      <c r="DB239" s="34"/>
      <c r="DC239" s="34"/>
      <c r="DD239" s="34"/>
      <c r="DE239" s="34"/>
      <c r="DF239" s="34"/>
      <c r="DG239" s="34"/>
      <c r="DH239" s="34"/>
      <c r="DI239" s="34"/>
      <c r="DJ239" s="34"/>
      <c r="DK239" s="34"/>
      <c r="DL239" s="34"/>
      <c r="DM239" s="34"/>
      <c r="DN239" s="34"/>
      <c r="DO239" s="34"/>
      <c r="DP239" s="34"/>
      <c r="DQ239" s="34"/>
      <c r="DR239" s="34"/>
      <c r="DS239" s="34"/>
      <c r="DT239" s="34"/>
      <c r="DU239" s="34"/>
      <c r="DV239" s="34"/>
      <c r="DW239" s="34"/>
      <c r="DX239" s="34"/>
      <c r="DY239" s="34"/>
      <c r="DZ239" s="34"/>
      <c r="EA239" s="34"/>
      <c r="EB239" s="34"/>
      <c r="EC239" s="34"/>
      <c r="ED239" s="34"/>
      <c r="EE239" s="34"/>
      <c r="EF239" s="34"/>
      <c r="EG239" s="34"/>
      <c r="EH239" s="34"/>
      <c r="EI239" s="21"/>
    </row>
    <row r="240" spans="1:139" ht="15" customHeight="1" outlineLevel="1" x14ac:dyDescent="0.3">
      <c r="C240" s="112"/>
      <c r="D240" s="28"/>
      <c r="E240" s="224" t="str">
        <f xml:space="preserve"> NTBA!E$247</f>
        <v>Interest on Sponsor Loan</v>
      </c>
      <c r="F240" s="224">
        <v>0.14000000000000001</v>
      </c>
      <c r="G240" s="224" t="str">
        <f xml:space="preserve"> NTBA!G$247</f>
        <v>%</v>
      </c>
      <c r="H240" s="33"/>
      <c r="I240" s="66"/>
      <c r="J240" s="34"/>
      <c r="K240" s="34"/>
      <c r="L240" s="34"/>
      <c r="M240" s="34"/>
      <c r="N240" s="34"/>
      <c r="O240" s="34"/>
      <c r="P240" s="34"/>
      <c r="Q240" s="34"/>
      <c r="R240" s="34"/>
      <c r="S240" s="34"/>
      <c r="T240" s="34"/>
      <c r="U240" s="34"/>
      <c r="V240" s="34"/>
      <c r="W240" s="34"/>
      <c r="X240" s="34"/>
      <c r="Y240" s="34"/>
      <c r="Z240" s="34"/>
      <c r="AA240" s="34"/>
      <c r="AB240" s="34"/>
      <c r="AC240" s="34"/>
      <c r="AD240" s="34"/>
      <c r="AE240" s="34"/>
      <c r="AF240" s="34"/>
      <c r="AG240" s="34"/>
      <c r="AH240" s="34"/>
      <c r="AI240" s="34"/>
      <c r="AJ240" s="34"/>
      <c r="AK240" s="34"/>
      <c r="AL240" s="34"/>
      <c r="AM240" s="34"/>
      <c r="AN240" s="34"/>
      <c r="AO240" s="34"/>
      <c r="AP240" s="34"/>
      <c r="AQ240" s="34"/>
      <c r="AR240" s="34"/>
      <c r="AS240" s="34"/>
      <c r="AT240" s="34"/>
      <c r="AU240" s="34"/>
      <c r="AV240" s="34"/>
      <c r="AW240" s="34"/>
      <c r="AX240" s="34"/>
      <c r="AY240" s="34"/>
      <c r="AZ240" s="34"/>
      <c r="BA240" s="34"/>
      <c r="BB240" s="34"/>
      <c r="BC240" s="34"/>
      <c r="BD240" s="34"/>
      <c r="BE240" s="34"/>
      <c r="BF240" s="34"/>
      <c r="BG240" s="34"/>
      <c r="BH240" s="34"/>
      <c r="BI240" s="34"/>
      <c r="BJ240" s="34"/>
      <c r="BK240" s="34"/>
      <c r="BL240" s="34"/>
      <c r="BM240" s="34"/>
      <c r="BN240" s="34"/>
      <c r="BO240" s="34"/>
      <c r="BP240" s="34"/>
      <c r="BQ240" s="34"/>
      <c r="BR240" s="34"/>
      <c r="BS240" s="34"/>
      <c r="BT240" s="34"/>
      <c r="BU240" s="34"/>
      <c r="BV240" s="34"/>
      <c r="BW240" s="34"/>
      <c r="BX240" s="34"/>
      <c r="BY240" s="34"/>
      <c r="BZ240" s="34"/>
      <c r="CA240" s="34"/>
      <c r="CB240" s="34"/>
      <c r="CC240" s="34"/>
      <c r="CD240" s="34"/>
      <c r="CE240" s="34"/>
      <c r="CF240" s="34"/>
      <c r="CG240" s="34"/>
      <c r="CH240" s="34"/>
      <c r="CI240" s="34"/>
      <c r="CJ240" s="34"/>
      <c r="CK240" s="34"/>
      <c r="CL240" s="34"/>
      <c r="CM240" s="34"/>
      <c r="CN240" s="34"/>
      <c r="CO240" s="34"/>
      <c r="CP240" s="34"/>
      <c r="CQ240" s="34"/>
      <c r="CR240" s="34"/>
      <c r="CS240" s="34"/>
      <c r="CT240" s="34"/>
      <c r="CU240" s="34"/>
      <c r="CV240" s="34"/>
      <c r="CW240" s="34"/>
      <c r="CX240" s="34"/>
      <c r="CY240" s="34"/>
      <c r="CZ240" s="34"/>
      <c r="DA240" s="34"/>
      <c r="DB240" s="34"/>
      <c r="DC240" s="34"/>
      <c r="DD240" s="34"/>
      <c r="DE240" s="34"/>
      <c r="DF240" s="34"/>
      <c r="DG240" s="34"/>
      <c r="DH240" s="34"/>
      <c r="DI240" s="34"/>
      <c r="DJ240" s="34"/>
      <c r="DK240" s="34"/>
      <c r="DL240" s="34"/>
      <c r="DM240" s="34"/>
      <c r="DN240" s="34"/>
      <c r="DO240" s="34"/>
      <c r="DP240" s="34"/>
      <c r="DQ240" s="34"/>
      <c r="DR240" s="34"/>
      <c r="DS240" s="34"/>
      <c r="DT240" s="34"/>
      <c r="DU240" s="34"/>
      <c r="DV240" s="34"/>
      <c r="DW240" s="34"/>
      <c r="DX240" s="34"/>
      <c r="DY240" s="34"/>
      <c r="DZ240" s="34"/>
      <c r="EA240" s="34"/>
      <c r="EB240" s="34"/>
      <c r="EC240" s="34"/>
      <c r="ED240" s="34"/>
      <c r="EE240" s="34"/>
      <c r="EF240" s="34"/>
      <c r="EG240" s="34"/>
      <c r="EH240" s="34"/>
      <c r="EI240" s="21"/>
    </row>
    <row r="241" spans="1:139" s="422" customFormat="1" ht="15" customHeight="1" outlineLevel="1" x14ac:dyDescent="0.35">
      <c r="A241" s="421"/>
      <c r="B241" s="421"/>
      <c r="C241" s="611"/>
      <c r="D241" s="459"/>
      <c r="E241" s="537" t="str">
        <f t="shared" ref="E241:BP241" si="164" xml:space="preserve"> E$222</f>
        <v>Shareholder loan balance BEG</v>
      </c>
      <c r="F241" s="537">
        <f xml:space="preserve"> F$222</f>
        <v>0</v>
      </c>
      <c r="G241" s="537" t="str">
        <f t="shared" si="164"/>
        <v>INR Cr</v>
      </c>
      <c r="H241" s="537">
        <f t="shared" si="164"/>
        <v>0</v>
      </c>
      <c r="I241" s="537">
        <f t="shared" si="164"/>
        <v>0</v>
      </c>
      <c r="J241" s="537">
        <f xml:space="preserve"> J$222</f>
        <v>0</v>
      </c>
      <c r="K241" s="459">
        <f ca="1" xml:space="preserve"> K$222</f>
        <v>0</v>
      </c>
      <c r="L241" s="459">
        <f t="shared" ca="1" si="164"/>
        <v>0</v>
      </c>
      <c r="M241" s="459">
        <f t="shared" ca="1" si="164"/>
        <v>0</v>
      </c>
      <c r="N241" s="459">
        <f t="shared" ca="1" si="164"/>
        <v>0</v>
      </c>
      <c r="O241" s="459">
        <f t="shared" ca="1" si="164"/>
        <v>0</v>
      </c>
      <c r="P241" s="459">
        <f t="shared" ca="1" si="164"/>
        <v>0</v>
      </c>
      <c r="Q241" s="459">
        <f t="shared" ca="1" si="164"/>
        <v>0</v>
      </c>
      <c r="R241" s="459">
        <f t="shared" ca="1" si="164"/>
        <v>0</v>
      </c>
      <c r="S241" s="459">
        <f t="shared" ca="1" si="164"/>
        <v>1.7763568394002505E-15</v>
      </c>
      <c r="T241" s="459">
        <f t="shared" ca="1" si="164"/>
        <v>1.7763568394002505E-15</v>
      </c>
      <c r="U241" s="459">
        <f t="shared" ca="1" si="164"/>
        <v>1.7763568394002505E-15</v>
      </c>
      <c r="V241" s="459">
        <f t="shared" ca="1" si="164"/>
        <v>1.7763568394002505E-15</v>
      </c>
      <c r="W241" s="459">
        <f t="shared" ca="1" si="164"/>
        <v>1.7763568394002505E-15</v>
      </c>
      <c r="X241" s="459">
        <f t="shared" ca="1" si="164"/>
        <v>11.340225596606034</v>
      </c>
      <c r="Y241" s="459">
        <f ca="1" xml:space="preserve"> Y$222</f>
        <v>28.432884119752863</v>
      </c>
      <c r="Z241" s="459">
        <f t="shared" ca="1" si="164"/>
        <v>48.061872617302122</v>
      </c>
      <c r="AA241" s="459">
        <f t="shared" ca="1" si="164"/>
        <v>70.668291954367277</v>
      </c>
      <c r="AB241" s="459">
        <f t="shared" ca="1" si="164"/>
        <v>94.718324147732531</v>
      </c>
      <c r="AC241" s="459">
        <f t="shared" ca="1" si="164"/>
        <v>111.81098267087937</v>
      </c>
      <c r="AD241" s="459">
        <f t="shared" ca="1" si="164"/>
        <v>128.90364119402619</v>
      </c>
      <c r="AE241" s="459">
        <f t="shared" ca="1" si="164"/>
        <v>145.99629971717303</v>
      </c>
      <c r="AF241" s="459">
        <f t="shared" ca="1" si="164"/>
        <v>163.08895824031987</v>
      </c>
      <c r="AG241" s="459">
        <f t="shared" ca="1" si="164"/>
        <v>180.18161676346671</v>
      </c>
      <c r="AH241" s="459">
        <f t="shared" ca="1" si="164"/>
        <v>197.27427528661352</v>
      </c>
      <c r="AI241" s="459">
        <f t="shared" ca="1" si="164"/>
        <v>214.36693380976035</v>
      </c>
      <c r="AJ241" s="459">
        <f t="shared" ca="1" si="164"/>
        <v>236.38701399942977</v>
      </c>
      <c r="AK241" s="459">
        <f t="shared" ca="1" si="164"/>
        <v>252.09715213609468</v>
      </c>
      <c r="AL241" s="459">
        <f t="shared" ca="1" si="164"/>
        <v>252.09715213609468</v>
      </c>
      <c r="AM241" s="459">
        <f t="shared" ca="1" si="164"/>
        <v>252.09715213609468</v>
      </c>
      <c r="AN241" s="459">
        <f t="shared" ca="1" si="164"/>
        <v>252.09715213609468</v>
      </c>
      <c r="AO241" s="459">
        <f t="shared" ca="1" si="164"/>
        <v>180.38975713609472</v>
      </c>
      <c r="AP241" s="459">
        <f t="shared" ca="1" si="164"/>
        <v>180.38975713609472</v>
      </c>
      <c r="AQ241" s="459">
        <f t="shared" ca="1" si="164"/>
        <v>180.38975713609472</v>
      </c>
      <c r="AR241" s="459">
        <f t="shared" ca="1" si="164"/>
        <v>180.38975713609472</v>
      </c>
      <c r="AS241" s="459">
        <f t="shared" ca="1" si="164"/>
        <v>180.38975713609472</v>
      </c>
      <c r="AT241" s="459">
        <f t="shared" ca="1" si="164"/>
        <v>180.38975713609472</v>
      </c>
      <c r="AU241" s="459">
        <f t="shared" ca="1" si="164"/>
        <v>180.38975713609472</v>
      </c>
      <c r="AV241" s="459">
        <f t="shared" ca="1" si="164"/>
        <v>180.38975713609472</v>
      </c>
      <c r="AW241" s="459">
        <f t="shared" ca="1" si="164"/>
        <v>180.38975713609472</v>
      </c>
      <c r="AX241" s="459">
        <f t="shared" ca="1" si="164"/>
        <v>180.38975713609472</v>
      </c>
      <c r="AY241" s="459">
        <f t="shared" ca="1" si="164"/>
        <v>180.38975713609472</v>
      </c>
      <c r="AZ241" s="459">
        <f t="shared" ca="1" si="164"/>
        <v>180.38975713609472</v>
      </c>
      <c r="BA241" s="459">
        <f t="shared" ca="1" si="164"/>
        <v>180.38975713609472</v>
      </c>
      <c r="BB241" s="459">
        <f t="shared" ca="1" si="164"/>
        <v>180.38975713609472</v>
      </c>
      <c r="BC241" s="459">
        <f t="shared" ca="1" si="164"/>
        <v>180.38975713609472</v>
      </c>
      <c r="BD241" s="459">
        <f t="shared" ca="1" si="164"/>
        <v>180.38975713609472</v>
      </c>
      <c r="BE241" s="459">
        <f t="shared" ca="1" si="164"/>
        <v>180.38975713609472</v>
      </c>
      <c r="BF241" s="459">
        <f t="shared" ca="1" si="164"/>
        <v>180.38975713609472</v>
      </c>
      <c r="BG241" s="459">
        <f t="shared" ca="1" si="164"/>
        <v>180.38975713609472</v>
      </c>
      <c r="BH241" s="459">
        <f t="shared" ca="1" si="164"/>
        <v>180.38975713609472</v>
      </c>
      <c r="BI241" s="459">
        <f t="shared" ca="1" si="164"/>
        <v>180.38975713609472</v>
      </c>
      <c r="BJ241" s="459">
        <f t="shared" ca="1" si="164"/>
        <v>180.38975713609472</v>
      </c>
      <c r="BK241" s="459">
        <f t="shared" ca="1" si="164"/>
        <v>180.38975713609472</v>
      </c>
      <c r="BL241" s="459">
        <f t="shared" ca="1" si="164"/>
        <v>180.38975713609472</v>
      </c>
      <c r="BM241" s="459">
        <f t="shared" ca="1" si="164"/>
        <v>180.38975713609472</v>
      </c>
      <c r="BN241" s="459">
        <f t="shared" ca="1" si="164"/>
        <v>180.38975713609472</v>
      </c>
      <c r="BO241" s="459">
        <f t="shared" ca="1" si="164"/>
        <v>180.38975713609472</v>
      </c>
      <c r="BP241" s="459">
        <f t="shared" ca="1" si="164"/>
        <v>180.38975713609472</v>
      </c>
      <c r="BQ241" s="459">
        <f t="shared" ref="BQ241:EB241" ca="1" si="165" xml:space="preserve"> BQ$222</f>
        <v>180.38975713609472</v>
      </c>
      <c r="BR241" s="459">
        <f t="shared" ca="1" si="165"/>
        <v>180.38975713609472</v>
      </c>
      <c r="BS241" s="459">
        <f t="shared" ca="1" si="165"/>
        <v>180.38975713609472</v>
      </c>
      <c r="BT241" s="459">
        <f t="shared" ca="1" si="165"/>
        <v>180.38975713609472</v>
      </c>
      <c r="BU241" s="459">
        <f t="shared" ca="1" si="165"/>
        <v>180.38975713609472</v>
      </c>
      <c r="BV241" s="459">
        <f t="shared" ca="1" si="165"/>
        <v>180.38975713609472</v>
      </c>
      <c r="BW241" s="459">
        <f t="shared" ca="1" si="165"/>
        <v>180.38975713609472</v>
      </c>
      <c r="BX241" s="459">
        <f t="shared" ca="1" si="165"/>
        <v>180.38975713609472</v>
      </c>
      <c r="BY241" s="459">
        <f t="shared" ca="1" si="165"/>
        <v>180.38975713609472</v>
      </c>
      <c r="BZ241" s="459">
        <f t="shared" ca="1" si="165"/>
        <v>180.38975713609472</v>
      </c>
      <c r="CA241" s="459">
        <f t="shared" ca="1" si="165"/>
        <v>180.38975713609472</v>
      </c>
      <c r="CB241" s="459">
        <f t="shared" ca="1" si="165"/>
        <v>180.38975713609472</v>
      </c>
      <c r="CC241" s="459">
        <f t="shared" ca="1" si="165"/>
        <v>180.38975713609472</v>
      </c>
      <c r="CD241" s="459">
        <f t="shared" ca="1" si="165"/>
        <v>180.38975713609472</v>
      </c>
      <c r="CE241" s="459">
        <f t="shared" ca="1" si="165"/>
        <v>180.38975713609472</v>
      </c>
      <c r="CF241" s="459">
        <f t="shared" ca="1" si="165"/>
        <v>180.38975713609472</v>
      </c>
      <c r="CG241" s="459">
        <f t="shared" ca="1" si="165"/>
        <v>180.38975713609472</v>
      </c>
      <c r="CH241" s="459">
        <f t="shared" ca="1" si="165"/>
        <v>180.38975713609472</v>
      </c>
      <c r="CI241" s="459">
        <f t="shared" ca="1" si="165"/>
        <v>180.38975713609472</v>
      </c>
      <c r="CJ241" s="459">
        <f t="shared" ca="1" si="165"/>
        <v>180.38975713609472</v>
      </c>
      <c r="CK241" s="459">
        <f t="shared" ca="1" si="165"/>
        <v>180.38975713609472</v>
      </c>
      <c r="CL241" s="459">
        <f t="shared" ca="1" si="165"/>
        <v>180.38975713609472</v>
      </c>
      <c r="CM241" s="459">
        <f t="shared" ca="1" si="165"/>
        <v>180.38975713609472</v>
      </c>
      <c r="CN241" s="459">
        <f t="shared" ca="1" si="165"/>
        <v>180.38975713609472</v>
      </c>
      <c r="CO241" s="459">
        <f t="shared" ca="1" si="165"/>
        <v>180.38975713609472</v>
      </c>
      <c r="CP241" s="459">
        <f t="shared" ca="1" si="165"/>
        <v>180.38975713609472</v>
      </c>
      <c r="CQ241" s="459">
        <f t="shared" ca="1" si="165"/>
        <v>180.38975713609472</v>
      </c>
      <c r="CR241" s="459">
        <f t="shared" ca="1" si="165"/>
        <v>180.38975713609472</v>
      </c>
      <c r="CS241" s="459">
        <f t="shared" ca="1" si="165"/>
        <v>180.38975713609472</v>
      </c>
      <c r="CT241" s="459">
        <f t="shared" ca="1" si="165"/>
        <v>180.38975713609472</v>
      </c>
      <c r="CU241" s="459">
        <f t="shared" ca="1" si="165"/>
        <v>180.38975713609472</v>
      </c>
      <c r="CV241" s="459">
        <f t="shared" ca="1" si="165"/>
        <v>180.38975713609472</v>
      </c>
      <c r="CW241" s="459">
        <f t="shared" ca="1" si="165"/>
        <v>180.38975713609472</v>
      </c>
      <c r="CX241" s="459">
        <f t="shared" ca="1" si="165"/>
        <v>180.38975713609472</v>
      </c>
      <c r="CY241" s="459">
        <f t="shared" ca="1" si="165"/>
        <v>180.38975713609472</v>
      </c>
      <c r="CZ241" s="459">
        <f t="shared" ca="1" si="165"/>
        <v>180.38975713609472</v>
      </c>
      <c r="DA241" s="459">
        <f t="shared" ca="1" si="165"/>
        <v>180.38975713609472</v>
      </c>
      <c r="DB241" s="459">
        <f t="shared" ca="1" si="165"/>
        <v>180.38975713609472</v>
      </c>
      <c r="DC241" s="459">
        <f t="shared" ca="1" si="165"/>
        <v>180.38975713609472</v>
      </c>
      <c r="DD241" s="459">
        <f t="shared" ca="1" si="165"/>
        <v>180.38975713609472</v>
      </c>
      <c r="DE241" s="459">
        <f t="shared" ca="1" si="165"/>
        <v>180.38975713609472</v>
      </c>
      <c r="DF241" s="459">
        <f t="shared" ca="1" si="165"/>
        <v>180.38975713609472</v>
      </c>
      <c r="DG241" s="459">
        <f t="shared" ca="1" si="165"/>
        <v>180.38975713609472</v>
      </c>
      <c r="DH241" s="459">
        <f t="shared" ca="1" si="165"/>
        <v>180.38975713609472</v>
      </c>
      <c r="DI241" s="459">
        <f t="shared" ca="1" si="165"/>
        <v>180.38975713609472</v>
      </c>
      <c r="DJ241" s="459">
        <f t="shared" ca="1" si="165"/>
        <v>180.38975713609472</v>
      </c>
      <c r="DK241" s="459">
        <f t="shared" ca="1" si="165"/>
        <v>180.38975713609472</v>
      </c>
      <c r="DL241" s="459">
        <f t="shared" ca="1" si="165"/>
        <v>180.38975713609472</v>
      </c>
      <c r="DM241" s="459">
        <f t="shared" ca="1" si="165"/>
        <v>180.38975713609472</v>
      </c>
      <c r="DN241" s="459">
        <f t="shared" ca="1" si="165"/>
        <v>180.38975713609472</v>
      </c>
      <c r="DO241" s="459">
        <f t="shared" ca="1" si="165"/>
        <v>180.38975713609472</v>
      </c>
      <c r="DP241" s="459">
        <f t="shared" ca="1" si="165"/>
        <v>180.38975713609472</v>
      </c>
      <c r="DQ241" s="459">
        <f t="shared" ca="1" si="165"/>
        <v>180.38975713609472</v>
      </c>
      <c r="DR241" s="459">
        <f t="shared" ca="1" si="165"/>
        <v>180.38975713609472</v>
      </c>
      <c r="DS241" s="459">
        <f t="shared" ca="1" si="165"/>
        <v>180.38975713609472</v>
      </c>
      <c r="DT241" s="459">
        <f t="shared" ca="1" si="165"/>
        <v>180.38975713609472</v>
      </c>
      <c r="DU241" s="459">
        <f t="shared" ca="1" si="165"/>
        <v>180.38975713609472</v>
      </c>
      <c r="DV241" s="459">
        <f t="shared" ca="1" si="165"/>
        <v>180.38975713609472</v>
      </c>
      <c r="DW241" s="459">
        <f t="shared" ca="1" si="165"/>
        <v>180.38975713609472</v>
      </c>
      <c r="DX241" s="459">
        <f t="shared" ca="1" si="165"/>
        <v>180.38975713609472</v>
      </c>
      <c r="DY241" s="459">
        <f t="shared" ca="1" si="165"/>
        <v>180.38975713609472</v>
      </c>
      <c r="DZ241" s="459">
        <f t="shared" ca="1" si="165"/>
        <v>180.38975713609472</v>
      </c>
      <c r="EA241" s="459">
        <f t="shared" ca="1" si="165"/>
        <v>180.38975713609472</v>
      </c>
      <c r="EB241" s="459">
        <f t="shared" ca="1" si="165"/>
        <v>180.38975713609472</v>
      </c>
      <c r="EC241" s="459">
        <f t="shared" ref="EC241:EH241" ca="1" si="166" xml:space="preserve"> EC$222</f>
        <v>180.38975713609472</v>
      </c>
      <c r="ED241" s="459">
        <f t="shared" ca="1" si="166"/>
        <v>180.38975713609472</v>
      </c>
      <c r="EE241" s="459">
        <f t="shared" ca="1" si="166"/>
        <v>180.38975713609472</v>
      </c>
      <c r="EF241" s="459">
        <f t="shared" ca="1" si="166"/>
        <v>180.38975713609472</v>
      </c>
      <c r="EG241" s="459">
        <f t="shared" ca="1" si="166"/>
        <v>180.38975713609472</v>
      </c>
      <c r="EH241" s="459">
        <f t="shared" ca="1" si="166"/>
        <v>180.38975713609472</v>
      </c>
      <c r="EI241" s="421"/>
    </row>
    <row r="242" spans="1:139" s="422" customFormat="1" ht="15" customHeight="1" outlineLevel="1" x14ac:dyDescent="0.35">
      <c r="A242" s="421"/>
      <c r="B242" s="421"/>
      <c r="C242" s="611"/>
      <c r="D242" s="459"/>
      <c r="E242" s="537" t="str">
        <f t="shared" ref="E242:BP242" si="167" xml:space="preserve"> E$225</f>
        <v>Shareholder loan balance</v>
      </c>
      <c r="F242" s="537">
        <f xml:space="preserve"> F$225</f>
        <v>0</v>
      </c>
      <c r="G242" s="537" t="str">
        <f t="shared" si="167"/>
        <v>INR Cr</v>
      </c>
      <c r="H242" s="537">
        <f t="shared" si="167"/>
        <v>0</v>
      </c>
      <c r="I242" s="537">
        <f t="shared" si="167"/>
        <v>0</v>
      </c>
      <c r="J242" s="537">
        <f ca="1" xml:space="preserve"> J$225</f>
        <v>0</v>
      </c>
      <c r="K242" s="459">
        <f ca="1" xml:space="preserve"> K$225</f>
        <v>0</v>
      </c>
      <c r="L242" s="459">
        <f t="shared" ca="1" si="167"/>
        <v>0</v>
      </c>
      <c r="M242" s="459">
        <f t="shared" ca="1" si="167"/>
        <v>0</v>
      </c>
      <c r="N242" s="459">
        <f t="shared" ca="1" si="167"/>
        <v>0</v>
      </c>
      <c r="O242" s="459">
        <f t="shared" ca="1" si="167"/>
        <v>0</v>
      </c>
      <c r="P242" s="459">
        <f t="shared" ca="1" si="167"/>
        <v>0</v>
      </c>
      <c r="Q242" s="459">
        <f t="shared" ca="1" si="167"/>
        <v>0</v>
      </c>
      <c r="R242" s="459">
        <f t="shared" ca="1" si="167"/>
        <v>1.7763568394002505E-15</v>
      </c>
      <c r="S242" s="459">
        <f t="shared" ca="1" si="167"/>
        <v>1.7763568394002505E-15</v>
      </c>
      <c r="T242" s="459">
        <f t="shared" ca="1" si="167"/>
        <v>1.7763568394002505E-15</v>
      </c>
      <c r="U242" s="459">
        <f t="shared" ca="1" si="167"/>
        <v>1.7763568394002505E-15</v>
      </c>
      <c r="V242" s="459">
        <f t="shared" ca="1" si="167"/>
        <v>1.7763568394002505E-15</v>
      </c>
      <c r="W242" s="459">
        <f t="shared" ca="1" si="167"/>
        <v>11.340225596606034</v>
      </c>
      <c r="X242" s="459">
        <f t="shared" ca="1" si="167"/>
        <v>28.432884119752863</v>
      </c>
      <c r="Y242" s="459">
        <f ca="1" xml:space="preserve"> Y$225</f>
        <v>48.061872617302122</v>
      </c>
      <c r="Z242" s="459">
        <f t="shared" ca="1" si="167"/>
        <v>70.668291954367277</v>
      </c>
      <c r="AA242" s="459">
        <f t="shared" ca="1" si="167"/>
        <v>94.718324147732531</v>
      </c>
      <c r="AB242" s="459">
        <f t="shared" ca="1" si="167"/>
        <v>111.81098267087937</v>
      </c>
      <c r="AC242" s="459">
        <f t="shared" ca="1" si="167"/>
        <v>128.90364119402619</v>
      </c>
      <c r="AD242" s="459">
        <f t="shared" ca="1" si="167"/>
        <v>145.99629971717303</v>
      </c>
      <c r="AE242" s="459">
        <f t="shared" ca="1" si="167"/>
        <v>163.08895824031987</v>
      </c>
      <c r="AF242" s="459">
        <f t="shared" ca="1" si="167"/>
        <v>180.18161676346671</v>
      </c>
      <c r="AG242" s="459">
        <f t="shared" ca="1" si="167"/>
        <v>197.27427528661352</v>
      </c>
      <c r="AH242" s="459">
        <f t="shared" ca="1" si="167"/>
        <v>214.36693380976035</v>
      </c>
      <c r="AI242" s="459">
        <f t="shared" ca="1" si="167"/>
        <v>236.38701399942977</v>
      </c>
      <c r="AJ242" s="459">
        <f t="shared" ca="1" si="167"/>
        <v>252.09715213609468</v>
      </c>
      <c r="AK242" s="459">
        <f t="shared" ca="1" si="167"/>
        <v>252.09715213609468</v>
      </c>
      <c r="AL242" s="459">
        <f t="shared" ca="1" si="167"/>
        <v>252.09715213609468</v>
      </c>
      <c r="AM242" s="459">
        <f t="shared" ca="1" si="167"/>
        <v>252.09715213609468</v>
      </c>
      <c r="AN242" s="459">
        <f t="shared" ca="1" si="167"/>
        <v>180.38975713609472</v>
      </c>
      <c r="AO242" s="459">
        <f t="shared" ca="1" si="167"/>
        <v>180.38975713609472</v>
      </c>
      <c r="AP242" s="459">
        <f t="shared" ca="1" si="167"/>
        <v>180.38975713609472</v>
      </c>
      <c r="AQ242" s="459">
        <f t="shared" ca="1" si="167"/>
        <v>180.38975713609472</v>
      </c>
      <c r="AR242" s="459">
        <f t="shared" ca="1" si="167"/>
        <v>180.38975713609472</v>
      </c>
      <c r="AS242" s="459">
        <f t="shared" ca="1" si="167"/>
        <v>180.38975713609472</v>
      </c>
      <c r="AT242" s="459">
        <f t="shared" ca="1" si="167"/>
        <v>180.38975713609472</v>
      </c>
      <c r="AU242" s="459">
        <f t="shared" ca="1" si="167"/>
        <v>180.38975713609472</v>
      </c>
      <c r="AV242" s="459">
        <f t="shared" ca="1" si="167"/>
        <v>180.38975713609472</v>
      </c>
      <c r="AW242" s="459">
        <f t="shared" ca="1" si="167"/>
        <v>180.38975713609472</v>
      </c>
      <c r="AX242" s="459">
        <f t="shared" ca="1" si="167"/>
        <v>180.38975713609472</v>
      </c>
      <c r="AY242" s="459">
        <f t="shared" ca="1" si="167"/>
        <v>180.38975713609472</v>
      </c>
      <c r="AZ242" s="459">
        <f t="shared" ca="1" si="167"/>
        <v>180.38975713609472</v>
      </c>
      <c r="BA242" s="459">
        <f t="shared" ca="1" si="167"/>
        <v>180.38975713609472</v>
      </c>
      <c r="BB242" s="459">
        <f t="shared" ca="1" si="167"/>
        <v>180.38975713609472</v>
      </c>
      <c r="BC242" s="459">
        <f t="shared" ca="1" si="167"/>
        <v>180.38975713609472</v>
      </c>
      <c r="BD242" s="459">
        <f t="shared" ca="1" si="167"/>
        <v>180.38975713609472</v>
      </c>
      <c r="BE242" s="459">
        <f t="shared" ca="1" si="167"/>
        <v>180.38975713609472</v>
      </c>
      <c r="BF242" s="459">
        <f t="shared" ca="1" si="167"/>
        <v>180.38975713609472</v>
      </c>
      <c r="BG242" s="459">
        <f t="shared" ca="1" si="167"/>
        <v>180.38975713609472</v>
      </c>
      <c r="BH242" s="459">
        <f t="shared" ca="1" si="167"/>
        <v>180.38975713609472</v>
      </c>
      <c r="BI242" s="459">
        <f t="shared" ca="1" si="167"/>
        <v>180.38975713609472</v>
      </c>
      <c r="BJ242" s="459">
        <f t="shared" ca="1" si="167"/>
        <v>180.38975713609472</v>
      </c>
      <c r="BK242" s="459">
        <f t="shared" ca="1" si="167"/>
        <v>180.38975713609472</v>
      </c>
      <c r="BL242" s="459">
        <f t="shared" ca="1" si="167"/>
        <v>180.38975713609472</v>
      </c>
      <c r="BM242" s="459">
        <f t="shared" ca="1" si="167"/>
        <v>180.38975713609472</v>
      </c>
      <c r="BN242" s="459">
        <f t="shared" ca="1" si="167"/>
        <v>180.38975713609472</v>
      </c>
      <c r="BO242" s="459">
        <f t="shared" ca="1" si="167"/>
        <v>180.38975713609472</v>
      </c>
      <c r="BP242" s="459">
        <f t="shared" ca="1" si="167"/>
        <v>180.38975713609472</v>
      </c>
      <c r="BQ242" s="459">
        <f t="shared" ref="BQ242:EB242" ca="1" si="168" xml:space="preserve"> BQ$225</f>
        <v>180.38975713609472</v>
      </c>
      <c r="BR242" s="459">
        <f t="shared" ca="1" si="168"/>
        <v>180.38975713609472</v>
      </c>
      <c r="BS242" s="459">
        <f t="shared" ca="1" si="168"/>
        <v>180.38975713609472</v>
      </c>
      <c r="BT242" s="459">
        <f t="shared" ca="1" si="168"/>
        <v>180.38975713609472</v>
      </c>
      <c r="BU242" s="459">
        <f t="shared" ca="1" si="168"/>
        <v>180.38975713609472</v>
      </c>
      <c r="BV242" s="459">
        <f t="shared" ca="1" si="168"/>
        <v>180.38975713609472</v>
      </c>
      <c r="BW242" s="459">
        <f t="shared" ca="1" si="168"/>
        <v>180.38975713609472</v>
      </c>
      <c r="BX242" s="459">
        <f t="shared" ca="1" si="168"/>
        <v>180.38975713609472</v>
      </c>
      <c r="BY242" s="459">
        <f t="shared" ca="1" si="168"/>
        <v>180.38975713609472</v>
      </c>
      <c r="BZ242" s="459">
        <f t="shared" ca="1" si="168"/>
        <v>180.38975713609472</v>
      </c>
      <c r="CA242" s="459">
        <f t="shared" ca="1" si="168"/>
        <v>180.38975713609472</v>
      </c>
      <c r="CB242" s="459">
        <f t="shared" ca="1" si="168"/>
        <v>180.38975713609472</v>
      </c>
      <c r="CC242" s="459">
        <f t="shared" ca="1" si="168"/>
        <v>180.38975713609472</v>
      </c>
      <c r="CD242" s="459">
        <f t="shared" ca="1" si="168"/>
        <v>180.38975713609472</v>
      </c>
      <c r="CE242" s="459">
        <f t="shared" ca="1" si="168"/>
        <v>180.38975713609472</v>
      </c>
      <c r="CF242" s="459">
        <f t="shared" ca="1" si="168"/>
        <v>180.38975713609472</v>
      </c>
      <c r="CG242" s="459">
        <f t="shared" ca="1" si="168"/>
        <v>180.38975713609472</v>
      </c>
      <c r="CH242" s="459">
        <f t="shared" ca="1" si="168"/>
        <v>180.38975713609472</v>
      </c>
      <c r="CI242" s="459">
        <f t="shared" ca="1" si="168"/>
        <v>180.38975713609472</v>
      </c>
      <c r="CJ242" s="459">
        <f t="shared" ca="1" si="168"/>
        <v>180.38975713609472</v>
      </c>
      <c r="CK242" s="459">
        <f t="shared" ca="1" si="168"/>
        <v>180.38975713609472</v>
      </c>
      <c r="CL242" s="459">
        <f t="shared" ca="1" si="168"/>
        <v>180.38975713609472</v>
      </c>
      <c r="CM242" s="459">
        <f t="shared" ca="1" si="168"/>
        <v>180.38975713609472</v>
      </c>
      <c r="CN242" s="459">
        <f t="shared" ca="1" si="168"/>
        <v>180.38975713609472</v>
      </c>
      <c r="CO242" s="459">
        <f t="shared" ca="1" si="168"/>
        <v>180.38975713609472</v>
      </c>
      <c r="CP242" s="459">
        <f t="shared" ca="1" si="168"/>
        <v>180.38975713609472</v>
      </c>
      <c r="CQ242" s="459">
        <f t="shared" ca="1" si="168"/>
        <v>180.38975713609472</v>
      </c>
      <c r="CR242" s="459">
        <f t="shared" ca="1" si="168"/>
        <v>180.38975713609472</v>
      </c>
      <c r="CS242" s="459">
        <f t="shared" ca="1" si="168"/>
        <v>180.38975713609472</v>
      </c>
      <c r="CT242" s="459">
        <f t="shared" ca="1" si="168"/>
        <v>180.38975713609472</v>
      </c>
      <c r="CU242" s="459">
        <f t="shared" ca="1" si="168"/>
        <v>180.38975713609472</v>
      </c>
      <c r="CV242" s="459">
        <f t="shared" ca="1" si="168"/>
        <v>180.38975713609472</v>
      </c>
      <c r="CW242" s="459">
        <f t="shared" ca="1" si="168"/>
        <v>180.38975713609472</v>
      </c>
      <c r="CX242" s="459">
        <f t="shared" ca="1" si="168"/>
        <v>180.38975713609472</v>
      </c>
      <c r="CY242" s="459">
        <f t="shared" ca="1" si="168"/>
        <v>180.38975713609472</v>
      </c>
      <c r="CZ242" s="459">
        <f t="shared" ca="1" si="168"/>
        <v>180.38975713609472</v>
      </c>
      <c r="DA242" s="459">
        <f t="shared" ca="1" si="168"/>
        <v>180.38975713609472</v>
      </c>
      <c r="DB242" s="459">
        <f t="shared" ca="1" si="168"/>
        <v>180.38975713609472</v>
      </c>
      <c r="DC242" s="459">
        <f t="shared" ca="1" si="168"/>
        <v>180.38975713609472</v>
      </c>
      <c r="DD242" s="459">
        <f t="shared" ca="1" si="168"/>
        <v>180.38975713609472</v>
      </c>
      <c r="DE242" s="459">
        <f t="shared" ca="1" si="168"/>
        <v>180.38975713609472</v>
      </c>
      <c r="DF242" s="459">
        <f t="shared" ca="1" si="168"/>
        <v>180.38975713609472</v>
      </c>
      <c r="DG242" s="459">
        <f t="shared" ca="1" si="168"/>
        <v>180.38975713609472</v>
      </c>
      <c r="DH242" s="459">
        <f t="shared" ca="1" si="168"/>
        <v>180.38975713609472</v>
      </c>
      <c r="DI242" s="459">
        <f t="shared" ca="1" si="168"/>
        <v>180.38975713609472</v>
      </c>
      <c r="DJ242" s="459">
        <f t="shared" ca="1" si="168"/>
        <v>180.38975713609472</v>
      </c>
      <c r="DK242" s="459">
        <f t="shared" ca="1" si="168"/>
        <v>180.38975713609472</v>
      </c>
      <c r="DL242" s="459">
        <f t="shared" ca="1" si="168"/>
        <v>180.38975713609472</v>
      </c>
      <c r="DM242" s="459">
        <f t="shared" ca="1" si="168"/>
        <v>180.38975713609472</v>
      </c>
      <c r="DN242" s="459">
        <f t="shared" ca="1" si="168"/>
        <v>180.38975713609472</v>
      </c>
      <c r="DO242" s="459">
        <f t="shared" ca="1" si="168"/>
        <v>180.38975713609472</v>
      </c>
      <c r="DP242" s="459">
        <f t="shared" ca="1" si="168"/>
        <v>180.38975713609472</v>
      </c>
      <c r="DQ242" s="459">
        <f t="shared" ca="1" si="168"/>
        <v>180.38975713609472</v>
      </c>
      <c r="DR242" s="459">
        <f t="shared" ca="1" si="168"/>
        <v>180.38975713609472</v>
      </c>
      <c r="DS242" s="459">
        <f t="shared" ca="1" si="168"/>
        <v>180.38975713609472</v>
      </c>
      <c r="DT242" s="459">
        <f t="shared" ca="1" si="168"/>
        <v>180.38975713609472</v>
      </c>
      <c r="DU242" s="459">
        <f t="shared" ca="1" si="168"/>
        <v>180.38975713609472</v>
      </c>
      <c r="DV242" s="459">
        <f t="shared" ca="1" si="168"/>
        <v>180.38975713609472</v>
      </c>
      <c r="DW242" s="459">
        <f t="shared" ca="1" si="168"/>
        <v>180.38975713609472</v>
      </c>
      <c r="DX242" s="459">
        <f t="shared" ca="1" si="168"/>
        <v>180.38975713609472</v>
      </c>
      <c r="DY242" s="459">
        <f t="shared" ca="1" si="168"/>
        <v>180.38975713609472</v>
      </c>
      <c r="DZ242" s="459">
        <f t="shared" ca="1" si="168"/>
        <v>180.38975713609472</v>
      </c>
      <c r="EA242" s="459">
        <f t="shared" ca="1" si="168"/>
        <v>180.38975713609472</v>
      </c>
      <c r="EB242" s="459">
        <f t="shared" ca="1" si="168"/>
        <v>180.38975713609472</v>
      </c>
      <c r="EC242" s="459">
        <f t="shared" ref="EC242:EH242" ca="1" si="169" xml:space="preserve"> EC$225</f>
        <v>180.38975713609472</v>
      </c>
      <c r="ED242" s="459">
        <f t="shared" ca="1" si="169"/>
        <v>180.38975713609472</v>
      </c>
      <c r="EE242" s="459">
        <f t="shared" ca="1" si="169"/>
        <v>180.38975713609472</v>
      </c>
      <c r="EF242" s="459">
        <f t="shared" ca="1" si="169"/>
        <v>180.38975713609472</v>
      </c>
      <c r="EG242" s="459">
        <f t="shared" ca="1" si="169"/>
        <v>180.38975713609472</v>
      </c>
      <c r="EH242" s="459">
        <f t="shared" ca="1" si="169"/>
        <v>180.38975713609472</v>
      </c>
      <c r="EI242" s="421"/>
    </row>
    <row r="243" spans="1:139" s="422" customFormat="1" ht="15" customHeight="1" outlineLevel="1" x14ac:dyDescent="0.35">
      <c r="A243" s="421"/>
      <c r="B243" s="421"/>
      <c r="C243" s="421"/>
      <c r="D243" s="459"/>
      <c r="E243" s="421" t="s">
        <v>563</v>
      </c>
      <c r="F243" s="612"/>
      <c r="G243" s="537" t="s">
        <v>330</v>
      </c>
      <c r="H243" s="465">
        <f ca="1" xml:space="preserve"> SUM(J243:EH243)</f>
        <v>223.36163157716874</v>
      </c>
      <c r="I243" s="423"/>
      <c r="J243" s="537">
        <f ca="1" xml:space="preserve"> IF( J3 &lt;= NTBA!$F$26, AVERAGE( J241, J242) * $F$240/ months,0)</f>
        <v>0</v>
      </c>
      <c r="K243" s="537">
        <f ca="1" xml:space="preserve"> IF( K3 &lt;= NTBA!$F$26, AVERAGE( K241, K242) * $F$240/ months,0)</f>
        <v>0</v>
      </c>
      <c r="L243" s="537">
        <f ca="1" xml:space="preserve"> IF( L3 &lt;= NTBA!$F$26, AVERAGE( L241, L242) * $F$240/ months,0)</f>
        <v>0</v>
      </c>
      <c r="M243" s="537">
        <f ca="1" xml:space="preserve"> IF( M3 &lt;= NTBA!$F$26, AVERAGE( M241, M242) * $F$240/ months,0)</f>
        <v>0</v>
      </c>
      <c r="N243" s="537">
        <f ca="1" xml:space="preserve"> IF( N3 &lt;= NTBA!$F$26, AVERAGE( N241, N242) * $F$240/ months,0)</f>
        <v>0</v>
      </c>
      <c r="O243" s="537">
        <f ca="1" xml:space="preserve"> IF( O3 &lt;= NTBA!$F$26, AVERAGE( O241, O242) * $F$240/ months,0)</f>
        <v>0</v>
      </c>
      <c r="P243" s="537">
        <f ca="1" xml:space="preserve"> IF( P3 &lt;= NTBA!$F$26, AVERAGE( P241, P242) * $F$240/ months,0)</f>
        <v>0</v>
      </c>
      <c r="Q243" s="537">
        <f ca="1" xml:space="preserve"> IF( Q3 &lt;= NTBA!$F$26, AVERAGE( Q241, Q242) * $F$240/ months,0)</f>
        <v>0</v>
      </c>
      <c r="R243" s="537">
        <f ca="1" xml:space="preserve"> IF( R3 &lt;= NTBA!$F$26, AVERAGE( R241, R242) * $F$240/ months,0)</f>
        <v>1.0362081563168128E-17</v>
      </c>
      <c r="S243" s="537">
        <f ca="1" xml:space="preserve"> IF( S3 &lt;= NTBA!$F$26, AVERAGE( S241, S242) * $F$240/ months,0)</f>
        <v>2.0724163126336256E-17</v>
      </c>
      <c r="T243" s="537">
        <f ca="1" xml:space="preserve"> IF( T3 &lt;= NTBA!$F$26, AVERAGE( T241, T242) * $F$240/ months,0)</f>
        <v>2.0724163126336256E-17</v>
      </c>
      <c r="U243" s="537">
        <f ca="1" xml:space="preserve"> IF( U3 &lt;= NTBA!$F$26, AVERAGE( U241, U242) * $F$240/ months,0)</f>
        <v>2.0724163126336256E-17</v>
      </c>
      <c r="V243" s="537">
        <f ca="1" xml:space="preserve"> IF( V3 &lt;= NTBA!$F$26, AVERAGE( V241, V242) * $F$240/ months,0)</f>
        <v>2.0724163126336256E-17</v>
      </c>
      <c r="W243" s="537">
        <f ca="1" xml:space="preserve"> IF( W3 &lt;= NTBA!$F$26, AVERAGE( W241, W242) * $F$240/ months,0)</f>
        <v>6.615131598020188E-2</v>
      </c>
      <c r="X243" s="537">
        <f ca="1" xml:space="preserve"> IF( X3 &lt;= NTBA!$F$26, AVERAGE( X241, X242) * $F$240/ months,0)</f>
        <v>0.23200980667876026</v>
      </c>
      <c r="Y243" s="537">
        <f ca="1" xml:space="preserve"> IF( Y3 &lt;= NTBA!$F$26, AVERAGE( Y241, Y242) * $F$240 / months,0)</f>
        <v>0.44621941429948747</v>
      </c>
      <c r="Z243" s="537">
        <f ca="1" xml:space="preserve"> IF( Z3 &lt;= NTBA!$F$26, AVERAGE( Z241, Z242) * $F$240/ months,0)</f>
        <v>0.69259262666807153</v>
      </c>
      <c r="AA243" s="537">
        <f ca="1" xml:space="preserve"> IF( AA3 &lt;= NTBA!$F$26, AVERAGE( AA241, AA242) * $F$240/ months,0)</f>
        <v>0.96475526059558236</v>
      </c>
      <c r="AB243" s="537">
        <f ca="1" xml:space="preserve"> IF( AB3 &lt;= NTBA!$F$26, AVERAGE( AB241, AB242) * $F$240/ months,0)</f>
        <v>1.2047542897752361</v>
      </c>
      <c r="AC243" s="537">
        <f ca="1" xml:space="preserve"> IF( AC3 &lt;= NTBA!$F$26, AVERAGE( AC241, AC242) * $F$240/ months,0)</f>
        <v>1.4041686392119492</v>
      </c>
      <c r="AD243" s="537">
        <f ca="1" xml:space="preserve"> IF( AD3 &lt;= NTBA!$F$26, AVERAGE( AD241, AD242) * $F$240/ months,0)</f>
        <v>1.6035829886486621</v>
      </c>
      <c r="AE243" s="537">
        <f ca="1" xml:space="preserve"> IF( AE3 &lt;= NTBA!$F$26, AVERAGE( AE241, AE242) * $F$240/ months,0)</f>
        <v>1.8029973380853754</v>
      </c>
      <c r="AF243" s="537">
        <f ca="1" xml:space="preserve"> IF( AF3 &lt;= NTBA!$F$26, AVERAGE( AF241, AF242) * $F$240/ months,0)</f>
        <v>2.0024116875220885</v>
      </c>
      <c r="AG243" s="537">
        <f ca="1" xml:space="preserve"> IF( AG3 &lt;= NTBA!$F$26, AVERAGE( AG241, AG242) * $F$240/ months,0)</f>
        <v>2.2018260369588014</v>
      </c>
      <c r="AH243" s="537">
        <f ca="1" xml:space="preserve"> IF( AH3 &lt;= NTBA!$F$26, AVERAGE( AH241, AH242) * $F$240/ months,0)</f>
        <v>2.4012403863955147</v>
      </c>
      <c r="AI243" s="537">
        <f ca="1" xml:space="preserve"> IF( AI3 &lt;= NTBA!$F$26, AVERAGE( AI241, AI242) * $F$240/ months,0)</f>
        <v>2.6293980288869423</v>
      </c>
      <c r="AJ243" s="537">
        <f ca="1" xml:space="preserve"> IF( AJ3 &lt;= NTBA!$F$26, AVERAGE( AJ241, AJ242) * $F$240/ months,0)</f>
        <v>2.849490969123893</v>
      </c>
      <c r="AK243" s="537">
        <f ca="1" xml:space="preserve"> IF( AK3 &lt;= NTBA!$F$26, AVERAGE( AK241, AK242) * $F$240/ months,0)</f>
        <v>2.9411334415877715</v>
      </c>
      <c r="AL243" s="537">
        <f ca="1" xml:space="preserve"> IF( AL3 &lt;= NTBA!$F$26, AVERAGE( AL241, AL242) * $F$240/ months,0)</f>
        <v>2.9411334415877715</v>
      </c>
      <c r="AM243" s="537">
        <f ca="1" xml:space="preserve"> IF( AM3 &lt;= NTBA!$F$26, AVERAGE( AM241, AM242) * $F$240/ months,0)</f>
        <v>2.9411334415877715</v>
      </c>
      <c r="AN243" s="537">
        <f ca="1" xml:space="preserve"> IF( AN3 &lt;= NTBA!$F$26, AVERAGE( AN241, AN242) * $F$240/ months,0)</f>
        <v>2.5228403040877718</v>
      </c>
      <c r="AO243" s="537">
        <f ca="1" xml:space="preserve"> IF( AO3 &lt;= NTBA!$F$26, AVERAGE( AO241, AO242) * $F$240/ months,0)</f>
        <v>2.1045471665877717</v>
      </c>
      <c r="AP243" s="537">
        <f ca="1" xml:space="preserve"> IF( AP3 &lt;= NTBA!$F$26, AVERAGE( AP241, AP242) * $F$240/ months,0)</f>
        <v>2.1045471665877717</v>
      </c>
      <c r="AQ243" s="537">
        <f ca="1" xml:space="preserve"> IF( AQ3 &lt;= NTBA!$F$26, AVERAGE( AQ241, AQ242) * $F$240/ months,0)</f>
        <v>2.1045471665877717</v>
      </c>
      <c r="AR243" s="537">
        <f ca="1" xml:space="preserve"> IF( AR3 &lt;= NTBA!$F$26, AVERAGE( AR241, AR242) * $F$240/ months,0)</f>
        <v>2.1045471665877717</v>
      </c>
      <c r="AS243" s="537">
        <f ca="1" xml:space="preserve"> IF( AS3 &lt;= NTBA!$F$26, AVERAGE( AS241, AS242) * $F$240/ months,0)</f>
        <v>2.1045471665877717</v>
      </c>
      <c r="AT243" s="537">
        <f ca="1" xml:space="preserve"> IF( AT3 &lt;= NTBA!$F$26, AVERAGE( AT241, AT242) * $F$240/ months,0)</f>
        <v>2.1045471665877717</v>
      </c>
      <c r="AU243" s="537">
        <f ca="1" xml:space="preserve"> IF( AU3 &lt;= NTBA!$F$26, AVERAGE( AU241, AU242) * $F$240/ months,0)</f>
        <v>2.1045471665877717</v>
      </c>
      <c r="AV243" s="537">
        <f ca="1" xml:space="preserve"> IF( AV3 &lt;= NTBA!$F$26, AVERAGE( AV241, AV242) * $F$240/ months,0)</f>
        <v>2.1045471665877717</v>
      </c>
      <c r="AW243" s="537">
        <f ca="1" xml:space="preserve"> IF( AW3 &lt;= NTBA!$F$26, AVERAGE( AW241, AW242) * $F$240/ months,0)</f>
        <v>2.1045471665877717</v>
      </c>
      <c r="AX243" s="537">
        <f ca="1" xml:space="preserve"> IF( AX3 &lt;= NTBA!$F$26, AVERAGE( AX241, AX242) * $F$240/ months,0)</f>
        <v>2.1045471665877717</v>
      </c>
      <c r="AY243" s="537">
        <f ca="1" xml:space="preserve"> IF( AY3 &lt;= NTBA!$F$26, AVERAGE( AY241, AY242) * $F$240/ months,0)</f>
        <v>2.1045471665877717</v>
      </c>
      <c r="AZ243" s="537">
        <f ca="1" xml:space="preserve"> IF( AZ3 &lt;= NTBA!$F$26, AVERAGE( AZ241, AZ242) * $F$240/ months,0)</f>
        <v>2.1045471665877717</v>
      </c>
      <c r="BA243" s="537">
        <f ca="1" xml:space="preserve"> IF( BA3 &lt;= NTBA!$F$26, AVERAGE( BA241, BA242) * $F$240/ months,0)</f>
        <v>2.1045471665877717</v>
      </c>
      <c r="BB243" s="537">
        <f ca="1" xml:space="preserve"> IF( BB3 &lt;= NTBA!$F$26, AVERAGE( BB241, BB242) * $F$240/ months,0)</f>
        <v>2.1045471665877717</v>
      </c>
      <c r="BC243" s="537">
        <f ca="1" xml:space="preserve"> IF( BC3 &lt;= NTBA!$F$26, AVERAGE( BC241, BC242) * $F$240/ months,0)</f>
        <v>2.1045471665877717</v>
      </c>
      <c r="BD243" s="537">
        <f ca="1" xml:space="preserve"> IF( BD3 &lt;= NTBA!$F$26, AVERAGE( BD241, BD242) * $F$240/ months,0)</f>
        <v>2.1045471665877717</v>
      </c>
      <c r="BE243" s="537">
        <f ca="1" xml:space="preserve"> IF( BE3 &lt;= NTBA!$F$26, AVERAGE( BE241, BE242) * $F$240/ months,0)</f>
        <v>2.1045471665877717</v>
      </c>
      <c r="BF243" s="537">
        <f ca="1" xml:space="preserve"> IF( BF3 &lt;= NTBA!$F$26, AVERAGE( BF241, BF242) * $F$240/ months,0)</f>
        <v>2.1045471665877717</v>
      </c>
      <c r="BG243" s="537">
        <f ca="1" xml:space="preserve"> IF( BG3 &lt;= NTBA!$F$26, AVERAGE( BG241, BG242) * $F$240/ months,0)</f>
        <v>2.1045471665877717</v>
      </c>
      <c r="BH243" s="537">
        <f ca="1" xml:space="preserve"> IF( BH3 &lt;= NTBA!$F$26, AVERAGE( BH241, BH242) * $F$240/ months,0)</f>
        <v>2.1045471665877717</v>
      </c>
      <c r="BI243" s="537">
        <f ca="1" xml:space="preserve"> IF( BI3 &lt;= NTBA!$F$26, AVERAGE( BI241, BI242) * $F$240/ months,0)</f>
        <v>2.1045471665877717</v>
      </c>
      <c r="BJ243" s="537">
        <f ca="1" xml:space="preserve"> IF( BJ3 &lt;= NTBA!$F$26, AVERAGE( BJ241, BJ242) * $F$240/ months,0)</f>
        <v>2.1045471665877717</v>
      </c>
      <c r="BK243" s="537">
        <f ca="1" xml:space="preserve"> IF( BK3 &lt;= NTBA!$F$26, AVERAGE( BK241, BK242) * $F$240/ months,0)</f>
        <v>2.1045471665877717</v>
      </c>
      <c r="BL243" s="537">
        <f ca="1" xml:space="preserve"> IF( BL3 &lt;= NTBA!$F$26, AVERAGE( BL241, BL242) * $F$240/ months,0)</f>
        <v>2.1045471665877717</v>
      </c>
      <c r="BM243" s="537">
        <f ca="1" xml:space="preserve"> IF( BM3 &lt;= NTBA!$F$26, AVERAGE( BM241, BM242) * $F$240/ months,0)</f>
        <v>2.1045471665877717</v>
      </c>
      <c r="BN243" s="537">
        <f ca="1" xml:space="preserve"> IF( BN3 &lt;= NTBA!$F$26, AVERAGE( BN241, BN242) * $F$240/ months,0)</f>
        <v>2.1045471665877717</v>
      </c>
      <c r="BO243" s="537">
        <f ca="1" xml:space="preserve"> IF( BO3 &lt;= NTBA!$F$26, AVERAGE( BO241, BO242) * $F$240/ months,0)</f>
        <v>2.1045471665877717</v>
      </c>
      <c r="BP243" s="537">
        <f ca="1" xml:space="preserve"> IF( BP3 &lt;= NTBA!$F$26, AVERAGE( BP241, BP242) * $F$240/ months,0)</f>
        <v>2.1045471665877717</v>
      </c>
      <c r="BQ243" s="537">
        <f ca="1" xml:space="preserve"> IF( BQ3 &lt;= NTBA!$F$26, AVERAGE( BQ241, BQ242) * $F$240/ months,0)</f>
        <v>2.1045471665877717</v>
      </c>
      <c r="BR243" s="537">
        <f ca="1" xml:space="preserve"> IF( BR3 &lt;= NTBA!$F$26, AVERAGE( BR241, BR242) * $F$240/ months,0)</f>
        <v>2.1045471665877717</v>
      </c>
      <c r="BS243" s="537">
        <f ca="1" xml:space="preserve"> IF( BS3 &lt;= NTBA!$F$26, AVERAGE( BS241, BS242) * $F$240/ months,0)</f>
        <v>2.1045471665877717</v>
      </c>
      <c r="BT243" s="537">
        <f ca="1" xml:space="preserve"> IF( BT3 &lt;= NTBA!$F$26, AVERAGE( BT241, BT242) * $F$240/ months,0)</f>
        <v>2.1045471665877717</v>
      </c>
      <c r="BU243" s="537">
        <f ca="1" xml:space="preserve"> IF( BU3 &lt;= NTBA!$F$26, AVERAGE( BU241, BU242) * $F$240/ months,0)</f>
        <v>2.1045471665877717</v>
      </c>
      <c r="BV243" s="537">
        <f ca="1" xml:space="preserve"> IF( BV3 &lt;= NTBA!$F$26, AVERAGE( BV241, BV242) * $F$240/ months,0)</f>
        <v>2.1045471665877717</v>
      </c>
      <c r="BW243" s="537">
        <f ca="1" xml:space="preserve"> IF( BW3 &lt;= NTBA!$F$26, AVERAGE( BW241, BW242) * $F$240/ months,0)</f>
        <v>2.1045471665877717</v>
      </c>
      <c r="BX243" s="537">
        <f ca="1" xml:space="preserve"> IF( BX3 &lt;= NTBA!$F$26, AVERAGE( BX241, BX242) * $F$240/ months,0)</f>
        <v>2.1045471665877717</v>
      </c>
      <c r="BY243" s="537">
        <f ca="1" xml:space="preserve"> IF( BY3 &lt;= NTBA!$F$26, AVERAGE( BY241, BY242) * $F$240/ months,0)</f>
        <v>2.1045471665877717</v>
      </c>
      <c r="BZ243" s="537">
        <f ca="1" xml:space="preserve"> IF( BZ3 &lt;= NTBA!$F$26, AVERAGE( BZ241, BZ242) * $F$240/ months,0)</f>
        <v>2.1045471665877717</v>
      </c>
      <c r="CA243" s="537">
        <f ca="1" xml:space="preserve"> IF( CA3 &lt;= NTBA!$F$26, AVERAGE( CA241, CA242) * $F$240/ months,0)</f>
        <v>2.1045471665877717</v>
      </c>
      <c r="CB243" s="537">
        <f ca="1" xml:space="preserve"> IF( CB3 &lt;= NTBA!$F$26, AVERAGE( CB241, CB242) * $F$240/ months,0)</f>
        <v>2.1045471665877717</v>
      </c>
      <c r="CC243" s="537">
        <f ca="1" xml:space="preserve"> IF( CC3 &lt;= NTBA!$F$26, AVERAGE( CC241, CC242) * $F$240/ months,0)</f>
        <v>2.1045471665877717</v>
      </c>
      <c r="CD243" s="537">
        <f ca="1" xml:space="preserve"> IF( CD3 &lt;= NTBA!$F$26, AVERAGE( CD241, CD242) * $F$240/ months,0)</f>
        <v>2.1045471665877717</v>
      </c>
      <c r="CE243" s="537">
        <f ca="1" xml:space="preserve"> IF( CE3 &lt;= NTBA!$F$26, AVERAGE( CE241, CE242) * $F$240/ months,0)</f>
        <v>2.1045471665877717</v>
      </c>
      <c r="CF243" s="537">
        <f ca="1" xml:space="preserve"> IF( CF3 &lt;= NTBA!$F$26, AVERAGE( CF241, CF242) * $F$240/ months,0)</f>
        <v>2.1045471665877717</v>
      </c>
      <c r="CG243" s="537">
        <f ca="1" xml:space="preserve"> IF( CG3 &lt;= NTBA!$F$26, AVERAGE( CG241, CG242) * $F$240/ months,0)</f>
        <v>2.1045471665877717</v>
      </c>
      <c r="CH243" s="537">
        <f ca="1" xml:space="preserve"> IF( CH3 &lt;= NTBA!$F$26, AVERAGE( CH241, CH242) * $F$240/ months,0)</f>
        <v>2.1045471665877717</v>
      </c>
      <c r="CI243" s="537">
        <f ca="1" xml:space="preserve"> IF( CI3 &lt;= NTBA!$F$26, AVERAGE( CI241, CI242) * $F$240/ months,0)</f>
        <v>2.1045471665877717</v>
      </c>
      <c r="CJ243" s="537">
        <f ca="1" xml:space="preserve"> IF( CJ3 &lt;= NTBA!$F$26, AVERAGE( CJ241, CJ242) * $F$240/ months,0)</f>
        <v>2.1045471665877717</v>
      </c>
      <c r="CK243" s="537">
        <f ca="1" xml:space="preserve"> IF( CK3 &lt;= NTBA!$F$26, AVERAGE( CK241, CK242) * $F$240/ months,0)</f>
        <v>2.1045471665877717</v>
      </c>
      <c r="CL243" s="537">
        <f ca="1" xml:space="preserve"> IF( CL3 &lt;= NTBA!$F$26, AVERAGE( CL241, CL242) * $F$240/ months,0)</f>
        <v>2.1045471665877717</v>
      </c>
      <c r="CM243" s="537">
        <f ca="1" xml:space="preserve"> IF( CM3 &lt;= NTBA!$F$26, AVERAGE( CM241, CM242) * $F$240/ months,0)</f>
        <v>2.1045471665877717</v>
      </c>
      <c r="CN243" s="537">
        <f ca="1" xml:space="preserve"> IF( CN3 &lt;= NTBA!$F$26, AVERAGE( CN241, CN242) * $F$240/ months,0)</f>
        <v>2.1045471665877717</v>
      </c>
      <c r="CO243" s="537">
        <f ca="1" xml:space="preserve"> IF( CO3 &lt;= NTBA!$F$26, AVERAGE( CO241, CO242) * $F$240/ months,0)</f>
        <v>2.1045471665877717</v>
      </c>
      <c r="CP243" s="537">
        <f ca="1" xml:space="preserve"> IF( CP3 &lt;= NTBA!$F$26, AVERAGE( CP241, CP242) * $F$240/ months,0)</f>
        <v>2.1045471665877717</v>
      </c>
      <c r="CQ243" s="537">
        <f ca="1" xml:space="preserve"> IF( CQ3 &lt;= NTBA!$F$26, AVERAGE( CQ241, CQ242) * $F$240/ months,0)</f>
        <v>2.1045471665877717</v>
      </c>
      <c r="CR243" s="537">
        <f ca="1" xml:space="preserve"> IF( CR3 &lt;= NTBA!$F$26, AVERAGE( CR241, CR242) * $F$240/ months,0)</f>
        <v>2.1045471665877717</v>
      </c>
      <c r="CS243" s="537">
        <f ca="1" xml:space="preserve"> IF( CS3 &lt;= NTBA!$F$26, AVERAGE( CS241, CS242) * $F$240/ months,0)</f>
        <v>2.1045471665877717</v>
      </c>
      <c r="CT243" s="537">
        <f ca="1" xml:space="preserve"> IF( CT3 &lt;= NTBA!$F$26, AVERAGE( CT241, CT242) * $F$240/ months,0)</f>
        <v>2.1045471665877717</v>
      </c>
      <c r="CU243" s="537">
        <f ca="1" xml:space="preserve"> IF( CU3 &lt;= NTBA!$F$26, AVERAGE( CU241, CU242) * $F$240/ months,0)</f>
        <v>2.1045471665877717</v>
      </c>
      <c r="CV243" s="537">
        <f ca="1" xml:space="preserve"> IF( CV3 &lt;= NTBA!$F$26, AVERAGE( CV241, CV242) * $F$240/ months,0)</f>
        <v>2.1045471665877717</v>
      </c>
      <c r="CW243" s="537">
        <f ca="1" xml:space="preserve"> IF( CW3 &lt;= NTBA!$F$26, AVERAGE( CW241, CW242) * $F$240/ months,0)</f>
        <v>2.1045471665877717</v>
      </c>
      <c r="CX243" s="537">
        <f ca="1" xml:space="preserve"> IF( CX3 &lt;= NTBA!$F$26, AVERAGE( CX241, CX242) * $F$240/ months,0)</f>
        <v>2.1045471665877717</v>
      </c>
      <c r="CY243" s="537">
        <f ca="1" xml:space="preserve"> IF( CY3 &lt;= NTBA!$F$26, AVERAGE( CY241, CY242) * $F$240/ months,0)</f>
        <v>2.1045471665877717</v>
      </c>
      <c r="CZ243" s="537">
        <f ca="1" xml:space="preserve"> IF( CZ3 &lt;= NTBA!$F$26, AVERAGE( CZ241, CZ242) * $F$240/ months,0)</f>
        <v>2.1045471665877717</v>
      </c>
      <c r="DA243" s="537">
        <f ca="1" xml:space="preserve"> IF( DA3 &lt;= NTBA!$F$26, AVERAGE( DA241, DA242) * $F$240/ months,0)</f>
        <v>2.1045471665877717</v>
      </c>
      <c r="DB243" s="537">
        <f ca="1" xml:space="preserve"> IF( DB3 &lt;= NTBA!$F$26, AVERAGE( DB241, DB242) * $F$240/ months,0)</f>
        <v>2.1045471665877717</v>
      </c>
      <c r="DC243" s="537">
        <f ca="1" xml:space="preserve"> IF( DC3 &lt;= NTBA!$F$26, AVERAGE( DC241, DC242) * $F$240/ months,0)</f>
        <v>2.1045471665877717</v>
      </c>
      <c r="DD243" s="537">
        <f ca="1" xml:space="preserve"> IF( DD3 &lt;= NTBA!$F$26, AVERAGE( DD241, DD242) * $F$240/ months,0)</f>
        <v>2.1045471665877717</v>
      </c>
      <c r="DE243" s="537">
        <f ca="1" xml:space="preserve"> IF( DE3 &lt;= NTBA!$F$26, AVERAGE( DE241, DE242) * $F$240/ months,0)</f>
        <v>2.1045471665877717</v>
      </c>
      <c r="DF243" s="537">
        <f ca="1" xml:space="preserve"> IF( DF3 &lt;= NTBA!$F$26, AVERAGE( DF241, DF242) * $F$240/ months,0)</f>
        <v>2.1045471665877717</v>
      </c>
      <c r="DG243" s="537">
        <f ca="1" xml:space="preserve"> IF( DG3 &lt;= NTBA!$F$26, AVERAGE( DG241, DG242) * $F$240/ months,0)</f>
        <v>2.1045471665877717</v>
      </c>
      <c r="DH243" s="537">
        <f ca="1" xml:space="preserve"> IF( DH3 &lt;= NTBA!$F$26, AVERAGE( DH241, DH242) * $F$240/ months,0)</f>
        <v>2.1045471665877717</v>
      </c>
      <c r="DI243" s="537">
        <f ca="1" xml:space="preserve"> IF( DI3 &lt;= NTBA!$F$26, AVERAGE( DI241, DI242) * $F$240/ months,0)</f>
        <v>2.1045471665877717</v>
      </c>
      <c r="DJ243" s="537">
        <f ca="1" xml:space="preserve"> IF( DJ3 &lt;= NTBA!$F$26, AVERAGE( DJ241, DJ242) * $F$240/ months,0)</f>
        <v>2.1045471665877717</v>
      </c>
      <c r="DK243" s="537">
        <f ca="1" xml:space="preserve"> IF( DK3 &lt;= NTBA!$F$26, AVERAGE( DK241, DK242) * $F$240/ months,0)</f>
        <v>2.1045471665877717</v>
      </c>
      <c r="DL243" s="537">
        <f ca="1" xml:space="preserve"> IF( DL3 &lt;= NTBA!$F$26, AVERAGE( DL241, DL242) * $F$240/ months,0)</f>
        <v>2.1045471665877717</v>
      </c>
      <c r="DM243" s="537">
        <f ca="1" xml:space="preserve"> IF( DM3 &lt;= NTBA!$F$26, AVERAGE( DM241, DM242) * $F$240/ months,0)</f>
        <v>2.1045471665877717</v>
      </c>
      <c r="DN243" s="537">
        <f ca="1" xml:space="preserve"> IF( DN3 &lt;= NTBA!$F$26, AVERAGE( DN241, DN242) * $F$240/ months,0)</f>
        <v>2.1045471665877717</v>
      </c>
      <c r="DO243" s="537">
        <f ca="1" xml:space="preserve"> IF( DO3 &lt;= NTBA!$F$26, AVERAGE( DO241, DO242) * $F$240/ months,0)</f>
        <v>2.1045471665877717</v>
      </c>
      <c r="DP243" s="537">
        <f ca="1" xml:space="preserve"> IF( DP3 &lt;= NTBA!$F$26, AVERAGE( DP241, DP242) * $F$240/ months,0)</f>
        <v>2.1045471665877717</v>
      </c>
      <c r="DQ243" s="537">
        <f ca="1" xml:space="preserve"> IF( DQ3 &lt;= NTBA!$F$26, AVERAGE( DQ241, DQ242) * $F$240/ months,0)</f>
        <v>2.1045471665877717</v>
      </c>
      <c r="DR243" s="537">
        <f ca="1" xml:space="preserve"> IF( DR3 &lt;= NTBA!$F$26, AVERAGE( DR241, DR242) * $F$240/ months,0)</f>
        <v>2.1045471665877717</v>
      </c>
      <c r="DS243" s="537">
        <f ca="1" xml:space="preserve"> IF( DS3 &lt;= NTBA!$F$26, AVERAGE( DS241, DS242) * $F$240/ months,0)</f>
        <v>2.1045471665877717</v>
      </c>
      <c r="DT243" s="537">
        <f ca="1" xml:space="preserve"> IF( DT3 &lt;= NTBA!$F$26, AVERAGE( DT241, DT242) * $F$240/ months,0)</f>
        <v>2.1045471665877717</v>
      </c>
      <c r="DU243" s="537">
        <f ca="1" xml:space="preserve"> IF( DU3 &lt;= NTBA!$F$26, AVERAGE( DU241, DU242) * $F$240/ months,0)</f>
        <v>2.1045471665877717</v>
      </c>
      <c r="DV243" s="537">
        <f ca="1" xml:space="preserve"> IF( DV3 &lt;= NTBA!$F$26, AVERAGE( DV241, DV242) * $F$240/ months,0)</f>
        <v>2.1045471665877717</v>
      </c>
      <c r="DW243" s="537">
        <f ca="1" xml:space="preserve"> IF( DW3 &lt;= NTBA!$F$26, AVERAGE( DW241, DW242) * $F$240/ months,0)</f>
        <v>2.1045471665877717</v>
      </c>
      <c r="DX243" s="537">
        <f ca="1" xml:space="preserve"> IF( DX3 &lt;= NTBA!$F$26, AVERAGE( DX241, DX242) * $F$240/ months,0)</f>
        <v>2.1045471665877717</v>
      </c>
      <c r="DY243" s="537">
        <f ca="1" xml:space="preserve"> IF( DY3 &lt;= NTBA!$F$26, AVERAGE( DY241, DY242) * $F$240/ months,0)</f>
        <v>2.1045471665877717</v>
      </c>
      <c r="DZ243" s="537">
        <f ca="1" xml:space="preserve"> IF( DZ3 &lt;= NTBA!$F$26, AVERAGE( DZ241, DZ242) * $F$240/ months,0)</f>
        <v>2.1045471665877717</v>
      </c>
      <c r="EA243" s="537">
        <f ca="1" xml:space="preserve"> IF( EA3 &lt;= NTBA!$F$26, AVERAGE( EA241, EA242) * $F$240/ months,0)</f>
        <v>2.1045471665877717</v>
      </c>
      <c r="EB243" s="537">
        <f xml:space="preserve"> IF( EB3 &lt;= NTBA!$F$26, AVERAGE( EB241, EB242) * $F$240/ months,0)</f>
        <v>0</v>
      </c>
      <c r="EC243" s="537">
        <f xml:space="preserve"> IF( EC3 &lt;= NTBA!$F$26, AVERAGE( EC241, EC242) * $F$240/ months,0)</f>
        <v>0</v>
      </c>
      <c r="ED243" s="537">
        <f xml:space="preserve"> IF( ED3 &lt;= NTBA!$F$26, AVERAGE( ED241, ED242) * $F$240/ months,0)</f>
        <v>0</v>
      </c>
      <c r="EE243" s="537">
        <f xml:space="preserve"> IF( EE3 &lt;= NTBA!$F$26, AVERAGE( EE241, EE242) * $F$240/ months,0)</f>
        <v>0</v>
      </c>
      <c r="EF243" s="537">
        <f xml:space="preserve"> IF( EF3 &lt;= NTBA!$F$26, AVERAGE( EF241, EF242) * $F$240/ months,0)</f>
        <v>0</v>
      </c>
      <c r="EG243" s="537">
        <f xml:space="preserve"> IF( EG3 &lt;= NTBA!$F$26, AVERAGE( EG241, EG242) * $F$240/ months,0)</f>
        <v>0</v>
      </c>
      <c r="EH243" s="537">
        <f xml:space="preserve"> IF( EH3 &lt;= NTBA!$F$26, AVERAGE( EH241, EH242) * $F$240/ months,0)</f>
        <v>0</v>
      </c>
      <c r="EI243" s="421"/>
    </row>
    <row r="244" spans="1:139" ht="15" customHeight="1" outlineLevel="1" x14ac:dyDescent="0.3">
      <c r="D244" s="28"/>
      <c r="E244" s="32"/>
      <c r="F244" s="33"/>
      <c r="G244" s="33"/>
      <c r="H244" s="33"/>
      <c r="I244" s="66"/>
      <c r="J244" s="34"/>
      <c r="K244" s="34"/>
      <c r="L244" s="34"/>
      <c r="M244" s="34"/>
      <c r="N244" s="34"/>
      <c r="O244" s="34"/>
      <c r="P244" s="34"/>
      <c r="Q244" s="34"/>
      <c r="R244" s="34"/>
      <c r="S244" s="34"/>
      <c r="T244" s="34"/>
      <c r="U244" s="34"/>
      <c r="V244" s="34"/>
      <c r="W244" s="34"/>
      <c r="X244" s="34"/>
      <c r="Y244" s="34"/>
      <c r="Z244" s="34"/>
      <c r="AA244" s="34"/>
      <c r="AB244" s="34"/>
      <c r="AC244" s="34"/>
      <c r="AD244" s="34"/>
      <c r="AE244" s="34"/>
      <c r="AF244" s="34"/>
      <c r="AG244" s="34"/>
      <c r="AH244" s="34"/>
      <c r="AI244" s="34"/>
      <c r="AJ244" s="34"/>
      <c r="AK244" s="34"/>
      <c r="AL244" s="34"/>
      <c r="AM244" s="34"/>
      <c r="AN244" s="34"/>
      <c r="AO244" s="34"/>
      <c r="AP244" s="34"/>
      <c r="AQ244" s="34"/>
      <c r="AR244" s="34"/>
      <c r="AS244" s="34"/>
      <c r="AT244" s="34"/>
      <c r="AU244" s="34"/>
      <c r="AV244" s="34"/>
      <c r="AW244" s="34"/>
      <c r="AX244" s="34"/>
      <c r="AY244" s="34"/>
      <c r="AZ244" s="34"/>
      <c r="BA244" s="34"/>
      <c r="BB244" s="34"/>
      <c r="BC244" s="34"/>
      <c r="BD244" s="34"/>
      <c r="BE244" s="34"/>
      <c r="BF244" s="34"/>
      <c r="BG244" s="34"/>
      <c r="BH244" s="34"/>
      <c r="BI244" s="34"/>
      <c r="BJ244" s="34"/>
      <c r="BK244" s="34"/>
      <c r="BL244" s="34"/>
      <c r="BM244" s="34"/>
      <c r="BN244" s="34"/>
      <c r="BO244" s="34"/>
      <c r="BP244" s="34"/>
      <c r="BQ244" s="34"/>
      <c r="BR244" s="34"/>
      <c r="BS244" s="34"/>
      <c r="BT244" s="34"/>
      <c r="BU244" s="34"/>
      <c r="BV244" s="34"/>
      <c r="BW244" s="34"/>
      <c r="BX244" s="34"/>
      <c r="BY244" s="34"/>
      <c r="BZ244" s="34"/>
      <c r="CA244" s="34"/>
      <c r="CB244" s="34"/>
      <c r="CC244" s="34"/>
      <c r="CD244" s="34"/>
      <c r="CE244" s="34"/>
      <c r="CF244" s="34"/>
      <c r="CG244" s="34"/>
      <c r="CH244" s="34"/>
      <c r="CI244" s="34"/>
      <c r="CJ244" s="34"/>
      <c r="CK244" s="34"/>
      <c r="CL244" s="34"/>
      <c r="CM244" s="34"/>
      <c r="CN244" s="34"/>
      <c r="CO244" s="34"/>
      <c r="CP244" s="34"/>
      <c r="CQ244" s="34"/>
      <c r="CR244" s="34"/>
      <c r="CS244" s="34"/>
      <c r="CT244" s="34"/>
      <c r="CU244" s="34"/>
      <c r="CV244" s="34"/>
      <c r="CW244" s="34"/>
      <c r="CX244" s="34"/>
      <c r="CY244" s="34"/>
      <c r="CZ244" s="34"/>
      <c r="DA244" s="34"/>
      <c r="DB244" s="34"/>
      <c r="DC244" s="34"/>
      <c r="DD244" s="34"/>
      <c r="DE244" s="34"/>
      <c r="DF244" s="34"/>
      <c r="DG244" s="34"/>
      <c r="DH244" s="34"/>
      <c r="DI244" s="34"/>
      <c r="DJ244" s="34"/>
      <c r="DK244" s="34"/>
      <c r="DL244" s="34"/>
      <c r="DM244" s="34"/>
      <c r="DN244" s="34"/>
      <c r="DO244" s="34"/>
      <c r="DP244" s="34"/>
      <c r="DQ244" s="34"/>
      <c r="DR244" s="34"/>
      <c r="DS244" s="34"/>
      <c r="DT244" s="34"/>
      <c r="DU244" s="34"/>
      <c r="DV244" s="34"/>
      <c r="DW244" s="34"/>
      <c r="DX244" s="34"/>
      <c r="DY244" s="34"/>
      <c r="DZ244" s="34"/>
      <c r="EA244" s="34"/>
      <c r="EB244" s="34"/>
      <c r="EC244" s="34"/>
      <c r="ED244" s="34"/>
      <c r="EE244" s="34"/>
      <c r="EF244" s="34"/>
      <c r="EG244" s="34"/>
      <c r="EH244" s="34"/>
      <c r="EI244" s="21"/>
    </row>
    <row r="245" spans="1:139" ht="15" customHeight="1" outlineLevel="1" x14ac:dyDescent="0.3">
      <c r="B245" s="38" t="s">
        <v>34</v>
      </c>
      <c r="D245" s="28"/>
      <c r="E245" s="32"/>
      <c r="F245" s="33"/>
      <c r="G245" s="33"/>
      <c r="H245" s="33"/>
      <c r="I245" s="66"/>
      <c r="J245" s="34"/>
      <c r="K245" s="34"/>
      <c r="L245" s="34"/>
      <c r="M245" s="34"/>
      <c r="N245" s="34"/>
      <c r="O245" s="34"/>
      <c r="P245" s="34"/>
      <c r="Q245" s="34"/>
      <c r="R245" s="34"/>
      <c r="S245" s="34"/>
      <c r="T245" s="34"/>
      <c r="U245" s="34"/>
      <c r="V245" s="34"/>
      <c r="W245" s="34"/>
      <c r="X245" s="34"/>
      <c r="Y245" s="34"/>
      <c r="Z245" s="34"/>
      <c r="AA245" s="34"/>
      <c r="AB245" s="34"/>
      <c r="AC245" s="34"/>
      <c r="AD245" s="34"/>
      <c r="AE245" s="34"/>
      <c r="AF245" s="34"/>
      <c r="AG245" s="34"/>
      <c r="AH245" s="34"/>
      <c r="AI245" s="34"/>
      <c r="AJ245" s="34"/>
      <c r="AK245" s="34"/>
      <c r="AL245" s="34"/>
      <c r="AM245" s="34"/>
      <c r="AN245" s="34"/>
      <c r="AO245" s="34"/>
      <c r="AP245" s="34"/>
      <c r="AQ245" s="34"/>
      <c r="AR245" s="34"/>
      <c r="AS245" s="34"/>
      <c r="AT245" s="34"/>
      <c r="AU245" s="34"/>
      <c r="AV245" s="34"/>
      <c r="AW245" s="34"/>
      <c r="AX245" s="34"/>
      <c r="AY245" s="34"/>
      <c r="AZ245" s="34"/>
      <c r="BA245" s="34"/>
      <c r="BB245" s="34"/>
      <c r="BC245" s="34"/>
      <c r="BD245" s="34"/>
      <c r="BE245" s="34"/>
      <c r="BF245" s="34"/>
      <c r="BG245" s="34"/>
      <c r="BH245" s="34"/>
      <c r="BI245" s="34"/>
      <c r="BJ245" s="34"/>
      <c r="BK245" s="34"/>
      <c r="BL245" s="34"/>
      <c r="BM245" s="34"/>
      <c r="BN245" s="34"/>
      <c r="BO245" s="34"/>
      <c r="BP245" s="34"/>
      <c r="BQ245" s="34"/>
      <c r="BR245" s="34"/>
      <c r="BS245" s="34"/>
      <c r="BT245" s="34"/>
      <c r="BU245" s="34"/>
      <c r="BV245" s="34"/>
      <c r="BW245" s="34"/>
      <c r="BX245" s="34"/>
      <c r="BY245" s="34"/>
      <c r="BZ245" s="34"/>
      <c r="CA245" s="34"/>
      <c r="CB245" s="34"/>
      <c r="CC245" s="34"/>
      <c r="CD245" s="34"/>
      <c r="CE245" s="34"/>
      <c r="CF245" s="34"/>
      <c r="CG245" s="34"/>
      <c r="CH245" s="34"/>
      <c r="CI245" s="34"/>
      <c r="CJ245" s="34"/>
      <c r="CK245" s="34"/>
      <c r="CL245" s="34"/>
      <c r="CM245" s="34"/>
      <c r="CN245" s="34"/>
      <c r="CO245" s="34"/>
      <c r="CP245" s="34"/>
      <c r="CQ245" s="34"/>
      <c r="CR245" s="34"/>
      <c r="CS245" s="34"/>
      <c r="CT245" s="34"/>
      <c r="CU245" s="34"/>
      <c r="CV245" s="34"/>
      <c r="CW245" s="34"/>
      <c r="CX245" s="34"/>
      <c r="CY245" s="34"/>
      <c r="CZ245" s="34"/>
      <c r="DA245" s="34"/>
      <c r="DB245" s="34"/>
      <c r="DC245" s="34"/>
      <c r="DD245" s="34"/>
      <c r="DE245" s="34"/>
      <c r="DF245" s="34"/>
      <c r="DG245" s="34"/>
      <c r="DH245" s="34"/>
      <c r="DI245" s="34"/>
      <c r="DJ245" s="34"/>
      <c r="DK245" s="34"/>
      <c r="DL245" s="34"/>
      <c r="DM245" s="34"/>
      <c r="DN245" s="34"/>
      <c r="DO245" s="34"/>
      <c r="DP245" s="34"/>
      <c r="DQ245" s="34"/>
      <c r="DR245" s="34"/>
      <c r="DS245" s="34"/>
      <c r="DT245" s="34"/>
      <c r="DU245" s="34"/>
      <c r="DV245" s="34"/>
      <c r="DW245" s="34"/>
      <c r="DX245" s="34"/>
      <c r="DY245" s="34"/>
      <c r="DZ245" s="34"/>
      <c r="EA245" s="34"/>
      <c r="EB245" s="34"/>
      <c r="EC245" s="34"/>
      <c r="ED245" s="34"/>
      <c r="EE245" s="34"/>
      <c r="EF245" s="34"/>
      <c r="EG245" s="34"/>
      <c r="EH245" s="34"/>
      <c r="EI245" s="21"/>
    </row>
    <row r="246" spans="1:139" ht="15" customHeight="1" outlineLevel="1" x14ac:dyDescent="0.25">
      <c r="E246" s="140" t="s">
        <v>524</v>
      </c>
      <c r="F246" s="140"/>
      <c r="G246" s="150" t="s">
        <v>330</v>
      </c>
      <c r="H246" s="140"/>
      <c r="I246" s="154"/>
      <c r="J246" s="151">
        <f xml:space="preserve"> I249</f>
        <v>0</v>
      </c>
      <c r="K246" s="151">
        <f t="shared" ref="K246:BV246" si="170" xml:space="preserve"> J249</f>
        <v>0</v>
      </c>
      <c r="L246" s="151">
        <f t="shared" si="170"/>
        <v>0</v>
      </c>
      <c r="M246" s="151">
        <f t="shared" si="170"/>
        <v>0</v>
      </c>
      <c r="N246" s="151">
        <f t="shared" si="170"/>
        <v>0</v>
      </c>
      <c r="O246" s="151">
        <f t="shared" si="170"/>
        <v>0</v>
      </c>
      <c r="P246" s="151">
        <f t="shared" si="170"/>
        <v>0</v>
      </c>
      <c r="Q246" s="151">
        <f t="shared" si="170"/>
        <v>0</v>
      </c>
      <c r="R246" s="151">
        <f t="shared" si="170"/>
        <v>0</v>
      </c>
      <c r="S246" s="151">
        <f t="shared" si="170"/>
        <v>0</v>
      </c>
      <c r="T246" s="151">
        <f t="shared" si="170"/>
        <v>0</v>
      </c>
      <c r="U246" s="151">
        <f t="shared" si="170"/>
        <v>0</v>
      </c>
      <c r="V246" s="151">
        <f t="shared" si="170"/>
        <v>0</v>
      </c>
      <c r="W246" s="151">
        <f t="shared" si="170"/>
        <v>0</v>
      </c>
      <c r="X246" s="151">
        <f t="shared" si="170"/>
        <v>0</v>
      </c>
      <c r="Y246" s="151">
        <f t="shared" si="170"/>
        <v>0</v>
      </c>
      <c r="Z246" s="151">
        <f t="shared" si="170"/>
        <v>0</v>
      </c>
      <c r="AA246" s="151">
        <f t="shared" si="170"/>
        <v>0</v>
      </c>
      <c r="AB246" s="151">
        <f t="shared" si="170"/>
        <v>0</v>
      </c>
      <c r="AC246" s="151">
        <f t="shared" si="170"/>
        <v>0</v>
      </c>
      <c r="AD246" s="151">
        <f t="shared" si="170"/>
        <v>0</v>
      </c>
      <c r="AE246" s="151">
        <f t="shared" si="170"/>
        <v>0</v>
      </c>
      <c r="AF246" s="151">
        <f t="shared" si="170"/>
        <v>0</v>
      </c>
      <c r="AG246" s="151">
        <f t="shared" si="170"/>
        <v>0</v>
      </c>
      <c r="AH246" s="151">
        <f t="shared" si="170"/>
        <v>0</v>
      </c>
      <c r="AI246" s="151">
        <f t="shared" si="170"/>
        <v>0</v>
      </c>
      <c r="AJ246" s="151">
        <f t="shared" si="170"/>
        <v>0</v>
      </c>
      <c r="AK246" s="151">
        <f t="shared" si="170"/>
        <v>0</v>
      </c>
      <c r="AL246" s="151">
        <f t="shared" si="170"/>
        <v>0</v>
      </c>
      <c r="AM246" s="151">
        <f t="shared" si="170"/>
        <v>0</v>
      </c>
      <c r="AN246" s="151">
        <f t="shared" si="170"/>
        <v>0</v>
      </c>
      <c r="AO246" s="151">
        <f t="shared" ca="1" si="170"/>
        <v>23.703815386873302</v>
      </c>
      <c r="AP246" s="151">
        <f t="shared" ca="1" si="170"/>
        <v>23.634365330375907</v>
      </c>
      <c r="AQ246" s="151">
        <f t="shared" ca="1" si="170"/>
        <v>23.564915273878512</v>
      </c>
      <c r="AR246" s="151">
        <f t="shared" ca="1" si="170"/>
        <v>23.495465217381113</v>
      </c>
      <c r="AS246" s="151">
        <f t="shared" ca="1" si="170"/>
        <v>23.426015160883715</v>
      </c>
      <c r="AT246" s="151">
        <f t="shared" ca="1" si="170"/>
        <v>29.319448743051673</v>
      </c>
      <c r="AU246" s="151">
        <f t="shared" ca="1" si="170"/>
        <v>35.168160697929643</v>
      </c>
      <c r="AV246" s="151">
        <f t="shared" ca="1" si="170"/>
        <v>40.972151025517618</v>
      </c>
      <c r="AW246" s="151">
        <f t="shared" ca="1" si="170"/>
        <v>40.768536087150252</v>
      </c>
      <c r="AX246" s="151">
        <f t="shared" ca="1" si="170"/>
        <v>40.564921148782886</v>
      </c>
      <c r="AY246" s="151">
        <f t="shared" ca="1" si="170"/>
        <v>40.36130621041552</v>
      </c>
      <c r="AZ246" s="151">
        <f t="shared" ca="1" si="170"/>
        <v>40.157691272048154</v>
      </c>
      <c r="BA246" s="151">
        <f t="shared" ca="1" si="170"/>
        <v>39.954076333680788</v>
      </c>
      <c r="BB246" s="151">
        <f t="shared" ca="1" si="170"/>
        <v>39.750461395313422</v>
      </c>
      <c r="BC246" s="151">
        <f t="shared" ca="1" si="170"/>
        <v>39.546846456946056</v>
      </c>
      <c r="BD246" s="151">
        <f t="shared" ca="1" si="170"/>
        <v>39.34323151857869</v>
      </c>
      <c r="BE246" s="151">
        <f t="shared" ca="1" si="170"/>
        <v>39.139616580211325</v>
      </c>
      <c r="BF246" s="151">
        <f t="shared" ca="1" si="170"/>
        <v>39.80788546800175</v>
      </c>
      <c r="BG246" s="151">
        <f t="shared" ca="1" si="170"/>
        <v>40.469615227095993</v>
      </c>
      <c r="BH246" s="151">
        <f t="shared" ca="1" si="170"/>
        <v>41.124805857494053</v>
      </c>
      <c r="BI246" s="151">
        <f t="shared" ca="1" si="170"/>
        <v>40.901573533038132</v>
      </c>
      <c r="BJ246" s="151">
        <f t="shared" ca="1" si="170"/>
        <v>40.678341208582211</v>
      </c>
      <c r="BK246" s="151">
        <f t="shared" ca="1" si="170"/>
        <v>40.455108884126297</v>
      </c>
      <c r="BL246" s="151">
        <f t="shared" ca="1" si="170"/>
        <v>40.231876559670383</v>
      </c>
      <c r="BM246" s="151">
        <f t="shared" ca="1" si="170"/>
        <v>40.008644235214462</v>
      </c>
      <c r="BN246" s="151">
        <f t="shared" ca="1" si="170"/>
        <v>39.78541191075854</v>
      </c>
      <c r="BO246" s="151">
        <f t="shared" ca="1" si="170"/>
        <v>39.562179586302626</v>
      </c>
      <c r="BP246" s="151">
        <f t="shared" ca="1" si="170"/>
        <v>39.338947261846712</v>
      </c>
      <c r="BQ246" s="151">
        <f t="shared" ca="1" si="170"/>
        <v>39.115714937390791</v>
      </c>
      <c r="BR246" s="151">
        <f t="shared" ca="1" si="170"/>
        <v>39.824496358138035</v>
      </c>
      <c r="BS246" s="151">
        <f t="shared" ca="1" si="170"/>
        <v>40.526287675796247</v>
      </c>
      <c r="BT246" s="151">
        <f t="shared" ca="1" si="170"/>
        <v>41.221088890365436</v>
      </c>
      <c r="BU246" s="151">
        <f t="shared" ca="1" si="170"/>
        <v>40.976886256642445</v>
      </c>
      <c r="BV246" s="151">
        <f t="shared" ca="1" si="170"/>
        <v>40.732683622919453</v>
      </c>
      <c r="BW246" s="151">
        <f t="shared" ref="BW246:EH246" ca="1" si="171" xml:space="preserve"> BV249</f>
        <v>40.488480989196468</v>
      </c>
      <c r="BX246" s="151">
        <f t="shared" ca="1" si="171"/>
        <v>40.244278355473483</v>
      </c>
      <c r="BY246" s="151">
        <f t="shared" ca="1" si="171"/>
        <v>40.000075721750491</v>
      </c>
      <c r="BZ246" s="151">
        <f t="shared" ca="1" si="171"/>
        <v>39.755873088027499</v>
      </c>
      <c r="CA246" s="151">
        <f t="shared" ca="1" si="171"/>
        <v>39.511670454304515</v>
      </c>
      <c r="CB246" s="151">
        <f t="shared" ca="1" si="171"/>
        <v>39.267467820581523</v>
      </c>
      <c r="CC246" s="151">
        <f t="shared" ca="1" si="171"/>
        <v>39.023265186858538</v>
      </c>
      <c r="CD246" s="151">
        <f t="shared" ca="1" si="171"/>
        <v>39.771206217384069</v>
      </c>
      <c r="CE246" s="151">
        <f t="shared" ca="1" si="171"/>
        <v>40.511706170427736</v>
      </c>
      <c r="CF246" s="151">
        <f t="shared" ca="1" si="171"/>
        <v>41.244765045989539</v>
      </c>
      <c r="CG246" s="151">
        <f t="shared" ca="1" si="171"/>
        <v>40.97823917982096</v>
      </c>
      <c r="CH246" s="151">
        <f t="shared" ca="1" si="171"/>
        <v>40.711713313652382</v>
      </c>
      <c r="CI246" s="151">
        <f t="shared" ca="1" si="171"/>
        <v>40.445187447483804</v>
      </c>
      <c r="CJ246" s="151">
        <f t="shared" ca="1" si="171"/>
        <v>40.178661581315218</v>
      </c>
      <c r="CK246" s="151">
        <f t="shared" ca="1" si="171"/>
        <v>39.91213571514664</v>
      </c>
      <c r="CL246" s="151">
        <f t="shared" ca="1" si="171"/>
        <v>39.645609848978062</v>
      </c>
      <c r="CM246" s="151">
        <f t="shared" ca="1" si="171"/>
        <v>39.379083982809483</v>
      </c>
      <c r="CN246" s="151">
        <f t="shared" ca="1" si="171"/>
        <v>39.112558116640898</v>
      </c>
      <c r="CO246" s="151">
        <f t="shared" ca="1" si="171"/>
        <v>38.846032250472319</v>
      </c>
      <c r="CP246" s="151">
        <f t="shared" ca="1" si="171"/>
        <v>39.072571720475736</v>
      </c>
      <c r="CQ246" s="151">
        <f t="shared" ca="1" si="171"/>
        <v>39.295413200457865</v>
      </c>
      <c r="CR246" s="151">
        <f t="shared" ca="1" si="171"/>
        <v>39.514556690418701</v>
      </c>
      <c r="CS246" s="151">
        <f t="shared" ca="1" si="171"/>
        <v>39.236936854186254</v>
      </c>
      <c r="CT246" s="151">
        <f t="shared" ca="1" si="171"/>
        <v>38.959317017953801</v>
      </c>
      <c r="CU246" s="151">
        <f t="shared" ca="1" si="171"/>
        <v>38.681697181721354</v>
      </c>
      <c r="CV246" s="151">
        <f t="shared" ca="1" si="171"/>
        <v>38.404077345488901</v>
      </c>
      <c r="CW246" s="151">
        <f t="shared" ca="1" si="171"/>
        <v>38.126457509256454</v>
      </c>
      <c r="CX246" s="151">
        <f t="shared" ca="1" si="171"/>
        <v>37.848837673024001</v>
      </c>
      <c r="CY246" s="151">
        <f t="shared" ca="1" si="171"/>
        <v>37.571217836791554</v>
      </c>
      <c r="CZ246" s="151">
        <f t="shared" ca="1" si="171"/>
        <v>24.954938612450217</v>
      </c>
      <c r="DA246" s="151">
        <f t="shared" ca="1" si="171"/>
        <v>12.4311993335197</v>
      </c>
      <c r="DB246" s="151">
        <f t="shared" ca="1" si="171"/>
        <v>0</v>
      </c>
      <c r="DC246" s="151">
        <f t="shared" ca="1" si="171"/>
        <v>0</v>
      </c>
      <c r="DD246" s="151">
        <f t="shared" ca="1" si="171"/>
        <v>0</v>
      </c>
      <c r="DE246" s="151">
        <f t="shared" ca="1" si="171"/>
        <v>0</v>
      </c>
      <c r="DF246" s="151">
        <f t="shared" ca="1" si="171"/>
        <v>0</v>
      </c>
      <c r="DG246" s="151">
        <f t="shared" ca="1" si="171"/>
        <v>0</v>
      </c>
      <c r="DH246" s="151">
        <f t="shared" ca="1" si="171"/>
        <v>0</v>
      </c>
      <c r="DI246" s="151">
        <f t="shared" ca="1" si="171"/>
        <v>0</v>
      </c>
      <c r="DJ246" s="151">
        <f t="shared" ca="1" si="171"/>
        <v>0</v>
      </c>
      <c r="DK246" s="151">
        <f t="shared" ca="1" si="171"/>
        <v>0</v>
      </c>
      <c r="DL246" s="151">
        <f t="shared" ca="1" si="171"/>
        <v>0</v>
      </c>
      <c r="DM246" s="151">
        <f t="shared" ca="1" si="171"/>
        <v>0</v>
      </c>
      <c r="DN246" s="151">
        <f t="shared" ca="1" si="171"/>
        <v>0</v>
      </c>
      <c r="DO246" s="151">
        <f t="shared" ca="1" si="171"/>
        <v>0</v>
      </c>
      <c r="DP246" s="151">
        <f t="shared" ca="1" si="171"/>
        <v>0</v>
      </c>
      <c r="DQ246" s="151">
        <f t="shared" ca="1" si="171"/>
        <v>0</v>
      </c>
      <c r="DR246" s="151">
        <f t="shared" ca="1" si="171"/>
        <v>0</v>
      </c>
      <c r="DS246" s="151">
        <f t="shared" ca="1" si="171"/>
        <v>0</v>
      </c>
      <c r="DT246" s="151">
        <f t="shared" ca="1" si="171"/>
        <v>0</v>
      </c>
      <c r="DU246" s="151">
        <f t="shared" ca="1" si="171"/>
        <v>0</v>
      </c>
      <c r="DV246" s="151">
        <f t="shared" ca="1" si="171"/>
        <v>0</v>
      </c>
      <c r="DW246" s="151">
        <f t="shared" ca="1" si="171"/>
        <v>0</v>
      </c>
      <c r="DX246" s="151">
        <f t="shared" ca="1" si="171"/>
        <v>0</v>
      </c>
      <c r="DY246" s="151">
        <f t="shared" ca="1" si="171"/>
        <v>0</v>
      </c>
      <c r="DZ246" s="151">
        <f t="shared" ca="1" si="171"/>
        <v>0</v>
      </c>
      <c r="EA246" s="151">
        <f t="shared" ca="1" si="171"/>
        <v>0</v>
      </c>
      <c r="EB246" s="151">
        <f t="shared" ca="1" si="171"/>
        <v>0</v>
      </c>
      <c r="EC246" s="151">
        <f t="shared" ca="1" si="171"/>
        <v>0</v>
      </c>
      <c r="ED246" s="151">
        <f t="shared" ca="1" si="171"/>
        <v>0</v>
      </c>
      <c r="EE246" s="151">
        <f t="shared" ca="1" si="171"/>
        <v>0</v>
      </c>
      <c r="EF246" s="151">
        <f t="shared" ca="1" si="171"/>
        <v>0</v>
      </c>
      <c r="EG246" s="151">
        <f t="shared" ca="1" si="171"/>
        <v>0</v>
      </c>
      <c r="EH246" s="151">
        <f t="shared" ca="1" si="171"/>
        <v>0</v>
      </c>
      <c r="EI246" s="21"/>
    </row>
    <row r="247" spans="1:139" ht="15" customHeight="1" outlineLevel="1" x14ac:dyDescent="0.25">
      <c r="E247" s="21" t="s">
        <v>100</v>
      </c>
      <c r="G247" s="31" t="s">
        <v>330</v>
      </c>
      <c r="H247" s="26">
        <f ca="1" xml:space="preserve"> SUM(J247:EH247)</f>
        <v>48.230538780841961</v>
      </c>
      <c r="I247" s="19"/>
      <c r="J247" s="26">
        <f xml:space="preserve"> MAX( IFERROR( IF( J254 &gt; 0, MIN( J254 - J246, 'Monthly Financials'!J263 )),0),0)</f>
        <v>0</v>
      </c>
      <c r="K247" s="26">
        <f xml:space="preserve"> MAX( IFERROR( IF( K254 &gt; 0, MIN( K254 - K246, 'Monthly Financials'!K263 )),0),0)</f>
        <v>0</v>
      </c>
      <c r="L247" s="26">
        <f xml:space="preserve"> MAX( IFERROR( IF( L254 &gt; 0, MIN( L254 - L246, 'Monthly Financials'!L263 )),0),0)</f>
        <v>0</v>
      </c>
      <c r="M247" s="26">
        <f xml:space="preserve"> MAX( IFERROR( IF( M254 &gt; 0, MIN( M254 - M246, 'Monthly Financials'!M263 )),0),0)</f>
        <v>0</v>
      </c>
      <c r="N247" s="26">
        <f xml:space="preserve"> MAX( IFERROR( IF( N254 &gt; 0, MIN( N254 - N246, 'Monthly Financials'!N263 )),0),0)</f>
        <v>0</v>
      </c>
      <c r="O247" s="26">
        <f xml:space="preserve"> MAX( IFERROR( IF( O254 &gt; 0, MIN( O254 - O246, 'Monthly Financials'!O263 )),0),0)</f>
        <v>0</v>
      </c>
      <c r="P247" s="26">
        <f xml:space="preserve"> MAX( IFERROR( IF( P254 &gt; 0, MIN( P254 - P246, 'Monthly Financials'!P263 )),0),0)</f>
        <v>0</v>
      </c>
      <c r="Q247" s="26">
        <f xml:space="preserve"> MAX( IFERROR( IF( Q254 &gt; 0, MIN( Q254 - Q246, 'Monthly Financials'!Q263 )),0),0)</f>
        <v>0</v>
      </c>
      <c r="R247" s="26">
        <f xml:space="preserve"> MAX( IFERROR( IF( R254 &gt; 0, MIN( R254 - R246, 'Monthly Financials'!R263 )),0),0)</f>
        <v>0</v>
      </c>
      <c r="S247" s="26">
        <f xml:space="preserve"> MAX( IFERROR( IF( S254 &gt; 0, MIN( S254 - S246, 'Monthly Financials'!S263 )),0),0)</f>
        <v>0</v>
      </c>
      <c r="T247" s="26">
        <f xml:space="preserve"> MAX( IFERROR( IF( T254 &gt; 0, MIN( T254 - T246, 'Monthly Financials'!T263 )),0),0)</f>
        <v>0</v>
      </c>
      <c r="U247" s="26">
        <f xml:space="preserve"> MAX( IFERROR( IF( U254 &gt; 0, MIN( U254 - U246, 'Monthly Financials'!U263 )),0),0)</f>
        <v>0</v>
      </c>
      <c r="V247" s="26">
        <f xml:space="preserve"> MAX( IFERROR( IF( V254 &gt; 0, MIN( V254 - V246, 'Monthly Financials'!V263 )),0),0)</f>
        <v>0</v>
      </c>
      <c r="W247" s="26">
        <f xml:space="preserve"> MAX( IFERROR( IF( W254 &gt; 0, MIN( W254 - W246, 'Monthly Financials'!W263 )),0),0)</f>
        <v>0</v>
      </c>
      <c r="X247" s="26">
        <f xml:space="preserve"> MAX( IFERROR( IF( X254 &gt; 0, MIN( X254 - X246, 'Monthly Financials'!X263 )),0),0)</f>
        <v>0</v>
      </c>
      <c r="Y247" s="26">
        <f xml:space="preserve"> MAX( IFERROR( IF( Y254 &gt; 0, MIN( Y254 - Y246, 'Monthly Financials'!Y263 )),0),0)</f>
        <v>0</v>
      </c>
      <c r="Z247" s="26">
        <f xml:space="preserve"> MAX( IFERROR( IF( Z254 &gt; 0, MIN( Z254 - Z246, 'Monthly Financials'!Z263 )),0),0)</f>
        <v>0</v>
      </c>
      <c r="AA247" s="26">
        <f xml:space="preserve"> MAX( IFERROR( IF( AA254 &gt; 0, MIN( AA254 - AA246, 'Monthly Financials'!AA263 )),0),0)</f>
        <v>0</v>
      </c>
      <c r="AB247" s="26">
        <f xml:space="preserve"> MAX( IFERROR( IF( AB254 &gt; 0, MIN( AB254 - AB246, 'Monthly Financials'!AB263 )),0),0)</f>
        <v>0</v>
      </c>
      <c r="AC247" s="26">
        <f xml:space="preserve"> MAX( IFERROR( IF( AC254 &gt; 0, MIN( AC254 - AC246, 'Monthly Financials'!AC263 )),0),0)</f>
        <v>0</v>
      </c>
      <c r="AD247" s="26">
        <f xml:space="preserve"> MAX( IFERROR( IF( AD254 &gt; 0, MIN( AD254 - AD246, 'Monthly Financials'!AD263 )),0),0)</f>
        <v>0</v>
      </c>
      <c r="AE247" s="26">
        <f xml:space="preserve"> MAX( IFERROR( IF( AE254 &gt; 0, MIN( AE254 - AE246, 'Monthly Financials'!AE263 )),0),0)</f>
        <v>0</v>
      </c>
      <c r="AF247" s="26">
        <f xml:space="preserve"> MAX( IFERROR( IF( AF254 &gt; 0, MIN( AF254 - AF246, 'Monthly Financials'!AF263 )),0),0)</f>
        <v>0</v>
      </c>
      <c r="AG247" s="26">
        <f xml:space="preserve"> MAX( IFERROR( IF( AG254 &gt; 0, MIN( AG254 - AG246, 'Monthly Financials'!AG263 )),0),0)</f>
        <v>0</v>
      </c>
      <c r="AH247" s="26">
        <f xml:space="preserve"> MAX( IFERROR( IF( AH254 &gt; 0, MIN( AH254 - AH246, 'Monthly Financials'!AH263 )),0),0)</f>
        <v>0</v>
      </c>
      <c r="AI247" s="26">
        <f xml:space="preserve"> MAX( IFERROR( IF( AI254 &gt; 0, MIN( AI254 - AI246, 'Monthly Financials'!AI263 )),0),0)</f>
        <v>0</v>
      </c>
      <c r="AJ247" s="26">
        <f xml:space="preserve"> MAX( IFERROR( IF( AJ254 &gt; 0, MIN( AJ254 - AJ246, 'Monthly Financials'!AJ263 )),0),0)</f>
        <v>0</v>
      </c>
      <c r="AK247" s="26">
        <f xml:space="preserve"> MAX( IFERROR( IF( AK254 &gt; 0, MIN( AK254 - AK246, 'Monthly Financials'!AK263 )),0),0)</f>
        <v>0</v>
      </c>
      <c r="AL247" s="26">
        <f xml:space="preserve"> MAX( IFERROR( IF( AL254 &gt; 0, MIN( AL254 - AL246, 'Monthly Financials'!AL263 )),0),0)</f>
        <v>0</v>
      </c>
      <c r="AM247" s="26">
        <f xml:space="preserve"> MAX( IFERROR( IF( AM254 &gt; 0, MIN( AM254 - AM246, 'Monthly Financials'!AM263 )),0),0)</f>
        <v>0</v>
      </c>
      <c r="AN247" s="26">
        <f ca="1" xml:space="preserve"> MAX( IFERROR( IF( AN254 &gt; 0, MIN( AN254 - AN246, 'Monthly Financials'!AN263 )),0),0)</f>
        <v>23.703815386873302</v>
      </c>
      <c r="AO247" s="26">
        <f ca="1" xml:space="preserve"> MAX( IFERROR( IF( AO254 &gt; 0, MIN( AO254 - AO246, 'Monthly Financials'!AO263 )),0),0)</f>
        <v>0</v>
      </c>
      <c r="AP247" s="26">
        <f ca="1" xml:space="preserve"> MAX( IFERROR( IF( AP254 &gt; 0, MIN( AP254 - AP246, 'Monthly Financials'!AP263 )),0),0)</f>
        <v>0</v>
      </c>
      <c r="AQ247" s="26">
        <f ca="1" xml:space="preserve"> MAX( IFERROR( IF( AQ254 &gt; 0, MIN( AQ254 - AQ246, 'Monthly Financials'!AQ263 )),0),0)</f>
        <v>0</v>
      </c>
      <c r="AR247" s="26">
        <f ca="1" xml:space="preserve"> MAX( IFERROR( IF( AR254 &gt; 0, MIN( AR254 - AR246, 'Monthly Financials'!AR263 )),0),0)</f>
        <v>0</v>
      </c>
      <c r="AS247" s="26">
        <f ca="1" xml:space="preserve"> MAX( IFERROR( IF( AS254 &gt; 0, MIN( AS254 - AS246, 'Monthly Financials'!AS263 )),0),0)</f>
        <v>5.8934335821679582</v>
      </c>
      <c r="AT247" s="26">
        <f ca="1" xml:space="preserve"> MAX( IFERROR( IF( AT254 &gt; 0, MIN( AT254 - AT246, 'Monthly Financials'!AT263 )),0),0)</f>
        <v>5.8487119548779702</v>
      </c>
      <c r="AU247" s="26">
        <f ca="1" xml:space="preserve"> MAX( IFERROR( IF( AU254 &gt; 0, MIN( AU254 - AU246, 'Monthly Financials'!AU263 )),0),0)</f>
        <v>5.8039903275879752</v>
      </c>
      <c r="AV247" s="26">
        <f ca="1" xml:space="preserve"> MAX( IFERROR( IF( AV254 &gt; 0, MIN( AV254 - AV246, 'Monthly Financials'!AV263 )),0),0)</f>
        <v>0</v>
      </c>
      <c r="AW247" s="26">
        <f ca="1" xml:space="preserve"> MAX( IFERROR( IF( AW254 &gt; 0, MIN( AW254 - AW246, 'Monthly Financials'!AW263 )),0),0)</f>
        <v>0</v>
      </c>
      <c r="AX247" s="26">
        <f ca="1" xml:space="preserve"> MAX( IFERROR( IF( AX254 &gt; 0, MIN( AX254 - AX246, 'Monthly Financials'!AX263 )),0),0)</f>
        <v>0</v>
      </c>
      <c r="AY247" s="26">
        <f ca="1" xml:space="preserve"> MAX( IFERROR( IF( AY254 &gt; 0, MIN( AY254 - AY246, 'Monthly Financials'!AY263 )),0),0)</f>
        <v>0</v>
      </c>
      <c r="AZ247" s="26">
        <f ca="1" xml:space="preserve"> MAX( IFERROR( IF( AZ254 &gt; 0, MIN( AZ254 - AZ246, 'Monthly Financials'!AZ263 )),0),0)</f>
        <v>0</v>
      </c>
      <c r="BA247" s="26">
        <f ca="1" xml:space="preserve"> MAX( IFERROR( IF( BA254 &gt; 0, MIN( BA254 - BA246, 'Monthly Financials'!BA263 )),0),0)</f>
        <v>0</v>
      </c>
      <c r="BB247" s="26">
        <f ca="1" xml:space="preserve"> MAX( IFERROR( IF( BB254 &gt; 0, MIN( BB254 - BB246, 'Monthly Financials'!BB263 )),0),0)</f>
        <v>0</v>
      </c>
      <c r="BC247" s="26">
        <f ca="1" xml:space="preserve"> MAX( IFERROR( IF( BC254 &gt; 0, MIN( BC254 - BC246, 'Monthly Financials'!BC263 )),0),0)</f>
        <v>0</v>
      </c>
      <c r="BD247" s="26">
        <f ca="1" xml:space="preserve"> MAX( IFERROR( IF( BD254 &gt; 0, MIN( BD254 - BD246, 'Monthly Financials'!BD263 )),0),0)</f>
        <v>0</v>
      </c>
      <c r="BE247" s="26">
        <f ca="1" xml:space="preserve"> MAX( IFERROR( IF( BE254 &gt; 0, MIN( BE254 - BE246, 'Monthly Financials'!BE263 )),0),0)</f>
        <v>0.66826888779042548</v>
      </c>
      <c r="BF247" s="26">
        <f ca="1" xml:space="preserve"> MAX( IFERROR( IF( BF254 &gt; 0, MIN( BF254 - BF246, 'Monthly Financials'!BF263 )),0),0)</f>
        <v>0.66172975909424281</v>
      </c>
      <c r="BG247" s="26">
        <f ca="1" xml:space="preserve"> MAX( IFERROR( IF( BG254 &gt; 0, MIN( BG254 - BG246, 'Monthly Financials'!BG263 )),0),0)</f>
        <v>0.65519063039806014</v>
      </c>
      <c r="BH247" s="26">
        <f ca="1" xml:space="preserve"> MAX( IFERROR( IF( BH254 &gt; 0, MIN( BH254 - BH246, 'Monthly Financials'!BH263 )),0),0)</f>
        <v>0</v>
      </c>
      <c r="BI247" s="26">
        <f ca="1" xml:space="preserve"> MAX( IFERROR( IF( BI254 &gt; 0, MIN( BI254 - BI246, 'Monthly Financials'!BI263 )),0),0)</f>
        <v>0</v>
      </c>
      <c r="BJ247" s="26">
        <f ca="1" xml:space="preserve"> MAX( IFERROR( IF( BJ254 &gt; 0, MIN( BJ254 - BJ246, 'Monthly Financials'!BJ263 )),0),0)</f>
        <v>0</v>
      </c>
      <c r="BK247" s="26">
        <f ca="1" xml:space="preserve"> MAX( IFERROR( IF( BK254 &gt; 0, MIN( BK254 - BK246, 'Monthly Financials'!BK263 )),0),0)</f>
        <v>0</v>
      </c>
      <c r="BL247" s="26">
        <f ca="1" xml:space="preserve"> MAX( IFERROR( IF( BL254 &gt; 0, MIN( BL254 - BL246, 'Monthly Financials'!BL263 )),0),0)</f>
        <v>0</v>
      </c>
      <c r="BM247" s="26">
        <f ca="1" xml:space="preserve"> MAX( IFERROR( IF( BM254 &gt; 0, MIN( BM254 - BM246, 'Monthly Financials'!BM263 )),0),0)</f>
        <v>0</v>
      </c>
      <c r="BN247" s="26">
        <f ca="1" xml:space="preserve"> MAX( IFERROR( IF( BN254 &gt; 0, MIN( BN254 - BN246, 'Monthly Financials'!BN263 )),0),0)</f>
        <v>0</v>
      </c>
      <c r="BO247" s="26">
        <f ca="1" xml:space="preserve"> MAX( IFERROR( IF( BO254 &gt; 0, MIN( BO254 - BO246, 'Monthly Financials'!BO263 )),0),0)</f>
        <v>0</v>
      </c>
      <c r="BP247" s="26">
        <f ca="1" xml:space="preserve"> MAX( IFERROR( IF( BP254 &gt; 0, MIN( BP254 - BP246, 'Monthly Financials'!BP263 )),0),0)</f>
        <v>0</v>
      </c>
      <c r="BQ247" s="26">
        <f ca="1" xml:space="preserve"> MAX( IFERROR( IF( BQ254 &gt; 0, MIN( BQ254 - BQ246, 'Monthly Financials'!BQ263 )),0),0)</f>
        <v>0.70878142074724337</v>
      </c>
      <c r="BR247" s="26">
        <f ca="1" xml:space="preserve"> MAX( IFERROR( IF( BR254 &gt; 0, MIN( BR254 - BR246, 'Monthly Financials'!BR263 )),0),0)</f>
        <v>0.70179131765821268</v>
      </c>
      <c r="BS247" s="26">
        <f ca="1" xml:space="preserve"> MAX( IFERROR( IF( BS254 &gt; 0, MIN( BS254 - BS246, 'Monthly Financials'!BS263 )),0),0)</f>
        <v>0.69480121456918909</v>
      </c>
      <c r="BT247" s="26">
        <f ca="1" xml:space="preserve"> MAX( IFERROR( IF( BT254 &gt; 0, MIN( BT254 - BT246, 'Monthly Financials'!BT263 )),0),0)</f>
        <v>0</v>
      </c>
      <c r="BU247" s="26">
        <f ca="1" xml:space="preserve"> MAX( IFERROR( IF( BU254 &gt; 0, MIN( BU254 - BU246, 'Monthly Financials'!BU263 )),0),0)</f>
        <v>0</v>
      </c>
      <c r="BV247" s="26">
        <f ca="1" xml:space="preserve"> MAX( IFERROR( IF( BV254 &gt; 0, MIN( BV254 - BV246, 'Monthly Financials'!BV263 )),0),0)</f>
        <v>0</v>
      </c>
      <c r="BW247" s="26">
        <f ca="1" xml:space="preserve"> MAX( IFERROR( IF( BW254 &gt; 0, MIN( BW254 - BW246, 'Monthly Financials'!BW263 )),0),0)</f>
        <v>0</v>
      </c>
      <c r="BX247" s="26">
        <f ca="1" xml:space="preserve"> MAX( IFERROR( IF( BX254 &gt; 0, MIN( BX254 - BX246, 'Monthly Financials'!BX263 )),0),0)</f>
        <v>0</v>
      </c>
      <c r="BY247" s="26">
        <f ca="1" xml:space="preserve"> MAX( IFERROR( IF( BY254 &gt; 0, MIN( BY254 - BY246, 'Monthly Financials'!BY263 )),0),0)</f>
        <v>0</v>
      </c>
      <c r="BZ247" s="26">
        <f ca="1" xml:space="preserve"> MAX( IFERROR( IF( BZ254 &gt; 0, MIN( BZ254 - BZ246, 'Monthly Financials'!BZ263 )),0),0)</f>
        <v>0</v>
      </c>
      <c r="CA247" s="26">
        <f ca="1" xml:space="preserve"> MAX( IFERROR( IF( CA254 &gt; 0, MIN( CA254 - CA246, 'Monthly Financials'!CA263 )),0),0)</f>
        <v>0</v>
      </c>
      <c r="CB247" s="26">
        <f ca="1" xml:space="preserve"> MAX( IFERROR( IF( CB254 &gt; 0, MIN( CB254 - CB246, 'Monthly Financials'!CB263 )),0),0)</f>
        <v>0</v>
      </c>
      <c r="CC247" s="26">
        <f ca="1" xml:space="preserve"> MAX( IFERROR( IF( CC254 &gt; 0, MIN( CC254 - CC246, 'Monthly Financials'!CC263 )),0),0)</f>
        <v>0.7479410305255314</v>
      </c>
      <c r="CD247" s="26">
        <f ca="1" xml:space="preserve"> MAX( IFERROR( IF( CD254 &gt; 0, MIN( CD254 - CD246, 'Monthly Financials'!CD263 )),0),0)</f>
        <v>0.74049995304366689</v>
      </c>
      <c r="CE247" s="26">
        <f ca="1" xml:space="preserve"> MAX( IFERROR( IF( CE254 &gt; 0, MIN( CE254 - CE246, 'Monthly Financials'!CE263 )),0),0)</f>
        <v>0.73305887556180238</v>
      </c>
      <c r="CF247" s="26">
        <f ca="1" xml:space="preserve"> MAX( IFERROR( IF( CF254 &gt; 0, MIN( CF254 - CF246, 'Monthly Financials'!CF263 )),0),0)</f>
        <v>0</v>
      </c>
      <c r="CG247" s="26">
        <f ca="1" xml:space="preserve"> MAX( IFERROR( IF( CG254 &gt; 0, MIN( CG254 - CG246, 'Monthly Financials'!CG263 )),0),0)</f>
        <v>0</v>
      </c>
      <c r="CH247" s="26">
        <f ca="1" xml:space="preserve"> MAX( IFERROR( IF( CH254 &gt; 0, MIN( CH254 - CH246, 'Monthly Financials'!CH263 )),0),0)</f>
        <v>0</v>
      </c>
      <c r="CI247" s="26">
        <f ca="1" xml:space="preserve"> MAX( IFERROR( IF( CI254 &gt; 0, MIN( CI254 - CI246, 'Monthly Financials'!CI263 )),0),0)</f>
        <v>0</v>
      </c>
      <c r="CJ247" s="26">
        <f ca="1" xml:space="preserve"> MAX( IFERROR( IF( CJ254 &gt; 0, MIN( CJ254 - CJ246, 'Monthly Financials'!CJ263 )),0),0)</f>
        <v>0</v>
      </c>
      <c r="CK247" s="26">
        <f ca="1" xml:space="preserve"> MAX( IFERROR( IF( CK254 &gt; 0, MIN( CK254 - CK246, 'Monthly Financials'!CK263 )),0),0)</f>
        <v>0</v>
      </c>
      <c r="CL247" s="26">
        <f ca="1" xml:space="preserve"> MAX( IFERROR( IF( CL254 &gt; 0, MIN( CL254 - CL246, 'Monthly Financials'!CL263 )),0),0)</f>
        <v>0</v>
      </c>
      <c r="CM247" s="26">
        <f ca="1" xml:space="preserve"> MAX( IFERROR( IF( CM254 &gt; 0, MIN( CM254 - CM246, 'Monthly Financials'!CM263 )),0),0)</f>
        <v>0</v>
      </c>
      <c r="CN247" s="26">
        <f ca="1" xml:space="preserve"> MAX( IFERROR( IF( CN254 &gt; 0, MIN( CN254 - CN246, 'Monthly Financials'!CN263 )),0),0)</f>
        <v>0</v>
      </c>
      <c r="CO247" s="26">
        <f ca="1" xml:space="preserve"> MAX( IFERROR( IF( CO254 &gt; 0, MIN( CO254 - CO246, 'Monthly Financials'!CO263 )),0),0)</f>
        <v>0.22653947000341645</v>
      </c>
      <c r="CP247" s="26">
        <f ca="1" xml:space="preserve"> MAX( IFERROR( IF( CP254 &gt; 0, MIN( CP254 - CP246, 'Monthly Financials'!CP263 )),0),0)</f>
        <v>0.22284147998212944</v>
      </c>
      <c r="CQ247" s="26">
        <f ca="1" xml:space="preserve"> MAX( IFERROR( IF( CQ254 &gt; 0, MIN( CQ254 - CQ246, 'Monthly Financials'!CQ263 )),0),0)</f>
        <v>0.21914348996083532</v>
      </c>
      <c r="CR247" s="26">
        <f ca="1" xml:space="preserve"> MAX( IFERROR( IF( CR254 &gt; 0, MIN( CR254 - CR246, 'Monthly Financials'!CR263 )),0),0)</f>
        <v>0</v>
      </c>
      <c r="CS247" s="26">
        <f ca="1" xml:space="preserve"> MAX( IFERROR( IF( CS254 &gt; 0, MIN( CS254 - CS246, 'Monthly Financials'!CS263 )),0),0)</f>
        <v>0</v>
      </c>
      <c r="CT247" s="26">
        <f ca="1" xml:space="preserve"> MAX( IFERROR( IF( CT254 &gt; 0, MIN( CT254 - CT246, 'Monthly Financials'!CT263 )),0),0)</f>
        <v>0</v>
      </c>
      <c r="CU247" s="26">
        <f ca="1" xml:space="preserve"> MAX( IFERROR( IF( CU254 &gt; 0, MIN( CU254 - CU246, 'Monthly Financials'!CU263 )),0),0)</f>
        <v>0</v>
      </c>
      <c r="CV247" s="26">
        <f ca="1" xml:space="preserve"> MAX( IFERROR( IF( CV254 &gt; 0, MIN( CV254 - CV246, 'Monthly Financials'!CV263 )),0),0)</f>
        <v>0</v>
      </c>
      <c r="CW247" s="26">
        <f ca="1" xml:space="preserve"> MAX( IFERROR( IF( CW254 &gt; 0, MIN( CW254 - CW246, 'Monthly Financials'!CW263 )),0),0)</f>
        <v>0</v>
      </c>
      <c r="CX247" s="26">
        <f ca="1" xml:space="preserve"> MAX( IFERROR( IF( CX254 &gt; 0, MIN( CX254 - CX246, 'Monthly Financials'!CX263 )),0),0)</f>
        <v>0</v>
      </c>
      <c r="CY247" s="26">
        <f ca="1" xml:space="preserve"> MAX( IFERROR( IF( CY254 &gt; 0, MIN( CY254 - CY246, 'Monthly Financials'!CY263 )),0),0)</f>
        <v>0</v>
      </c>
      <c r="CZ247" s="26">
        <f ca="1" xml:space="preserve"> MAX( IFERROR( IF( CZ254 &gt; 0, MIN( CZ254 - CZ246, 'Monthly Financials'!CZ263 )),0),0)</f>
        <v>0</v>
      </c>
      <c r="DA247" s="26">
        <f ca="1" xml:space="preserve"> MAX( IFERROR( IF( DA254 &gt; 0, MIN( DA254 - DA246, 'Monthly Financials'!DA263 )),0),0)</f>
        <v>0</v>
      </c>
      <c r="DB247" s="26">
        <f ca="1" xml:space="preserve"> MAX( IFERROR( IF( DB254 &gt; 0, MIN( DB254 - DB246, 'Monthly Financials'!DB263 )),0),0)</f>
        <v>0</v>
      </c>
      <c r="DC247" s="26">
        <f ca="1" xml:space="preserve"> MAX( IFERROR( IF( DC254 &gt; 0, MIN( DC254 - DC246, 'Monthly Financials'!DC263 )),0),0)</f>
        <v>0</v>
      </c>
      <c r="DD247" s="26">
        <f ca="1" xml:space="preserve"> MAX( IFERROR( IF( DD254 &gt; 0, MIN( DD254 - DD246, 'Monthly Financials'!DD263 )),0),0)</f>
        <v>0</v>
      </c>
      <c r="DE247" s="26">
        <f ca="1" xml:space="preserve"> MAX( IFERROR( IF( DE254 &gt; 0, MIN( DE254 - DE246, 'Monthly Financials'!DE263 )),0),0)</f>
        <v>0</v>
      </c>
      <c r="DF247" s="26">
        <f ca="1" xml:space="preserve"> MAX( IFERROR( IF( DF254 &gt; 0, MIN( DF254 - DF246, 'Monthly Financials'!DF263 )),0),0)</f>
        <v>0</v>
      </c>
      <c r="DG247" s="26">
        <f ca="1" xml:space="preserve"> MAX( IFERROR( IF( DG254 &gt; 0, MIN( DG254 - DG246, 'Monthly Financials'!DG263 )),0),0)</f>
        <v>0</v>
      </c>
      <c r="DH247" s="26">
        <f ca="1" xml:space="preserve"> MAX( IFERROR( IF( DH254 &gt; 0, MIN( DH254 - DH246, 'Monthly Financials'!DH263 )),0),0)</f>
        <v>0</v>
      </c>
      <c r="DI247" s="26">
        <f ca="1" xml:space="preserve"> MAX( IFERROR( IF( DI254 &gt; 0, MIN( DI254 - DI246, 'Monthly Financials'!DI263 )),0),0)</f>
        <v>0</v>
      </c>
      <c r="DJ247" s="26">
        <f ca="1" xml:space="preserve"> MAX( IFERROR( IF( DJ254 &gt; 0, MIN( DJ254 - DJ246, 'Monthly Financials'!DJ263 )),0),0)</f>
        <v>0</v>
      </c>
      <c r="DK247" s="26">
        <f ca="1" xml:space="preserve"> MAX( IFERROR( IF( DK254 &gt; 0, MIN( DK254 - DK246, 'Monthly Financials'!DK263 )),0),0)</f>
        <v>0</v>
      </c>
      <c r="DL247" s="26">
        <f ca="1" xml:space="preserve"> MAX( IFERROR( IF( DL254 &gt; 0, MIN( DL254 - DL246, 'Monthly Financials'!DL263 )),0),0)</f>
        <v>0</v>
      </c>
      <c r="DM247" s="26">
        <f ca="1" xml:space="preserve"> MAX( IFERROR( IF( DM254 &gt; 0, MIN( DM254 - DM246, 'Monthly Financials'!DM263 )),0),0)</f>
        <v>0</v>
      </c>
      <c r="DN247" s="26">
        <f ca="1" xml:space="preserve"> MAX( IFERROR( IF( DN254 &gt; 0, MIN( DN254 - DN246, 'Monthly Financials'!DN263 )),0),0)</f>
        <v>0</v>
      </c>
      <c r="DO247" s="26">
        <f ca="1" xml:space="preserve"> MAX( IFERROR( IF( DO254 &gt; 0, MIN( DO254 - DO246, 'Monthly Financials'!DO263 )),0),0)</f>
        <v>0</v>
      </c>
      <c r="DP247" s="26">
        <f ca="1" xml:space="preserve"> MAX( IFERROR( IF( DP254 &gt; 0, MIN( DP254 - DP246, 'Monthly Financials'!DP263 )),0),0)</f>
        <v>0</v>
      </c>
      <c r="DQ247" s="26">
        <f ca="1" xml:space="preserve"> MAX( IFERROR( IF( DQ254 &gt; 0, MIN( DQ254 - DQ246, 'Monthly Financials'!DQ263 )),0),0)</f>
        <v>0</v>
      </c>
      <c r="DR247" s="26">
        <f ca="1" xml:space="preserve"> MAX( IFERROR( IF( DR254 &gt; 0, MIN( DR254 - DR246, 'Monthly Financials'!DR263 )),0),0)</f>
        <v>0</v>
      </c>
      <c r="DS247" s="26">
        <f ca="1" xml:space="preserve"> MAX( IFERROR( IF( DS254 &gt; 0, MIN( DS254 - DS246, 'Monthly Financials'!DS263 )),0),0)</f>
        <v>0</v>
      </c>
      <c r="DT247" s="26">
        <f ca="1" xml:space="preserve"> MAX( IFERROR( IF( DT254 &gt; 0, MIN( DT254 - DT246, 'Monthly Financials'!DT263 )),0),0)</f>
        <v>0</v>
      </c>
      <c r="DU247" s="26">
        <f ca="1" xml:space="preserve"> MAX( IFERROR( IF( DU254 &gt; 0, MIN( DU254 - DU246, 'Monthly Financials'!DU263 )),0),0)</f>
        <v>0</v>
      </c>
      <c r="DV247" s="26">
        <f ca="1" xml:space="preserve"> MAX( IFERROR( IF( DV254 &gt; 0, MIN( DV254 - DV246, 'Monthly Financials'!DV263 )),0),0)</f>
        <v>0</v>
      </c>
      <c r="DW247" s="26">
        <f ca="1" xml:space="preserve"> MAX( IFERROR( IF( DW254 &gt; 0, MIN( DW254 - DW246, 'Monthly Financials'!DW263 )),0),0)</f>
        <v>0</v>
      </c>
      <c r="DX247" s="26">
        <f ca="1" xml:space="preserve"> MAX( IFERROR( IF( DX254 &gt; 0, MIN( DX254 - DX246, 'Monthly Financials'!DX263 )),0),0)</f>
        <v>0</v>
      </c>
      <c r="DY247" s="26">
        <f ca="1" xml:space="preserve"> MAX( IFERROR( IF( DY254 &gt; 0, MIN( DY254 - DY246, 'Monthly Financials'!DY263 )),0),0)</f>
        <v>0</v>
      </c>
      <c r="DZ247" s="26">
        <f ca="1" xml:space="preserve"> MAX( IFERROR( IF( DZ254 &gt; 0, MIN( DZ254 - DZ246, 'Monthly Financials'!DZ263 )),0),0)</f>
        <v>0</v>
      </c>
      <c r="EA247" s="26">
        <f ca="1" xml:space="preserve"> MAX( IFERROR( IF( EA254 &gt; 0, MIN( EA254 - EA246, 'Monthly Financials'!EA263 )),0),0)</f>
        <v>0</v>
      </c>
      <c r="EB247" s="26">
        <f ca="1" xml:space="preserve"> MAX( IFERROR( IF( EB254 &gt; 0, MIN( EB254 - EB246, 'Monthly Financials'!EB263 )),0),0)</f>
        <v>0</v>
      </c>
      <c r="EC247" s="26">
        <f ca="1" xml:space="preserve"> MAX( IFERROR( IF( EC254 &gt; 0, MIN( EC254 - EC246, 'Monthly Financials'!EC263 )),0),0)</f>
        <v>0</v>
      </c>
      <c r="ED247" s="26">
        <f ca="1" xml:space="preserve"> MAX( IFERROR( IF( ED254 &gt; 0, MIN( ED254 - ED246, 'Monthly Financials'!ED263 )),0),0)</f>
        <v>0</v>
      </c>
      <c r="EE247" s="26">
        <f ca="1" xml:space="preserve"> MAX( IFERROR( IF( EE254 &gt; 0, MIN( EE254 - EE246, 'Monthly Financials'!EE263 )),0),0)</f>
        <v>0</v>
      </c>
      <c r="EF247" s="26">
        <f ca="1" xml:space="preserve"> MAX( IFERROR( IF( EF254 &gt; 0, MIN( EF254 - EF246, 'Monthly Financials'!EF263 )),0),0)</f>
        <v>0</v>
      </c>
      <c r="EG247" s="26">
        <f ca="1" xml:space="preserve"> MAX( IFERROR( IF( EG254 &gt; 0, MIN( EG254 - EG246, 'Monthly Financials'!EG263 )),0),0)</f>
        <v>0</v>
      </c>
      <c r="EH247" s="26">
        <f ca="1" xml:space="preserve"> MAX( IFERROR( IF( EH254 &gt; 0, MIN( EH254 - EH246, 'Monthly Financials'!EH263 )),0),0)</f>
        <v>0</v>
      </c>
      <c r="EI247" s="21"/>
    </row>
    <row r="248" spans="1:139" ht="15" customHeight="1" outlineLevel="1" x14ac:dyDescent="0.25">
      <c r="E248" s="21" t="s">
        <v>101</v>
      </c>
      <c r="G248" s="31" t="s">
        <v>330</v>
      </c>
      <c r="H248" s="26">
        <f ca="1" xml:space="preserve"> SUM(J248:EH248)</f>
        <v>48.230538780841961</v>
      </c>
      <c r="I248" s="19"/>
      <c r="J248" s="26">
        <f xml:space="preserve"> -MIN( J254 - J246, 0)</f>
        <v>0</v>
      </c>
      <c r="K248" s="26">
        <f t="shared" ref="K248:BV248" si="172" xml:space="preserve"> -MIN( K254 - K246, 0)</f>
        <v>0</v>
      </c>
      <c r="L248" s="26">
        <f t="shared" si="172"/>
        <v>0</v>
      </c>
      <c r="M248" s="26">
        <f t="shared" si="172"/>
        <v>0</v>
      </c>
      <c r="N248" s="26">
        <f t="shared" si="172"/>
        <v>0</v>
      </c>
      <c r="O248" s="26">
        <f t="shared" si="172"/>
        <v>0</v>
      </c>
      <c r="P248" s="26">
        <f t="shared" si="172"/>
        <v>0</v>
      </c>
      <c r="Q248" s="26">
        <f t="shared" si="172"/>
        <v>0</v>
      </c>
      <c r="R248" s="26">
        <f t="shared" si="172"/>
        <v>0</v>
      </c>
      <c r="S248" s="26">
        <f t="shared" si="172"/>
        <v>0</v>
      </c>
      <c r="T248" s="26">
        <f t="shared" si="172"/>
        <v>0</v>
      </c>
      <c r="U248" s="26">
        <f t="shared" si="172"/>
        <v>0</v>
      </c>
      <c r="V248" s="26">
        <f t="shared" si="172"/>
        <v>0</v>
      </c>
      <c r="W248" s="26">
        <f t="shared" si="172"/>
        <v>0</v>
      </c>
      <c r="X248" s="26">
        <f t="shared" si="172"/>
        <v>0</v>
      </c>
      <c r="Y248" s="26">
        <f t="shared" si="172"/>
        <v>0</v>
      </c>
      <c r="Z248" s="26">
        <f t="shared" si="172"/>
        <v>0</v>
      </c>
      <c r="AA248" s="26">
        <f t="shared" si="172"/>
        <v>0</v>
      </c>
      <c r="AB248" s="26">
        <f t="shared" si="172"/>
        <v>0</v>
      </c>
      <c r="AC248" s="26">
        <f t="shared" si="172"/>
        <v>0</v>
      </c>
      <c r="AD248" s="26">
        <f t="shared" si="172"/>
        <v>0</v>
      </c>
      <c r="AE248" s="26">
        <f t="shared" si="172"/>
        <v>0</v>
      </c>
      <c r="AF248" s="26">
        <f t="shared" si="172"/>
        <v>0</v>
      </c>
      <c r="AG248" s="26">
        <f t="shared" si="172"/>
        <v>0</v>
      </c>
      <c r="AH248" s="26">
        <f t="shared" si="172"/>
        <v>0</v>
      </c>
      <c r="AI248" s="26">
        <f t="shared" si="172"/>
        <v>0</v>
      </c>
      <c r="AJ248" s="26">
        <f t="shared" si="172"/>
        <v>0</v>
      </c>
      <c r="AK248" s="26">
        <f t="shared" si="172"/>
        <v>0</v>
      </c>
      <c r="AL248" s="26">
        <f t="shared" si="172"/>
        <v>0</v>
      </c>
      <c r="AM248" s="26">
        <f t="shared" si="172"/>
        <v>0</v>
      </c>
      <c r="AN248" s="26">
        <f t="shared" ca="1" si="172"/>
        <v>0</v>
      </c>
      <c r="AO248" s="26">
        <f t="shared" ca="1" si="172"/>
        <v>6.9450056497394996E-2</v>
      </c>
      <c r="AP248" s="26">
        <f t="shared" ca="1" si="172"/>
        <v>6.9450056497394996E-2</v>
      </c>
      <c r="AQ248" s="26">
        <f t="shared" ca="1" si="172"/>
        <v>6.9450056497398549E-2</v>
      </c>
      <c r="AR248" s="26">
        <f t="shared" ca="1" si="172"/>
        <v>6.9450056497398549E-2</v>
      </c>
      <c r="AS248" s="26">
        <f t="shared" ca="1" si="172"/>
        <v>0</v>
      </c>
      <c r="AT248" s="26">
        <f t="shared" ca="1" si="172"/>
        <v>0</v>
      </c>
      <c r="AU248" s="26">
        <f t="shared" ca="1" si="172"/>
        <v>0</v>
      </c>
      <c r="AV248" s="26">
        <f t="shared" ca="1" si="172"/>
        <v>0.20361493836736599</v>
      </c>
      <c r="AW248" s="26">
        <f t="shared" ca="1" si="172"/>
        <v>0.20361493836736599</v>
      </c>
      <c r="AX248" s="26">
        <f t="shared" ca="1" si="172"/>
        <v>0.20361493836736599</v>
      </c>
      <c r="AY248" s="26">
        <f t="shared" ca="1" si="172"/>
        <v>0.20361493836736599</v>
      </c>
      <c r="AZ248" s="26">
        <f t="shared" ca="1" si="172"/>
        <v>0.20361493836736599</v>
      </c>
      <c r="BA248" s="26">
        <f t="shared" ca="1" si="172"/>
        <v>0.20361493836736599</v>
      </c>
      <c r="BB248" s="26">
        <f t="shared" ca="1" si="172"/>
        <v>0.20361493836736599</v>
      </c>
      <c r="BC248" s="26">
        <f t="shared" ca="1" si="172"/>
        <v>0.20361493836736599</v>
      </c>
      <c r="BD248" s="26">
        <f t="shared" ca="1" si="172"/>
        <v>0.20361493836736599</v>
      </c>
      <c r="BE248" s="26">
        <f t="shared" ca="1" si="172"/>
        <v>0</v>
      </c>
      <c r="BF248" s="26">
        <f t="shared" ca="1" si="172"/>
        <v>0</v>
      </c>
      <c r="BG248" s="26">
        <f t="shared" ca="1" si="172"/>
        <v>0</v>
      </c>
      <c r="BH248" s="26">
        <f t="shared" ca="1" si="172"/>
        <v>0.22323232445592112</v>
      </c>
      <c r="BI248" s="26">
        <f t="shared" ca="1" si="172"/>
        <v>0.22323232445592112</v>
      </c>
      <c r="BJ248" s="26">
        <f t="shared" ca="1" si="172"/>
        <v>0.22323232445591401</v>
      </c>
      <c r="BK248" s="26">
        <f t="shared" ca="1" si="172"/>
        <v>0.22323232445591401</v>
      </c>
      <c r="BL248" s="26">
        <f t="shared" ca="1" si="172"/>
        <v>0.22323232445592112</v>
      </c>
      <c r="BM248" s="26">
        <f t="shared" ca="1" si="172"/>
        <v>0.22323232445592112</v>
      </c>
      <c r="BN248" s="26">
        <f t="shared" ca="1" si="172"/>
        <v>0.22323232445591401</v>
      </c>
      <c r="BO248" s="26">
        <f t="shared" ca="1" si="172"/>
        <v>0.22323232445591401</v>
      </c>
      <c r="BP248" s="26">
        <f t="shared" ca="1" si="172"/>
        <v>0.22323232445592112</v>
      </c>
      <c r="BQ248" s="26">
        <f t="shared" ca="1" si="172"/>
        <v>0</v>
      </c>
      <c r="BR248" s="26">
        <f t="shared" ca="1" si="172"/>
        <v>0</v>
      </c>
      <c r="BS248" s="26">
        <f t="shared" ca="1" si="172"/>
        <v>0</v>
      </c>
      <c r="BT248" s="26">
        <f t="shared" ca="1" si="172"/>
        <v>0.24420263372299189</v>
      </c>
      <c r="BU248" s="26">
        <f t="shared" ca="1" si="172"/>
        <v>0.24420263372299189</v>
      </c>
      <c r="BV248" s="26">
        <f t="shared" ca="1" si="172"/>
        <v>0.24420263372298479</v>
      </c>
      <c r="BW248" s="26">
        <f t="shared" ref="BW248:EH248" ca="1" si="173" xml:space="preserve"> -MIN( BW254 - BW246, 0)</f>
        <v>0.24420263372298479</v>
      </c>
      <c r="BX248" s="26">
        <f t="shared" ca="1" si="173"/>
        <v>0.24420263372299189</v>
      </c>
      <c r="BY248" s="26">
        <f t="shared" ca="1" si="173"/>
        <v>0.24420263372299189</v>
      </c>
      <c r="BZ248" s="26">
        <f t="shared" ca="1" si="173"/>
        <v>0.24420263372298479</v>
      </c>
      <c r="CA248" s="26">
        <f t="shared" ca="1" si="173"/>
        <v>0.24420263372299189</v>
      </c>
      <c r="CB248" s="26">
        <f t="shared" ca="1" si="173"/>
        <v>0.24420263372298479</v>
      </c>
      <c r="CC248" s="26">
        <f t="shared" ca="1" si="173"/>
        <v>0</v>
      </c>
      <c r="CD248" s="26">
        <f t="shared" ca="1" si="173"/>
        <v>0</v>
      </c>
      <c r="CE248" s="26">
        <f t="shared" ca="1" si="173"/>
        <v>0</v>
      </c>
      <c r="CF248" s="26">
        <f t="shared" ca="1" si="173"/>
        <v>0.26652586616857832</v>
      </c>
      <c r="CG248" s="26">
        <f t="shared" ca="1" si="173"/>
        <v>0.26652586616857832</v>
      </c>
      <c r="CH248" s="26">
        <f t="shared" ca="1" si="173"/>
        <v>0.26652586616857832</v>
      </c>
      <c r="CI248" s="26">
        <f t="shared" ca="1" si="173"/>
        <v>0.26652586616858542</v>
      </c>
      <c r="CJ248" s="26">
        <f t="shared" ca="1" si="173"/>
        <v>0.26652586616857832</v>
      </c>
      <c r="CK248" s="26">
        <f t="shared" ca="1" si="173"/>
        <v>0.26652586616857832</v>
      </c>
      <c r="CL248" s="26">
        <f t="shared" ca="1" si="173"/>
        <v>0.26652586616857832</v>
      </c>
      <c r="CM248" s="26">
        <f t="shared" ca="1" si="173"/>
        <v>0.26652586616858542</v>
      </c>
      <c r="CN248" s="26">
        <f t="shared" ca="1" si="173"/>
        <v>0.26652586616857832</v>
      </c>
      <c r="CO248" s="26">
        <f t="shared" ca="1" si="173"/>
        <v>0</v>
      </c>
      <c r="CP248" s="26">
        <f t="shared" ca="1" si="173"/>
        <v>0</v>
      </c>
      <c r="CQ248" s="26">
        <f t="shared" ca="1" si="173"/>
        <v>0</v>
      </c>
      <c r="CR248" s="26">
        <f t="shared" ca="1" si="173"/>
        <v>0.27761983623244646</v>
      </c>
      <c r="CS248" s="26">
        <f t="shared" ca="1" si="173"/>
        <v>0.27761983623245357</v>
      </c>
      <c r="CT248" s="26">
        <f t="shared" ca="1" si="173"/>
        <v>0.27761983623244646</v>
      </c>
      <c r="CU248" s="26">
        <f t="shared" ca="1" si="173"/>
        <v>0.27761983623245357</v>
      </c>
      <c r="CV248" s="26">
        <f t="shared" ca="1" si="173"/>
        <v>0.27761983623244646</v>
      </c>
      <c r="CW248" s="26">
        <f t="shared" ca="1" si="173"/>
        <v>0.27761983623245357</v>
      </c>
      <c r="CX248" s="26">
        <f t="shared" ca="1" si="173"/>
        <v>0.27761983623244646</v>
      </c>
      <c r="CY248" s="26">
        <f t="shared" ca="1" si="173"/>
        <v>12.616279224341337</v>
      </c>
      <c r="CZ248" s="26">
        <f t="shared" ca="1" si="173"/>
        <v>12.523739278930517</v>
      </c>
      <c r="DA248" s="26">
        <f t="shared" ca="1" si="173"/>
        <v>12.4311993335197</v>
      </c>
      <c r="DB248" s="26">
        <f t="shared" ca="1" si="173"/>
        <v>0</v>
      </c>
      <c r="DC248" s="26">
        <f t="shared" ca="1" si="173"/>
        <v>0</v>
      </c>
      <c r="DD248" s="26">
        <f t="shared" ca="1" si="173"/>
        <v>0</v>
      </c>
      <c r="DE248" s="26">
        <f t="shared" ca="1" si="173"/>
        <v>0</v>
      </c>
      <c r="DF248" s="26">
        <f t="shared" ca="1" si="173"/>
        <v>0</v>
      </c>
      <c r="DG248" s="26">
        <f t="shared" ca="1" si="173"/>
        <v>0</v>
      </c>
      <c r="DH248" s="26">
        <f t="shared" ca="1" si="173"/>
        <v>0</v>
      </c>
      <c r="DI248" s="26">
        <f t="shared" ca="1" si="173"/>
        <v>0</v>
      </c>
      <c r="DJ248" s="26">
        <f t="shared" ca="1" si="173"/>
        <v>0</v>
      </c>
      <c r="DK248" s="26">
        <f t="shared" ca="1" si="173"/>
        <v>0</v>
      </c>
      <c r="DL248" s="26">
        <f t="shared" ca="1" si="173"/>
        <v>0</v>
      </c>
      <c r="DM248" s="26">
        <f t="shared" ca="1" si="173"/>
        <v>0</v>
      </c>
      <c r="DN248" s="26">
        <f t="shared" ca="1" si="173"/>
        <v>0</v>
      </c>
      <c r="DO248" s="26">
        <f t="shared" ca="1" si="173"/>
        <v>0</v>
      </c>
      <c r="DP248" s="26">
        <f t="shared" ca="1" si="173"/>
        <v>0</v>
      </c>
      <c r="DQ248" s="26">
        <f t="shared" ca="1" si="173"/>
        <v>0</v>
      </c>
      <c r="DR248" s="26">
        <f t="shared" ca="1" si="173"/>
        <v>0</v>
      </c>
      <c r="DS248" s="26">
        <f t="shared" ca="1" si="173"/>
        <v>0</v>
      </c>
      <c r="DT248" s="26">
        <f t="shared" ca="1" si="173"/>
        <v>0</v>
      </c>
      <c r="DU248" s="26">
        <f t="shared" ca="1" si="173"/>
        <v>0</v>
      </c>
      <c r="DV248" s="26">
        <f t="shared" ca="1" si="173"/>
        <v>0</v>
      </c>
      <c r="DW248" s="26">
        <f t="shared" ca="1" si="173"/>
        <v>0</v>
      </c>
      <c r="DX248" s="26">
        <f t="shared" ca="1" si="173"/>
        <v>0</v>
      </c>
      <c r="DY248" s="26">
        <f t="shared" ca="1" si="173"/>
        <v>0</v>
      </c>
      <c r="DZ248" s="26">
        <f t="shared" ca="1" si="173"/>
        <v>0</v>
      </c>
      <c r="EA248" s="26">
        <f t="shared" ca="1" si="173"/>
        <v>0</v>
      </c>
      <c r="EB248" s="26">
        <f t="shared" ca="1" si="173"/>
        <v>0</v>
      </c>
      <c r="EC248" s="26">
        <f t="shared" ca="1" si="173"/>
        <v>0</v>
      </c>
      <c r="ED248" s="26">
        <f t="shared" ca="1" si="173"/>
        <v>0</v>
      </c>
      <c r="EE248" s="26">
        <f t="shared" ca="1" si="173"/>
        <v>0</v>
      </c>
      <c r="EF248" s="26">
        <f t="shared" ca="1" si="173"/>
        <v>0</v>
      </c>
      <c r="EG248" s="26">
        <f t="shared" ca="1" si="173"/>
        <v>0</v>
      </c>
      <c r="EH248" s="26">
        <f t="shared" ca="1" si="173"/>
        <v>0</v>
      </c>
      <c r="EI248" s="21"/>
    </row>
    <row r="249" spans="1:139" ht="15" customHeight="1" outlineLevel="1" x14ac:dyDescent="0.25">
      <c r="E249" s="158" t="s">
        <v>525</v>
      </c>
      <c r="F249" s="159"/>
      <c r="G249" s="153" t="s">
        <v>330</v>
      </c>
      <c r="H249" s="159"/>
      <c r="I249" s="160"/>
      <c r="J249" s="161">
        <f xml:space="preserve"> J246 + J247 - J248</f>
        <v>0</v>
      </c>
      <c r="K249" s="161">
        <f t="shared" ref="K249:BV249" si="174" xml:space="preserve"> K246 + K247 - K248</f>
        <v>0</v>
      </c>
      <c r="L249" s="161">
        <f t="shared" si="174"/>
        <v>0</v>
      </c>
      <c r="M249" s="161">
        <f t="shared" si="174"/>
        <v>0</v>
      </c>
      <c r="N249" s="161">
        <f t="shared" si="174"/>
        <v>0</v>
      </c>
      <c r="O249" s="161">
        <f xml:space="preserve"> O246 + O247 - O248</f>
        <v>0</v>
      </c>
      <c r="P249" s="161">
        <f t="shared" si="174"/>
        <v>0</v>
      </c>
      <c r="Q249" s="161">
        <f xml:space="preserve"> Q246 + Q247 - Q248</f>
        <v>0</v>
      </c>
      <c r="R249" s="161">
        <f t="shared" si="174"/>
        <v>0</v>
      </c>
      <c r="S249" s="161">
        <f t="shared" si="174"/>
        <v>0</v>
      </c>
      <c r="T249" s="161">
        <f t="shared" si="174"/>
        <v>0</v>
      </c>
      <c r="U249" s="161">
        <f t="shared" si="174"/>
        <v>0</v>
      </c>
      <c r="V249" s="161">
        <f t="shared" si="174"/>
        <v>0</v>
      </c>
      <c r="W249" s="161">
        <f t="shared" si="174"/>
        <v>0</v>
      </c>
      <c r="X249" s="161">
        <f t="shared" si="174"/>
        <v>0</v>
      </c>
      <c r="Y249" s="161">
        <f t="shared" si="174"/>
        <v>0</v>
      </c>
      <c r="Z249" s="161">
        <f t="shared" si="174"/>
        <v>0</v>
      </c>
      <c r="AA249" s="161">
        <f t="shared" si="174"/>
        <v>0</v>
      </c>
      <c r="AB249" s="161">
        <f t="shared" si="174"/>
        <v>0</v>
      </c>
      <c r="AC249" s="161">
        <f t="shared" si="174"/>
        <v>0</v>
      </c>
      <c r="AD249" s="161">
        <f t="shared" si="174"/>
        <v>0</v>
      </c>
      <c r="AE249" s="161">
        <f t="shared" si="174"/>
        <v>0</v>
      </c>
      <c r="AF249" s="161">
        <f t="shared" si="174"/>
        <v>0</v>
      </c>
      <c r="AG249" s="161">
        <f t="shared" si="174"/>
        <v>0</v>
      </c>
      <c r="AH249" s="161">
        <f t="shared" si="174"/>
        <v>0</v>
      </c>
      <c r="AI249" s="161">
        <f t="shared" si="174"/>
        <v>0</v>
      </c>
      <c r="AJ249" s="161">
        <f t="shared" si="174"/>
        <v>0</v>
      </c>
      <c r="AK249" s="161">
        <f t="shared" si="174"/>
        <v>0</v>
      </c>
      <c r="AL249" s="161">
        <f t="shared" si="174"/>
        <v>0</v>
      </c>
      <c r="AM249" s="161">
        <f xml:space="preserve"> AM246 + AM247 - AM248</f>
        <v>0</v>
      </c>
      <c r="AN249" s="161">
        <f t="shared" ca="1" si="174"/>
        <v>23.703815386873302</v>
      </c>
      <c r="AO249" s="161">
        <f t="shared" ca="1" si="174"/>
        <v>23.634365330375907</v>
      </c>
      <c r="AP249" s="161">
        <f t="shared" ca="1" si="174"/>
        <v>23.564915273878512</v>
      </c>
      <c r="AQ249" s="161">
        <f t="shared" ca="1" si="174"/>
        <v>23.495465217381113</v>
      </c>
      <c r="AR249" s="161">
        <f t="shared" ca="1" si="174"/>
        <v>23.426015160883715</v>
      </c>
      <c r="AS249" s="161">
        <f t="shared" ca="1" si="174"/>
        <v>29.319448743051673</v>
      </c>
      <c r="AT249" s="161">
        <f t="shared" ca="1" si="174"/>
        <v>35.168160697929643</v>
      </c>
      <c r="AU249" s="161">
        <f t="shared" ca="1" si="174"/>
        <v>40.972151025517618</v>
      </c>
      <c r="AV249" s="161">
        <f t="shared" ca="1" si="174"/>
        <v>40.768536087150252</v>
      </c>
      <c r="AW249" s="161">
        <f t="shared" ca="1" si="174"/>
        <v>40.564921148782886</v>
      </c>
      <c r="AX249" s="161">
        <f t="shared" ca="1" si="174"/>
        <v>40.36130621041552</v>
      </c>
      <c r="AY249" s="161">
        <f t="shared" ca="1" si="174"/>
        <v>40.157691272048154</v>
      </c>
      <c r="AZ249" s="161">
        <f t="shared" ca="1" si="174"/>
        <v>39.954076333680788</v>
      </c>
      <c r="BA249" s="161">
        <f t="shared" ca="1" si="174"/>
        <v>39.750461395313422</v>
      </c>
      <c r="BB249" s="161">
        <f t="shared" ca="1" si="174"/>
        <v>39.546846456946056</v>
      </c>
      <c r="BC249" s="161">
        <f t="shared" ca="1" si="174"/>
        <v>39.34323151857869</v>
      </c>
      <c r="BD249" s="161">
        <f t="shared" ca="1" si="174"/>
        <v>39.139616580211325</v>
      </c>
      <c r="BE249" s="161">
        <f t="shared" ca="1" si="174"/>
        <v>39.80788546800175</v>
      </c>
      <c r="BF249" s="161">
        <f t="shared" ca="1" si="174"/>
        <v>40.469615227095993</v>
      </c>
      <c r="BG249" s="161">
        <f t="shared" ca="1" si="174"/>
        <v>41.124805857494053</v>
      </c>
      <c r="BH249" s="161">
        <f t="shared" ca="1" si="174"/>
        <v>40.901573533038132</v>
      </c>
      <c r="BI249" s="161">
        <f t="shared" ca="1" si="174"/>
        <v>40.678341208582211</v>
      </c>
      <c r="BJ249" s="161">
        <f t="shared" ca="1" si="174"/>
        <v>40.455108884126297</v>
      </c>
      <c r="BK249" s="161">
        <f t="shared" ca="1" si="174"/>
        <v>40.231876559670383</v>
      </c>
      <c r="BL249" s="161">
        <f t="shared" ca="1" si="174"/>
        <v>40.008644235214462</v>
      </c>
      <c r="BM249" s="161">
        <f t="shared" ca="1" si="174"/>
        <v>39.78541191075854</v>
      </c>
      <c r="BN249" s="161">
        <f t="shared" ca="1" si="174"/>
        <v>39.562179586302626</v>
      </c>
      <c r="BO249" s="161">
        <f t="shared" ca="1" si="174"/>
        <v>39.338947261846712</v>
      </c>
      <c r="BP249" s="161">
        <f t="shared" ca="1" si="174"/>
        <v>39.115714937390791</v>
      </c>
      <c r="BQ249" s="161">
        <f t="shared" ca="1" si="174"/>
        <v>39.824496358138035</v>
      </c>
      <c r="BR249" s="161">
        <f t="shared" ca="1" si="174"/>
        <v>40.526287675796247</v>
      </c>
      <c r="BS249" s="161">
        <f t="shared" ca="1" si="174"/>
        <v>41.221088890365436</v>
      </c>
      <c r="BT249" s="161">
        <f t="shared" ca="1" si="174"/>
        <v>40.976886256642445</v>
      </c>
      <c r="BU249" s="161">
        <f t="shared" ca="1" si="174"/>
        <v>40.732683622919453</v>
      </c>
      <c r="BV249" s="161">
        <f t="shared" ca="1" si="174"/>
        <v>40.488480989196468</v>
      </c>
      <c r="BW249" s="161">
        <f t="shared" ref="BW249:EH249" ca="1" si="175" xml:space="preserve"> BW246 + BW247 - BW248</f>
        <v>40.244278355473483</v>
      </c>
      <c r="BX249" s="161">
        <f t="shared" ca="1" si="175"/>
        <v>40.000075721750491</v>
      </c>
      <c r="BY249" s="161">
        <f t="shared" ca="1" si="175"/>
        <v>39.755873088027499</v>
      </c>
      <c r="BZ249" s="161">
        <f t="shared" ca="1" si="175"/>
        <v>39.511670454304515</v>
      </c>
      <c r="CA249" s="161">
        <f t="shared" ca="1" si="175"/>
        <v>39.267467820581523</v>
      </c>
      <c r="CB249" s="161">
        <f t="shared" ca="1" si="175"/>
        <v>39.023265186858538</v>
      </c>
      <c r="CC249" s="161">
        <f t="shared" ca="1" si="175"/>
        <v>39.771206217384069</v>
      </c>
      <c r="CD249" s="161">
        <f t="shared" ca="1" si="175"/>
        <v>40.511706170427736</v>
      </c>
      <c r="CE249" s="161">
        <f t="shared" ca="1" si="175"/>
        <v>41.244765045989539</v>
      </c>
      <c r="CF249" s="161">
        <f t="shared" ca="1" si="175"/>
        <v>40.97823917982096</v>
      </c>
      <c r="CG249" s="161">
        <f t="shared" ca="1" si="175"/>
        <v>40.711713313652382</v>
      </c>
      <c r="CH249" s="161">
        <f t="shared" ca="1" si="175"/>
        <v>40.445187447483804</v>
      </c>
      <c r="CI249" s="161">
        <f t="shared" ca="1" si="175"/>
        <v>40.178661581315218</v>
      </c>
      <c r="CJ249" s="161">
        <f t="shared" ca="1" si="175"/>
        <v>39.91213571514664</v>
      </c>
      <c r="CK249" s="161">
        <f t="shared" ca="1" si="175"/>
        <v>39.645609848978062</v>
      </c>
      <c r="CL249" s="161">
        <f t="shared" ca="1" si="175"/>
        <v>39.379083982809483</v>
      </c>
      <c r="CM249" s="161">
        <f t="shared" ca="1" si="175"/>
        <v>39.112558116640898</v>
      </c>
      <c r="CN249" s="161">
        <f t="shared" ca="1" si="175"/>
        <v>38.846032250472319</v>
      </c>
      <c r="CO249" s="161">
        <f t="shared" ca="1" si="175"/>
        <v>39.072571720475736</v>
      </c>
      <c r="CP249" s="161">
        <f t="shared" ca="1" si="175"/>
        <v>39.295413200457865</v>
      </c>
      <c r="CQ249" s="161">
        <f t="shared" ca="1" si="175"/>
        <v>39.514556690418701</v>
      </c>
      <c r="CR249" s="161">
        <f t="shared" ca="1" si="175"/>
        <v>39.236936854186254</v>
      </c>
      <c r="CS249" s="161">
        <f t="shared" ca="1" si="175"/>
        <v>38.959317017953801</v>
      </c>
      <c r="CT249" s="161">
        <f t="shared" ca="1" si="175"/>
        <v>38.681697181721354</v>
      </c>
      <c r="CU249" s="161">
        <f t="shared" ca="1" si="175"/>
        <v>38.404077345488901</v>
      </c>
      <c r="CV249" s="161">
        <f t="shared" ca="1" si="175"/>
        <v>38.126457509256454</v>
      </c>
      <c r="CW249" s="161">
        <f t="shared" ca="1" si="175"/>
        <v>37.848837673024001</v>
      </c>
      <c r="CX249" s="161">
        <f t="shared" ca="1" si="175"/>
        <v>37.571217836791554</v>
      </c>
      <c r="CY249" s="161">
        <f t="shared" ca="1" si="175"/>
        <v>24.954938612450217</v>
      </c>
      <c r="CZ249" s="161">
        <f t="shared" ca="1" si="175"/>
        <v>12.4311993335197</v>
      </c>
      <c r="DA249" s="161">
        <f t="shared" ca="1" si="175"/>
        <v>0</v>
      </c>
      <c r="DB249" s="161">
        <f t="shared" ca="1" si="175"/>
        <v>0</v>
      </c>
      <c r="DC249" s="161">
        <f t="shared" ca="1" si="175"/>
        <v>0</v>
      </c>
      <c r="DD249" s="161">
        <f t="shared" ca="1" si="175"/>
        <v>0</v>
      </c>
      <c r="DE249" s="161">
        <f t="shared" ca="1" si="175"/>
        <v>0</v>
      </c>
      <c r="DF249" s="161">
        <f t="shared" ca="1" si="175"/>
        <v>0</v>
      </c>
      <c r="DG249" s="161">
        <f t="shared" ca="1" si="175"/>
        <v>0</v>
      </c>
      <c r="DH249" s="161">
        <f t="shared" ca="1" si="175"/>
        <v>0</v>
      </c>
      <c r="DI249" s="161">
        <f t="shared" ca="1" si="175"/>
        <v>0</v>
      </c>
      <c r="DJ249" s="161">
        <f t="shared" ca="1" si="175"/>
        <v>0</v>
      </c>
      <c r="DK249" s="161">
        <f t="shared" ca="1" si="175"/>
        <v>0</v>
      </c>
      <c r="DL249" s="161">
        <f t="shared" ca="1" si="175"/>
        <v>0</v>
      </c>
      <c r="DM249" s="161">
        <f t="shared" ca="1" si="175"/>
        <v>0</v>
      </c>
      <c r="DN249" s="161">
        <f t="shared" ca="1" si="175"/>
        <v>0</v>
      </c>
      <c r="DO249" s="161">
        <f t="shared" ca="1" si="175"/>
        <v>0</v>
      </c>
      <c r="DP249" s="161">
        <f t="shared" ca="1" si="175"/>
        <v>0</v>
      </c>
      <c r="DQ249" s="161">
        <f t="shared" ca="1" si="175"/>
        <v>0</v>
      </c>
      <c r="DR249" s="161">
        <f t="shared" ca="1" si="175"/>
        <v>0</v>
      </c>
      <c r="DS249" s="161">
        <f t="shared" ca="1" si="175"/>
        <v>0</v>
      </c>
      <c r="DT249" s="161">
        <f t="shared" ca="1" si="175"/>
        <v>0</v>
      </c>
      <c r="DU249" s="161">
        <f t="shared" ca="1" si="175"/>
        <v>0</v>
      </c>
      <c r="DV249" s="161">
        <f t="shared" ca="1" si="175"/>
        <v>0</v>
      </c>
      <c r="DW249" s="161">
        <f t="shared" ca="1" si="175"/>
        <v>0</v>
      </c>
      <c r="DX249" s="161">
        <f t="shared" ca="1" si="175"/>
        <v>0</v>
      </c>
      <c r="DY249" s="161">
        <f t="shared" ca="1" si="175"/>
        <v>0</v>
      </c>
      <c r="DZ249" s="161">
        <f t="shared" ca="1" si="175"/>
        <v>0</v>
      </c>
      <c r="EA249" s="161">
        <f t="shared" ca="1" si="175"/>
        <v>0</v>
      </c>
      <c r="EB249" s="161">
        <f t="shared" ca="1" si="175"/>
        <v>0</v>
      </c>
      <c r="EC249" s="161">
        <f t="shared" ca="1" si="175"/>
        <v>0</v>
      </c>
      <c r="ED249" s="161">
        <f t="shared" ca="1" si="175"/>
        <v>0</v>
      </c>
      <c r="EE249" s="161">
        <f t="shared" ca="1" si="175"/>
        <v>0</v>
      </c>
      <c r="EF249" s="161">
        <f t="shared" ca="1" si="175"/>
        <v>0</v>
      </c>
      <c r="EG249" s="161">
        <f t="shared" ca="1" si="175"/>
        <v>0</v>
      </c>
      <c r="EH249" s="161">
        <f t="shared" ca="1" si="175"/>
        <v>0</v>
      </c>
      <c r="EI249" s="21"/>
    </row>
    <row r="250" spans="1:139" ht="15" customHeight="1" outlineLevel="1" x14ac:dyDescent="0.3">
      <c r="D250" s="28"/>
      <c r="E250" s="32"/>
      <c r="F250" s="33"/>
      <c r="G250" s="33"/>
      <c r="H250" s="33"/>
      <c r="I250" s="66"/>
      <c r="J250" s="34"/>
      <c r="K250" s="34"/>
      <c r="L250" s="34"/>
      <c r="M250" s="34"/>
      <c r="N250" s="34"/>
      <c r="O250" s="34"/>
      <c r="P250" s="34"/>
      <c r="Q250" s="34"/>
      <c r="R250" s="34"/>
      <c r="S250" s="34"/>
      <c r="T250" s="34"/>
      <c r="U250" s="34"/>
      <c r="V250" s="34"/>
      <c r="W250" s="34"/>
      <c r="X250" s="34"/>
      <c r="Y250" s="34"/>
      <c r="Z250" s="34"/>
      <c r="AA250" s="34"/>
      <c r="AB250" s="34"/>
      <c r="AC250" s="34"/>
      <c r="AD250" s="34"/>
      <c r="AE250" s="34"/>
      <c r="AF250" s="34"/>
      <c r="AG250" s="34"/>
      <c r="AH250" s="34"/>
      <c r="AI250" s="34"/>
      <c r="AJ250" s="34"/>
      <c r="AK250" s="34"/>
      <c r="AL250" s="34"/>
      <c r="AM250" s="34"/>
      <c r="AN250" s="34"/>
      <c r="AO250" s="34"/>
      <c r="AP250" s="34"/>
      <c r="AQ250" s="34"/>
      <c r="AR250" s="34"/>
      <c r="AS250" s="34"/>
      <c r="AT250" s="34"/>
      <c r="AU250" s="34"/>
      <c r="AV250" s="34"/>
      <c r="AW250" s="34"/>
      <c r="AX250" s="34"/>
      <c r="AY250" s="34"/>
      <c r="AZ250" s="34"/>
      <c r="BA250" s="34"/>
      <c r="BB250" s="34"/>
      <c r="BC250" s="34"/>
      <c r="BD250" s="34"/>
      <c r="BE250" s="34"/>
      <c r="BF250" s="34"/>
      <c r="BG250" s="34"/>
      <c r="BH250" s="34"/>
      <c r="BI250" s="34"/>
      <c r="BJ250" s="34"/>
      <c r="BK250" s="34"/>
      <c r="BL250" s="34"/>
      <c r="BM250" s="34"/>
      <c r="BN250" s="34"/>
      <c r="BO250" s="34"/>
      <c r="BP250" s="34"/>
      <c r="BQ250" s="34"/>
      <c r="BR250" s="34"/>
      <c r="BS250" s="34"/>
      <c r="BT250" s="34"/>
      <c r="BU250" s="34"/>
      <c r="BV250" s="34"/>
      <c r="BW250" s="34"/>
      <c r="BX250" s="34"/>
      <c r="BY250" s="34"/>
      <c r="BZ250" s="34"/>
      <c r="CA250" s="34"/>
      <c r="CB250" s="34"/>
      <c r="CC250" s="34"/>
      <c r="CD250" s="34"/>
      <c r="CE250" s="34"/>
      <c r="CF250" s="34"/>
      <c r="CG250" s="34"/>
      <c r="CH250" s="34"/>
      <c r="CI250" s="34"/>
      <c r="CJ250" s="34"/>
      <c r="CK250" s="34"/>
      <c r="CL250" s="34"/>
      <c r="CM250" s="34"/>
      <c r="CN250" s="34"/>
      <c r="CO250" s="34"/>
      <c r="CP250" s="34"/>
      <c r="CQ250" s="34"/>
      <c r="CR250" s="34"/>
      <c r="CS250" s="34"/>
      <c r="CT250" s="34"/>
      <c r="CU250" s="34"/>
      <c r="CV250" s="34"/>
      <c r="CW250" s="34"/>
      <c r="CX250" s="34"/>
      <c r="CY250" s="34"/>
      <c r="CZ250" s="34"/>
      <c r="DA250" s="34"/>
      <c r="DB250" s="34"/>
      <c r="DC250" s="34"/>
      <c r="DD250" s="34"/>
      <c r="DE250" s="34"/>
      <c r="DF250" s="34"/>
      <c r="DG250" s="34"/>
      <c r="DH250" s="34"/>
      <c r="DI250" s="34"/>
      <c r="DJ250" s="34"/>
      <c r="DK250" s="34"/>
      <c r="DL250" s="34"/>
      <c r="DM250" s="34"/>
      <c r="DN250" s="34"/>
      <c r="DO250" s="34"/>
      <c r="DP250" s="34"/>
      <c r="DQ250" s="34"/>
      <c r="DR250" s="34"/>
      <c r="DS250" s="34"/>
      <c r="DT250" s="34"/>
      <c r="DU250" s="34"/>
      <c r="DV250" s="34"/>
      <c r="DW250" s="34"/>
      <c r="DX250" s="34"/>
      <c r="DY250" s="34"/>
      <c r="DZ250" s="34"/>
      <c r="EA250" s="34"/>
      <c r="EB250" s="34"/>
      <c r="EC250" s="34"/>
      <c r="ED250" s="34"/>
      <c r="EE250" s="34"/>
      <c r="EF250" s="34"/>
      <c r="EG250" s="34"/>
      <c r="EH250" s="34"/>
      <c r="EI250" s="21"/>
    </row>
    <row r="251" spans="1:139" ht="15" customHeight="1" outlineLevel="1" x14ac:dyDescent="0.3">
      <c r="B251" s="38"/>
      <c r="C251" s="112" t="s">
        <v>340</v>
      </c>
      <c r="D251" s="28"/>
      <c r="E251" s="32"/>
      <c r="F251" s="33"/>
      <c r="G251" s="33"/>
      <c r="H251" s="33"/>
      <c r="I251" s="66"/>
      <c r="J251" s="34"/>
      <c r="K251" s="34"/>
      <c r="L251" s="34"/>
      <c r="M251" s="34"/>
      <c r="N251" s="34"/>
      <c r="O251" s="34"/>
      <c r="P251" s="34"/>
      <c r="Q251" s="34"/>
      <c r="R251" s="34"/>
      <c r="S251" s="34"/>
      <c r="T251" s="34"/>
      <c r="U251" s="34"/>
      <c r="V251" s="34"/>
      <c r="W251" s="34"/>
      <c r="X251" s="34"/>
      <c r="Y251" s="34"/>
      <c r="Z251" s="34"/>
      <c r="AA251" s="34"/>
      <c r="AB251" s="34"/>
      <c r="AC251" s="34"/>
      <c r="AD251" s="34"/>
      <c r="AE251" s="34"/>
      <c r="AF251" s="34"/>
      <c r="AG251" s="34"/>
      <c r="AH251" s="34"/>
      <c r="AI251" s="34"/>
      <c r="AJ251" s="34"/>
      <c r="AK251" s="34"/>
      <c r="AL251" s="34"/>
      <c r="AM251" s="34"/>
      <c r="AN251" s="34"/>
      <c r="AO251" s="34"/>
      <c r="AP251" s="34"/>
      <c r="AQ251" s="34"/>
      <c r="AR251" s="34"/>
      <c r="AS251" s="34"/>
      <c r="AT251" s="34"/>
      <c r="AU251" s="34"/>
      <c r="AV251" s="34"/>
      <c r="AW251" s="34"/>
      <c r="AX251" s="34"/>
      <c r="AY251" s="34"/>
      <c r="AZ251" s="34"/>
      <c r="BA251" s="34"/>
      <c r="BB251" s="34"/>
      <c r="BC251" s="34"/>
      <c r="BD251" s="34"/>
      <c r="BE251" s="34"/>
      <c r="BF251" s="34"/>
      <c r="BG251" s="34"/>
      <c r="BH251" s="34"/>
      <c r="BI251" s="34"/>
      <c r="BJ251" s="34"/>
      <c r="BK251" s="34"/>
      <c r="BL251" s="34"/>
      <c r="BM251" s="34"/>
      <c r="BN251" s="34"/>
      <c r="BO251" s="34"/>
      <c r="BP251" s="34"/>
      <c r="BQ251" s="34"/>
      <c r="BR251" s="34"/>
      <c r="BS251" s="34"/>
      <c r="BT251" s="34"/>
      <c r="BU251" s="34"/>
      <c r="BV251" s="34"/>
      <c r="BW251" s="34"/>
      <c r="BX251" s="34"/>
      <c r="BY251" s="34"/>
      <c r="BZ251" s="34"/>
      <c r="CA251" s="34"/>
      <c r="CB251" s="34"/>
      <c r="CC251" s="34"/>
      <c r="CD251" s="34"/>
      <c r="CE251" s="34"/>
      <c r="CF251" s="34"/>
      <c r="CG251" s="34"/>
      <c r="CH251" s="34"/>
      <c r="CI251" s="34"/>
      <c r="CJ251" s="34"/>
      <c r="CK251" s="34"/>
      <c r="CL251" s="34"/>
      <c r="CM251" s="34"/>
      <c r="CN251" s="34"/>
      <c r="CO251" s="34"/>
      <c r="CP251" s="34"/>
      <c r="CQ251" s="34"/>
      <c r="CR251" s="34"/>
      <c r="CS251" s="34"/>
      <c r="CT251" s="34"/>
      <c r="CU251" s="34"/>
      <c r="CV251" s="34"/>
      <c r="CW251" s="34"/>
      <c r="CX251" s="34"/>
      <c r="CY251" s="34"/>
      <c r="CZ251" s="34"/>
      <c r="DA251" s="34"/>
      <c r="DB251" s="34"/>
      <c r="DC251" s="34"/>
      <c r="DD251" s="34"/>
      <c r="DE251" s="34"/>
      <c r="DF251" s="34"/>
      <c r="DG251" s="34"/>
      <c r="DH251" s="34"/>
      <c r="DI251" s="34"/>
      <c r="DJ251" s="34"/>
      <c r="DK251" s="34"/>
      <c r="DL251" s="34"/>
      <c r="DM251" s="34"/>
      <c r="DN251" s="34"/>
      <c r="DO251" s="34"/>
      <c r="DP251" s="34"/>
      <c r="DQ251" s="34"/>
      <c r="DR251" s="34"/>
      <c r="DS251" s="34"/>
      <c r="DT251" s="34"/>
      <c r="DU251" s="34"/>
      <c r="DV251" s="34"/>
      <c r="DW251" s="34"/>
      <c r="DX251" s="34"/>
      <c r="DY251" s="34"/>
      <c r="DZ251" s="34"/>
      <c r="EA251" s="34"/>
      <c r="EB251" s="34"/>
      <c r="EC251" s="34"/>
      <c r="ED251" s="34"/>
      <c r="EE251" s="34"/>
      <c r="EF251" s="34"/>
      <c r="EG251" s="34"/>
      <c r="EH251" s="34"/>
      <c r="EI251" s="21"/>
    </row>
    <row r="252" spans="1:139" ht="15" customHeight="1" outlineLevel="1" x14ac:dyDescent="0.3">
      <c r="B252" s="38"/>
      <c r="D252" s="28"/>
      <c r="E252" s="566" t="str">
        <f xml:space="preserve"> NTBA!E$239</f>
        <v>Repayment End Date (Month)</v>
      </c>
      <c r="F252" s="566">
        <f xml:space="preserve"> NTBA!F$239</f>
        <v>48244</v>
      </c>
      <c r="G252" s="566" t="str">
        <f xml:space="preserve"> NTBA!G$239</f>
        <v>date</v>
      </c>
      <c r="H252" s="33"/>
      <c r="I252" s="66"/>
      <c r="J252" s="34"/>
      <c r="K252" s="34"/>
      <c r="L252" s="34"/>
      <c r="M252" s="34"/>
      <c r="N252" s="34"/>
      <c r="O252" s="34"/>
      <c r="P252" s="34"/>
      <c r="Q252" s="34"/>
      <c r="R252" s="34"/>
      <c r="S252" s="34"/>
      <c r="T252" s="34"/>
      <c r="U252" s="34"/>
      <c r="V252" s="34"/>
      <c r="W252" s="34"/>
      <c r="X252" s="34"/>
      <c r="Y252" s="34"/>
      <c r="Z252" s="34"/>
      <c r="AA252" s="34"/>
      <c r="AB252" s="34"/>
      <c r="AC252" s="34"/>
      <c r="AD252" s="34"/>
      <c r="AE252" s="34"/>
      <c r="AF252" s="34"/>
      <c r="AG252" s="34"/>
      <c r="AH252" s="34"/>
      <c r="AI252" s="34"/>
      <c r="AJ252" s="34"/>
      <c r="AK252" s="34"/>
      <c r="AL252" s="34"/>
      <c r="AM252" s="34"/>
      <c r="AN252" s="34"/>
      <c r="AO252" s="34"/>
      <c r="AP252" s="34"/>
      <c r="AQ252" s="34"/>
      <c r="AR252" s="34"/>
      <c r="AS252" s="34"/>
      <c r="AT252" s="34"/>
      <c r="AU252" s="34"/>
      <c r="AV252" s="34"/>
      <c r="AW252" s="34"/>
      <c r="AX252" s="34"/>
      <c r="AY252" s="34"/>
      <c r="AZ252" s="34"/>
      <c r="BA252" s="34"/>
      <c r="BB252" s="34"/>
      <c r="BC252" s="34"/>
      <c r="BD252" s="34"/>
      <c r="BE252" s="34"/>
      <c r="BF252" s="34"/>
      <c r="BG252" s="34"/>
      <c r="BH252" s="34"/>
      <c r="BI252" s="34"/>
      <c r="BJ252" s="34"/>
      <c r="BK252" s="34"/>
      <c r="BL252" s="34"/>
      <c r="BM252" s="34"/>
      <c r="BN252" s="34"/>
      <c r="BO252" s="34"/>
      <c r="BP252" s="34"/>
      <c r="BQ252" s="34"/>
      <c r="BR252" s="34"/>
      <c r="BS252" s="34"/>
      <c r="BT252" s="34"/>
      <c r="BU252" s="34"/>
      <c r="BV252" s="34"/>
      <c r="BW252" s="34"/>
      <c r="BX252" s="34"/>
      <c r="BY252" s="34"/>
      <c r="BZ252" s="34"/>
      <c r="CA252" s="34"/>
      <c r="CB252" s="34"/>
      <c r="CC252" s="34"/>
      <c r="CD252" s="34"/>
      <c r="CE252" s="34"/>
      <c r="CF252" s="34"/>
      <c r="CG252" s="34"/>
      <c r="CH252" s="34"/>
      <c r="CI252" s="34"/>
      <c r="CJ252" s="34"/>
      <c r="CK252" s="34"/>
      <c r="CL252" s="34"/>
      <c r="CM252" s="34"/>
      <c r="CN252" s="34"/>
      <c r="CO252" s="34"/>
      <c r="CP252" s="670"/>
      <c r="CQ252" s="34"/>
      <c r="CR252" s="34"/>
      <c r="CS252" s="34"/>
      <c r="CT252" s="34"/>
      <c r="CU252" s="34"/>
      <c r="CV252" s="34"/>
      <c r="CW252" s="34"/>
      <c r="CX252" s="34"/>
      <c r="CY252" s="34"/>
      <c r="CZ252" s="34"/>
      <c r="DA252" s="34"/>
      <c r="DB252" s="34"/>
      <c r="DC252" s="34"/>
      <c r="DD252" s="34"/>
      <c r="DE252" s="34"/>
      <c r="DF252" s="34"/>
      <c r="DG252" s="34"/>
      <c r="DH252" s="34"/>
      <c r="DI252" s="34"/>
      <c r="DJ252" s="34"/>
      <c r="DK252" s="34"/>
      <c r="DL252" s="34"/>
      <c r="DM252" s="34"/>
      <c r="DN252" s="34"/>
      <c r="DO252" s="34"/>
      <c r="DP252" s="34"/>
      <c r="DQ252" s="34"/>
      <c r="DR252" s="34"/>
      <c r="DS252" s="34"/>
      <c r="DT252" s="34"/>
      <c r="DU252" s="34"/>
      <c r="DV252" s="34"/>
      <c r="DW252" s="34"/>
      <c r="DX252" s="34"/>
      <c r="DY252" s="34"/>
      <c r="DZ252" s="34"/>
      <c r="EA252" s="34"/>
      <c r="EB252" s="34"/>
      <c r="EC252" s="34"/>
      <c r="ED252" s="34"/>
      <c r="EE252" s="34"/>
      <c r="EF252" s="34"/>
      <c r="EG252" s="34"/>
      <c r="EH252" s="34"/>
      <c r="EI252" s="21"/>
    </row>
    <row r="253" spans="1:139" ht="15" customHeight="1" outlineLevel="1" x14ac:dyDescent="0.3">
      <c r="B253" s="38"/>
      <c r="D253" s="28"/>
      <c r="E253" s="19" t="str">
        <f xml:space="preserve"> NTBA!E$241</f>
        <v>DSRA Requirement</v>
      </c>
      <c r="F253" s="28">
        <f xml:space="preserve"> NTBA!F$241</f>
        <v>3</v>
      </c>
      <c r="G253" s="21" t="str">
        <f xml:space="preserve"> NTBA!G$241</f>
        <v>months</v>
      </c>
      <c r="H253" s="33"/>
      <c r="I253" s="66"/>
      <c r="J253" s="34"/>
      <c r="K253" s="34"/>
      <c r="L253" s="34"/>
      <c r="M253" s="34"/>
      <c r="N253" s="34"/>
      <c r="O253" s="34"/>
      <c r="P253" s="34"/>
      <c r="Q253" s="34"/>
      <c r="R253" s="34"/>
      <c r="S253" s="34"/>
      <c r="T253" s="34"/>
      <c r="U253" s="34"/>
      <c r="V253" s="34"/>
      <c r="W253" s="34"/>
      <c r="X253" s="34"/>
      <c r="Y253" s="34"/>
      <c r="Z253" s="34"/>
      <c r="AA253" s="34"/>
      <c r="AB253" s="34"/>
      <c r="AC253" s="34"/>
      <c r="AD253" s="34"/>
      <c r="AE253" s="34"/>
      <c r="AF253" s="34"/>
      <c r="AG253" s="34"/>
      <c r="AH253" s="34"/>
      <c r="AI253" s="34"/>
      <c r="AJ253" s="34"/>
      <c r="AK253" s="34"/>
      <c r="AL253" s="34"/>
      <c r="AM253" s="34"/>
      <c r="AN253" s="34"/>
      <c r="AO253" s="34"/>
      <c r="AP253" s="34"/>
      <c r="AQ253" s="34"/>
      <c r="AR253" s="34"/>
      <c r="AS253" s="34"/>
      <c r="AT253" s="34"/>
      <c r="AU253" s="34"/>
      <c r="AV253" s="34"/>
      <c r="AW253" s="34"/>
      <c r="AX253" s="34"/>
      <c r="AY253" s="34"/>
      <c r="AZ253" s="34"/>
      <c r="BA253" s="34"/>
      <c r="BB253" s="34"/>
      <c r="BC253" s="34"/>
      <c r="BD253" s="34"/>
      <c r="BE253" s="34"/>
      <c r="BF253" s="34"/>
      <c r="BG253" s="34"/>
      <c r="BH253" s="34"/>
      <c r="BI253" s="34"/>
      <c r="BJ253" s="34"/>
      <c r="BK253" s="34"/>
      <c r="BL253" s="34"/>
      <c r="BM253" s="34"/>
      <c r="BN253" s="34"/>
      <c r="BO253" s="34"/>
      <c r="BP253" s="34"/>
      <c r="BQ253" s="34"/>
      <c r="BR253" s="34"/>
      <c r="BS253" s="34"/>
      <c r="BT253" s="34"/>
      <c r="BU253" s="34"/>
      <c r="BV253" s="34"/>
      <c r="BW253" s="34"/>
      <c r="BX253" s="34"/>
      <c r="BY253" s="34"/>
      <c r="BZ253" s="34"/>
      <c r="CA253" s="34"/>
      <c r="CB253" s="34"/>
      <c r="CC253" s="34"/>
      <c r="CD253" s="34"/>
      <c r="CE253" s="34"/>
      <c r="CF253" s="34"/>
      <c r="CG253" s="34"/>
      <c r="CH253" s="34"/>
      <c r="CI253" s="34"/>
      <c r="CJ253" s="34"/>
      <c r="CK253" s="34"/>
      <c r="CL253" s="34"/>
      <c r="CM253" s="34"/>
      <c r="CN253" s="34"/>
      <c r="CO253" s="34"/>
      <c r="CP253" s="34"/>
      <c r="CQ253" s="34"/>
      <c r="CR253" s="34"/>
      <c r="CS253" s="34"/>
      <c r="CT253" s="34"/>
      <c r="CU253" s="34"/>
      <c r="CV253" s="34"/>
      <c r="CW253" s="34"/>
      <c r="CX253" s="34"/>
      <c r="CY253" s="34"/>
      <c r="CZ253" s="34"/>
      <c r="DA253" s="34"/>
      <c r="DB253" s="34"/>
      <c r="DC253" s="34"/>
      <c r="DD253" s="34"/>
      <c r="DE253" s="34"/>
      <c r="DF253" s="34"/>
      <c r="DG253" s="34"/>
      <c r="DH253" s="34"/>
      <c r="DI253" s="34"/>
      <c r="DJ253" s="34"/>
      <c r="DK253" s="34"/>
      <c r="DL253" s="34"/>
      <c r="DM253" s="34"/>
      <c r="DN253" s="34"/>
      <c r="DO253" s="34"/>
      <c r="DP253" s="34"/>
      <c r="DQ253" s="34"/>
      <c r="DR253" s="34"/>
      <c r="DS253" s="34"/>
      <c r="DT253" s="34"/>
      <c r="DU253" s="34"/>
      <c r="DV253" s="34"/>
      <c r="DW253" s="34"/>
      <c r="DX253" s="34"/>
      <c r="DY253" s="34"/>
      <c r="DZ253" s="34"/>
      <c r="EA253" s="34"/>
      <c r="EB253" s="34"/>
      <c r="EC253" s="34"/>
      <c r="ED253" s="34"/>
      <c r="EE253" s="34"/>
      <c r="EF253" s="34"/>
      <c r="EG253" s="34"/>
      <c r="EH253" s="34"/>
      <c r="EI253" s="21"/>
    </row>
    <row r="254" spans="1:139" s="422" customFormat="1" ht="15" customHeight="1" outlineLevel="1" x14ac:dyDescent="0.35">
      <c r="A254" s="421"/>
      <c r="C254" s="421"/>
      <c r="D254" s="421"/>
      <c r="E254" s="422" t="s">
        <v>340</v>
      </c>
      <c r="F254" s="519"/>
      <c r="G254" s="421" t="s">
        <v>330</v>
      </c>
      <c r="H254" s="421">
        <f ca="1" xml:space="preserve"> SUM(J254:EH254)</f>
        <v>2450.7578027744607</v>
      </c>
      <c r="I254" s="619"/>
      <c r="J254" s="421"/>
      <c r="K254" s="421"/>
      <c r="L254" s="421"/>
      <c r="M254" s="421"/>
      <c r="N254" s="421"/>
      <c r="O254" s="421"/>
      <c r="P254" s="421"/>
      <c r="Q254" s="421"/>
      <c r="R254" s="421"/>
      <c r="S254" s="421"/>
      <c r="T254" s="421"/>
      <c r="U254" s="421"/>
      <c r="V254" s="421"/>
      <c r="W254" s="421"/>
      <c r="X254" s="421"/>
      <c r="Y254" s="421"/>
      <c r="Z254" s="421"/>
      <c r="AA254" s="421"/>
      <c r="AB254" s="421"/>
      <c r="AC254" s="421"/>
      <c r="AD254" s="421"/>
      <c r="AE254" s="421"/>
      <c r="AF254" s="421"/>
      <c r="AG254" s="421"/>
      <c r="AH254" s="421"/>
      <c r="AI254" s="421"/>
      <c r="AJ254" s="421"/>
      <c r="AK254" s="421"/>
      <c r="AL254" s="421"/>
      <c r="AM254" s="421"/>
      <c r="AN254" s="421">
        <f ca="1" xml:space="preserve"> IF( $F253 = 0, 0, IF( AN3 &lt;= $F252, SUM( AO187                                                                                                                                                                                                    : OFFSET( AO187, 0, $F253 - 1 )) + SUM( AO201                                                                                                                                                                                                    : OFFSET( AO201, 0, $F253 -1 )),0))</f>
        <v>23.703815386873302</v>
      </c>
      <c r="AO254" s="421">
        <f ca="1" xml:space="preserve"> IF( $F253 = 0, 0, IF( AO3 &lt;= $F252, SUM( AP187                                                                                                                                                                                                    : OFFSET( AP187, 0, $F253 - 1 )) + SUM( AP201                                                                                                                                                                                                    : OFFSET( AP201, 0, $F253 -1 )),0))</f>
        <v>23.634365330375907</v>
      </c>
      <c r="AP254" s="421">
        <f ca="1" xml:space="preserve"> IF( $F253 = 0, 0, IF( AP3 &lt;= $F252, SUM( AQ187                                                                                                                                                                                                    : OFFSET( AQ187, 0, $F253 - 1 )) + SUM( AQ201                                                                                                                                                                                                    : OFFSET( AQ201, 0, $F253 -1 )),0))</f>
        <v>23.564915273878512</v>
      </c>
      <c r="AQ254" s="421">
        <f ca="1" xml:space="preserve"> IF( $F253 = 0, 0, IF( AQ3 &lt;= $F252, SUM( AR187                                                                                                                                                                                                    : OFFSET( AR187, 0, $F253 - 1 )) + SUM( AR201                                                                                                                                                                                                    : OFFSET( AR201, 0, $F253 -1 )),0))</f>
        <v>23.495465217381113</v>
      </c>
      <c r="AR254" s="421">
        <f ca="1" xml:space="preserve"> IF( $F253 = 0, 0, IF( AR3 &lt;= $F252, SUM( AS187                                                                                                                                                                                                   : OFFSET( AS187, 0, $F253 - 1 )) + SUM( AS201                                                                                                                                                                                                   : OFFSET( AS201, 0, $F253 -1 )),0))</f>
        <v>23.426015160883715</v>
      </c>
      <c r="AS254" s="421">
        <f ca="1" xml:space="preserve"> IF( $F253 = 0, 0, IF( AS3 &lt;= $F252, SUM( AT187                                                                                                                                                                                                   : OFFSET( AT187, 0, $F253 - 1 )) + SUM( AT201                                                                                                                                                                                                   : OFFSET( AT201, 0, $F253 -1 )),0))</f>
        <v>29.319448743051673</v>
      </c>
      <c r="AT254" s="421">
        <f ca="1" xml:space="preserve"> IF( $F253 = 0, 0, IF( AT3 &lt;= $F252, SUM( AU187                                                                                                                                                                                                   : OFFSET( AU187, 0, $F253 - 1 )) + SUM( AU201                                                                                                                                                                                                   : OFFSET( AU201, 0, $F253 -1 )),0))</f>
        <v>35.168160697929643</v>
      </c>
      <c r="AU254" s="421">
        <f ca="1" xml:space="preserve"> IF( $F253 = 0, 0, IF( AU3 &lt;= $F252, SUM( AV187                                                                                                                                                                                                   : OFFSET( AV187, 0, $F253 - 1 )) + SUM( AV201                                                                                                                                                                                                   : OFFSET( AV201, 0, $F253 -1 )),0))</f>
        <v>40.972151025517618</v>
      </c>
      <c r="AV254" s="421">
        <f ca="1" xml:space="preserve"> IF( $F253 = 0, 0, IF( AV3 &lt;= $F252, SUM( AW187                                                                                                                                                                                                   : OFFSET( AW187, 0, $F253 - 1 )) + SUM( AW201                                                                                                                                                                                                   : OFFSET( AW201, 0, $F253 -1 )),0))</f>
        <v>40.768536087150252</v>
      </c>
      <c r="AW254" s="421">
        <f ca="1" xml:space="preserve"> IF( $F253 = 0, 0, IF( AW3 &lt;= $F252, SUM( AX187                                                                                                                                                                                                   : OFFSET( AX187, 0, $F253 - 1 )) + SUM( AX201                                                                                                                                                                                                   : OFFSET( AX201, 0, $F253 -1 )),0))</f>
        <v>40.564921148782886</v>
      </c>
      <c r="AX254" s="421">
        <f ca="1" xml:space="preserve"> IF( $F253 = 0, 0, IF( AX3 &lt;= $F252, SUM( AY187                                                                                                                                                                                                   : OFFSET( AY187, 0, $F253 - 1 )) + SUM( AY201                                                                                                                                                                                                   : OFFSET( AY201, 0, $F253 -1 )),0))</f>
        <v>40.36130621041552</v>
      </c>
      <c r="AY254" s="421">
        <f ca="1" xml:space="preserve"> IF( $F253 = 0, 0, IF( AY3 &lt;= $F252, SUM( AZ187                                                                                                                                                                                                   : OFFSET( AZ187, 0, $F253 - 1 )) + SUM( AZ201                                                                                                                                                                                                   : OFFSET( AZ201, 0, $F253 -1 )),0))</f>
        <v>40.157691272048154</v>
      </c>
      <c r="AZ254" s="421">
        <f ca="1" xml:space="preserve"> IF( $F253 = 0, 0, IF( AZ3 &lt;= $F252, SUM( BA187                                                                                                                                                                                                   : OFFSET( BA187, 0, $F253 - 1 )) + SUM( BA201                                                                                                                                                                                                   : OFFSET( BA201, 0, $F253 -1 )),0))</f>
        <v>39.954076333680788</v>
      </c>
      <c r="BA254" s="421">
        <f ca="1" xml:space="preserve"> IF( $F253 = 0, 0, IF( BA3 &lt;= $F252, SUM( BB187                                                                                                                                                                                                   : OFFSET( BB187, 0, $F253 - 1 )) + SUM( BB201                                                                                                                                                                                                   : OFFSET( BB201, 0, $F253 -1 )),0))</f>
        <v>39.750461395313422</v>
      </c>
      <c r="BB254" s="421">
        <f ca="1" xml:space="preserve"> IF( $F253 = 0, 0, IF( BB3 &lt;= $F252, SUM( BC187                                                                                                                                                                                                   : OFFSET( BC187, 0, $F253 - 1 )) + SUM( BC201                                                                                                                                                                                                   : OFFSET( BC201, 0, $F253 -1 )),0))</f>
        <v>39.546846456946056</v>
      </c>
      <c r="BC254" s="421">
        <f ca="1" xml:space="preserve"> IF( $F253 = 0, 0, IF( BC3 &lt;= $F252, SUM( BD187                                                                                                                                                                                                   : OFFSET( BD187, 0, $F253 - 1 )) + SUM( BD201                                                                                                                                                                                                   : OFFSET( BD201, 0, $F253 -1 )),0))</f>
        <v>39.34323151857869</v>
      </c>
      <c r="BD254" s="421">
        <f ca="1" xml:space="preserve"> IF( $F253 = 0, 0, IF( BD3 &lt;= $F252, SUM( BE187                                                                                                                                                                                                   : OFFSET( BE187, 0, $F253 - 1 )) + SUM( BE201                                                                                                                                                                                                   : OFFSET( BE201, 0, $F253 -1 )),0))</f>
        <v>39.139616580211325</v>
      </c>
      <c r="BE254" s="421">
        <f ca="1" xml:space="preserve"> IF( $F253 = 0, 0, IF( BE3 &lt;= $F252, SUM( BF187                                                                                                                                                                                                   : OFFSET( BF187, 0, $F253 - 1 )) + SUM( BF201                                                                                                                                                                                                   : OFFSET( BF201, 0, $F253 -1 )),0))</f>
        <v>39.80788546800175</v>
      </c>
      <c r="BF254" s="421">
        <f ca="1" xml:space="preserve"> IF( $F253 = 0, 0, IF( BF3 &lt;= $F252, SUM( BG187                                                                                                                                                                                                   : OFFSET( BG187, 0, $F253 - 1 )) + SUM( BG201                                                                                                                                                                                                   : OFFSET( BG201, 0, $F253 -1 )),0))</f>
        <v>40.469615227095993</v>
      </c>
      <c r="BG254" s="421">
        <f ca="1" xml:space="preserve"> IF( $F253 = 0, 0, IF( BG3 &lt;= $F252, SUM( BH187                                                                                                                                                                                                   : OFFSET( BH187, 0, $F253 - 1 )) + SUM( BH201                                                                                                                                                                                                   : OFFSET( BH201, 0, $F253 -1 )),0))</f>
        <v>41.124805857494053</v>
      </c>
      <c r="BH254" s="421">
        <f ca="1" xml:space="preserve"> IF( $F253 = 0, 0, IF( BH3 &lt;= $F252, SUM( BI187                                                                                                                                                                                                   : OFFSET( BI187, 0, $F253 - 1 )) + SUM( BI201                                                                                                                                                                                                   : OFFSET( BI201, 0, $F253 -1 )),0))</f>
        <v>40.901573533038132</v>
      </c>
      <c r="BI254" s="421">
        <f ca="1" xml:space="preserve"> IF( $F253 = 0, 0, IF( BI3 &lt;= $F252, SUM( BJ187                                                                                                                                                                                                   : OFFSET( BJ187, 0, $F253 - 1 )) + SUM( BJ201                                                                                                                                                                                                   : OFFSET( BJ201, 0, $F253 -1 )),0))</f>
        <v>40.678341208582211</v>
      </c>
      <c r="BJ254" s="421">
        <f ca="1" xml:space="preserve"> IF( $F253 = 0, 0, IF( BJ3 &lt;= $F252, SUM( BK187                                                                                                                                                                                                   : OFFSET( BK187, 0, $F253 - 1 )) + SUM( BK201                                                                                                                                                                                                   : OFFSET( BK201, 0, $F253 -1 )),0))</f>
        <v>40.455108884126297</v>
      </c>
      <c r="BK254" s="421">
        <f ca="1" xml:space="preserve"> IF( $F253 = 0, 0, IF( BK3 &lt;= $F252, SUM( BL187                                                                                                                                                                                                   : OFFSET( BL187, 0, $F253 - 1 )) + SUM( BL201                                                                                                                                                                                                   : OFFSET( BL201, 0, $F253 -1 )),0))</f>
        <v>40.231876559670383</v>
      </c>
      <c r="BL254" s="421">
        <f ca="1" xml:space="preserve"> IF( $F253 = 0, 0, IF( BL3 &lt;= $F252, SUM( BM187                                                                                                                                                                                                   : OFFSET( BM187, 0, $F253 - 1 )) + SUM( BM201                                                                                                                                                                                                   : OFFSET( BM201, 0, $F253 -1 )),0))</f>
        <v>40.008644235214462</v>
      </c>
      <c r="BM254" s="421">
        <f ca="1" xml:space="preserve"> IF( $F253 = 0, 0, IF( BM3 &lt;= $F252, SUM( BN187                                                                                                                                                                                                   : OFFSET( BN187, 0, $F253 - 1 )) + SUM( BN201                                                                                                                                                                                                   : OFFSET( BN201, 0, $F253 -1 )),0))</f>
        <v>39.78541191075854</v>
      </c>
      <c r="BN254" s="421">
        <f ca="1" xml:space="preserve"> IF( $F253 = 0, 0, IF( BN3 &lt;= $F252, SUM( BO187                                                                                                                                                                                                   : OFFSET( BO187, 0, $F253 - 1 )) + SUM( BO201                                                                                                                                                                                                   : OFFSET( BO201, 0, $F253 -1 )),0))</f>
        <v>39.562179586302626</v>
      </c>
      <c r="BO254" s="421">
        <f ca="1" xml:space="preserve"> IF( $F253 = 0, 0, IF( BO3 &lt;= $F252, SUM( BP187                                                                                                                                                                                                   : OFFSET( BP187, 0, $F253 - 1 )) + SUM( BP201                                                                                                                                                                                                   : OFFSET( BP201, 0, $F253 -1 )),0))</f>
        <v>39.338947261846712</v>
      </c>
      <c r="BP254" s="421">
        <f ca="1" xml:space="preserve"> IF( $F253 = 0, 0, IF( BP3 &lt;= $F252, SUM( BQ187                                                                                                                                                                                                   : OFFSET( BQ187, 0, $F253 - 1 )) + SUM( BQ201                                                                                                                                                                                                   : OFFSET( BQ201, 0, $F253 -1 )),0))</f>
        <v>39.115714937390791</v>
      </c>
      <c r="BQ254" s="421">
        <f ca="1" xml:space="preserve"> IF( $F253 = 0, 0, IF( BQ3 &lt;= $F252, SUM( BR187                                                                                                                                                                                                   : OFFSET( BR187, 0, $F253 - 1 )) + SUM( BR201                                                                                                                                                                                                   : OFFSET( BR201, 0, $F253 -1 )),0))</f>
        <v>39.824496358138035</v>
      </c>
      <c r="BR254" s="421">
        <f ca="1" xml:space="preserve"> IF( $F253 = 0, 0, IF( BR3 &lt;= $F252, SUM( BS187                                                                                                                                                                                                   : OFFSET( BS187, 0, $F253 - 1 )) + SUM( BS201                                                                                                                                                                                                   : OFFSET( BS201, 0, $F253 -1 )),0))</f>
        <v>40.526287675796247</v>
      </c>
      <c r="BS254" s="421">
        <f ca="1" xml:space="preserve"> IF( $F253 = 0, 0, IF( BS3 &lt;= $F252, SUM( BT187                                                                                                                                                                                                   : OFFSET( BT187, 0, $F253 - 1 )) + SUM( BT201                                                                                                                                                                                                   : OFFSET( BT201, 0, $F253 -1 )),0))</f>
        <v>41.221088890365436</v>
      </c>
      <c r="BT254" s="421">
        <f ca="1" xml:space="preserve"> IF( $F253 = 0, 0, IF( BT3 &lt;= $F252, SUM( BU187                                                                                                                                                                                                   : OFFSET( BU187, 0, $F253 - 1 )) + SUM( BU201                                                                                                                                                                                                   : OFFSET( BU201, 0, $F253 -1 )),0))</f>
        <v>40.976886256642445</v>
      </c>
      <c r="BU254" s="421">
        <f ca="1" xml:space="preserve"> IF( $F253 = 0, 0, IF( BU3 &lt;= $F252, SUM( BV187                                                                                                                                                                                                   : OFFSET( BV187, 0, $F253 - 1 )) + SUM( BV201                                                                                                                                                                                                   : OFFSET( BV201, 0, $F253 -1 )),0))</f>
        <v>40.732683622919453</v>
      </c>
      <c r="BV254" s="421">
        <f ca="1" xml:space="preserve"> IF( $F253 = 0, 0, IF( BV3 &lt;= $F252, SUM( BW187                                                                                                                                                                                                   : OFFSET( BW187, 0, $F253 - 1 )) + SUM( BW201                                                                                                                                                                                                   : OFFSET( BW201, 0, $F253 -1 )),0))</f>
        <v>40.488480989196468</v>
      </c>
      <c r="BW254" s="421">
        <f ca="1" xml:space="preserve"> IF( $F253 = 0, 0, IF( BW3 &lt;= $F252, SUM( BX187                                                                                                                                                                                                   : OFFSET( BX187, 0, $F253 - 1 )) + SUM( BX201                                                                                                                                                                                                   : OFFSET( BX201, 0, $F253 -1 )),0))</f>
        <v>40.244278355473483</v>
      </c>
      <c r="BX254" s="421">
        <f ca="1" xml:space="preserve"> IF( $F253 = 0, 0, IF( BX3 &lt;= $F252, SUM( BY187                                                                                                                                                                                                   : OFFSET( BY187, 0, $F253 - 1 )) + SUM( BY201                                                                                                                                                                                                   : OFFSET( BY201, 0, $F253 -1 )),0))</f>
        <v>40.000075721750491</v>
      </c>
      <c r="BY254" s="421">
        <f ca="1" xml:space="preserve"> IF( $F253 = 0, 0, IF( BY3 &lt;= $F252, SUM( BZ187                                                                                                                                                                                                   : OFFSET( BZ187, 0, $F253 - 1 )) + SUM( BZ201                                                                                                                                                                                                   : OFFSET( BZ201, 0, $F253 -1 )),0))</f>
        <v>39.755873088027499</v>
      </c>
      <c r="BZ254" s="421">
        <f ca="1" xml:space="preserve"> IF( $F253 = 0, 0, IF( BZ3 &lt;= $F252, SUM( CA187                                                                                                                                                                                                   : OFFSET( CA187, 0, $F253 - 1 )) + SUM( CA201                                                                                                                                                                                                   : OFFSET( CA201, 0, $F253 -1 )),0))</f>
        <v>39.511670454304515</v>
      </c>
      <c r="CA254" s="421">
        <f ca="1" xml:space="preserve"> IF( $F253 = 0, 0, IF( CA3 &lt;= $F252, SUM( CB187                                                                                                                                                                                                   : OFFSET( CB187, 0, $F253 - 1 )) + SUM( CB201                                                                                                                                                                                                   : OFFSET( CB201, 0, $F253 -1 )),0))</f>
        <v>39.267467820581523</v>
      </c>
      <c r="CB254" s="421">
        <f ca="1" xml:space="preserve"> IF( $F253 = 0, 0, IF( CB3 &lt;= $F252, SUM( CC187                                                                                                                                                                                                   : OFFSET( CC187, 0, $F253 - 1 )) + SUM( CC201                                                                                                                                                                                                   : OFFSET( CC201, 0, $F253 -1 )),0))</f>
        <v>39.023265186858538</v>
      </c>
      <c r="CC254" s="421">
        <f ca="1" xml:space="preserve"> IF( $F253 = 0, 0, IF( CC3 &lt;= $F252, SUM( CD187                                                                                                                                                                                                   : OFFSET( CD187, 0, $F253 - 1 )) + SUM( CD201                                                                                                                                                                                                   : OFFSET( CD201, 0, $F253 -1 )),0))</f>
        <v>39.771206217384069</v>
      </c>
      <c r="CD254" s="421">
        <f ca="1" xml:space="preserve"> IF( $F253 = 0, 0, IF( CD3 &lt;= $F252, SUM( CE187                                                                                                                                                                                                   : OFFSET( CE187, 0, $F253 - 1 )) + SUM( CE201                                                                                                                                                                                                   : OFFSET( CE201, 0, $F253 -1 )),0))</f>
        <v>40.511706170427736</v>
      </c>
      <c r="CE254" s="421">
        <f ca="1" xml:space="preserve"> IF( $F253 = 0, 0, IF( CE3 &lt;= $F252, SUM( CF187                                                                                                                                                                                                   : OFFSET( CF187, 0, $F253 - 1 )) + SUM( CF201                                                                                                                                                                                                   : OFFSET( CF201, 0, $F253 -1 )),0))</f>
        <v>41.244765045989539</v>
      </c>
      <c r="CF254" s="421">
        <f ca="1" xml:space="preserve"> IF( $F253 = 0, 0, IF( CF3 &lt;= $F252, SUM( CG187                                                                                                                                                                                                   : OFFSET( CG187, 0, $F253 - 1 )) + SUM( CG201                                                                                                                                                                                                   : OFFSET( CG201, 0, $F253 -1 )),0))</f>
        <v>40.97823917982096</v>
      </c>
      <c r="CG254" s="421">
        <f ca="1" xml:space="preserve"> IF( $F253 = 0, 0, IF( CG3 &lt;= $F252, SUM( CH187                                                                                                                                                                                                   : OFFSET( CH187, 0, $F253 - 1 )) + SUM( CH201                                                                                                                                                                                                   : OFFSET( CH201, 0, $F253 -1 )),0))</f>
        <v>40.711713313652382</v>
      </c>
      <c r="CH254" s="421">
        <f ca="1" xml:space="preserve"> IF( $F253 = 0, 0, IF( CH3 &lt;= $F252, SUM( CI187                                                                                                                                                                                                   : OFFSET( CI187, 0, $F253 - 1 )) + SUM( CI201                                                                                                                                                                                                   : OFFSET( CI201, 0, $F253 -1 )),0))</f>
        <v>40.445187447483804</v>
      </c>
      <c r="CI254" s="421">
        <f ca="1" xml:space="preserve"> IF( $F253 = 0, 0, IF( CI3 &lt;= $F252, SUM( CJ187                                                                                                                                                                                                   : OFFSET( CJ187, 0, $F253 - 1 )) + SUM( CJ201                                                                                                                                                                                                   : OFFSET( CJ201, 0, $F253 -1 )),0))</f>
        <v>40.178661581315218</v>
      </c>
      <c r="CJ254" s="421">
        <f ca="1" xml:space="preserve"> IF( $F253 = 0, 0, IF( CJ3 &lt;= $F252, SUM( CK187                                                                                                                                                                                                   : OFFSET( CK187, 0, $F253 - 1 )) + SUM( CK201                                                                                                                                                                                                   : OFFSET( CK201, 0, $F253 -1 )),0))</f>
        <v>39.91213571514664</v>
      </c>
      <c r="CK254" s="421">
        <f ca="1" xml:space="preserve"> IF( $F253 = 0, 0, IF( CK3 &lt;= $F252, SUM( CL187                                                                                                                                                                                                   : OFFSET( CL187, 0, $F253 - 1 )) + SUM( CL201                                                                                                                                                                                                   : OFFSET( CL201, 0, $F253 -1 )),0))</f>
        <v>39.645609848978062</v>
      </c>
      <c r="CL254" s="421">
        <f ca="1" xml:space="preserve"> IF( $F253 = 0, 0, IF( CL3 &lt;= $F252, SUM( CM187                                                                                                                                                                                                   : OFFSET( CM187, 0, $F253 - 1 )) + SUM( CM201                                                                                                                                                                                                   : OFFSET( CM201, 0, $F253 -1 )),0))</f>
        <v>39.379083982809483</v>
      </c>
      <c r="CM254" s="421">
        <f ca="1" xml:space="preserve"> IF( $F253 = 0, 0, IF( CM3 &lt;= $F252, SUM( CN187                                                                                                                                                                                                   : OFFSET( CN187, 0, $F253 - 1 )) + SUM( CN201                                                                                                                                                                                                   : OFFSET( CN201, 0, $F253 -1 )),0))</f>
        <v>39.112558116640898</v>
      </c>
      <c r="CN254" s="421">
        <f ca="1" xml:space="preserve"> IF( $F253 = 0, 0, IF( CN3 &lt;= $F252, SUM( CO187                                                                                                                                                                                                   : OFFSET( CO187, 0, $F253 - 1 )) + SUM( CO201                                                                                                                                                                                                   : OFFSET( CO201, 0, $F253 -1 )),0))</f>
        <v>38.846032250472319</v>
      </c>
      <c r="CO254" s="421">
        <f ca="1" xml:space="preserve"> IF( $F253 = 0, 0, IF( CO3 &lt;= $F252, SUM( CP187                                                                                                                                                                                                   : OFFSET( CP187, 0, $F253 - 1 )) + SUM( CP201                                                                                                                                                                                                   : OFFSET( CP201, 0, $F253 -1 )),0))</f>
        <v>39.072571720475736</v>
      </c>
      <c r="CP254" s="421">
        <f ca="1" xml:space="preserve"> IF( $F253 = 0, 0, IF( CP3 &lt;= $F252, SUM( CQ187                                                                                                                                                                                                   : OFFSET( CQ187, 0, $F253 - 1 )) + SUM( CQ201                                                                                                                                                                                                   : OFFSET( CQ201, 0, $F253 -1 )),0))</f>
        <v>39.295413200457865</v>
      </c>
      <c r="CQ254" s="421">
        <f ca="1" xml:space="preserve"> IF( $F253 = 0, 0, IF( CQ3 &lt;= $F252, SUM( CR187                                                                                                                                                                                                   : OFFSET( CR187, 0, $F253 - 1 )) + SUM( CR201                                                                                                                                                                                                   : OFFSET( CR201, 0, $F253 -1 )),0))</f>
        <v>39.514556690418701</v>
      </c>
      <c r="CR254" s="421">
        <f ca="1" xml:space="preserve"> IF( $F253 = 0, 0, IF( CR3 &lt;= $F252, SUM( CS187                                                                                                                                                                                                   : OFFSET( CS187, 0, $F253 - 1 )) + SUM( CS201                                                                                                                                                                                                   : OFFSET( CS201, 0, $F253 -1 )),0))</f>
        <v>39.236936854186254</v>
      </c>
      <c r="CS254" s="421">
        <f ca="1" xml:space="preserve"> IF( $F253 = 0, 0, IF( CS3 &lt;= $F252, SUM( CT187                                                                                                                                                                                                   : OFFSET( CT187, 0, $F253 - 1 )) + SUM( CT201                                                                                                                                                                                                   : OFFSET( CT201, 0, $F253 -1 )),0))</f>
        <v>38.959317017953801</v>
      </c>
      <c r="CT254" s="421">
        <f ca="1" xml:space="preserve"> IF( $F253 = 0, 0, IF( CT3 &lt;= $F252, SUM( CU187                                                                                                                                                                                                   : OFFSET( CU187, 0, $F253 - 1 )) + SUM( CU201                                                                                                                                                                                                   : OFFSET( CU201, 0, $F253 -1 )),0))</f>
        <v>38.681697181721354</v>
      </c>
      <c r="CU254" s="421">
        <f ca="1" xml:space="preserve"> IF( $F253 = 0, 0, IF( CU3 &lt;= $F252, SUM( CV187                                                                                                                                                                                                   : OFFSET( CV187, 0, $F253 - 1 )) + SUM( CV201                                                                                                                                                                                                   : OFFSET( CV201, 0, $F253 -1 )),0))</f>
        <v>38.404077345488901</v>
      </c>
      <c r="CV254" s="421">
        <f ca="1" xml:space="preserve"> IF( $F253 = 0, 0, IF( CV3 &lt;= $F252, SUM( CW187                                                                                                                                                                                                   : OFFSET( CW187, 0, $F253 - 1 )) + SUM( CW201                                                                                                                                                                                                   : OFFSET( CW201, 0, $F253 -1 )),0))</f>
        <v>38.126457509256454</v>
      </c>
      <c r="CW254" s="421">
        <f ca="1" xml:space="preserve"> IF( $F253 = 0, 0, IF( CW3 &lt;= $F252, SUM( CX187                                                                                                                                                                                                   : OFFSET( CX187, 0, $F253 - 1 )) + SUM( CX201                                                                                                                                                                                                   : OFFSET( CX201, 0, $F253 -1 )),0))</f>
        <v>37.848837673024001</v>
      </c>
      <c r="CX254" s="421">
        <f ca="1" xml:space="preserve"> IF( $F253 = 0, 0, IF( CX3 &lt;= $F252, SUM( CY187                                                                                                                                                                                                   : OFFSET( CY187, 0, $F253 - 1 )) + SUM( CY201                                                                                                                                                                                                   : OFFSET( CY201, 0, $F253 -1 )),0))</f>
        <v>37.571217836791554</v>
      </c>
      <c r="CY254" s="421">
        <f ca="1" xml:space="preserve"> IF( $F253 = 0, 0, IF( CY3 &lt;= $F252, SUM( CZ187                                                                                                                                                                                                   : OFFSET( CZ187, 0, $F253 - 1 )) + SUM( CZ201                                                                                                                                                                                                   : OFFSET( CZ201, 0, $F253 -1 )),0))</f>
        <v>24.954938612450217</v>
      </c>
      <c r="CZ254" s="421">
        <f ca="1" xml:space="preserve"> IF( $F253 = 0, 0, IF( CZ3 &lt;= $F252, SUM( DA187                                                                                                                                                                                                   : OFFSET( DA187, 0, $F253 - 1 )) + SUM( DA201                                                                                                                                                                                                   : OFFSET( DA201, 0, $F253 -1 )),0))</f>
        <v>12.4311993335197</v>
      </c>
      <c r="DA254" s="421">
        <f ca="1" xml:space="preserve"> IF( $F253 = 0, 0, IF( DA3 &lt;= $F252, SUM( DB187                                                                                                                                                                                                   : OFFSET( DB187, 0, $F253 - 1 )) + SUM( DB201                                                                                                                                                                                                   : OFFSET( DB201, 0, $F253 -1 )),0))</f>
        <v>0</v>
      </c>
      <c r="DB254" s="421">
        <f ca="1" xml:space="preserve"> IF( $F253 = 0, 0, IF( DB3 &lt;= $F252, SUM( DC187                                                                                                                                                                                                   : OFFSET( DC187, 0, $F253 - 1 )) + SUM( DC201                                                                                                                                                                                                   : OFFSET( DC201, 0, $F253 -1 )),0))</f>
        <v>0</v>
      </c>
      <c r="DC254" s="421">
        <f ca="1" xml:space="preserve"> IF( $F253 = 0, 0, IF( DC3 &lt;= $F252, SUM( DD187                                                                                                                                                                                                   : OFFSET( DD187, 0, $F253 - 1 )) + SUM( DD201                                                                                                                                                                                                   : OFFSET( DD201, 0, $F253 -1 )),0))</f>
        <v>0</v>
      </c>
      <c r="DD254" s="421">
        <f ca="1" xml:space="preserve"> IF( $F253 = 0, 0, IF( DD3 &lt;= $F252, SUM( DE187                                                                                                                                                                                                   : OFFSET( DE187, 0, $F253 - 1 )) + SUM( DE201                                                                                                                                                                                                   : OFFSET( DE201, 0, $F253 -1 )),0))</f>
        <v>0</v>
      </c>
      <c r="DE254" s="421">
        <f ca="1" xml:space="preserve"> IF( $F253 = 0, 0, IF( DE3 &lt;= $F252, SUM( DF187                                                                                                                                                                                                   : OFFSET( DF187, 0, $F253 - 1 )) + SUM( DF201                                                                                                                                                                                                   : OFFSET( DF201, 0, $F253 -1 )),0))</f>
        <v>0</v>
      </c>
      <c r="DF254" s="421">
        <f ca="1" xml:space="preserve"> IF( $F253 = 0, 0, IF( DF3 &lt;= $F252, SUM( DG187                                                                                                                                                                                                   : OFFSET( DG187, 0, $F253 - 1 )) + SUM( DG201                                                                                                                                                                                                   : OFFSET( DG201, 0, $F253 -1 )),0))</f>
        <v>0</v>
      </c>
      <c r="DG254" s="421">
        <f ca="1" xml:space="preserve"> IF( $F253 = 0, 0, IF( DG3 &lt;= $F252, SUM( DH187                                                                                                                                                                                                   : OFFSET( DH187, 0, $F253 - 1 )) + SUM( DH201                                                                                                                                                                                                   : OFFSET( DH201, 0, $F253 -1 )),0))</f>
        <v>0</v>
      </c>
      <c r="DH254" s="421">
        <f ca="1" xml:space="preserve"> IF( $F253 = 0, 0, IF( DH3 &lt;= $F252, SUM( DI187                                                                                                                                                                                                   : OFFSET( DI187, 0, $F253 - 1 )) + SUM( DI201                                                                                                                                                                                                   : OFFSET( DI201, 0, $F253 -1 )),0))</f>
        <v>0</v>
      </c>
      <c r="DI254" s="421">
        <f ca="1" xml:space="preserve"> IF( $F253 = 0, 0, IF( DI3 &lt;= $F252, SUM( DJ187                                                                                                                                                                                                   : OFFSET( DJ187, 0, $F253 - 1 )) + SUM( DJ201                                                                                                                                                                                                   : OFFSET( DJ201, 0, $F253 -1 )),0))</f>
        <v>0</v>
      </c>
      <c r="DJ254" s="421">
        <f ca="1" xml:space="preserve"> IF( $F253 = 0, 0, IF( DJ3 &lt;= $F252, SUM( DK187                                                                                                                                                                                                   : OFFSET( DK187, 0, $F253 - 1 )) + SUM( DK201                                                                                                                                                                                                   : OFFSET( DK201, 0, $F253 -1 )),0))</f>
        <v>0</v>
      </c>
      <c r="DK254" s="421">
        <f ca="1" xml:space="preserve"> IF( $F253 = 0, 0, IF( DK3 &lt;= $F252, SUM( DL187                                                                                                                                                                                                   : OFFSET( DL187, 0, $F253 - 1 )) + SUM( DL201                                                                                                                                                                                                   : OFFSET( DL201, 0, $F253 -1 )),0))</f>
        <v>0</v>
      </c>
      <c r="DL254" s="421">
        <f ca="1" xml:space="preserve"> IF( $F253 = 0, 0, IF( DL3 &lt;= $F252, SUM( DM187                                                                                                                                                                                                   : OFFSET( DM187, 0, $F253 - 1 )) + SUM( DM201                                                                                                                                                                                                   : OFFSET( DM201, 0, $F253 -1 )),0))</f>
        <v>0</v>
      </c>
      <c r="DM254" s="421">
        <f ca="1" xml:space="preserve"> IF( $F253 = 0, 0, IF( DM3 &lt;= $F252, SUM( DN187                                                                                                                                                                                                   : OFFSET( DN187, 0, $F253 - 1 )) + SUM( DN201                                                                                                                                                                                                   : OFFSET( DN201, 0, $F253 -1 )),0))</f>
        <v>0</v>
      </c>
      <c r="DN254" s="421">
        <f ca="1" xml:space="preserve"> IF( $F253 = 0, 0, IF( DN3 &lt;= $F252, SUM( DO187                                                                                                                                                                                                   : OFFSET( DO187, 0, $F253 - 1 )) + SUM( DO201                                                                                                                                                                                                   : OFFSET( DO201, 0, $F253 -1 )),0))</f>
        <v>0</v>
      </c>
      <c r="DO254" s="421">
        <f ca="1" xml:space="preserve"> IF( $F253 = 0, 0, IF( DO3 &lt;= $F252, SUM( DP187                                                                                                                                                                                                   : OFFSET( DP187, 0, $F253 - 1 )) + SUM( DP201                                                                                                                                                                                                   : OFFSET( DP201, 0, $F253 -1 )),0))</f>
        <v>0</v>
      </c>
      <c r="DP254" s="421">
        <f ca="1" xml:space="preserve"> IF( $F253 = 0, 0, IF( DP3 &lt;= $F252, SUM( DQ187                                                                                                                                                                                                   : OFFSET( DQ187, 0, $F253 - 1 )) + SUM( DQ201                                                                                                                                                                                                   : OFFSET( DQ201, 0, $F253 -1 )),0))</f>
        <v>0</v>
      </c>
      <c r="DQ254" s="421">
        <f ca="1" xml:space="preserve"> IF( $F253 = 0, 0, IF( DQ3 &lt;= $F252, SUM( DR187                                                                                                                                                                                                   : OFFSET( DR187, 0, $F253 - 1 )) + SUM( DR201                                                                                                                                                                                                   : OFFSET( DR201, 0, $F253 -1 )),0))</f>
        <v>0</v>
      </c>
      <c r="DR254" s="421">
        <f ca="1" xml:space="preserve"> IF( $F253 = 0, 0, IF( DR3 &lt;= $F252, SUM( DS187                                                                                                                                                                                                   : OFFSET( DS187, 0, $F253 - 1 )) + SUM( DS201                                                                                                                                                                                                   : OFFSET( DS201, 0, $F253 -1 )),0))</f>
        <v>0</v>
      </c>
      <c r="DS254" s="421">
        <f ca="1" xml:space="preserve"> IF( $F253 = 0, 0, IF( DS3 &lt;= $F252, SUM( DT187                                                                                                                                                                                                   : OFFSET( DT187, 0, $F253 - 1 )) + SUM( DT201                                                                                                                                                                                                   : OFFSET( DT201, 0, $F253 -1 )),0))</f>
        <v>0</v>
      </c>
      <c r="DT254" s="421">
        <f ca="1" xml:space="preserve"> IF( $F253 = 0, 0, IF( DT3 &lt;= $F252, SUM( DU187                                                                                                                                                                                                   : OFFSET( DU187, 0, $F253 - 1 )) + SUM( DU201                                                                                                                                                                                                   : OFFSET( DU201, 0, $F253 -1 )),0))</f>
        <v>0</v>
      </c>
      <c r="DU254" s="421">
        <f ca="1" xml:space="preserve"> IF( $F253 = 0, 0, IF( DU3 &lt;= $F252, SUM( DV187                                                                                                                                                                                                   : OFFSET( DV187, 0, $F253 - 1 )) + SUM( DV201                                                                                                                                                                                                   : OFFSET( DV201, 0, $F253 -1 )),0))</f>
        <v>0</v>
      </c>
      <c r="DV254" s="421">
        <f ca="1" xml:space="preserve"> IF( $F253 = 0, 0, IF( DV3 &lt;= $F252, SUM( DW187                                                                                                                                                                                                   : OFFSET( DW187, 0, $F253 - 1 )) + SUM( DW201                                                                                                                                                                                                   : OFFSET( DW201, 0, $F253 -1 )),0))</f>
        <v>0</v>
      </c>
      <c r="DW254" s="421">
        <f ca="1" xml:space="preserve"> IF( $F253 = 0, 0, IF( DW3 &lt;= $F252, SUM( DX187                                                                                                                                                                                                   : OFFSET( DX187, 0, $F253 - 1 )) + SUM( DX201                                                                                                                                                                                                   : OFFSET( DX201, 0, $F253 -1 )),0))</f>
        <v>0</v>
      </c>
      <c r="DX254" s="421">
        <f ca="1" xml:space="preserve"> IF( $F253 = 0, 0, IF( DX3 &lt;= $F252, SUM( DY187                                                                                                                                                                                                   : OFFSET( DY187, 0, $F253 - 1 )) + SUM( DY201                                                                                                                                                                                                   : OFFSET( DY201, 0, $F253 -1 )),0))</f>
        <v>0</v>
      </c>
      <c r="DY254" s="421">
        <f ca="1" xml:space="preserve"> IF( $F253 = 0, 0, IF( DY3 &lt;= $F252, SUM( DZ187                                                                                                                                                                                                   : OFFSET( DZ187, 0, $F253 - 1 )) + SUM( DZ201                                                                                                                                                                                                   : OFFSET( DZ201, 0, $F253 -1 )),0))</f>
        <v>0</v>
      </c>
      <c r="DZ254" s="421">
        <f ca="1" xml:space="preserve"> IF( $F253 = 0, 0, IF( DZ3 &lt;= $F252, SUM( EA187                                                                                                                                                                                                   : OFFSET( EA187, 0, $F253 - 1 )) + SUM( EA201                                                                                                                                                                                                   : OFFSET( EA201, 0, $F253 -1 )),0))</f>
        <v>0</v>
      </c>
      <c r="EA254" s="421">
        <f ca="1" xml:space="preserve"> IF( $F253 = 0, 0, IF( EA3 &lt;= $F252, SUM( EB187                                                                                                                                                                                                   : OFFSET( EB187, 0, $F253 - 1 )) + SUM( EB201                                                                                                                                                                                                   : OFFSET( EB201, 0, $F253 -1 )),0))</f>
        <v>0</v>
      </c>
      <c r="EB254" s="421">
        <f ca="1" xml:space="preserve"> IF( $F253 = 0, 0, IF( EB3 &lt;= $F252, SUM( EC187                                                                                                                                                                                                   : OFFSET( EC187, 0, $F253 - 1 )) + SUM( EC201                                                                                                                                                                                                   : OFFSET( EC201, 0, $F253 -1 )),0))</f>
        <v>0</v>
      </c>
      <c r="EC254" s="421">
        <f ca="1" xml:space="preserve"> IF( $F253 = 0, 0, IF( EC3 &lt;= $F252, SUM( ED187                                                                                                                                                                                                   : OFFSET( ED187, 0, $F253 - 1 )) + SUM( ED201                                                                                                                                                                                                   : OFFSET( ED201, 0, $F253 -1 )),0))</f>
        <v>0</v>
      </c>
      <c r="ED254" s="421">
        <f ca="1" xml:space="preserve"> IF( $F253 = 0, 0, IF( ED3 &lt;= $F252, SUM( EE187                                                                                                                                                                                                   : OFFSET( EE187, 0, $F253 - 1 )) + SUM( EE201                                                                                                                                                                                                   : OFFSET( EE201, 0, $F253 -1 )),0))</f>
        <v>0</v>
      </c>
      <c r="EE254" s="421">
        <f ca="1" xml:space="preserve"> IF( $F253 = 0, 0, IF( EE3 &lt;= $F252, SUM( EF187                                                                                                                                                                                                   : OFFSET( EF187, 0, $F253 - 1 )) + SUM( EF201                                                                                                                                                                                                   : OFFSET( EF201, 0, $F253 -1 )),0))</f>
        <v>0</v>
      </c>
      <c r="EF254" s="421">
        <f ca="1" xml:space="preserve"> IF( $F253 = 0, 0, IF( EF3 &lt;= $F252, SUM( EG187                                                                                                                                                                                                   : OFFSET( EG187, 0, $F253 - 1 )) + SUM( EG201                                                                                                                                                                                                   : OFFSET( EG201, 0, $F253 -1 )),0))</f>
        <v>0</v>
      </c>
      <c r="EG254" s="421">
        <f ca="1" xml:space="preserve"> IF( $F253 = 0, 0, IF( EG3 &lt;= $F252, SUM( EH187                                                                                                                                                                                                   : OFFSET( EH187, 0, $F253 - 1 )) + SUM( EH201                                                                                                                                                                                                   : OFFSET( EH201, 0, $F253 -1 )),0))</f>
        <v>0</v>
      </c>
      <c r="EH254" s="421">
        <f ca="1" xml:space="preserve"> IF( $F253 = 0, 0, IF( EH3 &lt;= $F252, SUM( EI187                                                                                                                                                                                                   : OFFSET( EI187, 0, $F253 - 1 )) + SUM( EI201                                                                                                                                                                                                   : OFFSET( EI201, 0, $F253 -1 )),0))</f>
        <v>0</v>
      </c>
      <c r="EI254" s="421"/>
    </row>
    <row r="255" spans="1:139" s="422" customFormat="1" ht="15" customHeight="1" outlineLevel="1" x14ac:dyDescent="0.35">
      <c r="A255" s="421"/>
      <c r="B255" s="421"/>
      <c r="C255" s="421"/>
      <c r="D255" s="421"/>
      <c r="E255" s="421" t="s">
        <v>99</v>
      </c>
      <c r="F255" s="421"/>
      <c r="G255" s="421" t="s">
        <v>330</v>
      </c>
      <c r="H255" s="421"/>
      <c r="J255" s="421">
        <f xml:space="preserve"> J254 - I254</f>
        <v>0</v>
      </c>
      <c r="K255" s="421">
        <f t="shared" ref="K255:BV255" si="176" xml:space="preserve"> K254 - J254</f>
        <v>0</v>
      </c>
      <c r="L255" s="421">
        <f t="shared" si="176"/>
        <v>0</v>
      </c>
      <c r="M255" s="421">
        <f xml:space="preserve"> M254 - L254</f>
        <v>0</v>
      </c>
      <c r="N255" s="421">
        <f xml:space="preserve"> N254 - M254</f>
        <v>0</v>
      </c>
      <c r="O255" s="421">
        <f t="shared" si="176"/>
        <v>0</v>
      </c>
      <c r="P255" s="421">
        <f t="shared" si="176"/>
        <v>0</v>
      </c>
      <c r="Q255" s="421">
        <f t="shared" si="176"/>
        <v>0</v>
      </c>
      <c r="R255" s="421">
        <f t="shared" si="176"/>
        <v>0</v>
      </c>
      <c r="S255" s="421">
        <f t="shared" si="176"/>
        <v>0</v>
      </c>
      <c r="T255" s="421">
        <f t="shared" si="176"/>
        <v>0</v>
      </c>
      <c r="U255" s="421">
        <f t="shared" si="176"/>
        <v>0</v>
      </c>
      <c r="V255" s="421">
        <f t="shared" si="176"/>
        <v>0</v>
      </c>
      <c r="W255" s="421">
        <f t="shared" si="176"/>
        <v>0</v>
      </c>
      <c r="X255" s="421">
        <f t="shared" si="176"/>
        <v>0</v>
      </c>
      <c r="Y255" s="421">
        <f t="shared" si="176"/>
        <v>0</v>
      </c>
      <c r="Z255" s="421">
        <f t="shared" si="176"/>
        <v>0</v>
      </c>
      <c r="AA255" s="421">
        <f t="shared" si="176"/>
        <v>0</v>
      </c>
      <c r="AB255" s="421">
        <f t="shared" si="176"/>
        <v>0</v>
      </c>
      <c r="AC255" s="421">
        <f t="shared" si="176"/>
        <v>0</v>
      </c>
      <c r="AD255" s="421">
        <f t="shared" si="176"/>
        <v>0</v>
      </c>
      <c r="AE255" s="421">
        <f t="shared" si="176"/>
        <v>0</v>
      </c>
      <c r="AF255" s="421">
        <f t="shared" si="176"/>
        <v>0</v>
      </c>
      <c r="AG255" s="421">
        <f t="shared" si="176"/>
        <v>0</v>
      </c>
      <c r="AH255" s="421">
        <f t="shared" si="176"/>
        <v>0</v>
      </c>
      <c r="AI255" s="421">
        <f t="shared" si="176"/>
        <v>0</v>
      </c>
      <c r="AJ255" s="421">
        <f t="shared" si="176"/>
        <v>0</v>
      </c>
      <c r="AK255" s="421">
        <f t="shared" si="176"/>
        <v>0</v>
      </c>
      <c r="AL255" s="421">
        <f t="shared" si="176"/>
        <v>0</v>
      </c>
      <c r="AM255" s="421">
        <f t="shared" si="176"/>
        <v>0</v>
      </c>
      <c r="AN255" s="421">
        <f t="shared" ca="1" si="176"/>
        <v>23.703815386873302</v>
      </c>
      <c r="AO255" s="421">
        <f t="shared" ca="1" si="176"/>
        <v>-6.9450056497394996E-2</v>
      </c>
      <c r="AP255" s="421">
        <f t="shared" ca="1" si="176"/>
        <v>-6.9450056497394996E-2</v>
      </c>
      <c r="AQ255" s="421">
        <f t="shared" ca="1" si="176"/>
        <v>-6.9450056497398549E-2</v>
      </c>
      <c r="AR255" s="421">
        <f t="shared" ca="1" si="176"/>
        <v>-6.9450056497398549E-2</v>
      </c>
      <c r="AS255" s="421">
        <f t="shared" ca="1" si="176"/>
        <v>5.8934335821679582</v>
      </c>
      <c r="AT255" s="421">
        <f t="shared" ca="1" si="176"/>
        <v>5.8487119548779702</v>
      </c>
      <c r="AU255" s="421">
        <f t="shared" ca="1" si="176"/>
        <v>5.8039903275879752</v>
      </c>
      <c r="AV255" s="421">
        <f t="shared" ca="1" si="176"/>
        <v>-0.20361493836736599</v>
      </c>
      <c r="AW255" s="421">
        <f t="shared" ca="1" si="176"/>
        <v>-0.20361493836736599</v>
      </c>
      <c r="AX255" s="421">
        <f t="shared" ca="1" si="176"/>
        <v>-0.20361493836736599</v>
      </c>
      <c r="AY255" s="421">
        <f t="shared" ca="1" si="176"/>
        <v>-0.20361493836736599</v>
      </c>
      <c r="AZ255" s="421">
        <f t="shared" ca="1" si="176"/>
        <v>-0.20361493836736599</v>
      </c>
      <c r="BA255" s="421">
        <f t="shared" ca="1" si="176"/>
        <v>-0.20361493836736599</v>
      </c>
      <c r="BB255" s="421">
        <f t="shared" ca="1" si="176"/>
        <v>-0.20361493836736599</v>
      </c>
      <c r="BC255" s="421">
        <f t="shared" ca="1" si="176"/>
        <v>-0.20361493836736599</v>
      </c>
      <c r="BD255" s="421">
        <f t="shared" ca="1" si="176"/>
        <v>-0.20361493836736599</v>
      </c>
      <c r="BE255" s="421">
        <f t="shared" ca="1" si="176"/>
        <v>0.66826888779042548</v>
      </c>
      <c r="BF255" s="421">
        <f t="shared" ca="1" si="176"/>
        <v>0.66172975909424281</v>
      </c>
      <c r="BG255" s="421">
        <f t="shared" ca="1" si="176"/>
        <v>0.65519063039806014</v>
      </c>
      <c r="BH255" s="421">
        <f t="shared" ca="1" si="176"/>
        <v>-0.22323232445592112</v>
      </c>
      <c r="BI255" s="421">
        <f t="shared" ca="1" si="176"/>
        <v>-0.22323232445592112</v>
      </c>
      <c r="BJ255" s="421">
        <f t="shared" ca="1" si="176"/>
        <v>-0.22323232445591401</v>
      </c>
      <c r="BK255" s="421">
        <f t="shared" ca="1" si="176"/>
        <v>-0.22323232445591401</v>
      </c>
      <c r="BL255" s="421">
        <f t="shared" ca="1" si="176"/>
        <v>-0.22323232445592112</v>
      </c>
      <c r="BM255" s="421">
        <f t="shared" ca="1" si="176"/>
        <v>-0.22323232445592112</v>
      </c>
      <c r="BN255" s="421">
        <f t="shared" ca="1" si="176"/>
        <v>-0.22323232445591401</v>
      </c>
      <c r="BO255" s="421">
        <f t="shared" ca="1" si="176"/>
        <v>-0.22323232445591401</v>
      </c>
      <c r="BP255" s="421">
        <f t="shared" ca="1" si="176"/>
        <v>-0.22323232445592112</v>
      </c>
      <c r="BQ255" s="421">
        <f t="shared" ca="1" si="176"/>
        <v>0.70878142074724337</v>
      </c>
      <c r="BR255" s="421">
        <f t="shared" ca="1" si="176"/>
        <v>0.70179131765821268</v>
      </c>
      <c r="BS255" s="421">
        <f t="shared" ca="1" si="176"/>
        <v>0.69480121456918909</v>
      </c>
      <c r="BT255" s="421">
        <f t="shared" ca="1" si="176"/>
        <v>-0.24420263372299189</v>
      </c>
      <c r="BU255" s="421">
        <f t="shared" ca="1" si="176"/>
        <v>-0.24420263372299189</v>
      </c>
      <c r="BV255" s="421">
        <f t="shared" ca="1" si="176"/>
        <v>-0.24420263372298479</v>
      </c>
      <c r="BW255" s="421">
        <f t="shared" ref="BW255:EH255" ca="1" si="177" xml:space="preserve"> BW254 - BV254</f>
        <v>-0.24420263372298479</v>
      </c>
      <c r="BX255" s="421">
        <f t="shared" ca="1" si="177"/>
        <v>-0.24420263372299189</v>
      </c>
      <c r="BY255" s="421">
        <f t="shared" ca="1" si="177"/>
        <v>-0.24420263372299189</v>
      </c>
      <c r="BZ255" s="421">
        <f t="shared" ca="1" si="177"/>
        <v>-0.24420263372298479</v>
      </c>
      <c r="CA255" s="421">
        <f t="shared" ca="1" si="177"/>
        <v>-0.24420263372299189</v>
      </c>
      <c r="CB255" s="421">
        <f t="shared" ca="1" si="177"/>
        <v>-0.24420263372298479</v>
      </c>
      <c r="CC255" s="421">
        <f t="shared" ca="1" si="177"/>
        <v>0.7479410305255314</v>
      </c>
      <c r="CD255" s="421">
        <f t="shared" ca="1" si="177"/>
        <v>0.74049995304366689</v>
      </c>
      <c r="CE255" s="421">
        <f t="shared" ca="1" si="177"/>
        <v>0.73305887556180238</v>
      </c>
      <c r="CF255" s="421">
        <f t="shared" ca="1" si="177"/>
        <v>-0.26652586616857832</v>
      </c>
      <c r="CG255" s="421">
        <f t="shared" ca="1" si="177"/>
        <v>-0.26652586616857832</v>
      </c>
      <c r="CH255" s="421">
        <f t="shared" ca="1" si="177"/>
        <v>-0.26652586616857832</v>
      </c>
      <c r="CI255" s="421">
        <f t="shared" ca="1" si="177"/>
        <v>-0.26652586616858542</v>
      </c>
      <c r="CJ255" s="421">
        <f t="shared" ca="1" si="177"/>
        <v>-0.26652586616857832</v>
      </c>
      <c r="CK255" s="421">
        <f t="shared" ca="1" si="177"/>
        <v>-0.26652586616857832</v>
      </c>
      <c r="CL255" s="421">
        <f t="shared" ca="1" si="177"/>
        <v>-0.26652586616857832</v>
      </c>
      <c r="CM255" s="421">
        <f t="shared" ca="1" si="177"/>
        <v>-0.26652586616858542</v>
      </c>
      <c r="CN255" s="421">
        <f t="shared" ca="1" si="177"/>
        <v>-0.26652586616857832</v>
      </c>
      <c r="CO255" s="421">
        <f t="shared" ca="1" si="177"/>
        <v>0.22653947000341645</v>
      </c>
      <c r="CP255" s="421">
        <f t="shared" ca="1" si="177"/>
        <v>0.22284147998212944</v>
      </c>
      <c r="CQ255" s="421">
        <f t="shared" ca="1" si="177"/>
        <v>0.21914348996083532</v>
      </c>
      <c r="CR255" s="421">
        <f t="shared" ca="1" si="177"/>
        <v>-0.27761983623244646</v>
      </c>
      <c r="CS255" s="421">
        <f t="shared" ca="1" si="177"/>
        <v>-0.27761983623245357</v>
      </c>
      <c r="CT255" s="421">
        <f t="shared" ca="1" si="177"/>
        <v>-0.27761983623244646</v>
      </c>
      <c r="CU255" s="421">
        <f t="shared" ca="1" si="177"/>
        <v>-0.27761983623245357</v>
      </c>
      <c r="CV255" s="421">
        <f t="shared" ca="1" si="177"/>
        <v>-0.27761983623244646</v>
      </c>
      <c r="CW255" s="421">
        <f t="shared" ca="1" si="177"/>
        <v>-0.27761983623245357</v>
      </c>
      <c r="CX255" s="421">
        <f t="shared" ca="1" si="177"/>
        <v>-0.27761983623244646</v>
      </c>
      <c r="CY255" s="421">
        <f t="shared" ca="1" si="177"/>
        <v>-12.616279224341337</v>
      </c>
      <c r="CZ255" s="421">
        <f t="shared" ca="1" si="177"/>
        <v>-12.523739278930517</v>
      </c>
      <c r="DA255" s="421">
        <f t="shared" ca="1" si="177"/>
        <v>-12.4311993335197</v>
      </c>
      <c r="DB255" s="421">
        <f t="shared" ca="1" si="177"/>
        <v>0</v>
      </c>
      <c r="DC255" s="421">
        <f t="shared" ca="1" si="177"/>
        <v>0</v>
      </c>
      <c r="DD255" s="421">
        <f t="shared" ca="1" si="177"/>
        <v>0</v>
      </c>
      <c r="DE255" s="421">
        <f t="shared" ca="1" si="177"/>
        <v>0</v>
      </c>
      <c r="DF255" s="421">
        <f t="shared" ca="1" si="177"/>
        <v>0</v>
      </c>
      <c r="DG255" s="421">
        <f t="shared" ca="1" si="177"/>
        <v>0</v>
      </c>
      <c r="DH255" s="421">
        <f t="shared" ca="1" si="177"/>
        <v>0</v>
      </c>
      <c r="DI255" s="421">
        <f t="shared" ca="1" si="177"/>
        <v>0</v>
      </c>
      <c r="DJ255" s="421">
        <f t="shared" ca="1" si="177"/>
        <v>0</v>
      </c>
      <c r="DK255" s="421">
        <f t="shared" ca="1" si="177"/>
        <v>0</v>
      </c>
      <c r="DL255" s="421">
        <f t="shared" ca="1" si="177"/>
        <v>0</v>
      </c>
      <c r="DM255" s="421">
        <f t="shared" ca="1" si="177"/>
        <v>0</v>
      </c>
      <c r="DN255" s="421">
        <f t="shared" ca="1" si="177"/>
        <v>0</v>
      </c>
      <c r="DO255" s="421">
        <f t="shared" ca="1" si="177"/>
        <v>0</v>
      </c>
      <c r="DP255" s="421">
        <f t="shared" ca="1" si="177"/>
        <v>0</v>
      </c>
      <c r="DQ255" s="421">
        <f t="shared" ca="1" si="177"/>
        <v>0</v>
      </c>
      <c r="DR255" s="421">
        <f t="shared" ca="1" si="177"/>
        <v>0</v>
      </c>
      <c r="DS255" s="421">
        <f t="shared" ca="1" si="177"/>
        <v>0</v>
      </c>
      <c r="DT255" s="421">
        <f t="shared" ca="1" si="177"/>
        <v>0</v>
      </c>
      <c r="DU255" s="421">
        <f t="shared" ca="1" si="177"/>
        <v>0</v>
      </c>
      <c r="DV255" s="421">
        <f t="shared" ca="1" si="177"/>
        <v>0</v>
      </c>
      <c r="DW255" s="421">
        <f t="shared" ca="1" si="177"/>
        <v>0</v>
      </c>
      <c r="DX255" s="421">
        <f t="shared" ca="1" si="177"/>
        <v>0</v>
      </c>
      <c r="DY255" s="421">
        <f t="shared" ca="1" si="177"/>
        <v>0</v>
      </c>
      <c r="DZ255" s="421">
        <f t="shared" ca="1" si="177"/>
        <v>0</v>
      </c>
      <c r="EA255" s="421">
        <f t="shared" ca="1" si="177"/>
        <v>0</v>
      </c>
      <c r="EB255" s="421">
        <f t="shared" ca="1" si="177"/>
        <v>0</v>
      </c>
      <c r="EC255" s="421">
        <f t="shared" ca="1" si="177"/>
        <v>0</v>
      </c>
      <c r="ED255" s="421">
        <f t="shared" ca="1" si="177"/>
        <v>0</v>
      </c>
      <c r="EE255" s="421">
        <f t="shared" ca="1" si="177"/>
        <v>0</v>
      </c>
      <c r="EF255" s="421">
        <f t="shared" ca="1" si="177"/>
        <v>0</v>
      </c>
      <c r="EG255" s="421">
        <f t="shared" ca="1" si="177"/>
        <v>0</v>
      </c>
      <c r="EH255" s="421">
        <f t="shared" ca="1" si="177"/>
        <v>0</v>
      </c>
      <c r="EI255" s="421"/>
    </row>
    <row r="256" spans="1:139" ht="15" customHeight="1" outlineLevel="1" x14ac:dyDescent="0.35">
      <c r="I256" s="19"/>
      <c r="EI256" s="21"/>
    </row>
    <row r="257" spans="1:139" s="820" customFormat="1" ht="15" customHeight="1" outlineLevel="1" x14ac:dyDescent="0.35">
      <c r="E257" s="820" t="s">
        <v>98</v>
      </c>
      <c r="G257" s="820" t="s">
        <v>330</v>
      </c>
      <c r="H257" s="820">
        <f ca="1" xml:space="preserve"> SUM(J257:EH257)</f>
        <v>273.39948077319917</v>
      </c>
      <c r="J257" s="820">
        <f ca="1" xml:space="preserve"> J219</f>
        <v>0</v>
      </c>
      <c r="K257" s="820">
        <f t="shared" ref="K257:AO257" ca="1" si="178" xml:space="preserve"> K219</f>
        <v>0</v>
      </c>
      <c r="L257" s="820">
        <f t="shared" ca="1" si="178"/>
        <v>0</v>
      </c>
      <c r="M257" s="820">
        <f t="shared" ca="1" si="178"/>
        <v>0</v>
      </c>
      <c r="N257" s="820">
        <f t="shared" ca="1" si="178"/>
        <v>0</v>
      </c>
      <c r="O257" s="820">
        <f t="shared" ca="1" si="178"/>
        <v>0</v>
      </c>
      <c r="P257" s="820">
        <f t="shared" ca="1" si="178"/>
        <v>0</v>
      </c>
      <c r="Q257" s="820">
        <f t="shared" ca="1" si="178"/>
        <v>0</v>
      </c>
      <c r="R257" s="820">
        <f t="shared" ca="1" si="178"/>
        <v>3.3284777857431745E-2</v>
      </c>
      <c r="S257" s="820">
        <f t="shared" ca="1" si="178"/>
        <v>0.3324981980260665</v>
      </c>
      <c r="T257" s="820">
        <f t="shared" ca="1" si="178"/>
        <v>0.63171161819470123</v>
      </c>
      <c r="U257" s="820">
        <f t="shared" ca="1" si="178"/>
        <v>0.93092503836333595</v>
      </c>
      <c r="V257" s="820">
        <f t="shared" ca="1" si="178"/>
        <v>1.2981415085702968</v>
      </c>
      <c r="W257" s="820">
        <f t="shared" ca="1" si="178"/>
        <v>1.6527470948455782</v>
      </c>
      <c r="X257" s="820">
        <f t="shared" ca="1" si="178"/>
        <v>2.0480148231933484</v>
      </c>
      <c r="Y257" s="820">
        <f t="shared" ca="1" si="178"/>
        <v>2.5019351821991753</v>
      </c>
      <c r="Z257" s="820">
        <f t="shared" ca="1" si="178"/>
        <v>3.0247086293688068</v>
      </c>
      <c r="AA257" s="820">
        <f t="shared" ca="1" si="178"/>
        <v>3.5808656238403782</v>
      </c>
      <c r="AB257" s="820">
        <f t="shared" ca="1" si="178"/>
        <v>3.9761333521881492</v>
      </c>
      <c r="AC257" s="820">
        <f t="shared" ca="1" si="178"/>
        <v>4.3714010805359198</v>
      </c>
      <c r="AD257" s="820">
        <f t="shared" ca="1" si="178"/>
        <v>4.7666688088836908</v>
      </c>
      <c r="AE257" s="820">
        <f t="shared" ca="1" si="178"/>
        <v>5.1619365372314618</v>
      </c>
      <c r="AF257" s="820">
        <f t="shared" ca="1" si="178"/>
        <v>5.557204265579232</v>
      </c>
      <c r="AG257" s="820">
        <f t="shared" ca="1" si="178"/>
        <v>5.952471993927003</v>
      </c>
      <c r="AH257" s="820">
        <f t="shared" ca="1" si="178"/>
        <v>6.3477397222747731</v>
      </c>
      <c r="AI257" s="820">
        <f t="shared" ca="1" si="178"/>
        <v>6.8569540766608785</v>
      </c>
      <c r="AJ257" s="820">
        <f t="shared" ca="1" si="178"/>
        <v>7.2202510210712543</v>
      </c>
      <c r="AK257" s="820">
        <f t="shared" ca="1" si="178"/>
        <v>7.2202510210712543</v>
      </c>
      <c r="AL257" s="820">
        <f t="shared" ca="1" si="178"/>
        <v>7.0699262234578431</v>
      </c>
      <c r="AM257" s="820">
        <f t="shared" ca="1" si="178"/>
        <v>6.542286183834765</v>
      </c>
      <c r="AN257" s="820">
        <f t="shared" ca="1" si="178"/>
        <v>6.5191361650022994</v>
      </c>
      <c r="AO257" s="820">
        <f t="shared" ca="1" si="178"/>
        <v>4.8377526367948338</v>
      </c>
      <c r="AP257" s="820">
        <f t="shared" ref="AP257:BU257" ca="1" si="179" xml:space="preserve"> AP219</f>
        <v>4.8146026179623682</v>
      </c>
      <c r="AQ257" s="820">
        <f t="shared" ca="1" si="179"/>
        <v>4.7914525991299026</v>
      </c>
      <c r="AR257" s="820">
        <f t="shared" ca="1" si="179"/>
        <v>4.768302580297437</v>
      </c>
      <c r="AS257" s="820">
        <f t="shared" ca="1" si="179"/>
        <v>4.7451525614649714</v>
      </c>
      <c r="AT257" s="820">
        <f t="shared" ca="1" si="179"/>
        <v>4.7220025426325059</v>
      </c>
      <c r="AU257" s="820">
        <f t="shared" ca="1" si="179"/>
        <v>4.6988525238000403</v>
      </c>
      <c r="AV257" s="820">
        <f t="shared" ca="1" si="179"/>
        <v>4.6757025049675747</v>
      </c>
      <c r="AW257" s="820">
        <f t="shared" ca="1" si="179"/>
        <v>4.6078308588451193</v>
      </c>
      <c r="AX257" s="820">
        <f t="shared" ca="1" si="179"/>
        <v>4.539959212722664</v>
      </c>
      <c r="AY257" s="820">
        <f t="shared" ca="1" si="179"/>
        <v>4.4720875666002087</v>
      </c>
      <c r="AZ257" s="820">
        <f t="shared" ca="1" si="179"/>
        <v>4.4042159204777533</v>
      </c>
      <c r="BA257" s="820">
        <f t="shared" ca="1" si="179"/>
        <v>4.336344274355298</v>
      </c>
      <c r="BB257" s="820">
        <f t="shared" ca="1" si="179"/>
        <v>4.2684726282328427</v>
      </c>
      <c r="BC257" s="820">
        <f t="shared" ca="1" si="179"/>
        <v>4.2006009821103873</v>
      </c>
      <c r="BD257" s="820">
        <f t="shared" ca="1" si="179"/>
        <v>4.132729335987932</v>
      </c>
      <c r="BE257" s="820">
        <f t="shared" ca="1" si="179"/>
        <v>4.0648576898654767</v>
      </c>
      <c r="BF257" s="820">
        <f t="shared" ca="1" si="179"/>
        <v>3.9969860437430214</v>
      </c>
      <c r="BG257" s="820">
        <f t="shared" ca="1" si="179"/>
        <v>3.929114397620566</v>
      </c>
      <c r="BH257" s="820">
        <f t="shared" ca="1" si="179"/>
        <v>3.8612427514981107</v>
      </c>
      <c r="BI257" s="820">
        <f t="shared" ca="1" si="179"/>
        <v>3.7868319766794714</v>
      </c>
      <c r="BJ257" s="820">
        <f t="shared" ca="1" si="179"/>
        <v>3.7124212018608325</v>
      </c>
      <c r="BK257" s="820">
        <f t="shared" ca="1" si="179"/>
        <v>3.6380104270421931</v>
      </c>
      <c r="BL257" s="820">
        <f t="shared" ca="1" si="179"/>
        <v>3.5635996522235538</v>
      </c>
      <c r="BM257" s="820">
        <f t="shared" ca="1" si="179"/>
        <v>3.4891888774049149</v>
      </c>
      <c r="BN257" s="820">
        <f t="shared" ca="1" si="179"/>
        <v>3.4147781025862756</v>
      </c>
      <c r="BO257" s="820">
        <f t="shared" ca="1" si="179"/>
        <v>3.3403673277676367</v>
      </c>
      <c r="BP257" s="820">
        <f t="shared" ca="1" si="179"/>
        <v>3.2659565529489973</v>
      </c>
      <c r="BQ257" s="820">
        <f t="shared" ca="1" si="179"/>
        <v>3.1915457781303584</v>
      </c>
      <c r="BR257" s="820">
        <f t="shared" ca="1" si="179"/>
        <v>3.1171350033117191</v>
      </c>
      <c r="BS257" s="820">
        <f t="shared" ca="1" si="179"/>
        <v>3.0427242284930802</v>
      </c>
      <c r="BT257" s="820">
        <f t="shared" ca="1" si="179"/>
        <v>2.9683134536744409</v>
      </c>
      <c r="BU257" s="820">
        <f t="shared" ca="1" si="179"/>
        <v>2.886912575766778</v>
      </c>
      <c r="BV257" s="820">
        <f t="shared" ref="BV257:DA257" ca="1" si="180" xml:space="preserve"> BV219</f>
        <v>2.805511697859115</v>
      </c>
      <c r="BW257" s="820">
        <f t="shared" ca="1" si="180"/>
        <v>2.7241108199514521</v>
      </c>
      <c r="BX257" s="820">
        <f t="shared" ca="1" si="180"/>
        <v>2.6427099420437896</v>
      </c>
      <c r="BY257" s="820">
        <f t="shared" ca="1" si="180"/>
        <v>2.5613090641361267</v>
      </c>
      <c r="BZ257" s="820">
        <f t="shared" ca="1" si="180"/>
        <v>2.4799081862284638</v>
      </c>
      <c r="CA257" s="820">
        <f t="shared" ca="1" si="180"/>
        <v>2.3985073083208008</v>
      </c>
      <c r="CB257" s="820">
        <f t="shared" ca="1" si="180"/>
        <v>2.3171064304131379</v>
      </c>
      <c r="CC257" s="820">
        <f t="shared" ca="1" si="180"/>
        <v>2.235705552505475</v>
      </c>
      <c r="CD257" s="820">
        <f t="shared" ca="1" si="180"/>
        <v>2.1543046745978121</v>
      </c>
      <c r="CE257" s="820">
        <f t="shared" ca="1" si="180"/>
        <v>2.0729037966901491</v>
      </c>
      <c r="CF257" s="820">
        <f t="shared" ca="1" si="180"/>
        <v>1.9915029187824864</v>
      </c>
      <c r="CG257" s="820">
        <f t="shared" ca="1" si="180"/>
        <v>1.9026609633929596</v>
      </c>
      <c r="CH257" s="820">
        <f t="shared" ca="1" si="180"/>
        <v>1.8138190080034329</v>
      </c>
      <c r="CI257" s="820">
        <f t="shared" ca="1" si="180"/>
        <v>1.7249770526139063</v>
      </c>
      <c r="CJ257" s="820">
        <f t="shared" ca="1" si="180"/>
        <v>1.6361350972243796</v>
      </c>
      <c r="CK257" s="820">
        <f t="shared" ca="1" si="180"/>
        <v>1.5472931418348528</v>
      </c>
      <c r="CL257" s="820">
        <f t="shared" ca="1" si="180"/>
        <v>1.458451186445326</v>
      </c>
      <c r="CM257" s="820">
        <f t="shared" ca="1" si="180"/>
        <v>1.3696092310557992</v>
      </c>
      <c r="CN257" s="820">
        <f t="shared" ca="1" si="180"/>
        <v>1.2807672756662725</v>
      </c>
      <c r="CO257" s="820">
        <f t="shared" ca="1" si="180"/>
        <v>1.1919253202767457</v>
      </c>
      <c r="CP257" s="820">
        <f t="shared" ca="1" si="180"/>
        <v>1.1030833648872189</v>
      </c>
      <c r="CQ257" s="820">
        <f t="shared" ca="1" si="180"/>
        <v>1.0142414094976924</v>
      </c>
      <c r="CR257" s="820">
        <f t="shared" ca="1" si="180"/>
        <v>0.9253994541081656</v>
      </c>
      <c r="CS257" s="820">
        <f t="shared" ca="1" si="180"/>
        <v>0.83285950869734904</v>
      </c>
      <c r="CT257" s="820">
        <f t="shared" ca="1" si="180"/>
        <v>0.74031956328653248</v>
      </c>
      <c r="CU257" s="820">
        <f t="shared" ca="1" si="180"/>
        <v>0.64777961787571581</v>
      </c>
      <c r="CV257" s="820">
        <f t="shared" ca="1" si="180"/>
        <v>0.55523967246489925</v>
      </c>
      <c r="CW257" s="820">
        <f t="shared" ca="1" si="180"/>
        <v>0.46269972705408269</v>
      </c>
      <c r="CX257" s="820">
        <f t="shared" ca="1" si="180"/>
        <v>0.37015978164326607</v>
      </c>
      <c r="CY257" s="820">
        <f t="shared" ca="1" si="180"/>
        <v>0.27761983623244946</v>
      </c>
      <c r="CZ257" s="820">
        <f t="shared" ca="1" si="180"/>
        <v>0.18507989082163284</v>
      </c>
      <c r="DA257" s="820">
        <f t="shared" ca="1" si="180"/>
        <v>9.2539945410816629E-2</v>
      </c>
      <c r="DB257" s="820">
        <f t="shared" ref="DB257:EH257" ca="1" si="181" xml:space="preserve"> DB219</f>
        <v>0</v>
      </c>
      <c r="DC257" s="820">
        <f t="shared" ca="1" si="181"/>
        <v>0</v>
      </c>
      <c r="DD257" s="820">
        <f t="shared" ca="1" si="181"/>
        <v>0</v>
      </c>
      <c r="DE257" s="820">
        <f t="shared" ca="1" si="181"/>
        <v>0</v>
      </c>
      <c r="DF257" s="820">
        <f t="shared" ca="1" si="181"/>
        <v>0</v>
      </c>
      <c r="DG257" s="820">
        <f t="shared" ca="1" si="181"/>
        <v>0</v>
      </c>
      <c r="DH257" s="820">
        <f t="shared" ca="1" si="181"/>
        <v>0</v>
      </c>
      <c r="DI257" s="820">
        <f t="shared" ca="1" si="181"/>
        <v>0</v>
      </c>
      <c r="DJ257" s="820">
        <f t="shared" ca="1" si="181"/>
        <v>0</v>
      </c>
      <c r="DK257" s="820">
        <f t="shared" ca="1" si="181"/>
        <v>0</v>
      </c>
      <c r="DL257" s="820">
        <f t="shared" ca="1" si="181"/>
        <v>0</v>
      </c>
      <c r="DM257" s="820">
        <f t="shared" ca="1" si="181"/>
        <v>0</v>
      </c>
      <c r="DN257" s="820">
        <f t="shared" ca="1" si="181"/>
        <v>0</v>
      </c>
      <c r="DO257" s="820">
        <f t="shared" ca="1" si="181"/>
        <v>0</v>
      </c>
      <c r="DP257" s="820">
        <f t="shared" ca="1" si="181"/>
        <v>0</v>
      </c>
      <c r="DQ257" s="820">
        <f t="shared" ca="1" si="181"/>
        <v>0</v>
      </c>
      <c r="DR257" s="820">
        <f t="shared" ca="1" si="181"/>
        <v>0</v>
      </c>
      <c r="DS257" s="820">
        <f t="shared" ca="1" si="181"/>
        <v>0</v>
      </c>
      <c r="DT257" s="820">
        <f t="shared" ca="1" si="181"/>
        <v>0</v>
      </c>
      <c r="DU257" s="820">
        <f t="shared" ca="1" si="181"/>
        <v>0</v>
      </c>
      <c r="DV257" s="820">
        <f t="shared" ca="1" si="181"/>
        <v>0</v>
      </c>
      <c r="DW257" s="820">
        <f t="shared" ca="1" si="181"/>
        <v>0</v>
      </c>
      <c r="DX257" s="820">
        <f t="shared" ca="1" si="181"/>
        <v>0</v>
      </c>
      <c r="DY257" s="820">
        <f t="shared" ca="1" si="181"/>
        <v>0</v>
      </c>
      <c r="DZ257" s="820">
        <f t="shared" ca="1" si="181"/>
        <v>0</v>
      </c>
      <c r="EA257" s="820">
        <f t="shared" ca="1" si="181"/>
        <v>0</v>
      </c>
      <c r="EB257" s="820">
        <f t="shared" ca="1" si="181"/>
        <v>0</v>
      </c>
      <c r="EC257" s="820">
        <f t="shared" ca="1" si="181"/>
        <v>0</v>
      </c>
      <c r="ED257" s="820">
        <f t="shared" ca="1" si="181"/>
        <v>0</v>
      </c>
      <c r="EE257" s="820">
        <f t="shared" ca="1" si="181"/>
        <v>0</v>
      </c>
      <c r="EF257" s="820">
        <f t="shared" ca="1" si="181"/>
        <v>0</v>
      </c>
      <c r="EG257" s="820">
        <f t="shared" ca="1" si="181"/>
        <v>0</v>
      </c>
      <c r="EH257" s="820">
        <f t="shared" ca="1" si="181"/>
        <v>0</v>
      </c>
    </row>
    <row r="258" spans="1:139" ht="15" customHeight="1" x14ac:dyDescent="0.3">
      <c r="E258" s="35"/>
      <c r="I258" s="19"/>
      <c r="J258" s="36"/>
      <c r="K258" s="36"/>
      <c r="L258" s="36"/>
      <c r="M258" s="36"/>
      <c r="N258" s="36"/>
      <c r="O258" s="36"/>
      <c r="P258" s="36"/>
      <c r="Q258" s="36"/>
      <c r="R258" s="36"/>
      <c r="S258" s="36"/>
      <c r="T258" s="36"/>
      <c r="U258" s="36"/>
      <c r="V258" s="36"/>
      <c r="W258" s="36"/>
      <c r="X258" s="36"/>
      <c r="Y258" s="36"/>
      <c r="Z258" s="36"/>
      <c r="AA258" s="36"/>
      <c r="AB258" s="36"/>
      <c r="AC258" s="36"/>
      <c r="AD258" s="36"/>
      <c r="AE258" s="36"/>
      <c r="AF258" s="36"/>
      <c r="AG258" s="36"/>
      <c r="AH258" s="36"/>
      <c r="AI258" s="36"/>
      <c r="AJ258" s="36"/>
      <c r="AK258" s="36"/>
      <c r="AL258" s="36"/>
      <c r="AM258" s="36"/>
      <c r="AN258" s="36"/>
      <c r="AO258" s="36"/>
      <c r="AP258" s="36"/>
      <c r="AQ258" s="36"/>
      <c r="AR258" s="36"/>
      <c r="AS258" s="36"/>
      <c r="AT258" s="36"/>
      <c r="AU258" s="36"/>
      <c r="AV258" s="36"/>
      <c r="AW258" s="36"/>
      <c r="AX258" s="36"/>
      <c r="AY258" s="36"/>
      <c r="AZ258" s="36"/>
      <c r="BA258" s="36"/>
      <c r="BB258" s="36"/>
      <c r="BC258" s="36"/>
      <c r="BD258" s="36"/>
      <c r="BE258" s="36"/>
      <c r="BF258" s="36"/>
      <c r="BG258" s="36"/>
      <c r="BH258" s="36"/>
      <c r="BI258" s="36"/>
      <c r="BJ258" s="36"/>
      <c r="BK258" s="36"/>
      <c r="BL258" s="36"/>
      <c r="BM258" s="36"/>
      <c r="BN258" s="36"/>
      <c r="BO258" s="36"/>
      <c r="BP258" s="36"/>
      <c r="BQ258" s="36"/>
      <c r="BR258" s="36"/>
      <c r="BS258" s="36"/>
      <c r="BT258" s="36"/>
      <c r="BU258" s="36"/>
      <c r="BV258" s="36"/>
      <c r="BW258" s="36"/>
      <c r="BX258" s="36"/>
      <c r="BY258" s="36"/>
      <c r="BZ258" s="36"/>
      <c r="CA258" s="36"/>
      <c r="CB258" s="36"/>
      <c r="CC258" s="36"/>
      <c r="CD258" s="36"/>
      <c r="CE258" s="36"/>
      <c r="CF258" s="36"/>
      <c r="CG258" s="36"/>
      <c r="CH258" s="36"/>
      <c r="CI258" s="36"/>
      <c r="CJ258" s="36"/>
      <c r="CK258" s="36"/>
      <c r="CL258" s="36"/>
      <c r="CM258" s="36"/>
      <c r="CN258" s="36"/>
      <c r="CO258" s="36"/>
      <c r="CP258" s="36"/>
      <c r="CQ258" s="36"/>
      <c r="CR258" s="36"/>
      <c r="CS258" s="36"/>
      <c r="CT258" s="36"/>
      <c r="CU258" s="36"/>
      <c r="CV258" s="36"/>
      <c r="CW258" s="36"/>
      <c r="CX258" s="36"/>
      <c r="CY258" s="36"/>
      <c r="CZ258" s="36"/>
      <c r="DA258" s="36"/>
      <c r="DB258" s="36"/>
      <c r="DC258" s="36"/>
      <c r="DD258" s="36"/>
      <c r="DE258" s="36"/>
      <c r="DF258" s="36"/>
      <c r="DG258" s="36"/>
      <c r="DH258" s="36"/>
      <c r="DI258" s="36"/>
      <c r="DJ258" s="36"/>
      <c r="DK258" s="36"/>
      <c r="DL258" s="36"/>
      <c r="DM258" s="36"/>
      <c r="DN258" s="36"/>
      <c r="DO258" s="36"/>
      <c r="DP258" s="36"/>
      <c r="DQ258" s="36"/>
      <c r="DR258" s="36"/>
      <c r="DS258" s="36"/>
      <c r="DT258" s="31"/>
      <c r="DU258" s="31"/>
      <c r="DV258" s="31"/>
      <c r="DW258" s="31"/>
      <c r="DX258" s="31"/>
      <c r="DY258" s="31"/>
      <c r="DZ258" s="31"/>
      <c r="EA258" s="31"/>
      <c r="EB258" s="31"/>
      <c r="EC258" s="31"/>
      <c r="ED258" s="31"/>
      <c r="EE258" s="31"/>
      <c r="EF258" s="31"/>
      <c r="EG258" s="31"/>
      <c r="EH258" s="31"/>
      <c r="EI258" s="21"/>
    </row>
    <row r="259" spans="1:139" ht="15" customHeight="1" x14ac:dyDescent="0.35">
      <c r="A259" s="105" t="s">
        <v>318</v>
      </c>
      <c r="B259" s="106"/>
      <c r="C259" s="106"/>
      <c r="D259" s="106"/>
      <c r="E259" s="110"/>
      <c r="I259" s="19"/>
      <c r="EI259" s="21"/>
    </row>
    <row r="260" spans="1:139" ht="15" customHeight="1" outlineLevel="1" x14ac:dyDescent="0.35">
      <c r="H260" s="955"/>
      <c r="I260" s="19"/>
      <c r="N260" s="26"/>
      <c r="O260" s="26"/>
      <c r="P260" s="26"/>
      <c r="Q260" s="26"/>
      <c r="R260" s="26"/>
      <c r="S260" s="26"/>
      <c r="T260" s="26"/>
      <c r="U260" s="26"/>
      <c r="V260" s="26"/>
      <c r="W260" s="26"/>
      <c r="X260" s="26"/>
      <c r="Y260" s="26"/>
      <c r="Z260" s="26"/>
      <c r="AA260" s="26"/>
      <c r="AB260" s="26"/>
      <c r="AC260" s="26"/>
      <c r="AD260" s="26"/>
      <c r="AE260" s="26"/>
      <c r="AF260" s="26"/>
      <c r="AG260" s="26"/>
      <c r="AH260" s="26"/>
      <c r="AI260" s="26"/>
      <c r="AJ260" s="26"/>
      <c r="AK260" s="26"/>
      <c r="AL260" s="26"/>
      <c r="AM260" s="26"/>
      <c r="AN260" s="26"/>
      <c r="AO260" s="26"/>
      <c r="AP260" s="26"/>
      <c r="AQ260" s="26"/>
      <c r="AR260" s="26"/>
      <c r="AS260" s="26"/>
      <c r="AT260" s="26"/>
      <c r="AU260" s="26"/>
      <c r="AV260" s="26"/>
      <c r="AW260" s="26"/>
      <c r="AX260" s="26"/>
      <c r="AY260" s="26"/>
      <c r="AZ260" s="26"/>
      <c r="BA260" s="26"/>
      <c r="BB260" s="26"/>
      <c r="BC260" s="26"/>
      <c r="BD260" s="26"/>
      <c r="BE260" s="26"/>
      <c r="BF260" s="26"/>
      <c r="BG260" s="26"/>
      <c r="BH260" s="26"/>
      <c r="BI260" s="26"/>
      <c r="BJ260" s="26"/>
      <c r="BK260" s="26"/>
      <c r="BL260" s="26"/>
      <c r="BM260" s="26"/>
      <c r="BN260" s="26"/>
      <c r="BO260" s="26"/>
      <c r="BP260" s="26"/>
      <c r="BQ260" s="26"/>
      <c r="BR260" s="26"/>
      <c r="BS260" s="26"/>
      <c r="BT260" s="26"/>
      <c r="BU260" s="26"/>
      <c r="BV260" s="26"/>
      <c r="BW260" s="26"/>
      <c r="BX260" s="26"/>
      <c r="BY260" s="26"/>
      <c r="BZ260" s="26"/>
      <c r="CA260" s="26"/>
      <c r="CB260" s="26"/>
      <c r="CC260" s="26"/>
      <c r="CD260" s="26"/>
      <c r="CE260" s="26"/>
      <c r="CF260" s="26"/>
      <c r="CG260" s="26"/>
      <c r="CH260" s="26"/>
      <c r="CI260" s="26"/>
      <c r="CJ260" s="26"/>
      <c r="CK260" s="26"/>
      <c r="CL260" s="26"/>
      <c r="CM260" s="26"/>
      <c r="CN260" s="26"/>
      <c r="CO260" s="26"/>
      <c r="CP260" s="26"/>
      <c r="CQ260" s="26"/>
      <c r="CR260" s="26"/>
      <c r="CS260" s="26"/>
      <c r="CT260" s="26"/>
      <c r="CU260" s="26"/>
      <c r="CV260" s="26"/>
      <c r="CW260" s="26"/>
      <c r="CX260" s="26"/>
      <c r="CY260" s="26"/>
      <c r="CZ260" s="26"/>
      <c r="DA260" s="26"/>
      <c r="DB260" s="26"/>
      <c r="DC260" s="26"/>
      <c r="DD260" s="26"/>
      <c r="DE260" s="26"/>
      <c r="DF260" s="26"/>
      <c r="DG260" s="26"/>
      <c r="DH260" s="26"/>
      <c r="DI260" s="26"/>
      <c r="DJ260" s="26"/>
      <c r="DK260" s="26"/>
      <c r="DL260" s="26"/>
      <c r="DM260" s="26"/>
      <c r="DN260" s="26"/>
      <c r="DO260" s="26"/>
      <c r="DP260" s="26"/>
      <c r="DQ260" s="26"/>
      <c r="DR260" s="26"/>
      <c r="DS260" s="26"/>
      <c r="DT260" s="26"/>
      <c r="DU260" s="26"/>
      <c r="DV260" s="26"/>
      <c r="DW260" s="26"/>
      <c r="DX260" s="26"/>
      <c r="DY260" s="26"/>
      <c r="DZ260" s="26"/>
      <c r="EA260" s="26"/>
      <c r="EB260" s="26"/>
      <c r="EC260" s="26"/>
      <c r="ED260" s="26"/>
      <c r="EE260" s="26"/>
      <c r="EF260" s="26"/>
      <c r="EG260" s="26"/>
      <c r="EH260" s="26"/>
      <c r="EI260" s="21"/>
    </row>
    <row r="261" spans="1:139" ht="15" customHeight="1" outlineLevel="1" x14ac:dyDescent="0.35">
      <c r="B261" s="20" t="s">
        <v>455</v>
      </c>
      <c r="C261" s="19"/>
      <c r="E261" s="50"/>
      <c r="F261" s="50"/>
      <c r="G261" s="50"/>
      <c r="H261" s="1095"/>
      <c r="I261" s="50"/>
      <c r="J261" s="50"/>
      <c r="K261" s="50"/>
      <c r="L261" s="50"/>
      <c r="M261" s="50"/>
      <c r="N261" s="50"/>
      <c r="O261" s="50"/>
      <c r="P261" s="50"/>
      <c r="Q261" s="50"/>
      <c r="R261" s="50"/>
      <c r="S261" s="50"/>
      <c r="T261" s="50"/>
      <c r="U261" s="50"/>
      <c r="V261" s="50"/>
      <c r="W261" s="50"/>
      <c r="X261" s="50"/>
      <c r="Y261" s="50"/>
      <c r="Z261" s="50"/>
      <c r="AA261" s="50"/>
      <c r="AB261" s="50"/>
      <c r="AC261" s="50"/>
      <c r="AD261" s="50"/>
      <c r="AE261" s="50"/>
      <c r="AF261" s="50"/>
      <c r="AG261" s="50"/>
      <c r="AH261" s="50"/>
      <c r="AI261" s="50"/>
      <c r="AJ261" s="50"/>
      <c r="AK261" s="50"/>
      <c r="AL261" s="50"/>
      <c r="AM261" s="50"/>
      <c r="AN261" s="50"/>
      <c r="AO261" s="50"/>
      <c r="AP261" s="50"/>
      <c r="AQ261" s="50"/>
      <c r="AR261" s="50"/>
      <c r="AS261" s="50"/>
      <c r="AT261" s="50"/>
      <c r="AU261" s="50"/>
      <c r="AV261" s="50"/>
      <c r="AW261" s="50"/>
      <c r="AX261" s="50"/>
      <c r="AY261" s="50"/>
      <c r="AZ261" s="50"/>
      <c r="BA261" s="50"/>
      <c r="BB261" s="50"/>
      <c r="BC261" s="50"/>
      <c r="BD261" s="50"/>
      <c r="BE261" s="50"/>
      <c r="BF261" s="50"/>
      <c r="BG261" s="50"/>
      <c r="BH261" s="50"/>
      <c r="BI261" s="50"/>
      <c r="BJ261" s="50"/>
      <c r="BK261" s="50"/>
      <c r="BL261" s="50"/>
      <c r="BM261" s="50"/>
      <c r="BN261" s="50"/>
      <c r="BO261" s="50"/>
      <c r="BP261" s="50"/>
      <c r="BQ261" s="50"/>
      <c r="BR261" s="50"/>
      <c r="BS261" s="50"/>
      <c r="BT261" s="50"/>
      <c r="BU261" s="50"/>
      <c r="BV261" s="50"/>
      <c r="BW261" s="50"/>
      <c r="BX261" s="50"/>
      <c r="BY261" s="50"/>
      <c r="BZ261" s="50"/>
      <c r="CA261" s="50"/>
      <c r="CB261" s="50"/>
      <c r="CC261" s="50"/>
      <c r="CD261" s="50"/>
      <c r="CE261" s="50"/>
      <c r="CF261" s="50"/>
      <c r="CG261" s="50"/>
      <c r="CH261" s="50"/>
      <c r="CI261" s="50"/>
      <c r="CJ261" s="50"/>
      <c r="CK261" s="50"/>
      <c r="CL261" s="50"/>
      <c r="CM261" s="50"/>
      <c r="CN261" s="50"/>
      <c r="CO261" s="50"/>
      <c r="CP261" s="50"/>
      <c r="CQ261" s="50"/>
      <c r="CR261" s="50"/>
      <c r="CS261" s="50"/>
      <c r="CT261" s="50"/>
      <c r="CU261" s="50"/>
      <c r="CV261" s="50"/>
      <c r="CW261" s="50"/>
      <c r="CX261" s="50"/>
      <c r="CY261" s="50"/>
      <c r="CZ261" s="50"/>
      <c r="DA261" s="50"/>
      <c r="DB261" s="50"/>
      <c r="DC261" s="50"/>
      <c r="DD261" s="50"/>
      <c r="DE261" s="50"/>
      <c r="DF261" s="50"/>
      <c r="DG261" s="50"/>
      <c r="DH261" s="50"/>
      <c r="DI261" s="50"/>
      <c r="DJ261" s="50"/>
      <c r="DK261" s="50"/>
      <c r="DL261" s="50"/>
      <c r="DM261" s="50"/>
      <c r="DN261" s="50"/>
      <c r="DO261" s="50"/>
      <c r="DP261" s="50"/>
      <c r="DQ261" s="50"/>
      <c r="DR261" s="50"/>
      <c r="DS261" s="50"/>
      <c r="DT261" s="50"/>
      <c r="DU261" s="50"/>
      <c r="DV261" s="50"/>
      <c r="DW261" s="50"/>
      <c r="DX261" s="50"/>
      <c r="DY261" s="50"/>
      <c r="DZ261" s="50"/>
      <c r="EA261" s="50"/>
      <c r="EB261" s="50"/>
      <c r="EC261" s="50"/>
      <c r="ED261" s="50"/>
      <c r="EE261" s="50"/>
      <c r="EF261" s="50"/>
      <c r="EG261" s="50"/>
      <c r="EH261" s="50"/>
      <c r="EI261" s="21"/>
    </row>
    <row r="262" spans="1:139" ht="15" customHeight="1" outlineLevel="1" x14ac:dyDescent="0.35">
      <c r="C262" s="125"/>
      <c r="E262" s="397" t="str">
        <f xml:space="preserve"> NTBA!E$263</f>
        <v>Plant &amp; Machinery</v>
      </c>
      <c r="F262" s="420">
        <f xml:space="preserve"> NTBA!F$263</f>
        <v>0.14457831325301207</v>
      </c>
      <c r="G262" s="402" t="str">
        <f xml:space="preserve"> NTBA!G$263</f>
        <v>%</v>
      </c>
      <c r="H262" s="50"/>
      <c r="I262" s="50"/>
      <c r="J262" s="50"/>
      <c r="K262" s="50"/>
      <c r="L262" s="50"/>
      <c r="M262" s="50"/>
      <c r="N262" s="50"/>
      <c r="O262" s="50"/>
      <c r="P262" s="50"/>
      <c r="Q262" s="50"/>
      <c r="R262" s="50"/>
      <c r="S262" s="50"/>
      <c r="T262" s="50"/>
      <c r="U262" s="50"/>
      <c r="V262" s="50"/>
      <c r="W262" s="50"/>
      <c r="X262" s="50"/>
      <c r="Y262" s="50"/>
      <c r="Z262" s="50"/>
      <c r="AA262" s="50"/>
      <c r="AB262" s="50"/>
      <c r="AC262" s="50"/>
      <c r="AD262" s="50"/>
      <c r="AE262" s="50"/>
      <c r="AF262" s="50"/>
      <c r="AG262" s="50"/>
      <c r="AH262" s="50"/>
      <c r="AI262" s="50"/>
      <c r="AJ262" s="50"/>
      <c r="AK262" s="50"/>
      <c r="AL262" s="50"/>
      <c r="AM262" s="50"/>
      <c r="AN262" s="50"/>
      <c r="AO262" s="50"/>
      <c r="AP262" s="50"/>
      <c r="AQ262" s="50"/>
      <c r="AR262" s="50"/>
      <c r="AS262" s="50"/>
      <c r="AT262" s="50"/>
      <c r="AU262" s="50"/>
      <c r="AV262" s="50"/>
      <c r="AW262" s="50"/>
      <c r="AX262" s="50"/>
      <c r="AY262" s="50"/>
      <c r="AZ262" s="50"/>
      <c r="BA262" s="50"/>
      <c r="BB262" s="50"/>
      <c r="BC262" s="50"/>
      <c r="BD262" s="50"/>
      <c r="BE262" s="50"/>
      <c r="BF262" s="50"/>
      <c r="BG262" s="50"/>
      <c r="BH262" s="50"/>
      <c r="BI262" s="50"/>
      <c r="BJ262" s="50"/>
      <c r="BK262" s="50"/>
      <c r="BL262" s="50"/>
      <c r="BM262" s="50"/>
      <c r="BN262" s="50"/>
      <c r="BO262" s="50"/>
      <c r="BP262" s="50"/>
      <c r="BQ262" s="50"/>
      <c r="BR262" s="50"/>
      <c r="BS262" s="50"/>
      <c r="BT262" s="50"/>
      <c r="BU262" s="50"/>
      <c r="BV262" s="50"/>
      <c r="BW262" s="50"/>
      <c r="BX262" s="50"/>
      <c r="BY262" s="50"/>
      <c r="BZ262" s="50"/>
      <c r="CA262" s="50"/>
      <c r="CB262" s="50"/>
      <c r="CC262" s="50"/>
      <c r="CD262" s="50"/>
      <c r="CE262" s="50"/>
      <c r="CF262" s="50"/>
      <c r="CG262" s="50"/>
      <c r="CH262" s="50"/>
      <c r="CI262" s="50"/>
      <c r="CJ262" s="50"/>
      <c r="CK262" s="50"/>
      <c r="CL262" s="50"/>
      <c r="CM262" s="50"/>
      <c r="CN262" s="50"/>
      <c r="CO262" s="50"/>
      <c r="CP262" s="50"/>
      <c r="CQ262" s="50"/>
      <c r="CR262" s="50"/>
      <c r="CS262" s="50"/>
      <c r="CT262" s="50"/>
      <c r="CU262" s="50"/>
      <c r="CV262" s="50"/>
      <c r="CW262" s="50"/>
      <c r="CX262" s="50"/>
      <c r="CY262" s="50"/>
      <c r="CZ262" s="50"/>
      <c r="DA262" s="50"/>
      <c r="DB262" s="50"/>
      <c r="DC262" s="50"/>
      <c r="DD262" s="50"/>
      <c r="DE262" s="50"/>
      <c r="DF262" s="50"/>
      <c r="DG262" s="50"/>
      <c r="DH262" s="50"/>
      <c r="DI262" s="50"/>
      <c r="DJ262" s="50"/>
      <c r="DK262" s="50"/>
      <c r="DL262" s="50"/>
      <c r="DM262" s="50"/>
      <c r="DN262" s="50"/>
      <c r="DO262" s="50"/>
      <c r="DP262" s="50"/>
      <c r="DQ262" s="50"/>
      <c r="DR262" s="50"/>
      <c r="DS262" s="50"/>
      <c r="DT262" s="50"/>
      <c r="DU262" s="50"/>
      <c r="DV262" s="50"/>
      <c r="DW262" s="50"/>
      <c r="DX262" s="50"/>
      <c r="DY262" s="50"/>
      <c r="DZ262" s="50"/>
      <c r="EA262" s="50"/>
      <c r="EB262" s="50"/>
      <c r="EC262" s="50"/>
      <c r="ED262" s="50"/>
      <c r="EE262" s="50"/>
      <c r="EF262" s="50"/>
      <c r="EG262" s="50"/>
      <c r="EH262" s="50"/>
      <c r="EI262" s="21"/>
    </row>
    <row r="263" spans="1:139" ht="15" customHeight="1" outlineLevel="1" x14ac:dyDescent="0.35">
      <c r="C263" s="125"/>
      <c r="E263" s="415" t="str">
        <f>NTBA!E$303</f>
        <v>Months in Year</v>
      </c>
      <c r="F263" s="404">
        <f>NTBA!F$303</f>
        <v>12</v>
      </c>
      <c r="G263" s="415" t="str">
        <f>NTBA!G$303</f>
        <v>Months</v>
      </c>
      <c r="H263" s="983"/>
      <c r="I263" s="50"/>
      <c r="J263" s="50"/>
      <c r="K263" s="50"/>
      <c r="L263" s="50"/>
      <c r="M263" s="50"/>
      <c r="N263" s="50"/>
      <c r="O263" s="50"/>
      <c r="P263" s="50"/>
      <c r="Q263" s="50"/>
      <c r="R263" s="50"/>
      <c r="S263" s="50"/>
      <c r="T263" s="50"/>
      <c r="U263" s="50"/>
      <c r="V263" s="50"/>
      <c r="W263" s="50"/>
      <c r="X263" s="50"/>
      <c r="Y263" s="50"/>
      <c r="Z263" s="50"/>
      <c r="AA263" s="50"/>
      <c r="AB263" s="50"/>
      <c r="AC263" s="50"/>
      <c r="AD263" s="50"/>
      <c r="AE263" s="50"/>
      <c r="AF263" s="50"/>
      <c r="AG263" s="50"/>
      <c r="AH263" s="50"/>
      <c r="AI263" s="50"/>
      <c r="AJ263" s="50"/>
      <c r="AK263" s="50"/>
      <c r="AL263" s="50"/>
      <c r="AM263" s="50"/>
      <c r="AN263" s="50"/>
      <c r="AO263" s="50"/>
      <c r="AP263" s="50"/>
      <c r="AQ263" s="50"/>
      <c r="AR263" s="50"/>
      <c r="AS263" s="50"/>
      <c r="AT263" s="50"/>
      <c r="AU263" s="50"/>
      <c r="AV263" s="50"/>
      <c r="AW263" s="50"/>
      <c r="AX263" s="50"/>
      <c r="AY263" s="50"/>
      <c r="AZ263" s="50"/>
      <c r="BA263" s="50"/>
      <c r="BB263" s="50"/>
      <c r="BC263" s="50"/>
      <c r="BD263" s="50"/>
      <c r="BE263" s="50"/>
      <c r="BF263" s="50"/>
      <c r="BG263" s="50"/>
      <c r="BH263" s="50"/>
      <c r="BI263" s="50"/>
      <c r="BJ263" s="50"/>
      <c r="BK263" s="50"/>
      <c r="BL263" s="50"/>
      <c r="BM263" s="50"/>
      <c r="BN263" s="50"/>
      <c r="BO263" s="50"/>
      <c r="BP263" s="50"/>
      <c r="BQ263" s="50"/>
      <c r="BR263" s="50"/>
      <c r="BS263" s="50"/>
      <c r="BT263" s="50"/>
      <c r="BU263" s="50"/>
      <c r="BV263" s="50"/>
      <c r="BW263" s="50"/>
      <c r="BX263" s="50"/>
      <c r="BY263" s="50"/>
      <c r="BZ263" s="50"/>
      <c r="CA263" s="50"/>
      <c r="CB263" s="50"/>
      <c r="CC263" s="50"/>
      <c r="CD263" s="50"/>
      <c r="CE263" s="50"/>
      <c r="CF263" s="50"/>
      <c r="CG263" s="50"/>
      <c r="CH263" s="50"/>
      <c r="CI263" s="50"/>
      <c r="CJ263" s="50"/>
      <c r="CK263" s="50"/>
      <c r="CL263" s="50"/>
      <c r="CM263" s="50"/>
      <c r="CN263" s="50"/>
      <c r="CO263" s="50"/>
      <c r="CP263" s="50"/>
      <c r="CQ263" s="50"/>
      <c r="CR263" s="50"/>
      <c r="CS263" s="50"/>
      <c r="CT263" s="50"/>
      <c r="CU263" s="50"/>
      <c r="CV263" s="50"/>
      <c r="CW263" s="50"/>
      <c r="CX263" s="50"/>
      <c r="CY263" s="50"/>
      <c r="CZ263" s="50"/>
      <c r="DA263" s="50"/>
      <c r="DB263" s="50"/>
      <c r="DC263" s="50"/>
      <c r="DD263" s="50"/>
      <c r="DE263" s="50"/>
      <c r="DF263" s="50"/>
      <c r="DG263" s="50"/>
      <c r="DH263" s="50"/>
      <c r="DI263" s="50"/>
      <c r="DJ263" s="50"/>
      <c r="DK263" s="50"/>
      <c r="DL263" s="50"/>
      <c r="DM263" s="50"/>
      <c r="DN263" s="50"/>
      <c r="DO263" s="50"/>
      <c r="DP263" s="50"/>
      <c r="DQ263" s="50"/>
      <c r="DR263" s="50"/>
      <c r="DS263" s="50"/>
      <c r="DT263" s="50"/>
      <c r="DU263" s="50"/>
      <c r="DV263" s="50"/>
      <c r="DW263" s="50"/>
      <c r="DX263" s="50"/>
      <c r="DY263" s="50"/>
      <c r="DZ263" s="50"/>
      <c r="EA263" s="50"/>
      <c r="EB263" s="50"/>
      <c r="EC263" s="50"/>
      <c r="ED263" s="50"/>
      <c r="EE263" s="50"/>
      <c r="EF263" s="50"/>
      <c r="EG263" s="50"/>
      <c r="EH263" s="50"/>
      <c r="EI263" s="21"/>
    </row>
    <row r="264" spans="1:139" ht="15" customHeight="1" outlineLevel="1" x14ac:dyDescent="0.35">
      <c r="C264" s="125"/>
      <c r="E264" s="415" t="s">
        <v>458</v>
      </c>
      <c r="F264" s="224">
        <f xml:space="preserve"> F262 / F263</f>
        <v>1.204819277108434E-2</v>
      </c>
      <c r="G264" s="415" t="s">
        <v>311</v>
      </c>
      <c r="H264" s="983"/>
      <c r="I264" s="50"/>
      <c r="J264" s="50"/>
      <c r="K264" s="50"/>
      <c r="L264" s="50"/>
      <c r="M264" s="50"/>
      <c r="N264" s="50"/>
      <c r="O264" s="50"/>
      <c r="P264" s="50"/>
      <c r="Q264" s="50"/>
      <c r="R264" s="50"/>
      <c r="S264" s="50"/>
      <c r="T264" s="50"/>
      <c r="U264" s="50"/>
      <c r="V264" s="50"/>
      <c r="W264" s="50"/>
      <c r="X264" s="50"/>
      <c r="Y264" s="50"/>
      <c r="Z264" s="50"/>
      <c r="AA264" s="50"/>
      <c r="AB264" s="50"/>
      <c r="AC264" s="50"/>
      <c r="AD264" s="50"/>
      <c r="AE264" s="50"/>
      <c r="AF264" s="50"/>
      <c r="AG264" s="50"/>
      <c r="AH264" s="50"/>
      <c r="AI264" s="50"/>
      <c r="AJ264" s="50"/>
      <c r="AK264" s="50"/>
      <c r="AL264" s="50"/>
      <c r="AM264" s="50"/>
      <c r="AN264" s="50"/>
      <c r="AO264" s="50"/>
      <c r="AP264" s="50"/>
      <c r="AQ264" s="50"/>
      <c r="AR264" s="50"/>
      <c r="AS264" s="50"/>
      <c r="AT264" s="50"/>
      <c r="AU264" s="50"/>
      <c r="AV264" s="50"/>
      <c r="AW264" s="50"/>
      <c r="AX264" s="50"/>
      <c r="AY264" s="50"/>
      <c r="AZ264" s="50"/>
      <c r="BA264" s="50"/>
      <c r="BB264" s="50"/>
      <c r="BC264" s="50"/>
      <c r="BD264" s="50"/>
      <c r="BE264" s="50"/>
      <c r="BF264" s="50"/>
      <c r="BG264" s="50"/>
      <c r="BH264" s="50"/>
      <c r="BI264" s="50"/>
      <c r="BJ264" s="50"/>
      <c r="BK264" s="50"/>
      <c r="BL264" s="50"/>
      <c r="BM264" s="50"/>
      <c r="BN264" s="50"/>
      <c r="BO264" s="50"/>
      <c r="BP264" s="50"/>
      <c r="BQ264" s="50"/>
      <c r="BR264" s="50"/>
      <c r="BS264" s="50"/>
      <c r="BT264" s="50"/>
      <c r="BU264" s="50"/>
      <c r="BV264" s="50"/>
      <c r="BW264" s="50"/>
      <c r="BX264" s="50"/>
      <c r="BY264" s="50"/>
      <c r="BZ264" s="50"/>
      <c r="CA264" s="50"/>
      <c r="CB264" s="50"/>
      <c r="CC264" s="50"/>
      <c r="CD264" s="50"/>
      <c r="CE264" s="50"/>
      <c r="CF264" s="50"/>
      <c r="CG264" s="50"/>
      <c r="CH264" s="50"/>
      <c r="CI264" s="50"/>
      <c r="CJ264" s="50"/>
      <c r="CK264" s="50"/>
      <c r="CL264" s="50"/>
      <c r="CM264" s="50"/>
      <c r="CN264" s="50"/>
      <c r="CO264" s="50"/>
      <c r="CP264" s="50"/>
      <c r="CQ264" s="50"/>
      <c r="CR264" s="50"/>
      <c r="CS264" s="50"/>
      <c r="CT264" s="50"/>
      <c r="CU264" s="50"/>
      <c r="CV264" s="50"/>
      <c r="CW264" s="50"/>
      <c r="CX264" s="50"/>
      <c r="CY264" s="50"/>
      <c r="CZ264" s="50"/>
      <c r="DA264" s="50"/>
      <c r="DB264" s="50"/>
      <c r="DC264" s="50"/>
      <c r="DD264" s="50"/>
      <c r="DE264" s="50"/>
      <c r="DF264" s="50"/>
      <c r="DG264" s="50"/>
      <c r="DH264" s="50"/>
      <c r="DI264" s="50"/>
      <c r="DJ264" s="50"/>
      <c r="DK264" s="50"/>
      <c r="DL264" s="50"/>
      <c r="DM264" s="50"/>
      <c r="DN264" s="50"/>
      <c r="DO264" s="50"/>
      <c r="DP264" s="50"/>
      <c r="DQ264" s="50"/>
      <c r="DR264" s="50"/>
      <c r="DS264" s="50"/>
      <c r="DT264" s="50"/>
      <c r="DU264" s="50"/>
      <c r="DV264" s="50"/>
      <c r="DW264" s="50"/>
      <c r="DX264" s="50"/>
      <c r="DY264" s="50"/>
      <c r="DZ264" s="50"/>
      <c r="EA264" s="50"/>
      <c r="EB264" s="50"/>
      <c r="EC264" s="50"/>
      <c r="ED264" s="50"/>
      <c r="EE264" s="50"/>
      <c r="EF264" s="50"/>
      <c r="EG264" s="50"/>
      <c r="EH264" s="50"/>
      <c r="EI264" s="21"/>
    </row>
    <row r="265" spans="1:139" s="788" customFormat="1" ht="15" customHeight="1" outlineLevel="1" x14ac:dyDescent="0.35">
      <c r="E265" s="248" t="s">
        <v>688</v>
      </c>
      <c r="F265" s="248">
        <f xml:space="preserve"> F$138</f>
        <v>0</v>
      </c>
      <c r="G265" s="248" t="str">
        <f xml:space="preserve"> G$138</f>
        <v>INR Cr</v>
      </c>
      <c r="H265" s="248">
        <f ca="1">SUM(J265:EH265)</f>
        <v>1058.3968514625744</v>
      </c>
      <c r="I265" s="248"/>
      <c r="J265" s="1082">
        <f>SUMIF(Rollout!$J$3:$EH$3,EOMONTH(J3,-NTBA!$F$188-1),Rollout!$J$130:$EH$130)-SUMIF(Rollout!$J$3:$EH$3,EOMONTH(J3,-NTBA!$F$188),Rollout!$J$124:$EH$124)</f>
        <v>0</v>
      </c>
      <c r="K265" s="1082">
        <f>SUMIF(Rollout!$J$3:$EH$3,EOMONTH(K3,-NTBA!$F$188-1),Rollout!$J$130:$EH$130)-SUMIF(Rollout!$J$3:$EH$3,EOMONTH(K3,-NTBA!$F$188),Rollout!$J$124:$EH$124)</f>
        <v>0</v>
      </c>
      <c r="L265" s="1082">
        <f>SUMIF(Rollout!$J$3:$EH$3,EOMONTH(L3,-NTBA!$F$188-1),Rollout!$J$130:$EH$130)-SUMIF(Rollout!$J$3:$EH$3,EOMONTH(L3,-NTBA!$F$188),Rollout!$J$124:$EH$124)</f>
        <v>0</v>
      </c>
      <c r="M265" s="1082">
        <f ca="1">SUMIF(Rollout!$J$3:$EH$3,EOMONTH(M3,-NTBA!$F$188-1),Rollout!$J$130:$EH$130)-SUMIF(Rollout!$J$3:$EH$3,EOMONTH(M3,-NTBA!$F$188),Rollout!$J$124:$EH$124)</f>
        <v>0</v>
      </c>
      <c r="N265" s="1082">
        <f ca="1">SUMIF(Rollout!$J$3:$EH$3,EOMONTH(N3,-NTBA!$F$188-1),Rollout!$J$130:$EH$130)-SUMIF(Rollout!$J$3:$EH$3,EOMONTH(N3,-NTBA!$F$188),Rollout!$J$124:$EH$124)</f>
        <v>0</v>
      </c>
      <c r="O265" s="1082">
        <f ca="1">SUMIF(Rollout!$J$3:$EH$3,EOMONTH(O3,-NTBA!$F$188-1),Rollout!$J$130:$EH$130)-SUMIF(Rollout!$J$3:$EH$3,EOMONTH(O3,-NTBA!$F$188),Rollout!$J$124:$EH$124)</f>
        <v>0</v>
      </c>
      <c r="P265" s="1082">
        <f ca="1">SUMIF(Rollout!$J$3:$EH$3,EOMONTH(P3,-NTBA!$F$188-1),Rollout!$J$130:$EH$130)-SUMIF(Rollout!$J$3:$EH$3,EOMONTH(P3,-NTBA!$F$188),Rollout!$J$124:$EH$124)</f>
        <v>0</v>
      </c>
      <c r="Q265" s="1082">
        <f ca="1">SUMIF(Rollout!$J$3:$EH$3,EOMONTH(Q3,-NTBA!$F$188-1),Rollout!$J$130:$EH$130)-SUMIF(Rollout!$J$3:$EH$3,EOMONTH(Q3,-NTBA!$F$188),Rollout!$J$124:$EH$124)</f>
        <v>0</v>
      </c>
      <c r="R265" s="1082">
        <f ca="1">SUMIF(Rollout!$J$3:$EH$3,EOMONTH(R3,-NTBA!$F$188-1),Rollout!$J$130:$EH$130)-SUMIF(Rollout!$J$3:$EH$3,EOMONTH(R3,-NTBA!$F$188),Rollout!$J$124:$EH$124)</f>
        <v>7.1110863888507199</v>
      </c>
      <c r="S265" s="1082">
        <f ca="1">SUMIF(Rollout!$J$3:$EH$3,EOMONTH(S3,-NTBA!$F$188-1),Rollout!$J$130:$EH$130)-SUMIF(Rollout!$J$3:$EH$3,EOMONTH(S3,-NTBA!$F$188),Rollout!$J$124:$EH$124)</f>
        <v>5.9376662215782208</v>
      </c>
      <c r="T265" s="1082">
        <f ca="1">SUMIF(Rollout!$J$3:$EH$3,EOMONTH(T3,-NTBA!$F$188-1),Rollout!$J$130:$EH$130)-SUMIF(Rollout!$J$3:$EH$3,EOMONTH(T3,-NTBA!$F$188),Rollout!$J$124:$EH$124)</f>
        <v>12.410634509972107</v>
      </c>
      <c r="U265" s="1082">
        <f ca="1">SUMIF(Rollout!$J$3:$EH$3,EOMONTH(U3,-NTBA!$F$188-1),Rollout!$J$130:$EH$130)-SUMIF(Rollout!$J$3:$EH$3,EOMONTH(U3,-NTBA!$F$188),Rollout!$J$124:$EH$124)</f>
        <v>29.157514812585074</v>
      </c>
      <c r="V265" s="1082">
        <f ca="1">SUMIF(Rollout!$J$3:$EH$3,EOMONTH(V3,-NTBA!$F$188-1),Rollout!$J$130:$EH$130)-SUMIF(Rollout!$J$3:$EH$3,EOMONTH(V3,-NTBA!$F$188),Rollout!$J$124:$EH$124)</f>
        <v>32.895657737275464</v>
      </c>
      <c r="W265" s="1082">
        <f ca="1">SUMIF(Rollout!$J$3:$EH$3,EOMONTH(W3,-NTBA!$F$188-1),Rollout!$J$130:$EH$130)-SUMIF(Rollout!$J$3:$EH$3,EOMONTH(W3,-NTBA!$F$188),Rollout!$J$124:$EH$124)</f>
        <v>32.895657737275464</v>
      </c>
      <c r="X265" s="1082">
        <f ca="1">SUMIF(Rollout!$J$3:$EH$3,EOMONTH(X3,-NTBA!$F$188-1),Rollout!$J$130:$EH$130)-SUMIF(Rollout!$J$3:$EH$3,EOMONTH(X3,-NTBA!$F$188),Rollout!$J$124:$EH$124)</f>
        <v>32.895657737275464</v>
      </c>
      <c r="Y265" s="1082">
        <f ca="1">SUMIF(Rollout!$J$3:$EH$3,EOMONTH(Y3,-NTBA!$F$188-1),Rollout!$J$130:$EH$130)-SUMIF(Rollout!$J$3:$EH$3,EOMONTH(Y3,-NTBA!$F$188),Rollout!$J$124:$EH$124)</f>
        <v>40.371943586656251</v>
      </c>
      <c r="Z265" s="1082">
        <f ca="1">SUMIF(Rollout!$J$3:$EH$3,EOMONTH(Z3,-NTBA!$F$188-1),Rollout!$J$130:$EH$130)-SUMIF(Rollout!$J$3:$EH$3,EOMONTH(Z3,-NTBA!$F$188),Rollout!$J$124:$EH$124)</f>
        <v>48.595858020975115</v>
      </c>
      <c r="AA265" s="1082">
        <f ca="1">SUMIF(Rollout!$J$3:$EH$3,EOMONTH(AA3,-NTBA!$F$188-1),Rollout!$J$130:$EH$130)-SUMIF(Rollout!$J$3:$EH$3,EOMONTH(AA3,-NTBA!$F$188),Rollout!$J$124:$EH$124)</f>
        <v>57.941215332701105</v>
      </c>
      <c r="AB265" s="1082">
        <f ca="1">SUMIF(Rollout!$J$3:$EH$3,EOMONTH(AB3,-NTBA!$F$188-1),Rollout!$J$130:$EH$130)-SUMIF(Rollout!$J$3:$EH$3,EOMONTH(AB3,-NTBA!$F$188),Rollout!$J$124:$EH$124)</f>
        <v>66.538944059489012</v>
      </c>
      <c r="AC265" s="1082">
        <f ca="1">SUMIF(Rollout!$J$3:$EH$3,EOMONTH(AC3,-NTBA!$F$188-1),Rollout!$J$130:$EH$130)-SUMIF(Rollout!$J$3:$EH$3,EOMONTH(AC3,-NTBA!$F$188),Rollout!$J$124:$EH$124)</f>
        <v>76.631929956153073</v>
      </c>
      <c r="AD265" s="1082">
        <f ca="1">SUMIF(Rollout!$J$3:$EH$3,EOMONTH(AD3,-NTBA!$F$188-1),Rollout!$J$130:$EH$130)-SUMIF(Rollout!$J$3:$EH$3,EOMONTH(AD3,-NTBA!$F$188),Rollout!$J$124:$EH$124)</f>
        <v>81.525532858865262</v>
      </c>
      <c r="AE265" s="1082">
        <f ca="1">SUMIF(Rollout!$J$3:$EH$3,EOMONTH(AE3,-NTBA!$F$188-1),Rollout!$J$130:$EH$130)-SUMIF(Rollout!$J$3:$EH$3,EOMONTH(AE3,-NTBA!$F$188),Rollout!$J$124:$EH$124)</f>
        <v>57.941215332701105</v>
      </c>
      <c r="AF265" s="1082">
        <f ca="1">SUMIF(Rollout!$J$3:$EH$3,EOMONTH(AF3,-NTBA!$F$188-1),Rollout!$J$130:$EH$130)-SUMIF(Rollout!$J$3:$EH$3,EOMONTH(AF3,-NTBA!$F$188),Rollout!$J$124:$EH$124)</f>
        <v>57.941215332701105</v>
      </c>
      <c r="AG265" s="1082">
        <f ca="1">SUMIF(Rollout!$J$3:$EH$3,EOMONTH(AG3,-NTBA!$F$188-1),Rollout!$J$130:$EH$130)-SUMIF(Rollout!$J$3:$EH$3,EOMONTH(AG3,-NTBA!$F$188),Rollout!$J$124:$EH$124)</f>
        <v>57.941215332701105</v>
      </c>
      <c r="AH265" s="1082">
        <f ca="1">SUMIF(Rollout!$J$3:$EH$3,EOMONTH(AH3,-NTBA!$F$188-1),Rollout!$J$130:$EH$130)-SUMIF(Rollout!$J$3:$EH$3,EOMONTH(AH3,-NTBA!$F$188),Rollout!$J$124:$EH$124)</f>
        <v>57.941215332701105</v>
      </c>
      <c r="AI265" s="1082">
        <f ca="1">SUMIF(Rollout!$J$3:$EH$3,EOMONTH(AI3,-NTBA!$F$188-1),Rollout!$J$130:$EH$130)-SUMIF(Rollout!$J$3:$EH$3,EOMONTH(AI3,-NTBA!$F$188),Rollout!$J$124:$EH$124)</f>
        <v>57.941215332701105</v>
      </c>
      <c r="AJ265" s="1082">
        <f ca="1">SUMIF(Rollout!$J$3:$EH$3,EOMONTH(AJ3,-NTBA!$F$188-1),Rollout!$J$130:$EH$130)-SUMIF(Rollout!$J$3:$EH$3,EOMONTH(AJ3,-NTBA!$F$188),Rollout!$J$124:$EH$124)</f>
        <v>57.941215332701105</v>
      </c>
      <c r="AK265" s="1082">
        <f ca="1">SUMIF(Rollout!$J$3:$EH$3,EOMONTH(AK3,-NTBA!$F$188-1),Rollout!$J$130:$EH$130)-SUMIF(Rollout!$J$3:$EH$3,EOMONTH(AK3,-NTBA!$F$188),Rollout!$J$124:$EH$124)</f>
        <v>57.941215332701105</v>
      </c>
      <c r="AL265" s="1082">
        <f ca="1">SUMIF(Rollout!$J$3:$EH$3,EOMONTH(AL3,-NTBA!$F$188-1),Rollout!$J$130:$EH$130)-SUMIF(Rollout!$J$3:$EH$3,EOMONTH(AL3,-NTBA!$F$188),Rollout!$J$124:$EH$124)</f>
        <v>74.644339625998001</v>
      </c>
      <c r="AM265" s="1082">
        <f ca="1">SUMIF(Rollout!$J$3:$EH$3,EOMONTH(AM3,-NTBA!$F$188-1),Rollout!$J$130:$EH$130)-SUMIF(Rollout!$J$3:$EH$3,EOMONTH(AM3,-NTBA!$F$188),Rollout!$J$124:$EH$124)</f>
        <v>53.254705548016751</v>
      </c>
      <c r="AN265" s="1082">
        <f ca="1">SUMIF(Rollout!$J$3:$EH$3,EOMONTH(AN3,-NTBA!$F$188-1),Rollout!$J$130:$EH$130)-SUMIF(Rollout!$J$3:$EH$3,EOMONTH(AN3,-NTBA!$F$188),Rollout!$J$124:$EH$124)</f>
        <v>0</v>
      </c>
      <c r="AO265" s="1082">
        <f ca="1">SUMIF(Rollout!$J$3:$EH$3,EOMONTH(AO3,-NTBA!$F$188-1),Rollout!$J$130:$EH$130)-SUMIF(Rollout!$J$3:$EH$3,EOMONTH(AO3,-NTBA!$F$188),Rollout!$J$124:$EH$124)</f>
        <v>0</v>
      </c>
      <c r="AP265" s="1082">
        <f ca="1">SUMIF(Rollout!$J$3:$EH$3,EOMONTH(AP3,-NTBA!$F$188-1),Rollout!$J$130:$EH$130)-SUMIF(Rollout!$J$3:$EH$3,EOMONTH(AP3,-NTBA!$F$188),Rollout!$J$124:$EH$124)</f>
        <v>0</v>
      </c>
      <c r="AQ265" s="1082">
        <f ca="1">SUMIF(Rollout!$J$3:$EH$3,EOMONTH(AQ3,-NTBA!$F$188-1),Rollout!$J$130:$EH$130)-SUMIF(Rollout!$J$3:$EH$3,EOMONTH(AQ3,-NTBA!$F$188),Rollout!$J$124:$EH$124)</f>
        <v>0</v>
      </c>
      <c r="AR265" s="1082">
        <f ca="1">SUMIF(Rollout!$J$3:$EH$3,EOMONTH(AR3,-NTBA!$F$188-1),Rollout!$J$130:$EH$130)-SUMIF(Rollout!$J$3:$EH$3,EOMONTH(AR3,-NTBA!$F$188),Rollout!$J$124:$EH$124)</f>
        <v>0</v>
      </c>
      <c r="AS265" s="1082">
        <f ca="1">SUMIF(Rollout!$J$3:$EH$3,EOMONTH(AS3,-NTBA!$F$188-1),Rollout!$J$130:$EH$130)-SUMIF(Rollout!$J$3:$EH$3,EOMONTH(AS3,-NTBA!$F$188),Rollout!$J$124:$EH$124)</f>
        <v>0</v>
      </c>
      <c r="AT265" s="1082">
        <f ca="1">SUMIF(Rollout!$J$3:$EH$3,EOMONTH(AT3,-NTBA!$F$188-1),Rollout!$J$130:$EH$130)-SUMIF(Rollout!$J$3:$EH$3,EOMONTH(AT3,-NTBA!$F$188),Rollout!$J$124:$EH$124)</f>
        <v>0</v>
      </c>
      <c r="AU265" s="1082">
        <f ca="1">SUMIF(Rollout!$J$3:$EH$3,EOMONTH(AU3,-NTBA!$F$188-1),Rollout!$J$130:$EH$130)-SUMIF(Rollout!$J$3:$EH$3,EOMONTH(AU3,-NTBA!$F$188),Rollout!$J$124:$EH$124)</f>
        <v>0</v>
      </c>
      <c r="AV265" s="1082">
        <f ca="1">SUMIF(Rollout!$J$3:$EH$3,EOMONTH(AV3,-NTBA!$F$188-1),Rollout!$J$130:$EH$130)-SUMIF(Rollout!$J$3:$EH$3,EOMONTH(AV3,-NTBA!$F$188),Rollout!$J$124:$EH$124)</f>
        <v>0</v>
      </c>
      <c r="AW265" s="1082">
        <f ca="1">SUMIF(Rollout!$J$3:$EH$3,EOMONTH(AW3,-NTBA!$F$188-1),Rollout!$J$130:$EH$130)-SUMIF(Rollout!$J$3:$EH$3,EOMONTH(AW3,-NTBA!$F$188),Rollout!$J$124:$EH$124)</f>
        <v>0</v>
      </c>
      <c r="AX265" s="1082">
        <f ca="1">SUMIF(Rollout!$J$3:$EH$3,EOMONTH(AX3,-NTBA!$F$188-1),Rollout!$J$130:$EH$130)-SUMIF(Rollout!$J$3:$EH$3,EOMONTH(AX3,-NTBA!$F$188),Rollout!$J$124:$EH$124)</f>
        <v>0</v>
      </c>
      <c r="AY265" s="1082">
        <f ca="1">SUMIF(Rollout!$J$3:$EH$3,EOMONTH(AY3,-NTBA!$F$188-1),Rollout!$J$130:$EH$130)-SUMIF(Rollout!$J$3:$EH$3,EOMONTH(AY3,-NTBA!$F$188),Rollout!$J$124:$EH$124)</f>
        <v>0</v>
      </c>
      <c r="AZ265" s="1082">
        <f ca="1">SUMIF(Rollout!$J$3:$EH$3,EOMONTH(AZ3,-NTBA!$F$188-1),Rollout!$J$130:$EH$130)-SUMIF(Rollout!$J$3:$EH$3,EOMONTH(AZ3,-NTBA!$F$188),Rollout!$J$124:$EH$124)</f>
        <v>0</v>
      </c>
      <c r="BA265" s="1082">
        <f ca="1">SUMIF(Rollout!$J$3:$EH$3,EOMONTH(BA3,-NTBA!$F$188-1),Rollout!$J$130:$EH$130)-SUMIF(Rollout!$J$3:$EH$3,EOMONTH(BA3,-NTBA!$F$188),Rollout!$J$124:$EH$124)</f>
        <v>0</v>
      </c>
      <c r="BB265" s="1082">
        <f ca="1">SUMIF(Rollout!$J$3:$EH$3,EOMONTH(BB3,-NTBA!$F$188-1),Rollout!$J$130:$EH$130)-SUMIF(Rollout!$J$3:$EH$3,EOMONTH(BB3,-NTBA!$F$188),Rollout!$J$124:$EH$124)</f>
        <v>0</v>
      </c>
      <c r="BC265" s="1082">
        <f ca="1">SUMIF(Rollout!$J$3:$EH$3,EOMONTH(BC3,-NTBA!$F$188-1),Rollout!$J$130:$EH$130)-SUMIF(Rollout!$J$3:$EH$3,EOMONTH(BC3,-NTBA!$F$188),Rollout!$J$124:$EH$124)</f>
        <v>0</v>
      </c>
      <c r="BD265" s="1082">
        <f ca="1">SUMIF(Rollout!$J$3:$EH$3,EOMONTH(BD3,-NTBA!$F$188-1),Rollout!$J$130:$EH$130)-SUMIF(Rollout!$J$3:$EH$3,EOMONTH(BD3,-NTBA!$F$188),Rollout!$J$124:$EH$124)</f>
        <v>0</v>
      </c>
      <c r="BE265" s="1082">
        <f ca="1">SUMIF(Rollout!$J$3:$EH$3,EOMONTH(BE3,-NTBA!$F$188-1),Rollout!$J$130:$EH$130)-SUMIF(Rollout!$J$3:$EH$3,EOMONTH(BE3,-NTBA!$F$188),Rollout!$J$124:$EH$124)</f>
        <v>0</v>
      </c>
      <c r="BF265" s="1082">
        <f ca="1">SUMIF(Rollout!$J$3:$EH$3,EOMONTH(BF3,-NTBA!$F$188-1),Rollout!$J$130:$EH$130)-SUMIF(Rollout!$J$3:$EH$3,EOMONTH(BF3,-NTBA!$F$188),Rollout!$J$124:$EH$124)</f>
        <v>0</v>
      </c>
      <c r="BG265" s="1082">
        <f ca="1">SUMIF(Rollout!$J$3:$EH$3,EOMONTH(BG3,-NTBA!$F$188-1),Rollout!$J$130:$EH$130)-SUMIF(Rollout!$J$3:$EH$3,EOMONTH(BG3,-NTBA!$F$188),Rollout!$J$124:$EH$124)</f>
        <v>0</v>
      </c>
      <c r="BH265" s="1082">
        <f ca="1">SUMIF(Rollout!$J$3:$EH$3,EOMONTH(BH3,-NTBA!$F$188-1),Rollout!$J$130:$EH$130)-SUMIF(Rollout!$J$3:$EH$3,EOMONTH(BH3,-NTBA!$F$188),Rollout!$J$124:$EH$124)</f>
        <v>0</v>
      </c>
      <c r="BI265" s="1082">
        <f ca="1">SUMIF(Rollout!$J$3:$EH$3,EOMONTH(BI3,-NTBA!$F$188-1),Rollout!$J$130:$EH$130)-SUMIF(Rollout!$J$3:$EH$3,EOMONTH(BI3,-NTBA!$F$188),Rollout!$J$124:$EH$124)</f>
        <v>0</v>
      </c>
      <c r="BJ265" s="1082">
        <f ca="1">SUMIF(Rollout!$J$3:$EH$3,EOMONTH(BJ3,-NTBA!$F$188-1),Rollout!$J$130:$EH$130)-SUMIF(Rollout!$J$3:$EH$3,EOMONTH(BJ3,-NTBA!$F$188),Rollout!$J$124:$EH$124)</f>
        <v>0</v>
      </c>
      <c r="BK265" s="1082">
        <f ca="1">SUMIF(Rollout!$J$3:$EH$3,EOMONTH(BK3,-NTBA!$F$188-1),Rollout!$J$130:$EH$130)-SUMIF(Rollout!$J$3:$EH$3,EOMONTH(BK3,-NTBA!$F$188),Rollout!$J$124:$EH$124)</f>
        <v>0</v>
      </c>
      <c r="BL265" s="1082">
        <f ca="1">SUMIF(Rollout!$J$3:$EH$3,EOMONTH(BL3,-NTBA!$F$188-1),Rollout!$J$130:$EH$130)-SUMIF(Rollout!$J$3:$EH$3,EOMONTH(BL3,-NTBA!$F$188),Rollout!$J$124:$EH$124)</f>
        <v>0</v>
      </c>
      <c r="BM265" s="1082">
        <f ca="1">SUMIF(Rollout!$J$3:$EH$3,EOMONTH(BM3,-NTBA!$F$188-1),Rollout!$J$130:$EH$130)-SUMIF(Rollout!$J$3:$EH$3,EOMONTH(BM3,-NTBA!$F$188),Rollout!$J$124:$EH$124)</f>
        <v>0</v>
      </c>
      <c r="BN265" s="1082">
        <f ca="1">SUMIF(Rollout!$J$3:$EH$3,EOMONTH(BN3,-NTBA!$F$188-1),Rollout!$J$130:$EH$130)-SUMIF(Rollout!$J$3:$EH$3,EOMONTH(BN3,-NTBA!$F$188),Rollout!$J$124:$EH$124)</f>
        <v>0</v>
      </c>
      <c r="BO265" s="1082">
        <f ca="1">SUMIF(Rollout!$J$3:$EH$3,EOMONTH(BO3,-NTBA!$F$188-1),Rollout!$J$130:$EH$130)-SUMIF(Rollout!$J$3:$EH$3,EOMONTH(BO3,-NTBA!$F$188),Rollout!$J$124:$EH$124)</f>
        <v>0</v>
      </c>
      <c r="BP265" s="1082">
        <f ca="1">SUMIF(Rollout!$J$3:$EH$3,EOMONTH(BP3,-NTBA!$F$188-1),Rollout!$J$130:$EH$130)-SUMIF(Rollout!$J$3:$EH$3,EOMONTH(BP3,-NTBA!$F$188),Rollout!$J$124:$EH$124)</f>
        <v>0</v>
      </c>
      <c r="BQ265" s="1082">
        <f ca="1">SUMIF(Rollout!$J$3:$EH$3,EOMONTH(BQ3,-NTBA!$F$188-1),Rollout!$J$130:$EH$130)-SUMIF(Rollout!$J$3:$EH$3,EOMONTH(BQ3,-NTBA!$F$188),Rollout!$J$124:$EH$124)</f>
        <v>0</v>
      </c>
      <c r="BR265" s="1082">
        <f ca="1">SUMIF(Rollout!$J$3:$EH$3,EOMONTH(BR3,-NTBA!$F$188-1),Rollout!$J$130:$EH$130)-SUMIF(Rollout!$J$3:$EH$3,EOMONTH(BR3,-NTBA!$F$188),Rollout!$J$124:$EH$124)</f>
        <v>0</v>
      </c>
      <c r="BS265" s="1082">
        <f ca="1">SUMIF(Rollout!$J$3:$EH$3,EOMONTH(BS3,-NTBA!$F$188-1),Rollout!$J$130:$EH$130)-SUMIF(Rollout!$J$3:$EH$3,EOMONTH(BS3,-NTBA!$F$188),Rollout!$J$124:$EH$124)</f>
        <v>0</v>
      </c>
      <c r="BT265" s="1082">
        <f ca="1">SUMIF(Rollout!$J$3:$EH$3,EOMONTH(BT3,-NTBA!$F$188-1),Rollout!$J$130:$EH$130)-SUMIF(Rollout!$J$3:$EH$3,EOMONTH(BT3,-NTBA!$F$188),Rollout!$J$124:$EH$124)</f>
        <v>0</v>
      </c>
      <c r="BU265" s="1082">
        <f ca="1">SUMIF(Rollout!$J$3:$EH$3,EOMONTH(BU3,-NTBA!$F$188-1),Rollout!$J$130:$EH$130)-SUMIF(Rollout!$J$3:$EH$3,EOMONTH(BU3,-NTBA!$F$188),Rollout!$J$124:$EH$124)</f>
        <v>0</v>
      </c>
      <c r="BV265" s="1082">
        <f ca="1">SUMIF(Rollout!$J$3:$EH$3,EOMONTH(BV3,-NTBA!$F$188-1),Rollout!$J$130:$EH$130)-SUMIF(Rollout!$J$3:$EH$3,EOMONTH(BV3,-NTBA!$F$188),Rollout!$J$124:$EH$124)</f>
        <v>0</v>
      </c>
      <c r="BW265" s="1082">
        <f ca="1">SUMIF(Rollout!$J$3:$EH$3,EOMONTH(BW3,-NTBA!$F$188-1),Rollout!$J$130:$EH$130)-SUMIF(Rollout!$J$3:$EH$3,EOMONTH(BW3,-NTBA!$F$188),Rollout!$J$124:$EH$124)</f>
        <v>0</v>
      </c>
      <c r="BX265" s="1082">
        <f ca="1">SUMIF(Rollout!$J$3:$EH$3,EOMONTH(BX3,-NTBA!$F$188-1),Rollout!$J$130:$EH$130)-SUMIF(Rollout!$J$3:$EH$3,EOMONTH(BX3,-NTBA!$F$188),Rollout!$J$124:$EH$124)</f>
        <v>0</v>
      </c>
      <c r="BY265" s="1082">
        <f ca="1">SUMIF(Rollout!$J$3:$EH$3,EOMONTH(BY3,-NTBA!$F$188-1),Rollout!$J$130:$EH$130)-SUMIF(Rollout!$J$3:$EH$3,EOMONTH(BY3,-NTBA!$F$188),Rollout!$J$124:$EH$124)</f>
        <v>0</v>
      </c>
      <c r="BZ265" s="1082">
        <f ca="1">SUMIF(Rollout!$J$3:$EH$3,EOMONTH(BZ3,-NTBA!$F$188-1),Rollout!$J$130:$EH$130)-SUMIF(Rollout!$J$3:$EH$3,EOMONTH(BZ3,-NTBA!$F$188),Rollout!$J$124:$EH$124)</f>
        <v>0</v>
      </c>
      <c r="CA265" s="1082">
        <f ca="1">SUMIF(Rollout!$J$3:$EH$3,EOMONTH(CA3,-NTBA!$F$188-1),Rollout!$J$130:$EH$130)-SUMIF(Rollout!$J$3:$EH$3,EOMONTH(CA3,-NTBA!$F$188),Rollout!$J$124:$EH$124)</f>
        <v>0</v>
      </c>
      <c r="CB265" s="1082">
        <f ca="1">SUMIF(Rollout!$J$3:$EH$3,EOMONTH(CB3,-NTBA!$F$188-1),Rollout!$J$130:$EH$130)-SUMIF(Rollout!$J$3:$EH$3,EOMONTH(CB3,-NTBA!$F$188),Rollout!$J$124:$EH$124)</f>
        <v>0</v>
      </c>
      <c r="CC265" s="1082">
        <f ca="1">SUMIF(Rollout!$J$3:$EH$3,EOMONTH(CC3,-NTBA!$F$188-1),Rollout!$J$130:$EH$130)-SUMIF(Rollout!$J$3:$EH$3,EOMONTH(CC3,-NTBA!$F$188),Rollout!$J$124:$EH$124)</f>
        <v>0</v>
      </c>
      <c r="CD265" s="1082">
        <f ca="1">SUMIF(Rollout!$J$3:$EH$3,EOMONTH(CD3,-NTBA!$F$188-1),Rollout!$J$130:$EH$130)-SUMIF(Rollout!$J$3:$EH$3,EOMONTH(CD3,-NTBA!$F$188),Rollout!$J$124:$EH$124)</f>
        <v>0</v>
      </c>
      <c r="CE265" s="1082">
        <f ca="1">SUMIF(Rollout!$J$3:$EH$3,EOMONTH(CE3,-NTBA!$F$188-1),Rollout!$J$130:$EH$130)-SUMIF(Rollout!$J$3:$EH$3,EOMONTH(CE3,-NTBA!$F$188),Rollout!$J$124:$EH$124)</f>
        <v>0</v>
      </c>
      <c r="CF265" s="1082">
        <f ca="1">SUMIF(Rollout!$J$3:$EH$3,EOMONTH(CF3,-NTBA!$F$188-1),Rollout!$J$130:$EH$130)-SUMIF(Rollout!$J$3:$EH$3,EOMONTH(CF3,-NTBA!$F$188),Rollout!$J$124:$EH$124)</f>
        <v>0</v>
      </c>
      <c r="CG265" s="1082">
        <f ca="1">SUMIF(Rollout!$J$3:$EH$3,EOMONTH(CG3,-NTBA!$F$188-1),Rollout!$J$130:$EH$130)-SUMIF(Rollout!$J$3:$EH$3,EOMONTH(CG3,-NTBA!$F$188),Rollout!$J$124:$EH$124)</f>
        <v>0</v>
      </c>
      <c r="CH265" s="1082">
        <f ca="1">SUMIF(Rollout!$J$3:$EH$3,EOMONTH(CH3,-NTBA!$F$188-1),Rollout!$J$130:$EH$130)-SUMIF(Rollout!$J$3:$EH$3,EOMONTH(CH3,-NTBA!$F$188),Rollout!$J$124:$EH$124)</f>
        <v>0</v>
      </c>
      <c r="CI265" s="1082">
        <f ca="1">SUMIF(Rollout!$J$3:$EH$3,EOMONTH(CI3,-NTBA!$F$188-1),Rollout!$J$130:$EH$130)-SUMIF(Rollout!$J$3:$EH$3,EOMONTH(CI3,-NTBA!$F$188),Rollout!$J$124:$EH$124)</f>
        <v>0</v>
      </c>
      <c r="CJ265" s="1082">
        <f ca="1">SUMIF(Rollout!$J$3:$EH$3,EOMONTH(CJ3,-NTBA!$F$188-1),Rollout!$J$130:$EH$130)-SUMIF(Rollout!$J$3:$EH$3,EOMONTH(CJ3,-NTBA!$F$188),Rollout!$J$124:$EH$124)</f>
        <v>0</v>
      </c>
      <c r="CK265" s="1082">
        <f ca="1">SUMIF(Rollout!$J$3:$EH$3,EOMONTH(CK3,-NTBA!$F$188-1),Rollout!$J$130:$EH$130)-SUMIF(Rollout!$J$3:$EH$3,EOMONTH(CK3,-NTBA!$F$188),Rollout!$J$124:$EH$124)</f>
        <v>0</v>
      </c>
      <c r="CL265" s="1082">
        <f ca="1">SUMIF(Rollout!$J$3:$EH$3,EOMONTH(CL3,-NTBA!$F$188-1),Rollout!$J$130:$EH$130)-SUMIF(Rollout!$J$3:$EH$3,EOMONTH(CL3,-NTBA!$F$188),Rollout!$J$124:$EH$124)</f>
        <v>0</v>
      </c>
      <c r="CM265" s="1082">
        <f ca="1">SUMIF(Rollout!$J$3:$EH$3,EOMONTH(CM3,-NTBA!$F$188-1),Rollout!$J$130:$EH$130)-SUMIF(Rollout!$J$3:$EH$3,EOMONTH(CM3,-NTBA!$F$188),Rollout!$J$124:$EH$124)</f>
        <v>0</v>
      </c>
      <c r="CN265" s="1082">
        <f ca="1">SUMIF(Rollout!$J$3:$EH$3,EOMONTH(CN3,-NTBA!$F$188-1),Rollout!$J$130:$EH$130)-SUMIF(Rollout!$J$3:$EH$3,EOMONTH(CN3,-NTBA!$F$188),Rollout!$J$124:$EH$124)</f>
        <v>0</v>
      </c>
      <c r="CO265" s="1082">
        <f ca="1">SUMIF(Rollout!$J$3:$EH$3,EOMONTH(CO3,-NTBA!$F$188-1),Rollout!$J$130:$EH$130)-SUMIF(Rollout!$J$3:$EH$3,EOMONTH(CO3,-NTBA!$F$188),Rollout!$J$124:$EH$124)</f>
        <v>0</v>
      </c>
      <c r="CP265" s="1082">
        <f ca="1">SUMIF(Rollout!$J$3:$EH$3,EOMONTH(CP3,-NTBA!$F$188-1),Rollout!$J$130:$EH$130)-SUMIF(Rollout!$J$3:$EH$3,EOMONTH(CP3,-NTBA!$F$188),Rollout!$J$124:$EH$124)</f>
        <v>0</v>
      </c>
      <c r="CQ265" s="1082">
        <f ca="1">SUMIF(Rollout!$J$3:$EH$3,EOMONTH(CQ3,-NTBA!$F$188-1),Rollout!$J$130:$EH$130)-SUMIF(Rollout!$J$3:$EH$3,EOMONTH(CQ3,-NTBA!$F$188),Rollout!$J$124:$EH$124)</f>
        <v>0</v>
      </c>
      <c r="CR265" s="1082">
        <f ca="1">SUMIF(Rollout!$J$3:$EH$3,EOMONTH(CR3,-NTBA!$F$188-1),Rollout!$J$130:$EH$130)-SUMIF(Rollout!$J$3:$EH$3,EOMONTH(CR3,-NTBA!$F$188),Rollout!$J$124:$EH$124)</f>
        <v>0</v>
      </c>
      <c r="CS265" s="1082">
        <f ca="1">SUMIF(Rollout!$J$3:$EH$3,EOMONTH(CS3,-NTBA!$F$188-1),Rollout!$J$130:$EH$130)-SUMIF(Rollout!$J$3:$EH$3,EOMONTH(CS3,-NTBA!$F$188),Rollout!$J$124:$EH$124)</f>
        <v>0</v>
      </c>
      <c r="CT265" s="1082">
        <f ca="1">SUMIF(Rollout!$J$3:$EH$3,EOMONTH(CT3,-NTBA!$F$188-1),Rollout!$J$130:$EH$130)-SUMIF(Rollout!$J$3:$EH$3,EOMONTH(CT3,-NTBA!$F$188),Rollout!$J$124:$EH$124)</f>
        <v>0</v>
      </c>
      <c r="CU265" s="1082">
        <f ca="1">SUMIF(Rollout!$J$3:$EH$3,EOMONTH(CU3,-NTBA!$F$188-1),Rollout!$J$130:$EH$130)-SUMIF(Rollout!$J$3:$EH$3,EOMONTH(CU3,-NTBA!$F$188),Rollout!$J$124:$EH$124)</f>
        <v>0</v>
      </c>
      <c r="CV265" s="1082">
        <f ca="1">SUMIF(Rollout!$J$3:$EH$3,EOMONTH(CV3,-NTBA!$F$188-1),Rollout!$J$130:$EH$130)-SUMIF(Rollout!$J$3:$EH$3,EOMONTH(CV3,-NTBA!$F$188),Rollout!$J$124:$EH$124)</f>
        <v>0</v>
      </c>
      <c r="CW265" s="1082">
        <f ca="1">SUMIF(Rollout!$J$3:$EH$3,EOMONTH(CW3,-NTBA!$F$188-1),Rollout!$J$130:$EH$130)-SUMIF(Rollout!$J$3:$EH$3,EOMONTH(CW3,-NTBA!$F$188),Rollout!$J$124:$EH$124)</f>
        <v>0</v>
      </c>
      <c r="CX265" s="1082">
        <f ca="1">SUMIF(Rollout!$J$3:$EH$3,EOMONTH(CX3,-NTBA!$F$188-1),Rollout!$J$130:$EH$130)-SUMIF(Rollout!$J$3:$EH$3,EOMONTH(CX3,-NTBA!$F$188),Rollout!$J$124:$EH$124)</f>
        <v>0</v>
      </c>
      <c r="CY265" s="1082">
        <f ca="1">SUMIF(Rollout!$J$3:$EH$3,EOMONTH(CY3,-NTBA!$F$188-1),Rollout!$J$130:$EH$130)-SUMIF(Rollout!$J$3:$EH$3,EOMONTH(CY3,-NTBA!$F$188),Rollout!$J$124:$EH$124)</f>
        <v>0</v>
      </c>
      <c r="CZ265" s="1082">
        <f ca="1">SUMIF(Rollout!$J$3:$EH$3,EOMONTH(CZ3,-NTBA!$F$188-1),Rollout!$J$130:$EH$130)-SUMIF(Rollout!$J$3:$EH$3,EOMONTH(CZ3,-NTBA!$F$188),Rollout!$J$124:$EH$124)</f>
        <v>0</v>
      </c>
      <c r="DA265" s="1082">
        <f ca="1">SUMIF(Rollout!$J$3:$EH$3,EOMONTH(DA3,-NTBA!$F$188-1),Rollout!$J$130:$EH$130)-SUMIF(Rollout!$J$3:$EH$3,EOMONTH(DA3,-NTBA!$F$188),Rollout!$J$124:$EH$124)</f>
        <v>0</v>
      </c>
      <c r="DB265" s="1082">
        <f ca="1">SUMIF(Rollout!$J$3:$EH$3,EOMONTH(DB3,-NTBA!$F$188-1),Rollout!$J$130:$EH$130)-SUMIF(Rollout!$J$3:$EH$3,EOMONTH(DB3,-NTBA!$F$188),Rollout!$J$124:$EH$124)</f>
        <v>0</v>
      </c>
      <c r="DC265" s="1082">
        <f ca="1">SUMIF(Rollout!$J$3:$EH$3,EOMONTH(DC3,-NTBA!$F$188-1),Rollout!$J$130:$EH$130)-SUMIF(Rollout!$J$3:$EH$3,EOMONTH(DC3,-NTBA!$F$188),Rollout!$J$124:$EH$124)</f>
        <v>0</v>
      </c>
      <c r="DD265" s="1082">
        <f ca="1">SUMIF(Rollout!$J$3:$EH$3,EOMONTH(DD3,-NTBA!$F$188-1),Rollout!$J$130:$EH$130)-SUMIF(Rollout!$J$3:$EH$3,EOMONTH(DD3,-NTBA!$F$188),Rollout!$J$124:$EH$124)</f>
        <v>0</v>
      </c>
      <c r="DE265" s="1082">
        <f ca="1">SUMIF(Rollout!$J$3:$EH$3,EOMONTH(DE3,-NTBA!$F$188-1),Rollout!$J$130:$EH$130)-SUMIF(Rollout!$J$3:$EH$3,EOMONTH(DE3,-NTBA!$F$188),Rollout!$J$124:$EH$124)</f>
        <v>0</v>
      </c>
      <c r="DF265" s="1082">
        <f ca="1">SUMIF(Rollout!$J$3:$EH$3,EOMONTH(DF3,-NTBA!$F$188-1),Rollout!$J$130:$EH$130)-SUMIF(Rollout!$J$3:$EH$3,EOMONTH(DF3,-NTBA!$F$188),Rollout!$J$124:$EH$124)</f>
        <v>0</v>
      </c>
      <c r="DG265" s="1082">
        <f ca="1">SUMIF(Rollout!$J$3:$EH$3,EOMONTH(DG3,-NTBA!$F$188-1),Rollout!$J$130:$EH$130)-SUMIF(Rollout!$J$3:$EH$3,EOMONTH(DG3,-NTBA!$F$188),Rollout!$J$124:$EH$124)</f>
        <v>0</v>
      </c>
      <c r="DH265" s="1082">
        <f ca="1">SUMIF(Rollout!$J$3:$EH$3,EOMONTH(DH3,-NTBA!$F$188-1),Rollout!$J$130:$EH$130)-SUMIF(Rollout!$J$3:$EH$3,EOMONTH(DH3,-NTBA!$F$188),Rollout!$J$124:$EH$124)</f>
        <v>0</v>
      </c>
      <c r="DI265" s="1082">
        <f ca="1">SUMIF(Rollout!$J$3:$EH$3,EOMONTH(DI3,-NTBA!$F$188-1),Rollout!$J$130:$EH$130)-SUMIF(Rollout!$J$3:$EH$3,EOMONTH(DI3,-NTBA!$F$188),Rollout!$J$124:$EH$124)</f>
        <v>0</v>
      </c>
      <c r="DJ265" s="1082">
        <f ca="1">SUMIF(Rollout!$J$3:$EH$3,EOMONTH(DJ3,-NTBA!$F$188-1),Rollout!$J$130:$EH$130)-SUMIF(Rollout!$J$3:$EH$3,EOMONTH(DJ3,-NTBA!$F$188),Rollout!$J$124:$EH$124)</f>
        <v>0</v>
      </c>
      <c r="DK265" s="1082">
        <f ca="1">SUMIF(Rollout!$J$3:$EH$3,EOMONTH(DK3,-NTBA!$F$188-1),Rollout!$J$130:$EH$130)-SUMIF(Rollout!$J$3:$EH$3,EOMONTH(DK3,-NTBA!$F$188),Rollout!$J$124:$EH$124)</f>
        <v>0</v>
      </c>
      <c r="DL265" s="1082">
        <f ca="1">SUMIF(Rollout!$J$3:$EH$3,EOMONTH(DL3,-NTBA!$F$188-1),Rollout!$J$130:$EH$130)-SUMIF(Rollout!$J$3:$EH$3,EOMONTH(DL3,-NTBA!$F$188),Rollout!$J$124:$EH$124)</f>
        <v>0</v>
      </c>
      <c r="DM265" s="1082">
        <f ca="1">SUMIF(Rollout!$J$3:$EH$3,EOMONTH(DM3,-NTBA!$F$188-1),Rollout!$J$130:$EH$130)-SUMIF(Rollout!$J$3:$EH$3,EOMONTH(DM3,-NTBA!$F$188),Rollout!$J$124:$EH$124)</f>
        <v>0</v>
      </c>
      <c r="DN265" s="1082">
        <f ca="1">SUMIF(Rollout!$J$3:$EH$3,EOMONTH(DN3,-NTBA!$F$188-1),Rollout!$J$130:$EH$130)-SUMIF(Rollout!$J$3:$EH$3,EOMONTH(DN3,-NTBA!$F$188),Rollout!$J$124:$EH$124)</f>
        <v>0</v>
      </c>
      <c r="DO265" s="1082">
        <f ca="1">SUMIF(Rollout!$J$3:$EH$3,EOMONTH(DO3,-NTBA!$F$188-1),Rollout!$J$130:$EH$130)-SUMIF(Rollout!$J$3:$EH$3,EOMONTH(DO3,-NTBA!$F$188),Rollout!$J$124:$EH$124)</f>
        <v>0</v>
      </c>
      <c r="DP265" s="1082">
        <f ca="1">SUMIF(Rollout!$J$3:$EH$3,EOMONTH(DP3,-NTBA!$F$188-1),Rollout!$J$130:$EH$130)-SUMIF(Rollout!$J$3:$EH$3,EOMONTH(DP3,-NTBA!$F$188),Rollout!$J$124:$EH$124)</f>
        <v>0</v>
      </c>
      <c r="DQ265" s="1082">
        <f ca="1">SUMIF(Rollout!$J$3:$EH$3,EOMONTH(DQ3,-NTBA!$F$188-1),Rollout!$J$130:$EH$130)-SUMIF(Rollout!$J$3:$EH$3,EOMONTH(DQ3,-NTBA!$F$188),Rollout!$J$124:$EH$124)</f>
        <v>0</v>
      </c>
      <c r="DR265" s="1082">
        <f ca="1">SUMIF(Rollout!$J$3:$EH$3,EOMONTH(DR3,-NTBA!$F$188-1),Rollout!$J$130:$EH$130)-SUMIF(Rollout!$J$3:$EH$3,EOMONTH(DR3,-NTBA!$F$188),Rollout!$J$124:$EH$124)</f>
        <v>0</v>
      </c>
      <c r="DS265" s="1082">
        <f ca="1">SUMIF(Rollout!$J$3:$EH$3,EOMONTH(DS3,-NTBA!$F$188-1),Rollout!$J$130:$EH$130)-SUMIF(Rollout!$J$3:$EH$3,EOMONTH(DS3,-NTBA!$F$188),Rollout!$J$124:$EH$124)</f>
        <v>0</v>
      </c>
      <c r="DT265" s="1082">
        <f ca="1">SUMIF(Rollout!$J$3:$EH$3,EOMONTH(DT3,-NTBA!$F$188-1),Rollout!$J$130:$EH$130)-SUMIF(Rollout!$J$3:$EH$3,EOMONTH(DT3,-NTBA!$F$188),Rollout!$J$124:$EH$124)</f>
        <v>0</v>
      </c>
      <c r="DU265" s="1082">
        <f ca="1">SUMIF(Rollout!$J$3:$EH$3,EOMONTH(DU3,-NTBA!$F$188-1),Rollout!$J$130:$EH$130)-SUMIF(Rollout!$J$3:$EH$3,EOMONTH(DU3,-NTBA!$F$188),Rollout!$J$124:$EH$124)</f>
        <v>0</v>
      </c>
      <c r="DV265" s="1082">
        <f ca="1">SUMIF(Rollout!$J$3:$EH$3,EOMONTH(DV3,-NTBA!$F$188-1),Rollout!$J$130:$EH$130)-SUMIF(Rollout!$J$3:$EH$3,EOMONTH(DV3,-NTBA!$F$188),Rollout!$J$124:$EH$124)</f>
        <v>0</v>
      </c>
      <c r="DW265" s="1082">
        <f ca="1">SUMIF(Rollout!$J$3:$EH$3,EOMONTH(DW3,-NTBA!$F$188-1),Rollout!$J$130:$EH$130)-SUMIF(Rollout!$J$3:$EH$3,EOMONTH(DW3,-NTBA!$F$188),Rollout!$J$124:$EH$124)</f>
        <v>0</v>
      </c>
      <c r="DX265" s="1082">
        <f ca="1">SUMIF(Rollout!$J$3:$EH$3,EOMONTH(DX3,-NTBA!$F$188-1),Rollout!$J$130:$EH$130)-SUMIF(Rollout!$J$3:$EH$3,EOMONTH(DX3,-NTBA!$F$188),Rollout!$J$124:$EH$124)</f>
        <v>0</v>
      </c>
      <c r="DY265" s="1082">
        <f ca="1">SUMIF(Rollout!$J$3:$EH$3,EOMONTH(DY3,-NTBA!$F$188-1),Rollout!$J$130:$EH$130)-SUMIF(Rollout!$J$3:$EH$3,EOMONTH(DY3,-NTBA!$F$188),Rollout!$J$124:$EH$124)</f>
        <v>0</v>
      </c>
      <c r="DZ265" s="1082">
        <f ca="1">SUMIF(Rollout!$J$3:$EH$3,EOMONTH(DZ3,-NTBA!$F$188-1),Rollout!$J$130:$EH$130)-SUMIF(Rollout!$J$3:$EH$3,EOMONTH(DZ3,-NTBA!$F$188),Rollout!$J$124:$EH$124)</f>
        <v>0</v>
      </c>
      <c r="EA265" s="1082">
        <f ca="1">SUMIF(Rollout!$J$3:$EH$3,EOMONTH(EA3,-NTBA!$F$188-1),Rollout!$J$130:$EH$130)-SUMIF(Rollout!$J$3:$EH$3,EOMONTH(EA3,-NTBA!$F$188),Rollout!$J$124:$EH$124)</f>
        <v>0</v>
      </c>
      <c r="EB265" s="1082">
        <f ca="1">SUMIF(Rollout!$J$3:$EH$3,EOMONTH(EB3,-NTBA!$F$188-1),Rollout!$J$130:$EH$130)-SUMIF(Rollout!$J$3:$EH$3,EOMONTH(EB3,-NTBA!$F$188),Rollout!$J$124:$EH$124)</f>
        <v>0</v>
      </c>
      <c r="EC265" s="1082">
        <f ca="1">SUMIF(Rollout!$J$3:$EH$3,EOMONTH(EC3,-NTBA!$F$188-1),Rollout!$J$130:$EH$130)-SUMIF(Rollout!$J$3:$EH$3,EOMONTH(EC3,-NTBA!$F$188),Rollout!$J$124:$EH$124)</f>
        <v>0</v>
      </c>
      <c r="ED265" s="1082">
        <f ca="1">SUMIF(Rollout!$J$3:$EH$3,EOMONTH(ED3,-NTBA!$F$188-1),Rollout!$J$130:$EH$130)-SUMIF(Rollout!$J$3:$EH$3,EOMONTH(ED3,-NTBA!$F$188),Rollout!$J$124:$EH$124)</f>
        <v>0</v>
      </c>
      <c r="EE265" s="1082">
        <f ca="1">SUMIF(Rollout!$J$3:$EH$3,EOMONTH(EE3,-NTBA!$F$188-1),Rollout!$J$130:$EH$130)-SUMIF(Rollout!$J$3:$EH$3,EOMONTH(EE3,-NTBA!$F$188),Rollout!$J$124:$EH$124)</f>
        <v>0</v>
      </c>
      <c r="EF265" s="1082">
        <f ca="1">SUMIF(Rollout!$J$3:$EH$3,EOMONTH(EF3,-NTBA!$F$188-1),Rollout!$J$130:$EH$130)-SUMIF(Rollout!$J$3:$EH$3,EOMONTH(EF3,-NTBA!$F$188),Rollout!$J$124:$EH$124)</f>
        <v>0</v>
      </c>
      <c r="EG265" s="1082">
        <f ca="1">SUMIF(Rollout!$J$3:$EH$3,EOMONTH(EG3,-NTBA!$F$188-1),Rollout!$J$130:$EH$130)-SUMIF(Rollout!$J$3:$EH$3,EOMONTH(EG3,-NTBA!$F$188),Rollout!$J$124:$EH$124)</f>
        <v>0</v>
      </c>
      <c r="EH265" s="1082">
        <f ca="1">SUMIF(Rollout!$J$3:$EH$3,EOMONTH(EH3,-NTBA!$F$188-1),Rollout!$J$130:$EH$130)-SUMIF(Rollout!$J$3:$EH$3,EOMONTH(EH3,-NTBA!$F$188),Rollout!$J$124:$EH$124)</f>
        <v>0</v>
      </c>
    </row>
    <row r="266" spans="1:139" s="788" customFormat="1" ht="15" customHeight="1" outlineLevel="1" x14ac:dyDescent="0.35">
      <c r="E266" s="248" t="s">
        <v>689</v>
      </c>
      <c r="F266" s="248"/>
      <c r="G266" s="248" t="str">
        <f xml:space="preserve"> G$138</f>
        <v>INR Cr</v>
      </c>
      <c r="H266" s="248"/>
      <c r="I266" s="248"/>
      <c r="J266" s="1096">
        <f>SUM($J$265:J265)</f>
        <v>0</v>
      </c>
      <c r="K266" s="1096">
        <f>SUM($J$265:K265)</f>
        <v>0</v>
      </c>
      <c r="L266" s="1096">
        <f>SUM($J$265:L265)</f>
        <v>0</v>
      </c>
      <c r="M266" s="1096">
        <f ca="1">SUM($J$265:M265)</f>
        <v>0</v>
      </c>
      <c r="N266" s="1096">
        <f ca="1">SUM($J$265:N265)</f>
        <v>0</v>
      </c>
      <c r="O266" s="1096">
        <f ca="1">SUM($J$265:O265)</f>
        <v>0</v>
      </c>
      <c r="P266" s="1096">
        <f ca="1">SUM($J$265:P265)</f>
        <v>0</v>
      </c>
      <c r="Q266" s="1096">
        <f ca="1">SUM($J$265:Q265)</f>
        <v>0</v>
      </c>
      <c r="R266" s="1096">
        <f ca="1">SUM($J$265:R265)</f>
        <v>7.1110863888507199</v>
      </c>
      <c r="S266" s="1096">
        <f ca="1">SUM($J$265:S265)</f>
        <v>13.048752610428942</v>
      </c>
      <c r="T266" s="1096">
        <f ca="1">SUM($J$265:T265)</f>
        <v>25.459387120401047</v>
      </c>
      <c r="U266" s="1096">
        <f ca="1">SUM($J$265:U265)</f>
        <v>54.616901932986124</v>
      </c>
      <c r="V266" s="1096">
        <f ca="1">SUM($J$265:V265)</f>
        <v>87.512559670261595</v>
      </c>
      <c r="W266" s="1096">
        <f ca="1">SUM($J$265:W265)</f>
        <v>120.40821740753705</v>
      </c>
      <c r="X266" s="1096">
        <f ca="1">SUM($J$265:X265)</f>
        <v>153.30387514481251</v>
      </c>
      <c r="Y266" s="1096">
        <f ca="1">SUM($J$265:Y265)</f>
        <v>193.67581873146875</v>
      </c>
      <c r="Z266" s="1096">
        <f ca="1">SUM($J$265:Z265)</f>
        <v>242.27167675244385</v>
      </c>
      <c r="AA266" s="1096">
        <f ca="1">SUM($J$265:AA265)</f>
        <v>300.21289208514497</v>
      </c>
      <c r="AB266" s="1096">
        <f ca="1">SUM($J$265:AB265)</f>
        <v>366.75183614463401</v>
      </c>
      <c r="AC266" s="1096">
        <f ca="1">SUM($J$265:AC265)</f>
        <v>443.38376610078706</v>
      </c>
      <c r="AD266" s="1096">
        <f ca="1">SUM($J$265:AD265)</f>
        <v>524.90929895965235</v>
      </c>
      <c r="AE266" s="1096">
        <f ca="1">SUM($J$265:AE265)</f>
        <v>582.85051429235341</v>
      </c>
      <c r="AF266" s="1096">
        <f ca="1">SUM($J$265:AF265)</f>
        <v>640.79172962505447</v>
      </c>
      <c r="AG266" s="1096">
        <f ca="1">SUM($J$265:AG265)</f>
        <v>698.73294495775554</v>
      </c>
      <c r="AH266" s="1096">
        <f ca="1">SUM($J$265:AH265)</f>
        <v>756.6741602904566</v>
      </c>
      <c r="AI266" s="1096">
        <f ca="1">SUM($J$265:AI265)</f>
        <v>814.61537562315766</v>
      </c>
      <c r="AJ266" s="1096">
        <f ca="1">SUM($J$265:AJ265)</f>
        <v>872.55659095585872</v>
      </c>
      <c r="AK266" s="1096">
        <f ca="1">SUM($J$265:AK265)</f>
        <v>930.49780628855979</v>
      </c>
      <c r="AL266" s="1096">
        <f ca="1">SUM($J$265:AL265)</f>
        <v>1005.1421459145578</v>
      </c>
      <c r="AM266" s="1096">
        <f ca="1">SUM($J$265:AM265)</f>
        <v>1058.3968514625744</v>
      </c>
      <c r="AN266" s="1096">
        <f ca="1">SUM($J$265:AN265)</f>
        <v>1058.3968514625744</v>
      </c>
      <c r="AO266" s="1096">
        <f ca="1">SUM($J$265:AO265)</f>
        <v>1058.3968514625744</v>
      </c>
      <c r="AP266" s="1096">
        <f ca="1">SUM($J$265:AP265)</f>
        <v>1058.3968514625744</v>
      </c>
      <c r="AQ266" s="1096">
        <f ca="1">SUM($J$265:AQ265)</f>
        <v>1058.3968514625744</v>
      </c>
      <c r="AR266" s="1096">
        <f ca="1">SUM($J$265:AR265)</f>
        <v>1058.3968514625744</v>
      </c>
      <c r="AS266" s="1096">
        <f ca="1">SUM($J$265:AS265)</f>
        <v>1058.3968514625744</v>
      </c>
      <c r="AT266" s="1096">
        <f ca="1">SUM($J$265:AT265)</f>
        <v>1058.3968514625744</v>
      </c>
      <c r="AU266" s="1096">
        <f ca="1">SUM($J$265:AU265)</f>
        <v>1058.3968514625744</v>
      </c>
      <c r="AV266" s="1096">
        <f ca="1">SUM($J$265:AV265)</f>
        <v>1058.3968514625744</v>
      </c>
      <c r="AW266" s="1096">
        <f ca="1">SUM($J$265:AW265)</f>
        <v>1058.3968514625744</v>
      </c>
      <c r="AX266" s="1096">
        <f ca="1">SUM($J$265:AX265)</f>
        <v>1058.3968514625744</v>
      </c>
      <c r="AY266" s="1096">
        <f ca="1">SUM($J$265:AY265)</f>
        <v>1058.3968514625744</v>
      </c>
      <c r="AZ266" s="1096">
        <f ca="1">SUM($J$265:AZ265)</f>
        <v>1058.3968514625744</v>
      </c>
      <c r="BA266" s="1096">
        <f ca="1">SUM($J$265:BA265)</f>
        <v>1058.3968514625744</v>
      </c>
      <c r="BB266" s="1096">
        <f ca="1">SUM($J$265:BB265)</f>
        <v>1058.3968514625744</v>
      </c>
      <c r="BC266" s="1096">
        <f ca="1">SUM($J$265:BC265)</f>
        <v>1058.3968514625744</v>
      </c>
      <c r="BD266" s="1096">
        <f ca="1">SUM($J$265:BD265)</f>
        <v>1058.3968514625744</v>
      </c>
      <c r="BE266" s="1096">
        <f ca="1">SUM($J$265:BE265)</f>
        <v>1058.3968514625744</v>
      </c>
      <c r="BF266" s="1096">
        <f ca="1">SUM($J$265:BF265)</f>
        <v>1058.3968514625744</v>
      </c>
      <c r="BG266" s="1096">
        <f ca="1">SUM($J$265:BG265)</f>
        <v>1058.3968514625744</v>
      </c>
      <c r="BH266" s="1096">
        <f ca="1">SUM($J$265:BH265)</f>
        <v>1058.3968514625744</v>
      </c>
      <c r="BI266" s="1096">
        <f ca="1">SUM($J$265:BI265)</f>
        <v>1058.3968514625744</v>
      </c>
      <c r="BJ266" s="1096">
        <f ca="1">SUM($J$265:BJ265)</f>
        <v>1058.3968514625744</v>
      </c>
      <c r="BK266" s="1096">
        <f ca="1">SUM($J$265:BK265)</f>
        <v>1058.3968514625744</v>
      </c>
      <c r="BL266" s="1096">
        <f ca="1">SUM($J$265:BL265)</f>
        <v>1058.3968514625744</v>
      </c>
      <c r="BM266" s="1096">
        <f ca="1">SUM($J$265:BM265)</f>
        <v>1058.3968514625744</v>
      </c>
      <c r="BN266" s="1096">
        <f ca="1">SUM($J$265:BN265)</f>
        <v>1058.3968514625744</v>
      </c>
      <c r="BO266" s="1096">
        <f ca="1">SUM($J$265:BO265)</f>
        <v>1058.3968514625744</v>
      </c>
      <c r="BP266" s="1096">
        <f ca="1">SUM($J$265:BP265)</f>
        <v>1058.3968514625744</v>
      </c>
      <c r="BQ266" s="1096">
        <f ca="1">SUM($J$265:BQ265)</f>
        <v>1058.3968514625744</v>
      </c>
      <c r="BR266" s="1096">
        <f ca="1">SUM($J$265:BR265)</f>
        <v>1058.3968514625744</v>
      </c>
      <c r="BS266" s="1096">
        <f ca="1">SUM($J$265:BS265)</f>
        <v>1058.3968514625744</v>
      </c>
      <c r="BT266" s="1096">
        <f ca="1">SUM($J$265:BT265)</f>
        <v>1058.3968514625744</v>
      </c>
      <c r="BU266" s="1096">
        <f ca="1">SUM($J$265:BU265)</f>
        <v>1058.3968514625744</v>
      </c>
      <c r="BV266" s="1096">
        <f ca="1">SUM($J$265:BV265)</f>
        <v>1058.3968514625744</v>
      </c>
      <c r="BW266" s="1096">
        <f ca="1">SUM($J$265:BW265)</f>
        <v>1058.3968514625744</v>
      </c>
      <c r="BX266" s="1096">
        <f ca="1">SUM($J$265:BX265)</f>
        <v>1058.3968514625744</v>
      </c>
      <c r="BY266" s="1096">
        <f ca="1">SUM($J$265:BY265)</f>
        <v>1058.3968514625744</v>
      </c>
      <c r="BZ266" s="1096">
        <f ca="1">SUM($J$265:BZ265)</f>
        <v>1058.3968514625744</v>
      </c>
      <c r="CA266" s="1096">
        <f ca="1">SUM($J$265:CA265)</f>
        <v>1058.3968514625744</v>
      </c>
      <c r="CB266" s="1096">
        <f ca="1">SUM($J$265:CB265)</f>
        <v>1058.3968514625744</v>
      </c>
      <c r="CC266" s="1096">
        <f ca="1">SUM($J$265:CC265)</f>
        <v>1058.3968514625744</v>
      </c>
      <c r="CD266" s="1096">
        <f ca="1">SUM($J$265:CD265)</f>
        <v>1058.3968514625744</v>
      </c>
      <c r="CE266" s="1096">
        <f ca="1">SUM($J$265:CE265)</f>
        <v>1058.3968514625744</v>
      </c>
      <c r="CF266" s="1096">
        <f ca="1">SUM($J$265:CF265)</f>
        <v>1058.3968514625744</v>
      </c>
      <c r="CG266" s="1096">
        <f ca="1">SUM($J$265:CG265)</f>
        <v>1058.3968514625744</v>
      </c>
      <c r="CH266" s="1096">
        <f ca="1">SUM($J$265:CH265)</f>
        <v>1058.3968514625744</v>
      </c>
      <c r="CI266" s="1096">
        <f ca="1">SUM($J$265:CI265)</f>
        <v>1058.3968514625744</v>
      </c>
      <c r="CJ266" s="1096">
        <f ca="1">SUM($J$265:CJ265)</f>
        <v>1058.3968514625744</v>
      </c>
      <c r="CK266" s="1096">
        <f ca="1">SUM($J$265:CK265)</f>
        <v>1058.3968514625744</v>
      </c>
      <c r="CL266" s="1096">
        <f ca="1">SUM($J$265:CL265)</f>
        <v>1058.3968514625744</v>
      </c>
      <c r="CM266" s="1096">
        <f ca="1">SUM($J$265:CM265)</f>
        <v>1058.3968514625744</v>
      </c>
      <c r="CN266" s="1096">
        <f ca="1">SUM($J$265:CN265)</f>
        <v>1058.3968514625744</v>
      </c>
      <c r="CO266" s="1096">
        <f ca="1">SUM($J$265:CO265)</f>
        <v>1058.3968514625744</v>
      </c>
      <c r="CP266" s="1096">
        <f ca="1">SUM($J$265:CP265)</f>
        <v>1058.3968514625744</v>
      </c>
      <c r="CQ266" s="1096">
        <f ca="1">SUM($J$265:CQ265)</f>
        <v>1058.3968514625744</v>
      </c>
      <c r="CR266" s="1096">
        <f ca="1">SUM($J$265:CR265)</f>
        <v>1058.3968514625744</v>
      </c>
      <c r="CS266" s="1096">
        <f ca="1">SUM($J$265:CS265)</f>
        <v>1058.3968514625744</v>
      </c>
      <c r="CT266" s="1096">
        <f ca="1">SUM($J$265:CT265)</f>
        <v>1058.3968514625744</v>
      </c>
      <c r="CU266" s="1096">
        <f ca="1">SUM($J$265:CU265)</f>
        <v>1058.3968514625744</v>
      </c>
      <c r="CV266" s="1096">
        <f ca="1">SUM($J$265:CV265)</f>
        <v>1058.3968514625744</v>
      </c>
      <c r="CW266" s="1096">
        <f ca="1">SUM($J$265:CW265)</f>
        <v>1058.3968514625744</v>
      </c>
      <c r="CX266" s="1096">
        <f ca="1">SUM($J$265:CX265)</f>
        <v>1058.3968514625744</v>
      </c>
      <c r="CY266" s="1096">
        <f ca="1">SUM($J$265:CY265)</f>
        <v>1058.3968514625744</v>
      </c>
      <c r="CZ266" s="1096">
        <f ca="1">SUM($J$265:CZ265)</f>
        <v>1058.3968514625744</v>
      </c>
      <c r="DA266" s="1096">
        <f ca="1">SUM($J$265:DA265)</f>
        <v>1058.3968514625744</v>
      </c>
      <c r="DB266" s="1096">
        <f ca="1">SUM($J$265:DB265)</f>
        <v>1058.3968514625744</v>
      </c>
      <c r="DC266" s="1096">
        <f ca="1">SUM($J$265:DC265)</f>
        <v>1058.3968514625744</v>
      </c>
      <c r="DD266" s="1096">
        <f ca="1">SUM($J$265:DD265)</f>
        <v>1058.3968514625744</v>
      </c>
      <c r="DE266" s="1096">
        <f ca="1">SUM($J$265:DE265)</f>
        <v>1058.3968514625744</v>
      </c>
      <c r="DF266" s="1096">
        <f ca="1">SUM($J$265:DF265)</f>
        <v>1058.3968514625744</v>
      </c>
      <c r="DG266" s="1096">
        <f ca="1">SUM($J$265:DG265)</f>
        <v>1058.3968514625744</v>
      </c>
      <c r="DH266" s="1096">
        <f ca="1">SUM($J$265:DH265)</f>
        <v>1058.3968514625744</v>
      </c>
      <c r="DI266" s="1096">
        <f ca="1">SUM($J$265:DI265)</f>
        <v>1058.3968514625744</v>
      </c>
      <c r="DJ266" s="1096">
        <f ca="1">SUM($J$265:DJ265)</f>
        <v>1058.3968514625744</v>
      </c>
      <c r="DK266" s="1096">
        <f ca="1">SUM($J$265:DK265)</f>
        <v>1058.3968514625744</v>
      </c>
      <c r="DL266" s="1096">
        <f ca="1">SUM($J$265:DL265)</f>
        <v>1058.3968514625744</v>
      </c>
      <c r="DM266" s="1096">
        <f ca="1">SUM($J$265:DM265)</f>
        <v>1058.3968514625744</v>
      </c>
      <c r="DN266" s="1096">
        <f ca="1">SUM($J$265:DN265)</f>
        <v>1058.3968514625744</v>
      </c>
      <c r="DO266" s="1096">
        <f ca="1">SUM($J$265:DO265)</f>
        <v>1058.3968514625744</v>
      </c>
      <c r="DP266" s="1096">
        <f ca="1">SUM($J$265:DP265)</f>
        <v>1058.3968514625744</v>
      </c>
      <c r="DQ266" s="1096">
        <f ca="1">SUM($J$265:DQ265)</f>
        <v>1058.3968514625744</v>
      </c>
      <c r="DR266" s="1096">
        <f ca="1">SUM($J$265:DR265)</f>
        <v>1058.3968514625744</v>
      </c>
      <c r="DS266" s="1096">
        <f ca="1">SUM($J$265:DS265)</f>
        <v>1058.3968514625744</v>
      </c>
      <c r="DT266" s="1096">
        <f ca="1">SUM($J$265:DT265)</f>
        <v>1058.3968514625744</v>
      </c>
      <c r="DU266" s="1096">
        <f ca="1">SUM($J$265:DU265)</f>
        <v>1058.3968514625744</v>
      </c>
      <c r="DV266" s="1096">
        <f ca="1">SUM($J$265:DV265)</f>
        <v>1058.3968514625744</v>
      </c>
      <c r="DW266" s="1096">
        <f ca="1">SUM($J$265:DW265)</f>
        <v>1058.3968514625744</v>
      </c>
      <c r="DX266" s="1096">
        <f ca="1">SUM($J$265:DX265)</f>
        <v>1058.3968514625744</v>
      </c>
      <c r="DY266" s="1096">
        <f ca="1">SUM($J$265:DY265)</f>
        <v>1058.3968514625744</v>
      </c>
      <c r="DZ266" s="1096">
        <f ca="1">SUM($J$265:DZ265)</f>
        <v>1058.3968514625744</v>
      </c>
      <c r="EA266" s="1096">
        <f ca="1">SUM($J$265:EA265)</f>
        <v>1058.3968514625744</v>
      </c>
      <c r="EB266" s="1096">
        <f ca="1">SUM($J$265:EB265)</f>
        <v>1058.3968514625744</v>
      </c>
      <c r="EC266" s="1096">
        <f ca="1">SUM($J$265:EC265)</f>
        <v>1058.3968514625744</v>
      </c>
      <c r="ED266" s="1096">
        <f ca="1">SUM($J$265:ED265)</f>
        <v>1058.3968514625744</v>
      </c>
      <c r="EE266" s="1096">
        <f ca="1">SUM($J$265:EE265)</f>
        <v>1058.3968514625744</v>
      </c>
      <c r="EF266" s="1096">
        <f ca="1">SUM($J$265:EF265)</f>
        <v>1058.3968514625744</v>
      </c>
      <c r="EG266" s="1096">
        <f ca="1">SUM($J$265:EG265)</f>
        <v>1058.3968514625744</v>
      </c>
      <c r="EH266" s="1096">
        <f ca="1">SUM($J$265:EH265)</f>
        <v>1058.3968514625744</v>
      </c>
    </row>
    <row r="267" spans="1:139" s="128" customFormat="1" ht="15" customHeight="1" outlineLevel="1" x14ac:dyDescent="0.35">
      <c r="A267" s="125"/>
      <c r="B267" s="125"/>
      <c r="C267" s="125"/>
      <c r="D267" s="125"/>
      <c r="E267" s="130"/>
      <c r="F267" s="130"/>
      <c r="G267" s="130"/>
      <c r="H267" s="130"/>
      <c r="I267" s="130"/>
      <c r="J267" s="130"/>
      <c r="K267" s="130"/>
      <c r="L267" s="130"/>
      <c r="M267" s="130"/>
      <c r="N267" s="130"/>
      <c r="O267" s="130"/>
      <c r="P267" s="130"/>
      <c r="Q267" s="130"/>
      <c r="R267" s="130"/>
      <c r="S267" s="130"/>
      <c r="T267" s="130"/>
      <c r="U267" s="130"/>
      <c r="V267" s="130"/>
      <c r="W267" s="130"/>
      <c r="X267" s="130"/>
      <c r="Y267" s="130"/>
      <c r="Z267" s="130"/>
      <c r="AA267" s="130"/>
      <c r="AB267" s="130"/>
      <c r="AC267" s="130"/>
      <c r="AD267" s="130"/>
      <c r="AE267" s="130"/>
      <c r="AF267" s="130"/>
      <c r="AG267" s="130"/>
      <c r="AH267" s="130"/>
      <c r="AI267" s="130"/>
      <c r="AJ267" s="130"/>
      <c r="AK267" s="130"/>
      <c r="AL267" s="130"/>
      <c r="AM267" s="130"/>
      <c r="AN267" s="130"/>
      <c r="AO267" s="130"/>
      <c r="AP267" s="130"/>
      <c r="AQ267" s="130"/>
      <c r="AR267" s="130"/>
      <c r="AS267" s="130"/>
      <c r="AT267" s="130"/>
      <c r="AU267" s="130"/>
      <c r="AV267" s="130"/>
      <c r="AW267" s="130"/>
      <c r="AX267" s="130"/>
      <c r="AY267" s="130"/>
      <c r="AZ267" s="130"/>
      <c r="BA267" s="130"/>
      <c r="BB267" s="130"/>
      <c r="BC267" s="130"/>
      <c r="BD267" s="130"/>
      <c r="BE267" s="130"/>
      <c r="BF267" s="130"/>
      <c r="BG267" s="130"/>
      <c r="BH267" s="130"/>
      <c r="BI267" s="130"/>
      <c r="BJ267" s="130"/>
      <c r="BK267" s="130"/>
      <c r="BL267" s="130"/>
      <c r="BM267" s="130"/>
      <c r="BN267" s="130"/>
      <c r="BO267" s="130"/>
      <c r="BP267" s="130"/>
      <c r="BQ267" s="130"/>
      <c r="BR267" s="130"/>
      <c r="BS267" s="130"/>
      <c r="BT267" s="130"/>
      <c r="BU267" s="130"/>
      <c r="BV267" s="130"/>
      <c r="BW267" s="130"/>
      <c r="BX267" s="130"/>
      <c r="BY267" s="130"/>
      <c r="BZ267" s="130"/>
      <c r="CA267" s="130"/>
      <c r="CB267" s="130"/>
      <c r="CC267" s="130"/>
      <c r="CD267" s="130"/>
      <c r="CE267" s="130"/>
      <c r="CF267" s="130"/>
      <c r="CG267" s="130"/>
      <c r="CH267" s="130"/>
      <c r="CI267" s="130"/>
      <c r="CJ267" s="130"/>
      <c r="CK267" s="130"/>
      <c r="CL267" s="130"/>
      <c r="CM267" s="130"/>
      <c r="CN267" s="130"/>
      <c r="CO267" s="130"/>
      <c r="CP267" s="130"/>
      <c r="CQ267" s="130"/>
      <c r="CR267" s="130"/>
      <c r="CS267" s="130"/>
      <c r="CT267" s="130"/>
      <c r="CU267" s="130"/>
      <c r="CV267" s="130"/>
      <c r="CW267" s="130"/>
      <c r="CX267" s="130"/>
      <c r="CY267" s="130"/>
      <c r="CZ267" s="130"/>
      <c r="DA267" s="130"/>
      <c r="DB267" s="130"/>
      <c r="DC267" s="130"/>
      <c r="DD267" s="130"/>
      <c r="DE267" s="130"/>
      <c r="DF267" s="130"/>
      <c r="DG267" s="130"/>
      <c r="DH267" s="130"/>
      <c r="DI267" s="130"/>
      <c r="DJ267" s="130"/>
      <c r="DK267" s="130"/>
      <c r="DL267" s="130"/>
      <c r="DM267" s="130"/>
      <c r="DN267" s="130"/>
      <c r="DO267" s="130"/>
      <c r="DP267" s="130"/>
      <c r="DQ267" s="130"/>
      <c r="DR267" s="130"/>
      <c r="DS267" s="130"/>
      <c r="DT267" s="130"/>
      <c r="DU267" s="130"/>
      <c r="DV267" s="130"/>
      <c r="DW267" s="130"/>
      <c r="DX267" s="130"/>
      <c r="DY267" s="130"/>
      <c r="DZ267" s="130"/>
      <c r="EA267" s="130"/>
      <c r="EB267" s="130"/>
      <c r="EC267" s="130"/>
      <c r="ED267" s="130"/>
      <c r="EE267" s="130"/>
      <c r="EF267" s="130"/>
      <c r="EG267" s="130"/>
      <c r="EH267" s="130"/>
      <c r="EI267" s="125"/>
    </row>
    <row r="268" spans="1:139" ht="15" customHeight="1" outlineLevel="1" x14ac:dyDescent="0.35">
      <c r="C268" s="125"/>
      <c r="E268" s="624" t="s">
        <v>456</v>
      </c>
      <c r="F268" s="50" t="s">
        <v>457</v>
      </c>
      <c r="H268" s="50" t="s">
        <v>432</v>
      </c>
      <c r="I268" s="50"/>
      <c r="J268" s="588">
        <v>1</v>
      </c>
      <c r="K268" s="588">
        <f xml:space="preserve"> J268 + 1</f>
        <v>2</v>
      </c>
      <c r="L268" s="588">
        <f t="shared" ref="L268:BW268" si="182" xml:space="preserve"> K268 + 1</f>
        <v>3</v>
      </c>
      <c r="M268" s="588">
        <f t="shared" si="182"/>
        <v>4</v>
      </c>
      <c r="N268" s="588">
        <f t="shared" si="182"/>
        <v>5</v>
      </c>
      <c r="O268" s="588">
        <f t="shared" si="182"/>
        <v>6</v>
      </c>
      <c r="P268" s="588">
        <f t="shared" si="182"/>
        <v>7</v>
      </c>
      <c r="Q268" s="588">
        <f t="shared" si="182"/>
        <v>8</v>
      </c>
      <c r="R268" s="588">
        <f t="shared" si="182"/>
        <v>9</v>
      </c>
      <c r="S268" s="588">
        <f t="shared" si="182"/>
        <v>10</v>
      </c>
      <c r="T268" s="588">
        <f t="shared" si="182"/>
        <v>11</v>
      </c>
      <c r="U268" s="588">
        <f t="shared" si="182"/>
        <v>12</v>
      </c>
      <c r="V268" s="588">
        <f t="shared" si="182"/>
        <v>13</v>
      </c>
      <c r="W268" s="588">
        <f t="shared" si="182"/>
        <v>14</v>
      </c>
      <c r="X268" s="588">
        <f t="shared" si="182"/>
        <v>15</v>
      </c>
      <c r="Y268" s="588">
        <f t="shared" si="182"/>
        <v>16</v>
      </c>
      <c r="Z268" s="588">
        <f t="shared" si="182"/>
        <v>17</v>
      </c>
      <c r="AA268" s="588">
        <f t="shared" si="182"/>
        <v>18</v>
      </c>
      <c r="AB268" s="588">
        <f t="shared" si="182"/>
        <v>19</v>
      </c>
      <c r="AC268" s="588">
        <f t="shared" si="182"/>
        <v>20</v>
      </c>
      <c r="AD268" s="588">
        <f t="shared" si="182"/>
        <v>21</v>
      </c>
      <c r="AE268" s="588">
        <f t="shared" si="182"/>
        <v>22</v>
      </c>
      <c r="AF268" s="588">
        <f t="shared" si="182"/>
        <v>23</v>
      </c>
      <c r="AG268" s="588">
        <f t="shared" si="182"/>
        <v>24</v>
      </c>
      <c r="AH268" s="588">
        <f t="shared" si="182"/>
        <v>25</v>
      </c>
      <c r="AI268" s="588">
        <f t="shared" si="182"/>
        <v>26</v>
      </c>
      <c r="AJ268" s="588">
        <f t="shared" si="182"/>
        <v>27</v>
      </c>
      <c r="AK268" s="588">
        <f t="shared" si="182"/>
        <v>28</v>
      </c>
      <c r="AL268" s="588">
        <f t="shared" si="182"/>
        <v>29</v>
      </c>
      <c r="AM268" s="588">
        <f t="shared" si="182"/>
        <v>30</v>
      </c>
      <c r="AN268" s="588">
        <f t="shared" si="182"/>
        <v>31</v>
      </c>
      <c r="AO268" s="588">
        <f t="shared" si="182"/>
        <v>32</v>
      </c>
      <c r="AP268" s="588">
        <f t="shared" si="182"/>
        <v>33</v>
      </c>
      <c r="AQ268" s="588">
        <f t="shared" si="182"/>
        <v>34</v>
      </c>
      <c r="AR268" s="588">
        <f t="shared" si="182"/>
        <v>35</v>
      </c>
      <c r="AS268" s="588">
        <f t="shared" si="182"/>
        <v>36</v>
      </c>
      <c r="AT268" s="588">
        <f t="shared" si="182"/>
        <v>37</v>
      </c>
      <c r="AU268" s="588">
        <f t="shared" si="182"/>
        <v>38</v>
      </c>
      <c r="AV268" s="588">
        <f t="shared" si="182"/>
        <v>39</v>
      </c>
      <c r="AW268" s="588">
        <f t="shared" si="182"/>
        <v>40</v>
      </c>
      <c r="AX268" s="588">
        <f t="shared" si="182"/>
        <v>41</v>
      </c>
      <c r="AY268" s="588">
        <f t="shared" si="182"/>
        <v>42</v>
      </c>
      <c r="AZ268" s="588">
        <f t="shared" si="182"/>
        <v>43</v>
      </c>
      <c r="BA268" s="588">
        <f t="shared" si="182"/>
        <v>44</v>
      </c>
      <c r="BB268" s="588">
        <f t="shared" si="182"/>
        <v>45</v>
      </c>
      <c r="BC268" s="588">
        <f t="shared" si="182"/>
        <v>46</v>
      </c>
      <c r="BD268" s="588">
        <f t="shared" si="182"/>
        <v>47</v>
      </c>
      <c r="BE268" s="588">
        <f t="shared" si="182"/>
        <v>48</v>
      </c>
      <c r="BF268" s="588">
        <f t="shared" si="182"/>
        <v>49</v>
      </c>
      <c r="BG268" s="588">
        <f t="shared" si="182"/>
        <v>50</v>
      </c>
      <c r="BH268" s="588">
        <f t="shared" si="182"/>
        <v>51</v>
      </c>
      <c r="BI268" s="588">
        <f t="shared" si="182"/>
        <v>52</v>
      </c>
      <c r="BJ268" s="588">
        <f t="shared" si="182"/>
        <v>53</v>
      </c>
      <c r="BK268" s="588">
        <f t="shared" si="182"/>
        <v>54</v>
      </c>
      <c r="BL268" s="588">
        <f t="shared" si="182"/>
        <v>55</v>
      </c>
      <c r="BM268" s="588">
        <f t="shared" si="182"/>
        <v>56</v>
      </c>
      <c r="BN268" s="588">
        <f t="shared" si="182"/>
        <v>57</v>
      </c>
      <c r="BO268" s="588">
        <f t="shared" si="182"/>
        <v>58</v>
      </c>
      <c r="BP268" s="588">
        <f t="shared" si="182"/>
        <v>59</v>
      </c>
      <c r="BQ268" s="588">
        <f t="shared" si="182"/>
        <v>60</v>
      </c>
      <c r="BR268" s="588">
        <f t="shared" si="182"/>
        <v>61</v>
      </c>
      <c r="BS268" s="588">
        <f t="shared" si="182"/>
        <v>62</v>
      </c>
      <c r="BT268" s="588">
        <f t="shared" si="182"/>
        <v>63</v>
      </c>
      <c r="BU268" s="588">
        <f t="shared" si="182"/>
        <v>64</v>
      </c>
      <c r="BV268" s="588">
        <f t="shared" si="182"/>
        <v>65</v>
      </c>
      <c r="BW268" s="588">
        <f t="shared" si="182"/>
        <v>66</v>
      </c>
      <c r="BX268" s="588">
        <f t="shared" ref="BX268:EH268" si="183" xml:space="preserve"> BW268 + 1</f>
        <v>67</v>
      </c>
      <c r="BY268" s="588">
        <f t="shared" si="183"/>
        <v>68</v>
      </c>
      <c r="BZ268" s="588">
        <f t="shared" si="183"/>
        <v>69</v>
      </c>
      <c r="CA268" s="588">
        <f t="shared" si="183"/>
        <v>70</v>
      </c>
      <c r="CB268" s="588">
        <f t="shared" si="183"/>
        <v>71</v>
      </c>
      <c r="CC268" s="588">
        <f t="shared" si="183"/>
        <v>72</v>
      </c>
      <c r="CD268" s="588">
        <f t="shared" si="183"/>
        <v>73</v>
      </c>
      <c r="CE268" s="588">
        <f t="shared" si="183"/>
        <v>74</v>
      </c>
      <c r="CF268" s="588">
        <f t="shared" si="183"/>
        <v>75</v>
      </c>
      <c r="CG268" s="588">
        <f t="shared" si="183"/>
        <v>76</v>
      </c>
      <c r="CH268" s="588">
        <f t="shared" si="183"/>
        <v>77</v>
      </c>
      <c r="CI268" s="588">
        <f t="shared" si="183"/>
        <v>78</v>
      </c>
      <c r="CJ268" s="588">
        <f t="shared" si="183"/>
        <v>79</v>
      </c>
      <c r="CK268" s="588">
        <f t="shared" si="183"/>
        <v>80</v>
      </c>
      <c r="CL268" s="588">
        <f t="shared" si="183"/>
        <v>81</v>
      </c>
      <c r="CM268" s="588">
        <f t="shared" si="183"/>
        <v>82</v>
      </c>
      <c r="CN268" s="588">
        <f t="shared" si="183"/>
        <v>83</v>
      </c>
      <c r="CO268" s="588">
        <f t="shared" si="183"/>
        <v>84</v>
      </c>
      <c r="CP268" s="588">
        <f t="shared" si="183"/>
        <v>85</v>
      </c>
      <c r="CQ268" s="588">
        <f t="shared" si="183"/>
        <v>86</v>
      </c>
      <c r="CR268" s="588">
        <f t="shared" si="183"/>
        <v>87</v>
      </c>
      <c r="CS268" s="588">
        <f t="shared" si="183"/>
        <v>88</v>
      </c>
      <c r="CT268" s="588">
        <f t="shared" si="183"/>
        <v>89</v>
      </c>
      <c r="CU268" s="588">
        <f t="shared" si="183"/>
        <v>90</v>
      </c>
      <c r="CV268" s="588">
        <f t="shared" si="183"/>
        <v>91</v>
      </c>
      <c r="CW268" s="588">
        <f t="shared" si="183"/>
        <v>92</v>
      </c>
      <c r="CX268" s="588">
        <f t="shared" si="183"/>
        <v>93</v>
      </c>
      <c r="CY268" s="588">
        <f t="shared" si="183"/>
        <v>94</v>
      </c>
      <c r="CZ268" s="588">
        <f t="shared" si="183"/>
        <v>95</v>
      </c>
      <c r="DA268" s="588">
        <f t="shared" si="183"/>
        <v>96</v>
      </c>
      <c r="DB268" s="588">
        <f t="shared" si="183"/>
        <v>97</v>
      </c>
      <c r="DC268" s="588">
        <f t="shared" si="183"/>
        <v>98</v>
      </c>
      <c r="DD268" s="588">
        <f t="shared" si="183"/>
        <v>99</v>
      </c>
      <c r="DE268" s="588">
        <f t="shared" si="183"/>
        <v>100</v>
      </c>
      <c r="DF268" s="588">
        <f t="shared" si="183"/>
        <v>101</v>
      </c>
      <c r="DG268" s="588">
        <f t="shared" si="183"/>
        <v>102</v>
      </c>
      <c r="DH268" s="588">
        <f t="shared" si="183"/>
        <v>103</v>
      </c>
      <c r="DI268" s="588">
        <f t="shared" si="183"/>
        <v>104</v>
      </c>
      <c r="DJ268" s="588">
        <f t="shared" si="183"/>
        <v>105</v>
      </c>
      <c r="DK268" s="588">
        <f t="shared" si="183"/>
        <v>106</v>
      </c>
      <c r="DL268" s="588">
        <f t="shared" si="183"/>
        <v>107</v>
      </c>
      <c r="DM268" s="588">
        <f t="shared" si="183"/>
        <v>108</v>
      </c>
      <c r="DN268" s="588">
        <f t="shared" si="183"/>
        <v>109</v>
      </c>
      <c r="DO268" s="588">
        <f t="shared" si="183"/>
        <v>110</v>
      </c>
      <c r="DP268" s="588">
        <f t="shared" si="183"/>
        <v>111</v>
      </c>
      <c r="DQ268" s="588">
        <f t="shared" si="183"/>
        <v>112</v>
      </c>
      <c r="DR268" s="588">
        <f t="shared" si="183"/>
        <v>113</v>
      </c>
      <c r="DS268" s="588">
        <f t="shared" si="183"/>
        <v>114</v>
      </c>
      <c r="DT268" s="588">
        <f t="shared" si="183"/>
        <v>115</v>
      </c>
      <c r="DU268" s="588">
        <f t="shared" si="183"/>
        <v>116</v>
      </c>
      <c r="DV268" s="588">
        <f t="shared" si="183"/>
        <v>117</v>
      </c>
      <c r="DW268" s="588">
        <f t="shared" si="183"/>
        <v>118</v>
      </c>
      <c r="DX268" s="588">
        <f t="shared" si="183"/>
        <v>119</v>
      </c>
      <c r="DY268" s="588">
        <f t="shared" si="183"/>
        <v>120</v>
      </c>
      <c r="DZ268" s="588">
        <f t="shared" si="183"/>
        <v>121</v>
      </c>
      <c r="EA268" s="588">
        <f t="shared" si="183"/>
        <v>122</v>
      </c>
      <c r="EB268" s="588">
        <f t="shared" si="183"/>
        <v>123</v>
      </c>
      <c r="EC268" s="588">
        <f t="shared" si="183"/>
        <v>124</v>
      </c>
      <c r="ED268" s="588">
        <f t="shared" si="183"/>
        <v>125</v>
      </c>
      <c r="EE268" s="588">
        <f t="shared" si="183"/>
        <v>126</v>
      </c>
      <c r="EF268" s="588">
        <f t="shared" si="183"/>
        <v>127</v>
      </c>
      <c r="EG268" s="588">
        <f t="shared" si="183"/>
        <v>128</v>
      </c>
      <c r="EH268" s="588">
        <f t="shared" si="183"/>
        <v>129</v>
      </c>
      <c r="EI268" s="21"/>
    </row>
    <row r="269" spans="1:139" ht="15" customHeight="1" outlineLevel="1" x14ac:dyDescent="0.35">
      <c r="E269" s="625">
        <v>1</v>
      </c>
      <c r="F269" s="415">
        <f t="array" ref="F269:F397" xml:space="preserve"> TRANSPOSE(J265:EH265)</f>
        <v>0</v>
      </c>
      <c r="H269" s="26">
        <f>SUM($J269:$DL269)</f>
        <v>0</v>
      </c>
      <c r="I269" s="41"/>
      <c r="J269" s="53">
        <f xml:space="preserve"> (J$2 &gt;= NTBA!$F$17) * IF(J$268 &gt;= $E269, MAX( MIN( $F269*$F$264, $F269-SUM($I269:I269)),0),0)</f>
        <v>0</v>
      </c>
      <c r="K269" s="53">
        <f xml:space="preserve"> (K$2 &gt;= NTBA!$F$17) * IF(K$268 &gt;= $E269, MAX( MIN( $F269*$F$264, $F269-SUM($I269:J269)),0),0)</f>
        <v>0</v>
      </c>
      <c r="L269" s="53">
        <f xml:space="preserve"> (L$2 &gt;= NTBA!$F$17) * IF(L$268 &gt;= $E269, MAX( MIN( $F269*$F$264, $F269-SUM($I269:K269)),0),0)</f>
        <v>0</v>
      </c>
      <c r="M269" s="53">
        <f xml:space="preserve"> (M$2 &gt;= NTBA!$F$17) * IF(M$268 &gt;= $E269, MAX( MIN( $F269*$F$264, $F269-SUM($I269:L269)),0),0)</f>
        <v>0</v>
      </c>
      <c r="N269" s="53">
        <f xml:space="preserve"> (N$2 &gt;= NTBA!$F$17) * IF(N$268 &gt;= $E269, MAX( MIN( $F269*$F$264, $F269-SUM($I269:M269)),0),0)</f>
        <v>0</v>
      </c>
      <c r="O269" s="53">
        <f xml:space="preserve"> (O$2 &gt;= NTBA!$F$17) * IF(O$268 &gt;= $E269, MAX( MIN( $F269*$F$264, $F269-SUM($I269:N269)),0),0)</f>
        <v>0</v>
      </c>
      <c r="P269" s="53">
        <f xml:space="preserve"> (P$2 &gt;= NTBA!$F$17) * IF(P$268 &gt;= $E269, MAX( MIN( $F269*$F$264, $F269-SUM($I269:O269)),0),0)</f>
        <v>0</v>
      </c>
      <c r="Q269" s="53">
        <f xml:space="preserve"> (Q$2 &gt;= NTBA!$F$17) * IF(Q$268 &gt;= $E269, MAX( MIN( $F269*$F$264, $F269-SUM($I269:P269)),0),0)</f>
        <v>0</v>
      </c>
      <c r="R269" s="53">
        <f xml:space="preserve"> (R$2 &gt;= NTBA!$F$17) * IF(R$268 &gt;= $E269, MAX( MIN( $F269*$F$264, $F269-SUM($I269:Q269)),0),0)</f>
        <v>0</v>
      </c>
      <c r="S269" s="53">
        <f xml:space="preserve"> (S$2 &gt;= NTBA!$F$17) * IF(S$268 &gt;= $E269, MAX( MIN( $F269*$F$264, $F269-SUM($I269:R269)),0),0)</f>
        <v>0</v>
      </c>
      <c r="T269" s="53">
        <f xml:space="preserve"> (T$2 &gt;= NTBA!$F$17) * IF(T$268 &gt;= $E269, MAX( MIN( $F269*$F$264, $F269-SUM($I269:S269)),0),0)</f>
        <v>0</v>
      </c>
      <c r="U269" s="53">
        <f xml:space="preserve"> (U$2 &gt;= NTBA!$F$17) * IF(U$268 &gt;= $E269, MAX( MIN( $F269*$F$264, $F269-SUM($I269:T269)),0),0)</f>
        <v>0</v>
      </c>
      <c r="V269" s="53">
        <f xml:space="preserve"> (V$2 &gt;= NTBA!$F$17) * IF(V$268 &gt;= $E269, MAX( MIN( $F269*$F$264, $F269-SUM($I269:U269)),0),0)</f>
        <v>0</v>
      </c>
      <c r="W269" s="53">
        <f xml:space="preserve"> (W$2 &gt;= NTBA!$F$17) * IF(W$268 &gt;= $E269, MAX( MIN( $F269*$F$264, $F269-SUM($I269:V269)),0),0)</f>
        <v>0</v>
      </c>
      <c r="X269" s="53">
        <f xml:space="preserve"> (X$2 &gt;= NTBA!$F$17) * IF(X$268 &gt;= $E269, MAX( MIN( $F269*$F$264, $F269-SUM($I269:W269)),0),0)</f>
        <v>0</v>
      </c>
      <c r="Y269" s="53">
        <f xml:space="preserve"> (Y$2 &gt;= NTBA!$F$17) * IF(Y$268 &gt;= $E269, MAX( MIN( $F269*$F$264, $F269-SUM($I269:X269)),0),0)</f>
        <v>0</v>
      </c>
      <c r="Z269" s="53">
        <f xml:space="preserve"> (Z$2 &gt;= NTBA!$F$17) * IF(Z$268 &gt;= $E269, MAX( MIN( $F269*$F$264, $F269-SUM($I269:Y269)),0),0)</f>
        <v>0</v>
      </c>
      <c r="AA269" s="53">
        <f xml:space="preserve"> (AA$2 &gt;= NTBA!$F$17) * IF(AA$268 &gt;= $E269, MAX( MIN( $F269*$F$264, $F269-SUM($I269:Z269)),0),0)</f>
        <v>0</v>
      </c>
      <c r="AB269" s="53">
        <f xml:space="preserve"> (AB$2 &gt;= NTBA!$F$17) * IF(AB$268 &gt;= $E269, MAX( MIN( $F269*$F$264, $F269-SUM($I269:AA269)),0),0)</f>
        <v>0</v>
      </c>
      <c r="AC269" s="53">
        <f xml:space="preserve"> (AC$2 &gt;= NTBA!$F$17) * IF(AC$268 &gt;= $E269, MAX( MIN( $F269*$F$264, $F269-SUM($I269:AB269)),0),0)</f>
        <v>0</v>
      </c>
      <c r="AD269" s="53">
        <f xml:space="preserve"> (AD$2 &gt;= NTBA!$F$17) * IF(AD$268 &gt;= $E269, MAX( MIN( $F269*$F$264, $F269-SUM($I269:AC269)),0),0)</f>
        <v>0</v>
      </c>
      <c r="AE269" s="53">
        <f xml:space="preserve"> (AE$2 &gt;= NTBA!$F$17) * IF(AE$268 &gt;= $E269, MAX( MIN( $F269*$F$264, $F269-SUM($I269:AD269)),0),0)</f>
        <v>0</v>
      </c>
      <c r="AF269" s="53">
        <f xml:space="preserve"> (AF$2 &gt;= NTBA!$F$17) * IF(AF$268 &gt;= $E269, MAX( MIN( $F269*$F$264, $F269-SUM($I269:AE269)),0),0)</f>
        <v>0</v>
      </c>
      <c r="AG269" s="53">
        <f xml:space="preserve"> (AG$2 &gt;= NTBA!$F$17) * IF(AG$268 &gt;= $E269, MAX( MIN( $F269*$F$264, $F269-SUM($I269:AF269)),0),0)</f>
        <v>0</v>
      </c>
      <c r="AH269" s="53">
        <f xml:space="preserve"> (AH$2 &gt;= NTBA!$F$17) * IF(AH$268 &gt;= $E269, MAX( MIN( $F269*$F$264, $F269-SUM($I269:AG269)),0),0)</f>
        <v>0</v>
      </c>
      <c r="AI269" s="53">
        <f xml:space="preserve"> (AI$2 &gt;= NTBA!$F$17) * IF(AI$268 &gt;= $E269, MAX( MIN( $F269*$F$264, $F269-SUM($I269:AH269)),0),0)</f>
        <v>0</v>
      </c>
      <c r="AJ269" s="53">
        <f xml:space="preserve"> (AJ$2 &gt;= NTBA!$F$17) * IF(AJ$268 &gt;= $E269, MAX( MIN( $F269*$F$264, $F269-SUM($I269:AI269)),0),0)</f>
        <v>0</v>
      </c>
      <c r="AK269" s="53">
        <f xml:space="preserve"> (AK$2 &gt;= NTBA!$F$17) * IF(AK$268 &gt;= $E269, MAX( MIN( $F269*$F$264, $F269-SUM($I269:AJ269)),0),0)</f>
        <v>0</v>
      </c>
      <c r="AL269" s="53">
        <f xml:space="preserve"> (AL$2 &gt;= NTBA!$F$17) * IF(AL$268 &gt;= $E269, MAX( MIN( $F269*$F$264, $F269-SUM($I269:AK269)),0),0)</f>
        <v>0</v>
      </c>
      <c r="AM269" s="53">
        <f xml:space="preserve"> (AM$2 &gt;= NTBA!$F$17) * IF(AM$268 &gt;= $E269, MAX( MIN( $F269*$F$264, $F269-SUM($I269:AL269)),0),0)</f>
        <v>0</v>
      </c>
      <c r="AN269" s="53">
        <f xml:space="preserve"> (AN$2 &gt;= NTBA!$F$17) * IF(AN$268 &gt;= $E269, MAX( MIN( $F269*$F$264, $F269-SUM($I269:AM269)),0),0)</f>
        <v>0</v>
      </c>
      <c r="AO269" s="53">
        <f xml:space="preserve"> (AO$2 &gt;= NTBA!$F$17) * IF(AO$268 &gt;= $E269, MAX( MIN( $F269*$F$264, $F269-SUM($I269:AN269)),0),0)</f>
        <v>0</v>
      </c>
      <c r="AP269" s="53">
        <f xml:space="preserve"> (AP$2 &gt;= NTBA!$F$17) * IF(AP$268 &gt;= $E269, MAX( MIN( $F269*$F$264, $F269-SUM($I269:AO269)),0),0)</f>
        <v>0</v>
      </c>
      <c r="AQ269" s="53">
        <f xml:space="preserve"> (AQ$2 &gt;= NTBA!$F$17) * IF(AQ$268 &gt;= $E269, MAX( MIN( $F269*$F$264, $F269-SUM($I269:AP269)),0),0)</f>
        <v>0</v>
      </c>
      <c r="AR269" s="53">
        <f xml:space="preserve"> (AR$2 &gt;= NTBA!$F$17) * IF(AR$268 &gt;= $E269, MAX( MIN( $F269*$F$264, $F269-SUM($I269:AQ269)),0),0)</f>
        <v>0</v>
      </c>
      <c r="AS269" s="53">
        <f xml:space="preserve"> (AS$2 &gt;= NTBA!$F$17) * IF(AS$268 &gt;= $E269, MAX( MIN( $F269*$F$264, $F269-SUM($I269:AR269)),0),0)</f>
        <v>0</v>
      </c>
      <c r="AT269" s="53">
        <f xml:space="preserve"> (AT$2 &gt;= NTBA!$F$17) * IF(AT$268 &gt;= $E269, MAX( MIN( $F269*$F$264, $F269-SUM($I269:AS269)),0),0)</f>
        <v>0</v>
      </c>
      <c r="AU269" s="53">
        <f xml:space="preserve"> (AU$2 &gt;= NTBA!$F$17) * IF(AU$268 &gt;= $E269, MAX( MIN( $F269*$F$264, $F269-SUM($I269:AT269)),0),0)</f>
        <v>0</v>
      </c>
      <c r="AV269" s="53">
        <f xml:space="preserve"> (AV$2 &gt;= NTBA!$F$17) * IF(AV$268 &gt;= $E269, MAX( MIN( $F269*$F$264, $F269-SUM($I269:AU269)),0),0)</f>
        <v>0</v>
      </c>
      <c r="AW269" s="53">
        <f xml:space="preserve"> (AW$2 &gt;= NTBA!$F$17) * IF(AW$268 &gt;= $E269, MAX( MIN( $F269*$F$264, $F269-SUM($I269:AV269)),0),0)</f>
        <v>0</v>
      </c>
      <c r="AX269" s="53">
        <f xml:space="preserve"> (AX$2 &gt;= NTBA!$F$17) * IF(AX$268 &gt;= $E269, MAX( MIN( $F269*$F$264, $F269-SUM($I269:AW269)),0),0)</f>
        <v>0</v>
      </c>
      <c r="AY269" s="53">
        <f xml:space="preserve"> (AY$2 &gt;= NTBA!$F$17) * IF(AY$268 &gt;= $E269, MAX( MIN( $F269*$F$264, $F269-SUM($I269:AX269)),0),0)</f>
        <v>0</v>
      </c>
      <c r="AZ269" s="53">
        <f xml:space="preserve"> (AZ$2 &gt;= NTBA!$F$17) * IF(AZ$268 &gt;= $E269, MAX( MIN( $F269*$F$264, $F269-SUM($I269:AY269)),0),0)</f>
        <v>0</v>
      </c>
      <c r="BA269" s="53">
        <f xml:space="preserve"> (BA$2 &gt;= NTBA!$F$17) * IF(BA$268 &gt;= $E269, MAX( MIN( $F269*$F$264, $F269-SUM($I269:AZ269)),0),0)</f>
        <v>0</v>
      </c>
      <c r="BB269" s="53">
        <f xml:space="preserve"> (BB$2 &gt;= NTBA!$F$17) * IF(BB$268 &gt;= $E269, MAX( MIN( $F269*$F$264, $F269-SUM($I269:BA269)),0),0)</f>
        <v>0</v>
      </c>
      <c r="BC269" s="53">
        <f xml:space="preserve"> (BC$2 &gt;= NTBA!$F$17) * IF(BC$268 &gt;= $E269, MAX( MIN( $F269*$F$264, $F269-SUM($I269:BB269)),0),0)</f>
        <v>0</v>
      </c>
      <c r="BD269" s="53">
        <f xml:space="preserve"> (BD$2 &gt;= NTBA!$F$17) * IF(BD$268 &gt;= $E269, MAX( MIN( $F269*$F$264, $F269-SUM($I269:BC269)),0),0)</f>
        <v>0</v>
      </c>
      <c r="BE269" s="53">
        <f xml:space="preserve"> (BE$2 &gt;= NTBA!$F$17) * IF(BE$268 &gt;= $E269, MAX( MIN( $F269*$F$264, $F269-SUM($I269:BD269)),0),0)</f>
        <v>0</v>
      </c>
      <c r="BF269" s="53">
        <f xml:space="preserve"> (BF$2 &gt;= NTBA!$F$17) * IF(BF$268 &gt;= $E269, MAX( MIN( $F269*$F$264, $F269-SUM($I269:BE269)),0),0)</f>
        <v>0</v>
      </c>
      <c r="BG269" s="53">
        <f xml:space="preserve"> (BG$2 &gt;= NTBA!$F$17) * IF(BG$268 &gt;= $E269, MAX( MIN( $F269*$F$264, $F269-SUM($I269:BF269)),0),0)</f>
        <v>0</v>
      </c>
      <c r="BH269" s="53">
        <f xml:space="preserve"> (BH$2 &gt;= NTBA!$F$17) * IF(BH$268 &gt;= $E269, MAX( MIN( $F269*$F$264, $F269-SUM($I269:BG269)),0),0)</f>
        <v>0</v>
      </c>
      <c r="BI269" s="53">
        <f xml:space="preserve"> (BI$2 &gt;= NTBA!$F$17) * IF(BI$268 &gt;= $E269, MAX( MIN( $F269*$F$264, $F269-SUM($I269:BH269)),0),0)</f>
        <v>0</v>
      </c>
      <c r="BJ269" s="53">
        <f xml:space="preserve"> (BJ$2 &gt;= NTBA!$F$17) * IF(BJ$268 &gt;= $E269, MAX( MIN( $F269*$F$264, $F269-SUM($I269:BI269)),0),0)</f>
        <v>0</v>
      </c>
      <c r="BK269" s="53">
        <f xml:space="preserve"> (BK$2 &gt;= NTBA!$F$17) * IF(BK$268 &gt;= $E269, MAX( MIN( $F269*$F$264, $F269-SUM($I269:BJ269)),0),0)</f>
        <v>0</v>
      </c>
      <c r="BL269" s="53">
        <f xml:space="preserve"> (BL$2 &gt;= NTBA!$F$17) * IF(BL$268 &gt;= $E269, MAX( MIN( $F269*$F$264, $F269-SUM($I269:BK269)),0),0)</f>
        <v>0</v>
      </c>
      <c r="BM269" s="53">
        <f xml:space="preserve"> (BM$2 &gt;= NTBA!$F$17) * IF(BM$268 &gt;= $E269, MAX( MIN( $F269*$F$264, $F269-SUM($I269:BL269)),0),0)</f>
        <v>0</v>
      </c>
      <c r="BN269" s="53">
        <f xml:space="preserve"> (BN$2 &gt;= NTBA!$F$17) * IF(BN$268 &gt;= $E269, MAX( MIN( $F269*$F$264, $F269-SUM($I269:BM269)),0),0)</f>
        <v>0</v>
      </c>
      <c r="BO269" s="53">
        <f xml:space="preserve"> (BO$2 &gt;= NTBA!$F$17) * IF(BO$268 &gt;= $E269, MAX( MIN( $F269*$F$264, $F269-SUM($I269:BN269)),0),0)</f>
        <v>0</v>
      </c>
      <c r="BP269" s="53">
        <f xml:space="preserve"> (BP$2 &gt;= NTBA!$F$17) * IF(BP$268 &gt;= $E269, MAX( MIN( $F269*$F$264, $F269-SUM($I269:BO269)),0),0)</f>
        <v>0</v>
      </c>
      <c r="BQ269" s="53">
        <f xml:space="preserve"> (BQ$2 &gt;= NTBA!$F$17) * IF(BQ$268 &gt;= $E269, MAX( MIN( $F269*$F$264, $F269-SUM($I269:BP269)),0),0)</f>
        <v>0</v>
      </c>
      <c r="BR269" s="53">
        <f xml:space="preserve"> (BR$2 &gt;= NTBA!$F$17) * IF(BR$268 &gt;= $E269, MAX( MIN( $F269*$F$264, $F269-SUM($I269:BQ269)),0),0)</f>
        <v>0</v>
      </c>
      <c r="BS269" s="53">
        <f xml:space="preserve"> (BS$2 &gt;= NTBA!$F$17) * IF(BS$268 &gt;= $E269, MAX( MIN( $F269*$F$264, $F269-SUM($I269:BR269)),0),0)</f>
        <v>0</v>
      </c>
      <c r="BT269" s="53">
        <f xml:space="preserve"> (BT$2 &gt;= NTBA!$F$17) * IF(BT$268 &gt;= $E269, MAX( MIN( $F269*$F$264, $F269-SUM($I269:BS269)),0),0)</f>
        <v>0</v>
      </c>
      <c r="BU269" s="53">
        <f xml:space="preserve"> (BU$2 &gt;= NTBA!$F$17) * IF(BU$268 &gt;= $E269, MAX( MIN( $F269*$F$264, $F269-SUM($I269:BT269)),0),0)</f>
        <v>0</v>
      </c>
      <c r="BV269" s="53">
        <f xml:space="preserve"> (BV$2 &gt;= NTBA!$F$17) * IF(BV$268 &gt;= $E269, MAX( MIN( $F269*$F$264, $F269-SUM($I269:BU269)),0),0)</f>
        <v>0</v>
      </c>
      <c r="BW269" s="53">
        <f xml:space="preserve"> (BW$2 &gt;= NTBA!$F$17) * IF(BW$268 &gt;= $E269, MAX( MIN( $F269*$F$264, $F269-SUM($I269:BV269)),0),0)</f>
        <v>0</v>
      </c>
      <c r="BX269" s="53">
        <f xml:space="preserve"> (BX$2 &gt;= NTBA!$F$17) * IF(BX$268 &gt;= $E269, MAX( MIN( $F269*$F$264, $F269-SUM($I269:BW269)),0),0)</f>
        <v>0</v>
      </c>
      <c r="BY269" s="53">
        <f xml:space="preserve"> (BY$2 &gt;= NTBA!$F$17) * IF(BY$268 &gt;= $E269, MAX( MIN( $F269*$F$264, $F269-SUM($I269:BX269)),0),0)</f>
        <v>0</v>
      </c>
      <c r="BZ269" s="53">
        <f xml:space="preserve"> (BZ$2 &gt;= NTBA!$F$17) * IF(BZ$268 &gt;= $E269, MAX( MIN( $F269*$F$264, $F269-SUM($I269:BY269)),0),0)</f>
        <v>0</v>
      </c>
      <c r="CA269" s="53">
        <f xml:space="preserve"> (CA$2 &gt;= NTBA!$F$17) * IF(CA$268 &gt;= $E269, MAX( MIN( $F269*$F$264, $F269-SUM($I269:BZ269)),0),0)</f>
        <v>0</v>
      </c>
      <c r="CB269" s="53">
        <f xml:space="preserve"> (CB$2 &gt;= NTBA!$F$17) * IF(CB$268 &gt;= $E269, MAX( MIN( $F269*$F$264, $F269-SUM($I269:CA269)),0),0)</f>
        <v>0</v>
      </c>
      <c r="CC269" s="53">
        <f xml:space="preserve"> (CC$2 &gt;= NTBA!$F$17) * IF(CC$268 &gt;= $E269, MAX( MIN( $F269*$F$264, $F269-SUM($I269:CB269)),0),0)</f>
        <v>0</v>
      </c>
      <c r="CD269" s="53">
        <f xml:space="preserve"> (CD$2 &gt;= NTBA!$F$17) * IF(CD$268 &gt;= $E269, MAX( MIN( $F269*$F$264, $F269-SUM($I269:CC269)),0),0)</f>
        <v>0</v>
      </c>
      <c r="CE269" s="53">
        <f xml:space="preserve"> (CE$2 &gt;= NTBA!$F$17) * IF(CE$268 &gt;= $E269, MAX( MIN( $F269*$F$264, $F269-SUM($I269:CD269)),0),0)</f>
        <v>0</v>
      </c>
      <c r="CF269" s="53">
        <f xml:space="preserve"> (CF$2 &gt;= NTBA!$F$17) * IF(CF$268 &gt;= $E269, MAX( MIN( $F269*$F$264, $F269-SUM($I269:CE269)),0),0)</f>
        <v>0</v>
      </c>
      <c r="CG269" s="53">
        <f xml:space="preserve"> (CG$2 &gt;= NTBA!$F$17) * IF(CG$268 &gt;= $E269, MAX( MIN( $F269*$F$264, $F269-SUM($I269:CF269)),0),0)</f>
        <v>0</v>
      </c>
      <c r="CH269" s="53">
        <f xml:space="preserve"> (CH$2 &gt;= NTBA!$F$17) * IF(CH$268 &gt;= $E269, MAX( MIN( $F269*$F$264, $F269-SUM($I269:CG269)),0),0)</f>
        <v>0</v>
      </c>
      <c r="CI269" s="53">
        <f xml:space="preserve"> (CI$2 &gt;= NTBA!$F$17) * IF(CI$268 &gt;= $E269, MAX( MIN( $F269*$F$264, $F269-SUM($I269:CH269)),0),0)</f>
        <v>0</v>
      </c>
      <c r="CJ269" s="53">
        <f xml:space="preserve"> (CJ$2 &gt;= NTBA!$F$17) * IF(CJ$268 &gt;= $E269, MAX( MIN( $F269*$F$264, $F269-SUM($I269:CI269)),0),0)</f>
        <v>0</v>
      </c>
      <c r="CK269" s="53">
        <f xml:space="preserve"> (CK$2 &gt;= NTBA!$F$17) * IF(CK$268 &gt;= $E269, MAX( MIN( $F269*$F$264, $F269-SUM($I269:CJ269)),0),0)</f>
        <v>0</v>
      </c>
      <c r="CL269" s="53">
        <f xml:space="preserve"> (CL$2 &gt;= NTBA!$F$17) * IF(CL$268 &gt;= $E269, MAX( MIN( $F269*$F$264, $F269-SUM($I269:CK269)),0),0)</f>
        <v>0</v>
      </c>
      <c r="CM269" s="53">
        <f xml:space="preserve"> (CM$2 &gt;= NTBA!$F$17) * IF(CM$268 &gt;= $E269, MAX( MIN( $F269*$F$264, $F269-SUM($I269:CL269)),0),0)</f>
        <v>0</v>
      </c>
      <c r="CN269" s="53">
        <f xml:space="preserve"> (CN$2 &gt;= NTBA!$F$17) * IF(CN$268 &gt;= $E269, MAX( MIN( $F269*$F$264, $F269-SUM($I269:CM269)),0),0)</f>
        <v>0</v>
      </c>
      <c r="CO269" s="53">
        <f xml:space="preserve"> (CO$2 &gt;= NTBA!$F$17) * IF(CO$268 &gt;= $E269, MAX( MIN( $F269*$F$264, $F269-SUM($I269:CN269)),0),0)</f>
        <v>0</v>
      </c>
      <c r="CP269" s="53">
        <f xml:space="preserve"> (CP$2 &gt;= NTBA!$F$17) * IF(CP$268 &gt;= $E269, MAX( MIN( $F269*$F$264, $F269-SUM($I269:CO269)),0),0)</f>
        <v>0</v>
      </c>
      <c r="CQ269" s="53">
        <f xml:space="preserve"> (CQ$2 &gt;= NTBA!$F$17) * IF(CQ$268 &gt;= $E269, MAX( MIN( $F269*$F$264, $F269-SUM($I269:CP269)),0),0)</f>
        <v>0</v>
      </c>
      <c r="CR269" s="53">
        <f xml:space="preserve"> (CR$2 &gt;= NTBA!$F$17) * IF(CR$268 &gt;= $E269, MAX( MIN( $F269*$F$264, $F269-SUM($I269:CQ269)),0),0)</f>
        <v>0</v>
      </c>
      <c r="CS269" s="53">
        <f xml:space="preserve"> (CS$2 &gt;= NTBA!$F$17) * IF(CS$268 &gt;= $E269, MAX( MIN( $F269*$F$264, $F269-SUM($I269:CR269)),0),0)</f>
        <v>0</v>
      </c>
      <c r="CT269" s="53">
        <f xml:space="preserve"> (CT$2 &gt;= NTBA!$F$17) * IF(CT$268 &gt;= $E269, MAX( MIN( $F269*$F$264, $F269-SUM($I269:CS269)),0),0)</f>
        <v>0</v>
      </c>
      <c r="CU269" s="53">
        <f xml:space="preserve"> (CU$2 &gt;= NTBA!$F$17) * IF(CU$268 &gt;= $E269, MAX( MIN( $F269*$F$264, $F269-SUM($I269:CT269)),0),0)</f>
        <v>0</v>
      </c>
      <c r="CV269" s="53">
        <f xml:space="preserve"> (CV$2 &gt;= NTBA!$F$17) * IF(CV$268 &gt;= $E269, MAX( MIN( $F269*$F$264, $F269-SUM($I269:CU269)),0),0)</f>
        <v>0</v>
      </c>
      <c r="CW269" s="53">
        <f xml:space="preserve"> (CW$2 &gt;= NTBA!$F$17) * IF(CW$268 &gt;= $E269, MAX( MIN( $F269*$F$264, $F269-SUM($I269:CV269)),0),0)</f>
        <v>0</v>
      </c>
      <c r="CX269" s="53">
        <f xml:space="preserve"> (CX$2 &gt;= NTBA!$F$17) * IF(CX$268 &gt;= $E269, MAX( MIN( $F269*$F$264, $F269-SUM($I269:CW269)),0),0)</f>
        <v>0</v>
      </c>
      <c r="CY269" s="53">
        <f xml:space="preserve"> (CY$2 &gt;= NTBA!$F$17) * IF(CY$268 &gt;= $E269, MAX( MIN( $F269*$F$264, $F269-SUM($I269:CX269)),0),0)</f>
        <v>0</v>
      </c>
      <c r="CZ269" s="53">
        <f xml:space="preserve"> (CZ$2 &gt;= NTBA!$F$17) * IF(CZ$268 &gt;= $E269, MAX( MIN( $F269*$F$264, $F269-SUM($I269:CY269)),0),0)</f>
        <v>0</v>
      </c>
      <c r="DA269" s="53">
        <f xml:space="preserve"> (DA$2 &gt;= NTBA!$F$17) * IF(DA$268 &gt;= $E269, MAX( MIN( $F269*$F$264, $F269-SUM($I269:CZ269)),0),0)</f>
        <v>0</v>
      </c>
      <c r="DB269" s="53">
        <f xml:space="preserve"> (DB$2 &gt;= NTBA!$F$17) * IF(DB$268 &gt;= $E269, MAX( MIN( $F269*$F$264, $F269-SUM($I269:DA269)),0),0)</f>
        <v>0</v>
      </c>
      <c r="DC269" s="53">
        <f xml:space="preserve"> (DC$2 &gt;= NTBA!$F$17) * IF(DC$268 &gt;= $E269, MAX( MIN( $F269*$F$264, $F269-SUM($I269:DB269)),0),0)</f>
        <v>0</v>
      </c>
      <c r="DD269" s="53">
        <f xml:space="preserve"> (DD$2 &gt;= NTBA!$F$17) * IF(DD$268 &gt;= $E269, MAX( MIN( $F269*$F$264, $F269-SUM($I269:DC269)),0),0)</f>
        <v>0</v>
      </c>
      <c r="DE269" s="53">
        <f xml:space="preserve"> (DE$2 &gt;= NTBA!$F$17) * IF(DE$268 &gt;= $E269, MAX( MIN( $F269*$F$264, $F269-SUM($I269:DD269)),0),0)</f>
        <v>0</v>
      </c>
      <c r="DF269" s="53">
        <f xml:space="preserve"> (DF$2 &gt;= NTBA!$F$17) * IF(DF$268 &gt;= $E269, MAX( MIN( $F269*$F$264, $F269-SUM($I269:DE269)),0),0)</f>
        <v>0</v>
      </c>
      <c r="DG269" s="53">
        <f xml:space="preserve"> (DG$2 &gt;= NTBA!$F$17) * IF(DG$268 &gt;= $E269, MAX( MIN( $F269*$F$264, $F269-SUM($I269:DF269)),0),0)</f>
        <v>0</v>
      </c>
      <c r="DH269" s="53">
        <f xml:space="preserve"> (DH$2 &gt;= NTBA!$F$17) * IF(DH$268 &gt;= $E269, MAX( MIN( $F269*$F$264, $F269-SUM($I269:DG269)),0),0)</f>
        <v>0</v>
      </c>
      <c r="DI269" s="53">
        <f xml:space="preserve"> (DI$2 &gt;= NTBA!$F$17) * IF(DI$268 &gt;= $E269, MAX( MIN( $F269*$F$264, $F269-SUM($I269:DH269)),0),0)</f>
        <v>0</v>
      </c>
      <c r="DJ269" s="53">
        <f xml:space="preserve"> (DJ$2 &gt;= NTBA!$F$17) * IF(DJ$268 &gt;= $E269, MAX( MIN( $F269*$F$264, $F269-SUM($I269:DI269)),0),0)</f>
        <v>0</v>
      </c>
      <c r="DK269" s="53">
        <f xml:space="preserve"> (DK$2 &gt;= NTBA!$F$17) * IF(DK$268 &gt;= $E269, MAX( MIN( $F269*$F$264, $F269-SUM($I269:DJ269)),0),0)</f>
        <v>0</v>
      </c>
      <c r="DL269" s="53">
        <f xml:space="preserve"> (DL$2 &gt;= NTBA!$F$17) * IF(DL$268 &gt;= $E269, MAX( MIN( $F269*$F$264, $F269-SUM($I269:DK269)),0),0)</f>
        <v>0</v>
      </c>
      <c r="DM269" s="53">
        <f xml:space="preserve"> (DM$2 &gt;= NTBA!$F$17) * IF(DM$268 &gt;= $E269, MAX( MIN( $F269*$F$264, $F269-SUM($I269:DL269)),0),0)</f>
        <v>0</v>
      </c>
      <c r="DN269" s="53">
        <f xml:space="preserve"> (DN$2 &gt;= NTBA!$F$17) * IF(DN$268 &gt;= $E269, MAX( MIN( $F269*$F$264, $F269-SUM($I269:DM269)),0),0)</f>
        <v>0</v>
      </c>
      <c r="DO269" s="53">
        <f xml:space="preserve"> (DO$2 &gt;= NTBA!$F$17) * IF(DO$268 &gt;= $E269, MAX( MIN( $F269*$F$264, $F269-SUM($I269:DN269)),0),0)</f>
        <v>0</v>
      </c>
      <c r="DP269" s="53">
        <f xml:space="preserve"> (DP$2 &gt;= NTBA!$F$17) * IF(DP$268 &gt;= $E269, MAX( MIN( $F269*$F$264, $F269-SUM($I269:DO269)),0),0)</f>
        <v>0</v>
      </c>
      <c r="DQ269" s="53">
        <f xml:space="preserve"> (DQ$2 &gt;= NTBA!$F$17) * IF(DQ$268 &gt;= $E269, MAX( MIN( $F269*$F$264, $F269-SUM($I269:DP269)),0),0)</f>
        <v>0</v>
      </c>
      <c r="DR269" s="53">
        <f xml:space="preserve"> (DR$2 &gt;= NTBA!$F$17) * IF(DR$268 &gt;= $E269, MAX( MIN( $F269*$F$264, $F269-SUM($I269:DQ269)),0),0)</f>
        <v>0</v>
      </c>
      <c r="DS269" s="53">
        <f xml:space="preserve"> (DS$2 &gt;= NTBA!$F$17) * IF(DS$268 &gt;= $E269, MAX( MIN( $F269*$F$264, $F269-SUM($I269:DR269)),0),0)</f>
        <v>0</v>
      </c>
      <c r="DT269" s="53">
        <f xml:space="preserve"> (DT$2 &gt;= NTBA!$F$17) * IF(DT$268 &gt;= $E269, MAX( MIN( $F269*$F$264, $F269-SUM($I269:DS269)),0),0)</f>
        <v>0</v>
      </c>
      <c r="DU269" s="53">
        <f xml:space="preserve"> (DU$2 &gt;= NTBA!$F$17) * IF(DU$268 &gt;= $E269, MAX( MIN( $F269*$F$264, $F269-SUM($I269:DT269)),0),0)</f>
        <v>0</v>
      </c>
      <c r="DV269" s="53">
        <f xml:space="preserve"> (DV$2 &gt;= NTBA!$F$17) * IF(DV$268 &gt;= $E269, MAX( MIN( $F269*$F$264, $F269-SUM($I269:DU269)),0),0)</f>
        <v>0</v>
      </c>
      <c r="DW269" s="53">
        <f xml:space="preserve"> (DW$2 &gt;= NTBA!$F$17) * IF(DW$268 &gt;= $E269, MAX( MIN( $F269*$F$264, $F269-SUM($I269:DV269)),0),0)</f>
        <v>0</v>
      </c>
      <c r="DX269" s="53">
        <f xml:space="preserve"> (DX$2 &gt;= NTBA!$F$17) * IF(DX$268 &gt;= $E269, MAX( MIN( $F269*$F$264, $F269-SUM($I269:DW269)),0),0)</f>
        <v>0</v>
      </c>
      <c r="DY269" s="53">
        <f xml:space="preserve"> (DY$2 &gt;= NTBA!$F$17) * IF(DY$268 &gt;= $E269, MAX( MIN( $F269*$F$264, $F269-SUM($I269:DX269)),0),0)</f>
        <v>0</v>
      </c>
      <c r="DZ269" s="53">
        <f xml:space="preserve"> (DZ$2 &gt;= NTBA!$F$17) * IF(DZ$268 &gt;= $E269, MAX( MIN( $F269*$F$264, $F269-SUM($I269:DY269)),0),0)</f>
        <v>0</v>
      </c>
      <c r="EA269" s="53">
        <f xml:space="preserve"> (EA$2 &gt;= NTBA!$F$17) * IF(EA$268 &gt;= $E269, MAX( MIN( $F269*$F$264, $F269-SUM($I269:DZ269)),0),0)</f>
        <v>0</v>
      </c>
      <c r="EB269" s="53">
        <f xml:space="preserve"> (EB$2 &gt;= NTBA!$F$17) * IF(EB$268 &gt;= $E269, MAX( MIN( $F269*$F$264, $F269-SUM($I269:EA269)),0),0)</f>
        <v>0</v>
      </c>
      <c r="EC269" s="53">
        <f xml:space="preserve"> (EC$2 &gt;= NTBA!$F$17) * IF(EC$268 &gt;= $E269, MAX( MIN( $F269*$F$264, $F269-SUM($I269:EB269)),0),0)</f>
        <v>0</v>
      </c>
      <c r="ED269" s="53">
        <f xml:space="preserve"> (ED$2 &gt;= NTBA!$F$17) * IF(ED$268 &gt;= $E269, MAX( MIN( $F269*$F$264, $F269-SUM($I269:EC269)),0),0)</f>
        <v>0</v>
      </c>
      <c r="EE269" s="53">
        <f xml:space="preserve"> (EE$2 &gt;= NTBA!$F$17) * IF(EE$268 &gt;= $E269, MAX( MIN( $F269*$F$264, $F269-SUM($I269:ED269)),0),0)</f>
        <v>0</v>
      </c>
      <c r="EF269" s="53">
        <f xml:space="preserve"> (EF$2 &gt;= NTBA!$F$17) * IF(EF$268 &gt;= $E269, MAX( MIN( $F269*$F$264, $F269-SUM($I269:EE269)),0),0)</f>
        <v>0</v>
      </c>
      <c r="EG269" s="53">
        <f xml:space="preserve"> (EG$2 &gt;= NTBA!$F$17) * IF(EG$268 &gt;= $E269, MAX( MIN( $F269*$F$264, $F269-SUM($I269:EF269)),0),0)</f>
        <v>0</v>
      </c>
      <c r="EH269" s="53">
        <f xml:space="preserve"> (EH$2 &gt;= NTBA!$F$17) * IF(EH$268 &gt;= $E269, MAX( MIN( $F269*$F$264, $F269-SUM($I269:EG269)),0),0)</f>
        <v>0</v>
      </c>
      <c r="EI269" s="21"/>
    </row>
    <row r="270" spans="1:139" ht="15" customHeight="1" outlineLevel="1" x14ac:dyDescent="0.35">
      <c r="E270" s="625">
        <v>2</v>
      </c>
      <c r="F270" s="415">
        <v>0</v>
      </c>
      <c r="H270" s="26">
        <f>SUM($J270:$DL270)</f>
        <v>0</v>
      </c>
      <c r="I270" s="42"/>
      <c r="J270" s="53">
        <f xml:space="preserve"> (J$2 &gt;= NTBA!$F$17) * IF(J$268 &gt;= $E270, MAX( MIN( $F270*$F$264, $F270-SUM($I270:I270)),0),0)</f>
        <v>0</v>
      </c>
      <c r="K270" s="53">
        <f xml:space="preserve"> (K$2 &gt;= NTBA!$F$17) * IF(K$268 &gt;= $E270, MAX( MIN( $F270*$F$264, $F270-SUM($I270:J270)),0),0)</f>
        <v>0</v>
      </c>
      <c r="L270" s="53">
        <f xml:space="preserve"> (L$2 &gt;= NTBA!$F$17) * IF(L$268 &gt;= $E270, MAX( MIN( $F270*$F$264, $F270-SUM($I270:K270)),0),0)</f>
        <v>0</v>
      </c>
      <c r="M270" s="53">
        <f xml:space="preserve"> (M$2 &gt;= NTBA!$F$17) * IF(M$268 &gt;= $E270, MAX( MIN( $F270*$F$264, $F270-SUM($I270:L270)),0),0)</f>
        <v>0</v>
      </c>
      <c r="N270" s="53">
        <f xml:space="preserve"> (N$2 &gt;= NTBA!$F$17) * IF(N$268 &gt;= $E270, MAX( MIN( $F270*$F$264, $F270-SUM($I270:M270)),0),0)</f>
        <v>0</v>
      </c>
      <c r="O270" s="53">
        <f xml:space="preserve"> (O$2 &gt;= NTBA!$F$17) * IF(O$268 &gt;= $E270, MAX( MIN( $F270*$F$264, $F270-SUM($I270:N270)),0),0)</f>
        <v>0</v>
      </c>
      <c r="P270" s="53">
        <f xml:space="preserve"> (P$2 &gt;= NTBA!$F$17) * IF(P$268 &gt;= $E270, MAX( MIN( $F270*$F$264, $F270-SUM($I270:O270)),0),0)</f>
        <v>0</v>
      </c>
      <c r="Q270" s="53">
        <f xml:space="preserve"> (Q$2 &gt;= NTBA!$F$17) * IF(Q$268 &gt;= $E270, MAX( MIN( $F270*$F$264, $F270-SUM($I270:P270)),0),0)</f>
        <v>0</v>
      </c>
      <c r="R270" s="53">
        <f xml:space="preserve"> (R$2 &gt;= NTBA!$F$17) * IF(R$268 &gt;= $E270, MAX( MIN( $F270*$F$264, $F270-SUM($I270:Q270)),0),0)</f>
        <v>0</v>
      </c>
      <c r="S270" s="53">
        <f xml:space="preserve"> (S$2 &gt;= NTBA!$F$17) * IF(S$268 &gt;= $E270, MAX( MIN( $F270*$F$264, $F270-SUM($I270:R270)),0),0)</f>
        <v>0</v>
      </c>
      <c r="T270" s="53">
        <f xml:space="preserve"> (T$2 &gt;= NTBA!$F$17) * IF(T$268 &gt;= $E270, MAX( MIN( $F270*$F$264, $F270-SUM($I270:S270)),0),0)</f>
        <v>0</v>
      </c>
      <c r="U270" s="53">
        <f xml:space="preserve"> (U$2 &gt;= NTBA!$F$17) * IF(U$268 &gt;= $E270, MAX( MIN( $F270*$F$264, $F270-SUM($I270:T270)),0),0)</f>
        <v>0</v>
      </c>
      <c r="V270" s="53">
        <f xml:space="preserve"> (V$2 &gt;= NTBA!$F$17) * IF(V$268 &gt;= $E270, MAX( MIN( $F270*$F$264, $F270-SUM($I270:U270)),0),0)</f>
        <v>0</v>
      </c>
      <c r="W270" s="53">
        <f xml:space="preserve"> (W$2 &gt;= NTBA!$F$17) * IF(W$268 &gt;= $E270, MAX( MIN( $F270*$F$264, $F270-SUM($I270:V270)),0),0)</f>
        <v>0</v>
      </c>
      <c r="X270" s="53">
        <f xml:space="preserve"> (X$2 &gt;= NTBA!$F$17) * IF(X$268 &gt;= $E270, MAX( MIN( $F270*$F$264, $F270-SUM($I270:W270)),0),0)</f>
        <v>0</v>
      </c>
      <c r="Y270" s="53">
        <f xml:space="preserve"> (Y$2 &gt;= NTBA!$F$17) * IF(Y$268 &gt;= $E270, MAX( MIN( $F270*$F$264, $F270-SUM($I270:X270)),0),0)</f>
        <v>0</v>
      </c>
      <c r="Z270" s="53">
        <f xml:space="preserve"> (Z$2 &gt;= NTBA!$F$17) * IF(Z$268 &gt;= $E270, MAX( MIN( $F270*$F$264, $F270-SUM($I270:Y270)),0),0)</f>
        <v>0</v>
      </c>
      <c r="AA270" s="53">
        <f xml:space="preserve"> (AA$2 &gt;= NTBA!$F$17) * IF(AA$268 &gt;= $E270, MAX( MIN( $F270*$F$264, $F270-SUM($I270:Z270)),0),0)</f>
        <v>0</v>
      </c>
      <c r="AB270" s="53">
        <f xml:space="preserve"> (AB$2 &gt;= NTBA!$F$17) * IF(AB$268 &gt;= $E270, MAX( MIN( $F270*$F$264, $F270-SUM($I270:AA270)),0),0)</f>
        <v>0</v>
      </c>
      <c r="AC270" s="53">
        <f xml:space="preserve"> (AC$2 &gt;= NTBA!$F$17) * IF(AC$268 &gt;= $E270, MAX( MIN( $F270*$F$264, $F270-SUM($I270:AB270)),0),0)</f>
        <v>0</v>
      </c>
      <c r="AD270" s="53">
        <f xml:space="preserve"> (AD$2 &gt;= NTBA!$F$17) * IF(AD$268 &gt;= $E270, MAX( MIN( $F270*$F$264, $F270-SUM($I270:AC270)),0),0)</f>
        <v>0</v>
      </c>
      <c r="AE270" s="53">
        <f xml:space="preserve"> (AE$2 &gt;= NTBA!$F$17) * IF(AE$268 &gt;= $E270, MAX( MIN( $F270*$F$264, $F270-SUM($I270:AD270)),0),0)</f>
        <v>0</v>
      </c>
      <c r="AF270" s="53">
        <f xml:space="preserve"> (AF$2 &gt;= NTBA!$F$17) * IF(AF$268 &gt;= $E270, MAX( MIN( $F270*$F$264, $F270-SUM($I270:AE270)),0),0)</f>
        <v>0</v>
      </c>
      <c r="AG270" s="53">
        <f xml:space="preserve"> (AG$2 &gt;= NTBA!$F$17) * IF(AG$268 &gt;= $E270, MAX( MIN( $F270*$F$264, $F270-SUM($I270:AF270)),0),0)</f>
        <v>0</v>
      </c>
      <c r="AH270" s="53">
        <f xml:space="preserve"> (AH$2 &gt;= NTBA!$F$17) * IF(AH$268 &gt;= $E270, MAX( MIN( $F270*$F$264, $F270-SUM($I270:AG270)),0),0)</f>
        <v>0</v>
      </c>
      <c r="AI270" s="53">
        <f xml:space="preserve"> (AI$2 &gt;= NTBA!$F$17) * IF(AI$268 &gt;= $E270, MAX( MIN( $F270*$F$264, $F270-SUM($I270:AH270)),0),0)</f>
        <v>0</v>
      </c>
      <c r="AJ270" s="53">
        <f xml:space="preserve"> (AJ$2 &gt;= NTBA!$F$17) * IF(AJ$268 &gt;= $E270, MAX( MIN( $F270*$F$264, $F270-SUM($I270:AI270)),0),0)</f>
        <v>0</v>
      </c>
      <c r="AK270" s="53">
        <f xml:space="preserve"> (AK$2 &gt;= NTBA!$F$17) * IF(AK$268 &gt;= $E270, MAX( MIN( $F270*$F$264, $F270-SUM($I270:AJ270)),0),0)</f>
        <v>0</v>
      </c>
      <c r="AL270" s="53">
        <f xml:space="preserve"> (AL$2 &gt;= NTBA!$F$17) * IF(AL$268 &gt;= $E270, MAX( MIN( $F270*$F$264, $F270-SUM($I270:AK270)),0),0)</f>
        <v>0</v>
      </c>
      <c r="AM270" s="53">
        <f xml:space="preserve"> (AM$2 &gt;= NTBA!$F$17) * IF(AM$268 &gt;= $E270, MAX( MIN( $F270*$F$264, $F270-SUM($I270:AL270)),0),0)</f>
        <v>0</v>
      </c>
      <c r="AN270" s="53">
        <f xml:space="preserve"> (AN$2 &gt;= NTBA!$F$17) * IF(AN$268 &gt;= $E270, MAX( MIN( $F270*$F$264, $F270-SUM($I270:AM270)),0),0)</f>
        <v>0</v>
      </c>
      <c r="AO270" s="53">
        <f xml:space="preserve"> (AO$2 &gt;= NTBA!$F$17) * IF(AO$268 &gt;= $E270, MAX( MIN( $F270*$F$264, $F270-SUM($I270:AN270)),0),0)</f>
        <v>0</v>
      </c>
      <c r="AP270" s="53">
        <f xml:space="preserve"> (AP$2 &gt;= NTBA!$F$17) * IF(AP$268 &gt;= $E270, MAX( MIN( $F270*$F$264, $F270-SUM($I270:AO270)),0),0)</f>
        <v>0</v>
      </c>
      <c r="AQ270" s="53">
        <f xml:space="preserve"> (AQ$2 &gt;= NTBA!$F$17) * IF(AQ$268 &gt;= $E270, MAX( MIN( $F270*$F$264, $F270-SUM($I270:AP270)),0),0)</f>
        <v>0</v>
      </c>
      <c r="AR270" s="53">
        <f xml:space="preserve"> (AR$2 &gt;= NTBA!$F$17) * IF(AR$268 &gt;= $E270, MAX( MIN( $F270*$F$264, $F270-SUM($I270:AQ270)),0),0)</f>
        <v>0</v>
      </c>
      <c r="AS270" s="53">
        <f xml:space="preserve"> (AS$2 &gt;= NTBA!$F$17) * IF(AS$268 &gt;= $E270, MAX( MIN( $F270*$F$264, $F270-SUM($I270:AR270)),0),0)</f>
        <v>0</v>
      </c>
      <c r="AT270" s="53">
        <f xml:space="preserve"> (AT$2 &gt;= NTBA!$F$17) * IF(AT$268 &gt;= $E270, MAX( MIN( $F270*$F$264, $F270-SUM($I270:AS270)),0),0)</f>
        <v>0</v>
      </c>
      <c r="AU270" s="53">
        <f xml:space="preserve"> (AU$2 &gt;= NTBA!$F$17) * IF(AU$268 &gt;= $E270, MAX( MIN( $F270*$F$264, $F270-SUM($I270:AT270)),0),0)</f>
        <v>0</v>
      </c>
      <c r="AV270" s="53">
        <f xml:space="preserve"> (AV$2 &gt;= NTBA!$F$17) * IF(AV$268 &gt;= $E270, MAX( MIN( $F270*$F$264, $F270-SUM($I270:AU270)),0),0)</f>
        <v>0</v>
      </c>
      <c r="AW270" s="53">
        <f xml:space="preserve"> (AW$2 &gt;= NTBA!$F$17) * IF(AW$268 &gt;= $E270, MAX( MIN( $F270*$F$264, $F270-SUM($I270:AV270)),0),0)</f>
        <v>0</v>
      </c>
      <c r="AX270" s="53">
        <f xml:space="preserve"> (AX$2 &gt;= NTBA!$F$17) * IF(AX$268 &gt;= $E270, MAX( MIN( $F270*$F$264, $F270-SUM($I270:AW270)),0),0)</f>
        <v>0</v>
      </c>
      <c r="AY270" s="53">
        <f xml:space="preserve"> (AY$2 &gt;= NTBA!$F$17) * IF(AY$268 &gt;= $E270, MAX( MIN( $F270*$F$264, $F270-SUM($I270:AX270)),0),0)</f>
        <v>0</v>
      </c>
      <c r="AZ270" s="53">
        <f xml:space="preserve"> (AZ$2 &gt;= NTBA!$F$17) * IF(AZ$268 &gt;= $E270, MAX( MIN( $F270*$F$264, $F270-SUM($I270:AY270)),0),0)</f>
        <v>0</v>
      </c>
      <c r="BA270" s="53">
        <f xml:space="preserve"> (BA$2 &gt;= NTBA!$F$17) * IF(BA$268 &gt;= $E270, MAX( MIN( $F270*$F$264, $F270-SUM($I270:AZ270)),0),0)</f>
        <v>0</v>
      </c>
      <c r="BB270" s="53">
        <f xml:space="preserve"> (BB$2 &gt;= NTBA!$F$17) * IF(BB$268 &gt;= $E270, MAX( MIN( $F270*$F$264, $F270-SUM($I270:BA270)),0),0)</f>
        <v>0</v>
      </c>
      <c r="BC270" s="53">
        <f xml:space="preserve"> (BC$2 &gt;= NTBA!$F$17) * IF(BC$268 &gt;= $E270, MAX( MIN( $F270*$F$264, $F270-SUM($I270:BB270)),0),0)</f>
        <v>0</v>
      </c>
      <c r="BD270" s="53">
        <f xml:space="preserve"> (BD$2 &gt;= NTBA!$F$17) * IF(BD$268 &gt;= $E270, MAX( MIN( $F270*$F$264, $F270-SUM($I270:BC270)),0),0)</f>
        <v>0</v>
      </c>
      <c r="BE270" s="53">
        <f xml:space="preserve"> (BE$2 &gt;= NTBA!$F$17) * IF(BE$268 &gt;= $E270, MAX( MIN( $F270*$F$264, $F270-SUM($I270:BD270)),0),0)</f>
        <v>0</v>
      </c>
      <c r="BF270" s="53">
        <f xml:space="preserve"> (BF$2 &gt;= NTBA!$F$17) * IF(BF$268 &gt;= $E270, MAX( MIN( $F270*$F$264, $F270-SUM($I270:BE270)),0),0)</f>
        <v>0</v>
      </c>
      <c r="BG270" s="53">
        <f xml:space="preserve"> (BG$2 &gt;= NTBA!$F$17) * IF(BG$268 &gt;= $E270, MAX( MIN( $F270*$F$264, $F270-SUM($I270:BF270)),0),0)</f>
        <v>0</v>
      </c>
      <c r="BH270" s="53">
        <f xml:space="preserve"> (BH$2 &gt;= NTBA!$F$17) * IF(BH$268 &gt;= $E270, MAX( MIN( $F270*$F$264, $F270-SUM($I270:BG270)),0),0)</f>
        <v>0</v>
      </c>
      <c r="BI270" s="53">
        <f xml:space="preserve"> (BI$2 &gt;= NTBA!$F$17) * IF(BI$268 &gt;= $E270, MAX( MIN( $F270*$F$264, $F270-SUM($I270:BH270)),0),0)</f>
        <v>0</v>
      </c>
      <c r="BJ270" s="53">
        <f xml:space="preserve"> (BJ$2 &gt;= NTBA!$F$17) * IF(BJ$268 &gt;= $E270, MAX( MIN( $F270*$F$264, $F270-SUM($I270:BI270)),0),0)</f>
        <v>0</v>
      </c>
      <c r="BK270" s="53">
        <f xml:space="preserve"> (BK$2 &gt;= NTBA!$F$17) * IF(BK$268 &gt;= $E270, MAX( MIN( $F270*$F$264, $F270-SUM($I270:BJ270)),0),0)</f>
        <v>0</v>
      </c>
      <c r="BL270" s="53">
        <f xml:space="preserve"> (BL$2 &gt;= NTBA!$F$17) * IF(BL$268 &gt;= $E270, MAX( MIN( $F270*$F$264, $F270-SUM($I270:BK270)),0),0)</f>
        <v>0</v>
      </c>
      <c r="BM270" s="53">
        <f xml:space="preserve"> (BM$2 &gt;= NTBA!$F$17) * IF(BM$268 &gt;= $E270, MAX( MIN( $F270*$F$264, $F270-SUM($I270:BL270)),0),0)</f>
        <v>0</v>
      </c>
      <c r="BN270" s="53">
        <f xml:space="preserve"> (BN$2 &gt;= NTBA!$F$17) * IF(BN$268 &gt;= $E270, MAX( MIN( $F270*$F$264, $F270-SUM($I270:BM270)),0),0)</f>
        <v>0</v>
      </c>
      <c r="BO270" s="53">
        <f xml:space="preserve"> (BO$2 &gt;= NTBA!$F$17) * IF(BO$268 &gt;= $E270, MAX( MIN( $F270*$F$264, $F270-SUM($I270:BN270)),0),0)</f>
        <v>0</v>
      </c>
      <c r="BP270" s="53">
        <f xml:space="preserve"> (BP$2 &gt;= NTBA!$F$17) * IF(BP$268 &gt;= $E270, MAX( MIN( $F270*$F$264, $F270-SUM($I270:BO270)),0),0)</f>
        <v>0</v>
      </c>
      <c r="BQ270" s="53">
        <f xml:space="preserve"> (BQ$2 &gt;= NTBA!$F$17) * IF(BQ$268 &gt;= $E270, MAX( MIN( $F270*$F$264, $F270-SUM($I270:BP270)),0),0)</f>
        <v>0</v>
      </c>
      <c r="BR270" s="53">
        <f xml:space="preserve"> (BR$2 &gt;= NTBA!$F$17) * IF(BR$268 &gt;= $E270, MAX( MIN( $F270*$F$264, $F270-SUM($I270:BQ270)),0),0)</f>
        <v>0</v>
      </c>
      <c r="BS270" s="53">
        <f xml:space="preserve"> (BS$2 &gt;= NTBA!$F$17) * IF(BS$268 &gt;= $E270, MAX( MIN( $F270*$F$264, $F270-SUM($I270:BR270)),0),0)</f>
        <v>0</v>
      </c>
      <c r="BT270" s="53">
        <f xml:space="preserve"> (BT$2 &gt;= NTBA!$F$17) * IF(BT$268 &gt;= $E270, MAX( MIN( $F270*$F$264, $F270-SUM($I270:BS270)),0),0)</f>
        <v>0</v>
      </c>
      <c r="BU270" s="53">
        <f xml:space="preserve"> (BU$2 &gt;= NTBA!$F$17) * IF(BU$268 &gt;= $E270, MAX( MIN( $F270*$F$264, $F270-SUM($I270:BT270)),0),0)</f>
        <v>0</v>
      </c>
      <c r="BV270" s="53">
        <f xml:space="preserve"> (BV$2 &gt;= NTBA!$F$17) * IF(BV$268 &gt;= $E270, MAX( MIN( $F270*$F$264, $F270-SUM($I270:BU270)),0),0)</f>
        <v>0</v>
      </c>
      <c r="BW270" s="53">
        <f xml:space="preserve"> (BW$2 &gt;= NTBA!$F$17) * IF(BW$268 &gt;= $E270, MAX( MIN( $F270*$F$264, $F270-SUM($I270:BV270)),0),0)</f>
        <v>0</v>
      </c>
      <c r="BX270" s="53">
        <f xml:space="preserve"> (BX$2 &gt;= NTBA!$F$17) * IF(BX$268 &gt;= $E270, MAX( MIN( $F270*$F$264, $F270-SUM($I270:BW270)),0),0)</f>
        <v>0</v>
      </c>
      <c r="BY270" s="53">
        <f xml:space="preserve"> (BY$2 &gt;= NTBA!$F$17) * IF(BY$268 &gt;= $E270, MAX( MIN( $F270*$F$264, $F270-SUM($I270:BX270)),0),0)</f>
        <v>0</v>
      </c>
      <c r="BZ270" s="53">
        <f xml:space="preserve"> (BZ$2 &gt;= NTBA!$F$17) * IF(BZ$268 &gt;= $E270, MAX( MIN( $F270*$F$264, $F270-SUM($I270:BY270)),0),0)</f>
        <v>0</v>
      </c>
      <c r="CA270" s="53">
        <f xml:space="preserve"> (CA$2 &gt;= NTBA!$F$17) * IF(CA$268 &gt;= $E270, MAX( MIN( $F270*$F$264, $F270-SUM($I270:BZ270)),0),0)</f>
        <v>0</v>
      </c>
      <c r="CB270" s="53">
        <f xml:space="preserve"> (CB$2 &gt;= NTBA!$F$17) * IF(CB$268 &gt;= $E270, MAX( MIN( $F270*$F$264, $F270-SUM($I270:CA270)),0),0)</f>
        <v>0</v>
      </c>
      <c r="CC270" s="53">
        <f xml:space="preserve"> (CC$2 &gt;= NTBA!$F$17) * IF(CC$268 &gt;= $E270, MAX( MIN( $F270*$F$264, $F270-SUM($I270:CB270)),0),0)</f>
        <v>0</v>
      </c>
      <c r="CD270" s="53">
        <f xml:space="preserve"> (CD$2 &gt;= NTBA!$F$17) * IF(CD$268 &gt;= $E270, MAX( MIN( $F270*$F$264, $F270-SUM($I270:CC270)),0),0)</f>
        <v>0</v>
      </c>
      <c r="CE270" s="53">
        <f xml:space="preserve"> (CE$2 &gt;= NTBA!$F$17) * IF(CE$268 &gt;= $E270, MAX( MIN( $F270*$F$264, $F270-SUM($I270:CD270)),0),0)</f>
        <v>0</v>
      </c>
      <c r="CF270" s="53">
        <f xml:space="preserve"> (CF$2 &gt;= NTBA!$F$17) * IF(CF$268 &gt;= $E270, MAX( MIN( $F270*$F$264, $F270-SUM($I270:CE270)),0),0)</f>
        <v>0</v>
      </c>
      <c r="CG270" s="53">
        <f xml:space="preserve"> (CG$2 &gt;= NTBA!$F$17) * IF(CG$268 &gt;= $E270, MAX( MIN( $F270*$F$264, $F270-SUM($I270:CF270)),0),0)</f>
        <v>0</v>
      </c>
      <c r="CH270" s="53">
        <f xml:space="preserve"> (CH$2 &gt;= NTBA!$F$17) * IF(CH$268 &gt;= $E270, MAX( MIN( $F270*$F$264, $F270-SUM($I270:CG270)),0),0)</f>
        <v>0</v>
      </c>
      <c r="CI270" s="53">
        <f xml:space="preserve"> (CI$2 &gt;= NTBA!$F$17) * IF(CI$268 &gt;= $E270, MAX( MIN( $F270*$F$264, $F270-SUM($I270:CH270)),0),0)</f>
        <v>0</v>
      </c>
      <c r="CJ270" s="53">
        <f xml:space="preserve"> (CJ$2 &gt;= NTBA!$F$17) * IF(CJ$268 &gt;= $E270, MAX( MIN( $F270*$F$264, $F270-SUM($I270:CI270)),0),0)</f>
        <v>0</v>
      </c>
      <c r="CK270" s="53">
        <f xml:space="preserve"> (CK$2 &gt;= NTBA!$F$17) * IF(CK$268 &gt;= $E270, MAX( MIN( $F270*$F$264, $F270-SUM($I270:CJ270)),0),0)</f>
        <v>0</v>
      </c>
      <c r="CL270" s="53">
        <f xml:space="preserve"> (CL$2 &gt;= NTBA!$F$17) * IF(CL$268 &gt;= $E270, MAX( MIN( $F270*$F$264, $F270-SUM($I270:CK270)),0),0)</f>
        <v>0</v>
      </c>
      <c r="CM270" s="53">
        <f xml:space="preserve"> (CM$2 &gt;= NTBA!$F$17) * IF(CM$268 &gt;= $E270, MAX( MIN( $F270*$F$264, $F270-SUM($I270:CL270)),0),0)</f>
        <v>0</v>
      </c>
      <c r="CN270" s="53">
        <f xml:space="preserve"> (CN$2 &gt;= NTBA!$F$17) * IF(CN$268 &gt;= $E270, MAX( MIN( $F270*$F$264, $F270-SUM($I270:CM270)),0),0)</f>
        <v>0</v>
      </c>
      <c r="CO270" s="53">
        <f xml:space="preserve"> (CO$2 &gt;= NTBA!$F$17) * IF(CO$268 &gt;= $E270, MAX( MIN( $F270*$F$264, $F270-SUM($I270:CN270)),0),0)</f>
        <v>0</v>
      </c>
      <c r="CP270" s="53">
        <f xml:space="preserve"> (CP$2 &gt;= NTBA!$F$17) * IF(CP$268 &gt;= $E270, MAX( MIN( $F270*$F$264, $F270-SUM($I270:CO270)),0),0)</f>
        <v>0</v>
      </c>
      <c r="CQ270" s="53">
        <f xml:space="preserve"> (CQ$2 &gt;= NTBA!$F$17) * IF(CQ$268 &gt;= $E270, MAX( MIN( $F270*$F$264, $F270-SUM($I270:CP270)),0),0)</f>
        <v>0</v>
      </c>
      <c r="CR270" s="53">
        <f xml:space="preserve"> (CR$2 &gt;= NTBA!$F$17) * IF(CR$268 &gt;= $E270, MAX( MIN( $F270*$F$264, $F270-SUM($I270:CQ270)),0),0)</f>
        <v>0</v>
      </c>
      <c r="CS270" s="53">
        <f xml:space="preserve"> (CS$2 &gt;= NTBA!$F$17) * IF(CS$268 &gt;= $E270, MAX( MIN( $F270*$F$264, $F270-SUM($I270:CR270)),0),0)</f>
        <v>0</v>
      </c>
      <c r="CT270" s="53">
        <f xml:space="preserve"> (CT$2 &gt;= NTBA!$F$17) * IF(CT$268 &gt;= $E270, MAX( MIN( $F270*$F$264, $F270-SUM($I270:CS270)),0),0)</f>
        <v>0</v>
      </c>
      <c r="CU270" s="53">
        <f xml:space="preserve"> (CU$2 &gt;= NTBA!$F$17) * IF(CU$268 &gt;= $E270, MAX( MIN( $F270*$F$264, $F270-SUM($I270:CT270)),0),0)</f>
        <v>0</v>
      </c>
      <c r="CV270" s="53">
        <f xml:space="preserve"> (CV$2 &gt;= NTBA!$F$17) * IF(CV$268 &gt;= $E270, MAX( MIN( $F270*$F$264, $F270-SUM($I270:CU270)),0),0)</f>
        <v>0</v>
      </c>
      <c r="CW270" s="53">
        <f xml:space="preserve"> (CW$2 &gt;= NTBA!$F$17) * IF(CW$268 &gt;= $E270, MAX( MIN( $F270*$F$264, $F270-SUM($I270:CV270)),0),0)</f>
        <v>0</v>
      </c>
      <c r="CX270" s="53">
        <f xml:space="preserve"> (CX$2 &gt;= NTBA!$F$17) * IF(CX$268 &gt;= $E270, MAX( MIN( $F270*$F$264, $F270-SUM($I270:CW270)),0),0)</f>
        <v>0</v>
      </c>
      <c r="CY270" s="53">
        <f xml:space="preserve"> (CY$2 &gt;= NTBA!$F$17) * IF(CY$268 &gt;= $E270, MAX( MIN( $F270*$F$264, $F270-SUM($I270:CX270)),0),0)</f>
        <v>0</v>
      </c>
      <c r="CZ270" s="53">
        <f xml:space="preserve"> (CZ$2 &gt;= NTBA!$F$17) * IF(CZ$268 &gt;= $E270, MAX( MIN( $F270*$F$264, $F270-SUM($I270:CY270)),0),0)</f>
        <v>0</v>
      </c>
      <c r="DA270" s="53">
        <f xml:space="preserve"> (DA$2 &gt;= NTBA!$F$17) * IF(DA$268 &gt;= $E270, MAX( MIN( $F270*$F$264, $F270-SUM($I270:CZ270)),0),0)</f>
        <v>0</v>
      </c>
      <c r="DB270" s="53">
        <f xml:space="preserve"> (DB$2 &gt;= NTBA!$F$17) * IF(DB$268 &gt;= $E270, MAX( MIN( $F270*$F$264, $F270-SUM($I270:DA270)),0),0)</f>
        <v>0</v>
      </c>
      <c r="DC270" s="53">
        <f xml:space="preserve"> (DC$2 &gt;= NTBA!$F$17) * IF(DC$268 &gt;= $E270, MAX( MIN( $F270*$F$264, $F270-SUM($I270:DB270)),0),0)</f>
        <v>0</v>
      </c>
      <c r="DD270" s="53">
        <f xml:space="preserve"> (DD$2 &gt;= NTBA!$F$17) * IF(DD$268 &gt;= $E270, MAX( MIN( $F270*$F$264, $F270-SUM($I270:DC270)),0),0)</f>
        <v>0</v>
      </c>
      <c r="DE270" s="53">
        <f xml:space="preserve"> (DE$2 &gt;= NTBA!$F$17) * IF(DE$268 &gt;= $E270, MAX( MIN( $F270*$F$264, $F270-SUM($I270:DD270)),0),0)</f>
        <v>0</v>
      </c>
      <c r="DF270" s="53">
        <f xml:space="preserve"> (DF$2 &gt;= NTBA!$F$17) * IF(DF$268 &gt;= $E270, MAX( MIN( $F270*$F$264, $F270-SUM($I270:DE270)),0),0)</f>
        <v>0</v>
      </c>
      <c r="DG270" s="53">
        <f xml:space="preserve"> (DG$2 &gt;= NTBA!$F$17) * IF(DG$268 &gt;= $E270, MAX( MIN( $F270*$F$264, $F270-SUM($I270:DF270)),0),0)</f>
        <v>0</v>
      </c>
      <c r="DH270" s="53">
        <f xml:space="preserve"> (DH$2 &gt;= NTBA!$F$17) * IF(DH$268 &gt;= $E270, MAX( MIN( $F270*$F$264, $F270-SUM($I270:DG270)),0),0)</f>
        <v>0</v>
      </c>
      <c r="DI270" s="53">
        <f xml:space="preserve"> (DI$2 &gt;= NTBA!$F$17) * IF(DI$268 &gt;= $E270, MAX( MIN( $F270*$F$264, $F270-SUM($I270:DH270)),0),0)</f>
        <v>0</v>
      </c>
      <c r="DJ270" s="53">
        <f xml:space="preserve"> (DJ$2 &gt;= NTBA!$F$17) * IF(DJ$268 &gt;= $E270, MAX( MIN( $F270*$F$264, $F270-SUM($I270:DI270)),0),0)</f>
        <v>0</v>
      </c>
      <c r="DK270" s="53">
        <f xml:space="preserve"> (DK$2 &gt;= NTBA!$F$17) * IF(DK$268 &gt;= $E270, MAX( MIN( $F270*$F$264, $F270-SUM($I270:DJ270)),0),0)</f>
        <v>0</v>
      </c>
      <c r="DL270" s="53">
        <f xml:space="preserve"> (DL$2 &gt;= NTBA!$F$17) * IF(DL$268 &gt;= $E270, MAX( MIN( $F270*$F$264, $F270-SUM($I270:DK270)),0),0)</f>
        <v>0</v>
      </c>
      <c r="DM270" s="53">
        <f xml:space="preserve"> (DM$2 &gt;= NTBA!$F$17) * IF(DM$268 &gt;= $E270, MAX( MIN( $F270*$F$264, $F270-SUM($I270:DL270)),0),0)</f>
        <v>0</v>
      </c>
      <c r="DN270" s="53">
        <f xml:space="preserve"> (DN$2 &gt;= NTBA!$F$17) * IF(DN$268 &gt;= $E270, MAX( MIN( $F270*$F$264, $F270-SUM($I270:DM270)),0),0)</f>
        <v>0</v>
      </c>
      <c r="DO270" s="53">
        <f xml:space="preserve"> (DO$2 &gt;= NTBA!$F$17) * IF(DO$268 &gt;= $E270, MAX( MIN( $F270*$F$264, $F270-SUM($I270:DN270)),0),0)</f>
        <v>0</v>
      </c>
      <c r="DP270" s="53">
        <f xml:space="preserve"> (DP$2 &gt;= NTBA!$F$17) * IF(DP$268 &gt;= $E270, MAX( MIN( $F270*$F$264, $F270-SUM($I270:DO270)),0),0)</f>
        <v>0</v>
      </c>
      <c r="DQ270" s="53">
        <f xml:space="preserve"> (DQ$2 &gt;= NTBA!$F$17) * IF(DQ$268 &gt;= $E270, MAX( MIN( $F270*$F$264, $F270-SUM($I270:DP270)),0),0)</f>
        <v>0</v>
      </c>
      <c r="DR270" s="53">
        <f xml:space="preserve"> (DR$2 &gt;= NTBA!$F$17) * IF(DR$268 &gt;= $E270, MAX( MIN( $F270*$F$264, $F270-SUM($I270:DQ270)),0),0)</f>
        <v>0</v>
      </c>
      <c r="DS270" s="53">
        <f xml:space="preserve"> (DS$2 &gt;= NTBA!$F$17) * IF(DS$268 &gt;= $E270, MAX( MIN( $F270*$F$264, $F270-SUM($I270:DR270)),0),0)</f>
        <v>0</v>
      </c>
      <c r="DT270" s="53">
        <f xml:space="preserve"> (DT$2 &gt;= NTBA!$F$17) * IF(DT$268 &gt;= $E270, MAX( MIN( $F270*$F$264, $F270-SUM($I270:DS270)),0),0)</f>
        <v>0</v>
      </c>
      <c r="DU270" s="53">
        <f xml:space="preserve"> (DU$2 &gt;= NTBA!$F$17) * IF(DU$268 &gt;= $E270, MAX( MIN( $F270*$F$264, $F270-SUM($I270:DT270)),0),0)</f>
        <v>0</v>
      </c>
      <c r="DV270" s="53">
        <f xml:space="preserve"> (DV$2 &gt;= NTBA!$F$17) * IF(DV$268 &gt;= $E270, MAX( MIN( $F270*$F$264, $F270-SUM($I270:DU270)),0),0)</f>
        <v>0</v>
      </c>
      <c r="DW270" s="53">
        <f xml:space="preserve"> (DW$2 &gt;= NTBA!$F$17) * IF(DW$268 &gt;= $E270, MAX( MIN( $F270*$F$264, $F270-SUM($I270:DV270)),0),0)</f>
        <v>0</v>
      </c>
      <c r="DX270" s="53">
        <f xml:space="preserve"> (DX$2 &gt;= NTBA!$F$17) * IF(DX$268 &gt;= $E270, MAX( MIN( $F270*$F$264, $F270-SUM($I270:DW270)),0),0)</f>
        <v>0</v>
      </c>
      <c r="DY270" s="53">
        <f xml:space="preserve"> (DY$2 &gt;= NTBA!$F$17) * IF(DY$268 &gt;= $E270, MAX( MIN( $F270*$F$264, $F270-SUM($I270:DX270)),0),0)</f>
        <v>0</v>
      </c>
      <c r="DZ270" s="53">
        <f xml:space="preserve"> (DZ$2 &gt;= NTBA!$F$17) * IF(DZ$268 &gt;= $E270, MAX( MIN( $F270*$F$264, $F270-SUM($I270:DY270)),0),0)</f>
        <v>0</v>
      </c>
      <c r="EA270" s="53">
        <f xml:space="preserve"> (EA$2 &gt;= NTBA!$F$17) * IF(EA$268 &gt;= $E270, MAX( MIN( $F270*$F$264, $F270-SUM($I270:DZ270)),0),0)</f>
        <v>0</v>
      </c>
      <c r="EB270" s="53">
        <f xml:space="preserve"> (EB$2 &gt;= NTBA!$F$17) * IF(EB$268 &gt;= $E270, MAX( MIN( $F270*$F$264, $F270-SUM($I270:EA270)),0),0)</f>
        <v>0</v>
      </c>
      <c r="EC270" s="53">
        <f xml:space="preserve"> (EC$2 &gt;= NTBA!$F$17) * IF(EC$268 &gt;= $E270, MAX( MIN( $F270*$F$264, $F270-SUM($I270:EB270)),0),0)</f>
        <v>0</v>
      </c>
      <c r="ED270" s="53">
        <f xml:space="preserve"> (ED$2 &gt;= NTBA!$F$17) * IF(ED$268 &gt;= $E270, MAX( MIN( $F270*$F$264, $F270-SUM($I270:EC270)),0),0)</f>
        <v>0</v>
      </c>
      <c r="EE270" s="53">
        <f xml:space="preserve"> (EE$2 &gt;= NTBA!$F$17) * IF(EE$268 &gt;= $E270, MAX( MIN( $F270*$F$264, $F270-SUM($I270:ED270)),0),0)</f>
        <v>0</v>
      </c>
      <c r="EF270" s="53">
        <f xml:space="preserve"> (EF$2 &gt;= NTBA!$F$17) * IF(EF$268 &gt;= $E270, MAX( MIN( $F270*$F$264, $F270-SUM($I270:EE270)),0),0)</f>
        <v>0</v>
      </c>
      <c r="EG270" s="53">
        <f xml:space="preserve"> (EG$2 &gt;= NTBA!$F$17) * IF(EG$268 &gt;= $E270, MAX( MIN( $F270*$F$264, $F270-SUM($I270:EF270)),0),0)</f>
        <v>0</v>
      </c>
      <c r="EH270" s="53">
        <f xml:space="preserve"> (EH$2 &gt;= NTBA!$F$17) * IF(EH$268 &gt;= $E270, MAX( MIN( $F270*$F$264, $F270-SUM($I270:EG270)),0),0)</f>
        <v>0</v>
      </c>
      <c r="EI270" s="21"/>
    </row>
    <row r="271" spans="1:139" ht="15" customHeight="1" outlineLevel="1" x14ac:dyDescent="0.35">
      <c r="E271" s="625">
        <v>3</v>
      </c>
      <c r="F271" s="415">
        <v>0</v>
      </c>
      <c r="H271" s="26">
        <f>SUM($J271:$DL271)</f>
        <v>0</v>
      </c>
      <c r="I271" s="39"/>
      <c r="J271" s="53">
        <f xml:space="preserve"> (J$2 &gt;= NTBA!$F$17) * IF(J$268 &gt;= $E271, MAX( MIN( $F271*$F$264, $F271-SUM($I271:I271)),0),0)</f>
        <v>0</v>
      </c>
      <c r="K271" s="53">
        <f xml:space="preserve"> (K$2 &gt;= NTBA!$F$17) * IF(K$268 &gt;= $E271, MAX( MIN( $F271*$F$264, $F271-SUM($I271:J271)),0),0)</f>
        <v>0</v>
      </c>
      <c r="L271" s="53">
        <f xml:space="preserve"> (L$2 &gt;= NTBA!$F$17) * IF(L$268 &gt;= $E271, MAX( MIN( $F271*$F$264, $F271-SUM($I271:K271)),0),0)</f>
        <v>0</v>
      </c>
      <c r="M271" s="53">
        <f xml:space="preserve"> (M$2 &gt;= NTBA!$F$17) * IF(M$268 &gt;= $E271, MAX( MIN( $F271*$F$264, $F271-SUM($I271:L271)),0),0)</f>
        <v>0</v>
      </c>
      <c r="N271" s="53">
        <f xml:space="preserve"> (N$2 &gt;= NTBA!$F$17) * IF(N$268 &gt;= $E271, MAX( MIN( $F271*$F$264, $F271-SUM($I271:M271)),0),0)</f>
        <v>0</v>
      </c>
      <c r="O271" s="53">
        <f xml:space="preserve"> (O$2 &gt;= NTBA!$F$17) * IF(O$268 &gt;= $E271, MAX( MIN( $F271*$F$264, $F271-SUM($I271:N271)),0),0)</f>
        <v>0</v>
      </c>
      <c r="P271" s="53">
        <f xml:space="preserve"> (P$2 &gt;= NTBA!$F$17) * IF(P$268 &gt;= $E271, MAX( MIN( $F271*$F$264, $F271-SUM($I271:O271)),0),0)</f>
        <v>0</v>
      </c>
      <c r="Q271" s="53">
        <f xml:space="preserve"> (Q$2 &gt;= NTBA!$F$17) * IF(Q$268 &gt;= $E271, MAX( MIN( $F271*$F$264, $F271-SUM($I271:P271)),0),0)</f>
        <v>0</v>
      </c>
      <c r="R271" s="53">
        <f xml:space="preserve"> (R$2 &gt;= NTBA!$F$17) * IF(R$268 &gt;= $E271, MAX( MIN( $F271*$F$264, $F271-SUM($I271:Q271)),0),0)</f>
        <v>0</v>
      </c>
      <c r="S271" s="53">
        <f xml:space="preserve"> (S$2 &gt;= NTBA!$F$17) * IF(S$268 &gt;= $E271, MAX( MIN( $F271*$F$264, $F271-SUM($I271:R271)),0),0)</f>
        <v>0</v>
      </c>
      <c r="T271" s="53">
        <f xml:space="preserve"> (T$2 &gt;= NTBA!$F$17) * IF(T$268 &gt;= $E271, MAX( MIN( $F271*$F$264, $F271-SUM($I271:S271)),0),0)</f>
        <v>0</v>
      </c>
      <c r="U271" s="53">
        <f xml:space="preserve"> (U$2 &gt;= NTBA!$F$17) * IF(U$268 &gt;= $E271, MAX( MIN( $F271*$F$264, $F271-SUM($I271:T271)),0),0)</f>
        <v>0</v>
      </c>
      <c r="V271" s="53">
        <f xml:space="preserve"> (V$2 &gt;= NTBA!$F$17) * IF(V$268 &gt;= $E271, MAX( MIN( $F271*$F$264, $F271-SUM($I271:U271)),0),0)</f>
        <v>0</v>
      </c>
      <c r="W271" s="53">
        <f xml:space="preserve"> (W$2 &gt;= NTBA!$F$17) * IF(W$268 &gt;= $E271, MAX( MIN( $F271*$F$264, $F271-SUM($I271:V271)),0),0)</f>
        <v>0</v>
      </c>
      <c r="X271" s="53">
        <f xml:space="preserve"> (X$2 &gt;= NTBA!$F$17) * IF(X$268 &gt;= $E271, MAX( MIN( $F271*$F$264, $F271-SUM($I271:W271)),0),0)</f>
        <v>0</v>
      </c>
      <c r="Y271" s="53">
        <f xml:space="preserve"> (Y$2 &gt;= NTBA!$F$17) * IF(Y$268 &gt;= $E271, MAX( MIN( $F271*$F$264, $F271-SUM($I271:X271)),0),0)</f>
        <v>0</v>
      </c>
      <c r="Z271" s="53">
        <f xml:space="preserve"> (Z$2 &gt;= NTBA!$F$17) * IF(Z$268 &gt;= $E271, MAX( MIN( $F271*$F$264, $F271-SUM($I271:Y271)),0),0)</f>
        <v>0</v>
      </c>
      <c r="AA271" s="53">
        <f xml:space="preserve"> (AA$2 &gt;= NTBA!$F$17) * IF(AA$268 &gt;= $E271, MAX( MIN( $F271*$F$264, $F271-SUM($I271:Z271)),0),0)</f>
        <v>0</v>
      </c>
      <c r="AB271" s="53">
        <f xml:space="preserve"> (AB$2 &gt;= NTBA!$F$17) * IF(AB$268 &gt;= $E271, MAX( MIN( $F271*$F$264, $F271-SUM($I271:AA271)),0),0)</f>
        <v>0</v>
      </c>
      <c r="AC271" s="53">
        <f xml:space="preserve"> (AC$2 &gt;= NTBA!$F$17) * IF(AC$268 &gt;= $E271, MAX( MIN( $F271*$F$264, $F271-SUM($I271:AB271)),0),0)</f>
        <v>0</v>
      </c>
      <c r="AD271" s="53">
        <f xml:space="preserve"> (AD$2 &gt;= NTBA!$F$17) * IF(AD$268 &gt;= $E271, MAX( MIN( $F271*$F$264, $F271-SUM($I271:AC271)),0),0)</f>
        <v>0</v>
      </c>
      <c r="AE271" s="53">
        <f xml:space="preserve"> (AE$2 &gt;= NTBA!$F$17) * IF(AE$268 &gt;= $E271, MAX( MIN( $F271*$F$264, $F271-SUM($I271:AD271)),0),0)</f>
        <v>0</v>
      </c>
      <c r="AF271" s="53">
        <f xml:space="preserve"> (AF$2 &gt;= NTBA!$F$17) * IF(AF$268 &gt;= $E271, MAX( MIN( $F271*$F$264, $F271-SUM($I271:AE271)),0),0)</f>
        <v>0</v>
      </c>
      <c r="AG271" s="53">
        <f xml:space="preserve"> (AG$2 &gt;= NTBA!$F$17) * IF(AG$268 &gt;= $E271, MAX( MIN( $F271*$F$264, $F271-SUM($I271:AF271)),0),0)</f>
        <v>0</v>
      </c>
      <c r="AH271" s="53">
        <f xml:space="preserve"> (AH$2 &gt;= NTBA!$F$17) * IF(AH$268 &gt;= $E271, MAX( MIN( $F271*$F$264, $F271-SUM($I271:AG271)),0),0)</f>
        <v>0</v>
      </c>
      <c r="AI271" s="53">
        <f xml:space="preserve"> (AI$2 &gt;= NTBA!$F$17) * IF(AI$268 &gt;= $E271, MAX( MIN( $F271*$F$264, $F271-SUM($I271:AH271)),0),0)</f>
        <v>0</v>
      </c>
      <c r="AJ271" s="53">
        <f xml:space="preserve"> (AJ$2 &gt;= NTBA!$F$17) * IF(AJ$268 &gt;= $E271, MAX( MIN( $F271*$F$264, $F271-SUM($I271:AI271)),0),0)</f>
        <v>0</v>
      </c>
      <c r="AK271" s="53">
        <f xml:space="preserve"> (AK$2 &gt;= NTBA!$F$17) * IF(AK$268 &gt;= $E271, MAX( MIN( $F271*$F$264, $F271-SUM($I271:AJ271)),0),0)</f>
        <v>0</v>
      </c>
      <c r="AL271" s="53">
        <f xml:space="preserve"> (AL$2 &gt;= NTBA!$F$17) * IF(AL$268 &gt;= $E271, MAX( MIN( $F271*$F$264, $F271-SUM($I271:AK271)),0),0)</f>
        <v>0</v>
      </c>
      <c r="AM271" s="53">
        <f xml:space="preserve"> (AM$2 &gt;= NTBA!$F$17) * IF(AM$268 &gt;= $E271, MAX( MIN( $F271*$F$264, $F271-SUM($I271:AL271)),0),0)</f>
        <v>0</v>
      </c>
      <c r="AN271" s="53">
        <f xml:space="preserve"> (AN$2 &gt;= NTBA!$F$17) * IF(AN$268 &gt;= $E271, MAX( MIN( $F271*$F$264, $F271-SUM($I271:AM271)),0),0)</f>
        <v>0</v>
      </c>
      <c r="AO271" s="53">
        <f xml:space="preserve"> (AO$2 &gt;= NTBA!$F$17) * IF(AO$268 &gt;= $E271, MAX( MIN( $F271*$F$264, $F271-SUM($I271:AN271)),0),0)</f>
        <v>0</v>
      </c>
      <c r="AP271" s="53">
        <f xml:space="preserve"> (AP$2 &gt;= NTBA!$F$17) * IF(AP$268 &gt;= $E271, MAX( MIN( $F271*$F$264, $F271-SUM($I271:AO271)),0),0)</f>
        <v>0</v>
      </c>
      <c r="AQ271" s="53">
        <f xml:space="preserve"> (AQ$2 &gt;= NTBA!$F$17) * IF(AQ$268 &gt;= $E271, MAX( MIN( $F271*$F$264, $F271-SUM($I271:AP271)),0),0)</f>
        <v>0</v>
      </c>
      <c r="AR271" s="53">
        <f xml:space="preserve"> (AR$2 &gt;= NTBA!$F$17) * IF(AR$268 &gt;= $E271, MAX( MIN( $F271*$F$264, $F271-SUM($I271:AQ271)),0),0)</f>
        <v>0</v>
      </c>
      <c r="AS271" s="53">
        <f xml:space="preserve"> (AS$2 &gt;= NTBA!$F$17) * IF(AS$268 &gt;= $E271, MAX( MIN( $F271*$F$264, $F271-SUM($I271:AR271)),0),0)</f>
        <v>0</v>
      </c>
      <c r="AT271" s="53">
        <f xml:space="preserve"> (AT$2 &gt;= NTBA!$F$17) * IF(AT$268 &gt;= $E271, MAX( MIN( $F271*$F$264, $F271-SUM($I271:AS271)),0),0)</f>
        <v>0</v>
      </c>
      <c r="AU271" s="53">
        <f xml:space="preserve"> (AU$2 &gt;= NTBA!$F$17) * IF(AU$268 &gt;= $E271, MAX( MIN( $F271*$F$264, $F271-SUM($I271:AT271)),0),0)</f>
        <v>0</v>
      </c>
      <c r="AV271" s="53">
        <f xml:space="preserve"> (AV$2 &gt;= NTBA!$F$17) * IF(AV$268 &gt;= $E271, MAX( MIN( $F271*$F$264, $F271-SUM($I271:AU271)),0),0)</f>
        <v>0</v>
      </c>
      <c r="AW271" s="53">
        <f xml:space="preserve"> (AW$2 &gt;= NTBA!$F$17) * IF(AW$268 &gt;= $E271, MAX( MIN( $F271*$F$264, $F271-SUM($I271:AV271)),0),0)</f>
        <v>0</v>
      </c>
      <c r="AX271" s="53">
        <f xml:space="preserve"> (AX$2 &gt;= NTBA!$F$17) * IF(AX$268 &gt;= $E271, MAX( MIN( $F271*$F$264, $F271-SUM($I271:AW271)),0),0)</f>
        <v>0</v>
      </c>
      <c r="AY271" s="53">
        <f xml:space="preserve"> (AY$2 &gt;= NTBA!$F$17) * IF(AY$268 &gt;= $E271, MAX( MIN( $F271*$F$264, $F271-SUM($I271:AX271)),0),0)</f>
        <v>0</v>
      </c>
      <c r="AZ271" s="53">
        <f xml:space="preserve"> (AZ$2 &gt;= NTBA!$F$17) * IF(AZ$268 &gt;= $E271, MAX( MIN( $F271*$F$264, $F271-SUM($I271:AY271)),0),0)</f>
        <v>0</v>
      </c>
      <c r="BA271" s="53">
        <f xml:space="preserve"> (BA$2 &gt;= NTBA!$F$17) * IF(BA$268 &gt;= $E271, MAX( MIN( $F271*$F$264, $F271-SUM($I271:AZ271)),0),0)</f>
        <v>0</v>
      </c>
      <c r="BB271" s="53">
        <f xml:space="preserve"> (BB$2 &gt;= NTBA!$F$17) * IF(BB$268 &gt;= $E271, MAX( MIN( $F271*$F$264, $F271-SUM($I271:BA271)),0),0)</f>
        <v>0</v>
      </c>
      <c r="BC271" s="53">
        <f xml:space="preserve"> (BC$2 &gt;= NTBA!$F$17) * IF(BC$268 &gt;= $E271, MAX( MIN( $F271*$F$264, $F271-SUM($I271:BB271)),0),0)</f>
        <v>0</v>
      </c>
      <c r="BD271" s="53">
        <f xml:space="preserve"> (BD$2 &gt;= NTBA!$F$17) * IF(BD$268 &gt;= $E271, MAX( MIN( $F271*$F$264, $F271-SUM($I271:BC271)),0),0)</f>
        <v>0</v>
      </c>
      <c r="BE271" s="53">
        <f xml:space="preserve"> (BE$2 &gt;= NTBA!$F$17) * IF(BE$268 &gt;= $E271, MAX( MIN( $F271*$F$264, $F271-SUM($I271:BD271)),0),0)</f>
        <v>0</v>
      </c>
      <c r="BF271" s="53">
        <f xml:space="preserve"> (BF$2 &gt;= NTBA!$F$17) * IF(BF$268 &gt;= $E271, MAX( MIN( $F271*$F$264, $F271-SUM($I271:BE271)),0),0)</f>
        <v>0</v>
      </c>
      <c r="BG271" s="53">
        <f xml:space="preserve"> (BG$2 &gt;= NTBA!$F$17) * IF(BG$268 &gt;= $E271, MAX( MIN( $F271*$F$264, $F271-SUM($I271:BF271)),0),0)</f>
        <v>0</v>
      </c>
      <c r="BH271" s="53">
        <f xml:space="preserve"> (BH$2 &gt;= NTBA!$F$17) * IF(BH$268 &gt;= $E271, MAX( MIN( $F271*$F$264, $F271-SUM($I271:BG271)),0),0)</f>
        <v>0</v>
      </c>
      <c r="BI271" s="53">
        <f xml:space="preserve"> (BI$2 &gt;= NTBA!$F$17) * IF(BI$268 &gt;= $E271, MAX( MIN( $F271*$F$264, $F271-SUM($I271:BH271)),0),0)</f>
        <v>0</v>
      </c>
      <c r="BJ271" s="53">
        <f xml:space="preserve"> (BJ$2 &gt;= NTBA!$F$17) * IF(BJ$268 &gt;= $E271, MAX( MIN( $F271*$F$264, $F271-SUM($I271:BI271)),0),0)</f>
        <v>0</v>
      </c>
      <c r="BK271" s="53">
        <f xml:space="preserve"> (BK$2 &gt;= NTBA!$F$17) * IF(BK$268 &gt;= $E271, MAX( MIN( $F271*$F$264, $F271-SUM($I271:BJ271)),0),0)</f>
        <v>0</v>
      </c>
      <c r="BL271" s="53">
        <f xml:space="preserve"> (BL$2 &gt;= NTBA!$F$17) * IF(BL$268 &gt;= $E271, MAX( MIN( $F271*$F$264, $F271-SUM($I271:BK271)),0),0)</f>
        <v>0</v>
      </c>
      <c r="BM271" s="53">
        <f xml:space="preserve"> (BM$2 &gt;= NTBA!$F$17) * IF(BM$268 &gt;= $E271, MAX( MIN( $F271*$F$264, $F271-SUM($I271:BL271)),0),0)</f>
        <v>0</v>
      </c>
      <c r="BN271" s="53">
        <f xml:space="preserve"> (BN$2 &gt;= NTBA!$F$17) * IF(BN$268 &gt;= $E271, MAX( MIN( $F271*$F$264, $F271-SUM($I271:BM271)),0),0)</f>
        <v>0</v>
      </c>
      <c r="BO271" s="53">
        <f xml:space="preserve"> (BO$2 &gt;= NTBA!$F$17) * IF(BO$268 &gt;= $E271, MAX( MIN( $F271*$F$264, $F271-SUM($I271:BN271)),0),0)</f>
        <v>0</v>
      </c>
      <c r="BP271" s="53">
        <f xml:space="preserve"> (BP$2 &gt;= NTBA!$F$17) * IF(BP$268 &gt;= $E271, MAX( MIN( $F271*$F$264, $F271-SUM($I271:BO271)),0),0)</f>
        <v>0</v>
      </c>
      <c r="BQ271" s="53">
        <f xml:space="preserve"> (BQ$2 &gt;= NTBA!$F$17) * IF(BQ$268 &gt;= $E271, MAX( MIN( $F271*$F$264, $F271-SUM($I271:BP271)),0),0)</f>
        <v>0</v>
      </c>
      <c r="BR271" s="53">
        <f xml:space="preserve"> (BR$2 &gt;= NTBA!$F$17) * IF(BR$268 &gt;= $E271, MAX( MIN( $F271*$F$264, $F271-SUM($I271:BQ271)),0),0)</f>
        <v>0</v>
      </c>
      <c r="BS271" s="53">
        <f xml:space="preserve"> (BS$2 &gt;= NTBA!$F$17) * IF(BS$268 &gt;= $E271, MAX( MIN( $F271*$F$264, $F271-SUM($I271:BR271)),0),0)</f>
        <v>0</v>
      </c>
      <c r="BT271" s="53">
        <f xml:space="preserve"> (BT$2 &gt;= NTBA!$F$17) * IF(BT$268 &gt;= $E271, MAX( MIN( $F271*$F$264, $F271-SUM($I271:BS271)),0),0)</f>
        <v>0</v>
      </c>
      <c r="BU271" s="53">
        <f xml:space="preserve"> (BU$2 &gt;= NTBA!$F$17) * IF(BU$268 &gt;= $E271, MAX( MIN( $F271*$F$264, $F271-SUM($I271:BT271)),0),0)</f>
        <v>0</v>
      </c>
      <c r="BV271" s="53">
        <f xml:space="preserve"> (BV$2 &gt;= NTBA!$F$17) * IF(BV$268 &gt;= $E271, MAX( MIN( $F271*$F$264, $F271-SUM($I271:BU271)),0),0)</f>
        <v>0</v>
      </c>
      <c r="BW271" s="53">
        <f xml:space="preserve"> (BW$2 &gt;= NTBA!$F$17) * IF(BW$268 &gt;= $E271, MAX( MIN( $F271*$F$264, $F271-SUM($I271:BV271)),0),0)</f>
        <v>0</v>
      </c>
      <c r="BX271" s="53">
        <f xml:space="preserve"> (BX$2 &gt;= NTBA!$F$17) * IF(BX$268 &gt;= $E271, MAX( MIN( $F271*$F$264, $F271-SUM($I271:BW271)),0),0)</f>
        <v>0</v>
      </c>
      <c r="BY271" s="53">
        <f xml:space="preserve"> (BY$2 &gt;= NTBA!$F$17) * IF(BY$268 &gt;= $E271, MAX( MIN( $F271*$F$264, $F271-SUM($I271:BX271)),0),0)</f>
        <v>0</v>
      </c>
      <c r="BZ271" s="53">
        <f xml:space="preserve"> (BZ$2 &gt;= NTBA!$F$17) * IF(BZ$268 &gt;= $E271, MAX( MIN( $F271*$F$264, $F271-SUM($I271:BY271)),0),0)</f>
        <v>0</v>
      </c>
      <c r="CA271" s="53">
        <f xml:space="preserve"> (CA$2 &gt;= NTBA!$F$17) * IF(CA$268 &gt;= $E271, MAX( MIN( $F271*$F$264, $F271-SUM($I271:BZ271)),0),0)</f>
        <v>0</v>
      </c>
      <c r="CB271" s="53">
        <f xml:space="preserve"> (CB$2 &gt;= NTBA!$F$17) * IF(CB$268 &gt;= $E271, MAX( MIN( $F271*$F$264, $F271-SUM($I271:CA271)),0),0)</f>
        <v>0</v>
      </c>
      <c r="CC271" s="53">
        <f xml:space="preserve"> (CC$2 &gt;= NTBA!$F$17) * IF(CC$268 &gt;= $E271, MAX( MIN( $F271*$F$264, $F271-SUM($I271:CB271)),0),0)</f>
        <v>0</v>
      </c>
      <c r="CD271" s="53">
        <f xml:space="preserve"> (CD$2 &gt;= NTBA!$F$17) * IF(CD$268 &gt;= $E271, MAX( MIN( $F271*$F$264, $F271-SUM($I271:CC271)),0),0)</f>
        <v>0</v>
      </c>
      <c r="CE271" s="53">
        <f xml:space="preserve"> (CE$2 &gt;= NTBA!$F$17) * IF(CE$268 &gt;= $E271, MAX( MIN( $F271*$F$264, $F271-SUM($I271:CD271)),0),0)</f>
        <v>0</v>
      </c>
      <c r="CF271" s="53">
        <f xml:space="preserve"> (CF$2 &gt;= NTBA!$F$17) * IF(CF$268 &gt;= $E271, MAX( MIN( $F271*$F$264, $F271-SUM($I271:CE271)),0),0)</f>
        <v>0</v>
      </c>
      <c r="CG271" s="53">
        <f xml:space="preserve"> (CG$2 &gt;= NTBA!$F$17) * IF(CG$268 &gt;= $E271, MAX( MIN( $F271*$F$264, $F271-SUM($I271:CF271)),0),0)</f>
        <v>0</v>
      </c>
      <c r="CH271" s="53">
        <f xml:space="preserve"> (CH$2 &gt;= NTBA!$F$17) * IF(CH$268 &gt;= $E271, MAX( MIN( $F271*$F$264, $F271-SUM($I271:CG271)),0),0)</f>
        <v>0</v>
      </c>
      <c r="CI271" s="53">
        <f xml:space="preserve"> (CI$2 &gt;= NTBA!$F$17) * IF(CI$268 &gt;= $E271, MAX( MIN( $F271*$F$264, $F271-SUM($I271:CH271)),0),0)</f>
        <v>0</v>
      </c>
      <c r="CJ271" s="53">
        <f xml:space="preserve"> (CJ$2 &gt;= NTBA!$F$17) * IF(CJ$268 &gt;= $E271, MAX( MIN( $F271*$F$264, $F271-SUM($I271:CI271)),0),0)</f>
        <v>0</v>
      </c>
      <c r="CK271" s="53">
        <f xml:space="preserve"> (CK$2 &gt;= NTBA!$F$17) * IF(CK$268 &gt;= $E271, MAX( MIN( $F271*$F$264, $F271-SUM($I271:CJ271)),0),0)</f>
        <v>0</v>
      </c>
      <c r="CL271" s="53">
        <f xml:space="preserve"> (CL$2 &gt;= NTBA!$F$17) * IF(CL$268 &gt;= $E271, MAX( MIN( $F271*$F$264, $F271-SUM($I271:CK271)),0),0)</f>
        <v>0</v>
      </c>
      <c r="CM271" s="53">
        <f xml:space="preserve"> (CM$2 &gt;= NTBA!$F$17) * IF(CM$268 &gt;= $E271, MAX( MIN( $F271*$F$264, $F271-SUM($I271:CL271)),0),0)</f>
        <v>0</v>
      </c>
      <c r="CN271" s="53">
        <f xml:space="preserve"> (CN$2 &gt;= NTBA!$F$17) * IF(CN$268 &gt;= $E271, MAX( MIN( $F271*$F$264, $F271-SUM($I271:CM271)),0),0)</f>
        <v>0</v>
      </c>
      <c r="CO271" s="53">
        <f xml:space="preserve"> (CO$2 &gt;= NTBA!$F$17) * IF(CO$268 &gt;= $E271, MAX( MIN( $F271*$F$264, $F271-SUM($I271:CN271)),0),0)</f>
        <v>0</v>
      </c>
      <c r="CP271" s="53">
        <f xml:space="preserve"> (CP$2 &gt;= NTBA!$F$17) * IF(CP$268 &gt;= $E271, MAX( MIN( $F271*$F$264, $F271-SUM($I271:CO271)),0),0)</f>
        <v>0</v>
      </c>
      <c r="CQ271" s="53">
        <f xml:space="preserve"> (CQ$2 &gt;= NTBA!$F$17) * IF(CQ$268 &gt;= $E271, MAX( MIN( $F271*$F$264, $F271-SUM($I271:CP271)),0),0)</f>
        <v>0</v>
      </c>
      <c r="CR271" s="53">
        <f xml:space="preserve"> (CR$2 &gt;= NTBA!$F$17) * IF(CR$268 &gt;= $E271, MAX( MIN( $F271*$F$264, $F271-SUM($I271:CQ271)),0),0)</f>
        <v>0</v>
      </c>
      <c r="CS271" s="53">
        <f xml:space="preserve"> (CS$2 &gt;= NTBA!$F$17) * IF(CS$268 &gt;= $E271, MAX( MIN( $F271*$F$264, $F271-SUM($I271:CR271)),0),0)</f>
        <v>0</v>
      </c>
      <c r="CT271" s="53">
        <f xml:space="preserve"> (CT$2 &gt;= NTBA!$F$17) * IF(CT$268 &gt;= $E271, MAX( MIN( $F271*$F$264, $F271-SUM($I271:CS271)),0),0)</f>
        <v>0</v>
      </c>
      <c r="CU271" s="53">
        <f xml:space="preserve"> (CU$2 &gt;= NTBA!$F$17) * IF(CU$268 &gt;= $E271, MAX( MIN( $F271*$F$264, $F271-SUM($I271:CT271)),0),0)</f>
        <v>0</v>
      </c>
      <c r="CV271" s="53">
        <f xml:space="preserve"> (CV$2 &gt;= NTBA!$F$17) * IF(CV$268 &gt;= $E271, MAX( MIN( $F271*$F$264, $F271-SUM($I271:CU271)),0),0)</f>
        <v>0</v>
      </c>
      <c r="CW271" s="53">
        <f xml:space="preserve"> (CW$2 &gt;= NTBA!$F$17) * IF(CW$268 &gt;= $E271, MAX( MIN( $F271*$F$264, $F271-SUM($I271:CV271)),0),0)</f>
        <v>0</v>
      </c>
      <c r="CX271" s="53">
        <f xml:space="preserve"> (CX$2 &gt;= NTBA!$F$17) * IF(CX$268 &gt;= $E271, MAX( MIN( $F271*$F$264, $F271-SUM($I271:CW271)),0),0)</f>
        <v>0</v>
      </c>
      <c r="CY271" s="53">
        <f xml:space="preserve"> (CY$2 &gt;= NTBA!$F$17) * IF(CY$268 &gt;= $E271, MAX( MIN( $F271*$F$264, $F271-SUM($I271:CX271)),0),0)</f>
        <v>0</v>
      </c>
      <c r="CZ271" s="53">
        <f xml:space="preserve"> (CZ$2 &gt;= NTBA!$F$17) * IF(CZ$268 &gt;= $E271, MAX( MIN( $F271*$F$264, $F271-SUM($I271:CY271)),0),0)</f>
        <v>0</v>
      </c>
      <c r="DA271" s="53">
        <f xml:space="preserve"> (DA$2 &gt;= NTBA!$F$17) * IF(DA$268 &gt;= $E271, MAX( MIN( $F271*$F$264, $F271-SUM($I271:CZ271)),0),0)</f>
        <v>0</v>
      </c>
      <c r="DB271" s="53">
        <f xml:space="preserve"> (DB$2 &gt;= NTBA!$F$17) * IF(DB$268 &gt;= $E271, MAX( MIN( $F271*$F$264, $F271-SUM($I271:DA271)),0),0)</f>
        <v>0</v>
      </c>
      <c r="DC271" s="53">
        <f xml:space="preserve"> (DC$2 &gt;= NTBA!$F$17) * IF(DC$268 &gt;= $E271, MAX( MIN( $F271*$F$264, $F271-SUM($I271:DB271)),0),0)</f>
        <v>0</v>
      </c>
      <c r="DD271" s="53">
        <f xml:space="preserve"> (DD$2 &gt;= NTBA!$F$17) * IF(DD$268 &gt;= $E271, MAX( MIN( $F271*$F$264, $F271-SUM($I271:DC271)),0),0)</f>
        <v>0</v>
      </c>
      <c r="DE271" s="53">
        <f xml:space="preserve"> (DE$2 &gt;= NTBA!$F$17) * IF(DE$268 &gt;= $E271, MAX( MIN( $F271*$F$264, $F271-SUM($I271:DD271)),0),0)</f>
        <v>0</v>
      </c>
      <c r="DF271" s="53">
        <f xml:space="preserve"> (DF$2 &gt;= NTBA!$F$17) * IF(DF$268 &gt;= $E271, MAX( MIN( $F271*$F$264, $F271-SUM($I271:DE271)),0),0)</f>
        <v>0</v>
      </c>
      <c r="DG271" s="53">
        <f xml:space="preserve"> (DG$2 &gt;= NTBA!$F$17) * IF(DG$268 &gt;= $E271, MAX( MIN( $F271*$F$264, $F271-SUM($I271:DF271)),0),0)</f>
        <v>0</v>
      </c>
      <c r="DH271" s="53">
        <f xml:space="preserve"> (DH$2 &gt;= NTBA!$F$17) * IF(DH$268 &gt;= $E271, MAX( MIN( $F271*$F$264, $F271-SUM($I271:DG271)),0),0)</f>
        <v>0</v>
      </c>
      <c r="DI271" s="53">
        <f xml:space="preserve"> (DI$2 &gt;= NTBA!$F$17) * IF(DI$268 &gt;= $E271, MAX( MIN( $F271*$F$264, $F271-SUM($I271:DH271)),0),0)</f>
        <v>0</v>
      </c>
      <c r="DJ271" s="53">
        <f xml:space="preserve"> (DJ$2 &gt;= NTBA!$F$17) * IF(DJ$268 &gt;= $E271, MAX( MIN( $F271*$F$264, $F271-SUM($I271:DI271)),0),0)</f>
        <v>0</v>
      </c>
      <c r="DK271" s="53">
        <f xml:space="preserve"> (DK$2 &gt;= NTBA!$F$17) * IF(DK$268 &gt;= $E271, MAX( MIN( $F271*$F$264, $F271-SUM($I271:DJ271)),0),0)</f>
        <v>0</v>
      </c>
      <c r="DL271" s="53">
        <f xml:space="preserve"> (DL$2 &gt;= NTBA!$F$17) * IF(DL$268 &gt;= $E271, MAX( MIN( $F271*$F$264, $F271-SUM($I271:DK271)),0),0)</f>
        <v>0</v>
      </c>
      <c r="DM271" s="53">
        <f xml:space="preserve"> (DM$2 &gt;= NTBA!$F$17) * IF(DM$268 &gt;= $E271, MAX( MIN( $F271*$F$264, $F271-SUM($I271:DL271)),0),0)</f>
        <v>0</v>
      </c>
      <c r="DN271" s="53">
        <f xml:space="preserve"> (DN$2 &gt;= NTBA!$F$17) * IF(DN$268 &gt;= $E271, MAX( MIN( $F271*$F$264, $F271-SUM($I271:DM271)),0),0)</f>
        <v>0</v>
      </c>
      <c r="DO271" s="53">
        <f xml:space="preserve"> (DO$2 &gt;= NTBA!$F$17) * IF(DO$268 &gt;= $E271, MAX( MIN( $F271*$F$264, $F271-SUM($I271:DN271)),0),0)</f>
        <v>0</v>
      </c>
      <c r="DP271" s="53">
        <f xml:space="preserve"> (DP$2 &gt;= NTBA!$F$17) * IF(DP$268 &gt;= $E271, MAX( MIN( $F271*$F$264, $F271-SUM($I271:DO271)),0),0)</f>
        <v>0</v>
      </c>
      <c r="DQ271" s="53">
        <f xml:space="preserve"> (DQ$2 &gt;= NTBA!$F$17) * IF(DQ$268 &gt;= $E271, MAX( MIN( $F271*$F$264, $F271-SUM($I271:DP271)),0),0)</f>
        <v>0</v>
      </c>
      <c r="DR271" s="53">
        <f xml:space="preserve"> (DR$2 &gt;= NTBA!$F$17) * IF(DR$268 &gt;= $E271, MAX( MIN( $F271*$F$264, $F271-SUM($I271:DQ271)),0),0)</f>
        <v>0</v>
      </c>
      <c r="DS271" s="53">
        <f xml:space="preserve"> (DS$2 &gt;= NTBA!$F$17) * IF(DS$268 &gt;= $E271, MAX( MIN( $F271*$F$264, $F271-SUM($I271:DR271)),0),0)</f>
        <v>0</v>
      </c>
      <c r="DT271" s="53">
        <f xml:space="preserve"> (DT$2 &gt;= NTBA!$F$17) * IF(DT$268 &gt;= $E271, MAX( MIN( $F271*$F$264, $F271-SUM($I271:DS271)),0),0)</f>
        <v>0</v>
      </c>
      <c r="DU271" s="53">
        <f xml:space="preserve"> (DU$2 &gt;= NTBA!$F$17) * IF(DU$268 &gt;= $E271, MAX( MIN( $F271*$F$264, $F271-SUM($I271:DT271)),0),0)</f>
        <v>0</v>
      </c>
      <c r="DV271" s="53">
        <f xml:space="preserve"> (DV$2 &gt;= NTBA!$F$17) * IF(DV$268 &gt;= $E271, MAX( MIN( $F271*$F$264, $F271-SUM($I271:DU271)),0),0)</f>
        <v>0</v>
      </c>
      <c r="DW271" s="53">
        <f xml:space="preserve"> (DW$2 &gt;= NTBA!$F$17) * IF(DW$268 &gt;= $E271, MAX( MIN( $F271*$F$264, $F271-SUM($I271:DV271)),0),0)</f>
        <v>0</v>
      </c>
      <c r="DX271" s="53">
        <f xml:space="preserve"> (DX$2 &gt;= NTBA!$F$17) * IF(DX$268 &gt;= $E271, MAX( MIN( $F271*$F$264, $F271-SUM($I271:DW271)),0),0)</f>
        <v>0</v>
      </c>
      <c r="DY271" s="53">
        <f xml:space="preserve"> (DY$2 &gt;= NTBA!$F$17) * IF(DY$268 &gt;= $E271, MAX( MIN( $F271*$F$264, $F271-SUM($I271:DX271)),0),0)</f>
        <v>0</v>
      </c>
      <c r="DZ271" s="53">
        <f xml:space="preserve"> (DZ$2 &gt;= NTBA!$F$17) * IF(DZ$268 &gt;= $E271, MAX( MIN( $F271*$F$264, $F271-SUM($I271:DY271)),0),0)</f>
        <v>0</v>
      </c>
      <c r="EA271" s="53">
        <f xml:space="preserve"> (EA$2 &gt;= NTBA!$F$17) * IF(EA$268 &gt;= $E271, MAX( MIN( $F271*$F$264, $F271-SUM($I271:DZ271)),0),0)</f>
        <v>0</v>
      </c>
      <c r="EB271" s="53">
        <f xml:space="preserve"> (EB$2 &gt;= NTBA!$F$17) * IF(EB$268 &gt;= $E271, MAX( MIN( $F271*$F$264, $F271-SUM($I271:EA271)),0),0)</f>
        <v>0</v>
      </c>
      <c r="EC271" s="53">
        <f xml:space="preserve"> (EC$2 &gt;= NTBA!$F$17) * IF(EC$268 &gt;= $E271, MAX( MIN( $F271*$F$264, $F271-SUM($I271:EB271)),0),0)</f>
        <v>0</v>
      </c>
      <c r="ED271" s="53">
        <f xml:space="preserve"> (ED$2 &gt;= NTBA!$F$17) * IF(ED$268 &gt;= $E271, MAX( MIN( $F271*$F$264, $F271-SUM($I271:EC271)),0),0)</f>
        <v>0</v>
      </c>
      <c r="EE271" s="53">
        <f xml:space="preserve"> (EE$2 &gt;= NTBA!$F$17) * IF(EE$268 &gt;= $E271, MAX( MIN( $F271*$F$264, $F271-SUM($I271:ED271)),0),0)</f>
        <v>0</v>
      </c>
      <c r="EF271" s="53">
        <f xml:space="preserve"> (EF$2 &gt;= NTBA!$F$17) * IF(EF$268 &gt;= $E271, MAX( MIN( $F271*$F$264, $F271-SUM($I271:EE271)),0),0)</f>
        <v>0</v>
      </c>
      <c r="EG271" s="53">
        <f xml:space="preserve"> (EG$2 &gt;= NTBA!$F$17) * IF(EG$268 &gt;= $E271, MAX( MIN( $F271*$F$264, $F271-SUM($I271:EF271)),0),0)</f>
        <v>0</v>
      </c>
      <c r="EH271" s="53">
        <f xml:space="preserve"> (EH$2 &gt;= NTBA!$F$17) * IF(EH$268 &gt;= $E271, MAX( MIN( $F271*$F$264, $F271-SUM($I271:EG271)),0),0)</f>
        <v>0</v>
      </c>
      <c r="EI271" s="21"/>
    </row>
    <row r="272" spans="1:139" ht="15" customHeight="1" outlineLevel="1" x14ac:dyDescent="0.35">
      <c r="E272" s="625">
        <v>4</v>
      </c>
      <c r="F272" s="415">
        <f ca="1"/>
        <v>0</v>
      </c>
      <c r="G272" s="462"/>
      <c r="H272" s="26">
        <f ca="1">SUM($J272:$DL272)</f>
        <v>0</v>
      </c>
      <c r="I272" s="39"/>
      <c r="J272" s="53">
        <f xml:space="preserve"> (J$2 &gt;= NTBA!$F$17) * IF(J$268 &gt;= $E272, MAX( MIN( $F272*$F$264, $F272-SUM($I272:I272)),0),0)</f>
        <v>0</v>
      </c>
      <c r="K272" s="53">
        <f xml:space="preserve"> (K$2 &gt;= NTBA!$F$17) * IF(K$268 &gt;= $E272, MAX( MIN( $F272*$F$264, $F272-SUM($I272:J272)),0),0)</f>
        <v>0</v>
      </c>
      <c r="L272" s="53">
        <f xml:space="preserve"> (L$2 &gt;= NTBA!$F$17) * IF(L$268 &gt;= $E272, MAX( MIN( $F272*$F$264, $F272-SUM($I272:K272)),0),0)</f>
        <v>0</v>
      </c>
      <c r="M272" s="53">
        <f ca="1" xml:space="preserve"> (M$2 &gt;= NTBA!$F$17) * IF(M$268 &gt;= $E272, MAX( MIN( $F272*$F$264, $F272-SUM($I272:L272)),0),0)</f>
        <v>0</v>
      </c>
      <c r="N272" s="53">
        <f ca="1" xml:space="preserve"> (N$2 &gt;= NTBA!$F$17) * IF(N$268 &gt;= $E272, MAX( MIN( $F272*$F$264, $F272-SUM($I272:M272)),0),0)</f>
        <v>0</v>
      </c>
      <c r="O272" s="53">
        <f ca="1" xml:space="preserve"> (O$2 &gt;= NTBA!$F$17) * IF(O$268 &gt;= $E272, MAX( MIN( $F272*$F$264, $F272-SUM($I272:N272)),0),0)</f>
        <v>0</v>
      </c>
      <c r="P272" s="53">
        <f ca="1" xml:space="preserve"> (P$2 &gt;= NTBA!$F$17) * IF(P$268 &gt;= $E272, MAX( MIN( $F272*$F$264, $F272-SUM($I272:O272)),0),0)</f>
        <v>0</v>
      </c>
      <c r="Q272" s="53">
        <f ca="1" xml:space="preserve"> (Q$2 &gt;= NTBA!$F$17) * IF(Q$268 &gt;= $E272, MAX( MIN( $F272*$F$264, $F272-SUM($I272:P272)),0),0)</f>
        <v>0</v>
      </c>
      <c r="R272" s="53">
        <f ca="1" xml:space="preserve"> (R$2 &gt;= NTBA!$F$17) * IF(R$268 &gt;= $E272, MAX( MIN( $F272*$F$264, $F272-SUM($I272:Q272)),0),0)</f>
        <v>0</v>
      </c>
      <c r="S272" s="53">
        <f ca="1" xml:space="preserve"> (S$2 &gt;= NTBA!$F$17) * IF(S$268 &gt;= $E272, MAX( MIN( $F272*$F$264, $F272-SUM($I272:R272)),0),0)</f>
        <v>0</v>
      </c>
      <c r="T272" s="53">
        <f ca="1" xml:space="preserve"> (T$2 &gt;= NTBA!$F$17) * IF(T$268 &gt;= $E272, MAX( MIN( $F272*$F$264, $F272-SUM($I272:S272)),0),0)</f>
        <v>0</v>
      </c>
      <c r="U272" s="53">
        <f ca="1" xml:space="preserve"> (U$2 &gt;= NTBA!$F$17) * IF(U$268 &gt;= $E272, MAX( MIN( $F272*$F$264, $F272-SUM($I272:T272)),0),0)</f>
        <v>0</v>
      </c>
      <c r="V272" s="53">
        <f ca="1" xml:space="preserve"> (V$2 &gt;= NTBA!$F$17) * IF(V$268 &gt;= $E272, MAX( MIN( $F272*$F$264, $F272-SUM($I272:U272)),0),0)</f>
        <v>0</v>
      </c>
      <c r="W272" s="53">
        <f ca="1" xml:space="preserve"> (W$2 &gt;= NTBA!$F$17) * IF(W$268 &gt;= $E272, MAX( MIN( $F272*$F$264, $F272-SUM($I272:V272)),0),0)</f>
        <v>0</v>
      </c>
      <c r="X272" s="53">
        <f ca="1" xml:space="preserve"> (X$2 &gt;= NTBA!$F$17) * IF(X$268 &gt;= $E272, MAX( MIN( $F272*$F$264, $F272-SUM($I272:W272)),0),0)</f>
        <v>0</v>
      </c>
      <c r="Y272" s="53">
        <f ca="1" xml:space="preserve"> (Y$2 &gt;= NTBA!$F$17) * IF(Y$268 &gt;= $E272, MAX( MIN( $F272*$F$264, $F272-SUM($I272:X272)),0),0)</f>
        <v>0</v>
      </c>
      <c r="Z272" s="53">
        <f ca="1" xml:space="preserve"> (Z$2 &gt;= NTBA!$F$17) * IF(Z$268 &gt;= $E272, MAX( MIN( $F272*$F$264, $F272-SUM($I272:Y272)),0),0)</f>
        <v>0</v>
      </c>
      <c r="AA272" s="53">
        <f ca="1" xml:space="preserve"> (AA$2 &gt;= NTBA!$F$17) * IF(AA$268 &gt;= $E272, MAX( MIN( $F272*$F$264, $F272-SUM($I272:Z272)),0),0)</f>
        <v>0</v>
      </c>
      <c r="AB272" s="53">
        <f ca="1" xml:space="preserve"> (AB$2 &gt;= NTBA!$F$17) * IF(AB$268 &gt;= $E272, MAX( MIN( $F272*$F$264, $F272-SUM($I272:AA272)),0),0)</f>
        <v>0</v>
      </c>
      <c r="AC272" s="53">
        <f ca="1" xml:space="preserve"> (AC$2 &gt;= NTBA!$F$17) * IF(AC$268 &gt;= $E272, MAX( MIN( $F272*$F$264, $F272-SUM($I272:AB272)),0),0)</f>
        <v>0</v>
      </c>
      <c r="AD272" s="53">
        <f ca="1" xml:space="preserve"> (AD$2 &gt;= NTBA!$F$17) * IF(AD$268 &gt;= $E272, MAX( MIN( $F272*$F$264, $F272-SUM($I272:AC272)),0),0)</f>
        <v>0</v>
      </c>
      <c r="AE272" s="53">
        <f ca="1" xml:space="preserve"> (AE$2 &gt;= NTBA!$F$17) * IF(AE$268 &gt;= $E272, MAX( MIN( $F272*$F$264, $F272-SUM($I272:AD272)),0),0)</f>
        <v>0</v>
      </c>
      <c r="AF272" s="53">
        <f ca="1" xml:space="preserve"> (AF$2 &gt;= NTBA!$F$17) * IF(AF$268 &gt;= $E272, MAX( MIN( $F272*$F$264, $F272-SUM($I272:AE272)),0),0)</f>
        <v>0</v>
      </c>
      <c r="AG272" s="53">
        <f ca="1" xml:space="preserve"> (AG$2 &gt;= NTBA!$F$17) * IF(AG$268 &gt;= $E272, MAX( MIN( $F272*$F$264, $F272-SUM($I272:AF272)),0),0)</f>
        <v>0</v>
      </c>
      <c r="AH272" s="53">
        <f ca="1" xml:space="preserve"> (AH$2 &gt;= NTBA!$F$17) * IF(AH$268 &gt;= $E272, MAX( MIN( $F272*$F$264, $F272-SUM($I272:AG272)),0),0)</f>
        <v>0</v>
      </c>
      <c r="AI272" s="53">
        <f ca="1" xml:space="preserve"> (AI$2 &gt;= NTBA!$F$17) * IF(AI$268 &gt;= $E272, MAX( MIN( $F272*$F$264, $F272-SUM($I272:AH272)),0),0)</f>
        <v>0</v>
      </c>
      <c r="AJ272" s="53">
        <f ca="1" xml:space="preserve"> (AJ$2 &gt;= NTBA!$F$17) * IF(AJ$268 &gt;= $E272, MAX( MIN( $F272*$F$264, $F272-SUM($I272:AI272)),0),0)</f>
        <v>0</v>
      </c>
      <c r="AK272" s="53">
        <f ca="1" xml:space="preserve"> (AK$2 &gt;= NTBA!$F$17) * IF(AK$268 &gt;= $E272, MAX( MIN( $F272*$F$264, $F272-SUM($I272:AJ272)),0),0)</f>
        <v>0</v>
      </c>
      <c r="AL272" s="53">
        <f ca="1" xml:space="preserve"> (AL$2 &gt;= NTBA!$F$17) * IF(AL$268 &gt;= $E272, MAX( MIN( $F272*$F$264, $F272-SUM($I272:AK272)),0),0)</f>
        <v>0</v>
      </c>
      <c r="AM272" s="53">
        <f ca="1" xml:space="preserve"> (AM$2 &gt;= NTBA!$F$17) * IF(AM$268 &gt;= $E272, MAX( MIN( $F272*$F$264, $F272-SUM($I272:AL272)),0),0)</f>
        <v>0</v>
      </c>
      <c r="AN272" s="53">
        <f ca="1" xml:space="preserve"> (AN$2 &gt;= NTBA!$F$17) * IF(AN$268 &gt;= $E272, MAX( MIN( $F272*$F$264, $F272-SUM($I272:AM272)),0),0)</f>
        <v>0</v>
      </c>
      <c r="AO272" s="53">
        <f ca="1" xml:space="preserve"> (AO$2 &gt;= NTBA!$F$17) * IF(AO$268 &gt;= $E272, MAX( MIN( $F272*$F$264, $F272-SUM($I272:AN272)),0),0)</f>
        <v>0</v>
      </c>
      <c r="AP272" s="53">
        <f ca="1" xml:space="preserve"> (AP$2 &gt;= NTBA!$F$17) * IF(AP$268 &gt;= $E272, MAX( MIN( $F272*$F$264, $F272-SUM($I272:AO272)),0),0)</f>
        <v>0</v>
      </c>
      <c r="AQ272" s="53">
        <f ca="1" xml:space="preserve"> (AQ$2 &gt;= NTBA!$F$17) * IF(AQ$268 &gt;= $E272, MAX( MIN( $F272*$F$264, $F272-SUM($I272:AP272)),0),0)</f>
        <v>0</v>
      </c>
      <c r="AR272" s="53">
        <f ca="1" xml:space="preserve"> (AR$2 &gt;= NTBA!$F$17) * IF(AR$268 &gt;= $E272, MAX( MIN( $F272*$F$264, $F272-SUM($I272:AQ272)),0),0)</f>
        <v>0</v>
      </c>
      <c r="AS272" s="53">
        <f ca="1" xml:space="preserve"> (AS$2 &gt;= NTBA!$F$17) * IF(AS$268 &gt;= $E272, MAX( MIN( $F272*$F$264, $F272-SUM($I272:AR272)),0),0)</f>
        <v>0</v>
      </c>
      <c r="AT272" s="53">
        <f ca="1" xml:space="preserve"> (AT$2 &gt;= NTBA!$F$17) * IF(AT$268 &gt;= $E272, MAX( MIN( $F272*$F$264, $F272-SUM($I272:AS272)),0),0)</f>
        <v>0</v>
      </c>
      <c r="AU272" s="53">
        <f ca="1" xml:space="preserve"> (AU$2 &gt;= NTBA!$F$17) * IF(AU$268 &gt;= $E272, MAX( MIN( $F272*$F$264, $F272-SUM($I272:AT272)),0),0)</f>
        <v>0</v>
      </c>
      <c r="AV272" s="53">
        <f ca="1" xml:space="preserve"> (AV$2 &gt;= NTBA!$F$17) * IF(AV$268 &gt;= $E272, MAX( MIN( $F272*$F$264, $F272-SUM($I272:AU272)),0),0)</f>
        <v>0</v>
      </c>
      <c r="AW272" s="53">
        <f ca="1" xml:space="preserve"> (AW$2 &gt;= NTBA!$F$17) * IF(AW$268 &gt;= $E272, MAX( MIN( $F272*$F$264, $F272-SUM($I272:AV272)),0),0)</f>
        <v>0</v>
      </c>
      <c r="AX272" s="53">
        <f ca="1" xml:space="preserve"> (AX$2 &gt;= NTBA!$F$17) * IF(AX$268 &gt;= $E272, MAX( MIN( $F272*$F$264, $F272-SUM($I272:AW272)),0),0)</f>
        <v>0</v>
      </c>
      <c r="AY272" s="53">
        <f ca="1" xml:space="preserve"> (AY$2 &gt;= NTBA!$F$17) * IF(AY$268 &gt;= $E272, MAX( MIN( $F272*$F$264, $F272-SUM($I272:AX272)),0),0)</f>
        <v>0</v>
      </c>
      <c r="AZ272" s="53">
        <f ca="1" xml:space="preserve"> (AZ$2 &gt;= NTBA!$F$17) * IF(AZ$268 &gt;= $E272, MAX( MIN( $F272*$F$264, $F272-SUM($I272:AY272)),0),0)</f>
        <v>0</v>
      </c>
      <c r="BA272" s="53">
        <f ca="1" xml:space="preserve"> (BA$2 &gt;= NTBA!$F$17) * IF(BA$268 &gt;= $E272, MAX( MIN( $F272*$F$264, $F272-SUM($I272:AZ272)),0),0)</f>
        <v>0</v>
      </c>
      <c r="BB272" s="53">
        <f ca="1" xml:space="preserve"> (BB$2 &gt;= NTBA!$F$17) * IF(BB$268 &gt;= $E272, MAX( MIN( $F272*$F$264, $F272-SUM($I272:BA272)),0),0)</f>
        <v>0</v>
      </c>
      <c r="BC272" s="53">
        <f ca="1" xml:space="preserve"> (BC$2 &gt;= NTBA!$F$17) * IF(BC$268 &gt;= $E272, MAX( MIN( $F272*$F$264, $F272-SUM($I272:BB272)),0),0)</f>
        <v>0</v>
      </c>
      <c r="BD272" s="53">
        <f ca="1" xml:space="preserve"> (BD$2 &gt;= NTBA!$F$17) * IF(BD$268 &gt;= $E272, MAX( MIN( $F272*$F$264, $F272-SUM($I272:BC272)),0),0)</f>
        <v>0</v>
      </c>
      <c r="BE272" s="53">
        <f ca="1" xml:space="preserve"> (BE$2 &gt;= NTBA!$F$17) * IF(BE$268 &gt;= $E272, MAX( MIN( $F272*$F$264, $F272-SUM($I272:BD272)),0),0)</f>
        <v>0</v>
      </c>
      <c r="BF272" s="53">
        <f ca="1" xml:space="preserve"> (BF$2 &gt;= NTBA!$F$17) * IF(BF$268 &gt;= $E272, MAX( MIN( $F272*$F$264, $F272-SUM($I272:BE272)),0),0)</f>
        <v>0</v>
      </c>
      <c r="BG272" s="53">
        <f ca="1" xml:space="preserve"> (BG$2 &gt;= NTBA!$F$17) * IF(BG$268 &gt;= $E272, MAX( MIN( $F272*$F$264, $F272-SUM($I272:BF272)),0),0)</f>
        <v>0</v>
      </c>
      <c r="BH272" s="53">
        <f ca="1" xml:space="preserve"> (BH$2 &gt;= NTBA!$F$17) * IF(BH$268 &gt;= $E272, MAX( MIN( $F272*$F$264, $F272-SUM($I272:BG272)),0),0)</f>
        <v>0</v>
      </c>
      <c r="BI272" s="53">
        <f ca="1" xml:space="preserve"> (BI$2 &gt;= NTBA!$F$17) * IF(BI$268 &gt;= $E272, MAX( MIN( $F272*$F$264, $F272-SUM($I272:BH272)),0),0)</f>
        <v>0</v>
      </c>
      <c r="BJ272" s="53">
        <f ca="1" xml:space="preserve"> (BJ$2 &gt;= NTBA!$F$17) * IF(BJ$268 &gt;= $E272, MAX( MIN( $F272*$F$264, $F272-SUM($I272:BI272)),0),0)</f>
        <v>0</v>
      </c>
      <c r="BK272" s="53">
        <f ca="1" xml:space="preserve"> (BK$2 &gt;= NTBA!$F$17) * IF(BK$268 &gt;= $E272, MAX( MIN( $F272*$F$264, $F272-SUM($I272:BJ272)),0),0)</f>
        <v>0</v>
      </c>
      <c r="BL272" s="53">
        <f ca="1" xml:space="preserve"> (BL$2 &gt;= NTBA!$F$17) * IF(BL$268 &gt;= $E272, MAX( MIN( $F272*$F$264, $F272-SUM($I272:BK272)),0),0)</f>
        <v>0</v>
      </c>
      <c r="BM272" s="53">
        <f ca="1" xml:space="preserve"> (BM$2 &gt;= NTBA!$F$17) * IF(BM$268 &gt;= $E272, MAX( MIN( $F272*$F$264, $F272-SUM($I272:BL272)),0),0)</f>
        <v>0</v>
      </c>
      <c r="BN272" s="53">
        <f ca="1" xml:space="preserve"> (BN$2 &gt;= NTBA!$F$17) * IF(BN$268 &gt;= $E272, MAX( MIN( $F272*$F$264, $F272-SUM($I272:BM272)),0),0)</f>
        <v>0</v>
      </c>
      <c r="BO272" s="53">
        <f ca="1" xml:space="preserve"> (BO$2 &gt;= NTBA!$F$17) * IF(BO$268 &gt;= $E272, MAX( MIN( $F272*$F$264, $F272-SUM($I272:BN272)),0),0)</f>
        <v>0</v>
      </c>
      <c r="BP272" s="53">
        <f ca="1" xml:space="preserve"> (BP$2 &gt;= NTBA!$F$17) * IF(BP$268 &gt;= $E272, MAX( MIN( $F272*$F$264, $F272-SUM($I272:BO272)),0),0)</f>
        <v>0</v>
      </c>
      <c r="BQ272" s="53">
        <f ca="1" xml:space="preserve"> (BQ$2 &gt;= NTBA!$F$17) * IF(BQ$268 &gt;= $E272, MAX( MIN( $F272*$F$264, $F272-SUM($I272:BP272)),0),0)</f>
        <v>0</v>
      </c>
      <c r="BR272" s="53">
        <f ca="1" xml:space="preserve"> (BR$2 &gt;= NTBA!$F$17) * IF(BR$268 &gt;= $E272, MAX( MIN( $F272*$F$264, $F272-SUM($I272:BQ272)),0),0)</f>
        <v>0</v>
      </c>
      <c r="BS272" s="53">
        <f ca="1" xml:space="preserve"> (BS$2 &gt;= NTBA!$F$17) * IF(BS$268 &gt;= $E272, MAX( MIN( $F272*$F$264, $F272-SUM($I272:BR272)),0),0)</f>
        <v>0</v>
      </c>
      <c r="BT272" s="53">
        <f ca="1" xml:space="preserve"> (BT$2 &gt;= NTBA!$F$17) * IF(BT$268 &gt;= $E272, MAX( MIN( $F272*$F$264, $F272-SUM($I272:BS272)),0),0)</f>
        <v>0</v>
      </c>
      <c r="BU272" s="53">
        <f ca="1" xml:space="preserve"> (BU$2 &gt;= NTBA!$F$17) * IF(BU$268 &gt;= $E272, MAX( MIN( $F272*$F$264, $F272-SUM($I272:BT272)),0),0)</f>
        <v>0</v>
      </c>
      <c r="BV272" s="53">
        <f ca="1" xml:space="preserve"> (BV$2 &gt;= NTBA!$F$17) * IF(BV$268 &gt;= $E272, MAX( MIN( $F272*$F$264, $F272-SUM($I272:BU272)),0),0)</f>
        <v>0</v>
      </c>
      <c r="BW272" s="53">
        <f ca="1" xml:space="preserve"> (BW$2 &gt;= NTBA!$F$17) * IF(BW$268 &gt;= $E272, MAX( MIN( $F272*$F$264, $F272-SUM($I272:BV272)),0),0)</f>
        <v>0</v>
      </c>
      <c r="BX272" s="53">
        <f ca="1" xml:space="preserve"> (BX$2 &gt;= NTBA!$F$17) * IF(BX$268 &gt;= $E272, MAX( MIN( $F272*$F$264, $F272-SUM($I272:BW272)),0),0)</f>
        <v>0</v>
      </c>
      <c r="BY272" s="53">
        <f ca="1" xml:space="preserve"> (BY$2 &gt;= NTBA!$F$17) * IF(BY$268 &gt;= $E272, MAX( MIN( $F272*$F$264, $F272-SUM($I272:BX272)),0),0)</f>
        <v>0</v>
      </c>
      <c r="BZ272" s="53">
        <f ca="1" xml:space="preserve"> (BZ$2 &gt;= NTBA!$F$17) * IF(BZ$268 &gt;= $E272, MAX( MIN( $F272*$F$264, $F272-SUM($I272:BY272)),0),0)</f>
        <v>0</v>
      </c>
      <c r="CA272" s="53">
        <f ca="1" xml:space="preserve"> (CA$2 &gt;= NTBA!$F$17) * IF(CA$268 &gt;= $E272, MAX( MIN( $F272*$F$264, $F272-SUM($I272:BZ272)),0),0)</f>
        <v>0</v>
      </c>
      <c r="CB272" s="53">
        <f ca="1" xml:space="preserve"> (CB$2 &gt;= NTBA!$F$17) * IF(CB$268 &gt;= $E272, MAX( MIN( $F272*$F$264, $F272-SUM($I272:CA272)),0),0)</f>
        <v>0</v>
      </c>
      <c r="CC272" s="53">
        <f ca="1" xml:space="preserve"> (CC$2 &gt;= NTBA!$F$17) * IF(CC$268 &gt;= $E272, MAX( MIN( $F272*$F$264, $F272-SUM($I272:CB272)),0),0)</f>
        <v>0</v>
      </c>
      <c r="CD272" s="53">
        <f ca="1" xml:space="preserve"> (CD$2 &gt;= NTBA!$F$17) * IF(CD$268 &gt;= $E272, MAX( MIN( $F272*$F$264, $F272-SUM($I272:CC272)),0),0)</f>
        <v>0</v>
      </c>
      <c r="CE272" s="53">
        <f ca="1" xml:space="preserve"> (CE$2 &gt;= NTBA!$F$17) * IF(CE$268 &gt;= $E272, MAX( MIN( $F272*$F$264, $F272-SUM($I272:CD272)),0),0)</f>
        <v>0</v>
      </c>
      <c r="CF272" s="53">
        <f ca="1" xml:space="preserve"> (CF$2 &gt;= NTBA!$F$17) * IF(CF$268 &gt;= $E272, MAX( MIN( $F272*$F$264, $F272-SUM($I272:CE272)),0),0)</f>
        <v>0</v>
      </c>
      <c r="CG272" s="53">
        <f ca="1" xml:space="preserve"> (CG$2 &gt;= NTBA!$F$17) * IF(CG$268 &gt;= $E272, MAX( MIN( $F272*$F$264, $F272-SUM($I272:CF272)),0),0)</f>
        <v>0</v>
      </c>
      <c r="CH272" s="53">
        <f ca="1" xml:space="preserve"> (CH$2 &gt;= NTBA!$F$17) * IF(CH$268 &gt;= $E272, MAX( MIN( $F272*$F$264, $F272-SUM($I272:CG272)),0),0)</f>
        <v>0</v>
      </c>
      <c r="CI272" s="53">
        <f ca="1" xml:space="preserve"> (CI$2 &gt;= NTBA!$F$17) * IF(CI$268 &gt;= $E272, MAX( MIN( $F272*$F$264, $F272-SUM($I272:CH272)),0),0)</f>
        <v>0</v>
      </c>
      <c r="CJ272" s="53">
        <f ca="1" xml:space="preserve"> (CJ$2 &gt;= NTBA!$F$17) * IF(CJ$268 &gt;= $E272, MAX( MIN( $F272*$F$264, $F272-SUM($I272:CI272)),0),0)</f>
        <v>0</v>
      </c>
      <c r="CK272" s="53">
        <f ca="1" xml:space="preserve"> (CK$2 &gt;= NTBA!$F$17) * IF(CK$268 &gt;= $E272, MAX( MIN( $F272*$F$264, $F272-SUM($I272:CJ272)),0),0)</f>
        <v>0</v>
      </c>
      <c r="CL272" s="53">
        <f ca="1" xml:space="preserve"> (CL$2 &gt;= NTBA!$F$17) * IF(CL$268 &gt;= $E272, MAX( MIN( $F272*$F$264, $F272-SUM($I272:CK272)),0),0)</f>
        <v>0</v>
      </c>
      <c r="CM272" s="53">
        <f ca="1" xml:space="preserve"> (CM$2 &gt;= NTBA!$F$17) * IF(CM$268 &gt;= $E272, MAX( MIN( $F272*$F$264, $F272-SUM($I272:CL272)),0),0)</f>
        <v>0</v>
      </c>
      <c r="CN272" s="53">
        <f ca="1" xml:space="preserve"> (CN$2 &gt;= NTBA!$F$17) * IF(CN$268 &gt;= $E272, MAX( MIN( $F272*$F$264, $F272-SUM($I272:CM272)),0),0)</f>
        <v>0</v>
      </c>
      <c r="CO272" s="53">
        <f ca="1" xml:space="preserve"> (CO$2 &gt;= NTBA!$F$17) * IF(CO$268 &gt;= $E272, MAX( MIN( $F272*$F$264, $F272-SUM($I272:CN272)),0),0)</f>
        <v>0</v>
      </c>
      <c r="CP272" s="53">
        <f ca="1" xml:space="preserve"> (CP$2 &gt;= NTBA!$F$17) * IF(CP$268 &gt;= $E272, MAX( MIN( $F272*$F$264, $F272-SUM($I272:CO272)),0),0)</f>
        <v>0</v>
      </c>
      <c r="CQ272" s="53">
        <f ca="1" xml:space="preserve"> (CQ$2 &gt;= NTBA!$F$17) * IF(CQ$268 &gt;= $E272, MAX( MIN( $F272*$F$264, $F272-SUM($I272:CP272)),0),0)</f>
        <v>0</v>
      </c>
      <c r="CR272" s="53">
        <f ca="1" xml:space="preserve"> (CR$2 &gt;= NTBA!$F$17) * IF(CR$268 &gt;= $E272, MAX( MIN( $F272*$F$264, $F272-SUM($I272:CQ272)),0),0)</f>
        <v>0</v>
      </c>
      <c r="CS272" s="53">
        <f ca="1" xml:space="preserve"> (CS$2 &gt;= NTBA!$F$17) * IF(CS$268 &gt;= $E272, MAX( MIN( $F272*$F$264, $F272-SUM($I272:CR272)),0),0)</f>
        <v>0</v>
      </c>
      <c r="CT272" s="53">
        <f ca="1" xml:space="preserve"> (CT$2 &gt;= NTBA!$F$17) * IF(CT$268 &gt;= $E272, MAX( MIN( $F272*$F$264, $F272-SUM($I272:CS272)),0),0)</f>
        <v>0</v>
      </c>
      <c r="CU272" s="53">
        <f ca="1" xml:space="preserve"> (CU$2 &gt;= NTBA!$F$17) * IF(CU$268 &gt;= $E272, MAX( MIN( $F272*$F$264, $F272-SUM($I272:CT272)),0),0)</f>
        <v>0</v>
      </c>
      <c r="CV272" s="53">
        <f ca="1" xml:space="preserve"> (CV$2 &gt;= NTBA!$F$17) * IF(CV$268 &gt;= $E272, MAX( MIN( $F272*$F$264, $F272-SUM($I272:CU272)),0),0)</f>
        <v>0</v>
      </c>
      <c r="CW272" s="53">
        <f ca="1" xml:space="preserve"> (CW$2 &gt;= NTBA!$F$17) * IF(CW$268 &gt;= $E272, MAX( MIN( $F272*$F$264, $F272-SUM($I272:CV272)),0),0)</f>
        <v>0</v>
      </c>
      <c r="CX272" s="53">
        <f ca="1" xml:space="preserve"> (CX$2 &gt;= NTBA!$F$17) * IF(CX$268 &gt;= $E272, MAX( MIN( $F272*$F$264, $F272-SUM($I272:CW272)),0),0)</f>
        <v>0</v>
      </c>
      <c r="CY272" s="53">
        <f ca="1" xml:space="preserve"> (CY$2 &gt;= NTBA!$F$17) * IF(CY$268 &gt;= $E272, MAX( MIN( $F272*$F$264, $F272-SUM($I272:CX272)),0),0)</f>
        <v>0</v>
      </c>
      <c r="CZ272" s="53">
        <f ca="1" xml:space="preserve"> (CZ$2 &gt;= NTBA!$F$17) * IF(CZ$268 &gt;= $E272, MAX( MIN( $F272*$F$264, $F272-SUM($I272:CY272)),0),0)</f>
        <v>0</v>
      </c>
      <c r="DA272" s="53">
        <f ca="1" xml:space="preserve"> (DA$2 &gt;= NTBA!$F$17) * IF(DA$268 &gt;= $E272, MAX( MIN( $F272*$F$264, $F272-SUM($I272:CZ272)),0),0)</f>
        <v>0</v>
      </c>
      <c r="DB272" s="53">
        <f ca="1" xml:space="preserve"> (DB$2 &gt;= NTBA!$F$17) * IF(DB$268 &gt;= $E272, MAX( MIN( $F272*$F$264, $F272-SUM($I272:DA272)),0),0)</f>
        <v>0</v>
      </c>
      <c r="DC272" s="53">
        <f ca="1" xml:space="preserve"> (DC$2 &gt;= NTBA!$F$17) * IF(DC$268 &gt;= $E272, MAX( MIN( $F272*$F$264, $F272-SUM($I272:DB272)),0),0)</f>
        <v>0</v>
      </c>
      <c r="DD272" s="53">
        <f ca="1" xml:space="preserve"> (DD$2 &gt;= NTBA!$F$17) * IF(DD$268 &gt;= $E272, MAX( MIN( $F272*$F$264, $F272-SUM($I272:DC272)),0),0)</f>
        <v>0</v>
      </c>
      <c r="DE272" s="53">
        <f ca="1" xml:space="preserve"> (DE$2 &gt;= NTBA!$F$17) * IF(DE$268 &gt;= $E272, MAX( MIN( $F272*$F$264, $F272-SUM($I272:DD272)),0),0)</f>
        <v>0</v>
      </c>
      <c r="DF272" s="53">
        <f ca="1" xml:space="preserve"> (DF$2 &gt;= NTBA!$F$17) * IF(DF$268 &gt;= $E272, MAX( MIN( $F272*$F$264, $F272-SUM($I272:DE272)),0),0)</f>
        <v>0</v>
      </c>
      <c r="DG272" s="53">
        <f ca="1" xml:space="preserve"> (DG$2 &gt;= NTBA!$F$17) * IF(DG$268 &gt;= $E272, MAX( MIN( $F272*$F$264, $F272-SUM($I272:DF272)),0),0)</f>
        <v>0</v>
      </c>
      <c r="DH272" s="53">
        <f ca="1" xml:space="preserve"> (DH$2 &gt;= NTBA!$F$17) * IF(DH$268 &gt;= $E272, MAX( MIN( $F272*$F$264, $F272-SUM($I272:DG272)),0),0)</f>
        <v>0</v>
      </c>
      <c r="DI272" s="53">
        <f ca="1" xml:space="preserve"> (DI$2 &gt;= NTBA!$F$17) * IF(DI$268 &gt;= $E272, MAX( MIN( $F272*$F$264, $F272-SUM($I272:DH272)),0),0)</f>
        <v>0</v>
      </c>
      <c r="DJ272" s="53">
        <f ca="1" xml:space="preserve"> (DJ$2 &gt;= NTBA!$F$17) * IF(DJ$268 &gt;= $E272, MAX( MIN( $F272*$F$264, $F272-SUM($I272:DI272)),0),0)</f>
        <v>0</v>
      </c>
      <c r="DK272" s="53">
        <f ca="1" xml:space="preserve"> (DK$2 &gt;= NTBA!$F$17) * IF(DK$268 &gt;= $E272, MAX( MIN( $F272*$F$264, $F272-SUM($I272:DJ272)),0),0)</f>
        <v>0</v>
      </c>
      <c r="DL272" s="53">
        <f ca="1" xml:space="preserve"> (DL$2 &gt;= NTBA!$F$17) * IF(DL$268 &gt;= $E272, MAX( MIN( $F272*$F$264, $F272-SUM($I272:DK272)),0),0)</f>
        <v>0</v>
      </c>
      <c r="DM272" s="53">
        <f ca="1" xml:space="preserve"> (DM$2 &gt;= NTBA!$F$17) * IF(DM$268 &gt;= $E272, MAX( MIN( $F272*$F$264, $F272-SUM($I272:DL272)),0),0)</f>
        <v>0</v>
      </c>
      <c r="DN272" s="53">
        <f ca="1" xml:space="preserve"> (DN$2 &gt;= NTBA!$F$17) * IF(DN$268 &gt;= $E272, MAX( MIN( $F272*$F$264, $F272-SUM($I272:DM272)),0),0)</f>
        <v>0</v>
      </c>
      <c r="DO272" s="53">
        <f ca="1" xml:space="preserve"> (DO$2 &gt;= NTBA!$F$17) * IF(DO$268 &gt;= $E272, MAX( MIN( $F272*$F$264, $F272-SUM($I272:DN272)),0),0)</f>
        <v>0</v>
      </c>
      <c r="DP272" s="53">
        <f ca="1" xml:space="preserve"> (DP$2 &gt;= NTBA!$F$17) * IF(DP$268 &gt;= $E272, MAX( MIN( $F272*$F$264, $F272-SUM($I272:DO272)),0),0)</f>
        <v>0</v>
      </c>
      <c r="DQ272" s="53">
        <f ca="1" xml:space="preserve"> (DQ$2 &gt;= NTBA!$F$17) * IF(DQ$268 &gt;= $E272, MAX( MIN( $F272*$F$264, $F272-SUM($I272:DP272)),0),0)</f>
        <v>0</v>
      </c>
      <c r="DR272" s="53">
        <f ca="1" xml:space="preserve"> (DR$2 &gt;= NTBA!$F$17) * IF(DR$268 &gt;= $E272, MAX( MIN( $F272*$F$264, $F272-SUM($I272:DQ272)),0),0)</f>
        <v>0</v>
      </c>
      <c r="DS272" s="53">
        <f ca="1" xml:space="preserve"> (DS$2 &gt;= NTBA!$F$17) * IF(DS$268 &gt;= $E272, MAX( MIN( $F272*$F$264, $F272-SUM($I272:DR272)),0),0)</f>
        <v>0</v>
      </c>
      <c r="DT272" s="53">
        <f ca="1" xml:space="preserve"> (DT$2 &gt;= NTBA!$F$17) * IF(DT$268 &gt;= $E272, MAX( MIN( $F272*$F$264, $F272-SUM($I272:DS272)),0),0)</f>
        <v>0</v>
      </c>
      <c r="DU272" s="53">
        <f ca="1" xml:space="preserve"> (DU$2 &gt;= NTBA!$F$17) * IF(DU$268 &gt;= $E272, MAX( MIN( $F272*$F$264, $F272-SUM($I272:DT272)),0),0)</f>
        <v>0</v>
      </c>
      <c r="DV272" s="53">
        <f ca="1" xml:space="preserve"> (DV$2 &gt;= NTBA!$F$17) * IF(DV$268 &gt;= $E272, MAX( MIN( $F272*$F$264, $F272-SUM($I272:DU272)),0),0)</f>
        <v>0</v>
      </c>
      <c r="DW272" s="53">
        <f ca="1" xml:space="preserve"> (DW$2 &gt;= NTBA!$F$17) * IF(DW$268 &gt;= $E272, MAX( MIN( $F272*$F$264, $F272-SUM($I272:DV272)),0),0)</f>
        <v>0</v>
      </c>
      <c r="DX272" s="53">
        <f ca="1" xml:space="preserve"> (DX$2 &gt;= NTBA!$F$17) * IF(DX$268 &gt;= $E272, MAX( MIN( $F272*$F$264, $F272-SUM($I272:DW272)),0),0)</f>
        <v>0</v>
      </c>
      <c r="DY272" s="53">
        <f ca="1" xml:space="preserve"> (DY$2 &gt;= NTBA!$F$17) * IF(DY$268 &gt;= $E272, MAX( MIN( $F272*$F$264, $F272-SUM($I272:DX272)),0),0)</f>
        <v>0</v>
      </c>
      <c r="DZ272" s="53">
        <f ca="1" xml:space="preserve"> (DZ$2 &gt;= NTBA!$F$17) * IF(DZ$268 &gt;= $E272, MAX( MIN( $F272*$F$264, $F272-SUM($I272:DY272)),0),0)</f>
        <v>0</v>
      </c>
      <c r="EA272" s="53">
        <f ca="1" xml:space="preserve"> (EA$2 &gt;= NTBA!$F$17) * IF(EA$268 &gt;= $E272, MAX( MIN( $F272*$F$264, $F272-SUM($I272:DZ272)),0),0)</f>
        <v>0</v>
      </c>
      <c r="EB272" s="53">
        <f ca="1" xml:space="preserve"> (EB$2 &gt;= NTBA!$F$17) * IF(EB$268 &gt;= $E272, MAX( MIN( $F272*$F$264, $F272-SUM($I272:EA272)),0),0)</f>
        <v>0</v>
      </c>
      <c r="EC272" s="53">
        <f ca="1" xml:space="preserve"> (EC$2 &gt;= NTBA!$F$17) * IF(EC$268 &gt;= $E272, MAX( MIN( $F272*$F$264, $F272-SUM($I272:EB272)),0),0)</f>
        <v>0</v>
      </c>
      <c r="ED272" s="53">
        <f ca="1" xml:space="preserve"> (ED$2 &gt;= NTBA!$F$17) * IF(ED$268 &gt;= $E272, MAX( MIN( $F272*$F$264, $F272-SUM($I272:EC272)),0),0)</f>
        <v>0</v>
      </c>
      <c r="EE272" s="53">
        <f ca="1" xml:space="preserve"> (EE$2 &gt;= NTBA!$F$17) * IF(EE$268 &gt;= $E272, MAX( MIN( $F272*$F$264, $F272-SUM($I272:ED272)),0),0)</f>
        <v>0</v>
      </c>
      <c r="EF272" s="53">
        <f ca="1" xml:space="preserve"> (EF$2 &gt;= NTBA!$F$17) * IF(EF$268 &gt;= $E272, MAX( MIN( $F272*$F$264, $F272-SUM($I272:EE272)),0),0)</f>
        <v>0</v>
      </c>
      <c r="EG272" s="53">
        <f ca="1" xml:space="preserve"> (EG$2 &gt;= NTBA!$F$17) * IF(EG$268 &gt;= $E272, MAX( MIN( $F272*$F$264, $F272-SUM($I272:EF272)),0),0)</f>
        <v>0</v>
      </c>
      <c r="EH272" s="53">
        <f ca="1" xml:space="preserve"> (EH$2 &gt;= NTBA!$F$17) * IF(EH$268 &gt;= $E272, MAX( MIN( $F272*$F$264, $F272-SUM($I272:EG272)),0),0)</f>
        <v>0</v>
      </c>
      <c r="EI272" s="21"/>
    </row>
    <row r="273" spans="5:139" ht="15" customHeight="1" outlineLevel="1" x14ac:dyDescent="0.35">
      <c r="E273" s="625">
        <v>5</v>
      </c>
      <c r="F273" s="415">
        <f ca="1"/>
        <v>0</v>
      </c>
      <c r="G273" s="462"/>
      <c r="H273" s="26">
        <f ca="1">SUM(J273:EH273)</f>
        <v>0</v>
      </c>
      <c r="I273" s="39"/>
      <c r="J273" s="53">
        <f xml:space="preserve"> (J$2 &gt;= NTBA!$F$17) * IF(J$268 &gt;= $E273, MAX( MIN( $F273*$F$264, $F273-SUM($I273:I273)),0),0)</f>
        <v>0</v>
      </c>
      <c r="K273" s="53">
        <f xml:space="preserve"> (K$2 &gt;= NTBA!$F$17) * IF(K$268 &gt;= $E273, MAX( MIN( $F273*$F$264, $F273-SUM($I273:J273)),0),0)</f>
        <v>0</v>
      </c>
      <c r="L273" s="53">
        <f xml:space="preserve"> (L$2 &gt;= NTBA!$F$17) * IF(L$268 &gt;= $E273, MAX( MIN( $F273*$F$264, $F273-SUM($I273:K273)),0),0)</f>
        <v>0</v>
      </c>
      <c r="M273" s="53">
        <f xml:space="preserve"> (M$2 &gt;= NTBA!$F$17) * IF(M$268 &gt;= $E273, MAX( MIN( $F273*$F$264, $F273-SUM($I273:L273)),0),0)</f>
        <v>0</v>
      </c>
      <c r="N273" s="53">
        <f ca="1" xml:space="preserve"> (N$2 &gt;= NTBA!$F$17) * IF(N$268 &gt;= $E273, MAX( MIN( $F273*$F$264, $F273-SUM($I273:M273)),0),0)</f>
        <v>0</v>
      </c>
      <c r="O273" s="53">
        <f ca="1" xml:space="preserve"> (O$2 &gt;= NTBA!$F$17) * IF(O$268 &gt;= $E273, MAX( MIN( $F273*$F$264, $F273-SUM($I273:N273)),0),0)</f>
        <v>0</v>
      </c>
      <c r="P273" s="53">
        <f ca="1" xml:space="preserve"> (P$2 &gt;= NTBA!$F$17) * IF(P$268 &gt;= $E273, MAX( MIN( $F273*$F$264, $F273-SUM($I273:O273)),0),0)</f>
        <v>0</v>
      </c>
      <c r="Q273" s="53">
        <f ca="1" xml:space="preserve"> (Q$2 &gt;= NTBA!$F$17) * IF(Q$268 &gt;= $E273, MAX( MIN( $F273*$F$264, $F273-SUM($I273:P273)),0),0)</f>
        <v>0</v>
      </c>
      <c r="R273" s="53">
        <f ca="1" xml:space="preserve"> (R$2 &gt;= NTBA!$F$17) * IF(R$268 &gt;= $E273, MAX( MIN( $F273*$F$264, $F273-SUM($I273:Q273)),0),0)</f>
        <v>0</v>
      </c>
      <c r="S273" s="53">
        <f ca="1" xml:space="preserve"> (S$2 &gt;= NTBA!$F$17) * IF(S$268 &gt;= $E273, MAX( MIN( $F273*$F$264, $F273-SUM($I273:R273)),0),0)</f>
        <v>0</v>
      </c>
      <c r="T273" s="53">
        <f ca="1" xml:space="preserve"> (T$2 &gt;= NTBA!$F$17) * IF(T$268 &gt;= $E273, MAX( MIN( $F273*$F$264, $F273-SUM($I273:S273)),0),0)</f>
        <v>0</v>
      </c>
      <c r="U273" s="53">
        <f ca="1" xml:space="preserve"> (U$2 &gt;= NTBA!$F$17) * IF(U$268 &gt;= $E273, MAX( MIN( $F273*$F$264, $F273-SUM($I273:T273)),0),0)</f>
        <v>0</v>
      </c>
      <c r="V273" s="53">
        <f ca="1" xml:space="preserve"> (V$2 &gt;= NTBA!$F$17) * IF(V$268 &gt;= $E273, MAX( MIN( $F273*$F$264, $F273-SUM($I273:U273)),0),0)</f>
        <v>0</v>
      </c>
      <c r="W273" s="53">
        <f ca="1" xml:space="preserve"> (W$2 &gt;= NTBA!$F$17) * IF(W$268 &gt;= $E273, MAX( MIN( $F273*$F$264, $F273-SUM($I273:V273)),0),0)</f>
        <v>0</v>
      </c>
      <c r="X273" s="53">
        <f ca="1" xml:space="preserve"> (X$2 &gt;= NTBA!$F$17) * IF(X$268 &gt;= $E273, MAX( MIN( $F273*$F$264, $F273-SUM($I273:W273)),0),0)</f>
        <v>0</v>
      </c>
      <c r="Y273" s="53">
        <f ca="1" xml:space="preserve"> (Y$2 &gt;= NTBA!$F$17) * IF(Y$268 &gt;= $E273, MAX( MIN( $F273*$F$264, $F273-SUM($I273:X273)),0),0)</f>
        <v>0</v>
      </c>
      <c r="Z273" s="53">
        <f ca="1" xml:space="preserve"> (Z$2 &gt;= NTBA!$F$17) * IF(Z$268 &gt;= $E273, MAX( MIN( $F273*$F$264, $F273-SUM($I273:Y273)),0),0)</f>
        <v>0</v>
      </c>
      <c r="AA273" s="53">
        <f ca="1" xml:space="preserve"> (AA$2 &gt;= NTBA!$F$17) * IF(AA$268 &gt;= $E273, MAX( MIN( $F273*$F$264, $F273-SUM($I273:Z273)),0),0)</f>
        <v>0</v>
      </c>
      <c r="AB273" s="53">
        <f ca="1" xml:space="preserve"> (AB$2 &gt;= NTBA!$F$17) * IF(AB$268 &gt;= $E273, MAX( MIN( $F273*$F$264, $F273-SUM($I273:AA273)),0),0)</f>
        <v>0</v>
      </c>
      <c r="AC273" s="53">
        <f ca="1" xml:space="preserve"> (AC$2 &gt;= NTBA!$F$17) * IF(AC$268 &gt;= $E273, MAX( MIN( $F273*$F$264, $F273-SUM($I273:AB273)),0),0)</f>
        <v>0</v>
      </c>
      <c r="AD273" s="53">
        <f ca="1" xml:space="preserve"> (AD$2 &gt;= NTBA!$F$17) * IF(AD$268 &gt;= $E273, MAX( MIN( $F273*$F$264, $F273-SUM($I273:AC273)),0),0)</f>
        <v>0</v>
      </c>
      <c r="AE273" s="53">
        <f ca="1" xml:space="preserve"> (AE$2 &gt;= NTBA!$F$17) * IF(AE$268 &gt;= $E273, MAX( MIN( $F273*$F$264, $F273-SUM($I273:AD273)),0),0)</f>
        <v>0</v>
      </c>
      <c r="AF273" s="53">
        <f ca="1" xml:space="preserve"> (AF$2 &gt;= NTBA!$F$17) * IF(AF$268 &gt;= $E273, MAX( MIN( $F273*$F$264, $F273-SUM($I273:AE273)),0),0)</f>
        <v>0</v>
      </c>
      <c r="AG273" s="53">
        <f ca="1" xml:space="preserve"> (AG$2 &gt;= NTBA!$F$17) * IF(AG$268 &gt;= $E273, MAX( MIN( $F273*$F$264, $F273-SUM($I273:AF273)),0),0)</f>
        <v>0</v>
      </c>
      <c r="AH273" s="53">
        <f ca="1" xml:space="preserve"> (AH$2 &gt;= NTBA!$F$17) * IF(AH$268 &gt;= $E273, MAX( MIN( $F273*$F$264, $F273-SUM($I273:AG273)),0),0)</f>
        <v>0</v>
      </c>
      <c r="AI273" s="53">
        <f ca="1" xml:space="preserve"> (AI$2 &gt;= NTBA!$F$17) * IF(AI$268 &gt;= $E273, MAX( MIN( $F273*$F$264, $F273-SUM($I273:AH273)),0),0)</f>
        <v>0</v>
      </c>
      <c r="AJ273" s="53">
        <f ca="1" xml:space="preserve"> (AJ$2 &gt;= NTBA!$F$17) * IF(AJ$268 &gt;= $E273, MAX( MIN( $F273*$F$264, $F273-SUM($I273:AI273)),0),0)</f>
        <v>0</v>
      </c>
      <c r="AK273" s="53">
        <f ca="1" xml:space="preserve"> (AK$2 &gt;= NTBA!$F$17) * IF(AK$268 &gt;= $E273, MAX( MIN( $F273*$F$264, $F273-SUM($I273:AJ273)),0),0)</f>
        <v>0</v>
      </c>
      <c r="AL273" s="53">
        <f ca="1" xml:space="preserve"> (AL$2 &gt;= NTBA!$F$17) * IF(AL$268 &gt;= $E273, MAX( MIN( $F273*$F$264, $F273-SUM($I273:AK273)),0),0)</f>
        <v>0</v>
      </c>
      <c r="AM273" s="53">
        <f ca="1" xml:space="preserve"> (AM$2 &gt;= NTBA!$F$17) * IF(AM$268 &gt;= $E273, MAX( MIN( $F273*$F$264, $F273-SUM($I273:AL273)),0),0)</f>
        <v>0</v>
      </c>
      <c r="AN273" s="53">
        <f ca="1" xml:space="preserve"> (AN$2 &gt;= NTBA!$F$17) * IF(AN$268 &gt;= $E273, MAX( MIN( $F273*$F$264, $F273-SUM($I273:AM273)),0),0)</f>
        <v>0</v>
      </c>
      <c r="AO273" s="53">
        <f ca="1" xml:space="preserve"> (AO$2 &gt;= NTBA!$F$17) * IF(AO$268 &gt;= $E273, MAX( MIN( $F273*$F$264, $F273-SUM($I273:AN273)),0),0)</f>
        <v>0</v>
      </c>
      <c r="AP273" s="53">
        <f ca="1" xml:space="preserve"> (AP$2 &gt;= NTBA!$F$17) * IF(AP$268 &gt;= $E273, MAX( MIN( $F273*$F$264, $F273-SUM($I273:AO273)),0),0)</f>
        <v>0</v>
      </c>
      <c r="AQ273" s="53">
        <f ca="1" xml:space="preserve"> (AQ$2 &gt;= NTBA!$F$17) * IF(AQ$268 &gt;= $E273, MAX( MIN( $F273*$F$264, $F273-SUM($I273:AP273)),0),0)</f>
        <v>0</v>
      </c>
      <c r="AR273" s="53">
        <f ca="1" xml:space="preserve"> (AR$2 &gt;= NTBA!$F$17) * IF(AR$268 &gt;= $E273, MAX( MIN( $F273*$F$264, $F273-SUM($I273:AQ273)),0),0)</f>
        <v>0</v>
      </c>
      <c r="AS273" s="53">
        <f ca="1" xml:space="preserve"> (AS$2 &gt;= NTBA!$F$17) * IF(AS$268 &gt;= $E273, MAX( MIN( $F273*$F$264, $F273-SUM($I273:AR273)),0),0)</f>
        <v>0</v>
      </c>
      <c r="AT273" s="53">
        <f ca="1" xml:space="preserve"> (AT$2 &gt;= NTBA!$F$17) * IF(AT$268 &gt;= $E273, MAX( MIN( $F273*$F$264, $F273-SUM($I273:AS273)),0),0)</f>
        <v>0</v>
      </c>
      <c r="AU273" s="53">
        <f ca="1" xml:space="preserve"> (AU$2 &gt;= NTBA!$F$17) * IF(AU$268 &gt;= $E273, MAX( MIN( $F273*$F$264, $F273-SUM($I273:AT273)),0),0)</f>
        <v>0</v>
      </c>
      <c r="AV273" s="53">
        <f ca="1" xml:space="preserve"> (AV$2 &gt;= NTBA!$F$17) * IF(AV$268 &gt;= $E273, MAX( MIN( $F273*$F$264, $F273-SUM($I273:AU273)),0),0)</f>
        <v>0</v>
      </c>
      <c r="AW273" s="53">
        <f ca="1" xml:space="preserve"> (AW$2 &gt;= NTBA!$F$17) * IF(AW$268 &gt;= $E273, MAX( MIN( $F273*$F$264, $F273-SUM($I273:AV273)),0),0)</f>
        <v>0</v>
      </c>
      <c r="AX273" s="53">
        <f ca="1" xml:space="preserve"> (AX$2 &gt;= NTBA!$F$17) * IF(AX$268 &gt;= $E273, MAX( MIN( $F273*$F$264, $F273-SUM($I273:AW273)),0),0)</f>
        <v>0</v>
      </c>
      <c r="AY273" s="53">
        <f ca="1" xml:space="preserve"> (AY$2 &gt;= NTBA!$F$17) * IF(AY$268 &gt;= $E273, MAX( MIN( $F273*$F$264, $F273-SUM($I273:AX273)),0),0)</f>
        <v>0</v>
      </c>
      <c r="AZ273" s="53">
        <f ca="1" xml:space="preserve"> (AZ$2 &gt;= NTBA!$F$17) * IF(AZ$268 &gt;= $E273, MAX( MIN( $F273*$F$264, $F273-SUM($I273:AY273)),0),0)</f>
        <v>0</v>
      </c>
      <c r="BA273" s="53">
        <f ca="1" xml:space="preserve"> (BA$2 &gt;= NTBA!$F$17) * IF(BA$268 &gt;= $E273, MAX( MIN( $F273*$F$264, $F273-SUM($I273:AZ273)),0),0)</f>
        <v>0</v>
      </c>
      <c r="BB273" s="53">
        <f ca="1" xml:space="preserve"> (BB$2 &gt;= NTBA!$F$17) * IF(BB$268 &gt;= $E273, MAX( MIN( $F273*$F$264, $F273-SUM($I273:BA273)),0),0)</f>
        <v>0</v>
      </c>
      <c r="BC273" s="53">
        <f ca="1" xml:space="preserve"> (BC$2 &gt;= NTBA!$F$17) * IF(BC$268 &gt;= $E273, MAX( MIN( $F273*$F$264, $F273-SUM($I273:BB273)),0),0)</f>
        <v>0</v>
      </c>
      <c r="BD273" s="53">
        <f ca="1" xml:space="preserve"> (BD$2 &gt;= NTBA!$F$17) * IF(BD$268 &gt;= $E273, MAX( MIN( $F273*$F$264, $F273-SUM($I273:BC273)),0),0)</f>
        <v>0</v>
      </c>
      <c r="BE273" s="53">
        <f ca="1" xml:space="preserve"> (BE$2 &gt;= NTBA!$F$17) * IF(BE$268 &gt;= $E273, MAX( MIN( $F273*$F$264, $F273-SUM($I273:BD273)),0),0)</f>
        <v>0</v>
      </c>
      <c r="BF273" s="53">
        <f ca="1" xml:space="preserve"> (BF$2 &gt;= NTBA!$F$17) * IF(BF$268 &gt;= $E273, MAX( MIN( $F273*$F$264, $F273-SUM($I273:BE273)),0),0)</f>
        <v>0</v>
      </c>
      <c r="BG273" s="53">
        <f ca="1" xml:space="preserve"> (BG$2 &gt;= NTBA!$F$17) * IF(BG$268 &gt;= $E273, MAX( MIN( $F273*$F$264, $F273-SUM($I273:BF273)),0),0)</f>
        <v>0</v>
      </c>
      <c r="BH273" s="53">
        <f ca="1" xml:space="preserve"> (BH$2 &gt;= NTBA!$F$17) * IF(BH$268 &gt;= $E273, MAX( MIN( $F273*$F$264, $F273-SUM($I273:BG273)),0),0)</f>
        <v>0</v>
      </c>
      <c r="BI273" s="53">
        <f ca="1" xml:space="preserve"> (BI$2 &gt;= NTBA!$F$17) * IF(BI$268 &gt;= $E273, MAX( MIN( $F273*$F$264, $F273-SUM($I273:BH273)),0),0)</f>
        <v>0</v>
      </c>
      <c r="BJ273" s="53">
        <f ca="1" xml:space="preserve"> (BJ$2 &gt;= NTBA!$F$17) * IF(BJ$268 &gt;= $E273, MAX( MIN( $F273*$F$264, $F273-SUM($I273:BI273)),0),0)</f>
        <v>0</v>
      </c>
      <c r="BK273" s="53">
        <f ca="1" xml:space="preserve"> (BK$2 &gt;= NTBA!$F$17) * IF(BK$268 &gt;= $E273, MAX( MIN( $F273*$F$264, $F273-SUM($I273:BJ273)),0),0)</f>
        <v>0</v>
      </c>
      <c r="BL273" s="53">
        <f ca="1" xml:space="preserve"> (BL$2 &gt;= NTBA!$F$17) * IF(BL$268 &gt;= $E273, MAX( MIN( $F273*$F$264, $F273-SUM($I273:BK273)),0),0)</f>
        <v>0</v>
      </c>
      <c r="BM273" s="53">
        <f ca="1" xml:space="preserve"> (BM$2 &gt;= NTBA!$F$17) * IF(BM$268 &gt;= $E273, MAX( MIN( $F273*$F$264, $F273-SUM($I273:BL273)),0),0)</f>
        <v>0</v>
      </c>
      <c r="BN273" s="53">
        <f ca="1" xml:space="preserve"> (BN$2 &gt;= NTBA!$F$17) * IF(BN$268 &gt;= $E273, MAX( MIN( $F273*$F$264, $F273-SUM($I273:BM273)),0),0)</f>
        <v>0</v>
      </c>
      <c r="BO273" s="53">
        <f ca="1" xml:space="preserve"> (BO$2 &gt;= NTBA!$F$17) * IF(BO$268 &gt;= $E273, MAX( MIN( $F273*$F$264, $F273-SUM($I273:BN273)),0),0)</f>
        <v>0</v>
      </c>
      <c r="BP273" s="53">
        <f ca="1" xml:space="preserve"> (BP$2 &gt;= NTBA!$F$17) * IF(BP$268 &gt;= $E273, MAX( MIN( $F273*$F$264, $F273-SUM($I273:BO273)),0),0)</f>
        <v>0</v>
      </c>
      <c r="BQ273" s="53">
        <f ca="1" xml:space="preserve"> (BQ$2 &gt;= NTBA!$F$17) * IF(BQ$268 &gt;= $E273, MAX( MIN( $F273*$F$264, $F273-SUM($I273:BP273)),0),0)</f>
        <v>0</v>
      </c>
      <c r="BR273" s="53">
        <f ca="1" xml:space="preserve"> (BR$2 &gt;= NTBA!$F$17) * IF(BR$268 &gt;= $E273, MAX( MIN( $F273*$F$264, $F273-SUM($I273:BQ273)),0),0)</f>
        <v>0</v>
      </c>
      <c r="BS273" s="53">
        <f ca="1" xml:space="preserve"> (BS$2 &gt;= NTBA!$F$17) * IF(BS$268 &gt;= $E273, MAX( MIN( $F273*$F$264, $F273-SUM($I273:BR273)),0),0)</f>
        <v>0</v>
      </c>
      <c r="BT273" s="53">
        <f ca="1" xml:space="preserve"> (BT$2 &gt;= NTBA!$F$17) * IF(BT$268 &gt;= $E273, MAX( MIN( $F273*$F$264, $F273-SUM($I273:BS273)),0),0)</f>
        <v>0</v>
      </c>
      <c r="BU273" s="53">
        <f ca="1" xml:space="preserve"> (BU$2 &gt;= NTBA!$F$17) * IF(BU$268 &gt;= $E273, MAX( MIN( $F273*$F$264, $F273-SUM($I273:BT273)),0),0)</f>
        <v>0</v>
      </c>
      <c r="BV273" s="53">
        <f ca="1" xml:space="preserve"> (BV$2 &gt;= NTBA!$F$17) * IF(BV$268 &gt;= $E273, MAX( MIN( $F273*$F$264, $F273-SUM($I273:BU273)),0),0)</f>
        <v>0</v>
      </c>
      <c r="BW273" s="53">
        <f ca="1" xml:space="preserve"> (BW$2 &gt;= NTBA!$F$17) * IF(BW$268 &gt;= $E273, MAX( MIN( $F273*$F$264, $F273-SUM($I273:BV273)),0),0)</f>
        <v>0</v>
      </c>
      <c r="BX273" s="53">
        <f ca="1" xml:space="preserve"> (BX$2 &gt;= NTBA!$F$17) * IF(BX$268 &gt;= $E273, MAX( MIN( $F273*$F$264, $F273-SUM($I273:BW273)),0),0)</f>
        <v>0</v>
      </c>
      <c r="BY273" s="53">
        <f ca="1" xml:space="preserve"> (BY$2 &gt;= NTBA!$F$17) * IF(BY$268 &gt;= $E273, MAX( MIN( $F273*$F$264, $F273-SUM($I273:BX273)),0),0)</f>
        <v>0</v>
      </c>
      <c r="BZ273" s="53">
        <f ca="1" xml:space="preserve"> (BZ$2 &gt;= NTBA!$F$17) * IF(BZ$268 &gt;= $E273, MAX( MIN( $F273*$F$264, $F273-SUM($I273:BY273)),0),0)</f>
        <v>0</v>
      </c>
      <c r="CA273" s="53">
        <f ca="1" xml:space="preserve"> (CA$2 &gt;= NTBA!$F$17) * IF(CA$268 &gt;= $E273, MAX( MIN( $F273*$F$264, $F273-SUM($I273:BZ273)),0),0)</f>
        <v>0</v>
      </c>
      <c r="CB273" s="53">
        <f ca="1" xml:space="preserve"> (CB$2 &gt;= NTBA!$F$17) * IF(CB$268 &gt;= $E273, MAX( MIN( $F273*$F$264, $F273-SUM($I273:CA273)),0),0)</f>
        <v>0</v>
      </c>
      <c r="CC273" s="53">
        <f ca="1" xml:space="preserve"> (CC$2 &gt;= NTBA!$F$17) * IF(CC$268 &gt;= $E273, MAX( MIN( $F273*$F$264, $F273-SUM($I273:CB273)),0),0)</f>
        <v>0</v>
      </c>
      <c r="CD273" s="53">
        <f ca="1" xml:space="preserve"> (CD$2 &gt;= NTBA!$F$17) * IF(CD$268 &gt;= $E273, MAX( MIN( $F273*$F$264, $F273-SUM($I273:CC273)),0),0)</f>
        <v>0</v>
      </c>
      <c r="CE273" s="53">
        <f ca="1" xml:space="preserve"> (CE$2 &gt;= NTBA!$F$17) * IF(CE$268 &gt;= $E273, MAX( MIN( $F273*$F$264, $F273-SUM($I273:CD273)),0),0)</f>
        <v>0</v>
      </c>
      <c r="CF273" s="53">
        <f ca="1" xml:space="preserve"> (CF$2 &gt;= NTBA!$F$17) * IF(CF$268 &gt;= $E273, MAX( MIN( $F273*$F$264, $F273-SUM($I273:CE273)),0),0)</f>
        <v>0</v>
      </c>
      <c r="CG273" s="53">
        <f ca="1" xml:space="preserve"> (CG$2 &gt;= NTBA!$F$17) * IF(CG$268 &gt;= $E273, MAX( MIN( $F273*$F$264, $F273-SUM($I273:CF273)),0),0)</f>
        <v>0</v>
      </c>
      <c r="CH273" s="53">
        <f ca="1" xml:space="preserve"> (CH$2 &gt;= NTBA!$F$17) * IF(CH$268 &gt;= $E273, MAX( MIN( $F273*$F$264, $F273-SUM($I273:CG273)),0),0)</f>
        <v>0</v>
      </c>
      <c r="CI273" s="53">
        <f ca="1" xml:space="preserve"> (CI$2 &gt;= NTBA!$F$17) * IF(CI$268 &gt;= $E273, MAX( MIN( $F273*$F$264, $F273-SUM($I273:CH273)),0),0)</f>
        <v>0</v>
      </c>
      <c r="CJ273" s="53">
        <f ca="1" xml:space="preserve"> (CJ$2 &gt;= NTBA!$F$17) * IF(CJ$268 &gt;= $E273, MAX( MIN( $F273*$F$264, $F273-SUM($I273:CI273)),0),0)</f>
        <v>0</v>
      </c>
      <c r="CK273" s="53">
        <f ca="1" xml:space="preserve"> (CK$2 &gt;= NTBA!$F$17) * IF(CK$268 &gt;= $E273, MAX( MIN( $F273*$F$264, $F273-SUM($I273:CJ273)),0),0)</f>
        <v>0</v>
      </c>
      <c r="CL273" s="53">
        <f ca="1" xml:space="preserve"> (CL$2 &gt;= NTBA!$F$17) * IF(CL$268 &gt;= $E273, MAX( MIN( $F273*$F$264, $F273-SUM($I273:CK273)),0),0)</f>
        <v>0</v>
      </c>
      <c r="CM273" s="53">
        <f ca="1" xml:space="preserve"> (CM$2 &gt;= NTBA!$F$17) * IF(CM$268 &gt;= $E273, MAX( MIN( $F273*$F$264, $F273-SUM($I273:CL273)),0),0)</f>
        <v>0</v>
      </c>
      <c r="CN273" s="53">
        <f ca="1" xml:space="preserve"> (CN$2 &gt;= NTBA!$F$17) * IF(CN$268 &gt;= $E273, MAX( MIN( $F273*$F$264, $F273-SUM($I273:CM273)),0),0)</f>
        <v>0</v>
      </c>
      <c r="CO273" s="53">
        <f ca="1" xml:space="preserve"> (CO$2 &gt;= NTBA!$F$17) * IF(CO$268 &gt;= $E273, MAX( MIN( $F273*$F$264, $F273-SUM($I273:CN273)),0),0)</f>
        <v>0</v>
      </c>
      <c r="CP273" s="53">
        <f ca="1" xml:space="preserve"> (CP$2 &gt;= NTBA!$F$17) * IF(CP$268 &gt;= $E273, MAX( MIN( $F273*$F$264, $F273-SUM($I273:CO273)),0),0)</f>
        <v>0</v>
      </c>
      <c r="CQ273" s="53">
        <f ca="1" xml:space="preserve"> (CQ$2 &gt;= NTBA!$F$17) * IF(CQ$268 &gt;= $E273, MAX( MIN( $F273*$F$264, $F273-SUM($I273:CP273)),0),0)</f>
        <v>0</v>
      </c>
      <c r="CR273" s="53">
        <f ca="1" xml:space="preserve"> (CR$2 &gt;= NTBA!$F$17) * IF(CR$268 &gt;= $E273, MAX( MIN( $F273*$F$264, $F273-SUM($I273:CQ273)),0),0)</f>
        <v>0</v>
      </c>
      <c r="CS273" s="53">
        <f ca="1" xml:space="preserve"> (CS$2 &gt;= NTBA!$F$17) * IF(CS$268 &gt;= $E273, MAX( MIN( $F273*$F$264, $F273-SUM($I273:CR273)),0),0)</f>
        <v>0</v>
      </c>
      <c r="CT273" s="53">
        <f ca="1" xml:space="preserve"> (CT$2 &gt;= NTBA!$F$17) * IF(CT$268 &gt;= $E273, MAX( MIN( $F273*$F$264, $F273-SUM($I273:CS273)),0),0)</f>
        <v>0</v>
      </c>
      <c r="CU273" s="53">
        <f ca="1" xml:space="preserve"> (CU$2 &gt;= NTBA!$F$17) * IF(CU$268 &gt;= $E273, MAX( MIN( $F273*$F$264, $F273-SUM($I273:CT273)),0),0)</f>
        <v>0</v>
      </c>
      <c r="CV273" s="53">
        <f ca="1" xml:space="preserve"> (CV$2 &gt;= NTBA!$F$17) * IF(CV$268 &gt;= $E273, MAX( MIN( $F273*$F$264, $F273-SUM($I273:CU273)),0),0)</f>
        <v>0</v>
      </c>
      <c r="CW273" s="53">
        <f ca="1" xml:space="preserve"> (CW$2 &gt;= NTBA!$F$17) * IF(CW$268 &gt;= $E273, MAX( MIN( $F273*$F$264, $F273-SUM($I273:CV273)),0),0)</f>
        <v>0</v>
      </c>
      <c r="CX273" s="53">
        <f ca="1" xml:space="preserve"> (CX$2 &gt;= NTBA!$F$17) * IF(CX$268 &gt;= $E273, MAX( MIN( $F273*$F$264, $F273-SUM($I273:CW273)),0),0)</f>
        <v>0</v>
      </c>
      <c r="CY273" s="53">
        <f ca="1" xml:space="preserve"> (CY$2 &gt;= NTBA!$F$17) * IF(CY$268 &gt;= $E273, MAX( MIN( $F273*$F$264, $F273-SUM($I273:CX273)),0),0)</f>
        <v>0</v>
      </c>
      <c r="CZ273" s="53">
        <f ca="1" xml:space="preserve"> (CZ$2 &gt;= NTBA!$F$17) * IF(CZ$268 &gt;= $E273, MAX( MIN( $F273*$F$264, $F273-SUM($I273:CY273)),0),0)</f>
        <v>0</v>
      </c>
      <c r="DA273" s="53">
        <f ca="1" xml:space="preserve"> (DA$2 &gt;= NTBA!$F$17) * IF(DA$268 &gt;= $E273, MAX( MIN( $F273*$F$264, $F273-SUM($I273:CZ273)),0),0)</f>
        <v>0</v>
      </c>
      <c r="DB273" s="53">
        <f ca="1" xml:space="preserve"> (DB$2 &gt;= NTBA!$F$17) * IF(DB$268 &gt;= $E273, MAX( MIN( $F273*$F$264, $F273-SUM($I273:DA273)),0),0)</f>
        <v>0</v>
      </c>
      <c r="DC273" s="53">
        <f ca="1" xml:space="preserve"> (DC$2 &gt;= NTBA!$F$17) * IF(DC$268 &gt;= $E273, MAX( MIN( $F273*$F$264, $F273-SUM($I273:DB273)),0),0)</f>
        <v>0</v>
      </c>
      <c r="DD273" s="53">
        <f ca="1" xml:space="preserve"> (DD$2 &gt;= NTBA!$F$17) * IF(DD$268 &gt;= $E273, MAX( MIN( $F273*$F$264, $F273-SUM($I273:DC273)),0),0)</f>
        <v>0</v>
      </c>
      <c r="DE273" s="53">
        <f ca="1" xml:space="preserve"> (DE$2 &gt;= NTBA!$F$17) * IF(DE$268 &gt;= $E273, MAX( MIN( $F273*$F$264, $F273-SUM($I273:DD273)),0),0)</f>
        <v>0</v>
      </c>
      <c r="DF273" s="53">
        <f ca="1" xml:space="preserve"> (DF$2 &gt;= NTBA!$F$17) * IF(DF$268 &gt;= $E273, MAX( MIN( $F273*$F$264, $F273-SUM($I273:DE273)),0),0)</f>
        <v>0</v>
      </c>
      <c r="DG273" s="53">
        <f ca="1" xml:space="preserve"> (DG$2 &gt;= NTBA!$F$17) * IF(DG$268 &gt;= $E273, MAX( MIN( $F273*$F$264, $F273-SUM($I273:DF273)),0),0)</f>
        <v>0</v>
      </c>
      <c r="DH273" s="53">
        <f ca="1" xml:space="preserve"> (DH$2 &gt;= NTBA!$F$17) * IF(DH$268 &gt;= $E273, MAX( MIN( $F273*$F$264, $F273-SUM($I273:DG273)),0),0)</f>
        <v>0</v>
      </c>
      <c r="DI273" s="53">
        <f ca="1" xml:space="preserve"> (DI$2 &gt;= NTBA!$F$17) * IF(DI$268 &gt;= $E273, MAX( MIN( $F273*$F$264, $F273-SUM($I273:DH273)),0),0)</f>
        <v>0</v>
      </c>
      <c r="DJ273" s="53">
        <f ca="1" xml:space="preserve"> (DJ$2 &gt;= NTBA!$F$17) * IF(DJ$268 &gt;= $E273, MAX( MIN( $F273*$F$264, $F273-SUM($I273:DI273)),0),0)</f>
        <v>0</v>
      </c>
      <c r="DK273" s="53">
        <f ca="1" xml:space="preserve"> (DK$2 &gt;= NTBA!$F$17) * IF(DK$268 &gt;= $E273, MAX( MIN( $F273*$F$264, $F273-SUM($I273:DJ273)),0),0)</f>
        <v>0</v>
      </c>
      <c r="DL273" s="53">
        <f ca="1" xml:space="preserve"> (DL$2 &gt;= NTBA!$F$17) * IF(DL$268 &gt;= $E273, MAX( MIN( $F273*$F$264, $F273-SUM($I273:DK273)),0),0)</f>
        <v>0</v>
      </c>
      <c r="DM273" s="53">
        <f ca="1" xml:space="preserve"> (DM$2 &gt;= NTBA!$F$17) * IF(DM$268 &gt;= $E273, MAX( MIN( $F273*$F$264, $F273-SUM($I273:DL273)),0),0)</f>
        <v>0</v>
      </c>
      <c r="DN273" s="53">
        <f ca="1" xml:space="preserve"> (DN$2 &gt;= NTBA!$F$17) * IF(DN$268 &gt;= $E273, MAX( MIN( $F273*$F$264, $F273-SUM($I273:DM273)),0),0)</f>
        <v>0</v>
      </c>
      <c r="DO273" s="53">
        <f ca="1" xml:space="preserve"> (DO$2 &gt;= NTBA!$F$17) * IF(DO$268 &gt;= $E273, MAX( MIN( $F273*$F$264, $F273-SUM($I273:DN273)),0),0)</f>
        <v>0</v>
      </c>
      <c r="DP273" s="53">
        <f ca="1" xml:space="preserve"> (DP$2 &gt;= NTBA!$F$17) * IF(DP$268 &gt;= $E273, MAX( MIN( $F273*$F$264, $F273-SUM($I273:DO273)),0),0)</f>
        <v>0</v>
      </c>
      <c r="DQ273" s="53">
        <f ca="1" xml:space="preserve"> (DQ$2 &gt;= NTBA!$F$17) * IF(DQ$268 &gt;= $E273, MAX( MIN( $F273*$F$264, $F273-SUM($I273:DP273)),0),0)</f>
        <v>0</v>
      </c>
      <c r="DR273" s="53">
        <f ca="1" xml:space="preserve"> (DR$2 &gt;= NTBA!$F$17) * IF(DR$268 &gt;= $E273, MAX( MIN( $F273*$F$264, $F273-SUM($I273:DQ273)),0),0)</f>
        <v>0</v>
      </c>
      <c r="DS273" s="53">
        <f ca="1" xml:space="preserve"> (DS$2 &gt;= NTBA!$F$17) * IF(DS$268 &gt;= $E273, MAX( MIN( $F273*$F$264, $F273-SUM($I273:DR273)),0),0)</f>
        <v>0</v>
      </c>
      <c r="DT273" s="53">
        <f ca="1" xml:space="preserve"> (DT$2 &gt;= NTBA!$F$17) * IF(DT$268 &gt;= $E273, MAX( MIN( $F273*$F$264, $F273-SUM($I273:DS273)),0),0)</f>
        <v>0</v>
      </c>
      <c r="DU273" s="53">
        <f ca="1" xml:space="preserve"> (DU$2 &gt;= NTBA!$F$17) * IF(DU$268 &gt;= $E273, MAX( MIN( $F273*$F$264, $F273-SUM($I273:DT273)),0),0)</f>
        <v>0</v>
      </c>
      <c r="DV273" s="53">
        <f ca="1" xml:space="preserve"> (DV$2 &gt;= NTBA!$F$17) * IF(DV$268 &gt;= $E273, MAX( MIN( $F273*$F$264, $F273-SUM($I273:DU273)),0),0)</f>
        <v>0</v>
      </c>
      <c r="DW273" s="53">
        <f ca="1" xml:space="preserve"> (DW$2 &gt;= NTBA!$F$17) * IF(DW$268 &gt;= $E273, MAX( MIN( $F273*$F$264, $F273-SUM($I273:DV273)),0),0)</f>
        <v>0</v>
      </c>
      <c r="DX273" s="53">
        <f ca="1" xml:space="preserve"> (DX$2 &gt;= NTBA!$F$17) * IF(DX$268 &gt;= $E273, MAX( MIN( $F273*$F$264, $F273-SUM($I273:DW273)),0),0)</f>
        <v>0</v>
      </c>
      <c r="DY273" s="53">
        <f ca="1" xml:space="preserve"> (DY$2 &gt;= NTBA!$F$17) * IF(DY$268 &gt;= $E273, MAX( MIN( $F273*$F$264, $F273-SUM($I273:DX273)),0),0)</f>
        <v>0</v>
      </c>
      <c r="DZ273" s="53">
        <f ca="1" xml:space="preserve"> (DZ$2 &gt;= NTBA!$F$17) * IF(DZ$268 &gt;= $E273, MAX( MIN( $F273*$F$264, $F273-SUM($I273:DY273)),0),0)</f>
        <v>0</v>
      </c>
      <c r="EA273" s="53">
        <f ca="1" xml:space="preserve"> (EA$2 &gt;= NTBA!$F$17) * IF(EA$268 &gt;= $E273, MAX( MIN( $F273*$F$264, $F273-SUM($I273:DZ273)),0),0)</f>
        <v>0</v>
      </c>
      <c r="EB273" s="53">
        <f ca="1" xml:space="preserve"> (EB$2 &gt;= NTBA!$F$17) * IF(EB$268 &gt;= $E273, MAX( MIN( $F273*$F$264, $F273-SUM($I273:EA273)),0),0)</f>
        <v>0</v>
      </c>
      <c r="EC273" s="53">
        <f ca="1" xml:space="preserve"> (EC$2 &gt;= NTBA!$F$17) * IF(EC$268 &gt;= $E273, MAX( MIN( $F273*$F$264, $F273-SUM($I273:EB273)),0),0)</f>
        <v>0</v>
      </c>
      <c r="ED273" s="53">
        <f ca="1" xml:space="preserve"> (ED$2 &gt;= NTBA!$F$17) * IF(ED$268 &gt;= $E273, MAX( MIN( $F273*$F$264, $F273-SUM($I273:EC273)),0),0)</f>
        <v>0</v>
      </c>
      <c r="EE273" s="53">
        <f ca="1" xml:space="preserve"> (EE$2 &gt;= NTBA!$F$17) * IF(EE$268 &gt;= $E273, MAX( MIN( $F273*$F$264, $F273-SUM($I273:ED273)),0),0)</f>
        <v>0</v>
      </c>
      <c r="EF273" s="53">
        <f ca="1" xml:space="preserve"> (EF$2 &gt;= NTBA!$F$17) * IF(EF$268 &gt;= $E273, MAX( MIN( $F273*$F$264, $F273-SUM($I273:EE273)),0),0)</f>
        <v>0</v>
      </c>
      <c r="EG273" s="53">
        <f ca="1" xml:space="preserve"> (EG$2 &gt;= NTBA!$F$17) * IF(EG$268 &gt;= $E273, MAX( MIN( $F273*$F$264, $F273-SUM($I273:EF273)),0),0)</f>
        <v>0</v>
      </c>
      <c r="EH273" s="53">
        <f ca="1" xml:space="preserve"> (EH$2 &gt;= NTBA!$F$17) * IF(EH$268 &gt;= $E273, MAX( MIN( $F273*$F$264, $F273-SUM($I273:EG273)),0),0)</f>
        <v>0</v>
      </c>
      <c r="EI273" s="21"/>
    </row>
    <row r="274" spans="5:139" ht="15" customHeight="1" outlineLevel="1" x14ac:dyDescent="0.35">
      <c r="E274" s="625">
        <v>6</v>
      </c>
      <c r="F274" s="415">
        <f ca="1"/>
        <v>0</v>
      </c>
      <c r="G274" s="462"/>
      <c r="H274" s="26">
        <f t="shared" ref="H274:H337" ca="1" si="184">SUM(J274:EH274)</f>
        <v>0</v>
      </c>
      <c r="I274" s="39"/>
      <c r="J274" s="53">
        <f xml:space="preserve"> (J$2 &gt;= NTBA!$F$17) * IF(J$268 &gt;= $E274, MAX( MIN( $F274*$F$264, $F274-SUM($I274:I274)),0),0)</f>
        <v>0</v>
      </c>
      <c r="K274" s="53">
        <f xml:space="preserve"> (K$2 &gt;= NTBA!$F$17) * IF(K$268 &gt;= $E274, MAX( MIN( $F274*$F$264, $F274-SUM($I274:J274)),0),0)</f>
        <v>0</v>
      </c>
      <c r="L274" s="53">
        <f xml:space="preserve"> (L$2 &gt;= NTBA!$F$17) * IF(L$268 &gt;= $E274, MAX( MIN( $F274*$F$264, $F274-SUM($I274:K274)),0),0)</f>
        <v>0</v>
      </c>
      <c r="M274" s="53">
        <f xml:space="preserve"> (M$2 &gt;= NTBA!$F$17) * IF(M$268 &gt;= $E274, MAX( MIN( $F274*$F$264, $F274-SUM($I274:L274)),0),0)</f>
        <v>0</v>
      </c>
      <c r="N274" s="53">
        <f xml:space="preserve"> (N$2 &gt;= NTBA!$F$17) * IF(N$268 &gt;= $E274, MAX( MIN( $F274*$F$264, $F274-SUM($I274:M274)),0),0)</f>
        <v>0</v>
      </c>
      <c r="O274" s="53">
        <f ca="1" xml:space="preserve"> (O$2 &gt;= NTBA!$F$17) * IF(O$268 &gt;= $E274, MAX( MIN( $F274*$F$264, $F274-SUM($I274:N274)),0),0)</f>
        <v>0</v>
      </c>
      <c r="P274" s="53">
        <f ca="1" xml:space="preserve"> (P$2 &gt;= NTBA!$F$17) * IF(P$268 &gt;= $E274, MAX( MIN( $F274*$F$264, $F274-SUM($I274:O274)),0),0)</f>
        <v>0</v>
      </c>
      <c r="Q274" s="53">
        <f ca="1" xml:space="preserve"> (Q$2 &gt;= NTBA!$F$17) * IF(Q$268 &gt;= $E274, MAX( MIN( $F274*$F$264, $F274-SUM($I274:P274)),0),0)</f>
        <v>0</v>
      </c>
      <c r="R274" s="53">
        <f ca="1" xml:space="preserve"> (R$2 &gt;= NTBA!$F$17) * IF(R$268 &gt;= $E274, MAX( MIN( $F274*$F$264, $F274-SUM($I274:Q274)),0),0)</f>
        <v>0</v>
      </c>
      <c r="S274" s="53">
        <f ca="1" xml:space="preserve"> (S$2 &gt;= NTBA!$F$17) * IF(S$268 &gt;= $E274, MAX( MIN( $F274*$F$264, $F274-SUM($I274:R274)),0),0)</f>
        <v>0</v>
      </c>
      <c r="T274" s="53">
        <f ca="1" xml:space="preserve"> (T$2 &gt;= NTBA!$F$17) * IF(T$268 &gt;= $E274, MAX( MIN( $F274*$F$264, $F274-SUM($I274:S274)),0),0)</f>
        <v>0</v>
      </c>
      <c r="U274" s="53">
        <f ca="1" xml:space="preserve"> (U$2 &gt;= NTBA!$F$17) * IF(U$268 &gt;= $E274, MAX( MIN( $F274*$F$264, $F274-SUM($I274:T274)),0),0)</f>
        <v>0</v>
      </c>
      <c r="V274" s="53">
        <f ca="1" xml:space="preserve"> (V$2 &gt;= NTBA!$F$17) * IF(V$268 &gt;= $E274, MAX( MIN( $F274*$F$264, $F274-SUM($I274:U274)),0),0)</f>
        <v>0</v>
      </c>
      <c r="W274" s="53">
        <f ca="1" xml:space="preserve"> (W$2 &gt;= NTBA!$F$17) * IF(W$268 &gt;= $E274, MAX( MIN( $F274*$F$264, $F274-SUM($I274:V274)),0),0)</f>
        <v>0</v>
      </c>
      <c r="X274" s="53">
        <f ca="1" xml:space="preserve"> (X$2 &gt;= NTBA!$F$17) * IF(X$268 &gt;= $E274, MAX( MIN( $F274*$F$264, $F274-SUM($I274:W274)),0),0)</f>
        <v>0</v>
      </c>
      <c r="Y274" s="53">
        <f ca="1" xml:space="preserve"> (Y$2 &gt;= NTBA!$F$17) * IF(Y$268 &gt;= $E274, MAX( MIN( $F274*$F$264, $F274-SUM($I274:X274)),0),0)</f>
        <v>0</v>
      </c>
      <c r="Z274" s="53">
        <f ca="1" xml:space="preserve"> (Z$2 &gt;= NTBA!$F$17) * IF(Z$268 &gt;= $E274, MAX( MIN( $F274*$F$264, $F274-SUM($I274:Y274)),0),0)</f>
        <v>0</v>
      </c>
      <c r="AA274" s="53">
        <f ca="1" xml:space="preserve"> (AA$2 &gt;= NTBA!$F$17) * IF(AA$268 &gt;= $E274, MAX( MIN( $F274*$F$264, $F274-SUM($I274:Z274)),0),0)</f>
        <v>0</v>
      </c>
      <c r="AB274" s="53">
        <f ca="1" xml:space="preserve"> (AB$2 &gt;= NTBA!$F$17) * IF(AB$268 &gt;= $E274, MAX( MIN( $F274*$F$264, $F274-SUM($I274:AA274)),0),0)</f>
        <v>0</v>
      </c>
      <c r="AC274" s="53">
        <f ca="1" xml:space="preserve"> (AC$2 &gt;= NTBA!$F$17) * IF(AC$268 &gt;= $E274, MAX( MIN( $F274*$F$264, $F274-SUM($I274:AB274)),0),0)</f>
        <v>0</v>
      </c>
      <c r="AD274" s="53">
        <f ca="1" xml:space="preserve"> (AD$2 &gt;= NTBA!$F$17) * IF(AD$268 &gt;= $E274, MAX( MIN( $F274*$F$264, $F274-SUM($I274:AC274)),0),0)</f>
        <v>0</v>
      </c>
      <c r="AE274" s="53">
        <f ca="1" xml:space="preserve"> (AE$2 &gt;= NTBA!$F$17) * IF(AE$268 &gt;= $E274, MAX( MIN( $F274*$F$264, $F274-SUM($I274:AD274)),0),0)</f>
        <v>0</v>
      </c>
      <c r="AF274" s="53">
        <f ca="1" xml:space="preserve"> (AF$2 &gt;= NTBA!$F$17) * IF(AF$268 &gt;= $E274, MAX( MIN( $F274*$F$264, $F274-SUM($I274:AE274)),0),0)</f>
        <v>0</v>
      </c>
      <c r="AG274" s="53">
        <f ca="1" xml:space="preserve"> (AG$2 &gt;= NTBA!$F$17) * IF(AG$268 &gt;= $E274, MAX( MIN( $F274*$F$264, $F274-SUM($I274:AF274)),0),0)</f>
        <v>0</v>
      </c>
      <c r="AH274" s="53">
        <f ca="1" xml:space="preserve"> (AH$2 &gt;= NTBA!$F$17) * IF(AH$268 &gt;= $E274, MAX( MIN( $F274*$F$264, $F274-SUM($I274:AG274)),0),0)</f>
        <v>0</v>
      </c>
      <c r="AI274" s="53">
        <f ca="1" xml:space="preserve"> (AI$2 &gt;= NTBA!$F$17) * IF(AI$268 &gt;= $E274, MAX( MIN( $F274*$F$264, $F274-SUM($I274:AH274)),0),0)</f>
        <v>0</v>
      </c>
      <c r="AJ274" s="53">
        <f ca="1" xml:space="preserve"> (AJ$2 &gt;= NTBA!$F$17) * IF(AJ$268 &gt;= $E274, MAX( MIN( $F274*$F$264, $F274-SUM($I274:AI274)),0),0)</f>
        <v>0</v>
      </c>
      <c r="AK274" s="53">
        <f ca="1" xml:space="preserve"> (AK$2 &gt;= NTBA!$F$17) * IF(AK$268 &gt;= $E274, MAX( MIN( $F274*$F$264, $F274-SUM($I274:AJ274)),0),0)</f>
        <v>0</v>
      </c>
      <c r="AL274" s="53">
        <f ca="1" xml:space="preserve"> (AL$2 &gt;= NTBA!$F$17) * IF(AL$268 &gt;= $E274, MAX( MIN( $F274*$F$264, $F274-SUM($I274:AK274)),0),0)</f>
        <v>0</v>
      </c>
      <c r="AM274" s="53">
        <f ca="1" xml:space="preserve"> (AM$2 &gt;= NTBA!$F$17) * IF(AM$268 &gt;= $E274, MAX( MIN( $F274*$F$264, $F274-SUM($I274:AL274)),0),0)</f>
        <v>0</v>
      </c>
      <c r="AN274" s="53">
        <f ca="1" xml:space="preserve"> (AN$2 &gt;= NTBA!$F$17) * IF(AN$268 &gt;= $E274, MAX( MIN( $F274*$F$264, $F274-SUM($I274:AM274)),0),0)</f>
        <v>0</v>
      </c>
      <c r="AO274" s="53">
        <f ca="1" xml:space="preserve"> (AO$2 &gt;= NTBA!$F$17) * IF(AO$268 &gt;= $E274, MAX( MIN( $F274*$F$264, $F274-SUM($I274:AN274)),0),0)</f>
        <v>0</v>
      </c>
      <c r="AP274" s="53">
        <f ca="1" xml:space="preserve"> (AP$2 &gt;= NTBA!$F$17) * IF(AP$268 &gt;= $E274, MAX( MIN( $F274*$F$264, $F274-SUM($I274:AO274)),0),0)</f>
        <v>0</v>
      </c>
      <c r="AQ274" s="53">
        <f ca="1" xml:space="preserve"> (AQ$2 &gt;= NTBA!$F$17) * IF(AQ$268 &gt;= $E274, MAX( MIN( $F274*$F$264, $F274-SUM($I274:AP274)),0),0)</f>
        <v>0</v>
      </c>
      <c r="AR274" s="53">
        <f ca="1" xml:space="preserve"> (AR$2 &gt;= NTBA!$F$17) * IF(AR$268 &gt;= $E274, MAX( MIN( $F274*$F$264, $F274-SUM($I274:AQ274)),0),0)</f>
        <v>0</v>
      </c>
      <c r="AS274" s="53">
        <f ca="1" xml:space="preserve"> (AS$2 &gt;= NTBA!$F$17) * IF(AS$268 &gt;= $E274, MAX( MIN( $F274*$F$264, $F274-SUM($I274:AR274)),0),0)</f>
        <v>0</v>
      </c>
      <c r="AT274" s="53">
        <f ca="1" xml:space="preserve"> (AT$2 &gt;= NTBA!$F$17) * IF(AT$268 &gt;= $E274, MAX( MIN( $F274*$F$264, $F274-SUM($I274:AS274)),0),0)</f>
        <v>0</v>
      </c>
      <c r="AU274" s="53">
        <f ca="1" xml:space="preserve"> (AU$2 &gt;= NTBA!$F$17) * IF(AU$268 &gt;= $E274, MAX( MIN( $F274*$F$264, $F274-SUM($I274:AT274)),0),0)</f>
        <v>0</v>
      </c>
      <c r="AV274" s="53">
        <f ca="1" xml:space="preserve"> (AV$2 &gt;= NTBA!$F$17) * IF(AV$268 &gt;= $E274, MAX( MIN( $F274*$F$264, $F274-SUM($I274:AU274)),0),0)</f>
        <v>0</v>
      </c>
      <c r="AW274" s="53">
        <f ca="1" xml:space="preserve"> (AW$2 &gt;= NTBA!$F$17) * IF(AW$268 &gt;= $E274, MAX( MIN( $F274*$F$264, $F274-SUM($I274:AV274)),0),0)</f>
        <v>0</v>
      </c>
      <c r="AX274" s="53">
        <f ca="1" xml:space="preserve"> (AX$2 &gt;= NTBA!$F$17) * IF(AX$268 &gt;= $E274, MAX( MIN( $F274*$F$264, $F274-SUM($I274:AW274)),0),0)</f>
        <v>0</v>
      </c>
      <c r="AY274" s="53">
        <f ca="1" xml:space="preserve"> (AY$2 &gt;= NTBA!$F$17) * IF(AY$268 &gt;= $E274, MAX( MIN( $F274*$F$264, $F274-SUM($I274:AX274)),0),0)</f>
        <v>0</v>
      </c>
      <c r="AZ274" s="53">
        <f ca="1" xml:space="preserve"> (AZ$2 &gt;= NTBA!$F$17) * IF(AZ$268 &gt;= $E274, MAX( MIN( $F274*$F$264, $F274-SUM($I274:AY274)),0),0)</f>
        <v>0</v>
      </c>
      <c r="BA274" s="53">
        <f ca="1" xml:space="preserve"> (BA$2 &gt;= NTBA!$F$17) * IF(BA$268 &gt;= $E274, MAX( MIN( $F274*$F$264, $F274-SUM($I274:AZ274)),0),0)</f>
        <v>0</v>
      </c>
      <c r="BB274" s="53">
        <f ca="1" xml:space="preserve"> (BB$2 &gt;= NTBA!$F$17) * IF(BB$268 &gt;= $E274, MAX( MIN( $F274*$F$264, $F274-SUM($I274:BA274)),0),0)</f>
        <v>0</v>
      </c>
      <c r="BC274" s="53">
        <f ca="1" xml:space="preserve"> (BC$2 &gt;= NTBA!$F$17) * IF(BC$268 &gt;= $E274, MAX( MIN( $F274*$F$264, $F274-SUM($I274:BB274)),0),0)</f>
        <v>0</v>
      </c>
      <c r="BD274" s="53">
        <f ca="1" xml:space="preserve"> (BD$2 &gt;= NTBA!$F$17) * IF(BD$268 &gt;= $E274, MAX( MIN( $F274*$F$264, $F274-SUM($I274:BC274)),0),0)</f>
        <v>0</v>
      </c>
      <c r="BE274" s="53">
        <f ca="1" xml:space="preserve"> (BE$2 &gt;= NTBA!$F$17) * IF(BE$268 &gt;= $E274, MAX( MIN( $F274*$F$264, $F274-SUM($I274:BD274)),0),0)</f>
        <v>0</v>
      </c>
      <c r="BF274" s="53">
        <f ca="1" xml:space="preserve"> (BF$2 &gt;= NTBA!$F$17) * IF(BF$268 &gt;= $E274, MAX( MIN( $F274*$F$264, $F274-SUM($I274:BE274)),0),0)</f>
        <v>0</v>
      </c>
      <c r="BG274" s="53">
        <f ca="1" xml:space="preserve"> (BG$2 &gt;= NTBA!$F$17) * IF(BG$268 &gt;= $E274, MAX( MIN( $F274*$F$264, $F274-SUM($I274:BF274)),0),0)</f>
        <v>0</v>
      </c>
      <c r="BH274" s="53">
        <f ca="1" xml:space="preserve"> (BH$2 &gt;= NTBA!$F$17) * IF(BH$268 &gt;= $E274, MAX( MIN( $F274*$F$264, $F274-SUM($I274:BG274)),0),0)</f>
        <v>0</v>
      </c>
      <c r="BI274" s="53">
        <f ca="1" xml:space="preserve"> (BI$2 &gt;= NTBA!$F$17) * IF(BI$268 &gt;= $E274, MAX( MIN( $F274*$F$264, $F274-SUM($I274:BH274)),0),0)</f>
        <v>0</v>
      </c>
      <c r="BJ274" s="53">
        <f ca="1" xml:space="preserve"> (BJ$2 &gt;= NTBA!$F$17) * IF(BJ$268 &gt;= $E274, MAX( MIN( $F274*$F$264, $F274-SUM($I274:BI274)),0),0)</f>
        <v>0</v>
      </c>
      <c r="BK274" s="53">
        <f ca="1" xml:space="preserve"> (BK$2 &gt;= NTBA!$F$17) * IF(BK$268 &gt;= $E274, MAX( MIN( $F274*$F$264, $F274-SUM($I274:BJ274)),0),0)</f>
        <v>0</v>
      </c>
      <c r="BL274" s="53">
        <f ca="1" xml:space="preserve"> (BL$2 &gt;= NTBA!$F$17) * IF(BL$268 &gt;= $E274, MAX( MIN( $F274*$F$264, $F274-SUM($I274:BK274)),0),0)</f>
        <v>0</v>
      </c>
      <c r="BM274" s="53">
        <f ca="1" xml:space="preserve"> (BM$2 &gt;= NTBA!$F$17) * IF(BM$268 &gt;= $E274, MAX( MIN( $F274*$F$264, $F274-SUM($I274:BL274)),0),0)</f>
        <v>0</v>
      </c>
      <c r="BN274" s="53">
        <f ca="1" xml:space="preserve"> (BN$2 &gt;= NTBA!$F$17) * IF(BN$268 &gt;= $E274, MAX( MIN( $F274*$F$264, $F274-SUM($I274:BM274)),0),0)</f>
        <v>0</v>
      </c>
      <c r="BO274" s="53">
        <f ca="1" xml:space="preserve"> (BO$2 &gt;= NTBA!$F$17) * IF(BO$268 &gt;= $E274, MAX( MIN( $F274*$F$264, $F274-SUM($I274:BN274)),0),0)</f>
        <v>0</v>
      </c>
      <c r="BP274" s="53">
        <f ca="1" xml:space="preserve"> (BP$2 &gt;= NTBA!$F$17) * IF(BP$268 &gt;= $E274, MAX( MIN( $F274*$F$264, $F274-SUM($I274:BO274)),0),0)</f>
        <v>0</v>
      </c>
      <c r="BQ274" s="53">
        <f ca="1" xml:space="preserve"> (BQ$2 &gt;= NTBA!$F$17) * IF(BQ$268 &gt;= $E274, MAX( MIN( $F274*$F$264, $F274-SUM($I274:BP274)),0),0)</f>
        <v>0</v>
      </c>
      <c r="BR274" s="53">
        <f ca="1" xml:space="preserve"> (BR$2 &gt;= NTBA!$F$17) * IF(BR$268 &gt;= $E274, MAX( MIN( $F274*$F$264, $F274-SUM($I274:BQ274)),0),0)</f>
        <v>0</v>
      </c>
      <c r="BS274" s="53">
        <f ca="1" xml:space="preserve"> (BS$2 &gt;= NTBA!$F$17) * IF(BS$268 &gt;= $E274, MAX( MIN( $F274*$F$264, $F274-SUM($I274:BR274)),0),0)</f>
        <v>0</v>
      </c>
      <c r="BT274" s="53">
        <f ca="1" xml:space="preserve"> (BT$2 &gt;= NTBA!$F$17) * IF(BT$268 &gt;= $E274, MAX( MIN( $F274*$F$264, $F274-SUM($I274:BS274)),0),0)</f>
        <v>0</v>
      </c>
      <c r="BU274" s="53">
        <f ca="1" xml:space="preserve"> (BU$2 &gt;= NTBA!$F$17) * IF(BU$268 &gt;= $E274, MAX( MIN( $F274*$F$264, $F274-SUM($I274:BT274)),0),0)</f>
        <v>0</v>
      </c>
      <c r="BV274" s="53">
        <f ca="1" xml:space="preserve"> (BV$2 &gt;= NTBA!$F$17) * IF(BV$268 &gt;= $E274, MAX( MIN( $F274*$F$264, $F274-SUM($I274:BU274)),0),0)</f>
        <v>0</v>
      </c>
      <c r="BW274" s="53">
        <f ca="1" xml:space="preserve"> (BW$2 &gt;= NTBA!$F$17) * IF(BW$268 &gt;= $E274, MAX( MIN( $F274*$F$264, $F274-SUM($I274:BV274)),0),0)</f>
        <v>0</v>
      </c>
      <c r="BX274" s="53">
        <f ca="1" xml:space="preserve"> (BX$2 &gt;= NTBA!$F$17) * IF(BX$268 &gt;= $E274, MAX( MIN( $F274*$F$264, $F274-SUM($I274:BW274)),0),0)</f>
        <v>0</v>
      </c>
      <c r="BY274" s="53">
        <f ca="1" xml:space="preserve"> (BY$2 &gt;= NTBA!$F$17) * IF(BY$268 &gt;= $E274, MAX( MIN( $F274*$F$264, $F274-SUM($I274:BX274)),0),0)</f>
        <v>0</v>
      </c>
      <c r="BZ274" s="53">
        <f ca="1" xml:space="preserve"> (BZ$2 &gt;= NTBA!$F$17) * IF(BZ$268 &gt;= $E274, MAX( MIN( $F274*$F$264, $F274-SUM($I274:BY274)),0),0)</f>
        <v>0</v>
      </c>
      <c r="CA274" s="53">
        <f ca="1" xml:space="preserve"> (CA$2 &gt;= NTBA!$F$17) * IF(CA$268 &gt;= $E274, MAX( MIN( $F274*$F$264, $F274-SUM($I274:BZ274)),0),0)</f>
        <v>0</v>
      </c>
      <c r="CB274" s="53">
        <f ca="1" xml:space="preserve"> (CB$2 &gt;= NTBA!$F$17) * IF(CB$268 &gt;= $E274, MAX( MIN( $F274*$F$264, $F274-SUM($I274:CA274)),0),0)</f>
        <v>0</v>
      </c>
      <c r="CC274" s="53">
        <f ca="1" xml:space="preserve"> (CC$2 &gt;= NTBA!$F$17) * IF(CC$268 &gt;= $E274, MAX( MIN( $F274*$F$264, $F274-SUM($I274:CB274)),0),0)</f>
        <v>0</v>
      </c>
      <c r="CD274" s="53">
        <f ca="1" xml:space="preserve"> (CD$2 &gt;= NTBA!$F$17) * IF(CD$268 &gt;= $E274, MAX( MIN( $F274*$F$264, $F274-SUM($I274:CC274)),0),0)</f>
        <v>0</v>
      </c>
      <c r="CE274" s="53">
        <f ca="1" xml:space="preserve"> (CE$2 &gt;= NTBA!$F$17) * IF(CE$268 &gt;= $E274, MAX( MIN( $F274*$F$264, $F274-SUM($I274:CD274)),0),0)</f>
        <v>0</v>
      </c>
      <c r="CF274" s="53">
        <f ca="1" xml:space="preserve"> (CF$2 &gt;= NTBA!$F$17) * IF(CF$268 &gt;= $E274, MAX( MIN( $F274*$F$264, $F274-SUM($I274:CE274)),0),0)</f>
        <v>0</v>
      </c>
      <c r="CG274" s="53">
        <f ca="1" xml:space="preserve"> (CG$2 &gt;= NTBA!$F$17) * IF(CG$268 &gt;= $E274, MAX( MIN( $F274*$F$264, $F274-SUM($I274:CF274)),0),0)</f>
        <v>0</v>
      </c>
      <c r="CH274" s="53">
        <f ca="1" xml:space="preserve"> (CH$2 &gt;= NTBA!$F$17) * IF(CH$268 &gt;= $E274, MAX( MIN( $F274*$F$264, $F274-SUM($I274:CG274)),0),0)</f>
        <v>0</v>
      </c>
      <c r="CI274" s="53">
        <f ca="1" xml:space="preserve"> (CI$2 &gt;= NTBA!$F$17) * IF(CI$268 &gt;= $E274, MAX( MIN( $F274*$F$264, $F274-SUM($I274:CH274)),0),0)</f>
        <v>0</v>
      </c>
      <c r="CJ274" s="53">
        <f ca="1" xml:space="preserve"> (CJ$2 &gt;= NTBA!$F$17) * IF(CJ$268 &gt;= $E274, MAX( MIN( $F274*$F$264, $F274-SUM($I274:CI274)),0),0)</f>
        <v>0</v>
      </c>
      <c r="CK274" s="53">
        <f ca="1" xml:space="preserve"> (CK$2 &gt;= NTBA!$F$17) * IF(CK$268 &gt;= $E274, MAX( MIN( $F274*$F$264, $F274-SUM($I274:CJ274)),0),0)</f>
        <v>0</v>
      </c>
      <c r="CL274" s="53">
        <f ca="1" xml:space="preserve"> (CL$2 &gt;= NTBA!$F$17) * IF(CL$268 &gt;= $E274, MAX( MIN( $F274*$F$264, $F274-SUM($I274:CK274)),0),0)</f>
        <v>0</v>
      </c>
      <c r="CM274" s="53">
        <f ca="1" xml:space="preserve"> (CM$2 &gt;= NTBA!$F$17) * IF(CM$268 &gt;= $E274, MAX( MIN( $F274*$F$264, $F274-SUM($I274:CL274)),0),0)</f>
        <v>0</v>
      </c>
      <c r="CN274" s="53">
        <f ca="1" xml:space="preserve"> (CN$2 &gt;= NTBA!$F$17) * IF(CN$268 &gt;= $E274, MAX( MIN( $F274*$F$264, $F274-SUM($I274:CM274)),0),0)</f>
        <v>0</v>
      </c>
      <c r="CO274" s="53">
        <f ca="1" xml:space="preserve"> (CO$2 &gt;= NTBA!$F$17) * IF(CO$268 &gt;= $E274, MAX( MIN( $F274*$F$264, $F274-SUM($I274:CN274)),0),0)</f>
        <v>0</v>
      </c>
      <c r="CP274" s="53">
        <f ca="1" xml:space="preserve"> (CP$2 &gt;= NTBA!$F$17) * IF(CP$268 &gt;= $E274, MAX( MIN( $F274*$F$264, $F274-SUM($I274:CO274)),0),0)</f>
        <v>0</v>
      </c>
      <c r="CQ274" s="53">
        <f ca="1" xml:space="preserve"> (CQ$2 &gt;= NTBA!$F$17) * IF(CQ$268 &gt;= $E274, MAX( MIN( $F274*$F$264, $F274-SUM($I274:CP274)),0),0)</f>
        <v>0</v>
      </c>
      <c r="CR274" s="53">
        <f ca="1" xml:space="preserve"> (CR$2 &gt;= NTBA!$F$17) * IF(CR$268 &gt;= $E274, MAX( MIN( $F274*$F$264, $F274-SUM($I274:CQ274)),0),0)</f>
        <v>0</v>
      </c>
      <c r="CS274" s="53">
        <f ca="1" xml:space="preserve"> (CS$2 &gt;= NTBA!$F$17) * IF(CS$268 &gt;= $E274, MAX( MIN( $F274*$F$264, $F274-SUM($I274:CR274)),0),0)</f>
        <v>0</v>
      </c>
      <c r="CT274" s="53">
        <f ca="1" xml:space="preserve"> (CT$2 &gt;= NTBA!$F$17) * IF(CT$268 &gt;= $E274, MAX( MIN( $F274*$F$264, $F274-SUM($I274:CS274)),0),0)</f>
        <v>0</v>
      </c>
      <c r="CU274" s="53">
        <f ca="1" xml:space="preserve"> (CU$2 &gt;= NTBA!$F$17) * IF(CU$268 &gt;= $E274, MAX( MIN( $F274*$F$264, $F274-SUM($I274:CT274)),0),0)</f>
        <v>0</v>
      </c>
      <c r="CV274" s="53">
        <f ca="1" xml:space="preserve"> (CV$2 &gt;= NTBA!$F$17) * IF(CV$268 &gt;= $E274, MAX( MIN( $F274*$F$264, $F274-SUM($I274:CU274)),0),0)</f>
        <v>0</v>
      </c>
      <c r="CW274" s="53">
        <f ca="1" xml:space="preserve"> (CW$2 &gt;= NTBA!$F$17) * IF(CW$268 &gt;= $E274, MAX( MIN( $F274*$F$264, $F274-SUM($I274:CV274)),0),0)</f>
        <v>0</v>
      </c>
      <c r="CX274" s="53">
        <f ca="1" xml:space="preserve"> (CX$2 &gt;= NTBA!$F$17) * IF(CX$268 &gt;= $E274, MAX( MIN( $F274*$F$264, $F274-SUM($I274:CW274)),0),0)</f>
        <v>0</v>
      </c>
      <c r="CY274" s="53">
        <f ca="1" xml:space="preserve"> (CY$2 &gt;= NTBA!$F$17) * IF(CY$268 &gt;= $E274, MAX( MIN( $F274*$F$264, $F274-SUM($I274:CX274)),0),0)</f>
        <v>0</v>
      </c>
      <c r="CZ274" s="53">
        <f ca="1" xml:space="preserve"> (CZ$2 &gt;= NTBA!$F$17) * IF(CZ$268 &gt;= $E274, MAX( MIN( $F274*$F$264, $F274-SUM($I274:CY274)),0),0)</f>
        <v>0</v>
      </c>
      <c r="DA274" s="53">
        <f ca="1" xml:space="preserve"> (DA$2 &gt;= NTBA!$F$17) * IF(DA$268 &gt;= $E274, MAX( MIN( $F274*$F$264, $F274-SUM($I274:CZ274)),0),0)</f>
        <v>0</v>
      </c>
      <c r="DB274" s="53">
        <f ca="1" xml:space="preserve"> (DB$2 &gt;= NTBA!$F$17) * IF(DB$268 &gt;= $E274, MAX( MIN( $F274*$F$264, $F274-SUM($I274:DA274)),0),0)</f>
        <v>0</v>
      </c>
      <c r="DC274" s="53">
        <f ca="1" xml:space="preserve"> (DC$2 &gt;= NTBA!$F$17) * IF(DC$268 &gt;= $E274, MAX( MIN( $F274*$F$264, $F274-SUM($I274:DB274)),0),0)</f>
        <v>0</v>
      </c>
      <c r="DD274" s="53">
        <f ca="1" xml:space="preserve"> (DD$2 &gt;= NTBA!$F$17) * IF(DD$268 &gt;= $E274, MAX( MIN( $F274*$F$264, $F274-SUM($I274:DC274)),0),0)</f>
        <v>0</v>
      </c>
      <c r="DE274" s="53">
        <f ca="1" xml:space="preserve"> (DE$2 &gt;= NTBA!$F$17) * IF(DE$268 &gt;= $E274, MAX( MIN( $F274*$F$264, $F274-SUM($I274:DD274)),0),0)</f>
        <v>0</v>
      </c>
      <c r="DF274" s="53">
        <f ca="1" xml:space="preserve"> (DF$2 &gt;= NTBA!$F$17) * IF(DF$268 &gt;= $E274, MAX( MIN( $F274*$F$264, $F274-SUM($I274:DE274)),0),0)</f>
        <v>0</v>
      </c>
      <c r="DG274" s="53">
        <f ca="1" xml:space="preserve"> (DG$2 &gt;= NTBA!$F$17) * IF(DG$268 &gt;= $E274, MAX( MIN( $F274*$F$264, $F274-SUM($I274:DF274)),0),0)</f>
        <v>0</v>
      </c>
      <c r="DH274" s="53">
        <f ca="1" xml:space="preserve"> (DH$2 &gt;= NTBA!$F$17) * IF(DH$268 &gt;= $E274, MAX( MIN( $F274*$F$264, $F274-SUM($I274:DG274)),0),0)</f>
        <v>0</v>
      </c>
      <c r="DI274" s="53">
        <f ca="1" xml:space="preserve"> (DI$2 &gt;= NTBA!$F$17) * IF(DI$268 &gt;= $E274, MAX( MIN( $F274*$F$264, $F274-SUM($I274:DH274)),0),0)</f>
        <v>0</v>
      </c>
      <c r="DJ274" s="53">
        <f ca="1" xml:space="preserve"> (DJ$2 &gt;= NTBA!$F$17) * IF(DJ$268 &gt;= $E274, MAX( MIN( $F274*$F$264, $F274-SUM($I274:DI274)),0),0)</f>
        <v>0</v>
      </c>
      <c r="DK274" s="53">
        <f ca="1" xml:space="preserve"> (DK$2 &gt;= NTBA!$F$17) * IF(DK$268 &gt;= $E274, MAX( MIN( $F274*$F$264, $F274-SUM($I274:DJ274)),0),0)</f>
        <v>0</v>
      </c>
      <c r="DL274" s="53">
        <f ca="1" xml:space="preserve"> (DL$2 &gt;= NTBA!$F$17) * IF(DL$268 &gt;= $E274, MAX( MIN( $F274*$F$264, $F274-SUM($I274:DK274)),0),0)</f>
        <v>0</v>
      </c>
      <c r="DM274" s="53">
        <f ca="1" xml:space="preserve"> (DM$2 &gt;= NTBA!$F$17) * IF(DM$268 &gt;= $E274, MAX( MIN( $F274*$F$264, $F274-SUM($I274:DL274)),0),0)</f>
        <v>0</v>
      </c>
      <c r="DN274" s="53">
        <f ca="1" xml:space="preserve"> (DN$2 &gt;= NTBA!$F$17) * IF(DN$268 &gt;= $E274, MAX( MIN( $F274*$F$264, $F274-SUM($I274:DM274)),0),0)</f>
        <v>0</v>
      </c>
      <c r="DO274" s="53">
        <f ca="1" xml:space="preserve"> (DO$2 &gt;= NTBA!$F$17) * IF(DO$268 &gt;= $E274, MAX( MIN( $F274*$F$264, $F274-SUM($I274:DN274)),0),0)</f>
        <v>0</v>
      </c>
      <c r="DP274" s="53">
        <f ca="1" xml:space="preserve"> (DP$2 &gt;= NTBA!$F$17) * IF(DP$268 &gt;= $E274, MAX( MIN( $F274*$F$264, $F274-SUM($I274:DO274)),0),0)</f>
        <v>0</v>
      </c>
      <c r="DQ274" s="53">
        <f ca="1" xml:space="preserve"> (DQ$2 &gt;= NTBA!$F$17) * IF(DQ$268 &gt;= $E274, MAX( MIN( $F274*$F$264, $F274-SUM($I274:DP274)),0),0)</f>
        <v>0</v>
      </c>
      <c r="DR274" s="53">
        <f ca="1" xml:space="preserve"> (DR$2 &gt;= NTBA!$F$17) * IF(DR$268 &gt;= $E274, MAX( MIN( $F274*$F$264, $F274-SUM($I274:DQ274)),0),0)</f>
        <v>0</v>
      </c>
      <c r="DS274" s="53">
        <f ca="1" xml:space="preserve"> (DS$2 &gt;= NTBA!$F$17) * IF(DS$268 &gt;= $E274, MAX( MIN( $F274*$F$264, $F274-SUM($I274:DR274)),0),0)</f>
        <v>0</v>
      </c>
      <c r="DT274" s="53">
        <f ca="1" xml:space="preserve"> (DT$2 &gt;= NTBA!$F$17) * IF(DT$268 &gt;= $E274, MAX( MIN( $F274*$F$264, $F274-SUM($I274:DS274)),0),0)</f>
        <v>0</v>
      </c>
      <c r="DU274" s="53">
        <f ca="1" xml:space="preserve"> (DU$2 &gt;= NTBA!$F$17) * IF(DU$268 &gt;= $E274, MAX( MIN( $F274*$F$264, $F274-SUM($I274:DT274)),0),0)</f>
        <v>0</v>
      </c>
      <c r="DV274" s="53">
        <f ca="1" xml:space="preserve"> (DV$2 &gt;= NTBA!$F$17) * IF(DV$268 &gt;= $E274, MAX( MIN( $F274*$F$264, $F274-SUM($I274:DU274)),0),0)</f>
        <v>0</v>
      </c>
      <c r="DW274" s="53">
        <f ca="1" xml:space="preserve"> (DW$2 &gt;= NTBA!$F$17) * IF(DW$268 &gt;= $E274, MAX( MIN( $F274*$F$264, $F274-SUM($I274:DV274)),0),0)</f>
        <v>0</v>
      </c>
      <c r="DX274" s="53">
        <f ca="1" xml:space="preserve"> (DX$2 &gt;= NTBA!$F$17) * IF(DX$268 &gt;= $E274, MAX( MIN( $F274*$F$264, $F274-SUM($I274:DW274)),0),0)</f>
        <v>0</v>
      </c>
      <c r="DY274" s="53">
        <f ca="1" xml:space="preserve"> (DY$2 &gt;= NTBA!$F$17) * IF(DY$268 &gt;= $E274, MAX( MIN( $F274*$F$264, $F274-SUM($I274:DX274)),0),0)</f>
        <v>0</v>
      </c>
      <c r="DZ274" s="53">
        <f ca="1" xml:space="preserve"> (DZ$2 &gt;= NTBA!$F$17) * IF(DZ$268 &gt;= $E274, MAX( MIN( $F274*$F$264, $F274-SUM($I274:DY274)),0),0)</f>
        <v>0</v>
      </c>
      <c r="EA274" s="53">
        <f ca="1" xml:space="preserve"> (EA$2 &gt;= NTBA!$F$17) * IF(EA$268 &gt;= $E274, MAX( MIN( $F274*$F$264, $F274-SUM($I274:DZ274)),0),0)</f>
        <v>0</v>
      </c>
      <c r="EB274" s="53">
        <f ca="1" xml:space="preserve"> (EB$2 &gt;= NTBA!$F$17) * IF(EB$268 &gt;= $E274, MAX( MIN( $F274*$F$264, $F274-SUM($I274:EA274)),0),0)</f>
        <v>0</v>
      </c>
      <c r="EC274" s="53">
        <f ca="1" xml:space="preserve"> (EC$2 &gt;= NTBA!$F$17) * IF(EC$268 &gt;= $E274, MAX( MIN( $F274*$F$264, $F274-SUM($I274:EB274)),0),0)</f>
        <v>0</v>
      </c>
      <c r="ED274" s="53">
        <f ca="1" xml:space="preserve"> (ED$2 &gt;= NTBA!$F$17) * IF(ED$268 &gt;= $E274, MAX( MIN( $F274*$F$264, $F274-SUM($I274:EC274)),0),0)</f>
        <v>0</v>
      </c>
      <c r="EE274" s="53">
        <f ca="1" xml:space="preserve"> (EE$2 &gt;= NTBA!$F$17) * IF(EE$268 &gt;= $E274, MAX( MIN( $F274*$F$264, $F274-SUM($I274:ED274)),0),0)</f>
        <v>0</v>
      </c>
      <c r="EF274" s="53">
        <f ca="1" xml:space="preserve"> (EF$2 &gt;= NTBA!$F$17) * IF(EF$268 &gt;= $E274, MAX( MIN( $F274*$F$264, $F274-SUM($I274:EE274)),0),0)</f>
        <v>0</v>
      </c>
      <c r="EG274" s="53">
        <f ca="1" xml:space="preserve"> (EG$2 &gt;= NTBA!$F$17) * IF(EG$268 &gt;= $E274, MAX( MIN( $F274*$F$264, $F274-SUM($I274:EF274)),0),0)</f>
        <v>0</v>
      </c>
      <c r="EH274" s="53">
        <f ca="1" xml:space="preserve"> (EH$2 &gt;= NTBA!$F$17) * IF(EH$268 &gt;= $E274, MAX( MIN( $F274*$F$264, $F274-SUM($I274:EG274)),0),0)</f>
        <v>0</v>
      </c>
      <c r="EI274" s="21"/>
    </row>
    <row r="275" spans="5:139" ht="15" customHeight="1" outlineLevel="1" x14ac:dyDescent="0.35">
      <c r="E275" s="625">
        <v>7</v>
      </c>
      <c r="F275" s="415">
        <f ca="1"/>
        <v>0</v>
      </c>
      <c r="G275" s="462"/>
      <c r="H275" s="26">
        <f t="shared" ca="1" si="184"/>
        <v>0</v>
      </c>
      <c r="I275" s="39"/>
      <c r="J275" s="53">
        <f xml:space="preserve"> (J$2 &gt;= NTBA!$F$17) * IF(J$268 &gt;= $E275, MAX( MIN( $F275*$F$264, $F275-SUM($I275:I275)),0),0)</f>
        <v>0</v>
      </c>
      <c r="K275" s="53">
        <f xml:space="preserve"> (K$2 &gt;= NTBA!$F$17) * IF(K$268 &gt;= $E275, MAX( MIN( $F275*$F$264, $F275-SUM($I275:J275)),0),0)</f>
        <v>0</v>
      </c>
      <c r="L275" s="53">
        <f xml:space="preserve"> (L$2 &gt;= NTBA!$F$17) * IF(L$268 &gt;= $E275, MAX( MIN( $F275*$F$264, $F275-SUM($I275:K275)),0),0)</f>
        <v>0</v>
      </c>
      <c r="M275" s="53">
        <f xml:space="preserve"> (M$2 &gt;= NTBA!$F$17) * IF(M$268 &gt;= $E275, MAX( MIN( $F275*$F$264, $F275-SUM($I275:L275)),0),0)</f>
        <v>0</v>
      </c>
      <c r="N275" s="53">
        <f xml:space="preserve"> (N$2 &gt;= NTBA!$F$17) * IF(N$268 &gt;= $E275, MAX( MIN( $F275*$F$264, $F275-SUM($I275:M275)),0),0)</f>
        <v>0</v>
      </c>
      <c r="O275" s="53">
        <f xml:space="preserve"> (O$2 &gt;= NTBA!$F$17) * IF(O$268 &gt;= $E275, MAX( MIN( $F275*$F$264, $F275-SUM($I275:N275)),0),0)</f>
        <v>0</v>
      </c>
      <c r="P275" s="53">
        <f ca="1" xml:space="preserve"> (P$2 &gt;= NTBA!$F$17) * IF(P$268 &gt;= $E275, MAX( MIN( $F275*$F$264, $F275-SUM($I275:O275)),0),0)</f>
        <v>0</v>
      </c>
      <c r="Q275" s="53">
        <f ca="1" xml:space="preserve"> (Q$2 &gt;= NTBA!$F$17) * IF(Q$268 &gt;= $E275, MAX( MIN( $F275*$F$264, $F275-SUM($I275:P275)),0),0)</f>
        <v>0</v>
      </c>
      <c r="R275" s="53">
        <f ca="1" xml:space="preserve"> (R$2 &gt;= NTBA!$F$17) * IF(R$268 &gt;= $E275, MAX( MIN( $F275*$F$264, $F275-SUM($I275:Q275)),0),0)</f>
        <v>0</v>
      </c>
      <c r="S275" s="53">
        <f ca="1" xml:space="preserve"> (S$2 &gt;= NTBA!$F$17) * IF(S$268 &gt;= $E275, MAX( MIN( $F275*$F$264, $F275-SUM($I275:R275)),0),0)</f>
        <v>0</v>
      </c>
      <c r="T275" s="53">
        <f ca="1" xml:space="preserve"> (T$2 &gt;= NTBA!$F$17) * IF(T$268 &gt;= $E275, MAX( MIN( $F275*$F$264, $F275-SUM($I275:S275)),0),0)</f>
        <v>0</v>
      </c>
      <c r="U275" s="53">
        <f ca="1" xml:space="preserve"> (U$2 &gt;= NTBA!$F$17) * IF(U$268 &gt;= $E275, MAX( MIN( $F275*$F$264, $F275-SUM($I275:T275)),0),0)</f>
        <v>0</v>
      </c>
      <c r="V275" s="53">
        <f ca="1" xml:space="preserve"> (V$2 &gt;= NTBA!$F$17) * IF(V$268 &gt;= $E275, MAX( MIN( $F275*$F$264, $F275-SUM($I275:U275)),0),0)</f>
        <v>0</v>
      </c>
      <c r="W275" s="53">
        <f ca="1" xml:space="preserve"> (W$2 &gt;= NTBA!$F$17) * IF(W$268 &gt;= $E275, MAX( MIN( $F275*$F$264, $F275-SUM($I275:V275)),0),0)</f>
        <v>0</v>
      </c>
      <c r="X275" s="53">
        <f ca="1" xml:space="preserve"> (X$2 &gt;= NTBA!$F$17) * IF(X$268 &gt;= $E275, MAX( MIN( $F275*$F$264, $F275-SUM($I275:W275)),0),0)</f>
        <v>0</v>
      </c>
      <c r="Y275" s="53">
        <f ca="1" xml:space="preserve"> (Y$2 &gt;= NTBA!$F$17) * IF(Y$268 &gt;= $E275, MAX( MIN( $F275*$F$264, $F275-SUM($I275:X275)),0),0)</f>
        <v>0</v>
      </c>
      <c r="Z275" s="53">
        <f ca="1" xml:space="preserve"> (Z$2 &gt;= NTBA!$F$17) * IF(Z$268 &gt;= $E275, MAX( MIN( $F275*$F$264, $F275-SUM($I275:Y275)),0),0)</f>
        <v>0</v>
      </c>
      <c r="AA275" s="53">
        <f ca="1" xml:space="preserve"> (AA$2 &gt;= NTBA!$F$17) * IF(AA$268 &gt;= $E275, MAX( MIN( $F275*$F$264, $F275-SUM($I275:Z275)),0),0)</f>
        <v>0</v>
      </c>
      <c r="AB275" s="53">
        <f ca="1" xml:space="preserve"> (AB$2 &gt;= NTBA!$F$17) * IF(AB$268 &gt;= $E275, MAX( MIN( $F275*$F$264, $F275-SUM($I275:AA275)),0),0)</f>
        <v>0</v>
      </c>
      <c r="AC275" s="53">
        <f ca="1" xml:space="preserve"> (AC$2 &gt;= NTBA!$F$17) * IF(AC$268 &gt;= $E275, MAX( MIN( $F275*$F$264, $F275-SUM($I275:AB275)),0),0)</f>
        <v>0</v>
      </c>
      <c r="AD275" s="53">
        <f ca="1" xml:space="preserve"> (AD$2 &gt;= NTBA!$F$17) * IF(AD$268 &gt;= $E275, MAX( MIN( $F275*$F$264, $F275-SUM($I275:AC275)),0),0)</f>
        <v>0</v>
      </c>
      <c r="AE275" s="53">
        <f ca="1" xml:space="preserve"> (AE$2 &gt;= NTBA!$F$17) * IF(AE$268 &gt;= $E275, MAX( MIN( $F275*$F$264, $F275-SUM($I275:AD275)),0),0)</f>
        <v>0</v>
      </c>
      <c r="AF275" s="53">
        <f ca="1" xml:space="preserve"> (AF$2 &gt;= NTBA!$F$17) * IF(AF$268 &gt;= $E275, MAX( MIN( $F275*$F$264, $F275-SUM($I275:AE275)),0),0)</f>
        <v>0</v>
      </c>
      <c r="AG275" s="53">
        <f ca="1" xml:space="preserve"> (AG$2 &gt;= NTBA!$F$17) * IF(AG$268 &gt;= $E275, MAX( MIN( $F275*$F$264, $F275-SUM($I275:AF275)),0),0)</f>
        <v>0</v>
      </c>
      <c r="AH275" s="53">
        <f ca="1" xml:space="preserve"> (AH$2 &gt;= NTBA!$F$17) * IF(AH$268 &gt;= $E275, MAX( MIN( $F275*$F$264, $F275-SUM($I275:AG275)),0),0)</f>
        <v>0</v>
      </c>
      <c r="AI275" s="53">
        <f ca="1" xml:space="preserve"> (AI$2 &gt;= NTBA!$F$17) * IF(AI$268 &gt;= $E275, MAX( MIN( $F275*$F$264, $F275-SUM($I275:AH275)),0),0)</f>
        <v>0</v>
      </c>
      <c r="AJ275" s="53">
        <f ca="1" xml:space="preserve"> (AJ$2 &gt;= NTBA!$F$17) * IF(AJ$268 &gt;= $E275, MAX( MIN( $F275*$F$264, $F275-SUM($I275:AI275)),0),0)</f>
        <v>0</v>
      </c>
      <c r="AK275" s="53">
        <f ca="1" xml:space="preserve"> (AK$2 &gt;= NTBA!$F$17) * IF(AK$268 &gt;= $E275, MAX( MIN( $F275*$F$264, $F275-SUM($I275:AJ275)),0),0)</f>
        <v>0</v>
      </c>
      <c r="AL275" s="53">
        <f ca="1" xml:space="preserve"> (AL$2 &gt;= NTBA!$F$17) * IF(AL$268 &gt;= $E275, MAX( MIN( $F275*$F$264, $F275-SUM($I275:AK275)),0),0)</f>
        <v>0</v>
      </c>
      <c r="AM275" s="53">
        <f ca="1" xml:space="preserve"> (AM$2 &gt;= NTBA!$F$17) * IF(AM$268 &gt;= $E275, MAX( MIN( $F275*$F$264, $F275-SUM($I275:AL275)),0),0)</f>
        <v>0</v>
      </c>
      <c r="AN275" s="53">
        <f ca="1" xml:space="preserve"> (AN$2 &gt;= NTBA!$F$17) * IF(AN$268 &gt;= $E275, MAX( MIN( $F275*$F$264, $F275-SUM($I275:AM275)),0),0)</f>
        <v>0</v>
      </c>
      <c r="AO275" s="53">
        <f ca="1" xml:space="preserve"> (AO$2 &gt;= NTBA!$F$17) * IF(AO$268 &gt;= $E275, MAX( MIN( $F275*$F$264, $F275-SUM($I275:AN275)),0),0)</f>
        <v>0</v>
      </c>
      <c r="AP275" s="53">
        <f ca="1" xml:space="preserve"> (AP$2 &gt;= NTBA!$F$17) * IF(AP$268 &gt;= $E275, MAX( MIN( $F275*$F$264, $F275-SUM($I275:AO275)),0),0)</f>
        <v>0</v>
      </c>
      <c r="AQ275" s="53">
        <f ca="1" xml:space="preserve"> (AQ$2 &gt;= NTBA!$F$17) * IF(AQ$268 &gt;= $E275, MAX( MIN( $F275*$F$264, $F275-SUM($I275:AP275)),0),0)</f>
        <v>0</v>
      </c>
      <c r="AR275" s="53">
        <f ca="1" xml:space="preserve"> (AR$2 &gt;= NTBA!$F$17) * IF(AR$268 &gt;= $E275, MAX( MIN( $F275*$F$264, $F275-SUM($I275:AQ275)),0),0)</f>
        <v>0</v>
      </c>
      <c r="AS275" s="53">
        <f ca="1" xml:space="preserve"> (AS$2 &gt;= NTBA!$F$17) * IF(AS$268 &gt;= $E275, MAX( MIN( $F275*$F$264, $F275-SUM($I275:AR275)),0),0)</f>
        <v>0</v>
      </c>
      <c r="AT275" s="53">
        <f ca="1" xml:space="preserve"> (AT$2 &gt;= NTBA!$F$17) * IF(AT$268 &gt;= $E275, MAX( MIN( $F275*$F$264, $F275-SUM($I275:AS275)),0),0)</f>
        <v>0</v>
      </c>
      <c r="AU275" s="53">
        <f ca="1" xml:space="preserve"> (AU$2 &gt;= NTBA!$F$17) * IF(AU$268 &gt;= $E275, MAX( MIN( $F275*$F$264, $F275-SUM($I275:AT275)),0),0)</f>
        <v>0</v>
      </c>
      <c r="AV275" s="53">
        <f ca="1" xml:space="preserve"> (AV$2 &gt;= NTBA!$F$17) * IF(AV$268 &gt;= $E275, MAX( MIN( $F275*$F$264, $F275-SUM($I275:AU275)),0),0)</f>
        <v>0</v>
      </c>
      <c r="AW275" s="53">
        <f ca="1" xml:space="preserve"> (AW$2 &gt;= NTBA!$F$17) * IF(AW$268 &gt;= $E275, MAX( MIN( $F275*$F$264, $F275-SUM($I275:AV275)),0),0)</f>
        <v>0</v>
      </c>
      <c r="AX275" s="53">
        <f ca="1" xml:space="preserve"> (AX$2 &gt;= NTBA!$F$17) * IF(AX$268 &gt;= $E275, MAX( MIN( $F275*$F$264, $F275-SUM($I275:AW275)),0),0)</f>
        <v>0</v>
      </c>
      <c r="AY275" s="53">
        <f ca="1" xml:space="preserve"> (AY$2 &gt;= NTBA!$F$17) * IF(AY$268 &gt;= $E275, MAX( MIN( $F275*$F$264, $F275-SUM($I275:AX275)),0),0)</f>
        <v>0</v>
      </c>
      <c r="AZ275" s="53">
        <f ca="1" xml:space="preserve"> (AZ$2 &gt;= NTBA!$F$17) * IF(AZ$268 &gt;= $E275, MAX( MIN( $F275*$F$264, $F275-SUM($I275:AY275)),0),0)</f>
        <v>0</v>
      </c>
      <c r="BA275" s="53">
        <f ca="1" xml:space="preserve"> (BA$2 &gt;= NTBA!$F$17) * IF(BA$268 &gt;= $E275, MAX( MIN( $F275*$F$264, $F275-SUM($I275:AZ275)),0),0)</f>
        <v>0</v>
      </c>
      <c r="BB275" s="53">
        <f ca="1" xml:space="preserve"> (BB$2 &gt;= NTBA!$F$17) * IF(BB$268 &gt;= $E275, MAX( MIN( $F275*$F$264, $F275-SUM($I275:BA275)),0),0)</f>
        <v>0</v>
      </c>
      <c r="BC275" s="53">
        <f ca="1" xml:space="preserve"> (BC$2 &gt;= NTBA!$F$17) * IF(BC$268 &gt;= $E275, MAX( MIN( $F275*$F$264, $F275-SUM($I275:BB275)),0),0)</f>
        <v>0</v>
      </c>
      <c r="BD275" s="53">
        <f ca="1" xml:space="preserve"> (BD$2 &gt;= NTBA!$F$17) * IF(BD$268 &gt;= $E275, MAX( MIN( $F275*$F$264, $F275-SUM($I275:BC275)),0),0)</f>
        <v>0</v>
      </c>
      <c r="BE275" s="53">
        <f ca="1" xml:space="preserve"> (BE$2 &gt;= NTBA!$F$17) * IF(BE$268 &gt;= $E275, MAX( MIN( $F275*$F$264, $F275-SUM($I275:BD275)),0),0)</f>
        <v>0</v>
      </c>
      <c r="BF275" s="53">
        <f ca="1" xml:space="preserve"> (BF$2 &gt;= NTBA!$F$17) * IF(BF$268 &gt;= $E275, MAX( MIN( $F275*$F$264, $F275-SUM($I275:BE275)),0),0)</f>
        <v>0</v>
      </c>
      <c r="BG275" s="53">
        <f ca="1" xml:space="preserve"> (BG$2 &gt;= NTBA!$F$17) * IF(BG$268 &gt;= $E275, MAX( MIN( $F275*$F$264, $F275-SUM($I275:BF275)),0),0)</f>
        <v>0</v>
      </c>
      <c r="BH275" s="53">
        <f ca="1" xml:space="preserve"> (BH$2 &gt;= NTBA!$F$17) * IF(BH$268 &gt;= $E275, MAX( MIN( $F275*$F$264, $F275-SUM($I275:BG275)),0),0)</f>
        <v>0</v>
      </c>
      <c r="BI275" s="53">
        <f ca="1" xml:space="preserve"> (BI$2 &gt;= NTBA!$F$17) * IF(BI$268 &gt;= $E275, MAX( MIN( $F275*$F$264, $F275-SUM($I275:BH275)),0),0)</f>
        <v>0</v>
      </c>
      <c r="BJ275" s="53">
        <f ca="1" xml:space="preserve"> (BJ$2 &gt;= NTBA!$F$17) * IF(BJ$268 &gt;= $E275, MAX( MIN( $F275*$F$264, $F275-SUM($I275:BI275)),0),0)</f>
        <v>0</v>
      </c>
      <c r="BK275" s="53">
        <f ca="1" xml:space="preserve"> (BK$2 &gt;= NTBA!$F$17) * IF(BK$268 &gt;= $E275, MAX( MIN( $F275*$F$264, $F275-SUM($I275:BJ275)),0),0)</f>
        <v>0</v>
      </c>
      <c r="BL275" s="53">
        <f ca="1" xml:space="preserve"> (BL$2 &gt;= NTBA!$F$17) * IF(BL$268 &gt;= $E275, MAX( MIN( $F275*$F$264, $F275-SUM($I275:BK275)),0),0)</f>
        <v>0</v>
      </c>
      <c r="BM275" s="53">
        <f ca="1" xml:space="preserve"> (BM$2 &gt;= NTBA!$F$17) * IF(BM$268 &gt;= $E275, MAX( MIN( $F275*$F$264, $F275-SUM($I275:BL275)),0),0)</f>
        <v>0</v>
      </c>
      <c r="BN275" s="53">
        <f ca="1" xml:space="preserve"> (BN$2 &gt;= NTBA!$F$17) * IF(BN$268 &gt;= $E275, MAX( MIN( $F275*$F$264, $F275-SUM($I275:BM275)),0),0)</f>
        <v>0</v>
      </c>
      <c r="BO275" s="53">
        <f ca="1" xml:space="preserve"> (BO$2 &gt;= NTBA!$F$17) * IF(BO$268 &gt;= $E275, MAX( MIN( $F275*$F$264, $F275-SUM($I275:BN275)),0),0)</f>
        <v>0</v>
      </c>
      <c r="BP275" s="53">
        <f ca="1" xml:space="preserve"> (BP$2 &gt;= NTBA!$F$17) * IF(BP$268 &gt;= $E275, MAX( MIN( $F275*$F$264, $F275-SUM($I275:BO275)),0),0)</f>
        <v>0</v>
      </c>
      <c r="BQ275" s="53">
        <f ca="1" xml:space="preserve"> (BQ$2 &gt;= NTBA!$F$17) * IF(BQ$268 &gt;= $E275, MAX( MIN( $F275*$F$264, $F275-SUM($I275:BP275)),0),0)</f>
        <v>0</v>
      </c>
      <c r="BR275" s="53">
        <f ca="1" xml:space="preserve"> (BR$2 &gt;= NTBA!$F$17) * IF(BR$268 &gt;= $E275, MAX( MIN( $F275*$F$264, $F275-SUM($I275:BQ275)),0),0)</f>
        <v>0</v>
      </c>
      <c r="BS275" s="53">
        <f ca="1" xml:space="preserve"> (BS$2 &gt;= NTBA!$F$17) * IF(BS$268 &gt;= $E275, MAX( MIN( $F275*$F$264, $F275-SUM($I275:BR275)),0),0)</f>
        <v>0</v>
      </c>
      <c r="BT275" s="53">
        <f ca="1" xml:space="preserve"> (BT$2 &gt;= NTBA!$F$17) * IF(BT$268 &gt;= $E275, MAX( MIN( $F275*$F$264, $F275-SUM($I275:BS275)),0),0)</f>
        <v>0</v>
      </c>
      <c r="BU275" s="53">
        <f ca="1" xml:space="preserve"> (BU$2 &gt;= NTBA!$F$17) * IF(BU$268 &gt;= $E275, MAX( MIN( $F275*$F$264, $F275-SUM($I275:BT275)),0),0)</f>
        <v>0</v>
      </c>
      <c r="BV275" s="53">
        <f ca="1" xml:space="preserve"> (BV$2 &gt;= NTBA!$F$17) * IF(BV$268 &gt;= $E275, MAX( MIN( $F275*$F$264, $F275-SUM($I275:BU275)),0),0)</f>
        <v>0</v>
      </c>
      <c r="BW275" s="53">
        <f ca="1" xml:space="preserve"> (BW$2 &gt;= NTBA!$F$17) * IF(BW$268 &gt;= $E275, MAX( MIN( $F275*$F$264, $F275-SUM($I275:BV275)),0),0)</f>
        <v>0</v>
      </c>
      <c r="BX275" s="53">
        <f ca="1" xml:space="preserve"> (BX$2 &gt;= NTBA!$F$17) * IF(BX$268 &gt;= $E275, MAX( MIN( $F275*$F$264, $F275-SUM($I275:BW275)),0),0)</f>
        <v>0</v>
      </c>
      <c r="BY275" s="53">
        <f ca="1" xml:space="preserve"> (BY$2 &gt;= NTBA!$F$17) * IF(BY$268 &gt;= $E275, MAX( MIN( $F275*$F$264, $F275-SUM($I275:BX275)),0),0)</f>
        <v>0</v>
      </c>
      <c r="BZ275" s="53">
        <f ca="1" xml:space="preserve"> (BZ$2 &gt;= NTBA!$F$17) * IF(BZ$268 &gt;= $E275, MAX( MIN( $F275*$F$264, $F275-SUM($I275:BY275)),0),0)</f>
        <v>0</v>
      </c>
      <c r="CA275" s="53">
        <f ca="1" xml:space="preserve"> (CA$2 &gt;= NTBA!$F$17) * IF(CA$268 &gt;= $E275, MAX( MIN( $F275*$F$264, $F275-SUM($I275:BZ275)),0),0)</f>
        <v>0</v>
      </c>
      <c r="CB275" s="53">
        <f ca="1" xml:space="preserve"> (CB$2 &gt;= NTBA!$F$17) * IF(CB$268 &gt;= $E275, MAX( MIN( $F275*$F$264, $F275-SUM($I275:CA275)),0),0)</f>
        <v>0</v>
      </c>
      <c r="CC275" s="53">
        <f ca="1" xml:space="preserve"> (CC$2 &gt;= NTBA!$F$17) * IF(CC$268 &gt;= $E275, MAX( MIN( $F275*$F$264, $F275-SUM($I275:CB275)),0),0)</f>
        <v>0</v>
      </c>
      <c r="CD275" s="53">
        <f ca="1" xml:space="preserve"> (CD$2 &gt;= NTBA!$F$17) * IF(CD$268 &gt;= $E275, MAX( MIN( $F275*$F$264, $F275-SUM($I275:CC275)),0),0)</f>
        <v>0</v>
      </c>
      <c r="CE275" s="53">
        <f ca="1" xml:space="preserve"> (CE$2 &gt;= NTBA!$F$17) * IF(CE$268 &gt;= $E275, MAX( MIN( $F275*$F$264, $F275-SUM($I275:CD275)),0),0)</f>
        <v>0</v>
      </c>
      <c r="CF275" s="53">
        <f ca="1" xml:space="preserve"> (CF$2 &gt;= NTBA!$F$17) * IF(CF$268 &gt;= $E275, MAX( MIN( $F275*$F$264, $F275-SUM($I275:CE275)),0),0)</f>
        <v>0</v>
      </c>
      <c r="CG275" s="53">
        <f ca="1" xml:space="preserve"> (CG$2 &gt;= NTBA!$F$17) * IF(CG$268 &gt;= $E275, MAX( MIN( $F275*$F$264, $F275-SUM($I275:CF275)),0),0)</f>
        <v>0</v>
      </c>
      <c r="CH275" s="53">
        <f ca="1" xml:space="preserve"> (CH$2 &gt;= NTBA!$F$17) * IF(CH$268 &gt;= $E275, MAX( MIN( $F275*$F$264, $F275-SUM($I275:CG275)),0),0)</f>
        <v>0</v>
      </c>
      <c r="CI275" s="53">
        <f ca="1" xml:space="preserve"> (CI$2 &gt;= NTBA!$F$17) * IF(CI$268 &gt;= $E275, MAX( MIN( $F275*$F$264, $F275-SUM($I275:CH275)),0),0)</f>
        <v>0</v>
      </c>
      <c r="CJ275" s="53">
        <f ca="1" xml:space="preserve"> (CJ$2 &gt;= NTBA!$F$17) * IF(CJ$268 &gt;= $E275, MAX( MIN( $F275*$F$264, $F275-SUM($I275:CI275)),0),0)</f>
        <v>0</v>
      </c>
      <c r="CK275" s="53">
        <f ca="1" xml:space="preserve"> (CK$2 &gt;= NTBA!$F$17) * IF(CK$268 &gt;= $E275, MAX( MIN( $F275*$F$264, $F275-SUM($I275:CJ275)),0),0)</f>
        <v>0</v>
      </c>
      <c r="CL275" s="53">
        <f ca="1" xml:space="preserve"> (CL$2 &gt;= NTBA!$F$17) * IF(CL$268 &gt;= $E275, MAX( MIN( $F275*$F$264, $F275-SUM($I275:CK275)),0),0)</f>
        <v>0</v>
      </c>
      <c r="CM275" s="53">
        <f ca="1" xml:space="preserve"> (CM$2 &gt;= NTBA!$F$17) * IF(CM$268 &gt;= $E275, MAX( MIN( $F275*$F$264, $F275-SUM($I275:CL275)),0),0)</f>
        <v>0</v>
      </c>
      <c r="CN275" s="53">
        <f ca="1" xml:space="preserve"> (CN$2 &gt;= NTBA!$F$17) * IF(CN$268 &gt;= $E275, MAX( MIN( $F275*$F$264, $F275-SUM($I275:CM275)),0),0)</f>
        <v>0</v>
      </c>
      <c r="CO275" s="53">
        <f ca="1" xml:space="preserve"> (CO$2 &gt;= NTBA!$F$17) * IF(CO$268 &gt;= $E275, MAX( MIN( $F275*$F$264, $F275-SUM($I275:CN275)),0),0)</f>
        <v>0</v>
      </c>
      <c r="CP275" s="53">
        <f ca="1" xml:space="preserve"> (CP$2 &gt;= NTBA!$F$17) * IF(CP$268 &gt;= $E275, MAX( MIN( $F275*$F$264, $F275-SUM($I275:CO275)),0),0)</f>
        <v>0</v>
      </c>
      <c r="CQ275" s="53">
        <f ca="1" xml:space="preserve"> (CQ$2 &gt;= NTBA!$F$17) * IF(CQ$268 &gt;= $E275, MAX( MIN( $F275*$F$264, $F275-SUM($I275:CP275)),0),0)</f>
        <v>0</v>
      </c>
      <c r="CR275" s="53">
        <f ca="1" xml:space="preserve"> (CR$2 &gt;= NTBA!$F$17) * IF(CR$268 &gt;= $E275, MAX( MIN( $F275*$F$264, $F275-SUM($I275:CQ275)),0),0)</f>
        <v>0</v>
      </c>
      <c r="CS275" s="53">
        <f ca="1" xml:space="preserve"> (CS$2 &gt;= NTBA!$F$17) * IF(CS$268 &gt;= $E275, MAX( MIN( $F275*$F$264, $F275-SUM($I275:CR275)),0),0)</f>
        <v>0</v>
      </c>
      <c r="CT275" s="53">
        <f ca="1" xml:space="preserve"> (CT$2 &gt;= NTBA!$F$17) * IF(CT$268 &gt;= $E275, MAX( MIN( $F275*$F$264, $F275-SUM($I275:CS275)),0),0)</f>
        <v>0</v>
      </c>
      <c r="CU275" s="53">
        <f ca="1" xml:space="preserve"> (CU$2 &gt;= NTBA!$F$17) * IF(CU$268 &gt;= $E275, MAX( MIN( $F275*$F$264, $F275-SUM($I275:CT275)),0),0)</f>
        <v>0</v>
      </c>
      <c r="CV275" s="53">
        <f ca="1" xml:space="preserve"> (CV$2 &gt;= NTBA!$F$17) * IF(CV$268 &gt;= $E275, MAX( MIN( $F275*$F$264, $F275-SUM($I275:CU275)),0),0)</f>
        <v>0</v>
      </c>
      <c r="CW275" s="53">
        <f ca="1" xml:space="preserve"> (CW$2 &gt;= NTBA!$F$17) * IF(CW$268 &gt;= $E275, MAX( MIN( $F275*$F$264, $F275-SUM($I275:CV275)),0),0)</f>
        <v>0</v>
      </c>
      <c r="CX275" s="53">
        <f ca="1" xml:space="preserve"> (CX$2 &gt;= NTBA!$F$17) * IF(CX$268 &gt;= $E275, MAX( MIN( $F275*$F$264, $F275-SUM($I275:CW275)),0),0)</f>
        <v>0</v>
      </c>
      <c r="CY275" s="53">
        <f ca="1" xml:space="preserve"> (CY$2 &gt;= NTBA!$F$17) * IF(CY$268 &gt;= $E275, MAX( MIN( $F275*$F$264, $F275-SUM($I275:CX275)),0),0)</f>
        <v>0</v>
      </c>
      <c r="CZ275" s="53">
        <f ca="1" xml:space="preserve"> (CZ$2 &gt;= NTBA!$F$17) * IF(CZ$268 &gt;= $E275, MAX( MIN( $F275*$F$264, $F275-SUM($I275:CY275)),0),0)</f>
        <v>0</v>
      </c>
      <c r="DA275" s="53">
        <f ca="1" xml:space="preserve"> (DA$2 &gt;= NTBA!$F$17) * IF(DA$268 &gt;= $E275, MAX( MIN( $F275*$F$264, $F275-SUM($I275:CZ275)),0),0)</f>
        <v>0</v>
      </c>
      <c r="DB275" s="53">
        <f ca="1" xml:space="preserve"> (DB$2 &gt;= NTBA!$F$17) * IF(DB$268 &gt;= $E275, MAX( MIN( $F275*$F$264, $F275-SUM($I275:DA275)),0),0)</f>
        <v>0</v>
      </c>
      <c r="DC275" s="53">
        <f ca="1" xml:space="preserve"> (DC$2 &gt;= NTBA!$F$17) * IF(DC$268 &gt;= $E275, MAX( MIN( $F275*$F$264, $F275-SUM($I275:DB275)),0),0)</f>
        <v>0</v>
      </c>
      <c r="DD275" s="53">
        <f ca="1" xml:space="preserve"> (DD$2 &gt;= NTBA!$F$17) * IF(DD$268 &gt;= $E275, MAX( MIN( $F275*$F$264, $F275-SUM($I275:DC275)),0),0)</f>
        <v>0</v>
      </c>
      <c r="DE275" s="53">
        <f ca="1" xml:space="preserve"> (DE$2 &gt;= NTBA!$F$17) * IF(DE$268 &gt;= $E275, MAX( MIN( $F275*$F$264, $F275-SUM($I275:DD275)),0),0)</f>
        <v>0</v>
      </c>
      <c r="DF275" s="53">
        <f ca="1" xml:space="preserve"> (DF$2 &gt;= NTBA!$F$17) * IF(DF$268 &gt;= $E275, MAX( MIN( $F275*$F$264, $F275-SUM($I275:DE275)),0),0)</f>
        <v>0</v>
      </c>
      <c r="DG275" s="53">
        <f ca="1" xml:space="preserve"> (DG$2 &gt;= NTBA!$F$17) * IF(DG$268 &gt;= $E275, MAX( MIN( $F275*$F$264, $F275-SUM($I275:DF275)),0),0)</f>
        <v>0</v>
      </c>
      <c r="DH275" s="53">
        <f ca="1" xml:space="preserve"> (DH$2 &gt;= NTBA!$F$17) * IF(DH$268 &gt;= $E275, MAX( MIN( $F275*$F$264, $F275-SUM($I275:DG275)),0),0)</f>
        <v>0</v>
      </c>
      <c r="DI275" s="53">
        <f ca="1" xml:space="preserve"> (DI$2 &gt;= NTBA!$F$17) * IF(DI$268 &gt;= $E275, MAX( MIN( $F275*$F$264, $F275-SUM($I275:DH275)),0),0)</f>
        <v>0</v>
      </c>
      <c r="DJ275" s="53">
        <f ca="1" xml:space="preserve"> (DJ$2 &gt;= NTBA!$F$17) * IF(DJ$268 &gt;= $E275, MAX( MIN( $F275*$F$264, $F275-SUM($I275:DI275)),0),0)</f>
        <v>0</v>
      </c>
      <c r="DK275" s="53">
        <f ca="1" xml:space="preserve"> (DK$2 &gt;= NTBA!$F$17) * IF(DK$268 &gt;= $E275, MAX( MIN( $F275*$F$264, $F275-SUM($I275:DJ275)),0),0)</f>
        <v>0</v>
      </c>
      <c r="DL275" s="53">
        <f ca="1" xml:space="preserve"> (DL$2 &gt;= NTBA!$F$17) * IF(DL$268 &gt;= $E275, MAX( MIN( $F275*$F$264, $F275-SUM($I275:DK275)),0),0)</f>
        <v>0</v>
      </c>
      <c r="DM275" s="53">
        <f ca="1" xml:space="preserve"> (DM$2 &gt;= NTBA!$F$17) * IF(DM$268 &gt;= $E275, MAX( MIN( $F275*$F$264, $F275-SUM($I275:DL275)),0),0)</f>
        <v>0</v>
      </c>
      <c r="DN275" s="53">
        <f ca="1" xml:space="preserve"> (DN$2 &gt;= NTBA!$F$17) * IF(DN$268 &gt;= $E275, MAX( MIN( $F275*$F$264, $F275-SUM($I275:DM275)),0),0)</f>
        <v>0</v>
      </c>
      <c r="DO275" s="53">
        <f ca="1" xml:space="preserve"> (DO$2 &gt;= NTBA!$F$17) * IF(DO$268 &gt;= $E275, MAX( MIN( $F275*$F$264, $F275-SUM($I275:DN275)),0),0)</f>
        <v>0</v>
      </c>
      <c r="DP275" s="53">
        <f ca="1" xml:space="preserve"> (DP$2 &gt;= NTBA!$F$17) * IF(DP$268 &gt;= $E275, MAX( MIN( $F275*$F$264, $F275-SUM($I275:DO275)),0),0)</f>
        <v>0</v>
      </c>
      <c r="DQ275" s="53">
        <f ca="1" xml:space="preserve"> (DQ$2 &gt;= NTBA!$F$17) * IF(DQ$268 &gt;= $E275, MAX( MIN( $F275*$F$264, $F275-SUM($I275:DP275)),0),0)</f>
        <v>0</v>
      </c>
      <c r="DR275" s="53">
        <f ca="1" xml:space="preserve"> (DR$2 &gt;= NTBA!$F$17) * IF(DR$268 &gt;= $E275, MAX( MIN( $F275*$F$264, $F275-SUM($I275:DQ275)),0),0)</f>
        <v>0</v>
      </c>
      <c r="DS275" s="53">
        <f ca="1" xml:space="preserve"> (DS$2 &gt;= NTBA!$F$17) * IF(DS$268 &gt;= $E275, MAX( MIN( $F275*$F$264, $F275-SUM($I275:DR275)),0),0)</f>
        <v>0</v>
      </c>
      <c r="DT275" s="53">
        <f ca="1" xml:space="preserve"> (DT$2 &gt;= NTBA!$F$17) * IF(DT$268 &gt;= $E275, MAX( MIN( $F275*$F$264, $F275-SUM($I275:DS275)),0),0)</f>
        <v>0</v>
      </c>
      <c r="DU275" s="53">
        <f ca="1" xml:space="preserve"> (DU$2 &gt;= NTBA!$F$17) * IF(DU$268 &gt;= $E275, MAX( MIN( $F275*$F$264, $F275-SUM($I275:DT275)),0),0)</f>
        <v>0</v>
      </c>
      <c r="DV275" s="53">
        <f ca="1" xml:space="preserve"> (DV$2 &gt;= NTBA!$F$17) * IF(DV$268 &gt;= $E275, MAX( MIN( $F275*$F$264, $F275-SUM($I275:DU275)),0),0)</f>
        <v>0</v>
      </c>
      <c r="DW275" s="53">
        <f ca="1" xml:space="preserve"> (DW$2 &gt;= NTBA!$F$17) * IF(DW$268 &gt;= $E275, MAX( MIN( $F275*$F$264, $F275-SUM($I275:DV275)),0),0)</f>
        <v>0</v>
      </c>
      <c r="DX275" s="53">
        <f ca="1" xml:space="preserve"> (DX$2 &gt;= NTBA!$F$17) * IF(DX$268 &gt;= $E275, MAX( MIN( $F275*$F$264, $F275-SUM($I275:DW275)),0),0)</f>
        <v>0</v>
      </c>
      <c r="DY275" s="53">
        <f ca="1" xml:space="preserve"> (DY$2 &gt;= NTBA!$F$17) * IF(DY$268 &gt;= $E275, MAX( MIN( $F275*$F$264, $F275-SUM($I275:DX275)),0),0)</f>
        <v>0</v>
      </c>
      <c r="DZ275" s="53">
        <f ca="1" xml:space="preserve"> (DZ$2 &gt;= NTBA!$F$17) * IF(DZ$268 &gt;= $E275, MAX( MIN( $F275*$F$264, $F275-SUM($I275:DY275)),0),0)</f>
        <v>0</v>
      </c>
      <c r="EA275" s="53">
        <f ca="1" xml:space="preserve"> (EA$2 &gt;= NTBA!$F$17) * IF(EA$268 &gt;= $E275, MAX( MIN( $F275*$F$264, $F275-SUM($I275:DZ275)),0),0)</f>
        <v>0</v>
      </c>
      <c r="EB275" s="53">
        <f ca="1" xml:space="preserve"> (EB$2 &gt;= NTBA!$F$17) * IF(EB$268 &gt;= $E275, MAX( MIN( $F275*$F$264, $F275-SUM($I275:EA275)),0),0)</f>
        <v>0</v>
      </c>
      <c r="EC275" s="53">
        <f ca="1" xml:space="preserve"> (EC$2 &gt;= NTBA!$F$17) * IF(EC$268 &gt;= $E275, MAX( MIN( $F275*$F$264, $F275-SUM($I275:EB275)),0),0)</f>
        <v>0</v>
      </c>
      <c r="ED275" s="53">
        <f ca="1" xml:space="preserve"> (ED$2 &gt;= NTBA!$F$17) * IF(ED$268 &gt;= $E275, MAX( MIN( $F275*$F$264, $F275-SUM($I275:EC275)),0),0)</f>
        <v>0</v>
      </c>
      <c r="EE275" s="53">
        <f ca="1" xml:space="preserve"> (EE$2 &gt;= NTBA!$F$17) * IF(EE$268 &gt;= $E275, MAX( MIN( $F275*$F$264, $F275-SUM($I275:ED275)),0),0)</f>
        <v>0</v>
      </c>
      <c r="EF275" s="53">
        <f ca="1" xml:space="preserve"> (EF$2 &gt;= NTBA!$F$17) * IF(EF$268 &gt;= $E275, MAX( MIN( $F275*$F$264, $F275-SUM($I275:EE275)),0),0)</f>
        <v>0</v>
      </c>
      <c r="EG275" s="53">
        <f ca="1" xml:space="preserve"> (EG$2 &gt;= NTBA!$F$17) * IF(EG$268 &gt;= $E275, MAX( MIN( $F275*$F$264, $F275-SUM($I275:EF275)),0),0)</f>
        <v>0</v>
      </c>
      <c r="EH275" s="53">
        <f ca="1" xml:space="preserve"> (EH$2 &gt;= NTBA!$F$17) * IF(EH$268 &gt;= $E275, MAX( MIN( $F275*$F$264, $F275-SUM($I275:EG275)),0),0)</f>
        <v>0</v>
      </c>
      <c r="EI275" s="21"/>
    </row>
    <row r="276" spans="5:139" ht="15" customHeight="1" outlineLevel="1" x14ac:dyDescent="0.35">
      <c r="E276" s="625">
        <v>8</v>
      </c>
      <c r="F276" s="415">
        <f ca="1"/>
        <v>0</v>
      </c>
      <c r="G276" s="462"/>
      <c r="H276" s="26">
        <f t="shared" ca="1" si="184"/>
        <v>0</v>
      </c>
      <c r="I276" s="39"/>
      <c r="J276" s="53">
        <f xml:space="preserve"> (J$2 &gt;= NTBA!$F$17) * IF(J$268 &gt;= $E276, MAX( MIN( $F276*$F$264, $F276-SUM($I276:I276)),0),0)</f>
        <v>0</v>
      </c>
      <c r="K276" s="53">
        <f xml:space="preserve"> (K$2 &gt;= NTBA!$F$17) * IF(K$268 &gt;= $E276, MAX( MIN( $F276*$F$264, $F276-SUM($I276:J276)),0),0)</f>
        <v>0</v>
      </c>
      <c r="L276" s="53">
        <f xml:space="preserve"> (L$2 &gt;= NTBA!$F$17) * IF(L$268 &gt;= $E276, MAX( MIN( $F276*$F$264, $F276-SUM($I276:K276)),0),0)</f>
        <v>0</v>
      </c>
      <c r="M276" s="53">
        <f xml:space="preserve"> (M$2 &gt;= NTBA!$F$17) * IF(M$268 &gt;= $E276, MAX( MIN( $F276*$F$264, $F276-SUM($I276:L276)),0),0)</f>
        <v>0</v>
      </c>
      <c r="N276" s="53">
        <f xml:space="preserve"> (N$2 &gt;= NTBA!$F$17) * IF(N$268 &gt;= $E276, MAX( MIN( $F276*$F$264, $F276-SUM($I276:M276)),0),0)</f>
        <v>0</v>
      </c>
      <c r="O276" s="53">
        <f xml:space="preserve"> (O$2 &gt;= NTBA!$F$17) * IF(O$268 &gt;= $E276, MAX( MIN( $F276*$F$264, $F276-SUM($I276:N276)),0),0)</f>
        <v>0</v>
      </c>
      <c r="P276" s="53">
        <f xml:space="preserve"> (P$2 &gt;= NTBA!$F$17) * IF(P$268 &gt;= $E276, MAX( MIN( $F276*$F$264, $F276-SUM($I276:O276)),0),0)</f>
        <v>0</v>
      </c>
      <c r="Q276" s="53">
        <f ca="1" xml:space="preserve"> (Q$2 &gt;= NTBA!$F$17) * IF(Q$268 &gt;= $E276, MAX( MIN( $F276*$F$264, $F276-SUM($I276:P276)),0),0)</f>
        <v>0</v>
      </c>
      <c r="R276" s="53">
        <f ca="1" xml:space="preserve"> (R$2 &gt;= NTBA!$F$17) * IF(R$268 &gt;= $E276, MAX( MIN( $F276*$F$264, $F276-SUM($I276:Q276)),0),0)</f>
        <v>0</v>
      </c>
      <c r="S276" s="53">
        <f ca="1" xml:space="preserve"> (S$2 &gt;= NTBA!$F$17) * IF(S$268 &gt;= $E276, MAX( MIN( $F276*$F$264, $F276-SUM($I276:R276)),0),0)</f>
        <v>0</v>
      </c>
      <c r="T276" s="53">
        <f ca="1" xml:space="preserve"> (T$2 &gt;= NTBA!$F$17) * IF(T$268 &gt;= $E276, MAX( MIN( $F276*$F$264, $F276-SUM($I276:S276)),0),0)</f>
        <v>0</v>
      </c>
      <c r="U276" s="53">
        <f ca="1" xml:space="preserve"> (U$2 &gt;= NTBA!$F$17) * IF(U$268 &gt;= $E276, MAX( MIN( $F276*$F$264, $F276-SUM($I276:T276)),0),0)</f>
        <v>0</v>
      </c>
      <c r="V276" s="53">
        <f ca="1" xml:space="preserve"> (V$2 &gt;= NTBA!$F$17) * IF(V$268 &gt;= $E276, MAX( MIN( $F276*$F$264, $F276-SUM($I276:U276)),0),0)</f>
        <v>0</v>
      </c>
      <c r="W276" s="53">
        <f ca="1" xml:space="preserve"> (W$2 &gt;= NTBA!$F$17) * IF(W$268 &gt;= $E276, MAX( MIN( $F276*$F$264, $F276-SUM($I276:V276)),0),0)</f>
        <v>0</v>
      </c>
      <c r="X276" s="53">
        <f ca="1" xml:space="preserve"> (X$2 &gt;= NTBA!$F$17) * IF(X$268 &gt;= $E276, MAX( MIN( $F276*$F$264, $F276-SUM($I276:W276)),0),0)</f>
        <v>0</v>
      </c>
      <c r="Y276" s="53">
        <f ca="1" xml:space="preserve"> (Y$2 &gt;= NTBA!$F$17) * IF(Y$268 &gt;= $E276, MAX( MIN( $F276*$F$264, $F276-SUM($I276:X276)),0),0)</f>
        <v>0</v>
      </c>
      <c r="Z276" s="53">
        <f ca="1" xml:space="preserve"> (Z$2 &gt;= NTBA!$F$17) * IF(Z$268 &gt;= $E276, MAX( MIN( $F276*$F$264, $F276-SUM($I276:Y276)),0),0)</f>
        <v>0</v>
      </c>
      <c r="AA276" s="53">
        <f ca="1" xml:space="preserve"> (AA$2 &gt;= NTBA!$F$17) * IF(AA$268 &gt;= $E276, MAX( MIN( $F276*$F$264, $F276-SUM($I276:Z276)),0),0)</f>
        <v>0</v>
      </c>
      <c r="AB276" s="53">
        <f ca="1" xml:space="preserve"> (AB$2 &gt;= NTBA!$F$17) * IF(AB$268 &gt;= $E276, MAX( MIN( $F276*$F$264, $F276-SUM($I276:AA276)),0),0)</f>
        <v>0</v>
      </c>
      <c r="AC276" s="53">
        <f ca="1" xml:space="preserve"> (AC$2 &gt;= NTBA!$F$17) * IF(AC$268 &gt;= $E276, MAX( MIN( $F276*$F$264, $F276-SUM($I276:AB276)),0),0)</f>
        <v>0</v>
      </c>
      <c r="AD276" s="53">
        <f ca="1" xml:space="preserve"> (AD$2 &gt;= NTBA!$F$17) * IF(AD$268 &gt;= $E276, MAX( MIN( $F276*$F$264, $F276-SUM($I276:AC276)),0),0)</f>
        <v>0</v>
      </c>
      <c r="AE276" s="53">
        <f ca="1" xml:space="preserve"> (AE$2 &gt;= NTBA!$F$17) * IF(AE$268 &gt;= $E276, MAX( MIN( $F276*$F$264, $F276-SUM($I276:AD276)),0),0)</f>
        <v>0</v>
      </c>
      <c r="AF276" s="53">
        <f ca="1" xml:space="preserve"> (AF$2 &gt;= NTBA!$F$17) * IF(AF$268 &gt;= $E276, MAX( MIN( $F276*$F$264, $F276-SUM($I276:AE276)),0),0)</f>
        <v>0</v>
      </c>
      <c r="AG276" s="53">
        <f ca="1" xml:space="preserve"> (AG$2 &gt;= NTBA!$F$17) * IF(AG$268 &gt;= $E276, MAX( MIN( $F276*$F$264, $F276-SUM($I276:AF276)),0),0)</f>
        <v>0</v>
      </c>
      <c r="AH276" s="53">
        <f ca="1" xml:space="preserve"> (AH$2 &gt;= NTBA!$F$17) * IF(AH$268 &gt;= $E276, MAX( MIN( $F276*$F$264, $F276-SUM($I276:AG276)),0),0)</f>
        <v>0</v>
      </c>
      <c r="AI276" s="53">
        <f ca="1" xml:space="preserve"> (AI$2 &gt;= NTBA!$F$17) * IF(AI$268 &gt;= $E276, MAX( MIN( $F276*$F$264, $F276-SUM($I276:AH276)),0),0)</f>
        <v>0</v>
      </c>
      <c r="AJ276" s="53">
        <f ca="1" xml:space="preserve"> (AJ$2 &gt;= NTBA!$F$17) * IF(AJ$268 &gt;= $E276, MAX( MIN( $F276*$F$264, $F276-SUM($I276:AI276)),0),0)</f>
        <v>0</v>
      </c>
      <c r="AK276" s="53">
        <f ca="1" xml:space="preserve"> (AK$2 &gt;= NTBA!$F$17) * IF(AK$268 &gt;= $E276, MAX( MIN( $F276*$F$264, $F276-SUM($I276:AJ276)),0),0)</f>
        <v>0</v>
      </c>
      <c r="AL276" s="53">
        <f ca="1" xml:space="preserve"> (AL$2 &gt;= NTBA!$F$17) * IF(AL$268 &gt;= $E276, MAX( MIN( $F276*$F$264, $F276-SUM($I276:AK276)),0),0)</f>
        <v>0</v>
      </c>
      <c r="AM276" s="53">
        <f ca="1" xml:space="preserve"> (AM$2 &gt;= NTBA!$F$17) * IF(AM$268 &gt;= $E276, MAX( MIN( $F276*$F$264, $F276-SUM($I276:AL276)),0),0)</f>
        <v>0</v>
      </c>
      <c r="AN276" s="53">
        <f ca="1" xml:space="preserve"> (AN$2 &gt;= NTBA!$F$17) * IF(AN$268 &gt;= $E276, MAX( MIN( $F276*$F$264, $F276-SUM($I276:AM276)),0),0)</f>
        <v>0</v>
      </c>
      <c r="AO276" s="53">
        <f ca="1" xml:space="preserve"> (AO$2 &gt;= NTBA!$F$17) * IF(AO$268 &gt;= $E276, MAX( MIN( $F276*$F$264, $F276-SUM($I276:AN276)),0),0)</f>
        <v>0</v>
      </c>
      <c r="AP276" s="53">
        <f ca="1" xml:space="preserve"> (AP$2 &gt;= NTBA!$F$17) * IF(AP$268 &gt;= $E276, MAX( MIN( $F276*$F$264, $F276-SUM($I276:AO276)),0),0)</f>
        <v>0</v>
      </c>
      <c r="AQ276" s="53">
        <f ca="1" xml:space="preserve"> (AQ$2 &gt;= NTBA!$F$17) * IF(AQ$268 &gt;= $E276, MAX( MIN( $F276*$F$264, $F276-SUM($I276:AP276)),0),0)</f>
        <v>0</v>
      </c>
      <c r="AR276" s="53">
        <f ca="1" xml:space="preserve"> (AR$2 &gt;= NTBA!$F$17) * IF(AR$268 &gt;= $E276, MAX( MIN( $F276*$F$264, $F276-SUM($I276:AQ276)),0),0)</f>
        <v>0</v>
      </c>
      <c r="AS276" s="53">
        <f ca="1" xml:space="preserve"> (AS$2 &gt;= NTBA!$F$17) * IF(AS$268 &gt;= $E276, MAX( MIN( $F276*$F$264, $F276-SUM($I276:AR276)),0),0)</f>
        <v>0</v>
      </c>
      <c r="AT276" s="53">
        <f ca="1" xml:space="preserve"> (AT$2 &gt;= NTBA!$F$17) * IF(AT$268 &gt;= $E276, MAX( MIN( $F276*$F$264, $F276-SUM($I276:AS276)),0),0)</f>
        <v>0</v>
      </c>
      <c r="AU276" s="53">
        <f ca="1" xml:space="preserve"> (AU$2 &gt;= NTBA!$F$17) * IF(AU$268 &gt;= $E276, MAX( MIN( $F276*$F$264, $F276-SUM($I276:AT276)),0),0)</f>
        <v>0</v>
      </c>
      <c r="AV276" s="53">
        <f ca="1" xml:space="preserve"> (AV$2 &gt;= NTBA!$F$17) * IF(AV$268 &gt;= $E276, MAX( MIN( $F276*$F$264, $F276-SUM($I276:AU276)),0),0)</f>
        <v>0</v>
      </c>
      <c r="AW276" s="53">
        <f ca="1" xml:space="preserve"> (AW$2 &gt;= NTBA!$F$17) * IF(AW$268 &gt;= $E276, MAX( MIN( $F276*$F$264, $F276-SUM($I276:AV276)),0),0)</f>
        <v>0</v>
      </c>
      <c r="AX276" s="53">
        <f ca="1" xml:space="preserve"> (AX$2 &gt;= NTBA!$F$17) * IF(AX$268 &gt;= $E276, MAX( MIN( $F276*$F$264, $F276-SUM($I276:AW276)),0),0)</f>
        <v>0</v>
      </c>
      <c r="AY276" s="53">
        <f ca="1" xml:space="preserve"> (AY$2 &gt;= NTBA!$F$17) * IF(AY$268 &gt;= $E276, MAX( MIN( $F276*$F$264, $F276-SUM($I276:AX276)),0),0)</f>
        <v>0</v>
      </c>
      <c r="AZ276" s="53">
        <f ca="1" xml:space="preserve"> (AZ$2 &gt;= NTBA!$F$17) * IF(AZ$268 &gt;= $E276, MAX( MIN( $F276*$F$264, $F276-SUM($I276:AY276)),0),0)</f>
        <v>0</v>
      </c>
      <c r="BA276" s="53">
        <f ca="1" xml:space="preserve"> (BA$2 &gt;= NTBA!$F$17) * IF(BA$268 &gt;= $E276, MAX( MIN( $F276*$F$264, $F276-SUM($I276:AZ276)),0),0)</f>
        <v>0</v>
      </c>
      <c r="BB276" s="53">
        <f ca="1" xml:space="preserve"> (BB$2 &gt;= NTBA!$F$17) * IF(BB$268 &gt;= $E276, MAX( MIN( $F276*$F$264, $F276-SUM($I276:BA276)),0),0)</f>
        <v>0</v>
      </c>
      <c r="BC276" s="53">
        <f ca="1" xml:space="preserve"> (BC$2 &gt;= NTBA!$F$17) * IF(BC$268 &gt;= $E276, MAX( MIN( $F276*$F$264, $F276-SUM($I276:BB276)),0),0)</f>
        <v>0</v>
      </c>
      <c r="BD276" s="53">
        <f ca="1" xml:space="preserve"> (BD$2 &gt;= NTBA!$F$17) * IF(BD$268 &gt;= $E276, MAX( MIN( $F276*$F$264, $F276-SUM($I276:BC276)),0),0)</f>
        <v>0</v>
      </c>
      <c r="BE276" s="53">
        <f ca="1" xml:space="preserve"> (BE$2 &gt;= NTBA!$F$17) * IF(BE$268 &gt;= $E276, MAX( MIN( $F276*$F$264, $F276-SUM($I276:BD276)),0),0)</f>
        <v>0</v>
      </c>
      <c r="BF276" s="53">
        <f ca="1" xml:space="preserve"> (BF$2 &gt;= NTBA!$F$17) * IF(BF$268 &gt;= $E276, MAX( MIN( $F276*$F$264, $F276-SUM($I276:BE276)),0),0)</f>
        <v>0</v>
      </c>
      <c r="BG276" s="53">
        <f ca="1" xml:space="preserve"> (BG$2 &gt;= NTBA!$F$17) * IF(BG$268 &gt;= $E276, MAX( MIN( $F276*$F$264, $F276-SUM($I276:BF276)),0),0)</f>
        <v>0</v>
      </c>
      <c r="BH276" s="53">
        <f ca="1" xml:space="preserve"> (BH$2 &gt;= NTBA!$F$17) * IF(BH$268 &gt;= $E276, MAX( MIN( $F276*$F$264, $F276-SUM($I276:BG276)),0),0)</f>
        <v>0</v>
      </c>
      <c r="BI276" s="53">
        <f ca="1" xml:space="preserve"> (BI$2 &gt;= NTBA!$F$17) * IF(BI$268 &gt;= $E276, MAX( MIN( $F276*$F$264, $F276-SUM($I276:BH276)),0),0)</f>
        <v>0</v>
      </c>
      <c r="BJ276" s="53">
        <f ca="1" xml:space="preserve"> (BJ$2 &gt;= NTBA!$F$17) * IF(BJ$268 &gt;= $E276, MAX( MIN( $F276*$F$264, $F276-SUM($I276:BI276)),0),0)</f>
        <v>0</v>
      </c>
      <c r="BK276" s="53">
        <f ca="1" xml:space="preserve"> (BK$2 &gt;= NTBA!$F$17) * IF(BK$268 &gt;= $E276, MAX( MIN( $F276*$F$264, $F276-SUM($I276:BJ276)),0),0)</f>
        <v>0</v>
      </c>
      <c r="BL276" s="53">
        <f ca="1" xml:space="preserve"> (BL$2 &gt;= NTBA!$F$17) * IF(BL$268 &gt;= $E276, MAX( MIN( $F276*$F$264, $F276-SUM($I276:BK276)),0),0)</f>
        <v>0</v>
      </c>
      <c r="BM276" s="53">
        <f ca="1" xml:space="preserve"> (BM$2 &gt;= NTBA!$F$17) * IF(BM$268 &gt;= $E276, MAX( MIN( $F276*$F$264, $F276-SUM($I276:BL276)),0),0)</f>
        <v>0</v>
      </c>
      <c r="BN276" s="53">
        <f ca="1" xml:space="preserve"> (BN$2 &gt;= NTBA!$F$17) * IF(BN$268 &gt;= $E276, MAX( MIN( $F276*$F$264, $F276-SUM($I276:BM276)),0),0)</f>
        <v>0</v>
      </c>
      <c r="BO276" s="53">
        <f ca="1" xml:space="preserve"> (BO$2 &gt;= NTBA!$F$17) * IF(BO$268 &gt;= $E276, MAX( MIN( $F276*$F$264, $F276-SUM($I276:BN276)),0),0)</f>
        <v>0</v>
      </c>
      <c r="BP276" s="53">
        <f ca="1" xml:space="preserve"> (BP$2 &gt;= NTBA!$F$17) * IF(BP$268 &gt;= $E276, MAX( MIN( $F276*$F$264, $F276-SUM($I276:BO276)),0),0)</f>
        <v>0</v>
      </c>
      <c r="BQ276" s="53">
        <f ca="1" xml:space="preserve"> (BQ$2 &gt;= NTBA!$F$17) * IF(BQ$268 &gt;= $E276, MAX( MIN( $F276*$F$264, $F276-SUM($I276:BP276)),0),0)</f>
        <v>0</v>
      </c>
      <c r="BR276" s="53">
        <f ca="1" xml:space="preserve"> (BR$2 &gt;= NTBA!$F$17) * IF(BR$268 &gt;= $E276, MAX( MIN( $F276*$F$264, $F276-SUM($I276:BQ276)),0),0)</f>
        <v>0</v>
      </c>
      <c r="BS276" s="53">
        <f ca="1" xml:space="preserve"> (BS$2 &gt;= NTBA!$F$17) * IF(BS$268 &gt;= $E276, MAX( MIN( $F276*$F$264, $F276-SUM($I276:BR276)),0),0)</f>
        <v>0</v>
      </c>
      <c r="BT276" s="53">
        <f ca="1" xml:space="preserve"> (BT$2 &gt;= NTBA!$F$17) * IF(BT$268 &gt;= $E276, MAX( MIN( $F276*$F$264, $F276-SUM($I276:BS276)),0),0)</f>
        <v>0</v>
      </c>
      <c r="BU276" s="53">
        <f ca="1" xml:space="preserve"> (BU$2 &gt;= NTBA!$F$17) * IF(BU$268 &gt;= $E276, MAX( MIN( $F276*$F$264, $F276-SUM($I276:BT276)),0),0)</f>
        <v>0</v>
      </c>
      <c r="BV276" s="53">
        <f ca="1" xml:space="preserve"> (BV$2 &gt;= NTBA!$F$17) * IF(BV$268 &gt;= $E276, MAX( MIN( $F276*$F$264, $F276-SUM($I276:BU276)),0),0)</f>
        <v>0</v>
      </c>
      <c r="BW276" s="53">
        <f ca="1" xml:space="preserve"> (BW$2 &gt;= NTBA!$F$17) * IF(BW$268 &gt;= $E276, MAX( MIN( $F276*$F$264, $F276-SUM($I276:BV276)),0),0)</f>
        <v>0</v>
      </c>
      <c r="BX276" s="53">
        <f ca="1" xml:space="preserve"> (BX$2 &gt;= NTBA!$F$17) * IF(BX$268 &gt;= $E276, MAX( MIN( $F276*$F$264, $F276-SUM($I276:BW276)),0),0)</f>
        <v>0</v>
      </c>
      <c r="BY276" s="53">
        <f ca="1" xml:space="preserve"> (BY$2 &gt;= NTBA!$F$17) * IF(BY$268 &gt;= $E276, MAX( MIN( $F276*$F$264, $F276-SUM($I276:BX276)),0),0)</f>
        <v>0</v>
      </c>
      <c r="BZ276" s="53">
        <f ca="1" xml:space="preserve"> (BZ$2 &gt;= NTBA!$F$17) * IF(BZ$268 &gt;= $E276, MAX( MIN( $F276*$F$264, $F276-SUM($I276:BY276)),0),0)</f>
        <v>0</v>
      </c>
      <c r="CA276" s="53">
        <f ca="1" xml:space="preserve"> (CA$2 &gt;= NTBA!$F$17) * IF(CA$268 &gt;= $E276, MAX( MIN( $F276*$F$264, $F276-SUM($I276:BZ276)),0),0)</f>
        <v>0</v>
      </c>
      <c r="CB276" s="53">
        <f ca="1" xml:space="preserve"> (CB$2 &gt;= NTBA!$F$17) * IF(CB$268 &gt;= $E276, MAX( MIN( $F276*$F$264, $F276-SUM($I276:CA276)),0),0)</f>
        <v>0</v>
      </c>
      <c r="CC276" s="53">
        <f ca="1" xml:space="preserve"> (CC$2 &gt;= NTBA!$F$17) * IF(CC$268 &gt;= $E276, MAX( MIN( $F276*$F$264, $F276-SUM($I276:CB276)),0),0)</f>
        <v>0</v>
      </c>
      <c r="CD276" s="53">
        <f ca="1" xml:space="preserve"> (CD$2 &gt;= NTBA!$F$17) * IF(CD$268 &gt;= $E276, MAX( MIN( $F276*$F$264, $F276-SUM($I276:CC276)),0),0)</f>
        <v>0</v>
      </c>
      <c r="CE276" s="53">
        <f ca="1" xml:space="preserve"> (CE$2 &gt;= NTBA!$F$17) * IF(CE$268 &gt;= $E276, MAX( MIN( $F276*$F$264, $F276-SUM($I276:CD276)),0),0)</f>
        <v>0</v>
      </c>
      <c r="CF276" s="53">
        <f ca="1" xml:space="preserve"> (CF$2 &gt;= NTBA!$F$17) * IF(CF$268 &gt;= $E276, MAX( MIN( $F276*$F$264, $F276-SUM($I276:CE276)),0),0)</f>
        <v>0</v>
      </c>
      <c r="CG276" s="53">
        <f ca="1" xml:space="preserve"> (CG$2 &gt;= NTBA!$F$17) * IF(CG$268 &gt;= $E276, MAX( MIN( $F276*$F$264, $F276-SUM($I276:CF276)),0),0)</f>
        <v>0</v>
      </c>
      <c r="CH276" s="53">
        <f ca="1" xml:space="preserve"> (CH$2 &gt;= NTBA!$F$17) * IF(CH$268 &gt;= $E276, MAX( MIN( $F276*$F$264, $F276-SUM($I276:CG276)),0),0)</f>
        <v>0</v>
      </c>
      <c r="CI276" s="53">
        <f ca="1" xml:space="preserve"> (CI$2 &gt;= NTBA!$F$17) * IF(CI$268 &gt;= $E276, MAX( MIN( $F276*$F$264, $F276-SUM($I276:CH276)),0),0)</f>
        <v>0</v>
      </c>
      <c r="CJ276" s="53">
        <f ca="1" xml:space="preserve"> (CJ$2 &gt;= NTBA!$F$17) * IF(CJ$268 &gt;= $E276, MAX( MIN( $F276*$F$264, $F276-SUM($I276:CI276)),0),0)</f>
        <v>0</v>
      </c>
      <c r="CK276" s="53">
        <f ca="1" xml:space="preserve"> (CK$2 &gt;= NTBA!$F$17) * IF(CK$268 &gt;= $E276, MAX( MIN( $F276*$F$264, $F276-SUM($I276:CJ276)),0),0)</f>
        <v>0</v>
      </c>
      <c r="CL276" s="53">
        <f ca="1" xml:space="preserve"> (CL$2 &gt;= NTBA!$F$17) * IF(CL$268 &gt;= $E276, MAX( MIN( $F276*$F$264, $F276-SUM($I276:CK276)),0),0)</f>
        <v>0</v>
      </c>
      <c r="CM276" s="53">
        <f ca="1" xml:space="preserve"> (CM$2 &gt;= NTBA!$F$17) * IF(CM$268 &gt;= $E276, MAX( MIN( $F276*$F$264, $F276-SUM($I276:CL276)),0),0)</f>
        <v>0</v>
      </c>
      <c r="CN276" s="53">
        <f ca="1" xml:space="preserve"> (CN$2 &gt;= NTBA!$F$17) * IF(CN$268 &gt;= $E276, MAX( MIN( $F276*$F$264, $F276-SUM($I276:CM276)),0),0)</f>
        <v>0</v>
      </c>
      <c r="CO276" s="53">
        <f ca="1" xml:space="preserve"> (CO$2 &gt;= NTBA!$F$17) * IF(CO$268 &gt;= $E276, MAX( MIN( $F276*$F$264, $F276-SUM($I276:CN276)),0),0)</f>
        <v>0</v>
      </c>
      <c r="CP276" s="53">
        <f ca="1" xml:space="preserve"> (CP$2 &gt;= NTBA!$F$17) * IF(CP$268 &gt;= $E276, MAX( MIN( $F276*$F$264, $F276-SUM($I276:CO276)),0),0)</f>
        <v>0</v>
      </c>
      <c r="CQ276" s="53">
        <f ca="1" xml:space="preserve"> (CQ$2 &gt;= NTBA!$F$17) * IF(CQ$268 &gt;= $E276, MAX( MIN( $F276*$F$264, $F276-SUM($I276:CP276)),0),0)</f>
        <v>0</v>
      </c>
      <c r="CR276" s="53">
        <f ca="1" xml:space="preserve"> (CR$2 &gt;= NTBA!$F$17) * IF(CR$268 &gt;= $E276, MAX( MIN( $F276*$F$264, $F276-SUM($I276:CQ276)),0),0)</f>
        <v>0</v>
      </c>
      <c r="CS276" s="53">
        <f ca="1" xml:space="preserve"> (CS$2 &gt;= NTBA!$F$17) * IF(CS$268 &gt;= $E276, MAX( MIN( $F276*$F$264, $F276-SUM($I276:CR276)),0),0)</f>
        <v>0</v>
      </c>
      <c r="CT276" s="53">
        <f ca="1" xml:space="preserve"> (CT$2 &gt;= NTBA!$F$17) * IF(CT$268 &gt;= $E276, MAX( MIN( $F276*$F$264, $F276-SUM($I276:CS276)),0),0)</f>
        <v>0</v>
      </c>
      <c r="CU276" s="53">
        <f ca="1" xml:space="preserve"> (CU$2 &gt;= NTBA!$F$17) * IF(CU$268 &gt;= $E276, MAX( MIN( $F276*$F$264, $F276-SUM($I276:CT276)),0),0)</f>
        <v>0</v>
      </c>
      <c r="CV276" s="53">
        <f ca="1" xml:space="preserve"> (CV$2 &gt;= NTBA!$F$17) * IF(CV$268 &gt;= $E276, MAX( MIN( $F276*$F$264, $F276-SUM($I276:CU276)),0),0)</f>
        <v>0</v>
      </c>
      <c r="CW276" s="53">
        <f ca="1" xml:space="preserve"> (CW$2 &gt;= NTBA!$F$17) * IF(CW$268 &gt;= $E276, MAX( MIN( $F276*$F$264, $F276-SUM($I276:CV276)),0),0)</f>
        <v>0</v>
      </c>
      <c r="CX276" s="53">
        <f ca="1" xml:space="preserve"> (CX$2 &gt;= NTBA!$F$17) * IF(CX$268 &gt;= $E276, MAX( MIN( $F276*$F$264, $F276-SUM($I276:CW276)),0),0)</f>
        <v>0</v>
      </c>
      <c r="CY276" s="53">
        <f ca="1" xml:space="preserve"> (CY$2 &gt;= NTBA!$F$17) * IF(CY$268 &gt;= $E276, MAX( MIN( $F276*$F$264, $F276-SUM($I276:CX276)),0),0)</f>
        <v>0</v>
      </c>
      <c r="CZ276" s="53">
        <f ca="1" xml:space="preserve"> (CZ$2 &gt;= NTBA!$F$17) * IF(CZ$268 &gt;= $E276, MAX( MIN( $F276*$F$264, $F276-SUM($I276:CY276)),0),0)</f>
        <v>0</v>
      </c>
      <c r="DA276" s="53">
        <f ca="1" xml:space="preserve"> (DA$2 &gt;= NTBA!$F$17) * IF(DA$268 &gt;= $E276, MAX( MIN( $F276*$F$264, $F276-SUM($I276:CZ276)),0),0)</f>
        <v>0</v>
      </c>
      <c r="DB276" s="53">
        <f ca="1" xml:space="preserve"> (DB$2 &gt;= NTBA!$F$17) * IF(DB$268 &gt;= $E276, MAX( MIN( $F276*$F$264, $F276-SUM($I276:DA276)),0),0)</f>
        <v>0</v>
      </c>
      <c r="DC276" s="53">
        <f ca="1" xml:space="preserve"> (DC$2 &gt;= NTBA!$F$17) * IF(DC$268 &gt;= $E276, MAX( MIN( $F276*$F$264, $F276-SUM($I276:DB276)),0),0)</f>
        <v>0</v>
      </c>
      <c r="DD276" s="53">
        <f ca="1" xml:space="preserve"> (DD$2 &gt;= NTBA!$F$17) * IF(DD$268 &gt;= $E276, MAX( MIN( $F276*$F$264, $F276-SUM($I276:DC276)),0),0)</f>
        <v>0</v>
      </c>
      <c r="DE276" s="53">
        <f ca="1" xml:space="preserve"> (DE$2 &gt;= NTBA!$F$17) * IF(DE$268 &gt;= $E276, MAX( MIN( $F276*$F$264, $F276-SUM($I276:DD276)),0),0)</f>
        <v>0</v>
      </c>
      <c r="DF276" s="53">
        <f ca="1" xml:space="preserve"> (DF$2 &gt;= NTBA!$F$17) * IF(DF$268 &gt;= $E276, MAX( MIN( $F276*$F$264, $F276-SUM($I276:DE276)),0),0)</f>
        <v>0</v>
      </c>
      <c r="DG276" s="53">
        <f ca="1" xml:space="preserve"> (DG$2 &gt;= NTBA!$F$17) * IF(DG$268 &gt;= $E276, MAX( MIN( $F276*$F$264, $F276-SUM($I276:DF276)),0),0)</f>
        <v>0</v>
      </c>
      <c r="DH276" s="53">
        <f ca="1" xml:space="preserve"> (DH$2 &gt;= NTBA!$F$17) * IF(DH$268 &gt;= $E276, MAX( MIN( $F276*$F$264, $F276-SUM($I276:DG276)),0),0)</f>
        <v>0</v>
      </c>
      <c r="DI276" s="53">
        <f ca="1" xml:space="preserve"> (DI$2 &gt;= NTBA!$F$17) * IF(DI$268 &gt;= $E276, MAX( MIN( $F276*$F$264, $F276-SUM($I276:DH276)),0),0)</f>
        <v>0</v>
      </c>
      <c r="DJ276" s="53">
        <f ca="1" xml:space="preserve"> (DJ$2 &gt;= NTBA!$F$17) * IF(DJ$268 &gt;= $E276, MAX( MIN( $F276*$F$264, $F276-SUM($I276:DI276)),0),0)</f>
        <v>0</v>
      </c>
      <c r="DK276" s="53">
        <f ca="1" xml:space="preserve"> (DK$2 &gt;= NTBA!$F$17) * IF(DK$268 &gt;= $E276, MAX( MIN( $F276*$F$264, $F276-SUM($I276:DJ276)),0),0)</f>
        <v>0</v>
      </c>
      <c r="DL276" s="53">
        <f ca="1" xml:space="preserve"> (DL$2 &gt;= NTBA!$F$17) * IF(DL$268 &gt;= $E276, MAX( MIN( $F276*$F$264, $F276-SUM($I276:DK276)),0),0)</f>
        <v>0</v>
      </c>
      <c r="DM276" s="53">
        <f ca="1" xml:space="preserve"> (DM$2 &gt;= NTBA!$F$17) * IF(DM$268 &gt;= $E276, MAX( MIN( $F276*$F$264, $F276-SUM($I276:DL276)),0),0)</f>
        <v>0</v>
      </c>
      <c r="DN276" s="53">
        <f ca="1" xml:space="preserve"> (DN$2 &gt;= NTBA!$F$17) * IF(DN$268 &gt;= $E276, MAX( MIN( $F276*$F$264, $F276-SUM($I276:DM276)),0),0)</f>
        <v>0</v>
      </c>
      <c r="DO276" s="53">
        <f ca="1" xml:space="preserve"> (DO$2 &gt;= NTBA!$F$17) * IF(DO$268 &gt;= $E276, MAX( MIN( $F276*$F$264, $F276-SUM($I276:DN276)),0),0)</f>
        <v>0</v>
      </c>
      <c r="DP276" s="53">
        <f ca="1" xml:space="preserve"> (DP$2 &gt;= NTBA!$F$17) * IF(DP$268 &gt;= $E276, MAX( MIN( $F276*$F$264, $F276-SUM($I276:DO276)),0),0)</f>
        <v>0</v>
      </c>
      <c r="DQ276" s="53">
        <f ca="1" xml:space="preserve"> (DQ$2 &gt;= NTBA!$F$17) * IF(DQ$268 &gt;= $E276, MAX( MIN( $F276*$F$264, $F276-SUM($I276:DP276)),0),0)</f>
        <v>0</v>
      </c>
      <c r="DR276" s="53">
        <f ca="1" xml:space="preserve"> (DR$2 &gt;= NTBA!$F$17) * IF(DR$268 &gt;= $E276, MAX( MIN( $F276*$F$264, $F276-SUM($I276:DQ276)),0),0)</f>
        <v>0</v>
      </c>
      <c r="DS276" s="53">
        <f ca="1" xml:space="preserve"> (DS$2 &gt;= NTBA!$F$17) * IF(DS$268 &gt;= $E276, MAX( MIN( $F276*$F$264, $F276-SUM($I276:DR276)),0),0)</f>
        <v>0</v>
      </c>
      <c r="DT276" s="53">
        <f ca="1" xml:space="preserve"> (DT$2 &gt;= NTBA!$F$17) * IF(DT$268 &gt;= $E276, MAX( MIN( $F276*$F$264, $F276-SUM($I276:DS276)),0),0)</f>
        <v>0</v>
      </c>
      <c r="DU276" s="53">
        <f ca="1" xml:space="preserve"> (DU$2 &gt;= NTBA!$F$17) * IF(DU$268 &gt;= $E276, MAX( MIN( $F276*$F$264, $F276-SUM($I276:DT276)),0),0)</f>
        <v>0</v>
      </c>
      <c r="DV276" s="53">
        <f ca="1" xml:space="preserve"> (DV$2 &gt;= NTBA!$F$17) * IF(DV$268 &gt;= $E276, MAX( MIN( $F276*$F$264, $F276-SUM($I276:DU276)),0),0)</f>
        <v>0</v>
      </c>
      <c r="DW276" s="53">
        <f ca="1" xml:space="preserve"> (DW$2 &gt;= NTBA!$F$17) * IF(DW$268 &gt;= $E276, MAX( MIN( $F276*$F$264, $F276-SUM($I276:DV276)),0),0)</f>
        <v>0</v>
      </c>
      <c r="DX276" s="53">
        <f ca="1" xml:space="preserve"> (DX$2 &gt;= NTBA!$F$17) * IF(DX$268 &gt;= $E276, MAX( MIN( $F276*$F$264, $F276-SUM($I276:DW276)),0),0)</f>
        <v>0</v>
      </c>
      <c r="DY276" s="53">
        <f ca="1" xml:space="preserve"> (DY$2 &gt;= NTBA!$F$17) * IF(DY$268 &gt;= $E276, MAX( MIN( $F276*$F$264, $F276-SUM($I276:DX276)),0),0)</f>
        <v>0</v>
      </c>
      <c r="DZ276" s="53">
        <f ca="1" xml:space="preserve"> (DZ$2 &gt;= NTBA!$F$17) * IF(DZ$268 &gt;= $E276, MAX( MIN( $F276*$F$264, $F276-SUM($I276:DY276)),0),0)</f>
        <v>0</v>
      </c>
      <c r="EA276" s="53">
        <f ca="1" xml:space="preserve"> (EA$2 &gt;= NTBA!$F$17) * IF(EA$268 &gt;= $E276, MAX( MIN( $F276*$F$264, $F276-SUM($I276:DZ276)),0),0)</f>
        <v>0</v>
      </c>
      <c r="EB276" s="53">
        <f ca="1" xml:space="preserve"> (EB$2 &gt;= NTBA!$F$17) * IF(EB$268 &gt;= $E276, MAX( MIN( $F276*$F$264, $F276-SUM($I276:EA276)),0),0)</f>
        <v>0</v>
      </c>
      <c r="EC276" s="53">
        <f ca="1" xml:space="preserve"> (EC$2 &gt;= NTBA!$F$17) * IF(EC$268 &gt;= $E276, MAX( MIN( $F276*$F$264, $F276-SUM($I276:EB276)),0),0)</f>
        <v>0</v>
      </c>
      <c r="ED276" s="53">
        <f ca="1" xml:space="preserve"> (ED$2 &gt;= NTBA!$F$17) * IF(ED$268 &gt;= $E276, MAX( MIN( $F276*$F$264, $F276-SUM($I276:EC276)),0),0)</f>
        <v>0</v>
      </c>
      <c r="EE276" s="53">
        <f ca="1" xml:space="preserve"> (EE$2 &gt;= NTBA!$F$17) * IF(EE$268 &gt;= $E276, MAX( MIN( $F276*$F$264, $F276-SUM($I276:ED276)),0),0)</f>
        <v>0</v>
      </c>
      <c r="EF276" s="53">
        <f ca="1" xml:space="preserve"> (EF$2 &gt;= NTBA!$F$17) * IF(EF$268 &gt;= $E276, MAX( MIN( $F276*$F$264, $F276-SUM($I276:EE276)),0),0)</f>
        <v>0</v>
      </c>
      <c r="EG276" s="53">
        <f ca="1" xml:space="preserve"> (EG$2 &gt;= NTBA!$F$17) * IF(EG$268 &gt;= $E276, MAX( MIN( $F276*$F$264, $F276-SUM($I276:EF276)),0),0)</f>
        <v>0</v>
      </c>
      <c r="EH276" s="53">
        <f ca="1" xml:space="preserve"> (EH$2 &gt;= NTBA!$F$17) * IF(EH$268 &gt;= $E276, MAX( MIN( $F276*$F$264, $F276-SUM($I276:EG276)),0),0)</f>
        <v>0</v>
      </c>
      <c r="EI276" s="21"/>
    </row>
    <row r="277" spans="5:139" ht="15" customHeight="1" outlineLevel="1" x14ac:dyDescent="0.35">
      <c r="E277" s="625">
        <v>9</v>
      </c>
      <c r="F277" s="415">
        <f ca="1"/>
        <v>7.1110863888507199</v>
      </c>
      <c r="G277" s="462"/>
      <c r="H277" s="26">
        <f t="shared" ca="1" si="184"/>
        <v>7.1110863888507199</v>
      </c>
      <c r="I277" s="39"/>
      <c r="J277" s="53">
        <f xml:space="preserve"> (J$2 &gt;= NTBA!$F$17) * IF(J$268 &gt;= $E277, MAX( MIN( $F277*$F$264, $F277-SUM($I277:I277)),0),0)</f>
        <v>0</v>
      </c>
      <c r="K277" s="53">
        <f xml:space="preserve"> (K$2 &gt;= NTBA!$F$17) * IF(K$268 &gt;= $E277, MAX( MIN( $F277*$F$264, $F277-SUM($I277:J277)),0),0)</f>
        <v>0</v>
      </c>
      <c r="L277" s="53">
        <f xml:space="preserve"> (L$2 &gt;= NTBA!$F$17) * IF(L$268 &gt;= $E277, MAX( MIN( $F277*$F$264, $F277-SUM($I277:K277)),0),0)</f>
        <v>0</v>
      </c>
      <c r="M277" s="53">
        <f xml:space="preserve"> (M$2 &gt;= NTBA!$F$17) * IF(M$268 &gt;= $E277, MAX( MIN( $F277*$F$264, $F277-SUM($I277:L277)),0),0)</f>
        <v>0</v>
      </c>
      <c r="N277" s="53">
        <f xml:space="preserve"> (N$2 &gt;= NTBA!$F$17) * IF(N$268 &gt;= $E277, MAX( MIN( $F277*$F$264, $F277-SUM($I277:M277)),0),0)</f>
        <v>0</v>
      </c>
      <c r="O277" s="53">
        <f xml:space="preserve"> (O$2 &gt;= NTBA!$F$17) * IF(O$268 &gt;= $E277, MAX( MIN( $F277*$F$264, $F277-SUM($I277:N277)),0),0)</f>
        <v>0</v>
      </c>
      <c r="P277" s="53">
        <f xml:space="preserve"> (P$2 &gt;= NTBA!$F$17) * IF(P$268 &gt;= $E277, MAX( MIN( $F277*$F$264, $F277-SUM($I277:O277)),0),0)</f>
        <v>0</v>
      </c>
      <c r="Q277" s="53">
        <f xml:space="preserve"> (Q$2 &gt;= NTBA!$F$17) * IF(Q$268 &gt;= $E277, MAX( MIN( $F277*$F$264, $F277-SUM($I277:P277)),0),0)</f>
        <v>0</v>
      </c>
      <c r="R277" s="53">
        <f ca="1" xml:space="preserve"> (R$2 &gt;= NTBA!$F$17) * IF(R$268 &gt;= $E277, MAX( MIN( $F277*$F$264, $F277-SUM($I277:Q277)),0),0)</f>
        <v>8.5675739624707481E-2</v>
      </c>
      <c r="S277" s="53">
        <f ca="1" xml:space="preserve"> (S$2 &gt;= NTBA!$F$17) * IF(S$268 &gt;= $E277, MAX( MIN( $F277*$F$264, $F277-SUM($I277:R277)),0),0)</f>
        <v>8.5675739624707481E-2</v>
      </c>
      <c r="T277" s="53">
        <f ca="1" xml:space="preserve"> (T$2 &gt;= NTBA!$F$17) * IF(T$268 &gt;= $E277, MAX( MIN( $F277*$F$264, $F277-SUM($I277:S277)),0),0)</f>
        <v>8.5675739624707481E-2</v>
      </c>
      <c r="U277" s="53">
        <f ca="1" xml:space="preserve"> (U$2 &gt;= NTBA!$F$17) * IF(U$268 &gt;= $E277, MAX( MIN( $F277*$F$264, $F277-SUM($I277:T277)),0),0)</f>
        <v>8.5675739624707481E-2</v>
      </c>
      <c r="V277" s="53">
        <f ca="1" xml:space="preserve"> (V$2 &gt;= NTBA!$F$17) * IF(V$268 &gt;= $E277, MAX( MIN( $F277*$F$264, $F277-SUM($I277:U277)),0),0)</f>
        <v>8.5675739624707481E-2</v>
      </c>
      <c r="W277" s="53">
        <f ca="1" xml:space="preserve"> (W$2 &gt;= NTBA!$F$17) * IF(W$268 &gt;= $E277, MAX( MIN( $F277*$F$264, $F277-SUM($I277:V277)),0),0)</f>
        <v>8.5675739624707481E-2</v>
      </c>
      <c r="X277" s="53">
        <f ca="1" xml:space="preserve"> (X$2 &gt;= NTBA!$F$17) * IF(X$268 &gt;= $E277, MAX( MIN( $F277*$F$264, $F277-SUM($I277:W277)),0),0)</f>
        <v>8.5675739624707481E-2</v>
      </c>
      <c r="Y277" s="53">
        <f ca="1" xml:space="preserve"> (Y$2 &gt;= NTBA!$F$17) * IF(Y$268 &gt;= $E277, MAX( MIN( $F277*$F$264, $F277-SUM($I277:X277)),0),0)</f>
        <v>8.5675739624707481E-2</v>
      </c>
      <c r="Z277" s="53">
        <f ca="1" xml:space="preserve"> (Z$2 &gt;= NTBA!$F$17) * IF(Z$268 &gt;= $E277, MAX( MIN( $F277*$F$264, $F277-SUM($I277:Y277)),0),0)</f>
        <v>8.5675739624707481E-2</v>
      </c>
      <c r="AA277" s="53">
        <f ca="1" xml:space="preserve"> (AA$2 &gt;= NTBA!$F$17) * IF(AA$268 &gt;= $E277, MAX( MIN( $F277*$F$264, $F277-SUM($I277:Z277)),0),0)</f>
        <v>8.5675739624707481E-2</v>
      </c>
      <c r="AB277" s="53">
        <f ca="1" xml:space="preserve"> (AB$2 &gt;= NTBA!$F$17) * IF(AB$268 &gt;= $E277, MAX( MIN( $F277*$F$264, $F277-SUM($I277:AA277)),0),0)</f>
        <v>8.5675739624707481E-2</v>
      </c>
      <c r="AC277" s="53">
        <f ca="1" xml:space="preserve"> (AC$2 &gt;= NTBA!$F$17) * IF(AC$268 &gt;= $E277, MAX( MIN( $F277*$F$264, $F277-SUM($I277:AB277)),0),0)</f>
        <v>8.5675739624707481E-2</v>
      </c>
      <c r="AD277" s="53">
        <f ca="1" xml:space="preserve"> (AD$2 &gt;= NTBA!$F$17) * IF(AD$268 &gt;= $E277, MAX( MIN( $F277*$F$264, $F277-SUM($I277:AC277)),0),0)</f>
        <v>8.5675739624707481E-2</v>
      </c>
      <c r="AE277" s="53">
        <f ca="1" xml:space="preserve"> (AE$2 &gt;= NTBA!$F$17) * IF(AE$268 &gt;= $E277, MAX( MIN( $F277*$F$264, $F277-SUM($I277:AD277)),0),0)</f>
        <v>8.5675739624707481E-2</v>
      </c>
      <c r="AF277" s="53">
        <f ca="1" xml:space="preserve"> (AF$2 &gt;= NTBA!$F$17) * IF(AF$268 &gt;= $E277, MAX( MIN( $F277*$F$264, $F277-SUM($I277:AE277)),0),0)</f>
        <v>8.5675739624707481E-2</v>
      </c>
      <c r="AG277" s="53">
        <f ca="1" xml:space="preserve"> (AG$2 &gt;= NTBA!$F$17) * IF(AG$268 &gt;= $E277, MAX( MIN( $F277*$F$264, $F277-SUM($I277:AF277)),0),0)</f>
        <v>8.5675739624707481E-2</v>
      </c>
      <c r="AH277" s="53">
        <f ca="1" xml:space="preserve"> (AH$2 &gt;= NTBA!$F$17) * IF(AH$268 &gt;= $E277, MAX( MIN( $F277*$F$264, $F277-SUM($I277:AG277)),0),0)</f>
        <v>8.5675739624707481E-2</v>
      </c>
      <c r="AI277" s="53">
        <f ca="1" xml:space="preserve"> (AI$2 &gt;= NTBA!$F$17) * IF(AI$268 &gt;= $E277, MAX( MIN( $F277*$F$264, $F277-SUM($I277:AH277)),0),0)</f>
        <v>8.5675739624707481E-2</v>
      </c>
      <c r="AJ277" s="53">
        <f ca="1" xml:space="preserve"> (AJ$2 &gt;= NTBA!$F$17) * IF(AJ$268 &gt;= $E277, MAX( MIN( $F277*$F$264, $F277-SUM($I277:AI277)),0),0)</f>
        <v>8.5675739624707481E-2</v>
      </c>
      <c r="AK277" s="53">
        <f ca="1" xml:space="preserve"> (AK$2 &gt;= NTBA!$F$17) * IF(AK$268 &gt;= $E277, MAX( MIN( $F277*$F$264, $F277-SUM($I277:AJ277)),0),0)</f>
        <v>8.5675739624707481E-2</v>
      </c>
      <c r="AL277" s="53">
        <f ca="1" xml:space="preserve"> (AL$2 &gt;= NTBA!$F$17) * IF(AL$268 &gt;= $E277, MAX( MIN( $F277*$F$264, $F277-SUM($I277:AK277)),0),0)</f>
        <v>8.5675739624707481E-2</v>
      </c>
      <c r="AM277" s="53">
        <f ca="1" xml:space="preserve"> (AM$2 &gt;= NTBA!$F$17) * IF(AM$268 &gt;= $E277, MAX( MIN( $F277*$F$264, $F277-SUM($I277:AL277)),0),0)</f>
        <v>8.5675739624707481E-2</v>
      </c>
      <c r="AN277" s="53">
        <f ca="1" xml:space="preserve"> (AN$2 &gt;= NTBA!$F$17) * IF(AN$268 &gt;= $E277, MAX( MIN( $F277*$F$264, $F277-SUM($I277:AM277)),0),0)</f>
        <v>8.5675739624707481E-2</v>
      </c>
      <c r="AO277" s="53">
        <f ca="1" xml:space="preserve"> (AO$2 &gt;= NTBA!$F$17) * IF(AO$268 &gt;= $E277, MAX( MIN( $F277*$F$264, $F277-SUM($I277:AN277)),0),0)</f>
        <v>8.5675739624707481E-2</v>
      </c>
      <c r="AP277" s="53">
        <f ca="1" xml:space="preserve"> (AP$2 &gt;= NTBA!$F$17) * IF(AP$268 &gt;= $E277, MAX( MIN( $F277*$F$264, $F277-SUM($I277:AO277)),0),0)</f>
        <v>8.5675739624707481E-2</v>
      </c>
      <c r="AQ277" s="53">
        <f ca="1" xml:space="preserve"> (AQ$2 &gt;= NTBA!$F$17) * IF(AQ$268 &gt;= $E277, MAX( MIN( $F277*$F$264, $F277-SUM($I277:AP277)),0),0)</f>
        <v>8.5675739624707481E-2</v>
      </c>
      <c r="AR277" s="53">
        <f ca="1" xml:space="preserve"> (AR$2 &gt;= NTBA!$F$17) * IF(AR$268 &gt;= $E277, MAX( MIN( $F277*$F$264, $F277-SUM($I277:AQ277)),0),0)</f>
        <v>8.5675739624707481E-2</v>
      </c>
      <c r="AS277" s="53">
        <f ca="1" xml:space="preserve"> (AS$2 &gt;= NTBA!$F$17) * IF(AS$268 &gt;= $E277, MAX( MIN( $F277*$F$264, $F277-SUM($I277:AR277)),0),0)</f>
        <v>8.5675739624707481E-2</v>
      </c>
      <c r="AT277" s="53">
        <f ca="1" xml:space="preserve"> (AT$2 &gt;= NTBA!$F$17) * IF(AT$268 &gt;= $E277, MAX( MIN( $F277*$F$264, $F277-SUM($I277:AS277)),0),0)</f>
        <v>8.5675739624707481E-2</v>
      </c>
      <c r="AU277" s="53">
        <f ca="1" xml:space="preserve"> (AU$2 &gt;= NTBA!$F$17) * IF(AU$268 &gt;= $E277, MAX( MIN( $F277*$F$264, $F277-SUM($I277:AT277)),0),0)</f>
        <v>8.5675739624707481E-2</v>
      </c>
      <c r="AV277" s="53">
        <f ca="1" xml:space="preserve"> (AV$2 &gt;= NTBA!$F$17) * IF(AV$268 &gt;= $E277, MAX( MIN( $F277*$F$264, $F277-SUM($I277:AU277)),0),0)</f>
        <v>8.5675739624707481E-2</v>
      </c>
      <c r="AW277" s="53">
        <f ca="1" xml:space="preserve"> (AW$2 &gt;= NTBA!$F$17) * IF(AW$268 &gt;= $E277, MAX( MIN( $F277*$F$264, $F277-SUM($I277:AV277)),0),0)</f>
        <v>8.5675739624707481E-2</v>
      </c>
      <c r="AX277" s="53">
        <f ca="1" xml:space="preserve"> (AX$2 &gt;= NTBA!$F$17) * IF(AX$268 &gt;= $E277, MAX( MIN( $F277*$F$264, $F277-SUM($I277:AW277)),0),0)</f>
        <v>8.5675739624707481E-2</v>
      </c>
      <c r="AY277" s="53">
        <f ca="1" xml:space="preserve"> (AY$2 &gt;= NTBA!$F$17) * IF(AY$268 &gt;= $E277, MAX( MIN( $F277*$F$264, $F277-SUM($I277:AX277)),0),0)</f>
        <v>8.5675739624707481E-2</v>
      </c>
      <c r="AZ277" s="53">
        <f ca="1" xml:space="preserve"> (AZ$2 &gt;= NTBA!$F$17) * IF(AZ$268 &gt;= $E277, MAX( MIN( $F277*$F$264, $F277-SUM($I277:AY277)),0),0)</f>
        <v>8.5675739624707481E-2</v>
      </c>
      <c r="BA277" s="53">
        <f ca="1" xml:space="preserve"> (BA$2 &gt;= NTBA!$F$17) * IF(BA$268 &gt;= $E277, MAX( MIN( $F277*$F$264, $F277-SUM($I277:AZ277)),0),0)</f>
        <v>8.5675739624707481E-2</v>
      </c>
      <c r="BB277" s="53">
        <f ca="1" xml:space="preserve"> (BB$2 &gt;= NTBA!$F$17) * IF(BB$268 &gt;= $E277, MAX( MIN( $F277*$F$264, $F277-SUM($I277:BA277)),0),0)</f>
        <v>8.5675739624707481E-2</v>
      </c>
      <c r="BC277" s="53">
        <f ca="1" xml:space="preserve"> (BC$2 &gt;= NTBA!$F$17) * IF(BC$268 &gt;= $E277, MAX( MIN( $F277*$F$264, $F277-SUM($I277:BB277)),0),0)</f>
        <v>8.5675739624707481E-2</v>
      </c>
      <c r="BD277" s="53">
        <f ca="1" xml:space="preserve"> (BD$2 &gt;= NTBA!$F$17) * IF(BD$268 &gt;= $E277, MAX( MIN( $F277*$F$264, $F277-SUM($I277:BC277)),0),0)</f>
        <v>8.5675739624707481E-2</v>
      </c>
      <c r="BE277" s="53">
        <f ca="1" xml:space="preserve"> (BE$2 &gt;= NTBA!$F$17) * IF(BE$268 &gt;= $E277, MAX( MIN( $F277*$F$264, $F277-SUM($I277:BD277)),0),0)</f>
        <v>8.5675739624707481E-2</v>
      </c>
      <c r="BF277" s="53">
        <f ca="1" xml:space="preserve"> (BF$2 &gt;= NTBA!$F$17) * IF(BF$268 &gt;= $E277, MAX( MIN( $F277*$F$264, $F277-SUM($I277:BE277)),0),0)</f>
        <v>8.5675739624707481E-2</v>
      </c>
      <c r="BG277" s="53">
        <f ca="1" xml:space="preserve"> (BG$2 &gt;= NTBA!$F$17) * IF(BG$268 &gt;= $E277, MAX( MIN( $F277*$F$264, $F277-SUM($I277:BF277)),0),0)</f>
        <v>8.5675739624707481E-2</v>
      </c>
      <c r="BH277" s="53">
        <f ca="1" xml:space="preserve"> (BH$2 &gt;= NTBA!$F$17) * IF(BH$268 &gt;= $E277, MAX( MIN( $F277*$F$264, $F277-SUM($I277:BG277)),0),0)</f>
        <v>8.5675739624707481E-2</v>
      </c>
      <c r="BI277" s="53">
        <f ca="1" xml:space="preserve"> (BI$2 &gt;= NTBA!$F$17) * IF(BI$268 &gt;= $E277, MAX( MIN( $F277*$F$264, $F277-SUM($I277:BH277)),0),0)</f>
        <v>8.5675739624707481E-2</v>
      </c>
      <c r="BJ277" s="53">
        <f ca="1" xml:space="preserve"> (BJ$2 &gt;= NTBA!$F$17) * IF(BJ$268 &gt;= $E277, MAX( MIN( $F277*$F$264, $F277-SUM($I277:BI277)),0),0)</f>
        <v>8.5675739624707481E-2</v>
      </c>
      <c r="BK277" s="53">
        <f ca="1" xml:space="preserve"> (BK$2 &gt;= NTBA!$F$17) * IF(BK$268 &gt;= $E277, MAX( MIN( $F277*$F$264, $F277-SUM($I277:BJ277)),0),0)</f>
        <v>8.5675739624707481E-2</v>
      </c>
      <c r="BL277" s="53">
        <f ca="1" xml:space="preserve"> (BL$2 &gt;= NTBA!$F$17) * IF(BL$268 &gt;= $E277, MAX( MIN( $F277*$F$264, $F277-SUM($I277:BK277)),0),0)</f>
        <v>8.5675739624707481E-2</v>
      </c>
      <c r="BM277" s="53">
        <f ca="1" xml:space="preserve"> (BM$2 &gt;= NTBA!$F$17) * IF(BM$268 &gt;= $E277, MAX( MIN( $F277*$F$264, $F277-SUM($I277:BL277)),0),0)</f>
        <v>8.5675739624707481E-2</v>
      </c>
      <c r="BN277" s="53">
        <f ca="1" xml:space="preserve"> (BN$2 &gt;= NTBA!$F$17) * IF(BN$268 &gt;= $E277, MAX( MIN( $F277*$F$264, $F277-SUM($I277:BM277)),0),0)</f>
        <v>8.5675739624707481E-2</v>
      </c>
      <c r="BO277" s="53">
        <f ca="1" xml:space="preserve"> (BO$2 &gt;= NTBA!$F$17) * IF(BO$268 &gt;= $E277, MAX( MIN( $F277*$F$264, $F277-SUM($I277:BN277)),0),0)</f>
        <v>8.5675739624707481E-2</v>
      </c>
      <c r="BP277" s="53">
        <f ca="1" xml:space="preserve"> (BP$2 &gt;= NTBA!$F$17) * IF(BP$268 &gt;= $E277, MAX( MIN( $F277*$F$264, $F277-SUM($I277:BO277)),0),0)</f>
        <v>8.5675739624707481E-2</v>
      </c>
      <c r="BQ277" s="53">
        <f ca="1" xml:space="preserve"> (BQ$2 &gt;= NTBA!$F$17) * IF(BQ$268 &gt;= $E277, MAX( MIN( $F277*$F$264, $F277-SUM($I277:BP277)),0),0)</f>
        <v>8.5675739624707481E-2</v>
      </c>
      <c r="BR277" s="53">
        <f ca="1" xml:space="preserve"> (BR$2 &gt;= NTBA!$F$17) * IF(BR$268 &gt;= $E277, MAX( MIN( $F277*$F$264, $F277-SUM($I277:BQ277)),0),0)</f>
        <v>8.5675739624707481E-2</v>
      </c>
      <c r="BS277" s="53">
        <f ca="1" xml:space="preserve"> (BS$2 &gt;= NTBA!$F$17) * IF(BS$268 &gt;= $E277, MAX( MIN( $F277*$F$264, $F277-SUM($I277:BR277)),0),0)</f>
        <v>8.5675739624707481E-2</v>
      </c>
      <c r="BT277" s="53">
        <f ca="1" xml:space="preserve"> (BT$2 &gt;= NTBA!$F$17) * IF(BT$268 &gt;= $E277, MAX( MIN( $F277*$F$264, $F277-SUM($I277:BS277)),0),0)</f>
        <v>8.5675739624707481E-2</v>
      </c>
      <c r="BU277" s="53">
        <f ca="1" xml:space="preserve"> (BU$2 &gt;= NTBA!$F$17) * IF(BU$268 &gt;= $E277, MAX( MIN( $F277*$F$264, $F277-SUM($I277:BT277)),0),0)</f>
        <v>8.5675739624707481E-2</v>
      </c>
      <c r="BV277" s="53">
        <f ca="1" xml:space="preserve"> (BV$2 &gt;= NTBA!$F$17) * IF(BV$268 &gt;= $E277, MAX( MIN( $F277*$F$264, $F277-SUM($I277:BU277)),0),0)</f>
        <v>8.5675739624707481E-2</v>
      </c>
      <c r="BW277" s="53">
        <f ca="1" xml:space="preserve"> (BW$2 &gt;= NTBA!$F$17) * IF(BW$268 &gt;= $E277, MAX( MIN( $F277*$F$264, $F277-SUM($I277:BV277)),0),0)</f>
        <v>8.5675739624707481E-2</v>
      </c>
      <c r="BX277" s="53">
        <f ca="1" xml:space="preserve"> (BX$2 &gt;= NTBA!$F$17) * IF(BX$268 &gt;= $E277, MAX( MIN( $F277*$F$264, $F277-SUM($I277:BW277)),0),0)</f>
        <v>8.5675739624707481E-2</v>
      </c>
      <c r="BY277" s="53">
        <f ca="1" xml:space="preserve"> (BY$2 &gt;= NTBA!$F$17) * IF(BY$268 &gt;= $E277, MAX( MIN( $F277*$F$264, $F277-SUM($I277:BX277)),0),0)</f>
        <v>8.5675739624707481E-2</v>
      </c>
      <c r="BZ277" s="53">
        <f ca="1" xml:space="preserve"> (BZ$2 &gt;= NTBA!$F$17) * IF(BZ$268 &gt;= $E277, MAX( MIN( $F277*$F$264, $F277-SUM($I277:BY277)),0),0)</f>
        <v>8.5675739624707481E-2</v>
      </c>
      <c r="CA277" s="53">
        <f ca="1" xml:space="preserve"> (CA$2 &gt;= NTBA!$F$17) * IF(CA$268 &gt;= $E277, MAX( MIN( $F277*$F$264, $F277-SUM($I277:BZ277)),0),0)</f>
        <v>8.5675739624707481E-2</v>
      </c>
      <c r="CB277" s="53">
        <f ca="1" xml:space="preserve"> (CB$2 &gt;= NTBA!$F$17) * IF(CB$268 &gt;= $E277, MAX( MIN( $F277*$F$264, $F277-SUM($I277:CA277)),0),0)</f>
        <v>8.5675739624707481E-2</v>
      </c>
      <c r="CC277" s="53">
        <f ca="1" xml:space="preserve"> (CC$2 &gt;= NTBA!$F$17) * IF(CC$268 &gt;= $E277, MAX( MIN( $F277*$F$264, $F277-SUM($I277:CB277)),0),0)</f>
        <v>8.5675739624707481E-2</v>
      </c>
      <c r="CD277" s="53">
        <f ca="1" xml:space="preserve"> (CD$2 &gt;= NTBA!$F$17) * IF(CD$268 &gt;= $E277, MAX( MIN( $F277*$F$264, $F277-SUM($I277:CC277)),0),0)</f>
        <v>8.5675739624707481E-2</v>
      </c>
      <c r="CE277" s="53">
        <f ca="1" xml:space="preserve"> (CE$2 &gt;= NTBA!$F$17) * IF(CE$268 &gt;= $E277, MAX( MIN( $F277*$F$264, $F277-SUM($I277:CD277)),0),0)</f>
        <v>8.5675739624707481E-2</v>
      </c>
      <c r="CF277" s="53">
        <f ca="1" xml:space="preserve"> (CF$2 &gt;= NTBA!$F$17) * IF(CF$268 &gt;= $E277, MAX( MIN( $F277*$F$264, $F277-SUM($I277:CE277)),0),0)</f>
        <v>8.5675739624707481E-2</v>
      </c>
      <c r="CG277" s="53">
        <f ca="1" xml:space="preserve"> (CG$2 &gt;= NTBA!$F$17) * IF(CG$268 &gt;= $E277, MAX( MIN( $F277*$F$264, $F277-SUM($I277:CF277)),0),0)</f>
        <v>8.5675739624707481E-2</v>
      </c>
      <c r="CH277" s="53">
        <f ca="1" xml:space="preserve"> (CH$2 &gt;= NTBA!$F$17) * IF(CH$268 &gt;= $E277, MAX( MIN( $F277*$F$264, $F277-SUM($I277:CG277)),0),0)</f>
        <v>8.5675739624707481E-2</v>
      </c>
      <c r="CI277" s="53">
        <f ca="1" xml:space="preserve"> (CI$2 &gt;= NTBA!$F$17) * IF(CI$268 &gt;= $E277, MAX( MIN( $F277*$F$264, $F277-SUM($I277:CH277)),0),0)</f>
        <v>8.5675739624707481E-2</v>
      </c>
      <c r="CJ277" s="53">
        <f ca="1" xml:space="preserve"> (CJ$2 &gt;= NTBA!$F$17) * IF(CJ$268 &gt;= $E277, MAX( MIN( $F277*$F$264, $F277-SUM($I277:CI277)),0),0)</f>
        <v>8.5675739624707481E-2</v>
      </c>
      <c r="CK277" s="53">
        <f ca="1" xml:space="preserve"> (CK$2 &gt;= NTBA!$F$17) * IF(CK$268 &gt;= $E277, MAX( MIN( $F277*$F$264, $F277-SUM($I277:CJ277)),0),0)</f>
        <v>8.5675739624707481E-2</v>
      </c>
      <c r="CL277" s="53">
        <f ca="1" xml:space="preserve"> (CL$2 &gt;= NTBA!$F$17) * IF(CL$268 &gt;= $E277, MAX( MIN( $F277*$F$264, $F277-SUM($I277:CK277)),0),0)</f>
        <v>8.5675739624707481E-2</v>
      </c>
      <c r="CM277" s="53">
        <f ca="1" xml:space="preserve"> (CM$2 &gt;= NTBA!$F$17) * IF(CM$268 &gt;= $E277, MAX( MIN( $F277*$F$264, $F277-SUM($I277:CL277)),0),0)</f>
        <v>8.5675739624707481E-2</v>
      </c>
      <c r="CN277" s="53">
        <f ca="1" xml:space="preserve"> (CN$2 &gt;= NTBA!$F$17) * IF(CN$268 &gt;= $E277, MAX( MIN( $F277*$F$264, $F277-SUM($I277:CM277)),0),0)</f>
        <v>8.5675739624707481E-2</v>
      </c>
      <c r="CO277" s="53">
        <f ca="1" xml:space="preserve"> (CO$2 &gt;= NTBA!$F$17) * IF(CO$268 &gt;= $E277, MAX( MIN( $F277*$F$264, $F277-SUM($I277:CN277)),0),0)</f>
        <v>8.5675739624707481E-2</v>
      </c>
      <c r="CP277" s="53">
        <f ca="1" xml:space="preserve"> (CP$2 &gt;= NTBA!$F$17) * IF(CP$268 &gt;= $E277, MAX( MIN( $F277*$F$264, $F277-SUM($I277:CO277)),0),0)</f>
        <v>8.5675739624707481E-2</v>
      </c>
      <c r="CQ277" s="53">
        <f ca="1" xml:space="preserve"> (CQ$2 &gt;= NTBA!$F$17) * IF(CQ$268 &gt;= $E277, MAX( MIN( $F277*$F$264, $F277-SUM($I277:CP277)),0),0)</f>
        <v>8.5675739624707481E-2</v>
      </c>
      <c r="CR277" s="53">
        <f ca="1" xml:space="preserve"> (CR$2 &gt;= NTBA!$F$17) * IF(CR$268 &gt;= $E277, MAX( MIN( $F277*$F$264, $F277-SUM($I277:CQ277)),0),0)</f>
        <v>8.5675739624707481E-2</v>
      </c>
      <c r="CS277" s="53">
        <f ca="1" xml:space="preserve"> (CS$2 &gt;= NTBA!$F$17) * IF(CS$268 &gt;= $E277, MAX( MIN( $F277*$F$264, $F277-SUM($I277:CR277)),0),0)</f>
        <v>8.5675739624707481E-2</v>
      </c>
      <c r="CT277" s="53">
        <f ca="1" xml:space="preserve"> (CT$2 &gt;= NTBA!$F$17) * IF(CT$268 &gt;= $E277, MAX( MIN( $F277*$F$264, $F277-SUM($I277:CS277)),0),0)</f>
        <v>8.5675739624707481E-2</v>
      </c>
      <c r="CU277" s="53">
        <f ca="1" xml:space="preserve"> (CU$2 &gt;= NTBA!$F$17) * IF(CU$268 &gt;= $E277, MAX( MIN( $F277*$F$264, $F277-SUM($I277:CT277)),0),0)</f>
        <v>8.5675739624707481E-2</v>
      </c>
      <c r="CV277" s="53">
        <f ca="1" xml:space="preserve"> (CV$2 &gt;= NTBA!$F$17) * IF(CV$268 &gt;= $E277, MAX( MIN( $F277*$F$264, $F277-SUM($I277:CU277)),0),0)</f>
        <v>8.5675739624707481E-2</v>
      </c>
      <c r="CW277" s="53">
        <f ca="1" xml:space="preserve"> (CW$2 &gt;= NTBA!$F$17) * IF(CW$268 &gt;= $E277, MAX( MIN( $F277*$F$264, $F277-SUM($I277:CV277)),0),0)</f>
        <v>2.6645352591003757E-15</v>
      </c>
      <c r="CX277" s="53">
        <f ca="1" xml:space="preserve"> (CX$2 &gt;= NTBA!$F$17) * IF(CX$268 &gt;= $E277, MAX( MIN( $F277*$F$264, $F277-SUM($I277:CW277)),0),0)</f>
        <v>0</v>
      </c>
      <c r="CY277" s="53">
        <f ca="1" xml:space="preserve"> (CY$2 &gt;= NTBA!$F$17) * IF(CY$268 &gt;= $E277, MAX( MIN( $F277*$F$264, $F277-SUM($I277:CX277)),0),0)</f>
        <v>0</v>
      </c>
      <c r="CZ277" s="53">
        <f ca="1" xml:space="preserve"> (CZ$2 &gt;= NTBA!$F$17) * IF(CZ$268 &gt;= $E277, MAX( MIN( $F277*$F$264, $F277-SUM($I277:CY277)),0),0)</f>
        <v>0</v>
      </c>
      <c r="DA277" s="53">
        <f ca="1" xml:space="preserve"> (DA$2 &gt;= NTBA!$F$17) * IF(DA$268 &gt;= $E277, MAX( MIN( $F277*$F$264, $F277-SUM($I277:CZ277)),0),0)</f>
        <v>0</v>
      </c>
      <c r="DB277" s="53">
        <f ca="1" xml:space="preserve"> (DB$2 &gt;= NTBA!$F$17) * IF(DB$268 &gt;= $E277, MAX( MIN( $F277*$F$264, $F277-SUM($I277:DA277)),0),0)</f>
        <v>0</v>
      </c>
      <c r="DC277" s="53">
        <f ca="1" xml:space="preserve"> (DC$2 &gt;= NTBA!$F$17) * IF(DC$268 &gt;= $E277, MAX( MIN( $F277*$F$264, $F277-SUM($I277:DB277)),0),0)</f>
        <v>0</v>
      </c>
      <c r="DD277" s="53">
        <f ca="1" xml:space="preserve"> (DD$2 &gt;= NTBA!$F$17) * IF(DD$268 &gt;= $E277, MAX( MIN( $F277*$F$264, $F277-SUM($I277:DC277)),0),0)</f>
        <v>0</v>
      </c>
      <c r="DE277" s="53">
        <f ca="1" xml:space="preserve"> (DE$2 &gt;= NTBA!$F$17) * IF(DE$268 &gt;= $E277, MAX( MIN( $F277*$F$264, $F277-SUM($I277:DD277)),0),0)</f>
        <v>0</v>
      </c>
      <c r="DF277" s="53">
        <f ca="1" xml:space="preserve"> (DF$2 &gt;= NTBA!$F$17) * IF(DF$268 &gt;= $E277, MAX( MIN( $F277*$F$264, $F277-SUM($I277:DE277)),0),0)</f>
        <v>0</v>
      </c>
      <c r="DG277" s="53">
        <f ca="1" xml:space="preserve"> (DG$2 &gt;= NTBA!$F$17) * IF(DG$268 &gt;= $E277, MAX( MIN( $F277*$F$264, $F277-SUM($I277:DF277)),0),0)</f>
        <v>0</v>
      </c>
      <c r="DH277" s="53">
        <f ca="1" xml:space="preserve"> (DH$2 &gt;= NTBA!$F$17) * IF(DH$268 &gt;= $E277, MAX( MIN( $F277*$F$264, $F277-SUM($I277:DG277)),0),0)</f>
        <v>0</v>
      </c>
      <c r="DI277" s="53">
        <f ca="1" xml:space="preserve"> (DI$2 &gt;= NTBA!$F$17) * IF(DI$268 &gt;= $E277, MAX( MIN( $F277*$F$264, $F277-SUM($I277:DH277)),0),0)</f>
        <v>0</v>
      </c>
      <c r="DJ277" s="53">
        <f ca="1" xml:space="preserve"> (DJ$2 &gt;= NTBA!$F$17) * IF(DJ$268 &gt;= $E277, MAX( MIN( $F277*$F$264, $F277-SUM($I277:DI277)),0),0)</f>
        <v>0</v>
      </c>
      <c r="DK277" s="53">
        <f ca="1" xml:space="preserve"> (DK$2 &gt;= NTBA!$F$17) * IF(DK$268 &gt;= $E277, MAX( MIN( $F277*$F$264, $F277-SUM($I277:DJ277)),0),0)</f>
        <v>0</v>
      </c>
      <c r="DL277" s="53">
        <f ca="1" xml:space="preserve"> (DL$2 &gt;= NTBA!$F$17) * IF(DL$268 &gt;= $E277, MAX( MIN( $F277*$F$264, $F277-SUM($I277:DK277)),0),0)</f>
        <v>0</v>
      </c>
      <c r="DM277" s="53">
        <f ca="1" xml:space="preserve"> (DM$2 &gt;= NTBA!$F$17) * IF(DM$268 &gt;= $E277, MAX( MIN( $F277*$F$264, $F277-SUM($I277:DL277)),0),0)</f>
        <v>0</v>
      </c>
      <c r="DN277" s="53">
        <f ca="1" xml:space="preserve"> (DN$2 &gt;= NTBA!$F$17) * IF(DN$268 &gt;= $E277, MAX( MIN( $F277*$F$264, $F277-SUM($I277:DM277)),0),0)</f>
        <v>0</v>
      </c>
      <c r="DO277" s="53">
        <f ca="1" xml:space="preserve"> (DO$2 &gt;= NTBA!$F$17) * IF(DO$268 &gt;= $E277, MAX( MIN( $F277*$F$264, $F277-SUM($I277:DN277)),0),0)</f>
        <v>0</v>
      </c>
      <c r="DP277" s="53">
        <f ca="1" xml:space="preserve"> (DP$2 &gt;= NTBA!$F$17) * IF(DP$268 &gt;= $E277, MAX( MIN( $F277*$F$264, $F277-SUM($I277:DO277)),0),0)</f>
        <v>0</v>
      </c>
      <c r="DQ277" s="53">
        <f ca="1" xml:space="preserve"> (DQ$2 &gt;= NTBA!$F$17) * IF(DQ$268 &gt;= $E277, MAX( MIN( $F277*$F$264, $F277-SUM($I277:DP277)),0),0)</f>
        <v>0</v>
      </c>
      <c r="DR277" s="53">
        <f ca="1" xml:space="preserve"> (DR$2 &gt;= NTBA!$F$17) * IF(DR$268 &gt;= $E277, MAX( MIN( $F277*$F$264, $F277-SUM($I277:DQ277)),0),0)</f>
        <v>0</v>
      </c>
      <c r="DS277" s="53">
        <f ca="1" xml:space="preserve"> (DS$2 &gt;= NTBA!$F$17) * IF(DS$268 &gt;= $E277, MAX( MIN( $F277*$F$264, $F277-SUM($I277:DR277)),0),0)</f>
        <v>0</v>
      </c>
      <c r="DT277" s="53">
        <f ca="1" xml:space="preserve"> (DT$2 &gt;= NTBA!$F$17) * IF(DT$268 &gt;= $E277, MAX( MIN( $F277*$F$264, $F277-SUM($I277:DS277)),0),0)</f>
        <v>0</v>
      </c>
      <c r="DU277" s="53">
        <f ca="1" xml:space="preserve"> (DU$2 &gt;= NTBA!$F$17) * IF(DU$268 &gt;= $E277, MAX( MIN( $F277*$F$264, $F277-SUM($I277:DT277)),0),0)</f>
        <v>0</v>
      </c>
      <c r="DV277" s="53">
        <f ca="1" xml:space="preserve"> (DV$2 &gt;= NTBA!$F$17) * IF(DV$268 &gt;= $E277, MAX( MIN( $F277*$F$264, $F277-SUM($I277:DU277)),0),0)</f>
        <v>0</v>
      </c>
      <c r="DW277" s="53">
        <f ca="1" xml:space="preserve"> (DW$2 &gt;= NTBA!$F$17) * IF(DW$268 &gt;= $E277, MAX( MIN( $F277*$F$264, $F277-SUM($I277:DV277)),0),0)</f>
        <v>0</v>
      </c>
      <c r="DX277" s="53">
        <f ca="1" xml:space="preserve"> (DX$2 &gt;= NTBA!$F$17) * IF(DX$268 &gt;= $E277, MAX( MIN( $F277*$F$264, $F277-SUM($I277:DW277)),0),0)</f>
        <v>0</v>
      </c>
      <c r="DY277" s="53">
        <f ca="1" xml:space="preserve"> (DY$2 &gt;= NTBA!$F$17) * IF(DY$268 &gt;= $E277, MAX( MIN( $F277*$F$264, $F277-SUM($I277:DX277)),0),0)</f>
        <v>0</v>
      </c>
      <c r="DZ277" s="53">
        <f ca="1" xml:space="preserve"> (DZ$2 &gt;= NTBA!$F$17) * IF(DZ$268 &gt;= $E277, MAX( MIN( $F277*$F$264, $F277-SUM($I277:DY277)),0),0)</f>
        <v>0</v>
      </c>
      <c r="EA277" s="53">
        <f ca="1" xml:space="preserve"> (EA$2 &gt;= NTBA!$F$17) * IF(EA$268 &gt;= $E277, MAX( MIN( $F277*$F$264, $F277-SUM($I277:DZ277)),0),0)</f>
        <v>0</v>
      </c>
      <c r="EB277" s="53">
        <f ca="1" xml:space="preserve"> (EB$2 &gt;= NTBA!$F$17) * IF(EB$268 &gt;= $E277, MAX( MIN( $F277*$F$264, $F277-SUM($I277:EA277)),0),0)</f>
        <v>0</v>
      </c>
      <c r="EC277" s="53">
        <f ca="1" xml:space="preserve"> (EC$2 &gt;= NTBA!$F$17) * IF(EC$268 &gt;= $E277, MAX( MIN( $F277*$F$264, $F277-SUM($I277:EB277)),0),0)</f>
        <v>0</v>
      </c>
      <c r="ED277" s="53">
        <f ca="1" xml:space="preserve"> (ED$2 &gt;= NTBA!$F$17) * IF(ED$268 &gt;= $E277, MAX( MIN( $F277*$F$264, $F277-SUM($I277:EC277)),0),0)</f>
        <v>0</v>
      </c>
      <c r="EE277" s="53">
        <f ca="1" xml:space="preserve"> (EE$2 &gt;= NTBA!$F$17) * IF(EE$268 &gt;= $E277, MAX( MIN( $F277*$F$264, $F277-SUM($I277:ED277)),0),0)</f>
        <v>0</v>
      </c>
      <c r="EF277" s="53">
        <f ca="1" xml:space="preserve"> (EF$2 &gt;= NTBA!$F$17) * IF(EF$268 &gt;= $E277, MAX( MIN( $F277*$F$264, $F277-SUM($I277:EE277)),0),0)</f>
        <v>0</v>
      </c>
      <c r="EG277" s="53">
        <f ca="1" xml:space="preserve"> (EG$2 &gt;= NTBA!$F$17) * IF(EG$268 &gt;= $E277, MAX( MIN( $F277*$F$264, $F277-SUM($I277:EF277)),0),0)</f>
        <v>0</v>
      </c>
      <c r="EH277" s="53">
        <f ca="1" xml:space="preserve"> (EH$2 &gt;= NTBA!$F$17) * IF(EH$268 &gt;= $E277, MAX( MIN( $F277*$F$264, $F277-SUM($I277:EG277)),0),0)</f>
        <v>0</v>
      </c>
      <c r="EI277" s="21"/>
    </row>
    <row r="278" spans="5:139" ht="15" customHeight="1" outlineLevel="1" x14ac:dyDescent="0.35">
      <c r="E278" s="625">
        <v>10</v>
      </c>
      <c r="F278" s="415">
        <f ca="1"/>
        <v>5.9376662215782208</v>
      </c>
      <c r="G278" s="462"/>
      <c r="H278" s="26">
        <f t="shared" ca="1" si="184"/>
        <v>5.9376662215782208</v>
      </c>
      <c r="I278" s="39"/>
      <c r="J278" s="53">
        <f xml:space="preserve"> (J$2 &gt;= NTBA!$F$17) * IF(J$268 &gt;= $E278, MAX( MIN( $F278*$F$264, $F278-SUM($I278:I278)),0),0)</f>
        <v>0</v>
      </c>
      <c r="K278" s="53">
        <f xml:space="preserve"> (K$2 &gt;= NTBA!$F$17) * IF(K$268 &gt;= $E278, MAX( MIN( $F278*$F$264, $F278-SUM($I278:J278)),0),0)</f>
        <v>0</v>
      </c>
      <c r="L278" s="53">
        <f xml:space="preserve"> (L$2 &gt;= NTBA!$F$17) * IF(L$268 &gt;= $E278, MAX( MIN( $F278*$F$264, $F278-SUM($I278:K278)),0),0)</f>
        <v>0</v>
      </c>
      <c r="M278" s="53">
        <f xml:space="preserve"> (M$2 &gt;= NTBA!$F$17) * IF(M$268 &gt;= $E278, MAX( MIN( $F278*$F$264, $F278-SUM($I278:L278)),0),0)</f>
        <v>0</v>
      </c>
      <c r="N278" s="53">
        <f xml:space="preserve"> (N$2 &gt;= NTBA!$F$17) * IF(N$268 &gt;= $E278, MAX( MIN( $F278*$F$264, $F278-SUM($I278:M278)),0),0)</f>
        <v>0</v>
      </c>
      <c r="O278" s="53">
        <f xml:space="preserve"> (O$2 &gt;= NTBA!$F$17) * IF(O$268 &gt;= $E278, MAX( MIN( $F278*$F$264, $F278-SUM($I278:N278)),0),0)</f>
        <v>0</v>
      </c>
      <c r="P278" s="53">
        <f xml:space="preserve"> (P$2 &gt;= NTBA!$F$17) * IF(P$268 &gt;= $E278, MAX( MIN( $F278*$F$264, $F278-SUM($I278:O278)),0),0)</f>
        <v>0</v>
      </c>
      <c r="Q278" s="53">
        <f xml:space="preserve"> (Q$2 &gt;= NTBA!$F$17) * IF(Q$268 &gt;= $E278, MAX( MIN( $F278*$F$264, $F278-SUM($I278:P278)),0),0)</f>
        <v>0</v>
      </c>
      <c r="R278" s="53">
        <f xml:space="preserve"> (R$2 &gt;= NTBA!$F$17) * IF(R$268 &gt;= $E278, MAX( MIN( $F278*$F$264, $F278-SUM($I278:Q278)),0),0)</f>
        <v>0</v>
      </c>
      <c r="S278" s="53">
        <f ca="1" xml:space="preserve"> (S$2 &gt;= NTBA!$F$17) * IF(S$268 &gt;= $E278, MAX( MIN( $F278*$F$264, $F278-SUM($I278:R278)),0),0)</f>
        <v>7.1538147247930381E-2</v>
      </c>
      <c r="T278" s="53">
        <f ca="1" xml:space="preserve"> (T$2 &gt;= NTBA!$F$17) * IF(T$268 &gt;= $E278, MAX( MIN( $F278*$F$264, $F278-SUM($I278:S278)),0),0)</f>
        <v>7.1538147247930381E-2</v>
      </c>
      <c r="U278" s="53">
        <f ca="1" xml:space="preserve"> (U$2 &gt;= NTBA!$F$17) * IF(U$268 &gt;= $E278, MAX( MIN( $F278*$F$264, $F278-SUM($I278:T278)),0),0)</f>
        <v>7.1538147247930381E-2</v>
      </c>
      <c r="V278" s="53">
        <f ca="1" xml:space="preserve"> (V$2 &gt;= NTBA!$F$17) * IF(V$268 &gt;= $E278, MAX( MIN( $F278*$F$264, $F278-SUM($I278:U278)),0),0)</f>
        <v>7.1538147247930381E-2</v>
      </c>
      <c r="W278" s="53">
        <f ca="1" xml:space="preserve"> (W$2 &gt;= NTBA!$F$17) * IF(W$268 &gt;= $E278, MAX( MIN( $F278*$F$264, $F278-SUM($I278:V278)),0),0)</f>
        <v>7.1538147247930381E-2</v>
      </c>
      <c r="X278" s="53">
        <f ca="1" xml:space="preserve"> (X$2 &gt;= NTBA!$F$17) * IF(X$268 &gt;= $E278, MAX( MIN( $F278*$F$264, $F278-SUM($I278:W278)),0),0)</f>
        <v>7.1538147247930381E-2</v>
      </c>
      <c r="Y278" s="53">
        <f ca="1" xml:space="preserve"> (Y$2 &gt;= NTBA!$F$17) * IF(Y$268 &gt;= $E278, MAX( MIN( $F278*$F$264, $F278-SUM($I278:X278)),0),0)</f>
        <v>7.1538147247930381E-2</v>
      </c>
      <c r="Z278" s="53">
        <f ca="1" xml:space="preserve"> (Z$2 &gt;= NTBA!$F$17) * IF(Z$268 &gt;= $E278, MAX( MIN( $F278*$F$264, $F278-SUM($I278:Y278)),0),0)</f>
        <v>7.1538147247930381E-2</v>
      </c>
      <c r="AA278" s="53">
        <f ca="1" xml:space="preserve"> (AA$2 &gt;= NTBA!$F$17) * IF(AA$268 &gt;= $E278, MAX( MIN( $F278*$F$264, $F278-SUM($I278:Z278)),0),0)</f>
        <v>7.1538147247930381E-2</v>
      </c>
      <c r="AB278" s="53">
        <f ca="1" xml:space="preserve"> (AB$2 &gt;= NTBA!$F$17) * IF(AB$268 &gt;= $E278, MAX( MIN( $F278*$F$264, $F278-SUM($I278:AA278)),0),0)</f>
        <v>7.1538147247930381E-2</v>
      </c>
      <c r="AC278" s="53">
        <f ca="1" xml:space="preserve"> (AC$2 &gt;= NTBA!$F$17) * IF(AC$268 &gt;= $E278, MAX( MIN( $F278*$F$264, $F278-SUM($I278:AB278)),0),0)</f>
        <v>7.1538147247930381E-2</v>
      </c>
      <c r="AD278" s="53">
        <f ca="1" xml:space="preserve"> (AD$2 &gt;= NTBA!$F$17) * IF(AD$268 &gt;= $E278, MAX( MIN( $F278*$F$264, $F278-SUM($I278:AC278)),0),0)</f>
        <v>7.1538147247930381E-2</v>
      </c>
      <c r="AE278" s="53">
        <f ca="1" xml:space="preserve"> (AE$2 &gt;= NTBA!$F$17) * IF(AE$268 &gt;= $E278, MAX( MIN( $F278*$F$264, $F278-SUM($I278:AD278)),0),0)</f>
        <v>7.1538147247930381E-2</v>
      </c>
      <c r="AF278" s="53">
        <f ca="1" xml:space="preserve"> (AF$2 &gt;= NTBA!$F$17) * IF(AF$268 &gt;= $E278, MAX( MIN( $F278*$F$264, $F278-SUM($I278:AE278)),0),0)</f>
        <v>7.1538147247930381E-2</v>
      </c>
      <c r="AG278" s="53">
        <f ca="1" xml:space="preserve"> (AG$2 &gt;= NTBA!$F$17) * IF(AG$268 &gt;= $E278, MAX( MIN( $F278*$F$264, $F278-SUM($I278:AF278)),0),0)</f>
        <v>7.1538147247930381E-2</v>
      </c>
      <c r="AH278" s="53">
        <f ca="1" xml:space="preserve"> (AH$2 &gt;= NTBA!$F$17) * IF(AH$268 &gt;= $E278, MAX( MIN( $F278*$F$264, $F278-SUM($I278:AG278)),0),0)</f>
        <v>7.1538147247930381E-2</v>
      </c>
      <c r="AI278" s="53">
        <f ca="1" xml:space="preserve"> (AI$2 &gt;= NTBA!$F$17) * IF(AI$268 &gt;= $E278, MAX( MIN( $F278*$F$264, $F278-SUM($I278:AH278)),0),0)</f>
        <v>7.1538147247930381E-2</v>
      </c>
      <c r="AJ278" s="53">
        <f ca="1" xml:space="preserve"> (AJ$2 &gt;= NTBA!$F$17) * IF(AJ$268 &gt;= $E278, MAX( MIN( $F278*$F$264, $F278-SUM($I278:AI278)),0),0)</f>
        <v>7.1538147247930381E-2</v>
      </c>
      <c r="AK278" s="53">
        <f ca="1" xml:space="preserve"> (AK$2 &gt;= NTBA!$F$17) * IF(AK$268 &gt;= $E278, MAX( MIN( $F278*$F$264, $F278-SUM($I278:AJ278)),0),0)</f>
        <v>7.1538147247930381E-2</v>
      </c>
      <c r="AL278" s="53">
        <f ca="1" xml:space="preserve"> (AL$2 &gt;= NTBA!$F$17) * IF(AL$268 &gt;= $E278, MAX( MIN( $F278*$F$264, $F278-SUM($I278:AK278)),0),0)</f>
        <v>7.1538147247930381E-2</v>
      </c>
      <c r="AM278" s="53">
        <f ca="1" xml:space="preserve"> (AM$2 &gt;= NTBA!$F$17) * IF(AM$268 &gt;= $E278, MAX( MIN( $F278*$F$264, $F278-SUM($I278:AL278)),0),0)</f>
        <v>7.1538147247930381E-2</v>
      </c>
      <c r="AN278" s="53">
        <f ca="1" xml:space="preserve"> (AN$2 &gt;= NTBA!$F$17) * IF(AN$268 &gt;= $E278, MAX( MIN( $F278*$F$264, $F278-SUM($I278:AM278)),0),0)</f>
        <v>7.1538147247930381E-2</v>
      </c>
      <c r="AO278" s="53">
        <f ca="1" xml:space="preserve"> (AO$2 &gt;= NTBA!$F$17) * IF(AO$268 &gt;= $E278, MAX( MIN( $F278*$F$264, $F278-SUM($I278:AN278)),0),0)</f>
        <v>7.1538147247930381E-2</v>
      </c>
      <c r="AP278" s="53">
        <f ca="1" xml:space="preserve"> (AP$2 &gt;= NTBA!$F$17) * IF(AP$268 &gt;= $E278, MAX( MIN( $F278*$F$264, $F278-SUM($I278:AO278)),0),0)</f>
        <v>7.1538147247930381E-2</v>
      </c>
      <c r="AQ278" s="53">
        <f ca="1" xml:space="preserve"> (AQ$2 &gt;= NTBA!$F$17) * IF(AQ$268 &gt;= $E278, MAX( MIN( $F278*$F$264, $F278-SUM($I278:AP278)),0),0)</f>
        <v>7.1538147247930381E-2</v>
      </c>
      <c r="AR278" s="53">
        <f ca="1" xml:space="preserve"> (AR$2 &gt;= NTBA!$F$17) * IF(AR$268 &gt;= $E278, MAX( MIN( $F278*$F$264, $F278-SUM($I278:AQ278)),0),0)</f>
        <v>7.1538147247930381E-2</v>
      </c>
      <c r="AS278" s="53">
        <f ca="1" xml:space="preserve"> (AS$2 &gt;= NTBA!$F$17) * IF(AS$268 &gt;= $E278, MAX( MIN( $F278*$F$264, $F278-SUM($I278:AR278)),0),0)</f>
        <v>7.1538147247930381E-2</v>
      </c>
      <c r="AT278" s="53">
        <f ca="1" xml:space="preserve"> (AT$2 &gt;= NTBA!$F$17) * IF(AT$268 &gt;= $E278, MAX( MIN( $F278*$F$264, $F278-SUM($I278:AS278)),0),0)</f>
        <v>7.1538147247930381E-2</v>
      </c>
      <c r="AU278" s="53">
        <f ca="1" xml:space="preserve"> (AU$2 &gt;= NTBA!$F$17) * IF(AU$268 &gt;= $E278, MAX( MIN( $F278*$F$264, $F278-SUM($I278:AT278)),0),0)</f>
        <v>7.1538147247930381E-2</v>
      </c>
      <c r="AV278" s="53">
        <f ca="1" xml:space="preserve"> (AV$2 &gt;= NTBA!$F$17) * IF(AV$268 &gt;= $E278, MAX( MIN( $F278*$F$264, $F278-SUM($I278:AU278)),0),0)</f>
        <v>7.1538147247930381E-2</v>
      </c>
      <c r="AW278" s="53">
        <f ca="1" xml:space="preserve"> (AW$2 &gt;= NTBA!$F$17) * IF(AW$268 &gt;= $E278, MAX( MIN( $F278*$F$264, $F278-SUM($I278:AV278)),0),0)</f>
        <v>7.1538147247930381E-2</v>
      </c>
      <c r="AX278" s="53">
        <f ca="1" xml:space="preserve"> (AX$2 &gt;= NTBA!$F$17) * IF(AX$268 &gt;= $E278, MAX( MIN( $F278*$F$264, $F278-SUM($I278:AW278)),0),0)</f>
        <v>7.1538147247930381E-2</v>
      </c>
      <c r="AY278" s="53">
        <f ca="1" xml:space="preserve"> (AY$2 &gt;= NTBA!$F$17) * IF(AY$268 &gt;= $E278, MAX( MIN( $F278*$F$264, $F278-SUM($I278:AX278)),0),0)</f>
        <v>7.1538147247930381E-2</v>
      </c>
      <c r="AZ278" s="53">
        <f ca="1" xml:space="preserve"> (AZ$2 &gt;= NTBA!$F$17) * IF(AZ$268 &gt;= $E278, MAX( MIN( $F278*$F$264, $F278-SUM($I278:AY278)),0),0)</f>
        <v>7.1538147247930381E-2</v>
      </c>
      <c r="BA278" s="53">
        <f ca="1" xml:space="preserve"> (BA$2 &gt;= NTBA!$F$17) * IF(BA$268 &gt;= $E278, MAX( MIN( $F278*$F$264, $F278-SUM($I278:AZ278)),0),0)</f>
        <v>7.1538147247930381E-2</v>
      </c>
      <c r="BB278" s="53">
        <f ca="1" xml:space="preserve"> (BB$2 &gt;= NTBA!$F$17) * IF(BB$268 &gt;= $E278, MAX( MIN( $F278*$F$264, $F278-SUM($I278:BA278)),0),0)</f>
        <v>7.1538147247930381E-2</v>
      </c>
      <c r="BC278" s="53">
        <f ca="1" xml:space="preserve"> (BC$2 &gt;= NTBA!$F$17) * IF(BC$268 &gt;= $E278, MAX( MIN( $F278*$F$264, $F278-SUM($I278:BB278)),0),0)</f>
        <v>7.1538147247930381E-2</v>
      </c>
      <c r="BD278" s="53">
        <f ca="1" xml:space="preserve"> (BD$2 &gt;= NTBA!$F$17) * IF(BD$268 &gt;= $E278, MAX( MIN( $F278*$F$264, $F278-SUM($I278:BC278)),0),0)</f>
        <v>7.1538147247930381E-2</v>
      </c>
      <c r="BE278" s="53">
        <f ca="1" xml:space="preserve"> (BE$2 &gt;= NTBA!$F$17) * IF(BE$268 &gt;= $E278, MAX( MIN( $F278*$F$264, $F278-SUM($I278:BD278)),0),0)</f>
        <v>7.1538147247930381E-2</v>
      </c>
      <c r="BF278" s="53">
        <f ca="1" xml:space="preserve"> (BF$2 &gt;= NTBA!$F$17) * IF(BF$268 &gt;= $E278, MAX( MIN( $F278*$F$264, $F278-SUM($I278:BE278)),0),0)</f>
        <v>7.1538147247930381E-2</v>
      </c>
      <c r="BG278" s="53">
        <f ca="1" xml:space="preserve"> (BG$2 &gt;= NTBA!$F$17) * IF(BG$268 &gt;= $E278, MAX( MIN( $F278*$F$264, $F278-SUM($I278:BF278)),0),0)</f>
        <v>7.1538147247930381E-2</v>
      </c>
      <c r="BH278" s="53">
        <f ca="1" xml:space="preserve"> (BH$2 &gt;= NTBA!$F$17) * IF(BH$268 &gt;= $E278, MAX( MIN( $F278*$F$264, $F278-SUM($I278:BG278)),0),0)</f>
        <v>7.1538147247930381E-2</v>
      </c>
      <c r="BI278" s="53">
        <f ca="1" xml:space="preserve"> (BI$2 &gt;= NTBA!$F$17) * IF(BI$268 &gt;= $E278, MAX( MIN( $F278*$F$264, $F278-SUM($I278:BH278)),0),0)</f>
        <v>7.1538147247930381E-2</v>
      </c>
      <c r="BJ278" s="53">
        <f ca="1" xml:space="preserve"> (BJ$2 &gt;= NTBA!$F$17) * IF(BJ$268 &gt;= $E278, MAX( MIN( $F278*$F$264, $F278-SUM($I278:BI278)),0),0)</f>
        <v>7.1538147247930381E-2</v>
      </c>
      <c r="BK278" s="53">
        <f ca="1" xml:space="preserve"> (BK$2 &gt;= NTBA!$F$17) * IF(BK$268 &gt;= $E278, MAX( MIN( $F278*$F$264, $F278-SUM($I278:BJ278)),0),0)</f>
        <v>7.1538147247930381E-2</v>
      </c>
      <c r="BL278" s="53">
        <f ca="1" xml:space="preserve"> (BL$2 &gt;= NTBA!$F$17) * IF(BL$268 &gt;= $E278, MAX( MIN( $F278*$F$264, $F278-SUM($I278:BK278)),0),0)</f>
        <v>7.1538147247930381E-2</v>
      </c>
      <c r="BM278" s="53">
        <f ca="1" xml:space="preserve"> (BM$2 &gt;= NTBA!$F$17) * IF(BM$268 &gt;= $E278, MAX( MIN( $F278*$F$264, $F278-SUM($I278:BL278)),0),0)</f>
        <v>7.1538147247930381E-2</v>
      </c>
      <c r="BN278" s="53">
        <f ca="1" xml:space="preserve"> (BN$2 &gt;= NTBA!$F$17) * IF(BN$268 &gt;= $E278, MAX( MIN( $F278*$F$264, $F278-SUM($I278:BM278)),0),0)</f>
        <v>7.1538147247930381E-2</v>
      </c>
      <c r="BO278" s="53">
        <f ca="1" xml:space="preserve"> (BO$2 &gt;= NTBA!$F$17) * IF(BO$268 &gt;= $E278, MAX( MIN( $F278*$F$264, $F278-SUM($I278:BN278)),0),0)</f>
        <v>7.1538147247930381E-2</v>
      </c>
      <c r="BP278" s="53">
        <f ca="1" xml:space="preserve"> (BP$2 &gt;= NTBA!$F$17) * IF(BP$268 &gt;= $E278, MAX( MIN( $F278*$F$264, $F278-SUM($I278:BO278)),0),0)</f>
        <v>7.1538147247930381E-2</v>
      </c>
      <c r="BQ278" s="53">
        <f ca="1" xml:space="preserve"> (BQ$2 &gt;= NTBA!$F$17) * IF(BQ$268 &gt;= $E278, MAX( MIN( $F278*$F$264, $F278-SUM($I278:BP278)),0),0)</f>
        <v>7.1538147247930381E-2</v>
      </c>
      <c r="BR278" s="53">
        <f ca="1" xml:space="preserve"> (BR$2 &gt;= NTBA!$F$17) * IF(BR$268 &gt;= $E278, MAX( MIN( $F278*$F$264, $F278-SUM($I278:BQ278)),0),0)</f>
        <v>7.1538147247930381E-2</v>
      </c>
      <c r="BS278" s="53">
        <f ca="1" xml:space="preserve"> (BS$2 &gt;= NTBA!$F$17) * IF(BS$268 &gt;= $E278, MAX( MIN( $F278*$F$264, $F278-SUM($I278:BR278)),0),0)</f>
        <v>7.1538147247930381E-2</v>
      </c>
      <c r="BT278" s="53">
        <f ca="1" xml:space="preserve"> (BT$2 &gt;= NTBA!$F$17) * IF(BT$268 &gt;= $E278, MAX( MIN( $F278*$F$264, $F278-SUM($I278:BS278)),0),0)</f>
        <v>7.1538147247930381E-2</v>
      </c>
      <c r="BU278" s="53">
        <f ca="1" xml:space="preserve"> (BU$2 &gt;= NTBA!$F$17) * IF(BU$268 &gt;= $E278, MAX( MIN( $F278*$F$264, $F278-SUM($I278:BT278)),0),0)</f>
        <v>7.1538147247930381E-2</v>
      </c>
      <c r="BV278" s="53">
        <f ca="1" xml:space="preserve"> (BV$2 &gt;= NTBA!$F$17) * IF(BV$268 &gt;= $E278, MAX( MIN( $F278*$F$264, $F278-SUM($I278:BU278)),0),0)</f>
        <v>7.1538147247930381E-2</v>
      </c>
      <c r="BW278" s="53">
        <f ca="1" xml:space="preserve"> (BW$2 &gt;= NTBA!$F$17) * IF(BW$268 &gt;= $E278, MAX( MIN( $F278*$F$264, $F278-SUM($I278:BV278)),0),0)</f>
        <v>7.1538147247930381E-2</v>
      </c>
      <c r="BX278" s="53">
        <f ca="1" xml:space="preserve"> (BX$2 &gt;= NTBA!$F$17) * IF(BX$268 &gt;= $E278, MAX( MIN( $F278*$F$264, $F278-SUM($I278:BW278)),0),0)</f>
        <v>7.1538147247930381E-2</v>
      </c>
      <c r="BY278" s="53">
        <f ca="1" xml:space="preserve"> (BY$2 &gt;= NTBA!$F$17) * IF(BY$268 &gt;= $E278, MAX( MIN( $F278*$F$264, $F278-SUM($I278:BX278)),0),0)</f>
        <v>7.1538147247930381E-2</v>
      </c>
      <c r="BZ278" s="53">
        <f ca="1" xml:space="preserve"> (BZ$2 &gt;= NTBA!$F$17) * IF(BZ$268 &gt;= $E278, MAX( MIN( $F278*$F$264, $F278-SUM($I278:BY278)),0),0)</f>
        <v>7.1538147247930381E-2</v>
      </c>
      <c r="CA278" s="53">
        <f ca="1" xml:space="preserve"> (CA$2 &gt;= NTBA!$F$17) * IF(CA$268 &gt;= $E278, MAX( MIN( $F278*$F$264, $F278-SUM($I278:BZ278)),0),0)</f>
        <v>7.1538147247930381E-2</v>
      </c>
      <c r="CB278" s="53">
        <f ca="1" xml:space="preserve"> (CB$2 &gt;= NTBA!$F$17) * IF(CB$268 &gt;= $E278, MAX( MIN( $F278*$F$264, $F278-SUM($I278:CA278)),0),0)</f>
        <v>7.1538147247930381E-2</v>
      </c>
      <c r="CC278" s="53">
        <f ca="1" xml:space="preserve"> (CC$2 &gt;= NTBA!$F$17) * IF(CC$268 &gt;= $E278, MAX( MIN( $F278*$F$264, $F278-SUM($I278:CB278)),0),0)</f>
        <v>7.1538147247930381E-2</v>
      </c>
      <c r="CD278" s="53">
        <f ca="1" xml:space="preserve"> (CD$2 &gt;= NTBA!$F$17) * IF(CD$268 &gt;= $E278, MAX( MIN( $F278*$F$264, $F278-SUM($I278:CC278)),0),0)</f>
        <v>7.1538147247930381E-2</v>
      </c>
      <c r="CE278" s="53">
        <f ca="1" xml:space="preserve"> (CE$2 &gt;= NTBA!$F$17) * IF(CE$268 &gt;= $E278, MAX( MIN( $F278*$F$264, $F278-SUM($I278:CD278)),0),0)</f>
        <v>7.1538147247930381E-2</v>
      </c>
      <c r="CF278" s="53">
        <f ca="1" xml:space="preserve"> (CF$2 &gt;= NTBA!$F$17) * IF(CF$268 &gt;= $E278, MAX( MIN( $F278*$F$264, $F278-SUM($I278:CE278)),0),0)</f>
        <v>7.1538147247930381E-2</v>
      </c>
      <c r="CG278" s="53">
        <f ca="1" xml:space="preserve"> (CG$2 &gt;= NTBA!$F$17) * IF(CG$268 &gt;= $E278, MAX( MIN( $F278*$F$264, $F278-SUM($I278:CF278)),0),0)</f>
        <v>7.1538147247930381E-2</v>
      </c>
      <c r="CH278" s="53">
        <f ca="1" xml:space="preserve"> (CH$2 &gt;= NTBA!$F$17) * IF(CH$268 &gt;= $E278, MAX( MIN( $F278*$F$264, $F278-SUM($I278:CG278)),0),0)</f>
        <v>7.1538147247930381E-2</v>
      </c>
      <c r="CI278" s="53">
        <f ca="1" xml:space="preserve"> (CI$2 &gt;= NTBA!$F$17) * IF(CI$268 &gt;= $E278, MAX( MIN( $F278*$F$264, $F278-SUM($I278:CH278)),0),0)</f>
        <v>7.1538147247930381E-2</v>
      </c>
      <c r="CJ278" s="53">
        <f ca="1" xml:space="preserve"> (CJ$2 &gt;= NTBA!$F$17) * IF(CJ$268 &gt;= $E278, MAX( MIN( $F278*$F$264, $F278-SUM($I278:CI278)),0),0)</f>
        <v>7.1538147247930381E-2</v>
      </c>
      <c r="CK278" s="53">
        <f ca="1" xml:space="preserve"> (CK$2 &gt;= NTBA!$F$17) * IF(CK$268 &gt;= $E278, MAX( MIN( $F278*$F$264, $F278-SUM($I278:CJ278)),0),0)</f>
        <v>7.1538147247930381E-2</v>
      </c>
      <c r="CL278" s="53">
        <f ca="1" xml:space="preserve"> (CL$2 &gt;= NTBA!$F$17) * IF(CL$268 &gt;= $E278, MAX( MIN( $F278*$F$264, $F278-SUM($I278:CK278)),0),0)</f>
        <v>7.1538147247930381E-2</v>
      </c>
      <c r="CM278" s="53">
        <f ca="1" xml:space="preserve"> (CM$2 &gt;= NTBA!$F$17) * IF(CM$268 &gt;= $E278, MAX( MIN( $F278*$F$264, $F278-SUM($I278:CL278)),0),0)</f>
        <v>7.1538147247930381E-2</v>
      </c>
      <c r="CN278" s="53">
        <f ca="1" xml:space="preserve"> (CN$2 &gt;= NTBA!$F$17) * IF(CN$268 &gt;= $E278, MAX( MIN( $F278*$F$264, $F278-SUM($I278:CM278)),0),0)</f>
        <v>7.1538147247930381E-2</v>
      </c>
      <c r="CO278" s="53">
        <f ca="1" xml:space="preserve"> (CO$2 &gt;= NTBA!$F$17) * IF(CO$268 &gt;= $E278, MAX( MIN( $F278*$F$264, $F278-SUM($I278:CN278)),0),0)</f>
        <v>7.1538147247930381E-2</v>
      </c>
      <c r="CP278" s="53">
        <f ca="1" xml:space="preserve"> (CP$2 &gt;= NTBA!$F$17) * IF(CP$268 &gt;= $E278, MAX( MIN( $F278*$F$264, $F278-SUM($I278:CO278)),0),0)</f>
        <v>7.1538147247930381E-2</v>
      </c>
      <c r="CQ278" s="53">
        <f ca="1" xml:space="preserve"> (CQ$2 &gt;= NTBA!$F$17) * IF(CQ$268 &gt;= $E278, MAX( MIN( $F278*$F$264, $F278-SUM($I278:CP278)),0),0)</f>
        <v>7.1538147247930381E-2</v>
      </c>
      <c r="CR278" s="53">
        <f ca="1" xml:space="preserve"> (CR$2 &gt;= NTBA!$F$17) * IF(CR$268 &gt;= $E278, MAX( MIN( $F278*$F$264, $F278-SUM($I278:CQ278)),0),0)</f>
        <v>7.1538147247930381E-2</v>
      </c>
      <c r="CS278" s="53">
        <f ca="1" xml:space="preserve"> (CS$2 &gt;= NTBA!$F$17) * IF(CS$268 &gt;= $E278, MAX( MIN( $F278*$F$264, $F278-SUM($I278:CR278)),0),0)</f>
        <v>7.1538147247930381E-2</v>
      </c>
      <c r="CT278" s="53">
        <f ca="1" xml:space="preserve"> (CT$2 &gt;= NTBA!$F$17) * IF(CT$268 &gt;= $E278, MAX( MIN( $F278*$F$264, $F278-SUM($I278:CS278)),0),0)</f>
        <v>7.1538147247930381E-2</v>
      </c>
      <c r="CU278" s="53">
        <f ca="1" xml:space="preserve"> (CU$2 &gt;= NTBA!$F$17) * IF(CU$268 &gt;= $E278, MAX( MIN( $F278*$F$264, $F278-SUM($I278:CT278)),0),0)</f>
        <v>7.1538147247930381E-2</v>
      </c>
      <c r="CV278" s="53">
        <f ca="1" xml:space="preserve"> (CV$2 &gt;= NTBA!$F$17) * IF(CV$268 &gt;= $E278, MAX( MIN( $F278*$F$264, $F278-SUM($I278:CU278)),0),0)</f>
        <v>7.1538147247930381E-2</v>
      </c>
      <c r="CW278" s="53">
        <f ca="1" xml:space="preserve"> (CW$2 &gt;= NTBA!$F$17) * IF(CW$268 &gt;= $E278, MAX( MIN( $F278*$F$264, $F278-SUM($I278:CV278)),0),0)</f>
        <v>7.153814724792884E-2</v>
      </c>
      <c r="CX278" s="53">
        <f ca="1" xml:space="preserve"> (CX$2 &gt;= NTBA!$F$17) * IF(CX$268 &gt;= $E278, MAX( MIN( $F278*$F$264, $F278-SUM($I278:CW278)),0),0)</f>
        <v>0</v>
      </c>
      <c r="CY278" s="53">
        <f ca="1" xml:space="preserve"> (CY$2 &gt;= NTBA!$F$17) * IF(CY$268 &gt;= $E278, MAX( MIN( $F278*$F$264, $F278-SUM($I278:CX278)),0),0)</f>
        <v>0</v>
      </c>
      <c r="CZ278" s="53">
        <f ca="1" xml:space="preserve"> (CZ$2 &gt;= NTBA!$F$17) * IF(CZ$268 &gt;= $E278, MAX( MIN( $F278*$F$264, $F278-SUM($I278:CY278)),0),0)</f>
        <v>0</v>
      </c>
      <c r="DA278" s="53">
        <f ca="1" xml:space="preserve"> (DA$2 &gt;= NTBA!$F$17) * IF(DA$268 &gt;= $E278, MAX( MIN( $F278*$F$264, $F278-SUM($I278:CZ278)),0),0)</f>
        <v>0</v>
      </c>
      <c r="DB278" s="53">
        <f ca="1" xml:space="preserve"> (DB$2 &gt;= NTBA!$F$17) * IF(DB$268 &gt;= $E278, MAX( MIN( $F278*$F$264, $F278-SUM($I278:DA278)),0),0)</f>
        <v>0</v>
      </c>
      <c r="DC278" s="53">
        <f ca="1" xml:space="preserve"> (DC$2 &gt;= NTBA!$F$17) * IF(DC$268 &gt;= $E278, MAX( MIN( $F278*$F$264, $F278-SUM($I278:DB278)),0),0)</f>
        <v>0</v>
      </c>
      <c r="DD278" s="53">
        <f ca="1" xml:space="preserve"> (DD$2 &gt;= NTBA!$F$17) * IF(DD$268 &gt;= $E278, MAX( MIN( $F278*$F$264, $F278-SUM($I278:DC278)),0),0)</f>
        <v>0</v>
      </c>
      <c r="DE278" s="53">
        <f ca="1" xml:space="preserve"> (DE$2 &gt;= NTBA!$F$17) * IF(DE$268 &gt;= $E278, MAX( MIN( $F278*$F$264, $F278-SUM($I278:DD278)),0),0)</f>
        <v>0</v>
      </c>
      <c r="DF278" s="53">
        <f ca="1" xml:space="preserve"> (DF$2 &gt;= NTBA!$F$17) * IF(DF$268 &gt;= $E278, MAX( MIN( $F278*$F$264, $F278-SUM($I278:DE278)),0),0)</f>
        <v>0</v>
      </c>
      <c r="DG278" s="53">
        <f ca="1" xml:space="preserve"> (DG$2 &gt;= NTBA!$F$17) * IF(DG$268 &gt;= $E278, MAX( MIN( $F278*$F$264, $F278-SUM($I278:DF278)),0),0)</f>
        <v>0</v>
      </c>
      <c r="DH278" s="53">
        <f ca="1" xml:space="preserve"> (DH$2 &gt;= NTBA!$F$17) * IF(DH$268 &gt;= $E278, MAX( MIN( $F278*$F$264, $F278-SUM($I278:DG278)),0),0)</f>
        <v>0</v>
      </c>
      <c r="DI278" s="53">
        <f ca="1" xml:space="preserve"> (DI$2 &gt;= NTBA!$F$17) * IF(DI$268 &gt;= $E278, MAX( MIN( $F278*$F$264, $F278-SUM($I278:DH278)),0),0)</f>
        <v>0</v>
      </c>
      <c r="DJ278" s="53">
        <f ca="1" xml:space="preserve"> (DJ$2 &gt;= NTBA!$F$17) * IF(DJ$268 &gt;= $E278, MAX( MIN( $F278*$F$264, $F278-SUM($I278:DI278)),0),0)</f>
        <v>0</v>
      </c>
      <c r="DK278" s="53">
        <f ca="1" xml:space="preserve"> (DK$2 &gt;= NTBA!$F$17) * IF(DK$268 &gt;= $E278, MAX( MIN( $F278*$F$264, $F278-SUM($I278:DJ278)),0),0)</f>
        <v>0</v>
      </c>
      <c r="DL278" s="53">
        <f ca="1" xml:space="preserve"> (DL$2 &gt;= NTBA!$F$17) * IF(DL$268 &gt;= $E278, MAX( MIN( $F278*$F$264, $F278-SUM($I278:DK278)),0),0)</f>
        <v>0</v>
      </c>
      <c r="DM278" s="53">
        <f ca="1" xml:space="preserve"> (DM$2 &gt;= NTBA!$F$17) * IF(DM$268 &gt;= $E278, MAX( MIN( $F278*$F$264, $F278-SUM($I278:DL278)),0),0)</f>
        <v>0</v>
      </c>
      <c r="DN278" s="53">
        <f ca="1" xml:space="preserve"> (DN$2 &gt;= NTBA!$F$17) * IF(DN$268 &gt;= $E278, MAX( MIN( $F278*$F$264, $F278-SUM($I278:DM278)),0),0)</f>
        <v>0</v>
      </c>
      <c r="DO278" s="53">
        <f ca="1" xml:space="preserve"> (DO$2 &gt;= NTBA!$F$17) * IF(DO$268 &gt;= $E278, MAX( MIN( $F278*$F$264, $F278-SUM($I278:DN278)),0),0)</f>
        <v>0</v>
      </c>
      <c r="DP278" s="53">
        <f ca="1" xml:space="preserve"> (DP$2 &gt;= NTBA!$F$17) * IF(DP$268 &gt;= $E278, MAX( MIN( $F278*$F$264, $F278-SUM($I278:DO278)),0),0)</f>
        <v>0</v>
      </c>
      <c r="DQ278" s="53">
        <f ca="1" xml:space="preserve"> (DQ$2 &gt;= NTBA!$F$17) * IF(DQ$268 &gt;= $E278, MAX( MIN( $F278*$F$264, $F278-SUM($I278:DP278)),0),0)</f>
        <v>0</v>
      </c>
      <c r="DR278" s="53">
        <f ca="1" xml:space="preserve"> (DR$2 &gt;= NTBA!$F$17) * IF(DR$268 &gt;= $E278, MAX( MIN( $F278*$F$264, $F278-SUM($I278:DQ278)),0),0)</f>
        <v>0</v>
      </c>
      <c r="DS278" s="53">
        <f ca="1" xml:space="preserve"> (DS$2 &gt;= NTBA!$F$17) * IF(DS$268 &gt;= $E278, MAX( MIN( $F278*$F$264, $F278-SUM($I278:DR278)),0),0)</f>
        <v>0</v>
      </c>
      <c r="DT278" s="53">
        <f ca="1" xml:space="preserve"> (DT$2 &gt;= NTBA!$F$17) * IF(DT$268 &gt;= $E278, MAX( MIN( $F278*$F$264, $F278-SUM($I278:DS278)),0),0)</f>
        <v>0</v>
      </c>
      <c r="DU278" s="53">
        <f ca="1" xml:space="preserve"> (DU$2 &gt;= NTBA!$F$17) * IF(DU$268 &gt;= $E278, MAX( MIN( $F278*$F$264, $F278-SUM($I278:DT278)),0),0)</f>
        <v>0</v>
      </c>
      <c r="DV278" s="53">
        <f ca="1" xml:space="preserve"> (DV$2 &gt;= NTBA!$F$17) * IF(DV$268 &gt;= $E278, MAX( MIN( $F278*$F$264, $F278-SUM($I278:DU278)),0),0)</f>
        <v>0</v>
      </c>
      <c r="DW278" s="53">
        <f ca="1" xml:space="preserve"> (DW$2 &gt;= NTBA!$F$17) * IF(DW$268 &gt;= $E278, MAX( MIN( $F278*$F$264, $F278-SUM($I278:DV278)),0),0)</f>
        <v>0</v>
      </c>
      <c r="DX278" s="53">
        <f ca="1" xml:space="preserve"> (DX$2 &gt;= NTBA!$F$17) * IF(DX$268 &gt;= $E278, MAX( MIN( $F278*$F$264, $F278-SUM($I278:DW278)),0),0)</f>
        <v>0</v>
      </c>
      <c r="DY278" s="53">
        <f ca="1" xml:space="preserve"> (DY$2 &gt;= NTBA!$F$17) * IF(DY$268 &gt;= $E278, MAX( MIN( $F278*$F$264, $F278-SUM($I278:DX278)),0),0)</f>
        <v>0</v>
      </c>
      <c r="DZ278" s="53">
        <f ca="1" xml:space="preserve"> (DZ$2 &gt;= NTBA!$F$17) * IF(DZ$268 &gt;= $E278, MAX( MIN( $F278*$F$264, $F278-SUM($I278:DY278)),0),0)</f>
        <v>0</v>
      </c>
      <c r="EA278" s="53">
        <f ca="1" xml:space="preserve"> (EA$2 &gt;= NTBA!$F$17) * IF(EA$268 &gt;= $E278, MAX( MIN( $F278*$F$264, $F278-SUM($I278:DZ278)),0),0)</f>
        <v>0</v>
      </c>
      <c r="EB278" s="53">
        <f ca="1" xml:space="preserve"> (EB$2 &gt;= NTBA!$F$17) * IF(EB$268 &gt;= $E278, MAX( MIN( $F278*$F$264, $F278-SUM($I278:EA278)),0),0)</f>
        <v>0</v>
      </c>
      <c r="EC278" s="53">
        <f ca="1" xml:space="preserve"> (EC$2 &gt;= NTBA!$F$17) * IF(EC$268 &gt;= $E278, MAX( MIN( $F278*$F$264, $F278-SUM($I278:EB278)),0),0)</f>
        <v>0</v>
      </c>
      <c r="ED278" s="53">
        <f ca="1" xml:space="preserve"> (ED$2 &gt;= NTBA!$F$17) * IF(ED$268 &gt;= $E278, MAX( MIN( $F278*$F$264, $F278-SUM($I278:EC278)),0),0)</f>
        <v>0</v>
      </c>
      <c r="EE278" s="53">
        <f ca="1" xml:space="preserve"> (EE$2 &gt;= NTBA!$F$17) * IF(EE$268 &gt;= $E278, MAX( MIN( $F278*$F$264, $F278-SUM($I278:ED278)),0),0)</f>
        <v>0</v>
      </c>
      <c r="EF278" s="53">
        <f ca="1" xml:space="preserve"> (EF$2 &gt;= NTBA!$F$17) * IF(EF$268 &gt;= $E278, MAX( MIN( $F278*$F$264, $F278-SUM($I278:EE278)),0),0)</f>
        <v>0</v>
      </c>
      <c r="EG278" s="53">
        <f ca="1" xml:space="preserve"> (EG$2 &gt;= NTBA!$F$17) * IF(EG$268 &gt;= $E278, MAX( MIN( $F278*$F$264, $F278-SUM($I278:EF278)),0),0)</f>
        <v>0</v>
      </c>
      <c r="EH278" s="53">
        <f ca="1" xml:space="preserve"> (EH$2 &gt;= NTBA!$F$17) * IF(EH$268 &gt;= $E278, MAX( MIN( $F278*$F$264, $F278-SUM($I278:EG278)),0),0)</f>
        <v>0</v>
      </c>
      <c r="EI278" s="21"/>
    </row>
    <row r="279" spans="5:139" ht="15" customHeight="1" outlineLevel="1" x14ac:dyDescent="0.35">
      <c r="E279" s="625">
        <v>11</v>
      </c>
      <c r="F279" s="415">
        <f ca="1"/>
        <v>12.410634509972107</v>
      </c>
      <c r="G279" s="462"/>
      <c r="H279" s="26">
        <f t="shared" ca="1" si="184"/>
        <v>12.410634509972107</v>
      </c>
      <c r="I279" s="39"/>
      <c r="J279" s="53">
        <f xml:space="preserve"> (J$2 &gt;= NTBA!$F$17) * IF(J$268 &gt;= $E279, MAX( MIN( $F279*$F$264, $F279-SUM($I279:I279)),0),0)</f>
        <v>0</v>
      </c>
      <c r="K279" s="53">
        <f xml:space="preserve"> (K$2 &gt;= NTBA!$F$17) * IF(K$268 &gt;= $E279, MAX( MIN( $F279*$F$264, $F279-SUM($I279:J279)),0),0)</f>
        <v>0</v>
      </c>
      <c r="L279" s="53">
        <f xml:space="preserve"> (L$2 &gt;= NTBA!$F$17) * IF(L$268 &gt;= $E279, MAX( MIN( $F279*$F$264, $F279-SUM($I279:K279)),0),0)</f>
        <v>0</v>
      </c>
      <c r="M279" s="53">
        <f xml:space="preserve"> (M$2 &gt;= NTBA!$F$17) * IF(M$268 &gt;= $E279, MAX( MIN( $F279*$F$264, $F279-SUM($I279:L279)),0),0)</f>
        <v>0</v>
      </c>
      <c r="N279" s="53">
        <f xml:space="preserve"> (N$2 &gt;= NTBA!$F$17) * IF(N$268 &gt;= $E279, MAX( MIN( $F279*$F$264, $F279-SUM($I279:M279)),0),0)</f>
        <v>0</v>
      </c>
      <c r="O279" s="53">
        <f xml:space="preserve"> (O$2 &gt;= NTBA!$F$17) * IF(O$268 &gt;= $E279, MAX( MIN( $F279*$F$264, $F279-SUM($I279:N279)),0),0)</f>
        <v>0</v>
      </c>
      <c r="P279" s="53">
        <f xml:space="preserve"> (P$2 &gt;= NTBA!$F$17) * IF(P$268 &gt;= $E279, MAX( MIN( $F279*$F$264, $F279-SUM($I279:O279)),0),0)</f>
        <v>0</v>
      </c>
      <c r="Q279" s="53">
        <f xml:space="preserve"> (Q$2 &gt;= NTBA!$F$17) * IF(Q$268 &gt;= $E279, MAX( MIN( $F279*$F$264, $F279-SUM($I279:P279)),0),0)</f>
        <v>0</v>
      </c>
      <c r="R279" s="53">
        <f xml:space="preserve"> (R$2 &gt;= NTBA!$F$17) * IF(R$268 &gt;= $E279, MAX( MIN( $F279*$F$264, $F279-SUM($I279:Q279)),0),0)</f>
        <v>0</v>
      </c>
      <c r="S279" s="53">
        <f xml:space="preserve"> (S$2 &gt;= NTBA!$F$17) * IF(S$268 &gt;= $E279, MAX( MIN( $F279*$F$264, $F279-SUM($I279:R279)),0),0)</f>
        <v>0</v>
      </c>
      <c r="T279" s="53">
        <f ca="1" xml:space="preserve"> (T$2 &gt;= NTBA!$F$17) * IF(T$268 &gt;= $E279, MAX( MIN( $F279*$F$264, $F279-SUM($I279:S279)),0),0)</f>
        <v>0.14952571698761577</v>
      </c>
      <c r="U279" s="53">
        <f ca="1" xml:space="preserve"> (U$2 &gt;= NTBA!$F$17) * IF(U$268 &gt;= $E279, MAX( MIN( $F279*$F$264, $F279-SUM($I279:T279)),0),0)</f>
        <v>0.14952571698761577</v>
      </c>
      <c r="V279" s="53">
        <f ca="1" xml:space="preserve"> (V$2 &gt;= NTBA!$F$17) * IF(V$268 &gt;= $E279, MAX( MIN( $F279*$F$264, $F279-SUM($I279:U279)),0),0)</f>
        <v>0.14952571698761577</v>
      </c>
      <c r="W279" s="53">
        <f ca="1" xml:space="preserve"> (W$2 &gt;= NTBA!$F$17) * IF(W$268 &gt;= $E279, MAX( MIN( $F279*$F$264, $F279-SUM($I279:V279)),0),0)</f>
        <v>0.14952571698761577</v>
      </c>
      <c r="X279" s="53">
        <f ca="1" xml:space="preserve"> (X$2 &gt;= NTBA!$F$17) * IF(X$268 &gt;= $E279, MAX( MIN( $F279*$F$264, $F279-SUM($I279:W279)),0),0)</f>
        <v>0.14952571698761577</v>
      </c>
      <c r="Y279" s="53">
        <f ca="1" xml:space="preserve"> (Y$2 &gt;= NTBA!$F$17) * IF(Y$268 &gt;= $E279, MAX( MIN( $F279*$F$264, $F279-SUM($I279:X279)),0),0)</f>
        <v>0.14952571698761577</v>
      </c>
      <c r="Z279" s="53">
        <f ca="1" xml:space="preserve"> (Z$2 &gt;= NTBA!$F$17) * IF(Z$268 &gt;= $E279, MAX( MIN( $F279*$F$264, $F279-SUM($I279:Y279)),0),0)</f>
        <v>0.14952571698761577</v>
      </c>
      <c r="AA279" s="53">
        <f ca="1" xml:space="preserve"> (AA$2 &gt;= NTBA!$F$17) * IF(AA$268 &gt;= $E279, MAX( MIN( $F279*$F$264, $F279-SUM($I279:Z279)),0),0)</f>
        <v>0.14952571698761577</v>
      </c>
      <c r="AB279" s="53">
        <f ca="1" xml:space="preserve"> (AB$2 &gt;= NTBA!$F$17) * IF(AB$268 &gt;= $E279, MAX( MIN( $F279*$F$264, $F279-SUM($I279:AA279)),0),0)</f>
        <v>0.14952571698761577</v>
      </c>
      <c r="AC279" s="53">
        <f ca="1" xml:space="preserve"> (AC$2 &gt;= NTBA!$F$17) * IF(AC$268 &gt;= $E279, MAX( MIN( $F279*$F$264, $F279-SUM($I279:AB279)),0),0)</f>
        <v>0.14952571698761577</v>
      </c>
      <c r="AD279" s="53">
        <f ca="1" xml:space="preserve"> (AD$2 &gt;= NTBA!$F$17) * IF(AD$268 &gt;= $E279, MAX( MIN( $F279*$F$264, $F279-SUM($I279:AC279)),0),0)</f>
        <v>0.14952571698761577</v>
      </c>
      <c r="AE279" s="53">
        <f ca="1" xml:space="preserve"> (AE$2 &gt;= NTBA!$F$17) * IF(AE$268 &gt;= $E279, MAX( MIN( $F279*$F$264, $F279-SUM($I279:AD279)),0),0)</f>
        <v>0.14952571698761577</v>
      </c>
      <c r="AF279" s="53">
        <f ca="1" xml:space="preserve"> (AF$2 &gt;= NTBA!$F$17) * IF(AF$268 &gt;= $E279, MAX( MIN( $F279*$F$264, $F279-SUM($I279:AE279)),0),0)</f>
        <v>0.14952571698761577</v>
      </c>
      <c r="AG279" s="53">
        <f ca="1" xml:space="preserve"> (AG$2 &gt;= NTBA!$F$17) * IF(AG$268 &gt;= $E279, MAX( MIN( $F279*$F$264, $F279-SUM($I279:AF279)),0),0)</f>
        <v>0.14952571698761577</v>
      </c>
      <c r="AH279" s="53">
        <f ca="1" xml:space="preserve"> (AH$2 &gt;= NTBA!$F$17) * IF(AH$268 &gt;= $E279, MAX( MIN( $F279*$F$264, $F279-SUM($I279:AG279)),0),0)</f>
        <v>0.14952571698761577</v>
      </c>
      <c r="AI279" s="53">
        <f ca="1" xml:space="preserve"> (AI$2 &gt;= NTBA!$F$17) * IF(AI$268 &gt;= $E279, MAX( MIN( $F279*$F$264, $F279-SUM($I279:AH279)),0),0)</f>
        <v>0.14952571698761577</v>
      </c>
      <c r="AJ279" s="53">
        <f ca="1" xml:space="preserve"> (AJ$2 &gt;= NTBA!$F$17) * IF(AJ$268 &gt;= $E279, MAX( MIN( $F279*$F$264, $F279-SUM($I279:AI279)),0),0)</f>
        <v>0.14952571698761577</v>
      </c>
      <c r="AK279" s="53">
        <f ca="1" xml:space="preserve"> (AK$2 &gt;= NTBA!$F$17) * IF(AK$268 &gt;= $E279, MAX( MIN( $F279*$F$264, $F279-SUM($I279:AJ279)),0),0)</f>
        <v>0.14952571698761577</v>
      </c>
      <c r="AL279" s="53">
        <f ca="1" xml:space="preserve"> (AL$2 &gt;= NTBA!$F$17) * IF(AL$268 &gt;= $E279, MAX( MIN( $F279*$F$264, $F279-SUM($I279:AK279)),0),0)</f>
        <v>0.14952571698761577</v>
      </c>
      <c r="AM279" s="53">
        <f ca="1" xml:space="preserve"> (AM$2 &gt;= NTBA!$F$17) * IF(AM$268 &gt;= $E279, MAX( MIN( $F279*$F$264, $F279-SUM($I279:AL279)),0),0)</f>
        <v>0.14952571698761577</v>
      </c>
      <c r="AN279" s="53">
        <f ca="1" xml:space="preserve"> (AN$2 &gt;= NTBA!$F$17) * IF(AN$268 &gt;= $E279, MAX( MIN( $F279*$F$264, $F279-SUM($I279:AM279)),0),0)</f>
        <v>0.14952571698761577</v>
      </c>
      <c r="AO279" s="53">
        <f ca="1" xml:space="preserve"> (AO$2 &gt;= NTBA!$F$17) * IF(AO$268 &gt;= $E279, MAX( MIN( $F279*$F$264, $F279-SUM($I279:AN279)),0),0)</f>
        <v>0.14952571698761577</v>
      </c>
      <c r="AP279" s="53">
        <f ca="1" xml:space="preserve"> (AP$2 &gt;= NTBA!$F$17) * IF(AP$268 &gt;= $E279, MAX( MIN( $F279*$F$264, $F279-SUM($I279:AO279)),0),0)</f>
        <v>0.14952571698761577</v>
      </c>
      <c r="AQ279" s="53">
        <f ca="1" xml:space="preserve"> (AQ$2 &gt;= NTBA!$F$17) * IF(AQ$268 &gt;= $E279, MAX( MIN( $F279*$F$264, $F279-SUM($I279:AP279)),0),0)</f>
        <v>0.14952571698761577</v>
      </c>
      <c r="AR279" s="53">
        <f ca="1" xml:space="preserve"> (AR$2 &gt;= NTBA!$F$17) * IF(AR$268 &gt;= $E279, MAX( MIN( $F279*$F$264, $F279-SUM($I279:AQ279)),0),0)</f>
        <v>0.14952571698761577</v>
      </c>
      <c r="AS279" s="53">
        <f ca="1" xml:space="preserve"> (AS$2 &gt;= NTBA!$F$17) * IF(AS$268 &gt;= $E279, MAX( MIN( $F279*$F$264, $F279-SUM($I279:AR279)),0),0)</f>
        <v>0.14952571698761577</v>
      </c>
      <c r="AT279" s="53">
        <f ca="1" xml:space="preserve"> (AT$2 &gt;= NTBA!$F$17) * IF(AT$268 &gt;= $E279, MAX( MIN( $F279*$F$264, $F279-SUM($I279:AS279)),0),0)</f>
        <v>0.14952571698761577</v>
      </c>
      <c r="AU279" s="53">
        <f ca="1" xml:space="preserve"> (AU$2 &gt;= NTBA!$F$17) * IF(AU$268 &gt;= $E279, MAX( MIN( $F279*$F$264, $F279-SUM($I279:AT279)),0),0)</f>
        <v>0.14952571698761577</v>
      </c>
      <c r="AV279" s="53">
        <f ca="1" xml:space="preserve"> (AV$2 &gt;= NTBA!$F$17) * IF(AV$268 &gt;= $E279, MAX( MIN( $F279*$F$264, $F279-SUM($I279:AU279)),0),0)</f>
        <v>0.14952571698761577</v>
      </c>
      <c r="AW279" s="53">
        <f ca="1" xml:space="preserve"> (AW$2 &gt;= NTBA!$F$17) * IF(AW$268 &gt;= $E279, MAX( MIN( $F279*$F$264, $F279-SUM($I279:AV279)),0),0)</f>
        <v>0.14952571698761577</v>
      </c>
      <c r="AX279" s="53">
        <f ca="1" xml:space="preserve"> (AX$2 &gt;= NTBA!$F$17) * IF(AX$268 &gt;= $E279, MAX( MIN( $F279*$F$264, $F279-SUM($I279:AW279)),0),0)</f>
        <v>0.14952571698761577</v>
      </c>
      <c r="AY279" s="53">
        <f ca="1" xml:space="preserve"> (AY$2 &gt;= NTBA!$F$17) * IF(AY$268 &gt;= $E279, MAX( MIN( $F279*$F$264, $F279-SUM($I279:AX279)),0),0)</f>
        <v>0.14952571698761577</v>
      </c>
      <c r="AZ279" s="53">
        <f ca="1" xml:space="preserve"> (AZ$2 &gt;= NTBA!$F$17) * IF(AZ$268 &gt;= $E279, MAX( MIN( $F279*$F$264, $F279-SUM($I279:AY279)),0),0)</f>
        <v>0.14952571698761577</v>
      </c>
      <c r="BA279" s="53">
        <f ca="1" xml:space="preserve"> (BA$2 &gt;= NTBA!$F$17) * IF(BA$268 &gt;= $E279, MAX( MIN( $F279*$F$264, $F279-SUM($I279:AZ279)),0),0)</f>
        <v>0.14952571698761577</v>
      </c>
      <c r="BB279" s="53">
        <f ca="1" xml:space="preserve"> (BB$2 &gt;= NTBA!$F$17) * IF(BB$268 &gt;= $E279, MAX( MIN( $F279*$F$264, $F279-SUM($I279:BA279)),0),0)</f>
        <v>0.14952571698761577</v>
      </c>
      <c r="BC279" s="53">
        <f ca="1" xml:space="preserve"> (BC$2 &gt;= NTBA!$F$17) * IF(BC$268 &gt;= $E279, MAX( MIN( $F279*$F$264, $F279-SUM($I279:BB279)),0),0)</f>
        <v>0.14952571698761577</v>
      </c>
      <c r="BD279" s="53">
        <f ca="1" xml:space="preserve"> (BD$2 &gt;= NTBA!$F$17) * IF(BD$268 &gt;= $E279, MAX( MIN( $F279*$F$264, $F279-SUM($I279:BC279)),0),0)</f>
        <v>0.14952571698761577</v>
      </c>
      <c r="BE279" s="53">
        <f ca="1" xml:space="preserve"> (BE$2 &gt;= NTBA!$F$17) * IF(BE$268 &gt;= $E279, MAX( MIN( $F279*$F$264, $F279-SUM($I279:BD279)),0),0)</f>
        <v>0.14952571698761577</v>
      </c>
      <c r="BF279" s="53">
        <f ca="1" xml:space="preserve"> (BF$2 &gt;= NTBA!$F$17) * IF(BF$268 &gt;= $E279, MAX( MIN( $F279*$F$264, $F279-SUM($I279:BE279)),0),0)</f>
        <v>0.14952571698761577</v>
      </c>
      <c r="BG279" s="53">
        <f ca="1" xml:space="preserve"> (BG$2 &gt;= NTBA!$F$17) * IF(BG$268 &gt;= $E279, MAX( MIN( $F279*$F$264, $F279-SUM($I279:BF279)),0),0)</f>
        <v>0.14952571698761577</v>
      </c>
      <c r="BH279" s="53">
        <f ca="1" xml:space="preserve"> (BH$2 &gt;= NTBA!$F$17) * IF(BH$268 &gt;= $E279, MAX( MIN( $F279*$F$264, $F279-SUM($I279:BG279)),0),0)</f>
        <v>0.14952571698761577</v>
      </c>
      <c r="BI279" s="53">
        <f ca="1" xml:space="preserve"> (BI$2 &gt;= NTBA!$F$17) * IF(BI$268 &gt;= $E279, MAX( MIN( $F279*$F$264, $F279-SUM($I279:BH279)),0),0)</f>
        <v>0.14952571698761577</v>
      </c>
      <c r="BJ279" s="53">
        <f ca="1" xml:space="preserve"> (BJ$2 &gt;= NTBA!$F$17) * IF(BJ$268 &gt;= $E279, MAX( MIN( $F279*$F$264, $F279-SUM($I279:BI279)),0),0)</f>
        <v>0.14952571698761577</v>
      </c>
      <c r="BK279" s="53">
        <f ca="1" xml:space="preserve"> (BK$2 &gt;= NTBA!$F$17) * IF(BK$268 &gt;= $E279, MAX( MIN( $F279*$F$264, $F279-SUM($I279:BJ279)),0),0)</f>
        <v>0.14952571698761577</v>
      </c>
      <c r="BL279" s="53">
        <f ca="1" xml:space="preserve"> (BL$2 &gt;= NTBA!$F$17) * IF(BL$268 &gt;= $E279, MAX( MIN( $F279*$F$264, $F279-SUM($I279:BK279)),0),0)</f>
        <v>0.14952571698761577</v>
      </c>
      <c r="BM279" s="53">
        <f ca="1" xml:space="preserve"> (BM$2 &gt;= NTBA!$F$17) * IF(BM$268 &gt;= $E279, MAX( MIN( $F279*$F$264, $F279-SUM($I279:BL279)),0),0)</f>
        <v>0.14952571698761577</v>
      </c>
      <c r="BN279" s="53">
        <f ca="1" xml:space="preserve"> (BN$2 &gt;= NTBA!$F$17) * IF(BN$268 &gt;= $E279, MAX( MIN( $F279*$F$264, $F279-SUM($I279:BM279)),0),0)</f>
        <v>0.14952571698761577</v>
      </c>
      <c r="BO279" s="53">
        <f ca="1" xml:space="preserve"> (BO$2 &gt;= NTBA!$F$17) * IF(BO$268 &gt;= $E279, MAX( MIN( $F279*$F$264, $F279-SUM($I279:BN279)),0),0)</f>
        <v>0.14952571698761577</v>
      </c>
      <c r="BP279" s="53">
        <f ca="1" xml:space="preserve"> (BP$2 &gt;= NTBA!$F$17) * IF(BP$268 &gt;= $E279, MAX( MIN( $F279*$F$264, $F279-SUM($I279:BO279)),0),0)</f>
        <v>0.14952571698761577</v>
      </c>
      <c r="BQ279" s="53">
        <f ca="1" xml:space="preserve"> (BQ$2 &gt;= NTBA!$F$17) * IF(BQ$268 &gt;= $E279, MAX( MIN( $F279*$F$264, $F279-SUM($I279:BP279)),0),0)</f>
        <v>0.14952571698761577</v>
      </c>
      <c r="BR279" s="53">
        <f ca="1" xml:space="preserve"> (BR$2 &gt;= NTBA!$F$17) * IF(BR$268 &gt;= $E279, MAX( MIN( $F279*$F$264, $F279-SUM($I279:BQ279)),0),0)</f>
        <v>0.14952571698761577</v>
      </c>
      <c r="BS279" s="53">
        <f ca="1" xml:space="preserve"> (BS$2 &gt;= NTBA!$F$17) * IF(BS$268 &gt;= $E279, MAX( MIN( $F279*$F$264, $F279-SUM($I279:BR279)),0),0)</f>
        <v>0.14952571698761577</v>
      </c>
      <c r="BT279" s="53">
        <f ca="1" xml:space="preserve"> (BT$2 &gt;= NTBA!$F$17) * IF(BT$268 &gt;= $E279, MAX( MIN( $F279*$F$264, $F279-SUM($I279:BS279)),0),0)</f>
        <v>0.14952571698761577</v>
      </c>
      <c r="BU279" s="53">
        <f ca="1" xml:space="preserve"> (BU$2 &gt;= NTBA!$F$17) * IF(BU$268 &gt;= $E279, MAX( MIN( $F279*$F$264, $F279-SUM($I279:BT279)),0),0)</f>
        <v>0.14952571698761577</v>
      </c>
      <c r="BV279" s="53">
        <f ca="1" xml:space="preserve"> (BV$2 &gt;= NTBA!$F$17) * IF(BV$268 &gt;= $E279, MAX( MIN( $F279*$F$264, $F279-SUM($I279:BU279)),0),0)</f>
        <v>0.14952571698761577</v>
      </c>
      <c r="BW279" s="53">
        <f ca="1" xml:space="preserve"> (BW$2 &gt;= NTBA!$F$17) * IF(BW$268 &gt;= $E279, MAX( MIN( $F279*$F$264, $F279-SUM($I279:BV279)),0),0)</f>
        <v>0.14952571698761577</v>
      </c>
      <c r="BX279" s="53">
        <f ca="1" xml:space="preserve"> (BX$2 &gt;= NTBA!$F$17) * IF(BX$268 &gt;= $E279, MAX( MIN( $F279*$F$264, $F279-SUM($I279:BW279)),0),0)</f>
        <v>0.14952571698761577</v>
      </c>
      <c r="BY279" s="53">
        <f ca="1" xml:space="preserve"> (BY$2 &gt;= NTBA!$F$17) * IF(BY$268 &gt;= $E279, MAX( MIN( $F279*$F$264, $F279-SUM($I279:BX279)),0),0)</f>
        <v>0.14952571698761577</v>
      </c>
      <c r="BZ279" s="53">
        <f ca="1" xml:space="preserve"> (BZ$2 &gt;= NTBA!$F$17) * IF(BZ$268 &gt;= $E279, MAX( MIN( $F279*$F$264, $F279-SUM($I279:BY279)),0),0)</f>
        <v>0.14952571698761577</v>
      </c>
      <c r="CA279" s="53">
        <f ca="1" xml:space="preserve"> (CA$2 &gt;= NTBA!$F$17) * IF(CA$268 &gt;= $E279, MAX( MIN( $F279*$F$264, $F279-SUM($I279:BZ279)),0),0)</f>
        <v>0.14952571698761577</v>
      </c>
      <c r="CB279" s="53">
        <f ca="1" xml:space="preserve"> (CB$2 &gt;= NTBA!$F$17) * IF(CB$268 &gt;= $E279, MAX( MIN( $F279*$F$264, $F279-SUM($I279:CA279)),0),0)</f>
        <v>0.14952571698761577</v>
      </c>
      <c r="CC279" s="53">
        <f ca="1" xml:space="preserve"> (CC$2 &gt;= NTBA!$F$17) * IF(CC$268 &gt;= $E279, MAX( MIN( $F279*$F$264, $F279-SUM($I279:CB279)),0),0)</f>
        <v>0.14952571698761577</v>
      </c>
      <c r="CD279" s="53">
        <f ca="1" xml:space="preserve"> (CD$2 &gt;= NTBA!$F$17) * IF(CD$268 &gt;= $E279, MAX( MIN( $F279*$F$264, $F279-SUM($I279:CC279)),0),0)</f>
        <v>0.14952571698761577</v>
      </c>
      <c r="CE279" s="53">
        <f ca="1" xml:space="preserve"> (CE$2 &gt;= NTBA!$F$17) * IF(CE$268 &gt;= $E279, MAX( MIN( $F279*$F$264, $F279-SUM($I279:CD279)),0),0)</f>
        <v>0.14952571698761577</v>
      </c>
      <c r="CF279" s="53">
        <f ca="1" xml:space="preserve"> (CF$2 &gt;= NTBA!$F$17) * IF(CF$268 &gt;= $E279, MAX( MIN( $F279*$F$264, $F279-SUM($I279:CE279)),0),0)</f>
        <v>0.14952571698761577</v>
      </c>
      <c r="CG279" s="53">
        <f ca="1" xml:space="preserve"> (CG$2 &gt;= NTBA!$F$17) * IF(CG$268 &gt;= $E279, MAX( MIN( $F279*$F$264, $F279-SUM($I279:CF279)),0),0)</f>
        <v>0.14952571698761577</v>
      </c>
      <c r="CH279" s="53">
        <f ca="1" xml:space="preserve"> (CH$2 &gt;= NTBA!$F$17) * IF(CH$268 &gt;= $E279, MAX( MIN( $F279*$F$264, $F279-SUM($I279:CG279)),0),0)</f>
        <v>0.14952571698761577</v>
      </c>
      <c r="CI279" s="53">
        <f ca="1" xml:space="preserve"> (CI$2 &gt;= NTBA!$F$17) * IF(CI$268 &gt;= $E279, MAX( MIN( $F279*$F$264, $F279-SUM($I279:CH279)),0),0)</f>
        <v>0.14952571698761577</v>
      </c>
      <c r="CJ279" s="53">
        <f ca="1" xml:space="preserve"> (CJ$2 &gt;= NTBA!$F$17) * IF(CJ$268 &gt;= $E279, MAX( MIN( $F279*$F$264, $F279-SUM($I279:CI279)),0),0)</f>
        <v>0.14952571698761577</v>
      </c>
      <c r="CK279" s="53">
        <f ca="1" xml:space="preserve"> (CK$2 &gt;= NTBA!$F$17) * IF(CK$268 &gt;= $E279, MAX( MIN( $F279*$F$264, $F279-SUM($I279:CJ279)),0),0)</f>
        <v>0.14952571698761577</v>
      </c>
      <c r="CL279" s="53">
        <f ca="1" xml:space="preserve"> (CL$2 &gt;= NTBA!$F$17) * IF(CL$268 &gt;= $E279, MAX( MIN( $F279*$F$264, $F279-SUM($I279:CK279)),0),0)</f>
        <v>0.14952571698761577</v>
      </c>
      <c r="CM279" s="53">
        <f ca="1" xml:space="preserve"> (CM$2 &gt;= NTBA!$F$17) * IF(CM$268 &gt;= $E279, MAX( MIN( $F279*$F$264, $F279-SUM($I279:CL279)),0),0)</f>
        <v>0.14952571698761577</v>
      </c>
      <c r="CN279" s="53">
        <f ca="1" xml:space="preserve"> (CN$2 &gt;= NTBA!$F$17) * IF(CN$268 &gt;= $E279, MAX( MIN( $F279*$F$264, $F279-SUM($I279:CM279)),0),0)</f>
        <v>0.14952571698761577</v>
      </c>
      <c r="CO279" s="53">
        <f ca="1" xml:space="preserve"> (CO$2 &gt;= NTBA!$F$17) * IF(CO$268 &gt;= $E279, MAX( MIN( $F279*$F$264, $F279-SUM($I279:CN279)),0),0)</f>
        <v>0.14952571698761577</v>
      </c>
      <c r="CP279" s="53">
        <f ca="1" xml:space="preserve"> (CP$2 &gt;= NTBA!$F$17) * IF(CP$268 &gt;= $E279, MAX( MIN( $F279*$F$264, $F279-SUM($I279:CO279)),0),0)</f>
        <v>0.14952571698761577</v>
      </c>
      <c r="CQ279" s="53">
        <f ca="1" xml:space="preserve"> (CQ$2 &gt;= NTBA!$F$17) * IF(CQ$268 &gt;= $E279, MAX( MIN( $F279*$F$264, $F279-SUM($I279:CP279)),0),0)</f>
        <v>0.14952571698761577</v>
      </c>
      <c r="CR279" s="53">
        <f ca="1" xml:space="preserve"> (CR$2 &gt;= NTBA!$F$17) * IF(CR$268 &gt;= $E279, MAX( MIN( $F279*$F$264, $F279-SUM($I279:CQ279)),0),0)</f>
        <v>0.14952571698761577</v>
      </c>
      <c r="CS279" s="53">
        <f ca="1" xml:space="preserve"> (CS$2 &gt;= NTBA!$F$17) * IF(CS$268 &gt;= $E279, MAX( MIN( $F279*$F$264, $F279-SUM($I279:CR279)),0),0)</f>
        <v>0.14952571698761577</v>
      </c>
      <c r="CT279" s="53">
        <f ca="1" xml:space="preserve"> (CT$2 &gt;= NTBA!$F$17) * IF(CT$268 &gt;= $E279, MAX( MIN( $F279*$F$264, $F279-SUM($I279:CS279)),0),0)</f>
        <v>0.14952571698761577</v>
      </c>
      <c r="CU279" s="53">
        <f ca="1" xml:space="preserve"> (CU$2 &gt;= NTBA!$F$17) * IF(CU$268 &gt;= $E279, MAX( MIN( $F279*$F$264, $F279-SUM($I279:CT279)),0),0)</f>
        <v>0.14952571698761577</v>
      </c>
      <c r="CV279" s="53">
        <f ca="1" xml:space="preserve"> (CV$2 &gt;= NTBA!$F$17) * IF(CV$268 &gt;= $E279, MAX( MIN( $F279*$F$264, $F279-SUM($I279:CU279)),0),0)</f>
        <v>0.14952571698761577</v>
      </c>
      <c r="CW279" s="53">
        <f ca="1" xml:space="preserve"> (CW$2 &gt;= NTBA!$F$17) * IF(CW$268 &gt;= $E279, MAX( MIN( $F279*$F$264, $F279-SUM($I279:CV279)),0),0)</f>
        <v>0.14952571698761577</v>
      </c>
      <c r="CX279" s="53">
        <f ca="1" xml:space="preserve"> (CX$2 &gt;= NTBA!$F$17) * IF(CX$268 &gt;= $E279, MAX( MIN( $F279*$F$264, $F279-SUM($I279:CW279)),0),0)</f>
        <v>0.14952571698759698</v>
      </c>
      <c r="CY279" s="53">
        <f ca="1" xml:space="preserve"> (CY$2 &gt;= NTBA!$F$17) * IF(CY$268 &gt;= $E279, MAX( MIN( $F279*$F$264, $F279-SUM($I279:CX279)),0),0)</f>
        <v>0</v>
      </c>
      <c r="CZ279" s="53">
        <f ca="1" xml:space="preserve"> (CZ$2 &gt;= NTBA!$F$17) * IF(CZ$268 &gt;= $E279, MAX( MIN( $F279*$F$264, $F279-SUM($I279:CY279)),0),0)</f>
        <v>0</v>
      </c>
      <c r="DA279" s="53">
        <f ca="1" xml:space="preserve"> (DA$2 &gt;= NTBA!$F$17) * IF(DA$268 &gt;= $E279, MAX( MIN( $F279*$F$264, $F279-SUM($I279:CZ279)),0),0)</f>
        <v>0</v>
      </c>
      <c r="DB279" s="53">
        <f ca="1" xml:space="preserve"> (DB$2 &gt;= NTBA!$F$17) * IF(DB$268 &gt;= $E279, MAX( MIN( $F279*$F$264, $F279-SUM($I279:DA279)),0),0)</f>
        <v>0</v>
      </c>
      <c r="DC279" s="53">
        <f ca="1" xml:space="preserve"> (DC$2 &gt;= NTBA!$F$17) * IF(DC$268 &gt;= $E279, MAX( MIN( $F279*$F$264, $F279-SUM($I279:DB279)),0),0)</f>
        <v>0</v>
      </c>
      <c r="DD279" s="53">
        <f ca="1" xml:space="preserve"> (DD$2 &gt;= NTBA!$F$17) * IF(DD$268 &gt;= $E279, MAX( MIN( $F279*$F$264, $F279-SUM($I279:DC279)),0),0)</f>
        <v>0</v>
      </c>
      <c r="DE279" s="53">
        <f ca="1" xml:space="preserve"> (DE$2 &gt;= NTBA!$F$17) * IF(DE$268 &gt;= $E279, MAX( MIN( $F279*$F$264, $F279-SUM($I279:DD279)),0),0)</f>
        <v>0</v>
      </c>
      <c r="DF279" s="53">
        <f ca="1" xml:space="preserve"> (DF$2 &gt;= NTBA!$F$17) * IF(DF$268 &gt;= $E279, MAX( MIN( $F279*$F$264, $F279-SUM($I279:DE279)),0),0)</f>
        <v>0</v>
      </c>
      <c r="DG279" s="53">
        <f ca="1" xml:space="preserve"> (DG$2 &gt;= NTBA!$F$17) * IF(DG$268 &gt;= $E279, MAX( MIN( $F279*$F$264, $F279-SUM($I279:DF279)),0),0)</f>
        <v>0</v>
      </c>
      <c r="DH279" s="53">
        <f ca="1" xml:space="preserve"> (DH$2 &gt;= NTBA!$F$17) * IF(DH$268 &gt;= $E279, MAX( MIN( $F279*$F$264, $F279-SUM($I279:DG279)),0),0)</f>
        <v>0</v>
      </c>
      <c r="DI279" s="53">
        <f ca="1" xml:space="preserve"> (DI$2 &gt;= NTBA!$F$17) * IF(DI$268 &gt;= $E279, MAX( MIN( $F279*$F$264, $F279-SUM($I279:DH279)),0),0)</f>
        <v>0</v>
      </c>
      <c r="DJ279" s="53">
        <f ca="1" xml:space="preserve"> (DJ$2 &gt;= NTBA!$F$17) * IF(DJ$268 &gt;= $E279, MAX( MIN( $F279*$F$264, $F279-SUM($I279:DI279)),0),0)</f>
        <v>0</v>
      </c>
      <c r="DK279" s="53">
        <f ca="1" xml:space="preserve"> (DK$2 &gt;= NTBA!$F$17) * IF(DK$268 &gt;= $E279, MAX( MIN( $F279*$F$264, $F279-SUM($I279:DJ279)),0),0)</f>
        <v>0</v>
      </c>
      <c r="DL279" s="53">
        <f ca="1" xml:space="preserve"> (DL$2 &gt;= NTBA!$F$17) * IF(DL$268 &gt;= $E279, MAX( MIN( $F279*$F$264, $F279-SUM($I279:DK279)),0),0)</f>
        <v>0</v>
      </c>
      <c r="DM279" s="53">
        <f ca="1" xml:space="preserve"> (DM$2 &gt;= NTBA!$F$17) * IF(DM$268 &gt;= $E279, MAX( MIN( $F279*$F$264, $F279-SUM($I279:DL279)),0),0)</f>
        <v>0</v>
      </c>
      <c r="DN279" s="53">
        <f ca="1" xml:space="preserve"> (DN$2 &gt;= NTBA!$F$17) * IF(DN$268 &gt;= $E279, MAX( MIN( $F279*$F$264, $F279-SUM($I279:DM279)),0),0)</f>
        <v>0</v>
      </c>
      <c r="DO279" s="53">
        <f ca="1" xml:space="preserve"> (DO$2 &gt;= NTBA!$F$17) * IF(DO$268 &gt;= $E279, MAX( MIN( $F279*$F$264, $F279-SUM($I279:DN279)),0),0)</f>
        <v>0</v>
      </c>
      <c r="DP279" s="53">
        <f ca="1" xml:space="preserve"> (DP$2 &gt;= NTBA!$F$17) * IF(DP$268 &gt;= $E279, MAX( MIN( $F279*$F$264, $F279-SUM($I279:DO279)),0),0)</f>
        <v>0</v>
      </c>
      <c r="DQ279" s="53">
        <f ca="1" xml:space="preserve"> (DQ$2 &gt;= NTBA!$F$17) * IF(DQ$268 &gt;= $E279, MAX( MIN( $F279*$F$264, $F279-SUM($I279:DP279)),0),0)</f>
        <v>0</v>
      </c>
      <c r="DR279" s="53">
        <f ca="1" xml:space="preserve"> (DR$2 &gt;= NTBA!$F$17) * IF(DR$268 &gt;= $E279, MAX( MIN( $F279*$F$264, $F279-SUM($I279:DQ279)),0),0)</f>
        <v>0</v>
      </c>
      <c r="DS279" s="53">
        <f ca="1" xml:space="preserve"> (DS$2 &gt;= NTBA!$F$17) * IF(DS$268 &gt;= $E279, MAX( MIN( $F279*$F$264, $F279-SUM($I279:DR279)),0),0)</f>
        <v>0</v>
      </c>
      <c r="DT279" s="53">
        <f ca="1" xml:space="preserve"> (DT$2 &gt;= NTBA!$F$17) * IF(DT$268 &gt;= $E279, MAX( MIN( $F279*$F$264, $F279-SUM($I279:DS279)),0),0)</f>
        <v>0</v>
      </c>
      <c r="DU279" s="53">
        <f ca="1" xml:space="preserve"> (DU$2 &gt;= NTBA!$F$17) * IF(DU$268 &gt;= $E279, MAX( MIN( $F279*$F$264, $F279-SUM($I279:DT279)),0),0)</f>
        <v>0</v>
      </c>
      <c r="DV279" s="53">
        <f ca="1" xml:space="preserve"> (DV$2 &gt;= NTBA!$F$17) * IF(DV$268 &gt;= $E279, MAX( MIN( $F279*$F$264, $F279-SUM($I279:DU279)),0),0)</f>
        <v>0</v>
      </c>
      <c r="DW279" s="53">
        <f ca="1" xml:space="preserve"> (DW$2 &gt;= NTBA!$F$17) * IF(DW$268 &gt;= $E279, MAX( MIN( $F279*$F$264, $F279-SUM($I279:DV279)),0),0)</f>
        <v>0</v>
      </c>
      <c r="DX279" s="53">
        <f ca="1" xml:space="preserve"> (DX$2 &gt;= NTBA!$F$17) * IF(DX$268 &gt;= $E279, MAX( MIN( $F279*$F$264, $F279-SUM($I279:DW279)),0),0)</f>
        <v>0</v>
      </c>
      <c r="DY279" s="53">
        <f ca="1" xml:space="preserve"> (DY$2 &gt;= NTBA!$F$17) * IF(DY$268 &gt;= $E279, MAX( MIN( $F279*$F$264, $F279-SUM($I279:DX279)),0),0)</f>
        <v>0</v>
      </c>
      <c r="DZ279" s="53">
        <f ca="1" xml:space="preserve"> (DZ$2 &gt;= NTBA!$F$17) * IF(DZ$268 &gt;= $E279, MAX( MIN( $F279*$F$264, $F279-SUM($I279:DY279)),0),0)</f>
        <v>0</v>
      </c>
      <c r="EA279" s="53">
        <f ca="1" xml:space="preserve"> (EA$2 &gt;= NTBA!$F$17) * IF(EA$268 &gt;= $E279, MAX( MIN( $F279*$F$264, $F279-SUM($I279:DZ279)),0),0)</f>
        <v>0</v>
      </c>
      <c r="EB279" s="53">
        <f ca="1" xml:space="preserve"> (EB$2 &gt;= NTBA!$F$17) * IF(EB$268 &gt;= $E279, MAX( MIN( $F279*$F$264, $F279-SUM($I279:EA279)),0),0)</f>
        <v>0</v>
      </c>
      <c r="EC279" s="53">
        <f ca="1" xml:space="preserve"> (EC$2 &gt;= NTBA!$F$17) * IF(EC$268 &gt;= $E279, MAX( MIN( $F279*$F$264, $F279-SUM($I279:EB279)),0),0)</f>
        <v>0</v>
      </c>
      <c r="ED279" s="53">
        <f ca="1" xml:space="preserve"> (ED$2 &gt;= NTBA!$F$17) * IF(ED$268 &gt;= $E279, MAX( MIN( $F279*$F$264, $F279-SUM($I279:EC279)),0),0)</f>
        <v>0</v>
      </c>
      <c r="EE279" s="53">
        <f ca="1" xml:space="preserve"> (EE$2 &gt;= NTBA!$F$17) * IF(EE$268 &gt;= $E279, MAX( MIN( $F279*$F$264, $F279-SUM($I279:ED279)),0),0)</f>
        <v>0</v>
      </c>
      <c r="EF279" s="53">
        <f ca="1" xml:space="preserve"> (EF$2 &gt;= NTBA!$F$17) * IF(EF$268 &gt;= $E279, MAX( MIN( $F279*$F$264, $F279-SUM($I279:EE279)),0),0)</f>
        <v>0</v>
      </c>
      <c r="EG279" s="53">
        <f ca="1" xml:space="preserve"> (EG$2 &gt;= NTBA!$F$17) * IF(EG$268 &gt;= $E279, MAX( MIN( $F279*$F$264, $F279-SUM($I279:EF279)),0),0)</f>
        <v>0</v>
      </c>
      <c r="EH279" s="53">
        <f ca="1" xml:space="preserve"> (EH$2 &gt;= NTBA!$F$17) * IF(EH$268 &gt;= $E279, MAX( MIN( $F279*$F$264, $F279-SUM($I279:EG279)),0),0)</f>
        <v>0</v>
      </c>
      <c r="EI279" s="21"/>
    </row>
    <row r="280" spans="5:139" ht="15" customHeight="1" outlineLevel="1" x14ac:dyDescent="0.35">
      <c r="E280" s="625">
        <v>12</v>
      </c>
      <c r="F280" s="415">
        <f ca="1"/>
        <v>29.157514812585074</v>
      </c>
      <c r="G280" s="462"/>
      <c r="H280" s="26">
        <f t="shared" ca="1" si="184"/>
        <v>29.157514812585074</v>
      </c>
      <c r="I280" s="39"/>
      <c r="J280" s="53">
        <f xml:space="preserve"> (J$2 &gt;= NTBA!$F$17) * IF(J$268 &gt;= $E280, MAX( MIN( $F280*$F$264, $F280-SUM($I280:I280)),0),0)</f>
        <v>0</v>
      </c>
      <c r="K280" s="53">
        <f xml:space="preserve"> (K$2 &gt;= NTBA!$F$17) * IF(K$268 &gt;= $E280, MAX( MIN( $F280*$F$264, $F280-SUM($I280:J280)),0),0)</f>
        <v>0</v>
      </c>
      <c r="L280" s="53">
        <f xml:space="preserve"> (L$2 &gt;= NTBA!$F$17) * IF(L$268 &gt;= $E280, MAX( MIN( $F280*$F$264, $F280-SUM($I280:K280)),0),0)</f>
        <v>0</v>
      </c>
      <c r="M280" s="53">
        <f xml:space="preserve"> (M$2 &gt;= NTBA!$F$17) * IF(M$268 &gt;= $E280, MAX( MIN( $F280*$F$264, $F280-SUM($I280:L280)),0),0)</f>
        <v>0</v>
      </c>
      <c r="N280" s="53">
        <f xml:space="preserve"> (N$2 &gt;= NTBA!$F$17) * IF(N$268 &gt;= $E280, MAX( MIN( $F280*$F$264, $F280-SUM($I280:M280)),0),0)</f>
        <v>0</v>
      </c>
      <c r="O280" s="53">
        <f xml:space="preserve"> (O$2 &gt;= NTBA!$F$17) * IF(O$268 &gt;= $E280, MAX( MIN( $F280*$F$264, $F280-SUM($I280:N280)),0),0)</f>
        <v>0</v>
      </c>
      <c r="P280" s="53">
        <f xml:space="preserve"> (P$2 &gt;= NTBA!$F$17) * IF(P$268 &gt;= $E280, MAX( MIN( $F280*$F$264, $F280-SUM($I280:O280)),0),0)</f>
        <v>0</v>
      </c>
      <c r="Q280" s="53">
        <f xml:space="preserve"> (Q$2 &gt;= NTBA!$F$17) * IF(Q$268 &gt;= $E280, MAX( MIN( $F280*$F$264, $F280-SUM($I280:P280)),0),0)</f>
        <v>0</v>
      </c>
      <c r="R280" s="53">
        <f xml:space="preserve"> (R$2 &gt;= NTBA!$F$17) * IF(R$268 &gt;= $E280, MAX( MIN( $F280*$F$264, $F280-SUM($I280:Q280)),0),0)</f>
        <v>0</v>
      </c>
      <c r="S280" s="53">
        <f xml:space="preserve"> (S$2 &gt;= NTBA!$F$17) * IF(S$268 &gt;= $E280, MAX( MIN( $F280*$F$264, $F280-SUM($I280:R280)),0),0)</f>
        <v>0</v>
      </c>
      <c r="T280" s="53">
        <f xml:space="preserve"> (T$2 &gt;= NTBA!$F$17) * IF(T$268 &gt;= $E280, MAX( MIN( $F280*$F$264, $F280-SUM($I280:S280)),0),0)</f>
        <v>0</v>
      </c>
      <c r="U280" s="53">
        <f ca="1" xml:space="preserve"> (U$2 &gt;= NTBA!$F$17) * IF(U$268 &gt;= $E280, MAX( MIN( $F280*$F$264, $F280-SUM($I280:T280)),0),0)</f>
        <v>0.35129535918777205</v>
      </c>
      <c r="V280" s="53">
        <f ca="1" xml:space="preserve"> (V$2 &gt;= NTBA!$F$17) * IF(V$268 &gt;= $E280, MAX( MIN( $F280*$F$264, $F280-SUM($I280:U280)),0),0)</f>
        <v>0.35129535918777205</v>
      </c>
      <c r="W280" s="53">
        <f ca="1" xml:space="preserve"> (W$2 &gt;= NTBA!$F$17) * IF(W$268 &gt;= $E280, MAX( MIN( $F280*$F$264, $F280-SUM($I280:V280)),0),0)</f>
        <v>0.35129535918777205</v>
      </c>
      <c r="X280" s="53">
        <f ca="1" xml:space="preserve"> (X$2 &gt;= NTBA!$F$17) * IF(X$268 &gt;= $E280, MAX( MIN( $F280*$F$264, $F280-SUM($I280:W280)),0),0)</f>
        <v>0.35129535918777205</v>
      </c>
      <c r="Y280" s="53">
        <f ca="1" xml:space="preserve"> (Y$2 &gt;= NTBA!$F$17) * IF(Y$268 &gt;= $E280, MAX( MIN( $F280*$F$264, $F280-SUM($I280:X280)),0),0)</f>
        <v>0.35129535918777205</v>
      </c>
      <c r="Z280" s="53">
        <f ca="1" xml:space="preserve"> (Z$2 &gt;= NTBA!$F$17) * IF(Z$268 &gt;= $E280, MAX( MIN( $F280*$F$264, $F280-SUM($I280:Y280)),0),0)</f>
        <v>0.35129535918777205</v>
      </c>
      <c r="AA280" s="53">
        <f ca="1" xml:space="preserve"> (AA$2 &gt;= NTBA!$F$17) * IF(AA$268 &gt;= $E280, MAX( MIN( $F280*$F$264, $F280-SUM($I280:Z280)),0),0)</f>
        <v>0.35129535918777205</v>
      </c>
      <c r="AB280" s="53">
        <f ca="1" xml:space="preserve"> (AB$2 &gt;= NTBA!$F$17) * IF(AB$268 &gt;= $E280, MAX( MIN( $F280*$F$264, $F280-SUM($I280:AA280)),0),0)</f>
        <v>0.35129535918777205</v>
      </c>
      <c r="AC280" s="53">
        <f ca="1" xml:space="preserve"> (AC$2 &gt;= NTBA!$F$17) * IF(AC$268 &gt;= $E280, MAX( MIN( $F280*$F$264, $F280-SUM($I280:AB280)),0),0)</f>
        <v>0.35129535918777205</v>
      </c>
      <c r="AD280" s="53">
        <f ca="1" xml:space="preserve"> (AD$2 &gt;= NTBA!$F$17) * IF(AD$268 &gt;= $E280, MAX( MIN( $F280*$F$264, $F280-SUM($I280:AC280)),0),0)</f>
        <v>0.35129535918777205</v>
      </c>
      <c r="AE280" s="53">
        <f ca="1" xml:space="preserve"> (AE$2 &gt;= NTBA!$F$17) * IF(AE$268 &gt;= $E280, MAX( MIN( $F280*$F$264, $F280-SUM($I280:AD280)),0),0)</f>
        <v>0.35129535918777205</v>
      </c>
      <c r="AF280" s="53">
        <f ca="1" xml:space="preserve"> (AF$2 &gt;= NTBA!$F$17) * IF(AF$268 &gt;= $E280, MAX( MIN( $F280*$F$264, $F280-SUM($I280:AE280)),0),0)</f>
        <v>0.35129535918777205</v>
      </c>
      <c r="AG280" s="53">
        <f ca="1" xml:space="preserve"> (AG$2 &gt;= NTBA!$F$17) * IF(AG$268 &gt;= $E280, MAX( MIN( $F280*$F$264, $F280-SUM($I280:AF280)),0),0)</f>
        <v>0.35129535918777205</v>
      </c>
      <c r="AH280" s="53">
        <f ca="1" xml:space="preserve"> (AH$2 &gt;= NTBA!$F$17) * IF(AH$268 &gt;= $E280, MAX( MIN( $F280*$F$264, $F280-SUM($I280:AG280)),0),0)</f>
        <v>0.35129535918777205</v>
      </c>
      <c r="AI280" s="53">
        <f ca="1" xml:space="preserve"> (AI$2 &gt;= NTBA!$F$17) * IF(AI$268 &gt;= $E280, MAX( MIN( $F280*$F$264, $F280-SUM($I280:AH280)),0),0)</f>
        <v>0.35129535918777205</v>
      </c>
      <c r="AJ280" s="53">
        <f ca="1" xml:space="preserve"> (AJ$2 &gt;= NTBA!$F$17) * IF(AJ$268 &gt;= $E280, MAX( MIN( $F280*$F$264, $F280-SUM($I280:AI280)),0),0)</f>
        <v>0.35129535918777205</v>
      </c>
      <c r="AK280" s="53">
        <f ca="1" xml:space="preserve"> (AK$2 &gt;= NTBA!$F$17) * IF(AK$268 &gt;= $E280, MAX( MIN( $F280*$F$264, $F280-SUM($I280:AJ280)),0),0)</f>
        <v>0.35129535918777205</v>
      </c>
      <c r="AL280" s="53">
        <f ca="1" xml:space="preserve"> (AL$2 &gt;= NTBA!$F$17) * IF(AL$268 &gt;= $E280, MAX( MIN( $F280*$F$264, $F280-SUM($I280:AK280)),0),0)</f>
        <v>0.35129535918777205</v>
      </c>
      <c r="AM280" s="53">
        <f ca="1" xml:space="preserve"> (AM$2 &gt;= NTBA!$F$17) * IF(AM$268 &gt;= $E280, MAX( MIN( $F280*$F$264, $F280-SUM($I280:AL280)),0),0)</f>
        <v>0.35129535918777205</v>
      </c>
      <c r="AN280" s="53">
        <f ca="1" xml:space="preserve"> (AN$2 &gt;= NTBA!$F$17) * IF(AN$268 &gt;= $E280, MAX( MIN( $F280*$F$264, $F280-SUM($I280:AM280)),0),0)</f>
        <v>0.35129535918777205</v>
      </c>
      <c r="AO280" s="53">
        <f ca="1" xml:space="preserve"> (AO$2 &gt;= NTBA!$F$17) * IF(AO$268 &gt;= $E280, MAX( MIN( $F280*$F$264, $F280-SUM($I280:AN280)),0),0)</f>
        <v>0.35129535918777205</v>
      </c>
      <c r="AP280" s="53">
        <f ca="1" xml:space="preserve"> (AP$2 &gt;= NTBA!$F$17) * IF(AP$268 &gt;= $E280, MAX( MIN( $F280*$F$264, $F280-SUM($I280:AO280)),0),0)</f>
        <v>0.35129535918777205</v>
      </c>
      <c r="AQ280" s="53">
        <f ca="1" xml:space="preserve"> (AQ$2 &gt;= NTBA!$F$17) * IF(AQ$268 &gt;= $E280, MAX( MIN( $F280*$F$264, $F280-SUM($I280:AP280)),0),0)</f>
        <v>0.35129535918777205</v>
      </c>
      <c r="AR280" s="53">
        <f ca="1" xml:space="preserve"> (AR$2 &gt;= NTBA!$F$17) * IF(AR$268 &gt;= $E280, MAX( MIN( $F280*$F$264, $F280-SUM($I280:AQ280)),0),0)</f>
        <v>0.35129535918777205</v>
      </c>
      <c r="AS280" s="53">
        <f ca="1" xml:space="preserve"> (AS$2 &gt;= NTBA!$F$17) * IF(AS$268 &gt;= $E280, MAX( MIN( $F280*$F$264, $F280-SUM($I280:AR280)),0),0)</f>
        <v>0.35129535918777205</v>
      </c>
      <c r="AT280" s="53">
        <f ca="1" xml:space="preserve"> (AT$2 &gt;= NTBA!$F$17) * IF(AT$268 &gt;= $E280, MAX( MIN( $F280*$F$264, $F280-SUM($I280:AS280)),0),0)</f>
        <v>0.35129535918777205</v>
      </c>
      <c r="AU280" s="53">
        <f ca="1" xml:space="preserve"> (AU$2 &gt;= NTBA!$F$17) * IF(AU$268 &gt;= $E280, MAX( MIN( $F280*$F$264, $F280-SUM($I280:AT280)),0),0)</f>
        <v>0.35129535918777205</v>
      </c>
      <c r="AV280" s="53">
        <f ca="1" xml:space="preserve"> (AV$2 &gt;= NTBA!$F$17) * IF(AV$268 &gt;= $E280, MAX( MIN( $F280*$F$264, $F280-SUM($I280:AU280)),0),0)</f>
        <v>0.35129535918777205</v>
      </c>
      <c r="AW280" s="53">
        <f ca="1" xml:space="preserve"> (AW$2 &gt;= NTBA!$F$17) * IF(AW$268 &gt;= $E280, MAX( MIN( $F280*$F$264, $F280-SUM($I280:AV280)),0),0)</f>
        <v>0.35129535918777205</v>
      </c>
      <c r="AX280" s="53">
        <f ca="1" xml:space="preserve"> (AX$2 &gt;= NTBA!$F$17) * IF(AX$268 &gt;= $E280, MAX( MIN( $F280*$F$264, $F280-SUM($I280:AW280)),0),0)</f>
        <v>0.35129535918777205</v>
      </c>
      <c r="AY280" s="53">
        <f ca="1" xml:space="preserve"> (AY$2 &gt;= NTBA!$F$17) * IF(AY$268 &gt;= $E280, MAX( MIN( $F280*$F$264, $F280-SUM($I280:AX280)),0),0)</f>
        <v>0.35129535918777205</v>
      </c>
      <c r="AZ280" s="53">
        <f ca="1" xml:space="preserve"> (AZ$2 &gt;= NTBA!$F$17) * IF(AZ$268 &gt;= $E280, MAX( MIN( $F280*$F$264, $F280-SUM($I280:AY280)),0),0)</f>
        <v>0.35129535918777205</v>
      </c>
      <c r="BA280" s="53">
        <f ca="1" xml:space="preserve"> (BA$2 &gt;= NTBA!$F$17) * IF(BA$268 &gt;= $E280, MAX( MIN( $F280*$F$264, $F280-SUM($I280:AZ280)),0),0)</f>
        <v>0.35129535918777205</v>
      </c>
      <c r="BB280" s="53">
        <f ca="1" xml:space="preserve"> (BB$2 &gt;= NTBA!$F$17) * IF(BB$268 &gt;= $E280, MAX( MIN( $F280*$F$264, $F280-SUM($I280:BA280)),0),0)</f>
        <v>0.35129535918777205</v>
      </c>
      <c r="BC280" s="53">
        <f ca="1" xml:space="preserve"> (BC$2 &gt;= NTBA!$F$17) * IF(BC$268 &gt;= $E280, MAX( MIN( $F280*$F$264, $F280-SUM($I280:BB280)),0),0)</f>
        <v>0.35129535918777205</v>
      </c>
      <c r="BD280" s="53">
        <f ca="1" xml:space="preserve"> (BD$2 &gt;= NTBA!$F$17) * IF(BD$268 &gt;= $E280, MAX( MIN( $F280*$F$264, $F280-SUM($I280:BC280)),0),0)</f>
        <v>0.35129535918777205</v>
      </c>
      <c r="BE280" s="53">
        <f ca="1" xml:space="preserve"> (BE$2 &gt;= NTBA!$F$17) * IF(BE$268 &gt;= $E280, MAX( MIN( $F280*$F$264, $F280-SUM($I280:BD280)),0),0)</f>
        <v>0.35129535918777205</v>
      </c>
      <c r="BF280" s="53">
        <f ca="1" xml:space="preserve"> (BF$2 &gt;= NTBA!$F$17) * IF(BF$268 &gt;= $E280, MAX( MIN( $F280*$F$264, $F280-SUM($I280:BE280)),0),0)</f>
        <v>0.35129535918777205</v>
      </c>
      <c r="BG280" s="53">
        <f ca="1" xml:space="preserve"> (BG$2 &gt;= NTBA!$F$17) * IF(BG$268 &gt;= $E280, MAX( MIN( $F280*$F$264, $F280-SUM($I280:BF280)),0),0)</f>
        <v>0.35129535918777205</v>
      </c>
      <c r="BH280" s="53">
        <f ca="1" xml:space="preserve"> (BH$2 &gt;= NTBA!$F$17) * IF(BH$268 &gt;= $E280, MAX( MIN( $F280*$F$264, $F280-SUM($I280:BG280)),0),0)</f>
        <v>0.35129535918777205</v>
      </c>
      <c r="BI280" s="53">
        <f ca="1" xml:space="preserve"> (BI$2 &gt;= NTBA!$F$17) * IF(BI$268 &gt;= $E280, MAX( MIN( $F280*$F$264, $F280-SUM($I280:BH280)),0),0)</f>
        <v>0.35129535918777205</v>
      </c>
      <c r="BJ280" s="53">
        <f ca="1" xml:space="preserve"> (BJ$2 &gt;= NTBA!$F$17) * IF(BJ$268 &gt;= $E280, MAX( MIN( $F280*$F$264, $F280-SUM($I280:BI280)),0),0)</f>
        <v>0.35129535918777205</v>
      </c>
      <c r="BK280" s="53">
        <f ca="1" xml:space="preserve"> (BK$2 &gt;= NTBA!$F$17) * IF(BK$268 &gt;= $E280, MAX( MIN( $F280*$F$264, $F280-SUM($I280:BJ280)),0),0)</f>
        <v>0.35129535918777205</v>
      </c>
      <c r="BL280" s="53">
        <f ca="1" xml:space="preserve"> (BL$2 &gt;= NTBA!$F$17) * IF(BL$268 &gt;= $E280, MAX( MIN( $F280*$F$264, $F280-SUM($I280:BK280)),0),0)</f>
        <v>0.35129535918777205</v>
      </c>
      <c r="BM280" s="53">
        <f ca="1" xml:space="preserve"> (BM$2 &gt;= NTBA!$F$17) * IF(BM$268 &gt;= $E280, MAX( MIN( $F280*$F$264, $F280-SUM($I280:BL280)),0),0)</f>
        <v>0.35129535918777205</v>
      </c>
      <c r="BN280" s="53">
        <f ca="1" xml:space="preserve"> (BN$2 &gt;= NTBA!$F$17) * IF(BN$268 &gt;= $E280, MAX( MIN( $F280*$F$264, $F280-SUM($I280:BM280)),0),0)</f>
        <v>0.35129535918777205</v>
      </c>
      <c r="BO280" s="53">
        <f ca="1" xml:space="preserve"> (BO$2 &gt;= NTBA!$F$17) * IF(BO$268 &gt;= $E280, MAX( MIN( $F280*$F$264, $F280-SUM($I280:BN280)),0),0)</f>
        <v>0.35129535918777205</v>
      </c>
      <c r="BP280" s="53">
        <f ca="1" xml:space="preserve"> (BP$2 &gt;= NTBA!$F$17) * IF(BP$268 &gt;= $E280, MAX( MIN( $F280*$F$264, $F280-SUM($I280:BO280)),0),0)</f>
        <v>0.35129535918777205</v>
      </c>
      <c r="BQ280" s="53">
        <f ca="1" xml:space="preserve"> (BQ$2 &gt;= NTBA!$F$17) * IF(BQ$268 &gt;= $E280, MAX( MIN( $F280*$F$264, $F280-SUM($I280:BP280)),0),0)</f>
        <v>0.35129535918777205</v>
      </c>
      <c r="BR280" s="53">
        <f ca="1" xml:space="preserve"> (BR$2 &gt;= NTBA!$F$17) * IF(BR$268 &gt;= $E280, MAX( MIN( $F280*$F$264, $F280-SUM($I280:BQ280)),0),0)</f>
        <v>0.35129535918777205</v>
      </c>
      <c r="BS280" s="53">
        <f ca="1" xml:space="preserve"> (BS$2 &gt;= NTBA!$F$17) * IF(BS$268 &gt;= $E280, MAX( MIN( $F280*$F$264, $F280-SUM($I280:BR280)),0),0)</f>
        <v>0.35129535918777205</v>
      </c>
      <c r="BT280" s="53">
        <f ca="1" xml:space="preserve"> (BT$2 &gt;= NTBA!$F$17) * IF(BT$268 &gt;= $E280, MAX( MIN( $F280*$F$264, $F280-SUM($I280:BS280)),0),0)</f>
        <v>0.35129535918777205</v>
      </c>
      <c r="BU280" s="53">
        <f ca="1" xml:space="preserve"> (BU$2 &gt;= NTBA!$F$17) * IF(BU$268 &gt;= $E280, MAX( MIN( $F280*$F$264, $F280-SUM($I280:BT280)),0),0)</f>
        <v>0.35129535918777205</v>
      </c>
      <c r="BV280" s="53">
        <f ca="1" xml:space="preserve"> (BV$2 &gt;= NTBA!$F$17) * IF(BV$268 &gt;= $E280, MAX( MIN( $F280*$F$264, $F280-SUM($I280:BU280)),0),0)</f>
        <v>0.35129535918777205</v>
      </c>
      <c r="BW280" s="53">
        <f ca="1" xml:space="preserve"> (BW$2 &gt;= NTBA!$F$17) * IF(BW$268 &gt;= $E280, MAX( MIN( $F280*$F$264, $F280-SUM($I280:BV280)),0),0)</f>
        <v>0.35129535918777205</v>
      </c>
      <c r="BX280" s="53">
        <f ca="1" xml:space="preserve"> (BX$2 &gt;= NTBA!$F$17) * IF(BX$268 &gt;= $E280, MAX( MIN( $F280*$F$264, $F280-SUM($I280:BW280)),0),0)</f>
        <v>0.35129535918777205</v>
      </c>
      <c r="BY280" s="53">
        <f ca="1" xml:space="preserve"> (BY$2 &gt;= NTBA!$F$17) * IF(BY$268 &gt;= $E280, MAX( MIN( $F280*$F$264, $F280-SUM($I280:BX280)),0),0)</f>
        <v>0.35129535918777205</v>
      </c>
      <c r="BZ280" s="53">
        <f ca="1" xml:space="preserve"> (BZ$2 &gt;= NTBA!$F$17) * IF(BZ$268 &gt;= $E280, MAX( MIN( $F280*$F$264, $F280-SUM($I280:BY280)),0),0)</f>
        <v>0.35129535918777205</v>
      </c>
      <c r="CA280" s="53">
        <f ca="1" xml:space="preserve"> (CA$2 &gt;= NTBA!$F$17) * IF(CA$268 &gt;= $E280, MAX( MIN( $F280*$F$264, $F280-SUM($I280:BZ280)),0),0)</f>
        <v>0.35129535918777205</v>
      </c>
      <c r="CB280" s="53">
        <f ca="1" xml:space="preserve"> (CB$2 &gt;= NTBA!$F$17) * IF(CB$268 &gt;= $E280, MAX( MIN( $F280*$F$264, $F280-SUM($I280:CA280)),0),0)</f>
        <v>0.35129535918777205</v>
      </c>
      <c r="CC280" s="53">
        <f ca="1" xml:space="preserve"> (CC$2 &gt;= NTBA!$F$17) * IF(CC$268 &gt;= $E280, MAX( MIN( $F280*$F$264, $F280-SUM($I280:CB280)),0),0)</f>
        <v>0.35129535918777205</v>
      </c>
      <c r="CD280" s="53">
        <f ca="1" xml:space="preserve"> (CD$2 &gt;= NTBA!$F$17) * IF(CD$268 &gt;= $E280, MAX( MIN( $F280*$F$264, $F280-SUM($I280:CC280)),0),0)</f>
        <v>0.35129535918777205</v>
      </c>
      <c r="CE280" s="53">
        <f ca="1" xml:space="preserve"> (CE$2 &gt;= NTBA!$F$17) * IF(CE$268 &gt;= $E280, MAX( MIN( $F280*$F$264, $F280-SUM($I280:CD280)),0),0)</f>
        <v>0.35129535918777205</v>
      </c>
      <c r="CF280" s="53">
        <f ca="1" xml:space="preserve"> (CF$2 &gt;= NTBA!$F$17) * IF(CF$268 &gt;= $E280, MAX( MIN( $F280*$F$264, $F280-SUM($I280:CE280)),0),0)</f>
        <v>0.35129535918777205</v>
      </c>
      <c r="CG280" s="53">
        <f ca="1" xml:space="preserve"> (CG$2 &gt;= NTBA!$F$17) * IF(CG$268 &gt;= $E280, MAX( MIN( $F280*$F$264, $F280-SUM($I280:CF280)),0),0)</f>
        <v>0.35129535918777205</v>
      </c>
      <c r="CH280" s="53">
        <f ca="1" xml:space="preserve"> (CH$2 &gt;= NTBA!$F$17) * IF(CH$268 &gt;= $E280, MAX( MIN( $F280*$F$264, $F280-SUM($I280:CG280)),0),0)</f>
        <v>0.35129535918777205</v>
      </c>
      <c r="CI280" s="53">
        <f ca="1" xml:space="preserve"> (CI$2 &gt;= NTBA!$F$17) * IF(CI$268 &gt;= $E280, MAX( MIN( $F280*$F$264, $F280-SUM($I280:CH280)),0),0)</f>
        <v>0.35129535918777205</v>
      </c>
      <c r="CJ280" s="53">
        <f ca="1" xml:space="preserve"> (CJ$2 &gt;= NTBA!$F$17) * IF(CJ$268 &gt;= $E280, MAX( MIN( $F280*$F$264, $F280-SUM($I280:CI280)),0),0)</f>
        <v>0.35129535918777205</v>
      </c>
      <c r="CK280" s="53">
        <f ca="1" xml:space="preserve"> (CK$2 &gt;= NTBA!$F$17) * IF(CK$268 &gt;= $E280, MAX( MIN( $F280*$F$264, $F280-SUM($I280:CJ280)),0),0)</f>
        <v>0.35129535918777205</v>
      </c>
      <c r="CL280" s="53">
        <f ca="1" xml:space="preserve"> (CL$2 &gt;= NTBA!$F$17) * IF(CL$268 &gt;= $E280, MAX( MIN( $F280*$F$264, $F280-SUM($I280:CK280)),0),0)</f>
        <v>0.35129535918777205</v>
      </c>
      <c r="CM280" s="53">
        <f ca="1" xml:space="preserve"> (CM$2 &gt;= NTBA!$F$17) * IF(CM$268 &gt;= $E280, MAX( MIN( $F280*$F$264, $F280-SUM($I280:CL280)),0),0)</f>
        <v>0.35129535918777205</v>
      </c>
      <c r="CN280" s="53">
        <f ca="1" xml:space="preserve"> (CN$2 &gt;= NTBA!$F$17) * IF(CN$268 &gt;= $E280, MAX( MIN( $F280*$F$264, $F280-SUM($I280:CM280)),0),0)</f>
        <v>0.35129535918777205</v>
      </c>
      <c r="CO280" s="53">
        <f ca="1" xml:space="preserve"> (CO$2 &gt;= NTBA!$F$17) * IF(CO$268 &gt;= $E280, MAX( MIN( $F280*$F$264, $F280-SUM($I280:CN280)),0),0)</f>
        <v>0.35129535918777205</v>
      </c>
      <c r="CP280" s="53">
        <f ca="1" xml:space="preserve"> (CP$2 &gt;= NTBA!$F$17) * IF(CP$268 &gt;= $E280, MAX( MIN( $F280*$F$264, $F280-SUM($I280:CO280)),0),0)</f>
        <v>0.35129535918777205</v>
      </c>
      <c r="CQ280" s="53">
        <f ca="1" xml:space="preserve"> (CQ$2 &gt;= NTBA!$F$17) * IF(CQ$268 &gt;= $E280, MAX( MIN( $F280*$F$264, $F280-SUM($I280:CP280)),0),0)</f>
        <v>0.35129535918777205</v>
      </c>
      <c r="CR280" s="53">
        <f ca="1" xml:space="preserve"> (CR$2 &gt;= NTBA!$F$17) * IF(CR$268 &gt;= $E280, MAX( MIN( $F280*$F$264, $F280-SUM($I280:CQ280)),0),0)</f>
        <v>0.35129535918777205</v>
      </c>
      <c r="CS280" s="53">
        <f ca="1" xml:space="preserve"> (CS$2 &gt;= NTBA!$F$17) * IF(CS$268 &gt;= $E280, MAX( MIN( $F280*$F$264, $F280-SUM($I280:CR280)),0),0)</f>
        <v>0.35129535918777205</v>
      </c>
      <c r="CT280" s="53">
        <f ca="1" xml:space="preserve"> (CT$2 &gt;= NTBA!$F$17) * IF(CT$268 &gt;= $E280, MAX( MIN( $F280*$F$264, $F280-SUM($I280:CS280)),0),0)</f>
        <v>0.35129535918777205</v>
      </c>
      <c r="CU280" s="53">
        <f ca="1" xml:space="preserve"> (CU$2 &gt;= NTBA!$F$17) * IF(CU$268 &gt;= $E280, MAX( MIN( $F280*$F$264, $F280-SUM($I280:CT280)),0),0)</f>
        <v>0.35129535918777205</v>
      </c>
      <c r="CV280" s="53">
        <f ca="1" xml:space="preserve"> (CV$2 &gt;= NTBA!$F$17) * IF(CV$268 &gt;= $E280, MAX( MIN( $F280*$F$264, $F280-SUM($I280:CU280)),0),0)</f>
        <v>0.35129535918777205</v>
      </c>
      <c r="CW280" s="53">
        <f ca="1" xml:space="preserve"> (CW$2 &gt;= NTBA!$F$17) * IF(CW$268 &gt;= $E280, MAX( MIN( $F280*$F$264, $F280-SUM($I280:CV280)),0),0)</f>
        <v>0.35129535918777205</v>
      </c>
      <c r="CX280" s="53">
        <f ca="1" xml:space="preserve"> (CX$2 &gt;= NTBA!$F$17) * IF(CX$268 &gt;= $E280, MAX( MIN( $F280*$F$264, $F280-SUM($I280:CW280)),0),0)</f>
        <v>0.35129535918777205</v>
      </c>
      <c r="CY280" s="53">
        <f ca="1" xml:space="preserve"> (CY$2 &gt;= NTBA!$F$17) * IF(CY$268 &gt;= $E280, MAX( MIN( $F280*$F$264, $F280-SUM($I280:CX280)),0),0)</f>
        <v>0.35129535918773414</v>
      </c>
      <c r="CZ280" s="53">
        <f ca="1" xml:space="preserve"> (CZ$2 &gt;= NTBA!$F$17) * IF(CZ$268 &gt;= $E280, MAX( MIN( $F280*$F$264, $F280-SUM($I280:CY280)),0),0)</f>
        <v>0</v>
      </c>
      <c r="DA280" s="53">
        <f ca="1" xml:space="preserve"> (DA$2 &gt;= NTBA!$F$17) * IF(DA$268 &gt;= $E280, MAX( MIN( $F280*$F$264, $F280-SUM($I280:CZ280)),0),0)</f>
        <v>0</v>
      </c>
      <c r="DB280" s="53">
        <f ca="1" xml:space="preserve"> (DB$2 &gt;= NTBA!$F$17) * IF(DB$268 &gt;= $E280, MAX( MIN( $F280*$F$264, $F280-SUM($I280:DA280)),0),0)</f>
        <v>0</v>
      </c>
      <c r="DC280" s="53">
        <f ca="1" xml:space="preserve"> (DC$2 &gt;= NTBA!$F$17) * IF(DC$268 &gt;= $E280, MAX( MIN( $F280*$F$264, $F280-SUM($I280:DB280)),0),0)</f>
        <v>0</v>
      </c>
      <c r="DD280" s="53">
        <f ca="1" xml:space="preserve"> (DD$2 &gt;= NTBA!$F$17) * IF(DD$268 &gt;= $E280, MAX( MIN( $F280*$F$264, $F280-SUM($I280:DC280)),0),0)</f>
        <v>0</v>
      </c>
      <c r="DE280" s="53">
        <f ca="1" xml:space="preserve"> (DE$2 &gt;= NTBA!$F$17) * IF(DE$268 &gt;= $E280, MAX( MIN( $F280*$F$264, $F280-SUM($I280:DD280)),0),0)</f>
        <v>0</v>
      </c>
      <c r="DF280" s="53">
        <f ca="1" xml:space="preserve"> (DF$2 &gt;= NTBA!$F$17) * IF(DF$268 &gt;= $E280, MAX( MIN( $F280*$F$264, $F280-SUM($I280:DE280)),0),0)</f>
        <v>0</v>
      </c>
      <c r="DG280" s="53">
        <f ca="1" xml:space="preserve"> (DG$2 &gt;= NTBA!$F$17) * IF(DG$268 &gt;= $E280, MAX( MIN( $F280*$F$264, $F280-SUM($I280:DF280)),0),0)</f>
        <v>0</v>
      </c>
      <c r="DH280" s="53">
        <f ca="1" xml:space="preserve"> (DH$2 &gt;= NTBA!$F$17) * IF(DH$268 &gt;= $E280, MAX( MIN( $F280*$F$264, $F280-SUM($I280:DG280)),0),0)</f>
        <v>0</v>
      </c>
      <c r="DI280" s="53">
        <f ca="1" xml:space="preserve"> (DI$2 &gt;= NTBA!$F$17) * IF(DI$268 &gt;= $E280, MAX( MIN( $F280*$F$264, $F280-SUM($I280:DH280)),0),0)</f>
        <v>0</v>
      </c>
      <c r="DJ280" s="53">
        <f ca="1" xml:space="preserve"> (DJ$2 &gt;= NTBA!$F$17) * IF(DJ$268 &gt;= $E280, MAX( MIN( $F280*$F$264, $F280-SUM($I280:DI280)),0),0)</f>
        <v>0</v>
      </c>
      <c r="DK280" s="53">
        <f ca="1" xml:space="preserve"> (DK$2 &gt;= NTBA!$F$17) * IF(DK$268 &gt;= $E280, MAX( MIN( $F280*$F$264, $F280-SUM($I280:DJ280)),0),0)</f>
        <v>0</v>
      </c>
      <c r="DL280" s="53">
        <f ca="1" xml:space="preserve"> (DL$2 &gt;= NTBA!$F$17) * IF(DL$268 &gt;= $E280, MAX( MIN( $F280*$F$264, $F280-SUM($I280:DK280)),0),0)</f>
        <v>0</v>
      </c>
      <c r="DM280" s="53">
        <f ca="1" xml:space="preserve"> (DM$2 &gt;= NTBA!$F$17) * IF(DM$268 &gt;= $E280, MAX( MIN( $F280*$F$264, $F280-SUM($I280:DL280)),0),0)</f>
        <v>0</v>
      </c>
      <c r="DN280" s="53">
        <f ca="1" xml:space="preserve"> (DN$2 &gt;= NTBA!$F$17) * IF(DN$268 &gt;= $E280, MAX( MIN( $F280*$F$264, $F280-SUM($I280:DM280)),0),0)</f>
        <v>0</v>
      </c>
      <c r="DO280" s="53">
        <f ca="1" xml:space="preserve"> (DO$2 &gt;= NTBA!$F$17) * IF(DO$268 &gt;= $E280, MAX( MIN( $F280*$F$264, $F280-SUM($I280:DN280)),0),0)</f>
        <v>0</v>
      </c>
      <c r="DP280" s="53">
        <f ca="1" xml:space="preserve"> (DP$2 &gt;= NTBA!$F$17) * IF(DP$268 &gt;= $E280, MAX( MIN( $F280*$F$264, $F280-SUM($I280:DO280)),0),0)</f>
        <v>0</v>
      </c>
      <c r="DQ280" s="53">
        <f ca="1" xml:space="preserve"> (DQ$2 &gt;= NTBA!$F$17) * IF(DQ$268 &gt;= $E280, MAX( MIN( $F280*$F$264, $F280-SUM($I280:DP280)),0),0)</f>
        <v>0</v>
      </c>
      <c r="DR280" s="53">
        <f ca="1" xml:space="preserve"> (DR$2 &gt;= NTBA!$F$17) * IF(DR$268 &gt;= $E280, MAX( MIN( $F280*$F$264, $F280-SUM($I280:DQ280)),0),0)</f>
        <v>0</v>
      </c>
      <c r="DS280" s="53">
        <f ca="1" xml:space="preserve"> (DS$2 &gt;= NTBA!$F$17) * IF(DS$268 &gt;= $E280, MAX( MIN( $F280*$F$264, $F280-SUM($I280:DR280)),0),0)</f>
        <v>0</v>
      </c>
      <c r="DT280" s="53">
        <f ca="1" xml:space="preserve"> (DT$2 &gt;= NTBA!$F$17) * IF(DT$268 &gt;= $E280, MAX( MIN( $F280*$F$264, $F280-SUM($I280:DS280)),0),0)</f>
        <v>0</v>
      </c>
      <c r="DU280" s="53">
        <f ca="1" xml:space="preserve"> (DU$2 &gt;= NTBA!$F$17) * IF(DU$268 &gt;= $E280, MAX( MIN( $F280*$F$264, $F280-SUM($I280:DT280)),0),0)</f>
        <v>0</v>
      </c>
      <c r="DV280" s="53">
        <f ca="1" xml:space="preserve"> (DV$2 &gt;= NTBA!$F$17) * IF(DV$268 &gt;= $E280, MAX( MIN( $F280*$F$264, $F280-SUM($I280:DU280)),0),0)</f>
        <v>0</v>
      </c>
      <c r="DW280" s="53">
        <f ca="1" xml:space="preserve"> (DW$2 &gt;= NTBA!$F$17) * IF(DW$268 &gt;= $E280, MAX( MIN( $F280*$F$264, $F280-SUM($I280:DV280)),0),0)</f>
        <v>0</v>
      </c>
      <c r="DX280" s="53">
        <f ca="1" xml:space="preserve"> (DX$2 &gt;= NTBA!$F$17) * IF(DX$268 &gt;= $E280, MAX( MIN( $F280*$F$264, $F280-SUM($I280:DW280)),0),0)</f>
        <v>0</v>
      </c>
      <c r="DY280" s="53">
        <f ca="1" xml:space="preserve"> (DY$2 &gt;= NTBA!$F$17) * IF(DY$268 &gt;= $E280, MAX( MIN( $F280*$F$264, $F280-SUM($I280:DX280)),0),0)</f>
        <v>0</v>
      </c>
      <c r="DZ280" s="53">
        <f ca="1" xml:space="preserve"> (DZ$2 &gt;= NTBA!$F$17) * IF(DZ$268 &gt;= $E280, MAX( MIN( $F280*$F$264, $F280-SUM($I280:DY280)),0),0)</f>
        <v>0</v>
      </c>
      <c r="EA280" s="53">
        <f ca="1" xml:space="preserve"> (EA$2 &gt;= NTBA!$F$17) * IF(EA$268 &gt;= $E280, MAX( MIN( $F280*$F$264, $F280-SUM($I280:DZ280)),0),0)</f>
        <v>0</v>
      </c>
      <c r="EB280" s="53">
        <f ca="1" xml:space="preserve"> (EB$2 &gt;= NTBA!$F$17) * IF(EB$268 &gt;= $E280, MAX( MIN( $F280*$F$264, $F280-SUM($I280:EA280)),0),0)</f>
        <v>0</v>
      </c>
      <c r="EC280" s="53">
        <f ca="1" xml:space="preserve"> (EC$2 &gt;= NTBA!$F$17) * IF(EC$268 &gt;= $E280, MAX( MIN( $F280*$F$264, $F280-SUM($I280:EB280)),0),0)</f>
        <v>0</v>
      </c>
      <c r="ED280" s="53">
        <f ca="1" xml:space="preserve"> (ED$2 &gt;= NTBA!$F$17) * IF(ED$268 &gt;= $E280, MAX( MIN( $F280*$F$264, $F280-SUM($I280:EC280)),0),0)</f>
        <v>0</v>
      </c>
      <c r="EE280" s="53">
        <f ca="1" xml:space="preserve"> (EE$2 &gt;= NTBA!$F$17) * IF(EE$268 &gt;= $E280, MAX( MIN( $F280*$F$264, $F280-SUM($I280:ED280)),0),0)</f>
        <v>0</v>
      </c>
      <c r="EF280" s="53">
        <f ca="1" xml:space="preserve"> (EF$2 &gt;= NTBA!$F$17) * IF(EF$268 &gt;= $E280, MAX( MIN( $F280*$F$264, $F280-SUM($I280:EE280)),0),0)</f>
        <v>0</v>
      </c>
      <c r="EG280" s="53">
        <f ca="1" xml:space="preserve"> (EG$2 &gt;= NTBA!$F$17) * IF(EG$268 &gt;= $E280, MAX( MIN( $F280*$F$264, $F280-SUM($I280:EF280)),0),0)</f>
        <v>0</v>
      </c>
      <c r="EH280" s="53">
        <f ca="1" xml:space="preserve"> (EH$2 &gt;= NTBA!$F$17) * IF(EH$268 &gt;= $E280, MAX( MIN( $F280*$F$264, $F280-SUM($I280:EG280)),0),0)</f>
        <v>0</v>
      </c>
      <c r="EI280" s="21"/>
    </row>
    <row r="281" spans="5:139" ht="15" customHeight="1" outlineLevel="1" x14ac:dyDescent="0.35">
      <c r="E281" s="625">
        <v>13</v>
      </c>
      <c r="F281" s="415">
        <f ca="1"/>
        <v>32.895657737275464</v>
      </c>
      <c r="G281" s="462"/>
      <c r="H281" s="26">
        <f t="shared" ca="1" si="184"/>
        <v>32.895657737275464</v>
      </c>
      <c r="I281" s="39"/>
      <c r="J281" s="53">
        <f xml:space="preserve"> (J$2 &gt;= NTBA!$F$17) * IF(J$268 &gt;= $E281, MAX( MIN( $F281*$F$264, $F281-SUM($I281:I281)),0),0)</f>
        <v>0</v>
      </c>
      <c r="K281" s="53">
        <f xml:space="preserve"> (K$2 &gt;= NTBA!$F$17) * IF(K$268 &gt;= $E281, MAX( MIN( $F281*$F$264, $F281-SUM($I281:J281)),0),0)</f>
        <v>0</v>
      </c>
      <c r="L281" s="53">
        <f xml:space="preserve"> (L$2 &gt;= NTBA!$F$17) * IF(L$268 &gt;= $E281, MAX( MIN( $F281*$F$264, $F281-SUM($I281:K281)),0),0)</f>
        <v>0</v>
      </c>
      <c r="M281" s="53">
        <f xml:space="preserve"> (M$2 &gt;= NTBA!$F$17) * IF(M$268 &gt;= $E281, MAX( MIN( $F281*$F$264, $F281-SUM($I281:L281)),0),0)</f>
        <v>0</v>
      </c>
      <c r="N281" s="53">
        <f xml:space="preserve"> (N$2 &gt;= NTBA!$F$17) * IF(N$268 &gt;= $E281, MAX( MIN( $F281*$F$264, $F281-SUM($I281:M281)),0),0)</f>
        <v>0</v>
      </c>
      <c r="O281" s="53">
        <f xml:space="preserve"> (O$2 &gt;= NTBA!$F$17) * IF(O$268 &gt;= $E281, MAX( MIN( $F281*$F$264, $F281-SUM($I281:N281)),0),0)</f>
        <v>0</v>
      </c>
      <c r="P281" s="53">
        <f xml:space="preserve"> (P$2 &gt;= NTBA!$F$17) * IF(P$268 &gt;= $E281, MAX( MIN( $F281*$F$264, $F281-SUM($I281:O281)),0),0)</f>
        <v>0</v>
      </c>
      <c r="Q281" s="53">
        <f xml:space="preserve"> (Q$2 &gt;= NTBA!$F$17) * IF(Q$268 &gt;= $E281, MAX( MIN( $F281*$F$264, $F281-SUM($I281:P281)),0),0)</f>
        <v>0</v>
      </c>
      <c r="R281" s="53">
        <f xml:space="preserve"> (R$2 &gt;= NTBA!$F$17) * IF(R$268 &gt;= $E281, MAX( MIN( $F281*$F$264, $F281-SUM($I281:Q281)),0),0)</f>
        <v>0</v>
      </c>
      <c r="S281" s="53">
        <f xml:space="preserve"> (S$2 &gt;= NTBA!$F$17) * IF(S$268 &gt;= $E281, MAX( MIN( $F281*$F$264, $F281-SUM($I281:R281)),0),0)</f>
        <v>0</v>
      </c>
      <c r="T281" s="53">
        <f xml:space="preserve"> (T$2 &gt;= NTBA!$F$17) * IF(T$268 &gt;= $E281, MAX( MIN( $F281*$F$264, $F281-SUM($I281:S281)),0),0)</f>
        <v>0</v>
      </c>
      <c r="U281" s="53">
        <f xml:space="preserve"> (U$2 &gt;= NTBA!$F$17) * IF(U$268 &gt;= $E281, MAX( MIN( $F281*$F$264, $F281-SUM($I281:T281)),0),0)</f>
        <v>0</v>
      </c>
      <c r="V281" s="53">
        <f ca="1" xml:space="preserve"> (V$2 &gt;= NTBA!$F$17) * IF(V$268 &gt;= $E281, MAX( MIN( $F281*$F$264, $F281-SUM($I281:U281)),0),0)</f>
        <v>0.39633322575030688</v>
      </c>
      <c r="W281" s="53">
        <f ca="1" xml:space="preserve"> (W$2 &gt;= NTBA!$F$17) * IF(W$268 &gt;= $E281, MAX( MIN( $F281*$F$264, $F281-SUM($I281:V281)),0),0)</f>
        <v>0.39633322575030688</v>
      </c>
      <c r="X281" s="53">
        <f ca="1" xml:space="preserve"> (X$2 &gt;= NTBA!$F$17) * IF(X$268 &gt;= $E281, MAX( MIN( $F281*$F$264, $F281-SUM($I281:W281)),0),0)</f>
        <v>0.39633322575030688</v>
      </c>
      <c r="Y281" s="53">
        <f ca="1" xml:space="preserve"> (Y$2 &gt;= NTBA!$F$17) * IF(Y$268 &gt;= $E281, MAX( MIN( $F281*$F$264, $F281-SUM($I281:X281)),0),0)</f>
        <v>0.39633322575030688</v>
      </c>
      <c r="Z281" s="53">
        <f ca="1" xml:space="preserve"> (Z$2 &gt;= NTBA!$F$17) * IF(Z$268 &gt;= $E281, MAX( MIN( $F281*$F$264, $F281-SUM($I281:Y281)),0),0)</f>
        <v>0.39633322575030688</v>
      </c>
      <c r="AA281" s="53">
        <f ca="1" xml:space="preserve"> (AA$2 &gt;= NTBA!$F$17) * IF(AA$268 &gt;= $E281, MAX( MIN( $F281*$F$264, $F281-SUM($I281:Z281)),0),0)</f>
        <v>0.39633322575030688</v>
      </c>
      <c r="AB281" s="53">
        <f ca="1" xml:space="preserve"> (AB$2 &gt;= NTBA!$F$17) * IF(AB$268 &gt;= $E281, MAX( MIN( $F281*$F$264, $F281-SUM($I281:AA281)),0),0)</f>
        <v>0.39633322575030688</v>
      </c>
      <c r="AC281" s="53">
        <f ca="1" xml:space="preserve"> (AC$2 &gt;= NTBA!$F$17) * IF(AC$268 &gt;= $E281, MAX( MIN( $F281*$F$264, $F281-SUM($I281:AB281)),0),0)</f>
        <v>0.39633322575030688</v>
      </c>
      <c r="AD281" s="53">
        <f ca="1" xml:space="preserve"> (AD$2 &gt;= NTBA!$F$17) * IF(AD$268 &gt;= $E281, MAX( MIN( $F281*$F$264, $F281-SUM($I281:AC281)),0),0)</f>
        <v>0.39633322575030688</v>
      </c>
      <c r="AE281" s="53">
        <f ca="1" xml:space="preserve"> (AE$2 &gt;= NTBA!$F$17) * IF(AE$268 &gt;= $E281, MAX( MIN( $F281*$F$264, $F281-SUM($I281:AD281)),0),0)</f>
        <v>0.39633322575030688</v>
      </c>
      <c r="AF281" s="53">
        <f ca="1" xml:space="preserve"> (AF$2 &gt;= NTBA!$F$17) * IF(AF$268 &gt;= $E281, MAX( MIN( $F281*$F$264, $F281-SUM($I281:AE281)),0),0)</f>
        <v>0.39633322575030688</v>
      </c>
      <c r="AG281" s="53">
        <f ca="1" xml:space="preserve"> (AG$2 &gt;= NTBA!$F$17) * IF(AG$268 &gt;= $E281, MAX( MIN( $F281*$F$264, $F281-SUM($I281:AF281)),0),0)</f>
        <v>0.39633322575030688</v>
      </c>
      <c r="AH281" s="53">
        <f ca="1" xml:space="preserve"> (AH$2 &gt;= NTBA!$F$17) * IF(AH$268 &gt;= $E281, MAX( MIN( $F281*$F$264, $F281-SUM($I281:AG281)),0),0)</f>
        <v>0.39633322575030688</v>
      </c>
      <c r="AI281" s="53">
        <f ca="1" xml:space="preserve"> (AI$2 &gt;= NTBA!$F$17) * IF(AI$268 &gt;= $E281, MAX( MIN( $F281*$F$264, $F281-SUM($I281:AH281)),0),0)</f>
        <v>0.39633322575030688</v>
      </c>
      <c r="AJ281" s="53">
        <f ca="1" xml:space="preserve"> (AJ$2 &gt;= NTBA!$F$17) * IF(AJ$268 &gt;= $E281, MAX( MIN( $F281*$F$264, $F281-SUM($I281:AI281)),0),0)</f>
        <v>0.39633322575030688</v>
      </c>
      <c r="AK281" s="53">
        <f ca="1" xml:space="preserve"> (AK$2 &gt;= NTBA!$F$17) * IF(AK$268 &gt;= $E281, MAX( MIN( $F281*$F$264, $F281-SUM($I281:AJ281)),0),0)</f>
        <v>0.39633322575030688</v>
      </c>
      <c r="AL281" s="53">
        <f ca="1" xml:space="preserve"> (AL$2 &gt;= NTBA!$F$17) * IF(AL$268 &gt;= $E281, MAX( MIN( $F281*$F$264, $F281-SUM($I281:AK281)),0),0)</f>
        <v>0.39633322575030688</v>
      </c>
      <c r="AM281" s="53">
        <f ca="1" xml:space="preserve"> (AM$2 &gt;= NTBA!$F$17) * IF(AM$268 &gt;= $E281, MAX( MIN( $F281*$F$264, $F281-SUM($I281:AL281)),0),0)</f>
        <v>0.39633322575030688</v>
      </c>
      <c r="AN281" s="53">
        <f ca="1" xml:space="preserve"> (AN$2 &gt;= NTBA!$F$17) * IF(AN$268 &gt;= $E281, MAX( MIN( $F281*$F$264, $F281-SUM($I281:AM281)),0),0)</f>
        <v>0.39633322575030688</v>
      </c>
      <c r="AO281" s="53">
        <f ca="1" xml:space="preserve"> (AO$2 &gt;= NTBA!$F$17) * IF(AO$268 &gt;= $E281, MAX( MIN( $F281*$F$264, $F281-SUM($I281:AN281)),0),0)</f>
        <v>0.39633322575030688</v>
      </c>
      <c r="AP281" s="53">
        <f ca="1" xml:space="preserve"> (AP$2 &gt;= NTBA!$F$17) * IF(AP$268 &gt;= $E281, MAX( MIN( $F281*$F$264, $F281-SUM($I281:AO281)),0),0)</f>
        <v>0.39633322575030688</v>
      </c>
      <c r="AQ281" s="53">
        <f ca="1" xml:space="preserve"> (AQ$2 &gt;= NTBA!$F$17) * IF(AQ$268 &gt;= $E281, MAX( MIN( $F281*$F$264, $F281-SUM($I281:AP281)),0),0)</f>
        <v>0.39633322575030688</v>
      </c>
      <c r="AR281" s="53">
        <f ca="1" xml:space="preserve"> (AR$2 &gt;= NTBA!$F$17) * IF(AR$268 &gt;= $E281, MAX( MIN( $F281*$F$264, $F281-SUM($I281:AQ281)),0),0)</f>
        <v>0.39633322575030688</v>
      </c>
      <c r="AS281" s="53">
        <f ca="1" xml:space="preserve"> (AS$2 &gt;= NTBA!$F$17) * IF(AS$268 &gt;= $E281, MAX( MIN( $F281*$F$264, $F281-SUM($I281:AR281)),0),0)</f>
        <v>0.39633322575030688</v>
      </c>
      <c r="AT281" s="53">
        <f ca="1" xml:space="preserve"> (AT$2 &gt;= NTBA!$F$17) * IF(AT$268 &gt;= $E281, MAX( MIN( $F281*$F$264, $F281-SUM($I281:AS281)),0),0)</f>
        <v>0.39633322575030688</v>
      </c>
      <c r="AU281" s="53">
        <f ca="1" xml:space="preserve"> (AU$2 &gt;= NTBA!$F$17) * IF(AU$268 &gt;= $E281, MAX( MIN( $F281*$F$264, $F281-SUM($I281:AT281)),0),0)</f>
        <v>0.39633322575030688</v>
      </c>
      <c r="AV281" s="53">
        <f ca="1" xml:space="preserve"> (AV$2 &gt;= NTBA!$F$17) * IF(AV$268 &gt;= $E281, MAX( MIN( $F281*$F$264, $F281-SUM($I281:AU281)),0),0)</f>
        <v>0.39633322575030688</v>
      </c>
      <c r="AW281" s="53">
        <f ca="1" xml:space="preserve"> (AW$2 &gt;= NTBA!$F$17) * IF(AW$268 &gt;= $E281, MAX( MIN( $F281*$F$264, $F281-SUM($I281:AV281)),0),0)</f>
        <v>0.39633322575030688</v>
      </c>
      <c r="AX281" s="53">
        <f ca="1" xml:space="preserve"> (AX$2 &gt;= NTBA!$F$17) * IF(AX$268 &gt;= $E281, MAX( MIN( $F281*$F$264, $F281-SUM($I281:AW281)),0),0)</f>
        <v>0.39633322575030688</v>
      </c>
      <c r="AY281" s="53">
        <f ca="1" xml:space="preserve"> (AY$2 &gt;= NTBA!$F$17) * IF(AY$268 &gt;= $E281, MAX( MIN( $F281*$F$264, $F281-SUM($I281:AX281)),0),0)</f>
        <v>0.39633322575030688</v>
      </c>
      <c r="AZ281" s="53">
        <f ca="1" xml:space="preserve"> (AZ$2 &gt;= NTBA!$F$17) * IF(AZ$268 &gt;= $E281, MAX( MIN( $F281*$F$264, $F281-SUM($I281:AY281)),0),0)</f>
        <v>0.39633322575030688</v>
      </c>
      <c r="BA281" s="53">
        <f ca="1" xml:space="preserve"> (BA$2 &gt;= NTBA!$F$17) * IF(BA$268 &gt;= $E281, MAX( MIN( $F281*$F$264, $F281-SUM($I281:AZ281)),0),0)</f>
        <v>0.39633322575030688</v>
      </c>
      <c r="BB281" s="53">
        <f ca="1" xml:space="preserve"> (BB$2 &gt;= NTBA!$F$17) * IF(BB$268 &gt;= $E281, MAX( MIN( $F281*$F$264, $F281-SUM($I281:BA281)),0),0)</f>
        <v>0.39633322575030688</v>
      </c>
      <c r="BC281" s="53">
        <f ca="1" xml:space="preserve"> (BC$2 &gt;= NTBA!$F$17) * IF(BC$268 &gt;= $E281, MAX( MIN( $F281*$F$264, $F281-SUM($I281:BB281)),0),0)</f>
        <v>0.39633322575030688</v>
      </c>
      <c r="BD281" s="53">
        <f ca="1" xml:space="preserve"> (BD$2 &gt;= NTBA!$F$17) * IF(BD$268 &gt;= $E281, MAX( MIN( $F281*$F$264, $F281-SUM($I281:BC281)),0),0)</f>
        <v>0.39633322575030688</v>
      </c>
      <c r="BE281" s="53">
        <f ca="1" xml:space="preserve"> (BE$2 &gt;= NTBA!$F$17) * IF(BE$268 &gt;= $E281, MAX( MIN( $F281*$F$264, $F281-SUM($I281:BD281)),0),0)</f>
        <v>0.39633322575030688</v>
      </c>
      <c r="BF281" s="53">
        <f ca="1" xml:space="preserve"> (BF$2 &gt;= NTBA!$F$17) * IF(BF$268 &gt;= $E281, MAX( MIN( $F281*$F$264, $F281-SUM($I281:BE281)),0),0)</f>
        <v>0.39633322575030688</v>
      </c>
      <c r="BG281" s="53">
        <f ca="1" xml:space="preserve"> (BG$2 &gt;= NTBA!$F$17) * IF(BG$268 &gt;= $E281, MAX( MIN( $F281*$F$264, $F281-SUM($I281:BF281)),0),0)</f>
        <v>0.39633322575030688</v>
      </c>
      <c r="BH281" s="53">
        <f ca="1" xml:space="preserve"> (BH$2 &gt;= NTBA!$F$17) * IF(BH$268 &gt;= $E281, MAX( MIN( $F281*$F$264, $F281-SUM($I281:BG281)),0),0)</f>
        <v>0.39633322575030688</v>
      </c>
      <c r="BI281" s="53">
        <f ca="1" xml:space="preserve"> (BI$2 &gt;= NTBA!$F$17) * IF(BI$268 &gt;= $E281, MAX( MIN( $F281*$F$264, $F281-SUM($I281:BH281)),0),0)</f>
        <v>0.39633322575030688</v>
      </c>
      <c r="BJ281" s="53">
        <f ca="1" xml:space="preserve"> (BJ$2 &gt;= NTBA!$F$17) * IF(BJ$268 &gt;= $E281, MAX( MIN( $F281*$F$264, $F281-SUM($I281:BI281)),0),0)</f>
        <v>0.39633322575030688</v>
      </c>
      <c r="BK281" s="53">
        <f ca="1" xml:space="preserve"> (BK$2 &gt;= NTBA!$F$17) * IF(BK$268 &gt;= $E281, MAX( MIN( $F281*$F$264, $F281-SUM($I281:BJ281)),0),0)</f>
        <v>0.39633322575030688</v>
      </c>
      <c r="BL281" s="53">
        <f ca="1" xml:space="preserve"> (BL$2 &gt;= NTBA!$F$17) * IF(BL$268 &gt;= $E281, MAX( MIN( $F281*$F$264, $F281-SUM($I281:BK281)),0),0)</f>
        <v>0.39633322575030688</v>
      </c>
      <c r="BM281" s="53">
        <f ca="1" xml:space="preserve"> (BM$2 &gt;= NTBA!$F$17) * IF(BM$268 &gt;= $E281, MAX( MIN( $F281*$F$264, $F281-SUM($I281:BL281)),0),0)</f>
        <v>0.39633322575030688</v>
      </c>
      <c r="BN281" s="53">
        <f ca="1" xml:space="preserve"> (BN$2 &gt;= NTBA!$F$17) * IF(BN$268 &gt;= $E281, MAX( MIN( $F281*$F$264, $F281-SUM($I281:BM281)),0),0)</f>
        <v>0.39633322575030688</v>
      </c>
      <c r="BO281" s="53">
        <f ca="1" xml:space="preserve"> (BO$2 &gt;= NTBA!$F$17) * IF(BO$268 &gt;= $E281, MAX( MIN( $F281*$F$264, $F281-SUM($I281:BN281)),0),0)</f>
        <v>0.39633322575030688</v>
      </c>
      <c r="BP281" s="53">
        <f ca="1" xml:space="preserve"> (BP$2 &gt;= NTBA!$F$17) * IF(BP$268 &gt;= $E281, MAX( MIN( $F281*$F$264, $F281-SUM($I281:BO281)),0),0)</f>
        <v>0.39633322575030688</v>
      </c>
      <c r="BQ281" s="53">
        <f ca="1" xml:space="preserve"> (BQ$2 &gt;= NTBA!$F$17) * IF(BQ$268 &gt;= $E281, MAX( MIN( $F281*$F$264, $F281-SUM($I281:BP281)),0),0)</f>
        <v>0.39633322575030688</v>
      </c>
      <c r="BR281" s="53">
        <f ca="1" xml:space="preserve"> (BR$2 &gt;= NTBA!$F$17) * IF(BR$268 &gt;= $E281, MAX( MIN( $F281*$F$264, $F281-SUM($I281:BQ281)),0),0)</f>
        <v>0.39633322575030688</v>
      </c>
      <c r="BS281" s="53">
        <f ca="1" xml:space="preserve"> (BS$2 &gt;= NTBA!$F$17) * IF(BS$268 &gt;= $E281, MAX( MIN( $F281*$F$264, $F281-SUM($I281:BR281)),0),0)</f>
        <v>0.39633322575030688</v>
      </c>
      <c r="BT281" s="53">
        <f ca="1" xml:space="preserve"> (BT$2 &gt;= NTBA!$F$17) * IF(BT$268 &gt;= $E281, MAX( MIN( $F281*$F$264, $F281-SUM($I281:BS281)),0),0)</f>
        <v>0.39633322575030688</v>
      </c>
      <c r="BU281" s="53">
        <f ca="1" xml:space="preserve"> (BU$2 &gt;= NTBA!$F$17) * IF(BU$268 &gt;= $E281, MAX( MIN( $F281*$F$264, $F281-SUM($I281:BT281)),0),0)</f>
        <v>0.39633322575030688</v>
      </c>
      <c r="BV281" s="53">
        <f ca="1" xml:space="preserve"> (BV$2 &gt;= NTBA!$F$17) * IF(BV$268 &gt;= $E281, MAX( MIN( $F281*$F$264, $F281-SUM($I281:BU281)),0),0)</f>
        <v>0.39633322575030688</v>
      </c>
      <c r="BW281" s="53">
        <f ca="1" xml:space="preserve"> (BW$2 &gt;= NTBA!$F$17) * IF(BW$268 &gt;= $E281, MAX( MIN( $F281*$F$264, $F281-SUM($I281:BV281)),0),0)</f>
        <v>0.39633322575030688</v>
      </c>
      <c r="BX281" s="53">
        <f ca="1" xml:space="preserve"> (BX$2 &gt;= NTBA!$F$17) * IF(BX$268 &gt;= $E281, MAX( MIN( $F281*$F$264, $F281-SUM($I281:BW281)),0),0)</f>
        <v>0.39633322575030688</v>
      </c>
      <c r="BY281" s="53">
        <f ca="1" xml:space="preserve"> (BY$2 &gt;= NTBA!$F$17) * IF(BY$268 &gt;= $E281, MAX( MIN( $F281*$F$264, $F281-SUM($I281:BX281)),0),0)</f>
        <v>0.39633322575030688</v>
      </c>
      <c r="BZ281" s="53">
        <f ca="1" xml:space="preserve"> (BZ$2 &gt;= NTBA!$F$17) * IF(BZ$268 &gt;= $E281, MAX( MIN( $F281*$F$264, $F281-SUM($I281:BY281)),0),0)</f>
        <v>0.39633322575030688</v>
      </c>
      <c r="CA281" s="53">
        <f ca="1" xml:space="preserve"> (CA$2 &gt;= NTBA!$F$17) * IF(CA$268 &gt;= $E281, MAX( MIN( $F281*$F$264, $F281-SUM($I281:BZ281)),0),0)</f>
        <v>0.39633322575030688</v>
      </c>
      <c r="CB281" s="53">
        <f ca="1" xml:space="preserve"> (CB$2 &gt;= NTBA!$F$17) * IF(CB$268 &gt;= $E281, MAX( MIN( $F281*$F$264, $F281-SUM($I281:CA281)),0),0)</f>
        <v>0.39633322575030688</v>
      </c>
      <c r="CC281" s="53">
        <f ca="1" xml:space="preserve"> (CC$2 &gt;= NTBA!$F$17) * IF(CC$268 &gt;= $E281, MAX( MIN( $F281*$F$264, $F281-SUM($I281:CB281)),0),0)</f>
        <v>0.39633322575030688</v>
      </c>
      <c r="CD281" s="53">
        <f ca="1" xml:space="preserve"> (CD$2 &gt;= NTBA!$F$17) * IF(CD$268 &gt;= $E281, MAX( MIN( $F281*$F$264, $F281-SUM($I281:CC281)),0),0)</f>
        <v>0.39633322575030688</v>
      </c>
      <c r="CE281" s="53">
        <f ca="1" xml:space="preserve"> (CE$2 &gt;= NTBA!$F$17) * IF(CE$268 &gt;= $E281, MAX( MIN( $F281*$F$264, $F281-SUM($I281:CD281)),0),0)</f>
        <v>0.39633322575030688</v>
      </c>
      <c r="CF281" s="53">
        <f ca="1" xml:space="preserve"> (CF$2 &gt;= NTBA!$F$17) * IF(CF$268 &gt;= $E281, MAX( MIN( $F281*$F$264, $F281-SUM($I281:CE281)),0),0)</f>
        <v>0.39633322575030688</v>
      </c>
      <c r="CG281" s="53">
        <f ca="1" xml:space="preserve"> (CG$2 &gt;= NTBA!$F$17) * IF(CG$268 &gt;= $E281, MAX( MIN( $F281*$F$264, $F281-SUM($I281:CF281)),0),0)</f>
        <v>0.39633322575030688</v>
      </c>
      <c r="CH281" s="53">
        <f ca="1" xml:space="preserve"> (CH$2 &gt;= NTBA!$F$17) * IF(CH$268 &gt;= $E281, MAX( MIN( $F281*$F$264, $F281-SUM($I281:CG281)),0),0)</f>
        <v>0.39633322575030688</v>
      </c>
      <c r="CI281" s="53">
        <f ca="1" xml:space="preserve"> (CI$2 &gt;= NTBA!$F$17) * IF(CI$268 &gt;= $E281, MAX( MIN( $F281*$F$264, $F281-SUM($I281:CH281)),0),0)</f>
        <v>0.39633322575030688</v>
      </c>
      <c r="CJ281" s="53">
        <f ca="1" xml:space="preserve"> (CJ$2 &gt;= NTBA!$F$17) * IF(CJ$268 &gt;= $E281, MAX( MIN( $F281*$F$264, $F281-SUM($I281:CI281)),0),0)</f>
        <v>0.39633322575030688</v>
      </c>
      <c r="CK281" s="53">
        <f ca="1" xml:space="preserve"> (CK$2 &gt;= NTBA!$F$17) * IF(CK$268 &gt;= $E281, MAX( MIN( $F281*$F$264, $F281-SUM($I281:CJ281)),0),0)</f>
        <v>0.39633322575030688</v>
      </c>
      <c r="CL281" s="53">
        <f ca="1" xml:space="preserve"> (CL$2 &gt;= NTBA!$F$17) * IF(CL$268 &gt;= $E281, MAX( MIN( $F281*$F$264, $F281-SUM($I281:CK281)),0),0)</f>
        <v>0.39633322575030688</v>
      </c>
      <c r="CM281" s="53">
        <f ca="1" xml:space="preserve"> (CM$2 &gt;= NTBA!$F$17) * IF(CM$268 &gt;= $E281, MAX( MIN( $F281*$F$264, $F281-SUM($I281:CL281)),0),0)</f>
        <v>0.39633322575030688</v>
      </c>
      <c r="CN281" s="53">
        <f ca="1" xml:space="preserve"> (CN$2 &gt;= NTBA!$F$17) * IF(CN$268 &gt;= $E281, MAX( MIN( $F281*$F$264, $F281-SUM($I281:CM281)),0),0)</f>
        <v>0.39633322575030688</v>
      </c>
      <c r="CO281" s="53">
        <f ca="1" xml:space="preserve"> (CO$2 &gt;= NTBA!$F$17) * IF(CO$268 &gt;= $E281, MAX( MIN( $F281*$F$264, $F281-SUM($I281:CN281)),0),0)</f>
        <v>0.39633322575030688</v>
      </c>
      <c r="CP281" s="53">
        <f ca="1" xml:space="preserve"> (CP$2 &gt;= NTBA!$F$17) * IF(CP$268 &gt;= $E281, MAX( MIN( $F281*$F$264, $F281-SUM($I281:CO281)),0),0)</f>
        <v>0.39633322575030688</v>
      </c>
      <c r="CQ281" s="53">
        <f ca="1" xml:space="preserve"> (CQ$2 &gt;= NTBA!$F$17) * IF(CQ$268 &gt;= $E281, MAX( MIN( $F281*$F$264, $F281-SUM($I281:CP281)),0),0)</f>
        <v>0.39633322575030688</v>
      </c>
      <c r="CR281" s="53">
        <f ca="1" xml:space="preserve"> (CR$2 &gt;= NTBA!$F$17) * IF(CR$268 &gt;= $E281, MAX( MIN( $F281*$F$264, $F281-SUM($I281:CQ281)),0),0)</f>
        <v>0.39633322575030688</v>
      </c>
      <c r="CS281" s="53">
        <f ca="1" xml:space="preserve"> (CS$2 &gt;= NTBA!$F$17) * IF(CS$268 &gt;= $E281, MAX( MIN( $F281*$F$264, $F281-SUM($I281:CR281)),0),0)</f>
        <v>0.39633322575030688</v>
      </c>
      <c r="CT281" s="53">
        <f ca="1" xml:space="preserve"> (CT$2 &gt;= NTBA!$F$17) * IF(CT$268 &gt;= $E281, MAX( MIN( $F281*$F$264, $F281-SUM($I281:CS281)),0),0)</f>
        <v>0.39633322575030688</v>
      </c>
      <c r="CU281" s="53">
        <f ca="1" xml:space="preserve"> (CU$2 &gt;= NTBA!$F$17) * IF(CU$268 &gt;= $E281, MAX( MIN( $F281*$F$264, $F281-SUM($I281:CT281)),0),0)</f>
        <v>0.39633322575030688</v>
      </c>
      <c r="CV281" s="53">
        <f ca="1" xml:space="preserve"> (CV$2 &gt;= NTBA!$F$17) * IF(CV$268 &gt;= $E281, MAX( MIN( $F281*$F$264, $F281-SUM($I281:CU281)),0),0)</f>
        <v>0.39633322575030688</v>
      </c>
      <c r="CW281" s="53">
        <f ca="1" xml:space="preserve"> (CW$2 &gt;= NTBA!$F$17) * IF(CW$268 &gt;= $E281, MAX( MIN( $F281*$F$264, $F281-SUM($I281:CV281)),0),0)</f>
        <v>0.39633322575030688</v>
      </c>
      <c r="CX281" s="53">
        <f ca="1" xml:space="preserve"> (CX$2 &gt;= NTBA!$F$17) * IF(CX$268 &gt;= $E281, MAX( MIN( $F281*$F$264, $F281-SUM($I281:CW281)),0),0)</f>
        <v>0.39633322575030688</v>
      </c>
      <c r="CY281" s="53">
        <f ca="1" xml:space="preserve"> (CY$2 &gt;= NTBA!$F$17) * IF(CY$268 &gt;= $E281, MAX( MIN( $F281*$F$264, $F281-SUM($I281:CX281)),0),0)</f>
        <v>0.39633322575030688</v>
      </c>
      <c r="CZ281" s="53">
        <f ca="1" xml:space="preserve"> (CZ$2 &gt;= NTBA!$F$17) * IF(CZ$268 &gt;= $E281, MAX( MIN( $F281*$F$264, $F281-SUM($I281:CY281)),0),0)</f>
        <v>0.39633322575026142</v>
      </c>
      <c r="DA281" s="53">
        <f ca="1" xml:space="preserve"> (DA$2 &gt;= NTBA!$F$17) * IF(DA$268 &gt;= $E281, MAX( MIN( $F281*$F$264, $F281-SUM($I281:CZ281)),0),0)</f>
        <v>0</v>
      </c>
      <c r="DB281" s="53">
        <f ca="1" xml:space="preserve"> (DB$2 &gt;= NTBA!$F$17) * IF(DB$268 &gt;= $E281, MAX( MIN( $F281*$F$264, $F281-SUM($I281:DA281)),0),0)</f>
        <v>0</v>
      </c>
      <c r="DC281" s="53">
        <f ca="1" xml:space="preserve"> (DC$2 &gt;= NTBA!$F$17) * IF(DC$268 &gt;= $E281, MAX( MIN( $F281*$F$264, $F281-SUM($I281:DB281)),0),0)</f>
        <v>0</v>
      </c>
      <c r="DD281" s="53">
        <f ca="1" xml:space="preserve"> (DD$2 &gt;= NTBA!$F$17) * IF(DD$268 &gt;= $E281, MAX( MIN( $F281*$F$264, $F281-SUM($I281:DC281)),0),0)</f>
        <v>0</v>
      </c>
      <c r="DE281" s="53">
        <f ca="1" xml:space="preserve"> (DE$2 &gt;= NTBA!$F$17) * IF(DE$268 &gt;= $E281, MAX( MIN( $F281*$F$264, $F281-SUM($I281:DD281)),0),0)</f>
        <v>0</v>
      </c>
      <c r="DF281" s="53">
        <f ca="1" xml:space="preserve"> (DF$2 &gt;= NTBA!$F$17) * IF(DF$268 &gt;= $E281, MAX( MIN( $F281*$F$264, $F281-SUM($I281:DE281)),0),0)</f>
        <v>0</v>
      </c>
      <c r="DG281" s="53">
        <f ca="1" xml:space="preserve"> (DG$2 &gt;= NTBA!$F$17) * IF(DG$268 &gt;= $E281, MAX( MIN( $F281*$F$264, $F281-SUM($I281:DF281)),0),0)</f>
        <v>0</v>
      </c>
      <c r="DH281" s="53">
        <f ca="1" xml:space="preserve"> (DH$2 &gt;= NTBA!$F$17) * IF(DH$268 &gt;= $E281, MAX( MIN( $F281*$F$264, $F281-SUM($I281:DG281)),0),0)</f>
        <v>0</v>
      </c>
      <c r="DI281" s="53">
        <f ca="1" xml:space="preserve"> (DI$2 &gt;= NTBA!$F$17) * IF(DI$268 &gt;= $E281, MAX( MIN( $F281*$F$264, $F281-SUM($I281:DH281)),0),0)</f>
        <v>0</v>
      </c>
      <c r="DJ281" s="53">
        <f ca="1" xml:space="preserve"> (DJ$2 &gt;= NTBA!$F$17) * IF(DJ$268 &gt;= $E281, MAX( MIN( $F281*$F$264, $F281-SUM($I281:DI281)),0),0)</f>
        <v>0</v>
      </c>
      <c r="DK281" s="53">
        <f ca="1" xml:space="preserve"> (DK$2 &gt;= NTBA!$F$17) * IF(DK$268 &gt;= $E281, MAX( MIN( $F281*$F$264, $F281-SUM($I281:DJ281)),0),0)</f>
        <v>0</v>
      </c>
      <c r="DL281" s="53">
        <f ca="1" xml:space="preserve"> (DL$2 &gt;= NTBA!$F$17) * IF(DL$268 &gt;= $E281, MAX( MIN( $F281*$F$264, $F281-SUM($I281:DK281)),0),0)</f>
        <v>0</v>
      </c>
      <c r="DM281" s="53">
        <f ca="1" xml:space="preserve"> (DM$2 &gt;= NTBA!$F$17) * IF(DM$268 &gt;= $E281, MAX( MIN( $F281*$F$264, $F281-SUM($I281:DL281)),0),0)</f>
        <v>0</v>
      </c>
      <c r="DN281" s="53">
        <f ca="1" xml:space="preserve"> (DN$2 &gt;= NTBA!$F$17) * IF(DN$268 &gt;= $E281, MAX( MIN( $F281*$F$264, $F281-SUM($I281:DM281)),0),0)</f>
        <v>0</v>
      </c>
      <c r="DO281" s="53">
        <f ca="1" xml:space="preserve"> (DO$2 &gt;= NTBA!$F$17) * IF(DO$268 &gt;= $E281, MAX( MIN( $F281*$F$264, $F281-SUM($I281:DN281)),0),0)</f>
        <v>0</v>
      </c>
      <c r="DP281" s="53">
        <f ca="1" xml:space="preserve"> (DP$2 &gt;= NTBA!$F$17) * IF(DP$268 &gt;= $E281, MAX( MIN( $F281*$F$264, $F281-SUM($I281:DO281)),0),0)</f>
        <v>0</v>
      </c>
      <c r="DQ281" s="53">
        <f ca="1" xml:space="preserve"> (DQ$2 &gt;= NTBA!$F$17) * IF(DQ$268 &gt;= $E281, MAX( MIN( $F281*$F$264, $F281-SUM($I281:DP281)),0),0)</f>
        <v>0</v>
      </c>
      <c r="DR281" s="53">
        <f ca="1" xml:space="preserve"> (DR$2 &gt;= NTBA!$F$17) * IF(DR$268 &gt;= $E281, MAX( MIN( $F281*$F$264, $F281-SUM($I281:DQ281)),0),0)</f>
        <v>0</v>
      </c>
      <c r="DS281" s="53">
        <f ca="1" xml:space="preserve"> (DS$2 &gt;= NTBA!$F$17) * IF(DS$268 &gt;= $E281, MAX( MIN( $F281*$F$264, $F281-SUM($I281:DR281)),0),0)</f>
        <v>0</v>
      </c>
      <c r="DT281" s="53">
        <f ca="1" xml:space="preserve"> (DT$2 &gt;= NTBA!$F$17) * IF(DT$268 &gt;= $E281, MAX( MIN( $F281*$F$264, $F281-SUM($I281:DS281)),0),0)</f>
        <v>0</v>
      </c>
      <c r="DU281" s="53">
        <f ca="1" xml:space="preserve"> (DU$2 &gt;= NTBA!$F$17) * IF(DU$268 &gt;= $E281, MAX( MIN( $F281*$F$264, $F281-SUM($I281:DT281)),0),0)</f>
        <v>0</v>
      </c>
      <c r="DV281" s="53">
        <f ca="1" xml:space="preserve"> (DV$2 &gt;= NTBA!$F$17) * IF(DV$268 &gt;= $E281, MAX( MIN( $F281*$F$264, $F281-SUM($I281:DU281)),0),0)</f>
        <v>0</v>
      </c>
      <c r="DW281" s="53">
        <f ca="1" xml:space="preserve"> (DW$2 &gt;= NTBA!$F$17) * IF(DW$268 &gt;= $E281, MAX( MIN( $F281*$F$264, $F281-SUM($I281:DV281)),0),0)</f>
        <v>0</v>
      </c>
      <c r="DX281" s="53">
        <f ca="1" xml:space="preserve"> (DX$2 &gt;= NTBA!$F$17) * IF(DX$268 &gt;= $E281, MAX( MIN( $F281*$F$264, $F281-SUM($I281:DW281)),0),0)</f>
        <v>0</v>
      </c>
      <c r="DY281" s="53">
        <f ca="1" xml:space="preserve"> (DY$2 &gt;= NTBA!$F$17) * IF(DY$268 &gt;= $E281, MAX( MIN( $F281*$F$264, $F281-SUM($I281:DX281)),0),0)</f>
        <v>0</v>
      </c>
      <c r="DZ281" s="53">
        <f ca="1" xml:space="preserve"> (DZ$2 &gt;= NTBA!$F$17) * IF(DZ$268 &gt;= $E281, MAX( MIN( $F281*$F$264, $F281-SUM($I281:DY281)),0),0)</f>
        <v>0</v>
      </c>
      <c r="EA281" s="53">
        <f ca="1" xml:space="preserve"> (EA$2 &gt;= NTBA!$F$17) * IF(EA$268 &gt;= $E281, MAX( MIN( $F281*$F$264, $F281-SUM($I281:DZ281)),0),0)</f>
        <v>0</v>
      </c>
      <c r="EB281" s="53">
        <f ca="1" xml:space="preserve"> (EB$2 &gt;= NTBA!$F$17) * IF(EB$268 &gt;= $E281, MAX( MIN( $F281*$F$264, $F281-SUM($I281:EA281)),0),0)</f>
        <v>0</v>
      </c>
      <c r="EC281" s="53">
        <f ca="1" xml:space="preserve"> (EC$2 &gt;= NTBA!$F$17) * IF(EC$268 &gt;= $E281, MAX( MIN( $F281*$F$264, $F281-SUM($I281:EB281)),0),0)</f>
        <v>0</v>
      </c>
      <c r="ED281" s="53">
        <f ca="1" xml:space="preserve"> (ED$2 &gt;= NTBA!$F$17) * IF(ED$268 &gt;= $E281, MAX( MIN( $F281*$F$264, $F281-SUM($I281:EC281)),0),0)</f>
        <v>0</v>
      </c>
      <c r="EE281" s="53">
        <f ca="1" xml:space="preserve"> (EE$2 &gt;= NTBA!$F$17) * IF(EE$268 &gt;= $E281, MAX( MIN( $F281*$F$264, $F281-SUM($I281:ED281)),0),0)</f>
        <v>0</v>
      </c>
      <c r="EF281" s="53">
        <f ca="1" xml:space="preserve"> (EF$2 &gt;= NTBA!$F$17) * IF(EF$268 &gt;= $E281, MAX( MIN( $F281*$F$264, $F281-SUM($I281:EE281)),0),0)</f>
        <v>0</v>
      </c>
      <c r="EG281" s="53">
        <f ca="1" xml:space="preserve"> (EG$2 &gt;= NTBA!$F$17) * IF(EG$268 &gt;= $E281, MAX( MIN( $F281*$F$264, $F281-SUM($I281:EF281)),0),0)</f>
        <v>0</v>
      </c>
      <c r="EH281" s="53">
        <f ca="1" xml:space="preserve"> (EH$2 &gt;= NTBA!$F$17) * IF(EH$268 &gt;= $E281, MAX( MIN( $F281*$F$264, $F281-SUM($I281:EG281)),0),0)</f>
        <v>0</v>
      </c>
      <c r="EI281" s="21"/>
    </row>
    <row r="282" spans="5:139" ht="15" customHeight="1" outlineLevel="1" x14ac:dyDescent="0.35">
      <c r="E282" s="625">
        <v>14</v>
      </c>
      <c r="F282" s="415">
        <f ca="1"/>
        <v>32.895657737275464</v>
      </c>
      <c r="G282" s="462"/>
      <c r="H282" s="26">
        <f t="shared" ca="1" si="184"/>
        <v>32.895657737275464</v>
      </c>
      <c r="I282" s="39"/>
      <c r="J282" s="53">
        <f xml:space="preserve"> (J$2 &gt;= NTBA!$F$17) * IF(J$268 &gt;= $E282, MAX( MIN( $F282*$F$264, $F282-SUM($I282:I282)),0),0)</f>
        <v>0</v>
      </c>
      <c r="K282" s="53">
        <f xml:space="preserve"> (K$2 &gt;= NTBA!$F$17) * IF(K$268 &gt;= $E282, MAX( MIN( $F282*$F$264, $F282-SUM($I282:J282)),0),0)</f>
        <v>0</v>
      </c>
      <c r="L282" s="53">
        <f xml:space="preserve"> (L$2 &gt;= NTBA!$F$17) * IF(L$268 &gt;= $E282, MAX( MIN( $F282*$F$264, $F282-SUM($I282:K282)),0),0)</f>
        <v>0</v>
      </c>
      <c r="M282" s="53">
        <f xml:space="preserve"> (M$2 &gt;= NTBA!$F$17) * IF(M$268 &gt;= $E282, MAX( MIN( $F282*$F$264, $F282-SUM($I282:L282)),0),0)</f>
        <v>0</v>
      </c>
      <c r="N282" s="53">
        <f xml:space="preserve"> (N$2 &gt;= NTBA!$F$17) * IF(N$268 &gt;= $E282, MAX( MIN( $F282*$F$264, $F282-SUM($I282:M282)),0),0)</f>
        <v>0</v>
      </c>
      <c r="O282" s="53">
        <f xml:space="preserve"> (O$2 &gt;= NTBA!$F$17) * IF(O$268 &gt;= $E282, MAX( MIN( $F282*$F$264, $F282-SUM($I282:N282)),0),0)</f>
        <v>0</v>
      </c>
      <c r="P282" s="53">
        <f xml:space="preserve"> (P$2 &gt;= NTBA!$F$17) * IF(P$268 &gt;= $E282, MAX( MIN( $F282*$F$264, $F282-SUM($I282:O282)),0),0)</f>
        <v>0</v>
      </c>
      <c r="Q282" s="53">
        <f xml:space="preserve"> (Q$2 &gt;= NTBA!$F$17) * IF(Q$268 &gt;= $E282, MAX( MIN( $F282*$F$264, $F282-SUM($I282:P282)),0),0)</f>
        <v>0</v>
      </c>
      <c r="R282" s="53">
        <f xml:space="preserve"> (R$2 &gt;= NTBA!$F$17) * IF(R$268 &gt;= $E282, MAX( MIN( $F282*$F$264, $F282-SUM($I282:Q282)),0),0)</f>
        <v>0</v>
      </c>
      <c r="S282" s="53">
        <f xml:space="preserve"> (S$2 &gt;= NTBA!$F$17) * IF(S$268 &gt;= $E282, MAX( MIN( $F282*$F$264, $F282-SUM($I282:R282)),0),0)</f>
        <v>0</v>
      </c>
      <c r="T282" s="53">
        <f xml:space="preserve"> (T$2 &gt;= NTBA!$F$17) * IF(T$268 &gt;= $E282, MAX( MIN( $F282*$F$264, $F282-SUM($I282:S282)),0),0)</f>
        <v>0</v>
      </c>
      <c r="U282" s="53">
        <f xml:space="preserve"> (U$2 &gt;= NTBA!$F$17) * IF(U$268 &gt;= $E282, MAX( MIN( $F282*$F$264, $F282-SUM($I282:T282)),0),0)</f>
        <v>0</v>
      </c>
      <c r="V282" s="53">
        <f xml:space="preserve"> (V$2 &gt;= NTBA!$F$17) * IF(V$268 &gt;= $E282, MAX( MIN( $F282*$F$264, $F282-SUM($I282:U282)),0),0)</f>
        <v>0</v>
      </c>
      <c r="W282" s="53">
        <f ca="1" xml:space="preserve"> (W$2 &gt;= NTBA!$F$17) * IF(W$268 &gt;= $E282, MAX( MIN( $F282*$F$264, $F282-SUM($I282:V282)),0),0)</f>
        <v>0.39633322575030688</v>
      </c>
      <c r="X282" s="53">
        <f ca="1" xml:space="preserve"> (X$2 &gt;= NTBA!$F$17) * IF(X$268 &gt;= $E282, MAX( MIN( $F282*$F$264, $F282-SUM($I282:W282)),0),0)</f>
        <v>0.39633322575030688</v>
      </c>
      <c r="Y282" s="53">
        <f ca="1" xml:space="preserve"> (Y$2 &gt;= NTBA!$F$17) * IF(Y$268 &gt;= $E282, MAX( MIN( $F282*$F$264, $F282-SUM($I282:X282)),0),0)</f>
        <v>0.39633322575030688</v>
      </c>
      <c r="Z282" s="53">
        <f ca="1" xml:space="preserve"> (Z$2 &gt;= NTBA!$F$17) * IF(Z$268 &gt;= $E282, MAX( MIN( $F282*$F$264, $F282-SUM($I282:Y282)),0),0)</f>
        <v>0.39633322575030688</v>
      </c>
      <c r="AA282" s="53">
        <f ca="1" xml:space="preserve"> (AA$2 &gt;= NTBA!$F$17) * IF(AA$268 &gt;= $E282, MAX( MIN( $F282*$F$264, $F282-SUM($I282:Z282)),0),0)</f>
        <v>0.39633322575030688</v>
      </c>
      <c r="AB282" s="53">
        <f ca="1" xml:space="preserve"> (AB$2 &gt;= NTBA!$F$17) * IF(AB$268 &gt;= $E282, MAX( MIN( $F282*$F$264, $F282-SUM($I282:AA282)),0),0)</f>
        <v>0.39633322575030688</v>
      </c>
      <c r="AC282" s="53">
        <f ca="1" xml:space="preserve"> (AC$2 &gt;= NTBA!$F$17) * IF(AC$268 &gt;= $E282, MAX( MIN( $F282*$F$264, $F282-SUM($I282:AB282)),0),0)</f>
        <v>0.39633322575030688</v>
      </c>
      <c r="AD282" s="53">
        <f ca="1" xml:space="preserve"> (AD$2 &gt;= NTBA!$F$17) * IF(AD$268 &gt;= $E282, MAX( MIN( $F282*$F$264, $F282-SUM($I282:AC282)),0),0)</f>
        <v>0.39633322575030688</v>
      </c>
      <c r="AE282" s="53">
        <f ca="1" xml:space="preserve"> (AE$2 &gt;= NTBA!$F$17) * IF(AE$268 &gt;= $E282, MAX( MIN( $F282*$F$264, $F282-SUM($I282:AD282)),0),0)</f>
        <v>0.39633322575030688</v>
      </c>
      <c r="AF282" s="53">
        <f ca="1" xml:space="preserve"> (AF$2 &gt;= NTBA!$F$17) * IF(AF$268 &gt;= $E282, MAX( MIN( $F282*$F$264, $F282-SUM($I282:AE282)),0),0)</f>
        <v>0.39633322575030688</v>
      </c>
      <c r="AG282" s="53">
        <f ca="1" xml:space="preserve"> (AG$2 &gt;= NTBA!$F$17) * IF(AG$268 &gt;= $E282, MAX( MIN( $F282*$F$264, $F282-SUM($I282:AF282)),0),0)</f>
        <v>0.39633322575030688</v>
      </c>
      <c r="AH282" s="53">
        <f ca="1" xml:space="preserve"> (AH$2 &gt;= NTBA!$F$17) * IF(AH$268 &gt;= $E282, MAX( MIN( $F282*$F$264, $F282-SUM($I282:AG282)),0),0)</f>
        <v>0.39633322575030688</v>
      </c>
      <c r="AI282" s="53">
        <f ca="1" xml:space="preserve"> (AI$2 &gt;= NTBA!$F$17) * IF(AI$268 &gt;= $E282, MAX( MIN( $F282*$F$264, $F282-SUM($I282:AH282)),0),0)</f>
        <v>0.39633322575030688</v>
      </c>
      <c r="AJ282" s="53">
        <f ca="1" xml:space="preserve"> (AJ$2 &gt;= NTBA!$F$17) * IF(AJ$268 &gt;= $E282, MAX( MIN( $F282*$F$264, $F282-SUM($I282:AI282)),0),0)</f>
        <v>0.39633322575030688</v>
      </c>
      <c r="AK282" s="53">
        <f ca="1" xml:space="preserve"> (AK$2 &gt;= NTBA!$F$17) * IF(AK$268 &gt;= $E282, MAX( MIN( $F282*$F$264, $F282-SUM($I282:AJ282)),0),0)</f>
        <v>0.39633322575030688</v>
      </c>
      <c r="AL282" s="53">
        <f ca="1" xml:space="preserve"> (AL$2 &gt;= NTBA!$F$17) * IF(AL$268 &gt;= $E282, MAX( MIN( $F282*$F$264, $F282-SUM($I282:AK282)),0),0)</f>
        <v>0.39633322575030688</v>
      </c>
      <c r="AM282" s="53">
        <f ca="1" xml:space="preserve"> (AM$2 &gt;= NTBA!$F$17) * IF(AM$268 &gt;= $E282, MAX( MIN( $F282*$F$264, $F282-SUM($I282:AL282)),0),0)</f>
        <v>0.39633322575030688</v>
      </c>
      <c r="AN282" s="53">
        <f ca="1" xml:space="preserve"> (AN$2 &gt;= NTBA!$F$17) * IF(AN$268 &gt;= $E282, MAX( MIN( $F282*$F$264, $F282-SUM($I282:AM282)),0),0)</f>
        <v>0.39633322575030688</v>
      </c>
      <c r="AO282" s="53">
        <f ca="1" xml:space="preserve"> (AO$2 &gt;= NTBA!$F$17) * IF(AO$268 &gt;= $E282, MAX( MIN( $F282*$F$264, $F282-SUM($I282:AN282)),0),0)</f>
        <v>0.39633322575030688</v>
      </c>
      <c r="AP282" s="53">
        <f ca="1" xml:space="preserve"> (AP$2 &gt;= NTBA!$F$17) * IF(AP$268 &gt;= $E282, MAX( MIN( $F282*$F$264, $F282-SUM($I282:AO282)),0),0)</f>
        <v>0.39633322575030688</v>
      </c>
      <c r="AQ282" s="53">
        <f ca="1" xml:space="preserve"> (AQ$2 &gt;= NTBA!$F$17) * IF(AQ$268 &gt;= $E282, MAX( MIN( $F282*$F$264, $F282-SUM($I282:AP282)),0),0)</f>
        <v>0.39633322575030688</v>
      </c>
      <c r="AR282" s="53">
        <f ca="1" xml:space="preserve"> (AR$2 &gt;= NTBA!$F$17) * IF(AR$268 &gt;= $E282, MAX( MIN( $F282*$F$264, $F282-SUM($I282:AQ282)),0),0)</f>
        <v>0.39633322575030688</v>
      </c>
      <c r="AS282" s="53">
        <f ca="1" xml:space="preserve"> (AS$2 &gt;= NTBA!$F$17) * IF(AS$268 &gt;= $E282, MAX( MIN( $F282*$F$264, $F282-SUM($I282:AR282)),0),0)</f>
        <v>0.39633322575030688</v>
      </c>
      <c r="AT282" s="53">
        <f ca="1" xml:space="preserve"> (AT$2 &gt;= NTBA!$F$17) * IF(AT$268 &gt;= $E282, MAX( MIN( $F282*$F$264, $F282-SUM($I282:AS282)),0),0)</f>
        <v>0.39633322575030688</v>
      </c>
      <c r="AU282" s="53">
        <f ca="1" xml:space="preserve"> (AU$2 &gt;= NTBA!$F$17) * IF(AU$268 &gt;= $E282, MAX( MIN( $F282*$F$264, $F282-SUM($I282:AT282)),0),0)</f>
        <v>0.39633322575030688</v>
      </c>
      <c r="AV282" s="53">
        <f ca="1" xml:space="preserve"> (AV$2 &gt;= NTBA!$F$17) * IF(AV$268 &gt;= $E282, MAX( MIN( $F282*$F$264, $F282-SUM($I282:AU282)),0),0)</f>
        <v>0.39633322575030688</v>
      </c>
      <c r="AW282" s="53">
        <f ca="1" xml:space="preserve"> (AW$2 &gt;= NTBA!$F$17) * IF(AW$268 &gt;= $E282, MAX( MIN( $F282*$F$264, $F282-SUM($I282:AV282)),0),0)</f>
        <v>0.39633322575030688</v>
      </c>
      <c r="AX282" s="53">
        <f ca="1" xml:space="preserve"> (AX$2 &gt;= NTBA!$F$17) * IF(AX$268 &gt;= $E282, MAX( MIN( $F282*$F$264, $F282-SUM($I282:AW282)),0),0)</f>
        <v>0.39633322575030688</v>
      </c>
      <c r="AY282" s="53">
        <f ca="1" xml:space="preserve"> (AY$2 &gt;= NTBA!$F$17) * IF(AY$268 &gt;= $E282, MAX( MIN( $F282*$F$264, $F282-SUM($I282:AX282)),0),0)</f>
        <v>0.39633322575030688</v>
      </c>
      <c r="AZ282" s="53">
        <f ca="1" xml:space="preserve"> (AZ$2 &gt;= NTBA!$F$17) * IF(AZ$268 &gt;= $E282, MAX( MIN( $F282*$F$264, $F282-SUM($I282:AY282)),0),0)</f>
        <v>0.39633322575030688</v>
      </c>
      <c r="BA282" s="53">
        <f ca="1" xml:space="preserve"> (BA$2 &gt;= NTBA!$F$17) * IF(BA$268 &gt;= $E282, MAX( MIN( $F282*$F$264, $F282-SUM($I282:AZ282)),0),0)</f>
        <v>0.39633322575030688</v>
      </c>
      <c r="BB282" s="53">
        <f ca="1" xml:space="preserve"> (BB$2 &gt;= NTBA!$F$17) * IF(BB$268 &gt;= $E282, MAX( MIN( $F282*$F$264, $F282-SUM($I282:BA282)),0),0)</f>
        <v>0.39633322575030688</v>
      </c>
      <c r="BC282" s="53">
        <f ca="1" xml:space="preserve"> (BC$2 &gt;= NTBA!$F$17) * IF(BC$268 &gt;= $E282, MAX( MIN( $F282*$F$264, $F282-SUM($I282:BB282)),0),0)</f>
        <v>0.39633322575030688</v>
      </c>
      <c r="BD282" s="53">
        <f ca="1" xml:space="preserve"> (BD$2 &gt;= NTBA!$F$17) * IF(BD$268 &gt;= $E282, MAX( MIN( $F282*$F$264, $F282-SUM($I282:BC282)),0),0)</f>
        <v>0.39633322575030688</v>
      </c>
      <c r="BE282" s="53">
        <f ca="1" xml:space="preserve"> (BE$2 &gt;= NTBA!$F$17) * IF(BE$268 &gt;= $E282, MAX( MIN( $F282*$F$264, $F282-SUM($I282:BD282)),0),0)</f>
        <v>0.39633322575030688</v>
      </c>
      <c r="BF282" s="53">
        <f ca="1" xml:space="preserve"> (BF$2 &gt;= NTBA!$F$17) * IF(BF$268 &gt;= $E282, MAX( MIN( $F282*$F$264, $F282-SUM($I282:BE282)),0),0)</f>
        <v>0.39633322575030688</v>
      </c>
      <c r="BG282" s="53">
        <f ca="1" xml:space="preserve"> (BG$2 &gt;= NTBA!$F$17) * IF(BG$268 &gt;= $E282, MAX( MIN( $F282*$F$264, $F282-SUM($I282:BF282)),0),0)</f>
        <v>0.39633322575030688</v>
      </c>
      <c r="BH282" s="53">
        <f ca="1" xml:space="preserve"> (BH$2 &gt;= NTBA!$F$17) * IF(BH$268 &gt;= $E282, MAX( MIN( $F282*$F$264, $F282-SUM($I282:BG282)),0),0)</f>
        <v>0.39633322575030688</v>
      </c>
      <c r="BI282" s="53">
        <f ca="1" xml:space="preserve"> (BI$2 &gt;= NTBA!$F$17) * IF(BI$268 &gt;= $E282, MAX( MIN( $F282*$F$264, $F282-SUM($I282:BH282)),0),0)</f>
        <v>0.39633322575030688</v>
      </c>
      <c r="BJ282" s="53">
        <f ca="1" xml:space="preserve"> (BJ$2 &gt;= NTBA!$F$17) * IF(BJ$268 &gt;= $E282, MAX( MIN( $F282*$F$264, $F282-SUM($I282:BI282)),0),0)</f>
        <v>0.39633322575030688</v>
      </c>
      <c r="BK282" s="53">
        <f ca="1" xml:space="preserve"> (BK$2 &gt;= NTBA!$F$17) * IF(BK$268 &gt;= $E282, MAX( MIN( $F282*$F$264, $F282-SUM($I282:BJ282)),0),0)</f>
        <v>0.39633322575030688</v>
      </c>
      <c r="BL282" s="53">
        <f ca="1" xml:space="preserve"> (BL$2 &gt;= NTBA!$F$17) * IF(BL$268 &gt;= $E282, MAX( MIN( $F282*$F$264, $F282-SUM($I282:BK282)),0),0)</f>
        <v>0.39633322575030688</v>
      </c>
      <c r="BM282" s="53">
        <f ca="1" xml:space="preserve"> (BM$2 &gt;= NTBA!$F$17) * IF(BM$268 &gt;= $E282, MAX( MIN( $F282*$F$264, $F282-SUM($I282:BL282)),0),0)</f>
        <v>0.39633322575030688</v>
      </c>
      <c r="BN282" s="53">
        <f ca="1" xml:space="preserve"> (BN$2 &gt;= NTBA!$F$17) * IF(BN$268 &gt;= $E282, MAX( MIN( $F282*$F$264, $F282-SUM($I282:BM282)),0),0)</f>
        <v>0.39633322575030688</v>
      </c>
      <c r="BO282" s="53">
        <f ca="1" xml:space="preserve"> (BO$2 &gt;= NTBA!$F$17) * IF(BO$268 &gt;= $E282, MAX( MIN( $F282*$F$264, $F282-SUM($I282:BN282)),0),0)</f>
        <v>0.39633322575030688</v>
      </c>
      <c r="BP282" s="53">
        <f ca="1" xml:space="preserve"> (BP$2 &gt;= NTBA!$F$17) * IF(BP$268 &gt;= $E282, MAX( MIN( $F282*$F$264, $F282-SUM($I282:BO282)),0),0)</f>
        <v>0.39633322575030688</v>
      </c>
      <c r="BQ282" s="53">
        <f ca="1" xml:space="preserve"> (BQ$2 &gt;= NTBA!$F$17) * IF(BQ$268 &gt;= $E282, MAX( MIN( $F282*$F$264, $F282-SUM($I282:BP282)),0),0)</f>
        <v>0.39633322575030688</v>
      </c>
      <c r="BR282" s="53">
        <f ca="1" xml:space="preserve"> (BR$2 &gt;= NTBA!$F$17) * IF(BR$268 &gt;= $E282, MAX( MIN( $F282*$F$264, $F282-SUM($I282:BQ282)),0),0)</f>
        <v>0.39633322575030688</v>
      </c>
      <c r="BS282" s="53">
        <f ca="1" xml:space="preserve"> (BS$2 &gt;= NTBA!$F$17) * IF(BS$268 &gt;= $E282, MAX( MIN( $F282*$F$264, $F282-SUM($I282:BR282)),0),0)</f>
        <v>0.39633322575030688</v>
      </c>
      <c r="BT282" s="53">
        <f ca="1" xml:space="preserve"> (BT$2 &gt;= NTBA!$F$17) * IF(BT$268 &gt;= $E282, MAX( MIN( $F282*$F$264, $F282-SUM($I282:BS282)),0),0)</f>
        <v>0.39633322575030688</v>
      </c>
      <c r="BU282" s="53">
        <f ca="1" xml:space="preserve"> (BU$2 &gt;= NTBA!$F$17) * IF(BU$268 &gt;= $E282, MAX( MIN( $F282*$F$264, $F282-SUM($I282:BT282)),0),0)</f>
        <v>0.39633322575030688</v>
      </c>
      <c r="BV282" s="53">
        <f ca="1" xml:space="preserve"> (BV$2 &gt;= NTBA!$F$17) * IF(BV$268 &gt;= $E282, MAX( MIN( $F282*$F$264, $F282-SUM($I282:BU282)),0),0)</f>
        <v>0.39633322575030688</v>
      </c>
      <c r="BW282" s="53">
        <f ca="1" xml:space="preserve"> (BW$2 &gt;= NTBA!$F$17) * IF(BW$268 &gt;= $E282, MAX( MIN( $F282*$F$264, $F282-SUM($I282:BV282)),0),0)</f>
        <v>0.39633322575030688</v>
      </c>
      <c r="BX282" s="53">
        <f ca="1" xml:space="preserve"> (BX$2 &gt;= NTBA!$F$17) * IF(BX$268 &gt;= $E282, MAX( MIN( $F282*$F$264, $F282-SUM($I282:BW282)),0),0)</f>
        <v>0.39633322575030688</v>
      </c>
      <c r="BY282" s="53">
        <f ca="1" xml:space="preserve"> (BY$2 &gt;= NTBA!$F$17) * IF(BY$268 &gt;= $E282, MAX( MIN( $F282*$F$264, $F282-SUM($I282:BX282)),0),0)</f>
        <v>0.39633322575030688</v>
      </c>
      <c r="BZ282" s="53">
        <f ca="1" xml:space="preserve"> (BZ$2 &gt;= NTBA!$F$17) * IF(BZ$268 &gt;= $E282, MAX( MIN( $F282*$F$264, $F282-SUM($I282:BY282)),0),0)</f>
        <v>0.39633322575030688</v>
      </c>
      <c r="CA282" s="53">
        <f ca="1" xml:space="preserve"> (CA$2 &gt;= NTBA!$F$17) * IF(CA$268 &gt;= $E282, MAX( MIN( $F282*$F$264, $F282-SUM($I282:BZ282)),0),0)</f>
        <v>0.39633322575030688</v>
      </c>
      <c r="CB282" s="53">
        <f ca="1" xml:space="preserve"> (CB$2 &gt;= NTBA!$F$17) * IF(CB$268 &gt;= $E282, MAX( MIN( $F282*$F$264, $F282-SUM($I282:CA282)),0),0)</f>
        <v>0.39633322575030688</v>
      </c>
      <c r="CC282" s="53">
        <f ca="1" xml:space="preserve"> (CC$2 &gt;= NTBA!$F$17) * IF(CC$268 &gt;= $E282, MAX( MIN( $F282*$F$264, $F282-SUM($I282:CB282)),0),0)</f>
        <v>0.39633322575030688</v>
      </c>
      <c r="CD282" s="53">
        <f ca="1" xml:space="preserve"> (CD$2 &gt;= NTBA!$F$17) * IF(CD$268 &gt;= $E282, MAX( MIN( $F282*$F$264, $F282-SUM($I282:CC282)),0),0)</f>
        <v>0.39633322575030688</v>
      </c>
      <c r="CE282" s="53">
        <f ca="1" xml:space="preserve"> (CE$2 &gt;= NTBA!$F$17) * IF(CE$268 &gt;= $E282, MAX( MIN( $F282*$F$264, $F282-SUM($I282:CD282)),0),0)</f>
        <v>0.39633322575030688</v>
      </c>
      <c r="CF282" s="53">
        <f ca="1" xml:space="preserve"> (CF$2 &gt;= NTBA!$F$17) * IF(CF$268 &gt;= $E282, MAX( MIN( $F282*$F$264, $F282-SUM($I282:CE282)),0),0)</f>
        <v>0.39633322575030688</v>
      </c>
      <c r="CG282" s="53">
        <f ca="1" xml:space="preserve"> (CG$2 &gt;= NTBA!$F$17) * IF(CG$268 &gt;= $E282, MAX( MIN( $F282*$F$264, $F282-SUM($I282:CF282)),0),0)</f>
        <v>0.39633322575030688</v>
      </c>
      <c r="CH282" s="53">
        <f ca="1" xml:space="preserve"> (CH$2 &gt;= NTBA!$F$17) * IF(CH$268 &gt;= $E282, MAX( MIN( $F282*$F$264, $F282-SUM($I282:CG282)),0),0)</f>
        <v>0.39633322575030688</v>
      </c>
      <c r="CI282" s="53">
        <f ca="1" xml:space="preserve"> (CI$2 &gt;= NTBA!$F$17) * IF(CI$268 &gt;= $E282, MAX( MIN( $F282*$F$264, $F282-SUM($I282:CH282)),0),0)</f>
        <v>0.39633322575030688</v>
      </c>
      <c r="CJ282" s="53">
        <f ca="1" xml:space="preserve"> (CJ$2 &gt;= NTBA!$F$17) * IF(CJ$268 &gt;= $E282, MAX( MIN( $F282*$F$264, $F282-SUM($I282:CI282)),0),0)</f>
        <v>0.39633322575030688</v>
      </c>
      <c r="CK282" s="53">
        <f ca="1" xml:space="preserve"> (CK$2 &gt;= NTBA!$F$17) * IF(CK$268 &gt;= $E282, MAX( MIN( $F282*$F$264, $F282-SUM($I282:CJ282)),0),0)</f>
        <v>0.39633322575030688</v>
      </c>
      <c r="CL282" s="53">
        <f ca="1" xml:space="preserve"> (CL$2 &gt;= NTBA!$F$17) * IF(CL$268 &gt;= $E282, MAX( MIN( $F282*$F$264, $F282-SUM($I282:CK282)),0),0)</f>
        <v>0.39633322575030688</v>
      </c>
      <c r="CM282" s="53">
        <f ca="1" xml:space="preserve"> (CM$2 &gt;= NTBA!$F$17) * IF(CM$268 &gt;= $E282, MAX( MIN( $F282*$F$264, $F282-SUM($I282:CL282)),0),0)</f>
        <v>0.39633322575030688</v>
      </c>
      <c r="CN282" s="53">
        <f ca="1" xml:space="preserve"> (CN$2 &gt;= NTBA!$F$17) * IF(CN$268 &gt;= $E282, MAX( MIN( $F282*$F$264, $F282-SUM($I282:CM282)),0),0)</f>
        <v>0.39633322575030688</v>
      </c>
      <c r="CO282" s="53">
        <f ca="1" xml:space="preserve"> (CO$2 &gt;= NTBA!$F$17) * IF(CO$268 &gt;= $E282, MAX( MIN( $F282*$F$264, $F282-SUM($I282:CN282)),0),0)</f>
        <v>0.39633322575030688</v>
      </c>
      <c r="CP282" s="53">
        <f ca="1" xml:space="preserve"> (CP$2 &gt;= NTBA!$F$17) * IF(CP$268 &gt;= $E282, MAX( MIN( $F282*$F$264, $F282-SUM($I282:CO282)),0),0)</f>
        <v>0.39633322575030688</v>
      </c>
      <c r="CQ282" s="53">
        <f ca="1" xml:space="preserve"> (CQ$2 &gt;= NTBA!$F$17) * IF(CQ$268 &gt;= $E282, MAX( MIN( $F282*$F$264, $F282-SUM($I282:CP282)),0),0)</f>
        <v>0.39633322575030688</v>
      </c>
      <c r="CR282" s="53">
        <f ca="1" xml:space="preserve"> (CR$2 &gt;= NTBA!$F$17) * IF(CR$268 &gt;= $E282, MAX( MIN( $F282*$F$264, $F282-SUM($I282:CQ282)),0),0)</f>
        <v>0.39633322575030688</v>
      </c>
      <c r="CS282" s="53">
        <f ca="1" xml:space="preserve"> (CS$2 &gt;= NTBA!$F$17) * IF(CS$268 &gt;= $E282, MAX( MIN( $F282*$F$264, $F282-SUM($I282:CR282)),0),0)</f>
        <v>0.39633322575030688</v>
      </c>
      <c r="CT282" s="53">
        <f ca="1" xml:space="preserve"> (CT$2 &gt;= NTBA!$F$17) * IF(CT$268 &gt;= $E282, MAX( MIN( $F282*$F$264, $F282-SUM($I282:CS282)),0),0)</f>
        <v>0.39633322575030688</v>
      </c>
      <c r="CU282" s="53">
        <f ca="1" xml:space="preserve"> (CU$2 &gt;= NTBA!$F$17) * IF(CU$268 &gt;= $E282, MAX( MIN( $F282*$F$264, $F282-SUM($I282:CT282)),0),0)</f>
        <v>0.39633322575030688</v>
      </c>
      <c r="CV282" s="53">
        <f ca="1" xml:space="preserve"> (CV$2 &gt;= NTBA!$F$17) * IF(CV$268 &gt;= $E282, MAX( MIN( $F282*$F$264, $F282-SUM($I282:CU282)),0),0)</f>
        <v>0.39633322575030688</v>
      </c>
      <c r="CW282" s="53">
        <f ca="1" xml:space="preserve"> (CW$2 &gt;= NTBA!$F$17) * IF(CW$268 &gt;= $E282, MAX( MIN( $F282*$F$264, $F282-SUM($I282:CV282)),0),0)</f>
        <v>0.39633322575030688</v>
      </c>
      <c r="CX282" s="53">
        <f ca="1" xml:space="preserve"> (CX$2 &gt;= NTBA!$F$17) * IF(CX$268 &gt;= $E282, MAX( MIN( $F282*$F$264, $F282-SUM($I282:CW282)),0),0)</f>
        <v>0.39633322575030688</v>
      </c>
      <c r="CY282" s="53">
        <f ca="1" xml:space="preserve"> (CY$2 &gt;= NTBA!$F$17) * IF(CY$268 &gt;= $E282, MAX( MIN( $F282*$F$264, $F282-SUM($I282:CX282)),0),0)</f>
        <v>0.39633322575030688</v>
      </c>
      <c r="CZ282" s="53">
        <f ca="1" xml:space="preserve"> (CZ$2 &gt;= NTBA!$F$17) * IF(CZ$268 &gt;= $E282, MAX( MIN( $F282*$F$264, $F282-SUM($I282:CY282)),0),0)</f>
        <v>0.39633322575030688</v>
      </c>
      <c r="DA282" s="53">
        <f ca="1" xml:space="preserve"> (DA$2 &gt;= NTBA!$F$17) * IF(DA$268 &gt;= $E282, MAX( MIN( $F282*$F$264, $F282-SUM($I282:CZ282)),0),0)</f>
        <v>0.39633322575026142</v>
      </c>
      <c r="DB282" s="53">
        <f ca="1" xml:space="preserve"> (DB$2 &gt;= NTBA!$F$17) * IF(DB$268 &gt;= $E282, MAX( MIN( $F282*$F$264, $F282-SUM($I282:DA282)),0),0)</f>
        <v>0</v>
      </c>
      <c r="DC282" s="53">
        <f ca="1" xml:space="preserve"> (DC$2 &gt;= NTBA!$F$17) * IF(DC$268 &gt;= $E282, MAX( MIN( $F282*$F$264, $F282-SUM($I282:DB282)),0),0)</f>
        <v>0</v>
      </c>
      <c r="DD282" s="53">
        <f ca="1" xml:space="preserve"> (DD$2 &gt;= NTBA!$F$17) * IF(DD$268 &gt;= $E282, MAX( MIN( $F282*$F$264, $F282-SUM($I282:DC282)),0),0)</f>
        <v>0</v>
      </c>
      <c r="DE282" s="53">
        <f ca="1" xml:space="preserve"> (DE$2 &gt;= NTBA!$F$17) * IF(DE$268 &gt;= $E282, MAX( MIN( $F282*$F$264, $F282-SUM($I282:DD282)),0),0)</f>
        <v>0</v>
      </c>
      <c r="DF282" s="53">
        <f ca="1" xml:space="preserve"> (DF$2 &gt;= NTBA!$F$17) * IF(DF$268 &gt;= $E282, MAX( MIN( $F282*$F$264, $F282-SUM($I282:DE282)),0),0)</f>
        <v>0</v>
      </c>
      <c r="DG282" s="53">
        <f ca="1" xml:space="preserve"> (DG$2 &gt;= NTBA!$F$17) * IF(DG$268 &gt;= $E282, MAX( MIN( $F282*$F$264, $F282-SUM($I282:DF282)),0),0)</f>
        <v>0</v>
      </c>
      <c r="DH282" s="53">
        <f ca="1" xml:space="preserve"> (DH$2 &gt;= NTBA!$F$17) * IF(DH$268 &gt;= $E282, MAX( MIN( $F282*$F$264, $F282-SUM($I282:DG282)),0),0)</f>
        <v>0</v>
      </c>
      <c r="DI282" s="53">
        <f ca="1" xml:space="preserve"> (DI$2 &gt;= NTBA!$F$17) * IF(DI$268 &gt;= $E282, MAX( MIN( $F282*$F$264, $F282-SUM($I282:DH282)),0),0)</f>
        <v>0</v>
      </c>
      <c r="DJ282" s="53">
        <f ca="1" xml:space="preserve"> (DJ$2 &gt;= NTBA!$F$17) * IF(DJ$268 &gt;= $E282, MAX( MIN( $F282*$F$264, $F282-SUM($I282:DI282)),0),0)</f>
        <v>0</v>
      </c>
      <c r="DK282" s="53">
        <f ca="1" xml:space="preserve"> (DK$2 &gt;= NTBA!$F$17) * IF(DK$268 &gt;= $E282, MAX( MIN( $F282*$F$264, $F282-SUM($I282:DJ282)),0),0)</f>
        <v>0</v>
      </c>
      <c r="DL282" s="53">
        <f ca="1" xml:space="preserve"> (DL$2 &gt;= NTBA!$F$17) * IF(DL$268 &gt;= $E282, MAX( MIN( $F282*$F$264, $F282-SUM($I282:DK282)),0),0)</f>
        <v>0</v>
      </c>
      <c r="DM282" s="53">
        <f ca="1" xml:space="preserve"> (DM$2 &gt;= NTBA!$F$17) * IF(DM$268 &gt;= $E282, MAX( MIN( $F282*$F$264, $F282-SUM($I282:DL282)),0),0)</f>
        <v>0</v>
      </c>
      <c r="DN282" s="53">
        <f ca="1" xml:space="preserve"> (DN$2 &gt;= NTBA!$F$17) * IF(DN$268 &gt;= $E282, MAX( MIN( $F282*$F$264, $F282-SUM($I282:DM282)),0),0)</f>
        <v>0</v>
      </c>
      <c r="DO282" s="53">
        <f ca="1" xml:space="preserve"> (DO$2 &gt;= NTBA!$F$17) * IF(DO$268 &gt;= $E282, MAX( MIN( $F282*$F$264, $F282-SUM($I282:DN282)),0),0)</f>
        <v>0</v>
      </c>
      <c r="DP282" s="53">
        <f ca="1" xml:space="preserve"> (DP$2 &gt;= NTBA!$F$17) * IF(DP$268 &gt;= $E282, MAX( MIN( $F282*$F$264, $F282-SUM($I282:DO282)),0),0)</f>
        <v>0</v>
      </c>
      <c r="DQ282" s="53">
        <f ca="1" xml:space="preserve"> (DQ$2 &gt;= NTBA!$F$17) * IF(DQ$268 &gt;= $E282, MAX( MIN( $F282*$F$264, $F282-SUM($I282:DP282)),0),0)</f>
        <v>0</v>
      </c>
      <c r="DR282" s="53">
        <f ca="1" xml:space="preserve"> (DR$2 &gt;= NTBA!$F$17) * IF(DR$268 &gt;= $E282, MAX( MIN( $F282*$F$264, $F282-SUM($I282:DQ282)),0),0)</f>
        <v>0</v>
      </c>
      <c r="DS282" s="53">
        <f ca="1" xml:space="preserve"> (DS$2 &gt;= NTBA!$F$17) * IF(DS$268 &gt;= $E282, MAX( MIN( $F282*$F$264, $F282-SUM($I282:DR282)),0),0)</f>
        <v>0</v>
      </c>
      <c r="DT282" s="53">
        <f ca="1" xml:space="preserve"> (DT$2 &gt;= NTBA!$F$17) * IF(DT$268 &gt;= $E282, MAX( MIN( $F282*$F$264, $F282-SUM($I282:DS282)),0),0)</f>
        <v>0</v>
      </c>
      <c r="DU282" s="53">
        <f ca="1" xml:space="preserve"> (DU$2 &gt;= NTBA!$F$17) * IF(DU$268 &gt;= $E282, MAX( MIN( $F282*$F$264, $F282-SUM($I282:DT282)),0),0)</f>
        <v>0</v>
      </c>
      <c r="DV282" s="53">
        <f ca="1" xml:space="preserve"> (DV$2 &gt;= NTBA!$F$17) * IF(DV$268 &gt;= $E282, MAX( MIN( $F282*$F$264, $F282-SUM($I282:DU282)),0),0)</f>
        <v>0</v>
      </c>
      <c r="DW282" s="53">
        <f ca="1" xml:space="preserve"> (DW$2 &gt;= NTBA!$F$17) * IF(DW$268 &gt;= $E282, MAX( MIN( $F282*$F$264, $F282-SUM($I282:DV282)),0),0)</f>
        <v>0</v>
      </c>
      <c r="DX282" s="53">
        <f ca="1" xml:space="preserve"> (DX$2 &gt;= NTBA!$F$17) * IF(DX$268 &gt;= $E282, MAX( MIN( $F282*$F$264, $F282-SUM($I282:DW282)),0),0)</f>
        <v>0</v>
      </c>
      <c r="DY282" s="53">
        <f ca="1" xml:space="preserve"> (DY$2 &gt;= NTBA!$F$17) * IF(DY$268 &gt;= $E282, MAX( MIN( $F282*$F$264, $F282-SUM($I282:DX282)),0),0)</f>
        <v>0</v>
      </c>
      <c r="DZ282" s="53">
        <f ca="1" xml:space="preserve"> (DZ$2 &gt;= NTBA!$F$17) * IF(DZ$268 &gt;= $E282, MAX( MIN( $F282*$F$264, $F282-SUM($I282:DY282)),0),0)</f>
        <v>0</v>
      </c>
      <c r="EA282" s="53">
        <f ca="1" xml:space="preserve"> (EA$2 &gt;= NTBA!$F$17) * IF(EA$268 &gt;= $E282, MAX( MIN( $F282*$F$264, $F282-SUM($I282:DZ282)),0),0)</f>
        <v>0</v>
      </c>
      <c r="EB282" s="53">
        <f ca="1" xml:space="preserve"> (EB$2 &gt;= NTBA!$F$17) * IF(EB$268 &gt;= $E282, MAX( MIN( $F282*$F$264, $F282-SUM($I282:EA282)),0),0)</f>
        <v>0</v>
      </c>
      <c r="EC282" s="53">
        <f ca="1" xml:space="preserve"> (EC$2 &gt;= NTBA!$F$17) * IF(EC$268 &gt;= $E282, MAX( MIN( $F282*$F$264, $F282-SUM($I282:EB282)),0),0)</f>
        <v>0</v>
      </c>
      <c r="ED282" s="53">
        <f ca="1" xml:space="preserve"> (ED$2 &gt;= NTBA!$F$17) * IF(ED$268 &gt;= $E282, MAX( MIN( $F282*$F$264, $F282-SUM($I282:EC282)),0),0)</f>
        <v>0</v>
      </c>
      <c r="EE282" s="53">
        <f ca="1" xml:space="preserve"> (EE$2 &gt;= NTBA!$F$17) * IF(EE$268 &gt;= $E282, MAX( MIN( $F282*$F$264, $F282-SUM($I282:ED282)),0),0)</f>
        <v>0</v>
      </c>
      <c r="EF282" s="53">
        <f ca="1" xml:space="preserve"> (EF$2 &gt;= NTBA!$F$17) * IF(EF$268 &gt;= $E282, MAX( MIN( $F282*$F$264, $F282-SUM($I282:EE282)),0),0)</f>
        <v>0</v>
      </c>
      <c r="EG282" s="53">
        <f ca="1" xml:space="preserve"> (EG$2 &gt;= NTBA!$F$17) * IF(EG$268 &gt;= $E282, MAX( MIN( $F282*$F$264, $F282-SUM($I282:EF282)),0),0)</f>
        <v>0</v>
      </c>
      <c r="EH282" s="53">
        <f ca="1" xml:space="preserve"> (EH$2 &gt;= NTBA!$F$17) * IF(EH$268 &gt;= $E282, MAX( MIN( $F282*$F$264, $F282-SUM($I282:EG282)),0),0)</f>
        <v>0</v>
      </c>
      <c r="EI282" s="21"/>
    </row>
    <row r="283" spans="5:139" ht="15" customHeight="1" outlineLevel="1" x14ac:dyDescent="0.35">
      <c r="E283" s="625">
        <v>15</v>
      </c>
      <c r="F283" s="415">
        <f ca="1"/>
        <v>32.895657737275464</v>
      </c>
      <c r="G283" s="462"/>
      <c r="H283" s="26">
        <f t="shared" ca="1" si="184"/>
        <v>32.895657737275464</v>
      </c>
      <c r="I283" s="39"/>
      <c r="J283" s="53">
        <f xml:space="preserve"> (J$2 &gt;= NTBA!$F$17) * IF(J$268 &gt;= $E283, MAX( MIN( $F283*$F$264, $F283-SUM($I283:I283)),0),0)</f>
        <v>0</v>
      </c>
      <c r="K283" s="53">
        <f xml:space="preserve"> (K$2 &gt;= NTBA!$F$17) * IF(K$268 &gt;= $E283, MAX( MIN( $F283*$F$264, $F283-SUM($I283:J283)),0),0)</f>
        <v>0</v>
      </c>
      <c r="L283" s="53">
        <f xml:space="preserve"> (L$2 &gt;= NTBA!$F$17) * IF(L$268 &gt;= $E283, MAX( MIN( $F283*$F$264, $F283-SUM($I283:K283)),0),0)</f>
        <v>0</v>
      </c>
      <c r="M283" s="53">
        <f xml:space="preserve"> (M$2 &gt;= NTBA!$F$17) * IF(M$268 &gt;= $E283, MAX( MIN( $F283*$F$264, $F283-SUM($I283:L283)),0),0)</f>
        <v>0</v>
      </c>
      <c r="N283" s="53">
        <f xml:space="preserve"> (N$2 &gt;= NTBA!$F$17) * IF(N$268 &gt;= $E283, MAX( MIN( $F283*$F$264, $F283-SUM($I283:M283)),0),0)</f>
        <v>0</v>
      </c>
      <c r="O283" s="53">
        <f xml:space="preserve"> (O$2 &gt;= NTBA!$F$17) * IF(O$268 &gt;= $E283, MAX( MIN( $F283*$F$264, $F283-SUM($I283:N283)),0),0)</f>
        <v>0</v>
      </c>
      <c r="P283" s="53">
        <f xml:space="preserve"> (P$2 &gt;= NTBA!$F$17) * IF(P$268 &gt;= $E283, MAX( MIN( $F283*$F$264, $F283-SUM($I283:O283)),0),0)</f>
        <v>0</v>
      </c>
      <c r="Q283" s="53">
        <f xml:space="preserve"> (Q$2 &gt;= NTBA!$F$17) * IF(Q$268 &gt;= $E283, MAX( MIN( $F283*$F$264, $F283-SUM($I283:P283)),0),0)</f>
        <v>0</v>
      </c>
      <c r="R283" s="53">
        <f xml:space="preserve"> (R$2 &gt;= NTBA!$F$17) * IF(R$268 &gt;= $E283, MAX( MIN( $F283*$F$264, $F283-SUM($I283:Q283)),0),0)</f>
        <v>0</v>
      </c>
      <c r="S283" s="53">
        <f xml:space="preserve"> (S$2 &gt;= NTBA!$F$17) * IF(S$268 &gt;= $E283, MAX( MIN( $F283*$F$264, $F283-SUM($I283:R283)),0),0)</f>
        <v>0</v>
      </c>
      <c r="T283" s="53">
        <f xml:space="preserve"> (T$2 &gt;= NTBA!$F$17) * IF(T$268 &gt;= $E283, MAX( MIN( $F283*$F$264, $F283-SUM($I283:S283)),0),0)</f>
        <v>0</v>
      </c>
      <c r="U283" s="53">
        <f xml:space="preserve"> (U$2 &gt;= NTBA!$F$17) * IF(U$268 &gt;= $E283, MAX( MIN( $F283*$F$264, $F283-SUM($I283:T283)),0),0)</f>
        <v>0</v>
      </c>
      <c r="V283" s="53">
        <f xml:space="preserve"> (V$2 &gt;= NTBA!$F$17) * IF(V$268 &gt;= $E283, MAX( MIN( $F283*$F$264, $F283-SUM($I283:U283)),0),0)</f>
        <v>0</v>
      </c>
      <c r="W283" s="53">
        <f xml:space="preserve"> (W$2 &gt;= NTBA!$F$17) * IF(W$268 &gt;= $E283, MAX( MIN( $F283*$F$264, $F283-SUM($I283:V283)),0),0)</f>
        <v>0</v>
      </c>
      <c r="X283" s="53">
        <f ca="1" xml:space="preserve"> (X$2 &gt;= NTBA!$F$17) * IF(X$268 &gt;= $E283, MAX( MIN( $F283*$F$264, $F283-SUM($I283:W283)),0),0)</f>
        <v>0.39633322575030688</v>
      </c>
      <c r="Y283" s="53">
        <f ca="1" xml:space="preserve"> (Y$2 &gt;= NTBA!$F$17) * IF(Y$268 &gt;= $E283, MAX( MIN( $F283*$F$264, $F283-SUM($I283:X283)),0),0)</f>
        <v>0.39633322575030688</v>
      </c>
      <c r="Z283" s="53">
        <f ca="1" xml:space="preserve"> (Z$2 &gt;= NTBA!$F$17) * IF(Z$268 &gt;= $E283, MAX( MIN( $F283*$F$264, $F283-SUM($I283:Y283)),0),0)</f>
        <v>0.39633322575030688</v>
      </c>
      <c r="AA283" s="53">
        <f ca="1" xml:space="preserve"> (AA$2 &gt;= NTBA!$F$17) * IF(AA$268 &gt;= $E283, MAX( MIN( $F283*$F$264, $F283-SUM($I283:Z283)),0),0)</f>
        <v>0.39633322575030688</v>
      </c>
      <c r="AB283" s="53">
        <f ca="1" xml:space="preserve"> (AB$2 &gt;= NTBA!$F$17) * IF(AB$268 &gt;= $E283, MAX( MIN( $F283*$F$264, $F283-SUM($I283:AA283)),0),0)</f>
        <v>0.39633322575030688</v>
      </c>
      <c r="AC283" s="53">
        <f ca="1" xml:space="preserve"> (AC$2 &gt;= NTBA!$F$17) * IF(AC$268 &gt;= $E283, MAX( MIN( $F283*$F$264, $F283-SUM($I283:AB283)),0),0)</f>
        <v>0.39633322575030688</v>
      </c>
      <c r="AD283" s="53">
        <f ca="1" xml:space="preserve"> (AD$2 &gt;= NTBA!$F$17) * IF(AD$268 &gt;= $E283, MAX( MIN( $F283*$F$264, $F283-SUM($I283:AC283)),0),0)</f>
        <v>0.39633322575030688</v>
      </c>
      <c r="AE283" s="53">
        <f ca="1" xml:space="preserve"> (AE$2 &gt;= NTBA!$F$17) * IF(AE$268 &gt;= $E283, MAX( MIN( $F283*$F$264, $F283-SUM($I283:AD283)),0),0)</f>
        <v>0.39633322575030688</v>
      </c>
      <c r="AF283" s="53">
        <f ca="1" xml:space="preserve"> (AF$2 &gt;= NTBA!$F$17) * IF(AF$268 &gt;= $E283, MAX( MIN( $F283*$F$264, $F283-SUM($I283:AE283)),0),0)</f>
        <v>0.39633322575030688</v>
      </c>
      <c r="AG283" s="53">
        <f ca="1" xml:space="preserve"> (AG$2 &gt;= NTBA!$F$17) * IF(AG$268 &gt;= $E283, MAX( MIN( $F283*$F$264, $F283-SUM($I283:AF283)),0),0)</f>
        <v>0.39633322575030688</v>
      </c>
      <c r="AH283" s="53">
        <f ca="1" xml:space="preserve"> (AH$2 &gt;= NTBA!$F$17) * IF(AH$268 &gt;= $E283, MAX( MIN( $F283*$F$264, $F283-SUM($I283:AG283)),0),0)</f>
        <v>0.39633322575030688</v>
      </c>
      <c r="AI283" s="53">
        <f ca="1" xml:space="preserve"> (AI$2 &gt;= NTBA!$F$17) * IF(AI$268 &gt;= $E283, MAX( MIN( $F283*$F$264, $F283-SUM($I283:AH283)),0),0)</f>
        <v>0.39633322575030688</v>
      </c>
      <c r="AJ283" s="53">
        <f ca="1" xml:space="preserve"> (AJ$2 &gt;= NTBA!$F$17) * IF(AJ$268 &gt;= $E283, MAX( MIN( $F283*$F$264, $F283-SUM($I283:AI283)),0),0)</f>
        <v>0.39633322575030688</v>
      </c>
      <c r="AK283" s="53">
        <f ca="1" xml:space="preserve"> (AK$2 &gt;= NTBA!$F$17) * IF(AK$268 &gt;= $E283, MAX( MIN( $F283*$F$264, $F283-SUM($I283:AJ283)),0),0)</f>
        <v>0.39633322575030688</v>
      </c>
      <c r="AL283" s="53">
        <f ca="1" xml:space="preserve"> (AL$2 &gt;= NTBA!$F$17) * IF(AL$268 &gt;= $E283, MAX( MIN( $F283*$F$264, $F283-SUM($I283:AK283)),0),0)</f>
        <v>0.39633322575030688</v>
      </c>
      <c r="AM283" s="53">
        <f ca="1" xml:space="preserve"> (AM$2 &gt;= NTBA!$F$17) * IF(AM$268 &gt;= $E283, MAX( MIN( $F283*$F$264, $F283-SUM($I283:AL283)),0),0)</f>
        <v>0.39633322575030688</v>
      </c>
      <c r="AN283" s="53">
        <f ca="1" xml:space="preserve"> (AN$2 &gt;= NTBA!$F$17) * IF(AN$268 &gt;= $E283, MAX( MIN( $F283*$F$264, $F283-SUM($I283:AM283)),0),0)</f>
        <v>0.39633322575030688</v>
      </c>
      <c r="AO283" s="53">
        <f ca="1" xml:space="preserve"> (AO$2 &gt;= NTBA!$F$17) * IF(AO$268 &gt;= $E283, MAX( MIN( $F283*$F$264, $F283-SUM($I283:AN283)),0),0)</f>
        <v>0.39633322575030688</v>
      </c>
      <c r="AP283" s="53">
        <f ca="1" xml:space="preserve"> (AP$2 &gt;= NTBA!$F$17) * IF(AP$268 &gt;= $E283, MAX( MIN( $F283*$F$264, $F283-SUM($I283:AO283)),0),0)</f>
        <v>0.39633322575030688</v>
      </c>
      <c r="AQ283" s="53">
        <f ca="1" xml:space="preserve"> (AQ$2 &gt;= NTBA!$F$17) * IF(AQ$268 &gt;= $E283, MAX( MIN( $F283*$F$264, $F283-SUM($I283:AP283)),0),0)</f>
        <v>0.39633322575030688</v>
      </c>
      <c r="AR283" s="53">
        <f ca="1" xml:space="preserve"> (AR$2 &gt;= NTBA!$F$17) * IF(AR$268 &gt;= $E283, MAX( MIN( $F283*$F$264, $F283-SUM($I283:AQ283)),0),0)</f>
        <v>0.39633322575030688</v>
      </c>
      <c r="AS283" s="53">
        <f ca="1" xml:space="preserve"> (AS$2 &gt;= NTBA!$F$17) * IF(AS$268 &gt;= $E283, MAX( MIN( $F283*$F$264, $F283-SUM($I283:AR283)),0),0)</f>
        <v>0.39633322575030688</v>
      </c>
      <c r="AT283" s="53">
        <f ca="1" xml:space="preserve"> (AT$2 &gt;= NTBA!$F$17) * IF(AT$268 &gt;= $E283, MAX( MIN( $F283*$F$264, $F283-SUM($I283:AS283)),0),0)</f>
        <v>0.39633322575030688</v>
      </c>
      <c r="AU283" s="53">
        <f ca="1" xml:space="preserve"> (AU$2 &gt;= NTBA!$F$17) * IF(AU$268 &gt;= $E283, MAX( MIN( $F283*$F$264, $F283-SUM($I283:AT283)),0),0)</f>
        <v>0.39633322575030688</v>
      </c>
      <c r="AV283" s="53">
        <f ca="1" xml:space="preserve"> (AV$2 &gt;= NTBA!$F$17) * IF(AV$268 &gt;= $E283, MAX( MIN( $F283*$F$264, $F283-SUM($I283:AU283)),0),0)</f>
        <v>0.39633322575030688</v>
      </c>
      <c r="AW283" s="53">
        <f ca="1" xml:space="preserve"> (AW$2 &gt;= NTBA!$F$17) * IF(AW$268 &gt;= $E283, MAX( MIN( $F283*$F$264, $F283-SUM($I283:AV283)),0),0)</f>
        <v>0.39633322575030688</v>
      </c>
      <c r="AX283" s="53">
        <f ca="1" xml:space="preserve"> (AX$2 &gt;= NTBA!$F$17) * IF(AX$268 &gt;= $E283, MAX( MIN( $F283*$F$264, $F283-SUM($I283:AW283)),0),0)</f>
        <v>0.39633322575030688</v>
      </c>
      <c r="AY283" s="53">
        <f ca="1" xml:space="preserve"> (AY$2 &gt;= NTBA!$F$17) * IF(AY$268 &gt;= $E283, MAX( MIN( $F283*$F$264, $F283-SUM($I283:AX283)),0),0)</f>
        <v>0.39633322575030688</v>
      </c>
      <c r="AZ283" s="53">
        <f ca="1" xml:space="preserve"> (AZ$2 &gt;= NTBA!$F$17) * IF(AZ$268 &gt;= $E283, MAX( MIN( $F283*$F$264, $F283-SUM($I283:AY283)),0),0)</f>
        <v>0.39633322575030688</v>
      </c>
      <c r="BA283" s="53">
        <f ca="1" xml:space="preserve"> (BA$2 &gt;= NTBA!$F$17) * IF(BA$268 &gt;= $E283, MAX( MIN( $F283*$F$264, $F283-SUM($I283:AZ283)),0),0)</f>
        <v>0.39633322575030688</v>
      </c>
      <c r="BB283" s="53">
        <f ca="1" xml:space="preserve"> (BB$2 &gt;= NTBA!$F$17) * IF(BB$268 &gt;= $E283, MAX( MIN( $F283*$F$264, $F283-SUM($I283:BA283)),0),0)</f>
        <v>0.39633322575030688</v>
      </c>
      <c r="BC283" s="53">
        <f ca="1" xml:space="preserve"> (BC$2 &gt;= NTBA!$F$17) * IF(BC$268 &gt;= $E283, MAX( MIN( $F283*$F$264, $F283-SUM($I283:BB283)),0),0)</f>
        <v>0.39633322575030688</v>
      </c>
      <c r="BD283" s="53">
        <f ca="1" xml:space="preserve"> (BD$2 &gt;= NTBA!$F$17) * IF(BD$268 &gt;= $E283, MAX( MIN( $F283*$F$264, $F283-SUM($I283:BC283)),0),0)</f>
        <v>0.39633322575030688</v>
      </c>
      <c r="BE283" s="53">
        <f ca="1" xml:space="preserve"> (BE$2 &gt;= NTBA!$F$17) * IF(BE$268 &gt;= $E283, MAX( MIN( $F283*$F$264, $F283-SUM($I283:BD283)),0),0)</f>
        <v>0.39633322575030688</v>
      </c>
      <c r="BF283" s="53">
        <f ca="1" xml:space="preserve"> (BF$2 &gt;= NTBA!$F$17) * IF(BF$268 &gt;= $E283, MAX( MIN( $F283*$F$264, $F283-SUM($I283:BE283)),0),0)</f>
        <v>0.39633322575030688</v>
      </c>
      <c r="BG283" s="53">
        <f ca="1" xml:space="preserve"> (BG$2 &gt;= NTBA!$F$17) * IF(BG$268 &gt;= $E283, MAX( MIN( $F283*$F$264, $F283-SUM($I283:BF283)),0),0)</f>
        <v>0.39633322575030688</v>
      </c>
      <c r="BH283" s="53">
        <f ca="1" xml:space="preserve"> (BH$2 &gt;= NTBA!$F$17) * IF(BH$268 &gt;= $E283, MAX( MIN( $F283*$F$264, $F283-SUM($I283:BG283)),0),0)</f>
        <v>0.39633322575030688</v>
      </c>
      <c r="BI283" s="53">
        <f ca="1" xml:space="preserve"> (BI$2 &gt;= NTBA!$F$17) * IF(BI$268 &gt;= $E283, MAX( MIN( $F283*$F$264, $F283-SUM($I283:BH283)),0),0)</f>
        <v>0.39633322575030688</v>
      </c>
      <c r="BJ283" s="53">
        <f ca="1" xml:space="preserve"> (BJ$2 &gt;= NTBA!$F$17) * IF(BJ$268 &gt;= $E283, MAX( MIN( $F283*$F$264, $F283-SUM($I283:BI283)),0),0)</f>
        <v>0.39633322575030688</v>
      </c>
      <c r="BK283" s="53">
        <f ca="1" xml:space="preserve"> (BK$2 &gt;= NTBA!$F$17) * IF(BK$268 &gt;= $E283, MAX( MIN( $F283*$F$264, $F283-SUM($I283:BJ283)),0),0)</f>
        <v>0.39633322575030688</v>
      </c>
      <c r="BL283" s="53">
        <f ca="1" xml:space="preserve"> (BL$2 &gt;= NTBA!$F$17) * IF(BL$268 &gt;= $E283, MAX( MIN( $F283*$F$264, $F283-SUM($I283:BK283)),0),0)</f>
        <v>0.39633322575030688</v>
      </c>
      <c r="BM283" s="53">
        <f ca="1" xml:space="preserve"> (BM$2 &gt;= NTBA!$F$17) * IF(BM$268 &gt;= $E283, MAX( MIN( $F283*$F$264, $F283-SUM($I283:BL283)),0),0)</f>
        <v>0.39633322575030688</v>
      </c>
      <c r="BN283" s="53">
        <f ca="1" xml:space="preserve"> (BN$2 &gt;= NTBA!$F$17) * IF(BN$268 &gt;= $E283, MAX( MIN( $F283*$F$264, $F283-SUM($I283:BM283)),0),0)</f>
        <v>0.39633322575030688</v>
      </c>
      <c r="BO283" s="53">
        <f ca="1" xml:space="preserve"> (BO$2 &gt;= NTBA!$F$17) * IF(BO$268 &gt;= $E283, MAX( MIN( $F283*$F$264, $F283-SUM($I283:BN283)),0),0)</f>
        <v>0.39633322575030688</v>
      </c>
      <c r="BP283" s="53">
        <f ca="1" xml:space="preserve"> (BP$2 &gt;= NTBA!$F$17) * IF(BP$268 &gt;= $E283, MAX( MIN( $F283*$F$264, $F283-SUM($I283:BO283)),0),0)</f>
        <v>0.39633322575030688</v>
      </c>
      <c r="BQ283" s="53">
        <f ca="1" xml:space="preserve"> (BQ$2 &gt;= NTBA!$F$17) * IF(BQ$268 &gt;= $E283, MAX( MIN( $F283*$F$264, $F283-SUM($I283:BP283)),0),0)</f>
        <v>0.39633322575030688</v>
      </c>
      <c r="BR283" s="53">
        <f ca="1" xml:space="preserve"> (BR$2 &gt;= NTBA!$F$17) * IF(BR$268 &gt;= $E283, MAX( MIN( $F283*$F$264, $F283-SUM($I283:BQ283)),0),0)</f>
        <v>0.39633322575030688</v>
      </c>
      <c r="BS283" s="53">
        <f ca="1" xml:space="preserve"> (BS$2 &gt;= NTBA!$F$17) * IF(BS$268 &gt;= $E283, MAX( MIN( $F283*$F$264, $F283-SUM($I283:BR283)),0),0)</f>
        <v>0.39633322575030688</v>
      </c>
      <c r="BT283" s="53">
        <f ca="1" xml:space="preserve"> (BT$2 &gt;= NTBA!$F$17) * IF(BT$268 &gt;= $E283, MAX( MIN( $F283*$F$264, $F283-SUM($I283:BS283)),0),0)</f>
        <v>0.39633322575030688</v>
      </c>
      <c r="BU283" s="53">
        <f ca="1" xml:space="preserve"> (BU$2 &gt;= NTBA!$F$17) * IF(BU$268 &gt;= $E283, MAX( MIN( $F283*$F$264, $F283-SUM($I283:BT283)),0),0)</f>
        <v>0.39633322575030688</v>
      </c>
      <c r="BV283" s="53">
        <f ca="1" xml:space="preserve"> (BV$2 &gt;= NTBA!$F$17) * IF(BV$268 &gt;= $E283, MAX( MIN( $F283*$F$264, $F283-SUM($I283:BU283)),0),0)</f>
        <v>0.39633322575030688</v>
      </c>
      <c r="BW283" s="53">
        <f ca="1" xml:space="preserve"> (BW$2 &gt;= NTBA!$F$17) * IF(BW$268 &gt;= $E283, MAX( MIN( $F283*$F$264, $F283-SUM($I283:BV283)),0),0)</f>
        <v>0.39633322575030688</v>
      </c>
      <c r="BX283" s="53">
        <f ca="1" xml:space="preserve"> (BX$2 &gt;= NTBA!$F$17) * IF(BX$268 &gt;= $E283, MAX( MIN( $F283*$F$264, $F283-SUM($I283:BW283)),0),0)</f>
        <v>0.39633322575030688</v>
      </c>
      <c r="BY283" s="53">
        <f ca="1" xml:space="preserve"> (BY$2 &gt;= NTBA!$F$17) * IF(BY$268 &gt;= $E283, MAX( MIN( $F283*$F$264, $F283-SUM($I283:BX283)),0),0)</f>
        <v>0.39633322575030688</v>
      </c>
      <c r="BZ283" s="53">
        <f ca="1" xml:space="preserve"> (BZ$2 &gt;= NTBA!$F$17) * IF(BZ$268 &gt;= $E283, MAX( MIN( $F283*$F$264, $F283-SUM($I283:BY283)),0),0)</f>
        <v>0.39633322575030688</v>
      </c>
      <c r="CA283" s="53">
        <f ca="1" xml:space="preserve"> (CA$2 &gt;= NTBA!$F$17) * IF(CA$268 &gt;= $E283, MAX( MIN( $F283*$F$264, $F283-SUM($I283:BZ283)),0),0)</f>
        <v>0.39633322575030688</v>
      </c>
      <c r="CB283" s="53">
        <f ca="1" xml:space="preserve"> (CB$2 &gt;= NTBA!$F$17) * IF(CB$268 &gt;= $E283, MAX( MIN( $F283*$F$264, $F283-SUM($I283:CA283)),0),0)</f>
        <v>0.39633322575030688</v>
      </c>
      <c r="CC283" s="53">
        <f ca="1" xml:space="preserve"> (CC$2 &gt;= NTBA!$F$17) * IF(CC$268 &gt;= $E283, MAX( MIN( $F283*$F$264, $F283-SUM($I283:CB283)),0),0)</f>
        <v>0.39633322575030688</v>
      </c>
      <c r="CD283" s="53">
        <f ca="1" xml:space="preserve"> (CD$2 &gt;= NTBA!$F$17) * IF(CD$268 &gt;= $E283, MAX( MIN( $F283*$F$264, $F283-SUM($I283:CC283)),0),0)</f>
        <v>0.39633322575030688</v>
      </c>
      <c r="CE283" s="53">
        <f ca="1" xml:space="preserve"> (CE$2 &gt;= NTBA!$F$17) * IF(CE$268 &gt;= $E283, MAX( MIN( $F283*$F$264, $F283-SUM($I283:CD283)),0),0)</f>
        <v>0.39633322575030688</v>
      </c>
      <c r="CF283" s="53">
        <f ca="1" xml:space="preserve"> (CF$2 &gt;= NTBA!$F$17) * IF(CF$268 &gt;= $E283, MAX( MIN( $F283*$F$264, $F283-SUM($I283:CE283)),0),0)</f>
        <v>0.39633322575030688</v>
      </c>
      <c r="CG283" s="53">
        <f ca="1" xml:space="preserve"> (CG$2 &gt;= NTBA!$F$17) * IF(CG$268 &gt;= $E283, MAX( MIN( $F283*$F$264, $F283-SUM($I283:CF283)),0),0)</f>
        <v>0.39633322575030688</v>
      </c>
      <c r="CH283" s="53">
        <f ca="1" xml:space="preserve"> (CH$2 &gt;= NTBA!$F$17) * IF(CH$268 &gt;= $E283, MAX( MIN( $F283*$F$264, $F283-SUM($I283:CG283)),0),0)</f>
        <v>0.39633322575030688</v>
      </c>
      <c r="CI283" s="53">
        <f ca="1" xml:space="preserve"> (CI$2 &gt;= NTBA!$F$17) * IF(CI$268 &gt;= $E283, MAX( MIN( $F283*$F$264, $F283-SUM($I283:CH283)),0),0)</f>
        <v>0.39633322575030688</v>
      </c>
      <c r="CJ283" s="53">
        <f ca="1" xml:space="preserve"> (CJ$2 &gt;= NTBA!$F$17) * IF(CJ$268 &gt;= $E283, MAX( MIN( $F283*$F$264, $F283-SUM($I283:CI283)),0),0)</f>
        <v>0.39633322575030688</v>
      </c>
      <c r="CK283" s="53">
        <f ca="1" xml:space="preserve"> (CK$2 &gt;= NTBA!$F$17) * IF(CK$268 &gt;= $E283, MAX( MIN( $F283*$F$264, $F283-SUM($I283:CJ283)),0),0)</f>
        <v>0.39633322575030688</v>
      </c>
      <c r="CL283" s="53">
        <f ca="1" xml:space="preserve"> (CL$2 &gt;= NTBA!$F$17) * IF(CL$268 &gt;= $E283, MAX( MIN( $F283*$F$264, $F283-SUM($I283:CK283)),0),0)</f>
        <v>0.39633322575030688</v>
      </c>
      <c r="CM283" s="53">
        <f ca="1" xml:space="preserve"> (CM$2 &gt;= NTBA!$F$17) * IF(CM$268 &gt;= $E283, MAX( MIN( $F283*$F$264, $F283-SUM($I283:CL283)),0),0)</f>
        <v>0.39633322575030688</v>
      </c>
      <c r="CN283" s="53">
        <f ca="1" xml:space="preserve"> (CN$2 &gt;= NTBA!$F$17) * IF(CN$268 &gt;= $E283, MAX( MIN( $F283*$F$264, $F283-SUM($I283:CM283)),0),0)</f>
        <v>0.39633322575030688</v>
      </c>
      <c r="CO283" s="53">
        <f ca="1" xml:space="preserve"> (CO$2 &gt;= NTBA!$F$17) * IF(CO$268 &gt;= $E283, MAX( MIN( $F283*$F$264, $F283-SUM($I283:CN283)),0),0)</f>
        <v>0.39633322575030688</v>
      </c>
      <c r="CP283" s="53">
        <f ca="1" xml:space="preserve"> (CP$2 &gt;= NTBA!$F$17) * IF(CP$268 &gt;= $E283, MAX( MIN( $F283*$F$264, $F283-SUM($I283:CO283)),0),0)</f>
        <v>0.39633322575030688</v>
      </c>
      <c r="CQ283" s="53">
        <f ca="1" xml:space="preserve"> (CQ$2 &gt;= NTBA!$F$17) * IF(CQ$268 &gt;= $E283, MAX( MIN( $F283*$F$264, $F283-SUM($I283:CP283)),0),0)</f>
        <v>0.39633322575030688</v>
      </c>
      <c r="CR283" s="53">
        <f ca="1" xml:space="preserve"> (CR$2 &gt;= NTBA!$F$17) * IF(CR$268 &gt;= $E283, MAX( MIN( $F283*$F$264, $F283-SUM($I283:CQ283)),0),0)</f>
        <v>0.39633322575030688</v>
      </c>
      <c r="CS283" s="53">
        <f ca="1" xml:space="preserve"> (CS$2 &gt;= NTBA!$F$17) * IF(CS$268 &gt;= $E283, MAX( MIN( $F283*$F$264, $F283-SUM($I283:CR283)),0),0)</f>
        <v>0.39633322575030688</v>
      </c>
      <c r="CT283" s="53">
        <f ca="1" xml:space="preserve"> (CT$2 &gt;= NTBA!$F$17) * IF(CT$268 &gt;= $E283, MAX( MIN( $F283*$F$264, $F283-SUM($I283:CS283)),0),0)</f>
        <v>0.39633322575030688</v>
      </c>
      <c r="CU283" s="53">
        <f ca="1" xml:space="preserve"> (CU$2 &gt;= NTBA!$F$17) * IF(CU$268 &gt;= $E283, MAX( MIN( $F283*$F$264, $F283-SUM($I283:CT283)),0),0)</f>
        <v>0.39633322575030688</v>
      </c>
      <c r="CV283" s="53">
        <f ca="1" xml:space="preserve"> (CV$2 &gt;= NTBA!$F$17) * IF(CV$268 &gt;= $E283, MAX( MIN( $F283*$F$264, $F283-SUM($I283:CU283)),0),0)</f>
        <v>0.39633322575030688</v>
      </c>
      <c r="CW283" s="53">
        <f ca="1" xml:space="preserve"> (CW$2 &gt;= NTBA!$F$17) * IF(CW$268 &gt;= $E283, MAX( MIN( $F283*$F$264, $F283-SUM($I283:CV283)),0),0)</f>
        <v>0.39633322575030688</v>
      </c>
      <c r="CX283" s="53">
        <f ca="1" xml:space="preserve"> (CX$2 &gt;= NTBA!$F$17) * IF(CX$268 &gt;= $E283, MAX( MIN( $F283*$F$264, $F283-SUM($I283:CW283)),0),0)</f>
        <v>0.39633322575030688</v>
      </c>
      <c r="CY283" s="53">
        <f ca="1" xml:space="preserve"> (CY$2 &gt;= NTBA!$F$17) * IF(CY$268 &gt;= $E283, MAX( MIN( $F283*$F$264, $F283-SUM($I283:CX283)),0),0)</f>
        <v>0.39633322575030688</v>
      </c>
      <c r="CZ283" s="53">
        <f ca="1" xml:space="preserve"> (CZ$2 &gt;= NTBA!$F$17) * IF(CZ$268 &gt;= $E283, MAX( MIN( $F283*$F$264, $F283-SUM($I283:CY283)),0),0)</f>
        <v>0.39633322575030688</v>
      </c>
      <c r="DA283" s="53">
        <f ca="1" xml:space="preserve"> (DA$2 &gt;= NTBA!$F$17) * IF(DA$268 &gt;= $E283, MAX( MIN( $F283*$F$264, $F283-SUM($I283:CZ283)),0),0)</f>
        <v>0.39633322575030688</v>
      </c>
      <c r="DB283" s="53">
        <f ca="1" xml:space="preserve"> (DB$2 &gt;= NTBA!$F$17) * IF(DB$268 &gt;= $E283, MAX( MIN( $F283*$F$264, $F283-SUM($I283:DA283)),0),0)</f>
        <v>0.39633322575026142</v>
      </c>
      <c r="DC283" s="53">
        <f ca="1" xml:space="preserve"> (DC$2 &gt;= NTBA!$F$17) * IF(DC$268 &gt;= $E283, MAX( MIN( $F283*$F$264, $F283-SUM($I283:DB283)),0),0)</f>
        <v>0</v>
      </c>
      <c r="DD283" s="53">
        <f ca="1" xml:space="preserve"> (DD$2 &gt;= NTBA!$F$17) * IF(DD$268 &gt;= $E283, MAX( MIN( $F283*$F$264, $F283-SUM($I283:DC283)),0),0)</f>
        <v>0</v>
      </c>
      <c r="DE283" s="53">
        <f ca="1" xml:space="preserve"> (DE$2 &gt;= NTBA!$F$17) * IF(DE$268 &gt;= $E283, MAX( MIN( $F283*$F$264, $F283-SUM($I283:DD283)),0),0)</f>
        <v>0</v>
      </c>
      <c r="DF283" s="53">
        <f ca="1" xml:space="preserve"> (DF$2 &gt;= NTBA!$F$17) * IF(DF$268 &gt;= $E283, MAX( MIN( $F283*$F$264, $F283-SUM($I283:DE283)),0),0)</f>
        <v>0</v>
      </c>
      <c r="DG283" s="53">
        <f ca="1" xml:space="preserve"> (DG$2 &gt;= NTBA!$F$17) * IF(DG$268 &gt;= $E283, MAX( MIN( $F283*$F$264, $F283-SUM($I283:DF283)),0),0)</f>
        <v>0</v>
      </c>
      <c r="DH283" s="53">
        <f ca="1" xml:space="preserve"> (DH$2 &gt;= NTBA!$F$17) * IF(DH$268 &gt;= $E283, MAX( MIN( $F283*$F$264, $F283-SUM($I283:DG283)),0),0)</f>
        <v>0</v>
      </c>
      <c r="DI283" s="53">
        <f ca="1" xml:space="preserve"> (DI$2 &gt;= NTBA!$F$17) * IF(DI$268 &gt;= $E283, MAX( MIN( $F283*$F$264, $F283-SUM($I283:DH283)),0),0)</f>
        <v>0</v>
      </c>
      <c r="DJ283" s="53">
        <f ca="1" xml:space="preserve"> (DJ$2 &gt;= NTBA!$F$17) * IF(DJ$268 &gt;= $E283, MAX( MIN( $F283*$F$264, $F283-SUM($I283:DI283)),0),0)</f>
        <v>0</v>
      </c>
      <c r="DK283" s="53">
        <f ca="1" xml:space="preserve"> (DK$2 &gt;= NTBA!$F$17) * IF(DK$268 &gt;= $E283, MAX( MIN( $F283*$F$264, $F283-SUM($I283:DJ283)),0),0)</f>
        <v>0</v>
      </c>
      <c r="DL283" s="53">
        <f ca="1" xml:space="preserve"> (DL$2 &gt;= NTBA!$F$17) * IF(DL$268 &gt;= $E283, MAX( MIN( $F283*$F$264, $F283-SUM($I283:DK283)),0),0)</f>
        <v>0</v>
      </c>
      <c r="DM283" s="53">
        <f ca="1" xml:space="preserve"> (DM$2 &gt;= NTBA!$F$17) * IF(DM$268 &gt;= $E283, MAX( MIN( $F283*$F$264, $F283-SUM($I283:DL283)),0),0)</f>
        <v>0</v>
      </c>
      <c r="DN283" s="53">
        <f ca="1" xml:space="preserve"> (DN$2 &gt;= NTBA!$F$17) * IF(DN$268 &gt;= $E283, MAX( MIN( $F283*$F$264, $F283-SUM($I283:DM283)),0),0)</f>
        <v>0</v>
      </c>
      <c r="DO283" s="53">
        <f ca="1" xml:space="preserve"> (DO$2 &gt;= NTBA!$F$17) * IF(DO$268 &gt;= $E283, MAX( MIN( $F283*$F$264, $F283-SUM($I283:DN283)),0),0)</f>
        <v>0</v>
      </c>
      <c r="DP283" s="53">
        <f ca="1" xml:space="preserve"> (DP$2 &gt;= NTBA!$F$17) * IF(DP$268 &gt;= $E283, MAX( MIN( $F283*$F$264, $F283-SUM($I283:DO283)),0),0)</f>
        <v>0</v>
      </c>
      <c r="DQ283" s="53">
        <f ca="1" xml:space="preserve"> (DQ$2 &gt;= NTBA!$F$17) * IF(DQ$268 &gt;= $E283, MAX( MIN( $F283*$F$264, $F283-SUM($I283:DP283)),0),0)</f>
        <v>0</v>
      </c>
      <c r="DR283" s="53">
        <f ca="1" xml:space="preserve"> (DR$2 &gt;= NTBA!$F$17) * IF(DR$268 &gt;= $E283, MAX( MIN( $F283*$F$264, $F283-SUM($I283:DQ283)),0),0)</f>
        <v>0</v>
      </c>
      <c r="DS283" s="53">
        <f ca="1" xml:space="preserve"> (DS$2 &gt;= NTBA!$F$17) * IF(DS$268 &gt;= $E283, MAX( MIN( $F283*$F$264, $F283-SUM($I283:DR283)),0),0)</f>
        <v>0</v>
      </c>
      <c r="DT283" s="53">
        <f ca="1" xml:space="preserve"> (DT$2 &gt;= NTBA!$F$17) * IF(DT$268 &gt;= $E283, MAX( MIN( $F283*$F$264, $F283-SUM($I283:DS283)),0),0)</f>
        <v>0</v>
      </c>
      <c r="DU283" s="53">
        <f ca="1" xml:space="preserve"> (DU$2 &gt;= NTBA!$F$17) * IF(DU$268 &gt;= $E283, MAX( MIN( $F283*$F$264, $F283-SUM($I283:DT283)),0),0)</f>
        <v>0</v>
      </c>
      <c r="DV283" s="53">
        <f ca="1" xml:space="preserve"> (DV$2 &gt;= NTBA!$F$17) * IF(DV$268 &gt;= $E283, MAX( MIN( $F283*$F$264, $F283-SUM($I283:DU283)),0),0)</f>
        <v>0</v>
      </c>
      <c r="DW283" s="53">
        <f ca="1" xml:space="preserve"> (DW$2 &gt;= NTBA!$F$17) * IF(DW$268 &gt;= $E283, MAX( MIN( $F283*$F$264, $F283-SUM($I283:DV283)),0),0)</f>
        <v>0</v>
      </c>
      <c r="DX283" s="53">
        <f ca="1" xml:space="preserve"> (DX$2 &gt;= NTBA!$F$17) * IF(DX$268 &gt;= $E283, MAX( MIN( $F283*$F$264, $F283-SUM($I283:DW283)),0),0)</f>
        <v>0</v>
      </c>
      <c r="DY283" s="53">
        <f ca="1" xml:space="preserve"> (DY$2 &gt;= NTBA!$F$17) * IF(DY$268 &gt;= $E283, MAX( MIN( $F283*$F$264, $F283-SUM($I283:DX283)),0),0)</f>
        <v>0</v>
      </c>
      <c r="DZ283" s="53">
        <f ca="1" xml:space="preserve"> (DZ$2 &gt;= NTBA!$F$17) * IF(DZ$268 &gt;= $E283, MAX( MIN( $F283*$F$264, $F283-SUM($I283:DY283)),0),0)</f>
        <v>0</v>
      </c>
      <c r="EA283" s="53">
        <f ca="1" xml:space="preserve"> (EA$2 &gt;= NTBA!$F$17) * IF(EA$268 &gt;= $E283, MAX( MIN( $F283*$F$264, $F283-SUM($I283:DZ283)),0),0)</f>
        <v>0</v>
      </c>
      <c r="EB283" s="53">
        <f ca="1" xml:space="preserve"> (EB$2 &gt;= NTBA!$F$17) * IF(EB$268 &gt;= $E283, MAX( MIN( $F283*$F$264, $F283-SUM($I283:EA283)),0),0)</f>
        <v>0</v>
      </c>
      <c r="EC283" s="53">
        <f ca="1" xml:space="preserve"> (EC$2 &gt;= NTBA!$F$17) * IF(EC$268 &gt;= $E283, MAX( MIN( $F283*$F$264, $F283-SUM($I283:EB283)),0),0)</f>
        <v>0</v>
      </c>
      <c r="ED283" s="53">
        <f ca="1" xml:space="preserve"> (ED$2 &gt;= NTBA!$F$17) * IF(ED$268 &gt;= $E283, MAX( MIN( $F283*$F$264, $F283-SUM($I283:EC283)),0),0)</f>
        <v>0</v>
      </c>
      <c r="EE283" s="53">
        <f ca="1" xml:space="preserve"> (EE$2 &gt;= NTBA!$F$17) * IF(EE$268 &gt;= $E283, MAX( MIN( $F283*$F$264, $F283-SUM($I283:ED283)),0),0)</f>
        <v>0</v>
      </c>
      <c r="EF283" s="53">
        <f ca="1" xml:space="preserve"> (EF$2 &gt;= NTBA!$F$17) * IF(EF$268 &gt;= $E283, MAX( MIN( $F283*$F$264, $F283-SUM($I283:EE283)),0),0)</f>
        <v>0</v>
      </c>
      <c r="EG283" s="53">
        <f ca="1" xml:space="preserve"> (EG$2 &gt;= NTBA!$F$17) * IF(EG$268 &gt;= $E283, MAX( MIN( $F283*$F$264, $F283-SUM($I283:EF283)),0),0)</f>
        <v>0</v>
      </c>
      <c r="EH283" s="53">
        <f ca="1" xml:space="preserve"> (EH$2 &gt;= NTBA!$F$17) * IF(EH$268 &gt;= $E283, MAX( MIN( $F283*$F$264, $F283-SUM($I283:EG283)),0),0)</f>
        <v>0</v>
      </c>
      <c r="EI283" s="21"/>
    </row>
    <row r="284" spans="5:139" ht="15" customHeight="1" outlineLevel="1" x14ac:dyDescent="0.35">
      <c r="E284" s="625">
        <v>16</v>
      </c>
      <c r="F284" s="415">
        <f ca="1"/>
        <v>40.371943586656251</v>
      </c>
      <c r="G284" s="462"/>
      <c r="H284" s="26">
        <f t="shared" ca="1" si="184"/>
        <v>40.371943586656251</v>
      </c>
      <c r="I284" s="39"/>
      <c r="J284" s="53">
        <f xml:space="preserve"> (J$2 &gt;= NTBA!$F$17) * IF(J$268 &gt;= $E284, MAX( MIN( $F284*$F$264, $F284-SUM($I284:I284)),0),0)</f>
        <v>0</v>
      </c>
      <c r="K284" s="53">
        <f xml:space="preserve"> (K$2 &gt;= NTBA!$F$17) * IF(K$268 &gt;= $E284, MAX( MIN( $F284*$F$264, $F284-SUM($I284:J284)),0),0)</f>
        <v>0</v>
      </c>
      <c r="L284" s="53">
        <f xml:space="preserve"> (L$2 &gt;= NTBA!$F$17) * IF(L$268 &gt;= $E284, MAX( MIN( $F284*$F$264, $F284-SUM($I284:K284)),0),0)</f>
        <v>0</v>
      </c>
      <c r="M284" s="53">
        <f xml:space="preserve"> (M$2 &gt;= NTBA!$F$17) * IF(M$268 &gt;= $E284, MAX( MIN( $F284*$F$264, $F284-SUM($I284:L284)),0),0)</f>
        <v>0</v>
      </c>
      <c r="N284" s="53">
        <f xml:space="preserve"> (N$2 &gt;= NTBA!$F$17) * IF(N$268 &gt;= $E284, MAX( MIN( $F284*$F$264, $F284-SUM($I284:M284)),0),0)</f>
        <v>0</v>
      </c>
      <c r="O284" s="53">
        <f xml:space="preserve"> (O$2 &gt;= NTBA!$F$17) * IF(O$268 &gt;= $E284, MAX( MIN( $F284*$F$264, $F284-SUM($I284:N284)),0),0)</f>
        <v>0</v>
      </c>
      <c r="P284" s="53">
        <f xml:space="preserve"> (P$2 &gt;= NTBA!$F$17) * IF(P$268 &gt;= $E284, MAX( MIN( $F284*$F$264, $F284-SUM($I284:O284)),0),0)</f>
        <v>0</v>
      </c>
      <c r="Q284" s="53">
        <f xml:space="preserve"> (Q$2 &gt;= NTBA!$F$17) * IF(Q$268 &gt;= $E284, MAX( MIN( $F284*$F$264, $F284-SUM($I284:P284)),0),0)</f>
        <v>0</v>
      </c>
      <c r="R284" s="53">
        <f xml:space="preserve"> (R$2 &gt;= NTBA!$F$17) * IF(R$268 &gt;= $E284, MAX( MIN( $F284*$F$264, $F284-SUM($I284:Q284)),0),0)</f>
        <v>0</v>
      </c>
      <c r="S284" s="53">
        <f xml:space="preserve"> (S$2 &gt;= NTBA!$F$17) * IF(S$268 &gt;= $E284, MAX( MIN( $F284*$F$264, $F284-SUM($I284:R284)),0),0)</f>
        <v>0</v>
      </c>
      <c r="T284" s="53">
        <f xml:space="preserve"> (T$2 &gt;= NTBA!$F$17) * IF(T$268 &gt;= $E284, MAX( MIN( $F284*$F$264, $F284-SUM($I284:S284)),0),0)</f>
        <v>0</v>
      </c>
      <c r="U284" s="53">
        <f xml:space="preserve"> (U$2 &gt;= NTBA!$F$17) * IF(U$268 &gt;= $E284, MAX( MIN( $F284*$F$264, $F284-SUM($I284:T284)),0),0)</f>
        <v>0</v>
      </c>
      <c r="V284" s="53">
        <f xml:space="preserve"> (V$2 &gt;= NTBA!$F$17) * IF(V$268 &gt;= $E284, MAX( MIN( $F284*$F$264, $F284-SUM($I284:U284)),0),0)</f>
        <v>0</v>
      </c>
      <c r="W284" s="53">
        <f xml:space="preserve"> (W$2 &gt;= NTBA!$F$17) * IF(W$268 &gt;= $E284, MAX( MIN( $F284*$F$264, $F284-SUM($I284:V284)),0),0)</f>
        <v>0</v>
      </c>
      <c r="X284" s="53">
        <f xml:space="preserve"> (X$2 &gt;= NTBA!$F$17) * IF(X$268 &gt;= $E284, MAX( MIN( $F284*$F$264, $F284-SUM($I284:W284)),0),0)</f>
        <v>0</v>
      </c>
      <c r="Y284" s="53">
        <f ca="1" xml:space="preserve"> (Y$2 &gt;= NTBA!$F$17) * IF(Y$268 &gt;= $E284, MAX( MIN( $F284*$F$264, $F284-SUM($I284:X284)),0),0)</f>
        <v>0.48640895887537661</v>
      </c>
      <c r="Z284" s="53">
        <f ca="1" xml:space="preserve"> (Z$2 &gt;= NTBA!$F$17) * IF(Z$268 &gt;= $E284, MAX( MIN( $F284*$F$264, $F284-SUM($I284:Y284)),0),0)</f>
        <v>0.48640895887537661</v>
      </c>
      <c r="AA284" s="53">
        <f ca="1" xml:space="preserve"> (AA$2 &gt;= NTBA!$F$17) * IF(AA$268 &gt;= $E284, MAX( MIN( $F284*$F$264, $F284-SUM($I284:Z284)),0),0)</f>
        <v>0.48640895887537661</v>
      </c>
      <c r="AB284" s="53">
        <f ca="1" xml:space="preserve"> (AB$2 &gt;= NTBA!$F$17) * IF(AB$268 &gt;= $E284, MAX( MIN( $F284*$F$264, $F284-SUM($I284:AA284)),0),0)</f>
        <v>0.48640895887537661</v>
      </c>
      <c r="AC284" s="53">
        <f ca="1" xml:space="preserve"> (AC$2 &gt;= NTBA!$F$17) * IF(AC$268 &gt;= $E284, MAX( MIN( $F284*$F$264, $F284-SUM($I284:AB284)),0),0)</f>
        <v>0.48640895887537661</v>
      </c>
      <c r="AD284" s="53">
        <f ca="1" xml:space="preserve"> (AD$2 &gt;= NTBA!$F$17) * IF(AD$268 &gt;= $E284, MAX( MIN( $F284*$F$264, $F284-SUM($I284:AC284)),0),0)</f>
        <v>0.48640895887537661</v>
      </c>
      <c r="AE284" s="53">
        <f ca="1" xml:space="preserve"> (AE$2 &gt;= NTBA!$F$17) * IF(AE$268 &gt;= $E284, MAX( MIN( $F284*$F$264, $F284-SUM($I284:AD284)),0),0)</f>
        <v>0.48640895887537661</v>
      </c>
      <c r="AF284" s="53">
        <f ca="1" xml:space="preserve"> (AF$2 &gt;= NTBA!$F$17) * IF(AF$268 &gt;= $E284, MAX( MIN( $F284*$F$264, $F284-SUM($I284:AE284)),0),0)</f>
        <v>0.48640895887537661</v>
      </c>
      <c r="AG284" s="53">
        <f ca="1" xml:space="preserve"> (AG$2 &gt;= NTBA!$F$17) * IF(AG$268 &gt;= $E284, MAX( MIN( $F284*$F$264, $F284-SUM($I284:AF284)),0),0)</f>
        <v>0.48640895887537661</v>
      </c>
      <c r="AH284" s="53">
        <f ca="1" xml:space="preserve"> (AH$2 &gt;= NTBA!$F$17) * IF(AH$268 &gt;= $E284, MAX( MIN( $F284*$F$264, $F284-SUM($I284:AG284)),0),0)</f>
        <v>0.48640895887537661</v>
      </c>
      <c r="AI284" s="53">
        <f ca="1" xml:space="preserve"> (AI$2 &gt;= NTBA!$F$17) * IF(AI$268 &gt;= $E284, MAX( MIN( $F284*$F$264, $F284-SUM($I284:AH284)),0),0)</f>
        <v>0.48640895887537661</v>
      </c>
      <c r="AJ284" s="53">
        <f ca="1" xml:space="preserve"> (AJ$2 &gt;= NTBA!$F$17) * IF(AJ$268 &gt;= $E284, MAX( MIN( $F284*$F$264, $F284-SUM($I284:AI284)),0),0)</f>
        <v>0.48640895887537661</v>
      </c>
      <c r="AK284" s="53">
        <f ca="1" xml:space="preserve"> (AK$2 &gt;= NTBA!$F$17) * IF(AK$268 &gt;= $E284, MAX( MIN( $F284*$F$264, $F284-SUM($I284:AJ284)),0),0)</f>
        <v>0.48640895887537661</v>
      </c>
      <c r="AL284" s="53">
        <f ca="1" xml:space="preserve"> (AL$2 &gt;= NTBA!$F$17) * IF(AL$268 &gt;= $E284, MAX( MIN( $F284*$F$264, $F284-SUM($I284:AK284)),0),0)</f>
        <v>0.48640895887537661</v>
      </c>
      <c r="AM284" s="53">
        <f ca="1" xml:space="preserve"> (AM$2 &gt;= NTBA!$F$17) * IF(AM$268 &gt;= $E284, MAX( MIN( $F284*$F$264, $F284-SUM($I284:AL284)),0),0)</f>
        <v>0.48640895887537661</v>
      </c>
      <c r="AN284" s="53">
        <f ca="1" xml:space="preserve"> (AN$2 &gt;= NTBA!$F$17) * IF(AN$268 &gt;= $E284, MAX( MIN( $F284*$F$264, $F284-SUM($I284:AM284)),0),0)</f>
        <v>0.48640895887537661</v>
      </c>
      <c r="AO284" s="53">
        <f ca="1" xml:space="preserve"> (AO$2 &gt;= NTBA!$F$17) * IF(AO$268 &gt;= $E284, MAX( MIN( $F284*$F$264, $F284-SUM($I284:AN284)),0),0)</f>
        <v>0.48640895887537661</v>
      </c>
      <c r="AP284" s="53">
        <f ca="1" xml:space="preserve"> (AP$2 &gt;= NTBA!$F$17) * IF(AP$268 &gt;= $E284, MAX( MIN( $F284*$F$264, $F284-SUM($I284:AO284)),0),0)</f>
        <v>0.48640895887537661</v>
      </c>
      <c r="AQ284" s="53">
        <f ca="1" xml:space="preserve"> (AQ$2 &gt;= NTBA!$F$17) * IF(AQ$268 &gt;= $E284, MAX( MIN( $F284*$F$264, $F284-SUM($I284:AP284)),0),0)</f>
        <v>0.48640895887537661</v>
      </c>
      <c r="AR284" s="53">
        <f ca="1" xml:space="preserve"> (AR$2 &gt;= NTBA!$F$17) * IF(AR$268 &gt;= $E284, MAX( MIN( $F284*$F$264, $F284-SUM($I284:AQ284)),0),0)</f>
        <v>0.48640895887537661</v>
      </c>
      <c r="AS284" s="53">
        <f ca="1" xml:space="preserve"> (AS$2 &gt;= NTBA!$F$17) * IF(AS$268 &gt;= $E284, MAX( MIN( $F284*$F$264, $F284-SUM($I284:AR284)),0),0)</f>
        <v>0.48640895887537661</v>
      </c>
      <c r="AT284" s="53">
        <f ca="1" xml:space="preserve"> (AT$2 &gt;= NTBA!$F$17) * IF(AT$268 &gt;= $E284, MAX( MIN( $F284*$F$264, $F284-SUM($I284:AS284)),0),0)</f>
        <v>0.48640895887537661</v>
      </c>
      <c r="AU284" s="53">
        <f ca="1" xml:space="preserve"> (AU$2 &gt;= NTBA!$F$17) * IF(AU$268 &gt;= $E284, MAX( MIN( $F284*$F$264, $F284-SUM($I284:AT284)),0),0)</f>
        <v>0.48640895887537661</v>
      </c>
      <c r="AV284" s="53">
        <f ca="1" xml:space="preserve"> (AV$2 &gt;= NTBA!$F$17) * IF(AV$268 &gt;= $E284, MAX( MIN( $F284*$F$264, $F284-SUM($I284:AU284)),0),0)</f>
        <v>0.48640895887537661</v>
      </c>
      <c r="AW284" s="53">
        <f ca="1" xml:space="preserve"> (AW$2 &gt;= NTBA!$F$17) * IF(AW$268 &gt;= $E284, MAX( MIN( $F284*$F$264, $F284-SUM($I284:AV284)),0),0)</f>
        <v>0.48640895887537661</v>
      </c>
      <c r="AX284" s="53">
        <f ca="1" xml:space="preserve"> (AX$2 &gt;= NTBA!$F$17) * IF(AX$268 &gt;= $E284, MAX( MIN( $F284*$F$264, $F284-SUM($I284:AW284)),0),0)</f>
        <v>0.48640895887537661</v>
      </c>
      <c r="AY284" s="53">
        <f ca="1" xml:space="preserve"> (AY$2 &gt;= NTBA!$F$17) * IF(AY$268 &gt;= $E284, MAX( MIN( $F284*$F$264, $F284-SUM($I284:AX284)),0),0)</f>
        <v>0.48640895887537661</v>
      </c>
      <c r="AZ284" s="53">
        <f ca="1" xml:space="preserve"> (AZ$2 &gt;= NTBA!$F$17) * IF(AZ$268 &gt;= $E284, MAX( MIN( $F284*$F$264, $F284-SUM($I284:AY284)),0),0)</f>
        <v>0.48640895887537661</v>
      </c>
      <c r="BA284" s="53">
        <f ca="1" xml:space="preserve"> (BA$2 &gt;= NTBA!$F$17) * IF(BA$268 &gt;= $E284, MAX( MIN( $F284*$F$264, $F284-SUM($I284:AZ284)),0),0)</f>
        <v>0.48640895887537661</v>
      </c>
      <c r="BB284" s="53">
        <f ca="1" xml:space="preserve"> (BB$2 &gt;= NTBA!$F$17) * IF(BB$268 &gt;= $E284, MAX( MIN( $F284*$F$264, $F284-SUM($I284:BA284)),0),0)</f>
        <v>0.48640895887537661</v>
      </c>
      <c r="BC284" s="53">
        <f ca="1" xml:space="preserve"> (BC$2 &gt;= NTBA!$F$17) * IF(BC$268 &gt;= $E284, MAX( MIN( $F284*$F$264, $F284-SUM($I284:BB284)),0),0)</f>
        <v>0.48640895887537661</v>
      </c>
      <c r="BD284" s="53">
        <f ca="1" xml:space="preserve"> (BD$2 &gt;= NTBA!$F$17) * IF(BD$268 &gt;= $E284, MAX( MIN( $F284*$F$264, $F284-SUM($I284:BC284)),0),0)</f>
        <v>0.48640895887537661</v>
      </c>
      <c r="BE284" s="53">
        <f ca="1" xml:space="preserve"> (BE$2 &gt;= NTBA!$F$17) * IF(BE$268 &gt;= $E284, MAX( MIN( $F284*$F$264, $F284-SUM($I284:BD284)),0),0)</f>
        <v>0.48640895887537661</v>
      </c>
      <c r="BF284" s="53">
        <f ca="1" xml:space="preserve"> (BF$2 &gt;= NTBA!$F$17) * IF(BF$268 &gt;= $E284, MAX( MIN( $F284*$F$264, $F284-SUM($I284:BE284)),0),0)</f>
        <v>0.48640895887537661</v>
      </c>
      <c r="BG284" s="53">
        <f ca="1" xml:space="preserve"> (BG$2 &gt;= NTBA!$F$17) * IF(BG$268 &gt;= $E284, MAX( MIN( $F284*$F$264, $F284-SUM($I284:BF284)),0),0)</f>
        <v>0.48640895887537661</v>
      </c>
      <c r="BH284" s="53">
        <f ca="1" xml:space="preserve"> (BH$2 &gt;= NTBA!$F$17) * IF(BH$268 &gt;= $E284, MAX( MIN( $F284*$F$264, $F284-SUM($I284:BG284)),0),0)</f>
        <v>0.48640895887537661</v>
      </c>
      <c r="BI284" s="53">
        <f ca="1" xml:space="preserve"> (BI$2 &gt;= NTBA!$F$17) * IF(BI$268 &gt;= $E284, MAX( MIN( $F284*$F$264, $F284-SUM($I284:BH284)),0),0)</f>
        <v>0.48640895887537661</v>
      </c>
      <c r="BJ284" s="53">
        <f ca="1" xml:space="preserve"> (BJ$2 &gt;= NTBA!$F$17) * IF(BJ$268 &gt;= $E284, MAX( MIN( $F284*$F$264, $F284-SUM($I284:BI284)),0),0)</f>
        <v>0.48640895887537661</v>
      </c>
      <c r="BK284" s="53">
        <f ca="1" xml:space="preserve"> (BK$2 &gt;= NTBA!$F$17) * IF(BK$268 &gt;= $E284, MAX( MIN( $F284*$F$264, $F284-SUM($I284:BJ284)),0),0)</f>
        <v>0.48640895887537661</v>
      </c>
      <c r="BL284" s="53">
        <f ca="1" xml:space="preserve"> (BL$2 &gt;= NTBA!$F$17) * IF(BL$268 &gt;= $E284, MAX( MIN( $F284*$F$264, $F284-SUM($I284:BK284)),0),0)</f>
        <v>0.48640895887537661</v>
      </c>
      <c r="BM284" s="53">
        <f ca="1" xml:space="preserve"> (BM$2 &gt;= NTBA!$F$17) * IF(BM$268 &gt;= $E284, MAX( MIN( $F284*$F$264, $F284-SUM($I284:BL284)),0),0)</f>
        <v>0.48640895887537661</v>
      </c>
      <c r="BN284" s="53">
        <f ca="1" xml:space="preserve"> (BN$2 &gt;= NTBA!$F$17) * IF(BN$268 &gt;= $E284, MAX( MIN( $F284*$F$264, $F284-SUM($I284:BM284)),0),0)</f>
        <v>0.48640895887537661</v>
      </c>
      <c r="BO284" s="53">
        <f ca="1" xml:space="preserve"> (BO$2 &gt;= NTBA!$F$17) * IF(BO$268 &gt;= $E284, MAX( MIN( $F284*$F$264, $F284-SUM($I284:BN284)),0),0)</f>
        <v>0.48640895887537661</v>
      </c>
      <c r="BP284" s="53">
        <f ca="1" xml:space="preserve"> (BP$2 &gt;= NTBA!$F$17) * IF(BP$268 &gt;= $E284, MAX( MIN( $F284*$F$264, $F284-SUM($I284:BO284)),0),0)</f>
        <v>0.48640895887537661</v>
      </c>
      <c r="BQ284" s="53">
        <f ca="1" xml:space="preserve"> (BQ$2 &gt;= NTBA!$F$17) * IF(BQ$268 &gt;= $E284, MAX( MIN( $F284*$F$264, $F284-SUM($I284:BP284)),0),0)</f>
        <v>0.48640895887537661</v>
      </c>
      <c r="BR284" s="53">
        <f ca="1" xml:space="preserve"> (BR$2 &gt;= NTBA!$F$17) * IF(BR$268 &gt;= $E284, MAX( MIN( $F284*$F$264, $F284-SUM($I284:BQ284)),0),0)</f>
        <v>0.48640895887537661</v>
      </c>
      <c r="BS284" s="53">
        <f ca="1" xml:space="preserve"> (BS$2 &gt;= NTBA!$F$17) * IF(BS$268 &gt;= $E284, MAX( MIN( $F284*$F$264, $F284-SUM($I284:BR284)),0),0)</f>
        <v>0.48640895887537661</v>
      </c>
      <c r="BT284" s="53">
        <f ca="1" xml:space="preserve"> (BT$2 &gt;= NTBA!$F$17) * IF(BT$268 &gt;= $E284, MAX( MIN( $F284*$F$264, $F284-SUM($I284:BS284)),0),0)</f>
        <v>0.48640895887537661</v>
      </c>
      <c r="BU284" s="53">
        <f ca="1" xml:space="preserve"> (BU$2 &gt;= NTBA!$F$17) * IF(BU$268 &gt;= $E284, MAX( MIN( $F284*$F$264, $F284-SUM($I284:BT284)),0),0)</f>
        <v>0.48640895887537661</v>
      </c>
      <c r="BV284" s="53">
        <f ca="1" xml:space="preserve"> (BV$2 &gt;= NTBA!$F$17) * IF(BV$268 &gt;= $E284, MAX( MIN( $F284*$F$264, $F284-SUM($I284:BU284)),0),0)</f>
        <v>0.48640895887537661</v>
      </c>
      <c r="BW284" s="53">
        <f ca="1" xml:space="preserve"> (BW$2 &gt;= NTBA!$F$17) * IF(BW$268 &gt;= $E284, MAX( MIN( $F284*$F$264, $F284-SUM($I284:BV284)),0),0)</f>
        <v>0.48640895887537661</v>
      </c>
      <c r="BX284" s="53">
        <f ca="1" xml:space="preserve"> (BX$2 &gt;= NTBA!$F$17) * IF(BX$268 &gt;= $E284, MAX( MIN( $F284*$F$264, $F284-SUM($I284:BW284)),0),0)</f>
        <v>0.48640895887537661</v>
      </c>
      <c r="BY284" s="53">
        <f ca="1" xml:space="preserve"> (BY$2 &gt;= NTBA!$F$17) * IF(BY$268 &gt;= $E284, MAX( MIN( $F284*$F$264, $F284-SUM($I284:BX284)),0),0)</f>
        <v>0.48640895887537661</v>
      </c>
      <c r="BZ284" s="53">
        <f ca="1" xml:space="preserve"> (BZ$2 &gt;= NTBA!$F$17) * IF(BZ$268 &gt;= $E284, MAX( MIN( $F284*$F$264, $F284-SUM($I284:BY284)),0),0)</f>
        <v>0.48640895887537661</v>
      </c>
      <c r="CA284" s="53">
        <f ca="1" xml:space="preserve"> (CA$2 &gt;= NTBA!$F$17) * IF(CA$268 &gt;= $E284, MAX( MIN( $F284*$F$264, $F284-SUM($I284:BZ284)),0),0)</f>
        <v>0.48640895887537661</v>
      </c>
      <c r="CB284" s="53">
        <f ca="1" xml:space="preserve"> (CB$2 &gt;= NTBA!$F$17) * IF(CB$268 &gt;= $E284, MAX( MIN( $F284*$F$264, $F284-SUM($I284:CA284)),0),0)</f>
        <v>0.48640895887537661</v>
      </c>
      <c r="CC284" s="53">
        <f ca="1" xml:space="preserve"> (CC$2 &gt;= NTBA!$F$17) * IF(CC$268 &gt;= $E284, MAX( MIN( $F284*$F$264, $F284-SUM($I284:CB284)),0),0)</f>
        <v>0.48640895887537661</v>
      </c>
      <c r="CD284" s="53">
        <f ca="1" xml:space="preserve"> (CD$2 &gt;= NTBA!$F$17) * IF(CD$268 &gt;= $E284, MAX( MIN( $F284*$F$264, $F284-SUM($I284:CC284)),0),0)</f>
        <v>0.48640895887537661</v>
      </c>
      <c r="CE284" s="53">
        <f ca="1" xml:space="preserve"> (CE$2 &gt;= NTBA!$F$17) * IF(CE$268 &gt;= $E284, MAX( MIN( $F284*$F$264, $F284-SUM($I284:CD284)),0),0)</f>
        <v>0.48640895887537661</v>
      </c>
      <c r="CF284" s="53">
        <f ca="1" xml:space="preserve"> (CF$2 &gt;= NTBA!$F$17) * IF(CF$268 &gt;= $E284, MAX( MIN( $F284*$F$264, $F284-SUM($I284:CE284)),0),0)</f>
        <v>0.48640895887537661</v>
      </c>
      <c r="CG284" s="53">
        <f ca="1" xml:space="preserve"> (CG$2 &gt;= NTBA!$F$17) * IF(CG$268 &gt;= $E284, MAX( MIN( $F284*$F$264, $F284-SUM($I284:CF284)),0),0)</f>
        <v>0.48640895887537661</v>
      </c>
      <c r="CH284" s="53">
        <f ca="1" xml:space="preserve"> (CH$2 &gt;= NTBA!$F$17) * IF(CH$268 &gt;= $E284, MAX( MIN( $F284*$F$264, $F284-SUM($I284:CG284)),0),0)</f>
        <v>0.48640895887537661</v>
      </c>
      <c r="CI284" s="53">
        <f ca="1" xml:space="preserve"> (CI$2 &gt;= NTBA!$F$17) * IF(CI$268 &gt;= $E284, MAX( MIN( $F284*$F$264, $F284-SUM($I284:CH284)),0),0)</f>
        <v>0.48640895887537661</v>
      </c>
      <c r="CJ284" s="53">
        <f ca="1" xml:space="preserve"> (CJ$2 &gt;= NTBA!$F$17) * IF(CJ$268 &gt;= $E284, MAX( MIN( $F284*$F$264, $F284-SUM($I284:CI284)),0),0)</f>
        <v>0.48640895887537661</v>
      </c>
      <c r="CK284" s="53">
        <f ca="1" xml:space="preserve"> (CK$2 &gt;= NTBA!$F$17) * IF(CK$268 &gt;= $E284, MAX( MIN( $F284*$F$264, $F284-SUM($I284:CJ284)),0),0)</f>
        <v>0.48640895887537661</v>
      </c>
      <c r="CL284" s="53">
        <f ca="1" xml:space="preserve"> (CL$2 &gt;= NTBA!$F$17) * IF(CL$268 &gt;= $E284, MAX( MIN( $F284*$F$264, $F284-SUM($I284:CK284)),0),0)</f>
        <v>0.48640895887537661</v>
      </c>
      <c r="CM284" s="53">
        <f ca="1" xml:space="preserve"> (CM$2 &gt;= NTBA!$F$17) * IF(CM$268 &gt;= $E284, MAX( MIN( $F284*$F$264, $F284-SUM($I284:CL284)),0),0)</f>
        <v>0.48640895887537661</v>
      </c>
      <c r="CN284" s="53">
        <f ca="1" xml:space="preserve"> (CN$2 &gt;= NTBA!$F$17) * IF(CN$268 &gt;= $E284, MAX( MIN( $F284*$F$264, $F284-SUM($I284:CM284)),0),0)</f>
        <v>0.48640895887537661</v>
      </c>
      <c r="CO284" s="53">
        <f ca="1" xml:space="preserve"> (CO$2 &gt;= NTBA!$F$17) * IF(CO$268 &gt;= $E284, MAX( MIN( $F284*$F$264, $F284-SUM($I284:CN284)),0),0)</f>
        <v>0.48640895887537661</v>
      </c>
      <c r="CP284" s="53">
        <f ca="1" xml:space="preserve"> (CP$2 &gt;= NTBA!$F$17) * IF(CP$268 &gt;= $E284, MAX( MIN( $F284*$F$264, $F284-SUM($I284:CO284)),0),0)</f>
        <v>0.48640895887537661</v>
      </c>
      <c r="CQ284" s="53">
        <f ca="1" xml:space="preserve"> (CQ$2 &gt;= NTBA!$F$17) * IF(CQ$268 &gt;= $E284, MAX( MIN( $F284*$F$264, $F284-SUM($I284:CP284)),0),0)</f>
        <v>0.48640895887537661</v>
      </c>
      <c r="CR284" s="53">
        <f ca="1" xml:space="preserve"> (CR$2 &gt;= NTBA!$F$17) * IF(CR$268 &gt;= $E284, MAX( MIN( $F284*$F$264, $F284-SUM($I284:CQ284)),0),0)</f>
        <v>0.48640895887537661</v>
      </c>
      <c r="CS284" s="53">
        <f ca="1" xml:space="preserve"> (CS$2 &gt;= NTBA!$F$17) * IF(CS$268 &gt;= $E284, MAX( MIN( $F284*$F$264, $F284-SUM($I284:CR284)),0),0)</f>
        <v>0.48640895887537661</v>
      </c>
      <c r="CT284" s="53">
        <f ca="1" xml:space="preserve"> (CT$2 &gt;= NTBA!$F$17) * IF(CT$268 &gt;= $E284, MAX( MIN( $F284*$F$264, $F284-SUM($I284:CS284)),0),0)</f>
        <v>0.48640895887537661</v>
      </c>
      <c r="CU284" s="53">
        <f ca="1" xml:space="preserve"> (CU$2 &gt;= NTBA!$F$17) * IF(CU$268 &gt;= $E284, MAX( MIN( $F284*$F$264, $F284-SUM($I284:CT284)),0),0)</f>
        <v>0.48640895887537661</v>
      </c>
      <c r="CV284" s="53">
        <f ca="1" xml:space="preserve"> (CV$2 &gt;= NTBA!$F$17) * IF(CV$268 &gt;= $E284, MAX( MIN( $F284*$F$264, $F284-SUM($I284:CU284)),0),0)</f>
        <v>0.48640895887537661</v>
      </c>
      <c r="CW284" s="53">
        <f ca="1" xml:space="preserve"> (CW$2 &gt;= NTBA!$F$17) * IF(CW$268 &gt;= $E284, MAX( MIN( $F284*$F$264, $F284-SUM($I284:CV284)),0),0)</f>
        <v>0.48640895887537661</v>
      </c>
      <c r="CX284" s="53">
        <f ca="1" xml:space="preserve"> (CX$2 &gt;= NTBA!$F$17) * IF(CX$268 &gt;= $E284, MAX( MIN( $F284*$F$264, $F284-SUM($I284:CW284)),0),0)</f>
        <v>0.48640895887537661</v>
      </c>
      <c r="CY284" s="53">
        <f ca="1" xml:space="preserve"> (CY$2 &gt;= NTBA!$F$17) * IF(CY$268 &gt;= $E284, MAX( MIN( $F284*$F$264, $F284-SUM($I284:CX284)),0),0)</f>
        <v>0.48640895887537661</v>
      </c>
      <c r="CZ284" s="53">
        <f ca="1" xml:space="preserve"> (CZ$2 &gt;= NTBA!$F$17) * IF(CZ$268 &gt;= $E284, MAX( MIN( $F284*$F$264, $F284-SUM($I284:CY284)),0),0)</f>
        <v>0.48640895887537661</v>
      </c>
      <c r="DA284" s="53">
        <f ca="1" xml:space="preserve"> (DA$2 &gt;= NTBA!$F$17) * IF(DA$268 &gt;= $E284, MAX( MIN( $F284*$F$264, $F284-SUM($I284:CZ284)),0),0)</f>
        <v>0.48640895887537661</v>
      </c>
      <c r="DB284" s="53">
        <f ca="1" xml:space="preserve"> (DB$2 &gt;= NTBA!$F$17) * IF(DB$268 &gt;= $E284, MAX( MIN( $F284*$F$264, $F284-SUM($I284:DA284)),0),0)</f>
        <v>0.48640895887537661</v>
      </c>
      <c r="DC284" s="53">
        <f ca="1" xml:space="preserve"> (DC$2 &gt;= NTBA!$F$17) * IF(DC$268 &gt;= $E284, MAX( MIN( $F284*$F$264, $F284-SUM($I284:DB284)),0),0)</f>
        <v>0.48640895887532309</v>
      </c>
      <c r="DD284" s="53">
        <f ca="1" xml:space="preserve"> (DD$2 &gt;= NTBA!$F$17) * IF(DD$268 &gt;= $E284, MAX( MIN( $F284*$F$264, $F284-SUM($I284:DC284)),0),0)</f>
        <v>0</v>
      </c>
      <c r="DE284" s="53">
        <f ca="1" xml:space="preserve"> (DE$2 &gt;= NTBA!$F$17) * IF(DE$268 &gt;= $E284, MAX( MIN( $F284*$F$264, $F284-SUM($I284:DD284)),0),0)</f>
        <v>0</v>
      </c>
      <c r="DF284" s="53">
        <f ca="1" xml:space="preserve"> (DF$2 &gt;= NTBA!$F$17) * IF(DF$268 &gt;= $E284, MAX( MIN( $F284*$F$264, $F284-SUM($I284:DE284)),0),0)</f>
        <v>0</v>
      </c>
      <c r="DG284" s="53">
        <f ca="1" xml:space="preserve"> (DG$2 &gt;= NTBA!$F$17) * IF(DG$268 &gt;= $E284, MAX( MIN( $F284*$F$264, $F284-SUM($I284:DF284)),0),0)</f>
        <v>0</v>
      </c>
      <c r="DH284" s="53">
        <f ca="1" xml:space="preserve"> (DH$2 &gt;= NTBA!$F$17) * IF(DH$268 &gt;= $E284, MAX( MIN( $F284*$F$264, $F284-SUM($I284:DG284)),0),0)</f>
        <v>0</v>
      </c>
      <c r="DI284" s="53">
        <f ca="1" xml:space="preserve"> (DI$2 &gt;= NTBA!$F$17) * IF(DI$268 &gt;= $E284, MAX( MIN( $F284*$F$264, $F284-SUM($I284:DH284)),0),0)</f>
        <v>0</v>
      </c>
      <c r="DJ284" s="53">
        <f ca="1" xml:space="preserve"> (DJ$2 &gt;= NTBA!$F$17) * IF(DJ$268 &gt;= $E284, MAX( MIN( $F284*$F$264, $F284-SUM($I284:DI284)),0),0)</f>
        <v>0</v>
      </c>
      <c r="DK284" s="53">
        <f ca="1" xml:space="preserve"> (DK$2 &gt;= NTBA!$F$17) * IF(DK$268 &gt;= $E284, MAX( MIN( $F284*$F$264, $F284-SUM($I284:DJ284)),0),0)</f>
        <v>0</v>
      </c>
      <c r="DL284" s="53">
        <f ca="1" xml:space="preserve"> (DL$2 &gt;= NTBA!$F$17) * IF(DL$268 &gt;= $E284, MAX( MIN( $F284*$F$264, $F284-SUM($I284:DK284)),0),0)</f>
        <v>0</v>
      </c>
      <c r="DM284" s="53">
        <f ca="1" xml:space="preserve"> (DM$2 &gt;= NTBA!$F$17) * IF(DM$268 &gt;= $E284, MAX( MIN( $F284*$F$264, $F284-SUM($I284:DL284)),0),0)</f>
        <v>0</v>
      </c>
      <c r="DN284" s="53">
        <f ca="1" xml:space="preserve"> (DN$2 &gt;= NTBA!$F$17) * IF(DN$268 &gt;= $E284, MAX( MIN( $F284*$F$264, $F284-SUM($I284:DM284)),0),0)</f>
        <v>0</v>
      </c>
      <c r="DO284" s="53">
        <f ca="1" xml:space="preserve"> (DO$2 &gt;= NTBA!$F$17) * IF(DO$268 &gt;= $E284, MAX( MIN( $F284*$F$264, $F284-SUM($I284:DN284)),0),0)</f>
        <v>0</v>
      </c>
      <c r="DP284" s="53">
        <f ca="1" xml:space="preserve"> (DP$2 &gt;= NTBA!$F$17) * IF(DP$268 &gt;= $E284, MAX( MIN( $F284*$F$264, $F284-SUM($I284:DO284)),0),0)</f>
        <v>0</v>
      </c>
      <c r="DQ284" s="53">
        <f ca="1" xml:space="preserve"> (DQ$2 &gt;= NTBA!$F$17) * IF(DQ$268 &gt;= $E284, MAX( MIN( $F284*$F$264, $F284-SUM($I284:DP284)),0),0)</f>
        <v>0</v>
      </c>
      <c r="DR284" s="53">
        <f ca="1" xml:space="preserve"> (DR$2 &gt;= NTBA!$F$17) * IF(DR$268 &gt;= $E284, MAX( MIN( $F284*$F$264, $F284-SUM($I284:DQ284)),0),0)</f>
        <v>0</v>
      </c>
      <c r="DS284" s="53">
        <f ca="1" xml:space="preserve"> (DS$2 &gt;= NTBA!$F$17) * IF(DS$268 &gt;= $E284, MAX( MIN( $F284*$F$264, $F284-SUM($I284:DR284)),0),0)</f>
        <v>0</v>
      </c>
      <c r="DT284" s="53">
        <f ca="1" xml:space="preserve"> (DT$2 &gt;= NTBA!$F$17) * IF(DT$268 &gt;= $E284, MAX( MIN( $F284*$F$264, $F284-SUM($I284:DS284)),0),0)</f>
        <v>0</v>
      </c>
      <c r="DU284" s="53">
        <f ca="1" xml:space="preserve"> (DU$2 &gt;= NTBA!$F$17) * IF(DU$268 &gt;= $E284, MAX( MIN( $F284*$F$264, $F284-SUM($I284:DT284)),0),0)</f>
        <v>0</v>
      </c>
      <c r="DV284" s="53">
        <f ca="1" xml:space="preserve"> (DV$2 &gt;= NTBA!$F$17) * IF(DV$268 &gt;= $E284, MAX( MIN( $F284*$F$264, $F284-SUM($I284:DU284)),0),0)</f>
        <v>0</v>
      </c>
      <c r="DW284" s="53">
        <f ca="1" xml:space="preserve"> (DW$2 &gt;= NTBA!$F$17) * IF(DW$268 &gt;= $E284, MAX( MIN( $F284*$F$264, $F284-SUM($I284:DV284)),0),0)</f>
        <v>0</v>
      </c>
      <c r="DX284" s="53">
        <f ca="1" xml:space="preserve"> (DX$2 &gt;= NTBA!$F$17) * IF(DX$268 &gt;= $E284, MAX( MIN( $F284*$F$264, $F284-SUM($I284:DW284)),0),0)</f>
        <v>0</v>
      </c>
      <c r="DY284" s="53">
        <f ca="1" xml:space="preserve"> (DY$2 &gt;= NTBA!$F$17) * IF(DY$268 &gt;= $E284, MAX( MIN( $F284*$F$264, $F284-SUM($I284:DX284)),0),0)</f>
        <v>0</v>
      </c>
      <c r="DZ284" s="53">
        <f ca="1" xml:space="preserve"> (DZ$2 &gt;= NTBA!$F$17) * IF(DZ$268 &gt;= $E284, MAX( MIN( $F284*$F$264, $F284-SUM($I284:DY284)),0),0)</f>
        <v>0</v>
      </c>
      <c r="EA284" s="53">
        <f ca="1" xml:space="preserve"> (EA$2 &gt;= NTBA!$F$17) * IF(EA$268 &gt;= $E284, MAX( MIN( $F284*$F$264, $F284-SUM($I284:DZ284)),0),0)</f>
        <v>0</v>
      </c>
      <c r="EB284" s="53">
        <f ca="1" xml:space="preserve"> (EB$2 &gt;= NTBA!$F$17) * IF(EB$268 &gt;= $E284, MAX( MIN( $F284*$F$264, $F284-SUM($I284:EA284)),0),0)</f>
        <v>0</v>
      </c>
      <c r="EC284" s="53">
        <f ca="1" xml:space="preserve"> (EC$2 &gt;= NTBA!$F$17) * IF(EC$268 &gt;= $E284, MAX( MIN( $F284*$F$264, $F284-SUM($I284:EB284)),0),0)</f>
        <v>0</v>
      </c>
      <c r="ED284" s="53">
        <f ca="1" xml:space="preserve"> (ED$2 &gt;= NTBA!$F$17) * IF(ED$268 &gt;= $E284, MAX( MIN( $F284*$F$264, $F284-SUM($I284:EC284)),0),0)</f>
        <v>0</v>
      </c>
      <c r="EE284" s="53">
        <f ca="1" xml:space="preserve"> (EE$2 &gt;= NTBA!$F$17) * IF(EE$268 &gt;= $E284, MAX( MIN( $F284*$F$264, $F284-SUM($I284:ED284)),0),0)</f>
        <v>0</v>
      </c>
      <c r="EF284" s="53">
        <f ca="1" xml:space="preserve"> (EF$2 &gt;= NTBA!$F$17) * IF(EF$268 &gt;= $E284, MAX( MIN( $F284*$F$264, $F284-SUM($I284:EE284)),0),0)</f>
        <v>0</v>
      </c>
      <c r="EG284" s="53">
        <f ca="1" xml:space="preserve"> (EG$2 &gt;= NTBA!$F$17) * IF(EG$268 &gt;= $E284, MAX( MIN( $F284*$F$264, $F284-SUM($I284:EF284)),0),0)</f>
        <v>0</v>
      </c>
      <c r="EH284" s="53">
        <f ca="1" xml:space="preserve"> (EH$2 &gt;= NTBA!$F$17) * IF(EH$268 &gt;= $E284, MAX( MIN( $F284*$F$264, $F284-SUM($I284:EG284)),0),0)</f>
        <v>0</v>
      </c>
      <c r="EI284" s="21"/>
    </row>
    <row r="285" spans="5:139" ht="15" customHeight="1" outlineLevel="1" x14ac:dyDescent="0.35">
      <c r="E285" s="625">
        <v>17</v>
      </c>
      <c r="F285" s="415">
        <f ca="1"/>
        <v>48.595858020975115</v>
      </c>
      <c r="G285" s="462"/>
      <c r="H285" s="26">
        <f t="shared" ca="1" si="184"/>
        <v>48.595858020975115</v>
      </c>
      <c r="I285" s="39"/>
      <c r="J285" s="53">
        <f xml:space="preserve"> (J$2 &gt;= NTBA!$F$17) * IF(J$268 &gt;= $E285, MAX( MIN( $F285*$F$264, $F285-SUM($I285:I285)),0),0)</f>
        <v>0</v>
      </c>
      <c r="K285" s="53">
        <f xml:space="preserve"> (K$2 &gt;= NTBA!$F$17) * IF(K$268 &gt;= $E285, MAX( MIN( $F285*$F$264, $F285-SUM($I285:J285)),0),0)</f>
        <v>0</v>
      </c>
      <c r="L285" s="53">
        <f xml:space="preserve"> (L$2 &gt;= NTBA!$F$17) * IF(L$268 &gt;= $E285, MAX( MIN( $F285*$F$264, $F285-SUM($I285:K285)),0),0)</f>
        <v>0</v>
      </c>
      <c r="M285" s="53">
        <f xml:space="preserve"> (M$2 &gt;= NTBA!$F$17) * IF(M$268 &gt;= $E285, MAX( MIN( $F285*$F$264, $F285-SUM($I285:L285)),0),0)</f>
        <v>0</v>
      </c>
      <c r="N285" s="53">
        <f xml:space="preserve"> (N$2 &gt;= NTBA!$F$17) * IF(N$268 &gt;= $E285, MAX( MIN( $F285*$F$264, $F285-SUM($I285:M285)),0),0)</f>
        <v>0</v>
      </c>
      <c r="O285" s="53">
        <f xml:space="preserve"> (O$2 &gt;= NTBA!$F$17) * IF(O$268 &gt;= $E285, MAX( MIN( $F285*$F$264, $F285-SUM($I285:N285)),0),0)</f>
        <v>0</v>
      </c>
      <c r="P285" s="53">
        <f xml:space="preserve"> (P$2 &gt;= NTBA!$F$17) * IF(P$268 &gt;= $E285, MAX( MIN( $F285*$F$264, $F285-SUM($I285:O285)),0),0)</f>
        <v>0</v>
      </c>
      <c r="Q285" s="53">
        <f xml:space="preserve"> (Q$2 &gt;= NTBA!$F$17) * IF(Q$268 &gt;= $E285, MAX( MIN( $F285*$F$264, $F285-SUM($I285:P285)),0),0)</f>
        <v>0</v>
      </c>
      <c r="R285" s="53">
        <f xml:space="preserve"> (R$2 &gt;= NTBA!$F$17) * IF(R$268 &gt;= $E285, MAX( MIN( $F285*$F$264, $F285-SUM($I285:Q285)),0),0)</f>
        <v>0</v>
      </c>
      <c r="S285" s="53">
        <f xml:space="preserve"> (S$2 &gt;= NTBA!$F$17) * IF(S$268 &gt;= $E285, MAX( MIN( $F285*$F$264, $F285-SUM($I285:R285)),0),0)</f>
        <v>0</v>
      </c>
      <c r="T285" s="53">
        <f xml:space="preserve"> (T$2 &gt;= NTBA!$F$17) * IF(T$268 &gt;= $E285, MAX( MIN( $F285*$F$264, $F285-SUM($I285:S285)),0),0)</f>
        <v>0</v>
      </c>
      <c r="U285" s="53">
        <f xml:space="preserve"> (U$2 &gt;= NTBA!$F$17) * IF(U$268 &gt;= $E285, MAX( MIN( $F285*$F$264, $F285-SUM($I285:T285)),0),0)</f>
        <v>0</v>
      </c>
      <c r="V285" s="53">
        <f xml:space="preserve"> (V$2 &gt;= NTBA!$F$17) * IF(V$268 &gt;= $E285, MAX( MIN( $F285*$F$264, $F285-SUM($I285:U285)),0),0)</f>
        <v>0</v>
      </c>
      <c r="W285" s="53">
        <f xml:space="preserve"> (W$2 &gt;= NTBA!$F$17) * IF(W$268 &gt;= $E285, MAX( MIN( $F285*$F$264, $F285-SUM($I285:V285)),0),0)</f>
        <v>0</v>
      </c>
      <c r="X285" s="53">
        <f xml:space="preserve"> (X$2 &gt;= NTBA!$F$17) * IF(X$268 &gt;= $E285, MAX( MIN( $F285*$F$264, $F285-SUM($I285:W285)),0),0)</f>
        <v>0</v>
      </c>
      <c r="Y285" s="53">
        <f xml:space="preserve"> (Y$2 &gt;= NTBA!$F$17) * IF(Y$268 &gt;= $E285, MAX( MIN( $F285*$F$264, $F285-SUM($I285:X285)),0),0)</f>
        <v>0</v>
      </c>
      <c r="Z285" s="53">
        <f ca="1" xml:space="preserve"> (Z$2 &gt;= NTBA!$F$17) * IF(Z$268 &gt;= $E285, MAX( MIN( $F285*$F$264, $F285-SUM($I285:Y285)),0),0)</f>
        <v>0.58549226531295329</v>
      </c>
      <c r="AA285" s="53">
        <f ca="1" xml:space="preserve"> (AA$2 &gt;= NTBA!$F$17) * IF(AA$268 &gt;= $E285, MAX( MIN( $F285*$F$264, $F285-SUM($I285:Z285)),0),0)</f>
        <v>0.58549226531295329</v>
      </c>
      <c r="AB285" s="53">
        <f ca="1" xml:space="preserve"> (AB$2 &gt;= NTBA!$F$17) * IF(AB$268 &gt;= $E285, MAX( MIN( $F285*$F$264, $F285-SUM($I285:AA285)),0),0)</f>
        <v>0.58549226531295329</v>
      </c>
      <c r="AC285" s="53">
        <f ca="1" xml:space="preserve"> (AC$2 &gt;= NTBA!$F$17) * IF(AC$268 &gt;= $E285, MAX( MIN( $F285*$F$264, $F285-SUM($I285:AB285)),0),0)</f>
        <v>0.58549226531295329</v>
      </c>
      <c r="AD285" s="53">
        <f ca="1" xml:space="preserve"> (AD$2 &gt;= NTBA!$F$17) * IF(AD$268 &gt;= $E285, MAX( MIN( $F285*$F$264, $F285-SUM($I285:AC285)),0),0)</f>
        <v>0.58549226531295329</v>
      </c>
      <c r="AE285" s="53">
        <f ca="1" xml:space="preserve"> (AE$2 &gt;= NTBA!$F$17) * IF(AE$268 &gt;= $E285, MAX( MIN( $F285*$F$264, $F285-SUM($I285:AD285)),0),0)</f>
        <v>0.58549226531295329</v>
      </c>
      <c r="AF285" s="53">
        <f ca="1" xml:space="preserve"> (AF$2 &gt;= NTBA!$F$17) * IF(AF$268 &gt;= $E285, MAX( MIN( $F285*$F$264, $F285-SUM($I285:AE285)),0),0)</f>
        <v>0.58549226531295329</v>
      </c>
      <c r="AG285" s="53">
        <f ca="1" xml:space="preserve"> (AG$2 &gt;= NTBA!$F$17) * IF(AG$268 &gt;= $E285, MAX( MIN( $F285*$F$264, $F285-SUM($I285:AF285)),0),0)</f>
        <v>0.58549226531295329</v>
      </c>
      <c r="AH285" s="53">
        <f ca="1" xml:space="preserve"> (AH$2 &gt;= NTBA!$F$17) * IF(AH$268 &gt;= $E285, MAX( MIN( $F285*$F$264, $F285-SUM($I285:AG285)),0),0)</f>
        <v>0.58549226531295329</v>
      </c>
      <c r="AI285" s="53">
        <f ca="1" xml:space="preserve"> (AI$2 &gt;= NTBA!$F$17) * IF(AI$268 &gt;= $E285, MAX( MIN( $F285*$F$264, $F285-SUM($I285:AH285)),0),0)</f>
        <v>0.58549226531295329</v>
      </c>
      <c r="AJ285" s="53">
        <f ca="1" xml:space="preserve"> (AJ$2 &gt;= NTBA!$F$17) * IF(AJ$268 &gt;= $E285, MAX( MIN( $F285*$F$264, $F285-SUM($I285:AI285)),0),0)</f>
        <v>0.58549226531295329</v>
      </c>
      <c r="AK285" s="53">
        <f ca="1" xml:space="preserve"> (AK$2 &gt;= NTBA!$F$17) * IF(AK$268 &gt;= $E285, MAX( MIN( $F285*$F$264, $F285-SUM($I285:AJ285)),0),0)</f>
        <v>0.58549226531295329</v>
      </c>
      <c r="AL285" s="53">
        <f ca="1" xml:space="preserve"> (AL$2 &gt;= NTBA!$F$17) * IF(AL$268 &gt;= $E285, MAX( MIN( $F285*$F$264, $F285-SUM($I285:AK285)),0),0)</f>
        <v>0.58549226531295329</v>
      </c>
      <c r="AM285" s="53">
        <f ca="1" xml:space="preserve"> (AM$2 &gt;= NTBA!$F$17) * IF(AM$268 &gt;= $E285, MAX( MIN( $F285*$F$264, $F285-SUM($I285:AL285)),0),0)</f>
        <v>0.58549226531295329</v>
      </c>
      <c r="AN285" s="53">
        <f ca="1" xml:space="preserve"> (AN$2 &gt;= NTBA!$F$17) * IF(AN$268 &gt;= $E285, MAX( MIN( $F285*$F$264, $F285-SUM($I285:AM285)),0),0)</f>
        <v>0.58549226531295329</v>
      </c>
      <c r="AO285" s="53">
        <f ca="1" xml:space="preserve"> (AO$2 &gt;= NTBA!$F$17) * IF(AO$268 &gt;= $E285, MAX( MIN( $F285*$F$264, $F285-SUM($I285:AN285)),0),0)</f>
        <v>0.58549226531295329</v>
      </c>
      <c r="AP285" s="53">
        <f ca="1" xml:space="preserve"> (AP$2 &gt;= NTBA!$F$17) * IF(AP$268 &gt;= $E285, MAX( MIN( $F285*$F$264, $F285-SUM($I285:AO285)),0),0)</f>
        <v>0.58549226531295329</v>
      </c>
      <c r="AQ285" s="53">
        <f ca="1" xml:space="preserve"> (AQ$2 &gt;= NTBA!$F$17) * IF(AQ$268 &gt;= $E285, MAX( MIN( $F285*$F$264, $F285-SUM($I285:AP285)),0),0)</f>
        <v>0.58549226531295329</v>
      </c>
      <c r="AR285" s="53">
        <f ca="1" xml:space="preserve"> (AR$2 &gt;= NTBA!$F$17) * IF(AR$268 &gt;= $E285, MAX( MIN( $F285*$F$264, $F285-SUM($I285:AQ285)),0),0)</f>
        <v>0.58549226531295329</v>
      </c>
      <c r="AS285" s="53">
        <f ca="1" xml:space="preserve"> (AS$2 &gt;= NTBA!$F$17) * IF(AS$268 &gt;= $E285, MAX( MIN( $F285*$F$264, $F285-SUM($I285:AR285)),0),0)</f>
        <v>0.58549226531295329</v>
      </c>
      <c r="AT285" s="53">
        <f ca="1" xml:space="preserve"> (AT$2 &gt;= NTBA!$F$17) * IF(AT$268 &gt;= $E285, MAX( MIN( $F285*$F$264, $F285-SUM($I285:AS285)),0),0)</f>
        <v>0.58549226531295329</v>
      </c>
      <c r="AU285" s="53">
        <f ca="1" xml:space="preserve"> (AU$2 &gt;= NTBA!$F$17) * IF(AU$268 &gt;= $E285, MAX( MIN( $F285*$F$264, $F285-SUM($I285:AT285)),0),0)</f>
        <v>0.58549226531295329</v>
      </c>
      <c r="AV285" s="53">
        <f ca="1" xml:space="preserve"> (AV$2 &gt;= NTBA!$F$17) * IF(AV$268 &gt;= $E285, MAX( MIN( $F285*$F$264, $F285-SUM($I285:AU285)),0),0)</f>
        <v>0.58549226531295329</v>
      </c>
      <c r="AW285" s="53">
        <f ca="1" xml:space="preserve"> (AW$2 &gt;= NTBA!$F$17) * IF(AW$268 &gt;= $E285, MAX( MIN( $F285*$F$264, $F285-SUM($I285:AV285)),0),0)</f>
        <v>0.58549226531295329</v>
      </c>
      <c r="AX285" s="53">
        <f ca="1" xml:space="preserve"> (AX$2 &gt;= NTBA!$F$17) * IF(AX$268 &gt;= $E285, MAX( MIN( $F285*$F$264, $F285-SUM($I285:AW285)),0),0)</f>
        <v>0.58549226531295329</v>
      </c>
      <c r="AY285" s="53">
        <f ca="1" xml:space="preserve"> (AY$2 &gt;= NTBA!$F$17) * IF(AY$268 &gt;= $E285, MAX( MIN( $F285*$F$264, $F285-SUM($I285:AX285)),0),0)</f>
        <v>0.58549226531295329</v>
      </c>
      <c r="AZ285" s="53">
        <f ca="1" xml:space="preserve"> (AZ$2 &gt;= NTBA!$F$17) * IF(AZ$268 &gt;= $E285, MAX( MIN( $F285*$F$264, $F285-SUM($I285:AY285)),0),0)</f>
        <v>0.58549226531295329</v>
      </c>
      <c r="BA285" s="53">
        <f ca="1" xml:space="preserve"> (BA$2 &gt;= NTBA!$F$17) * IF(BA$268 &gt;= $E285, MAX( MIN( $F285*$F$264, $F285-SUM($I285:AZ285)),0),0)</f>
        <v>0.58549226531295329</v>
      </c>
      <c r="BB285" s="53">
        <f ca="1" xml:space="preserve"> (BB$2 &gt;= NTBA!$F$17) * IF(BB$268 &gt;= $E285, MAX( MIN( $F285*$F$264, $F285-SUM($I285:BA285)),0),0)</f>
        <v>0.58549226531295329</v>
      </c>
      <c r="BC285" s="53">
        <f ca="1" xml:space="preserve"> (BC$2 &gt;= NTBA!$F$17) * IF(BC$268 &gt;= $E285, MAX( MIN( $F285*$F$264, $F285-SUM($I285:BB285)),0),0)</f>
        <v>0.58549226531295329</v>
      </c>
      <c r="BD285" s="53">
        <f ca="1" xml:space="preserve"> (BD$2 &gt;= NTBA!$F$17) * IF(BD$268 &gt;= $E285, MAX( MIN( $F285*$F$264, $F285-SUM($I285:BC285)),0),0)</f>
        <v>0.58549226531295329</v>
      </c>
      <c r="BE285" s="53">
        <f ca="1" xml:space="preserve"> (BE$2 &gt;= NTBA!$F$17) * IF(BE$268 &gt;= $E285, MAX( MIN( $F285*$F$264, $F285-SUM($I285:BD285)),0),0)</f>
        <v>0.58549226531295329</v>
      </c>
      <c r="BF285" s="53">
        <f ca="1" xml:space="preserve"> (BF$2 &gt;= NTBA!$F$17) * IF(BF$268 &gt;= $E285, MAX( MIN( $F285*$F$264, $F285-SUM($I285:BE285)),0),0)</f>
        <v>0.58549226531295329</v>
      </c>
      <c r="BG285" s="53">
        <f ca="1" xml:space="preserve"> (BG$2 &gt;= NTBA!$F$17) * IF(BG$268 &gt;= $E285, MAX( MIN( $F285*$F$264, $F285-SUM($I285:BF285)),0),0)</f>
        <v>0.58549226531295329</v>
      </c>
      <c r="BH285" s="53">
        <f ca="1" xml:space="preserve"> (BH$2 &gt;= NTBA!$F$17) * IF(BH$268 &gt;= $E285, MAX( MIN( $F285*$F$264, $F285-SUM($I285:BG285)),0),0)</f>
        <v>0.58549226531295329</v>
      </c>
      <c r="BI285" s="53">
        <f ca="1" xml:space="preserve"> (BI$2 &gt;= NTBA!$F$17) * IF(BI$268 &gt;= $E285, MAX( MIN( $F285*$F$264, $F285-SUM($I285:BH285)),0),0)</f>
        <v>0.58549226531295329</v>
      </c>
      <c r="BJ285" s="53">
        <f ca="1" xml:space="preserve"> (BJ$2 &gt;= NTBA!$F$17) * IF(BJ$268 &gt;= $E285, MAX( MIN( $F285*$F$264, $F285-SUM($I285:BI285)),0),0)</f>
        <v>0.58549226531295329</v>
      </c>
      <c r="BK285" s="53">
        <f ca="1" xml:space="preserve"> (BK$2 &gt;= NTBA!$F$17) * IF(BK$268 &gt;= $E285, MAX( MIN( $F285*$F$264, $F285-SUM($I285:BJ285)),0),0)</f>
        <v>0.58549226531295329</v>
      </c>
      <c r="BL285" s="53">
        <f ca="1" xml:space="preserve"> (BL$2 &gt;= NTBA!$F$17) * IF(BL$268 &gt;= $E285, MAX( MIN( $F285*$F$264, $F285-SUM($I285:BK285)),0),0)</f>
        <v>0.58549226531295329</v>
      </c>
      <c r="BM285" s="53">
        <f ca="1" xml:space="preserve"> (BM$2 &gt;= NTBA!$F$17) * IF(BM$268 &gt;= $E285, MAX( MIN( $F285*$F$264, $F285-SUM($I285:BL285)),0),0)</f>
        <v>0.58549226531295329</v>
      </c>
      <c r="BN285" s="53">
        <f ca="1" xml:space="preserve"> (BN$2 &gt;= NTBA!$F$17) * IF(BN$268 &gt;= $E285, MAX( MIN( $F285*$F$264, $F285-SUM($I285:BM285)),0),0)</f>
        <v>0.58549226531295329</v>
      </c>
      <c r="BO285" s="53">
        <f ca="1" xml:space="preserve"> (BO$2 &gt;= NTBA!$F$17) * IF(BO$268 &gt;= $E285, MAX( MIN( $F285*$F$264, $F285-SUM($I285:BN285)),0),0)</f>
        <v>0.58549226531295329</v>
      </c>
      <c r="BP285" s="53">
        <f ca="1" xml:space="preserve"> (BP$2 &gt;= NTBA!$F$17) * IF(BP$268 &gt;= $E285, MAX( MIN( $F285*$F$264, $F285-SUM($I285:BO285)),0),0)</f>
        <v>0.58549226531295329</v>
      </c>
      <c r="BQ285" s="53">
        <f ca="1" xml:space="preserve"> (BQ$2 &gt;= NTBA!$F$17) * IF(BQ$268 &gt;= $E285, MAX( MIN( $F285*$F$264, $F285-SUM($I285:BP285)),0),0)</f>
        <v>0.58549226531295329</v>
      </c>
      <c r="BR285" s="53">
        <f ca="1" xml:space="preserve"> (BR$2 &gt;= NTBA!$F$17) * IF(BR$268 &gt;= $E285, MAX( MIN( $F285*$F$264, $F285-SUM($I285:BQ285)),0),0)</f>
        <v>0.58549226531295329</v>
      </c>
      <c r="BS285" s="53">
        <f ca="1" xml:space="preserve"> (BS$2 &gt;= NTBA!$F$17) * IF(BS$268 &gt;= $E285, MAX( MIN( $F285*$F$264, $F285-SUM($I285:BR285)),0),0)</f>
        <v>0.58549226531295329</v>
      </c>
      <c r="BT285" s="53">
        <f ca="1" xml:space="preserve"> (BT$2 &gt;= NTBA!$F$17) * IF(BT$268 &gt;= $E285, MAX( MIN( $F285*$F$264, $F285-SUM($I285:BS285)),0),0)</f>
        <v>0.58549226531295329</v>
      </c>
      <c r="BU285" s="53">
        <f ca="1" xml:space="preserve"> (BU$2 &gt;= NTBA!$F$17) * IF(BU$268 &gt;= $E285, MAX( MIN( $F285*$F$264, $F285-SUM($I285:BT285)),0),0)</f>
        <v>0.58549226531295329</v>
      </c>
      <c r="BV285" s="53">
        <f ca="1" xml:space="preserve"> (BV$2 &gt;= NTBA!$F$17) * IF(BV$268 &gt;= $E285, MAX( MIN( $F285*$F$264, $F285-SUM($I285:BU285)),0),0)</f>
        <v>0.58549226531295329</v>
      </c>
      <c r="BW285" s="53">
        <f ca="1" xml:space="preserve"> (BW$2 &gt;= NTBA!$F$17) * IF(BW$268 &gt;= $E285, MAX( MIN( $F285*$F$264, $F285-SUM($I285:BV285)),0),0)</f>
        <v>0.58549226531295329</v>
      </c>
      <c r="BX285" s="53">
        <f ca="1" xml:space="preserve"> (BX$2 &gt;= NTBA!$F$17) * IF(BX$268 &gt;= $E285, MAX( MIN( $F285*$F$264, $F285-SUM($I285:BW285)),0),0)</f>
        <v>0.58549226531295329</v>
      </c>
      <c r="BY285" s="53">
        <f ca="1" xml:space="preserve"> (BY$2 &gt;= NTBA!$F$17) * IF(BY$268 &gt;= $E285, MAX( MIN( $F285*$F$264, $F285-SUM($I285:BX285)),0),0)</f>
        <v>0.58549226531295329</v>
      </c>
      <c r="BZ285" s="53">
        <f ca="1" xml:space="preserve"> (BZ$2 &gt;= NTBA!$F$17) * IF(BZ$268 &gt;= $E285, MAX( MIN( $F285*$F$264, $F285-SUM($I285:BY285)),0),0)</f>
        <v>0.58549226531295329</v>
      </c>
      <c r="CA285" s="53">
        <f ca="1" xml:space="preserve"> (CA$2 &gt;= NTBA!$F$17) * IF(CA$268 &gt;= $E285, MAX( MIN( $F285*$F$264, $F285-SUM($I285:BZ285)),0),0)</f>
        <v>0.58549226531295329</v>
      </c>
      <c r="CB285" s="53">
        <f ca="1" xml:space="preserve"> (CB$2 &gt;= NTBA!$F$17) * IF(CB$268 &gt;= $E285, MAX( MIN( $F285*$F$264, $F285-SUM($I285:CA285)),0),0)</f>
        <v>0.58549226531295329</v>
      </c>
      <c r="CC285" s="53">
        <f ca="1" xml:space="preserve"> (CC$2 &gt;= NTBA!$F$17) * IF(CC$268 &gt;= $E285, MAX( MIN( $F285*$F$264, $F285-SUM($I285:CB285)),0),0)</f>
        <v>0.58549226531295329</v>
      </c>
      <c r="CD285" s="53">
        <f ca="1" xml:space="preserve"> (CD$2 &gt;= NTBA!$F$17) * IF(CD$268 &gt;= $E285, MAX( MIN( $F285*$F$264, $F285-SUM($I285:CC285)),0),0)</f>
        <v>0.58549226531295329</v>
      </c>
      <c r="CE285" s="53">
        <f ca="1" xml:space="preserve"> (CE$2 &gt;= NTBA!$F$17) * IF(CE$268 &gt;= $E285, MAX( MIN( $F285*$F$264, $F285-SUM($I285:CD285)),0),0)</f>
        <v>0.58549226531295329</v>
      </c>
      <c r="CF285" s="53">
        <f ca="1" xml:space="preserve"> (CF$2 &gt;= NTBA!$F$17) * IF(CF$268 &gt;= $E285, MAX( MIN( $F285*$F$264, $F285-SUM($I285:CE285)),0),0)</f>
        <v>0.58549226531295329</v>
      </c>
      <c r="CG285" s="53">
        <f ca="1" xml:space="preserve"> (CG$2 &gt;= NTBA!$F$17) * IF(CG$268 &gt;= $E285, MAX( MIN( $F285*$F$264, $F285-SUM($I285:CF285)),0),0)</f>
        <v>0.58549226531295329</v>
      </c>
      <c r="CH285" s="53">
        <f ca="1" xml:space="preserve"> (CH$2 &gt;= NTBA!$F$17) * IF(CH$268 &gt;= $E285, MAX( MIN( $F285*$F$264, $F285-SUM($I285:CG285)),0),0)</f>
        <v>0.58549226531295329</v>
      </c>
      <c r="CI285" s="53">
        <f ca="1" xml:space="preserve"> (CI$2 &gt;= NTBA!$F$17) * IF(CI$268 &gt;= $E285, MAX( MIN( $F285*$F$264, $F285-SUM($I285:CH285)),0),0)</f>
        <v>0.58549226531295329</v>
      </c>
      <c r="CJ285" s="53">
        <f ca="1" xml:space="preserve"> (CJ$2 &gt;= NTBA!$F$17) * IF(CJ$268 &gt;= $E285, MAX( MIN( $F285*$F$264, $F285-SUM($I285:CI285)),0),0)</f>
        <v>0.58549226531295329</v>
      </c>
      <c r="CK285" s="53">
        <f ca="1" xml:space="preserve"> (CK$2 &gt;= NTBA!$F$17) * IF(CK$268 &gt;= $E285, MAX( MIN( $F285*$F$264, $F285-SUM($I285:CJ285)),0),0)</f>
        <v>0.58549226531295329</v>
      </c>
      <c r="CL285" s="53">
        <f ca="1" xml:space="preserve"> (CL$2 &gt;= NTBA!$F$17) * IF(CL$268 &gt;= $E285, MAX( MIN( $F285*$F$264, $F285-SUM($I285:CK285)),0),0)</f>
        <v>0.58549226531295329</v>
      </c>
      <c r="CM285" s="53">
        <f ca="1" xml:space="preserve"> (CM$2 &gt;= NTBA!$F$17) * IF(CM$268 &gt;= $E285, MAX( MIN( $F285*$F$264, $F285-SUM($I285:CL285)),0),0)</f>
        <v>0.58549226531295329</v>
      </c>
      <c r="CN285" s="53">
        <f ca="1" xml:space="preserve"> (CN$2 &gt;= NTBA!$F$17) * IF(CN$268 &gt;= $E285, MAX( MIN( $F285*$F$264, $F285-SUM($I285:CM285)),0),0)</f>
        <v>0.58549226531295329</v>
      </c>
      <c r="CO285" s="53">
        <f ca="1" xml:space="preserve"> (CO$2 &gt;= NTBA!$F$17) * IF(CO$268 &gt;= $E285, MAX( MIN( $F285*$F$264, $F285-SUM($I285:CN285)),0),0)</f>
        <v>0.58549226531295329</v>
      </c>
      <c r="CP285" s="53">
        <f ca="1" xml:space="preserve"> (CP$2 &gt;= NTBA!$F$17) * IF(CP$268 &gt;= $E285, MAX( MIN( $F285*$F$264, $F285-SUM($I285:CO285)),0),0)</f>
        <v>0.58549226531295329</v>
      </c>
      <c r="CQ285" s="53">
        <f ca="1" xml:space="preserve"> (CQ$2 &gt;= NTBA!$F$17) * IF(CQ$268 &gt;= $E285, MAX( MIN( $F285*$F$264, $F285-SUM($I285:CP285)),0),0)</f>
        <v>0.58549226531295329</v>
      </c>
      <c r="CR285" s="53">
        <f ca="1" xml:space="preserve"> (CR$2 &gt;= NTBA!$F$17) * IF(CR$268 &gt;= $E285, MAX( MIN( $F285*$F$264, $F285-SUM($I285:CQ285)),0),0)</f>
        <v>0.58549226531295329</v>
      </c>
      <c r="CS285" s="53">
        <f ca="1" xml:space="preserve"> (CS$2 &gt;= NTBA!$F$17) * IF(CS$268 &gt;= $E285, MAX( MIN( $F285*$F$264, $F285-SUM($I285:CR285)),0),0)</f>
        <v>0.58549226531295329</v>
      </c>
      <c r="CT285" s="53">
        <f ca="1" xml:space="preserve"> (CT$2 &gt;= NTBA!$F$17) * IF(CT$268 &gt;= $E285, MAX( MIN( $F285*$F$264, $F285-SUM($I285:CS285)),0),0)</f>
        <v>0.58549226531295329</v>
      </c>
      <c r="CU285" s="53">
        <f ca="1" xml:space="preserve"> (CU$2 &gt;= NTBA!$F$17) * IF(CU$268 &gt;= $E285, MAX( MIN( $F285*$F$264, $F285-SUM($I285:CT285)),0),0)</f>
        <v>0.58549226531295329</v>
      </c>
      <c r="CV285" s="53">
        <f ca="1" xml:space="preserve"> (CV$2 &gt;= NTBA!$F$17) * IF(CV$268 &gt;= $E285, MAX( MIN( $F285*$F$264, $F285-SUM($I285:CU285)),0),0)</f>
        <v>0.58549226531295329</v>
      </c>
      <c r="CW285" s="53">
        <f ca="1" xml:space="preserve"> (CW$2 &gt;= NTBA!$F$17) * IF(CW$268 &gt;= $E285, MAX( MIN( $F285*$F$264, $F285-SUM($I285:CV285)),0),0)</f>
        <v>0.58549226531295329</v>
      </c>
      <c r="CX285" s="53">
        <f ca="1" xml:space="preserve"> (CX$2 &gt;= NTBA!$F$17) * IF(CX$268 &gt;= $E285, MAX( MIN( $F285*$F$264, $F285-SUM($I285:CW285)),0),0)</f>
        <v>0.58549226531295329</v>
      </c>
      <c r="CY285" s="53">
        <f ca="1" xml:space="preserve"> (CY$2 &gt;= NTBA!$F$17) * IF(CY$268 &gt;= $E285, MAX( MIN( $F285*$F$264, $F285-SUM($I285:CX285)),0),0)</f>
        <v>0.58549226531295329</v>
      </c>
      <c r="CZ285" s="53">
        <f ca="1" xml:space="preserve"> (CZ$2 &gt;= NTBA!$F$17) * IF(CZ$268 &gt;= $E285, MAX( MIN( $F285*$F$264, $F285-SUM($I285:CY285)),0),0)</f>
        <v>0.58549226531295329</v>
      </c>
      <c r="DA285" s="53">
        <f ca="1" xml:space="preserve"> (DA$2 &gt;= NTBA!$F$17) * IF(DA$268 &gt;= $E285, MAX( MIN( $F285*$F$264, $F285-SUM($I285:CZ285)),0),0)</f>
        <v>0.58549226531295329</v>
      </c>
      <c r="DB285" s="53">
        <f ca="1" xml:space="preserve"> (DB$2 &gt;= NTBA!$F$17) * IF(DB$268 &gt;= $E285, MAX( MIN( $F285*$F$264, $F285-SUM($I285:DA285)),0),0)</f>
        <v>0.58549226531295329</v>
      </c>
      <c r="DC285" s="53">
        <f ca="1" xml:space="preserve"> (DC$2 &gt;= NTBA!$F$17) * IF(DC$268 &gt;= $E285, MAX( MIN( $F285*$F$264, $F285-SUM($I285:DB285)),0),0)</f>
        <v>0.58549226531295329</v>
      </c>
      <c r="DD285" s="53">
        <f ca="1" xml:space="preserve"> (DD$2 &gt;= NTBA!$F$17) * IF(DD$268 &gt;= $E285, MAX( MIN( $F285*$F$264, $F285-SUM($I285:DC285)),0),0)</f>
        <v>0.58549226531295329</v>
      </c>
      <c r="DE285" s="53">
        <f ca="1" xml:space="preserve"> (DE$2 &gt;= NTBA!$F$17) * IF(DE$268 &gt;= $E285, MAX( MIN( $F285*$F$264, $F285-SUM($I285:DD285)),0),0)</f>
        <v>3.5527136788005009E-14</v>
      </c>
      <c r="DF285" s="53">
        <f ca="1" xml:space="preserve"> (DF$2 &gt;= NTBA!$F$17) * IF(DF$268 &gt;= $E285, MAX( MIN( $F285*$F$264, $F285-SUM($I285:DE285)),0),0)</f>
        <v>0</v>
      </c>
      <c r="DG285" s="53">
        <f ca="1" xml:space="preserve"> (DG$2 &gt;= NTBA!$F$17) * IF(DG$268 &gt;= $E285, MAX( MIN( $F285*$F$264, $F285-SUM($I285:DF285)),0),0)</f>
        <v>0</v>
      </c>
      <c r="DH285" s="53">
        <f ca="1" xml:space="preserve"> (DH$2 &gt;= NTBA!$F$17) * IF(DH$268 &gt;= $E285, MAX( MIN( $F285*$F$264, $F285-SUM($I285:DG285)),0),0)</f>
        <v>0</v>
      </c>
      <c r="DI285" s="53">
        <f ca="1" xml:space="preserve"> (DI$2 &gt;= NTBA!$F$17) * IF(DI$268 &gt;= $E285, MAX( MIN( $F285*$F$264, $F285-SUM($I285:DH285)),0),0)</f>
        <v>0</v>
      </c>
      <c r="DJ285" s="53">
        <f ca="1" xml:space="preserve"> (DJ$2 &gt;= NTBA!$F$17) * IF(DJ$268 &gt;= $E285, MAX( MIN( $F285*$F$264, $F285-SUM($I285:DI285)),0),0)</f>
        <v>0</v>
      </c>
      <c r="DK285" s="53">
        <f ca="1" xml:space="preserve"> (DK$2 &gt;= NTBA!$F$17) * IF(DK$268 &gt;= $E285, MAX( MIN( $F285*$F$264, $F285-SUM($I285:DJ285)),0),0)</f>
        <v>0</v>
      </c>
      <c r="DL285" s="53">
        <f ca="1" xml:space="preserve"> (DL$2 &gt;= NTBA!$F$17) * IF(DL$268 &gt;= $E285, MAX( MIN( $F285*$F$264, $F285-SUM($I285:DK285)),0),0)</f>
        <v>0</v>
      </c>
      <c r="DM285" s="53">
        <f ca="1" xml:space="preserve"> (DM$2 &gt;= NTBA!$F$17) * IF(DM$268 &gt;= $E285, MAX( MIN( $F285*$F$264, $F285-SUM($I285:DL285)),0),0)</f>
        <v>0</v>
      </c>
      <c r="DN285" s="53">
        <f ca="1" xml:space="preserve"> (DN$2 &gt;= NTBA!$F$17) * IF(DN$268 &gt;= $E285, MAX( MIN( $F285*$F$264, $F285-SUM($I285:DM285)),0),0)</f>
        <v>0</v>
      </c>
      <c r="DO285" s="53">
        <f ca="1" xml:space="preserve"> (DO$2 &gt;= NTBA!$F$17) * IF(DO$268 &gt;= $E285, MAX( MIN( $F285*$F$264, $F285-SUM($I285:DN285)),0),0)</f>
        <v>0</v>
      </c>
      <c r="DP285" s="53">
        <f ca="1" xml:space="preserve"> (DP$2 &gt;= NTBA!$F$17) * IF(DP$268 &gt;= $E285, MAX( MIN( $F285*$F$264, $F285-SUM($I285:DO285)),0),0)</f>
        <v>0</v>
      </c>
      <c r="DQ285" s="53">
        <f ca="1" xml:space="preserve"> (DQ$2 &gt;= NTBA!$F$17) * IF(DQ$268 &gt;= $E285, MAX( MIN( $F285*$F$264, $F285-SUM($I285:DP285)),0),0)</f>
        <v>0</v>
      </c>
      <c r="DR285" s="53">
        <f ca="1" xml:space="preserve"> (DR$2 &gt;= NTBA!$F$17) * IF(DR$268 &gt;= $E285, MAX( MIN( $F285*$F$264, $F285-SUM($I285:DQ285)),0),0)</f>
        <v>0</v>
      </c>
      <c r="DS285" s="53">
        <f ca="1" xml:space="preserve"> (DS$2 &gt;= NTBA!$F$17) * IF(DS$268 &gt;= $E285, MAX( MIN( $F285*$F$264, $F285-SUM($I285:DR285)),0),0)</f>
        <v>0</v>
      </c>
      <c r="DT285" s="53">
        <f ca="1" xml:space="preserve"> (DT$2 &gt;= NTBA!$F$17) * IF(DT$268 &gt;= $E285, MAX( MIN( $F285*$F$264, $F285-SUM($I285:DS285)),0),0)</f>
        <v>0</v>
      </c>
      <c r="DU285" s="53">
        <f ca="1" xml:space="preserve"> (DU$2 &gt;= NTBA!$F$17) * IF(DU$268 &gt;= $E285, MAX( MIN( $F285*$F$264, $F285-SUM($I285:DT285)),0),0)</f>
        <v>0</v>
      </c>
      <c r="DV285" s="53">
        <f ca="1" xml:space="preserve"> (DV$2 &gt;= NTBA!$F$17) * IF(DV$268 &gt;= $E285, MAX( MIN( $F285*$F$264, $F285-SUM($I285:DU285)),0),0)</f>
        <v>0</v>
      </c>
      <c r="DW285" s="53">
        <f ca="1" xml:space="preserve"> (DW$2 &gt;= NTBA!$F$17) * IF(DW$268 &gt;= $E285, MAX( MIN( $F285*$F$264, $F285-SUM($I285:DV285)),0),0)</f>
        <v>0</v>
      </c>
      <c r="DX285" s="53">
        <f ca="1" xml:space="preserve"> (DX$2 &gt;= NTBA!$F$17) * IF(DX$268 &gt;= $E285, MAX( MIN( $F285*$F$264, $F285-SUM($I285:DW285)),0),0)</f>
        <v>0</v>
      </c>
      <c r="DY285" s="53">
        <f ca="1" xml:space="preserve"> (DY$2 &gt;= NTBA!$F$17) * IF(DY$268 &gt;= $E285, MAX( MIN( $F285*$F$264, $F285-SUM($I285:DX285)),0),0)</f>
        <v>0</v>
      </c>
      <c r="DZ285" s="53">
        <f ca="1" xml:space="preserve"> (DZ$2 &gt;= NTBA!$F$17) * IF(DZ$268 &gt;= $E285, MAX( MIN( $F285*$F$264, $F285-SUM($I285:DY285)),0),0)</f>
        <v>0</v>
      </c>
      <c r="EA285" s="53">
        <f ca="1" xml:space="preserve"> (EA$2 &gt;= NTBA!$F$17) * IF(EA$268 &gt;= $E285, MAX( MIN( $F285*$F$264, $F285-SUM($I285:DZ285)),0),0)</f>
        <v>0</v>
      </c>
      <c r="EB285" s="53">
        <f ca="1" xml:space="preserve"> (EB$2 &gt;= NTBA!$F$17) * IF(EB$268 &gt;= $E285, MAX( MIN( $F285*$F$264, $F285-SUM($I285:EA285)),0),0)</f>
        <v>0</v>
      </c>
      <c r="EC285" s="53">
        <f ca="1" xml:space="preserve"> (EC$2 &gt;= NTBA!$F$17) * IF(EC$268 &gt;= $E285, MAX( MIN( $F285*$F$264, $F285-SUM($I285:EB285)),0),0)</f>
        <v>0</v>
      </c>
      <c r="ED285" s="53">
        <f ca="1" xml:space="preserve"> (ED$2 &gt;= NTBA!$F$17) * IF(ED$268 &gt;= $E285, MAX( MIN( $F285*$F$264, $F285-SUM($I285:EC285)),0),0)</f>
        <v>0</v>
      </c>
      <c r="EE285" s="53">
        <f ca="1" xml:space="preserve"> (EE$2 &gt;= NTBA!$F$17) * IF(EE$268 &gt;= $E285, MAX( MIN( $F285*$F$264, $F285-SUM($I285:ED285)),0),0)</f>
        <v>0</v>
      </c>
      <c r="EF285" s="53">
        <f ca="1" xml:space="preserve"> (EF$2 &gt;= NTBA!$F$17) * IF(EF$268 &gt;= $E285, MAX( MIN( $F285*$F$264, $F285-SUM($I285:EE285)),0),0)</f>
        <v>0</v>
      </c>
      <c r="EG285" s="53">
        <f ca="1" xml:space="preserve"> (EG$2 &gt;= NTBA!$F$17) * IF(EG$268 &gt;= $E285, MAX( MIN( $F285*$F$264, $F285-SUM($I285:EF285)),0),0)</f>
        <v>0</v>
      </c>
      <c r="EH285" s="53">
        <f ca="1" xml:space="preserve"> (EH$2 &gt;= NTBA!$F$17) * IF(EH$268 &gt;= $E285, MAX( MIN( $F285*$F$264, $F285-SUM($I285:EG285)),0),0)</f>
        <v>0</v>
      </c>
      <c r="EI285" s="21"/>
    </row>
    <row r="286" spans="5:139" ht="15" customHeight="1" outlineLevel="1" x14ac:dyDescent="0.35">
      <c r="E286" s="625">
        <v>18</v>
      </c>
      <c r="F286" s="415">
        <f ca="1"/>
        <v>57.941215332701105</v>
      </c>
      <c r="G286" s="462"/>
      <c r="H286" s="26">
        <f t="shared" ca="1" si="184"/>
        <v>57.941215332701105</v>
      </c>
      <c r="I286" s="39"/>
      <c r="J286" s="53">
        <f xml:space="preserve"> (J$2 &gt;= NTBA!$F$17) * IF(J$268 &gt;= $E286, MAX( MIN( $F286*$F$264, $F286-SUM($I286:I286)),0),0)</f>
        <v>0</v>
      </c>
      <c r="K286" s="53">
        <f xml:space="preserve"> (K$2 &gt;= NTBA!$F$17) * IF(K$268 &gt;= $E286, MAX( MIN( $F286*$F$264, $F286-SUM($I286:J286)),0),0)</f>
        <v>0</v>
      </c>
      <c r="L286" s="53">
        <f xml:space="preserve"> (L$2 &gt;= NTBA!$F$17) * IF(L$268 &gt;= $E286, MAX( MIN( $F286*$F$264, $F286-SUM($I286:K286)),0),0)</f>
        <v>0</v>
      </c>
      <c r="M286" s="53">
        <f xml:space="preserve"> (M$2 &gt;= NTBA!$F$17) * IF(M$268 &gt;= $E286, MAX( MIN( $F286*$F$264, $F286-SUM($I286:L286)),0),0)</f>
        <v>0</v>
      </c>
      <c r="N286" s="53">
        <f xml:space="preserve"> (N$2 &gt;= NTBA!$F$17) * IF(N$268 &gt;= $E286, MAX( MIN( $F286*$F$264, $F286-SUM($I286:M286)),0),0)</f>
        <v>0</v>
      </c>
      <c r="O286" s="53">
        <f xml:space="preserve"> (O$2 &gt;= NTBA!$F$17) * IF(O$268 &gt;= $E286, MAX( MIN( $F286*$F$264, $F286-SUM($I286:N286)),0),0)</f>
        <v>0</v>
      </c>
      <c r="P286" s="53">
        <f xml:space="preserve"> (P$2 &gt;= NTBA!$F$17) * IF(P$268 &gt;= $E286, MAX( MIN( $F286*$F$264, $F286-SUM($I286:O286)),0),0)</f>
        <v>0</v>
      </c>
      <c r="Q286" s="53">
        <f xml:space="preserve"> (Q$2 &gt;= NTBA!$F$17) * IF(Q$268 &gt;= $E286, MAX( MIN( $F286*$F$264, $F286-SUM($I286:P286)),0),0)</f>
        <v>0</v>
      </c>
      <c r="R286" s="53">
        <f xml:space="preserve"> (R$2 &gt;= NTBA!$F$17) * IF(R$268 &gt;= $E286, MAX( MIN( $F286*$F$264, $F286-SUM($I286:Q286)),0),0)</f>
        <v>0</v>
      </c>
      <c r="S286" s="53">
        <f xml:space="preserve"> (S$2 &gt;= NTBA!$F$17) * IF(S$268 &gt;= $E286, MAX( MIN( $F286*$F$264, $F286-SUM($I286:R286)),0),0)</f>
        <v>0</v>
      </c>
      <c r="T286" s="53">
        <f xml:space="preserve"> (T$2 &gt;= NTBA!$F$17) * IF(T$268 &gt;= $E286, MAX( MIN( $F286*$F$264, $F286-SUM($I286:S286)),0),0)</f>
        <v>0</v>
      </c>
      <c r="U286" s="53">
        <f xml:space="preserve"> (U$2 &gt;= NTBA!$F$17) * IF(U$268 &gt;= $E286, MAX( MIN( $F286*$F$264, $F286-SUM($I286:T286)),0),0)</f>
        <v>0</v>
      </c>
      <c r="V286" s="53">
        <f xml:space="preserve"> (V$2 &gt;= NTBA!$F$17) * IF(V$268 &gt;= $E286, MAX( MIN( $F286*$F$264, $F286-SUM($I286:U286)),0),0)</f>
        <v>0</v>
      </c>
      <c r="W286" s="53">
        <f xml:space="preserve"> (W$2 &gt;= NTBA!$F$17) * IF(W$268 &gt;= $E286, MAX( MIN( $F286*$F$264, $F286-SUM($I286:V286)),0),0)</f>
        <v>0</v>
      </c>
      <c r="X286" s="53">
        <f xml:space="preserve"> (X$2 &gt;= NTBA!$F$17) * IF(X$268 &gt;= $E286, MAX( MIN( $F286*$F$264, $F286-SUM($I286:W286)),0),0)</f>
        <v>0</v>
      </c>
      <c r="Y286" s="53">
        <f xml:space="preserve"> (Y$2 &gt;= NTBA!$F$17) * IF(Y$268 &gt;= $E286, MAX( MIN( $F286*$F$264, $F286-SUM($I286:X286)),0),0)</f>
        <v>0</v>
      </c>
      <c r="Z286" s="53">
        <f xml:space="preserve"> (Z$2 &gt;= NTBA!$F$17) * IF(Z$268 &gt;= $E286, MAX( MIN( $F286*$F$264, $F286-SUM($I286:Y286)),0),0)</f>
        <v>0</v>
      </c>
      <c r="AA286" s="53">
        <f ca="1" xml:space="preserve"> (AA$2 &gt;= NTBA!$F$17) * IF(AA$268 &gt;= $E286, MAX( MIN( $F286*$F$264, $F286-SUM($I286:Z286)),0),0)</f>
        <v>0.69808693171929059</v>
      </c>
      <c r="AB286" s="53">
        <f ca="1" xml:space="preserve"> (AB$2 &gt;= NTBA!$F$17) * IF(AB$268 &gt;= $E286, MAX( MIN( $F286*$F$264, $F286-SUM($I286:AA286)),0),0)</f>
        <v>0.69808693171929059</v>
      </c>
      <c r="AC286" s="53">
        <f ca="1" xml:space="preserve"> (AC$2 &gt;= NTBA!$F$17) * IF(AC$268 &gt;= $E286, MAX( MIN( $F286*$F$264, $F286-SUM($I286:AB286)),0),0)</f>
        <v>0.69808693171929059</v>
      </c>
      <c r="AD286" s="53">
        <f ca="1" xml:space="preserve"> (AD$2 &gt;= NTBA!$F$17) * IF(AD$268 &gt;= $E286, MAX( MIN( $F286*$F$264, $F286-SUM($I286:AC286)),0),0)</f>
        <v>0.69808693171929059</v>
      </c>
      <c r="AE286" s="53">
        <f ca="1" xml:space="preserve"> (AE$2 &gt;= NTBA!$F$17) * IF(AE$268 &gt;= $E286, MAX( MIN( $F286*$F$264, $F286-SUM($I286:AD286)),0),0)</f>
        <v>0.69808693171929059</v>
      </c>
      <c r="AF286" s="53">
        <f ca="1" xml:space="preserve"> (AF$2 &gt;= NTBA!$F$17) * IF(AF$268 &gt;= $E286, MAX( MIN( $F286*$F$264, $F286-SUM($I286:AE286)),0),0)</f>
        <v>0.69808693171929059</v>
      </c>
      <c r="AG286" s="53">
        <f ca="1" xml:space="preserve"> (AG$2 &gt;= NTBA!$F$17) * IF(AG$268 &gt;= $E286, MAX( MIN( $F286*$F$264, $F286-SUM($I286:AF286)),0),0)</f>
        <v>0.69808693171929059</v>
      </c>
      <c r="AH286" s="53">
        <f ca="1" xml:space="preserve"> (AH$2 &gt;= NTBA!$F$17) * IF(AH$268 &gt;= $E286, MAX( MIN( $F286*$F$264, $F286-SUM($I286:AG286)),0),0)</f>
        <v>0.69808693171929059</v>
      </c>
      <c r="AI286" s="53">
        <f ca="1" xml:space="preserve"> (AI$2 &gt;= NTBA!$F$17) * IF(AI$268 &gt;= $E286, MAX( MIN( $F286*$F$264, $F286-SUM($I286:AH286)),0),0)</f>
        <v>0.69808693171929059</v>
      </c>
      <c r="AJ286" s="53">
        <f ca="1" xml:space="preserve"> (AJ$2 &gt;= NTBA!$F$17) * IF(AJ$268 &gt;= $E286, MAX( MIN( $F286*$F$264, $F286-SUM($I286:AI286)),0),0)</f>
        <v>0.69808693171929059</v>
      </c>
      <c r="AK286" s="53">
        <f ca="1" xml:space="preserve"> (AK$2 &gt;= NTBA!$F$17) * IF(AK$268 &gt;= $E286, MAX( MIN( $F286*$F$264, $F286-SUM($I286:AJ286)),0),0)</f>
        <v>0.69808693171929059</v>
      </c>
      <c r="AL286" s="53">
        <f ca="1" xml:space="preserve"> (AL$2 &gt;= NTBA!$F$17) * IF(AL$268 &gt;= $E286, MAX( MIN( $F286*$F$264, $F286-SUM($I286:AK286)),0),0)</f>
        <v>0.69808693171929059</v>
      </c>
      <c r="AM286" s="53">
        <f ca="1" xml:space="preserve"> (AM$2 &gt;= NTBA!$F$17) * IF(AM$268 &gt;= $E286, MAX( MIN( $F286*$F$264, $F286-SUM($I286:AL286)),0),0)</f>
        <v>0.69808693171929059</v>
      </c>
      <c r="AN286" s="53">
        <f ca="1" xml:space="preserve"> (AN$2 &gt;= NTBA!$F$17) * IF(AN$268 &gt;= $E286, MAX( MIN( $F286*$F$264, $F286-SUM($I286:AM286)),0),0)</f>
        <v>0.69808693171929059</v>
      </c>
      <c r="AO286" s="53">
        <f ca="1" xml:space="preserve"> (AO$2 &gt;= NTBA!$F$17) * IF(AO$268 &gt;= $E286, MAX( MIN( $F286*$F$264, $F286-SUM($I286:AN286)),0),0)</f>
        <v>0.69808693171929059</v>
      </c>
      <c r="AP286" s="53">
        <f ca="1" xml:space="preserve"> (AP$2 &gt;= NTBA!$F$17) * IF(AP$268 &gt;= $E286, MAX( MIN( $F286*$F$264, $F286-SUM($I286:AO286)),0),0)</f>
        <v>0.69808693171929059</v>
      </c>
      <c r="AQ286" s="53">
        <f ca="1" xml:space="preserve"> (AQ$2 &gt;= NTBA!$F$17) * IF(AQ$268 &gt;= $E286, MAX( MIN( $F286*$F$264, $F286-SUM($I286:AP286)),0),0)</f>
        <v>0.69808693171929059</v>
      </c>
      <c r="AR286" s="53">
        <f ca="1" xml:space="preserve"> (AR$2 &gt;= NTBA!$F$17) * IF(AR$268 &gt;= $E286, MAX( MIN( $F286*$F$264, $F286-SUM($I286:AQ286)),0),0)</f>
        <v>0.69808693171929059</v>
      </c>
      <c r="AS286" s="53">
        <f ca="1" xml:space="preserve"> (AS$2 &gt;= NTBA!$F$17) * IF(AS$268 &gt;= $E286, MAX( MIN( $F286*$F$264, $F286-SUM($I286:AR286)),0),0)</f>
        <v>0.69808693171929059</v>
      </c>
      <c r="AT286" s="53">
        <f ca="1" xml:space="preserve"> (AT$2 &gt;= NTBA!$F$17) * IF(AT$268 &gt;= $E286, MAX( MIN( $F286*$F$264, $F286-SUM($I286:AS286)),0),0)</f>
        <v>0.69808693171929059</v>
      </c>
      <c r="AU286" s="53">
        <f ca="1" xml:space="preserve"> (AU$2 &gt;= NTBA!$F$17) * IF(AU$268 &gt;= $E286, MAX( MIN( $F286*$F$264, $F286-SUM($I286:AT286)),0),0)</f>
        <v>0.69808693171929059</v>
      </c>
      <c r="AV286" s="53">
        <f ca="1" xml:space="preserve"> (AV$2 &gt;= NTBA!$F$17) * IF(AV$268 &gt;= $E286, MAX( MIN( $F286*$F$264, $F286-SUM($I286:AU286)),0),0)</f>
        <v>0.69808693171929059</v>
      </c>
      <c r="AW286" s="53">
        <f ca="1" xml:space="preserve"> (AW$2 &gt;= NTBA!$F$17) * IF(AW$268 &gt;= $E286, MAX( MIN( $F286*$F$264, $F286-SUM($I286:AV286)),0),0)</f>
        <v>0.69808693171929059</v>
      </c>
      <c r="AX286" s="53">
        <f ca="1" xml:space="preserve"> (AX$2 &gt;= NTBA!$F$17) * IF(AX$268 &gt;= $E286, MAX( MIN( $F286*$F$264, $F286-SUM($I286:AW286)),0),0)</f>
        <v>0.69808693171929059</v>
      </c>
      <c r="AY286" s="53">
        <f ca="1" xml:space="preserve"> (AY$2 &gt;= NTBA!$F$17) * IF(AY$268 &gt;= $E286, MAX( MIN( $F286*$F$264, $F286-SUM($I286:AX286)),0),0)</f>
        <v>0.69808693171929059</v>
      </c>
      <c r="AZ286" s="53">
        <f ca="1" xml:space="preserve"> (AZ$2 &gt;= NTBA!$F$17) * IF(AZ$268 &gt;= $E286, MAX( MIN( $F286*$F$264, $F286-SUM($I286:AY286)),0),0)</f>
        <v>0.69808693171929059</v>
      </c>
      <c r="BA286" s="53">
        <f ca="1" xml:space="preserve"> (BA$2 &gt;= NTBA!$F$17) * IF(BA$268 &gt;= $E286, MAX( MIN( $F286*$F$264, $F286-SUM($I286:AZ286)),0),0)</f>
        <v>0.69808693171929059</v>
      </c>
      <c r="BB286" s="53">
        <f ca="1" xml:space="preserve"> (BB$2 &gt;= NTBA!$F$17) * IF(BB$268 &gt;= $E286, MAX( MIN( $F286*$F$264, $F286-SUM($I286:BA286)),0),0)</f>
        <v>0.69808693171929059</v>
      </c>
      <c r="BC286" s="53">
        <f ca="1" xml:space="preserve"> (BC$2 &gt;= NTBA!$F$17) * IF(BC$268 &gt;= $E286, MAX( MIN( $F286*$F$264, $F286-SUM($I286:BB286)),0),0)</f>
        <v>0.69808693171929059</v>
      </c>
      <c r="BD286" s="53">
        <f ca="1" xml:space="preserve"> (BD$2 &gt;= NTBA!$F$17) * IF(BD$268 &gt;= $E286, MAX( MIN( $F286*$F$264, $F286-SUM($I286:BC286)),0),0)</f>
        <v>0.69808693171929059</v>
      </c>
      <c r="BE286" s="53">
        <f ca="1" xml:space="preserve"> (BE$2 &gt;= NTBA!$F$17) * IF(BE$268 &gt;= $E286, MAX( MIN( $F286*$F$264, $F286-SUM($I286:BD286)),0),0)</f>
        <v>0.69808693171929059</v>
      </c>
      <c r="BF286" s="53">
        <f ca="1" xml:space="preserve"> (BF$2 &gt;= NTBA!$F$17) * IF(BF$268 &gt;= $E286, MAX( MIN( $F286*$F$264, $F286-SUM($I286:BE286)),0),0)</f>
        <v>0.69808693171929059</v>
      </c>
      <c r="BG286" s="53">
        <f ca="1" xml:space="preserve"> (BG$2 &gt;= NTBA!$F$17) * IF(BG$268 &gt;= $E286, MAX( MIN( $F286*$F$264, $F286-SUM($I286:BF286)),0),0)</f>
        <v>0.69808693171929059</v>
      </c>
      <c r="BH286" s="53">
        <f ca="1" xml:space="preserve"> (BH$2 &gt;= NTBA!$F$17) * IF(BH$268 &gt;= $E286, MAX( MIN( $F286*$F$264, $F286-SUM($I286:BG286)),0),0)</f>
        <v>0.69808693171929059</v>
      </c>
      <c r="BI286" s="53">
        <f ca="1" xml:space="preserve"> (BI$2 &gt;= NTBA!$F$17) * IF(BI$268 &gt;= $E286, MAX( MIN( $F286*$F$264, $F286-SUM($I286:BH286)),0),0)</f>
        <v>0.69808693171929059</v>
      </c>
      <c r="BJ286" s="53">
        <f ca="1" xml:space="preserve"> (BJ$2 &gt;= NTBA!$F$17) * IF(BJ$268 &gt;= $E286, MAX( MIN( $F286*$F$264, $F286-SUM($I286:BI286)),0),0)</f>
        <v>0.69808693171929059</v>
      </c>
      <c r="BK286" s="53">
        <f ca="1" xml:space="preserve"> (BK$2 &gt;= NTBA!$F$17) * IF(BK$268 &gt;= $E286, MAX( MIN( $F286*$F$264, $F286-SUM($I286:BJ286)),0),0)</f>
        <v>0.69808693171929059</v>
      </c>
      <c r="BL286" s="53">
        <f ca="1" xml:space="preserve"> (BL$2 &gt;= NTBA!$F$17) * IF(BL$268 &gt;= $E286, MAX( MIN( $F286*$F$264, $F286-SUM($I286:BK286)),0),0)</f>
        <v>0.69808693171929059</v>
      </c>
      <c r="BM286" s="53">
        <f ca="1" xml:space="preserve"> (BM$2 &gt;= NTBA!$F$17) * IF(BM$268 &gt;= $E286, MAX( MIN( $F286*$F$264, $F286-SUM($I286:BL286)),0),0)</f>
        <v>0.69808693171929059</v>
      </c>
      <c r="BN286" s="53">
        <f ca="1" xml:space="preserve"> (BN$2 &gt;= NTBA!$F$17) * IF(BN$268 &gt;= $E286, MAX( MIN( $F286*$F$264, $F286-SUM($I286:BM286)),0),0)</f>
        <v>0.69808693171929059</v>
      </c>
      <c r="BO286" s="53">
        <f ca="1" xml:space="preserve"> (BO$2 &gt;= NTBA!$F$17) * IF(BO$268 &gt;= $E286, MAX( MIN( $F286*$F$264, $F286-SUM($I286:BN286)),0),0)</f>
        <v>0.69808693171929059</v>
      </c>
      <c r="BP286" s="53">
        <f ca="1" xml:space="preserve"> (BP$2 &gt;= NTBA!$F$17) * IF(BP$268 &gt;= $E286, MAX( MIN( $F286*$F$264, $F286-SUM($I286:BO286)),0),0)</f>
        <v>0.69808693171929059</v>
      </c>
      <c r="BQ286" s="53">
        <f ca="1" xml:space="preserve"> (BQ$2 &gt;= NTBA!$F$17) * IF(BQ$268 &gt;= $E286, MAX( MIN( $F286*$F$264, $F286-SUM($I286:BP286)),0),0)</f>
        <v>0.69808693171929059</v>
      </c>
      <c r="BR286" s="53">
        <f ca="1" xml:space="preserve"> (BR$2 &gt;= NTBA!$F$17) * IF(BR$268 &gt;= $E286, MAX( MIN( $F286*$F$264, $F286-SUM($I286:BQ286)),0),0)</f>
        <v>0.69808693171929059</v>
      </c>
      <c r="BS286" s="53">
        <f ca="1" xml:space="preserve"> (BS$2 &gt;= NTBA!$F$17) * IF(BS$268 &gt;= $E286, MAX( MIN( $F286*$F$264, $F286-SUM($I286:BR286)),0),0)</f>
        <v>0.69808693171929059</v>
      </c>
      <c r="BT286" s="53">
        <f ca="1" xml:space="preserve"> (BT$2 &gt;= NTBA!$F$17) * IF(BT$268 &gt;= $E286, MAX( MIN( $F286*$F$264, $F286-SUM($I286:BS286)),0),0)</f>
        <v>0.69808693171929059</v>
      </c>
      <c r="BU286" s="53">
        <f ca="1" xml:space="preserve"> (BU$2 &gt;= NTBA!$F$17) * IF(BU$268 &gt;= $E286, MAX( MIN( $F286*$F$264, $F286-SUM($I286:BT286)),0),0)</f>
        <v>0.69808693171929059</v>
      </c>
      <c r="BV286" s="53">
        <f ca="1" xml:space="preserve"> (BV$2 &gt;= NTBA!$F$17) * IF(BV$268 &gt;= $E286, MAX( MIN( $F286*$F$264, $F286-SUM($I286:BU286)),0),0)</f>
        <v>0.69808693171929059</v>
      </c>
      <c r="BW286" s="53">
        <f ca="1" xml:space="preserve"> (BW$2 &gt;= NTBA!$F$17) * IF(BW$268 &gt;= $E286, MAX( MIN( $F286*$F$264, $F286-SUM($I286:BV286)),0),0)</f>
        <v>0.69808693171929059</v>
      </c>
      <c r="BX286" s="53">
        <f ca="1" xml:space="preserve"> (BX$2 &gt;= NTBA!$F$17) * IF(BX$268 &gt;= $E286, MAX( MIN( $F286*$F$264, $F286-SUM($I286:BW286)),0),0)</f>
        <v>0.69808693171929059</v>
      </c>
      <c r="BY286" s="53">
        <f ca="1" xml:space="preserve"> (BY$2 &gt;= NTBA!$F$17) * IF(BY$268 &gt;= $E286, MAX( MIN( $F286*$F$264, $F286-SUM($I286:BX286)),0),0)</f>
        <v>0.69808693171929059</v>
      </c>
      <c r="BZ286" s="53">
        <f ca="1" xml:space="preserve"> (BZ$2 &gt;= NTBA!$F$17) * IF(BZ$268 &gt;= $E286, MAX( MIN( $F286*$F$264, $F286-SUM($I286:BY286)),0),0)</f>
        <v>0.69808693171929059</v>
      </c>
      <c r="CA286" s="53">
        <f ca="1" xml:space="preserve"> (CA$2 &gt;= NTBA!$F$17) * IF(CA$268 &gt;= $E286, MAX( MIN( $F286*$F$264, $F286-SUM($I286:BZ286)),0),0)</f>
        <v>0.69808693171929059</v>
      </c>
      <c r="CB286" s="53">
        <f ca="1" xml:space="preserve"> (CB$2 &gt;= NTBA!$F$17) * IF(CB$268 &gt;= $E286, MAX( MIN( $F286*$F$264, $F286-SUM($I286:CA286)),0),0)</f>
        <v>0.69808693171929059</v>
      </c>
      <c r="CC286" s="53">
        <f ca="1" xml:space="preserve"> (CC$2 &gt;= NTBA!$F$17) * IF(CC$268 &gt;= $E286, MAX( MIN( $F286*$F$264, $F286-SUM($I286:CB286)),0),0)</f>
        <v>0.69808693171929059</v>
      </c>
      <c r="CD286" s="53">
        <f ca="1" xml:space="preserve"> (CD$2 &gt;= NTBA!$F$17) * IF(CD$268 &gt;= $E286, MAX( MIN( $F286*$F$264, $F286-SUM($I286:CC286)),0),0)</f>
        <v>0.69808693171929059</v>
      </c>
      <c r="CE286" s="53">
        <f ca="1" xml:space="preserve"> (CE$2 &gt;= NTBA!$F$17) * IF(CE$268 &gt;= $E286, MAX( MIN( $F286*$F$264, $F286-SUM($I286:CD286)),0),0)</f>
        <v>0.69808693171929059</v>
      </c>
      <c r="CF286" s="53">
        <f ca="1" xml:space="preserve"> (CF$2 &gt;= NTBA!$F$17) * IF(CF$268 &gt;= $E286, MAX( MIN( $F286*$F$264, $F286-SUM($I286:CE286)),0),0)</f>
        <v>0.69808693171929059</v>
      </c>
      <c r="CG286" s="53">
        <f ca="1" xml:space="preserve"> (CG$2 &gt;= NTBA!$F$17) * IF(CG$268 &gt;= $E286, MAX( MIN( $F286*$F$264, $F286-SUM($I286:CF286)),0),0)</f>
        <v>0.69808693171929059</v>
      </c>
      <c r="CH286" s="53">
        <f ca="1" xml:space="preserve"> (CH$2 &gt;= NTBA!$F$17) * IF(CH$268 &gt;= $E286, MAX( MIN( $F286*$F$264, $F286-SUM($I286:CG286)),0),0)</f>
        <v>0.69808693171929059</v>
      </c>
      <c r="CI286" s="53">
        <f ca="1" xml:space="preserve"> (CI$2 &gt;= NTBA!$F$17) * IF(CI$268 &gt;= $E286, MAX( MIN( $F286*$F$264, $F286-SUM($I286:CH286)),0),0)</f>
        <v>0.69808693171929059</v>
      </c>
      <c r="CJ286" s="53">
        <f ca="1" xml:space="preserve"> (CJ$2 &gt;= NTBA!$F$17) * IF(CJ$268 &gt;= $E286, MAX( MIN( $F286*$F$264, $F286-SUM($I286:CI286)),0),0)</f>
        <v>0.69808693171929059</v>
      </c>
      <c r="CK286" s="53">
        <f ca="1" xml:space="preserve"> (CK$2 &gt;= NTBA!$F$17) * IF(CK$268 &gt;= $E286, MAX( MIN( $F286*$F$264, $F286-SUM($I286:CJ286)),0),0)</f>
        <v>0.69808693171929059</v>
      </c>
      <c r="CL286" s="53">
        <f ca="1" xml:space="preserve"> (CL$2 &gt;= NTBA!$F$17) * IF(CL$268 &gt;= $E286, MAX( MIN( $F286*$F$264, $F286-SUM($I286:CK286)),0),0)</f>
        <v>0.69808693171929059</v>
      </c>
      <c r="CM286" s="53">
        <f ca="1" xml:space="preserve"> (CM$2 &gt;= NTBA!$F$17) * IF(CM$268 &gt;= $E286, MAX( MIN( $F286*$F$264, $F286-SUM($I286:CL286)),0),0)</f>
        <v>0.69808693171929059</v>
      </c>
      <c r="CN286" s="53">
        <f ca="1" xml:space="preserve"> (CN$2 &gt;= NTBA!$F$17) * IF(CN$268 &gt;= $E286, MAX( MIN( $F286*$F$264, $F286-SUM($I286:CM286)),0),0)</f>
        <v>0.69808693171929059</v>
      </c>
      <c r="CO286" s="53">
        <f ca="1" xml:space="preserve"> (CO$2 &gt;= NTBA!$F$17) * IF(CO$268 &gt;= $E286, MAX( MIN( $F286*$F$264, $F286-SUM($I286:CN286)),0),0)</f>
        <v>0.69808693171929059</v>
      </c>
      <c r="CP286" s="53">
        <f ca="1" xml:space="preserve"> (CP$2 &gt;= NTBA!$F$17) * IF(CP$268 &gt;= $E286, MAX( MIN( $F286*$F$264, $F286-SUM($I286:CO286)),0),0)</f>
        <v>0.69808693171929059</v>
      </c>
      <c r="CQ286" s="53">
        <f ca="1" xml:space="preserve"> (CQ$2 &gt;= NTBA!$F$17) * IF(CQ$268 &gt;= $E286, MAX( MIN( $F286*$F$264, $F286-SUM($I286:CP286)),0),0)</f>
        <v>0.69808693171929059</v>
      </c>
      <c r="CR286" s="53">
        <f ca="1" xml:space="preserve"> (CR$2 &gt;= NTBA!$F$17) * IF(CR$268 &gt;= $E286, MAX( MIN( $F286*$F$264, $F286-SUM($I286:CQ286)),0),0)</f>
        <v>0.69808693171929059</v>
      </c>
      <c r="CS286" s="53">
        <f ca="1" xml:space="preserve"> (CS$2 &gt;= NTBA!$F$17) * IF(CS$268 &gt;= $E286, MAX( MIN( $F286*$F$264, $F286-SUM($I286:CR286)),0),0)</f>
        <v>0.69808693171929059</v>
      </c>
      <c r="CT286" s="53">
        <f ca="1" xml:space="preserve"> (CT$2 &gt;= NTBA!$F$17) * IF(CT$268 &gt;= $E286, MAX( MIN( $F286*$F$264, $F286-SUM($I286:CS286)),0),0)</f>
        <v>0.69808693171929059</v>
      </c>
      <c r="CU286" s="53">
        <f ca="1" xml:space="preserve"> (CU$2 &gt;= NTBA!$F$17) * IF(CU$268 &gt;= $E286, MAX( MIN( $F286*$F$264, $F286-SUM($I286:CT286)),0),0)</f>
        <v>0.69808693171929059</v>
      </c>
      <c r="CV286" s="53">
        <f ca="1" xml:space="preserve"> (CV$2 &gt;= NTBA!$F$17) * IF(CV$268 &gt;= $E286, MAX( MIN( $F286*$F$264, $F286-SUM($I286:CU286)),0),0)</f>
        <v>0.69808693171929059</v>
      </c>
      <c r="CW286" s="53">
        <f ca="1" xml:space="preserve"> (CW$2 &gt;= NTBA!$F$17) * IF(CW$268 &gt;= $E286, MAX( MIN( $F286*$F$264, $F286-SUM($I286:CV286)),0),0)</f>
        <v>0.69808693171929059</v>
      </c>
      <c r="CX286" s="53">
        <f ca="1" xml:space="preserve"> (CX$2 &gt;= NTBA!$F$17) * IF(CX$268 &gt;= $E286, MAX( MIN( $F286*$F$264, $F286-SUM($I286:CW286)),0),0)</f>
        <v>0.69808693171929059</v>
      </c>
      <c r="CY286" s="53">
        <f ca="1" xml:space="preserve"> (CY$2 &gt;= NTBA!$F$17) * IF(CY$268 &gt;= $E286, MAX( MIN( $F286*$F$264, $F286-SUM($I286:CX286)),0),0)</f>
        <v>0.69808693171929059</v>
      </c>
      <c r="CZ286" s="53">
        <f ca="1" xml:space="preserve"> (CZ$2 &gt;= NTBA!$F$17) * IF(CZ$268 &gt;= $E286, MAX( MIN( $F286*$F$264, $F286-SUM($I286:CY286)),0),0)</f>
        <v>0.69808693171929059</v>
      </c>
      <c r="DA286" s="53">
        <f ca="1" xml:space="preserve"> (DA$2 &gt;= NTBA!$F$17) * IF(DA$268 &gt;= $E286, MAX( MIN( $F286*$F$264, $F286-SUM($I286:CZ286)),0),0)</f>
        <v>0.69808693171929059</v>
      </c>
      <c r="DB286" s="53">
        <f ca="1" xml:space="preserve"> (DB$2 &gt;= NTBA!$F$17) * IF(DB$268 &gt;= $E286, MAX( MIN( $F286*$F$264, $F286-SUM($I286:DA286)),0),0)</f>
        <v>0.69808693171929059</v>
      </c>
      <c r="DC286" s="53">
        <f ca="1" xml:space="preserve"> (DC$2 &gt;= NTBA!$F$17) * IF(DC$268 &gt;= $E286, MAX( MIN( $F286*$F$264, $F286-SUM($I286:DB286)),0),0)</f>
        <v>0.69808693171929059</v>
      </c>
      <c r="DD286" s="53">
        <f ca="1" xml:space="preserve"> (DD$2 &gt;= NTBA!$F$17) * IF(DD$268 &gt;= $E286, MAX( MIN( $F286*$F$264, $F286-SUM($I286:DC286)),0),0)</f>
        <v>0.69808693171929059</v>
      </c>
      <c r="DE286" s="53">
        <f ca="1" xml:space="preserve"> (DE$2 &gt;= NTBA!$F$17) * IF(DE$268 &gt;= $E286, MAX( MIN( $F286*$F$264, $F286-SUM($I286:DD286)),0),0)</f>
        <v>0.69808693171929059</v>
      </c>
      <c r="DF286" s="53">
        <f ca="1" xml:space="preserve"> (DF$2 &gt;= NTBA!$F$17) * IF(DF$268 &gt;= $E286, MAX( MIN( $F286*$F$264, $F286-SUM($I286:DE286)),0),0)</f>
        <v>4.2632564145606011E-14</v>
      </c>
      <c r="DG286" s="53">
        <f ca="1" xml:space="preserve"> (DG$2 &gt;= NTBA!$F$17) * IF(DG$268 &gt;= $E286, MAX( MIN( $F286*$F$264, $F286-SUM($I286:DF286)),0),0)</f>
        <v>0</v>
      </c>
      <c r="DH286" s="53">
        <f ca="1" xml:space="preserve"> (DH$2 &gt;= NTBA!$F$17) * IF(DH$268 &gt;= $E286, MAX( MIN( $F286*$F$264, $F286-SUM($I286:DG286)),0),0)</f>
        <v>0</v>
      </c>
      <c r="DI286" s="53">
        <f ca="1" xml:space="preserve"> (DI$2 &gt;= NTBA!$F$17) * IF(DI$268 &gt;= $E286, MAX( MIN( $F286*$F$264, $F286-SUM($I286:DH286)),0),0)</f>
        <v>0</v>
      </c>
      <c r="DJ286" s="53">
        <f ca="1" xml:space="preserve"> (DJ$2 &gt;= NTBA!$F$17) * IF(DJ$268 &gt;= $E286, MAX( MIN( $F286*$F$264, $F286-SUM($I286:DI286)),0),0)</f>
        <v>0</v>
      </c>
      <c r="DK286" s="53">
        <f ca="1" xml:space="preserve"> (DK$2 &gt;= NTBA!$F$17) * IF(DK$268 &gt;= $E286, MAX( MIN( $F286*$F$264, $F286-SUM($I286:DJ286)),0),0)</f>
        <v>0</v>
      </c>
      <c r="DL286" s="53">
        <f ca="1" xml:space="preserve"> (DL$2 &gt;= NTBA!$F$17) * IF(DL$268 &gt;= $E286, MAX( MIN( $F286*$F$264, $F286-SUM($I286:DK286)),0),0)</f>
        <v>0</v>
      </c>
      <c r="DM286" s="53">
        <f ca="1" xml:space="preserve"> (DM$2 &gt;= NTBA!$F$17) * IF(DM$268 &gt;= $E286, MAX( MIN( $F286*$F$264, $F286-SUM($I286:DL286)),0),0)</f>
        <v>0</v>
      </c>
      <c r="DN286" s="53">
        <f ca="1" xml:space="preserve"> (DN$2 &gt;= NTBA!$F$17) * IF(DN$268 &gt;= $E286, MAX( MIN( $F286*$F$264, $F286-SUM($I286:DM286)),0),0)</f>
        <v>0</v>
      </c>
      <c r="DO286" s="53">
        <f ca="1" xml:space="preserve"> (DO$2 &gt;= NTBA!$F$17) * IF(DO$268 &gt;= $E286, MAX( MIN( $F286*$F$264, $F286-SUM($I286:DN286)),0),0)</f>
        <v>0</v>
      </c>
      <c r="DP286" s="53">
        <f ca="1" xml:space="preserve"> (DP$2 &gt;= NTBA!$F$17) * IF(DP$268 &gt;= $E286, MAX( MIN( $F286*$F$264, $F286-SUM($I286:DO286)),0),0)</f>
        <v>0</v>
      </c>
      <c r="DQ286" s="53">
        <f ca="1" xml:space="preserve"> (DQ$2 &gt;= NTBA!$F$17) * IF(DQ$268 &gt;= $E286, MAX( MIN( $F286*$F$264, $F286-SUM($I286:DP286)),0),0)</f>
        <v>0</v>
      </c>
      <c r="DR286" s="53">
        <f ca="1" xml:space="preserve"> (DR$2 &gt;= NTBA!$F$17) * IF(DR$268 &gt;= $E286, MAX( MIN( $F286*$F$264, $F286-SUM($I286:DQ286)),0),0)</f>
        <v>0</v>
      </c>
      <c r="DS286" s="53">
        <f ca="1" xml:space="preserve"> (DS$2 &gt;= NTBA!$F$17) * IF(DS$268 &gt;= $E286, MAX( MIN( $F286*$F$264, $F286-SUM($I286:DR286)),0),0)</f>
        <v>0</v>
      </c>
      <c r="DT286" s="53">
        <f ca="1" xml:space="preserve"> (DT$2 &gt;= NTBA!$F$17) * IF(DT$268 &gt;= $E286, MAX( MIN( $F286*$F$264, $F286-SUM($I286:DS286)),0),0)</f>
        <v>0</v>
      </c>
      <c r="DU286" s="53">
        <f ca="1" xml:space="preserve"> (DU$2 &gt;= NTBA!$F$17) * IF(DU$268 &gt;= $E286, MAX( MIN( $F286*$F$264, $F286-SUM($I286:DT286)),0),0)</f>
        <v>0</v>
      </c>
      <c r="DV286" s="53">
        <f ca="1" xml:space="preserve"> (DV$2 &gt;= NTBA!$F$17) * IF(DV$268 &gt;= $E286, MAX( MIN( $F286*$F$264, $F286-SUM($I286:DU286)),0),0)</f>
        <v>0</v>
      </c>
      <c r="DW286" s="53">
        <f ca="1" xml:space="preserve"> (DW$2 &gt;= NTBA!$F$17) * IF(DW$268 &gt;= $E286, MAX( MIN( $F286*$F$264, $F286-SUM($I286:DV286)),0),0)</f>
        <v>0</v>
      </c>
      <c r="DX286" s="53">
        <f ca="1" xml:space="preserve"> (DX$2 &gt;= NTBA!$F$17) * IF(DX$268 &gt;= $E286, MAX( MIN( $F286*$F$264, $F286-SUM($I286:DW286)),0),0)</f>
        <v>0</v>
      </c>
      <c r="DY286" s="53">
        <f ca="1" xml:space="preserve"> (DY$2 &gt;= NTBA!$F$17) * IF(DY$268 &gt;= $E286, MAX( MIN( $F286*$F$264, $F286-SUM($I286:DX286)),0),0)</f>
        <v>0</v>
      </c>
      <c r="DZ286" s="53">
        <f ca="1" xml:space="preserve"> (DZ$2 &gt;= NTBA!$F$17) * IF(DZ$268 &gt;= $E286, MAX( MIN( $F286*$F$264, $F286-SUM($I286:DY286)),0),0)</f>
        <v>0</v>
      </c>
      <c r="EA286" s="53">
        <f ca="1" xml:space="preserve"> (EA$2 &gt;= NTBA!$F$17) * IF(EA$268 &gt;= $E286, MAX( MIN( $F286*$F$264, $F286-SUM($I286:DZ286)),0),0)</f>
        <v>0</v>
      </c>
      <c r="EB286" s="53">
        <f ca="1" xml:space="preserve"> (EB$2 &gt;= NTBA!$F$17) * IF(EB$268 &gt;= $E286, MAX( MIN( $F286*$F$264, $F286-SUM($I286:EA286)),0),0)</f>
        <v>0</v>
      </c>
      <c r="EC286" s="53">
        <f ca="1" xml:space="preserve"> (EC$2 &gt;= NTBA!$F$17) * IF(EC$268 &gt;= $E286, MAX( MIN( $F286*$F$264, $F286-SUM($I286:EB286)),0),0)</f>
        <v>0</v>
      </c>
      <c r="ED286" s="53">
        <f ca="1" xml:space="preserve"> (ED$2 &gt;= NTBA!$F$17) * IF(ED$268 &gt;= $E286, MAX( MIN( $F286*$F$264, $F286-SUM($I286:EC286)),0),0)</f>
        <v>0</v>
      </c>
      <c r="EE286" s="53">
        <f ca="1" xml:space="preserve"> (EE$2 &gt;= NTBA!$F$17) * IF(EE$268 &gt;= $E286, MAX( MIN( $F286*$F$264, $F286-SUM($I286:ED286)),0),0)</f>
        <v>0</v>
      </c>
      <c r="EF286" s="53">
        <f ca="1" xml:space="preserve"> (EF$2 &gt;= NTBA!$F$17) * IF(EF$268 &gt;= $E286, MAX( MIN( $F286*$F$264, $F286-SUM($I286:EE286)),0),0)</f>
        <v>0</v>
      </c>
      <c r="EG286" s="53">
        <f ca="1" xml:space="preserve"> (EG$2 &gt;= NTBA!$F$17) * IF(EG$268 &gt;= $E286, MAX( MIN( $F286*$F$264, $F286-SUM($I286:EF286)),0),0)</f>
        <v>0</v>
      </c>
      <c r="EH286" s="53">
        <f ca="1" xml:space="preserve"> (EH$2 &gt;= NTBA!$F$17) * IF(EH$268 &gt;= $E286, MAX( MIN( $F286*$F$264, $F286-SUM($I286:EG286)),0),0)</f>
        <v>0</v>
      </c>
      <c r="EI286" s="21"/>
    </row>
    <row r="287" spans="5:139" ht="15" customHeight="1" outlineLevel="1" x14ac:dyDescent="0.35">
      <c r="E287" s="625">
        <v>19</v>
      </c>
      <c r="F287" s="415">
        <f ca="1"/>
        <v>66.538944059489012</v>
      </c>
      <c r="G287" s="462"/>
      <c r="H287" s="26">
        <f t="shared" ca="1" si="184"/>
        <v>66.538944059489012</v>
      </c>
      <c r="I287" s="39"/>
      <c r="J287" s="53">
        <f xml:space="preserve"> (J$2 &gt;= NTBA!$F$17) * IF(J$268 &gt;= $E287, MAX( MIN( $F287*$F$264, $F287-SUM($I287:I287)),0),0)</f>
        <v>0</v>
      </c>
      <c r="K287" s="53">
        <f xml:space="preserve"> (K$2 &gt;= NTBA!$F$17) * IF(K$268 &gt;= $E287, MAX( MIN( $F287*$F$264, $F287-SUM($I287:J287)),0),0)</f>
        <v>0</v>
      </c>
      <c r="L287" s="53">
        <f xml:space="preserve"> (L$2 &gt;= NTBA!$F$17) * IF(L$268 &gt;= $E287, MAX( MIN( $F287*$F$264, $F287-SUM($I287:K287)),0),0)</f>
        <v>0</v>
      </c>
      <c r="M287" s="53">
        <f xml:space="preserve"> (M$2 &gt;= NTBA!$F$17) * IF(M$268 &gt;= $E287, MAX( MIN( $F287*$F$264, $F287-SUM($I287:L287)),0),0)</f>
        <v>0</v>
      </c>
      <c r="N287" s="53">
        <f xml:space="preserve"> (N$2 &gt;= NTBA!$F$17) * IF(N$268 &gt;= $E287, MAX( MIN( $F287*$F$264, $F287-SUM($I287:M287)),0),0)</f>
        <v>0</v>
      </c>
      <c r="O287" s="53">
        <f xml:space="preserve"> (O$2 &gt;= NTBA!$F$17) * IF(O$268 &gt;= $E287, MAX( MIN( $F287*$F$264, $F287-SUM($I287:N287)),0),0)</f>
        <v>0</v>
      </c>
      <c r="P287" s="53">
        <f xml:space="preserve"> (P$2 &gt;= NTBA!$F$17) * IF(P$268 &gt;= $E287, MAX( MIN( $F287*$F$264, $F287-SUM($I287:O287)),0),0)</f>
        <v>0</v>
      </c>
      <c r="Q287" s="53">
        <f xml:space="preserve"> (Q$2 &gt;= NTBA!$F$17) * IF(Q$268 &gt;= $E287, MAX( MIN( $F287*$F$264, $F287-SUM($I287:P287)),0),0)</f>
        <v>0</v>
      </c>
      <c r="R287" s="53">
        <f xml:space="preserve"> (R$2 &gt;= NTBA!$F$17) * IF(R$268 &gt;= $E287, MAX( MIN( $F287*$F$264, $F287-SUM($I287:Q287)),0),0)</f>
        <v>0</v>
      </c>
      <c r="S287" s="53">
        <f xml:space="preserve"> (S$2 &gt;= NTBA!$F$17) * IF(S$268 &gt;= $E287, MAX( MIN( $F287*$F$264, $F287-SUM($I287:R287)),0),0)</f>
        <v>0</v>
      </c>
      <c r="T287" s="53">
        <f xml:space="preserve"> (T$2 &gt;= NTBA!$F$17) * IF(T$268 &gt;= $E287, MAX( MIN( $F287*$F$264, $F287-SUM($I287:S287)),0),0)</f>
        <v>0</v>
      </c>
      <c r="U287" s="53">
        <f xml:space="preserve"> (U$2 &gt;= NTBA!$F$17) * IF(U$268 &gt;= $E287, MAX( MIN( $F287*$F$264, $F287-SUM($I287:T287)),0),0)</f>
        <v>0</v>
      </c>
      <c r="V287" s="53">
        <f xml:space="preserve"> (V$2 &gt;= NTBA!$F$17) * IF(V$268 &gt;= $E287, MAX( MIN( $F287*$F$264, $F287-SUM($I287:U287)),0),0)</f>
        <v>0</v>
      </c>
      <c r="W287" s="53">
        <f xml:space="preserve"> (W$2 &gt;= NTBA!$F$17) * IF(W$268 &gt;= $E287, MAX( MIN( $F287*$F$264, $F287-SUM($I287:V287)),0),0)</f>
        <v>0</v>
      </c>
      <c r="X287" s="53">
        <f xml:space="preserve"> (X$2 &gt;= NTBA!$F$17) * IF(X$268 &gt;= $E287, MAX( MIN( $F287*$F$264, $F287-SUM($I287:W287)),0),0)</f>
        <v>0</v>
      </c>
      <c r="Y287" s="53">
        <f xml:space="preserve"> (Y$2 &gt;= NTBA!$F$17) * IF(Y$268 &gt;= $E287, MAX( MIN( $F287*$F$264, $F287-SUM($I287:X287)),0),0)</f>
        <v>0</v>
      </c>
      <c r="Z287" s="53">
        <f xml:space="preserve"> (Z$2 &gt;= NTBA!$F$17) * IF(Z$268 &gt;= $E287, MAX( MIN( $F287*$F$264, $F287-SUM($I287:Y287)),0),0)</f>
        <v>0</v>
      </c>
      <c r="AA287" s="53">
        <f xml:space="preserve"> (AA$2 &gt;= NTBA!$F$17) * IF(AA$268 &gt;= $E287, MAX( MIN( $F287*$F$264, $F287-SUM($I287:Z287)),0),0)</f>
        <v>0</v>
      </c>
      <c r="AB287" s="53">
        <f ca="1" xml:space="preserve"> (AB$2 &gt;= NTBA!$F$17) * IF(AB$268 &gt;= $E287, MAX( MIN( $F287*$F$264, $F287-SUM($I287:AA287)),0),0)</f>
        <v>0.80167402481312078</v>
      </c>
      <c r="AC287" s="53">
        <f ca="1" xml:space="preserve"> (AC$2 &gt;= NTBA!$F$17) * IF(AC$268 &gt;= $E287, MAX( MIN( $F287*$F$264, $F287-SUM($I287:AB287)),0),0)</f>
        <v>0.80167402481312078</v>
      </c>
      <c r="AD287" s="53">
        <f ca="1" xml:space="preserve"> (AD$2 &gt;= NTBA!$F$17) * IF(AD$268 &gt;= $E287, MAX( MIN( $F287*$F$264, $F287-SUM($I287:AC287)),0),0)</f>
        <v>0.80167402481312078</v>
      </c>
      <c r="AE287" s="53">
        <f ca="1" xml:space="preserve"> (AE$2 &gt;= NTBA!$F$17) * IF(AE$268 &gt;= $E287, MAX( MIN( $F287*$F$264, $F287-SUM($I287:AD287)),0),0)</f>
        <v>0.80167402481312078</v>
      </c>
      <c r="AF287" s="53">
        <f ca="1" xml:space="preserve"> (AF$2 &gt;= NTBA!$F$17) * IF(AF$268 &gt;= $E287, MAX( MIN( $F287*$F$264, $F287-SUM($I287:AE287)),0),0)</f>
        <v>0.80167402481312078</v>
      </c>
      <c r="AG287" s="53">
        <f ca="1" xml:space="preserve"> (AG$2 &gt;= NTBA!$F$17) * IF(AG$268 &gt;= $E287, MAX( MIN( $F287*$F$264, $F287-SUM($I287:AF287)),0),0)</f>
        <v>0.80167402481312078</v>
      </c>
      <c r="AH287" s="53">
        <f ca="1" xml:space="preserve"> (AH$2 &gt;= NTBA!$F$17) * IF(AH$268 &gt;= $E287, MAX( MIN( $F287*$F$264, $F287-SUM($I287:AG287)),0),0)</f>
        <v>0.80167402481312078</v>
      </c>
      <c r="AI287" s="53">
        <f ca="1" xml:space="preserve"> (AI$2 &gt;= NTBA!$F$17) * IF(AI$268 &gt;= $E287, MAX( MIN( $F287*$F$264, $F287-SUM($I287:AH287)),0),0)</f>
        <v>0.80167402481312078</v>
      </c>
      <c r="AJ287" s="53">
        <f ca="1" xml:space="preserve"> (AJ$2 &gt;= NTBA!$F$17) * IF(AJ$268 &gt;= $E287, MAX( MIN( $F287*$F$264, $F287-SUM($I287:AI287)),0),0)</f>
        <v>0.80167402481312078</v>
      </c>
      <c r="AK287" s="53">
        <f ca="1" xml:space="preserve"> (AK$2 &gt;= NTBA!$F$17) * IF(AK$268 &gt;= $E287, MAX( MIN( $F287*$F$264, $F287-SUM($I287:AJ287)),0),0)</f>
        <v>0.80167402481312078</v>
      </c>
      <c r="AL287" s="53">
        <f ca="1" xml:space="preserve"> (AL$2 &gt;= NTBA!$F$17) * IF(AL$268 &gt;= $E287, MAX( MIN( $F287*$F$264, $F287-SUM($I287:AK287)),0),0)</f>
        <v>0.80167402481312078</v>
      </c>
      <c r="AM287" s="53">
        <f ca="1" xml:space="preserve"> (AM$2 &gt;= NTBA!$F$17) * IF(AM$268 &gt;= $E287, MAX( MIN( $F287*$F$264, $F287-SUM($I287:AL287)),0),0)</f>
        <v>0.80167402481312078</v>
      </c>
      <c r="AN287" s="53">
        <f ca="1" xml:space="preserve"> (AN$2 &gt;= NTBA!$F$17) * IF(AN$268 &gt;= $E287, MAX( MIN( $F287*$F$264, $F287-SUM($I287:AM287)),0),0)</f>
        <v>0.80167402481312078</v>
      </c>
      <c r="AO287" s="53">
        <f ca="1" xml:space="preserve"> (AO$2 &gt;= NTBA!$F$17) * IF(AO$268 &gt;= $E287, MAX( MIN( $F287*$F$264, $F287-SUM($I287:AN287)),0),0)</f>
        <v>0.80167402481312078</v>
      </c>
      <c r="AP287" s="53">
        <f ca="1" xml:space="preserve"> (AP$2 &gt;= NTBA!$F$17) * IF(AP$268 &gt;= $E287, MAX( MIN( $F287*$F$264, $F287-SUM($I287:AO287)),0),0)</f>
        <v>0.80167402481312078</v>
      </c>
      <c r="AQ287" s="53">
        <f ca="1" xml:space="preserve"> (AQ$2 &gt;= NTBA!$F$17) * IF(AQ$268 &gt;= $E287, MAX( MIN( $F287*$F$264, $F287-SUM($I287:AP287)),0),0)</f>
        <v>0.80167402481312078</v>
      </c>
      <c r="AR287" s="53">
        <f ca="1" xml:space="preserve"> (AR$2 &gt;= NTBA!$F$17) * IF(AR$268 &gt;= $E287, MAX( MIN( $F287*$F$264, $F287-SUM($I287:AQ287)),0),0)</f>
        <v>0.80167402481312078</v>
      </c>
      <c r="AS287" s="53">
        <f ca="1" xml:space="preserve"> (AS$2 &gt;= NTBA!$F$17) * IF(AS$268 &gt;= $E287, MAX( MIN( $F287*$F$264, $F287-SUM($I287:AR287)),0),0)</f>
        <v>0.80167402481312078</v>
      </c>
      <c r="AT287" s="53">
        <f ca="1" xml:space="preserve"> (AT$2 &gt;= NTBA!$F$17) * IF(AT$268 &gt;= $E287, MAX( MIN( $F287*$F$264, $F287-SUM($I287:AS287)),0),0)</f>
        <v>0.80167402481312078</v>
      </c>
      <c r="AU287" s="53">
        <f ca="1" xml:space="preserve"> (AU$2 &gt;= NTBA!$F$17) * IF(AU$268 &gt;= $E287, MAX( MIN( $F287*$F$264, $F287-SUM($I287:AT287)),0),0)</f>
        <v>0.80167402481312078</v>
      </c>
      <c r="AV287" s="53">
        <f ca="1" xml:space="preserve"> (AV$2 &gt;= NTBA!$F$17) * IF(AV$268 &gt;= $E287, MAX( MIN( $F287*$F$264, $F287-SUM($I287:AU287)),0),0)</f>
        <v>0.80167402481312078</v>
      </c>
      <c r="AW287" s="53">
        <f ca="1" xml:space="preserve"> (AW$2 &gt;= NTBA!$F$17) * IF(AW$268 &gt;= $E287, MAX( MIN( $F287*$F$264, $F287-SUM($I287:AV287)),0),0)</f>
        <v>0.80167402481312078</v>
      </c>
      <c r="AX287" s="53">
        <f ca="1" xml:space="preserve"> (AX$2 &gt;= NTBA!$F$17) * IF(AX$268 &gt;= $E287, MAX( MIN( $F287*$F$264, $F287-SUM($I287:AW287)),0),0)</f>
        <v>0.80167402481312078</v>
      </c>
      <c r="AY287" s="53">
        <f ca="1" xml:space="preserve"> (AY$2 &gt;= NTBA!$F$17) * IF(AY$268 &gt;= $E287, MAX( MIN( $F287*$F$264, $F287-SUM($I287:AX287)),0),0)</f>
        <v>0.80167402481312078</v>
      </c>
      <c r="AZ287" s="53">
        <f ca="1" xml:space="preserve"> (AZ$2 &gt;= NTBA!$F$17) * IF(AZ$268 &gt;= $E287, MAX( MIN( $F287*$F$264, $F287-SUM($I287:AY287)),0),0)</f>
        <v>0.80167402481312078</v>
      </c>
      <c r="BA287" s="53">
        <f ca="1" xml:space="preserve"> (BA$2 &gt;= NTBA!$F$17) * IF(BA$268 &gt;= $E287, MAX( MIN( $F287*$F$264, $F287-SUM($I287:AZ287)),0),0)</f>
        <v>0.80167402481312078</v>
      </c>
      <c r="BB287" s="53">
        <f ca="1" xml:space="preserve"> (BB$2 &gt;= NTBA!$F$17) * IF(BB$268 &gt;= $E287, MAX( MIN( $F287*$F$264, $F287-SUM($I287:BA287)),0),0)</f>
        <v>0.80167402481312078</v>
      </c>
      <c r="BC287" s="53">
        <f ca="1" xml:space="preserve"> (BC$2 &gt;= NTBA!$F$17) * IF(BC$268 &gt;= $E287, MAX( MIN( $F287*$F$264, $F287-SUM($I287:BB287)),0),0)</f>
        <v>0.80167402481312078</v>
      </c>
      <c r="BD287" s="53">
        <f ca="1" xml:space="preserve"> (BD$2 &gt;= NTBA!$F$17) * IF(BD$268 &gt;= $E287, MAX( MIN( $F287*$F$264, $F287-SUM($I287:BC287)),0),0)</f>
        <v>0.80167402481312078</v>
      </c>
      <c r="BE287" s="53">
        <f ca="1" xml:space="preserve"> (BE$2 &gt;= NTBA!$F$17) * IF(BE$268 &gt;= $E287, MAX( MIN( $F287*$F$264, $F287-SUM($I287:BD287)),0),0)</f>
        <v>0.80167402481312078</v>
      </c>
      <c r="BF287" s="53">
        <f ca="1" xml:space="preserve"> (BF$2 &gt;= NTBA!$F$17) * IF(BF$268 &gt;= $E287, MAX( MIN( $F287*$F$264, $F287-SUM($I287:BE287)),0),0)</f>
        <v>0.80167402481312078</v>
      </c>
      <c r="BG287" s="53">
        <f ca="1" xml:space="preserve"> (BG$2 &gt;= NTBA!$F$17) * IF(BG$268 &gt;= $E287, MAX( MIN( $F287*$F$264, $F287-SUM($I287:BF287)),0),0)</f>
        <v>0.80167402481312078</v>
      </c>
      <c r="BH287" s="53">
        <f ca="1" xml:space="preserve"> (BH$2 &gt;= NTBA!$F$17) * IF(BH$268 &gt;= $E287, MAX( MIN( $F287*$F$264, $F287-SUM($I287:BG287)),0),0)</f>
        <v>0.80167402481312078</v>
      </c>
      <c r="BI287" s="53">
        <f ca="1" xml:space="preserve"> (BI$2 &gt;= NTBA!$F$17) * IF(BI$268 &gt;= $E287, MAX( MIN( $F287*$F$264, $F287-SUM($I287:BH287)),0),0)</f>
        <v>0.80167402481312078</v>
      </c>
      <c r="BJ287" s="53">
        <f ca="1" xml:space="preserve"> (BJ$2 &gt;= NTBA!$F$17) * IF(BJ$268 &gt;= $E287, MAX( MIN( $F287*$F$264, $F287-SUM($I287:BI287)),0),0)</f>
        <v>0.80167402481312078</v>
      </c>
      <c r="BK287" s="53">
        <f ca="1" xml:space="preserve"> (BK$2 &gt;= NTBA!$F$17) * IF(BK$268 &gt;= $E287, MAX( MIN( $F287*$F$264, $F287-SUM($I287:BJ287)),0),0)</f>
        <v>0.80167402481312078</v>
      </c>
      <c r="BL287" s="53">
        <f ca="1" xml:space="preserve"> (BL$2 &gt;= NTBA!$F$17) * IF(BL$268 &gt;= $E287, MAX( MIN( $F287*$F$264, $F287-SUM($I287:BK287)),0),0)</f>
        <v>0.80167402481312078</v>
      </c>
      <c r="BM287" s="53">
        <f ca="1" xml:space="preserve"> (BM$2 &gt;= NTBA!$F$17) * IF(BM$268 &gt;= $E287, MAX( MIN( $F287*$F$264, $F287-SUM($I287:BL287)),0),0)</f>
        <v>0.80167402481312078</v>
      </c>
      <c r="BN287" s="53">
        <f ca="1" xml:space="preserve"> (BN$2 &gt;= NTBA!$F$17) * IF(BN$268 &gt;= $E287, MAX( MIN( $F287*$F$264, $F287-SUM($I287:BM287)),0),0)</f>
        <v>0.80167402481312078</v>
      </c>
      <c r="BO287" s="53">
        <f ca="1" xml:space="preserve"> (BO$2 &gt;= NTBA!$F$17) * IF(BO$268 &gt;= $E287, MAX( MIN( $F287*$F$264, $F287-SUM($I287:BN287)),0),0)</f>
        <v>0.80167402481312078</v>
      </c>
      <c r="BP287" s="53">
        <f ca="1" xml:space="preserve"> (BP$2 &gt;= NTBA!$F$17) * IF(BP$268 &gt;= $E287, MAX( MIN( $F287*$F$264, $F287-SUM($I287:BO287)),0),0)</f>
        <v>0.80167402481312078</v>
      </c>
      <c r="BQ287" s="53">
        <f ca="1" xml:space="preserve"> (BQ$2 &gt;= NTBA!$F$17) * IF(BQ$268 &gt;= $E287, MAX( MIN( $F287*$F$264, $F287-SUM($I287:BP287)),0),0)</f>
        <v>0.80167402481312078</v>
      </c>
      <c r="BR287" s="53">
        <f ca="1" xml:space="preserve"> (BR$2 &gt;= NTBA!$F$17) * IF(BR$268 &gt;= $E287, MAX( MIN( $F287*$F$264, $F287-SUM($I287:BQ287)),0),0)</f>
        <v>0.80167402481312078</v>
      </c>
      <c r="BS287" s="53">
        <f ca="1" xml:space="preserve"> (BS$2 &gt;= NTBA!$F$17) * IF(BS$268 &gt;= $E287, MAX( MIN( $F287*$F$264, $F287-SUM($I287:BR287)),0),0)</f>
        <v>0.80167402481312078</v>
      </c>
      <c r="BT287" s="53">
        <f ca="1" xml:space="preserve"> (BT$2 &gt;= NTBA!$F$17) * IF(BT$268 &gt;= $E287, MAX( MIN( $F287*$F$264, $F287-SUM($I287:BS287)),0),0)</f>
        <v>0.80167402481312078</v>
      </c>
      <c r="BU287" s="53">
        <f ca="1" xml:space="preserve"> (BU$2 &gt;= NTBA!$F$17) * IF(BU$268 &gt;= $E287, MAX( MIN( $F287*$F$264, $F287-SUM($I287:BT287)),0),0)</f>
        <v>0.80167402481312078</v>
      </c>
      <c r="BV287" s="53">
        <f ca="1" xml:space="preserve"> (BV$2 &gt;= NTBA!$F$17) * IF(BV$268 &gt;= $E287, MAX( MIN( $F287*$F$264, $F287-SUM($I287:BU287)),0),0)</f>
        <v>0.80167402481312078</v>
      </c>
      <c r="BW287" s="53">
        <f ca="1" xml:space="preserve"> (BW$2 &gt;= NTBA!$F$17) * IF(BW$268 &gt;= $E287, MAX( MIN( $F287*$F$264, $F287-SUM($I287:BV287)),0),0)</f>
        <v>0.80167402481312078</v>
      </c>
      <c r="BX287" s="53">
        <f ca="1" xml:space="preserve"> (BX$2 &gt;= NTBA!$F$17) * IF(BX$268 &gt;= $E287, MAX( MIN( $F287*$F$264, $F287-SUM($I287:BW287)),0),0)</f>
        <v>0.80167402481312078</v>
      </c>
      <c r="BY287" s="53">
        <f ca="1" xml:space="preserve"> (BY$2 &gt;= NTBA!$F$17) * IF(BY$268 &gt;= $E287, MAX( MIN( $F287*$F$264, $F287-SUM($I287:BX287)),0),0)</f>
        <v>0.80167402481312078</v>
      </c>
      <c r="BZ287" s="53">
        <f ca="1" xml:space="preserve"> (BZ$2 &gt;= NTBA!$F$17) * IF(BZ$268 &gt;= $E287, MAX( MIN( $F287*$F$264, $F287-SUM($I287:BY287)),0),0)</f>
        <v>0.80167402481312078</v>
      </c>
      <c r="CA287" s="53">
        <f ca="1" xml:space="preserve"> (CA$2 &gt;= NTBA!$F$17) * IF(CA$268 &gt;= $E287, MAX( MIN( $F287*$F$264, $F287-SUM($I287:BZ287)),0),0)</f>
        <v>0.80167402481312078</v>
      </c>
      <c r="CB287" s="53">
        <f ca="1" xml:space="preserve"> (CB$2 &gt;= NTBA!$F$17) * IF(CB$268 &gt;= $E287, MAX( MIN( $F287*$F$264, $F287-SUM($I287:CA287)),0),0)</f>
        <v>0.80167402481312078</v>
      </c>
      <c r="CC287" s="53">
        <f ca="1" xml:space="preserve"> (CC$2 &gt;= NTBA!$F$17) * IF(CC$268 &gt;= $E287, MAX( MIN( $F287*$F$264, $F287-SUM($I287:CB287)),0),0)</f>
        <v>0.80167402481312078</v>
      </c>
      <c r="CD287" s="53">
        <f ca="1" xml:space="preserve"> (CD$2 &gt;= NTBA!$F$17) * IF(CD$268 &gt;= $E287, MAX( MIN( $F287*$F$264, $F287-SUM($I287:CC287)),0),0)</f>
        <v>0.80167402481312078</v>
      </c>
      <c r="CE287" s="53">
        <f ca="1" xml:space="preserve"> (CE$2 &gt;= NTBA!$F$17) * IF(CE$268 &gt;= $E287, MAX( MIN( $F287*$F$264, $F287-SUM($I287:CD287)),0),0)</f>
        <v>0.80167402481312078</v>
      </c>
      <c r="CF287" s="53">
        <f ca="1" xml:space="preserve"> (CF$2 &gt;= NTBA!$F$17) * IF(CF$268 &gt;= $E287, MAX( MIN( $F287*$F$264, $F287-SUM($I287:CE287)),0),0)</f>
        <v>0.80167402481312078</v>
      </c>
      <c r="CG287" s="53">
        <f ca="1" xml:space="preserve"> (CG$2 &gt;= NTBA!$F$17) * IF(CG$268 &gt;= $E287, MAX( MIN( $F287*$F$264, $F287-SUM($I287:CF287)),0),0)</f>
        <v>0.80167402481312078</v>
      </c>
      <c r="CH287" s="53">
        <f ca="1" xml:space="preserve"> (CH$2 &gt;= NTBA!$F$17) * IF(CH$268 &gt;= $E287, MAX( MIN( $F287*$F$264, $F287-SUM($I287:CG287)),0),0)</f>
        <v>0.80167402481312078</v>
      </c>
      <c r="CI287" s="53">
        <f ca="1" xml:space="preserve"> (CI$2 &gt;= NTBA!$F$17) * IF(CI$268 &gt;= $E287, MAX( MIN( $F287*$F$264, $F287-SUM($I287:CH287)),0),0)</f>
        <v>0.80167402481312078</v>
      </c>
      <c r="CJ287" s="53">
        <f ca="1" xml:space="preserve"> (CJ$2 &gt;= NTBA!$F$17) * IF(CJ$268 &gt;= $E287, MAX( MIN( $F287*$F$264, $F287-SUM($I287:CI287)),0),0)</f>
        <v>0.80167402481312078</v>
      </c>
      <c r="CK287" s="53">
        <f ca="1" xml:space="preserve"> (CK$2 &gt;= NTBA!$F$17) * IF(CK$268 &gt;= $E287, MAX( MIN( $F287*$F$264, $F287-SUM($I287:CJ287)),0),0)</f>
        <v>0.80167402481312078</v>
      </c>
      <c r="CL287" s="53">
        <f ca="1" xml:space="preserve"> (CL$2 &gt;= NTBA!$F$17) * IF(CL$268 &gt;= $E287, MAX( MIN( $F287*$F$264, $F287-SUM($I287:CK287)),0),0)</f>
        <v>0.80167402481312078</v>
      </c>
      <c r="CM287" s="53">
        <f ca="1" xml:space="preserve"> (CM$2 &gt;= NTBA!$F$17) * IF(CM$268 &gt;= $E287, MAX( MIN( $F287*$F$264, $F287-SUM($I287:CL287)),0),0)</f>
        <v>0.80167402481312078</v>
      </c>
      <c r="CN287" s="53">
        <f ca="1" xml:space="preserve"> (CN$2 &gt;= NTBA!$F$17) * IF(CN$268 &gt;= $E287, MAX( MIN( $F287*$F$264, $F287-SUM($I287:CM287)),0),0)</f>
        <v>0.80167402481312078</v>
      </c>
      <c r="CO287" s="53">
        <f ca="1" xml:space="preserve"> (CO$2 &gt;= NTBA!$F$17) * IF(CO$268 &gt;= $E287, MAX( MIN( $F287*$F$264, $F287-SUM($I287:CN287)),0),0)</f>
        <v>0.80167402481312078</v>
      </c>
      <c r="CP287" s="53">
        <f ca="1" xml:space="preserve"> (CP$2 &gt;= NTBA!$F$17) * IF(CP$268 &gt;= $E287, MAX( MIN( $F287*$F$264, $F287-SUM($I287:CO287)),0),0)</f>
        <v>0.80167402481312078</v>
      </c>
      <c r="CQ287" s="53">
        <f ca="1" xml:space="preserve"> (CQ$2 &gt;= NTBA!$F$17) * IF(CQ$268 &gt;= $E287, MAX( MIN( $F287*$F$264, $F287-SUM($I287:CP287)),0),0)</f>
        <v>0.80167402481312078</v>
      </c>
      <c r="CR287" s="53">
        <f ca="1" xml:space="preserve"> (CR$2 &gt;= NTBA!$F$17) * IF(CR$268 &gt;= $E287, MAX( MIN( $F287*$F$264, $F287-SUM($I287:CQ287)),0),0)</f>
        <v>0.80167402481312078</v>
      </c>
      <c r="CS287" s="53">
        <f ca="1" xml:space="preserve"> (CS$2 &gt;= NTBA!$F$17) * IF(CS$268 &gt;= $E287, MAX( MIN( $F287*$F$264, $F287-SUM($I287:CR287)),0),0)</f>
        <v>0.80167402481312078</v>
      </c>
      <c r="CT287" s="53">
        <f ca="1" xml:space="preserve"> (CT$2 &gt;= NTBA!$F$17) * IF(CT$268 &gt;= $E287, MAX( MIN( $F287*$F$264, $F287-SUM($I287:CS287)),0),0)</f>
        <v>0.80167402481312078</v>
      </c>
      <c r="CU287" s="53">
        <f ca="1" xml:space="preserve"> (CU$2 &gt;= NTBA!$F$17) * IF(CU$268 &gt;= $E287, MAX( MIN( $F287*$F$264, $F287-SUM($I287:CT287)),0),0)</f>
        <v>0.80167402481312078</v>
      </c>
      <c r="CV287" s="53">
        <f ca="1" xml:space="preserve"> (CV$2 &gt;= NTBA!$F$17) * IF(CV$268 &gt;= $E287, MAX( MIN( $F287*$F$264, $F287-SUM($I287:CU287)),0),0)</f>
        <v>0.80167402481312078</v>
      </c>
      <c r="CW287" s="53">
        <f ca="1" xml:space="preserve"> (CW$2 &gt;= NTBA!$F$17) * IF(CW$268 &gt;= $E287, MAX( MIN( $F287*$F$264, $F287-SUM($I287:CV287)),0),0)</f>
        <v>0.80167402481312078</v>
      </c>
      <c r="CX287" s="53">
        <f ca="1" xml:space="preserve"> (CX$2 &gt;= NTBA!$F$17) * IF(CX$268 &gt;= $E287, MAX( MIN( $F287*$F$264, $F287-SUM($I287:CW287)),0),0)</f>
        <v>0.80167402481312078</v>
      </c>
      <c r="CY287" s="53">
        <f ca="1" xml:space="preserve"> (CY$2 &gt;= NTBA!$F$17) * IF(CY$268 &gt;= $E287, MAX( MIN( $F287*$F$264, $F287-SUM($I287:CX287)),0),0)</f>
        <v>0.80167402481312078</v>
      </c>
      <c r="CZ287" s="53">
        <f ca="1" xml:space="preserve"> (CZ$2 &gt;= NTBA!$F$17) * IF(CZ$268 &gt;= $E287, MAX( MIN( $F287*$F$264, $F287-SUM($I287:CY287)),0),0)</f>
        <v>0.80167402481312078</v>
      </c>
      <c r="DA287" s="53">
        <f ca="1" xml:space="preserve"> (DA$2 &gt;= NTBA!$F$17) * IF(DA$268 &gt;= $E287, MAX( MIN( $F287*$F$264, $F287-SUM($I287:CZ287)),0),0)</f>
        <v>0.80167402481312078</v>
      </c>
      <c r="DB287" s="53">
        <f ca="1" xml:space="preserve"> (DB$2 &gt;= NTBA!$F$17) * IF(DB$268 &gt;= $E287, MAX( MIN( $F287*$F$264, $F287-SUM($I287:DA287)),0),0)</f>
        <v>0.80167402481312078</v>
      </c>
      <c r="DC287" s="53">
        <f ca="1" xml:space="preserve"> (DC$2 &gt;= NTBA!$F$17) * IF(DC$268 &gt;= $E287, MAX( MIN( $F287*$F$264, $F287-SUM($I287:DB287)),0),0)</f>
        <v>0.80167402481312078</v>
      </c>
      <c r="DD287" s="53">
        <f ca="1" xml:space="preserve"> (DD$2 &gt;= NTBA!$F$17) * IF(DD$268 &gt;= $E287, MAX( MIN( $F287*$F$264, $F287-SUM($I287:DC287)),0),0)</f>
        <v>0.80167402481312078</v>
      </c>
      <c r="DE287" s="53">
        <f ca="1" xml:space="preserve"> (DE$2 &gt;= NTBA!$F$17) * IF(DE$268 &gt;= $E287, MAX( MIN( $F287*$F$264, $F287-SUM($I287:DD287)),0),0)</f>
        <v>0.80167402481312078</v>
      </c>
      <c r="DF287" s="53">
        <f ca="1" xml:space="preserve"> (DF$2 &gt;= NTBA!$F$17) * IF(DF$268 &gt;= $E287, MAX( MIN( $F287*$F$264, $F287-SUM($I287:DE287)),0),0)</f>
        <v>0.8016740248129679</v>
      </c>
      <c r="DG287" s="53">
        <f ca="1" xml:space="preserve"> (DG$2 &gt;= NTBA!$F$17) * IF(DG$268 &gt;= $E287, MAX( MIN( $F287*$F$264, $F287-SUM($I287:DF287)),0),0)</f>
        <v>0</v>
      </c>
      <c r="DH287" s="53">
        <f ca="1" xml:space="preserve"> (DH$2 &gt;= NTBA!$F$17) * IF(DH$268 &gt;= $E287, MAX( MIN( $F287*$F$264, $F287-SUM($I287:DG287)),0),0)</f>
        <v>0</v>
      </c>
      <c r="DI287" s="53">
        <f ca="1" xml:space="preserve"> (DI$2 &gt;= NTBA!$F$17) * IF(DI$268 &gt;= $E287, MAX( MIN( $F287*$F$264, $F287-SUM($I287:DH287)),0),0)</f>
        <v>0</v>
      </c>
      <c r="DJ287" s="53">
        <f ca="1" xml:space="preserve"> (DJ$2 &gt;= NTBA!$F$17) * IF(DJ$268 &gt;= $E287, MAX( MIN( $F287*$F$264, $F287-SUM($I287:DI287)),0),0)</f>
        <v>0</v>
      </c>
      <c r="DK287" s="53">
        <f ca="1" xml:space="preserve"> (DK$2 &gt;= NTBA!$F$17) * IF(DK$268 &gt;= $E287, MAX( MIN( $F287*$F$264, $F287-SUM($I287:DJ287)),0),0)</f>
        <v>0</v>
      </c>
      <c r="DL287" s="53">
        <f ca="1" xml:space="preserve"> (DL$2 &gt;= NTBA!$F$17) * IF(DL$268 &gt;= $E287, MAX( MIN( $F287*$F$264, $F287-SUM($I287:DK287)),0),0)</f>
        <v>0</v>
      </c>
      <c r="DM287" s="53">
        <f ca="1" xml:space="preserve"> (DM$2 &gt;= NTBA!$F$17) * IF(DM$268 &gt;= $E287, MAX( MIN( $F287*$F$264, $F287-SUM($I287:DL287)),0),0)</f>
        <v>0</v>
      </c>
      <c r="DN287" s="53">
        <f ca="1" xml:space="preserve"> (DN$2 &gt;= NTBA!$F$17) * IF(DN$268 &gt;= $E287, MAX( MIN( $F287*$F$264, $F287-SUM($I287:DM287)),0),0)</f>
        <v>0</v>
      </c>
      <c r="DO287" s="53">
        <f ca="1" xml:space="preserve"> (DO$2 &gt;= NTBA!$F$17) * IF(DO$268 &gt;= $E287, MAX( MIN( $F287*$F$264, $F287-SUM($I287:DN287)),0),0)</f>
        <v>0</v>
      </c>
      <c r="DP287" s="53">
        <f ca="1" xml:space="preserve"> (DP$2 &gt;= NTBA!$F$17) * IF(DP$268 &gt;= $E287, MAX( MIN( $F287*$F$264, $F287-SUM($I287:DO287)),0),0)</f>
        <v>0</v>
      </c>
      <c r="DQ287" s="53">
        <f ca="1" xml:space="preserve"> (DQ$2 &gt;= NTBA!$F$17) * IF(DQ$268 &gt;= $E287, MAX( MIN( $F287*$F$264, $F287-SUM($I287:DP287)),0),0)</f>
        <v>0</v>
      </c>
      <c r="DR287" s="53">
        <f ca="1" xml:space="preserve"> (DR$2 &gt;= NTBA!$F$17) * IF(DR$268 &gt;= $E287, MAX( MIN( $F287*$F$264, $F287-SUM($I287:DQ287)),0),0)</f>
        <v>0</v>
      </c>
      <c r="DS287" s="53">
        <f ca="1" xml:space="preserve"> (DS$2 &gt;= NTBA!$F$17) * IF(DS$268 &gt;= $E287, MAX( MIN( $F287*$F$264, $F287-SUM($I287:DR287)),0),0)</f>
        <v>0</v>
      </c>
      <c r="DT287" s="53">
        <f ca="1" xml:space="preserve"> (DT$2 &gt;= NTBA!$F$17) * IF(DT$268 &gt;= $E287, MAX( MIN( $F287*$F$264, $F287-SUM($I287:DS287)),0),0)</f>
        <v>0</v>
      </c>
      <c r="DU287" s="53">
        <f ca="1" xml:space="preserve"> (DU$2 &gt;= NTBA!$F$17) * IF(DU$268 &gt;= $E287, MAX( MIN( $F287*$F$264, $F287-SUM($I287:DT287)),0),0)</f>
        <v>0</v>
      </c>
      <c r="DV287" s="53">
        <f ca="1" xml:space="preserve"> (DV$2 &gt;= NTBA!$F$17) * IF(DV$268 &gt;= $E287, MAX( MIN( $F287*$F$264, $F287-SUM($I287:DU287)),0),0)</f>
        <v>0</v>
      </c>
      <c r="DW287" s="53">
        <f ca="1" xml:space="preserve"> (DW$2 &gt;= NTBA!$F$17) * IF(DW$268 &gt;= $E287, MAX( MIN( $F287*$F$264, $F287-SUM($I287:DV287)),0),0)</f>
        <v>0</v>
      </c>
      <c r="DX287" s="53">
        <f ca="1" xml:space="preserve"> (DX$2 &gt;= NTBA!$F$17) * IF(DX$268 &gt;= $E287, MAX( MIN( $F287*$F$264, $F287-SUM($I287:DW287)),0),0)</f>
        <v>0</v>
      </c>
      <c r="DY287" s="53">
        <f ca="1" xml:space="preserve"> (DY$2 &gt;= NTBA!$F$17) * IF(DY$268 &gt;= $E287, MAX( MIN( $F287*$F$264, $F287-SUM($I287:DX287)),0),0)</f>
        <v>0</v>
      </c>
      <c r="DZ287" s="53">
        <f ca="1" xml:space="preserve"> (DZ$2 &gt;= NTBA!$F$17) * IF(DZ$268 &gt;= $E287, MAX( MIN( $F287*$F$264, $F287-SUM($I287:DY287)),0),0)</f>
        <v>0</v>
      </c>
      <c r="EA287" s="53">
        <f ca="1" xml:space="preserve"> (EA$2 &gt;= NTBA!$F$17) * IF(EA$268 &gt;= $E287, MAX( MIN( $F287*$F$264, $F287-SUM($I287:DZ287)),0),0)</f>
        <v>0</v>
      </c>
      <c r="EB287" s="53">
        <f ca="1" xml:space="preserve"> (EB$2 &gt;= NTBA!$F$17) * IF(EB$268 &gt;= $E287, MAX( MIN( $F287*$F$264, $F287-SUM($I287:EA287)),0),0)</f>
        <v>0</v>
      </c>
      <c r="EC287" s="53">
        <f ca="1" xml:space="preserve"> (EC$2 &gt;= NTBA!$F$17) * IF(EC$268 &gt;= $E287, MAX( MIN( $F287*$F$264, $F287-SUM($I287:EB287)),0),0)</f>
        <v>0</v>
      </c>
      <c r="ED287" s="53">
        <f ca="1" xml:space="preserve"> (ED$2 &gt;= NTBA!$F$17) * IF(ED$268 &gt;= $E287, MAX( MIN( $F287*$F$264, $F287-SUM($I287:EC287)),0),0)</f>
        <v>0</v>
      </c>
      <c r="EE287" s="53">
        <f ca="1" xml:space="preserve"> (EE$2 &gt;= NTBA!$F$17) * IF(EE$268 &gt;= $E287, MAX( MIN( $F287*$F$264, $F287-SUM($I287:ED287)),0),0)</f>
        <v>0</v>
      </c>
      <c r="EF287" s="53">
        <f ca="1" xml:space="preserve"> (EF$2 &gt;= NTBA!$F$17) * IF(EF$268 &gt;= $E287, MAX( MIN( $F287*$F$264, $F287-SUM($I287:EE287)),0),0)</f>
        <v>0</v>
      </c>
      <c r="EG287" s="53">
        <f ca="1" xml:space="preserve"> (EG$2 &gt;= NTBA!$F$17) * IF(EG$268 &gt;= $E287, MAX( MIN( $F287*$F$264, $F287-SUM($I287:EF287)),0),0)</f>
        <v>0</v>
      </c>
      <c r="EH287" s="53">
        <f ca="1" xml:space="preserve"> (EH$2 &gt;= NTBA!$F$17) * IF(EH$268 &gt;= $E287, MAX( MIN( $F287*$F$264, $F287-SUM($I287:EG287)),0),0)</f>
        <v>0</v>
      </c>
      <c r="EI287" s="21"/>
    </row>
    <row r="288" spans="5:139" ht="15" customHeight="1" outlineLevel="1" x14ac:dyDescent="0.35">
      <c r="E288" s="625">
        <v>20</v>
      </c>
      <c r="F288" s="415">
        <f ca="1"/>
        <v>76.631929956153073</v>
      </c>
      <c r="G288" s="462"/>
      <c r="H288" s="26">
        <f t="shared" ca="1" si="184"/>
        <v>76.631929956153073</v>
      </c>
      <c r="I288" s="39"/>
      <c r="J288" s="53">
        <f xml:space="preserve"> (J$2 &gt;= NTBA!$F$17) * IF(J$268 &gt;= $E288, MAX( MIN( $F288*$F$264, $F288-SUM($I288:I288)),0),0)</f>
        <v>0</v>
      </c>
      <c r="K288" s="53">
        <f xml:space="preserve"> (K$2 &gt;= NTBA!$F$17) * IF(K$268 &gt;= $E288, MAX( MIN( $F288*$F$264, $F288-SUM($I288:J288)),0),0)</f>
        <v>0</v>
      </c>
      <c r="L288" s="53">
        <f xml:space="preserve"> (L$2 &gt;= NTBA!$F$17) * IF(L$268 &gt;= $E288, MAX( MIN( $F288*$F$264, $F288-SUM($I288:K288)),0),0)</f>
        <v>0</v>
      </c>
      <c r="M288" s="53">
        <f xml:space="preserve"> (M$2 &gt;= NTBA!$F$17) * IF(M$268 &gt;= $E288, MAX( MIN( $F288*$F$264, $F288-SUM($I288:L288)),0),0)</f>
        <v>0</v>
      </c>
      <c r="N288" s="53">
        <f xml:space="preserve"> (N$2 &gt;= NTBA!$F$17) * IF(N$268 &gt;= $E288, MAX( MIN( $F288*$F$264, $F288-SUM($I288:M288)),0),0)</f>
        <v>0</v>
      </c>
      <c r="O288" s="53">
        <f xml:space="preserve"> (O$2 &gt;= NTBA!$F$17) * IF(O$268 &gt;= $E288, MAX( MIN( $F288*$F$264, $F288-SUM($I288:N288)),0),0)</f>
        <v>0</v>
      </c>
      <c r="P288" s="53">
        <f xml:space="preserve"> (P$2 &gt;= NTBA!$F$17) * IF(P$268 &gt;= $E288, MAX( MIN( $F288*$F$264, $F288-SUM($I288:O288)),0),0)</f>
        <v>0</v>
      </c>
      <c r="Q288" s="53">
        <f xml:space="preserve"> (Q$2 &gt;= NTBA!$F$17) * IF(Q$268 &gt;= $E288, MAX( MIN( $F288*$F$264, $F288-SUM($I288:P288)),0),0)</f>
        <v>0</v>
      </c>
      <c r="R288" s="53">
        <f xml:space="preserve"> (R$2 &gt;= NTBA!$F$17) * IF(R$268 &gt;= $E288, MAX( MIN( $F288*$F$264, $F288-SUM($I288:Q288)),0),0)</f>
        <v>0</v>
      </c>
      <c r="S288" s="53">
        <f xml:space="preserve"> (S$2 &gt;= NTBA!$F$17) * IF(S$268 &gt;= $E288, MAX( MIN( $F288*$F$264, $F288-SUM($I288:R288)),0),0)</f>
        <v>0</v>
      </c>
      <c r="T288" s="53">
        <f xml:space="preserve"> (T$2 &gt;= NTBA!$F$17) * IF(T$268 &gt;= $E288, MAX( MIN( $F288*$F$264, $F288-SUM($I288:S288)),0),0)</f>
        <v>0</v>
      </c>
      <c r="U288" s="53">
        <f xml:space="preserve"> (U$2 &gt;= NTBA!$F$17) * IF(U$268 &gt;= $E288, MAX( MIN( $F288*$F$264, $F288-SUM($I288:T288)),0),0)</f>
        <v>0</v>
      </c>
      <c r="V288" s="53">
        <f xml:space="preserve"> (V$2 &gt;= NTBA!$F$17) * IF(V$268 &gt;= $E288, MAX( MIN( $F288*$F$264, $F288-SUM($I288:U288)),0),0)</f>
        <v>0</v>
      </c>
      <c r="W288" s="53">
        <f xml:space="preserve"> (W$2 &gt;= NTBA!$F$17) * IF(W$268 &gt;= $E288, MAX( MIN( $F288*$F$264, $F288-SUM($I288:V288)),0),0)</f>
        <v>0</v>
      </c>
      <c r="X288" s="53">
        <f xml:space="preserve"> (X$2 &gt;= NTBA!$F$17) * IF(X$268 &gt;= $E288, MAX( MIN( $F288*$F$264, $F288-SUM($I288:W288)),0),0)</f>
        <v>0</v>
      </c>
      <c r="Y288" s="53">
        <f xml:space="preserve"> (Y$2 &gt;= NTBA!$F$17) * IF(Y$268 &gt;= $E288, MAX( MIN( $F288*$F$264, $F288-SUM($I288:X288)),0),0)</f>
        <v>0</v>
      </c>
      <c r="Z288" s="53">
        <f xml:space="preserve"> (Z$2 &gt;= NTBA!$F$17) * IF(Z$268 &gt;= $E288, MAX( MIN( $F288*$F$264, $F288-SUM($I288:Y288)),0),0)</f>
        <v>0</v>
      </c>
      <c r="AA288" s="53">
        <f xml:space="preserve"> (AA$2 &gt;= NTBA!$F$17) * IF(AA$268 &gt;= $E288, MAX( MIN( $F288*$F$264, $F288-SUM($I288:Z288)),0),0)</f>
        <v>0</v>
      </c>
      <c r="AB288" s="53">
        <f xml:space="preserve"> (AB$2 &gt;= NTBA!$F$17) * IF(AB$268 &gt;= $E288, MAX( MIN( $F288*$F$264, $F288-SUM($I288:AA288)),0),0)</f>
        <v>0</v>
      </c>
      <c r="AC288" s="53">
        <f ca="1" xml:space="preserve"> (AC$2 &gt;= NTBA!$F$17) * IF(AC$268 &gt;= $E288, MAX( MIN( $F288*$F$264, $F288-SUM($I288:AB288)),0),0)</f>
        <v>0.92327626453196487</v>
      </c>
      <c r="AD288" s="53">
        <f ca="1" xml:space="preserve"> (AD$2 &gt;= NTBA!$F$17) * IF(AD$268 &gt;= $E288, MAX( MIN( $F288*$F$264, $F288-SUM($I288:AC288)),0),0)</f>
        <v>0.92327626453196487</v>
      </c>
      <c r="AE288" s="53">
        <f ca="1" xml:space="preserve"> (AE$2 &gt;= NTBA!$F$17) * IF(AE$268 &gt;= $E288, MAX( MIN( $F288*$F$264, $F288-SUM($I288:AD288)),0),0)</f>
        <v>0.92327626453196487</v>
      </c>
      <c r="AF288" s="53">
        <f ca="1" xml:space="preserve"> (AF$2 &gt;= NTBA!$F$17) * IF(AF$268 &gt;= $E288, MAX( MIN( $F288*$F$264, $F288-SUM($I288:AE288)),0),0)</f>
        <v>0.92327626453196487</v>
      </c>
      <c r="AG288" s="53">
        <f ca="1" xml:space="preserve"> (AG$2 &gt;= NTBA!$F$17) * IF(AG$268 &gt;= $E288, MAX( MIN( $F288*$F$264, $F288-SUM($I288:AF288)),0),0)</f>
        <v>0.92327626453196487</v>
      </c>
      <c r="AH288" s="53">
        <f ca="1" xml:space="preserve"> (AH$2 &gt;= NTBA!$F$17) * IF(AH$268 &gt;= $E288, MAX( MIN( $F288*$F$264, $F288-SUM($I288:AG288)),0),0)</f>
        <v>0.92327626453196487</v>
      </c>
      <c r="AI288" s="53">
        <f ca="1" xml:space="preserve"> (AI$2 &gt;= NTBA!$F$17) * IF(AI$268 &gt;= $E288, MAX( MIN( $F288*$F$264, $F288-SUM($I288:AH288)),0),0)</f>
        <v>0.92327626453196487</v>
      </c>
      <c r="AJ288" s="53">
        <f ca="1" xml:space="preserve"> (AJ$2 &gt;= NTBA!$F$17) * IF(AJ$268 &gt;= $E288, MAX( MIN( $F288*$F$264, $F288-SUM($I288:AI288)),0),0)</f>
        <v>0.92327626453196487</v>
      </c>
      <c r="AK288" s="53">
        <f ca="1" xml:space="preserve"> (AK$2 &gt;= NTBA!$F$17) * IF(AK$268 &gt;= $E288, MAX( MIN( $F288*$F$264, $F288-SUM($I288:AJ288)),0),0)</f>
        <v>0.92327626453196487</v>
      </c>
      <c r="AL288" s="53">
        <f ca="1" xml:space="preserve"> (AL$2 &gt;= NTBA!$F$17) * IF(AL$268 &gt;= $E288, MAX( MIN( $F288*$F$264, $F288-SUM($I288:AK288)),0),0)</f>
        <v>0.92327626453196487</v>
      </c>
      <c r="AM288" s="53">
        <f ca="1" xml:space="preserve"> (AM$2 &gt;= NTBA!$F$17) * IF(AM$268 &gt;= $E288, MAX( MIN( $F288*$F$264, $F288-SUM($I288:AL288)),0),0)</f>
        <v>0.92327626453196487</v>
      </c>
      <c r="AN288" s="53">
        <f ca="1" xml:space="preserve"> (AN$2 &gt;= NTBA!$F$17) * IF(AN$268 &gt;= $E288, MAX( MIN( $F288*$F$264, $F288-SUM($I288:AM288)),0),0)</f>
        <v>0.92327626453196487</v>
      </c>
      <c r="AO288" s="53">
        <f ca="1" xml:space="preserve"> (AO$2 &gt;= NTBA!$F$17) * IF(AO$268 &gt;= $E288, MAX( MIN( $F288*$F$264, $F288-SUM($I288:AN288)),0),0)</f>
        <v>0.92327626453196487</v>
      </c>
      <c r="AP288" s="53">
        <f ca="1" xml:space="preserve"> (AP$2 &gt;= NTBA!$F$17) * IF(AP$268 &gt;= $E288, MAX( MIN( $F288*$F$264, $F288-SUM($I288:AO288)),0),0)</f>
        <v>0.92327626453196487</v>
      </c>
      <c r="AQ288" s="53">
        <f ca="1" xml:space="preserve"> (AQ$2 &gt;= NTBA!$F$17) * IF(AQ$268 &gt;= $E288, MAX( MIN( $F288*$F$264, $F288-SUM($I288:AP288)),0),0)</f>
        <v>0.92327626453196487</v>
      </c>
      <c r="AR288" s="53">
        <f ca="1" xml:space="preserve"> (AR$2 &gt;= NTBA!$F$17) * IF(AR$268 &gt;= $E288, MAX( MIN( $F288*$F$264, $F288-SUM($I288:AQ288)),0),0)</f>
        <v>0.92327626453196487</v>
      </c>
      <c r="AS288" s="53">
        <f ca="1" xml:space="preserve"> (AS$2 &gt;= NTBA!$F$17) * IF(AS$268 &gt;= $E288, MAX( MIN( $F288*$F$264, $F288-SUM($I288:AR288)),0),0)</f>
        <v>0.92327626453196487</v>
      </c>
      <c r="AT288" s="53">
        <f ca="1" xml:space="preserve"> (AT$2 &gt;= NTBA!$F$17) * IF(AT$268 &gt;= $E288, MAX( MIN( $F288*$F$264, $F288-SUM($I288:AS288)),0),0)</f>
        <v>0.92327626453196487</v>
      </c>
      <c r="AU288" s="53">
        <f ca="1" xml:space="preserve"> (AU$2 &gt;= NTBA!$F$17) * IF(AU$268 &gt;= $E288, MAX( MIN( $F288*$F$264, $F288-SUM($I288:AT288)),0),0)</f>
        <v>0.92327626453196487</v>
      </c>
      <c r="AV288" s="53">
        <f ca="1" xml:space="preserve"> (AV$2 &gt;= NTBA!$F$17) * IF(AV$268 &gt;= $E288, MAX( MIN( $F288*$F$264, $F288-SUM($I288:AU288)),0),0)</f>
        <v>0.92327626453196487</v>
      </c>
      <c r="AW288" s="53">
        <f ca="1" xml:space="preserve"> (AW$2 &gt;= NTBA!$F$17) * IF(AW$268 &gt;= $E288, MAX( MIN( $F288*$F$264, $F288-SUM($I288:AV288)),0),0)</f>
        <v>0.92327626453196487</v>
      </c>
      <c r="AX288" s="53">
        <f ca="1" xml:space="preserve"> (AX$2 &gt;= NTBA!$F$17) * IF(AX$268 &gt;= $E288, MAX( MIN( $F288*$F$264, $F288-SUM($I288:AW288)),0),0)</f>
        <v>0.92327626453196487</v>
      </c>
      <c r="AY288" s="53">
        <f ca="1" xml:space="preserve"> (AY$2 &gt;= NTBA!$F$17) * IF(AY$268 &gt;= $E288, MAX( MIN( $F288*$F$264, $F288-SUM($I288:AX288)),0),0)</f>
        <v>0.92327626453196487</v>
      </c>
      <c r="AZ288" s="53">
        <f ca="1" xml:space="preserve"> (AZ$2 &gt;= NTBA!$F$17) * IF(AZ$268 &gt;= $E288, MAX( MIN( $F288*$F$264, $F288-SUM($I288:AY288)),0),0)</f>
        <v>0.92327626453196487</v>
      </c>
      <c r="BA288" s="53">
        <f ca="1" xml:space="preserve"> (BA$2 &gt;= NTBA!$F$17) * IF(BA$268 &gt;= $E288, MAX( MIN( $F288*$F$264, $F288-SUM($I288:AZ288)),0),0)</f>
        <v>0.92327626453196487</v>
      </c>
      <c r="BB288" s="53">
        <f ca="1" xml:space="preserve"> (BB$2 &gt;= NTBA!$F$17) * IF(BB$268 &gt;= $E288, MAX( MIN( $F288*$F$264, $F288-SUM($I288:BA288)),0),0)</f>
        <v>0.92327626453196487</v>
      </c>
      <c r="BC288" s="53">
        <f ca="1" xml:space="preserve"> (BC$2 &gt;= NTBA!$F$17) * IF(BC$268 &gt;= $E288, MAX( MIN( $F288*$F$264, $F288-SUM($I288:BB288)),0),0)</f>
        <v>0.92327626453196487</v>
      </c>
      <c r="BD288" s="53">
        <f ca="1" xml:space="preserve"> (BD$2 &gt;= NTBA!$F$17) * IF(BD$268 &gt;= $E288, MAX( MIN( $F288*$F$264, $F288-SUM($I288:BC288)),0),0)</f>
        <v>0.92327626453196487</v>
      </c>
      <c r="BE288" s="53">
        <f ca="1" xml:space="preserve"> (BE$2 &gt;= NTBA!$F$17) * IF(BE$268 &gt;= $E288, MAX( MIN( $F288*$F$264, $F288-SUM($I288:BD288)),0),0)</f>
        <v>0.92327626453196487</v>
      </c>
      <c r="BF288" s="53">
        <f ca="1" xml:space="preserve"> (BF$2 &gt;= NTBA!$F$17) * IF(BF$268 &gt;= $E288, MAX( MIN( $F288*$F$264, $F288-SUM($I288:BE288)),0),0)</f>
        <v>0.92327626453196487</v>
      </c>
      <c r="BG288" s="53">
        <f ca="1" xml:space="preserve"> (BG$2 &gt;= NTBA!$F$17) * IF(BG$268 &gt;= $E288, MAX( MIN( $F288*$F$264, $F288-SUM($I288:BF288)),0),0)</f>
        <v>0.92327626453196487</v>
      </c>
      <c r="BH288" s="53">
        <f ca="1" xml:space="preserve"> (BH$2 &gt;= NTBA!$F$17) * IF(BH$268 &gt;= $E288, MAX( MIN( $F288*$F$264, $F288-SUM($I288:BG288)),0),0)</f>
        <v>0.92327626453196487</v>
      </c>
      <c r="BI288" s="53">
        <f ca="1" xml:space="preserve"> (BI$2 &gt;= NTBA!$F$17) * IF(BI$268 &gt;= $E288, MAX( MIN( $F288*$F$264, $F288-SUM($I288:BH288)),0),0)</f>
        <v>0.92327626453196487</v>
      </c>
      <c r="BJ288" s="53">
        <f ca="1" xml:space="preserve"> (BJ$2 &gt;= NTBA!$F$17) * IF(BJ$268 &gt;= $E288, MAX( MIN( $F288*$F$264, $F288-SUM($I288:BI288)),0),0)</f>
        <v>0.92327626453196487</v>
      </c>
      <c r="BK288" s="53">
        <f ca="1" xml:space="preserve"> (BK$2 &gt;= NTBA!$F$17) * IF(BK$268 &gt;= $E288, MAX( MIN( $F288*$F$264, $F288-SUM($I288:BJ288)),0),0)</f>
        <v>0.92327626453196487</v>
      </c>
      <c r="BL288" s="53">
        <f ca="1" xml:space="preserve"> (BL$2 &gt;= NTBA!$F$17) * IF(BL$268 &gt;= $E288, MAX( MIN( $F288*$F$264, $F288-SUM($I288:BK288)),0),0)</f>
        <v>0.92327626453196487</v>
      </c>
      <c r="BM288" s="53">
        <f ca="1" xml:space="preserve"> (BM$2 &gt;= NTBA!$F$17) * IF(BM$268 &gt;= $E288, MAX( MIN( $F288*$F$264, $F288-SUM($I288:BL288)),0),0)</f>
        <v>0.92327626453196487</v>
      </c>
      <c r="BN288" s="53">
        <f ca="1" xml:space="preserve"> (BN$2 &gt;= NTBA!$F$17) * IF(BN$268 &gt;= $E288, MAX( MIN( $F288*$F$264, $F288-SUM($I288:BM288)),0),0)</f>
        <v>0.92327626453196487</v>
      </c>
      <c r="BO288" s="53">
        <f ca="1" xml:space="preserve"> (BO$2 &gt;= NTBA!$F$17) * IF(BO$268 &gt;= $E288, MAX( MIN( $F288*$F$264, $F288-SUM($I288:BN288)),0),0)</f>
        <v>0.92327626453196487</v>
      </c>
      <c r="BP288" s="53">
        <f ca="1" xml:space="preserve"> (BP$2 &gt;= NTBA!$F$17) * IF(BP$268 &gt;= $E288, MAX( MIN( $F288*$F$264, $F288-SUM($I288:BO288)),0),0)</f>
        <v>0.92327626453196487</v>
      </c>
      <c r="BQ288" s="53">
        <f ca="1" xml:space="preserve"> (BQ$2 &gt;= NTBA!$F$17) * IF(BQ$268 &gt;= $E288, MAX( MIN( $F288*$F$264, $F288-SUM($I288:BP288)),0),0)</f>
        <v>0.92327626453196487</v>
      </c>
      <c r="BR288" s="53">
        <f ca="1" xml:space="preserve"> (BR$2 &gt;= NTBA!$F$17) * IF(BR$268 &gt;= $E288, MAX( MIN( $F288*$F$264, $F288-SUM($I288:BQ288)),0),0)</f>
        <v>0.92327626453196487</v>
      </c>
      <c r="BS288" s="53">
        <f ca="1" xml:space="preserve"> (BS$2 &gt;= NTBA!$F$17) * IF(BS$268 &gt;= $E288, MAX( MIN( $F288*$F$264, $F288-SUM($I288:BR288)),0),0)</f>
        <v>0.92327626453196487</v>
      </c>
      <c r="BT288" s="53">
        <f ca="1" xml:space="preserve"> (BT$2 &gt;= NTBA!$F$17) * IF(BT$268 &gt;= $E288, MAX( MIN( $F288*$F$264, $F288-SUM($I288:BS288)),0),0)</f>
        <v>0.92327626453196487</v>
      </c>
      <c r="BU288" s="53">
        <f ca="1" xml:space="preserve"> (BU$2 &gt;= NTBA!$F$17) * IF(BU$268 &gt;= $E288, MAX( MIN( $F288*$F$264, $F288-SUM($I288:BT288)),0),0)</f>
        <v>0.92327626453196487</v>
      </c>
      <c r="BV288" s="53">
        <f ca="1" xml:space="preserve"> (BV$2 &gt;= NTBA!$F$17) * IF(BV$268 &gt;= $E288, MAX( MIN( $F288*$F$264, $F288-SUM($I288:BU288)),0),0)</f>
        <v>0.92327626453196487</v>
      </c>
      <c r="BW288" s="53">
        <f ca="1" xml:space="preserve"> (BW$2 &gt;= NTBA!$F$17) * IF(BW$268 &gt;= $E288, MAX( MIN( $F288*$F$264, $F288-SUM($I288:BV288)),0),0)</f>
        <v>0.92327626453196487</v>
      </c>
      <c r="BX288" s="53">
        <f ca="1" xml:space="preserve"> (BX$2 &gt;= NTBA!$F$17) * IF(BX$268 &gt;= $E288, MAX( MIN( $F288*$F$264, $F288-SUM($I288:BW288)),0),0)</f>
        <v>0.92327626453196487</v>
      </c>
      <c r="BY288" s="53">
        <f ca="1" xml:space="preserve"> (BY$2 &gt;= NTBA!$F$17) * IF(BY$268 &gt;= $E288, MAX( MIN( $F288*$F$264, $F288-SUM($I288:BX288)),0),0)</f>
        <v>0.92327626453196487</v>
      </c>
      <c r="BZ288" s="53">
        <f ca="1" xml:space="preserve"> (BZ$2 &gt;= NTBA!$F$17) * IF(BZ$268 &gt;= $E288, MAX( MIN( $F288*$F$264, $F288-SUM($I288:BY288)),0),0)</f>
        <v>0.92327626453196487</v>
      </c>
      <c r="CA288" s="53">
        <f ca="1" xml:space="preserve"> (CA$2 &gt;= NTBA!$F$17) * IF(CA$268 &gt;= $E288, MAX( MIN( $F288*$F$264, $F288-SUM($I288:BZ288)),0),0)</f>
        <v>0.92327626453196487</v>
      </c>
      <c r="CB288" s="53">
        <f ca="1" xml:space="preserve"> (CB$2 &gt;= NTBA!$F$17) * IF(CB$268 &gt;= $E288, MAX( MIN( $F288*$F$264, $F288-SUM($I288:CA288)),0),0)</f>
        <v>0.92327626453196487</v>
      </c>
      <c r="CC288" s="53">
        <f ca="1" xml:space="preserve"> (CC$2 &gt;= NTBA!$F$17) * IF(CC$268 &gt;= $E288, MAX( MIN( $F288*$F$264, $F288-SUM($I288:CB288)),0),0)</f>
        <v>0.92327626453196487</v>
      </c>
      <c r="CD288" s="53">
        <f ca="1" xml:space="preserve"> (CD$2 &gt;= NTBA!$F$17) * IF(CD$268 &gt;= $E288, MAX( MIN( $F288*$F$264, $F288-SUM($I288:CC288)),0),0)</f>
        <v>0.92327626453196487</v>
      </c>
      <c r="CE288" s="53">
        <f ca="1" xml:space="preserve"> (CE$2 &gt;= NTBA!$F$17) * IF(CE$268 &gt;= $E288, MAX( MIN( $F288*$F$264, $F288-SUM($I288:CD288)),0),0)</f>
        <v>0.92327626453196487</v>
      </c>
      <c r="CF288" s="53">
        <f ca="1" xml:space="preserve"> (CF$2 &gt;= NTBA!$F$17) * IF(CF$268 &gt;= $E288, MAX( MIN( $F288*$F$264, $F288-SUM($I288:CE288)),0),0)</f>
        <v>0.92327626453196487</v>
      </c>
      <c r="CG288" s="53">
        <f ca="1" xml:space="preserve"> (CG$2 &gt;= NTBA!$F$17) * IF(CG$268 &gt;= $E288, MAX( MIN( $F288*$F$264, $F288-SUM($I288:CF288)),0),0)</f>
        <v>0.92327626453196487</v>
      </c>
      <c r="CH288" s="53">
        <f ca="1" xml:space="preserve"> (CH$2 &gt;= NTBA!$F$17) * IF(CH$268 &gt;= $E288, MAX( MIN( $F288*$F$264, $F288-SUM($I288:CG288)),0),0)</f>
        <v>0.92327626453196487</v>
      </c>
      <c r="CI288" s="53">
        <f ca="1" xml:space="preserve"> (CI$2 &gt;= NTBA!$F$17) * IF(CI$268 &gt;= $E288, MAX( MIN( $F288*$F$264, $F288-SUM($I288:CH288)),0),0)</f>
        <v>0.92327626453196487</v>
      </c>
      <c r="CJ288" s="53">
        <f ca="1" xml:space="preserve"> (CJ$2 &gt;= NTBA!$F$17) * IF(CJ$268 &gt;= $E288, MAX( MIN( $F288*$F$264, $F288-SUM($I288:CI288)),0),0)</f>
        <v>0.92327626453196487</v>
      </c>
      <c r="CK288" s="53">
        <f ca="1" xml:space="preserve"> (CK$2 &gt;= NTBA!$F$17) * IF(CK$268 &gt;= $E288, MAX( MIN( $F288*$F$264, $F288-SUM($I288:CJ288)),0),0)</f>
        <v>0.92327626453196487</v>
      </c>
      <c r="CL288" s="53">
        <f ca="1" xml:space="preserve"> (CL$2 &gt;= NTBA!$F$17) * IF(CL$268 &gt;= $E288, MAX( MIN( $F288*$F$264, $F288-SUM($I288:CK288)),0),0)</f>
        <v>0.92327626453196487</v>
      </c>
      <c r="CM288" s="53">
        <f ca="1" xml:space="preserve"> (CM$2 &gt;= NTBA!$F$17) * IF(CM$268 &gt;= $E288, MAX( MIN( $F288*$F$264, $F288-SUM($I288:CL288)),0),0)</f>
        <v>0.92327626453196487</v>
      </c>
      <c r="CN288" s="53">
        <f ca="1" xml:space="preserve"> (CN$2 &gt;= NTBA!$F$17) * IF(CN$268 &gt;= $E288, MAX( MIN( $F288*$F$264, $F288-SUM($I288:CM288)),0),0)</f>
        <v>0.92327626453196487</v>
      </c>
      <c r="CO288" s="53">
        <f ca="1" xml:space="preserve"> (CO$2 &gt;= NTBA!$F$17) * IF(CO$268 &gt;= $E288, MAX( MIN( $F288*$F$264, $F288-SUM($I288:CN288)),0),0)</f>
        <v>0.92327626453196487</v>
      </c>
      <c r="CP288" s="53">
        <f ca="1" xml:space="preserve"> (CP$2 &gt;= NTBA!$F$17) * IF(CP$268 &gt;= $E288, MAX( MIN( $F288*$F$264, $F288-SUM($I288:CO288)),0),0)</f>
        <v>0.92327626453196487</v>
      </c>
      <c r="CQ288" s="53">
        <f ca="1" xml:space="preserve"> (CQ$2 &gt;= NTBA!$F$17) * IF(CQ$268 &gt;= $E288, MAX( MIN( $F288*$F$264, $F288-SUM($I288:CP288)),0),0)</f>
        <v>0.92327626453196487</v>
      </c>
      <c r="CR288" s="53">
        <f ca="1" xml:space="preserve"> (CR$2 &gt;= NTBA!$F$17) * IF(CR$268 &gt;= $E288, MAX( MIN( $F288*$F$264, $F288-SUM($I288:CQ288)),0),0)</f>
        <v>0.92327626453196487</v>
      </c>
      <c r="CS288" s="53">
        <f ca="1" xml:space="preserve"> (CS$2 &gt;= NTBA!$F$17) * IF(CS$268 &gt;= $E288, MAX( MIN( $F288*$F$264, $F288-SUM($I288:CR288)),0),0)</f>
        <v>0.92327626453196487</v>
      </c>
      <c r="CT288" s="53">
        <f ca="1" xml:space="preserve"> (CT$2 &gt;= NTBA!$F$17) * IF(CT$268 &gt;= $E288, MAX( MIN( $F288*$F$264, $F288-SUM($I288:CS288)),0),0)</f>
        <v>0.92327626453196487</v>
      </c>
      <c r="CU288" s="53">
        <f ca="1" xml:space="preserve"> (CU$2 &gt;= NTBA!$F$17) * IF(CU$268 &gt;= $E288, MAX( MIN( $F288*$F$264, $F288-SUM($I288:CT288)),0),0)</f>
        <v>0.92327626453196487</v>
      </c>
      <c r="CV288" s="53">
        <f ca="1" xml:space="preserve"> (CV$2 &gt;= NTBA!$F$17) * IF(CV$268 &gt;= $E288, MAX( MIN( $F288*$F$264, $F288-SUM($I288:CU288)),0),0)</f>
        <v>0.92327626453196487</v>
      </c>
      <c r="CW288" s="53">
        <f ca="1" xml:space="preserve"> (CW$2 &gt;= NTBA!$F$17) * IF(CW$268 &gt;= $E288, MAX( MIN( $F288*$F$264, $F288-SUM($I288:CV288)),0),0)</f>
        <v>0.92327626453196487</v>
      </c>
      <c r="CX288" s="53">
        <f ca="1" xml:space="preserve"> (CX$2 &gt;= NTBA!$F$17) * IF(CX$268 &gt;= $E288, MAX( MIN( $F288*$F$264, $F288-SUM($I288:CW288)),0),0)</f>
        <v>0.92327626453196487</v>
      </c>
      <c r="CY288" s="53">
        <f ca="1" xml:space="preserve"> (CY$2 &gt;= NTBA!$F$17) * IF(CY$268 &gt;= $E288, MAX( MIN( $F288*$F$264, $F288-SUM($I288:CX288)),0),0)</f>
        <v>0.92327626453196487</v>
      </c>
      <c r="CZ288" s="53">
        <f ca="1" xml:space="preserve"> (CZ$2 &gt;= NTBA!$F$17) * IF(CZ$268 &gt;= $E288, MAX( MIN( $F288*$F$264, $F288-SUM($I288:CY288)),0),0)</f>
        <v>0.92327626453196487</v>
      </c>
      <c r="DA288" s="53">
        <f ca="1" xml:space="preserve"> (DA$2 &gt;= NTBA!$F$17) * IF(DA$268 &gt;= $E288, MAX( MIN( $F288*$F$264, $F288-SUM($I288:CZ288)),0),0)</f>
        <v>0.92327626453196487</v>
      </c>
      <c r="DB288" s="53">
        <f ca="1" xml:space="preserve"> (DB$2 &gt;= NTBA!$F$17) * IF(DB$268 &gt;= $E288, MAX( MIN( $F288*$F$264, $F288-SUM($I288:DA288)),0),0)</f>
        <v>0.92327626453196487</v>
      </c>
      <c r="DC288" s="53">
        <f ca="1" xml:space="preserve"> (DC$2 &gt;= NTBA!$F$17) * IF(DC$268 &gt;= $E288, MAX( MIN( $F288*$F$264, $F288-SUM($I288:DB288)),0),0)</f>
        <v>0.92327626453196487</v>
      </c>
      <c r="DD288" s="53">
        <f ca="1" xml:space="preserve"> (DD$2 &gt;= NTBA!$F$17) * IF(DD$268 &gt;= $E288, MAX( MIN( $F288*$F$264, $F288-SUM($I288:DC288)),0),0)</f>
        <v>0.92327626453196487</v>
      </c>
      <c r="DE288" s="53">
        <f ca="1" xml:space="preserve"> (DE$2 &gt;= NTBA!$F$17) * IF(DE$268 &gt;= $E288, MAX( MIN( $F288*$F$264, $F288-SUM($I288:DD288)),0),0)</f>
        <v>0.92327626453196487</v>
      </c>
      <c r="DF288" s="53">
        <f ca="1" xml:space="preserve"> (DF$2 &gt;= NTBA!$F$17) * IF(DF$268 &gt;= $E288, MAX( MIN( $F288*$F$264, $F288-SUM($I288:DE288)),0),0)</f>
        <v>0.92327626453196487</v>
      </c>
      <c r="DG288" s="53">
        <f ca="1" xml:space="preserve"> (DG$2 &gt;= NTBA!$F$17) * IF(DG$268 &gt;= $E288, MAX( MIN( $F288*$F$264, $F288-SUM($I288:DF288)),0),0)</f>
        <v>0.92327626453196487</v>
      </c>
      <c r="DH288" s="53">
        <f ca="1" xml:space="preserve"> (DH$2 &gt;= NTBA!$F$17) * IF(DH$268 &gt;= $E288, MAX( MIN( $F288*$F$264, $F288-SUM($I288:DG288)),0),0)</f>
        <v>4.2632564145606011E-14</v>
      </c>
      <c r="DI288" s="53">
        <f ca="1" xml:space="preserve"> (DI$2 &gt;= NTBA!$F$17) * IF(DI$268 &gt;= $E288, MAX( MIN( $F288*$F$264, $F288-SUM($I288:DH288)),0),0)</f>
        <v>0</v>
      </c>
      <c r="DJ288" s="53">
        <f ca="1" xml:space="preserve"> (DJ$2 &gt;= NTBA!$F$17) * IF(DJ$268 &gt;= $E288, MAX( MIN( $F288*$F$264, $F288-SUM($I288:DI288)),0),0)</f>
        <v>0</v>
      </c>
      <c r="DK288" s="53">
        <f ca="1" xml:space="preserve"> (DK$2 &gt;= NTBA!$F$17) * IF(DK$268 &gt;= $E288, MAX( MIN( $F288*$F$264, $F288-SUM($I288:DJ288)),0),0)</f>
        <v>0</v>
      </c>
      <c r="DL288" s="53">
        <f ca="1" xml:space="preserve"> (DL$2 &gt;= NTBA!$F$17) * IF(DL$268 &gt;= $E288, MAX( MIN( $F288*$F$264, $F288-SUM($I288:DK288)),0),0)</f>
        <v>0</v>
      </c>
      <c r="DM288" s="53">
        <f ca="1" xml:space="preserve"> (DM$2 &gt;= NTBA!$F$17) * IF(DM$268 &gt;= $E288, MAX( MIN( $F288*$F$264, $F288-SUM($I288:DL288)),0),0)</f>
        <v>0</v>
      </c>
      <c r="DN288" s="53">
        <f ca="1" xml:space="preserve"> (DN$2 &gt;= NTBA!$F$17) * IF(DN$268 &gt;= $E288, MAX( MIN( $F288*$F$264, $F288-SUM($I288:DM288)),0),0)</f>
        <v>0</v>
      </c>
      <c r="DO288" s="53">
        <f ca="1" xml:space="preserve"> (DO$2 &gt;= NTBA!$F$17) * IF(DO$268 &gt;= $E288, MAX( MIN( $F288*$F$264, $F288-SUM($I288:DN288)),0),0)</f>
        <v>0</v>
      </c>
      <c r="DP288" s="53">
        <f ca="1" xml:space="preserve"> (DP$2 &gt;= NTBA!$F$17) * IF(DP$268 &gt;= $E288, MAX( MIN( $F288*$F$264, $F288-SUM($I288:DO288)),0),0)</f>
        <v>0</v>
      </c>
      <c r="DQ288" s="53">
        <f ca="1" xml:space="preserve"> (DQ$2 &gt;= NTBA!$F$17) * IF(DQ$268 &gt;= $E288, MAX( MIN( $F288*$F$264, $F288-SUM($I288:DP288)),0),0)</f>
        <v>0</v>
      </c>
      <c r="DR288" s="53">
        <f ca="1" xml:space="preserve"> (DR$2 &gt;= NTBA!$F$17) * IF(DR$268 &gt;= $E288, MAX( MIN( $F288*$F$264, $F288-SUM($I288:DQ288)),0),0)</f>
        <v>0</v>
      </c>
      <c r="DS288" s="53">
        <f ca="1" xml:space="preserve"> (DS$2 &gt;= NTBA!$F$17) * IF(DS$268 &gt;= $E288, MAX( MIN( $F288*$F$264, $F288-SUM($I288:DR288)),0),0)</f>
        <v>0</v>
      </c>
      <c r="DT288" s="53">
        <f ca="1" xml:space="preserve"> (DT$2 &gt;= NTBA!$F$17) * IF(DT$268 &gt;= $E288, MAX( MIN( $F288*$F$264, $F288-SUM($I288:DS288)),0),0)</f>
        <v>0</v>
      </c>
      <c r="DU288" s="53">
        <f ca="1" xml:space="preserve"> (DU$2 &gt;= NTBA!$F$17) * IF(DU$268 &gt;= $E288, MAX( MIN( $F288*$F$264, $F288-SUM($I288:DT288)),0),0)</f>
        <v>0</v>
      </c>
      <c r="DV288" s="53">
        <f ca="1" xml:space="preserve"> (DV$2 &gt;= NTBA!$F$17) * IF(DV$268 &gt;= $E288, MAX( MIN( $F288*$F$264, $F288-SUM($I288:DU288)),0),0)</f>
        <v>0</v>
      </c>
      <c r="DW288" s="53">
        <f ca="1" xml:space="preserve"> (DW$2 &gt;= NTBA!$F$17) * IF(DW$268 &gt;= $E288, MAX( MIN( $F288*$F$264, $F288-SUM($I288:DV288)),0),0)</f>
        <v>0</v>
      </c>
      <c r="DX288" s="53">
        <f ca="1" xml:space="preserve"> (DX$2 &gt;= NTBA!$F$17) * IF(DX$268 &gt;= $E288, MAX( MIN( $F288*$F$264, $F288-SUM($I288:DW288)),0),0)</f>
        <v>0</v>
      </c>
      <c r="DY288" s="53">
        <f ca="1" xml:space="preserve"> (DY$2 &gt;= NTBA!$F$17) * IF(DY$268 &gt;= $E288, MAX( MIN( $F288*$F$264, $F288-SUM($I288:DX288)),0),0)</f>
        <v>0</v>
      </c>
      <c r="DZ288" s="53">
        <f ca="1" xml:space="preserve"> (DZ$2 &gt;= NTBA!$F$17) * IF(DZ$268 &gt;= $E288, MAX( MIN( $F288*$F$264, $F288-SUM($I288:DY288)),0),0)</f>
        <v>0</v>
      </c>
      <c r="EA288" s="53">
        <f ca="1" xml:space="preserve"> (EA$2 &gt;= NTBA!$F$17) * IF(EA$268 &gt;= $E288, MAX( MIN( $F288*$F$264, $F288-SUM($I288:DZ288)),0),0)</f>
        <v>0</v>
      </c>
      <c r="EB288" s="53">
        <f ca="1" xml:space="preserve"> (EB$2 &gt;= NTBA!$F$17) * IF(EB$268 &gt;= $E288, MAX( MIN( $F288*$F$264, $F288-SUM($I288:EA288)),0),0)</f>
        <v>0</v>
      </c>
      <c r="EC288" s="53">
        <f ca="1" xml:space="preserve"> (EC$2 &gt;= NTBA!$F$17) * IF(EC$268 &gt;= $E288, MAX( MIN( $F288*$F$264, $F288-SUM($I288:EB288)),0),0)</f>
        <v>0</v>
      </c>
      <c r="ED288" s="53">
        <f ca="1" xml:space="preserve"> (ED$2 &gt;= NTBA!$F$17) * IF(ED$268 &gt;= $E288, MAX( MIN( $F288*$F$264, $F288-SUM($I288:EC288)),0),0)</f>
        <v>0</v>
      </c>
      <c r="EE288" s="53">
        <f ca="1" xml:space="preserve"> (EE$2 &gt;= NTBA!$F$17) * IF(EE$268 &gt;= $E288, MAX( MIN( $F288*$F$264, $F288-SUM($I288:ED288)),0),0)</f>
        <v>0</v>
      </c>
      <c r="EF288" s="53">
        <f ca="1" xml:space="preserve"> (EF$2 &gt;= NTBA!$F$17) * IF(EF$268 &gt;= $E288, MAX( MIN( $F288*$F$264, $F288-SUM($I288:EE288)),0),0)</f>
        <v>0</v>
      </c>
      <c r="EG288" s="53">
        <f ca="1" xml:space="preserve"> (EG$2 &gt;= NTBA!$F$17) * IF(EG$268 &gt;= $E288, MAX( MIN( $F288*$F$264, $F288-SUM($I288:EF288)),0),0)</f>
        <v>0</v>
      </c>
      <c r="EH288" s="53">
        <f ca="1" xml:space="preserve"> (EH$2 &gt;= NTBA!$F$17) * IF(EH$268 &gt;= $E288, MAX( MIN( $F288*$F$264, $F288-SUM($I288:EG288)),0),0)</f>
        <v>0</v>
      </c>
      <c r="EI288" s="21"/>
    </row>
    <row r="289" spans="5:139" ht="15" customHeight="1" outlineLevel="1" x14ac:dyDescent="0.35">
      <c r="E289" s="625">
        <v>21</v>
      </c>
      <c r="F289" s="415">
        <f ca="1"/>
        <v>81.525532858865262</v>
      </c>
      <c r="G289" s="462"/>
      <c r="H289" s="26">
        <f t="shared" ca="1" si="184"/>
        <v>81.525532858865262</v>
      </c>
      <c r="I289" s="39"/>
      <c r="J289" s="53">
        <f xml:space="preserve"> (J$2 &gt;= NTBA!$F$17) * IF(J$268 &gt;= $E289, MAX( MIN( $F289*$F$264, $F289-SUM($I289:I289)),0),0)</f>
        <v>0</v>
      </c>
      <c r="K289" s="53">
        <f xml:space="preserve"> (K$2 &gt;= NTBA!$F$17) * IF(K$268 &gt;= $E289, MAX( MIN( $F289*$F$264, $F289-SUM($I289:J289)),0),0)</f>
        <v>0</v>
      </c>
      <c r="L289" s="53">
        <f xml:space="preserve"> (L$2 &gt;= NTBA!$F$17) * IF(L$268 &gt;= $E289, MAX( MIN( $F289*$F$264, $F289-SUM($I289:K289)),0),0)</f>
        <v>0</v>
      </c>
      <c r="M289" s="53">
        <f xml:space="preserve"> (M$2 &gt;= NTBA!$F$17) * IF(M$268 &gt;= $E289, MAX( MIN( $F289*$F$264, $F289-SUM($I289:L289)),0),0)</f>
        <v>0</v>
      </c>
      <c r="N289" s="53">
        <f xml:space="preserve"> (N$2 &gt;= NTBA!$F$17) * IF(N$268 &gt;= $E289, MAX( MIN( $F289*$F$264, $F289-SUM($I289:M289)),0),0)</f>
        <v>0</v>
      </c>
      <c r="O289" s="53">
        <f xml:space="preserve"> (O$2 &gt;= NTBA!$F$17) * IF(O$268 &gt;= $E289, MAX( MIN( $F289*$F$264, $F289-SUM($I289:N289)),0),0)</f>
        <v>0</v>
      </c>
      <c r="P289" s="53">
        <f xml:space="preserve"> (P$2 &gt;= NTBA!$F$17) * IF(P$268 &gt;= $E289, MAX( MIN( $F289*$F$264, $F289-SUM($I289:O289)),0),0)</f>
        <v>0</v>
      </c>
      <c r="Q289" s="53">
        <f xml:space="preserve"> (Q$2 &gt;= NTBA!$F$17) * IF(Q$268 &gt;= $E289, MAX( MIN( $F289*$F$264, $F289-SUM($I289:P289)),0),0)</f>
        <v>0</v>
      </c>
      <c r="R289" s="53">
        <f xml:space="preserve"> (R$2 &gt;= NTBA!$F$17) * IF(R$268 &gt;= $E289, MAX( MIN( $F289*$F$264, $F289-SUM($I289:Q289)),0),0)</f>
        <v>0</v>
      </c>
      <c r="S289" s="53">
        <f xml:space="preserve"> (S$2 &gt;= NTBA!$F$17) * IF(S$268 &gt;= $E289, MAX( MIN( $F289*$F$264, $F289-SUM($I289:R289)),0),0)</f>
        <v>0</v>
      </c>
      <c r="T289" s="53">
        <f xml:space="preserve"> (T$2 &gt;= NTBA!$F$17) * IF(T$268 &gt;= $E289, MAX( MIN( $F289*$F$264, $F289-SUM($I289:S289)),0),0)</f>
        <v>0</v>
      </c>
      <c r="U289" s="53">
        <f xml:space="preserve"> (U$2 &gt;= NTBA!$F$17) * IF(U$268 &gt;= $E289, MAX( MIN( $F289*$F$264, $F289-SUM($I289:T289)),0),0)</f>
        <v>0</v>
      </c>
      <c r="V289" s="53">
        <f xml:space="preserve"> (V$2 &gt;= NTBA!$F$17) * IF(V$268 &gt;= $E289, MAX( MIN( $F289*$F$264, $F289-SUM($I289:U289)),0),0)</f>
        <v>0</v>
      </c>
      <c r="W289" s="53">
        <f xml:space="preserve"> (W$2 &gt;= NTBA!$F$17) * IF(W$268 &gt;= $E289, MAX( MIN( $F289*$F$264, $F289-SUM($I289:V289)),0),0)</f>
        <v>0</v>
      </c>
      <c r="X289" s="53">
        <f xml:space="preserve"> (X$2 &gt;= NTBA!$F$17) * IF(X$268 &gt;= $E289, MAX( MIN( $F289*$F$264, $F289-SUM($I289:W289)),0),0)</f>
        <v>0</v>
      </c>
      <c r="Y289" s="53">
        <f xml:space="preserve"> (Y$2 &gt;= NTBA!$F$17) * IF(Y$268 &gt;= $E289, MAX( MIN( $F289*$F$264, $F289-SUM($I289:X289)),0),0)</f>
        <v>0</v>
      </c>
      <c r="Z289" s="53">
        <f xml:space="preserve"> (Z$2 &gt;= NTBA!$F$17) * IF(Z$268 &gt;= $E289, MAX( MIN( $F289*$F$264, $F289-SUM($I289:Y289)),0),0)</f>
        <v>0</v>
      </c>
      <c r="AA289" s="53">
        <f xml:space="preserve"> (AA$2 &gt;= NTBA!$F$17) * IF(AA$268 &gt;= $E289, MAX( MIN( $F289*$F$264, $F289-SUM($I289:Z289)),0),0)</f>
        <v>0</v>
      </c>
      <c r="AB289" s="53">
        <f xml:space="preserve"> (AB$2 &gt;= NTBA!$F$17) * IF(AB$268 &gt;= $E289, MAX( MIN( $F289*$F$264, $F289-SUM($I289:AA289)),0),0)</f>
        <v>0</v>
      </c>
      <c r="AC289" s="53">
        <f xml:space="preserve"> (AC$2 &gt;= NTBA!$F$17) * IF(AC$268 &gt;= $E289, MAX( MIN( $F289*$F$264, $F289-SUM($I289:AB289)),0),0)</f>
        <v>0</v>
      </c>
      <c r="AD289" s="53">
        <f ca="1" xml:space="preserve"> (AD$2 &gt;= NTBA!$F$17) * IF(AD$268 &gt;= $E289, MAX( MIN( $F289*$F$264, $F289-SUM($I289:AC289)),0),0)</f>
        <v>0.98223533564897925</v>
      </c>
      <c r="AE289" s="53">
        <f ca="1" xml:space="preserve"> (AE$2 &gt;= NTBA!$F$17) * IF(AE$268 &gt;= $E289, MAX( MIN( $F289*$F$264, $F289-SUM($I289:AD289)),0),0)</f>
        <v>0.98223533564897925</v>
      </c>
      <c r="AF289" s="53">
        <f ca="1" xml:space="preserve"> (AF$2 &gt;= NTBA!$F$17) * IF(AF$268 &gt;= $E289, MAX( MIN( $F289*$F$264, $F289-SUM($I289:AE289)),0),0)</f>
        <v>0.98223533564897925</v>
      </c>
      <c r="AG289" s="53">
        <f ca="1" xml:space="preserve"> (AG$2 &gt;= NTBA!$F$17) * IF(AG$268 &gt;= $E289, MAX( MIN( $F289*$F$264, $F289-SUM($I289:AF289)),0),0)</f>
        <v>0.98223533564897925</v>
      </c>
      <c r="AH289" s="53">
        <f ca="1" xml:space="preserve"> (AH$2 &gt;= NTBA!$F$17) * IF(AH$268 &gt;= $E289, MAX( MIN( $F289*$F$264, $F289-SUM($I289:AG289)),0),0)</f>
        <v>0.98223533564897925</v>
      </c>
      <c r="AI289" s="53">
        <f ca="1" xml:space="preserve"> (AI$2 &gt;= NTBA!$F$17) * IF(AI$268 &gt;= $E289, MAX( MIN( $F289*$F$264, $F289-SUM($I289:AH289)),0),0)</f>
        <v>0.98223533564897925</v>
      </c>
      <c r="AJ289" s="53">
        <f ca="1" xml:space="preserve"> (AJ$2 &gt;= NTBA!$F$17) * IF(AJ$268 &gt;= $E289, MAX( MIN( $F289*$F$264, $F289-SUM($I289:AI289)),0),0)</f>
        <v>0.98223533564897925</v>
      </c>
      <c r="AK289" s="53">
        <f ca="1" xml:space="preserve"> (AK$2 &gt;= NTBA!$F$17) * IF(AK$268 &gt;= $E289, MAX( MIN( $F289*$F$264, $F289-SUM($I289:AJ289)),0),0)</f>
        <v>0.98223533564897925</v>
      </c>
      <c r="AL289" s="53">
        <f ca="1" xml:space="preserve"> (AL$2 &gt;= NTBA!$F$17) * IF(AL$268 &gt;= $E289, MAX( MIN( $F289*$F$264, $F289-SUM($I289:AK289)),0),0)</f>
        <v>0.98223533564897925</v>
      </c>
      <c r="AM289" s="53">
        <f ca="1" xml:space="preserve"> (AM$2 &gt;= NTBA!$F$17) * IF(AM$268 &gt;= $E289, MAX( MIN( $F289*$F$264, $F289-SUM($I289:AL289)),0),0)</f>
        <v>0.98223533564897925</v>
      </c>
      <c r="AN289" s="53">
        <f ca="1" xml:space="preserve"> (AN$2 &gt;= NTBA!$F$17) * IF(AN$268 &gt;= $E289, MAX( MIN( $F289*$F$264, $F289-SUM($I289:AM289)),0),0)</f>
        <v>0.98223533564897925</v>
      </c>
      <c r="AO289" s="53">
        <f ca="1" xml:space="preserve"> (AO$2 &gt;= NTBA!$F$17) * IF(AO$268 &gt;= $E289, MAX( MIN( $F289*$F$264, $F289-SUM($I289:AN289)),0),0)</f>
        <v>0.98223533564897925</v>
      </c>
      <c r="AP289" s="53">
        <f ca="1" xml:space="preserve"> (AP$2 &gt;= NTBA!$F$17) * IF(AP$268 &gt;= $E289, MAX( MIN( $F289*$F$264, $F289-SUM($I289:AO289)),0),0)</f>
        <v>0.98223533564897925</v>
      </c>
      <c r="AQ289" s="53">
        <f ca="1" xml:space="preserve"> (AQ$2 &gt;= NTBA!$F$17) * IF(AQ$268 &gt;= $E289, MAX( MIN( $F289*$F$264, $F289-SUM($I289:AP289)),0),0)</f>
        <v>0.98223533564897925</v>
      </c>
      <c r="AR289" s="53">
        <f ca="1" xml:space="preserve"> (AR$2 &gt;= NTBA!$F$17) * IF(AR$268 &gt;= $E289, MAX( MIN( $F289*$F$264, $F289-SUM($I289:AQ289)),0),0)</f>
        <v>0.98223533564897925</v>
      </c>
      <c r="AS289" s="53">
        <f ca="1" xml:space="preserve"> (AS$2 &gt;= NTBA!$F$17) * IF(AS$268 &gt;= $E289, MAX( MIN( $F289*$F$264, $F289-SUM($I289:AR289)),0),0)</f>
        <v>0.98223533564897925</v>
      </c>
      <c r="AT289" s="53">
        <f ca="1" xml:space="preserve"> (AT$2 &gt;= NTBA!$F$17) * IF(AT$268 &gt;= $E289, MAX( MIN( $F289*$F$264, $F289-SUM($I289:AS289)),0),0)</f>
        <v>0.98223533564897925</v>
      </c>
      <c r="AU289" s="53">
        <f ca="1" xml:space="preserve"> (AU$2 &gt;= NTBA!$F$17) * IF(AU$268 &gt;= $E289, MAX( MIN( $F289*$F$264, $F289-SUM($I289:AT289)),0),0)</f>
        <v>0.98223533564897925</v>
      </c>
      <c r="AV289" s="53">
        <f ca="1" xml:space="preserve"> (AV$2 &gt;= NTBA!$F$17) * IF(AV$268 &gt;= $E289, MAX( MIN( $F289*$F$264, $F289-SUM($I289:AU289)),0),0)</f>
        <v>0.98223533564897925</v>
      </c>
      <c r="AW289" s="53">
        <f ca="1" xml:space="preserve"> (AW$2 &gt;= NTBA!$F$17) * IF(AW$268 &gt;= $E289, MAX( MIN( $F289*$F$264, $F289-SUM($I289:AV289)),0),0)</f>
        <v>0.98223533564897925</v>
      </c>
      <c r="AX289" s="53">
        <f ca="1" xml:space="preserve"> (AX$2 &gt;= NTBA!$F$17) * IF(AX$268 &gt;= $E289, MAX( MIN( $F289*$F$264, $F289-SUM($I289:AW289)),0),0)</f>
        <v>0.98223533564897925</v>
      </c>
      <c r="AY289" s="53">
        <f ca="1" xml:space="preserve"> (AY$2 &gt;= NTBA!$F$17) * IF(AY$268 &gt;= $E289, MAX( MIN( $F289*$F$264, $F289-SUM($I289:AX289)),0),0)</f>
        <v>0.98223533564897925</v>
      </c>
      <c r="AZ289" s="53">
        <f ca="1" xml:space="preserve"> (AZ$2 &gt;= NTBA!$F$17) * IF(AZ$268 &gt;= $E289, MAX( MIN( $F289*$F$264, $F289-SUM($I289:AY289)),0),0)</f>
        <v>0.98223533564897925</v>
      </c>
      <c r="BA289" s="53">
        <f ca="1" xml:space="preserve"> (BA$2 &gt;= NTBA!$F$17) * IF(BA$268 &gt;= $E289, MAX( MIN( $F289*$F$264, $F289-SUM($I289:AZ289)),0),0)</f>
        <v>0.98223533564897925</v>
      </c>
      <c r="BB289" s="53">
        <f ca="1" xml:space="preserve"> (BB$2 &gt;= NTBA!$F$17) * IF(BB$268 &gt;= $E289, MAX( MIN( $F289*$F$264, $F289-SUM($I289:BA289)),0),0)</f>
        <v>0.98223533564897925</v>
      </c>
      <c r="BC289" s="53">
        <f ca="1" xml:space="preserve"> (BC$2 &gt;= NTBA!$F$17) * IF(BC$268 &gt;= $E289, MAX( MIN( $F289*$F$264, $F289-SUM($I289:BB289)),0),0)</f>
        <v>0.98223533564897925</v>
      </c>
      <c r="BD289" s="53">
        <f ca="1" xml:space="preserve"> (BD$2 &gt;= NTBA!$F$17) * IF(BD$268 &gt;= $E289, MAX( MIN( $F289*$F$264, $F289-SUM($I289:BC289)),0),0)</f>
        <v>0.98223533564897925</v>
      </c>
      <c r="BE289" s="53">
        <f ca="1" xml:space="preserve"> (BE$2 &gt;= NTBA!$F$17) * IF(BE$268 &gt;= $E289, MAX( MIN( $F289*$F$264, $F289-SUM($I289:BD289)),0),0)</f>
        <v>0.98223533564897925</v>
      </c>
      <c r="BF289" s="53">
        <f ca="1" xml:space="preserve"> (BF$2 &gt;= NTBA!$F$17) * IF(BF$268 &gt;= $E289, MAX( MIN( $F289*$F$264, $F289-SUM($I289:BE289)),0),0)</f>
        <v>0.98223533564897925</v>
      </c>
      <c r="BG289" s="53">
        <f ca="1" xml:space="preserve"> (BG$2 &gt;= NTBA!$F$17) * IF(BG$268 &gt;= $E289, MAX( MIN( $F289*$F$264, $F289-SUM($I289:BF289)),0),0)</f>
        <v>0.98223533564897925</v>
      </c>
      <c r="BH289" s="53">
        <f ca="1" xml:space="preserve"> (BH$2 &gt;= NTBA!$F$17) * IF(BH$268 &gt;= $E289, MAX( MIN( $F289*$F$264, $F289-SUM($I289:BG289)),0),0)</f>
        <v>0.98223533564897925</v>
      </c>
      <c r="BI289" s="53">
        <f ca="1" xml:space="preserve"> (BI$2 &gt;= NTBA!$F$17) * IF(BI$268 &gt;= $E289, MAX( MIN( $F289*$F$264, $F289-SUM($I289:BH289)),0),0)</f>
        <v>0.98223533564897925</v>
      </c>
      <c r="BJ289" s="53">
        <f ca="1" xml:space="preserve"> (BJ$2 &gt;= NTBA!$F$17) * IF(BJ$268 &gt;= $E289, MAX( MIN( $F289*$F$264, $F289-SUM($I289:BI289)),0),0)</f>
        <v>0.98223533564897925</v>
      </c>
      <c r="BK289" s="53">
        <f ca="1" xml:space="preserve"> (BK$2 &gt;= NTBA!$F$17) * IF(BK$268 &gt;= $E289, MAX( MIN( $F289*$F$264, $F289-SUM($I289:BJ289)),0),0)</f>
        <v>0.98223533564897925</v>
      </c>
      <c r="BL289" s="53">
        <f ca="1" xml:space="preserve"> (BL$2 &gt;= NTBA!$F$17) * IF(BL$268 &gt;= $E289, MAX( MIN( $F289*$F$264, $F289-SUM($I289:BK289)),0),0)</f>
        <v>0.98223533564897925</v>
      </c>
      <c r="BM289" s="53">
        <f ca="1" xml:space="preserve"> (BM$2 &gt;= NTBA!$F$17) * IF(BM$268 &gt;= $E289, MAX( MIN( $F289*$F$264, $F289-SUM($I289:BL289)),0),0)</f>
        <v>0.98223533564897925</v>
      </c>
      <c r="BN289" s="53">
        <f ca="1" xml:space="preserve"> (BN$2 &gt;= NTBA!$F$17) * IF(BN$268 &gt;= $E289, MAX( MIN( $F289*$F$264, $F289-SUM($I289:BM289)),0),0)</f>
        <v>0.98223533564897925</v>
      </c>
      <c r="BO289" s="53">
        <f ca="1" xml:space="preserve"> (BO$2 &gt;= NTBA!$F$17) * IF(BO$268 &gt;= $E289, MAX( MIN( $F289*$F$264, $F289-SUM($I289:BN289)),0),0)</f>
        <v>0.98223533564897925</v>
      </c>
      <c r="BP289" s="53">
        <f ca="1" xml:space="preserve"> (BP$2 &gt;= NTBA!$F$17) * IF(BP$268 &gt;= $E289, MAX( MIN( $F289*$F$264, $F289-SUM($I289:BO289)),0),0)</f>
        <v>0.98223533564897925</v>
      </c>
      <c r="BQ289" s="53">
        <f ca="1" xml:space="preserve"> (BQ$2 &gt;= NTBA!$F$17) * IF(BQ$268 &gt;= $E289, MAX( MIN( $F289*$F$264, $F289-SUM($I289:BP289)),0),0)</f>
        <v>0.98223533564897925</v>
      </c>
      <c r="BR289" s="53">
        <f ca="1" xml:space="preserve"> (BR$2 &gt;= NTBA!$F$17) * IF(BR$268 &gt;= $E289, MAX( MIN( $F289*$F$264, $F289-SUM($I289:BQ289)),0),0)</f>
        <v>0.98223533564897925</v>
      </c>
      <c r="BS289" s="53">
        <f ca="1" xml:space="preserve"> (BS$2 &gt;= NTBA!$F$17) * IF(BS$268 &gt;= $E289, MAX( MIN( $F289*$F$264, $F289-SUM($I289:BR289)),0),0)</f>
        <v>0.98223533564897925</v>
      </c>
      <c r="BT289" s="53">
        <f ca="1" xml:space="preserve"> (BT$2 &gt;= NTBA!$F$17) * IF(BT$268 &gt;= $E289, MAX( MIN( $F289*$F$264, $F289-SUM($I289:BS289)),0),0)</f>
        <v>0.98223533564897925</v>
      </c>
      <c r="BU289" s="53">
        <f ca="1" xml:space="preserve"> (BU$2 &gt;= NTBA!$F$17) * IF(BU$268 &gt;= $E289, MAX( MIN( $F289*$F$264, $F289-SUM($I289:BT289)),0),0)</f>
        <v>0.98223533564897925</v>
      </c>
      <c r="BV289" s="53">
        <f ca="1" xml:space="preserve"> (BV$2 &gt;= NTBA!$F$17) * IF(BV$268 &gt;= $E289, MAX( MIN( $F289*$F$264, $F289-SUM($I289:BU289)),0),0)</f>
        <v>0.98223533564897925</v>
      </c>
      <c r="BW289" s="53">
        <f ca="1" xml:space="preserve"> (BW$2 &gt;= NTBA!$F$17) * IF(BW$268 &gt;= $E289, MAX( MIN( $F289*$F$264, $F289-SUM($I289:BV289)),0),0)</f>
        <v>0.98223533564897925</v>
      </c>
      <c r="BX289" s="53">
        <f ca="1" xml:space="preserve"> (BX$2 &gt;= NTBA!$F$17) * IF(BX$268 &gt;= $E289, MAX( MIN( $F289*$F$264, $F289-SUM($I289:BW289)),0),0)</f>
        <v>0.98223533564897925</v>
      </c>
      <c r="BY289" s="53">
        <f ca="1" xml:space="preserve"> (BY$2 &gt;= NTBA!$F$17) * IF(BY$268 &gt;= $E289, MAX( MIN( $F289*$F$264, $F289-SUM($I289:BX289)),0),0)</f>
        <v>0.98223533564897925</v>
      </c>
      <c r="BZ289" s="53">
        <f ca="1" xml:space="preserve"> (BZ$2 &gt;= NTBA!$F$17) * IF(BZ$268 &gt;= $E289, MAX( MIN( $F289*$F$264, $F289-SUM($I289:BY289)),0),0)</f>
        <v>0.98223533564897925</v>
      </c>
      <c r="CA289" s="53">
        <f ca="1" xml:space="preserve"> (CA$2 &gt;= NTBA!$F$17) * IF(CA$268 &gt;= $E289, MAX( MIN( $F289*$F$264, $F289-SUM($I289:BZ289)),0),0)</f>
        <v>0.98223533564897925</v>
      </c>
      <c r="CB289" s="53">
        <f ca="1" xml:space="preserve"> (CB$2 &gt;= NTBA!$F$17) * IF(CB$268 &gt;= $E289, MAX( MIN( $F289*$F$264, $F289-SUM($I289:CA289)),0),0)</f>
        <v>0.98223533564897925</v>
      </c>
      <c r="CC289" s="53">
        <f ca="1" xml:space="preserve"> (CC$2 &gt;= NTBA!$F$17) * IF(CC$268 &gt;= $E289, MAX( MIN( $F289*$F$264, $F289-SUM($I289:CB289)),0),0)</f>
        <v>0.98223533564897925</v>
      </c>
      <c r="CD289" s="53">
        <f ca="1" xml:space="preserve"> (CD$2 &gt;= NTBA!$F$17) * IF(CD$268 &gt;= $E289, MAX( MIN( $F289*$F$264, $F289-SUM($I289:CC289)),0),0)</f>
        <v>0.98223533564897925</v>
      </c>
      <c r="CE289" s="53">
        <f ca="1" xml:space="preserve"> (CE$2 &gt;= NTBA!$F$17) * IF(CE$268 &gt;= $E289, MAX( MIN( $F289*$F$264, $F289-SUM($I289:CD289)),0),0)</f>
        <v>0.98223533564897925</v>
      </c>
      <c r="CF289" s="53">
        <f ca="1" xml:space="preserve"> (CF$2 &gt;= NTBA!$F$17) * IF(CF$268 &gt;= $E289, MAX( MIN( $F289*$F$264, $F289-SUM($I289:CE289)),0),0)</f>
        <v>0.98223533564897925</v>
      </c>
      <c r="CG289" s="53">
        <f ca="1" xml:space="preserve"> (CG$2 &gt;= NTBA!$F$17) * IF(CG$268 &gt;= $E289, MAX( MIN( $F289*$F$264, $F289-SUM($I289:CF289)),0),0)</f>
        <v>0.98223533564897925</v>
      </c>
      <c r="CH289" s="53">
        <f ca="1" xml:space="preserve"> (CH$2 &gt;= NTBA!$F$17) * IF(CH$268 &gt;= $E289, MAX( MIN( $F289*$F$264, $F289-SUM($I289:CG289)),0),0)</f>
        <v>0.98223533564897925</v>
      </c>
      <c r="CI289" s="53">
        <f ca="1" xml:space="preserve"> (CI$2 &gt;= NTBA!$F$17) * IF(CI$268 &gt;= $E289, MAX( MIN( $F289*$F$264, $F289-SUM($I289:CH289)),0),0)</f>
        <v>0.98223533564897925</v>
      </c>
      <c r="CJ289" s="53">
        <f ca="1" xml:space="preserve"> (CJ$2 &gt;= NTBA!$F$17) * IF(CJ$268 &gt;= $E289, MAX( MIN( $F289*$F$264, $F289-SUM($I289:CI289)),0),0)</f>
        <v>0.98223533564897925</v>
      </c>
      <c r="CK289" s="53">
        <f ca="1" xml:space="preserve"> (CK$2 &gt;= NTBA!$F$17) * IF(CK$268 &gt;= $E289, MAX( MIN( $F289*$F$264, $F289-SUM($I289:CJ289)),0),0)</f>
        <v>0.98223533564897925</v>
      </c>
      <c r="CL289" s="53">
        <f ca="1" xml:space="preserve"> (CL$2 &gt;= NTBA!$F$17) * IF(CL$268 &gt;= $E289, MAX( MIN( $F289*$F$264, $F289-SUM($I289:CK289)),0),0)</f>
        <v>0.98223533564897925</v>
      </c>
      <c r="CM289" s="53">
        <f ca="1" xml:space="preserve"> (CM$2 &gt;= NTBA!$F$17) * IF(CM$268 &gt;= $E289, MAX( MIN( $F289*$F$264, $F289-SUM($I289:CL289)),0),0)</f>
        <v>0.98223533564897925</v>
      </c>
      <c r="CN289" s="53">
        <f ca="1" xml:space="preserve"> (CN$2 &gt;= NTBA!$F$17) * IF(CN$268 &gt;= $E289, MAX( MIN( $F289*$F$264, $F289-SUM($I289:CM289)),0),0)</f>
        <v>0.98223533564897925</v>
      </c>
      <c r="CO289" s="53">
        <f ca="1" xml:space="preserve"> (CO$2 &gt;= NTBA!$F$17) * IF(CO$268 &gt;= $E289, MAX( MIN( $F289*$F$264, $F289-SUM($I289:CN289)),0),0)</f>
        <v>0.98223533564897925</v>
      </c>
      <c r="CP289" s="53">
        <f ca="1" xml:space="preserve"> (CP$2 &gt;= NTBA!$F$17) * IF(CP$268 &gt;= $E289, MAX( MIN( $F289*$F$264, $F289-SUM($I289:CO289)),0),0)</f>
        <v>0.98223533564897925</v>
      </c>
      <c r="CQ289" s="53">
        <f ca="1" xml:space="preserve"> (CQ$2 &gt;= NTBA!$F$17) * IF(CQ$268 &gt;= $E289, MAX( MIN( $F289*$F$264, $F289-SUM($I289:CP289)),0),0)</f>
        <v>0.98223533564897925</v>
      </c>
      <c r="CR289" s="53">
        <f ca="1" xml:space="preserve"> (CR$2 &gt;= NTBA!$F$17) * IF(CR$268 &gt;= $E289, MAX( MIN( $F289*$F$264, $F289-SUM($I289:CQ289)),0),0)</f>
        <v>0.98223533564897925</v>
      </c>
      <c r="CS289" s="53">
        <f ca="1" xml:space="preserve"> (CS$2 &gt;= NTBA!$F$17) * IF(CS$268 &gt;= $E289, MAX( MIN( $F289*$F$264, $F289-SUM($I289:CR289)),0),0)</f>
        <v>0.98223533564897925</v>
      </c>
      <c r="CT289" s="53">
        <f ca="1" xml:space="preserve"> (CT$2 &gt;= NTBA!$F$17) * IF(CT$268 &gt;= $E289, MAX( MIN( $F289*$F$264, $F289-SUM($I289:CS289)),0),0)</f>
        <v>0.98223533564897925</v>
      </c>
      <c r="CU289" s="53">
        <f ca="1" xml:space="preserve"> (CU$2 &gt;= NTBA!$F$17) * IF(CU$268 &gt;= $E289, MAX( MIN( $F289*$F$264, $F289-SUM($I289:CT289)),0),0)</f>
        <v>0.98223533564897925</v>
      </c>
      <c r="CV289" s="53">
        <f ca="1" xml:space="preserve"> (CV$2 &gt;= NTBA!$F$17) * IF(CV$268 &gt;= $E289, MAX( MIN( $F289*$F$264, $F289-SUM($I289:CU289)),0),0)</f>
        <v>0.98223533564897925</v>
      </c>
      <c r="CW289" s="53">
        <f ca="1" xml:space="preserve"> (CW$2 &gt;= NTBA!$F$17) * IF(CW$268 &gt;= $E289, MAX( MIN( $F289*$F$264, $F289-SUM($I289:CV289)),0),0)</f>
        <v>0.98223533564897925</v>
      </c>
      <c r="CX289" s="53">
        <f ca="1" xml:space="preserve"> (CX$2 &gt;= NTBA!$F$17) * IF(CX$268 &gt;= $E289, MAX( MIN( $F289*$F$264, $F289-SUM($I289:CW289)),0),0)</f>
        <v>0.98223533564897925</v>
      </c>
      <c r="CY289" s="53">
        <f ca="1" xml:space="preserve"> (CY$2 &gt;= NTBA!$F$17) * IF(CY$268 &gt;= $E289, MAX( MIN( $F289*$F$264, $F289-SUM($I289:CX289)),0),0)</f>
        <v>0.98223533564897925</v>
      </c>
      <c r="CZ289" s="53">
        <f ca="1" xml:space="preserve"> (CZ$2 &gt;= NTBA!$F$17) * IF(CZ$268 &gt;= $E289, MAX( MIN( $F289*$F$264, $F289-SUM($I289:CY289)),0),0)</f>
        <v>0.98223533564897925</v>
      </c>
      <c r="DA289" s="53">
        <f ca="1" xml:space="preserve"> (DA$2 &gt;= NTBA!$F$17) * IF(DA$268 &gt;= $E289, MAX( MIN( $F289*$F$264, $F289-SUM($I289:CZ289)),0),0)</f>
        <v>0.98223533564897925</v>
      </c>
      <c r="DB289" s="53">
        <f ca="1" xml:space="preserve"> (DB$2 &gt;= NTBA!$F$17) * IF(DB$268 &gt;= $E289, MAX( MIN( $F289*$F$264, $F289-SUM($I289:DA289)),0),0)</f>
        <v>0.98223533564897925</v>
      </c>
      <c r="DC289" s="53">
        <f ca="1" xml:space="preserve"> (DC$2 &gt;= NTBA!$F$17) * IF(DC$268 &gt;= $E289, MAX( MIN( $F289*$F$264, $F289-SUM($I289:DB289)),0),0)</f>
        <v>0.98223533564897925</v>
      </c>
      <c r="DD289" s="53">
        <f ca="1" xml:space="preserve"> (DD$2 &gt;= NTBA!$F$17) * IF(DD$268 &gt;= $E289, MAX( MIN( $F289*$F$264, $F289-SUM($I289:DC289)),0),0)</f>
        <v>0.98223533564897925</v>
      </c>
      <c r="DE289" s="53">
        <f ca="1" xml:space="preserve"> (DE$2 &gt;= NTBA!$F$17) * IF(DE$268 &gt;= $E289, MAX( MIN( $F289*$F$264, $F289-SUM($I289:DD289)),0),0)</f>
        <v>0.98223533564897925</v>
      </c>
      <c r="DF289" s="53">
        <f ca="1" xml:space="preserve"> (DF$2 &gt;= NTBA!$F$17) * IF(DF$268 &gt;= $E289, MAX( MIN( $F289*$F$264, $F289-SUM($I289:DE289)),0),0)</f>
        <v>0.98223533564897925</v>
      </c>
      <c r="DG289" s="53">
        <f ca="1" xml:space="preserve"> (DG$2 &gt;= NTBA!$F$17) * IF(DG$268 &gt;= $E289, MAX( MIN( $F289*$F$264, $F289-SUM($I289:DF289)),0),0)</f>
        <v>0.98223533564897925</v>
      </c>
      <c r="DH289" s="53">
        <f ca="1" xml:space="preserve"> (DH$2 &gt;= NTBA!$F$17) * IF(DH$268 &gt;= $E289, MAX( MIN( $F289*$F$264, $F289-SUM($I289:DG289)),0),0)</f>
        <v>0.98223533564892307</v>
      </c>
      <c r="DI289" s="53">
        <f ca="1" xml:space="preserve"> (DI$2 &gt;= NTBA!$F$17) * IF(DI$268 &gt;= $E289, MAX( MIN( $F289*$F$264, $F289-SUM($I289:DH289)),0),0)</f>
        <v>0</v>
      </c>
      <c r="DJ289" s="53">
        <f ca="1" xml:space="preserve"> (DJ$2 &gt;= NTBA!$F$17) * IF(DJ$268 &gt;= $E289, MAX( MIN( $F289*$F$264, $F289-SUM($I289:DI289)),0),0)</f>
        <v>0</v>
      </c>
      <c r="DK289" s="53">
        <f ca="1" xml:space="preserve"> (DK$2 &gt;= NTBA!$F$17) * IF(DK$268 &gt;= $E289, MAX( MIN( $F289*$F$264, $F289-SUM($I289:DJ289)),0),0)</f>
        <v>0</v>
      </c>
      <c r="DL289" s="53">
        <f ca="1" xml:space="preserve"> (DL$2 &gt;= NTBA!$F$17) * IF(DL$268 &gt;= $E289, MAX( MIN( $F289*$F$264, $F289-SUM($I289:DK289)),0),0)</f>
        <v>0</v>
      </c>
      <c r="DM289" s="53">
        <f ca="1" xml:space="preserve"> (DM$2 &gt;= NTBA!$F$17) * IF(DM$268 &gt;= $E289, MAX( MIN( $F289*$F$264, $F289-SUM($I289:DL289)),0),0)</f>
        <v>0</v>
      </c>
      <c r="DN289" s="53">
        <f ca="1" xml:space="preserve"> (DN$2 &gt;= NTBA!$F$17) * IF(DN$268 &gt;= $E289, MAX( MIN( $F289*$F$264, $F289-SUM($I289:DM289)),0),0)</f>
        <v>0</v>
      </c>
      <c r="DO289" s="53">
        <f ca="1" xml:space="preserve"> (DO$2 &gt;= NTBA!$F$17) * IF(DO$268 &gt;= $E289, MAX( MIN( $F289*$F$264, $F289-SUM($I289:DN289)),0),0)</f>
        <v>0</v>
      </c>
      <c r="DP289" s="53">
        <f ca="1" xml:space="preserve"> (DP$2 &gt;= NTBA!$F$17) * IF(DP$268 &gt;= $E289, MAX( MIN( $F289*$F$264, $F289-SUM($I289:DO289)),0),0)</f>
        <v>0</v>
      </c>
      <c r="DQ289" s="53">
        <f ca="1" xml:space="preserve"> (DQ$2 &gt;= NTBA!$F$17) * IF(DQ$268 &gt;= $E289, MAX( MIN( $F289*$F$264, $F289-SUM($I289:DP289)),0),0)</f>
        <v>0</v>
      </c>
      <c r="DR289" s="53">
        <f ca="1" xml:space="preserve"> (DR$2 &gt;= NTBA!$F$17) * IF(DR$268 &gt;= $E289, MAX( MIN( $F289*$F$264, $F289-SUM($I289:DQ289)),0),0)</f>
        <v>0</v>
      </c>
      <c r="DS289" s="53">
        <f ca="1" xml:space="preserve"> (DS$2 &gt;= NTBA!$F$17) * IF(DS$268 &gt;= $E289, MAX( MIN( $F289*$F$264, $F289-SUM($I289:DR289)),0),0)</f>
        <v>0</v>
      </c>
      <c r="DT289" s="53">
        <f ca="1" xml:space="preserve"> (DT$2 &gt;= NTBA!$F$17) * IF(DT$268 &gt;= $E289, MAX( MIN( $F289*$F$264, $F289-SUM($I289:DS289)),0),0)</f>
        <v>0</v>
      </c>
      <c r="DU289" s="53">
        <f ca="1" xml:space="preserve"> (DU$2 &gt;= NTBA!$F$17) * IF(DU$268 &gt;= $E289, MAX( MIN( $F289*$F$264, $F289-SUM($I289:DT289)),0),0)</f>
        <v>0</v>
      </c>
      <c r="DV289" s="53">
        <f ca="1" xml:space="preserve"> (DV$2 &gt;= NTBA!$F$17) * IF(DV$268 &gt;= $E289, MAX( MIN( $F289*$F$264, $F289-SUM($I289:DU289)),0),0)</f>
        <v>0</v>
      </c>
      <c r="DW289" s="53">
        <f ca="1" xml:space="preserve"> (DW$2 &gt;= NTBA!$F$17) * IF(DW$268 &gt;= $E289, MAX( MIN( $F289*$F$264, $F289-SUM($I289:DV289)),0),0)</f>
        <v>0</v>
      </c>
      <c r="DX289" s="53">
        <f ca="1" xml:space="preserve"> (DX$2 &gt;= NTBA!$F$17) * IF(DX$268 &gt;= $E289, MAX( MIN( $F289*$F$264, $F289-SUM($I289:DW289)),0),0)</f>
        <v>0</v>
      </c>
      <c r="DY289" s="53">
        <f ca="1" xml:space="preserve"> (DY$2 &gt;= NTBA!$F$17) * IF(DY$268 &gt;= $E289, MAX( MIN( $F289*$F$264, $F289-SUM($I289:DX289)),0),0)</f>
        <v>0</v>
      </c>
      <c r="DZ289" s="53">
        <f ca="1" xml:space="preserve"> (DZ$2 &gt;= NTBA!$F$17) * IF(DZ$268 &gt;= $E289, MAX( MIN( $F289*$F$264, $F289-SUM($I289:DY289)),0),0)</f>
        <v>0</v>
      </c>
      <c r="EA289" s="53">
        <f ca="1" xml:space="preserve"> (EA$2 &gt;= NTBA!$F$17) * IF(EA$268 &gt;= $E289, MAX( MIN( $F289*$F$264, $F289-SUM($I289:DZ289)),0),0)</f>
        <v>0</v>
      </c>
      <c r="EB289" s="53">
        <f ca="1" xml:space="preserve"> (EB$2 &gt;= NTBA!$F$17) * IF(EB$268 &gt;= $E289, MAX( MIN( $F289*$F$264, $F289-SUM($I289:EA289)),0),0)</f>
        <v>0</v>
      </c>
      <c r="EC289" s="53">
        <f ca="1" xml:space="preserve"> (EC$2 &gt;= NTBA!$F$17) * IF(EC$268 &gt;= $E289, MAX( MIN( $F289*$F$264, $F289-SUM($I289:EB289)),0),0)</f>
        <v>0</v>
      </c>
      <c r="ED289" s="53">
        <f ca="1" xml:space="preserve"> (ED$2 &gt;= NTBA!$F$17) * IF(ED$268 &gt;= $E289, MAX( MIN( $F289*$F$264, $F289-SUM($I289:EC289)),0),0)</f>
        <v>0</v>
      </c>
      <c r="EE289" s="53">
        <f ca="1" xml:space="preserve"> (EE$2 &gt;= NTBA!$F$17) * IF(EE$268 &gt;= $E289, MAX( MIN( $F289*$F$264, $F289-SUM($I289:ED289)),0),0)</f>
        <v>0</v>
      </c>
      <c r="EF289" s="53">
        <f ca="1" xml:space="preserve"> (EF$2 &gt;= NTBA!$F$17) * IF(EF$268 &gt;= $E289, MAX( MIN( $F289*$F$264, $F289-SUM($I289:EE289)),0),0)</f>
        <v>0</v>
      </c>
      <c r="EG289" s="53">
        <f ca="1" xml:space="preserve"> (EG$2 &gt;= NTBA!$F$17) * IF(EG$268 &gt;= $E289, MAX( MIN( $F289*$F$264, $F289-SUM($I289:EF289)),0),0)</f>
        <v>0</v>
      </c>
      <c r="EH289" s="53">
        <f ca="1" xml:space="preserve"> (EH$2 &gt;= NTBA!$F$17) * IF(EH$268 &gt;= $E289, MAX( MIN( $F289*$F$264, $F289-SUM($I289:EG289)),0),0)</f>
        <v>0</v>
      </c>
      <c r="EI289" s="21"/>
    </row>
    <row r="290" spans="5:139" ht="15" customHeight="1" outlineLevel="1" x14ac:dyDescent="0.35">
      <c r="E290" s="625">
        <v>22</v>
      </c>
      <c r="F290" s="415">
        <f ca="1"/>
        <v>57.941215332701105</v>
      </c>
      <c r="G290" s="462"/>
      <c r="H290" s="26">
        <f t="shared" ca="1" si="184"/>
        <v>57.941215332701105</v>
      </c>
      <c r="I290" s="39"/>
      <c r="J290" s="53">
        <f xml:space="preserve"> (J$2 &gt;= NTBA!$F$17) * IF(J$268 &gt;= $E290, MAX( MIN( $F290*$F$264, $F290-SUM($I290:I290)),0),0)</f>
        <v>0</v>
      </c>
      <c r="K290" s="53">
        <f xml:space="preserve"> (K$2 &gt;= NTBA!$F$17) * IF(K$268 &gt;= $E290, MAX( MIN( $F290*$F$264, $F290-SUM($I290:J290)),0),0)</f>
        <v>0</v>
      </c>
      <c r="L290" s="53">
        <f xml:space="preserve"> (L$2 &gt;= NTBA!$F$17) * IF(L$268 &gt;= $E290, MAX( MIN( $F290*$F$264, $F290-SUM($I290:K290)),0),0)</f>
        <v>0</v>
      </c>
      <c r="M290" s="53">
        <f xml:space="preserve"> (M$2 &gt;= NTBA!$F$17) * IF(M$268 &gt;= $E290, MAX( MIN( $F290*$F$264, $F290-SUM($I290:L290)),0),0)</f>
        <v>0</v>
      </c>
      <c r="N290" s="53">
        <f xml:space="preserve"> (N$2 &gt;= NTBA!$F$17) * IF(N$268 &gt;= $E290, MAX( MIN( $F290*$F$264, $F290-SUM($I290:M290)),0),0)</f>
        <v>0</v>
      </c>
      <c r="O290" s="53">
        <f xml:space="preserve"> (O$2 &gt;= NTBA!$F$17) * IF(O$268 &gt;= $E290, MAX( MIN( $F290*$F$264, $F290-SUM($I290:N290)),0),0)</f>
        <v>0</v>
      </c>
      <c r="P290" s="53">
        <f xml:space="preserve"> (P$2 &gt;= NTBA!$F$17) * IF(P$268 &gt;= $E290, MAX( MIN( $F290*$F$264, $F290-SUM($I290:O290)),0),0)</f>
        <v>0</v>
      </c>
      <c r="Q290" s="53">
        <f xml:space="preserve"> (Q$2 &gt;= NTBA!$F$17) * IF(Q$268 &gt;= $E290, MAX( MIN( $F290*$F$264, $F290-SUM($I290:P290)),0),0)</f>
        <v>0</v>
      </c>
      <c r="R290" s="53">
        <f xml:space="preserve"> (R$2 &gt;= NTBA!$F$17) * IF(R$268 &gt;= $E290, MAX( MIN( $F290*$F$264, $F290-SUM($I290:Q290)),0),0)</f>
        <v>0</v>
      </c>
      <c r="S290" s="53">
        <f xml:space="preserve"> (S$2 &gt;= NTBA!$F$17) * IF(S$268 &gt;= $E290, MAX( MIN( $F290*$F$264, $F290-SUM($I290:R290)),0),0)</f>
        <v>0</v>
      </c>
      <c r="T290" s="53">
        <f xml:space="preserve"> (T$2 &gt;= NTBA!$F$17) * IF(T$268 &gt;= $E290, MAX( MIN( $F290*$F$264, $F290-SUM($I290:S290)),0),0)</f>
        <v>0</v>
      </c>
      <c r="U290" s="53">
        <f xml:space="preserve"> (U$2 &gt;= NTBA!$F$17) * IF(U$268 &gt;= $E290, MAX( MIN( $F290*$F$264, $F290-SUM($I290:T290)),0),0)</f>
        <v>0</v>
      </c>
      <c r="V290" s="53">
        <f xml:space="preserve"> (V$2 &gt;= NTBA!$F$17) * IF(V$268 &gt;= $E290, MAX( MIN( $F290*$F$264, $F290-SUM($I290:U290)),0),0)</f>
        <v>0</v>
      </c>
      <c r="W290" s="53">
        <f xml:space="preserve"> (W$2 &gt;= NTBA!$F$17) * IF(W$268 &gt;= $E290, MAX( MIN( $F290*$F$264, $F290-SUM($I290:V290)),0),0)</f>
        <v>0</v>
      </c>
      <c r="X290" s="53">
        <f xml:space="preserve"> (X$2 &gt;= NTBA!$F$17) * IF(X$268 &gt;= $E290, MAX( MIN( $F290*$F$264, $F290-SUM($I290:W290)),0),0)</f>
        <v>0</v>
      </c>
      <c r="Y290" s="53">
        <f xml:space="preserve"> (Y$2 &gt;= NTBA!$F$17) * IF(Y$268 &gt;= $E290, MAX( MIN( $F290*$F$264, $F290-SUM($I290:X290)),0),0)</f>
        <v>0</v>
      </c>
      <c r="Z290" s="53">
        <f xml:space="preserve"> (Z$2 &gt;= NTBA!$F$17) * IF(Z$268 &gt;= $E290, MAX( MIN( $F290*$F$264, $F290-SUM($I290:Y290)),0),0)</f>
        <v>0</v>
      </c>
      <c r="AA290" s="53">
        <f xml:space="preserve"> (AA$2 &gt;= NTBA!$F$17) * IF(AA$268 &gt;= $E290, MAX( MIN( $F290*$F$264, $F290-SUM($I290:Z290)),0),0)</f>
        <v>0</v>
      </c>
      <c r="AB290" s="53">
        <f xml:space="preserve"> (AB$2 &gt;= NTBA!$F$17) * IF(AB$268 &gt;= $E290, MAX( MIN( $F290*$F$264, $F290-SUM($I290:AA290)),0),0)</f>
        <v>0</v>
      </c>
      <c r="AC290" s="53">
        <f xml:space="preserve"> (AC$2 &gt;= NTBA!$F$17) * IF(AC$268 &gt;= $E290, MAX( MIN( $F290*$F$264, $F290-SUM($I290:AB290)),0),0)</f>
        <v>0</v>
      </c>
      <c r="AD290" s="53">
        <f xml:space="preserve"> (AD$2 &gt;= NTBA!$F$17) * IF(AD$268 &gt;= $E290, MAX( MIN( $F290*$F$264, $F290-SUM($I290:AC290)),0),0)</f>
        <v>0</v>
      </c>
      <c r="AE290" s="53">
        <f ca="1" xml:space="preserve"> (AE$2 &gt;= NTBA!$F$17) * IF(AE$268 &gt;= $E290, MAX( MIN( $F290*$F$264, $F290-SUM($I290:AD290)),0),0)</f>
        <v>0.69808693171929059</v>
      </c>
      <c r="AF290" s="53">
        <f ca="1" xml:space="preserve"> (AF$2 &gt;= NTBA!$F$17) * IF(AF$268 &gt;= $E290, MAX( MIN( $F290*$F$264, $F290-SUM($I290:AE290)),0),0)</f>
        <v>0.69808693171929059</v>
      </c>
      <c r="AG290" s="53">
        <f ca="1" xml:space="preserve"> (AG$2 &gt;= NTBA!$F$17) * IF(AG$268 &gt;= $E290, MAX( MIN( $F290*$F$264, $F290-SUM($I290:AF290)),0),0)</f>
        <v>0.69808693171929059</v>
      </c>
      <c r="AH290" s="53">
        <f ca="1" xml:space="preserve"> (AH$2 &gt;= NTBA!$F$17) * IF(AH$268 &gt;= $E290, MAX( MIN( $F290*$F$264, $F290-SUM($I290:AG290)),0),0)</f>
        <v>0.69808693171929059</v>
      </c>
      <c r="AI290" s="53">
        <f ca="1" xml:space="preserve"> (AI$2 &gt;= NTBA!$F$17) * IF(AI$268 &gt;= $E290, MAX( MIN( $F290*$F$264, $F290-SUM($I290:AH290)),0),0)</f>
        <v>0.69808693171929059</v>
      </c>
      <c r="AJ290" s="53">
        <f ca="1" xml:space="preserve"> (AJ$2 &gt;= NTBA!$F$17) * IF(AJ$268 &gt;= $E290, MAX( MIN( $F290*$F$264, $F290-SUM($I290:AI290)),0),0)</f>
        <v>0.69808693171929059</v>
      </c>
      <c r="AK290" s="53">
        <f ca="1" xml:space="preserve"> (AK$2 &gt;= NTBA!$F$17) * IF(AK$268 &gt;= $E290, MAX( MIN( $F290*$F$264, $F290-SUM($I290:AJ290)),0),0)</f>
        <v>0.69808693171929059</v>
      </c>
      <c r="AL290" s="53">
        <f ca="1" xml:space="preserve"> (AL$2 &gt;= NTBA!$F$17) * IF(AL$268 &gt;= $E290, MAX( MIN( $F290*$F$264, $F290-SUM($I290:AK290)),0),0)</f>
        <v>0.69808693171929059</v>
      </c>
      <c r="AM290" s="53">
        <f ca="1" xml:space="preserve"> (AM$2 &gt;= NTBA!$F$17) * IF(AM$268 &gt;= $E290, MAX( MIN( $F290*$F$264, $F290-SUM($I290:AL290)),0),0)</f>
        <v>0.69808693171929059</v>
      </c>
      <c r="AN290" s="53">
        <f ca="1" xml:space="preserve"> (AN$2 &gt;= NTBA!$F$17) * IF(AN$268 &gt;= $E290, MAX( MIN( $F290*$F$264, $F290-SUM($I290:AM290)),0),0)</f>
        <v>0.69808693171929059</v>
      </c>
      <c r="AO290" s="53">
        <f ca="1" xml:space="preserve"> (AO$2 &gt;= NTBA!$F$17) * IF(AO$268 &gt;= $E290, MAX( MIN( $F290*$F$264, $F290-SUM($I290:AN290)),0),0)</f>
        <v>0.69808693171929059</v>
      </c>
      <c r="AP290" s="53">
        <f ca="1" xml:space="preserve"> (AP$2 &gt;= NTBA!$F$17) * IF(AP$268 &gt;= $E290, MAX( MIN( $F290*$F$264, $F290-SUM($I290:AO290)),0),0)</f>
        <v>0.69808693171929059</v>
      </c>
      <c r="AQ290" s="53">
        <f ca="1" xml:space="preserve"> (AQ$2 &gt;= NTBA!$F$17) * IF(AQ$268 &gt;= $E290, MAX( MIN( $F290*$F$264, $F290-SUM($I290:AP290)),0),0)</f>
        <v>0.69808693171929059</v>
      </c>
      <c r="AR290" s="53">
        <f ca="1" xml:space="preserve"> (AR$2 &gt;= NTBA!$F$17) * IF(AR$268 &gt;= $E290, MAX( MIN( $F290*$F$264, $F290-SUM($I290:AQ290)),0),0)</f>
        <v>0.69808693171929059</v>
      </c>
      <c r="AS290" s="53">
        <f ca="1" xml:space="preserve"> (AS$2 &gt;= NTBA!$F$17) * IF(AS$268 &gt;= $E290, MAX( MIN( $F290*$F$264, $F290-SUM($I290:AR290)),0),0)</f>
        <v>0.69808693171929059</v>
      </c>
      <c r="AT290" s="53">
        <f ca="1" xml:space="preserve"> (AT$2 &gt;= NTBA!$F$17) * IF(AT$268 &gt;= $E290, MAX( MIN( $F290*$F$264, $F290-SUM($I290:AS290)),0),0)</f>
        <v>0.69808693171929059</v>
      </c>
      <c r="AU290" s="53">
        <f ca="1" xml:space="preserve"> (AU$2 &gt;= NTBA!$F$17) * IF(AU$268 &gt;= $E290, MAX( MIN( $F290*$F$264, $F290-SUM($I290:AT290)),0),0)</f>
        <v>0.69808693171929059</v>
      </c>
      <c r="AV290" s="53">
        <f ca="1" xml:space="preserve"> (AV$2 &gt;= NTBA!$F$17) * IF(AV$268 &gt;= $E290, MAX( MIN( $F290*$F$264, $F290-SUM($I290:AU290)),0),0)</f>
        <v>0.69808693171929059</v>
      </c>
      <c r="AW290" s="53">
        <f ca="1" xml:space="preserve"> (AW$2 &gt;= NTBA!$F$17) * IF(AW$268 &gt;= $E290, MAX( MIN( $F290*$F$264, $F290-SUM($I290:AV290)),0),0)</f>
        <v>0.69808693171929059</v>
      </c>
      <c r="AX290" s="53">
        <f ca="1" xml:space="preserve"> (AX$2 &gt;= NTBA!$F$17) * IF(AX$268 &gt;= $E290, MAX( MIN( $F290*$F$264, $F290-SUM($I290:AW290)),0),0)</f>
        <v>0.69808693171929059</v>
      </c>
      <c r="AY290" s="53">
        <f ca="1" xml:space="preserve"> (AY$2 &gt;= NTBA!$F$17) * IF(AY$268 &gt;= $E290, MAX( MIN( $F290*$F$264, $F290-SUM($I290:AX290)),0),0)</f>
        <v>0.69808693171929059</v>
      </c>
      <c r="AZ290" s="53">
        <f ca="1" xml:space="preserve"> (AZ$2 &gt;= NTBA!$F$17) * IF(AZ$268 &gt;= $E290, MAX( MIN( $F290*$F$264, $F290-SUM($I290:AY290)),0),0)</f>
        <v>0.69808693171929059</v>
      </c>
      <c r="BA290" s="53">
        <f ca="1" xml:space="preserve"> (BA$2 &gt;= NTBA!$F$17) * IF(BA$268 &gt;= $E290, MAX( MIN( $F290*$F$264, $F290-SUM($I290:AZ290)),0),0)</f>
        <v>0.69808693171929059</v>
      </c>
      <c r="BB290" s="53">
        <f ca="1" xml:space="preserve"> (BB$2 &gt;= NTBA!$F$17) * IF(BB$268 &gt;= $E290, MAX( MIN( $F290*$F$264, $F290-SUM($I290:BA290)),0),0)</f>
        <v>0.69808693171929059</v>
      </c>
      <c r="BC290" s="53">
        <f ca="1" xml:space="preserve"> (BC$2 &gt;= NTBA!$F$17) * IF(BC$268 &gt;= $E290, MAX( MIN( $F290*$F$264, $F290-SUM($I290:BB290)),0),0)</f>
        <v>0.69808693171929059</v>
      </c>
      <c r="BD290" s="53">
        <f ca="1" xml:space="preserve"> (BD$2 &gt;= NTBA!$F$17) * IF(BD$268 &gt;= $E290, MAX( MIN( $F290*$F$264, $F290-SUM($I290:BC290)),0),0)</f>
        <v>0.69808693171929059</v>
      </c>
      <c r="BE290" s="53">
        <f ca="1" xml:space="preserve"> (BE$2 &gt;= NTBA!$F$17) * IF(BE$268 &gt;= $E290, MAX( MIN( $F290*$F$264, $F290-SUM($I290:BD290)),0),0)</f>
        <v>0.69808693171929059</v>
      </c>
      <c r="BF290" s="53">
        <f ca="1" xml:space="preserve"> (BF$2 &gt;= NTBA!$F$17) * IF(BF$268 &gt;= $E290, MAX( MIN( $F290*$F$264, $F290-SUM($I290:BE290)),0),0)</f>
        <v>0.69808693171929059</v>
      </c>
      <c r="BG290" s="53">
        <f ca="1" xml:space="preserve"> (BG$2 &gt;= NTBA!$F$17) * IF(BG$268 &gt;= $E290, MAX( MIN( $F290*$F$264, $F290-SUM($I290:BF290)),0),0)</f>
        <v>0.69808693171929059</v>
      </c>
      <c r="BH290" s="53">
        <f ca="1" xml:space="preserve"> (BH$2 &gt;= NTBA!$F$17) * IF(BH$268 &gt;= $E290, MAX( MIN( $F290*$F$264, $F290-SUM($I290:BG290)),0),0)</f>
        <v>0.69808693171929059</v>
      </c>
      <c r="BI290" s="53">
        <f ca="1" xml:space="preserve"> (BI$2 &gt;= NTBA!$F$17) * IF(BI$268 &gt;= $E290, MAX( MIN( $F290*$F$264, $F290-SUM($I290:BH290)),0),0)</f>
        <v>0.69808693171929059</v>
      </c>
      <c r="BJ290" s="53">
        <f ca="1" xml:space="preserve"> (BJ$2 &gt;= NTBA!$F$17) * IF(BJ$268 &gt;= $E290, MAX( MIN( $F290*$F$264, $F290-SUM($I290:BI290)),0),0)</f>
        <v>0.69808693171929059</v>
      </c>
      <c r="BK290" s="53">
        <f ca="1" xml:space="preserve"> (BK$2 &gt;= NTBA!$F$17) * IF(BK$268 &gt;= $E290, MAX( MIN( $F290*$F$264, $F290-SUM($I290:BJ290)),0),0)</f>
        <v>0.69808693171929059</v>
      </c>
      <c r="BL290" s="53">
        <f ca="1" xml:space="preserve"> (BL$2 &gt;= NTBA!$F$17) * IF(BL$268 &gt;= $E290, MAX( MIN( $F290*$F$264, $F290-SUM($I290:BK290)),0),0)</f>
        <v>0.69808693171929059</v>
      </c>
      <c r="BM290" s="53">
        <f ca="1" xml:space="preserve"> (BM$2 &gt;= NTBA!$F$17) * IF(BM$268 &gt;= $E290, MAX( MIN( $F290*$F$264, $F290-SUM($I290:BL290)),0),0)</f>
        <v>0.69808693171929059</v>
      </c>
      <c r="BN290" s="53">
        <f ca="1" xml:space="preserve"> (BN$2 &gt;= NTBA!$F$17) * IF(BN$268 &gt;= $E290, MAX( MIN( $F290*$F$264, $F290-SUM($I290:BM290)),0),0)</f>
        <v>0.69808693171929059</v>
      </c>
      <c r="BO290" s="53">
        <f ca="1" xml:space="preserve"> (BO$2 &gt;= NTBA!$F$17) * IF(BO$268 &gt;= $E290, MAX( MIN( $F290*$F$264, $F290-SUM($I290:BN290)),0),0)</f>
        <v>0.69808693171929059</v>
      </c>
      <c r="BP290" s="53">
        <f ca="1" xml:space="preserve"> (BP$2 &gt;= NTBA!$F$17) * IF(BP$268 &gt;= $E290, MAX( MIN( $F290*$F$264, $F290-SUM($I290:BO290)),0),0)</f>
        <v>0.69808693171929059</v>
      </c>
      <c r="BQ290" s="53">
        <f ca="1" xml:space="preserve"> (BQ$2 &gt;= NTBA!$F$17) * IF(BQ$268 &gt;= $E290, MAX( MIN( $F290*$F$264, $F290-SUM($I290:BP290)),0),0)</f>
        <v>0.69808693171929059</v>
      </c>
      <c r="BR290" s="53">
        <f ca="1" xml:space="preserve"> (BR$2 &gt;= NTBA!$F$17) * IF(BR$268 &gt;= $E290, MAX( MIN( $F290*$F$264, $F290-SUM($I290:BQ290)),0),0)</f>
        <v>0.69808693171929059</v>
      </c>
      <c r="BS290" s="53">
        <f ca="1" xml:space="preserve"> (BS$2 &gt;= NTBA!$F$17) * IF(BS$268 &gt;= $E290, MAX( MIN( $F290*$F$264, $F290-SUM($I290:BR290)),0),0)</f>
        <v>0.69808693171929059</v>
      </c>
      <c r="BT290" s="53">
        <f ca="1" xml:space="preserve"> (BT$2 &gt;= NTBA!$F$17) * IF(BT$268 &gt;= $E290, MAX( MIN( $F290*$F$264, $F290-SUM($I290:BS290)),0),0)</f>
        <v>0.69808693171929059</v>
      </c>
      <c r="BU290" s="53">
        <f ca="1" xml:space="preserve"> (BU$2 &gt;= NTBA!$F$17) * IF(BU$268 &gt;= $E290, MAX( MIN( $F290*$F$264, $F290-SUM($I290:BT290)),0),0)</f>
        <v>0.69808693171929059</v>
      </c>
      <c r="BV290" s="53">
        <f ca="1" xml:space="preserve"> (BV$2 &gt;= NTBA!$F$17) * IF(BV$268 &gt;= $E290, MAX( MIN( $F290*$F$264, $F290-SUM($I290:BU290)),0),0)</f>
        <v>0.69808693171929059</v>
      </c>
      <c r="BW290" s="53">
        <f ca="1" xml:space="preserve"> (BW$2 &gt;= NTBA!$F$17) * IF(BW$268 &gt;= $E290, MAX( MIN( $F290*$F$264, $F290-SUM($I290:BV290)),0),0)</f>
        <v>0.69808693171929059</v>
      </c>
      <c r="BX290" s="53">
        <f ca="1" xml:space="preserve"> (BX$2 &gt;= NTBA!$F$17) * IF(BX$268 &gt;= $E290, MAX( MIN( $F290*$F$264, $F290-SUM($I290:BW290)),0),0)</f>
        <v>0.69808693171929059</v>
      </c>
      <c r="BY290" s="53">
        <f ca="1" xml:space="preserve"> (BY$2 &gt;= NTBA!$F$17) * IF(BY$268 &gt;= $E290, MAX( MIN( $F290*$F$264, $F290-SUM($I290:BX290)),0),0)</f>
        <v>0.69808693171929059</v>
      </c>
      <c r="BZ290" s="53">
        <f ca="1" xml:space="preserve"> (BZ$2 &gt;= NTBA!$F$17) * IF(BZ$268 &gt;= $E290, MAX( MIN( $F290*$F$264, $F290-SUM($I290:BY290)),0),0)</f>
        <v>0.69808693171929059</v>
      </c>
      <c r="CA290" s="53">
        <f ca="1" xml:space="preserve"> (CA$2 &gt;= NTBA!$F$17) * IF(CA$268 &gt;= $E290, MAX( MIN( $F290*$F$264, $F290-SUM($I290:BZ290)),0),0)</f>
        <v>0.69808693171929059</v>
      </c>
      <c r="CB290" s="53">
        <f ca="1" xml:space="preserve"> (CB$2 &gt;= NTBA!$F$17) * IF(CB$268 &gt;= $E290, MAX( MIN( $F290*$F$264, $F290-SUM($I290:CA290)),0),0)</f>
        <v>0.69808693171929059</v>
      </c>
      <c r="CC290" s="53">
        <f ca="1" xml:space="preserve"> (CC$2 &gt;= NTBA!$F$17) * IF(CC$268 &gt;= $E290, MAX( MIN( $F290*$F$264, $F290-SUM($I290:CB290)),0),0)</f>
        <v>0.69808693171929059</v>
      </c>
      <c r="CD290" s="53">
        <f ca="1" xml:space="preserve"> (CD$2 &gt;= NTBA!$F$17) * IF(CD$268 &gt;= $E290, MAX( MIN( $F290*$F$264, $F290-SUM($I290:CC290)),0),0)</f>
        <v>0.69808693171929059</v>
      </c>
      <c r="CE290" s="53">
        <f ca="1" xml:space="preserve"> (CE$2 &gt;= NTBA!$F$17) * IF(CE$268 &gt;= $E290, MAX( MIN( $F290*$F$264, $F290-SUM($I290:CD290)),0),0)</f>
        <v>0.69808693171929059</v>
      </c>
      <c r="CF290" s="53">
        <f ca="1" xml:space="preserve"> (CF$2 &gt;= NTBA!$F$17) * IF(CF$268 &gt;= $E290, MAX( MIN( $F290*$F$264, $F290-SUM($I290:CE290)),0),0)</f>
        <v>0.69808693171929059</v>
      </c>
      <c r="CG290" s="53">
        <f ca="1" xml:space="preserve"> (CG$2 &gt;= NTBA!$F$17) * IF(CG$268 &gt;= $E290, MAX( MIN( $F290*$F$264, $F290-SUM($I290:CF290)),0),0)</f>
        <v>0.69808693171929059</v>
      </c>
      <c r="CH290" s="53">
        <f ca="1" xml:space="preserve"> (CH$2 &gt;= NTBA!$F$17) * IF(CH$268 &gt;= $E290, MAX( MIN( $F290*$F$264, $F290-SUM($I290:CG290)),0),0)</f>
        <v>0.69808693171929059</v>
      </c>
      <c r="CI290" s="53">
        <f ca="1" xml:space="preserve"> (CI$2 &gt;= NTBA!$F$17) * IF(CI$268 &gt;= $E290, MAX( MIN( $F290*$F$264, $F290-SUM($I290:CH290)),0),0)</f>
        <v>0.69808693171929059</v>
      </c>
      <c r="CJ290" s="53">
        <f ca="1" xml:space="preserve"> (CJ$2 &gt;= NTBA!$F$17) * IF(CJ$268 &gt;= $E290, MAX( MIN( $F290*$F$264, $F290-SUM($I290:CI290)),0),0)</f>
        <v>0.69808693171929059</v>
      </c>
      <c r="CK290" s="53">
        <f ca="1" xml:space="preserve"> (CK$2 &gt;= NTBA!$F$17) * IF(CK$268 &gt;= $E290, MAX( MIN( $F290*$F$264, $F290-SUM($I290:CJ290)),0),0)</f>
        <v>0.69808693171929059</v>
      </c>
      <c r="CL290" s="53">
        <f ca="1" xml:space="preserve"> (CL$2 &gt;= NTBA!$F$17) * IF(CL$268 &gt;= $E290, MAX( MIN( $F290*$F$264, $F290-SUM($I290:CK290)),0),0)</f>
        <v>0.69808693171929059</v>
      </c>
      <c r="CM290" s="53">
        <f ca="1" xml:space="preserve"> (CM$2 &gt;= NTBA!$F$17) * IF(CM$268 &gt;= $E290, MAX( MIN( $F290*$F$264, $F290-SUM($I290:CL290)),0),0)</f>
        <v>0.69808693171929059</v>
      </c>
      <c r="CN290" s="53">
        <f ca="1" xml:space="preserve"> (CN$2 &gt;= NTBA!$F$17) * IF(CN$268 &gt;= $E290, MAX( MIN( $F290*$F$264, $F290-SUM($I290:CM290)),0),0)</f>
        <v>0.69808693171929059</v>
      </c>
      <c r="CO290" s="53">
        <f ca="1" xml:space="preserve"> (CO$2 &gt;= NTBA!$F$17) * IF(CO$268 &gt;= $E290, MAX( MIN( $F290*$F$264, $F290-SUM($I290:CN290)),0),0)</f>
        <v>0.69808693171929059</v>
      </c>
      <c r="CP290" s="53">
        <f ca="1" xml:space="preserve"> (CP$2 &gt;= NTBA!$F$17) * IF(CP$268 &gt;= $E290, MAX( MIN( $F290*$F$264, $F290-SUM($I290:CO290)),0),0)</f>
        <v>0.69808693171929059</v>
      </c>
      <c r="CQ290" s="53">
        <f ca="1" xml:space="preserve"> (CQ$2 &gt;= NTBA!$F$17) * IF(CQ$268 &gt;= $E290, MAX( MIN( $F290*$F$264, $F290-SUM($I290:CP290)),0),0)</f>
        <v>0.69808693171929059</v>
      </c>
      <c r="CR290" s="53">
        <f ca="1" xml:space="preserve"> (CR$2 &gt;= NTBA!$F$17) * IF(CR$268 &gt;= $E290, MAX( MIN( $F290*$F$264, $F290-SUM($I290:CQ290)),0),0)</f>
        <v>0.69808693171929059</v>
      </c>
      <c r="CS290" s="53">
        <f ca="1" xml:space="preserve"> (CS$2 &gt;= NTBA!$F$17) * IF(CS$268 &gt;= $E290, MAX( MIN( $F290*$F$264, $F290-SUM($I290:CR290)),0),0)</f>
        <v>0.69808693171929059</v>
      </c>
      <c r="CT290" s="53">
        <f ca="1" xml:space="preserve"> (CT$2 &gt;= NTBA!$F$17) * IF(CT$268 &gt;= $E290, MAX( MIN( $F290*$F$264, $F290-SUM($I290:CS290)),0),0)</f>
        <v>0.69808693171929059</v>
      </c>
      <c r="CU290" s="53">
        <f ca="1" xml:space="preserve"> (CU$2 &gt;= NTBA!$F$17) * IF(CU$268 &gt;= $E290, MAX( MIN( $F290*$F$264, $F290-SUM($I290:CT290)),0),0)</f>
        <v>0.69808693171929059</v>
      </c>
      <c r="CV290" s="53">
        <f ca="1" xml:space="preserve"> (CV$2 &gt;= NTBA!$F$17) * IF(CV$268 &gt;= $E290, MAX( MIN( $F290*$F$264, $F290-SUM($I290:CU290)),0),0)</f>
        <v>0.69808693171929059</v>
      </c>
      <c r="CW290" s="53">
        <f ca="1" xml:space="preserve"> (CW$2 &gt;= NTBA!$F$17) * IF(CW$268 &gt;= $E290, MAX( MIN( $F290*$F$264, $F290-SUM($I290:CV290)),0),0)</f>
        <v>0.69808693171929059</v>
      </c>
      <c r="CX290" s="53">
        <f ca="1" xml:space="preserve"> (CX$2 &gt;= NTBA!$F$17) * IF(CX$268 &gt;= $E290, MAX( MIN( $F290*$F$264, $F290-SUM($I290:CW290)),0),0)</f>
        <v>0.69808693171929059</v>
      </c>
      <c r="CY290" s="53">
        <f ca="1" xml:space="preserve"> (CY$2 &gt;= NTBA!$F$17) * IF(CY$268 &gt;= $E290, MAX( MIN( $F290*$F$264, $F290-SUM($I290:CX290)),0),0)</f>
        <v>0.69808693171929059</v>
      </c>
      <c r="CZ290" s="53">
        <f ca="1" xml:space="preserve"> (CZ$2 &gt;= NTBA!$F$17) * IF(CZ$268 &gt;= $E290, MAX( MIN( $F290*$F$264, $F290-SUM($I290:CY290)),0),0)</f>
        <v>0.69808693171929059</v>
      </c>
      <c r="DA290" s="53">
        <f ca="1" xml:space="preserve"> (DA$2 &gt;= NTBA!$F$17) * IF(DA$268 &gt;= $E290, MAX( MIN( $F290*$F$264, $F290-SUM($I290:CZ290)),0),0)</f>
        <v>0.69808693171929059</v>
      </c>
      <c r="DB290" s="53">
        <f ca="1" xml:space="preserve"> (DB$2 &gt;= NTBA!$F$17) * IF(DB$268 &gt;= $E290, MAX( MIN( $F290*$F$264, $F290-SUM($I290:DA290)),0),0)</f>
        <v>0.69808693171929059</v>
      </c>
      <c r="DC290" s="53">
        <f ca="1" xml:space="preserve"> (DC$2 &gt;= NTBA!$F$17) * IF(DC$268 &gt;= $E290, MAX( MIN( $F290*$F$264, $F290-SUM($I290:DB290)),0),0)</f>
        <v>0.69808693171929059</v>
      </c>
      <c r="DD290" s="53">
        <f ca="1" xml:space="preserve"> (DD$2 &gt;= NTBA!$F$17) * IF(DD$268 &gt;= $E290, MAX( MIN( $F290*$F$264, $F290-SUM($I290:DC290)),0),0)</f>
        <v>0.69808693171929059</v>
      </c>
      <c r="DE290" s="53">
        <f ca="1" xml:space="preserve"> (DE$2 &gt;= NTBA!$F$17) * IF(DE$268 &gt;= $E290, MAX( MIN( $F290*$F$264, $F290-SUM($I290:DD290)),0),0)</f>
        <v>0.69808693171929059</v>
      </c>
      <c r="DF290" s="53">
        <f ca="1" xml:space="preserve"> (DF$2 &gt;= NTBA!$F$17) * IF(DF$268 &gt;= $E290, MAX( MIN( $F290*$F$264, $F290-SUM($I290:DE290)),0),0)</f>
        <v>0.69808693171929059</v>
      </c>
      <c r="DG290" s="53">
        <f ca="1" xml:space="preserve"> (DG$2 &gt;= NTBA!$F$17) * IF(DG$268 &gt;= $E290, MAX( MIN( $F290*$F$264, $F290-SUM($I290:DF290)),0),0)</f>
        <v>0.69808693171929059</v>
      </c>
      <c r="DH290" s="53">
        <f ca="1" xml:space="preserve"> (DH$2 &gt;= NTBA!$F$17) * IF(DH$268 &gt;= $E290, MAX( MIN( $F290*$F$264, $F290-SUM($I290:DG290)),0),0)</f>
        <v>0.69808693171929059</v>
      </c>
      <c r="DI290" s="53">
        <f ca="1" xml:space="preserve"> (DI$2 &gt;= NTBA!$F$17) * IF(DI$268 &gt;= $E290, MAX( MIN( $F290*$F$264, $F290-SUM($I290:DH290)),0),0)</f>
        <v>0.69808693171929059</v>
      </c>
      <c r="DJ290" s="53">
        <f ca="1" xml:space="preserve"> (DJ$2 &gt;= NTBA!$F$17) * IF(DJ$268 &gt;= $E290, MAX( MIN( $F290*$F$264, $F290-SUM($I290:DI290)),0),0)</f>
        <v>4.2632564145606011E-14</v>
      </c>
      <c r="DK290" s="53">
        <f ca="1" xml:space="preserve"> (DK$2 &gt;= NTBA!$F$17) * IF(DK$268 &gt;= $E290, MAX( MIN( $F290*$F$264, $F290-SUM($I290:DJ290)),0),0)</f>
        <v>0</v>
      </c>
      <c r="DL290" s="53">
        <f ca="1" xml:space="preserve"> (DL$2 &gt;= NTBA!$F$17) * IF(DL$268 &gt;= $E290, MAX( MIN( $F290*$F$264, $F290-SUM($I290:DK290)),0),0)</f>
        <v>0</v>
      </c>
      <c r="DM290" s="53">
        <f ca="1" xml:space="preserve"> (DM$2 &gt;= NTBA!$F$17) * IF(DM$268 &gt;= $E290, MAX( MIN( $F290*$F$264, $F290-SUM($I290:DL290)),0),0)</f>
        <v>0</v>
      </c>
      <c r="DN290" s="53">
        <f ca="1" xml:space="preserve"> (DN$2 &gt;= NTBA!$F$17) * IF(DN$268 &gt;= $E290, MAX( MIN( $F290*$F$264, $F290-SUM($I290:DM290)),0),0)</f>
        <v>0</v>
      </c>
      <c r="DO290" s="53">
        <f ca="1" xml:space="preserve"> (DO$2 &gt;= NTBA!$F$17) * IF(DO$268 &gt;= $E290, MAX( MIN( $F290*$F$264, $F290-SUM($I290:DN290)),0),0)</f>
        <v>0</v>
      </c>
      <c r="DP290" s="53">
        <f ca="1" xml:space="preserve"> (DP$2 &gt;= NTBA!$F$17) * IF(DP$268 &gt;= $E290, MAX( MIN( $F290*$F$264, $F290-SUM($I290:DO290)),0),0)</f>
        <v>0</v>
      </c>
      <c r="DQ290" s="53">
        <f ca="1" xml:space="preserve"> (DQ$2 &gt;= NTBA!$F$17) * IF(DQ$268 &gt;= $E290, MAX( MIN( $F290*$F$264, $F290-SUM($I290:DP290)),0),0)</f>
        <v>0</v>
      </c>
      <c r="DR290" s="53">
        <f ca="1" xml:space="preserve"> (DR$2 &gt;= NTBA!$F$17) * IF(DR$268 &gt;= $E290, MAX( MIN( $F290*$F$264, $F290-SUM($I290:DQ290)),0),0)</f>
        <v>0</v>
      </c>
      <c r="DS290" s="53">
        <f ca="1" xml:space="preserve"> (DS$2 &gt;= NTBA!$F$17) * IF(DS$268 &gt;= $E290, MAX( MIN( $F290*$F$264, $F290-SUM($I290:DR290)),0),0)</f>
        <v>0</v>
      </c>
      <c r="DT290" s="53">
        <f ca="1" xml:space="preserve"> (DT$2 &gt;= NTBA!$F$17) * IF(DT$268 &gt;= $E290, MAX( MIN( $F290*$F$264, $F290-SUM($I290:DS290)),0),0)</f>
        <v>0</v>
      </c>
      <c r="DU290" s="53">
        <f ca="1" xml:space="preserve"> (DU$2 &gt;= NTBA!$F$17) * IF(DU$268 &gt;= $E290, MAX( MIN( $F290*$F$264, $F290-SUM($I290:DT290)),0),0)</f>
        <v>0</v>
      </c>
      <c r="DV290" s="53">
        <f ca="1" xml:space="preserve"> (DV$2 &gt;= NTBA!$F$17) * IF(DV$268 &gt;= $E290, MAX( MIN( $F290*$F$264, $F290-SUM($I290:DU290)),0),0)</f>
        <v>0</v>
      </c>
      <c r="DW290" s="53">
        <f ca="1" xml:space="preserve"> (DW$2 &gt;= NTBA!$F$17) * IF(DW$268 &gt;= $E290, MAX( MIN( $F290*$F$264, $F290-SUM($I290:DV290)),0),0)</f>
        <v>0</v>
      </c>
      <c r="DX290" s="53">
        <f ca="1" xml:space="preserve"> (DX$2 &gt;= NTBA!$F$17) * IF(DX$268 &gt;= $E290, MAX( MIN( $F290*$F$264, $F290-SUM($I290:DW290)),0),0)</f>
        <v>0</v>
      </c>
      <c r="DY290" s="53">
        <f ca="1" xml:space="preserve"> (DY$2 &gt;= NTBA!$F$17) * IF(DY$268 &gt;= $E290, MAX( MIN( $F290*$F$264, $F290-SUM($I290:DX290)),0),0)</f>
        <v>0</v>
      </c>
      <c r="DZ290" s="53">
        <f ca="1" xml:space="preserve"> (DZ$2 &gt;= NTBA!$F$17) * IF(DZ$268 &gt;= $E290, MAX( MIN( $F290*$F$264, $F290-SUM($I290:DY290)),0),0)</f>
        <v>0</v>
      </c>
      <c r="EA290" s="53">
        <f ca="1" xml:space="preserve"> (EA$2 &gt;= NTBA!$F$17) * IF(EA$268 &gt;= $E290, MAX( MIN( $F290*$F$264, $F290-SUM($I290:DZ290)),0),0)</f>
        <v>0</v>
      </c>
      <c r="EB290" s="53">
        <f ca="1" xml:space="preserve"> (EB$2 &gt;= NTBA!$F$17) * IF(EB$268 &gt;= $E290, MAX( MIN( $F290*$F$264, $F290-SUM($I290:EA290)),0),0)</f>
        <v>0</v>
      </c>
      <c r="EC290" s="53">
        <f ca="1" xml:space="preserve"> (EC$2 &gt;= NTBA!$F$17) * IF(EC$268 &gt;= $E290, MAX( MIN( $F290*$F$264, $F290-SUM($I290:EB290)),0),0)</f>
        <v>0</v>
      </c>
      <c r="ED290" s="53">
        <f ca="1" xml:space="preserve"> (ED$2 &gt;= NTBA!$F$17) * IF(ED$268 &gt;= $E290, MAX( MIN( $F290*$F$264, $F290-SUM($I290:EC290)),0),0)</f>
        <v>0</v>
      </c>
      <c r="EE290" s="53">
        <f ca="1" xml:space="preserve"> (EE$2 &gt;= NTBA!$F$17) * IF(EE$268 &gt;= $E290, MAX( MIN( $F290*$F$264, $F290-SUM($I290:ED290)),0),0)</f>
        <v>0</v>
      </c>
      <c r="EF290" s="53">
        <f ca="1" xml:space="preserve"> (EF$2 &gt;= NTBA!$F$17) * IF(EF$268 &gt;= $E290, MAX( MIN( $F290*$F$264, $F290-SUM($I290:EE290)),0),0)</f>
        <v>0</v>
      </c>
      <c r="EG290" s="53">
        <f ca="1" xml:space="preserve"> (EG$2 &gt;= NTBA!$F$17) * IF(EG$268 &gt;= $E290, MAX( MIN( $F290*$F$264, $F290-SUM($I290:EF290)),0),0)</f>
        <v>0</v>
      </c>
      <c r="EH290" s="53">
        <f ca="1" xml:space="preserve"> (EH$2 &gt;= NTBA!$F$17) * IF(EH$268 &gt;= $E290, MAX( MIN( $F290*$F$264, $F290-SUM($I290:EG290)),0),0)</f>
        <v>0</v>
      </c>
      <c r="EI290" s="21"/>
    </row>
    <row r="291" spans="5:139" ht="15" customHeight="1" outlineLevel="1" x14ac:dyDescent="0.35">
      <c r="E291" s="625">
        <v>23</v>
      </c>
      <c r="F291" s="415">
        <f ca="1"/>
        <v>57.941215332701105</v>
      </c>
      <c r="G291" s="462"/>
      <c r="H291" s="26">
        <f t="shared" ca="1" si="184"/>
        <v>57.941215332701105</v>
      </c>
      <c r="I291" s="39"/>
      <c r="J291" s="53">
        <f xml:space="preserve"> (J$2 &gt;= NTBA!$F$17) * IF(J$268 &gt;= $E291, MAX( MIN( $F291*$F$264, $F291-SUM($I291:I291)),0),0)</f>
        <v>0</v>
      </c>
      <c r="K291" s="53">
        <f xml:space="preserve"> (K$2 &gt;= NTBA!$F$17) * IF(K$268 &gt;= $E291, MAX( MIN( $F291*$F$264, $F291-SUM($I291:J291)),0),0)</f>
        <v>0</v>
      </c>
      <c r="L291" s="53">
        <f xml:space="preserve"> (L$2 &gt;= NTBA!$F$17) * IF(L$268 &gt;= $E291, MAX( MIN( $F291*$F$264, $F291-SUM($I291:K291)),0),0)</f>
        <v>0</v>
      </c>
      <c r="M291" s="53">
        <f xml:space="preserve"> (M$2 &gt;= NTBA!$F$17) * IF(M$268 &gt;= $E291, MAX( MIN( $F291*$F$264, $F291-SUM($I291:L291)),0),0)</f>
        <v>0</v>
      </c>
      <c r="N291" s="53">
        <f xml:space="preserve"> (N$2 &gt;= NTBA!$F$17) * IF(N$268 &gt;= $E291, MAX( MIN( $F291*$F$264, $F291-SUM($I291:M291)),0),0)</f>
        <v>0</v>
      </c>
      <c r="O291" s="53">
        <f xml:space="preserve"> (O$2 &gt;= NTBA!$F$17) * IF(O$268 &gt;= $E291, MAX( MIN( $F291*$F$264, $F291-SUM($I291:N291)),0),0)</f>
        <v>0</v>
      </c>
      <c r="P291" s="53">
        <f xml:space="preserve"> (P$2 &gt;= NTBA!$F$17) * IF(P$268 &gt;= $E291, MAX( MIN( $F291*$F$264, $F291-SUM($I291:O291)),0),0)</f>
        <v>0</v>
      </c>
      <c r="Q291" s="53">
        <f xml:space="preserve"> (Q$2 &gt;= NTBA!$F$17) * IF(Q$268 &gt;= $E291, MAX( MIN( $F291*$F$264, $F291-SUM($I291:P291)),0),0)</f>
        <v>0</v>
      </c>
      <c r="R291" s="53">
        <f xml:space="preserve"> (R$2 &gt;= NTBA!$F$17) * IF(R$268 &gt;= $E291, MAX( MIN( $F291*$F$264, $F291-SUM($I291:Q291)),0),0)</f>
        <v>0</v>
      </c>
      <c r="S291" s="53">
        <f xml:space="preserve"> (S$2 &gt;= NTBA!$F$17) * IF(S$268 &gt;= $E291, MAX( MIN( $F291*$F$264, $F291-SUM($I291:R291)),0),0)</f>
        <v>0</v>
      </c>
      <c r="T291" s="53">
        <f xml:space="preserve"> (T$2 &gt;= NTBA!$F$17) * IF(T$268 &gt;= $E291, MAX( MIN( $F291*$F$264, $F291-SUM($I291:S291)),0),0)</f>
        <v>0</v>
      </c>
      <c r="U291" s="53">
        <f xml:space="preserve"> (U$2 &gt;= NTBA!$F$17) * IF(U$268 &gt;= $E291, MAX( MIN( $F291*$F$264, $F291-SUM($I291:T291)),0),0)</f>
        <v>0</v>
      </c>
      <c r="V291" s="53">
        <f xml:space="preserve"> (V$2 &gt;= NTBA!$F$17) * IF(V$268 &gt;= $E291, MAX( MIN( $F291*$F$264, $F291-SUM($I291:U291)),0),0)</f>
        <v>0</v>
      </c>
      <c r="W291" s="53">
        <f xml:space="preserve"> (W$2 &gt;= NTBA!$F$17) * IF(W$268 &gt;= $E291, MAX( MIN( $F291*$F$264, $F291-SUM($I291:V291)),0),0)</f>
        <v>0</v>
      </c>
      <c r="X291" s="53">
        <f xml:space="preserve"> (X$2 &gt;= NTBA!$F$17) * IF(X$268 &gt;= $E291, MAX( MIN( $F291*$F$264, $F291-SUM($I291:W291)),0),0)</f>
        <v>0</v>
      </c>
      <c r="Y291" s="53">
        <f xml:space="preserve"> (Y$2 &gt;= NTBA!$F$17) * IF(Y$268 &gt;= $E291, MAX( MIN( $F291*$F$264, $F291-SUM($I291:X291)),0),0)</f>
        <v>0</v>
      </c>
      <c r="Z291" s="53">
        <f xml:space="preserve"> (Z$2 &gt;= NTBA!$F$17) * IF(Z$268 &gt;= $E291, MAX( MIN( $F291*$F$264, $F291-SUM($I291:Y291)),0),0)</f>
        <v>0</v>
      </c>
      <c r="AA291" s="53">
        <f xml:space="preserve"> (AA$2 &gt;= NTBA!$F$17) * IF(AA$268 &gt;= $E291, MAX( MIN( $F291*$F$264, $F291-SUM($I291:Z291)),0),0)</f>
        <v>0</v>
      </c>
      <c r="AB291" s="53">
        <f xml:space="preserve"> (AB$2 &gt;= NTBA!$F$17) * IF(AB$268 &gt;= $E291, MAX( MIN( $F291*$F$264, $F291-SUM($I291:AA291)),0),0)</f>
        <v>0</v>
      </c>
      <c r="AC291" s="53">
        <f xml:space="preserve"> (AC$2 &gt;= NTBA!$F$17) * IF(AC$268 &gt;= $E291, MAX( MIN( $F291*$F$264, $F291-SUM($I291:AB291)),0),0)</f>
        <v>0</v>
      </c>
      <c r="AD291" s="53">
        <f xml:space="preserve"> (AD$2 &gt;= NTBA!$F$17) * IF(AD$268 &gt;= $E291, MAX( MIN( $F291*$F$264, $F291-SUM($I291:AC291)),0),0)</f>
        <v>0</v>
      </c>
      <c r="AE291" s="53">
        <f xml:space="preserve"> (AE$2 &gt;= NTBA!$F$17) * IF(AE$268 &gt;= $E291, MAX( MIN( $F291*$F$264, $F291-SUM($I291:AD291)),0),0)</f>
        <v>0</v>
      </c>
      <c r="AF291" s="53">
        <f ca="1" xml:space="preserve"> (AF$2 &gt;= NTBA!$F$17) * IF(AF$268 &gt;= $E291, MAX( MIN( $F291*$F$264, $F291-SUM($I291:AE291)),0),0)</f>
        <v>0.69808693171929059</v>
      </c>
      <c r="AG291" s="53">
        <f ca="1" xml:space="preserve"> (AG$2 &gt;= NTBA!$F$17) * IF(AG$268 &gt;= $E291, MAX( MIN( $F291*$F$264, $F291-SUM($I291:AF291)),0),0)</f>
        <v>0.69808693171929059</v>
      </c>
      <c r="AH291" s="53">
        <f ca="1" xml:space="preserve"> (AH$2 &gt;= NTBA!$F$17) * IF(AH$268 &gt;= $E291, MAX( MIN( $F291*$F$264, $F291-SUM($I291:AG291)),0),0)</f>
        <v>0.69808693171929059</v>
      </c>
      <c r="AI291" s="53">
        <f ca="1" xml:space="preserve"> (AI$2 &gt;= NTBA!$F$17) * IF(AI$268 &gt;= $E291, MAX( MIN( $F291*$F$264, $F291-SUM($I291:AH291)),0),0)</f>
        <v>0.69808693171929059</v>
      </c>
      <c r="AJ291" s="53">
        <f ca="1" xml:space="preserve"> (AJ$2 &gt;= NTBA!$F$17) * IF(AJ$268 &gt;= $E291, MAX( MIN( $F291*$F$264, $F291-SUM($I291:AI291)),0),0)</f>
        <v>0.69808693171929059</v>
      </c>
      <c r="AK291" s="53">
        <f ca="1" xml:space="preserve"> (AK$2 &gt;= NTBA!$F$17) * IF(AK$268 &gt;= $E291, MAX( MIN( $F291*$F$264, $F291-SUM($I291:AJ291)),0),0)</f>
        <v>0.69808693171929059</v>
      </c>
      <c r="AL291" s="53">
        <f ca="1" xml:space="preserve"> (AL$2 &gt;= NTBA!$F$17) * IF(AL$268 &gt;= $E291, MAX( MIN( $F291*$F$264, $F291-SUM($I291:AK291)),0),0)</f>
        <v>0.69808693171929059</v>
      </c>
      <c r="AM291" s="53">
        <f ca="1" xml:space="preserve"> (AM$2 &gt;= NTBA!$F$17) * IF(AM$268 &gt;= $E291, MAX( MIN( $F291*$F$264, $F291-SUM($I291:AL291)),0),0)</f>
        <v>0.69808693171929059</v>
      </c>
      <c r="AN291" s="53">
        <f ca="1" xml:space="preserve"> (AN$2 &gt;= NTBA!$F$17) * IF(AN$268 &gt;= $E291, MAX( MIN( $F291*$F$264, $F291-SUM($I291:AM291)),0),0)</f>
        <v>0.69808693171929059</v>
      </c>
      <c r="AO291" s="53">
        <f ca="1" xml:space="preserve"> (AO$2 &gt;= NTBA!$F$17) * IF(AO$268 &gt;= $E291, MAX( MIN( $F291*$F$264, $F291-SUM($I291:AN291)),0),0)</f>
        <v>0.69808693171929059</v>
      </c>
      <c r="AP291" s="53">
        <f ca="1" xml:space="preserve"> (AP$2 &gt;= NTBA!$F$17) * IF(AP$268 &gt;= $E291, MAX( MIN( $F291*$F$264, $F291-SUM($I291:AO291)),0),0)</f>
        <v>0.69808693171929059</v>
      </c>
      <c r="AQ291" s="53">
        <f ca="1" xml:space="preserve"> (AQ$2 &gt;= NTBA!$F$17) * IF(AQ$268 &gt;= $E291, MAX( MIN( $F291*$F$264, $F291-SUM($I291:AP291)),0),0)</f>
        <v>0.69808693171929059</v>
      </c>
      <c r="AR291" s="53">
        <f ca="1" xml:space="preserve"> (AR$2 &gt;= NTBA!$F$17) * IF(AR$268 &gt;= $E291, MAX( MIN( $F291*$F$264, $F291-SUM($I291:AQ291)),0),0)</f>
        <v>0.69808693171929059</v>
      </c>
      <c r="AS291" s="53">
        <f ca="1" xml:space="preserve"> (AS$2 &gt;= NTBA!$F$17) * IF(AS$268 &gt;= $E291, MAX( MIN( $F291*$F$264, $F291-SUM($I291:AR291)),0),0)</f>
        <v>0.69808693171929059</v>
      </c>
      <c r="AT291" s="53">
        <f ca="1" xml:space="preserve"> (AT$2 &gt;= NTBA!$F$17) * IF(AT$268 &gt;= $E291, MAX( MIN( $F291*$F$264, $F291-SUM($I291:AS291)),0),0)</f>
        <v>0.69808693171929059</v>
      </c>
      <c r="AU291" s="53">
        <f ca="1" xml:space="preserve"> (AU$2 &gt;= NTBA!$F$17) * IF(AU$268 &gt;= $E291, MAX( MIN( $F291*$F$264, $F291-SUM($I291:AT291)),0),0)</f>
        <v>0.69808693171929059</v>
      </c>
      <c r="AV291" s="53">
        <f ca="1" xml:space="preserve"> (AV$2 &gt;= NTBA!$F$17) * IF(AV$268 &gt;= $E291, MAX( MIN( $F291*$F$264, $F291-SUM($I291:AU291)),0),0)</f>
        <v>0.69808693171929059</v>
      </c>
      <c r="AW291" s="53">
        <f ca="1" xml:space="preserve"> (AW$2 &gt;= NTBA!$F$17) * IF(AW$268 &gt;= $E291, MAX( MIN( $F291*$F$264, $F291-SUM($I291:AV291)),0),0)</f>
        <v>0.69808693171929059</v>
      </c>
      <c r="AX291" s="53">
        <f ca="1" xml:space="preserve"> (AX$2 &gt;= NTBA!$F$17) * IF(AX$268 &gt;= $E291, MAX( MIN( $F291*$F$264, $F291-SUM($I291:AW291)),0),0)</f>
        <v>0.69808693171929059</v>
      </c>
      <c r="AY291" s="53">
        <f ca="1" xml:space="preserve"> (AY$2 &gt;= NTBA!$F$17) * IF(AY$268 &gt;= $E291, MAX( MIN( $F291*$F$264, $F291-SUM($I291:AX291)),0),0)</f>
        <v>0.69808693171929059</v>
      </c>
      <c r="AZ291" s="53">
        <f ca="1" xml:space="preserve"> (AZ$2 &gt;= NTBA!$F$17) * IF(AZ$268 &gt;= $E291, MAX( MIN( $F291*$F$264, $F291-SUM($I291:AY291)),0),0)</f>
        <v>0.69808693171929059</v>
      </c>
      <c r="BA291" s="53">
        <f ca="1" xml:space="preserve"> (BA$2 &gt;= NTBA!$F$17) * IF(BA$268 &gt;= $E291, MAX( MIN( $F291*$F$264, $F291-SUM($I291:AZ291)),0),0)</f>
        <v>0.69808693171929059</v>
      </c>
      <c r="BB291" s="53">
        <f ca="1" xml:space="preserve"> (BB$2 &gt;= NTBA!$F$17) * IF(BB$268 &gt;= $E291, MAX( MIN( $F291*$F$264, $F291-SUM($I291:BA291)),0),0)</f>
        <v>0.69808693171929059</v>
      </c>
      <c r="BC291" s="53">
        <f ca="1" xml:space="preserve"> (BC$2 &gt;= NTBA!$F$17) * IF(BC$268 &gt;= $E291, MAX( MIN( $F291*$F$264, $F291-SUM($I291:BB291)),0),0)</f>
        <v>0.69808693171929059</v>
      </c>
      <c r="BD291" s="53">
        <f ca="1" xml:space="preserve"> (BD$2 &gt;= NTBA!$F$17) * IF(BD$268 &gt;= $E291, MAX( MIN( $F291*$F$264, $F291-SUM($I291:BC291)),0),0)</f>
        <v>0.69808693171929059</v>
      </c>
      <c r="BE291" s="53">
        <f ca="1" xml:space="preserve"> (BE$2 &gt;= NTBA!$F$17) * IF(BE$268 &gt;= $E291, MAX( MIN( $F291*$F$264, $F291-SUM($I291:BD291)),0),0)</f>
        <v>0.69808693171929059</v>
      </c>
      <c r="BF291" s="53">
        <f ca="1" xml:space="preserve"> (BF$2 &gt;= NTBA!$F$17) * IF(BF$268 &gt;= $E291, MAX( MIN( $F291*$F$264, $F291-SUM($I291:BE291)),0),0)</f>
        <v>0.69808693171929059</v>
      </c>
      <c r="BG291" s="53">
        <f ca="1" xml:space="preserve"> (BG$2 &gt;= NTBA!$F$17) * IF(BG$268 &gt;= $E291, MAX( MIN( $F291*$F$264, $F291-SUM($I291:BF291)),0),0)</f>
        <v>0.69808693171929059</v>
      </c>
      <c r="BH291" s="53">
        <f ca="1" xml:space="preserve"> (BH$2 &gt;= NTBA!$F$17) * IF(BH$268 &gt;= $E291, MAX( MIN( $F291*$F$264, $F291-SUM($I291:BG291)),0),0)</f>
        <v>0.69808693171929059</v>
      </c>
      <c r="BI291" s="53">
        <f ca="1" xml:space="preserve"> (BI$2 &gt;= NTBA!$F$17) * IF(BI$268 &gt;= $E291, MAX( MIN( $F291*$F$264, $F291-SUM($I291:BH291)),0),0)</f>
        <v>0.69808693171929059</v>
      </c>
      <c r="BJ291" s="53">
        <f ca="1" xml:space="preserve"> (BJ$2 &gt;= NTBA!$F$17) * IF(BJ$268 &gt;= $E291, MAX( MIN( $F291*$F$264, $F291-SUM($I291:BI291)),0),0)</f>
        <v>0.69808693171929059</v>
      </c>
      <c r="BK291" s="53">
        <f ca="1" xml:space="preserve"> (BK$2 &gt;= NTBA!$F$17) * IF(BK$268 &gt;= $E291, MAX( MIN( $F291*$F$264, $F291-SUM($I291:BJ291)),0),0)</f>
        <v>0.69808693171929059</v>
      </c>
      <c r="BL291" s="53">
        <f ca="1" xml:space="preserve"> (BL$2 &gt;= NTBA!$F$17) * IF(BL$268 &gt;= $E291, MAX( MIN( $F291*$F$264, $F291-SUM($I291:BK291)),0),0)</f>
        <v>0.69808693171929059</v>
      </c>
      <c r="BM291" s="53">
        <f ca="1" xml:space="preserve"> (BM$2 &gt;= NTBA!$F$17) * IF(BM$268 &gt;= $E291, MAX( MIN( $F291*$F$264, $F291-SUM($I291:BL291)),0),0)</f>
        <v>0.69808693171929059</v>
      </c>
      <c r="BN291" s="53">
        <f ca="1" xml:space="preserve"> (BN$2 &gt;= NTBA!$F$17) * IF(BN$268 &gt;= $E291, MAX( MIN( $F291*$F$264, $F291-SUM($I291:BM291)),0),0)</f>
        <v>0.69808693171929059</v>
      </c>
      <c r="BO291" s="53">
        <f ca="1" xml:space="preserve"> (BO$2 &gt;= NTBA!$F$17) * IF(BO$268 &gt;= $E291, MAX( MIN( $F291*$F$264, $F291-SUM($I291:BN291)),0),0)</f>
        <v>0.69808693171929059</v>
      </c>
      <c r="BP291" s="53">
        <f ca="1" xml:space="preserve"> (BP$2 &gt;= NTBA!$F$17) * IF(BP$268 &gt;= $E291, MAX( MIN( $F291*$F$264, $F291-SUM($I291:BO291)),0),0)</f>
        <v>0.69808693171929059</v>
      </c>
      <c r="BQ291" s="53">
        <f ca="1" xml:space="preserve"> (BQ$2 &gt;= NTBA!$F$17) * IF(BQ$268 &gt;= $E291, MAX( MIN( $F291*$F$264, $F291-SUM($I291:BP291)),0),0)</f>
        <v>0.69808693171929059</v>
      </c>
      <c r="BR291" s="53">
        <f ca="1" xml:space="preserve"> (BR$2 &gt;= NTBA!$F$17) * IF(BR$268 &gt;= $E291, MAX( MIN( $F291*$F$264, $F291-SUM($I291:BQ291)),0),0)</f>
        <v>0.69808693171929059</v>
      </c>
      <c r="BS291" s="53">
        <f ca="1" xml:space="preserve"> (BS$2 &gt;= NTBA!$F$17) * IF(BS$268 &gt;= $E291, MAX( MIN( $F291*$F$264, $F291-SUM($I291:BR291)),0),0)</f>
        <v>0.69808693171929059</v>
      </c>
      <c r="BT291" s="53">
        <f ca="1" xml:space="preserve"> (BT$2 &gt;= NTBA!$F$17) * IF(BT$268 &gt;= $E291, MAX( MIN( $F291*$F$264, $F291-SUM($I291:BS291)),0),0)</f>
        <v>0.69808693171929059</v>
      </c>
      <c r="BU291" s="53">
        <f ca="1" xml:space="preserve"> (BU$2 &gt;= NTBA!$F$17) * IF(BU$268 &gt;= $E291, MAX( MIN( $F291*$F$264, $F291-SUM($I291:BT291)),0),0)</f>
        <v>0.69808693171929059</v>
      </c>
      <c r="BV291" s="53">
        <f ca="1" xml:space="preserve"> (BV$2 &gt;= NTBA!$F$17) * IF(BV$268 &gt;= $E291, MAX( MIN( $F291*$F$264, $F291-SUM($I291:BU291)),0),0)</f>
        <v>0.69808693171929059</v>
      </c>
      <c r="BW291" s="53">
        <f ca="1" xml:space="preserve"> (BW$2 &gt;= NTBA!$F$17) * IF(BW$268 &gt;= $E291, MAX( MIN( $F291*$F$264, $F291-SUM($I291:BV291)),0),0)</f>
        <v>0.69808693171929059</v>
      </c>
      <c r="BX291" s="53">
        <f ca="1" xml:space="preserve"> (BX$2 &gt;= NTBA!$F$17) * IF(BX$268 &gt;= $E291, MAX( MIN( $F291*$F$264, $F291-SUM($I291:BW291)),0),0)</f>
        <v>0.69808693171929059</v>
      </c>
      <c r="BY291" s="53">
        <f ca="1" xml:space="preserve"> (BY$2 &gt;= NTBA!$F$17) * IF(BY$268 &gt;= $E291, MAX( MIN( $F291*$F$264, $F291-SUM($I291:BX291)),0),0)</f>
        <v>0.69808693171929059</v>
      </c>
      <c r="BZ291" s="53">
        <f ca="1" xml:space="preserve"> (BZ$2 &gt;= NTBA!$F$17) * IF(BZ$268 &gt;= $E291, MAX( MIN( $F291*$F$264, $F291-SUM($I291:BY291)),0),0)</f>
        <v>0.69808693171929059</v>
      </c>
      <c r="CA291" s="53">
        <f ca="1" xml:space="preserve"> (CA$2 &gt;= NTBA!$F$17) * IF(CA$268 &gt;= $E291, MAX( MIN( $F291*$F$264, $F291-SUM($I291:BZ291)),0),0)</f>
        <v>0.69808693171929059</v>
      </c>
      <c r="CB291" s="53">
        <f ca="1" xml:space="preserve"> (CB$2 &gt;= NTBA!$F$17) * IF(CB$268 &gt;= $E291, MAX( MIN( $F291*$F$264, $F291-SUM($I291:CA291)),0),0)</f>
        <v>0.69808693171929059</v>
      </c>
      <c r="CC291" s="53">
        <f ca="1" xml:space="preserve"> (CC$2 &gt;= NTBA!$F$17) * IF(CC$268 &gt;= $E291, MAX( MIN( $F291*$F$264, $F291-SUM($I291:CB291)),0),0)</f>
        <v>0.69808693171929059</v>
      </c>
      <c r="CD291" s="53">
        <f ca="1" xml:space="preserve"> (CD$2 &gt;= NTBA!$F$17) * IF(CD$268 &gt;= $E291, MAX( MIN( $F291*$F$264, $F291-SUM($I291:CC291)),0),0)</f>
        <v>0.69808693171929059</v>
      </c>
      <c r="CE291" s="53">
        <f ca="1" xml:space="preserve"> (CE$2 &gt;= NTBA!$F$17) * IF(CE$268 &gt;= $E291, MAX( MIN( $F291*$F$264, $F291-SUM($I291:CD291)),0),0)</f>
        <v>0.69808693171929059</v>
      </c>
      <c r="CF291" s="53">
        <f ca="1" xml:space="preserve"> (CF$2 &gt;= NTBA!$F$17) * IF(CF$268 &gt;= $E291, MAX( MIN( $F291*$F$264, $F291-SUM($I291:CE291)),0),0)</f>
        <v>0.69808693171929059</v>
      </c>
      <c r="CG291" s="53">
        <f ca="1" xml:space="preserve"> (CG$2 &gt;= NTBA!$F$17) * IF(CG$268 &gt;= $E291, MAX( MIN( $F291*$F$264, $F291-SUM($I291:CF291)),0),0)</f>
        <v>0.69808693171929059</v>
      </c>
      <c r="CH291" s="53">
        <f ca="1" xml:space="preserve"> (CH$2 &gt;= NTBA!$F$17) * IF(CH$268 &gt;= $E291, MAX( MIN( $F291*$F$264, $F291-SUM($I291:CG291)),0),0)</f>
        <v>0.69808693171929059</v>
      </c>
      <c r="CI291" s="53">
        <f ca="1" xml:space="preserve"> (CI$2 &gt;= NTBA!$F$17) * IF(CI$268 &gt;= $E291, MAX( MIN( $F291*$F$264, $F291-SUM($I291:CH291)),0),0)</f>
        <v>0.69808693171929059</v>
      </c>
      <c r="CJ291" s="53">
        <f ca="1" xml:space="preserve"> (CJ$2 &gt;= NTBA!$F$17) * IF(CJ$268 &gt;= $E291, MAX( MIN( $F291*$F$264, $F291-SUM($I291:CI291)),0),0)</f>
        <v>0.69808693171929059</v>
      </c>
      <c r="CK291" s="53">
        <f ca="1" xml:space="preserve"> (CK$2 &gt;= NTBA!$F$17) * IF(CK$268 &gt;= $E291, MAX( MIN( $F291*$F$264, $F291-SUM($I291:CJ291)),0),0)</f>
        <v>0.69808693171929059</v>
      </c>
      <c r="CL291" s="53">
        <f ca="1" xml:space="preserve"> (CL$2 &gt;= NTBA!$F$17) * IF(CL$268 &gt;= $E291, MAX( MIN( $F291*$F$264, $F291-SUM($I291:CK291)),0),0)</f>
        <v>0.69808693171929059</v>
      </c>
      <c r="CM291" s="53">
        <f ca="1" xml:space="preserve"> (CM$2 &gt;= NTBA!$F$17) * IF(CM$268 &gt;= $E291, MAX( MIN( $F291*$F$264, $F291-SUM($I291:CL291)),0),0)</f>
        <v>0.69808693171929059</v>
      </c>
      <c r="CN291" s="53">
        <f ca="1" xml:space="preserve"> (CN$2 &gt;= NTBA!$F$17) * IF(CN$268 &gt;= $E291, MAX( MIN( $F291*$F$264, $F291-SUM($I291:CM291)),0),0)</f>
        <v>0.69808693171929059</v>
      </c>
      <c r="CO291" s="53">
        <f ca="1" xml:space="preserve"> (CO$2 &gt;= NTBA!$F$17) * IF(CO$268 &gt;= $E291, MAX( MIN( $F291*$F$264, $F291-SUM($I291:CN291)),0),0)</f>
        <v>0.69808693171929059</v>
      </c>
      <c r="CP291" s="53">
        <f ca="1" xml:space="preserve"> (CP$2 &gt;= NTBA!$F$17) * IF(CP$268 &gt;= $E291, MAX( MIN( $F291*$F$264, $F291-SUM($I291:CO291)),0),0)</f>
        <v>0.69808693171929059</v>
      </c>
      <c r="CQ291" s="53">
        <f ca="1" xml:space="preserve"> (CQ$2 &gt;= NTBA!$F$17) * IF(CQ$268 &gt;= $E291, MAX( MIN( $F291*$F$264, $F291-SUM($I291:CP291)),0),0)</f>
        <v>0.69808693171929059</v>
      </c>
      <c r="CR291" s="53">
        <f ca="1" xml:space="preserve"> (CR$2 &gt;= NTBA!$F$17) * IF(CR$268 &gt;= $E291, MAX( MIN( $F291*$F$264, $F291-SUM($I291:CQ291)),0),0)</f>
        <v>0.69808693171929059</v>
      </c>
      <c r="CS291" s="53">
        <f ca="1" xml:space="preserve"> (CS$2 &gt;= NTBA!$F$17) * IF(CS$268 &gt;= $E291, MAX( MIN( $F291*$F$264, $F291-SUM($I291:CR291)),0),0)</f>
        <v>0.69808693171929059</v>
      </c>
      <c r="CT291" s="53">
        <f ca="1" xml:space="preserve"> (CT$2 &gt;= NTBA!$F$17) * IF(CT$268 &gt;= $E291, MAX( MIN( $F291*$F$264, $F291-SUM($I291:CS291)),0),0)</f>
        <v>0.69808693171929059</v>
      </c>
      <c r="CU291" s="53">
        <f ca="1" xml:space="preserve"> (CU$2 &gt;= NTBA!$F$17) * IF(CU$268 &gt;= $E291, MAX( MIN( $F291*$F$264, $F291-SUM($I291:CT291)),0),0)</f>
        <v>0.69808693171929059</v>
      </c>
      <c r="CV291" s="53">
        <f ca="1" xml:space="preserve"> (CV$2 &gt;= NTBA!$F$17) * IF(CV$268 &gt;= $E291, MAX( MIN( $F291*$F$264, $F291-SUM($I291:CU291)),0),0)</f>
        <v>0.69808693171929059</v>
      </c>
      <c r="CW291" s="53">
        <f ca="1" xml:space="preserve"> (CW$2 &gt;= NTBA!$F$17) * IF(CW$268 &gt;= $E291, MAX( MIN( $F291*$F$264, $F291-SUM($I291:CV291)),0),0)</f>
        <v>0.69808693171929059</v>
      </c>
      <c r="CX291" s="53">
        <f ca="1" xml:space="preserve"> (CX$2 &gt;= NTBA!$F$17) * IF(CX$268 &gt;= $E291, MAX( MIN( $F291*$F$264, $F291-SUM($I291:CW291)),0),0)</f>
        <v>0.69808693171929059</v>
      </c>
      <c r="CY291" s="53">
        <f ca="1" xml:space="preserve"> (CY$2 &gt;= NTBA!$F$17) * IF(CY$268 &gt;= $E291, MAX( MIN( $F291*$F$264, $F291-SUM($I291:CX291)),0),0)</f>
        <v>0.69808693171929059</v>
      </c>
      <c r="CZ291" s="53">
        <f ca="1" xml:space="preserve"> (CZ$2 &gt;= NTBA!$F$17) * IF(CZ$268 &gt;= $E291, MAX( MIN( $F291*$F$264, $F291-SUM($I291:CY291)),0),0)</f>
        <v>0.69808693171929059</v>
      </c>
      <c r="DA291" s="53">
        <f ca="1" xml:space="preserve"> (DA$2 &gt;= NTBA!$F$17) * IF(DA$268 &gt;= $E291, MAX( MIN( $F291*$F$264, $F291-SUM($I291:CZ291)),0),0)</f>
        <v>0.69808693171929059</v>
      </c>
      <c r="DB291" s="53">
        <f ca="1" xml:space="preserve"> (DB$2 &gt;= NTBA!$F$17) * IF(DB$268 &gt;= $E291, MAX( MIN( $F291*$F$264, $F291-SUM($I291:DA291)),0),0)</f>
        <v>0.69808693171929059</v>
      </c>
      <c r="DC291" s="53">
        <f ca="1" xml:space="preserve"> (DC$2 &gt;= NTBA!$F$17) * IF(DC$268 &gt;= $E291, MAX( MIN( $F291*$F$264, $F291-SUM($I291:DB291)),0),0)</f>
        <v>0.69808693171929059</v>
      </c>
      <c r="DD291" s="53">
        <f ca="1" xml:space="preserve"> (DD$2 &gt;= NTBA!$F$17) * IF(DD$268 &gt;= $E291, MAX( MIN( $F291*$F$264, $F291-SUM($I291:DC291)),0),0)</f>
        <v>0.69808693171929059</v>
      </c>
      <c r="DE291" s="53">
        <f ca="1" xml:space="preserve"> (DE$2 &gt;= NTBA!$F$17) * IF(DE$268 &gt;= $E291, MAX( MIN( $F291*$F$264, $F291-SUM($I291:DD291)),0),0)</f>
        <v>0.69808693171929059</v>
      </c>
      <c r="DF291" s="53">
        <f ca="1" xml:space="preserve"> (DF$2 &gt;= NTBA!$F$17) * IF(DF$268 &gt;= $E291, MAX( MIN( $F291*$F$264, $F291-SUM($I291:DE291)),0),0)</f>
        <v>0.69808693171929059</v>
      </c>
      <c r="DG291" s="53">
        <f ca="1" xml:space="preserve"> (DG$2 &gt;= NTBA!$F$17) * IF(DG$268 &gt;= $E291, MAX( MIN( $F291*$F$264, $F291-SUM($I291:DF291)),0),0)</f>
        <v>0.69808693171929059</v>
      </c>
      <c r="DH291" s="53">
        <f ca="1" xml:space="preserve"> (DH$2 &gt;= NTBA!$F$17) * IF(DH$268 &gt;= $E291, MAX( MIN( $F291*$F$264, $F291-SUM($I291:DG291)),0),0)</f>
        <v>0.69808693171929059</v>
      </c>
      <c r="DI291" s="53">
        <f ca="1" xml:space="preserve"> (DI$2 &gt;= NTBA!$F$17) * IF(DI$268 &gt;= $E291, MAX( MIN( $F291*$F$264, $F291-SUM($I291:DH291)),0),0)</f>
        <v>0.69808693171929059</v>
      </c>
      <c r="DJ291" s="53">
        <f ca="1" xml:space="preserve"> (DJ$2 &gt;= NTBA!$F$17) * IF(DJ$268 &gt;= $E291, MAX( MIN( $F291*$F$264, $F291-SUM($I291:DI291)),0),0)</f>
        <v>0.69808693171929059</v>
      </c>
      <c r="DK291" s="53">
        <f ca="1" xml:space="preserve"> (DK$2 &gt;= NTBA!$F$17) * IF(DK$268 &gt;= $E291, MAX( MIN( $F291*$F$264, $F291-SUM($I291:DJ291)),0),0)</f>
        <v>4.2632564145606011E-14</v>
      </c>
      <c r="DL291" s="53">
        <f ca="1" xml:space="preserve"> (DL$2 &gt;= NTBA!$F$17) * IF(DL$268 &gt;= $E291, MAX( MIN( $F291*$F$264, $F291-SUM($I291:DK291)),0),0)</f>
        <v>0</v>
      </c>
      <c r="DM291" s="53">
        <f ca="1" xml:space="preserve"> (DM$2 &gt;= NTBA!$F$17) * IF(DM$268 &gt;= $E291, MAX( MIN( $F291*$F$264, $F291-SUM($I291:DL291)),0),0)</f>
        <v>0</v>
      </c>
      <c r="DN291" s="53">
        <f ca="1" xml:space="preserve"> (DN$2 &gt;= NTBA!$F$17) * IF(DN$268 &gt;= $E291, MAX( MIN( $F291*$F$264, $F291-SUM($I291:DM291)),0),0)</f>
        <v>0</v>
      </c>
      <c r="DO291" s="53">
        <f ca="1" xml:space="preserve"> (DO$2 &gt;= NTBA!$F$17) * IF(DO$268 &gt;= $E291, MAX( MIN( $F291*$F$264, $F291-SUM($I291:DN291)),0),0)</f>
        <v>0</v>
      </c>
      <c r="DP291" s="53">
        <f ca="1" xml:space="preserve"> (DP$2 &gt;= NTBA!$F$17) * IF(DP$268 &gt;= $E291, MAX( MIN( $F291*$F$264, $F291-SUM($I291:DO291)),0),0)</f>
        <v>0</v>
      </c>
      <c r="DQ291" s="53">
        <f ca="1" xml:space="preserve"> (DQ$2 &gt;= NTBA!$F$17) * IF(DQ$268 &gt;= $E291, MAX( MIN( $F291*$F$264, $F291-SUM($I291:DP291)),0),0)</f>
        <v>0</v>
      </c>
      <c r="DR291" s="53">
        <f ca="1" xml:space="preserve"> (DR$2 &gt;= NTBA!$F$17) * IF(DR$268 &gt;= $E291, MAX( MIN( $F291*$F$264, $F291-SUM($I291:DQ291)),0),0)</f>
        <v>0</v>
      </c>
      <c r="DS291" s="53">
        <f ca="1" xml:space="preserve"> (DS$2 &gt;= NTBA!$F$17) * IF(DS$268 &gt;= $E291, MAX( MIN( $F291*$F$264, $F291-SUM($I291:DR291)),0),0)</f>
        <v>0</v>
      </c>
      <c r="DT291" s="53">
        <f ca="1" xml:space="preserve"> (DT$2 &gt;= NTBA!$F$17) * IF(DT$268 &gt;= $E291, MAX( MIN( $F291*$F$264, $F291-SUM($I291:DS291)),0),0)</f>
        <v>0</v>
      </c>
      <c r="DU291" s="53">
        <f ca="1" xml:space="preserve"> (DU$2 &gt;= NTBA!$F$17) * IF(DU$268 &gt;= $E291, MAX( MIN( $F291*$F$264, $F291-SUM($I291:DT291)),0),0)</f>
        <v>0</v>
      </c>
      <c r="DV291" s="53">
        <f ca="1" xml:space="preserve"> (DV$2 &gt;= NTBA!$F$17) * IF(DV$268 &gt;= $E291, MAX( MIN( $F291*$F$264, $F291-SUM($I291:DU291)),0),0)</f>
        <v>0</v>
      </c>
      <c r="DW291" s="53">
        <f ca="1" xml:space="preserve"> (DW$2 &gt;= NTBA!$F$17) * IF(DW$268 &gt;= $E291, MAX( MIN( $F291*$F$264, $F291-SUM($I291:DV291)),0),0)</f>
        <v>0</v>
      </c>
      <c r="DX291" s="53">
        <f ca="1" xml:space="preserve"> (DX$2 &gt;= NTBA!$F$17) * IF(DX$268 &gt;= $E291, MAX( MIN( $F291*$F$264, $F291-SUM($I291:DW291)),0),0)</f>
        <v>0</v>
      </c>
      <c r="DY291" s="53">
        <f ca="1" xml:space="preserve"> (DY$2 &gt;= NTBA!$F$17) * IF(DY$268 &gt;= $E291, MAX( MIN( $F291*$F$264, $F291-SUM($I291:DX291)),0),0)</f>
        <v>0</v>
      </c>
      <c r="DZ291" s="53">
        <f ca="1" xml:space="preserve"> (DZ$2 &gt;= NTBA!$F$17) * IF(DZ$268 &gt;= $E291, MAX( MIN( $F291*$F$264, $F291-SUM($I291:DY291)),0),0)</f>
        <v>0</v>
      </c>
      <c r="EA291" s="53">
        <f ca="1" xml:space="preserve"> (EA$2 &gt;= NTBA!$F$17) * IF(EA$268 &gt;= $E291, MAX( MIN( $F291*$F$264, $F291-SUM($I291:DZ291)),0),0)</f>
        <v>0</v>
      </c>
      <c r="EB291" s="53">
        <f ca="1" xml:space="preserve"> (EB$2 &gt;= NTBA!$F$17) * IF(EB$268 &gt;= $E291, MAX( MIN( $F291*$F$264, $F291-SUM($I291:EA291)),0),0)</f>
        <v>0</v>
      </c>
      <c r="EC291" s="53">
        <f ca="1" xml:space="preserve"> (EC$2 &gt;= NTBA!$F$17) * IF(EC$268 &gt;= $E291, MAX( MIN( $F291*$F$264, $F291-SUM($I291:EB291)),0),0)</f>
        <v>0</v>
      </c>
      <c r="ED291" s="53">
        <f ca="1" xml:space="preserve"> (ED$2 &gt;= NTBA!$F$17) * IF(ED$268 &gt;= $E291, MAX( MIN( $F291*$F$264, $F291-SUM($I291:EC291)),0),0)</f>
        <v>0</v>
      </c>
      <c r="EE291" s="53">
        <f ca="1" xml:space="preserve"> (EE$2 &gt;= NTBA!$F$17) * IF(EE$268 &gt;= $E291, MAX( MIN( $F291*$F$264, $F291-SUM($I291:ED291)),0),0)</f>
        <v>0</v>
      </c>
      <c r="EF291" s="53">
        <f ca="1" xml:space="preserve"> (EF$2 &gt;= NTBA!$F$17) * IF(EF$268 &gt;= $E291, MAX( MIN( $F291*$F$264, $F291-SUM($I291:EE291)),0),0)</f>
        <v>0</v>
      </c>
      <c r="EG291" s="53">
        <f ca="1" xml:space="preserve"> (EG$2 &gt;= NTBA!$F$17) * IF(EG$268 &gt;= $E291, MAX( MIN( $F291*$F$264, $F291-SUM($I291:EF291)),0),0)</f>
        <v>0</v>
      </c>
      <c r="EH291" s="53">
        <f ca="1" xml:space="preserve"> (EH$2 &gt;= NTBA!$F$17) * IF(EH$268 &gt;= $E291, MAX( MIN( $F291*$F$264, $F291-SUM($I291:EG291)),0),0)</f>
        <v>0</v>
      </c>
      <c r="EI291" s="21"/>
    </row>
    <row r="292" spans="5:139" ht="15" customHeight="1" outlineLevel="1" x14ac:dyDescent="0.35">
      <c r="E292" s="625">
        <v>24</v>
      </c>
      <c r="F292" s="415">
        <f ca="1"/>
        <v>57.941215332701105</v>
      </c>
      <c r="G292" s="462"/>
      <c r="H292" s="26">
        <f t="shared" ca="1" si="184"/>
        <v>57.941215332701105</v>
      </c>
      <c r="I292" s="39"/>
      <c r="J292" s="53">
        <f xml:space="preserve"> (J$2 &gt;= NTBA!$F$17) * IF(J$268 &gt;= $E292, MAX( MIN( $F292*$F$264, $F292-SUM($I292:I292)),0),0)</f>
        <v>0</v>
      </c>
      <c r="K292" s="53">
        <f xml:space="preserve"> (K$2 &gt;= NTBA!$F$17) * IF(K$268 &gt;= $E292, MAX( MIN( $F292*$F$264, $F292-SUM($I292:J292)),0),0)</f>
        <v>0</v>
      </c>
      <c r="L292" s="53">
        <f xml:space="preserve"> (L$2 &gt;= NTBA!$F$17) * IF(L$268 &gt;= $E292, MAX( MIN( $F292*$F$264, $F292-SUM($I292:K292)),0),0)</f>
        <v>0</v>
      </c>
      <c r="M292" s="53">
        <f xml:space="preserve"> (M$2 &gt;= NTBA!$F$17) * IF(M$268 &gt;= $E292, MAX( MIN( $F292*$F$264, $F292-SUM($I292:L292)),0),0)</f>
        <v>0</v>
      </c>
      <c r="N292" s="53">
        <f xml:space="preserve"> (N$2 &gt;= NTBA!$F$17) * IF(N$268 &gt;= $E292, MAX( MIN( $F292*$F$264, $F292-SUM($I292:M292)),0),0)</f>
        <v>0</v>
      </c>
      <c r="O292" s="53">
        <f xml:space="preserve"> (O$2 &gt;= NTBA!$F$17) * IF(O$268 &gt;= $E292, MAX( MIN( $F292*$F$264, $F292-SUM($I292:N292)),0),0)</f>
        <v>0</v>
      </c>
      <c r="P292" s="53">
        <f xml:space="preserve"> (P$2 &gt;= NTBA!$F$17) * IF(P$268 &gt;= $E292, MAX( MIN( $F292*$F$264, $F292-SUM($I292:O292)),0),0)</f>
        <v>0</v>
      </c>
      <c r="Q292" s="53">
        <f xml:space="preserve"> (Q$2 &gt;= NTBA!$F$17) * IF(Q$268 &gt;= $E292, MAX( MIN( $F292*$F$264, $F292-SUM($I292:P292)),0),0)</f>
        <v>0</v>
      </c>
      <c r="R292" s="53">
        <f xml:space="preserve"> (R$2 &gt;= NTBA!$F$17) * IF(R$268 &gt;= $E292, MAX( MIN( $F292*$F$264, $F292-SUM($I292:Q292)),0),0)</f>
        <v>0</v>
      </c>
      <c r="S292" s="53">
        <f xml:space="preserve"> (S$2 &gt;= NTBA!$F$17) * IF(S$268 &gt;= $E292, MAX( MIN( $F292*$F$264, $F292-SUM($I292:R292)),0),0)</f>
        <v>0</v>
      </c>
      <c r="T292" s="53">
        <f xml:space="preserve"> (T$2 &gt;= NTBA!$F$17) * IF(T$268 &gt;= $E292, MAX( MIN( $F292*$F$264, $F292-SUM($I292:S292)),0),0)</f>
        <v>0</v>
      </c>
      <c r="U292" s="53">
        <f xml:space="preserve"> (U$2 &gt;= NTBA!$F$17) * IF(U$268 &gt;= $E292, MAX( MIN( $F292*$F$264, $F292-SUM($I292:T292)),0),0)</f>
        <v>0</v>
      </c>
      <c r="V292" s="53">
        <f xml:space="preserve"> (V$2 &gt;= NTBA!$F$17) * IF(V$268 &gt;= $E292, MAX( MIN( $F292*$F$264, $F292-SUM($I292:U292)),0),0)</f>
        <v>0</v>
      </c>
      <c r="W292" s="53">
        <f xml:space="preserve"> (W$2 &gt;= NTBA!$F$17) * IF(W$268 &gt;= $E292, MAX( MIN( $F292*$F$264, $F292-SUM($I292:V292)),0),0)</f>
        <v>0</v>
      </c>
      <c r="X292" s="53">
        <f xml:space="preserve"> (X$2 &gt;= NTBA!$F$17) * IF(X$268 &gt;= $E292, MAX( MIN( $F292*$F$264, $F292-SUM($I292:W292)),0),0)</f>
        <v>0</v>
      </c>
      <c r="Y292" s="53">
        <f xml:space="preserve"> (Y$2 &gt;= NTBA!$F$17) * IF(Y$268 &gt;= $E292, MAX( MIN( $F292*$F$264, $F292-SUM($I292:X292)),0),0)</f>
        <v>0</v>
      </c>
      <c r="Z292" s="53">
        <f xml:space="preserve"> (Z$2 &gt;= NTBA!$F$17) * IF(Z$268 &gt;= $E292, MAX( MIN( $F292*$F$264, $F292-SUM($I292:Y292)),0),0)</f>
        <v>0</v>
      </c>
      <c r="AA292" s="53">
        <f xml:space="preserve"> (AA$2 &gt;= NTBA!$F$17) * IF(AA$268 &gt;= $E292, MAX( MIN( $F292*$F$264, $F292-SUM($I292:Z292)),0),0)</f>
        <v>0</v>
      </c>
      <c r="AB292" s="53">
        <f xml:space="preserve"> (AB$2 &gt;= NTBA!$F$17) * IF(AB$268 &gt;= $E292, MAX( MIN( $F292*$F$264, $F292-SUM($I292:AA292)),0),0)</f>
        <v>0</v>
      </c>
      <c r="AC292" s="53">
        <f xml:space="preserve"> (AC$2 &gt;= NTBA!$F$17) * IF(AC$268 &gt;= $E292, MAX( MIN( $F292*$F$264, $F292-SUM($I292:AB292)),0),0)</f>
        <v>0</v>
      </c>
      <c r="AD292" s="53">
        <f xml:space="preserve"> (AD$2 &gt;= NTBA!$F$17) * IF(AD$268 &gt;= $E292, MAX( MIN( $F292*$F$264, $F292-SUM($I292:AC292)),0),0)</f>
        <v>0</v>
      </c>
      <c r="AE292" s="53">
        <f xml:space="preserve"> (AE$2 &gt;= NTBA!$F$17) * IF(AE$268 &gt;= $E292, MAX( MIN( $F292*$F$264, $F292-SUM($I292:AD292)),0),0)</f>
        <v>0</v>
      </c>
      <c r="AF292" s="53">
        <f xml:space="preserve"> (AF$2 &gt;= NTBA!$F$17) * IF(AF$268 &gt;= $E292, MAX( MIN( $F292*$F$264, $F292-SUM($I292:AE292)),0),0)</f>
        <v>0</v>
      </c>
      <c r="AG292" s="53">
        <f ca="1" xml:space="preserve"> (AG$2 &gt;= NTBA!$F$17) * IF(AG$268 &gt;= $E292, MAX( MIN( $F292*$F$264, $F292-SUM($I292:AF292)),0),0)</f>
        <v>0.69808693171929059</v>
      </c>
      <c r="AH292" s="53">
        <f ca="1" xml:space="preserve"> (AH$2 &gt;= NTBA!$F$17) * IF(AH$268 &gt;= $E292, MAX( MIN( $F292*$F$264, $F292-SUM($I292:AG292)),0),0)</f>
        <v>0.69808693171929059</v>
      </c>
      <c r="AI292" s="53">
        <f ca="1" xml:space="preserve"> (AI$2 &gt;= NTBA!$F$17) * IF(AI$268 &gt;= $E292, MAX( MIN( $F292*$F$264, $F292-SUM($I292:AH292)),0),0)</f>
        <v>0.69808693171929059</v>
      </c>
      <c r="AJ292" s="53">
        <f ca="1" xml:space="preserve"> (AJ$2 &gt;= NTBA!$F$17) * IF(AJ$268 &gt;= $E292, MAX( MIN( $F292*$F$264, $F292-SUM($I292:AI292)),0),0)</f>
        <v>0.69808693171929059</v>
      </c>
      <c r="AK292" s="53">
        <f ca="1" xml:space="preserve"> (AK$2 &gt;= NTBA!$F$17) * IF(AK$268 &gt;= $E292, MAX( MIN( $F292*$F$264, $F292-SUM($I292:AJ292)),0),0)</f>
        <v>0.69808693171929059</v>
      </c>
      <c r="AL292" s="53">
        <f ca="1" xml:space="preserve"> (AL$2 &gt;= NTBA!$F$17) * IF(AL$268 &gt;= $E292, MAX( MIN( $F292*$F$264, $F292-SUM($I292:AK292)),0),0)</f>
        <v>0.69808693171929059</v>
      </c>
      <c r="AM292" s="53">
        <f ca="1" xml:space="preserve"> (AM$2 &gt;= NTBA!$F$17) * IF(AM$268 &gt;= $E292, MAX( MIN( $F292*$F$264, $F292-SUM($I292:AL292)),0),0)</f>
        <v>0.69808693171929059</v>
      </c>
      <c r="AN292" s="53">
        <f ca="1" xml:space="preserve"> (AN$2 &gt;= NTBA!$F$17) * IF(AN$268 &gt;= $E292, MAX( MIN( $F292*$F$264, $F292-SUM($I292:AM292)),0),0)</f>
        <v>0.69808693171929059</v>
      </c>
      <c r="AO292" s="53">
        <f ca="1" xml:space="preserve"> (AO$2 &gt;= NTBA!$F$17) * IF(AO$268 &gt;= $E292, MAX( MIN( $F292*$F$264, $F292-SUM($I292:AN292)),0),0)</f>
        <v>0.69808693171929059</v>
      </c>
      <c r="AP292" s="53">
        <f ca="1" xml:space="preserve"> (AP$2 &gt;= NTBA!$F$17) * IF(AP$268 &gt;= $E292, MAX( MIN( $F292*$F$264, $F292-SUM($I292:AO292)),0),0)</f>
        <v>0.69808693171929059</v>
      </c>
      <c r="AQ292" s="53">
        <f ca="1" xml:space="preserve"> (AQ$2 &gt;= NTBA!$F$17) * IF(AQ$268 &gt;= $E292, MAX( MIN( $F292*$F$264, $F292-SUM($I292:AP292)),0),0)</f>
        <v>0.69808693171929059</v>
      </c>
      <c r="AR292" s="53">
        <f ca="1" xml:space="preserve"> (AR$2 &gt;= NTBA!$F$17) * IF(AR$268 &gt;= $E292, MAX( MIN( $F292*$F$264, $F292-SUM($I292:AQ292)),0),0)</f>
        <v>0.69808693171929059</v>
      </c>
      <c r="AS292" s="53">
        <f ca="1" xml:space="preserve"> (AS$2 &gt;= NTBA!$F$17) * IF(AS$268 &gt;= $E292, MAX( MIN( $F292*$F$264, $F292-SUM($I292:AR292)),0),0)</f>
        <v>0.69808693171929059</v>
      </c>
      <c r="AT292" s="53">
        <f ca="1" xml:space="preserve"> (AT$2 &gt;= NTBA!$F$17) * IF(AT$268 &gt;= $E292, MAX( MIN( $F292*$F$264, $F292-SUM($I292:AS292)),0),0)</f>
        <v>0.69808693171929059</v>
      </c>
      <c r="AU292" s="53">
        <f ca="1" xml:space="preserve"> (AU$2 &gt;= NTBA!$F$17) * IF(AU$268 &gt;= $E292, MAX( MIN( $F292*$F$264, $F292-SUM($I292:AT292)),0),0)</f>
        <v>0.69808693171929059</v>
      </c>
      <c r="AV292" s="53">
        <f ca="1" xml:space="preserve"> (AV$2 &gt;= NTBA!$F$17) * IF(AV$268 &gt;= $E292, MAX( MIN( $F292*$F$264, $F292-SUM($I292:AU292)),0),0)</f>
        <v>0.69808693171929059</v>
      </c>
      <c r="AW292" s="53">
        <f ca="1" xml:space="preserve"> (AW$2 &gt;= NTBA!$F$17) * IF(AW$268 &gt;= $E292, MAX( MIN( $F292*$F$264, $F292-SUM($I292:AV292)),0),0)</f>
        <v>0.69808693171929059</v>
      </c>
      <c r="AX292" s="53">
        <f ca="1" xml:space="preserve"> (AX$2 &gt;= NTBA!$F$17) * IF(AX$268 &gt;= $E292, MAX( MIN( $F292*$F$264, $F292-SUM($I292:AW292)),0),0)</f>
        <v>0.69808693171929059</v>
      </c>
      <c r="AY292" s="53">
        <f ca="1" xml:space="preserve"> (AY$2 &gt;= NTBA!$F$17) * IF(AY$268 &gt;= $E292, MAX( MIN( $F292*$F$264, $F292-SUM($I292:AX292)),0),0)</f>
        <v>0.69808693171929059</v>
      </c>
      <c r="AZ292" s="53">
        <f ca="1" xml:space="preserve"> (AZ$2 &gt;= NTBA!$F$17) * IF(AZ$268 &gt;= $E292, MAX( MIN( $F292*$F$264, $F292-SUM($I292:AY292)),0),0)</f>
        <v>0.69808693171929059</v>
      </c>
      <c r="BA292" s="53">
        <f ca="1" xml:space="preserve"> (BA$2 &gt;= NTBA!$F$17) * IF(BA$268 &gt;= $E292, MAX( MIN( $F292*$F$264, $F292-SUM($I292:AZ292)),0),0)</f>
        <v>0.69808693171929059</v>
      </c>
      <c r="BB292" s="53">
        <f ca="1" xml:space="preserve"> (BB$2 &gt;= NTBA!$F$17) * IF(BB$268 &gt;= $E292, MAX( MIN( $F292*$F$264, $F292-SUM($I292:BA292)),0),0)</f>
        <v>0.69808693171929059</v>
      </c>
      <c r="BC292" s="53">
        <f ca="1" xml:space="preserve"> (BC$2 &gt;= NTBA!$F$17) * IF(BC$268 &gt;= $E292, MAX( MIN( $F292*$F$264, $F292-SUM($I292:BB292)),0),0)</f>
        <v>0.69808693171929059</v>
      </c>
      <c r="BD292" s="53">
        <f ca="1" xml:space="preserve"> (BD$2 &gt;= NTBA!$F$17) * IF(BD$268 &gt;= $E292, MAX( MIN( $F292*$F$264, $F292-SUM($I292:BC292)),0),0)</f>
        <v>0.69808693171929059</v>
      </c>
      <c r="BE292" s="53">
        <f ca="1" xml:space="preserve"> (BE$2 &gt;= NTBA!$F$17) * IF(BE$268 &gt;= $E292, MAX( MIN( $F292*$F$264, $F292-SUM($I292:BD292)),0),0)</f>
        <v>0.69808693171929059</v>
      </c>
      <c r="BF292" s="53">
        <f ca="1" xml:space="preserve"> (BF$2 &gt;= NTBA!$F$17) * IF(BF$268 &gt;= $E292, MAX( MIN( $F292*$F$264, $F292-SUM($I292:BE292)),0),0)</f>
        <v>0.69808693171929059</v>
      </c>
      <c r="BG292" s="53">
        <f ca="1" xml:space="preserve"> (BG$2 &gt;= NTBA!$F$17) * IF(BG$268 &gt;= $E292, MAX( MIN( $F292*$F$264, $F292-SUM($I292:BF292)),0),0)</f>
        <v>0.69808693171929059</v>
      </c>
      <c r="BH292" s="53">
        <f ca="1" xml:space="preserve"> (BH$2 &gt;= NTBA!$F$17) * IF(BH$268 &gt;= $E292, MAX( MIN( $F292*$F$264, $F292-SUM($I292:BG292)),0),0)</f>
        <v>0.69808693171929059</v>
      </c>
      <c r="BI292" s="53">
        <f ca="1" xml:space="preserve"> (BI$2 &gt;= NTBA!$F$17) * IF(BI$268 &gt;= $E292, MAX( MIN( $F292*$F$264, $F292-SUM($I292:BH292)),0),0)</f>
        <v>0.69808693171929059</v>
      </c>
      <c r="BJ292" s="53">
        <f ca="1" xml:space="preserve"> (BJ$2 &gt;= NTBA!$F$17) * IF(BJ$268 &gt;= $E292, MAX( MIN( $F292*$F$264, $F292-SUM($I292:BI292)),0),0)</f>
        <v>0.69808693171929059</v>
      </c>
      <c r="BK292" s="53">
        <f ca="1" xml:space="preserve"> (BK$2 &gt;= NTBA!$F$17) * IF(BK$268 &gt;= $E292, MAX( MIN( $F292*$F$264, $F292-SUM($I292:BJ292)),0),0)</f>
        <v>0.69808693171929059</v>
      </c>
      <c r="BL292" s="53">
        <f ca="1" xml:space="preserve"> (BL$2 &gt;= NTBA!$F$17) * IF(BL$268 &gt;= $E292, MAX( MIN( $F292*$F$264, $F292-SUM($I292:BK292)),0),0)</f>
        <v>0.69808693171929059</v>
      </c>
      <c r="BM292" s="53">
        <f ca="1" xml:space="preserve"> (BM$2 &gt;= NTBA!$F$17) * IF(BM$268 &gt;= $E292, MAX( MIN( $F292*$F$264, $F292-SUM($I292:BL292)),0),0)</f>
        <v>0.69808693171929059</v>
      </c>
      <c r="BN292" s="53">
        <f ca="1" xml:space="preserve"> (BN$2 &gt;= NTBA!$F$17) * IF(BN$268 &gt;= $E292, MAX( MIN( $F292*$F$264, $F292-SUM($I292:BM292)),0),0)</f>
        <v>0.69808693171929059</v>
      </c>
      <c r="BO292" s="53">
        <f ca="1" xml:space="preserve"> (BO$2 &gt;= NTBA!$F$17) * IF(BO$268 &gt;= $E292, MAX( MIN( $F292*$F$264, $F292-SUM($I292:BN292)),0),0)</f>
        <v>0.69808693171929059</v>
      </c>
      <c r="BP292" s="53">
        <f ca="1" xml:space="preserve"> (BP$2 &gt;= NTBA!$F$17) * IF(BP$268 &gt;= $E292, MAX( MIN( $F292*$F$264, $F292-SUM($I292:BO292)),0),0)</f>
        <v>0.69808693171929059</v>
      </c>
      <c r="BQ292" s="53">
        <f ca="1" xml:space="preserve"> (BQ$2 &gt;= NTBA!$F$17) * IF(BQ$268 &gt;= $E292, MAX( MIN( $F292*$F$264, $F292-SUM($I292:BP292)),0),0)</f>
        <v>0.69808693171929059</v>
      </c>
      <c r="BR292" s="53">
        <f ca="1" xml:space="preserve"> (BR$2 &gt;= NTBA!$F$17) * IF(BR$268 &gt;= $E292, MAX( MIN( $F292*$F$264, $F292-SUM($I292:BQ292)),0),0)</f>
        <v>0.69808693171929059</v>
      </c>
      <c r="BS292" s="53">
        <f ca="1" xml:space="preserve"> (BS$2 &gt;= NTBA!$F$17) * IF(BS$268 &gt;= $E292, MAX( MIN( $F292*$F$264, $F292-SUM($I292:BR292)),0),0)</f>
        <v>0.69808693171929059</v>
      </c>
      <c r="BT292" s="53">
        <f ca="1" xml:space="preserve"> (BT$2 &gt;= NTBA!$F$17) * IF(BT$268 &gt;= $E292, MAX( MIN( $F292*$F$264, $F292-SUM($I292:BS292)),0),0)</f>
        <v>0.69808693171929059</v>
      </c>
      <c r="BU292" s="53">
        <f ca="1" xml:space="preserve"> (BU$2 &gt;= NTBA!$F$17) * IF(BU$268 &gt;= $E292, MAX( MIN( $F292*$F$264, $F292-SUM($I292:BT292)),0),0)</f>
        <v>0.69808693171929059</v>
      </c>
      <c r="BV292" s="53">
        <f ca="1" xml:space="preserve"> (BV$2 &gt;= NTBA!$F$17) * IF(BV$268 &gt;= $E292, MAX( MIN( $F292*$F$264, $F292-SUM($I292:BU292)),0),0)</f>
        <v>0.69808693171929059</v>
      </c>
      <c r="BW292" s="53">
        <f ca="1" xml:space="preserve"> (BW$2 &gt;= NTBA!$F$17) * IF(BW$268 &gt;= $E292, MAX( MIN( $F292*$F$264, $F292-SUM($I292:BV292)),0),0)</f>
        <v>0.69808693171929059</v>
      </c>
      <c r="BX292" s="53">
        <f ca="1" xml:space="preserve"> (BX$2 &gt;= NTBA!$F$17) * IF(BX$268 &gt;= $E292, MAX( MIN( $F292*$F$264, $F292-SUM($I292:BW292)),0),0)</f>
        <v>0.69808693171929059</v>
      </c>
      <c r="BY292" s="53">
        <f ca="1" xml:space="preserve"> (BY$2 &gt;= NTBA!$F$17) * IF(BY$268 &gt;= $E292, MAX( MIN( $F292*$F$264, $F292-SUM($I292:BX292)),0),0)</f>
        <v>0.69808693171929059</v>
      </c>
      <c r="BZ292" s="53">
        <f ca="1" xml:space="preserve"> (BZ$2 &gt;= NTBA!$F$17) * IF(BZ$268 &gt;= $E292, MAX( MIN( $F292*$F$264, $F292-SUM($I292:BY292)),0),0)</f>
        <v>0.69808693171929059</v>
      </c>
      <c r="CA292" s="53">
        <f ca="1" xml:space="preserve"> (CA$2 &gt;= NTBA!$F$17) * IF(CA$268 &gt;= $E292, MAX( MIN( $F292*$F$264, $F292-SUM($I292:BZ292)),0),0)</f>
        <v>0.69808693171929059</v>
      </c>
      <c r="CB292" s="53">
        <f ca="1" xml:space="preserve"> (CB$2 &gt;= NTBA!$F$17) * IF(CB$268 &gt;= $E292, MAX( MIN( $F292*$F$264, $F292-SUM($I292:CA292)),0),0)</f>
        <v>0.69808693171929059</v>
      </c>
      <c r="CC292" s="53">
        <f ca="1" xml:space="preserve"> (CC$2 &gt;= NTBA!$F$17) * IF(CC$268 &gt;= $E292, MAX( MIN( $F292*$F$264, $F292-SUM($I292:CB292)),0),0)</f>
        <v>0.69808693171929059</v>
      </c>
      <c r="CD292" s="53">
        <f ca="1" xml:space="preserve"> (CD$2 &gt;= NTBA!$F$17) * IF(CD$268 &gt;= $E292, MAX( MIN( $F292*$F$264, $F292-SUM($I292:CC292)),0),0)</f>
        <v>0.69808693171929059</v>
      </c>
      <c r="CE292" s="53">
        <f ca="1" xml:space="preserve"> (CE$2 &gt;= NTBA!$F$17) * IF(CE$268 &gt;= $E292, MAX( MIN( $F292*$F$264, $F292-SUM($I292:CD292)),0),0)</f>
        <v>0.69808693171929059</v>
      </c>
      <c r="CF292" s="53">
        <f ca="1" xml:space="preserve"> (CF$2 &gt;= NTBA!$F$17) * IF(CF$268 &gt;= $E292, MAX( MIN( $F292*$F$264, $F292-SUM($I292:CE292)),0),0)</f>
        <v>0.69808693171929059</v>
      </c>
      <c r="CG292" s="53">
        <f ca="1" xml:space="preserve"> (CG$2 &gt;= NTBA!$F$17) * IF(CG$268 &gt;= $E292, MAX( MIN( $F292*$F$264, $F292-SUM($I292:CF292)),0),0)</f>
        <v>0.69808693171929059</v>
      </c>
      <c r="CH292" s="53">
        <f ca="1" xml:space="preserve"> (CH$2 &gt;= NTBA!$F$17) * IF(CH$268 &gt;= $E292, MAX( MIN( $F292*$F$264, $F292-SUM($I292:CG292)),0),0)</f>
        <v>0.69808693171929059</v>
      </c>
      <c r="CI292" s="53">
        <f ca="1" xml:space="preserve"> (CI$2 &gt;= NTBA!$F$17) * IF(CI$268 &gt;= $E292, MAX( MIN( $F292*$F$264, $F292-SUM($I292:CH292)),0),0)</f>
        <v>0.69808693171929059</v>
      </c>
      <c r="CJ292" s="53">
        <f ca="1" xml:space="preserve"> (CJ$2 &gt;= NTBA!$F$17) * IF(CJ$268 &gt;= $E292, MAX( MIN( $F292*$F$264, $F292-SUM($I292:CI292)),0),0)</f>
        <v>0.69808693171929059</v>
      </c>
      <c r="CK292" s="53">
        <f ca="1" xml:space="preserve"> (CK$2 &gt;= NTBA!$F$17) * IF(CK$268 &gt;= $E292, MAX( MIN( $F292*$F$264, $F292-SUM($I292:CJ292)),0),0)</f>
        <v>0.69808693171929059</v>
      </c>
      <c r="CL292" s="53">
        <f ca="1" xml:space="preserve"> (CL$2 &gt;= NTBA!$F$17) * IF(CL$268 &gt;= $E292, MAX( MIN( $F292*$F$264, $F292-SUM($I292:CK292)),0),0)</f>
        <v>0.69808693171929059</v>
      </c>
      <c r="CM292" s="53">
        <f ca="1" xml:space="preserve"> (CM$2 &gt;= NTBA!$F$17) * IF(CM$268 &gt;= $E292, MAX( MIN( $F292*$F$264, $F292-SUM($I292:CL292)),0),0)</f>
        <v>0.69808693171929059</v>
      </c>
      <c r="CN292" s="53">
        <f ca="1" xml:space="preserve"> (CN$2 &gt;= NTBA!$F$17) * IF(CN$268 &gt;= $E292, MAX( MIN( $F292*$F$264, $F292-SUM($I292:CM292)),0),0)</f>
        <v>0.69808693171929059</v>
      </c>
      <c r="CO292" s="53">
        <f ca="1" xml:space="preserve"> (CO$2 &gt;= NTBA!$F$17) * IF(CO$268 &gt;= $E292, MAX( MIN( $F292*$F$264, $F292-SUM($I292:CN292)),0),0)</f>
        <v>0.69808693171929059</v>
      </c>
      <c r="CP292" s="53">
        <f ca="1" xml:space="preserve"> (CP$2 &gt;= NTBA!$F$17) * IF(CP$268 &gt;= $E292, MAX( MIN( $F292*$F$264, $F292-SUM($I292:CO292)),0),0)</f>
        <v>0.69808693171929059</v>
      </c>
      <c r="CQ292" s="53">
        <f ca="1" xml:space="preserve"> (CQ$2 &gt;= NTBA!$F$17) * IF(CQ$268 &gt;= $E292, MAX( MIN( $F292*$F$264, $F292-SUM($I292:CP292)),0),0)</f>
        <v>0.69808693171929059</v>
      </c>
      <c r="CR292" s="53">
        <f ca="1" xml:space="preserve"> (CR$2 &gt;= NTBA!$F$17) * IF(CR$268 &gt;= $E292, MAX( MIN( $F292*$F$264, $F292-SUM($I292:CQ292)),0),0)</f>
        <v>0.69808693171929059</v>
      </c>
      <c r="CS292" s="53">
        <f ca="1" xml:space="preserve"> (CS$2 &gt;= NTBA!$F$17) * IF(CS$268 &gt;= $E292, MAX( MIN( $F292*$F$264, $F292-SUM($I292:CR292)),0),0)</f>
        <v>0.69808693171929059</v>
      </c>
      <c r="CT292" s="53">
        <f ca="1" xml:space="preserve"> (CT$2 &gt;= NTBA!$F$17) * IF(CT$268 &gt;= $E292, MAX( MIN( $F292*$F$264, $F292-SUM($I292:CS292)),0),0)</f>
        <v>0.69808693171929059</v>
      </c>
      <c r="CU292" s="53">
        <f ca="1" xml:space="preserve"> (CU$2 &gt;= NTBA!$F$17) * IF(CU$268 &gt;= $E292, MAX( MIN( $F292*$F$264, $F292-SUM($I292:CT292)),0),0)</f>
        <v>0.69808693171929059</v>
      </c>
      <c r="CV292" s="53">
        <f ca="1" xml:space="preserve"> (CV$2 &gt;= NTBA!$F$17) * IF(CV$268 &gt;= $E292, MAX( MIN( $F292*$F$264, $F292-SUM($I292:CU292)),0),0)</f>
        <v>0.69808693171929059</v>
      </c>
      <c r="CW292" s="53">
        <f ca="1" xml:space="preserve"> (CW$2 &gt;= NTBA!$F$17) * IF(CW$268 &gt;= $E292, MAX( MIN( $F292*$F$264, $F292-SUM($I292:CV292)),0),0)</f>
        <v>0.69808693171929059</v>
      </c>
      <c r="CX292" s="53">
        <f ca="1" xml:space="preserve"> (CX$2 &gt;= NTBA!$F$17) * IF(CX$268 &gt;= $E292, MAX( MIN( $F292*$F$264, $F292-SUM($I292:CW292)),0),0)</f>
        <v>0.69808693171929059</v>
      </c>
      <c r="CY292" s="53">
        <f ca="1" xml:space="preserve"> (CY$2 &gt;= NTBA!$F$17) * IF(CY$268 &gt;= $E292, MAX( MIN( $F292*$F$264, $F292-SUM($I292:CX292)),0),0)</f>
        <v>0.69808693171929059</v>
      </c>
      <c r="CZ292" s="53">
        <f ca="1" xml:space="preserve"> (CZ$2 &gt;= NTBA!$F$17) * IF(CZ$268 &gt;= $E292, MAX( MIN( $F292*$F$264, $F292-SUM($I292:CY292)),0),0)</f>
        <v>0.69808693171929059</v>
      </c>
      <c r="DA292" s="53">
        <f ca="1" xml:space="preserve"> (DA$2 &gt;= NTBA!$F$17) * IF(DA$268 &gt;= $E292, MAX( MIN( $F292*$F$264, $F292-SUM($I292:CZ292)),0),0)</f>
        <v>0.69808693171929059</v>
      </c>
      <c r="DB292" s="53">
        <f ca="1" xml:space="preserve"> (DB$2 &gt;= NTBA!$F$17) * IF(DB$268 &gt;= $E292, MAX( MIN( $F292*$F$264, $F292-SUM($I292:DA292)),0),0)</f>
        <v>0.69808693171929059</v>
      </c>
      <c r="DC292" s="53">
        <f ca="1" xml:space="preserve"> (DC$2 &gt;= NTBA!$F$17) * IF(DC$268 &gt;= $E292, MAX( MIN( $F292*$F$264, $F292-SUM($I292:DB292)),0),0)</f>
        <v>0.69808693171929059</v>
      </c>
      <c r="DD292" s="53">
        <f ca="1" xml:space="preserve"> (DD$2 &gt;= NTBA!$F$17) * IF(DD$268 &gt;= $E292, MAX( MIN( $F292*$F$264, $F292-SUM($I292:DC292)),0),0)</f>
        <v>0.69808693171929059</v>
      </c>
      <c r="DE292" s="53">
        <f ca="1" xml:space="preserve"> (DE$2 &gt;= NTBA!$F$17) * IF(DE$268 &gt;= $E292, MAX( MIN( $F292*$F$264, $F292-SUM($I292:DD292)),0),0)</f>
        <v>0.69808693171929059</v>
      </c>
      <c r="DF292" s="53">
        <f ca="1" xml:space="preserve"> (DF$2 &gt;= NTBA!$F$17) * IF(DF$268 &gt;= $E292, MAX( MIN( $F292*$F$264, $F292-SUM($I292:DE292)),0),0)</f>
        <v>0.69808693171929059</v>
      </c>
      <c r="DG292" s="53">
        <f ca="1" xml:space="preserve"> (DG$2 &gt;= NTBA!$F$17) * IF(DG$268 &gt;= $E292, MAX( MIN( $F292*$F$264, $F292-SUM($I292:DF292)),0),0)</f>
        <v>0.69808693171929059</v>
      </c>
      <c r="DH292" s="53">
        <f ca="1" xml:space="preserve"> (DH$2 &gt;= NTBA!$F$17) * IF(DH$268 &gt;= $E292, MAX( MIN( $F292*$F$264, $F292-SUM($I292:DG292)),0),0)</f>
        <v>0.69808693171929059</v>
      </c>
      <c r="DI292" s="53">
        <f ca="1" xml:space="preserve"> (DI$2 &gt;= NTBA!$F$17) * IF(DI$268 &gt;= $E292, MAX( MIN( $F292*$F$264, $F292-SUM($I292:DH292)),0),0)</f>
        <v>0.69808693171929059</v>
      </c>
      <c r="DJ292" s="53">
        <f ca="1" xml:space="preserve"> (DJ$2 &gt;= NTBA!$F$17) * IF(DJ$268 &gt;= $E292, MAX( MIN( $F292*$F$264, $F292-SUM($I292:DI292)),0),0)</f>
        <v>0.69808693171929059</v>
      </c>
      <c r="DK292" s="53">
        <f ca="1" xml:space="preserve"> (DK$2 &gt;= NTBA!$F$17) * IF(DK$268 &gt;= $E292, MAX( MIN( $F292*$F$264, $F292-SUM($I292:DJ292)),0),0)</f>
        <v>0.69808693171929059</v>
      </c>
      <c r="DL292" s="53">
        <f ca="1" xml:space="preserve"> (DL$2 &gt;= NTBA!$F$17) * IF(DL$268 &gt;= $E292, MAX( MIN( $F292*$F$264, $F292-SUM($I292:DK292)),0),0)</f>
        <v>4.2632564145606011E-14</v>
      </c>
      <c r="DM292" s="53">
        <f ca="1" xml:space="preserve"> (DM$2 &gt;= NTBA!$F$17) * IF(DM$268 &gt;= $E292, MAX( MIN( $F292*$F$264, $F292-SUM($I292:DL292)),0),0)</f>
        <v>0</v>
      </c>
      <c r="DN292" s="53">
        <f ca="1" xml:space="preserve"> (DN$2 &gt;= NTBA!$F$17) * IF(DN$268 &gt;= $E292, MAX( MIN( $F292*$F$264, $F292-SUM($I292:DM292)),0),0)</f>
        <v>0</v>
      </c>
      <c r="DO292" s="53">
        <f ca="1" xml:space="preserve"> (DO$2 &gt;= NTBA!$F$17) * IF(DO$268 &gt;= $E292, MAX( MIN( $F292*$F$264, $F292-SUM($I292:DN292)),0),0)</f>
        <v>0</v>
      </c>
      <c r="DP292" s="53">
        <f ca="1" xml:space="preserve"> (DP$2 &gt;= NTBA!$F$17) * IF(DP$268 &gt;= $E292, MAX( MIN( $F292*$F$264, $F292-SUM($I292:DO292)),0),0)</f>
        <v>0</v>
      </c>
      <c r="DQ292" s="53">
        <f ca="1" xml:space="preserve"> (DQ$2 &gt;= NTBA!$F$17) * IF(DQ$268 &gt;= $E292, MAX( MIN( $F292*$F$264, $F292-SUM($I292:DP292)),0),0)</f>
        <v>0</v>
      </c>
      <c r="DR292" s="53">
        <f ca="1" xml:space="preserve"> (DR$2 &gt;= NTBA!$F$17) * IF(DR$268 &gt;= $E292, MAX( MIN( $F292*$F$264, $F292-SUM($I292:DQ292)),0),0)</f>
        <v>0</v>
      </c>
      <c r="DS292" s="53">
        <f ca="1" xml:space="preserve"> (DS$2 &gt;= NTBA!$F$17) * IF(DS$268 &gt;= $E292, MAX( MIN( $F292*$F$264, $F292-SUM($I292:DR292)),0),0)</f>
        <v>0</v>
      </c>
      <c r="DT292" s="53">
        <f ca="1" xml:space="preserve"> (DT$2 &gt;= NTBA!$F$17) * IF(DT$268 &gt;= $E292, MAX( MIN( $F292*$F$264, $F292-SUM($I292:DS292)),0),0)</f>
        <v>0</v>
      </c>
      <c r="DU292" s="53">
        <f ca="1" xml:space="preserve"> (DU$2 &gt;= NTBA!$F$17) * IF(DU$268 &gt;= $E292, MAX( MIN( $F292*$F$264, $F292-SUM($I292:DT292)),0),0)</f>
        <v>0</v>
      </c>
      <c r="DV292" s="53">
        <f ca="1" xml:space="preserve"> (DV$2 &gt;= NTBA!$F$17) * IF(DV$268 &gt;= $E292, MAX( MIN( $F292*$F$264, $F292-SUM($I292:DU292)),0),0)</f>
        <v>0</v>
      </c>
      <c r="DW292" s="53">
        <f ca="1" xml:space="preserve"> (DW$2 &gt;= NTBA!$F$17) * IF(DW$268 &gt;= $E292, MAX( MIN( $F292*$F$264, $F292-SUM($I292:DV292)),0),0)</f>
        <v>0</v>
      </c>
      <c r="DX292" s="53">
        <f ca="1" xml:space="preserve"> (DX$2 &gt;= NTBA!$F$17) * IF(DX$268 &gt;= $E292, MAX( MIN( $F292*$F$264, $F292-SUM($I292:DW292)),0),0)</f>
        <v>0</v>
      </c>
      <c r="DY292" s="53">
        <f ca="1" xml:space="preserve"> (DY$2 &gt;= NTBA!$F$17) * IF(DY$268 &gt;= $E292, MAX( MIN( $F292*$F$264, $F292-SUM($I292:DX292)),0),0)</f>
        <v>0</v>
      </c>
      <c r="DZ292" s="53">
        <f ca="1" xml:space="preserve"> (DZ$2 &gt;= NTBA!$F$17) * IF(DZ$268 &gt;= $E292, MAX( MIN( $F292*$F$264, $F292-SUM($I292:DY292)),0),0)</f>
        <v>0</v>
      </c>
      <c r="EA292" s="53">
        <f ca="1" xml:space="preserve"> (EA$2 &gt;= NTBA!$F$17) * IF(EA$268 &gt;= $E292, MAX( MIN( $F292*$F$264, $F292-SUM($I292:DZ292)),0),0)</f>
        <v>0</v>
      </c>
      <c r="EB292" s="53">
        <f ca="1" xml:space="preserve"> (EB$2 &gt;= NTBA!$F$17) * IF(EB$268 &gt;= $E292, MAX( MIN( $F292*$F$264, $F292-SUM($I292:EA292)),0),0)</f>
        <v>0</v>
      </c>
      <c r="EC292" s="53">
        <f ca="1" xml:space="preserve"> (EC$2 &gt;= NTBA!$F$17) * IF(EC$268 &gt;= $E292, MAX( MIN( $F292*$F$264, $F292-SUM($I292:EB292)),0),0)</f>
        <v>0</v>
      </c>
      <c r="ED292" s="53">
        <f ca="1" xml:space="preserve"> (ED$2 &gt;= NTBA!$F$17) * IF(ED$268 &gt;= $E292, MAX( MIN( $F292*$F$264, $F292-SUM($I292:EC292)),0),0)</f>
        <v>0</v>
      </c>
      <c r="EE292" s="53">
        <f ca="1" xml:space="preserve"> (EE$2 &gt;= NTBA!$F$17) * IF(EE$268 &gt;= $E292, MAX( MIN( $F292*$F$264, $F292-SUM($I292:ED292)),0),0)</f>
        <v>0</v>
      </c>
      <c r="EF292" s="53">
        <f ca="1" xml:space="preserve"> (EF$2 &gt;= NTBA!$F$17) * IF(EF$268 &gt;= $E292, MAX( MIN( $F292*$F$264, $F292-SUM($I292:EE292)),0),0)</f>
        <v>0</v>
      </c>
      <c r="EG292" s="53">
        <f ca="1" xml:space="preserve"> (EG$2 &gt;= NTBA!$F$17) * IF(EG$268 &gt;= $E292, MAX( MIN( $F292*$F$264, $F292-SUM($I292:EF292)),0),0)</f>
        <v>0</v>
      </c>
      <c r="EH292" s="53">
        <f ca="1" xml:space="preserve"> (EH$2 &gt;= NTBA!$F$17) * IF(EH$268 &gt;= $E292, MAX( MIN( $F292*$F$264, $F292-SUM($I292:EG292)),0),0)</f>
        <v>0</v>
      </c>
      <c r="EI292" s="21"/>
    </row>
    <row r="293" spans="5:139" ht="15" customHeight="1" outlineLevel="1" x14ac:dyDescent="0.35">
      <c r="E293" s="625">
        <v>25</v>
      </c>
      <c r="F293" s="415">
        <f ca="1"/>
        <v>57.941215332701105</v>
      </c>
      <c r="G293" s="462"/>
      <c r="H293" s="26">
        <f t="shared" ca="1" si="184"/>
        <v>57.941215332701105</v>
      </c>
      <c r="I293" s="39"/>
      <c r="J293" s="53">
        <f xml:space="preserve"> (J$2 &gt;= NTBA!$F$17) * IF(J$268 &gt;= $E293, MAX( MIN( $F293*$F$264, $F293-SUM($I293:I293)),0),0)</f>
        <v>0</v>
      </c>
      <c r="K293" s="53">
        <f xml:space="preserve"> (K$2 &gt;= NTBA!$F$17) * IF(K$268 &gt;= $E293, MAX( MIN( $F293*$F$264, $F293-SUM($I293:J293)),0),0)</f>
        <v>0</v>
      </c>
      <c r="L293" s="53">
        <f xml:space="preserve"> (L$2 &gt;= NTBA!$F$17) * IF(L$268 &gt;= $E293, MAX( MIN( $F293*$F$264, $F293-SUM($I293:K293)),0),0)</f>
        <v>0</v>
      </c>
      <c r="M293" s="53">
        <f xml:space="preserve"> (M$2 &gt;= NTBA!$F$17) * IF(M$268 &gt;= $E293, MAX( MIN( $F293*$F$264, $F293-SUM($I293:L293)),0),0)</f>
        <v>0</v>
      </c>
      <c r="N293" s="53">
        <f xml:space="preserve"> (N$2 &gt;= NTBA!$F$17) * IF(N$268 &gt;= $E293, MAX( MIN( $F293*$F$264, $F293-SUM($I293:M293)),0),0)</f>
        <v>0</v>
      </c>
      <c r="O293" s="53">
        <f xml:space="preserve"> (O$2 &gt;= NTBA!$F$17) * IF(O$268 &gt;= $E293, MAX( MIN( $F293*$F$264, $F293-SUM($I293:N293)),0),0)</f>
        <v>0</v>
      </c>
      <c r="P293" s="53">
        <f xml:space="preserve"> (P$2 &gt;= NTBA!$F$17) * IF(P$268 &gt;= $E293, MAX( MIN( $F293*$F$264, $F293-SUM($I293:O293)),0),0)</f>
        <v>0</v>
      </c>
      <c r="Q293" s="53">
        <f xml:space="preserve"> (Q$2 &gt;= NTBA!$F$17) * IF(Q$268 &gt;= $E293, MAX( MIN( $F293*$F$264, $F293-SUM($I293:P293)),0),0)</f>
        <v>0</v>
      </c>
      <c r="R293" s="53">
        <f xml:space="preserve"> (R$2 &gt;= NTBA!$F$17) * IF(R$268 &gt;= $E293, MAX( MIN( $F293*$F$264, $F293-SUM($I293:Q293)),0),0)</f>
        <v>0</v>
      </c>
      <c r="S293" s="53">
        <f xml:space="preserve"> (S$2 &gt;= NTBA!$F$17) * IF(S$268 &gt;= $E293, MAX( MIN( $F293*$F$264, $F293-SUM($I293:R293)),0),0)</f>
        <v>0</v>
      </c>
      <c r="T293" s="53">
        <f xml:space="preserve"> (T$2 &gt;= NTBA!$F$17) * IF(T$268 &gt;= $E293, MAX( MIN( $F293*$F$264, $F293-SUM($I293:S293)),0),0)</f>
        <v>0</v>
      </c>
      <c r="U293" s="53">
        <f xml:space="preserve"> (U$2 &gt;= NTBA!$F$17) * IF(U$268 &gt;= $E293, MAX( MIN( $F293*$F$264, $F293-SUM($I293:T293)),0),0)</f>
        <v>0</v>
      </c>
      <c r="V293" s="53">
        <f xml:space="preserve"> (V$2 &gt;= NTBA!$F$17) * IF(V$268 &gt;= $E293, MAX( MIN( $F293*$F$264, $F293-SUM($I293:U293)),0),0)</f>
        <v>0</v>
      </c>
      <c r="W293" s="53">
        <f xml:space="preserve"> (W$2 &gt;= NTBA!$F$17) * IF(W$268 &gt;= $E293, MAX( MIN( $F293*$F$264, $F293-SUM($I293:V293)),0),0)</f>
        <v>0</v>
      </c>
      <c r="X293" s="53">
        <f xml:space="preserve"> (X$2 &gt;= NTBA!$F$17) * IF(X$268 &gt;= $E293, MAX( MIN( $F293*$F$264, $F293-SUM($I293:W293)),0),0)</f>
        <v>0</v>
      </c>
      <c r="Y293" s="53">
        <f xml:space="preserve"> (Y$2 &gt;= NTBA!$F$17) * IF(Y$268 &gt;= $E293, MAX( MIN( $F293*$F$264, $F293-SUM($I293:X293)),0),0)</f>
        <v>0</v>
      </c>
      <c r="Z293" s="53">
        <f xml:space="preserve"> (Z$2 &gt;= NTBA!$F$17) * IF(Z$268 &gt;= $E293, MAX( MIN( $F293*$F$264, $F293-SUM($I293:Y293)),0),0)</f>
        <v>0</v>
      </c>
      <c r="AA293" s="53">
        <f xml:space="preserve"> (AA$2 &gt;= NTBA!$F$17) * IF(AA$268 &gt;= $E293, MAX( MIN( $F293*$F$264, $F293-SUM($I293:Z293)),0),0)</f>
        <v>0</v>
      </c>
      <c r="AB293" s="53">
        <f xml:space="preserve"> (AB$2 &gt;= NTBA!$F$17) * IF(AB$268 &gt;= $E293, MAX( MIN( $F293*$F$264, $F293-SUM($I293:AA293)),0),0)</f>
        <v>0</v>
      </c>
      <c r="AC293" s="53">
        <f xml:space="preserve"> (AC$2 &gt;= NTBA!$F$17) * IF(AC$268 &gt;= $E293, MAX( MIN( $F293*$F$264, $F293-SUM($I293:AB293)),0),0)</f>
        <v>0</v>
      </c>
      <c r="AD293" s="53">
        <f xml:space="preserve"> (AD$2 &gt;= NTBA!$F$17) * IF(AD$268 &gt;= $E293, MAX( MIN( $F293*$F$264, $F293-SUM($I293:AC293)),0),0)</f>
        <v>0</v>
      </c>
      <c r="AE293" s="53">
        <f xml:space="preserve"> (AE$2 &gt;= NTBA!$F$17) * IF(AE$268 &gt;= $E293, MAX( MIN( $F293*$F$264, $F293-SUM($I293:AD293)),0),0)</f>
        <v>0</v>
      </c>
      <c r="AF293" s="53">
        <f xml:space="preserve"> (AF$2 &gt;= NTBA!$F$17) * IF(AF$268 &gt;= $E293, MAX( MIN( $F293*$F$264, $F293-SUM($I293:AE293)),0),0)</f>
        <v>0</v>
      </c>
      <c r="AG293" s="53">
        <f xml:space="preserve"> (AG$2 &gt;= NTBA!$F$17) * IF(AG$268 &gt;= $E293, MAX( MIN( $F293*$F$264, $F293-SUM($I293:AF293)),0),0)</f>
        <v>0</v>
      </c>
      <c r="AH293" s="53">
        <f ca="1" xml:space="preserve"> (AH$2 &gt;= NTBA!$F$17) * IF(AH$268 &gt;= $E293, MAX( MIN( $F293*$F$264, $F293-SUM($I293:AG293)),0),0)</f>
        <v>0.69808693171929059</v>
      </c>
      <c r="AI293" s="53">
        <f ca="1" xml:space="preserve"> (AI$2 &gt;= NTBA!$F$17) * IF(AI$268 &gt;= $E293, MAX( MIN( $F293*$F$264, $F293-SUM($I293:AH293)),0),0)</f>
        <v>0.69808693171929059</v>
      </c>
      <c r="AJ293" s="53">
        <f ca="1" xml:space="preserve"> (AJ$2 &gt;= NTBA!$F$17) * IF(AJ$268 &gt;= $E293, MAX( MIN( $F293*$F$264, $F293-SUM($I293:AI293)),0),0)</f>
        <v>0.69808693171929059</v>
      </c>
      <c r="AK293" s="53">
        <f ca="1" xml:space="preserve"> (AK$2 &gt;= NTBA!$F$17) * IF(AK$268 &gt;= $E293, MAX( MIN( $F293*$F$264, $F293-SUM($I293:AJ293)),0),0)</f>
        <v>0.69808693171929059</v>
      </c>
      <c r="AL293" s="53">
        <f ca="1" xml:space="preserve"> (AL$2 &gt;= NTBA!$F$17) * IF(AL$268 &gt;= $E293, MAX( MIN( $F293*$F$264, $F293-SUM($I293:AK293)),0),0)</f>
        <v>0.69808693171929059</v>
      </c>
      <c r="AM293" s="53">
        <f ca="1" xml:space="preserve"> (AM$2 &gt;= NTBA!$F$17) * IF(AM$268 &gt;= $E293, MAX( MIN( $F293*$F$264, $F293-SUM($I293:AL293)),0),0)</f>
        <v>0.69808693171929059</v>
      </c>
      <c r="AN293" s="53">
        <f ca="1" xml:space="preserve"> (AN$2 &gt;= NTBA!$F$17) * IF(AN$268 &gt;= $E293, MAX( MIN( $F293*$F$264, $F293-SUM($I293:AM293)),0),0)</f>
        <v>0.69808693171929059</v>
      </c>
      <c r="AO293" s="53">
        <f ca="1" xml:space="preserve"> (AO$2 &gt;= NTBA!$F$17) * IF(AO$268 &gt;= $E293, MAX( MIN( $F293*$F$264, $F293-SUM($I293:AN293)),0),0)</f>
        <v>0.69808693171929059</v>
      </c>
      <c r="AP293" s="53">
        <f ca="1" xml:space="preserve"> (AP$2 &gt;= NTBA!$F$17) * IF(AP$268 &gt;= $E293, MAX( MIN( $F293*$F$264, $F293-SUM($I293:AO293)),0),0)</f>
        <v>0.69808693171929059</v>
      </c>
      <c r="AQ293" s="53">
        <f ca="1" xml:space="preserve"> (AQ$2 &gt;= NTBA!$F$17) * IF(AQ$268 &gt;= $E293, MAX( MIN( $F293*$F$264, $F293-SUM($I293:AP293)),0),0)</f>
        <v>0.69808693171929059</v>
      </c>
      <c r="AR293" s="53">
        <f ca="1" xml:space="preserve"> (AR$2 &gt;= NTBA!$F$17) * IF(AR$268 &gt;= $E293, MAX( MIN( $F293*$F$264, $F293-SUM($I293:AQ293)),0),0)</f>
        <v>0.69808693171929059</v>
      </c>
      <c r="AS293" s="53">
        <f ca="1" xml:space="preserve"> (AS$2 &gt;= NTBA!$F$17) * IF(AS$268 &gt;= $E293, MAX( MIN( $F293*$F$264, $F293-SUM($I293:AR293)),0),0)</f>
        <v>0.69808693171929059</v>
      </c>
      <c r="AT293" s="53">
        <f ca="1" xml:space="preserve"> (AT$2 &gt;= NTBA!$F$17) * IF(AT$268 &gt;= $E293, MAX( MIN( $F293*$F$264, $F293-SUM($I293:AS293)),0),0)</f>
        <v>0.69808693171929059</v>
      </c>
      <c r="AU293" s="53">
        <f ca="1" xml:space="preserve"> (AU$2 &gt;= NTBA!$F$17) * IF(AU$268 &gt;= $E293, MAX( MIN( $F293*$F$264, $F293-SUM($I293:AT293)),0),0)</f>
        <v>0.69808693171929059</v>
      </c>
      <c r="AV293" s="53">
        <f ca="1" xml:space="preserve"> (AV$2 &gt;= NTBA!$F$17) * IF(AV$268 &gt;= $E293, MAX( MIN( $F293*$F$264, $F293-SUM($I293:AU293)),0),0)</f>
        <v>0.69808693171929059</v>
      </c>
      <c r="AW293" s="53">
        <f ca="1" xml:space="preserve"> (AW$2 &gt;= NTBA!$F$17) * IF(AW$268 &gt;= $E293, MAX( MIN( $F293*$F$264, $F293-SUM($I293:AV293)),0),0)</f>
        <v>0.69808693171929059</v>
      </c>
      <c r="AX293" s="53">
        <f ca="1" xml:space="preserve"> (AX$2 &gt;= NTBA!$F$17) * IF(AX$268 &gt;= $E293, MAX( MIN( $F293*$F$264, $F293-SUM($I293:AW293)),0),0)</f>
        <v>0.69808693171929059</v>
      </c>
      <c r="AY293" s="53">
        <f ca="1" xml:space="preserve"> (AY$2 &gt;= NTBA!$F$17) * IF(AY$268 &gt;= $E293, MAX( MIN( $F293*$F$264, $F293-SUM($I293:AX293)),0),0)</f>
        <v>0.69808693171929059</v>
      </c>
      <c r="AZ293" s="53">
        <f ca="1" xml:space="preserve"> (AZ$2 &gt;= NTBA!$F$17) * IF(AZ$268 &gt;= $E293, MAX( MIN( $F293*$F$264, $F293-SUM($I293:AY293)),0),0)</f>
        <v>0.69808693171929059</v>
      </c>
      <c r="BA293" s="53">
        <f ca="1" xml:space="preserve"> (BA$2 &gt;= NTBA!$F$17) * IF(BA$268 &gt;= $E293, MAX( MIN( $F293*$F$264, $F293-SUM($I293:AZ293)),0),0)</f>
        <v>0.69808693171929059</v>
      </c>
      <c r="BB293" s="53">
        <f ca="1" xml:space="preserve"> (BB$2 &gt;= NTBA!$F$17) * IF(BB$268 &gt;= $E293, MAX( MIN( $F293*$F$264, $F293-SUM($I293:BA293)),0),0)</f>
        <v>0.69808693171929059</v>
      </c>
      <c r="BC293" s="53">
        <f ca="1" xml:space="preserve"> (BC$2 &gt;= NTBA!$F$17) * IF(BC$268 &gt;= $E293, MAX( MIN( $F293*$F$264, $F293-SUM($I293:BB293)),0),0)</f>
        <v>0.69808693171929059</v>
      </c>
      <c r="BD293" s="53">
        <f ca="1" xml:space="preserve"> (BD$2 &gt;= NTBA!$F$17) * IF(BD$268 &gt;= $E293, MAX( MIN( $F293*$F$264, $F293-SUM($I293:BC293)),0),0)</f>
        <v>0.69808693171929059</v>
      </c>
      <c r="BE293" s="53">
        <f ca="1" xml:space="preserve"> (BE$2 &gt;= NTBA!$F$17) * IF(BE$268 &gt;= $E293, MAX( MIN( $F293*$F$264, $F293-SUM($I293:BD293)),0),0)</f>
        <v>0.69808693171929059</v>
      </c>
      <c r="BF293" s="53">
        <f ca="1" xml:space="preserve"> (BF$2 &gt;= NTBA!$F$17) * IF(BF$268 &gt;= $E293, MAX( MIN( $F293*$F$264, $F293-SUM($I293:BE293)),0),0)</f>
        <v>0.69808693171929059</v>
      </c>
      <c r="BG293" s="53">
        <f ca="1" xml:space="preserve"> (BG$2 &gt;= NTBA!$F$17) * IF(BG$268 &gt;= $E293, MAX( MIN( $F293*$F$264, $F293-SUM($I293:BF293)),0),0)</f>
        <v>0.69808693171929059</v>
      </c>
      <c r="BH293" s="53">
        <f ca="1" xml:space="preserve"> (BH$2 &gt;= NTBA!$F$17) * IF(BH$268 &gt;= $E293, MAX( MIN( $F293*$F$264, $F293-SUM($I293:BG293)),0),0)</f>
        <v>0.69808693171929059</v>
      </c>
      <c r="BI293" s="53">
        <f ca="1" xml:space="preserve"> (BI$2 &gt;= NTBA!$F$17) * IF(BI$268 &gt;= $E293, MAX( MIN( $F293*$F$264, $F293-SUM($I293:BH293)),0),0)</f>
        <v>0.69808693171929059</v>
      </c>
      <c r="BJ293" s="53">
        <f ca="1" xml:space="preserve"> (BJ$2 &gt;= NTBA!$F$17) * IF(BJ$268 &gt;= $E293, MAX( MIN( $F293*$F$264, $F293-SUM($I293:BI293)),0),0)</f>
        <v>0.69808693171929059</v>
      </c>
      <c r="BK293" s="53">
        <f ca="1" xml:space="preserve"> (BK$2 &gt;= NTBA!$F$17) * IF(BK$268 &gt;= $E293, MAX( MIN( $F293*$F$264, $F293-SUM($I293:BJ293)),0),0)</f>
        <v>0.69808693171929059</v>
      </c>
      <c r="BL293" s="53">
        <f ca="1" xml:space="preserve"> (BL$2 &gt;= NTBA!$F$17) * IF(BL$268 &gt;= $E293, MAX( MIN( $F293*$F$264, $F293-SUM($I293:BK293)),0),0)</f>
        <v>0.69808693171929059</v>
      </c>
      <c r="BM293" s="53">
        <f ca="1" xml:space="preserve"> (BM$2 &gt;= NTBA!$F$17) * IF(BM$268 &gt;= $E293, MAX( MIN( $F293*$F$264, $F293-SUM($I293:BL293)),0),0)</f>
        <v>0.69808693171929059</v>
      </c>
      <c r="BN293" s="53">
        <f ca="1" xml:space="preserve"> (BN$2 &gt;= NTBA!$F$17) * IF(BN$268 &gt;= $E293, MAX( MIN( $F293*$F$264, $F293-SUM($I293:BM293)),0),0)</f>
        <v>0.69808693171929059</v>
      </c>
      <c r="BO293" s="53">
        <f ca="1" xml:space="preserve"> (BO$2 &gt;= NTBA!$F$17) * IF(BO$268 &gt;= $E293, MAX( MIN( $F293*$F$264, $F293-SUM($I293:BN293)),0),0)</f>
        <v>0.69808693171929059</v>
      </c>
      <c r="BP293" s="53">
        <f ca="1" xml:space="preserve"> (BP$2 &gt;= NTBA!$F$17) * IF(BP$268 &gt;= $E293, MAX( MIN( $F293*$F$264, $F293-SUM($I293:BO293)),0),0)</f>
        <v>0.69808693171929059</v>
      </c>
      <c r="BQ293" s="53">
        <f ca="1" xml:space="preserve"> (BQ$2 &gt;= NTBA!$F$17) * IF(BQ$268 &gt;= $E293, MAX( MIN( $F293*$F$264, $F293-SUM($I293:BP293)),0),0)</f>
        <v>0.69808693171929059</v>
      </c>
      <c r="BR293" s="53">
        <f ca="1" xml:space="preserve"> (BR$2 &gt;= NTBA!$F$17) * IF(BR$268 &gt;= $E293, MAX( MIN( $F293*$F$264, $F293-SUM($I293:BQ293)),0),0)</f>
        <v>0.69808693171929059</v>
      </c>
      <c r="BS293" s="53">
        <f ca="1" xml:space="preserve"> (BS$2 &gt;= NTBA!$F$17) * IF(BS$268 &gt;= $E293, MAX( MIN( $F293*$F$264, $F293-SUM($I293:BR293)),0),0)</f>
        <v>0.69808693171929059</v>
      </c>
      <c r="BT293" s="53">
        <f ca="1" xml:space="preserve"> (BT$2 &gt;= NTBA!$F$17) * IF(BT$268 &gt;= $E293, MAX( MIN( $F293*$F$264, $F293-SUM($I293:BS293)),0),0)</f>
        <v>0.69808693171929059</v>
      </c>
      <c r="BU293" s="53">
        <f ca="1" xml:space="preserve"> (BU$2 &gt;= NTBA!$F$17) * IF(BU$268 &gt;= $E293, MAX( MIN( $F293*$F$264, $F293-SUM($I293:BT293)),0),0)</f>
        <v>0.69808693171929059</v>
      </c>
      <c r="BV293" s="53">
        <f ca="1" xml:space="preserve"> (BV$2 &gt;= NTBA!$F$17) * IF(BV$268 &gt;= $E293, MAX( MIN( $F293*$F$264, $F293-SUM($I293:BU293)),0),0)</f>
        <v>0.69808693171929059</v>
      </c>
      <c r="BW293" s="53">
        <f ca="1" xml:space="preserve"> (BW$2 &gt;= NTBA!$F$17) * IF(BW$268 &gt;= $E293, MAX( MIN( $F293*$F$264, $F293-SUM($I293:BV293)),0),0)</f>
        <v>0.69808693171929059</v>
      </c>
      <c r="BX293" s="53">
        <f ca="1" xml:space="preserve"> (BX$2 &gt;= NTBA!$F$17) * IF(BX$268 &gt;= $E293, MAX( MIN( $F293*$F$264, $F293-SUM($I293:BW293)),0),0)</f>
        <v>0.69808693171929059</v>
      </c>
      <c r="BY293" s="53">
        <f ca="1" xml:space="preserve"> (BY$2 &gt;= NTBA!$F$17) * IF(BY$268 &gt;= $E293, MAX( MIN( $F293*$F$264, $F293-SUM($I293:BX293)),0),0)</f>
        <v>0.69808693171929059</v>
      </c>
      <c r="BZ293" s="53">
        <f ca="1" xml:space="preserve"> (BZ$2 &gt;= NTBA!$F$17) * IF(BZ$268 &gt;= $E293, MAX( MIN( $F293*$F$264, $F293-SUM($I293:BY293)),0),0)</f>
        <v>0.69808693171929059</v>
      </c>
      <c r="CA293" s="53">
        <f ca="1" xml:space="preserve"> (CA$2 &gt;= NTBA!$F$17) * IF(CA$268 &gt;= $E293, MAX( MIN( $F293*$F$264, $F293-SUM($I293:BZ293)),0),0)</f>
        <v>0.69808693171929059</v>
      </c>
      <c r="CB293" s="53">
        <f ca="1" xml:space="preserve"> (CB$2 &gt;= NTBA!$F$17) * IF(CB$268 &gt;= $E293, MAX( MIN( $F293*$F$264, $F293-SUM($I293:CA293)),0),0)</f>
        <v>0.69808693171929059</v>
      </c>
      <c r="CC293" s="53">
        <f ca="1" xml:space="preserve"> (CC$2 &gt;= NTBA!$F$17) * IF(CC$268 &gt;= $E293, MAX( MIN( $F293*$F$264, $F293-SUM($I293:CB293)),0),0)</f>
        <v>0.69808693171929059</v>
      </c>
      <c r="CD293" s="53">
        <f ca="1" xml:space="preserve"> (CD$2 &gt;= NTBA!$F$17) * IF(CD$268 &gt;= $E293, MAX( MIN( $F293*$F$264, $F293-SUM($I293:CC293)),0),0)</f>
        <v>0.69808693171929059</v>
      </c>
      <c r="CE293" s="53">
        <f ca="1" xml:space="preserve"> (CE$2 &gt;= NTBA!$F$17) * IF(CE$268 &gt;= $E293, MAX( MIN( $F293*$F$264, $F293-SUM($I293:CD293)),0),0)</f>
        <v>0.69808693171929059</v>
      </c>
      <c r="CF293" s="53">
        <f ca="1" xml:space="preserve"> (CF$2 &gt;= NTBA!$F$17) * IF(CF$268 &gt;= $E293, MAX( MIN( $F293*$F$264, $F293-SUM($I293:CE293)),0),0)</f>
        <v>0.69808693171929059</v>
      </c>
      <c r="CG293" s="53">
        <f ca="1" xml:space="preserve"> (CG$2 &gt;= NTBA!$F$17) * IF(CG$268 &gt;= $E293, MAX( MIN( $F293*$F$264, $F293-SUM($I293:CF293)),0),0)</f>
        <v>0.69808693171929059</v>
      </c>
      <c r="CH293" s="53">
        <f ca="1" xml:space="preserve"> (CH$2 &gt;= NTBA!$F$17) * IF(CH$268 &gt;= $E293, MAX( MIN( $F293*$F$264, $F293-SUM($I293:CG293)),0),0)</f>
        <v>0.69808693171929059</v>
      </c>
      <c r="CI293" s="53">
        <f ca="1" xml:space="preserve"> (CI$2 &gt;= NTBA!$F$17) * IF(CI$268 &gt;= $E293, MAX( MIN( $F293*$F$264, $F293-SUM($I293:CH293)),0),0)</f>
        <v>0.69808693171929059</v>
      </c>
      <c r="CJ293" s="53">
        <f ca="1" xml:space="preserve"> (CJ$2 &gt;= NTBA!$F$17) * IF(CJ$268 &gt;= $E293, MAX( MIN( $F293*$F$264, $F293-SUM($I293:CI293)),0),0)</f>
        <v>0.69808693171929059</v>
      </c>
      <c r="CK293" s="53">
        <f ca="1" xml:space="preserve"> (CK$2 &gt;= NTBA!$F$17) * IF(CK$268 &gt;= $E293, MAX( MIN( $F293*$F$264, $F293-SUM($I293:CJ293)),0),0)</f>
        <v>0.69808693171929059</v>
      </c>
      <c r="CL293" s="53">
        <f ca="1" xml:space="preserve"> (CL$2 &gt;= NTBA!$F$17) * IF(CL$268 &gt;= $E293, MAX( MIN( $F293*$F$264, $F293-SUM($I293:CK293)),0),0)</f>
        <v>0.69808693171929059</v>
      </c>
      <c r="CM293" s="53">
        <f ca="1" xml:space="preserve"> (CM$2 &gt;= NTBA!$F$17) * IF(CM$268 &gt;= $E293, MAX( MIN( $F293*$F$264, $F293-SUM($I293:CL293)),0),0)</f>
        <v>0.69808693171929059</v>
      </c>
      <c r="CN293" s="53">
        <f ca="1" xml:space="preserve"> (CN$2 &gt;= NTBA!$F$17) * IF(CN$268 &gt;= $E293, MAX( MIN( $F293*$F$264, $F293-SUM($I293:CM293)),0),0)</f>
        <v>0.69808693171929059</v>
      </c>
      <c r="CO293" s="53">
        <f ca="1" xml:space="preserve"> (CO$2 &gt;= NTBA!$F$17) * IF(CO$268 &gt;= $E293, MAX( MIN( $F293*$F$264, $F293-SUM($I293:CN293)),0),0)</f>
        <v>0.69808693171929059</v>
      </c>
      <c r="CP293" s="53">
        <f ca="1" xml:space="preserve"> (CP$2 &gt;= NTBA!$F$17) * IF(CP$268 &gt;= $E293, MAX( MIN( $F293*$F$264, $F293-SUM($I293:CO293)),0),0)</f>
        <v>0.69808693171929059</v>
      </c>
      <c r="CQ293" s="53">
        <f ca="1" xml:space="preserve"> (CQ$2 &gt;= NTBA!$F$17) * IF(CQ$268 &gt;= $E293, MAX( MIN( $F293*$F$264, $F293-SUM($I293:CP293)),0),0)</f>
        <v>0.69808693171929059</v>
      </c>
      <c r="CR293" s="53">
        <f ca="1" xml:space="preserve"> (CR$2 &gt;= NTBA!$F$17) * IF(CR$268 &gt;= $E293, MAX( MIN( $F293*$F$264, $F293-SUM($I293:CQ293)),0),0)</f>
        <v>0.69808693171929059</v>
      </c>
      <c r="CS293" s="53">
        <f ca="1" xml:space="preserve"> (CS$2 &gt;= NTBA!$F$17) * IF(CS$268 &gt;= $E293, MAX( MIN( $F293*$F$264, $F293-SUM($I293:CR293)),0),0)</f>
        <v>0.69808693171929059</v>
      </c>
      <c r="CT293" s="53">
        <f ca="1" xml:space="preserve"> (CT$2 &gt;= NTBA!$F$17) * IF(CT$268 &gt;= $E293, MAX( MIN( $F293*$F$264, $F293-SUM($I293:CS293)),0),0)</f>
        <v>0.69808693171929059</v>
      </c>
      <c r="CU293" s="53">
        <f ca="1" xml:space="preserve"> (CU$2 &gt;= NTBA!$F$17) * IF(CU$268 &gt;= $E293, MAX( MIN( $F293*$F$264, $F293-SUM($I293:CT293)),0),0)</f>
        <v>0.69808693171929059</v>
      </c>
      <c r="CV293" s="53">
        <f ca="1" xml:space="preserve"> (CV$2 &gt;= NTBA!$F$17) * IF(CV$268 &gt;= $E293, MAX( MIN( $F293*$F$264, $F293-SUM($I293:CU293)),0),0)</f>
        <v>0.69808693171929059</v>
      </c>
      <c r="CW293" s="53">
        <f ca="1" xml:space="preserve"> (CW$2 &gt;= NTBA!$F$17) * IF(CW$268 &gt;= $E293, MAX( MIN( $F293*$F$264, $F293-SUM($I293:CV293)),0),0)</f>
        <v>0.69808693171929059</v>
      </c>
      <c r="CX293" s="53">
        <f ca="1" xml:space="preserve"> (CX$2 &gt;= NTBA!$F$17) * IF(CX$268 &gt;= $E293, MAX( MIN( $F293*$F$264, $F293-SUM($I293:CW293)),0),0)</f>
        <v>0.69808693171929059</v>
      </c>
      <c r="CY293" s="53">
        <f ca="1" xml:space="preserve"> (CY$2 &gt;= NTBA!$F$17) * IF(CY$268 &gt;= $E293, MAX( MIN( $F293*$F$264, $F293-SUM($I293:CX293)),0),0)</f>
        <v>0.69808693171929059</v>
      </c>
      <c r="CZ293" s="53">
        <f ca="1" xml:space="preserve"> (CZ$2 &gt;= NTBA!$F$17) * IF(CZ$268 &gt;= $E293, MAX( MIN( $F293*$F$264, $F293-SUM($I293:CY293)),0),0)</f>
        <v>0.69808693171929059</v>
      </c>
      <c r="DA293" s="53">
        <f ca="1" xml:space="preserve"> (DA$2 &gt;= NTBA!$F$17) * IF(DA$268 &gt;= $E293, MAX( MIN( $F293*$F$264, $F293-SUM($I293:CZ293)),0),0)</f>
        <v>0.69808693171929059</v>
      </c>
      <c r="DB293" s="53">
        <f ca="1" xml:space="preserve"> (DB$2 &gt;= NTBA!$F$17) * IF(DB$268 &gt;= $E293, MAX( MIN( $F293*$F$264, $F293-SUM($I293:DA293)),0),0)</f>
        <v>0.69808693171929059</v>
      </c>
      <c r="DC293" s="53">
        <f ca="1" xml:space="preserve"> (DC$2 &gt;= NTBA!$F$17) * IF(DC$268 &gt;= $E293, MAX( MIN( $F293*$F$264, $F293-SUM($I293:DB293)),0),0)</f>
        <v>0.69808693171929059</v>
      </c>
      <c r="DD293" s="53">
        <f ca="1" xml:space="preserve"> (DD$2 &gt;= NTBA!$F$17) * IF(DD$268 &gt;= $E293, MAX( MIN( $F293*$F$264, $F293-SUM($I293:DC293)),0),0)</f>
        <v>0.69808693171929059</v>
      </c>
      <c r="DE293" s="53">
        <f ca="1" xml:space="preserve"> (DE$2 &gt;= NTBA!$F$17) * IF(DE$268 &gt;= $E293, MAX( MIN( $F293*$F$264, $F293-SUM($I293:DD293)),0),0)</f>
        <v>0.69808693171929059</v>
      </c>
      <c r="DF293" s="53">
        <f ca="1" xml:space="preserve"> (DF$2 &gt;= NTBA!$F$17) * IF(DF$268 &gt;= $E293, MAX( MIN( $F293*$F$264, $F293-SUM($I293:DE293)),0),0)</f>
        <v>0.69808693171929059</v>
      </c>
      <c r="DG293" s="53">
        <f ca="1" xml:space="preserve"> (DG$2 &gt;= NTBA!$F$17) * IF(DG$268 &gt;= $E293, MAX( MIN( $F293*$F$264, $F293-SUM($I293:DF293)),0),0)</f>
        <v>0.69808693171929059</v>
      </c>
      <c r="DH293" s="53">
        <f ca="1" xml:space="preserve"> (DH$2 &gt;= NTBA!$F$17) * IF(DH$268 &gt;= $E293, MAX( MIN( $F293*$F$264, $F293-SUM($I293:DG293)),0),0)</f>
        <v>0.69808693171929059</v>
      </c>
      <c r="DI293" s="53">
        <f ca="1" xml:space="preserve"> (DI$2 &gt;= NTBA!$F$17) * IF(DI$268 &gt;= $E293, MAX( MIN( $F293*$F$264, $F293-SUM($I293:DH293)),0),0)</f>
        <v>0.69808693171929059</v>
      </c>
      <c r="DJ293" s="53">
        <f ca="1" xml:space="preserve"> (DJ$2 &gt;= NTBA!$F$17) * IF(DJ$268 &gt;= $E293, MAX( MIN( $F293*$F$264, $F293-SUM($I293:DI293)),0),0)</f>
        <v>0.69808693171929059</v>
      </c>
      <c r="DK293" s="53">
        <f ca="1" xml:space="preserve"> (DK$2 &gt;= NTBA!$F$17) * IF(DK$268 &gt;= $E293, MAX( MIN( $F293*$F$264, $F293-SUM($I293:DJ293)),0),0)</f>
        <v>0.69808693171929059</v>
      </c>
      <c r="DL293" s="53">
        <f ca="1" xml:space="preserve"> (DL$2 &gt;= NTBA!$F$17) * IF(DL$268 &gt;= $E293, MAX( MIN( $F293*$F$264, $F293-SUM($I293:DK293)),0),0)</f>
        <v>0.69808693171929059</v>
      </c>
      <c r="DM293" s="53">
        <f ca="1" xml:space="preserve"> (DM$2 &gt;= NTBA!$F$17) * IF(DM$268 &gt;= $E293, MAX( MIN( $F293*$F$264, $F293-SUM($I293:DL293)),0),0)</f>
        <v>4.2632564145606011E-14</v>
      </c>
      <c r="DN293" s="53">
        <f ca="1" xml:space="preserve"> (DN$2 &gt;= NTBA!$F$17) * IF(DN$268 &gt;= $E293, MAX( MIN( $F293*$F$264, $F293-SUM($I293:DM293)),0),0)</f>
        <v>0</v>
      </c>
      <c r="DO293" s="53">
        <f ca="1" xml:space="preserve"> (DO$2 &gt;= NTBA!$F$17) * IF(DO$268 &gt;= $E293, MAX( MIN( $F293*$F$264, $F293-SUM($I293:DN293)),0),0)</f>
        <v>0</v>
      </c>
      <c r="DP293" s="53">
        <f ca="1" xml:space="preserve"> (DP$2 &gt;= NTBA!$F$17) * IF(DP$268 &gt;= $E293, MAX( MIN( $F293*$F$264, $F293-SUM($I293:DO293)),0),0)</f>
        <v>0</v>
      </c>
      <c r="DQ293" s="53">
        <f ca="1" xml:space="preserve"> (DQ$2 &gt;= NTBA!$F$17) * IF(DQ$268 &gt;= $E293, MAX( MIN( $F293*$F$264, $F293-SUM($I293:DP293)),0),0)</f>
        <v>0</v>
      </c>
      <c r="DR293" s="53">
        <f ca="1" xml:space="preserve"> (DR$2 &gt;= NTBA!$F$17) * IF(DR$268 &gt;= $E293, MAX( MIN( $F293*$F$264, $F293-SUM($I293:DQ293)),0),0)</f>
        <v>0</v>
      </c>
      <c r="DS293" s="53">
        <f ca="1" xml:space="preserve"> (DS$2 &gt;= NTBA!$F$17) * IF(DS$268 &gt;= $E293, MAX( MIN( $F293*$F$264, $F293-SUM($I293:DR293)),0),0)</f>
        <v>0</v>
      </c>
      <c r="DT293" s="53">
        <f ca="1" xml:space="preserve"> (DT$2 &gt;= NTBA!$F$17) * IF(DT$268 &gt;= $E293, MAX( MIN( $F293*$F$264, $F293-SUM($I293:DS293)),0),0)</f>
        <v>0</v>
      </c>
      <c r="DU293" s="53">
        <f ca="1" xml:space="preserve"> (DU$2 &gt;= NTBA!$F$17) * IF(DU$268 &gt;= $E293, MAX( MIN( $F293*$F$264, $F293-SUM($I293:DT293)),0),0)</f>
        <v>0</v>
      </c>
      <c r="DV293" s="53">
        <f ca="1" xml:space="preserve"> (DV$2 &gt;= NTBA!$F$17) * IF(DV$268 &gt;= $E293, MAX( MIN( $F293*$F$264, $F293-SUM($I293:DU293)),0),0)</f>
        <v>0</v>
      </c>
      <c r="DW293" s="53">
        <f ca="1" xml:space="preserve"> (DW$2 &gt;= NTBA!$F$17) * IF(DW$268 &gt;= $E293, MAX( MIN( $F293*$F$264, $F293-SUM($I293:DV293)),0),0)</f>
        <v>0</v>
      </c>
      <c r="DX293" s="53">
        <f ca="1" xml:space="preserve"> (DX$2 &gt;= NTBA!$F$17) * IF(DX$268 &gt;= $E293, MAX( MIN( $F293*$F$264, $F293-SUM($I293:DW293)),0),0)</f>
        <v>0</v>
      </c>
      <c r="DY293" s="53">
        <f ca="1" xml:space="preserve"> (DY$2 &gt;= NTBA!$F$17) * IF(DY$268 &gt;= $E293, MAX( MIN( $F293*$F$264, $F293-SUM($I293:DX293)),0),0)</f>
        <v>0</v>
      </c>
      <c r="DZ293" s="53">
        <f ca="1" xml:space="preserve"> (DZ$2 &gt;= NTBA!$F$17) * IF(DZ$268 &gt;= $E293, MAX( MIN( $F293*$F$264, $F293-SUM($I293:DY293)),0),0)</f>
        <v>0</v>
      </c>
      <c r="EA293" s="53">
        <f ca="1" xml:space="preserve"> (EA$2 &gt;= NTBA!$F$17) * IF(EA$268 &gt;= $E293, MAX( MIN( $F293*$F$264, $F293-SUM($I293:DZ293)),0),0)</f>
        <v>0</v>
      </c>
      <c r="EB293" s="53">
        <f ca="1" xml:space="preserve"> (EB$2 &gt;= NTBA!$F$17) * IF(EB$268 &gt;= $E293, MAX( MIN( $F293*$F$264, $F293-SUM($I293:EA293)),0),0)</f>
        <v>0</v>
      </c>
      <c r="EC293" s="53">
        <f ca="1" xml:space="preserve"> (EC$2 &gt;= NTBA!$F$17) * IF(EC$268 &gt;= $E293, MAX( MIN( $F293*$F$264, $F293-SUM($I293:EB293)),0),0)</f>
        <v>0</v>
      </c>
      <c r="ED293" s="53">
        <f ca="1" xml:space="preserve"> (ED$2 &gt;= NTBA!$F$17) * IF(ED$268 &gt;= $E293, MAX( MIN( $F293*$F$264, $F293-SUM($I293:EC293)),0),0)</f>
        <v>0</v>
      </c>
      <c r="EE293" s="53">
        <f ca="1" xml:space="preserve"> (EE$2 &gt;= NTBA!$F$17) * IF(EE$268 &gt;= $E293, MAX( MIN( $F293*$F$264, $F293-SUM($I293:ED293)),0),0)</f>
        <v>0</v>
      </c>
      <c r="EF293" s="53">
        <f ca="1" xml:space="preserve"> (EF$2 &gt;= NTBA!$F$17) * IF(EF$268 &gt;= $E293, MAX( MIN( $F293*$F$264, $F293-SUM($I293:EE293)),0),0)</f>
        <v>0</v>
      </c>
      <c r="EG293" s="53">
        <f ca="1" xml:space="preserve"> (EG$2 &gt;= NTBA!$F$17) * IF(EG$268 &gt;= $E293, MAX( MIN( $F293*$F$264, $F293-SUM($I293:EF293)),0),0)</f>
        <v>0</v>
      </c>
      <c r="EH293" s="53">
        <f ca="1" xml:space="preserve"> (EH$2 &gt;= NTBA!$F$17) * IF(EH$268 &gt;= $E293, MAX( MIN( $F293*$F$264, $F293-SUM($I293:EG293)),0),0)</f>
        <v>0</v>
      </c>
      <c r="EI293" s="21"/>
    </row>
    <row r="294" spans="5:139" ht="15" customHeight="1" outlineLevel="1" x14ac:dyDescent="0.35">
      <c r="E294" s="625">
        <v>26</v>
      </c>
      <c r="F294" s="415">
        <f ca="1"/>
        <v>57.941215332701105</v>
      </c>
      <c r="G294" s="462"/>
      <c r="H294" s="26">
        <f t="shared" ca="1" si="184"/>
        <v>57.941215332701105</v>
      </c>
      <c r="I294" s="39"/>
      <c r="J294" s="53">
        <f xml:space="preserve"> (J$2 &gt;= NTBA!$F$17) * IF(J$268 &gt;= $E294, MAX( MIN( $F294*$F$264, $F294-SUM($I294:I294)),0),0)</f>
        <v>0</v>
      </c>
      <c r="K294" s="53">
        <f xml:space="preserve"> (K$2 &gt;= NTBA!$F$17) * IF(K$268 &gt;= $E294, MAX( MIN( $F294*$F$264, $F294-SUM($I294:J294)),0),0)</f>
        <v>0</v>
      </c>
      <c r="L294" s="53">
        <f xml:space="preserve"> (L$2 &gt;= NTBA!$F$17) * IF(L$268 &gt;= $E294, MAX( MIN( $F294*$F$264, $F294-SUM($I294:K294)),0),0)</f>
        <v>0</v>
      </c>
      <c r="M294" s="53">
        <f xml:space="preserve"> (M$2 &gt;= NTBA!$F$17) * IF(M$268 &gt;= $E294, MAX( MIN( $F294*$F$264, $F294-SUM($I294:L294)),0),0)</f>
        <v>0</v>
      </c>
      <c r="N294" s="53">
        <f xml:space="preserve"> (N$2 &gt;= NTBA!$F$17) * IF(N$268 &gt;= $E294, MAX( MIN( $F294*$F$264, $F294-SUM($I294:M294)),0),0)</f>
        <v>0</v>
      </c>
      <c r="O294" s="53">
        <f xml:space="preserve"> (O$2 &gt;= NTBA!$F$17) * IF(O$268 &gt;= $E294, MAX( MIN( $F294*$F$264, $F294-SUM($I294:N294)),0),0)</f>
        <v>0</v>
      </c>
      <c r="P294" s="53">
        <f xml:space="preserve"> (P$2 &gt;= NTBA!$F$17) * IF(P$268 &gt;= $E294, MAX( MIN( $F294*$F$264, $F294-SUM($I294:O294)),0),0)</f>
        <v>0</v>
      </c>
      <c r="Q294" s="53">
        <f xml:space="preserve"> (Q$2 &gt;= NTBA!$F$17) * IF(Q$268 &gt;= $E294, MAX( MIN( $F294*$F$264, $F294-SUM($I294:P294)),0),0)</f>
        <v>0</v>
      </c>
      <c r="R294" s="53">
        <f xml:space="preserve"> (R$2 &gt;= NTBA!$F$17) * IF(R$268 &gt;= $E294, MAX( MIN( $F294*$F$264, $F294-SUM($I294:Q294)),0),0)</f>
        <v>0</v>
      </c>
      <c r="S294" s="53">
        <f xml:space="preserve"> (S$2 &gt;= NTBA!$F$17) * IF(S$268 &gt;= $E294, MAX( MIN( $F294*$F$264, $F294-SUM($I294:R294)),0),0)</f>
        <v>0</v>
      </c>
      <c r="T294" s="53">
        <f xml:space="preserve"> (T$2 &gt;= NTBA!$F$17) * IF(T$268 &gt;= $E294, MAX( MIN( $F294*$F$264, $F294-SUM($I294:S294)),0),0)</f>
        <v>0</v>
      </c>
      <c r="U294" s="53">
        <f xml:space="preserve"> (U$2 &gt;= NTBA!$F$17) * IF(U$268 &gt;= $E294, MAX( MIN( $F294*$F$264, $F294-SUM($I294:T294)),0),0)</f>
        <v>0</v>
      </c>
      <c r="V294" s="53">
        <f xml:space="preserve"> (V$2 &gt;= NTBA!$F$17) * IF(V$268 &gt;= $E294, MAX( MIN( $F294*$F$264, $F294-SUM($I294:U294)),0),0)</f>
        <v>0</v>
      </c>
      <c r="W294" s="53">
        <f xml:space="preserve"> (W$2 &gt;= NTBA!$F$17) * IF(W$268 &gt;= $E294, MAX( MIN( $F294*$F$264, $F294-SUM($I294:V294)),0),0)</f>
        <v>0</v>
      </c>
      <c r="X294" s="53">
        <f xml:space="preserve"> (X$2 &gt;= NTBA!$F$17) * IF(X$268 &gt;= $E294, MAX( MIN( $F294*$F$264, $F294-SUM($I294:W294)),0),0)</f>
        <v>0</v>
      </c>
      <c r="Y294" s="53">
        <f xml:space="preserve"> (Y$2 &gt;= NTBA!$F$17) * IF(Y$268 &gt;= $E294, MAX( MIN( $F294*$F$264, $F294-SUM($I294:X294)),0),0)</f>
        <v>0</v>
      </c>
      <c r="Z294" s="53">
        <f xml:space="preserve"> (Z$2 &gt;= NTBA!$F$17) * IF(Z$268 &gt;= $E294, MAX( MIN( $F294*$F$264, $F294-SUM($I294:Y294)),0),0)</f>
        <v>0</v>
      </c>
      <c r="AA294" s="53">
        <f xml:space="preserve"> (AA$2 &gt;= NTBA!$F$17) * IF(AA$268 &gt;= $E294, MAX( MIN( $F294*$F$264, $F294-SUM($I294:Z294)),0),0)</f>
        <v>0</v>
      </c>
      <c r="AB294" s="53">
        <f xml:space="preserve"> (AB$2 &gt;= NTBA!$F$17) * IF(AB$268 &gt;= $E294, MAX( MIN( $F294*$F$264, $F294-SUM($I294:AA294)),0),0)</f>
        <v>0</v>
      </c>
      <c r="AC294" s="53">
        <f xml:space="preserve"> (AC$2 &gt;= NTBA!$F$17) * IF(AC$268 &gt;= $E294, MAX( MIN( $F294*$F$264, $F294-SUM($I294:AB294)),0),0)</f>
        <v>0</v>
      </c>
      <c r="AD294" s="53">
        <f xml:space="preserve"> (AD$2 &gt;= NTBA!$F$17) * IF(AD$268 &gt;= $E294, MAX( MIN( $F294*$F$264, $F294-SUM($I294:AC294)),0),0)</f>
        <v>0</v>
      </c>
      <c r="AE294" s="53">
        <f xml:space="preserve"> (AE$2 &gt;= NTBA!$F$17) * IF(AE$268 &gt;= $E294, MAX( MIN( $F294*$F$264, $F294-SUM($I294:AD294)),0),0)</f>
        <v>0</v>
      </c>
      <c r="AF294" s="53">
        <f xml:space="preserve"> (AF$2 &gt;= NTBA!$F$17) * IF(AF$268 &gt;= $E294, MAX( MIN( $F294*$F$264, $F294-SUM($I294:AE294)),0),0)</f>
        <v>0</v>
      </c>
      <c r="AG294" s="53">
        <f xml:space="preserve"> (AG$2 &gt;= NTBA!$F$17) * IF(AG$268 &gt;= $E294, MAX( MIN( $F294*$F$264, $F294-SUM($I294:AF294)),0),0)</f>
        <v>0</v>
      </c>
      <c r="AH294" s="53">
        <f xml:space="preserve"> (AH$2 &gt;= NTBA!$F$17) * IF(AH$268 &gt;= $E294, MAX( MIN( $F294*$F$264, $F294-SUM($I294:AG294)),0),0)</f>
        <v>0</v>
      </c>
      <c r="AI294" s="53">
        <f ca="1" xml:space="preserve"> (AI$2 &gt;= NTBA!$F$17) * IF(AI$268 &gt;= $E294, MAX( MIN( $F294*$F$264, $F294-SUM($I294:AH294)),0),0)</f>
        <v>0.69808693171929059</v>
      </c>
      <c r="AJ294" s="53">
        <f ca="1" xml:space="preserve"> (AJ$2 &gt;= NTBA!$F$17) * IF(AJ$268 &gt;= $E294, MAX( MIN( $F294*$F$264, $F294-SUM($I294:AI294)),0),0)</f>
        <v>0.69808693171929059</v>
      </c>
      <c r="AK294" s="53">
        <f ca="1" xml:space="preserve"> (AK$2 &gt;= NTBA!$F$17) * IF(AK$268 &gt;= $E294, MAX( MIN( $F294*$F$264, $F294-SUM($I294:AJ294)),0),0)</f>
        <v>0.69808693171929059</v>
      </c>
      <c r="AL294" s="53">
        <f ca="1" xml:space="preserve"> (AL$2 &gt;= NTBA!$F$17) * IF(AL$268 &gt;= $E294, MAX( MIN( $F294*$F$264, $F294-SUM($I294:AK294)),0),0)</f>
        <v>0.69808693171929059</v>
      </c>
      <c r="AM294" s="53">
        <f ca="1" xml:space="preserve"> (AM$2 &gt;= NTBA!$F$17) * IF(AM$268 &gt;= $E294, MAX( MIN( $F294*$F$264, $F294-SUM($I294:AL294)),0),0)</f>
        <v>0.69808693171929059</v>
      </c>
      <c r="AN294" s="53">
        <f ca="1" xml:space="preserve"> (AN$2 &gt;= NTBA!$F$17) * IF(AN$268 &gt;= $E294, MAX( MIN( $F294*$F$264, $F294-SUM($I294:AM294)),0),0)</f>
        <v>0.69808693171929059</v>
      </c>
      <c r="AO294" s="53">
        <f ca="1" xml:space="preserve"> (AO$2 &gt;= NTBA!$F$17) * IF(AO$268 &gt;= $E294, MAX( MIN( $F294*$F$264, $F294-SUM($I294:AN294)),0),0)</f>
        <v>0.69808693171929059</v>
      </c>
      <c r="AP294" s="53">
        <f ca="1" xml:space="preserve"> (AP$2 &gt;= NTBA!$F$17) * IF(AP$268 &gt;= $E294, MAX( MIN( $F294*$F$264, $F294-SUM($I294:AO294)),0),0)</f>
        <v>0.69808693171929059</v>
      </c>
      <c r="AQ294" s="53">
        <f ca="1" xml:space="preserve"> (AQ$2 &gt;= NTBA!$F$17) * IF(AQ$268 &gt;= $E294, MAX( MIN( $F294*$F$264, $F294-SUM($I294:AP294)),0),0)</f>
        <v>0.69808693171929059</v>
      </c>
      <c r="AR294" s="53">
        <f ca="1" xml:space="preserve"> (AR$2 &gt;= NTBA!$F$17) * IF(AR$268 &gt;= $E294, MAX( MIN( $F294*$F$264, $F294-SUM($I294:AQ294)),0),0)</f>
        <v>0.69808693171929059</v>
      </c>
      <c r="AS294" s="53">
        <f ca="1" xml:space="preserve"> (AS$2 &gt;= NTBA!$F$17) * IF(AS$268 &gt;= $E294, MAX( MIN( $F294*$F$264, $F294-SUM($I294:AR294)),0),0)</f>
        <v>0.69808693171929059</v>
      </c>
      <c r="AT294" s="53">
        <f ca="1" xml:space="preserve"> (AT$2 &gt;= NTBA!$F$17) * IF(AT$268 &gt;= $E294, MAX( MIN( $F294*$F$264, $F294-SUM($I294:AS294)),0),0)</f>
        <v>0.69808693171929059</v>
      </c>
      <c r="AU294" s="53">
        <f ca="1" xml:space="preserve"> (AU$2 &gt;= NTBA!$F$17) * IF(AU$268 &gt;= $E294, MAX( MIN( $F294*$F$264, $F294-SUM($I294:AT294)),0),0)</f>
        <v>0.69808693171929059</v>
      </c>
      <c r="AV294" s="53">
        <f ca="1" xml:space="preserve"> (AV$2 &gt;= NTBA!$F$17) * IF(AV$268 &gt;= $E294, MAX( MIN( $F294*$F$264, $F294-SUM($I294:AU294)),0),0)</f>
        <v>0.69808693171929059</v>
      </c>
      <c r="AW294" s="53">
        <f ca="1" xml:space="preserve"> (AW$2 &gt;= NTBA!$F$17) * IF(AW$268 &gt;= $E294, MAX( MIN( $F294*$F$264, $F294-SUM($I294:AV294)),0),0)</f>
        <v>0.69808693171929059</v>
      </c>
      <c r="AX294" s="53">
        <f ca="1" xml:space="preserve"> (AX$2 &gt;= NTBA!$F$17) * IF(AX$268 &gt;= $E294, MAX( MIN( $F294*$F$264, $F294-SUM($I294:AW294)),0),0)</f>
        <v>0.69808693171929059</v>
      </c>
      <c r="AY294" s="53">
        <f ca="1" xml:space="preserve"> (AY$2 &gt;= NTBA!$F$17) * IF(AY$268 &gt;= $E294, MAX( MIN( $F294*$F$264, $F294-SUM($I294:AX294)),0),0)</f>
        <v>0.69808693171929059</v>
      </c>
      <c r="AZ294" s="53">
        <f ca="1" xml:space="preserve"> (AZ$2 &gt;= NTBA!$F$17) * IF(AZ$268 &gt;= $E294, MAX( MIN( $F294*$F$264, $F294-SUM($I294:AY294)),0),0)</f>
        <v>0.69808693171929059</v>
      </c>
      <c r="BA294" s="53">
        <f ca="1" xml:space="preserve"> (BA$2 &gt;= NTBA!$F$17) * IF(BA$268 &gt;= $E294, MAX( MIN( $F294*$F$264, $F294-SUM($I294:AZ294)),0),0)</f>
        <v>0.69808693171929059</v>
      </c>
      <c r="BB294" s="53">
        <f ca="1" xml:space="preserve"> (BB$2 &gt;= NTBA!$F$17) * IF(BB$268 &gt;= $E294, MAX( MIN( $F294*$F$264, $F294-SUM($I294:BA294)),0),0)</f>
        <v>0.69808693171929059</v>
      </c>
      <c r="BC294" s="53">
        <f ca="1" xml:space="preserve"> (BC$2 &gt;= NTBA!$F$17) * IF(BC$268 &gt;= $E294, MAX( MIN( $F294*$F$264, $F294-SUM($I294:BB294)),0),0)</f>
        <v>0.69808693171929059</v>
      </c>
      <c r="BD294" s="53">
        <f ca="1" xml:space="preserve"> (BD$2 &gt;= NTBA!$F$17) * IF(BD$268 &gt;= $E294, MAX( MIN( $F294*$F$264, $F294-SUM($I294:BC294)),0),0)</f>
        <v>0.69808693171929059</v>
      </c>
      <c r="BE294" s="53">
        <f ca="1" xml:space="preserve"> (BE$2 &gt;= NTBA!$F$17) * IF(BE$268 &gt;= $E294, MAX( MIN( $F294*$F$264, $F294-SUM($I294:BD294)),0),0)</f>
        <v>0.69808693171929059</v>
      </c>
      <c r="BF294" s="53">
        <f ca="1" xml:space="preserve"> (BF$2 &gt;= NTBA!$F$17) * IF(BF$268 &gt;= $E294, MAX( MIN( $F294*$F$264, $F294-SUM($I294:BE294)),0),0)</f>
        <v>0.69808693171929059</v>
      </c>
      <c r="BG294" s="53">
        <f ca="1" xml:space="preserve"> (BG$2 &gt;= NTBA!$F$17) * IF(BG$268 &gt;= $E294, MAX( MIN( $F294*$F$264, $F294-SUM($I294:BF294)),0),0)</f>
        <v>0.69808693171929059</v>
      </c>
      <c r="BH294" s="53">
        <f ca="1" xml:space="preserve"> (BH$2 &gt;= NTBA!$F$17) * IF(BH$268 &gt;= $E294, MAX( MIN( $F294*$F$264, $F294-SUM($I294:BG294)),0),0)</f>
        <v>0.69808693171929059</v>
      </c>
      <c r="BI294" s="53">
        <f ca="1" xml:space="preserve"> (BI$2 &gt;= NTBA!$F$17) * IF(BI$268 &gt;= $E294, MAX( MIN( $F294*$F$264, $F294-SUM($I294:BH294)),0),0)</f>
        <v>0.69808693171929059</v>
      </c>
      <c r="BJ294" s="53">
        <f ca="1" xml:space="preserve"> (BJ$2 &gt;= NTBA!$F$17) * IF(BJ$268 &gt;= $E294, MAX( MIN( $F294*$F$264, $F294-SUM($I294:BI294)),0),0)</f>
        <v>0.69808693171929059</v>
      </c>
      <c r="BK294" s="53">
        <f ca="1" xml:space="preserve"> (BK$2 &gt;= NTBA!$F$17) * IF(BK$268 &gt;= $E294, MAX( MIN( $F294*$F$264, $F294-SUM($I294:BJ294)),0),0)</f>
        <v>0.69808693171929059</v>
      </c>
      <c r="BL294" s="53">
        <f ca="1" xml:space="preserve"> (BL$2 &gt;= NTBA!$F$17) * IF(BL$268 &gt;= $E294, MAX( MIN( $F294*$F$264, $F294-SUM($I294:BK294)),0),0)</f>
        <v>0.69808693171929059</v>
      </c>
      <c r="BM294" s="53">
        <f ca="1" xml:space="preserve"> (BM$2 &gt;= NTBA!$F$17) * IF(BM$268 &gt;= $E294, MAX( MIN( $F294*$F$264, $F294-SUM($I294:BL294)),0),0)</f>
        <v>0.69808693171929059</v>
      </c>
      <c r="BN294" s="53">
        <f ca="1" xml:space="preserve"> (BN$2 &gt;= NTBA!$F$17) * IF(BN$268 &gt;= $E294, MAX( MIN( $F294*$F$264, $F294-SUM($I294:BM294)),0),0)</f>
        <v>0.69808693171929059</v>
      </c>
      <c r="BO294" s="53">
        <f ca="1" xml:space="preserve"> (BO$2 &gt;= NTBA!$F$17) * IF(BO$268 &gt;= $E294, MAX( MIN( $F294*$F$264, $F294-SUM($I294:BN294)),0),0)</f>
        <v>0.69808693171929059</v>
      </c>
      <c r="BP294" s="53">
        <f ca="1" xml:space="preserve"> (BP$2 &gt;= NTBA!$F$17) * IF(BP$268 &gt;= $E294, MAX( MIN( $F294*$F$264, $F294-SUM($I294:BO294)),0),0)</f>
        <v>0.69808693171929059</v>
      </c>
      <c r="BQ294" s="53">
        <f ca="1" xml:space="preserve"> (BQ$2 &gt;= NTBA!$F$17) * IF(BQ$268 &gt;= $E294, MAX( MIN( $F294*$F$264, $F294-SUM($I294:BP294)),0),0)</f>
        <v>0.69808693171929059</v>
      </c>
      <c r="BR294" s="53">
        <f ca="1" xml:space="preserve"> (BR$2 &gt;= NTBA!$F$17) * IF(BR$268 &gt;= $E294, MAX( MIN( $F294*$F$264, $F294-SUM($I294:BQ294)),0),0)</f>
        <v>0.69808693171929059</v>
      </c>
      <c r="BS294" s="53">
        <f ca="1" xml:space="preserve"> (BS$2 &gt;= NTBA!$F$17) * IF(BS$268 &gt;= $E294, MAX( MIN( $F294*$F$264, $F294-SUM($I294:BR294)),0),0)</f>
        <v>0.69808693171929059</v>
      </c>
      <c r="BT294" s="53">
        <f ca="1" xml:space="preserve"> (BT$2 &gt;= NTBA!$F$17) * IF(BT$268 &gt;= $E294, MAX( MIN( $F294*$F$264, $F294-SUM($I294:BS294)),0),0)</f>
        <v>0.69808693171929059</v>
      </c>
      <c r="BU294" s="53">
        <f ca="1" xml:space="preserve"> (BU$2 &gt;= NTBA!$F$17) * IF(BU$268 &gt;= $E294, MAX( MIN( $F294*$F$264, $F294-SUM($I294:BT294)),0),0)</f>
        <v>0.69808693171929059</v>
      </c>
      <c r="BV294" s="53">
        <f ca="1" xml:space="preserve"> (BV$2 &gt;= NTBA!$F$17) * IF(BV$268 &gt;= $E294, MAX( MIN( $F294*$F$264, $F294-SUM($I294:BU294)),0),0)</f>
        <v>0.69808693171929059</v>
      </c>
      <c r="BW294" s="53">
        <f ca="1" xml:space="preserve"> (BW$2 &gt;= NTBA!$F$17) * IF(BW$268 &gt;= $E294, MAX( MIN( $F294*$F$264, $F294-SUM($I294:BV294)),0),0)</f>
        <v>0.69808693171929059</v>
      </c>
      <c r="BX294" s="53">
        <f ca="1" xml:space="preserve"> (BX$2 &gt;= NTBA!$F$17) * IF(BX$268 &gt;= $E294, MAX( MIN( $F294*$F$264, $F294-SUM($I294:BW294)),0),0)</f>
        <v>0.69808693171929059</v>
      </c>
      <c r="BY294" s="53">
        <f ca="1" xml:space="preserve"> (BY$2 &gt;= NTBA!$F$17) * IF(BY$268 &gt;= $E294, MAX( MIN( $F294*$F$264, $F294-SUM($I294:BX294)),0),0)</f>
        <v>0.69808693171929059</v>
      </c>
      <c r="BZ294" s="53">
        <f ca="1" xml:space="preserve"> (BZ$2 &gt;= NTBA!$F$17) * IF(BZ$268 &gt;= $E294, MAX( MIN( $F294*$F$264, $F294-SUM($I294:BY294)),0),0)</f>
        <v>0.69808693171929059</v>
      </c>
      <c r="CA294" s="53">
        <f ca="1" xml:space="preserve"> (CA$2 &gt;= NTBA!$F$17) * IF(CA$268 &gt;= $E294, MAX( MIN( $F294*$F$264, $F294-SUM($I294:BZ294)),0),0)</f>
        <v>0.69808693171929059</v>
      </c>
      <c r="CB294" s="53">
        <f ca="1" xml:space="preserve"> (CB$2 &gt;= NTBA!$F$17) * IF(CB$268 &gt;= $E294, MAX( MIN( $F294*$F$264, $F294-SUM($I294:CA294)),0),0)</f>
        <v>0.69808693171929059</v>
      </c>
      <c r="CC294" s="53">
        <f ca="1" xml:space="preserve"> (CC$2 &gt;= NTBA!$F$17) * IF(CC$268 &gt;= $E294, MAX( MIN( $F294*$F$264, $F294-SUM($I294:CB294)),0),0)</f>
        <v>0.69808693171929059</v>
      </c>
      <c r="CD294" s="53">
        <f ca="1" xml:space="preserve"> (CD$2 &gt;= NTBA!$F$17) * IF(CD$268 &gt;= $E294, MAX( MIN( $F294*$F$264, $F294-SUM($I294:CC294)),0),0)</f>
        <v>0.69808693171929059</v>
      </c>
      <c r="CE294" s="53">
        <f ca="1" xml:space="preserve"> (CE$2 &gt;= NTBA!$F$17) * IF(CE$268 &gt;= $E294, MAX( MIN( $F294*$F$264, $F294-SUM($I294:CD294)),0),0)</f>
        <v>0.69808693171929059</v>
      </c>
      <c r="CF294" s="53">
        <f ca="1" xml:space="preserve"> (CF$2 &gt;= NTBA!$F$17) * IF(CF$268 &gt;= $E294, MAX( MIN( $F294*$F$264, $F294-SUM($I294:CE294)),0),0)</f>
        <v>0.69808693171929059</v>
      </c>
      <c r="CG294" s="53">
        <f ca="1" xml:space="preserve"> (CG$2 &gt;= NTBA!$F$17) * IF(CG$268 &gt;= $E294, MAX( MIN( $F294*$F$264, $F294-SUM($I294:CF294)),0),0)</f>
        <v>0.69808693171929059</v>
      </c>
      <c r="CH294" s="53">
        <f ca="1" xml:space="preserve"> (CH$2 &gt;= NTBA!$F$17) * IF(CH$268 &gt;= $E294, MAX( MIN( $F294*$F$264, $F294-SUM($I294:CG294)),0),0)</f>
        <v>0.69808693171929059</v>
      </c>
      <c r="CI294" s="53">
        <f ca="1" xml:space="preserve"> (CI$2 &gt;= NTBA!$F$17) * IF(CI$268 &gt;= $E294, MAX( MIN( $F294*$F$264, $F294-SUM($I294:CH294)),0),0)</f>
        <v>0.69808693171929059</v>
      </c>
      <c r="CJ294" s="53">
        <f ca="1" xml:space="preserve"> (CJ$2 &gt;= NTBA!$F$17) * IF(CJ$268 &gt;= $E294, MAX( MIN( $F294*$F$264, $F294-SUM($I294:CI294)),0),0)</f>
        <v>0.69808693171929059</v>
      </c>
      <c r="CK294" s="53">
        <f ca="1" xml:space="preserve"> (CK$2 &gt;= NTBA!$F$17) * IF(CK$268 &gt;= $E294, MAX( MIN( $F294*$F$264, $F294-SUM($I294:CJ294)),0),0)</f>
        <v>0.69808693171929059</v>
      </c>
      <c r="CL294" s="53">
        <f ca="1" xml:space="preserve"> (CL$2 &gt;= NTBA!$F$17) * IF(CL$268 &gt;= $E294, MAX( MIN( $F294*$F$264, $F294-SUM($I294:CK294)),0),0)</f>
        <v>0.69808693171929059</v>
      </c>
      <c r="CM294" s="53">
        <f ca="1" xml:space="preserve"> (CM$2 &gt;= NTBA!$F$17) * IF(CM$268 &gt;= $E294, MAX( MIN( $F294*$F$264, $F294-SUM($I294:CL294)),0),0)</f>
        <v>0.69808693171929059</v>
      </c>
      <c r="CN294" s="53">
        <f ca="1" xml:space="preserve"> (CN$2 &gt;= NTBA!$F$17) * IF(CN$268 &gt;= $E294, MAX( MIN( $F294*$F$264, $F294-SUM($I294:CM294)),0),0)</f>
        <v>0.69808693171929059</v>
      </c>
      <c r="CO294" s="53">
        <f ca="1" xml:space="preserve"> (CO$2 &gt;= NTBA!$F$17) * IF(CO$268 &gt;= $E294, MAX( MIN( $F294*$F$264, $F294-SUM($I294:CN294)),0),0)</f>
        <v>0.69808693171929059</v>
      </c>
      <c r="CP294" s="53">
        <f ca="1" xml:space="preserve"> (CP$2 &gt;= NTBA!$F$17) * IF(CP$268 &gt;= $E294, MAX( MIN( $F294*$F$264, $F294-SUM($I294:CO294)),0),0)</f>
        <v>0.69808693171929059</v>
      </c>
      <c r="CQ294" s="53">
        <f ca="1" xml:space="preserve"> (CQ$2 &gt;= NTBA!$F$17) * IF(CQ$268 &gt;= $E294, MAX( MIN( $F294*$F$264, $F294-SUM($I294:CP294)),0),0)</f>
        <v>0.69808693171929059</v>
      </c>
      <c r="CR294" s="53">
        <f ca="1" xml:space="preserve"> (CR$2 &gt;= NTBA!$F$17) * IF(CR$268 &gt;= $E294, MAX( MIN( $F294*$F$264, $F294-SUM($I294:CQ294)),0),0)</f>
        <v>0.69808693171929059</v>
      </c>
      <c r="CS294" s="53">
        <f ca="1" xml:space="preserve"> (CS$2 &gt;= NTBA!$F$17) * IF(CS$268 &gt;= $E294, MAX( MIN( $F294*$F$264, $F294-SUM($I294:CR294)),0),0)</f>
        <v>0.69808693171929059</v>
      </c>
      <c r="CT294" s="53">
        <f ca="1" xml:space="preserve"> (CT$2 &gt;= NTBA!$F$17) * IF(CT$268 &gt;= $E294, MAX( MIN( $F294*$F$264, $F294-SUM($I294:CS294)),0),0)</f>
        <v>0.69808693171929059</v>
      </c>
      <c r="CU294" s="53">
        <f ca="1" xml:space="preserve"> (CU$2 &gt;= NTBA!$F$17) * IF(CU$268 &gt;= $E294, MAX( MIN( $F294*$F$264, $F294-SUM($I294:CT294)),0),0)</f>
        <v>0.69808693171929059</v>
      </c>
      <c r="CV294" s="53">
        <f ca="1" xml:space="preserve"> (CV$2 &gt;= NTBA!$F$17) * IF(CV$268 &gt;= $E294, MAX( MIN( $F294*$F$264, $F294-SUM($I294:CU294)),0),0)</f>
        <v>0.69808693171929059</v>
      </c>
      <c r="CW294" s="53">
        <f ca="1" xml:space="preserve"> (CW$2 &gt;= NTBA!$F$17) * IF(CW$268 &gt;= $E294, MAX( MIN( $F294*$F$264, $F294-SUM($I294:CV294)),0),0)</f>
        <v>0.69808693171929059</v>
      </c>
      <c r="CX294" s="53">
        <f ca="1" xml:space="preserve"> (CX$2 &gt;= NTBA!$F$17) * IF(CX$268 &gt;= $E294, MAX( MIN( $F294*$F$264, $F294-SUM($I294:CW294)),0),0)</f>
        <v>0.69808693171929059</v>
      </c>
      <c r="CY294" s="53">
        <f ca="1" xml:space="preserve"> (CY$2 &gt;= NTBA!$F$17) * IF(CY$268 &gt;= $E294, MAX( MIN( $F294*$F$264, $F294-SUM($I294:CX294)),0),0)</f>
        <v>0.69808693171929059</v>
      </c>
      <c r="CZ294" s="53">
        <f ca="1" xml:space="preserve"> (CZ$2 &gt;= NTBA!$F$17) * IF(CZ$268 &gt;= $E294, MAX( MIN( $F294*$F$264, $F294-SUM($I294:CY294)),0),0)</f>
        <v>0.69808693171929059</v>
      </c>
      <c r="DA294" s="53">
        <f ca="1" xml:space="preserve"> (DA$2 &gt;= NTBA!$F$17) * IF(DA$268 &gt;= $E294, MAX( MIN( $F294*$F$264, $F294-SUM($I294:CZ294)),0),0)</f>
        <v>0.69808693171929059</v>
      </c>
      <c r="DB294" s="53">
        <f ca="1" xml:space="preserve"> (DB$2 &gt;= NTBA!$F$17) * IF(DB$268 &gt;= $E294, MAX( MIN( $F294*$F$264, $F294-SUM($I294:DA294)),0),0)</f>
        <v>0.69808693171929059</v>
      </c>
      <c r="DC294" s="53">
        <f ca="1" xml:space="preserve"> (DC$2 &gt;= NTBA!$F$17) * IF(DC$268 &gt;= $E294, MAX( MIN( $F294*$F$264, $F294-SUM($I294:DB294)),0),0)</f>
        <v>0.69808693171929059</v>
      </c>
      <c r="DD294" s="53">
        <f ca="1" xml:space="preserve"> (DD$2 &gt;= NTBA!$F$17) * IF(DD$268 &gt;= $E294, MAX( MIN( $F294*$F$264, $F294-SUM($I294:DC294)),0),0)</f>
        <v>0.69808693171929059</v>
      </c>
      <c r="DE294" s="53">
        <f ca="1" xml:space="preserve"> (DE$2 &gt;= NTBA!$F$17) * IF(DE$268 &gt;= $E294, MAX( MIN( $F294*$F$264, $F294-SUM($I294:DD294)),0),0)</f>
        <v>0.69808693171929059</v>
      </c>
      <c r="DF294" s="53">
        <f ca="1" xml:space="preserve"> (DF$2 &gt;= NTBA!$F$17) * IF(DF$268 &gt;= $E294, MAX( MIN( $F294*$F$264, $F294-SUM($I294:DE294)),0),0)</f>
        <v>0.69808693171929059</v>
      </c>
      <c r="DG294" s="53">
        <f ca="1" xml:space="preserve"> (DG$2 &gt;= NTBA!$F$17) * IF(DG$268 &gt;= $E294, MAX( MIN( $F294*$F$264, $F294-SUM($I294:DF294)),0),0)</f>
        <v>0.69808693171929059</v>
      </c>
      <c r="DH294" s="53">
        <f ca="1" xml:space="preserve"> (DH$2 &gt;= NTBA!$F$17) * IF(DH$268 &gt;= $E294, MAX( MIN( $F294*$F$264, $F294-SUM($I294:DG294)),0),0)</f>
        <v>0.69808693171929059</v>
      </c>
      <c r="DI294" s="53">
        <f ca="1" xml:space="preserve"> (DI$2 &gt;= NTBA!$F$17) * IF(DI$268 &gt;= $E294, MAX( MIN( $F294*$F$264, $F294-SUM($I294:DH294)),0),0)</f>
        <v>0.69808693171929059</v>
      </c>
      <c r="DJ294" s="53">
        <f ca="1" xml:space="preserve"> (DJ$2 &gt;= NTBA!$F$17) * IF(DJ$268 &gt;= $E294, MAX( MIN( $F294*$F$264, $F294-SUM($I294:DI294)),0),0)</f>
        <v>0.69808693171929059</v>
      </c>
      <c r="DK294" s="53">
        <f ca="1" xml:space="preserve"> (DK$2 &gt;= NTBA!$F$17) * IF(DK$268 &gt;= $E294, MAX( MIN( $F294*$F$264, $F294-SUM($I294:DJ294)),0),0)</f>
        <v>0.69808693171929059</v>
      </c>
      <c r="DL294" s="53">
        <f ca="1" xml:space="preserve"> (DL$2 &gt;= NTBA!$F$17) * IF(DL$268 &gt;= $E294, MAX( MIN( $F294*$F$264, $F294-SUM($I294:DK294)),0),0)</f>
        <v>0.69808693171929059</v>
      </c>
      <c r="DM294" s="53">
        <f ca="1" xml:space="preserve"> (DM$2 &gt;= NTBA!$F$17) * IF(DM$268 &gt;= $E294, MAX( MIN( $F294*$F$264, $F294-SUM($I294:DL294)),0),0)</f>
        <v>0.69808693171929059</v>
      </c>
      <c r="DN294" s="53">
        <f ca="1" xml:space="preserve"> (DN$2 &gt;= NTBA!$F$17) * IF(DN$268 &gt;= $E294, MAX( MIN( $F294*$F$264, $F294-SUM($I294:DM294)),0),0)</f>
        <v>4.2632564145606011E-14</v>
      </c>
      <c r="DO294" s="53">
        <f ca="1" xml:space="preserve"> (DO$2 &gt;= NTBA!$F$17) * IF(DO$268 &gt;= $E294, MAX( MIN( $F294*$F$264, $F294-SUM($I294:DN294)),0),0)</f>
        <v>0</v>
      </c>
      <c r="DP294" s="53">
        <f ca="1" xml:space="preserve"> (DP$2 &gt;= NTBA!$F$17) * IF(DP$268 &gt;= $E294, MAX( MIN( $F294*$F$264, $F294-SUM($I294:DO294)),0),0)</f>
        <v>0</v>
      </c>
      <c r="DQ294" s="53">
        <f ca="1" xml:space="preserve"> (DQ$2 &gt;= NTBA!$F$17) * IF(DQ$268 &gt;= $E294, MAX( MIN( $F294*$F$264, $F294-SUM($I294:DP294)),0),0)</f>
        <v>0</v>
      </c>
      <c r="DR294" s="53">
        <f ca="1" xml:space="preserve"> (DR$2 &gt;= NTBA!$F$17) * IF(DR$268 &gt;= $E294, MAX( MIN( $F294*$F$264, $F294-SUM($I294:DQ294)),0),0)</f>
        <v>0</v>
      </c>
      <c r="DS294" s="53">
        <f ca="1" xml:space="preserve"> (DS$2 &gt;= NTBA!$F$17) * IF(DS$268 &gt;= $E294, MAX( MIN( $F294*$F$264, $F294-SUM($I294:DR294)),0),0)</f>
        <v>0</v>
      </c>
      <c r="DT294" s="53">
        <f ca="1" xml:space="preserve"> (DT$2 &gt;= NTBA!$F$17) * IF(DT$268 &gt;= $E294, MAX( MIN( $F294*$F$264, $F294-SUM($I294:DS294)),0),0)</f>
        <v>0</v>
      </c>
      <c r="DU294" s="53">
        <f ca="1" xml:space="preserve"> (DU$2 &gt;= NTBA!$F$17) * IF(DU$268 &gt;= $E294, MAX( MIN( $F294*$F$264, $F294-SUM($I294:DT294)),0),0)</f>
        <v>0</v>
      </c>
      <c r="DV294" s="53">
        <f ca="1" xml:space="preserve"> (DV$2 &gt;= NTBA!$F$17) * IF(DV$268 &gt;= $E294, MAX( MIN( $F294*$F$264, $F294-SUM($I294:DU294)),0),0)</f>
        <v>0</v>
      </c>
      <c r="DW294" s="53">
        <f ca="1" xml:space="preserve"> (DW$2 &gt;= NTBA!$F$17) * IF(DW$268 &gt;= $E294, MAX( MIN( $F294*$F$264, $F294-SUM($I294:DV294)),0),0)</f>
        <v>0</v>
      </c>
      <c r="DX294" s="53">
        <f ca="1" xml:space="preserve"> (DX$2 &gt;= NTBA!$F$17) * IF(DX$268 &gt;= $E294, MAX( MIN( $F294*$F$264, $F294-SUM($I294:DW294)),0),0)</f>
        <v>0</v>
      </c>
      <c r="DY294" s="53">
        <f ca="1" xml:space="preserve"> (DY$2 &gt;= NTBA!$F$17) * IF(DY$268 &gt;= $E294, MAX( MIN( $F294*$F$264, $F294-SUM($I294:DX294)),0),0)</f>
        <v>0</v>
      </c>
      <c r="DZ294" s="53">
        <f ca="1" xml:space="preserve"> (DZ$2 &gt;= NTBA!$F$17) * IF(DZ$268 &gt;= $E294, MAX( MIN( $F294*$F$264, $F294-SUM($I294:DY294)),0),0)</f>
        <v>0</v>
      </c>
      <c r="EA294" s="53">
        <f ca="1" xml:space="preserve"> (EA$2 &gt;= NTBA!$F$17) * IF(EA$268 &gt;= $E294, MAX( MIN( $F294*$F$264, $F294-SUM($I294:DZ294)),0),0)</f>
        <v>0</v>
      </c>
      <c r="EB294" s="53">
        <f ca="1" xml:space="preserve"> (EB$2 &gt;= NTBA!$F$17) * IF(EB$268 &gt;= $E294, MAX( MIN( $F294*$F$264, $F294-SUM($I294:EA294)),0),0)</f>
        <v>0</v>
      </c>
      <c r="EC294" s="53">
        <f ca="1" xml:space="preserve"> (EC$2 &gt;= NTBA!$F$17) * IF(EC$268 &gt;= $E294, MAX( MIN( $F294*$F$264, $F294-SUM($I294:EB294)),0),0)</f>
        <v>0</v>
      </c>
      <c r="ED294" s="53">
        <f ca="1" xml:space="preserve"> (ED$2 &gt;= NTBA!$F$17) * IF(ED$268 &gt;= $E294, MAX( MIN( $F294*$F$264, $F294-SUM($I294:EC294)),0),0)</f>
        <v>0</v>
      </c>
      <c r="EE294" s="53">
        <f ca="1" xml:space="preserve"> (EE$2 &gt;= NTBA!$F$17) * IF(EE$268 &gt;= $E294, MAX( MIN( $F294*$F$264, $F294-SUM($I294:ED294)),0),0)</f>
        <v>0</v>
      </c>
      <c r="EF294" s="53">
        <f ca="1" xml:space="preserve"> (EF$2 &gt;= NTBA!$F$17) * IF(EF$268 &gt;= $E294, MAX( MIN( $F294*$F$264, $F294-SUM($I294:EE294)),0),0)</f>
        <v>0</v>
      </c>
      <c r="EG294" s="53">
        <f ca="1" xml:space="preserve"> (EG$2 &gt;= NTBA!$F$17) * IF(EG$268 &gt;= $E294, MAX( MIN( $F294*$F$264, $F294-SUM($I294:EF294)),0),0)</f>
        <v>0</v>
      </c>
      <c r="EH294" s="53">
        <f ca="1" xml:space="preserve"> (EH$2 &gt;= NTBA!$F$17) * IF(EH$268 &gt;= $E294, MAX( MIN( $F294*$F$264, $F294-SUM($I294:EG294)),0),0)</f>
        <v>0</v>
      </c>
      <c r="EI294" s="21"/>
    </row>
    <row r="295" spans="5:139" ht="15" customHeight="1" outlineLevel="1" x14ac:dyDescent="0.35">
      <c r="E295" s="625">
        <v>27</v>
      </c>
      <c r="F295" s="415">
        <f ca="1"/>
        <v>57.941215332701105</v>
      </c>
      <c r="G295" s="462"/>
      <c r="H295" s="26">
        <f t="shared" ca="1" si="184"/>
        <v>57.941215332701105</v>
      </c>
      <c r="I295" s="39"/>
      <c r="J295" s="53">
        <f xml:space="preserve"> (J$2 &gt;= NTBA!$F$17) * IF(J$268 &gt;= $E295, MAX( MIN( $F295*$F$264, $F295-SUM($I295:I295)),0),0)</f>
        <v>0</v>
      </c>
      <c r="K295" s="53">
        <f xml:space="preserve"> (K$2 &gt;= NTBA!$F$17) * IF(K$268 &gt;= $E295, MAX( MIN( $F295*$F$264, $F295-SUM($I295:J295)),0),0)</f>
        <v>0</v>
      </c>
      <c r="L295" s="53">
        <f xml:space="preserve"> (L$2 &gt;= NTBA!$F$17) * IF(L$268 &gt;= $E295, MAX( MIN( $F295*$F$264, $F295-SUM($I295:K295)),0),0)</f>
        <v>0</v>
      </c>
      <c r="M295" s="53">
        <f xml:space="preserve"> (M$2 &gt;= NTBA!$F$17) * IF(M$268 &gt;= $E295, MAX( MIN( $F295*$F$264, $F295-SUM($I295:L295)),0),0)</f>
        <v>0</v>
      </c>
      <c r="N295" s="53">
        <f xml:space="preserve"> (N$2 &gt;= NTBA!$F$17) * IF(N$268 &gt;= $E295, MAX( MIN( $F295*$F$264, $F295-SUM($I295:M295)),0),0)</f>
        <v>0</v>
      </c>
      <c r="O295" s="53">
        <f xml:space="preserve"> (O$2 &gt;= NTBA!$F$17) * IF(O$268 &gt;= $E295, MAX( MIN( $F295*$F$264, $F295-SUM($I295:N295)),0),0)</f>
        <v>0</v>
      </c>
      <c r="P295" s="53">
        <f xml:space="preserve"> (P$2 &gt;= NTBA!$F$17) * IF(P$268 &gt;= $E295, MAX( MIN( $F295*$F$264, $F295-SUM($I295:O295)),0),0)</f>
        <v>0</v>
      </c>
      <c r="Q295" s="53">
        <f xml:space="preserve"> (Q$2 &gt;= NTBA!$F$17) * IF(Q$268 &gt;= $E295, MAX( MIN( $F295*$F$264, $F295-SUM($I295:P295)),0),0)</f>
        <v>0</v>
      </c>
      <c r="R295" s="53">
        <f xml:space="preserve"> (R$2 &gt;= NTBA!$F$17) * IF(R$268 &gt;= $E295, MAX( MIN( $F295*$F$264, $F295-SUM($I295:Q295)),0),0)</f>
        <v>0</v>
      </c>
      <c r="S295" s="53">
        <f xml:space="preserve"> (S$2 &gt;= NTBA!$F$17) * IF(S$268 &gt;= $E295, MAX( MIN( $F295*$F$264, $F295-SUM($I295:R295)),0),0)</f>
        <v>0</v>
      </c>
      <c r="T295" s="53">
        <f xml:space="preserve"> (T$2 &gt;= NTBA!$F$17) * IF(T$268 &gt;= $E295, MAX( MIN( $F295*$F$264, $F295-SUM($I295:S295)),0),0)</f>
        <v>0</v>
      </c>
      <c r="U295" s="53">
        <f xml:space="preserve"> (U$2 &gt;= NTBA!$F$17) * IF(U$268 &gt;= $E295, MAX( MIN( $F295*$F$264, $F295-SUM($I295:T295)),0),0)</f>
        <v>0</v>
      </c>
      <c r="V295" s="53">
        <f xml:space="preserve"> (V$2 &gt;= NTBA!$F$17) * IF(V$268 &gt;= $E295, MAX( MIN( $F295*$F$264, $F295-SUM($I295:U295)),0),0)</f>
        <v>0</v>
      </c>
      <c r="W295" s="53">
        <f xml:space="preserve"> (W$2 &gt;= NTBA!$F$17) * IF(W$268 &gt;= $E295, MAX( MIN( $F295*$F$264, $F295-SUM($I295:V295)),0),0)</f>
        <v>0</v>
      </c>
      <c r="X295" s="53">
        <f xml:space="preserve"> (X$2 &gt;= NTBA!$F$17) * IF(X$268 &gt;= $E295, MAX( MIN( $F295*$F$264, $F295-SUM($I295:W295)),0),0)</f>
        <v>0</v>
      </c>
      <c r="Y295" s="53">
        <f xml:space="preserve"> (Y$2 &gt;= NTBA!$F$17) * IF(Y$268 &gt;= $E295, MAX( MIN( $F295*$F$264, $F295-SUM($I295:X295)),0),0)</f>
        <v>0</v>
      </c>
      <c r="Z295" s="53">
        <f xml:space="preserve"> (Z$2 &gt;= NTBA!$F$17) * IF(Z$268 &gt;= $E295, MAX( MIN( $F295*$F$264, $F295-SUM($I295:Y295)),0),0)</f>
        <v>0</v>
      </c>
      <c r="AA295" s="53">
        <f xml:space="preserve"> (AA$2 &gt;= NTBA!$F$17) * IF(AA$268 &gt;= $E295, MAX( MIN( $F295*$F$264, $F295-SUM($I295:Z295)),0),0)</f>
        <v>0</v>
      </c>
      <c r="AB295" s="53">
        <f xml:space="preserve"> (AB$2 &gt;= NTBA!$F$17) * IF(AB$268 &gt;= $E295, MAX( MIN( $F295*$F$264, $F295-SUM($I295:AA295)),0),0)</f>
        <v>0</v>
      </c>
      <c r="AC295" s="53">
        <f xml:space="preserve"> (AC$2 &gt;= NTBA!$F$17) * IF(AC$268 &gt;= $E295, MAX( MIN( $F295*$F$264, $F295-SUM($I295:AB295)),0),0)</f>
        <v>0</v>
      </c>
      <c r="AD295" s="53">
        <f xml:space="preserve"> (AD$2 &gt;= NTBA!$F$17) * IF(AD$268 &gt;= $E295, MAX( MIN( $F295*$F$264, $F295-SUM($I295:AC295)),0),0)</f>
        <v>0</v>
      </c>
      <c r="AE295" s="53">
        <f xml:space="preserve"> (AE$2 &gt;= NTBA!$F$17) * IF(AE$268 &gt;= $E295, MAX( MIN( $F295*$F$264, $F295-SUM($I295:AD295)),0),0)</f>
        <v>0</v>
      </c>
      <c r="AF295" s="53">
        <f xml:space="preserve"> (AF$2 &gt;= NTBA!$F$17) * IF(AF$268 &gt;= $E295, MAX( MIN( $F295*$F$264, $F295-SUM($I295:AE295)),0),0)</f>
        <v>0</v>
      </c>
      <c r="AG295" s="53">
        <f xml:space="preserve"> (AG$2 &gt;= NTBA!$F$17) * IF(AG$268 &gt;= $E295, MAX( MIN( $F295*$F$264, $F295-SUM($I295:AF295)),0),0)</f>
        <v>0</v>
      </c>
      <c r="AH295" s="53">
        <f xml:space="preserve"> (AH$2 &gt;= NTBA!$F$17) * IF(AH$268 &gt;= $E295, MAX( MIN( $F295*$F$264, $F295-SUM($I295:AG295)),0),0)</f>
        <v>0</v>
      </c>
      <c r="AI295" s="53">
        <f xml:space="preserve"> (AI$2 &gt;= NTBA!$F$17) * IF(AI$268 &gt;= $E295, MAX( MIN( $F295*$F$264, $F295-SUM($I295:AH295)),0),0)</f>
        <v>0</v>
      </c>
      <c r="AJ295" s="53">
        <f ca="1" xml:space="preserve"> (AJ$2 &gt;= NTBA!$F$17) * IF(AJ$268 &gt;= $E295, MAX( MIN( $F295*$F$264, $F295-SUM($I295:AI295)),0),0)</f>
        <v>0.69808693171929059</v>
      </c>
      <c r="AK295" s="53">
        <f ca="1" xml:space="preserve"> (AK$2 &gt;= NTBA!$F$17) * IF(AK$268 &gt;= $E295, MAX( MIN( $F295*$F$264, $F295-SUM($I295:AJ295)),0),0)</f>
        <v>0.69808693171929059</v>
      </c>
      <c r="AL295" s="53">
        <f ca="1" xml:space="preserve"> (AL$2 &gt;= NTBA!$F$17) * IF(AL$268 &gt;= $E295, MAX( MIN( $F295*$F$264, $F295-SUM($I295:AK295)),0),0)</f>
        <v>0.69808693171929059</v>
      </c>
      <c r="AM295" s="53">
        <f ca="1" xml:space="preserve"> (AM$2 &gt;= NTBA!$F$17) * IF(AM$268 &gt;= $E295, MAX( MIN( $F295*$F$264, $F295-SUM($I295:AL295)),0),0)</f>
        <v>0.69808693171929059</v>
      </c>
      <c r="AN295" s="53">
        <f ca="1" xml:space="preserve"> (AN$2 &gt;= NTBA!$F$17) * IF(AN$268 &gt;= $E295, MAX( MIN( $F295*$F$264, $F295-SUM($I295:AM295)),0),0)</f>
        <v>0.69808693171929059</v>
      </c>
      <c r="AO295" s="53">
        <f ca="1" xml:space="preserve"> (AO$2 &gt;= NTBA!$F$17) * IF(AO$268 &gt;= $E295, MAX( MIN( $F295*$F$264, $F295-SUM($I295:AN295)),0),0)</f>
        <v>0.69808693171929059</v>
      </c>
      <c r="AP295" s="53">
        <f ca="1" xml:space="preserve"> (AP$2 &gt;= NTBA!$F$17) * IF(AP$268 &gt;= $E295, MAX( MIN( $F295*$F$264, $F295-SUM($I295:AO295)),0),0)</f>
        <v>0.69808693171929059</v>
      </c>
      <c r="AQ295" s="53">
        <f ca="1" xml:space="preserve"> (AQ$2 &gt;= NTBA!$F$17) * IF(AQ$268 &gt;= $E295, MAX( MIN( $F295*$F$264, $F295-SUM($I295:AP295)),0),0)</f>
        <v>0.69808693171929059</v>
      </c>
      <c r="AR295" s="53">
        <f ca="1" xml:space="preserve"> (AR$2 &gt;= NTBA!$F$17) * IF(AR$268 &gt;= $E295, MAX( MIN( $F295*$F$264, $F295-SUM($I295:AQ295)),0),0)</f>
        <v>0.69808693171929059</v>
      </c>
      <c r="AS295" s="53">
        <f ca="1" xml:space="preserve"> (AS$2 &gt;= NTBA!$F$17) * IF(AS$268 &gt;= $E295, MAX( MIN( $F295*$F$264, $F295-SUM($I295:AR295)),0),0)</f>
        <v>0.69808693171929059</v>
      </c>
      <c r="AT295" s="53">
        <f ca="1" xml:space="preserve"> (AT$2 &gt;= NTBA!$F$17) * IF(AT$268 &gt;= $E295, MAX( MIN( $F295*$F$264, $F295-SUM($I295:AS295)),0),0)</f>
        <v>0.69808693171929059</v>
      </c>
      <c r="AU295" s="53">
        <f ca="1" xml:space="preserve"> (AU$2 &gt;= NTBA!$F$17) * IF(AU$268 &gt;= $E295, MAX( MIN( $F295*$F$264, $F295-SUM($I295:AT295)),0),0)</f>
        <v>0.69808693171929059</v>
      </c>
      <c r="AV295" s="53">
        <f ca="1" xml:space="preserve"> (AV$2 &gt;= NTBA!$F$17) * IF(AV$268 &gt;= $E295, MAX( MIN( $F295*$F$264, $F295-SUM($I295:AU295)),0),0)</f>
        <v>0.69808693171929059</v>
      </c>
      <c r="AW295" s="53">
        <f ca="1" xml:space="preserve"> (AW$2 &gt;= NTBA!$F$17) * IF(AW$268 &gt;= $E295, MAX( MIN( $F295*$F$264, $F295-SUM($I295:AV295)),0),0)</f>
        <v>0.69808693171929059</v>
      </c>
      <c r="AX295" s="53">
        <f ca="1" xml:space="preserve"> (AX$2 &gt;= NTBA!$F$17) * IF(AX$268 &gt;= $E295, MAX( MIN( $F295*$F$264, $F295-SUM($I295:AW295)),0),0)</f>
        <v>0.69808693171929059</v>
      </c>
      <c r="AY295" s="53">
        <f ca="1" xml:space="preserve"> (AY$2 &gt;= NTBA!$F$17) * IF(AY$268 &gt;= $E295, MAX( MIN( $F295*$F$264, $F295-SUM($I295:AX295)),0),0)</f>
        <v>0.69808693171929059</v>
      </c>
      <c r="AZ295" s="53">
        <f ca="1" xml:space="preserve"> (AZ$2 &gt;= NTBA!$F$17) * IF(AZ$268 &gt;= $E295, MAX( MIN( $F295*$F$264, $F295-SUM($I295:AY295)),0),0)</f>
        <v>0.69808693171929059</v>
      </c>
      <c r="BA295" s="53">
        <f ca="1" xml:space="preserve"> (BA$2 &gt;= NTBA!$F$17) * IF(BA$268 &gt;= $E295, MAX( MIN( $F295*$F$264, $F295-SUM($I295:AZ295)),0),0)</f>
        <v>0.69808693171929059</v>
      </c>
      <c r="BB295" s="53">
        <f ca="1" xml:space="preserve"> (BB$2 &gt;= NTBA!$F$17) * IF(BB$268 &gt;= $E295, MAX( MIN( $F295*$F$264, $F295-SUM($I295:BA295)),0),0)</f>
        <v>0.69808693171929059</v>
      </c>
      <c r="BC295" s="53">
        <f ca="1" xml:space="preserve"> (BC$2 &gt;= NTBA!$F$17) * IF(BC$268 &gt;= $E295, MAX( MIN( $F295*$F$264, $F295-SUM($I295:BB295)),0),0)</f>
        <v>0.69808693171929059</v>
      </c>
      <c r="BD295" s="53">
        <f ca="1" xml:space="preserve"> (BD$2 &gt;= NTBA!$F$17) * IF(BD$268 &gt;= $E295, MAX( MIN( $F295*$F$264, $F295-SUM($I295:BC295)),0),0)</f>
        <v>0.69808693171929059</v>
      </c>
      <c r="BE295" s="53">
        <f ca="1" xml:space="preserve"> (BE$2 &gt;= NTBA!$F$17) * IF(BE$268 &gt;= $E295, MAX( MIN( $F295*$F$264, $F295-SUM($I295:BD295)),0),0)</f>
        <v>0.69808693171929059</v>
      </c>
      <c r="BF295" s="53">
        <f ca="1" xml:space="preserve"> (BF$2 &gt;= NTBA!$F$17) * IF(BF$268 &gt;= $E295, MAX( MIN( $F295*$F$264, $F295-SUM($I295:BE295)),0),0)</f>
        <v>0.69808693171929059</v>
      </c>
      <c r="BG295" s="53">
        <f ca="1" xml:space="preserve"> (BG$2 &gt;= NTBA!$F$17) * IF(BG$268 &gt;= $E295, MAX( MIN( $F295*$F$264, $F295-SUM($I295:BF295)),0),0)</f>
        <v>0.69808693171929059</v>
      </c>
      <c r="BH295" s="53">
        <f ca="1" xml:space="preserve"> (BH$2 &gt;= NTBA!$F$17) * IF(BH$268 &gt;= $E295, MAX( MIN( $F295*$F$264, $F295-SUM($I295:BG295)),0),0)</f>
        <v>0.69808693171929059</v>
      </c>
      <c r="BI295" s="53">
        <f ca="1" xml:space="preserve"> (BI$2 &gt;= NTBA!$F$17) * IF(BI$268 &gt;= $E295, MAX( MIN( $F295*$F$264, $F295-SUM($I295:BH295)),0),0)</f>
        <v>0.69808693171929059</v>
      </c>
      <c r="BJ295" s="53">
        <f ca="1" xml:space="preserve"> (BJ$2 &gt;= NTBA!$F$17) * IF(BJ$268 &gt;= $E295, MAX( MIN( $F295*$F$264, $F295-SUM($I295:BI295)),0),0)</f>
        <v>0.69808693171929059</v>
      </c>
      <c r="BK295" s="53">
        <f ca="1" xml:space="preserve"> (BK$2 &gt;= NTBA!$F$17) * IF(BK$268 &gt;= $E295, MAX( MIN( $F295*$F$264, $F295-SUM($I295:BJ295)),0),0)</f>
        <v>0.69808693171929059</v>
      </c>
      <c r="BL295" s="53">
        <f ca="1" xml:space="preserve"> (BL$2 &gt;= NTBA!$F$17) * IF(BL$268 &gt;= $E295, MAX( MIN( $F295*$F$264, $F295-SUM($I295:BK295)),0),0)</f>
        <v>0.69808693171929059</v>
      </c>
      <c r="BM295" s="53">
        <f ca="1" xml:space="preserve"> (BM$2 &gt;= NTBA!$F$17) * IF(BM$268 &gt;= $E295, MAX( MIN( $F295*$F$264, $F295-SUM($I295:BL295)),0),0)</f>
        <v>0.69808693171929059</v>
      </c>
      <c r="BN295" s="53">
        <f ca="1" xml:space="preserve"> (BN$2 &gt;= NTBA!$F$17) * IF(BN$268 &gt;= $E295, MAX( MIN( $F295*$F$264, $F295-SUM($I295:BM295)),0),0)</f>
        <v>0.69808693171929059</v>
      </c>
      <c r="BO295" s="53">
        <f ca="1" xml:space="preserve"> (BO$2 &gt;= NTBA!$F$17) * IF(BO$268 &gt;= $E295, MAX( MIN( $F295*$F$264, $F295-SUM($I295:BN295)),0),0)</f>
        <v>0.69808693171929059</v>
      </c>
      <c r="BP295" s="53">
        <f ca="1" xml:space="preserve"> (BP$2 &gt;= NTBA!$F$17) * IF(BP$268 &gt;= $E295, MAX( MIN( $F295*$F$264, $F295-SUM($I295:BO295)),0),0)</f>
        <v>0.69808693171929059</v>
      </c>
      <c r="BQ295" s="53">
        <f ca="1" xml:space="preserve"> (BQ$2 &gt;= NTBA!$F$17) * IF(BQ$268 &gt;= $E295, MAX( MIN( $F295*$F$264, $F295-SUM($I295:BP295)),0),0)</f>
        <v>0.69808693171929059</v>
      </c>
      <c r="BR295" s="53">
        <f ca="1" xml:space="preserve"> (BR$2 &gt;= NTBA!$F$17) * IF(BR$268 &gt;= $E295, MAX( MIN( $F295*$F$264, $F295-SUM($I295:BQ295)),0),0)</f>
        <v>0.69808693171929059</v>
      </c>
      <c r="BS295" s="53">
        <f ca="1" xml:space="preserve"> (BS$2 &gt;= NTBA!$F$17) * IF(BS$268 &gt;= $E295, MAX( MIN( $F295*$F$264, $F295-SUM($I295:BR295)),0),0)</f>
        <v>0.69808693171929059</v>
      </c>
      <c r="BT295" s="53">
        <f ca="1" xml:space="preserve"> (BT$2 &gt;= NTBA!$F$17) * IF(BT$268 &gt;= $E295, MAX( MIN( $F295*$F$264, $F295-SUM($I295:BS295)),0),0)</f>
        <v>0.69808693171929059</v>
      </c>
      <c r="BU295" s="53">
        <f ca="1" xml:space="preserve"> (BU$2 &gt;= NTBA!$F$17) * IF(BU$268 &gt;= $E295, MAX( MIN( $F295*$F$264, $F295-SUM($I295:BT295)),0),0)</f>
        <v>0.69808693171929059</v>
      </c>
      <c r="BV295" s="53">
        <f ca="1" xml:space="preserve"> (BV$2 &gt;= NTBA!$F$17) * IF(BV$268 &gt;= $E295, MAX( MIN( $F295*$F$264, $F295-SUM($I295:BU295)),0),0)</f>
        <v>0.69808693171929059</v>
      </c>
      <c r="BW295" s="53">
        <f ca="1" xml:space="preserve"> (BW$2 &gt;= NTBA!$F$17) * IF(BW$268 &gt;= $E295, MAX( MIN( $F295*$F$264, $F295-SUM($I295:BV295)),0),0)</f>
        <v>0.69808693171929059</v>
      </c>
      <c r="BX295" s="53">
        <f ca="1" xml:space="preserve"> (BX$2 &gt;= NTBA!$F$17) * IF(BX$268 &gt;= $E295, MAX( MIN( $F295*$F$264, $F295-SUM($I295:BW295)),0),0)</f>
        <v>0.69808693171929059</v>
      </c>
      <c r="BY295" s="53">
        <f ca="1" xml:space="preserve"> (BY$2 &gt;= NTBA!$F$17) * IF(BY$268 &gt;= $E295, MAX( MIN( $F295*$F$264, $F295-SUM($I295:BX295)),0),0)</f>
        <v>0.69808693171929059</v>
      </c>
      <c r="BZ295" s="53">
        <f ca="1" xml:space="preserve"> (BZ$2 &gt;= NTBA!$F$17) * IF(BZ$268 &gt;= $E295, MAX( MIN( $F295*$F$264, $F295-SUM($I295:BY295)),0),0)</f>
        <v>0.69808693171929059</v>
      </c>
      <c r="CA295" s="53">
        <f ca="1" xml:space="preserve"> (CA$2 &gt;= NTBA!$F$17) * IF(CA$268 &gt;= $E295, MAX( MIN( $F295*$F$264, $F295-SUM($I295:BZ295)),0),0)</f>
        <v>0.69808693171929059</v>
      </c>
      <c r="CB295" s="53">
        <f ca="1" xml:space="preserve"> (CB$2 &gt;= NTBA!$F$17) * IF(CB$268 &gt;= $E295, MAX( MIN( $F295*$F$264, $F295-SUM($I295:CA295)),0),0)</f>
        <v>0.69808693171929059</v>
      </c>
      <c r="CC295" s="53">
        <f ca="1" xml:space="preserve"> (CC$2 &gt;= NTBA!$F$17) * IF(CC$268 &gt;= $E295, MAX( MIN( $F295*$F$264, $F295-SUM($I295:CB295)),0),0)</f>
        <v>0.69808693171929059</v>
      </c>
      <c r="CD295" s="53">
        <f ca="1" xml:space="preserve"> (CD$2 &gt;= NTBA!$F$17) * IF(CD$268 &gt;= $E295, MAX( MIN( $F295*$F$264, $F295-SUM($I295:CC295)),0),0)</f>
        <v>0.69808693171929059</v>
      </c>
      <c r="CE295" s="53">
        <f ca="1" xml:space="preserve"> (CE$2 &gt;= NTBA!$F$17) * IF(CE$268 &gt;= $E295, MAX( MIN( $F295*$F$264, $F295-SUM($I295:CD295)),0),0)</f>
        <v>0.69808693171929059</v>
      </c>
      <c r="CF295" s="53">
        <f ca="1" xml:space="preserve"> (CF$2 &gt;= NTBA!$F$17) * IF(CF$268 &gt;= $E295, MAX( MIN( $F295*$F$264, $F295-SUM($I295:CE295)),0),0)</f>
        <v>0.69808693171929059</v>
      </c>
      <c r="CG295" s="53">
        <f ca="1" xml:space="preserve"> (CG$2 &gt;= NTBA!$F$17) * IF(CG$268 &gt;= $E295, MAX( MIN( $F295*$F$264, $F295-SUM($I295:CF295)),0),0)</f>
        <v>0.69808693171929059</v>
      </c>
      <c r="CH295" s="53">
        <f ca="1" xml:space="preserve"> (CH$2 &gt;= NTBA!$F$17) * IF(CH$268 &gt;= $E295, MAX( MIN( $F295*$F$264, $F295-SUM($I295:CG295)),0),0)</f>
        <v>0.69808693171929059</v>
      </c>
      <c r="CI295" s="53">
        <f ca="1" xml:space="preserve"> (CI$2 &gt;= NTBA!$F$17) * IF(CI$268 &gt;= $E295, MAX( MIN( $F295*$F$264, $F295-SUM($I295:CH295)),0),0)</f>
        <v>0.69808693171929059</v>
      </c>
      <c r="CJ295" s="53">
        <f ca="1" xml:space="preserve"> (CJ$2 &gt;= NTBA!$F$17) * IF(CJ$268 &gt;= $E295, MAX( MIN( $F295*$F$264, $F295-SUM($I295:CI295)),0),0)</f>
        <v>0.69808693171929059</v>
      </c>
      <c r="CK295" s="53">
        <f ca="1" xml:space="preserve"> (CK$2 &gt;= NTBA!$F$17) * IF(CK$268 &gt;= $E295, MAX( MIN( $F295*$F$264, $F295-SUM($I295:CJ295)),0),0)</f>
        <v>0.69808693171929059</v>
      </c>
      <c r="CL295" s="53">
        <f ca="1" xml:space="preserve"> (CL$2 &gt;= NTBA!$F$17) * IF(CL$268 &gt;= $E295, MAX( MIN( $F295*$F$264, $F295-SUM($I295:CK295)),0),0)</f>
        <v>0.69808693171929059</v>
      </c>
      <c r="CM295" s="53">
        <f ca="1" xml:space="preserve"> (CM$2 &gt;= NTBA!$F$17) * IF(CM$268 &gt;= $E295, MAX( MIN( $F295*$F$264, $F295-SUM($I295:CL295)),0),0)</f>
        <v>0.69808693171929059</v>
      </c>
      <c r="CN295" s="53">
        <f ca="1" xml:space="preserve"> (CN$2 &gt;= NTBA!$F$17) * IF(CN$268 &gt;= $E295, MAX( MIN( $F295*$F$264, $F295-SUM($I295:CM295)),0),0)</f>
        <v>0.69808693171929059</v>
      </c>
      <c r="CO295" s="53">
        <f ca="1" xml:space="preserve"> (CO$2 &gt;= NTBA!$F$17) * IF(CO$268 &gt;= $E295, MAX( MIN( $F295*$F$264, $F295-SUM($I295:CN295)),0),0)</f>
        <v>0.69808693171929059</v>
      </c>
      <c r="CP295" s="53">
        <f ca="1" xml:space="preserve"> (CP$2 &gt;= NTBA!$F$17) * IF(CP$268 &gt;= $E295, MAX( MIN( $F295*$F$264, $F295-SUM($I295:CO295)),0),0)</f>
        <v>0.69808693171929059</v>
      </c>
      <c r="CQ295" s="53">
        <f ca="1" xml:space="preserve"> (CQ$2 &gt;= NTBA!$F$17) * IF(CQ$268 &gt;= $E295, MAX( MIN( $F295*$F$264, $F295-SUM($I295:CP295)),0),0)</f>
        <v>0.69808693171929059</v>
      </c>
      <c r="CR295" s="53">
        <f ca="1" xml:space="preserve"> (CR$2 &gt;= NTBA!$F$17) * IF(CR$268 &gt;= $E295, MAX( MIN( $F295*$F$264, $F295-SUM($I295:CQ295)),0),0)</f>
        <v>0.69808693171929059</v>
      </c>
      <c r="CS295" s="53">
        <f ca="1" xml:space="preserve"> (CS$2 &gt;= NTBA!$F$17) * IF(CS$268 &gt;= $E295, MAX( MIN( $F295*$F$264, $F295-SUM($I295:CR295)),0),0)</f>
        <v>0.69808693171929059</v>
      </c>
      <c r="CT295" s="53">
        <f ca="1" xml:space="preserve"> (CT$2 &gt;= NTBA!$F$17) * IF(CT$268 &gt;= $E295, MAX( MIN( $F295*$F$264, $F295-SUM($I295:CS295)),0),0)</f>
        <v>0.69808693171929059</v>
      </c>
      <c r="CU295" s="53">
        <f ca="1" xml:space="preserve"> (CU$2 &gt;= NTBA!$F$17) * IF(CU$268 &gt;= $E295, MAX( MIN( $F295*$F$264, $F295-SUM($I295:CT295)),0),0)</f>
        <v>0.69808693171929059</v>
      </c>
      <c r="CV295" s="53">
        <f ca="1" xml:space="preserve"> (CV$2 &gt;= NTBA!$F$17) * IF(CV$268 &gt;= $E295, MAX( MIN( $F295*$F$264, $F295-SUM($I295:CU295)),0),0)</f>
        <v>0.69808693171929059</v>
      </c>
      <c r="CW295" s="53">
        <f ca="1" xml:space="preserve"> (CW$2 &gt;= NTBA!$F$17) * IF(CW$268 &gt;= $E295, MAX( MIN( $F295*$F$264, $F295-SUM($I295:CV295)),0),0)</f>
        <v>0.69808693171929059</v>
      </c>
      <c r="CX295" s="53">
        <f ca="1" xml:space="preserve"> (CX$2 &gt;= NTBA!$F$17) * IF(CX$268 &gt;= $E295, MAX( MIN( $F295*$F$264, $F295-SUM($I295:CW295)),0),0)</f>
        <v>0.69808693171929059</v>
      </c>
      <c r="CY295" s="53">
        <f ca="1" xml:space="preserve"> (CY$2 &gt;= NTBA!$F$17) * IF(CY$268 &gt;= $E295, MAX( MIN( $F295*$F$264, $F295-SUM($I295:CX295)),0),0)</f>
        <v>0.69808693171929059</v>
      </c>
      <c r="CZ295" s="53">
        <f ca="1" xml:space="preserve"> (CZ$2 &gt;= NTBA!$F$17) * IF(CZ$268 &gt;= $E295, MAX( MIN( $F295*$F$264, $F295-SUM($I295:CY295)),0),0)</f>
        <v>0.69808693171929059</v>
      </c>
      <c r="DA295" s="53">
        <f ca="1" xml:space="preserve"> (DA$2 &gt;= NTBA!$F$17) * IF(DA$268 &gt;= $E295, MAX( MIN( $F295*$F$264, $F295-SUM($I295:CZ295)),0),0)</f>
        <v>0.69808693171929059</v>
      </c>
      <c r="DB295" s="53">
        <f ca="1" xml:space="preserve"> (DB$2 &gt;= NTBA!$F$17) * IF(DB$268 &gt;= $E295, MAX( MIN( $F295*$F$264, $F295-SUM($I295:DA295)),0),0)</f>
        <v>0.69808693171929059</v>
      </c>
      <c r="DC295" s="53">
        <f ca="1" xml:space="preserve"> (DC$2 &gt;= NTBA!$F$17) * IF(DC$268 &gt;= $E295, MAX( MIN( $F295*$F$264, $F295-SUM($I295:DB295)),0),0)</f>
        <v>0.69808693171929059</v>
      </c>
      <c r="DD295" s="53">
        <f ca="1" xml:space="preserve"> (DD$2 &gt;= NTBA!$F$17) * IF(DD$268 &gt;= $E295, MAX( MIN( $F295*$F$264, $F295-SUM($I295:DC295)),0),0)</f>
        <v>0.69808693171929059</v>
      </c>
      <c r="DE295" s="53">
        <f ca="1" xml:space="preserve"> (DE$2 &gt;= NTBA!$F$17) * IF(DE$268 &gt;= $E295, MAX( MIN( $F295*$F$264, $F295-SUM($I295:DD295)),0),0)</f>
        <v>0.69808693171929059</v>
      </c>
      <c r="DF295" s="53">
        <f ca="1" xml:space="preserve"> (DF$2 &gt;= NTBA!$F$17) * IF(DF$268 &gt;= $E295, MAX( MIN( $F295*$F$264, $F295-SUM($I295:DE295)),0),0)</f>
        <v>0.69808693171929059</v>
      </c>
      <c r="DG295" s="53">
        <f ca="1" xml:space="preserve"> (DG$2 &gt;= NTBA!$F$17) * IF(DG$268 &gt;= $E295, MAX( MIN( $F295*$F$264, $F295-SUM($I295:DF295)),0),0)</f>
        <v>0.69808693171929059</v>
      </c>
      <c r="DH295" s="53">
        <f ca="1" xml:space="preserve"> (DH$2 &gt;= NTBA!$F$17) * IF(DH$268 &gt;= $E295, MAX( MIN( $F295*$F$264, $F295-SUM($I295:DG295)),0),0)</f>
        <v>0.69808693171929059</v>
      </c>
      <c r="DI295" s="53">
        <f ca="1" xml:space="preserve"> (DI$2 &gt;= NTBA!$F$17) * IF(DI$268 &gt;= $E295, MAX( MIN( $F295*$F$264, $F295-SUM($I295:DH295)),0),0)</f>
        <v>0.69808693171929059</v>
      </c>
      <c r="DJ295" s="53">
        <f ca="1" xml:space="preserve"> (DJ$2 &gt;= NTBA!$F$17) * IF(DJ$268 &gt;= $E295, MAX( MIN( $F295*$F$264, $F295-SUM($I295:DI295)),0),0)</f>
        <v>0.69808693171929059</v>
      </c>
      <c r="DK295" s="53">
        <f ca="1" xml:space="preserve"> (DK$2 &gt;= NTBA!$F$17) * IF(DK$268 &gt;= $E295, MAX( MIN( $F295*$F$264, $F295-SUM($I295:DJ295)),0),0)</f>
        <v>0.69808693171929059</v>
      </c>
      <c r="DL295" s="53">
        <f ca="1" xml:space="preserve"> (DL$2 &gt;= NTBA!$F$17) * IF(DL$268 &gt;= $E295, MAX( MIN( $F295*$F$264, $F295-SUM($I295:DK295)),0),0)</f>
        <v>0.69808693171929059</v>
      </c>
      <c r="DM295" s="53">
        <f ca="1" xml:space="preserve"> (DM$2 &gt;= NTBA!$F$17) * IF(DM$268 &gt;= $E295, MAX( MIN( $F295*$F$264, $F295-SUM($I295:DL295)),0),0)</f>
        <v>0.69808693171929059</v>
      </c>
      <c r="DN295" s="53">
        <f ca="1" xml:space="preserve"> (DN$2 &gt;= NTBA!$F$17) * IF(DN$268 &gt;= $E295, MAX( MIN( $F295*$F$264, $F295-SUM($I295:DM295)),0),0)</f>
        <v>0.69808693171929059</v>
      </c>
      <c r="DO295" s="53">
        <f ca="1" xml:space="preserve"> (DO$2 &gt;= NTBA!$F$17) * IF(DO$268 &gt;= $E295, MAX( MIN( $F295*$F$264, $F295-SUM($I295:DN295)),0),0)</f>
        <v>4.2632564145606011E-14</v>
      </c>
      <c r="DP295" s="53">
        <f ca="1" xml:space="preserve"> (DP$2 &gt;= NTBA!$F$17) * IF(DP$268 &gt;= $E295, MAX( MIN( $F295*$F$264, $F295-SUM($I295:DO295)),0),0)</f>
        <v>0</v>
      </c>
      <c r="DQ295" s="53">
        <f ca="1" xml:space="preserve"> (DQ$2 &gt;= NTBA!$F$17) * IF(DQ$268 &gt;= $E295, MAX( MIN( $F295*$F$264, $F295-SUM($I295:DP295)),0),0)</f>
        <v>0</v>
      </c>
      <c r="DR295" s="53">
        <f ca="1" xml:space="preserve"> (DR$2 &gt;= NTBA!$F$17) * IF(DR$268 &gt;= $E295, MAX( MIN( $F295*$F$264, $F295-SUM($I295:DQ295)),0),0)</f>
        <v>0</v>
      </c>
      <c r="DS295" s="53">
        <f ca="1" xml:space="preserve"> (DS$2 &gt;= NTBA!$F$17) * IF(DS$268 &gt;= $E295, MAX( MIN( $F295*$F$264, $F295-SUM($I295:DR295)),0),0)</f>
        <v>0</v>
      </c>
      <c r="DT295" s="53">
        <f ca="1" xml:space="preserve"> (DT$2 &gt;= NTBA!$F$17) * IF(DT$268 &gt;= $E295, MAX( MIN( $F295*$F$264, $F295-SUM($I295:DS295)),0),0)</f>
        <v>0</v>
      </c>
      <c r="DU295" s="53">
        <f ca="1" xml:space="preserve"> (DU$2 &gt;= NTBA!$F$17) * IF(DU$268 &gt;= $E295, MAX( MIN( $F295*$F$264, $F295-SUM($I295:DT295)),0),0)</f>
        <v>0</v>
      </c>
      <c r="DV295" s="53">
        <f ca="1" xml:space="preserve"> (DV$2 &gt;= NTBA!$F$17) * IF(DV$268 &gt;= $E295, MAX( MIN( $F295*$F$264, $F295-SUM($I295:DU295)),0),0)</f>
        <v>0</v>
      </c>
      <c r="DW295" s="53">
        <f ca="1" xml:space="preserve"> (DW$2 &gt;= NTBA!$F$17) * IF(DW$268 &gt;= $E295, MAX( MIN( $F295*$F$264, $F295-SUM($I295:DV295)),0),0)</f>
        <v>0</v>
      </c>
      <c r="DX295" s="53">
        <f ca="1" xml:space="preserve"> (DX$2 &gt;= NTBA!$F$17) * IF(DX$268 &gt;= $E295, MAX( MIN( $F295*$F$264, $F295-SUM($I295:DW295)),0),0)</f>
        <v>0</v>
      </c>
      <c r="DY295" s="53">
        <f ca="1" xml:space="preserve"> (DY$2 &gt;= NTBA!$F$17) * IF(DY$268 &gt;= $E295, MAX( MIN( $F295*$F$264, $F295-SUM($I295:DX295)),0),0)</f>
        <v>0</v>
      </c>
      <c r="DZ295" s="53">
        <f ca="1" xml:space="preserve"> (DZ$2 &gt;= NTBA!$F$17) * IF(DZ$268 &gt;= $E295, MAX( MIN( $F295*$F$264, $F295-SUM($I295:DY295)),0),0)</f>
        <v>0</v>
      </c>
      <c r="EA295" s="53">
        <f ca="1" xml:space="preserve"> (EA$2 &gt;= NTBA!$F$17) * IF(EA$268 &gt;= $E295, MAX( MIN( $F295*$F$264, $F295-SUM($I295:DZ295)),0),0)</f>
        <v>0</v>
      </c>
      <c r="EB295" s="53">
        <f ca="1" xml:space="preserve"> (EB$2 &gt;= NTBA!$F$17) * IF(EB$268 &gt;= $E295, MAX( MIN( $F295*$F$264, $F295-SUM($I295:EA295)),0),0)</f>
        <v>0</v>
      </c>
      <c r="EC295" s="53">
        <f ca="1" xml:space="preserve"> (EC$2 &gt;= NTBA!$F$17) * IF(EC$268 &gt;= $E295, MAX( MIN( $F295*$F$264, $F295-SUM($I295:EB295)),0),0)</f>
        <v>0</v>
      </c>
      <c r="ED295" s="53">
        <f ca="1" xml:space="preserve"> (ED$2 &gt;= NTBA!$F$17) * IF(ED$268 &gt;= $E295, MAX( MIN( $F295*$F$264, $F295-SUM($I295:EC295)),0),0)</f>
        <v>0</v>
      </c>
      <c r="EE295" s="53">
        <f ca="1" xml:space="preserve"> (EE$2 &gt;= NTBA!$F$17) * IF(EE$268 &gt;= $E295, MAX( MIN( $F295*$F$264, $F295-SUM($I295:ED295)),0),0)</f>
        <v>0</v>
      </c>
      <c r="EF295" s="53">
        <f ca="1" xml:space="preserve"> (EF$2 &gt;= NTBA!$F$17) * IF(EF$268 &gt;= $E295, MAX( MIN( $F295*$F$264, $F295-SUM($I295:EE295)),0),0)</f>
        <v>0</v>
      </c>
      <c r="EG295" s="53">
        <f ca="1" xml:space="preserve"> (EG$2 &gt;= NTBA!$F$17) * IF(EG$268 &gt;= $E295, MAX( MIN( $F295*$F$264, $F295-SUM($I295:EF295)),0),0)</f>
        <v>0</v>
      </c>
      <c r="EH295" s="53">
        <f ca="1" xml:space="preserve"> (EH$2 &gt;= NTBA!$F$17) * IF(EH$268 &gt;= $E295, MAX( MIN( $F295*$F$264, $F295-SUM($I295:EG295)),0),0)</f>
        <v>0</v>
      </c>
      <c r="EI295" s="21"/>
    </row>
    <row r="296" spans="5:139" ht="15" customHeight="1" outlineLevel="1" x14ac:dyDescent="0.35">
      <c r="E296" s="625">
        <v>28</v>
      </c>
      <c r="F296" s="415">
        <f ca="1"/>
        <v>57.941215332701105</v>
      </c>
      <c r="G296" s="462"/>
      <c r="H296" s="26">
        <f t="shared" ca="1" si="184"/>
        <v>57.941215332701105</v>
      </c>
      <c r="I296" s="39"/>
      <c r="J296" s="53">
        <f xml:space="preserve"> (J$2 &gt;= NTBA!$F$17) * IF(J$268 &gt;= $E296, MAX( MIN( $F296*$F$264, $F296-SUM($I296:I296)),0),0)</f>
        <v>0</v>
      </c>
      <c r="K296" s="53">
        <f xml:space="preserve"> (K$2 &gt;= NTBA!$F$17) * IF(K$268 &gt;= $E296, MAX( MIN( $F296*$F$264, $F296-SUM($I296:J296)),0),0)</f>
        <v>0</v>
      </c>
      <c r="L296" s="53">
        <f xml:space="preserve"> (L$2 &gt;= NTBA!$F$17) * IF(L$268 &gt;= $E296, MAX( MIN( $F296*$F$264, $F296-SUM($I296:K296)),0),0)</f>
        <v>0</v>
      </c>
      <c r="M296" s="53">
        <f xml:space="preserve"> (M$2 &gt;= NTBA!$F$17) * IF(M$268 &gt;= $E296, MAX( MIN( $F296*$F$264, $F296-SUM($I296:L296)),0),0)</f>
        <v>0</v>
      </c>
      <c r="N296" s="53">
        <f xml:space="preserve"> (N$2 &gt;= NTBA!$F$17) * IF(N$268 &gt;= $E296, MAX( MIN( $F296*$F$264, $F296-SUM($I296:M296)),0),0)</f>
        <v>0</v>
      </c>
      <c r="O296" s="53">
        <f xml:space="preserve"> (O$2 &gt;= NTBA!$F$17) * IF(O$268 &gt;= $E296, MAX( MIN( $F296*$F$264, $F296-SUM($I296:N296)),0),0)</f>
        <v>0</v>
      </c>
      <c r="P296" s="53">
        <f xml:space="preserve"> (P$2 &gt;= NTBA!$F$17) * IF(P$268 &gt;= $E296, MAX( MIN( $F296*$F$264, $F296-SUM($I296:O296)),0),0)</f>
        <v>0</v>
      </c>
      <c r="Q296" s="53">
        <f xml:space="preserve"> (Q$2 &gt;= NTBA!$F$17) * IF(Q$268 &gt;= $E296, MAX( MIN( $F296*$F$264, $F296-SUM($I296:P296)),0),0)</f>
        <v>0</v>
      </c>
      <c r="R296" s="53">
        <f xml:space="preserve"> (R$2 &gt;= NTBA!$F$17) * IF(R$268 &gt;= $E296, MAX( MIN( $F296*$F$264, $F296-SUM($I296:Q296)),0),0)</f>
        <v>0</v>
      </c>
      <c r="S296" s="53">
        <f xml:space="preserve"> (S$2 &gt;= NTBA!$F$17) * IF(S$268 &gt;= $E296, MAX( MIN( $F296*$F$264, $F296-SUM($I296:R296)),0),0)</f>
        <v>0</v>
      </c>
      <c r="T296" s="53">
        <f xml:space="preserve"> (T$2 &gt;= NTBA!$F$17) * IF(T$268 &gt;= $E296, MAX( MIN( $F296*$F$264, $F296-SUM($I296:S296)),0),0)</f>
        <v>0</v>
      </c>
      <c r="U296" s="53">
        <f xml:space="preserve"> (U$2 &gt;= NTBA!$F$17) * IF(U$268 &gt;= $E296, MAX( MIN( $F296*$F$264, $F296-SUM($I296:T296)),0),0)</f>
        <v>0</v>
      </c>
      <c r="V296" s="53">
        <f xml:space="preserve"> (V$2 &gt;= NTBA!$F$17) * IF(V$268 &gt;= $E296, MAX( MIN( $F296*$F$264, $F296-SUM($I296:U296)),0),0)</f>
        <v>0</v>
      </c>
      <c r="W296" s="53">
        <f xml:space="preserve"> (W$2 &gt;= NTBA!$F$17) * IF(W$268 &gt;= $E296, MAX( MIN( $F296*$F$264, $F296-SUM($I296:V296)),0),0)</f>
        <v>0</v>
      </c>
      <c r="X296" s="53">
        <f xml:space="preserve"> (X$2 &gt;= NTBA!$F$17) * IF(X$268 &gt;= $E296, MAX( MIN( $F296*$F$264, $F296-SUM($I296:W296)),0),0)</f>
        <v>0</v>
      </c>
      <c r="Y296" s="53">
        <f xml:space="preserve"> (Y$2 &gt;= NTBA!$F$17) * IF(Y$268 &gt;= $E296, MAX( MIN( $F296*$F$264, $F296-SUM($I296:X296)),0),0)</f>
        <v>0</v>
      </c>
      <c r="Z296" s="53">
        <f xml:space="preserve"> (Z$2 &gt;= NTBA!$F$17) * IF(Z$268 &gt;= $E296, MAX( MIN( $F296*$F$264, $F296-SUM($I296:Y296)),0),0)</f>
        <v>0</v>
      </c>
      <c r="AA296" s="53">
        <f xml:space="preserve"> (AA$2 &gt;= NTBA!$F$17) * IF(AA$268 &gt;= $E296, MAX( MIN( $F296*$F$264, $F296-SUM($I296:Z296)),0),0)</f>
        <v>0</v>
      </c>
      <c r="AB296" s="53">
        <f xml:space="preserve"> (AB$2 &gt;= NTBA!$F$17) * IF(AB$268 &gt;= $E296, MAX( MIN( $F296*$F$264, $F296-SUM($I296:AA296)),0),0)</f>
        <v>0</v>
      </c>
      <c r="AC296" s="53">
        <f xml:space="preserve"> (AC$2 &gt;= NTBA!$F$17) * IF(AC$268 &gt;= $E296, MAX( MIN( $F296*$F$264, $F296-SUM($I296:AB296)),0),0)</f>
        <v>0</v>
      </c>
      <c r="AD296" s="53">
        <f xml:space="preserve"> (AD$2 &gt;= NTBA!$F$17) * IF(AD$268 &gt;= $E296, MAX( MIN( $F296*$F$264, $F296-SUM($I296:AC296)),0),0)</f>
        <v>0</v>
      </c>
      <c r="AE296" s="53">
        <f xml:space="preserve"> (AE$2 &gt;= NTBA!$F$17) * IF(AE$268 &gt;= $E296, MAX( MIN( $F296*$F$264, $F296-SUM($I296:AD296)),0),0)</f>
        <v>0</v>
      </c>
      <c r="AF296" s="53">
        <f xml:space="preserve"> (AF$2 &gt;= NTBA!$F$17) * IF(AF$268 &gt;= $E296, MAX( MIN( $F296*$F$264, $F296-SUM($I296:AE296)),0),0)</f>
        <v>0</v>
      </c>
      <c r="AG296" s="53">
        <f xml:space="preserve"> (AG$2 &gt;= NTBA!$F$17) * IF(AG$268 &gt;= $E296, MAX( MIN( $F296*$F$264, $F296-SUM($I296:AF296)),0),0)</f>
        <v>0</v>
      </c>
      <c r="AH296" s="53">
        <f xml:space="preserve"> (AH$2 &gt;= NTBA!$F$17) * IF(AH$268 &gt;= $E296, MAX( MIN( $F296*$F$264, $F296-SUM($I296:AG296)),0),0)</f>
        <v>0</v>
      </c>
      <c r="AI296" s="53">
        <f xml:space="preserve"> (AI$2 &gt;= NTBA!$F$17) * IF(AI$268 &gt;= $E296, MAX( MIN( $F296*$F$264, $F296-SUM($I296:AH296)),0),0)</f>
        <v>0</v>
      </c>
      <c r="AJ296" s="53">
        <f xml:space="preserve"> (AJ$2 &gt;= NTBA!$F$17) * IF(AJ$268 &gt;= $E296, MAX( MIN( $F296*$F$264, $F296-SUM($I296:AI296)),0),0)</f>
        <v>0</v>
      </c>
      <c r="AK296" s="53">
        <f ca="1" xml:space="preserve"> (AK$2 &gt;= NTBA!$F$17) * IF(AK$268 &gt;= $E296, MAX( MIN( $F296*$F$264, $F296-SUM($I296:AJ296)),0),0)</f>
        <v>0.69808693171929059</v>
      </c>
      <c r="AL296" s="53">
        <f ca="1" xml:space="preserve"> (AL$2 &gt;= NTBA!$F$17) * IF(AL$268 &gt;= $E296, MAX( MIN( $F296*$F$264, $F296-SUM($I296:AK296)),0),0)</f>
        <v>0.69808693171929059</v>
      </c>
      <c r="AM296" s="53">
        <f ca="1" xml:space="preserve"> (AM$2 &gt;= NTBA!$F$17) * IF(AM$268 &gt;= $E296, MAX( MIN( $F296*$F$264, $F296-SUM($I296:AL296)),0),0)</f>
        <v>0.69808693171929059</v>
      </c>
      <c r="AN296" s="53">
        <f ca="1" xml:space="preserve"> (AN$2 &gt;= NTBA!$F$17) * IF(AN$268 &gt;= $E296, MAX( MIN( $F296*$F$264, $F296-SUM($I296:AM296)),0),0)</f>
        <v>0.69808693171929059</v>
      </c>
      <c r="AO296" s="53">
        <f ca="1" xml:space="preserve"> (AO$2 &gt;= NTBA!$F$17) * IF(AO$268 &gt;= $E296, MAX( MIN( $F296*$F$264, $F296-SUM($I296:AN296)),0),0)</f>
        <v>0.69808693171929059</v>
      </c>
      <c r="AP296" s="53">
        <f ca="1" xml:space="preserve"> (AP$2 &gt;= NTBA!$F$17) * IF(AP$268 &gt;= $E296, MAX( MIN( $F296*$F$264, $F296-SUM($I296:AO296)),0),0)</f>
        <v>0.69808693171929059</v>
      </c>
      <c r="AQ296" s="53">
        <f ca="1" xml:space="preserve"> (AQ$2 &gt;= NTBA!$F$17) * IF(AQ$268 &gt;= $E296, MAX( MIN( $F296*$F$264, $F296-SUM($I296:AP296)),0),0)</f>
        <v>0.69808693171929059</v>
      </c>
      <c r="AR296" s="53">
        <f ca="1" xml:space="preserve"> (AR$2 &gt;= NTBA!$F$17) * IF(AR$268 &gt;= $E296, MAX( MIN( $F296*$F$264, $F296-SUM($I296:AQ296)),0),0)</f>
        <v>0.69808693171929059</v>
      </c>
      <c r="AS296" s="53">
        <f ca="1" xml:space="preserve"> (AS$2 &gt;= NTBA!$F$17) * IF(AS$268 &gt;= $E296, MAX( MIN( $F296*$F$264, $F296-SUM($I296:AR296)),0),0)</f>
        <v>0.69808693171929059</v>
      </c>
      <c r="AT296" s="53">
        <f ca="1" xml:space="preserve"> (AT$2 &gt;= NTBA!$F$17) * IF(AT$268 &gt;= $E296, MAX( MIN( $F296*$F$264, $F296-SUM($I296:AS296)),0),0)</f>
        <v>0.69808693171929059</v>
      </c>
      <c r="AU296" s="53">
        <f ca="1" xml:space="preserve"> (AU$2 &gt;= NTBA!$F$17) * IF(AU$268 &gt;= $E296, MAX( MIN( $F296*$F$264, $F296-SUM($I296:AT296)),0),0)</f>
        <v>0.69808693171929059</v>
      </c>
      <c r="AV296" s="53">
        <f ca="1" xml:space="preserve"> (AV$2 &gt;= NTBA!$F$17) * IF(AV$268 &gt;= $E296, MAX( MIN( $F296*$F$264, $F296-SUM($I296:AU296)),0),0)</f>
        <v>0.69808693171929059</v>
      </c>
      <c r="AW296" s="53">
        <f ca="1" xml:space="preserve"> (AW$2 &gt;= NTBA!$F$17) * IF(AW$268 &gt;= $E296, MAX( MIN( $F296*$F$264, $F296-SUM($I296:AV296)),0),0)</f>
        <v>0.69808693171929059</v>
      </c>
      <c r="AX296" s="53">
        <f ca="1" xml:space="preserve"> (AX$2 &gt;= NTBA!$F$17) * IF(AX$268 &gt;= $E296, MAX( MIN( $F296*$F$264, $F296-SUM($I296:AW296)),0),0)</f>
        <v>0.69808693171929059</v>
      </c>
      <c r="AY296" s="53">
        <f ca="1" xml:space="preserve"> (AY$2 &gt;= NTBA!$F$17) * IF(AY$268 &gt;= $E296, MAX( MIN( $F296*$F$264, $F296-SUM($I296:AX296)),0),0)</f>
        <v>0.69808693171929059</v>
      </c>
      <c r="AZ296" s="53">
        <f ca="1" xml:space="preserve"> (AZ$2 &gt;= NTBA!$F$17) * IF(AZ$268 &gt;= $E296, MAX( MIN( $F296*$F$264, $F296-SUM($I296:AY296)),0),0)</f>
        <v>0.69808693171929059</v>
      </c>
      <c r="BA296" s="53">
        <f ca="1" xml:space="preserve"> (BA$2 &gt;= NTBA!$F$17) * IF(BA$268 &gt;= $E296, MAX( MIN( $F296*$F$264, $F296-SUM($I296:AZ296)),0),0)</f>
        <v>0.69808693171929059</v>
      </c>
      <c r="BB296" s="53">
        <f ca="1" xml:space="preserve"> (BB$2 &gt;= NTBA!$F$17) * IF(BB$268 &gt;= $E296, MAX( MIN( $F296*$F$264, $F296-SUM($I296:BA296)),0),0)</f>
        <v>0.69808693171929059</v>
      </c>
      <c r="BC296" s="53">
        <f ca="1" xml:space="preserve"> (BC$2 &gt;= NTBA!$F$17) * IF(BC$268 &gt;= $E296, MAX( MIN( $F296*$F$264, $F296-SUM($I296:BB296)),0),0)</f>
        <v>0.69808693171929059</v>
      </c>
      <c r="BD296" s="53">
        <f ca="1" xml:space="preserve"> (BD$2 &gt;= NTBA!$F$17) * IF(BD$268 &gt;= $E296, MAX( MIN( $F296*$F$264, $F296-SUM($I296:BC296)),0),0)</f>
        <v>0.69808693171929059</v>
      </c>
      <c r="BE296" s="53">
        <f ca="1" xml:space="preserve"> (BE$2 &gt;= NTBA!$F$17) * IF(BE$268 &gt;= $E296, MAX( MIN( $F296*$F$264, $F296-SUM($I296:BD296)),0),0)</f>
        <v>0.69808693171929059</v>
      </c>
      <c r="BF296" s="53">
        <f ca="1" xml:space="preserve"> (BF$2 &gt;= NTBA!$F$17) * IF(BF$268 &gt;= $E296, MAX( MIN( $F296*$F$264, $F296-SUM($I296:BE296)),0),0)</f>
        <v>0.69808693171929059</v>
      </c>
      <c r="BG296" s="53">
        <f ca="1" xml:space="preserve"> (BG$2 &gt;= NTBA!$F$17) * IF(BG$268 &gt;= $E296, MAX( MIN( $F296*$F$264, $F296-SUM($I296:BF296)),0),0)</f>
        <v>0.69808693171929059</v>
      </c>
      <c r="BH296" s="53">
        <f ca="1" xml:space="preserve"> (BH$2 &gt;= NTBA!$F$17) * IF(BH$268 &gt;= $E296, MAX( MIN( $F296*$F$264, $F296-SUM($I296:BG296)),0),0)</f>
        <v>0.69808693171929059</v>
      </c>
      <c r="BI296" s="53">
        <f ca="1" xml:space="preserve"> (BI$2 &gt;= NTBA!$F$17) * IF(BI$268 &gt;= $E296, MAX( MIN( $F296*$F$264, $F296-SUM($I296:BH296)),0),0)</f>
        <v>0.69808693171929059</v>
      </c>
      <c r="BJ296" s="53">
        <f ca="1" xml:space="preserve"> (BJ$2 &gt;= NTBA!$F$17) * IF(BJ$268 &gt;= $E296, MAX( MIN( $F296*$F$264, $F296-SUM($I296:BI296)),0),0)</f>
        <v>0.69808693171929059</v>
      </c>
      <c r="BK296" s="53">
        <f ca="1" xml:space="preserve"> (BK$2 &gt;= NTBA!$F$17) * IF(BK$268 &gt;= $E296, MAX( MIN( $F296*$F$264, $F296-SUM($I296:BJ296)),0),0)</f>
        <v>0.69808693171929059</v>
      </c>
      <c r="BL296" s="53">
        <f ca="1" xml:space="preserve"> (BL$2 &gt;= NTBA!$F$17) * IF(BL$268 &gt;= $E296, MAX( MIN( $F296*$F$264, $F296-SUM($I296:BK296)),0),0)</f>
        <v>0.69808693171929059</v>
      </c>
      <c r="BM296" s="53">
        <f ca="1" xml:space="preserve"> (BM$2 &gt;= NTBA!$F$17) * IF(BM$268 &gt;= $E296, MAX( MIN( $F296*$F$264, $F296-SUM($I296:BL296)),0),0)</f>
        <v>0.69808693171929059</v>
      </c>
      <c r="BN296" s="53">
        <f ca="1" xml:space="preserve"> (BN$2 &gt;= NTBA!$F$17) * IF(BN$268 &gt;= $E296, MAX( MIN( $F296*$F$264, $F296-SUM($I296:BM296)),0),0)</f>
        <v>0.69808693171929059</v>
      </c>
      <c r="BO296" s="53">
        <f ca="1" xml:space="preserve"> (BO$2 &gt;= NTBA!$F$17) * IF(BO$268 &gt;= $E296, MAX( MIN( $F296*$F$264, $F296-SUM($I296:BN296)),0),0)</f>
        <v>0.69808693171929059</v>
      </c>
      <c r="BP296" s="53">
        <f ca="1" xml:space="preserve"> (BP$2 &gt;= NTBA!$F$17) * IF(BP$268 &gt;= $E296, MAX( MIN( $F296*$F$264, $F296-SUM($I296:BO296)),0),0)</f>
        <v>0.69808693171929059</v>
      </c>
      <c r="BQ296" s="53">
        <f ca="1" xml:space="preserve"> (BQ$2 &gt;= NTBA!$F$17) * IF(BQ$268 &gt;= $E296, MAX( MIN( $F296*$F$264, $F296-SUM($I296:BP296)),0),0)</f>
        <v>0.69808693171929059</v>
      </c>
      <c r="BR296" s="53">
        <f ca="1" xml:space="preserve"> (BR$2 &gt;= NTBA!$F$17) * IF(BR$268 &gt;= $E296, MAX( MIN( $F296*$F$264, $F296-SUM($I296:BQ296)),0),0)</f>
        <v>0.69808693171929059</v>
      </c>
      <c r="BS296" s="53">
        <f ca="1" xml:space="preserve"> (BS$2 &gt;= NTBA!$F$17) * IF(BS$268 &gt;= $E296, MAX( MIN( $F296*$F$264, $F296-SUM($I296:BR296)),0),0)</f>
        <v>0.69808693171929059</v>
      </c>
      <c r="BT296" s="53">
        <f ca="1" xml:space="preserve"> (BT$2 &gt;= NTBA!$F$17) * IF(BT$268 &gt;= $E296, MAX( MIN( $F296*$F$264, $F296-SUM($I296:BS296)),0),0)</f>
        <v>0.69808693171929059</v>
      </c>
      <c r="BU296" s="53">
        <f ca="1" xml:space="preserve"> (BU$2 &gt;= NTBA!$F$17) * IF(BU$268 &gt;= $E296, MAX( MIN( $F296*$F$264, $F296-SUM($I296:BT296)),0),0)</f>
        <v>0.69808693171929059</v>
      </c>
      <c r="BV296" s="53">
        <f ca="1" xml:space="preserve"> (BV$2 &gt;= NTBA!$F$17) * IF(BV$268 &gt;= $E296, MAX( MIN( $F296*$F$264, $F296-SUM($I296:BU296)),0),0)</f>
        <v>0.69808693171929059</v>
      </c>
      <c r="BW296" s="53">
        <f ca="1" xml:space="preserve"> (BW$2 &gt;= NTBA!$F$17) * IF(BW$268 &gt;= $E296, MAX( MIN( $F296*$F$264, $F296-SUM($I296:BV296)),0),0)</f>
        <v>0.69808693171929059</v>
      </c>
      <c r="BX296" s="53">
        <f ca="1" xml:space="preserve"> (BX$2 &gt;= NTBA!$F$17) * IF(BX$268 &gt;= $E296, MAX( MIN( $F296*$F$264, $F296-SUM($I296:BW296)),0),0)</f>
        <v>0.69808693171929059</v>
      </c>
      <c r="BY296" s="53">
        <f ca="1" xml:space="preserve"> (BY$2 &gt;= NTBA!$F$17) * IF(BY$268 &gt;= $E296, MAX( MIN( $F296*$F$264, $F296-SUM($I296:BX296)),0),0)</f>
        <v>0.69808693171929059</v>
      </c>
      <c r="BZ296" s="53">
        <f ca="1" xml:space="preserve"> (BZ$2 &gt;= NTBA!$F$17) * IF(BZ$268 &gt;= $E296, MAX( MIN( $F296*$F$264, $F296-SUM($I296:BY296)),0),0)</f>
        <v>0.69808693171929059</v>
      </c>
      <c r="CA296" s="53">
        <f ca="1" xml:space="preserve"> (CA$2 &gt;= NTBA!$F$17) * IF(CA$268 &gt;= $E296, MAX( MIN( $F296*$F$264, $F296-SUM($I296:BZ296)),0),0)</f>
        <v>0.69808693171929059</v>
      </c>
      <c r="CB296" s="53">
        <f ca="1" xml:space="preserve"> (CB$2 &gt;= NTBA!$F$17) * IF(CB$268 &gt;= $E296, MAX( MIN( $F296*$F$264, $F296-SUM($I296:CA296)),0),0)</f>
        <v>0.69808693171929059</v>
      </c>
      <c r="CC296" s="53">
        <f ca="1" xml:space="preserve"> (CC$2 &gt;= NTBA!$F$17) * IF(CC$268 &gt;= $E296, MAX( MIN( $F296*$F$264, $F296-SUM($I296:CB296)),0),0)</f>
        <v>0.69808693171929059</v>
      </c>
      <c r="CD296" s="53">
        <f ca="1" xml:space="preserve"> (CD$2 &gt;= NTBA!$F$17) * IF(CD$268 &gt;= $E296, MAX( MIN( $F296*$F$264, $F296-SUM($I296:CC296)),0),0)</f>
        <v>0.69808693171929059</v>
      </c>
      <c r="CE296" s="53">
        <f ca="1" xml:space="preserve"> (CE$2 &gt;= NTBA!$F$17) * IF(CE$268 &gt;= $E296, MAX( MIN( $F296*$F$264, $F296-SUM($I296:CD296)),0),0)</f>
        <v>0.69808693171929059</v>
      </c>
      <c r="CF296" s="53">
        <f ca="1" xml:space="preserve"> (CF$2 &gt;= NTBA!$F$17) * IF(CF$268 &gt;= $E296, MAX( MIN( $F296*$F$264, $F296-SUM($I296:CE296)),0),0)</f>
        <v>0.69808693171929059</v>
      </c>
      <c r="CG296" s="53">
        <f ca="1" xml:space="preserve"> (CG$2 &gt;= NTBA!$F$17) * IF(CG$268 &gt;= $E296, MAX( MIN( $F296*$F$264, $F296-SUM($I296:CF296)),0),0)</f>
        <v>0.69808693171929059</v>
      </c>
      <c r="CH296" s="53">
        <f ca="1" xml:space="preserve"> (CH$2 &gt;= NTBA!$F$17) * IF(CH$268 &gt;= $E296, MAX( MIN( $F296*$F$264, $F296-SUM($I296:CG296)),0),0)</f>
        <v>0.69808693171929059</v>
      </c>
      <c r="CI296" s="53">
        <f ca="1" xml:space="preserve"> (CI$2 &gt;= NTBA!$F$17) * IF(CI$268 &gt;= $E296, MAX( MIN( $F296*$F$264, $F296-SUM($I296:CH296)),0),0)</f>
        <v>0.69808693171929059</v>
      </c>
      <c r="CJ296" s="53">
        <f ca="1" xml:space="preserve"> (CJ$2 &gt;= NTBA!$F$17) * IF(CJ$268 &gt;= $E296, MAX( MIN( $F296*$F$264, $F296-SUM($I296:CI296)),0),0)</f>
        <v>0.69808693171929059</v>
      </c>
      <c r="CK296" s="53">
        <f ca="1" xml:space="preserve"> (CK$2 &gt;= NTBA!$F$17) * IF(CK$268 &gt;= $E296, MAX( MIN( $F296*$F$264, $F296-SUM($I296:CJ296)),0),0)</f>
        <v>0.69808693171929059</v>
      </c>
      <c r="CL296" s="53">
        <f ca="1" xml:space="preserve"> (CL$2 &gt;= NTBA!$F$17) * IF(CL$268 &gt;= $E296, MAX( MIN( $F296*$F$264, $F296-SUM($I296:CK296)),0),0)</f>
        <v>0.69808693171929059</v>
      </c>
      <c r="CM296" s="53">
        <f ca="1" xml:space="preserve"> (CM$2 &gt;= NTBA!$F$17) * IF(CM$268 &gt;= $E296, MAX( MIN( $F296*$F$264, $F296-SUM($I296:CL296)),0),0)</f>
        <v>0.69808693171929059</v>
      </c>
      <c r="CN296" s="53">
        <f ca="1" xml:space="preserve"> (CN$2 &gt;= NTBA!$F$17) * IF(CN$268 &gt;= $E296, MAX( MIN( $F296*$F$264, $F296-SUM($I296:CM296)),0),0)</f>
        <v>0.69808693171929059</v>
      </c>
      <c r="CO296" s="53">
        <f ca="1" xml:space="preserve"> (CO$2 &gt;= NTBA!$F$17) * IF(CO$268 &gt;= $E296, MAX( MIN( $F296*$F$264, $F296-SUM($I296:CN296)),0),0)</f>
        <v>0.69808693171929059</v>
      </c>
      <c r="CP296" s="53">
        <f ca="1" xml:space="preserve"> (CP$2 &gt;= NTBA!$F$17) * IF(CP$268 &gt;= $E296, MAX( MIN( $F296*$F$264, $F296-SUM($I296:CO296)),0),0)</f>
        <v>0.69808693171929059</v>
      </c>
      <c r="CQ296" s="53">
        <f ca="1" xml:space="preserve"> (CQ$2 &gt;= NTBA!$F$17) * IF(CQ$268 &gt;= $E296, MAX( MIN( $F296*$F$264, $F296-SUM($I296:CP296)),0),0)</f>
        <v>0.69808693171929059</v>
      </c>
      <c r="CR296" s="53">
        <f ca="1" xml:space="preserve"> (CR$2 &gt;= NTBA!$F$17) * IF(CR$268 &gt;= $E296, MAX( MIN( $F296*$F$264, $F296-SUM($I296:CQ296)),0),0)</f>
        <v>0.69808693171929059</v>
      </c>
      <c r="CS296" s="53">
        <f ca="1" xml:space="preserve"> (CS$2 &gt;= NTBA!$F$17) * IF(CS$268 &gt;= $E296, MAX( MIN( $F296*$F$264, $F296-SUM($I296:CR296)),0),0)</f>
        <v>0.69808693171929059</v>
      </c>
      <c r="CT296" s="53">
        <f ca="1" xml:space="preserve"> (CT$2 &gt;= NTBA!$F$17) * IF(CT$268 &gt;= $E296, MAX( MIN( $F296*$F$264, $F296-SUM($I296:CS296)),0),0)</f>
        <v>0.69808693171929059</v>
      </c>
      <c r="CU296" s="53">
        <f ca="1" xml:space="preserve"> (CU$2 &gt;= NTBA!$F$17) * IF(CU$268 &gt;= $E296, MAX( MIN( $F296*$F$264, $F296-SUM($I296:CT296)),0),0)</f>
        <v>0.69808693171929059</v>
      </c>
      <c r="CV296" s="53">
        <f ca="1" xml:space="preserve"> (CV$2 &gt;= NTBA!$F$17) * IF(CV$268 &gt;= $E296, MAX( MIN( $F296*$F$264, $F296-SUM($I296:CU296)),0),0)</f>
        <v>0.69808693171929059</v>
      </c>
      <c r="CW296" s="53">
        <f ca="1" xml:space="preserve"> (CW$2 &gt;= NTBA!$F$17) * IF(CW$268 &gt;= $E296, MAX( MIN( $F296*$F$264, $F296-SUM($I296:CV296)),0),0)</f>
        <v>0.69808693171929059</v>
      </c>
      <c r="CX296" s="53">
        <f ca="1" xml:space="preserve"> (CX$2 &gt;= NTBA!$F$17) * IF(CX$268 &gt;= $E296, MAX( MIN( $F296*$F$264, $F296-SUM($I296:CW296)),0),0)</f>
        <v>0.69808693171929059</v>
      </c>
      <c r="CY296" s="53">
        <f ca="1" xml:space="preserve"> (CY$2 &gt;= NTBA!$F$17) * IF(CY$268 &gt;= $E296, MAX( MIN( $F296*$F$264, $F296-SUM($I296:CX296)),0),0)</f>
        <v>0.69808693171929059</v>
      </c>
      <c r="CZ296" s="53">
        <f ca="1" xml:space="preserve"> (CZ$2 &gt;= NTBA!$F$17) * IF(CZ$268 &gt;= $E296, MAX( MIN( $F296*$F$264, $F296-SUM($I296:CY296)),0),0)</f>
        <v>0.69808693171929059</v>
      </c>
      <c r="DA296" s="53">
        <f ca="1" xml:space="preserve"> (DA$2 &gt;= NTBA!$F$17) * IF(DA$268 &gt;= $E296, MAX( MIN( $F296*$F$264, $F296-SUM($I296:CZ296)),0),0)</f>
        <v>0.69808693171929059</v>
      </c>
      <c r="DB296" s="53">
        <f ca="1" xml:space="preserve"> (DB$2 &gt;= NTBA!$F$17) * IF(DB$268 &gt;= $E296, MAX( MIN( $F296*$F$264, $F296-SUM($I296:DA296)),0),0)</f>
        <v>0.69808693171929059</v>
      </c>
      <c r="DC296" s="53">
        <f ca="1" xml:space="preserve"> (DC$2 &gt;= NTBA!$F$17) * IF(DC$268 &gt;= $E296, MAX( MIN( $F296*$F$264, $F296-SUM($I296:DB296)),0),0)</f>
        <v>0.69808693171929059</v>
      </c>
      <c r="DD296" s="53">
        <f ca="1" xml:space="preserve"> (DD$2 &gt;= NTBA!$F$17) * IF(DD$268 &gt;= $E296, MAX( MIN( $F296*$F$264, $F296-SUM($I296:DC296)),0),0)</f>
        <v>0.69808693171929059</v>
      </c>
      <c r="DE296" s="53">
        <f ca="1" xml:space="preserve"> (DE$2 &gt;= NTBA!$F$17) * IF(DE$268 &gt;= $E296, MAX( MIN( $F296*$F$264, $F296-SUM($I296:DD296)),0),0)</f>
        <v>0.69808693171929059</v>
      </c>
      <c r="DF296" s="53">
        <f ca="1" xml:space="preserve"> (DF$2 &gt;= NTBA!$F$17) * IF(DF$268 &gt;= $E296, MAX( MIN( $F296*$F$264, $F296-SUM($I296:DE296)),0),0)</f>
        <v>0.69808693171929059</v>
      </c>
      <c r="DG296" s="53">
        <f ca="1" xml:space="preserve"> (DG$2 &gt;= NTBA!$F$17) * IF(DG$268 &gt;= $E296, MAX( MIN( $F296*$F$264, $F296-SUM($I296:DF296)),0),0)</f>
        <v>0.69808693171929059</v>
      </c>
      <c r="DH296" s="53">
        <f ca="1" xml:space="preserve"> (DH$2 &gt;= NTBA!$F$17) * IF(DH$268 &gt;= $E296, MAX( MIN( $F296*$F$264, $F296-SUM($I296:DG296)),0),0)</f>
        <v>0.69808693171929059</v>
      </c>
      <c r="DI296" s="53">
        <f ca="1" xml:space="preserve"> (DI$2 &gt;= NTBA!$F$17) * IF(DI$268 &gt;= $E296, MAX( MIN( $F296*$F$264, $F296-SUM($I296:DH296)),0),0)</f>
        <v>0.69808693171929059</v>
      </c>
      <c r="DJ296" s="53">
        <f ca="1" xml:space="preserve"> (DJ$2 &gt;= NTBA!$F$17) * IF(DJ$268 &gt;= $E296, MAX( MIN( $F296*$F$264, $F296-SUM($I296:DI296)),0),0)</f>
        <v>0.69808693171929059</v>
      </c>
      <c r="DK296" s="53">
        <f ca="1" xml:space="preserve"> (DK$2 &gt;= NTBA!$F$17) * IF(DK$268 &gt;= $E296, MAX( MIN( $F296*$F$264, $F296-SUM($I296:DJ296)),0),0)</f>
        <v>0.69808693171929059</v>
      </c>
      <c r="DL296" s="53">
        <f ca="1" xml:space="preserve"> (DL$2 &gt;= NTBA!$F$17) * IF(DL$268 &gt;= $E296, MAX( MIN( $F296*$F$264, $F296-SUM($I296:DK296)),0),0)</f>
        <v>0.69808693171929059</v>
      </c>
      <c r="DM296" s="53">
        <f ca="1" xml:space="preserve"> (DM$2 &gt;= NTBA!$F$17) * IF(DM$268 &gt;= $E296, MAX( MIN( $F296*$F$264, $F296-SUM($I296:DL296)),0),0)</f>
        <v>0.69808693171929059</v>
      </c>
      <c r="DN296" s="53">
        <f ca="1" xml:space="preserve"> (DN$2 &gt;= NTBA!$F$17) * IF(DN$268 &gt;= $E296, MAX( MIN( $F296*$F$264, $F296-SUM($I296:DM296)),0),0)</f>
        <v>0.69808693171929059</v>
      </c>
      <c r="DO296" s="53">
        <f ca="1" xml:space="preserve"> (DO$2 &gt;= NTBA!$F$17) * IF(DO$268 &gt;= $E296, MAX( MIN( $F296*$F$264, $F296-SUM($I296:DN296)),0),0)</f>
        <v>0.69808693171929059</v>
      </c>
      <c r="DP296" s="53">
        <f ca="1" xml:space="preserve"> (DP$2 &gt;= NTBA!$F$17) * IF(DP$268 &gt;= $E296, MAX( MIN( $F296*$F$264, $F296-SUM($I296:DO296)),0),0)</f>
        <v>4.2632564145606011E-14</v>
      </c>
      <c r="DQ296" s="53">
        <f ca="1" xml:space="preserve"> (DQ$2 &gt;= NTBA!$F$17) * IF(DQ$268 &gt;= $E296, MAX( MIN( $F296*$F$264, $F296-SUM($I296:DP296)),0),0)</f>
        <v>0</v>
      </c>
      <c r="DR296" s="53">
        <f ca="1" xml:space="preserve"> (DR$2 &gt;= NTBA!$F$17) * IF(DR$268 &gt;= $E296, MAX( MIN( $F296*$F$264, $F296-SUM($I296:DQ296)),0),0)</f>
        <v>0</v>
      </c>
      <c r="DS296" s="53">
        <f ca="1" xml:space="preserve"> (DS$2 &gt;= NTBA!$F$17) * IF(DS$268 &gt;= $E296, MAX( MIN( $F296*$F$264, $F296-SUM($I296:DR296)),0),0)</f>
        <v>0</v>
      </c>
      <c r="DT296" s="53">
        <f ca="1" xml:space="preserve"> (DT$2 &gt;= NTBA!$F$17) * IF(DT$268 &gt;= $E296, MAX( MIN( $F296*$F$264, $F296-SUM($I296:DS296)),0),0)</f>
        <v>0</v>
      </c>
      <c r="DU296" s="53">
        <f ca="1" xml:space="preserve"> (DU$2 &gt;= NTBA!$F$17) * IF(DU$268 &gt;= $E296, MAX( MIN( $F296*$F$264, $F296-SUM($I296:DT296)),0),0)</f>
        <v>0</v>
      </c>
      <c r="DV296" s="53">
        <f ca="1" xml:space="preserve"> (DV$2 &gt;= NTBA!$F$17) * IF(DV$268 &gt;= $E296, MAX( MIN( $F296*$F$264, $F296-SUM($I296:DU296)),0),0)</f>
        <v>0</v>
      </c>
      <c r="DW296" s="53">
        <f ca="1" xml:space="preserve"> (DW$2 &gt;= NTBA!$F$17) * IF(DW$268 &gt;= $E296, MAX( MIN( $F296*$F$264, $F296-SUM($I296:DV296)),0),0)</f>
        <v>0</v>
      </c>
      <c r="DX296" s="53">
        <f ca="1" xml:space="preserve"> (DX$2 &gt;= NTBA!$F$17) * IF(DX$268 &gt;= $E296, MAX( MIN( $F296*$F$264, $F296-SUM($I296:DW296)),0),0)</f>
        <v>0</v>
      </c>
      <c r="DY296" s="53">
        <f ca="1" xml:space="preserve"> (DY$2 &gt;= NTBA!$F$17) * IF(DY$268 &gt;= $E296, MAX( MIN( $F296*$F$264, $F296-SUM($I296:DX296)),0),0)</f>
        <v>0</v>
      </c>
      <c r="DZ296" s="53">
        <f ca="1" xml:space="preserve"> (DZ$2 &gt;= NTBA!$F$17) * IF(DZ$268 &gt;= $E296, MAX( MIN( $F296*$F$264, $F296-SUM($I296:DY296)),0),0)</f>
        <v>0</v>
      </c>
      <c r="EA296" s="53">
        <f ca="1" xml:space="preserve"> (EA$2 &gt;= NTBA!$F$17) * IF(EA$268 &gt;= $E296, MAX( MIN( $F296*$F$264, $F296-SUM($I296:DZ296)),0),0)</f>
        <v>0</v>
      </c>
      <c r="EB296" s="53">
        <f ca="1" xml:space="preserve"> (EB$2 &gt;= NTBA!$F$17) * IF(EB$268 &gt;= $E296, MAX( MIN( $F296*$F$264, $F296-SUM($I296:EA296)),0),0)</f>
        <v>0</v>
      </c>
      <c r="EC296" s="53">
        <f ca="1" xml:space="preserve"> (EC$2 &gt;= NTBA!$F$17) * IF(EC$268 &gt;= $E296, MAX( MIN( $F296*$F$264, $F296-SUM($I296:EB296)),0),0)</f>
        <v>0</v>
      </c>
      <c r="ED296" s="53">
        <f ca="1" xml:space="preserve"> (ED$2 &gt;= NTBA!$F$17) * IF(ED$268 &gt;= $E296, MAX( MIN( $F296*$F$264, $F296-SUM($I296:EC296)),0),0)</f>
        <v>0</v>
      </c>
      <c r="EE296" s="53">
        <f ca="1" xml:space="preserve"> (EE$2 &gt;= NTBA!$F$17) * IF(EE$268 &gt;= $E296, MAX( MIN( $F296*$F$264, $F296-SUM($I296:ED296)),0),0)</f>
        <v>0</v>
      </c>
      <c r="EF296" s="53">
        <f ca="1" xml:space="preserve"> (EF$2 &gt;= NTBA!$F$17) * IF(EF$268 &gt;= $E296, MAX( MIN( $F296*$F$264, $F296-SUM($I296:EE296)),0),0)</f>
        <v>0</v>
      </c>
      <c r="EG296" s="53">
        <f ca="1" xml:space="preserve"> (EG$2 &gt;= NTBA!$F$17) * IF(EG$268 &gt;= $E296, MAX( MIN( $F296*$F$264, $F296-SUM($I296:EF296)),0),0)</f>
        <v>0</v>
      </c>
      <c r="EH296" s="53">
        <f ca="1" xml:space="preserve"> (EH$2 &gt;= NTBA!$F$17) * IF(EH$268 &gt;= $E296, MAX( MIN( $F296*$F$264, $F296-SUM($I296:EG296)),0),0)</f>
        <v>0</v>
      </c>
      <c r="EI296" s="21"/>
    </row>
    <row r="297" spans="5:139" ht="15" customHeight="1" outlineLevel="1" x14ac:dyDescent="0.35">
      <c r="E297" s="625">
        <v>29</v>
      </c>
      <c r="F297" s="415">
        <f ca="1"/>
        <v>74.644339625998001</v>
      </c>
      <c r="G297" s="462"/>
      <c r="H297" s="26">
        <f t="shared" ca="1" si="184"/>
        <v>74.644339625998001</v>
      </c>
      <c r="I297" s="39"/>
      <c r="J297" s="53">
        <f xml:space="preserve"> (J$2 &gt;= NTBA!$F$17) * IF(J$268 &gt;= $E297, MAX( MIN( $F297*$F$264, $F297-SUM($I297:I297)),0),0)</f>
        <v>0</v>
      </c>
      <c r="K297" s="53">
        <f xml:space="preserve"> (K$2 &gt;= NTBA!$F$17) * IF(K$268 &gt;= $E297, MAX( MIN( $F297*$F$264, $F297-SUM($I297:J297)),0),0)</f>
        <v>0</v>
      </c>
      <c r="L297" s="53">
        <f xml:space="preserve"> (L$2 &gt;= NTBA!$F$17) * IF(L$268 &gt;= $E297, MAX( MIN( $F297*$F$264, $F297-SUM($I297:K297)),0),0)</f>
        <v>0</v>
      </c>
      <c r="M297" s="53">
        <f xml:space="preserve"> (M$2 &gt;= NTBA!$F$17) * IF(M$268 &gt;= $E297, MAX( MIN( $F297*$F$264, $F297-SUM($I297:L297)),0),0)</f>
        <v>0</v>
      </c>
      <c r="N297" s="53">
        <f xml:space="preserve"> (N$2 &gt;= NTBA!$F$17) * IF(N$268 &gt;= $E297, MAX( MIN( $F297*$F$264, $F297-SUM($I297:M297)),0),0)</f>
        <v>0</v>
      </c>
      <c r="O297" s="53">
        <f xml:space="preserve"> (O$2 &gt;= NTBA!$F$17) * IF(O$268 &gt;= $E297, MAX( MIN( $F297*$F$264, $F297-SUM($I297:N297)),0),0)</f>
        <v>0</v>
      </c>
      <c r="P297" s="53">
        <f xml:space="preserve"> (P$2 &gt;= NTBA!$F$17) * IF(P$268 &gt;= $E297, MAX( MIN( $F297*$F$264, $F297-SUM($I297:O297)),0),0)</f>
        <v>0</v>
      </c>
      <c r="Q297" s="53">
        <f xml:space="preserve"> (Q$2 &gt;= NTBA!$F$17) * IF(Q$268 &gt;= $E297, MAX( MIN( $F297*$F$264, $F297-SUM($I297:P297)),0),0)</f>
        <v>0</v>
      </c>
      <c r="R297" s="53">
        <f xml:space="preserve"> (R$2 &gt;= NTBA!$F$17) * IF(R$268 &gt;= $E297, MAX( MIN( $F297*$F$264, $F297-SUM($I297:Q297)),0),0)</f>
        <v>0</v>
      </c>
      <c r="S297" s="53">
        <f xml:space="preserve"> (S$2 &gt;= NTBA!$F$17) * IF(S$268 &gt;= $E297, MAX( MIN( $F297*$F$264, $F297-SUM($I297:R297)),0),0)</f>
        <v>0</v>
      </c>
      <c r="T297" s="53">
        <f xml:space="preserve"> (T$2 &gt;= NTBA!$F$17) * IF(T$268 &gt;= $E297, MAX( MIN( $F297*$F$264, $F297-SUM($I297:S297)),0),0)</f>
        <v>0</v>
      </c>
      <c r="U297" s="53">
        <f xml:space="preserve"> (U$2 &gt;= NTBA!$F$17) * IF(U$268 &gt;= $E297, MAX( MIN( $F297*$F$264, $F297-SUM($I297:T297)),0),0)</f>
        <v>0</v>
      </c>
      <c r="V297" s="53">
        <f xml:space="preserve"> (V$2 &gt;= NTBA!$F$17) * IF(V$268 &gt;= $E297, MAX( MIN( $F297*$F$264, $F297-SUM($I297:U297)),0),0)</f>
        <v>0</v>
      </c>
      <c r="W297" s="53">
        <f xml:space="preserve"> (W$2 &gt;= NTBA!$F$17) * IF(W$268 &gt;= $E297, MAX( MIN( $F297*$F$264, $F297-SUM($I297:V297)),0),0)</f>
        <v>0</v>
      </c>
      <c r="X297" s="53">
        <f xml:space="preserve"> (X$2 &gt;= NTBA!$F$17) * IF(X$268 &gt;= $E297, MAX( MIN( $F297*$F$264, $F297-SUM($I297:W297)),0),0)</f>
        <v>0</v>
      </c>
      <c r="Y297" s="53">
        <f xml:space="preserve"> (Y$2 &gt;= NTBA!$F$17) * IF(Y$268 &gt;= $E297, MAX( MIN( $F297*$F$264, $F297-SUM($I297:X297)),0),0)</f>
        <v>0</v>
      </c>
      <c r="Z297" s="53">
        <f xml:space="preserve"> (Z$2 &gt;= NTBA!$F$17) * IF(Z$268 &gt;= $E297, MAX( MIN( $F297*$F$264, $F297-SUM($I297:Y297)),0),0)</f>
        <v>0</v>
      </c>
      <c r="AA297" s="53">
        <f xml:space="preserve"> (AA$2 &gt;= NTBA!$F$17) * IF(AA$268 &gt;= $E297, MAX( MIN( $F297*$F$264, $F297-SUM($I297:Z297)),0),0)</f>
        <v>0</v>
      </c>
      <c r="AB297" s="53">
        <f xml:space="preserve"> (AB$2 &gt;= NTBA!$F$17) * IF(AB$268 &gt;= $E297, MAX( MIN( $F297*$F$264, $F297-SUM($I297:AA297)),0),0)</f>
        <v>0</v>
      </c>
      <c r="AC297" s="53">
        <f xml:space="preserve"> (AC$2 &gt;= NTBA!$F$17) * IF(AC$268 &gt;= $E297, MAX( MIN( $F297*$F$264, $F297-SUM($I297:AB297)),0),0)</f>
        <v>0</v>
      </c>
      <c r="AD297" s="53">
        <f xml:space="preserve"> (AD$2 &gt;= NTBA!$F$17) * IF(AD$268 &gt;= $E297, MAX( MIN( $F297*$F$264, $F297-SUM($I297:AC297)),0),0)</f>
        <v>0</v>
      </c>
      <c r="AE297" s="53">
        <f xml:space="preserve"> (AE$2 &gt;= NTBA!$F$17) * IF(AE$268 &gt;= $E297, MAX( MIN( $F297*$F$264, $F297-SUM($I297:AD297)),0),0)</f>
        <v>0</v>
      </c>
      <c r="AF297" s="53">
        <f xml:space="preserve"> (AF$2 &gt;= NTBA!$F$17) * IF(AF$268 &gt;= $E297, MAX( MIN( $F297*$F$264, $F297-SUM($I297:AE297)),0),0)</f>
        <v>0</v>
      </c>
      <c r="AG297" s="53">
        <f xml:space="preserve"> (AG$2 &gt;= NTBA!$F$17) * IF(AG$268 &gt;= $E297, MAX( MIN( $F297*$F$264, $F297-SUM($I297:AF297)),0),0)</f>
        <v>0</v>
      </c>
      <c r="AH297" s="53">
        <f xml:space="preserve"> (AH$2 &gt;= NTBA!$F$17) * IF(AH$268 &gt;= $E297, MAX( MIN( $F297*$F$264, $F297-SUM($I297:AG297)),0),0)</f>
        <v>0</v>
      </c>
      <c r="AI297" s="53">
        <f xml:space="preserve"> (AI$2 &gt;= NTBA!$F$17) * IF(AI$268 &gt;= $E297, MAX( MIN( $F297*$F$264, $F297-SUM($I297:AH297)),0),0)</f>
        <v>0</v>
      </c>
      <c r="AJ297" s="53">
        <f xml:space="preserve"> (AJ$2 &gt;= NTBA!$F$17) * IF(AJ$268 &gt;= $E297, MAX( MIN( $F297*$F$264, $F297-SUM($I297:AI297)),0),0)</f>
        <v>0</v>
      </c>
      <c r="AK297" s="53">
        <f xml:space="preserve"> (AK$2 &gt;= NTBA!$F$17) * IF(AK$268 &gt;= $E297, MAX( MIN( $F297*$F$264, $F297-SUM($I297:AJ297)),0),0)</f>
        <v>0</v>
      </c>
      <c r="AL297" s="53">
        <f ca="1" xml:space="preserve"> (AL$2 &gt;= NTBA!$F$17) * IF(AL$268 &gt;= $E297, MAX( MIN( $F297*$F$264, $F297-SUM($I297:AK297)),0),0)</f>
        <v>0.89932939308431348</v>
      </c>
      <c r="AM297" s="53">
        <f ca="1" xml:space="preserve"> (AM$2 &gt;= NTBA!$F$17) * IF(AM$268 &gt;= $E297, MAX( MIN( $F297*$F$264, $F297-SUM($I297:AL297)),0),0)</f>
        <v>0.89932939308431348</v>
      </c>
      <c r="AN297" s="53">
        <f ca="1" xml:space="preserve"> (AN$2 &gt;= NTBA!$F$17) * IF(AN$268 &gt;= $E297, MAX( MIN( $F297*$F$264, $F297-SUM($I297:AM297)),0),0)</f>
        <v>0.89932939308431348</v>
      </c>
      <c r="AO297" s="53">
        <f ca="1" xml:space="preserve"> (AO$2 &gt;= NTBA!$F$17) * IF(AO$268 &gt;= $E297, MAX( MIN( $F297*$F$264, $F297-SUM($I297:AN297)),0),0)</f>
        <v>0.89932939308431348</v>
      </c>
      <c r="AP297" s="53">
        <f ca="1" xml:space="preserve"> (AP$2 &gt;= NTBA!$F$17) * IF(AP$268 &gt;= $E297, MAX( MIN( $F297*$F$264, $F297-SUM($I297:AO297)),0),0)</f>
        <v>0.89932939308431348</v>
      </c>
      <c r="AQ297" s="53">
        <f ca="1" xml:space="preserve"> (AQ$2 &gt;= NTBA!$F$17) * IF(AQ$268 &gt;= $E297, MAX( MIN( $F297*$F$264, $F297-SUM($I297:AP297)),0),0)</f>
        <v>0.89932939308431348</v>
      </c>
      <c r="AR297" s="53">
        <f ca="1" xml:space="preserve"> (AR$2 &gt;= NTBA!$F$17) * IF(AR$268 &gt;= $E297, MAX( MIN( $F297*$F$264, $F297-SUM($I297:AQ297)),0),0)</f>
        <v>0.89932939308431348</v>
      </c>
      <c r="AS297" s="53">
        <f ca="1" xml:space="preserve"> (AS$2 &gt;= NTBA!$F$17) * IF(AS$268 &gt;= $E297, MAX( MIN( $F297*$F$264, $F297-SUM($I297:AR297)),0),0)</f>
        <v>0.89932939308431348</v>
      </c>
      <c r="AT297" s="53">
        <f ca="1" xml:space="preserve"> (AT$2 &gt;= NTBA!$F$17) * IF(AT$268 &gt;= $E297, MAX( MIN( $F297*$F$264, $F297-SUM($I297:AS297)),0),0)</f>
        <v>0.89932939308431348</v>
      </c>
      <c r="AU297" s="53">
        <f ca="1" xml:space="preserve"> (AU$2 &gt;= NTBA!$F$17) * IF(AU$268 &gt;= $E297, MAX( MIN( $F297*$F$264, $F297-SUM($I297:AT297)),0),0)</f>
        <v>0.89932939308431348</v>
      </c>
      <c r="AV297" s="53">
        <f ca="1" xml:space="preserve"> (AV$2 &gt;= NTBA!$F$17) * IF(AV$268 &gt;= $E297, MAX( MIN( $F297*$F$264, $F297-SUM($I297:AU297)),0),0)</f>
        <v>0.89932939308431348</v>
      </c>
      <c r="AW297" s="53">
        <f ca="1" xml:space="preserve"> (AW$2 &gt;= NTBA!$F$17) * IF(AW$268 &gt;= $E297, MAX( MIN( $F297*$F$264, $F297-SUM($I297:AV297)),0),0)</f>
        <v>0.89932939308431348</v>
      </c>
      <c r="AX297" s="53">
        <f ca="1" xml:space="preserve"> (AX$2 &gt;= NTBA!$F$17) * IF(AX$268 &gt;= $E297, MAX( MIN( $F297*$F$264, $F297-SUM($I297:AW297)),0),0)</f>
        <v>0.89932939308431348</v>
      </c>
      <c r="AY297" s="53">
        <f ca="1" xml:space="preserve"> (AY$2 &gt;= NTBA!$F$17) * IF(AY$268 &gt;= $E297, MAX( MIN( $F297*$F$264, $F297-SUM($I297:AX297)),0),0)</f>
        <v>0.89932939308431348</v>
      </c>
      <c r="AZ297" s="53">
        <f ca="1" xml:space="preserve"> (AZ$2 &gt;= NTBA!$F$17) * IF(AZ$268 &gt;= $E297, MAX( MIN( $F297*$F$264, $F297-SUM($I297:AY297)),0),0)</f>
        <v>0.89932939308431348</v>
      </c>
      <c r="BA297" s="53">
        <f ca="1" xml:space="preserve"> (BA$2 &gt;= NTBA!$F$17) * IF(BA$268 &gt;= $E297, MAX( MIN( $F297*$F$264, $F297-SUM($I297:AZ297)),0),0)</f>
        <v>0.89932939308431348</v>
      </c>
      <c r="BB297" s="53">
        <f ca="1" xml:space="preserve"> (BB$2 &gt;= NTBA!$F$17) * IF(BB$268 &gt;= $E297, MAX( MIN( $F297*$F$264, $F297-SUM($I297:BA297)),0),0)</f>
        <v>0.89932939308431348</v>
      </c>
      <c r="BC297" s="53">
        <f ca="1" xml:space="preserve"> (BC$2 &gt;= NTBA!$F$17) * IF(BC$268 &gt;= $E297, MAX( MIN( $F297*$F$264, $F297-SUM($I297:BB297)),0),0)</f>
        <v>0.89932939308431348</v>
      </c>
      <c r="BD297" s="53">
        <f ca="1" xml:space="preserve"> (BD$2 &gt;= NTBA!$F$17) * IF(BD$268 &gt;= $E297, MAX( MIN( $F297*$F$264, $F297-SUM($I297:BC297)),0),0)</f>
        <v>0.89932939308431348</v>
      </c>
      <c r="BE297" s="53">
        <f ca="1" xml:space="preserve"> (BE$2 &gt;= NTBA!$F$17) * IF(BE$268 &gt;= $E297, MAX( MIN( $F297*$F$264, $F297-SUM($I297:BD297)),0),0)</f>
        <v>0.89932939308431348</v>
      </c>
      <c r="BF297" s="53">
        <f ca="1" xml:space="preserve"> (BF$2 &gt;= NTBA!$F$17) * IF(BF$268 &gt;= $E297, MAX( MIN( $F297*$F$264, $F297-SUM($I297:BE297)),0),0)</f>
        <v>0.89932939308431348</v>
      </c>
      <c r="BG297" s="53">
        <f ca="1" xml:space="preserve"> (BG$2 &gt;= NTBA!$F$17) * IF(BG$268 &gt;= $E297, MAX( MIN( $F297*$F$264, $F297-SUM($I297:BF297)),0),0)</f>
        <v>0.89932939308431348</v>
      </c>
      <c r="BH297" s="53">
        <f ca="1" xml:space="preserve"> (BH$2 &gt;= NTBA!$F$17) * IF(BH$268 &gt;= $E297, MAX( MIN( $F297*$F$264, $F297-SUM($I297:BG297)),0),0)</f>
        <v>0.89932939308431348</v>
      </c>
      <c r="BI297" s="53">
        <f ca="1" xml:space="preserve"> (BI$2 &gt;= NTBA!$F$17) * IF(BI$268 &gt;= $E297, MAX( MIN( $F297*$F$264, $F297-SUM($I297:BH297)),0),0)</f>
        <v>0.89932939308431348</v>
      </c>
      <c r="BJ297" s="53">
        <f ca="1" xml:space="preserve"> (BJ$2 &gt;= NTBA!$F$17) * IF(BJ$268 &gt;= $E297, MAX( MIN( $F297*$F$264, $F297-SUM($I297:BI297)),0),0)</f>
        <v>0.89932939308431348</v>
      </c>
      <c r="BK297" s="53">
        <f ca="1" xml:space="preserve"> (BK$2 &gt;= NTBA!$F$17) * IF(BK$268 &gt;= $E297, MAX( MIN( $F297*$F$264, $F297-SUM($I297:BJ297)),0),0)</f>
        <v>0.89932939308431348</v>
      </c>
      <c r="BL297" s="53">
        <f ca="1" xml:space="preserve"> (BL$2 &gt;= NTBA!$F$17) * IF(BL$268 &gt;= $E297, MAX( MIN( $F297*$F$264, $F297-SUM($I297:BK297)),0),0)</f>
        <v>0.89932939308431348</v>
      </c>
      <c r="BM297" s="53">
        <f ca="1" xml:space="preserve"> (BM$2 &gt;= NTBA!$F$17) * IF(BM$268 &gt;= $E297, MAX( MIN( $F297*$F$264, $F297-SUM($I297:BL297)),0),0)</f>
        <v>0.89932939308431348</v>
      </c>
      <c r="BN297" s="53">
        <f ca="1" xml:space="preserve"> (BN$2 &gt;= NTBA!$F$17) * IF(BN$268 &gt;= $E297, MAX( MIN( $F297*$F$264, $F297-SUM($I297:BM297)),0),0)</f>
        <v>0.89932939308431348</v>
      </c>
      <c r="BO297" s="53">
        <f ca="1" xml:space="preserve"> (BO$2 &gt;= NTBA!$F$17) * IF(BO$268 &gt;= $E297, MAX( MIN( $F297*$F$264, $F297-SUM($I297:BN297)),0),0)</f>
        <v>0.89932939308431348</v>
      </c>
      <c r="BP297" s="53">
        <f ca="1" xml:space="preserve"> (BP$2 &gt;= NTBA!$F$17) * IF(BP$268 &gt;= $E297, MAX( MIN( $F297*$F$264, $F297-SUM($I297:BO297)),0),0)</f>
        <v>0.89932939308431348</v>
      </c>
      <c r="BQ297" s="53">
        <f ca="1" xml:space="preserve"> (BQ$2 &gt;= NTBA!$F$17) * IF(BQ$268 &gt;= $E297, MAX( MIN( $F297*$F$264, $F297-SUM($I297:BP297)),0),0)</f>
        <v>0.89932939308431348</v>
      </c>
      <c r="BR297" s="53">
        <f ca="1" xml:space="preserve"> (BR$2 &gt;= NTBA!$F$17) * IF(BR$268 &gt;= $E297, MAX( MIN( $F297*$F$264, $F297-SUM($I297:BQ297)),0),0)</f>
        <v>0.89932939308431348</v>
      </c>
      <c r="BS297" s="53">
        <f ca="1" xml:space="preserve"> (BS$2 &gt;= NTBA!$F$17) * IF(BS$268 &gt;= $E297, MAX( MIN( $F297*$F$264, $F297-SUM($I297:BR297)),0),0)</f>
        <v>0.89932939308431348</v>
      </c>
      <c r="BT297" s="53">
        <f ca="1" xml:space="preserve"> (BT$2 &gt;= NTBA!$F$17) * IF(BT$268 &gt;= $E297, MAX( MIN( $F297*$F$264, $F297-SUM($I297:BS297)),0),0)</f>
        <v>0.89932939308431348</v>
      </c>
      <c r="BU297" s="53">
        <f ca="1" xml:space="preserve"> (BU$2 &gt;= NTBA!$F$17) * IF(BU$268 &gt;= $E297, MAX( MIN( $F297*$F$264, $F297-SUM($I297:BT297)),0),0)</f>
        <v>0.89932939308431348</v>
      </c>
      <c r="BV297" s="53">
        <f ca="1" xml:space="preserve"> (BV$2 &gt;= NTBA!$F$17) * IF(BV$268 &gt;= $E297, MAX( MIN( $F297*$F$264, $F297-SUM($I297:BU297)),0),0)</f>
        <v>0.89932939308431348</v>
      </c>
      <c r="BW297" s="53">
        <f ca="1" xml:space="preserve"> (BW$2 &gt;= NTBA!$F$17) * IF(BW$268 &gt;= $E297, MAX( MIN( $F297*$F$264, $F297-SUM($I297:BV297)),0),0)</f>
        <v>0.89932939308431348</v>
      </c>
      <c r="BX297" s="53">
        <f ca="1" xml:space="preserve"> (BX$2 &gt;= NTBA!$F$17) * IF(BX$268 &gt;= $E297, MAX( MIN( $F297*$F$264, $F297-SUM($I297:BW297)),0),0)</f>
        <v>0.89932939308431348</v>
      </c>
      <c r="BY297" s="53">
        <f ca="1" xml:space="preserve"> (BY$2 &gt;= NTBA!$F$17) * IF(BY$268 &gt;= $E297, MAX( MIN( $F297*$F$264, $F297-SUM($I297:BX297)),0),0)</f>
        <v>0.89932939308431348</v>
      </c>
      <c r="BZ297" s="53">
        <f ca="1" xml:space="preserve"> (BZ$2 &gt;= NTBA!$F$17) * IF(BZ$268 &gt;= $E297, MAX( MIN( $F297*$F$264, $F297-SUM($I297:BY297)),0),0)</f>
        <v>0.89932939308431348</v>
      </c>
      <c r="CA297" s="53">
        <f ca="1" xml:space="preserve"> (CA$2 &gt;= NTBA!$F$17) * IF(CA$268 &gt;= $E297, MAX( MIN( $F297*$F$264, $F297-SUM($I297:BZ297)),0),0)</f>
        <v>0.89932939308431348</v>
      </c>
      <c r="CB297" s="53">
        <f ca="1" xml:space="preserve"> (CB$2 &gt;= NTBA!$F$17) * IF(CB$268 &gt;= $E297, MAX( MIN( $F297*$F$264, $F297-SUM($I297:CA297)),0),0)</f>
        <v>0.89932939308431348</v>
      </c>
      <c r="CC297" s="53">
        <f ca="1" xml:space="preserve"> (CC$2 &gt;= NTBA!$F$17) * IF(CC$268 &gt;= $E297, MAX( MIN( $F297*$F$264, $F297-SUM($I297:CB297)),0),0)</f>
        <v>0.89932939308431348</v>
      </c>
      <c r="CD297" s="53">
        <f ca="1" xml:space="preserve"> (CD$2 &gt;= NTBA!$F$17) * IF(CD$268 &gt;= $E297, MAX( MIN( $F297*$F$264, $F297-SUM($I297:CC297)),0),0)</f>
        <v>0.89932939308431348</v>
      </c>
      <c r="CE297" s="53">
        <f ca="1" xml:space="preserve"> (CE$2 &gt;= NTBA!$F$17) * IF(CE$268 &gt;= $E297, MAX( MIN( $F297*$F$264, $F297-SUM($I297:CD297)),0),0)</f>
        <v>0.89932939308431348</v>
      </c>
      <c r="CF297" s="53">
        <f ca="1" xml:space="preserve"> (CF$2 &gt;= NTBA!$F$17) * IF(CF$268 &gt;= $E297, MAX( MIN( $F297*$F$264, $F297-SUM($I297:CE297)),0),0)</f>
        <v>0.89932939308431348</v>
      </c>
      <c r="CG297" s="53">
        <f ca="1" xml:space="preserve"> (CG$2 &gt;= NTBA!$F$17) * IF(CG$268 &gt;= $E297, MAX( MIN( $F297*$F$264, $F297-SUM($I297:CF297)),0),0)</f>
        <v>0.89932939308431348</v>
      </c>
      <c r="CH297" s="53">
        <f ca="1" xml:space="preserve"> (CH$2 &gt;= NTBA!$F$17) * IF(CH$268 &gt;= $E297, MAX( MIN( $F297*$F$264, $F297-SUM($I297:CG297)),0),0)</f>
        <v>0.89932939308431348</v>
      </c>
      <c r="CI297" s="53">
        <f ca="1" xml:space="preserve"> (CI$2 &gt;= NTBA!$F$17) * IF(CI$268 &gt;= $E297, MAX( MIN( $F297*$F$264, $F297-SUM($I297:CH297)),0),0)</f>
        <v>0.89932939308431348</v>
      </c>
      <c r="CJ297" s="53">
        <f ca="1" xml:space="preserve"> (CJ$2 &gt;= NTBA!$F$17) * IF(CJ$268 &gt;= $E297, MAX( MIN( $F297*$F$264, $F297-SUM($I297:CI297)),0),0)</f>
        <v>0.89932939308431348</v>
      </c>
      <c r="CK297" s="53">
        <f ca="1" xml:space="preserve"> (CK$2 &gt;= NTBA!$F$17) * IF(CK$268 &gt;= $E297, MAX( MIN( $F297*$F$264, $F297-SUM($I297:CJ297)),0),0)</f>
        <v>0.89932939308431348</v>
      </c>
      <c r="CL297" s="53">
        <f ca="1" xml:space="preserve"> (CL$2 &gt;= NTBA!$F$17) * IF(CL$268 &gt;= $E297, MAX( MIN( $F297*$F$264, $F297-SUM($I297:CK297)),0),0)</f>
        <v>0.89932939308431348</v>
      </c>
      <c r="CM297" s="53">
        <f ca="1" xml:space="preserve"> (CM$2 &gt;= NTBA!$F$17) * IF(CM$268 &gt;= $E297, MAX( MIN( $F297*$F$264, $F297-SUM($I297:CL297)),0),0)</f>
        <v>0.89932939308431348</v>
      </c>
      <c r="CN297" s="53">
        <f ca="1" xml:space="preserve"> (CN$2 &gt;= NTBA!$F$17) * IF(CN$268 &gt;= $E297, MAX( MIN( $F297*$F$264, $F297-SUM($I297:CM297)),0),0)</f>
        <v>0.89932939308431348</v>
      </c>
      <c r="CO297" s="53">
        <f ca="1" xml:space="preserve"> (CO$2 &gt;= NTBA!$F$17) * IF(CO$268 &gt;= $E297, MAX( MIN( $F297*$F$264, $F297-SUM($I297:CN297)),0),0)</f>
        <v>0.89932939308431348</v>
      </c>
      <c r="CP297" s="53">
        <f ca="1" xml:space="preserve"> (CP$2 &gt;= NTBA!$F$17) * IF(CP$268 &gt;= $E297, MAX( MIN( $F297*$F$264, $F297-SUM($I297:CO297)),0),0)</f>
        <v>0.89932939308431348</v>
      </c>
      <c r="CQ297" s="53">
        <f ca="1" xml:space="preserve"> (CQ$2 &gt;= NTBA!$F$17) * IF(CQ$268 &gt;= $E297, MAX( MIN( $F297*$F$264, $F297-SUM($I297:CP297)),0),0)</f>
        <v>0.89932939308431348</v>
      </c>
      <c r="CR297" s="53">
        <f ca="1" xml:space="preserve"> (CR$2 &gt;= NTBA!$F$17) * IF(CR$268 &gt;= $E297, MAX( MIN( $F297*$F$264, $F297-SUM($I297:CQ297)),0),0)</f>
        <v>0.89932939308431348</v>
      </c>
      <c r="CS297" s="53">
        <f ca="1" xml:space="preserve"> (CS$2 &gt;= NTBA!$F$17) * IF(CS$268 &gt;= $E297, MAX( MIN( $F297*$F$264, $F297-SUM($I297:CR297)),0),0)</f>
        <v>0.89932939308431348</v>
      </c>
      <c r="CT297" s="53">
        <f ca="1" xml:space="preserve"> (CT$2 &gt;= NTBA!$F$17) * IF(CT$268 &gt;= $E297, MAX( MIN( $F297*$F$264, $F297-SUM($I297:CS297)),0),0)</f>
        <v>0.89932939308431348</v>
      </c>
      <c r="CU297" s="53">
        <f ca="1" xml:space="preserve"> (CU$2 &gt;= NTBA!$F$17) * IF(CU$268 &gt;= $E297, MAX( MIN( $F297*$F$264, $F297-SUM($I297:CT297)),0),0)</f>
        <v>0.89932939308431348</v>
      </c>
      <c r="CV297" s="53">
        <f ca="1" xml:space="preserve"> (CV$2 &gt;= NTBA!$F$17) * IF(CV$268 &gt;= $E297, MAX( MIN( $F297*$F$264, $F297-SUM($I297:CU297)),0),0)</f>
        <v>0.89932939308431348</v>
      </c>
      <c r="CW297" s="53">
        <f ca="1" xml:space="preserve"> (CW$2 &gt;= NTBA!$F$17) * IF(CW$268 &gt;= $E297, MAX( MIN( $F297*$F$264, $F297-SUM($I297:CV297)),0),0)</f>
        <v>0.89932939308431348</v>
      </c>
      <c r="CX297" s="53">
        <f ca="1" xml:space="preserve"> (CX$2 &gt;= NTBA!$F$17) * IF(CX$268 &gt;= $E297, MAX( MIN( $F297*$F$264, $F297-SUM($I297:CW297)),0),0)</f>
        <v>0.89932939308431348</v>
      </c>
      <c r="CY297" s="53">
        <f ca="1" xml:space="preserve"> (CY$2 &gt;= NTBA!$F$17) * IF(CY$268 &gt;= $E297, MAX( MIN( $F297*$F$264, $F297-SUM($I297:CX297)),0),0)</f>
        <v>0.89932939308431348</v>
      </c>
      <c r="CZ297" s="53">
        <f ca="1" xml:space="preserve"> (CZ$2 &gt;= NTBA!$F$17) * IF(CZ$268 &gt;= $E297, MAX( MIN( $F297*$F$264, $F297-SUM($I297:CY297)),0),0)</f>
        <v>0.89932939308431348</v>
      </c>
      <c r="DA297" s="53">
        <f ca="1" xml:space="preserve"> (DA$2 &gt;= NTBA!$F$17) * IF(DA$268 &gt;= $E297, MAX( MIN( $F297*$F$264, $F297-SUM($I297:CZ297)),0),0)</f>
        <v>0.89932939308431348</v>
      </c>
      <c r="DB297" s="53">
        <f ca="1" xml:space="preserve"> (DB$2 &gt;= NTBA!$F$17) * IF(DB$268 &gt;= $E297, MAX( MIN( $F297*$F$264, $F297-SUM($I297:DA297)),0),0)</f>
        <v>0.89932939308431348</v>
      </c>
      <c r="DC297" s="53">
        <f ca="1" xml:space="preserve"> (DC$2 &gt;= NTBA!$F$17) * IF(DC$268 &gt;= $E297, MAX( MIN( $F297*$F$264, $F297-SUM($I297:DB297)),0),0)</f>
        <v>0.89932939308431348</v>
      </c>
      <c r="DD297" s="53">
        <f ca="1" xml:space="preserve"> (DD$2 &gt;= NTBA!$F$17) * IF(DD$268 &gt;= $E297, MAX( MIN( $F297*$F$264, $F297-SUM($I297:DC297)),0),0)</f>
        <v>0.89932939308431348</v>
      </c>
      <c r="DE297" s="53">
        <f ca="1" xml:space="preserve"> (DE$2 &gt;= NTBA!$F$17) * IF(DE$268 &gt;= $E297, MAX( MIN( $F297*$F$264, $F297-SUM($I297:DD297)),0),0)</f>
        <v>0.89932939308431348</v>
      </c>
      <c r="DF297" s="53">
        <f ca="1" xml:space="preserve"> (DF$2 &gt;= NTBA!$F$17) * IF(DF$268 &gt;= $E297, MAX( MIN( $F297*$F$264, $F297-SUM($I297:DE297)),0),0)</f>
        <v>0.89932939308431348</v>
      </c>
      <c r="DG297" s="53">
        <f ca="1" xml:space="preserve"> (DG$2 &gt;= NTBA!$F$17) * IF(DG$268 &gt;= $E297, MAX( MIN( $F297*$F$264, $F297-SUM($I297:DF297)),0),0)</f>
        <v>0.89932939308431348</v>
      </c>
      <c r="DH297" s="53">
        <f ca="1" xml:space="preserve"> (DH$2 &gt;= NTBA!$F$17) * IF(DH$268 &gt;= $E297, MAX( MIN( $F297*$F$264, $F297-SUM($I297:DG297)),0),0)</f>
        <v>0.89932939308431348</v>
      </c>
      <c r="DI297" s="53">
        <f ca="1" xml:space="preserve"> (DI$2 &gt;= NTBA!$F$17) * IF(DI$268 &gt;= $E297, MAX( MIN( $F297*$F$264, $F297-SUM($I297:DH297)),0),0)</f>
        <v>0.89932939308431348</v>
      </c>
      <c r="DJ297" s="53">
        <f ca="1" xml:space="preserve"> (DJ$2 &gt;= NTBA!$F$17) * IF(DJ$268 &gt;= $E297, MAX( MIN( $F297*$F$264, $F297-SUM($I297:DI297)),0),0)</f>
        <v>0.89932939308431348</v>
      </c>
      <c r="DK297" s="53">
        <f ca="1" xml:space="preserve"> (DK$2 &gt;= NTBA!$F$17) * IF(DK$268 &gt;= $E297, MAX( MIN( $F297*$F$264, $F297-SUM($I297:DJ297)),0),0)</f>
        <v>0.89932939308431348</v>
      </c>
      <c r="DL297" s="53">
        <f ca="1" xml:space="preserve"> (DL$2 &gt;= NTBA!$F$17) * IF(DL$268 &gt;= $E297, MAX( MIN( $F297*$F$264, $F297-SUM($I297:DK297)),0),0)</f>
        <v>0.89932939308431348</v>
      </c>
      <c r="DM297" s="53">
        <f ca="1" xml:space="preserve"> (DM$2 &gt;= NTBA!$F$17) * IF(DM$268 &gt;= $E297, MAX( MIN( $F297*$F$264, $F297-SUM($I297:DL297)),0),0)</f>
        <v>0.89932939308431348</v>
      </c>
      <c r="DN297" s="53">
        <f ca="1" xml:space="preserve"> (DN$2 &gt;= NTBA!$F$17) * IF(DN$268 &gt;= $E297, MAX( MIN( $F297*$F$264, $F297-SUM($I297:DM297)),0),0)</f>
        <v>0.89932939308431348</v>
      </c>
      <c r="DO297" s="53">
        <f ca="1" xml:space="preserve"> (DO$2 &gt;= NTBA!$F$17) * IF(DO$268 &gt;= $E297, MAX( MIN( $F297*$F$264, $F297-SUM($I297:DN297)),0),0)</f>
        <v>0.89932939308431348</v>
      </c>
      <c r="DP297" s="53">
        <f ca="1" xml:space="preserve"> (DP$2 &gt;= NTBA!$F$17) * IF(DP$268 &gt;= $E297, MAX( MIN( $F297*$F$264, $F297-SUM($I297:DO297)),0),0)</f>
        <v>0.89932939308418725</v>
      </c>
      <c r="DQ297" s="53">
        <f ca="1" xml:space="preserve"> (DQ$2 &gt;= NTBA!$F$17) * IF(DQ$268 &gt;= $E297, MAX( MIN( $F297*$F$264, $F297-SUM($I297:DP297)),0),0)</f>
        <v>0</v>
      </c>
      <c r="DR297" s="53">
        <f ca="1" xml:space="preserve"> (DR$2 &gt;= NTBA!$F$17) * IF(DR$268 &gt;= $E297, MAX( MIN( $F297*$F$264, $F297-SUM($I297:DQ297)),0),0)</f>
        <v>0</v>
      </c>
      <c r="DS297" s="53">
        <f ca="1" xml:space="preserve"> (DS$2 &gt;= NTBA!$F$17) * IF(DS$268 &gt;= $E297, MAX( MIN( $F297*$F$264, $F297-SUM($I297:DR297)),0),0)</f>
        <v>0</v>
      </c>
      <c r="DT297" s="53">
        <f ca="1" xml:space="preserve"> (DT$2 &gt;= NTBA!$F$17) * IF(DT$268 &gt;= $E297, MAX( MIN( $F297*$F$264, $F297-SUM($I297:DS297)),0),0)</f>
        <v>0</v>
      </c>
      <c r="DU297" s="53">
        <f ca="1" xml:space="preserve"> (DU$2 &gt;= NTBA!$F$17) * IF(DU$268 &gt;= $E297, MAX( MIN( $F297*$F$264, $F297-SUM($I297:DT297)),0),0)</f>
        <v>0</v>
      </c>
      <c r="DV297" s="53">
        <f ca="1" xml:space="preserve"> (DV$2 &gt;= NTBA!$F$17) * IF(DV$268 &gt;= $E297, MAX( MIN( $F297*$F$264, $F297-SUM($I297:DU297)),0),0)</f>
        <v>0</v>
      </c>
      <c r="DW297" s="53">
        <f ca="1" xml:space="preserve"> (DW$2 &gt;= NTBA!$F$17) * IF(DW$268 &gt;= $E297, MAX( MIN( $F297*$F$264, $F297-SUM($I297:DV297)),0),0)</f>
        <v>0</v>
      </c>
      <c r="DX297" s="53">
        <f ca="1" xml:space="preserve"> (DX$2 &gt;= NTBA!$F$17) * IF(DX$268 &gt;= $E297, MAX( MIN( $F297*$F$264, $F297-SUM($I297:DW297)),0),0)</f>
        <v>0</v>
      </c>
      <c r="DY297" s="53">
        <f ca="1" xml:space="preserve"> (DY$2 &gt;= NTBA!$F$17) * IF(DY$268 &gt;= $E297, MAX( MIN( $F297*$F$264, $F297-SUM($I297:DX297)),0),0)</f>
        <v>0</v>
      </c>
      <c r="DZ297" s="53">
        <f ca="1" xml:space="preserve"> (DZ$2 &gt;= NTBA!$F$17) * IF(DZ$268 &gt;= $E297, MAX( MIN( $F297*$F$264, $F297-SUM($I297:DY297)),0),0)</f>
        <v>0</v>
      </c>
      <c r="EA297" s="53">
        <f ca="1" xml:space="preserve"> (EA$2 &gt;= NTBA!$F$17) * IF(EA$268 &gt;= $E297, MAX( MIN( $F297*$F$264, $F297-SUM($I297:DZ297)),0),0)</f>
        <v>0</v>
      </c>
      <c r="EB297" s="53">
        <f ca="1" xml:space="preserve"> (EB$2 &gt;= NTBA!$F$17) * IF(EB$268 &gt;= $E297, MAX( MIN( $F297*$F$264, $F297-SUM($I297:EA297)),0),0)</f>
        <v>0</v>
      </c>
      <c r="EC297" s="53">
        <f ca="1" xml:space="preserve"> (EC$2 &gt;= NTBA!$F$17) * IF(EC$268 &gt;= $E297, MAX( MIN( $F297*$F$264, $F297-SUM($I297:EB297)),0),0)</f>
        <v>0</v>
      </c>
      <c r="ED297" s="53">
        <f ca="1" xml:space="preserve"> (ED$2 &gt;= NTBA!$F$17) * IF(ED$268 &gt;= $E297, MAX( MIN( $F297*$F$264, $F297-SUM($I297:EC297)),0),0)</f>
        <v>0</v>
      </c>
      <c r="EE297" s="53">
        <f ca="1" xml:space="preserve"> (EE$2 &gt;= NTBA!$F$17) * IF(EE$268 &gt;= $E297, MAX( MIN( $F297*$F$264, $F297-SUM($I297:ED297)),0),0)</f>
        <v>0</v>
      </c>
      <c r="EF297" s="53">
        <f ca="1" xml:space="preserve"> (EF$2 &gt;= NTBA!$F$17) * IF(EF$268 &gt;= $E297, MAX( MIN( $F297*$F$264, $F297-SUM($I297:EE297)),0),0)</f>
        <v>0</v>
      </c>
      <c r="EG297" s="53">
        <f ca="1" xml:space="preserve"> (EG$2 &gt;= NTBA!$F$17) * IF(EG$268 &gt;= $E297, MAX( MIN( $F297*$F$264, $F297-SUM($I297:EF297)),0),0)</f>
        <v>0</v>
      </c>
      <c r="EH297" s="53">
        <f ca="1" xml:space="preserve"> (EH$2 &gt;= NTBA!$F$17) * IF(EH$268 &gt;= $E297, MAX( MIN( $F297*$F$264, $F297-SUM($I297:EG297)),0),0)</f>
        <v>0</v>
      </c>
      <c r="EI297" s="21"/>
    </row>
    <row r="298" spans="5:139" ht="15" customHeight="1" outlineLevel="1" x14ac:dyDescent="0.35">
      <c r="E298" s="625">
        <v>30</v>
      </c>
      <c r="F298" s="415">
        <f ca="1"/>
        <v>53.254705548016751</v>
      </c>
      <c r="H298" s="26">
        <f t="shared" ca="1" si="184"/>
        <v>53.254705548016751</v>
      </c>
      <c r="I298" s="39"/>
      <c r="J298" s="53">
        <f xml:space="preserve"> (J$2 &gt;= NTBA!$F$17) * IF(J$268 &gt;= $E298, MAX( MIN( $F298*$F$264, $F298-SUM($I298:I298)),0),0)</f>
        <v>0</v>
      </c>
      <c r="K298" s="53">
        <f xml:space="preserve"> (K$2 &gt;= NTBA!$F$17) * IF(K$268 &gt;= $E298, MAX( MIN( $F298*$F$264, $F298-SUM($I298:J298)),0),0)</f>
        <v>0</v>
      </c>
      <c r="L298" s="53">
        <f xml:space="preserve"> (L$2 &gt;= NTBA!$F$17) * IF(L$268 &gt;= $E298, MAX( MIN( $F298*$F$264, $F298-SUM($I298:K298)),0),0)</f>
        <v>0</v>
      </c>
      <c r="M298" s="53">
        <f xml:space="preserve"> (M$2 &gt;= NTBA!$F$17) * IF(M$268 &gt;= $E298, MAX( MIN( $F298*$F$264, $F298-SUM($I298:L298)),0),0)</f>
        <v>0</v>
      </c>
      <c r="N298" s="53">
        <f xml:space="preserve"> (N$2 &gt;= NTBA!$F$17) * IF(N$268 &gt;= $E298, MAX( MIN( $F298*$F$264, $F298-SUM($I298:M298)),0),0)</f>
        <v>0</v>
      </c>
      <c r="O298" s="53">
        <f xml:space="preserve"> (O$2 &gt;= NTBA!$F$17) * IF(O$268 &gt;= $E298, MAX( MIN( $F298*$F$264, $F298-SUM($I298:N298)),0),0)</f>
        <v>0</v>
      </c>
      <c r="P298" s="53">
        <f xml:space="preserve"> (P$2 &gt;= NTBA!$F$17) * IF(P$268 &gt;= $E298, MAX( MIN( $F298*$F$264, $F298-SUM($I298:O298)),0),0)</f>
        <v>0</v>
      </c>
      <c r="Q298" s="53">
        <f xml:space="preserve"> (Q$2 &gt;= NTBA!$F$17) * IF(Q$268 &gt;= $E298, MAX( MIN( $F298*$F$264, $F298-SUM($I298:P298)),0),0)</f>
        <v>0</v>
      </c>
      <c r="R298" s="53">
        <f xml:space="preserve"> (R$2 &gt;= NTBA!$F$17) * IF(R$268 &gt;= $E298, MAX( MIN( $F298*$F$264, $F298-SUM($I298:Q298)),0),0)</f>
        <v>0</v>
      </c>
      <c r="S298" s="53">
        <f xml:space="preserve"> (S$2 &gt;= NTBA!$F$17) * IF(S$268 &gt;= $E298, MAX( MIN( $F298*$F$264, $F298-SUM($I298:R298)),0),0)</f>
        <v>0</v>
      </c>
      <c r="T298" s="53">
        <f xml:space="preserve"> (T$2 &gt;= NTBA!$F$17) * IF(T$268 &gt;= $E298, MAX( MIN( $F298*$F$264, $F298-SUM($I298:S298)),0),0)</f>
        <v>0</v>
      </c>
      <c r="U298" s="53">
        <f xml:space="preserve"> (U$2 &gt;= NTBA!$F$17) * IF(U$268 &gt;= $E298, MAX( MIN( $F298*$F$264, $F298-SUM($I298:T298)),0),0)</f>
        <v>0</v>
      </c>
      <c r="V298" s="53">
        <f xml:space="preserve"> (V$2 &gt;= NTBA!$F$17) * IF(V$268 &gt;= $E298, MAX( MIN( $F298*$F$264, $F298-SUM($I298:U298)),0),0)</f>
        <v>0</v>
      </c>
      <c r="W298" s="53">
        <f xml:space="preserve"> (W$2 &gt;= NTBA!$F$17) * IF(W$268 &gt;= $E298, MAX( MIN( $F298*$F$264, $F298-SUM($I298:V298)),0),0)</f>
        <v>0</v>
      </c>
      <c r="X298" s="53">
        <f xml:space="preserve"> (X$2 &gt;= NTBA!$F$17) * IF(X$268 &gt;= $E298, MAX( MIN( $F298*$F$264, $F298-SUM($I298:W298)),0),0)</f>
        <v>0</v>
      </c>
      <c r="Y298" s="53">
        <f xml:space="preserve"> (Y$2 &gt;= NTBA!$F$17) * IF(Y$268 &gt;= $E298, MAX( MIN( $F298*$F$264, $F298-SUM($I298:X298)),0),0)</f>
        <v>0</v>
      </c>
      <c r="Z298" s="53">
        <f xml:space="preserve"> (Z$2 &gt;= NTBA!$F$17) * IF(Z$268 &gt;= $E298, MAX( MIN( $F298*$F$264, $F298-SUM($I298:Y298)),0),0)</f>
        <v>0</v>
      </c>
      <c r="AA298" s="53">
        <f xml:space="preserve"> (AA$2 &gt;= NTBA!$F$17) * IF(AA$268 &gt;= $E298, MAX( MIN( $F298*$F$264, $F298-SUM($I298:Z298)),0),0)</f>
        <v>0</v>
      </c>
      <c r="AB298" s="53">
        <f xml:space="preserve"> (AB$2 &gt;= NTBA!$F$17) * IF(AB$268 &gt;= $E298, MAX( MIN( $F298*$F$264, $F298-SUM($I298:AA298)),0),0)</f>
        <v>0</v>
      </c>
      <c r="AC298" s="53">
        <f xml:space="preserve"> (AC$2 &gt;= NTBA!$F$17) * IF(AC$268 &gt;= $E298, MAX( MIN( $F298*$F$264, $F298-SUM($I298:AB298)),0),0)</f>
        <v>0</v>
      </c>
      <c r="AD298" s="53">
        <f xml:space="preserve"> (AD$2 &gt;= NTBA!$F$17) * IF(AD$268 &gt;= $E298, MAX( MIN( $F298*$F$264, $F298-SUM($I298:AC298)),0),0)</f>
        <v>0</v>
      </c>
      <c r="AE298" s="53">
        <f xml:space="preserve"> (AE$2 &gt;= NTBA!$F$17) * IF(AE$268 &gt;= $E298, MAX( MIN( $F298*$F$264, $F298-SUM($I298:AD298)),0),0)</f>
        <v>0</v>
      </c>
      <c r="AF298" s="53">
        <f xml:space="preserve"> (AF$2 &gt;= NTBA!$F$17) * IF(AF$268 &gt;= $E298, MAX( MIN( $F298*$F$264, $F298-SUM($I298:AE298)),0),0)</f>
        <v>0</v>
      </c>
      <c r="AG298" s="53">
        <f xml:space="preserve"> (AG$2 &gt;= NTBA!$F$17) * IF(AG$268 &gt;= $E298, MAX( MIN( $F298*$F$264, $F298-SUM($I298:AF298)),0),0)</f>
        <v>0</v>
      </c>
      <c r="AH298" s="53">
        <f xml:space="preserve"> (AH$2 &gt;= NTBA!$F$17) * IF(AH$268 &gt;= $E298, MAX( MIN( $F298*$F$264, $F298-SUM($I298:AG298)),0),0)</f>
        <v>0</v>
      </c>
      <c r="AI298" s="53">
        <f xml:space="preserve"> (AI$2 &gt;= NTBA!$F$17) * IF(AI$268 &gt;= $E298, MAX( MIN( $F298*$F$264, $F298-SUM($I298:AH298)),0),0)</f>
        <v>0</v>
      </c>
      <c r="AJ298" s="53">
        <f xml:space="preserve"> (AJ$2 &gt;= NTBA!$F$17) * IF(AJ$268 &gt;= $E298, MAX( MIN( $F298*$F$264, $F298-SUM($I298:AI298)),0),0)</f>
        <v>0</v>
      </c>
      <c r="AK298" s="53">
        <f xml:space="preserve"> (AK$2 &gt;= NTBA!$F$17) * IF(AK$268 &gt;= $E298, MAX( MIN( $F298*$F$264, $F298-SUM($I298:AJ298)),0),0)</f>
        <v>0</v>
      </c>
      <c r="AL298" s="53">
        <f xml:space="preserve"> (AL$2 &gt;= NTBA!$F$17) * IF(AL$268 &gt;= $E298, MAX( MIN( $F298*$F$264, $F298-SUM($I298:AK298)),0),0)</f>
        <v>0</v>
      </c>
      <c r="AM298" s="53">
        <f ca="1" xml:space="preserve"> (AM$2 &gt;= NTBA!$F$17) * IF(AM$268 &gt;= $E298, MAX( MIN( $F298*$F$264, $F298-SUM($I298:AL298)),0),0)</f>
        <v>0.64162295840984052</v>
      </c>
      <c r="AN298" s="53">
        <f ca="1" xml:space="preserve"> (AN$2 &gt;= NTBA!$F$17) * IF(AN$268 &gt;= $E298, MAX( MIN( $F298*$F$264, $F298-SUM($I298:AM298)),0),0)</f>
        <v>0.64162295840984052</v>
      </c>
      <c r="AO298" s="53">
        <f ca="1" xml:space="preserve"> (AO$2 &gt;= NTBA!$F$17) * IF(AO$268 &gt;= $E298, MAX( MIN( $F298*$F$264, $F298-SUM($I298:AN298)),0),0)</f>
        <v>0.64162295840984052</v>
      </c>
      <c r="AP298" s="53">
        <f ca="1" xml:space="preserve"> (AP$2 &gt;= NTBA!$F$17) * IF(AP$268 &gt;= $E298, MAX( MIN( $F298*$F$264, $F298-SUM($I298:AO298)),0),0)</f>
        <v>0.64162295840984052</v>
      </c>
      <c r="AQ298" s="53">
        <f ca="1" xml:space="preserve"> (AQ$2 &gt;= NTBA!$F$17) * IF(AQ$268 &gt;= $E298, MAX( MIN( $F298*$F$264, $F298-SUM($I298:AP298)),0),0)</f>
        <v>0.64162295840984052</v>
      </c>
      <c r="AR298" s="53">
        <f ca="1" xml:space="preserve"> (AR$2 &gt;= NTBA!$F$17) * IF(AR$268 &gt;= $E298, MAX( MIN( $F298*$F$264, $F298-SUM($I298:AQ298)),0),0)</f>
        <v>0.64162295840984052</v>
      </c>
      <c r="AS298" s="53">
        <f ca="1" xml:space="preserve"> (AS$2 &gt;= NTBA!$F$17) * IF(AS$268 &gt;= $E298, MAX( MIN( $F298*$F$264, $F298-SUM($I298:AR298)),0),0)</f>
        <v>0.64162295840984052</v>
      </c>
      <c r="AT298" s="53">
        <f ca="1" xml:space="preserve"> (AT$2 &gt;= NTBA!$F$17) * IF(AT$268 &gt;= $E298, MAX( MIN( $F298*$F$264, $F298-SUM($I298:AS298)),0),0)</f>
        <v>0.64162295840984052</v>
      </c>
      <c r="AU298" s="53">
        <f ca="1" xml:space="preserve"> (AU$2 &gt;= NTBA!$F$17) * IF(AU$268 &gt;= $E298, MAX( MIN( $F298*$F$264, $F298-SUM($I298:AT298)),0),0)</f>
        <v>0.64162295840984052</v>
      </c>
      <c r="AV298" s="53">
        <f ca="1" xml:space="preserve"> (AV$2 &gt;= NTBA!$F$17) * IF(AV$268 &gt;= $E298, MAX( MIN( $F298*$F$264, $F298-SUM($I298:AU298)),0),0)</f>
        <v>0.64162295840984052</v>
      </c>
      <c r="AW298" s="53">
        <f ca="1" xml:space="preserve"> (AW$2 &gt;= NTBA!$F$17) * IF(AW$268 &gt;= $E298, MAX( MIN( $F298*$F$264, $F298-SUM($I298:AV298)),0),0)</f>
        <v>0.64162295840984052</v>
      </c>
      <c r="AX298" s="53">
        <f ca="1" xml:space="preserve"> (AX$2 &gt;= NTBA!$F$17) * IF(AX$268 &gt;= $E298, MAX( MIN( $F298*$F$264, $F298-SUM($I298:AW298)),0),0)</f>
        <v>0.64162295840984052</v>
      </c>
      <c r="AY298" s="53">
        <f ca="1" xml:space="preserve"> (AY$2 &gt;= NTBA!$F$17) * IF(AY$268 &gt;= $E298, MAX( MIN( $F298*$F$264, $F298-SUM($I298:AX298)),0),0)</f>
        <v>0.64162295840984052</v>
      </c>
      <c r="AZ298" s="53">
        <f ca="1" xml:space="preserve"> (AZ$2 &gt;= NTBA!$F$17) * IF(AZ$268 &gt;= $E298, MAX( MIN( $F298*$F$264, $F298-SUM($I298:AY298)),0),0)</f>
        <v>0.64162295840984052</v>
      </c>
      <c r="BA298" s="53">
        <f ca="1" xml:space="preserve"> (BA$2 &gt;= NTBA!$F$17) * IF(BA$268 &gt;= $E298, MAX( MIN( $F298*$F$264, $F298-SUM($I298:AZ298)),0),0)</f>
        <v>0.64162295840984052</v>
      </c>
      <c r="BB298" s="53">
        <f ca="1" xml:space="preserve"> (BB$2 &gt;= NTBA!$F$17) * IF(BB$268 &gt;= $E298, MAX( MIN( $F298*$F$264, $F298-SUM($I298:BA298)),0),0)</f>
        <v>0.64162295840984052</v>
      </c>
      <c r="BC298" s="53">
        <f ca="1" xml:space="preserve"> (BC$2 &gt;= NTBA!$F$17) * IF(BC$268 &gt;= $E298, MAX( MIN( $F298*$F$264, $F298-SUM($I298:BB298)),0),0)</f>
        <v>0.64162295840984052</v>
      </c>
      <c r="BD298" s="53">
        <f ca="1" xml:space="preserve"> (BD$2 &gt;= NTBA!$F$17) * IF(BD$268 &gt;= $E298, MAX( MIN( $F298*$F$264, $F298-SUM($I298:BC298)),0),0)</f>
        <v>0.64162295840984052</v>
      </c>
      <c r="BE298" s="53">
        <f ca="1" xml:space="preserve"> (BE$2 &gt;= NTBA!$F$17) * IF(BE$268 &gt;= $E298, MAX( MIN( $F298*$F$264, $F298-SUM($I298:BD298)),0),0)</f>
        <v>0.64162295840984052</v>
      </c>
      <c r="BF298" s="53">
        <f ca="1" xml:space="preserve"> (BF$2 &gt;= NTBA!$F$17) * IF(BF$268 &gt;= $E298, MAX( MIN( $F298*$F$264, $F298-SUM($I298:BE298)),0),0)</f>
        <v>0.64162295840984052</v>
      </c>
      <c r="BG298" s="53">
        <f ca="1" xml:space="preserve"> (BG$2 &gt;= NTBA!$F$17) * IF(BG$268 &gt;= $E298, MAX( MIN( $F298*$F$264, $F298-SUM($I298:BF298)),0),0)</f>
        <v>0.64162295840984052</v>
      </c>
      <c r="BH298" s="53">
        <f ca="1" xml:space="preserve"> (BH$2 &gt;= NTBA!$F$17) * IF(BH$268 &gt;= $E298, MAX( MIN( $F298*$F$264, $F298-SUM($I298:BG298)),0),0)</f>
        <v>0.64162295840984052</v>
      </c>
      <c r="BI298" s="53">
        <f ca="1" xml:space="preserve"> (BI$2 &gt;= NTBA!$F$17) * IF(BI$268 &gt;= $E298, MAX( MIN( $F298*$F$264, $F298-SUM($I298:BH298)),0),0)</f>
        <v>0.64162295840984052</v>
      </c>
      <c r="BJ298" s="53">
        <f ca="1" xml:space="preserve"> (BJ$2 &gt;= NTBA!$F$17) * IF(BJ$268 &gt;= $E298, MAX( MIN( $F298*$F$264, $F298-SUM($I298:BI298)),0),0)</f>
        <v>0.64162295840984052</v>
      </c>
      <c r="BK298" s="53">
        <f ca="1" xml:space="preserve"> (BK$2 &gt;= NTBA!$F$17) * IF(BK$268 &gt;= $E298, MAX( MIN( $F298*$F$264, $F298-SUM($I298:BJ298)),0),0)</f>
        <v>0.64162295840984052</v>
      </c>
      <c r="BL298" s="53">
        <f ca="1" xml:space="preserve"> (BL$2 &gt;= NTBA!$F$17) * IF(BL$268 &gt;= $E298, MAX( MIN( $F298*$F$264, $F298-SUM($I298:BK298)),0),0)</f>
        <v>0.64162295840984052</v>
      </c>
      <c r="BM298" s="53">
        <f ca="1" xml:space="preserve"> (BM$2 &gt;= NTBA!$F$17) * IF(BM$268 &gt;= $E298, MAX( MIN( $F298*$F$264, $F298-SUM($I298:BL298)),0),0)</f>
        <v>0.64162295840984052</v>
      </c>
      <c r="BN298" s="53">
        <f ca="1" xml:space="preserve"> (BN$2 &gt;= NTBA!$F$17) * IF(BN$268 &gt;= $E298, MAX( MIN( $F298*$F$264, $F298-SUM($I298:BM298)),0),0)</f>
        <v>0.64162295840984052</v>
      </c>
      <c r="BO298" s="53">
        <f ca="1" xml:space="preserve"> (BO$2 &gt;= NTBA!$F$17) * IF(BO$268 &gt;= $E298, MAX( MIN( $F298*$F$264, $F298-SUM($I298:BN298)),0),0)</f>
        <v>0.64162295840984052</v>
      </c>
      <c r="BP298" s="53">
        <f ca="1" xml:space="preserve"> (BP$2 &gt;= NTBA!$F$17) * IF(BP$268 &gt;= $E298, MAX( MIN( $F298*$F$264, $F298-SUM($I298:BO298)),0),0)</f>
        <v>0.64162295840984052</v>
      </c>
      <c r="BQ298" s="53">
        <f ca="1" xml:space="preserve"> (BQ$2 &gt;= NTBA!$F$17) * IF(BQ$268 &gt;= $E298, MAX( MIN( $F298*$F$264, $F298-SUM($I298:BP298)),0),0)</f>
        <v>0.64162295840984052</v>
      </c>
      <c r="BR298" s="53">
        <f ca="1" xml:space="preserve"> (BR$2 &gt;= NTBA!$F$17) * IF(BR$268 &gt;= $E298, MAX( MIN( $F298*$F$264, $F298-SUM($I298:BQ298)),0),0)</f>
        <v>0.64162295840984052</v>
      </c>
      <c r="BS298" s="53">
        <f ca="1" xml:space="preserve"> (BS$2 &gt;= NTBA!$F$17) * IF(BS$268 &gt;= $E298, MAX( MIN( $F298*$F$264, $F298-SUM($I298:BR298)),0),0)</f>
        <v>0.64162295840984052</v>
      </c>
      <c r="BT298" s="53">
        <f ca="1" xml:space="preserve"> (BT$2 &gt;= NTBA!$F$17) * IF(BT$268 &gt;= $E298, MAX( MIN( $F298*$F$264, $F298-SUM($I298:BS298)),0),0)</f>
        <v>0.64162295840984052</v>
      </c>
      <c r="BU298" s="53">
        <f ca="1" xml:space="preserve"> (BU$2 &gt;= NTBA!$F$17) * IF(BU$268 &gt;= $E298, MAX( MIN( $F298*$F$264, $F298-SUM($I298:BT298)),0),0)</f>
        <v>0.64162295840984052</v>
      </c>
      <c r="BV298" s="53">
        <f ca="1" xml:space="preserve"> (BV$2 &gt;= NTBA!$F$17) * IF(BV$268 &gt;= $E298, MAX( MIN( $F298*$F$264, $F298-SUM($I298:BU298)),0),0)</f>
        <v>0.64162295840984052</v>
      </c>
      <c r="BW298" s="53">
        <f ca="1" xml:space="preserve"> (BW$2 &gt;= NTBA!$F$17) * IF(BW$268 &gt;= $E298, MAX( MIN( $F298*$F$264, $F298-SUM($I298:BV298)),0),0)</f>
        <v>0.64162295840984052</v>
      </c>
      <c r="BX298" s="53">
        <f ca="1" xml:space="preserve"> (BX$2 &gt;= NTBA!$F$17) * IF(BX$268 &gt;= $E298, MAX( MIN( $F298*$F$264, $F298-SUM($I298:BW298)),0),0)</f>
        <v>0.64162295840984052</v>
      </c>
      <c r="BY298" s="53">
        <f ca="1" xml:space="preserve"> (BY$2 &gt;= NTBA!$F$17) * IF(BY$268 &gt;= $E298, MAX( MIN( $F298*$F$264, $F298-SUM($I298:BX298)),0),0)</f>
        <v>0.64162295840984052</v>
      </c>
      <c r="BZ298" s="53">
        <f ca="1" xml:space="preserve"> (BZ$2 &gt;= NTBA!$F$17) * IF(BZ$268 &gt;= $E298, MAX( MIN( $F298*$F$264, $F298-SUM($I298:BY298)),0),0)</f>
        <v>0.64162295840984052</v>
      </c>
      <c r="CA298" s="53">
        <f ca="1" xml:space="preserve"> (CA$2 &gt;= NTBA!$F$17) * IF(CA$268 &gt;= $E298, MAX( MIN( $F298*$F$264, $F298-SUM($I298:BZ298)),0),0)</f>
        <v>0.64162295840984052</v>
      </c>
      <c r="CB298" s="53">
        <f ca="1" xml:space="preserve"> (CB$2 &gt;= NTBA!$F$17) * IF(CB$268 &gt;= $E298, MAX( MIN( $F298*$F$264, $F298-SUM($I298:CA298)),0),0)</f>
        <v>0.64162295840984052</v>
      </c>
      <c r="CC298" s="53">
        <f ca="1" xml:space="preserve"> (CC$2 &gt;= NTBA!$F$17) * IF(CC$268 &gt;= $E298, MAX( MIN( $F298*$F$264, $F298-SUM($I298:CB298)),0),0)</f>
        <v>0.64162295840984052</v>
      </c>
      <c r="CD298" s="53">
        <f ca="1" xml:space="preserve"> (CD$2 &gt;= NTBA!$F$17) * IF(CD$268 &gt;= $E298, MAX( MIN( $F298*$F$264, $F298-SUM($I298:CC298)),0),0)</f>
        <v>0.64162295840984052</v>
      </c>
      <c r="CE298" s="53">
        <f ca="1" xml:space="preserve"> (CE$2 &gt;= NTBA!$F$17) * IF(CE$268 &gt;= $E298, MAX( MIN( $F298*$F$264, $F298-SUM($I298:CD298)),0),0)</f>
        <v>0.64162295840984052</v>
      </c>
      <c r="CF298" s="53">
        <f ca="1" xml:space="preserve"> (CF$2 &gt;= NTBA!$F$17) * IF(CF$268 &gt;= $E298, MAX( MIN( $F298*$F$264, $F298-SUM($I298:CE298)),0),0)</f>
        <v>0.64162295840984052</v>
      </c>
      <c r="CG298" s="53">
        <f ca="1" xml:space="preserve"> (CG$2 &gt;= NTBA!$F$17) * IF(CG$268 &gt;= $E298, MAX( MIN( $F298*$F$264, $F298-SUM($I298:CF298)),0),0)</f>
        <v>0.64162295840984052</v>
      </c>
      <c r="CH298" s="53">
        <f ca="1" xml:space="preserve"> (CH$2 &gt;= NTBA!$F$17) * IF(CH$268 &gt;= $E298, MAX( MIN( $F298*$F$264, $F298-SUM($I298:CG298)),0),0)</f>
        <v>0.64162295840984052</v>
      </c>
      <c r="CI298" s="53">
        <f ca="1" xml:space="preserve"> (CI$2 &gt;= NTBA!$F$17) * IF(CI$268 &gt;= $E298, MAX( MIN( $F298*$F$264, $F298-SUM($I298:CH298)),0),0)</f>
        <v>0.64162295840984052</v>
      </c>
      <c r="CJ298" s="53">
        <f ca="1" xml:space="preserve"> (CJ$2 &gt;= NTBA!$F$17) * IF(CJ$268 &gt;= $E298, MAX( MIN( $F298*$F$264, $F298-SUM($I298:CI298)),0),0)</f>
        <v>0.64162295840984052</v>
      </c>
      <c r="CK298" s="53">
        <f ca="1" xml:space="preserve"> (CK$2 &gt;= NTBA!$F$17) * IF(CK$268 &gt;= $E298, MAX( MIN( $F298*$F$264, $F298-SUM($I298:CJ298)),0),0)</f>
        <v>0.64162295840984052</v>
      </c>
      <c r="CL298" s="53">
        <f ca="1" xml:space="preserve"> (CL$2 &gt;= NTBA!$F$17) * IF(CL$268 &gt;= $E298, MAX( MIN( $F298*$F$264, $F298-SUM($I298:CK298)),0),0)</f>
        <v>0.64162295840984052</v>
      </c>
      <c r="CM298" s="53">
        <f ca="1" xml:space="preserve"> (CM$2 &gt;= NTBA!$F$17) * IF(CM$268 &gt;= $E298, MAX( MIN( $F298*$F$264, $F298-SUM($I298:CL298)),0),0)</f>
        <v>0.64162295840984052</v>
      </c>
      <c r="CN298" s="53">
        <f ca="1" xml:space="preserve"> (CN$2 &gt;= NTBA!$F$17) * IF(CN$268 &gt;= $E298, MAX( MIN( $F298*$F$264, $F298-SUM($I298:CM298)),0),0)</f>
        <v>0.64162295840984052</v>
      </c>
      <c r="CO298" s="53">
        <f ca="1" xml:space="preserve"> (CO$2 &gt;= NTBA!$F$17) * IF(CO$268 &gt;= $E298, MAX( MIN( $F298*$F$264, $F298-SUM($I298:CN298)),0),0)</f>
        <v>0.64162295840984052</v>
      </c>
      <c r="CP298" s="53">
        <f ca="1" xml:space="preserve"> (CP$2 &gt;= NTBA!$F$17) * IF(CP$268 &gt;= $E298, MAX( MIN( $F298*$F$264, $F298-SUM($I298:CO298)),0),0)</f>
        <v>0.64162295840984052</v>
      </c>
      <c r="CQ298" s="53">
        <f ca="1" xml:space="preserve"> (CQ$2 &gt;= NTBA!$F$17) * IF(CQ$268 &gt;= $E298, MAX( MIN( $F298*$F$264, $F298-SUM($I298:CP298)),0),0)</f>
        <v>0.64162295840984052</v>
      </c>
      <c r="CR298" s="53">
        <f ca="1" xml:space="preserve"> (CR$2 &gt;= NTBA!$F$17) * IF(CR$268 &gt;= $E298, MAX( MIN( $F298*$F$264, $F298-SUM($I298:CQ298)),0),0)</f>
        <v>0.64162295840984052</v>
      </c>
      <c r="CS298" s="53">
        <f ca="1" xml:space="preserve"> (CS$2 &gt;= NTBA!$F$17) * IF(CS$268 &gt;= $E298, MAX( MIN( $F298*$F$264, $F298-SUM($I298:CR298)),0),0)</f>
        <v>0.64162295840984052</v>
      </c>
      <c r="CT298" s="53">
        <f ca="1" xml:space="preserve"> (CT$2 &gt;= NTBA!$F$17) * IF(CT$268 &gt;= $E298, MAX( MIN( $F298*$F$264, $F298-SUM($I298:CS298)),0),0)</f>
        <v>0.64162295840984052</v>
      </c>
      <c r="CU298" s="53">
        <f ca="1" xml:space="preserve"> (CU$2 &gt;= NTBA!$F$17) * IF(CU$268 &gt;= $E298, MAX( MIN( $F298*$F$264, $F298-SUM($I298:CT298)),0),0)</f>
        <v>0.64162295840984052</v>
      </c>
      <c r="CV298" s="53">
        <f ca="1" xml:space="preserve"> (CV$2 &gt;= NTBA!$F$17) * IF(CV$268 &gt;= $E298, MAX( MIN( $F298*$F$264, $F298-SUM($I298:CU298)),0),0)</f>
        <v>0.64162295840984052</v>
      </c>
      <c r="CW298" s="53">
        <f ca="1" xml:space="preserve"> (CW$2 &gt;= NTBA!$F$17) * IF(CW$268 &gt;= $E298, MAX( MIN( $F298*$F$264, $F298-SUM($I298:CV298)),0),0)</f>
        <v>0.64162295840984052</v>
      </c>
      <c r="CX298" s="53">
        <f ca="1" xml:space="preserve"> (CX$2 &gt;= NTBA!$F$17) * IF(CX$268 &gt;= $E298, MAX( MIN( $F298*$F$264, $F298-SUM($I298:CW298)),0),0)</f>
        <v>0.64162295840984052</v>
      </c>
      <c r="CY298" s="53">
        <f ca="1" xml:space="preserve"> (CY$2 &gt;= NTBA!$F$17) * IF(CY$268 &gt;= $E298, MAX( MIN( $F298*$F$264, $F298-SUM($I298:CX298)),0),0)</f>
        <v>0.64162295840984052</v>
      </c>
      <c r="CZ298" s="53">
        <f ca="1" xml:space="preserve"> (CZ$2 &gt;= NTBA!$F$17) * IF(CZ$268 &gt;= $E298, MAX( MIN( $F298*$F$264, $F298-SUM($I298:CY298)),0),0)</f>
        <v>0.64162295840984052</v>
      </c>
      <c r="DA298" s="53">
        <f ca="1" xml:space="preserve"> (DA$2 &gt;= NTBA!$F$17) * IF(DA$268 &gt;= $E298, MAX( MIN( $F298*$F$264, $F298-SUM($I298:CZ298)),0),0)</f>
        <v>0.64162295840984052</v>
      </c>
      <c r="DB298" s="53">
        <f ca="1" xml:space="preserve"> (DB$2 &gt;= NTBA!$F$17) * IF(DB$268 &gt;= $E298, MAX( MIN( $F298*$F$264, $F298-SUM($I298:DA298)),0),0)</f>
        <v>0.64162295840984052</v>
      </c>
      <c r="DC298" s="53">
        <f ca="1" xml:space="preserve"> (DC$2 &gt;= NTBA!$F$17) * IF(DC$268 &gt;= $E298, MAX( MIN( $F298*$F$264, $F298-SUM($I298:DB298)),0),0)</f>
        <v>0.64162295840984052</v>
      </c>
      <c r="DD298" s="53">
        <f ca="1" xml:space="preserve"> (DD$2 &gt;= NTBA!$F$17) * IF(DD$268 &gt;= $E298, MAX( MIN( $F298*$F$264, $F298-SUM($I298:DC298)),0),0)</f>
        <v>0.64162295840984052</v>
      </c>
      <c r="DE298" s="53">
        <f ca="1" xml:space="preserve"> (DE$2 &gt;= NTBA!$F$17) * IF(DE$268 &gt;= $E298, MAX( MIN( $F298*$F$264, $F298-SUM($I298:DD298)),0),0)</f>
        <v>0.64162295840984052</v>
      </c>
      <c r="DF298" s="53">
        <f ca="1" xml:space="preserve"> (DF$2 &gt;= NTBA!$F$17) * IF(DF$268 &gt;= $E298, MAX( MIN( $F298*$F$264, $F298-SUM($I298:DE298)),0),0)</f>
        <v>0.64162295840984052</v>
      </c>
      <c r="DG298" s="53">
        <f ca="1" xml:space="preserve"> (DG$2 &gt;= NTBA!$F$17) * IF(DG$268 &gt;= $E298, MAX( MIN( $F298*$F$264, $F298-SUM($I298:DF298)),0),0)</f>
        <v>0.64162295840984052</v>
      </c>
      <c r="DH298" s="53">
        <f ca="1" xml:space="preserve"> (DH$2 &gt;= NTBA!$F$17) * IF(DH$268 &gt;= $E298, MAX( MIN( $F298*$F$264, $F298-SUM($I298:DG298)),0),0)</f>
        <v>0.64162295840984052</v>
      </c>
      <c r="DI298" s="53">
        <f ca="1" xml:space="preserve"> (DI$2 &gt;= NTBA!$F$17) * IF(DI$268 &gt;= $E298, MAX( MIN( $F298*$F$264, $F298-SUM($I298:DH298)),0),0)</f>
        <v>0.64162295840984052</v>
      </c>
      <c r="DJ298" s="53">
        <f ca="1" xml:space="preserve"> (DJ$2 &gt;= NTBA!$F$17) * IF(DJ$268 &gt;= $E298, MAX( MIN( $F298*$F$264, $F298-SUM($I298:DI298)),0),0)</f>
        <v>0.64162295840984052</v>
      </c>
      <c r="DK298" s="53">
        <f ca="1" xml:space="preserve"> (DK$2 &gt;= NTBA!$F$17) * IF(DK$268 &gt;= $E298, MAX( MIN( $F298*$F$264, $F298-SUM($I298:DJ298)),0),0)</f>
        <v>0.64162295840984052</v>
      </c>
      <c r="DL298" s="53">
        <f ca="1" xml:space="preserve"> (DL$2 &gt;= NTBA!$F$17) * IF(DL$268 &gt;= $E298, MAX( MIN( $F298*$F$264, $F298-SUM($I298:DK298)),0),0)</f>
        <v>0.64162295840984052</v>
      </c>
      <c r="DM298" s="53">
        <f ca="1" xml:space="preserve"> (DM$2 &gt;= NTBA!$F$17) * IF(DM$268 &gt;= $E298, MAX( MIN( $F298*$F$264, $F298-SUM($I298:DL298)),0),0)</f>
        <v>0.64162295840984052</v>
      </c>
      <c r="DN298" s="53">
        <f ca="1" xml:space="preserve"> (DN$2 &gt;= NTBA!$F$17) * IF(DN$268 &gt;= $E298, MAX( MIN( $F298*$F$264, $F298-SUM($I298:DM298)),0),0)</f>
        <v>0.64162295840984052</v>
      </c>
      <c r="DO298" s="53">
        <f ca="1" xml:space="preserve"> (DO$2 &gt;= NTBA!$F$17) * IF(DO$268 &gt;= $E298, MAX( MIN( $F298*$F$264, $F298-SUM($I298:DN298)),0),0)</f>
        <v>0.64162295840984052</v>
      </c>
      <c r="DP298" s="53">
        <f ca="1" xml:space="preserve"> (DP$2 &gt;= NTBA!$F$17) * IF(DP$268 &gt;= $E298, MAX( MIN( $F298*$F$264, $F298-SUM($I298:DO298)),0),0)</f>
        <v>0.64162295840984052</v>
      </c>
      <c r="DQ298" s="53">
        <f ca="1" xml:space="preserve"> (DQ$2 &gt;= NTBA!$F$17) * IF(DQ$268 &gt;= $E298, MAX( MIN( $F298*$F$264, $F298-SUM($I298:DP298)),0),0)</f>
        <v>0.64162295840984029</v>
      </c>
      <c r="DR298" s="53">
        <f ca="1" xml:space="preserve"> (DR$2 &gt;= NTBA!$F$17) * IF(DR$268 &gt;= $E298, MAX( MIN( $F298*$F$264, $F298-SUM($I298:DQ298)),0),0)</f>
        <v>0</v>
      </c>
      <c r="DS298" s="53">
        <f ca="1" xml:space="preserve"> (DS$2 &gt;= NTBA!$F$17) * IF(DS$268 &gt;= $E298, MAX( MIN( $F298*$F$264, $F298-SUM($I298:DR298)),0),0)</f>
        <v>0</v>
      </c>
      <c r="DT298" s="53">
        <f ca="1" xml:space="preserve"> (DT$2 &gt;= NTBA!$F$17) * IF(DT$268 &gt;= $E298, MAX( MIN( $F298*$F$264, $F298-SUM($I298:DS298)),0),0)</f>
        <v>0</v>
      </c>
      <c r="DU298" s="53">
        <f ca="1" xml:space="preserve"> (DU$2 &gt;= NTBA!$F$17) * IF(DU$268 &gt;= $E298, MAX( MIN( $F298*$F$264, $F298-SUM($I298:DT298)),0),0)</f>
        <v>0</v>
      </c>
      <c r="DV298" s="53">
        <f ca="1" xml:space="preserve"> (DV$2 &gt;= NTBA!$F$17) * IF(DV$268 &gt;= $E298, MAX( MIN( $F298*$F$264, $F298-SUM($I298:DU298)),0),0)</f>
        <v>0</v>
      </c>
      <c r="DW298" s="53">
        <f ca="1" xml:space="preserve"> (DW$2 &gt;= NTBA!$F$17) * IF(DW$268 &gt;= $E298, MAX( MIN( $F298*$F$264, $F298-SUM($I298:DV298)),0),0)</f>
        <v>0</v>
      </c>
      <c r="DX298" s="53">
        <f ca="1" xml:space="preserve"> (DX$2 &gt;= NTBA!$F$17) * IF(DX$268 &gt;= $E298, MAX( MIN( $F298*$F$264, $F298-SUM($I298:DW298)),0),0)</f>
        <v>0</v>
      </c>
      <c r="DY298" s="53">
        <f ca="1" xml:space="preserve"> (DY$2 &gt;= NTBA!$F$17) * IF(DY$268 &gt;= $E298, MAX( MIN( $F298*$F$264, $F298-SUM($I298:DX298)),0),0)</f>
        <v>0</v>
      </c>
      <c r="DZ298" s="53">
        <f ca="1" xml:space="preserve"> (DZ$2 &gt;= NTBA!$F$17) * IF(DZ$268 &gt;= $E298, MAX( MIN( $F298*$F$264, $F298-SUM($I298:DY298)),0),0)</f>
        <v>0</v>
      </c>
      <c r="EA298" s="53">
        <f ca="1" xml:space="preserve"> (EA$2 &gt;= NTBA!$F$17) * IF(EA$268 &gt;= $E298, MAX( MIN( $F298*$F$264, $F298-SUM($I298:DZ298)),0),0)</f>
        <v>0</v>
      </c>
      <c r="EB298" s="53">
        <f ca="1" xml:space="preserve"> (EB$2 &gt;= NTBA!$F$17) * IF(EB$268 &gt;= $E298, MAX( MIN( $F298*$F$264, $F298-SUM($I298:EA298)),0),0)</f>
        <v>0</v>
      </c>
      <c r="EC298" s="53">
        <f ca="1" xml:space="preserve"> (EC$2 &gt;= NTBA!$F$17) * IF(EC$268 &gt;= $E298, MAX( MIN( $F298*$F$264, $F298-SUM($I298:EB298)),0),0)</f>
        <v>0</v>
      </c>
      <c r="ED298" s="53">
        <f ca="1" xml:space="preserve"> (ED$2 &gt;= NTBA!$F$17) * IF(ED$268 &gt;= $E298, MAX( MIN( $F298*$F$264, $F298-SUM($I298:EC298)),0),0)</f>
        <v>0</v>
      </c>
      <c r="EE298" s="53">
        <f ca="1" xml:space="preserve"> (EE$2 &gt;= NTBA!$F$17) * IF(EE$268 &gt;= $E298, MAX( MIN( $F298*$F$264, $F298-SUM($I298:ED298)),0),0)</f>
        <v>0</v>
      </c>
      <c r="EF298" s="53">
        <f ca="1" xml:space="preserve"> (EF$2 &gt;= NTBA!$F$17) * IF(EF$268 &gt;= $E298, MAX( MIN( $F298*$F$264, $F298-SUM($I298:EE298)),0),0)</f>
        <v>0</v>
      </c>
      <c r="EG298" s="53">
        <f ca="1" xml:space="preserve"> (EG$2 &gt;= NTBA!$F$17) * IF(EG$268 &gt;= $E298, MAX( MIN( $F298*$F$264, $F298-SUM($I298:EF298)),0),0)</f>
        <v>0</v>
      </c>
      <c r="EH298" s="53">
        <f ca="1" xml:space="preserve"> (EH$2 &gt;= NTBA!$F$17) * IF(EH$268 &gt;= $E298, MAX( MIN( $F298*$F$264, $F298-SUM($I298:EG298)),0),0)</f>
        <v>0</v>
      </c>
      <c r="EI298" s="21"/>
    </row>
    <row r="299" spans="5:139" ht="15" customHeight="1" outlineLevel="1" x14ac:dyDescent="0.35">
      <c r="E299" s="625">
        <v>31</v>
      </c>
      <c r="F299" s="415">
        <f ca="1"/>
        <v>0</v>
      </c>
      <c r="H299" s="26">
        <f t="shared" ca="1" si="184"/>
        <v>0</v>
      </c>
      <c r="I299" s="39"/>
      <c r="J299" s="53">
        <f xml:space="preserve"> (J$2 &gt;= NTBA!$F$17) * IF(J$268 &gt;= $E299, MAX( MIN( $F299*$F$264, $F299-SUM($I299:I299)),0),0)</f>
        <v>0</v>
      </c>
      <c r="K299" s="53">
        <f xml:space="preserve"> (K$2 &gt;= NTBA!$F$17) * IF(K$268 &gt;= $E299, MAX( MIN( $F299*$F$264, $F299-SUM($I299:J299)),0),0)</f>
        <v>0</v>
      </c>
      <c r="L299" s="53">
        <f xml:space="preserve"> (L$2 &gt;= NTBA!$F$17) * IF(L$268 &gt;= $E299, MAX( MIN( $F299*$F$264, $F299-SUM($I299:K299)),0),0)</f>
        <v>0</v>
      </c>
      <c r="M299" s="53">
        <f xml:space="preserve"> (M$2 &gt;= NTBA!$F$17) * IF(M$268 &gt;= $E299, MAX( MIN( $F299*$F$264, $F299-SUM($I299:L299)),0),0)</f>
        <v>0</v>
      </c>
      <c r="N299" s="53">
        <f xml:space="preserve"> (N$2 &gt;= NTBA!$F$17) * IF(N$268 &gt;= $E299, MAX( MIN( $F299*$F$264, $F299-SUM($I299:M299)),0),0)</f>
        <v>0</v>
      </c>
      <c r="O299" s="53">
        <f xml:space="preserve"> (O$2 &gt;= NTBA!$F$17) * IF(O$268 &gt;= $E299, MAX( MIN( $F299*$F$264, $F299-SUM($I299:N299)),0),0)</f>
        <v>0</v>
      </c>
      <c r="P299" s="53">
        <f xml:space="preserve"> (P$2 &gt;= NTBA!$F$17) * IF(P$268 &gt;= $E299, MAX( MIN( $F299*$F$264, $F299-SUM($I299:O299)),0),0)</f>
        <v>0</v>
      </c>
      <c r="Q299" s="53">
        <f xml:space="preserve"> (Q$2 &gt;= NTBA!$F$17) * IF(Q$268 &gt;= $E299, MAX( MIN( $F299*$F$264, $F299-SUM($I299:P299)),0),0)</f>
        <v>0</v>
      </c>
      <c r="R299" s="53">
        <f xml:space="preserve"> (R$2 &gt;= NTBA!$F$17) * IF(R$268 &gt;= $E299, MAX( MIN( $F299*$F$264, $F299-SUM($I299:Q299)),0),0)</f>
        <v>0</v>
      </c>
      <c r="S299" s="53">
        <f xml:space="preserve"> (S$2 &gt;= NTBA!$F$17) * IF(S$268 &gt;= $E299, MAX( MIN( $F299*$F$264, $F299-SUM($I299:R299)),0),0)</f>
        <v>0</v>
      </c>
      <c r="T299" s="53">
        <f xml:space="preserve"> (T$2 &gt;= NTBA!$F$17) * IF(T$268 &gt;= $E299, MAX( MIN( $F299*$F$264, $F299-SUM($I299:S299)),0),0)</f>
        <v>0</v>
      </c>
      <c r="U299" s="53">
        <f xml:space="preserve"> (U$2 &gt;= NTBA!$F$17) * IF(U$268 &gt;= $E299, MAX( MIN( $F299*$F$264, $F299-SUM($I299:T299)),0),0)</f>
        <v>0</v>
      </c>
      <c r="V299" s="53">
        <f xml:space="preserve"> (V$2 &gt;= NTBA!$F$17) * IF(V$268 &gt;= $E299, MAX( MIN( $F299*$F$264, $F299-SUM($I299:U299)),0),0)</f>
        <v>0</v>
      </c>
      <c r="W299" s="53">
        <f xml:space="preserve"> (W$2 &gt;= NTBA!$F$17) * IF(W$268 &gt;= $E299, MAX( MIN( $F299*$F$264, $F299-SUM($I299:V299)),0),0)</f>
        <v>0</v>
      </c>
      <c r="X299" s="53">
        <f xml:space="preserve"> (X$2 &gt;= NTBA!$F$17) * IF(X$268 &gt;= $E299, MAX( MIN( $F299*$F$264, $F299-SUM($I299:W299)),0),0)</f>
        <v>0</v>
      </c>
      <c r="Y299" s="53">
        <f xml:space="preserve"> (Y$2 &gt;= NTBA!$F$17) * IF(Y$268 &gt;= $E299, MAX( MIN( $F299*$F$264, $F299-SUM($I299:X299)),0),0)</f>
        <v>0</v>
      </c>
      <c r="Z299" s="53">
        <f xml:space="preserve"> (Z$2 &gt;= NTBA!$F$17) * IF(Z$268 &gt;= $E299, MAX( MIN( $F299*$F$264, $F299-SUM($I299:Y299)),0),0)</f>
        <v>0</v>
      </c>
      <c r="AA299" s="53">
        <f xml:space="preserve"> (AA$2 &gt;= NTBA!$F$17) * IF(AA$268 &gt;= $E299, MAX( MIN( $F299*$F$264, $F299-SUM($I299:Z299)),0),0)</f>
        <v>0</v>
      </c>
      <c r="AB299" s="53">
        <f xml:space="preserve"> (AB$2 &gt;= NTBA!$F$17) * IF(AB$268 &gt;= $E299, MAX( MIN( $F299*$F$264, $F299-SUM($I299:AA299)),0),0)</f>
        <v>0</v>
      </c>
      <c r="AC299" s="53">
        <f xml:space="preserve"> (AC$2 &gt;= NTBA!$F$17) * IF(AC$268 &gt;= $E299, MAX( MIN( $F299*$F$264, $F299-SUM($I299:AB299)),0),0)</f>
        <v>0</v>
      </c>
      <c r="AD299" s="53">
        <f xml:space="preserve"> (AD$2 &gt;= NTBA!$F$17) * IF(AD$268 &gt;= $E299, MAX( MIN( $F299*$F$264, $F299-SUM($I299:AC299)),0),0)</f>
        <v>0</v>
      </c>
      <c r="AE299" s="53">
        <f xml:space="preserve"> (AE$2 &gt;= NTBA!$F$17) * IF(AE$268 &gt;= $E299, MAX( MIN( $F299*$F$264, $F299-SUM($I299:AD299)),0),0)</f>
        <v>0</v>
      </c>
      <c r="AF299" s="53">
        <f xml:space="preserve"> (AF$2 &gt;= NTBA!$F$17) * IF(AF$268 &gt;= $E299, MAX( MIN( $F299*$F$264, $F299-SUM($I299:AE299)),0),0)</f>
        <v>0</v>
      </c>
      <c r="AG299" s="53">
        <f xml:space="preserve"> (AG$2 &gt;= NTBA!$F$17) * IF(AG$268 &gt;= $E299, MAX( MIN( $F299*$F$264, $F299-SUM($I299:AF299)),0),0)</f>
        <v>0</v>
      </c>
      <c r="AH299" s="53">
        <f xml:space="preserve"> (AH$2 &gt;= NTBA!$F$17) * IF(AH$268 &gt;= $E299, MAX( MIN( $F299*$F$264, $F299-SUM($I299:AG299)),0),0)</f>
        <v>0</v>
      </c>
      <c r="AI299" s="53">
        <f xml:space="preserve"> (AI$2 &gt;= NTBA!$F$17) * IF(AI$268 &gt;= $E299, MAX( MIN( $F299*$F$264, $F299-SUM($I299:AH299)),0),0)</f>
        <v>0</v>
      </c>
      <c r="AJ299" s="53">
        <f xml:space="preserve"> (AJ$2 &gt;= NTBA!$F$17) * IF(AJ$268 &gt;= $E299, MAX( MIN( $F299*$F$264, $F299-SUM($I299:AI299)),0),0)</f>
        <v>0</v>
      </c>
      <c r="AK299" s="53">
        <f xml:space="preserve"> (AK$2 &gt;= NTBA!$F$17) * IF(AK$268 &gt;= $E299, MAX( MIN( $F299*$F$264, $F299-SUM($I299:AJ299)),0),0)</f>
        <v>0</v>
      </c>
      <c r="AL299" s="53">
        <f xml:space="preserve"> (AL$2 &gt;= NTBA!$F$17) * IF(AL$268 &gt;= $E299, MAX( MIN( $F299*$F$264, $F299-SUM($I299:AK299)),0),0)</f>
        <v>0</v>
      </c>
      <c r="AM299" s="53">
        <f xml:space="preserve"> (AM$2 &gt;= NTBA!$F$17) * IF(AM$268 &gt;= $E299, MAX( MIN( $F299*$F$264, $F299-SUM($I299:AL299)),0),0)</f>
        <v>0</v>
      </c>
      <c r="AN299" s="53">
        <f ca="1" xml:space="preserve"> (AN$2 &gt;= NTBA!$F$17) * IF(AN$268 &gt;= $E299, MAX( MIN( $F299*$F$264, $F299-SUM($I299:AM299)),0),0)</f>
        <v>0</v>
      </c>
      <c r="AO299" s="53">
        <f ca="1" xml:space="preserve"> (AO$2 &gt;= NTBA!$F$17) * IF(AO$268 &gt;= $E299, MAX( MIN( $F299*$F$264, $F299-SUM($I299:AN299)),0),0)</f>
        <v>0</v>
      </c>
      <c r="AP299" s="53">
        <f ca="1" xml:space="preserve"> (AP$2 &gt;= NTBA!$F$17) * IF(AP$268 &gt;= $E299, MAX( MIN( $F299*$F$264, $F299-SUM($I299:AO299)),0),0)</f>
        <v>0</v>
      </c>
      <c r="AQ299" s="53">
        <f ca="1" xml:space="preserve"> (AQ$2 &gt;= NTBA!$F$17) * IF(AQ$268 &gt;= $E299, MAX( MIN( $F299*$F$264, $F299-SUM($I299:AP299)),0),0)</f>
        <v>0</v>
      </c>
      <c r="AR299" s="53">
        <f ca="1" xml:space="preserve"> (AR$2 &gt;= NTBA!$F$17) * IF(AR$268 &gt;= $E299, MAX( MIN( $F299*$F$264, $F299-SUM($I299:AQ299)),0),0)</f>
        <v>0</v>
      </c>
      <c r="AS299" s="53">
        <f ca="1" xml:space="preserve"> (AS$2 &gt;= NTBA!$F$17) * IF(AS$268 &gt;= $E299, MAX( MIN( $F299*$F$264, $F299-SUM($I299:AR299)),0),0)</f>
        <v>0</v>
      </c>
      <c r="AT299" s="53">
        <f ca="1" xml:space="preserve"> (AT$2 &gt;= NTBA!$F$17) * IF(AT$268 &gt;= $E299, MAX( MIN( $F299*$F$264, $F299-SUM($I299:AS299)),0),0)</f>
        <v>0</v>
      </c>
      <c r="AU299" s="53">
        <f ca="1" xml:space="preserve"> (AU$2 &gt;= NTBA!$F$17) * IF(AU$268 &gt;= $E299, MAX( MIN( $F299*$F$264, $F299-SUM($I299:AT299)),0),0)</f>
        <v>0</v>
      </c>
      <c r="AV299" s="53">
        <f ca="1" xml:space="preserve"> (AV$2 &gt;= NTBA!$F$17) * IF(AV$268 &gt;= $E299, MAX( MIN( $F299*$F$264, $F299-SUM($I299:AU299)),0),0)</f>
        <v>0</v>
      </c>
      <c r="AW299" s="53">
        <f ca="1" xml:space="preserve"> (AW$2 &gt;= NTBA!$F$17) * IF(AW$268 &gt;= $E299, MAX( MIN( $F299*$F$264, $F299-SUM($I299:AV299)),0),0)</f>
        <v>0</v>
      </c>
      <c r="AX299" s="53">
        <f ca="1" xml:space="preserve"> (AX$2 &gt;= NTBA!$F$17) * IF(AX$268 &gt;= $E299, MAX( MIN( $F299*$F$264, $F299-SUM($I299:AW299)),0),0)</f>
        <v>0</v>
      </c>
      <c r="AY299" s="53">
        <f ca="1" xml:space="preserve"> (AY$2 &gt;= NTBA!$F$17) * IF(AY$268 &gt;= $E299, MAX( MIN( $F299*$F$264, $F299-SUM($I299:AX299)),0),0)</f>
        <v>0</v>
      </c>
      <c r="AZ299" s="53">
        <f ca="1" xml:space="preserve"> (AZ$2 &gt;= NTBA!$F$17) * IF(AZ$268 &gt;= $E299, MAX( MIN( $F299*$F$264, $F299-SUM($I299:AY299)),0),0)</f>
        <v>0</v>
      </c>
      <c r="BA299" s="53">
        <f ca="1" xml:space="preserve"> (BA$2 &gt;= NTBA!$F$17) * IF(BA$268 &gt;= $E299, MAX( MIN( $F299*$F$264, $F299-SUM($I299:AZ299)),0),0)</f>
        <v>0</v>
      </c>
      <c r="BB299" s="53">
        <f ca="1" xml:space="preserve"> (BB$2 &gt;= NTBA!$F$17) * IF(BB$268 &gt;= $E299, MAX( MIN( $F299*$F$264, $F299-SUM($I299:BA299)),0),0)</f>
        <v>0</v>
      </c>
      <c r="BC299" s="53">
        <f ca="1" xml:space="preserve"> (BC$2 &gt;= NTBA!$F$17) * IF(BC$268 &gt;= $E299, MAX( MIN( $F299*$F$264, $F299-SUM($I299:BB299)),0),0)</f>
        <v>0</v>
      </c>
      <c r="BD299" s="53">
        <f ca="1" xml:space="preserve"> (BD$2 &gt;= NTBA!$F$17) * IF(BD$268 &gt;= $E299, MAX( MIN( $F299*$F$264, $F299-SUM($I299:BC299)),0),0)</f>
        <v>0</v>
      </c>
      <c r="BE299" s="53">
        <f ca="1" xml:space="preserve"> (BE$2 &gt;= NTBA!$F$17) * IF(BE$268 &gt;= $E299, MAX( MIN( $F299*$F$264, $F299-SUM($I299:BD299)),0),0)</f>
        <v>0</v>
      </c>
      <c r="BF299" s="53">
        <f ca="1" xml:space="preserve"> (BF$2 &gt;= NTBA!$F$17) * IF(BF$268 &gt;= $E299, MAX( MIN( $F299*$F$264, $F299-SUM($I299:BE299)),0),0)</f>
        <v>0</v>
      </c>
      <c r="BG299" s="53">
        <f ca="1" xml:space="preserve"> (BG$2 &gt;= NTBA!$F$17) * IF(BG$268 &gt;= $E299, MAX( MIN( $F299*$F$264, $F299-SUM($I299:BF299)),0),0)</f>
        <v>0</v>
      </c>
      <c r="BH299" s="53">
        <f ca="1" xml:space="preserve"> (BH$2 &gt;= NTBA!$F$17) * IF(BH$268 &gt;= $E299, MAX( MIN( $F299*$F$264, $F299-SUM($I299:BG299)),0),0)</f>
        <v>0</v>
      </c>
      <c r="BI299" s="53">
        <f ca="1" xml:space="preserve"> (BI$2 &gt;= NTBA!$F$17) * IF(BI$268 &gt;= $E299, MAX( MIN( $F299*$F$264, $F299-SUM($I299:BH299)),0),0)</f>
        <v>0</v>
      </c>
      <c r="BJ299" s="53">
        <f ca="1" xml:space="preserve"> (BJ$2 &gt;= NTBA!$F$17) * IF(BJ$268 &gt;= $E299, MAX( MIN( $F299*$F$264, $F299-SUM($I299:BI299)),0),0)</f>
        <v>0</v>
      </c>
      <c r="BK299" s="53">
        <f ca="1" xml:space="preserve"> (BK$2 &gt;= NTBA!$F$17) * IF(BK$268 &gt;= $E299, MAX( MIN( $F299*$F$264, $F299-SUM($I299:BJ299)),0),0)</f>
        <v>0</v>
      </c>
      <c r="BL299" s="53">
        <f ca="1" xml:space="preserve"> (BL$2 &gt;= NTBA!$F$17) * IF(BL$268 &gt;= $E299, MAX( MIN( $F299*$F$264, $F299-SUM($I299:BK299)),0),0)</f>
        <v>0</v>
      </c>
      <c r="BM299" s="53">
        <f ca="1" xml:space="preserve"> (BM$2 &gt;= NTBA!$F$17) * IF(BM$268 &gt;= $E299, MAX( MIN( $F299*$F$264, $F299-SUM($I299:BL299)),0),0)</f>
        <v>0</v>
      </c>
      <c r="BN299" s="53">
        <f ca="1" xml:space="preserve"> (BN$2 &gt;= NTBA!$F$17) * IF(BN$268 &gt;= $E299, MAX( MIN( $F299*$F$264, $F299-SUM($I299:BM299)),0),0)</f>
        <v>0</v>
      </c>
      <c r="BO299" s="53">
        <f ca="1" xml:space="preserve"> (BO$2 &gt;= NTBA!$F$17) * IF(BO$268 &gt;= $E299, MAX( MIN( $F299*$F$264, $F299-SUM($I299:BN299)),0),0)</f>
        <v>0</v>
      </c>
      <c r="BP299" s="53">
        <f ca="1" xml:space="preserve"> (BP$2 &gt;= NTBA!$F$17) * IF(BP$268 &gt;= $E299, MAX( MIN( $F299*$F$264, $F299-SUM($I299:BO299)),0),0)</f>
        <v>0</v>
      </c>
      <c r="BQ299" s="53">
        <f ca="1" xml:space="preserve"> (BQ$2 &gt;= NTBA!$F$17) * IF(BQ$268 &gt;= $E299, MAX( MIN( $F299*$F$264, $F299-SUM($I299:BP299)),0),0)</f>
        <v>0</v>
      </c>
      <c r="BR299" s="53">
        <f ca="1" xml:space="preserve"> (BR$2 &gt;= NTBA!$F$17) * IF(BR$268 &gt;= $E299, MAX( MIN( $F299*$F$264, $F299-SUM($I299:BQ299)),0),0)</f>
        <v>0</v>
      </c>
      <c r="BS299" s="53">
        <f ca="1" xml:space="preserve"> (BS$2 &gt;= NTBA!$F$17) * IF(BS$268 &gt;= $E299, MAX( MIN( $F299*$F$264, $F299-SUM($I299:BR299)),0),0)</f>
        <v>0</v>
      </c>
      <c r="BT299" s="53">
        <f ca="1" xml:space="preserve"> (BT$2 &gt;= NTBA!$F$17) * IF(BT$268 &gt;= $E299, MAX( MIN( $F299*$F$264, $F299-SUM($I299:BS299)),0),0)</f>
        <v>0</v>
      </c>
      <c r="BU299" s="53">
        <f ca="1" xml:space="preserve"> (BU$2 &gt;= NTBA!$F$17) * IF(BU$268 &gt;= $E299, MAX( MIN( $F299*$F$264, $F299-SUM($I299:BT299)),0),0)</f>
        <v>0</v>
      </c>
      <c r="BV299" s="53">
        <f ca="1" xml:space="preserve"> (BV$2 &gt;= NTBA!$F$17) * IF(BV$268 &gt;= $E299, MAX( MIN( $F299*$F$264, $F299-SUM($I299:BU299)),0),0)</f>
        <v>0</v>
      </c>
      <c r="BW299" s="53">
        <f ca="1" xml:space="preserve"> (BW$2 &gt;= NTBA!$F$17) * IF(BW$268 &gt;= $E299, MAX( MIN( $F299*$F$264, $F299-SUM($I299:BV299)),0),0)</f>
        <v>0</v>
      </c>
      <c r="BX299" s="53">
        <f ca="1" xml:space="preserve"> (BX$2 &gt;= NTBA!$F$17) * IF(BX$268 &gt;= $E299, MAX( MIN( $F299*$F$264, $F299-SUM($I299:BW299)),0),0)</f>
        <v>0</v>
      </c>
      <c r="BY299" s="53">
        <f ca="1" xml:space="preserve"> (BY$2 &gt;= NTBA!$F$17) * IF(BY$268 &gt;= $E299, MAX( MIN( $F299*$F$264, $F299-SUM($I299:BX299)),0),0)</f>
        <v>0</v>
      </c>
      <c r="BZ299" s="53">
        <f ca="1" xml:space="preserve"> (BZ$2 &gt;= NTBA!$F$17) * IF(BZ$268 &gt;= $E299, MAX( MIN( $F299*$F$264, $F299-SUM($I299:BY299)),0),0)</f>
        <v>0</v>
      </c>
      <c r="CA299" s="53">
        <f ca="1" xml:space="preserve"> (CA$2 &gt;= NTBA!$F$17) * IF(CA$268 &gt;= $E299, MAX( MIN( $F299*$F$264, $F299-SUM($I299:BZ299)),0),0)</f>
        <v>0</v>
      </c>
      <c r="CB299" s="53">
        <f ca="1" xml:space="preserve"> (CB$2 &gt;= NTBA!$F$17) * IF(CB$268 &gt;= $E299, MAX( MIN( $F299*$F$264, $F299-SUM($I299:CA299)),0),0)</f>
        <v>0</v>
      </c>
      <c r="CC299" s="53">
        <f ca="1" xml:space="preserve"> (CC$2 &gt;= NTBA!$F$17) * IF(CC$268 &gt;= $E299, MAX( MIN( $F299*$F$264, $F299-SUM($I299:CB299)),0),0)</f>
        <v>0</v>
      </c>
      <c r="CD299" s="53">
        <f ca="1" xml:space="preserve"> (CD$2 &gt;= NTBA!$F$17) * IF(CD$268 &gt;= $E299, MAX( MIN( $F299*$F$264, $F299-SUM($I299:CC299)),0),0)</f>
        <v>0</v>
      </c>
      <c r="CE299" s="53">
        <f ca="1" xml:space="preserve"> (CE$2 &gt;= NTBA!$F$17) * IF(CE$268 &gt;= $E299, MAX( MIN( $F299*$F$264, $F299-SUM($I299:CD299)),0),0)</f>
        <v>0</v>
      </c>
      <c r="CF299" s="53">
        <f ca="1" xml:space="preserve"> (CF$2 &gt;= NTBA!$F$17) * IF(CF$268 &gt;= $E299, MAX( MIN( $F299*$F$264, $F299-SUM($I299:CE299)),0),0)</f>
        <v>0</v>
      </c>
      <c r="CG299" s="53">
        <f ca="1" xml:space="preserve"> (CG$2 &gt;= NTBA!$F$17) * IF(CG$268 &gt;= $E299, MAX( MIN( $F299*$F$264, $F299-SUM($I299:CF299)),0),0)</f>
        <v>0</v>
      </c>
      <c r="CH299" s="53">
        <f ca="1" xml:space="preserve"> (CH$2 &gt;= NTBA!$F$17) * IF(CH$268 &gt;= $E299, MAX( MIN( $F299*$F$264, $F299-SUM($I299:CG299)),0),0)</f>
        <v>0</v>
      </c>
      <c r="CI299" s="53">
        <f ca="1" xml:space="preserve"> (CI$2 &gt;= NTBA!$F$17) * IF(CI$268 &gt;= $E299, MAX( MIN( $F299*$F$264, $F299-SUM($I299:CH299)),0),0)</f>
        <v>0</v>
      </c>
      <c r="CJ299" s="53">
        <f ca="1" xml:space="preserve"> (CJ$2 &gt;= NTBA!$F$17) * IF(CJ$268 &gt;= $E299, MAX( MIN( $F299*$F$264, $F299-SUM($I299:CI299)),0),0)</f>
        <v>0</v>
      </c>
      <c r="CK299" s="53">
        <f ca="1" xml:space="preserve"> (CK$2 &gt;= NTBA!$F$17) * IF(CK$268 &gt;= $E299, MAX( MIN( $F299*$F$264, $F299-SUM($I299:CJ299)),0),0)</f>
        <v>0</v>
      </c>
      <c r="CL299" s="53">
        <f ca="1" xml:space="preserve"> (CL$2 &gt;= NTBA!$F$17) * IF(CL$268 &gt;= $E299, MAX( MIN( $F299*$F$264, $F299-SUM($I299:CK299)),0),0)</f>
        <v>0</v>
      </c>
      <c r="CM299" s="53">
        <f ca="1" xml:space="preserve"> (CM$2 &gt;= NTBA!$F$17) * IF(CM$268 &gt;= $E299, MAX( MIN( $F299*$F$264, $F299-SUM($I299:CL299)),0),0)</f>
        <v>0</v>
      </c>
      <c r="CN299" s="53">
        <f ca="1" xml:space="preserve"> (CN$2 &gt;= NTBA!$F$17) * IF(CN$268 &gt;= $E299, MAX( MIN( $F299*$F$264, $F299-SUM($I299:CM299)),0),0)</f>
        <v>0</v>
      </c>
      <c r="CO299" s="53">
        <f ca="1" xml:space="preserve"> (CO$2 &gt;= NTBA!$F$17) * IF(CO$268 &gt;= $E299, MAX( MIN( $F299*$F$264, $F299-SUM($I299:CN299)),0),0)</f>
        <v>0</v>
      </c>
      <c r="CP299" s="53">
        <f ca="1" xml:space="preserve"> (CP$2 &gt;= NTBA!$F$17) * IF(CP$268 &gt;= $E299, MAX( MIN( $F299*$F$264, $F299-SUM($I299:CO299)),0),0)</f>
        <v>0</v>
      </c>
      <c r="CQ299" s="53">
        <f ca="1" xml:space="preserve"> (CQ$2 &gt;= NTBA!$F$17) * IF(CQ$268 &gt;= $E299, MAX( MIN( $F299*$F$264, $F299-SUM($I299:CP299)),0),0)</f>
        <v>0</v>
      </c>
      <c r="CR299" s="53">
        <f ca="1" xml:space="preserve"> (CR$2 &gt;= NTBA!$F$17) * IF(CR$268 &gt;= $E299, MAX( MIN( $F299*$F$264, $F299-SUM($I299:CQ299)),0),0)</f>
        <v>0</v>
      </c>
      <c r="CS299" s="53">
        <f ca="1" xml:space="preserve"> (CS$2 &gt;= NTBA!$F$17) * IF(CS$268 &gt;= $E299, MAX( MIN( $F299*$F$264, $F299-SUM($I299:CR299)),0),0)</f>
        <v>0</v>
      </c>
      <c r="CT299" s="53">
        <f ca="1" xml:space="preserve"> (CT$2 &gt;= NTBA!$F$17) * IF(CT$268 &gt;= $E299, MAX( MIN( $F299*$F$264, $F299-SUM($I299:CS299)),0),0)</f>
        <v>0</v>
      </c>
      <c r="CU299" s="53">
        <f ca="1" xml:space="preserve"> (CU$2 &gt;= NTBA!$F$17) * IF(CU$268 &gt;= $E299, MAX( MIN( $F299*$F$264, $F299-SUM($I299:CT299)),0),0)</f>
        <v>0</v>
      </c>
      <c r="CV299" s="53">
        <f ca="1" xml:space="preserve"> (CV$2 &gt;= NTBA!$F$17) * IF(CV$268 &gt;= $E299, MAX( MIN( $F299*$F$264, $F299-SUM($I299:CU299)),0),0)</f>
        <v>0</v>
      </c>
      <c r="CW299" s="53">
        <f ca="1" xml:space="preserve"> (CW$2 &gt;= NTBA!$F$17) * IF(CW$268 &gt;= $E299, MAX( MIN( $F299*$F$264, $F299-SUM($I299:CV299)),0),0)</f>
        <v>0</v>
      </c>
      <c r="CX299" s="53">
        <f ca="1" xml:space="preserve"> (CX$2 &gt;= NTBA!$F$17) * IF(CX$268 &gt;= $E299, MAX( MIN( $F299*$F$264, $F299-SUM($I299:CW299)),0),0)</f>
        <v>0</v>
      </c>
      <c r="CY299" s="53">
        <f ca="1" xml:space="preserve"> (CY$2 &gt;= NTBA!$F$17) * IF(CY$268 &gt;= $E299, MAX( MIN( $F299*$F$264, $F299-SUM($I299:CX299)),0),0)</f>
        <v>0</v>
      </c>
      <c r="CZ299" s="53">
        <f ca="1" xml:space="preserve"> (CZ$2 &gt;= NTBA!$F$17) * IF(CZ$268 &gt;= $E299, MAX( MIN( $F299*$F$264, $F299-SUM($I299:CY299)),0),0)</f>
        <v>0</v>
      </c>
      <c r="DA299" s="53">
        <f ca="1" xml:space="preserve"> (DA$2 &gt;= NTBA!$F$17) * IF(DA$268 &gt;= $E299, MAX( MIN( $F299*$F$264, $F299-SUM($I299:CZ299)),0),0)</f>
        <v>0</v>
      </c>
      <c r="DB299" s="53">
        <f ca="1" xml:space="preserve"> (DB$2 &gt;= NTBA!$F$17) * IF(DB$268 &gt;= $E299, MAX( MIN( $F299*$F$264, $F299-SUM($I299:DA299)),0),0)</f>
        <v>0</v>
      </c>
      <c r="DC299" s="53">
        <f ca="1" xml:space="preserve"> (DC$2 &gt;= NTBA!$F$17) * IF(DC$268 &gt;= $E299, MAX( MIN( $F299*$F$264, $F299-SUM($I299:DB299)),0),0)</f>
        <v>0</v>
      </c>
      <c r="DD299" s="53">
        <f ca="1" xml:space="preserve"> (DD$2 &gt;= NTBA!$F$17) * IF(DD$268 &gt;= $E299, MAX( MIN( $F299*$F$264, $F299-SUM($I299:DC299)),0),0)</f>
        <v>0</v>
      </c>
      <c r="DE299" s="53">
        <f ca="1" xml:space="preserve"> (DE$2 &gt;= NTBA!$F$17) * IF(DE$268 &gt;= $E299, MAX( MIN( $F299*$F$264, $F299-SUM($I299:DD299)),0),0)</f>
        <v>0</v>
      </c>
      <c r="DF299" s="53">
        <f ca="1" xml:space="preserve"> (DF$2 &gt;= NTBA!$F$17) * IF(DF$268 &gt;= $E299, MAX( MIN( $F299*$F$264, $F299-SUM($I299:DE299)),0),0)</f>
        <v>0</v>
      </c>
      <c r="DG299" s="53">
        <f ca="1" xml:space="preserve"> (DG$2 &gt;= NTBA!$F$17) * IF(DG$268 &gt;= $E299, MAX( MIN( $F299*$F$264, $F299-SUM($I299:DF299)),0),0)</f>
        <v>0</v>
      </c>
      <c r="DH299" s="53">
        <f ca="1" xml:space="preserve"> (DH$2 &gt;= NTBA!$F$17) * IF(DH$268 &gt;= $E299, MAX( MIN( $F299*$F$264, $F299-SUM($I299:DG299)),0),0)</f>
        <v>0</v>
      </c>
      <c r="DI299" s="53">
        <f ca="1" xml:space="preserve"> (DI$2 &gt;= NTBA!$F$17) * IF(DI$268 &gt;= $E299, MAX( MIN( $F299*$F$264, $F299-SUM($I299:DH299)),0),0)</f>
        <v>0</v>
      </c>
      <c r="DJ299" s="53">
        <f ca="1" xml:space="preserve"> (DJ$2 &gt;= NTBA!$F$17) * IF(DJ$268 &gt;= $E299, MAX( MIN( $F299*$F$264, $F299-SUM($I299:DI299)),0),0)</f>
        <v>0</v>
      </c>
      <c r="DK299" s="53">
        <f ca="1" xml:space="preserve"> (DK$2 &gt;= NTBA!$F$17) * IF(DK$268 &gt;= $E299, MAX( MIN( $F299*$F$264, $F299-SUM($I299:DJ299)),0),0)</f>
        <v>0</v>
      </c>
      <c r="DL299" s="53">
        <f ca="1" xml:space="preserve"> (DL$2 &gt;= NTBA!$F$17) * IF(DL$268 &gt;= $E299, MAX( MIN( $F299*$F$264, $F299-SUM($I299:DK299)),0),0)</f>
        <v>0</v>
      </c>
      <c r="DM299" s="53">
        <f ca="1" xml:space="preserve"> (DM$2 &gt;= NTBA!$F$17) * IF(DM$268 &gt;= $E299, MAX( MIN( $F299*$F$264, $F299-SUM($I299:DL299)),0),0)</f>
        <v>0</v>
      </c>
      <c r="DN299" s="53">
        <f ca="1" xml:space="preserve"> (DN$2 &gt;= NTBA!$F$17) * IF(DN$268 &gt;= $E299, MAX( MIN( $F299*$F$264, $F299-SUM($I299:DM299)),0),0)</f>
        <v>0</v>
      </c>
      <c r="DO299" s="53">
        <f ca="1" xml:space="preserve"> (DO$2 &gt;= NTBA!$F$17) * IF(DO$268 &gt;= $E299, MAX( MIN( $F299*$F$264, $F299-SUM($I299:DN299)),0),0)</f>
        <v>0</v>
      </c>
      <c r="DP299" s="53">
        <f ca="1" xml:space="preserve"> (DP$2 &gt;= NTBA!$F$17) * IF(DP$268 &gt;= $E299, MAX( MIN( $F299*$F$264, $F299-SUM($I299:DO299)),0),0)</f>
        <v>0</v>
      </c>
      <c r="DQ299" s="53">
        <f ca="1" xml:space="preserve"> (DQ$2 &gt;= NTBA!$F$17) * IF(DQ$268 &gt;= $E299, MAX( MIN( $F299*$F$264, $F299-SUM($I299:DP299)),0),0)</f>
        <v>0</v>
      </c>
      <c r="DR299" s="53">
        <f ca="1" xml:space="preserve"> (DR$2 &gt;= NTBA!$F$17) * IF(DR$268 &gt;= $E299, MAX( MIN( $F299*$F$264, $F299-SUM($I299:DQ299)),0),0)</f>
        <v>0</v>
      </c>
      <c r="DS299" s="53">
        <f ca="1" xml:space="preserve"> (DS$2 &gt;= NTBA!$F$17) * IF(DS$268 &gt;= $E299, MAX( MIN( $F299*$F$264, $F299-SUM($I299:DR299)),0),0)</f>
        <v>0</v>
      </c>
      <c r="DT299" s="53">
        <f ca="1" xml:space="preserve"> (DT$2 &gt;= NTBA!$F$17) * IF(DT$268 &gt;= $E299, MAX( MIN( $F299*$F$264, $F299-SUM($I299:DS299)),0),0)</f>
        <v>0</v>
      </c>
      <c r="DU299" s="53">
        <f ca="1" xml:space="preserve"> (DU$2 &gt;= NTBA!$F$17) * IF(DU$268 &gt;= $E299, MAX( MIN( $F299*$F$264, $F299-SUM($I299:DT299)),0),0)</f>
        <v>0</v>
      </c>
      <c r="DV299" s="53">
        <f ca="1" xml:space="preserve"> (DV$2 &gt;= NTBA!$F$17) * IF(DV$268 &gt;= $E299, MAX( MIN( $F299*$F$264, $F299-SUM($I299:DU299)),0),0)</f>
        <v>0</v>
      </c>
      <c r="DW299" s="53">
        <f ca="1" xml:space="preserve"> (DW$2 &gt;= NTBA!$F$17) * IF(DW$268 &gt;= $E299, MAX( MIN( $F299*$F$264, $F299-SUM($I299:DV299)),0),0)</f>
        <v>0</v>
      </c>
      <c r="DX299" s="53">
        <f ca="1" xml:space="preserve"> (DX$2 &gt;= NTBA!$F$17) * IF(DX$268 &gt;= $E299, MAX( MIN( $F299*$F$264, $F299-SUM($I299:DW299)),0),0)</f>
        <v>0</v>
      </c>
      <c r="DY299" s="53">
        <f ca="1" xml:space="preserve"> (DY$2 &gt;= NTBA!$F$17) * IF(DY$268 &gt;= $E299, MAX( MIN( $F299*$F$264, $F299-SUM($I299:DX299)),0),0)</f>
        <v>0</v>
      </c>
      <c r="DZ299" s="53">
        <f ca="1" xml:space="preserve"> (DZ$2 &gt;= NTBA!$F$17) * IF(DZ$268 &gt;= $E299, MAX( MIN( $F299*$F$264, $F299-SUM($I299:DY299)),0),0)</f>
        <v>0</v>
      </c>
      <c r="EA299" s="53">
        <f ca="1" xml:space="preserve"> (EA$2 &gt;= NTBA!$F$17) * IF(EA$268 &gt;= $E299, MAX( MIN( $F299*$F$264, $F299-SUM($I299:DZ299)),0),0)</f>
        <v>0</v>
      </c>
      <c r="EB299" s="53">
        <f ca="1" xml:space="preserve"> (EB$2 &gt;= NTBA!$F$17) * IF(EB$268 &gt;= $E299, MAX( MIN( $F299*$F$264, $F299-SUM($I299:EA299)),0),0)</f>
        <v>0</v>
      </c>
      <c r="EC299" s="53">
        <f ca="1" xml:space="preserve"> (EC$2 &gt;= NTBA!$F$17) * IF(EC$268 &gt;= $E299, MAX( MIN( $F299*$F$264, $F299-SUM($I299:EB299)),0),0)</f>
        <v>0</v>
      </c>
      <c r="ED299" s="53">
        <f ca="1" xml:space="preserve"> (ED$2 &gt;= NTBA!$F$17) * IF(ED$268 &gt;= $E299, MAX( MIN( $F299*$F$264, $F299-SUM($I299:EC299)),0),0)</f>
        <v>0</v>
      </c>
      <c r="EE299" s="53">
        <f ca="1" xml:space="preserve"> (EE$2 &gt;= NTBA!$F$17) * IF(EE$268 &gt;= $E299, MAX( MIN( $F299*$F$264, $F299-SUM($I299:ED299)),0),0)</f>
        <v>0</v>
      </c>
      <c r="EF299" s="53">
        <f ca="1" xml:space="preserve"> (EF$2 &gt;= NTBA!$F$17) * IF(EF$268 &gt;= $E299, MAX( MIN( $F299*$F$264, $F299-SUM($I299:EE299)),0),0)</f>
        <v>0</v>
      </c>
      <c r="EG299" s="53">
        <f ca="1" xml:space="preserve"> (EG$2 &gt;= NTBA!$F$17) * IF(EG$268 &gt;= $E299, MAX( MIN( $F299*$F$264, $F299-SUM($I299:EF299)),0),0)</f>
        <v>0</v>
      </c>
      <c r="EH299" s="53">
        <f ca="1" xml:space="preserve"> (EH$2 &gt;= NTBA!$F$17) * IF(EH$268 &gt;= $E299, MAX( MIN( $F299*$F$264, $F299-SUM($I299:EG299)),0),0)</f>
        <v>0</v>
      </c>
      <c r="EI299" s="21"/>
    </row>
    <row r="300" spans="5:139" ht="15" customHeight="1" outlineLevel="1" x14ac:dyDescent="0.35">
      <c r="E300" s="625">
        <v>32</v>
      </c>
      <c r="F300" s="415">
        <f ca="1"/>
        <v>0</v>
      </c>
      <c r="H300" s="26">
        <f t="shared" ca="1" si="184"/>
        <v>0</v>
      </c>
      <c r="I300" s="39"/>
      <c r="J300" s="53">
        <f xml:space="preserve"> (J$2 &gt;= NTBA!$F$17) * IF(J$268 &gt;= $E300, MAX( MIN( $F300*$F$264, $F300-SUM($I300:I300)),0),0)</f>
        <v>0</v>
      </c>
      <c r="K300" s="53">
        <f xml:space="preserve"> (K$2 &gt;= NTBA!$F$17) * IF(K$268 &gt;= $E300, MAX( MIN( $F300*$F$264, $F300-SUM($I300:J300)),0),0)</f>
        <v>0</v>
      </c>
      <c r="L300" s="53">
        <f xml:space="preserve"> (L$2 &gt;= NTBA!$F$17) * IF(L$268 &gt;= $E300, MAX( MIN( $F300*$F$264, $F300-SUM($I300:K300)),0),0)</f>
        <v>0</v>
      </c>
      <c r="M300" s="53">
        <f xml:space="preserve"> (M$2 &gt;= NTBA!$F$17) * IF(M$268 &gt;= $E300, MAX( MIN( $F300*$F$264, $F300-SUM($I300:L300)),0),0)</f>
        <v>0</v>
      </c>
      <c r="N300" s="53">
        <f xml:space="preserve"> (N$2 &gt;= NTBA!$F$17) * IF(N$268 &gt;= $E300, MAX( MIN( $F300*$F$264, $F300-SUM($I300:M300)),0),0)</f>
        <v>0</v>
      </c>
      <c r="O300" s="53">
        <f xml:space="preserve"> (O$2 &gt;= NTBA!$F$17) * IF(O$268 &gt;= $E300, MAX( MIN( $F300*$F$264, $F300-SUM($I300:N300)),0),0)</f>
        <v>0</v>
      </c>
      <c r="P300" s="53">
        <f xml:space="preserve"> (P$2 &gt;= NTBA!$F$17) * IF(P$268 &gt;= $E300, MAX( MIN( $F300*$F$264, $F300-SUM($I300:O300)),0),0)</f>
        <v>0</v>
      </c>
      <c r="Q300" s="53">
        <f xml:space="preserve"> (Q$2 &gt;= NTBA!$F$17) * IF(Q$268 &gt;= $E300, MAX( MIN( $F300*$F$264, $F300-SUM($I300:P300)),0),0)</f>
        <v>0</v>
      </c>
      <c r="R300" s="53">
        <f xml:space="preserve"> (R$2 &gt;= NTBA!$F$17) * IF(R$268 &gt;= $E300, MAX( MIN( $F300*$F$264, $F300-SUM($I300:Q300)),0),0)</f>
        <v>0</v>
      </c>
      <c r="S300" s="53">
        <f xml:space="preserve"> (S$2 &gt;= NTBA!$F$17) * IF(S$268 &gt;= $E300, MAX( MIN( $F300*$F$264, $F300-SUM($I300:R300)),0),0)</f>
        <v>0</v>
      </c>
      <c r="T300" s="53">
        <f xml:space="preserve"> (T$2 &gt;= NTBA!$F$17) * IF(T$268 &gt;= $E300, MAX( MIN( $F300*$F$264, $F300-SUM($I300:S300)),0),0)</f>
        <v>0</v>
      </c>
      <c r="U300" s="53">
        <f xml:space="preserve"> (U$2 &gt;= NTBA!$F$17) * IF(U$268 &gt;= $E300, MAX( MIN( $F300*$F$264, $F300-SUM($I300:T300)),0),0)</f>
        <v>0</v>
      </c>
      <c r="V300" s="53">
        <f xml:space="preserve"> (V$2 &gt;= NTBA!$F$17) * IF(V$268 &gt;= $E300, MAX( MIN( $F300*$F$264, $F300-SUM($I300:U300)),0),0)</f>
        <v>0</v>
      </c>
      <c r="W300" s="53">
        <f xml:space="preserve"> (W$2 &gt;= NTBA!$F$17) * IF(W$268 &gt;= $E300, MAX( MIN( $F300*$F$264, $F300-SUM($I300:V300)),0),0)</f>
        <v>0</v>
      </c>
      <c r="X300" s="53">
        <f xml:space="preserve"> (X$2 &gt;= NTBA!$F$17) * IF(X$268 &gt;= $E300, MAX( MIN( $F300*$F$264, $F300-SUM($I300:W300)),0),0)</f>
        <v>0</v>
      </c>
      <c r="Y300" s="53">
        <f xml:space="preserve"> (Y$2 &gt;= NTBA!$F$17) * IF(Y$268 &gt;= $E300, MAX( MIN( $F300*$F$264, $F300-SUM($I300:X300)),0),0)</f>
        <v>0</v>
      </c>
      <c r="Z300" s="53">
        <f xml:space="preserve"> (Z$2 &gt;= NTBA!$F$17) * IF(Z$268 &gt;= $E300, MAX( MIN( $F300*$F$264, $F300-SUM($I300:Y300)),0),0)</f>
        <v>0</v>
      </c>
      <c r="AA300" s="53">
        <f xml:space="preserve"> (AA$2 &gt;= NTBA!$F$17) * IF(AA$268 &gt;= $E300, MAX( MIN( $F300*$F$264, $F300-SUM($I300:Z300)),0),0)</f>
        <v>0</v>
      </c>
      <c r="AB300" s="53">
        <f xml:space="preserve"> (AB$2 &gt;= NTBA!$F$17) * IF(AB$268 &gt;= $E300, MAX( MIN( $F300*$F$264, $F300-SUM($I300:AA300)),0),0)</f>
        <v>0</v>
      </c>
      <c r="AC300" s="53">
        <f xml:space="preserve"> (AC$2 &gt;= NTBA!$F$17) * IF(AC$268 &gt;= $E300, MAX( MIN( $F300*$F$264, $F300-SUM($I300:AB300)),0),0)</f>
        <v>0</v>
      </c>
      <c r="AD300" s="53">
        <f xml:space="preserve"> (AD$2 &gt;= NTBA!$F$17) * IF(AD$268 &gt;= $E300, MAX( MIN( $F300*$F$264, $F300-SUM($I300:AC300)),0),0)</f>
        <v>0</v>
      </c>
      <c r="AE300" s="53">
        <f xml:space="preserve"> (AE$2 &gt;= NTBA!$F$17) * IF(AE$268 &gt;= $E300, MAX( MIN( $F300*$F$264, $F300-SUM($I300:AD300)),0),0)</f>
        <v>0</v>
      </c>
      <c r="AF300" s="53">
        <f xml:space="preserve"> (AF$2 &gt;= NTBA!$F$17) * IF(AF$268 &gt;= $E300, MAX( MIN( $F300*$F$264, $F300-SUM($I300:AE300)),0),0)</f>
        <v>0</v>
      </c>
      <c r="AG300" s="53">
        <f xml:space="preserve"> (AG$2 &gt;= NTBA!$F$17) * IF(AG$268 &gt;= $E300, MAX( MIN( $F300*$F$264, $F300-SUM($I300:AF300)),0),0)</f>
        <v>0</v>
      </c>
      <c r="AH300" s="53">
        <f xml:space="preserve"> (AH$2 &gt;= NTBA!$F$17) * IF(AH$268 &gt;= $E300, MAX( MIN( $F300*$F$264, $F300-SUM($I300:AG300)),0),0)</f>
        <v>0</v>
      </c>
      <c r="AI300" s="53">
        <f xml:space="preserve"> (AI$2 &gt;= NTBA!$F$17) * IF(AI$268 &gt;= $E300, MAX( MIN( $F300*$F$264, $F300-SUM($I300:AH300)),0),0)</f>
        <v>0</v>
      </c>
      <c r="AJ300" s="53">
        <f xml:space="preserve"> (AJ$2 &gt;= NTBA!$F$17) * IF(AJ$268 &gt;= $E300, MAX( MIN( $F300*$F$264, $F300-SUM($I300:AI300)),0),0)</f>
        <v>0</v>
      </c>
      <c r="AK300" s="53">
        <f xml:space="preserve"> (AK$2 &gt;= NTBA!$F$17) * IF(AK$268 &gt;= $E300, MAX( MIN( $F300*$F$264, $F300-SUM($I300:AJ300)),0),0)</f>
        <v>0</v>
      </c>
      <c r="AL300" s="53">
        <f xml:space="preserve"> (AL$2 &gt;= NTBA!$F$17) * IF(AL$268 &gt;= $E300, MAX( MIN( $F300*$F$264, $F300-SUM($I300:AK300)),0),0)</f>
        <v>0</v>
      </c>
      <c r="AM300" s="53">
        <f xml:space="preserve"> (AM$2 &gt;= NTBA!$F$17) * IF(AM$268 &gt;= $E300, MAX( MIN( $F300*$F$264, $F300-SUM($I300:AL300)),0),0)</f>
        <v>0</v>
      </c>
      <c r="AN300" s="53">
        <f xml:space="preserve"> (AN$2 &gt;= NTBA!$F$17) * IF(AN$268 &gt;= $E300, MAX( MIN( $F300*$F$264, $F300-SUM($I300:AM300)),0),0)</f>
        <v>0</v>
      </c>
      <c r="AO300" s="53">
        <f ca="1" xml:space="preserve"> (AO$2 &gt;= NTBA!$F$17) * IF(AO$268 &gt;= $E300, MAX( MIN( $F300*$F$264, $F300-SUM($I300:AN300)),0),0)</f>
        <v>0</v>
      </c>
      <c r="AP300" s="53">
        <f ca="1" xml:space="preserve"> (AP$2 &gt;= NTBA!$F$17) * IF(AP$268 &gt;= $E300, MAX( MIN( $F300*$F$264, $F300-SUM($I300:AO300)),0),0)</f>
        <v>0</v>
      </c>
      <c r="AQ300" s="53">
        <f ca="1" xml:space="preserve"> (AQ$2 &gt;= NTBA!$F$17) * IF(AQ$268 &gt;= $E300, MAX( MIN( $F300*$F$264, $F300-SUM($I300:AP300)),0),0)</f>
        <v>0</v>
      </c>
      <c r="AR300" s="53">
        <f ca="1" xml:space="preserve"> (AR$2 &gt;= NTBA!$F$17) * IF(AR$268 &gt;= $E300, MAX( MIN( $F300*$F$264, $F300-SUM($I300:AQ300)),0),0)</f>
        <v>0</v>
      </c>
      <c r="AS300" s="53">
        <f ca="1" xml:space="preserve"> (AS$2 &gt;= NTBA!$F$17) * IF(AS$268 &gt;= $E300, MAX( MIN( $F300*$F$264, $F300-SUM($I300:AR300)),0),0)</f>
        <v>0</v>
      </c>
      <c r="AT300" s="53">
        <f ca="1" xml:space="preserve"> (AT$2 &gt;= NTBA!$F$17) * IF(AT$268 &gt;= $E300, MAX( MIN( $F300*$F$264, $F300-SUM($I300:AS300)),0),0)</f>
        <v>0</v>
      </c>
      <c r="AU300" s="53">
        <f ca="1" xml:space="preserve"> (AU$2 &gt;= NTBA!$F$17) * IF(AU$268 &gt;= $E300, MAX( MIN( $F300*$F$264, $F300-SUM($I300:AT300)),0),0)</f>
        <v>0</v>
      </c>
      <c r="AV300" s="53">
        <f ca="1" xml:space="preserve"> (AV$2 &gt;= NTBA!$F$17) * IF(AV$268 &gt;= $E300, MAX( MIN( $F300*$F$264, $F300-SUM($I300:AU300)),0),0)</f>
        <v>0</v>
      </c>
      <c r="AW300" s="53">
        <f ca="1" xml:space="preserve"> (AW$2 &gt;= NTBA!$F$17) * IF(AW$268 &gt;= $E300, MAX( MIN( $F300*$F$264, $F300-SUM($I300:AV300)),0),0)</f>
        <v>0</v>
      </c>
      <c r="AX300" s="53">
        <f ca="1" xml:space="preserve"> (AX$2 &gt;= NTBA!$F$17) * IF(AX$268 &gt;= $E300, MAX( MIN( $F300*$F$264, $F300-SUM($I300:AW300)),0),0)</f>
        <v>0</v>
      </c>
      <c r="AY300" s="53">
        <f ca="1" xml:space="preserve"> (AY$2 &gt;= NTBA!$F$17) * IF(AY$268 &gt;= $E300, MAX( MIN( $F300*$F$264, $F300-SUM($I300:AX300)),0),0)</f>
        <v>0</v>
      </c>
      <c r="AZ300" s="53">
        <f ca="1" xml:space="preserve"> (AZ$2 &gt;= NTBA!$F$17) * IF(AZ$268 &gt;= $E300, MAX( MIN( $F300*$F$264, $F300-SUM($I300:AY300)),0),0)</f>
        <v>0</v>
      </c>
      <c r="BA300" s="53">
        <f ca="1" xml:space="preserve"> (BA$2 &gt;= NTBA!$F$17) * IF(BA$268 &gt;= $E300, MAX( MIN( $F300*$F$264, $F300-SUM($I300:AZ300)),0),0)</f>
        <v>0</v>
      </c>
      <c r="BB300" s="53">
        <f ca="1" xml:space="preserve"> (BB$2 &gt;= NTBA!$F$17) * IF(BB$268 &gt;= $E300, MAX( MIN( $F300*$F$264, $F300-SUM($I300:BA300)),0),0)</f>
        <v>0</v>
      </c>
      <c r="BC300" s="53">
        <f ca="1" xml:space="preserve"> (BC$2 &gt;= NTBA!$F$17) * IF(BC$268 &gt;= $E300, MAX( MIN( $F300*$F$264, $F300-SUM($I300:BB300)),0),0)</f>
        <v>0</v>
      </c>
      <c r="BD300" s="53">
        <f ca="1" xml:space="preserve"> (BD$2 &gt;= NTBA!$F$17) * IF(BD$268 &gt;= $E300, MAX( MIN( $F300*$F$264, $F300-SUM($I300:BC300)),0),0)</f>
        <v>0</v>
      </c>
      <c r="BE300" s="53">
        <f ca="1" xml:space="preserve"> (BE$2 &gt;= NTBA!$F$17) * IF(BE$268 &gt;= $E300, MAX( MIN( $F300*$F$264, $F300-SUM($I300:BD300)),0),0)</f>
        <v>0</v>
      </c>
      <c r="BF300" s="53">
        <f ca="1" xml:space="preserve"> (BF$2 &gt;= NTBA!$F$17) * IF(BF$268 &gt;= $E300, MAX( MIN( $F300*$F$264, $F300-SUM($I300:BE300)),0),0)</f>
        <v>0</v>
      </c>
      <c r="BG300" s="53">
        <f ca="1" xml:space="preserve"> (BG$2 &gt;= NTBA!$F$17) * IF(BG$268 &gt;= $E300, MAX( MIN( $F300*$F$264, $F300-SUM($I300:BF300)),0),0)</f>
        <v>0</v>
      </c>
      <c r="BH300" s="53">
        <f ca="1" xml:space="preserve"> (BH$2 &gt;= NTBA!$F$17) * IF(BH$268 &gt;= $E300, MAX( MIN( $F300*$F$264, $F300-SUM($I300:BG300)),0),0)</f>
        <v>0</v>
      </c>
      <c r="BI300" s="53">
        <f ca="1" xml:space="preserve"> (BI$2 &gt;= NTBA!$F$17) * IF(BI$268 &gt;= $E300, MAX( MIN( $F300*$F$264, $F300-SUM($I300:BH300)),0),0)</f>
        <v>0</v>
      </c>
      <c r="BJ300" s="53">
        <f ca="1" xml:space="preserve"> (BJ$2 &gt;= NTBA!$F$17) * IF(BJ$268 &gt;= $E300, MAX( MIN( $F300*$F$264, $F300-SUM($I300:BI300)),0),0)</f>
        <v>0</v>
      </c>
      <c r="BK300" s="53">
        <f ca="1" xml:space="preserve"> (BK$2 &gt;= NTBA!$F$17) * IF(BK$268 &gt;= $E300, MAX( MIN( $F300*$F$264, $F300-SUM($I300:BJ300)),0),0)</f>
        <v>0</v>
      </c>
      <c r="BL300" s="53">
        <f ca="1" xml:space="preserve"> (BL$2 &gt;= NTBA!$F$17) * IF(BL$268 &gt;= $E300, MAX( MIN( $F300*$F$264, $F300-SUM($I300:BK300)),0),0)</f>
        <v>0</v>
      </c>
      <c r="BM300" s="53">
        <f ca="1" xml:space="preserve"> (BM$2 &gt;= NTBA!$F$17) * IF(BM$268 &gt;= $E300, MAX( MIN( $F300*$F$264, $F300-SUM($I300:BL300)),0),0)</f>
        <v>0</v>
      </c>
      <c r="BN300" s="53">
        <f ca="1" xml:space="preserve"> (BN$2 &gt;= NTBA!$F$17) * IF(BN$268 &gt;= $E300, MAX( MIN( $F300*$F$264, $F300-SUM($I300:BM300)),0),0)</f>
        <v>0</v>
      </c>
      <c r="BO300" s="53">
        <f ca="1" xml:space="preserve"> (BO$2 &gt;= NTBA!$F$17) * IF(BO$268 &gt;= $E300, MAX( MIN( $F300*$F$264, $F300-SUM($I300:BN300)),0),0)</f>
        <v>0</v>
      </c>
      <c r="BP300" s="53">
        <f ca="1" xml:space="preserve"> (BP$2 &gt;= NTBA!$F$17) * IF(BP$268 &gt;= $E300, MAX( MIN( $F300*$F$264, $F300-SUM($I300:BO300)),0),0)</f>
        <v>0</v>
      </c>
      <c r="BQ300" s="53">
        <f ca="1" xml:space="preserve"> (BQ$2 &gt;= NTBA!$F$17) * IF(BQ$268 &gt;= $E300, MAX( MIN( $F300*$F$264, $F300-SUM($I300:BP300)),0),0)</f>
        <v>0</v>
      </c>
      <c r="BR300" s="53">
        <f ca="1" xml:space="preserve"> (BR$2 &gt;= NTBA!$F$17) * IF(BR$268 &gt;= $E300, MAX( MIN( $F300*$F$264, $F300-SUM($I300:BQ300)),0),0)</f>
        <v>0</v>
      </c>
      <c r="BS300" s="53">
        <f ca="1" xml:space="preserve"> (BS$2 &gt;= NTBA!$F$17) * IF(BS$268 &gt;= $E300, MAX( MIN( $F300*$F$264, $F300-SUM($I300:BR300)),0),0)</f>
        <v>0</v>
      </c>
      <c r="BT300" s="53">
        <f ca="1" xml:space="preserve"> (BT$2 &gt;= NTBA!$F$17) * IF(BT$268 &gt;= $E300, MAX( MIN( $F300*$F$264, $F300-SUM($I300:BS300)),0),0)</f>
        <v>0</v>
      </c>
      <c r="BU300" s="53">
        <f ca="1" xml:space="preserve"> (BU$2 &gt;= NTBA!$F$17) * IF(BU$268 &gt;= $E300, MAX( MIN( $F300*$F$264, $F300-SUM($I300:BT300)),0),0)</f>
        <v>0</v>
      </c>
      <c r="BV300" s="53">
        <f ca="1" xml:space="preserve"> (BV$2 &gt;= NTBA!$F$17) * IF(BV$268 &gt;= $E300, MAX( MIN( $F300*$F$264, $F300-SUM($I300:BU300)),0),0)</f>
        <v>0</v>
      </c>
      <c r="BW300" s="53">
        <f ca="1" xml:space="preserve"> (BW$2 &gt;= NTBA!$F$17) * IF(BW$268 &gt;= $E300, MAX( MIN( $F300*$F$264, $F300-SUM($I300:BV300)),0),0)</f>
        <v>0</v>
      </c>
      <c r="BX300" s="53">
        <f ca="1" xml:space="preserve"> (BX$2 &gt;= NTBA!$F$17) * IF(BX$268 &gt;= $E300, MAX( MIN( $F300*$F$264, $F300-SUM($I300:BW300)),0),0)</f>
        <v>0</v>
      </c>
      <c r="BY300" s="53">
        <f ca="1" xml:space="preserve"> (BY$2 &gt;= NTBA!$F$17) * IF(BY$268 &gt;= $E300, MAX( MIN( $F300*$F$264, $F300-SUM($I300:BX300)),0),0)</f>
        <v>0</v>
      </c>
      <c r="BZ300" s="53">
        <f ca="1" xml:space="preserve"> (BZ$2 &gt;= NTBA!$F$17) * IF(BZ$268 &gt;= $E300, MAX( MIN( $F300*$F$264, $F300-SUM($I300:BY300)),0),0)</f>
        <v>0</v>
      </c>
      <c r="CA300" s="53">
        <f ca="1" xml:space="preserve"> (CA$2 &gt;= NTBA!$F$17) * IF(CA$268 &gt;= $E300, MAX( MIN( $F300*$F$264, $F300-SUM($I300:BZ300)),0),0)</f>
        <v>0</v>
      </c>
      <c r="CB300" s="53">
        <f ca="1" xml:space="preserve"> (CB$2 &gt;= NTBA!$F$17) * IF(CB$268 &gt;= $E300, MAX( MIN( $F300*$F$264, $F300-SUM($I300:CA300)),0),0)</f>
        <v>0</v>
      </c>
      <c r="CC300" s="53">
        <f ca="1" xml:space="preserve"> (CC$2 &gt;= NTBA!$F$17) * IF(CC$268 &gt;= $E300, MAX( MIN( $F300*$F$264, $F300-SUM($I300:CB300)),0),0)</f>
        <v>0</v>
      </c>
      <c r="CD300" s="53">
        <f ca="1" xml:space="preserve"> (CD$2 &gt;= NTBA!$F$17) * IF(CD$268 &gt;= $E300, MAX( MIN( $F300*$F$264, $F300-SUM($I300:CC300)),0),0)</f>
        <v>0</v>
      </c>
      <c r="CE300" s="53">
        <f ca="1" xml:space="preserve"> (CE$2 &gt;= NTBA!$F$17) * IF(CE$268 &gt;= $E300, MAX( MIN( $F300*$F$264, $F300-SUM($I300:CD300)),0),0)</f>
        <v>0</v>
      </c>
      <c r="CF300" s="53">
        <f ca="1" xml:space="preserve"> (CF$2 &gt;= NTBA!$F$17) * IF(CF$268 &gt;= $E300, MAX( MIN( $F300*$F$264, $F300-SUM($I300:CE300)),0),0)</f>
        <v>0</v>
      </c>
      <c r="CG300" s="53">
        <f ca="1" xml:space="preserve"> (CG$2 &gt;= NTBA!$F$17) * IF(CG$268 &gt;= $E300, MAX( MIN( $F300*$F$264, $F300-SUM($I300:CF300)),0),0)</f>
        <v>0</v>
      </c>
      <c r="CH300" s="53">
        <f ca="1" xml:space="preserve"> (CH$2 &gt;= NTBA!$F$17) * IF(CH$268 &gt;= $E300, MAX( MIN( $F300*$F$264, $F300-SUM($I300:CG300)),0),0)</f>
        <v>0</v>
      </c>
      <c r="CI300" s="53">
        <f ca="1" xml:space="preserve"> (CI$2 &gt;= NTBA!$F$17) * IF(CI$268 &gt;= $E300, MAX( MIN( $F300*$F$264, $F300-SUM($I300:CH300)),0),0)</f>
        <v>0</v>
      </c>
      <c r="CJ300" s="53">
        <f ca="1" xml:space="preserve"> (CJ$2 &gt;= NTBA!$F$17) * IF(CJ$268 &gt;= $E300, MAX( MIN( $F300*$F$264, $F300-SUM($I300:CI300)),0),0)</f>
        <v>0</v>
      </c>
      <c r="CK300" s="53">
        <f ca="1" xml:space="preserve"> (CK$2 &gt;= NTBA!$F$17) * IF(CK$268 &gt;= $E300, MAX( MIN( $F300*$F$264, $F300-SUM($I300:CJ300)),0),0)</f>
        <v>0</v>
      </c>
      <c r="CL300" s="53">
        <f ca="1" xml:space="preserve"> (CL$2 &gt;= NTBA!$F$17) * IF(CL$268 &gt;= $E300, MAX( MIN( $F300*$F$264, $F300-SUM($I300:CK300)),0),0)</f>
        <v>0</v>
      </c>
      <c r="CM300" s="53">
        <f ca="1" xml:space="preserve"> (CM$2 &gt;= NTBA!$F$17) * IF(CM$268 &gt;= $E300, MAX( MIN( $F300*$F$264, $F300-SUM($I300:CL300)),0),0)</f>
        <v>0</v>
      </c>
      <c r="CN300" s="53">
        <f ca="1" xml:space="preserve"> (CN$2 &gt;= NTBA!$F$17) * IF(CN$268 &gt;= $E300, MAX( MIN( $F300*$F$264, $F300-SUM($I300:CM300)),0),0)</f>
        <v>0</v>
      </c>
      <c r="CO300" s="53">
        <f ca="1" xml:space="preserve"> (CO$2 &gt;= NTBA!$F$17) * IF(CO$268 &gt;= $E300, MAX( MIN( $F300*$F$264, $F300-SUM($I300:CN300)),0),0)</f>
        <v>0</v>
      </c>
      <c r="CP300" s="53">
        <f ca="1" xml:space="preserve"> (CP$2 &gt;= NTBA!$F$17) * IF(CP$268 &gt;= $E300, MAX( MIN( $F300*$F$264, $F300-SUM($I300:CO300)),0),0)</f>
        <v>0</v>
      </c>
      <c r="CQ300" s="53">
        <f ca="1" xml:space="preserve"> (CQ$2 &gt;= NTBA!$F$17) * IF(CQ$268 &gt;= $E300, MAX( MIN( $F300*$F$264, $F300-SUM($I300:CP300)),0),0)</f>
        <v>0</v>
      </c>
      <c r="CR300" s="53">
        <f ca="1" xml:space="preserve"> (CR$2 &gt;= NTBA!$F$17) * IF(CR$268 &gt;= $E300, MAX( MIN( $F300*$F$264, $F300-SUM($I300:CQ300)),0),0)</f>
        <v>0</v>
      </c>
      <c r="CS300" s="53">
        <f ca="1" xml:space="preserve"> (CS$2 &gt;= NTBA!$F$17) * IF(CS$268 &gt;= $E300, MAX( MIN( $F300*$F$264, $F300-SUM($I300:CR300)),0),0)</f>
        <v>0</v>
      </c>
      <c r="CT300" s="53">
        <f ca="1" xml:space="preserve"> (CT$2 &gt;= NTBA!$F$17) * IF(CT$268 &gt;= $E300, MAX( MIN( $F300*$F$264, $F300-SUM($I300:CS300)),0),0)</f>
        <v>0</v>
      </c>
      <c r="CU300" s="53">
        <f ca="1" xml:space="preserve"> (CU$2 &gt;= NTBA!$F$17) * IF(CU$268 &gt;= $E300, MAX( MIN( $F300*$F$264, $F300-SUM($I300:CT300)),0),0)</f>
        <v>0</v>
      </c>
      <c r="CV300" s="53">
        <f ca="1" xml:space="preserve"> (CV$2 &gt;= NTBA!$F$17) * IF(CV$268 &gt;= $E300, MAX( MIN( $F300*$F$264, $F300-SUM($I300:CU300)),0),0)</f>
        <v>0</v>
      </c>
      <c r="CW300" s="53">
        <f ca="1" xml:space="preserve"> (CW$2 &gt;= NTBA!$F$17) * IF(CW$268 &gt;= $E300, MAX( MIN( $F300*$F$264, $F300-SUM($I300:CV300)),0),0)</f>
        <v>0</v>
      </c>
      <c r="CX300" s="53">
        <f ca="1" xml:space="preserve"> (CX$2 &gt;= NTBA!$F$17) * IF(CX$268 &gt;= $E300, MAX( MIN( $F300*$F$264, $F300-SUM($I300:CW300)),0),0)</f>
        <v>0</v>
      </c>
      <c r="CY300" s="53">
        <f ca="1" xml:space="preserve"> (CY$2 &gt;= NTBA!$F$17) * IF(CY$268 &gt;= $E300, MAX( MIN( $F300*$F$264, $F300-SUM($I300:CX300)),0),0)</f>
        <v>0</v>
      </c>
      <c r="CZ300" s="53">
        <f ca="1" xml:space="preserve"> (CZ$2 &gt;= NTBA!$F$17) * IF(CZ$268 &gt;= $E300, MAX( MIN( $F300*$F$264, $F300-SUM($I300:CY300)),0),0)</f>
        <v>0</v>
      </c>
      <c r="DA300" s="53">
        <f ca="1" xml:space="preserve"> (DA$2 &gt;= NTBA!$F$17) * IF(DA$268 &gt;= $E300, MAX( MIN( $F300*$F$264, $F300-SUM($I300:CZ300)),0),0)</f>
        <v>0</v>
      </c>
      <c r="DB300" s="53">
        <f ca="1" xml:space="preserve"> (DB$2 &gt;= NTBA!$F$17) * IF(DB$268 &gt;= $E300, MAX( MIN( $F300*$F$264, $F300-SUM($I300:DA300)),0),0)</f>
        <v>0</v>
      </c>
      <c r="DC300" s="53">
        <f ca="1" xml:space="preserve"> (DC$2 &gt;= NTBA!$F$17) * IF(DC$268 &gt;= $E300, MAX( MIN( $F300*$F$264, $F300-SUM($I300:DB300)),0),0)</f>
        <v>0</v>
      </c>
      <c r="DD300" s="53">
        <f ca="1" xml:space="preserve"> (DD$2 &gt;= NTBA!$F$17) * IF(DD$268 &gt;= $E300, MAX( MIN( $F300*$F$264, $F300-SUM($I300:DC300)),0),0)</f>
        <v>0</v>
      </c>
      <c r="DE300" s="53">
        <f ca="1" xml:space="preserve"> (DE$2 &gt;= NTBA!$F$17) * IF(DE$268 &gt;= $E300, MAX( MIN( $F300*$F$264, $F300-SUM($I300:DD300)),0),0)</f>
        <v>0</v>
      </c>
      <c r="DF300" s="53">
        <f ca="1" xml:space="preserve"> (DF$2 &gt;= NTBA!$F$17) * IF(DF$268 &gt;= $E300, MAX( MIN( $F300*$F$264, $F300-SUM($I300:DE300)),0),0)</f>
        <v>0</v>
      </c>
      <c r="DG300" s="53">
        <f ca="1" xml:space="preserve"> (DG$2 &gt;= NTBA!$F$17) * IF(DG$268 &gt;= $E300, MAX( MIN( $F300*$F$264, $F300-SUM($I300:DF300)),0),0)</f>
        <v>0</v>
      </c>
      <c r="DH300" s="53">
        <f ca="1" xml:space="preserve"> (DH$2 &gt;= NTBA!$F$17) * IF(DH$268 &gt;= $E300, MAX( MIN( $F300*$F$264, $F300-SUM($I300:DG300)),0),0)</f>
        <v>0</v>
      </c>
      <c r="DI300" s="53">
        <f ca="1" xml:space="preserve"> (DI$2 &gt;= NTBA!$F$17) * IF(DI$268 &gt;= $E300, MAX( MIN( $F300*$F$264, $F300-SUM($I300:DH300)),0),0)</f>
        <v>0</v>
      </c>
      <c r="DJ300" s="53">
        <f ca="1" xml:space="preserve"> (DJ$2 &gt;= NTBA!$F$17) * IF(DJ$268 &gt;= $E300, MAX( MIN( $F300*$F$264, $F300-SUM($I300:DI300)),0),0)</f>
        <v>0</v>
      </c>
      <c r="DK300" s="53">
        <f ca="1" xml:space="preserve"> (DK$2 &gt;= NTBA!$F$17) * IF(DK$268 &gt;= $E300, MAX( MIN( $F300*$F$264, $F300-SUM($I300:DJ300)),0),0)</f>
        <v>0</v>
      </c>
      <c r="DL300" s="53">
        <f ca="1" xml:space="preserve"> (DL$2 &gt;= NTBA!$F$17) * IF(DL$268 &gt;= $E300, MAX( MIN( $F300*$F$264, $F300-SUM($I300:DK300)),0),0)</f>
        <v>0</v>
      </c>
      <c r="DM300" s="53">
        <f ca="1" xml:space="preserve"> (DM$2 &gt;= NTBA!$F$17) * IF(DM$268 &gt;= $E300, MAX( MIN( $F300*$F$264, $F300-SUM($I300:DL300)),0),0)</f>
        <v>0</v>
      </c>
      <c r="DN300" s="53">
        <f ca="1" xml:space="preserve"> (DN$2 &gt;= NTBA!$F$17) * IF(DN$268 &gt;= $E300, MAX( MIN( $F300*$F$264, $F300-SUM($I300:DM300)),0),0)</f>
        <v>0</v>
      </c>
      <c r="DO300" s="53">
        <f ca="1" xml:space="preserve"> (DO$2 &gt;= NTBA!$F$17) * IF(DO$268 &gt;= $E300, MAX( MIN( $F300*$F$264, $F300-SUM($I300:DN300)),0),0)</f>
        <v>0</v>
      </c>
      <c r="DP300" s="53">
        <f ca="1" xml:space="preserve"> (DP$2 &gt;= NTBA!$F$17) * IF(DP$268 &gt;= $E300, MAX( MIN( $F300*$F$264, $F300-SUM($I300:DO300)),0),0)</f>
        <v>0</v>
      </c>
      <c r="DQ300" s="53">
        <f ca="1" xml:space="preserve"> (DQ$2 &gt;= NTBA!$F$17) * IF(DQ$268 &gt;= $E300, MAX( MIN( $F300*$F$264, $F300-SUM($I300:DP300)),0),0)</f>
        <v>0</v>
      </c>
      <c r="DR300" s="53">
        <f ca="1" xml:space="preserve"> (DR$2 &gt;= NTBA!$F$17) * IF(DR$268 &gt;= $E300, MAX( MIN( $F300*$F$264, $F300-SUM($I300:DQ300)),0),0)</f>
        <v>0</v>
      </c>
      <c r="DS300" s="53">
        <f ca="1" xml:space="preserve"> (DS$2 &gt;= NTBA!$F$17) * IF(DS$268 &gt;= $E300, MAX( MIN( $F300*$F$264, $F300-SUM($I300:DR300)),0),0)</f>
        <v>0</v>
      </c>
      <c r="DT300" s="53">
        <f ca="1" xml:space="preserve"> (DT$2 &gt;= NTBA!$F$17) * IF(DT$268 &gt;= $E300, MAX( MIN( $F300*$F$264, $F300-SUM($I300:DS300)),0),0)</f>
        <v>0</v>
      </c>
      <c r="DU300" s="53">
        <f ca="1" xml:space="preserve"> (DU$2 &gt;= NTBA!$F$17) * IF(DU$268 &gt;= $E300, MAX( MIN( $F300*$F$264, $F300-SUM($I300:DT300)),0),0)</f>
        <v>0</v>
      </c>
      <c r="DV300" s="53">
        <f ca="1" xml:space="preserve"> (DV$2 &gt;= NTBA!$F$17) * IF(DV$268 &gt;= $E300, MAX( MIN( $F300*$F$264, $F300-SUM($I300:DU300)),0),0)</f>
        <v>0</v>
      </c>
      <c r="DW300" s="53">
        <f ca="1" xml:space="preserve"> (DW$2 &gt;= NTBA!$F$17) * IF(DW$268 &gt;= $E300, MAX( MIN( $F300*$F$264, $F300-SUM($I300:DV300)),0),0)</f>
        <v>0</v>
      </c>
      <c r="DX300" s="53">
        <f ca="1" xml:space="preserve"> (DX$2 &gt;= NTBA!$F$17) * IF(DX$268 &gt;= $E300, MAX( MIN( $F300*$F$264, $F300-SUM($I300:DW300)),0),0)</f>
        <v>0</v>
      </c>
      <c r="DY300" s="53">
        <f ca="1" xml:space="preserve"> (DY$2 &gt;= NTBA!$F$17) * IF(DY$268 &gt;= $E300, MAX( MIN( $F300*$F$264, $F300-SUM($I300:DX300)),0),0)</f>
        <v>0</v>
      </c>
      <c r="DZ300" s="53">
        <f ca="1" xml:space="preserve"> (DZ$2 &gt;= NTBA!$F$17) * IF(DZ$268 &gt;= $E300, MAX( MIN( $F300*$F$264, $F300-SUM($I300:DY300)),0),0)</f>
        <v>0</v>
      </c>
      <c r="EA300" s="53">
        <f ca="1" xml:space="preserve"> (EA$2 &gt;= NTBA!$F$17) * IF(EA$268 &gt;= $E300, MAX( MIN( $F300*$F$264, $F300-SUM($I300:DZ300)),0),0)</f>
        <v>0</v>
      </c>
      <c r="EB300" s="53">
        <f ca="1" xml:space="preserve"> (EB$2 &gt;= NTBA!$F$17) * IF(EB$268 &gt;= $E300, MAX( MIN( $F300*$F$264, $F300-SUM($I300:EA300)),0),0)</f>
        <v>0</v>
      </c>
      <c r="EC300" s="53">
        <f ca="1" xml:space="preserve"> (EC$2 &gt;= NTBA!$F$17) * IF(EC$268 &gt;= $E300, MAX( MIN( $F300*$F$264, $F300-SUM($I300:EB300)),0),0)</f>
        <v>0</v>
      </c>
      <c r="ED300" s="53">
        <f ca="1" xml:space="preserve"> (ED$2 &gt;= NTBA!$F$17) * IF(ED$268 &gt;= $E300, MAX( MIN( $F300*$F$264, $F300-SUM($I300:EC300)),0),0)</f>
        <v>0</v>
      </c>
      <c r="EE300" s="53">
        <f ca="1" xml:space="preserve"> (EE$2 &gt;= NTBA!$F$17) * IF(EE$268 &gt;= $E300, MAX( MIN( $F300*$F$264, $F300-SUM($I300:ED300)),0),0)</f>
        <v>0</v>
      </c>
      <c r="EF300" s="53">
        <f ca="1" xml:space="preserve"> (EF$2 &gt;= NTBA!$F$17) * IF(EF$268 &gt;= $E300, MAX( MIN( $F300*$F$264, $F300-SUM($I300:EE300)),0),0)</f>
        <v>0</v>
      </c>
      <c r="EG300" s="53">
        <f ca="1" xml:space="preserve"> (EG$2 &gt;= NTBA!$F$17) * IF(EG$268 &gt;= $E300, MAX( MIN( $F300*$F$264, $F300-SUM($I300:EF300)),0),0)</f>
        <v>0</v>
      </c>
      <c r="EH300" s="53">
        <f ca="1" xml:space="preserve"> (EH$2 &gt;= NTBA!$F$17) * IF(EH$268 &gt;= $E300, MAX( MIN( $F300*$F$264, $F300-SUM($I300:EG300)),0),0)</f>
        <v>0</v>
      </c>
      <c r="EI300" s="21"/>
    </row>
    <row r="301" spans="5:139" ht="15" customHeight="1" outlineLevel="1" x14ac:dyDescent="0.35">
      <c r="E301" s="625">
        <v>33</v>
      </c>
      <c r="F301" s="415">
        <f ca="1"/>
        <v>0</v>
      </c>
      <c r="H301" s="26">
        <f t="shared" ca="1" si="184"/>
        <v>0</v>
      </c>
      <c r="I301" s="39"/>
      <c r="J301" s="53">
        <f xml:space="preserve"> (J$2 &gt;= NTBA!$F$17) * IF(J$268 &gt;= $E301, MAX( MIN( $F301*$F$264, $F301-SUM($I301:I301)),0),0)</f>
        <v>0</v>
      </c>
      <c r="K301" s="53">
        <f xml:space="preserve"> (K$2 &gt;= NTBA!$F$17) * IF(K$268 &gt;= $E301, MAX( MIN( $F301*$F$264, $F301-SUM($I301:J301)),0),0)</f>
        <v>0</v>
      </c>
      <c r="L301" s="53">
        <f xml:space="preserve"> (L$2 &gt;= NTBA!$F$17) * IF(L$268 &gt;= $E301, MAX( MIN( $F301*$F$264, $F301-SUM($I301:K301)),0),0)</f>
        <v>0</v>
      </c>
      <c r="M301" s="53">
        <f xml:space="preserve"> (M$2 &gt;= NTBA!$F$17) * IF(M$268 &gt;= $E301, MAX( MIN( $F301*$F$264, $F301-SUM($I301:L301)),0),0)</f>
        <v>0</v>
      </c>
      <c r="N301" s="53">
        <f xml:space="preserve"> (N$2 &gt;= NTBA!$F$17) * IF(N$268 &gt;= $E301, MAX( MIN( $F301*$F$264, $F301-SUM($I301:M301)),0),0)</f>
        <v>0</v>
      </c>
      <c r="O301" s="53">
        <f xml:space="preserve"> (O$2 &gt;= NTBA!$F$17) * IF(O$268 &gt;= $E301, MAX( MIN( $F301*$F$264, $F301-SUM($I301:N301)),0),0)</f>
        <v>0</v>
      </c>
      <c r="P301" s="53">
        <f xml:space="preserve"> (P$2 &gt;= NTBA!$F$17) * IF(P$268 &gt;= $E301, MAX( MIN( $F301*$F$264, $F301-SUM($I301:O301)),0),0)</f>
        <v>0</v>
      </c>
      <c r="Q301" s="53">
        <f xml:space="preserve"> (Q$2 &gt;= NTBA!$F$17) * IF(Q$268 &gt;= $E301, MAX( MIN( $F301*$F$264, $F301-SUM($I301:P301)),0),0)</f>
        <v>0</v>
      </c>
      <c r="R301" s="53">
        <f xml:space="preserve"> (R$2 &gt;= NTBA!$F$17) * IF(R$268 &gt;= $E301, MAX( MIN( $F301*$F$264, $F301-SUM($I301:Q301)),0),0)</f>
        <v>0</v>
      </c>
      <c r="S301" s="53">
        <f xml:space="preserve"> (S$2 &gt;= NTBA!$F$17) * IF(S$268 &gt;= $E301, MAX( MIN( $F301*$F$264, $F301-SUM($I301:R301)),0),0)</f>
        <v>0</v>
      </c>
      <c r="T301" s="53">
        <f xml:space="preserve"> (T$2 &gt;= NTBA!$F$17) * IF(T$268 &gt;= $E301, MAX( MIN( $F301*$F$264, $F301-SUM($I301:S301)),0),0)</f>
        <v>0</v>
      </c>
      <c r="U301" s="53">
        <f xml:space="preserve"> (U$2 &gt;= NTBA!$F$17) * IF(U$268 &gt;= $E301, MAX( MIN( $F301*$F$264, $F301-SUM($I301:T301)),0),0)</f>
        <v>0</v>
      </c>
      <c r="V301" s="53">
        <f xml:space="preserve"> (V$2 &gt;= NTBA!$F$17) * IF(V$268 &gt;= $E301, MAX( MIN( $F301*$F$264, $F301-SUM($I301:U301)),0),0)</f>
        <v>0</v>
      </c>
      <c r="W301" s="53">
        <f xml:space="preserve"> (W$2 &gt;= NTBA!$F$17) * IF(W$268 &gt;= $E301, MAX( MIN( $F301*$F$264, $F301-SUM($I301:V301)),0),0)</f>
        <v>0</v>
      </c>
      <c r="X301" s="53">
        <f xml:space="preserve"> (X$2 &gt;= NTBA!$F$17) * IF(X$268 &gt;= $E301, MAX( MIN( $F301*$F$264, $F301-SUM($I301:W301)),0),0)</f>
        <v>0</v>
      </c>
      <c r="Y301" s="53">
        <f xml:space="preserve"> (Y$2 &gt;= NTBA!$F$17) * IF(Y$268 &gt;= $E301, MAX( MIN( $F301*$F$264, $F301-SUM($I301:X301)),0),0)</f>
        <v>0</v>
      </c>
      <c r="Z301" s="53">
        <f xml:space="preserve"> (Z$2 &gt;= NTBA!$F$17) * IF(Z$268 &gt;= $E301, MAX( MIN( $F301*$F$264, $F301-SUM($I301:Y301)),0),0)</f>
        <v>0</v>
      </c>
      <c r="AA301" s="53">
        <f xml:space="preserve"> (AA$2 &gt;= NTBA!$F$17) * IF(AA$268 &gt;= $E301, MAX( MIN( $F301*$F$264, $F301-SUM($I301:Z301)),0),0)</f>
        <v>0</v>
      </c>
      <c r="AB301" s="53">
        <f xml:space="preserve"> (AB$2 &gt;= NTBA!$F$17) * IF(AB$268 &gt;= $E301, MAX( MIN( $F301*$F$264, $F301-SUM($I301:AA301)),0),0)</f>
        <v>0</v>
      </c>
      <c r="AC301" s="53">
        <f xml:space="preserve"> (AC$2 &gt;= NTBA!$F$17) * IF(AC$268 &gt;= $E301, MAX( MIN( $F301*$F$264, $F301-SUM($I301:AB301)),0),0)</f>
        <v>0</v>
      </c>
      <c r="AD301" s="53">
        <f xml:space="preserve"> (AD$2 &gt;= NTBA!$F$17) * IF(AD$268 &gt;= $E301, MAX( MIN( $F301*$F$264, $F301-SUM($I301:AC301)),0),0)</f>
        <v>0</v>
      </c>
      <c r="AE301" s="53">
        <f xml:space="preserve"> (AE$2 &gt;= NTBA!$F$17) * IF(AE$268 &gt;= $E301, MAX( MIN( $F301*$F$264, $F301-SUM($I301:AD301)),0),0)</f>
        <v>0</v>
      </c>
      <c r="AF301" s="53">
        <f xml:space="preserve"> (AF$2 &gt;= NTBA!$F$17) * IF(AF$268 &gt;= $E301, MAX( MIN( $F301*$F$264, $F301-SUM($I301:AE301)),0),0)</f>
        <v>0</v>
      </c>
      <c r="AG301" s="53">
        <f xml:space="preserve"> (AG$2 &gt;= NTBA!$F$17) * IF(AG$268 &gt;= $E301, MAX( MIN( $F301*$F$264, $F301-SUM($I301:AF301)),0),0)</f>
        <v>0</v>
      </c>
      <c r="AH301" s="53">
        <f xml:space="preserve"> (AH$2 &gt;= NTBA!$F$17) * IF(AH$268 &gt;= $E301, MAX( MIN( $F301*$F$264, $F301-SUM($I301:AG301)),0),0)</f>
        <v>0</v>
      </c>
      <c r="AI301" s="53">
        <f xml:space="preserve"> (AI$2 &gt;= NTBA!$F$17) * IF(AI$268 &gt;= $E301, MAX( MIN( $F301*$F$264, $F301-SUM($I301:AH301)),0),0)</f>
        <v>0</v>
      </c>
      <c r="AJ301" s="53">
        <f xml:space="preserve"> (AJ$2 &gt;= NTBA!$F$17) * IF(AJ$268 &gt;= $E301, MAX( MIN( $F301*$F$264, $F301-SUM($I301:AI301)),0),0)</f>
        <v>0</v>
      </c>
      <c r="AK301" s="53">
        <f xml:space="preserve"> (AK$2 &gt;= NTBA!$F$17) * IF(AK$268 &gt;= $E301, MAX( MIN( $F301*$F$264, $F301-SUM($I301:AJ301)),0),0)</f>
        <v>0</v>
      </c>
      <c r="AL301" s="53">
        <f xml:space="preserve"> (AL$2 &gt;= NTBA!$F$17) * IF(AL$268 &gt;= $E301, MAX( MIN( $F301*$F$264, $F301-SUM($I301:AK301)),0),0)</f>
        <v>0</v>
      </c>
      <c r="AM301" s="53">
        <f xml:space="preserve"> (AM$2 &gt;= NTBA!$F$17) * IF(AM$268 &gt;= $E301, MAX( MIN( $F301*$F$264, $F301-SUM($I301:AL301)),0),0)</f>
        <v>0</v>
      </c>
      <c r="AN301" s="53">
        <f xml:space="preserve"> (AN$2 &gt;= NTBA!$F$17) * IF(AN$268 &gt;= $E301, MAX( MIN( $F301*$F$264, $F301-SUM($I301:AM301)),0),0)</f>
        <v>0</v>
      </c>
      <c r="AO301" s="53">
        <f xml:space="preserve"> (AO$2 &gt;= NTBA!$F$17) * IF(AO$268 &gt;= $E301, MAX( MIN( $F301*$F$264, $F301-SUM($I301:AN301)),0),0)</f>
        <v>0</v>
      </c>
      <c r="AP301" s="53">
        <f ca="1" xml:space="preserve"> (AP$2 &gt;= NTBA!$F$17) * IF(AP$268 &gt;= $E301, MAX( MIN( $F301*$F$264, $F301-SUM($I301:AO301)),0),0)</f>
        <v>0</v>
      </c>
      <c r="AQ301" s="53">
        <f ca="1" xml:space="preserve"> (AQ$2 &gt;= NTBA!$F$17) * IF(AQ$268 &gt;= $E301, MAX( MIN( $F301*$F$264, $F301-SUM($I301:AP301)),0),0)</f>
        <v>0</v>
      </c>
      <c r="AR301" s="53">
        <f ca="1" xml:space="preserve"> (AR$2 &gt;= NTBA!$F$17) * IF(AR$268 &gt;= $E301, MAX( MIN( $F301*$F$264, $F301-SUM($I301:AQ301)),0),0)</f>
        <v>0</v>
      </c>
      <c r="AS301" s="53">
        <f ca="1" xml:space="preserve"> (AS$2 &gt;= NTBA!$F$17) * IF(AS$268 &gt;= $E301, MAX( MIN( $F301*$F$264, $F301-SUM($I301:AR301)),0),0)</f>
        <v>0</v>
      </c>
      <c r="AT301" s="53">
        <f ca="1" xml:space="preserve"> (AT$2 &gt;= NTBA!$F$17) * IF(AT$268 &gt;= $E301, MAX( MIN( $F301*$F$264, $F301-SUM($I301:AS301)),0),0)</f>
        <v>0</v>
      </c>
      <c r="AU301" s="53">
        <f ca="1" xml:space="preserve"> (AU$2 &gt;= NTBA!$F$17) * IF(AU$268 &gt;= $E301, MAX( MIN( $F301*$F$264, $F301-SUM($I301:AT301)),0),0)</f>
        <v>0</v>
      </c>
      <c r="AV301" s="53">
        <f ca="1" xml:space="preserve"> (AV$2 &gt;= NTBA!$F$17) * IF(AV$268 &gt;= $E301, MAX( MIN( $F301*$F$264, $F301-SUM($I301:AU301)),0),0)</f>
        <v>0</v>
      </c>
      <c r="AW301" s="53">
        <f ca="1" xml:space="preserve"> (AW$2 &gt;= NTBA!$F$17) * IF(AW$268 &gt;= $E301, MAX( MIN( $F301*$F$264, $F301-SUM($I301:AV301)),0),0)</f>
        <v>0</v>
      </c>
      <c r="AX301" s="53">
        <f ca="1" xml:space="preserve"> (AX$2 &gt;= NTBA!$F$17) * IF(AX$268 &gt;= $E301, MAX( MIN( $F301*$F$264, $F301-SUM($I301:AW301)),0),0)</f>
        <v>0</v>
      </c>
      <c r="AY301" s="53">
        <f ca="1" xml:space="preserve"> (AY$2 &gt;= NTBA!$F$17) * IF(AY$268 &gt;= $E301, MAX( MIN( $F301*$F$264, $F301-SUM($I301:AX301)),0),0)</f>
        <v>0</v>
      </c>
      <c r="AZ301" s="53">
        <f ca="1" xml:space="preserve"> (AZ$2 &gt;= NTBA!$F$17) * IF(AZ$268 &gt;= $E301, MAX( MIN( $F301*$F$264, $F301-SUM($I301:AY301)),0),0)</f>
        <v>0</v>
      </c>
      <c r="BA301" s="53">
        <f ca="1" xml:space="preserve"> (BA$2 &gt;= NTBA!$F$17) * IF(BA$268 &gt;= $E301, MAX( MIN( $F301*$F$264, $F301-SUM($I301:AZ301)),0),0)</f>
        <v>0</v>
      </c>
      <c r="BB301" s="53">
        <f ca="1" xml:space="preserve"> (BB$2 &gt;= NTBA!$F$17) * IF(BB$268 &gt;= $E301, MAX( MIN( $F301*$F$264, $F301-SUM($I301:BA301)),0),0)</f>
        <v>0</v>
      </c>
      <c r="BC301" s="53">
        <f ca="1" xml:space="preserve"> (BC$2 &gt;= NTBA!$F$17) * IF(BC$268 &gt;= $E301, MAX( MIN( $F301*$F$264, $F301-SUM($I301:BB301)),0),0)</f>
        <v>0</v>
      </c>
      <c r="BD301" s="53">
        <f ca="1" xml:space="preserve"> (BD$2 &gt;= NTBA!$F$17) * IF(BD$268 &gt;= $E301, MAX( MIN( $F301*$F$264, $F301-SUM($I301:BC301)),0),0)</f>
        <v>0</v>
      </c>
      <c r="BE301" s="53">
        <f ca="1" xml:space="preserve"> (BE$2 &gt;= NTBA!$F$17) * IF(BE$268 &gt;= $E301, MAX( MIN( $F301*$F$264, $F301-SUM($I301:BD301)),0),0)</f>
        <v>0</v>
      </c>
      <c r="BF301" s="53">
        <f ca="1" xml:space="preserve"> (BF$2 &gt;= NTBA!$F$17) * IF(BF$268 &gt;= $E301, MAX( MIN( $F301*$F$264, $F301-SUM($I301:BE301)),0),0)</f>
        <v>0</v>
      </c>
      <c r="BG301" s="53">
        <f ca="1" xml:space="preserve"> (BG$2 &gt;= NTBA!$F$17) * IF(BG$268 &gt;= $E301, MAX( MIN( $F301*$F$264, $F301-SUM($I301:BF301)),0),0)</f>
        <v>0</v>
      </c>
      <c r="BH301" s="53">
        <f ca="1" xml:space="preserve"> (BH$2 &gt;= NTBA!$F$17) * IF(BH$268 &gt;= $E301, MAX( MIN( $F301*$F$264, $F301-SUM($I301:BG301)),0),0)</f>
        <v>0</v>
      </c>
      <c r="BI301" s="53">
        <f ca="1" xml:space="preserve"> (BI$2 &gt;= NTBA!$F$17) * IF(BI$268 &gt;= $E301, MAX( MIN( $F301*$F$264, $F301-SUM($I301:BH301)),0),0)</f>
        <v>0</v>
      </c>
      <c r="BJ301" s="53">
        <f ca="1" xml:space="preserve"> (BJ$2 &gt;= NTBA!$F$17) * IF(BJ$268 &gt;= $E301, MAX( MIN( $F301*$F$264, $F301-SUM($I301:BI301)),0),0)</f>
        <v>0</v>
      </c>
      <c r="BK301" s="53">
        <f ca="1" xml:space="preserve"> (BK$2 &gt;= NTBA!$F$17) * IF(BK$268 &gt;= $E301, MAX( MIN( $F301*$F$264, $F301-SUM($I301:BJ301)),0),0)</f>
        <v>0</v>
      </c>
      <c r="BL301" s="53">
        <f ca="1" xml:space="preserve"> (BL$2 &gt;= NTBA!$F$17) * IF(BL$268 &gt;= $E301, MAX( MIN( $F301*$F$264, $F301-SUM($I301:BK301)),0),0)</f>
        <v>0</v>
      </c>
      <c r="BM301" s="53">
        <f ca="1" xml:space="preserve"> (BM$2 &gt;= NTBA!$F$17) * IF(BM$268 &gt;= $E301, MAX( MIN( $F301*$F$264, $F301-SUM($I301:BL301)),0),0)</f>
        <v>0</v>
      </c>
      <c r="BN301" s="53">
        <f ca="1" xml:space="preserve"> (BN$2 &gt;= NTBA!$F$17) * IF(BN$268 &gt;= $E301, MAX( MIN( $F301*$F$264, $F301-SUM($I301:BM301)),0),0)</f>
        <v>0</v>
      </c>
      <c r="BO301" s="53">
        <f ca="1" xml:space="preserve"> (BO$2 &gt;= NTBA!$F$17) * IF(BO$268 &gt;= $E301, MAX( MIN( $F301*$F$264, $F301-SUM($I301:BN301)),0),0)</f>
        <v>0</v>
      </c>
      <c r="BP301" s="53">
        <f ca="1" xml:space="preserve"> (BP$2 &gt;= NTBA!$F$17) * IF(BP$268 &gt;= $E301, MAX( MIN( $F301*$F$264, $F301-SUM($I301:BO301)),0),0)</f>
        <v>0</v>
      </c>
      <c r="BQ301" s="53">
        <f ca="1" xml:space="preserve"> (BQ$2 &gt;= NTBA!$F$17) * IF(BQ$268 &gt;= $E301, MAX( MIN( $F301*$F$264, $F301-SUM($I301:BP301)),0),0)</f>
        <v>0</v>
      </c>
      <c r="BR301" s="53">
        <f ca="1" xml:space="preserve"> (BR$2 &gt;= NTBA!$F$17) * IF(BR$268 &gt;= $E301, MAX( MIN( $F301*$F$264, $F301-SUM($I301:BQ301)),0),0)</f>
        <v>0</v>
      </c>
      <c r="BS301" s="53">
        <f ca="1" xml:space="preserve"> (BS$2 &gt;= NTBA!$F$17) * IF(BS$268 &gt;= $E301, MAX( MIN( $F301*$F$264, $F301-SUM($I301:BR301)),0),0)</f>
        <v>0</v>
      </c>
      <c r="BT301" s="53">
        <f ca="1" xml:space="preserve"> (BT$2 &gt;= NTBA!$F$17) * IF(BT$268 &gt;= $E301, MAX( MIN( $F301*$F$264, $F301-SUM($I301:BS301)),0),0)</f>
        <v>0</v>
      </c>
      <c r="BU301" s="53">
        <f ca="1" xml:space="preserve"> (BU$2 &gt;= NTBA!$F$17) * IF(BU$268 &gt;= $E301, MAX( MIN( $F301*$F$264, $F301-SUM($I301:BT301)),0),0)</f>
        <v>0</v>
      </c>
      <c r="BV301" s="53">
        <f ca="1" xml:space="preserve"> (BV$2 &gt;= NTBA!$F$17) * IF(BV$268 &gt;= $E301, MAX( MIN( $F301*$F$264, $F301-SUM($I301:BU301)),0),0)</f>
        <v>0</v>
      </c>
      <c r="BW301" s="53">
        <f ca="1" xml:space="preserve"> (BW$2 &gt;= NTBA!$F$17) * IF(BW$268 &gt;= $E301, MAX( MIN( $F301*$F$264, $F301-SUM($I301:BV301)),0),0)</f>
        <v>0</v>
      </c>
      <c r="BX301" s="53">
        <f ca="1" xml:space="preserve"> (BX$2 &gt;= NTBA!$F$17) * IF(BX$268 &gt;= $E301, MAX( MIN( $F301*$F$264, $F301-SUM($I301:BW301)),0),0)</f>
        <v>0</v>
      </c>
      <c r="BY301" s="53">
        <f ca="1" xml:space="preserve"> (BY$2 &gt;= NTBA!$F$17) * IF(BY$268 &gt;= $E301, MAX( MIN( $F301*$F$264, $F301-SUM($I301:BX301)),0),0)</f>
        <v>0</v>
      </c>
      <c r="BZ301" s="53">
        <f ca="1" xml:space="preserve"> (BZ$2 &gt;= NTBA!$F$17) * IF(BZ$268 &gt;= $E301, MAX( MIN( $F301*$F$264, $F301-SUM($I301:BY301)),0),0)</f>
        <v>0</v>
      </c>
      <c r="CA301" s="53">
        <f ca="1" xml:space="preserve"> (CA$2 &gt;= NTBA!$F$17) * IF(CA$268 &gt;= $E301, MAX( MIN( $F301*$F$264, $F301-SUM($I301:BZ301)),0),0)</f>
        <v>0</v>
      </c>
      <c r="CB301" s="53">
        <f ca="1" xml:space="preserve"> (CB$2 &gt;= NTBA!$F$17) * IF(CB$268 &gt;= $E301, MAX( MIN( $F301*$F$264, $F301-SUM($I301:CA301)),0),0)</f>
        <v>0</v>
      </c>
      <c r="CC301" s="53">
        <f ca="1" xml:space="preserve"> (CC$2 &gt;= NTBA!$F$17) * IF(CC$268 &gt;= $E301, MAX( MIN( $F301*$F$264, $F301-SUM($I301:CB301)),0),0)</f>
        <v>0</v>
      </c>
      <c r="CD301" s="53">
        <f ca="1" xml:space="preserve"> (CD$2 &gt;= NTBA!$F$17) * IF(CD$268 &gt;= $E301, MAX( MIN( $F301*$F$264, $F301-SUM($I301:CC301)),0),0)</f>
        <v>0</v>
      </c>
      <c r="CE301" s="53">
        <f ca="1" xml:space="preserve"> (CE$2 &gt;= NTBA!$F$17) * IF(CE$268 &gt;= $E301, MAX( MIN( $F301*$F$264, $F301-SUM($I301:CD301)),0),0)</f>
        <v>0</v>
      </c>
      <c r="CF301" s="53">
        <f ca="1" xml:space="preserve"> (CF$2 &gt;= NTBA!$F$17) * IF(CF$268 &gt;= $E301, MAX( MIN( $F301*$F$264, $F301-SUM($I301:CE301)),0),0)</f>
        <v>0</v>
      </c>
      <c r="CG301" s="53">
        <f ca="1" xml:space="preserve"> (CG$2 &gt;= NTBA!$F$17) * IF(CG$268 &gt;= $E301, MAX( MIN( $F301*$F$264, $F301-SUM($I301:CF301)),0),0)</f>
        <v>0</v>
      </c>
      <c r="CH301" s="53">
        <f ca="1" xml:space="preserve"> (CH$2 &gt;= NTBA!$F$17) * IF(CH$268 &gt;= $E301, MAX( MIN( $F301*$F$264, $F301-SUM($I301:CG301)),0),0)</f>
        <v>0</v>
      </c>
      <c r="CI301" s="53">
        <f ca="1" xml:space="preserve"> (CI$2 &gt;= NTBA!$F$17) * IF(CI$268 &gt;= $E301, MAX( MIN( $F301*$F$264, $F301-SUM($I301:CH301)),0),0)</f>
        <v>0</v>
      </c>
      <c r="CJ301" s="53">
        <f ca="1" xml:space="preserve"> (CJ$2 &gt;= NTBA!$F$17) * IF(CJ$268 &gt;= $E301, MAX( MIN( $F301*$F$264, $F301-SUM($I301:CI301)),0),0)</f>
        <v>0</v>
      </c>
      <c r="CK301" s="53">
        <f ca="1" xml:space="preserve"> (CK$2 &gt;= NTBA!$F$17) * IF(CK$268 &gt;= $E301, MAX( MIN( $F301*$F$264, $F301-SUM($I301:CJ301)),0),0)</f>
        <v>0</v>
      </c>
      <c r="CL301" s="53">
        <f ca="1" xml:space="preserve"> (CL$2 &gt;= NTBA!$F$17) * IF(CL$268 &gt;= $E301, MAX( MIN( $F301*$F$264, $F301-SUM($I301:CK301)),0),0)</f>
        <v>0</v>
      </c>
      <c r="CM301" s="53">
        <f ca="1" xml:space="preserve"> (CM$2 &gt;= NTBA!$F$17) * IF(CM$268 &gt;= $E301, MAX( MIN( $F301*$F$264, $F301-SUM($I301:CL301)),0),0)</f>
        <v>0</v>
      </c>
      <c r="CN301" s="53">
        <f ca="1" xml:space="preserve"> (CN$2 &gt;= NTBA!$F$17) * IF(CN$268 &gt;= $E301, MAX( MIN( $F301*$F$264, $F301-SUM($I301:CM301)),0),0)</f>
        <v>0</v>
      </c>
      <c r="CO301" s="53">
        <f ca="1" xml:space="preserve"> (CO$2 &gt;= NTBA!$F$17) * IF(CO$268 &gt;= $E301, MAX( MIN( $F301*$F$264, $F301-SUM($I301:CN301)),0),0)</f>
        <v>0</v>
      </c>
      <c r="CP301" s="53">
        <f ca="1" xml:space="preserve"> (CP$2 &gt;= NTBA!$F$17) * IF(CP$268 &gt;= $E301, MAX( MIN( $F301*$F$264, $F301-SUM($I301:CO301)),0),0)</f>
        <v>0</v>
      </c>
      <c r="CQ301" s="53">
        <f ca="1" xml:space="preserve"> (CQ$2 &gt;= NTBA!$F$17) * IF(CQ$268 &gt;= $E301, MAX( MIN( $F301*$F$264, $F301-SUM($I301:CP301)),0),0)</f>
        <v>0</v>
      </c>
      <c r="CR301" s="53">
        <f ca="1" xml:space="preserve"> (CR$2 &gt;= NTBA!$F$17) * IF(CR$268 &gt;= $E301, MAX( MIN( $F301*$F$264, $F301-SUM($I301:CQ301)),0),0)</f>
        <v>0</v>
      </c>
      <c r="CS301" s="53">
        <f ca="1" xml:space="preserve"> (CS$2 &gt;= NTBA!$F$17) * IF(CS$268 &gt;= $E301, MAX( MIN( $F301*$F$264, $F301-SUM($I301:CR301)),0),0)</f>
        <v>0</v>
      </c>
      <c r="CT301" s="53">
        <f ca="1" xml:space="preserve"> (CT$2 &gt;= NTBA!$F$17) * IF(CT$268 &gt;= $E301, MAX( MIN( $F301*$F$264, $F301-SUM($I301:CS301)),0),0)</f>
        <v>0</v>
      </c>
      <c r="CU301" s="53">
        <f ca="1" xml:space="preserve"> (CU$2 &gt;= NTBA!$F$17) * IF(CU$268 &gt;= $E301, MAX( MIN( $F301*$F$264, $F301-SUM($I301:CT301)),0),0)</f>
        <v>0</v>
      </c>
      <c r="CV301" s="53">
        <f ca="1" xml:space="preserve"> (CV$2 &gt;= NTBA!$F$17) * IF(CV$268 &gt;= $E301, MAX( MIN( $F301*$F$264, $F301-SUM($I301:CU301)),0),0)</f>
        <v>0</v>
      </c>
      <c r="CW301" s="53">
        <f ca="1" xml:space="preserve"> (CW$2 &gt;= NTBA!$F$17) * IF(CW$268 &gt;= $E301, MAX( MIN( $F301*$F$264, $F301-SUM($I301:CV301)),0),0)</f>
        <v>0</v>
      </c>
      <c r="CX301" s="53">
        <f ca="1" xml:space="preserve"> (CX$2 &gt;= NTBA!$F$17) * IF(CX$268 &gt;= $E301, MAX( MIN( $F301*$F$264, $F301-SUM($I301:CW301)),0),0)</f>
        <v>0</v>
      </c>
      <c r="CY301" s="53">
        <f ca="1" xml:space="preserve"> (CY$2 &gt;= NTBA!$F$17) * IF(CY$268 &gt;= $E301, MAX( MIN( $F301*$F$264, $F301-SUM($I301:CX301)),0),0)</f>
        <v>0</v>
      </c>
      <c r="CZ301" s="53">
        <f ca="1" xml:space="preserve"> (CZ$2 &gt;= NTBA!$F$17) * IF(CZ$268 &gt;= $E301, MAX( MIN( $F301*$F$264, $F301-SUM($I301:CY301)),0),0)</f>
        <v>0</v>
      </c>
      <c r="DA301" s="53">
        <f ca="1" xml:space="preserve"> (DA$2 &gt;= NTBA!$F$17) * IF(DA$268 &gt;= $E301, MAX( MIN( $F301*$F$264, $F301-SUM($I301:CZ301)),0),0)</f>
        <v>0</v>
      </c>
      <c r="DB301" s="53">
        <f ca="1" xml:space="preserve"> (DB$2 &gt;= NTBA!$F$17) * IF(DB$268 &gt;= $E301, MAX( MIN( $F301*$F$264, $F301-SUM($I301:DA301)),0),0)</f>
        <v>0</v>
      </c>
      <c r="DC301" s="53">
        <f ca="1" xml:space="preserve"> (DC$2 &gt;= NTBA!$F$17) * IF(DC$268 &gt;= $E301, MAX( MIN( $F301*$F$264, $F301-SUM($I301:DB301)),0),0)</f>
        <v>0</v>
      </c>
      <c r="DD301" s="53">
        <f ca="1" xml:space="preserve"> (DD$2 &gt;= NTBA!$F$17) * IF(DD$268 &gt;= $E301, MAX( MIN( $F301*$F$264, $F301-SUM($I301:DC301)),0),0)</f>
        <v>0</v>
      </c>
      <c r="DE301" s="53">
        <f ca="1" xml:space="preserve"> (DE$2 &gt;= NTBA!$F$17) * IF(DE$268 &gt;= $E301, MAX( MIN( $F301*$F$264, $F301-SUM($I301:DD301)),0),0)</f>
        <v>0</v>
      </c>
      <c r="DF301" s="53">
        <f ca="1" xml:space="preserve"> (DF$2 &gt;= NTBA!$F$17) * IF(DF$268 &gt;= $E301, MAX( MIN( $F301*$F$264, $F301-SUM($I301:DE301)),0),0)</f>
        <v>0</v>
      </c>
      <c r="DG301" s="53">
        <f ca="1" xml:space="preserve"> (DG$2 &gt;= NTBA!$F$17) * IF(DG$268 &gt;= $E301, MAX( MIN( $F301*$F$264, $F301-SUM($I301:DF301)),0),0)</f>
        <v>0</v>
      </c>
      <c r="DH301" s="53">
        <f ca="1" xml:space="preserve"> (DH$2 &gt;= NTBA!$F$17) * IF(DH$268 &gt;= $E301, MAX( MIN( $F301*$F$264, $F301-SUM($I301:DG301)),0),0)</f>
        <v>0</v>
      </c>
      <c r="DI301" s="53">
        <f ca="1" xml:space="preserve"> (DI$2 &gt;= NTBA!$F$17) * IF(DI$268 &gt;= $E301, MAX( MIN( $F301*$F$264, $F301-SUM($I301:DH301)),0),0)</f>
        <v>0</v>
      </c>
      <c r="DJ301" s="53">
        <f ca="1" xml:space="preserve"> (DJ$2 &gt;= NTBA!$F$17) * IF(DJ$268 &gt;= $E301, MAX( MIN( $F301*$F$264, $F301-SUM($I301:DI301)),0),0)</f>
        <v>0</v>
      </c>
      <c r="DK301" s="53">
        <f ca="1" xml:space="preserve"> (DK$2 &gt;= NTBA!$F$17) * IF(DK$268 &gt;= $E301, MAX( MIN( $F301*$F$264, $F301-SUM($I301:DJ301)),0),0)</f>
        <v>0</v>
      </c>
      <c r="DL301" s="53">
        <f ca="1" xml:space="preserve"> (DL$2 &gt;= NTBA!$F$17) * IF(DL$268 &gt;= $E301, MAX( MIN( $F301*$F$264, $F301-SUM($I301:DK301)),0),0)</f>
        <v>0</v>
      </c>
      <c r="DM301" s="53">
        <f ca="1" xml:space="preserve"> (DM$2 &gt;= NTBA!$F$17) * IF(DM$268 &gt;= $E301, MAX( MIN( $F301*$F$264, $F301-SUM($I301:DL301)),0),0)</f>
        <v>0</v>
      </c>
      <c r="DN301" s="53">
        <f ca="1" xml:space="preserve"> (DN$2 &gt;= NTBA!$F$17) * IF(DN$268 &gt;= $E301, MAX( MIN( $F301*$F$264, $F301-SUM($I301:DM301)),0),0)</f>
        <v>0</v>
      </c>
      <c r="DO301" s="53">
        <f ca="1" xml:space="preserve"> (DO$2 &gt;= NTBA!$F$17) * IF(DO$268 &gt;= $E301, MAX( MIN( $F301*$F$264, $F301-SUM($I301:DN301)),0),0)</f>
        <v>0</v>
      </c>
      <c r="DP301" s="53">
        <f ca="1" xml:space="preserve"> (DP$2 &gt;= NTBA!$F$17) * IF(DP$268 &gt;= $E301, MAX( MIN( $F301*$F$264, $F301-SUM($I301:DO301)),0),0)</f>
        <v>0</v>
      </c>
      <c r="DQ301" s="53">
        <f ca="1" xml:space="preserve"> (DQ$2 &gt;= NTBA!$F$17) * IF(DQ$268 &gt;= $E301, MAX( MIN( $F301*$F$264, $F301-SUM($I301:DP301)),0),0)</f>
        <v>0</v>
      </c>
      <c r="DR301" s="53">
        <f ca="1" xml:space="preserve"> (DR$2 &gt;= NTBA!$F$17) * IF(DR$268 &gt;= $E301, MAX( MIN( $F301*$F$264, $F301-SUM($I301:DQ301)),0),0)</f>
        <v>0</v>
      </c>
      <c r="DS301" s="53">
        <f ca="1" xml:space="preserve"> (DS$2 &gt;= NTBA!$F$17) * IF(DS$268 &gt;= $E301, MAX( MIN( $F301*$F$264, $F301-SUM($I301:DR301)),0),0)</f>
        <v>0</v>
      </c>
      <c r="DT301" s="53">
        <f ca="1" xml:space="preserve"> (DT$2 &gt;= NTBA!$F$17) * IF(DT$268 &gt;= $E301, MAX( MIN( $F301*$F$264, $F301-SUM($I301:DS301)),0),0)</f>
        <v>0</v>
      </c>
      <c r="DU301" s="53">
        <f ca="1" xml:space="preserve"> (DU$2 &gt;= NTBA!$F$17) * IF(DU$268 &gt;= $E301, MAX( MIN( $F301*$F$264, $F301-SUM($I301:DT301)),0),0)</f>
        <v>0</v>
      </c>
      <c r="DV301" s="53">
        <f ca="1" xml:space="preserve"> (DV$2 &gt;= NTBA!$F$17) * IF(DV$268 &gt;= $E301, MAX( MIN( $F301*$F$264, $F301-SUM($I301:DU301)),0),0)</f>
        <v>0</v>
      </c>
      <c r="DW301" s="53">
        <f ca="1" xml:space="preserve"> (DW$2 &gt;= NTBA!$F$17) * IF(DW$268 &gt;= $E301, MAX( MIN( $F301*$F$264, $F301-SUM($I301:DV301)),0),0)</f>
        <v>0</v>
      </c>
      <c r="DX301" s="53">
        <f ca="1" xml:space="preserve"> (DX$2 &gt;= NTBA!$F$17) * IF(DX$268 &gt;= $E301, MAX( MIN( $F301*$F$264, $F301-SUM($I301:DW301)),0),0)</f>
        <v>0</v>
      </c>
      <c r="DY301" s="53">
        <f ca="1" xml:space="preserve"> (DY$2 &gt;= NTBA!$F$17) * IF(DY$268 &gt;= $E301, MAX( MIN( $F301*$F$264, $F301-SUM($I301:DX301)),0),0)</f>
        <v>0</v>
      </c>
      <c r="DZ301" s="53">
        <f ca="1" xml:space="preserve"> (DZ$2 &gt;= NTBA!$F$17) * IF(DZ$268 &gt;= $E301, MAX( MIN( $F301*$F$264, $F301-SUM($I301:DY301)),0),0)</f>
        <v>0</v>
      </c>
      <c r="EA301" s="53">
        <f ca="1" xml:space="preserve"> (EA$2 &gt;= NTBA!$F$17) * IF(EA$268 &gt;= $E301, MAX( MIN( $F301*$F$264, $F301-SUM($I301:DZ301)),0),0)</f>
        <v>0</v>
      </c>
      <c r="EB301" s="53">
        <f ca="1" xml:space="preserve"> (EB$2 &gt;= NTBA!$F$17) * IF(EB$268 &gt;= $E301, MAX( MIN( $F301*$F$264, $F301-SUM($I301:EA301)),0),0)</f>
        <v>0</v>
      </c>
      <c r="EC301" s="53">
        <f ca="1" xml:space="preserve"> (EC$2 &gt;= NTBA!$F$17) * IF(EC$268 &gt;= $E301, MAX( MIN( $F301*$F$264, $F301-SUM($I301:EB301)),0),0)</f>
        <v>0</v>
      </c>
      <c r="ED301" s="53">
        <f ca="1" xml:space="preserve"> (ED$2 &gt;= NTBA!$F$17) * IF(ED$268 &gt;= $E301, MAX( MIN( $F301*$F$264, $F301-SUM($I301:EC301)),0),0)</f>
        <v>0</v>
      </c>
      <c r="EE301" s="53">
        <f ca="1" xml:space="preserve"> (EE$2 &gt;= NTBA!$F$17) * IF(EE$268 &gt;= $E301, MAX( MIN( $F301*$F$264, $F301-SUM($I301:ED301)),0),0)</f>
        <v>0</v>
      </c>
      <c r="EF301" s="53">
        <f ca="1" xml:space="preserve"> (EF$2 &gt;= NTBA!$F$17) * IF(EF$268 &gt;= $E301, MAX( MIN( $F301*$F$264, $F301-SUM($I301:EE301)),0),0)</f>
        <v>0</v>
      </c>
      <c r="EG301" s="53">
        <f ca="1" xml:space="preserve"> (EG$2 &gt;= NTBA!$F$17) * IF(EG$268 &gt;= $E301, MAX( MIN( $F301*$F$264, $F301-SUM($I301:EF301)),0),0)</f>
        <v>0</v>
      </c>
      <c r="EH301" s="53">
        <f ca="1" xml:space="preserve"> (EH$2 &gt;= NTBA!$F$17) * IF(EH$268 &gt;= $E301, MAX( MIN( $F301*$F$264, $F301-SUM($I301:EG301)),0),0)</f>
        <v>0</v>
      </c>
      <c r="EI301" s="21"/>
    </row>
    <row r="302" spans="5:139" ht="15" customHeight="1" outlineLevel="1" x14ac:dyDescent="0.35">
      <c r="E302" s="625">
        <v>34</v>
      </c>
      <c r="F302" s="415">
        <f ca="1"/>
        <v>0</v>
      </c>
      <c r="H302" s="26">
        <f t="shared" ca="1" si="184"/>
        <v>0</v>
      </c>
      <c r="I302" s="39"/>
      <c r="J302" s="53">
        <f xml:space="preserve"> (J$2 &gt;= NTBA!$F$17) * IF(J$268 &gt;= $E302, MAX( MIN( $F302*$F$264, $F302-SUM($I302:I302)),0),0)</f>
        <v>0</v>
      </c>
      <c r="K302" s="53">
        <f xml:space="preserve"> (K$2 &gt;= NTBA!$F$17) * IF(K$268 &gt;= $E302, MAX( MIN( $F302*$F$264, $F302-SUM($I302:J302)),0),0)</f>
        <v>0</v>
      </c>
      <c r="L302" s="53">
        <f xml:space="preserve"> (L$2 &gt;= NTBA!$F$17) * IF(L$268 &gt;= $E302, MAX( MIN( $F302*$F$264, $F302-SUM($I302:K302)),0),0)</f>
        <v>0</v>
      </c>
      <c r="M302" s="53">
        <f xml:space="preserve"> (M$2 &gt;= NTBA!$F$17) * IF(M$268 &gt;= $E302, MAX( MIN( $F302*$F$264, $F302-SUM($I302:L302)),0),0)</f>
        <v>0</v>
      </c>
      <c r="N302" s="53">
        <f xml:space="preserve"> (N$2 &gt;= NTBA!$F$17) * IF(N$268 &gt;= $E302, MAX( MIN( $F302*$F$264, $F302-SUM($I302:M302)),0),0)</f>
        <v>0</v>
      </c>
      <c r="O302" s="53">
        <f xml:space="preserve"> (O$2 &gt;= NTBA!$F$17) * IF(O$268 &gt;= $E302, MAX( MIN( $F302*$F$264, $F302-SUM($I302:N302)),0),0)</f>
        <v>0</v>
      </c>
      <c r="P302" s="53">
        <f xml:space="preserve"> (P$2 &gt;= NTBA!$F$17) * IF(P$268 &gt;= $E302, MAX( MIN( $F302*$F$264, $F302-SUM($I302:O302)),0),0)</f>
        <v>0</v>
      </c>
      <c r="Q302" s="53">
        <f xml:space="preserve"> (Q$2 &gt;= NTBA!$F$17) * IF(Q$268 &gt;= $E302, MAX( MIN( $F302*$F$264, $F302-SUM($I302:P302)),0),0)</f>
        <v>0</v>
      </c>
      <c r="R302" s="53">
        <f xml:space="preserve"> (R$2 &gt;= NTBA!$F$17) * IF(R$268 &gt;= $E302, MAX( MIN( $F302*$F$264, $F302-SUM($I302:Q302)),0),0)</f>
        <v>0</v>
      </c>
      <c r="S302" s="53">
        <f xml:space="preserve"> (S$2 &gt;= NTBA!$F$17) * IF(S$268 &gt;= $E302, MAX( MIN( $F302*$F$264, $F302-SUM($I302:R302)),0),0)</f>
        <v>0</v>
      </c>
      <c r="T302" s="53">
        <f xml:space="preserve"> (T$2 &gt;= NTBA!$F$17) * IF(T$268 &gt;= $E302, MAX( MIN( $F302*$F$264, $F302-SUM($I302:S302)),0),0)</f>
        <v>0</v>
      </c>
      <c r="U302" s="53">
        <f xml:space="preserve"> (U$2 &gt;= NTBA!$F$17) * IF(U$268 &gt;= $E302, MAX( MIN( $F302*$F$264, $F302-SUM($I302:T302)),0),0)</f>
        <v>0</v>
      </c>
      <c r="V302" s="53">
        <f xml:space="preserve"> (V$2 &gt;= NTBA!$F$17) * IF(V$268 &gt;= $E302, MAX( MIN( $F302*$F$264, $F302-SUM($I302:U302)),0),0)</f>
        <v>0</v>
      </c>
      <c r="W302" s="53">
        <f xml:space="preserve"> (W$2 &gt;= NTBA!$F$17) * IF(W$268 &gt;= $E302, MAX( MIN( $F302*$F$264, $F302-SUM($I302:V302)),0),0)</f>
        <v>0</v>
      </c>
      <c r="X302" s="53">
        <f xml:space="preserve"> (X$2 &gt;= NTBA!$F$17) * IF(X$268 &gt;= $E302, MAX( MIN( $F302*$F$264, $F302-SUM($I302:W302)),0),0)</f>
        <v>0</v>
      </c>
      <c r="Y302" s="53">
        <f xml:space="preserve"> (Y$2 &gt;= NTBA!$F$17) * IF(Y$268 &gt;= $E302, MAX( MIN( $F302*$F$264, $F302-SUM($I302:X302)),0),0)</f>
        <v>0</v>
      </c>
      <c r="Z302" s="53">
        <f xml:space="preserve"> (Z$2 &gt;= NTBA!$F$17) * IF(Z$268 &gt;= $E302, MAX( MIN( $F302*$F$264, $F302-SUM($I302:Y302)),0),0)</f>
        <v>0</v>
      </c>
      <c r="AA302" s="53">
        <f xml:space="preserve"> (AA$2 &gt;= NTBA!$F$17) * IF(AA$268 &gt;= $E302, MAX( MIN( $F302*$F$264, $F302-SUM($I302:Z302)),0),0)</f>
        <v>0</v>
      </c>
      <c r="AB302" s="53">
        <f xml:space="preserve"> (AB$2 &gt;= NTBA!$F$17) * IF(AB$268 &gt;= $E302, MAX( MIN( $F302*$F$264, $F302-SUM($I302:AA302)),0),0)</f>
        <v>0</v>
      </c>
      <c r="AC302" s="53">
        <f xml:space="preserve"> (AC$2 &gt;= NTBA!$F$17) * IF(AC$268 &gt;= $E302, MAX( MIN( $F302*$F$264, $F302-SUM($I302:AB302)),0),0)</f>
        <v>0</v>
      </c>
      <c r="AD302" s="53">
        <f xml:space="preserve"> (AD$2 &gt;= NTBA!$F$17) * IF(AD$268 &gt;= $E302, MAX( MIN( $F302*$F$264, $F302-SUM($I302:AC302)),0),0)</f>
        <v>0</v>
      </c>
      <c r="AE302" s="53">
        <f xml:space="preserve"> (AE$2 &gt;= NTBA!$F$17) * IF(AE$268 &gt;= $E302, MAX( MIN( $F302*$F$264, $F302-SUM($I302:AD302)),0),0)</f>
        <v>0</v>
      </c>
      <c r="AF302" s="53">
        <f xml:space="preserve"> (AF$2 &gt;= NTBA!$F$17) * IF(AF$268 &gt;= $E302, MAX( MIN( $F302*$F$264, $F302-SUM($I302:AE302)),0),0)</f>
        <v>0</v>
      </c>
      <c r="AG302" s="53">
        <f xml:space="preserve"> (AG$2 &gt;= NTBA!$F$17) * IF(AG$268 &gt;= $E302, MAX( MIN( $F302*$F$264, $F302-SUM($I302:AF302)),0),0)</f>
        <v>0</v>
      </c>
      <c r="AH302" s="53">
        <f xml:space="preserve"> (AH$2 &gt;= NTBA!$F$17) * IF(AH$268 &gt;= $E302, MAX( MIN( $F302*$F$264, $F302-SUM($I302:AG302)),0),0)</f>
        <v>0</v>
      </c>
      <c r="AI302" s="53">
        <f xml:space="preserve"> (AI$2 &gt;= NTBA!$F$17) * IF(AI$268 &gt;= $E302, MAX( MIN( $F302*$F$264, $F302-SUM($I302:AH302)),0),0)</f>
        <v>0</v>
      </c>
      <c r="AJ302" s="53">
        <f xml:space="preserve"> (AJ$2 &gt;= NTBA!$F$17) * IF(AJ$268 &gt;= $E302, MAX( MIN( $F302*$F$264, $F302-SUM($I302:AI302)),0),0)</f>
        <v>0</v>
      </c>
      <c r="AK302" s="53">
        <f xml:space="preserve"> (AK$2 &gt;= NTBA!$F$17) * IF(AK$268 &gt;= $E302, MAX( MIN( $F302*$F$264, $F302-SUM($I302:AJ302)),0),0)</f>
        <v>0</v>
      </c>
      <c r="AL302" s="53">
        <f xml:space="preserve"> (AL$2 &gt;= NTBA!$F$17) * IF(AL$268 &gt;= $E302, MAX( MIN( $F302*$F$264, $F302-SUM($I302:AK302)),0),0)</f>
        <v>0</v>
      </c>
      <c r="AM302" s="53">
        <f xml:space="preserve"> (AM$2 &gt;= NTBA!$F$17) * IF(AM$268 &gt;= $E302, MAX( MIN( $F302*$F$264, $F302-SUM($I302:AL302)),0),0)</f>
        <v>0</v>
      </c>
      <c r="AN302" s="53">
        <f xml:space="preserve"> (AN$2 &gt;= NTBA!$F$17) * IF(AN$268 &gt;= $E302, MAX( MIN( $F302*$F$264, $F302-SUM($I302:AM302)),0),0)</f>
        <v>0</v>
      </c>
      <c r="AO302" s="53">
        <f xml:space="preserve"> (AO$2 &gt;= NTBA!$F$17) * IF(AO$268 &gt;= $E302, MAX( MIN( $F302*$F$264, $F302-SUM($I302:AN302)),0),0)</f>
        <v>0</v>
      </c>
      <c r="AP302" s="53">
        <f xml:space="preserve"> (AP$2 &gt;= NTBA!$F$17) * IF(AP$268 &gt;= $E302, MAX( MIN( $F302*$F$264, $F302-SUM($I302:AO302)),0),0)</f>
        <v>0</v>
      </c>
      <c r="AQ302" s="53">
        <f ca="1" xml:space="preserve"> (AQ$2 &gt;= NTBA!$F$17) * IF(AQ$268 &gt;= $E302, MAX( MIN( $F302*$F$264, $F302-SUM($I302:AP302)),0),0)</f>
        <v>0</v>
      </c>
      <c r="AR302" s="53">
        <f ca="1" xml:space="preserve"> (AR$2 &gt;= NTBA!$F$17) * IF(AR$268 &gt;= $E302, MAX( MIN( $F302*$F$264, $F302-SUM($I302:AQ302)),0),0)</f>
        <v>0</v>
      </c>
      <c r="AS302" s="53">
        <f ca="1" xml:space="preserve"> (AS$2 &gt;= NTBA!$F$17) * IF(AS$268 &gt;= $E302, MAX( MIN( $F302*$F$264, $F302-SUM($I302:AR302)),0),0)</f>
        <v>0</v>
      </c>
      <c r="AT302" s="53">
        <f ca="1" xml:space="preserve"> (AT$2 &gt;= NTBA!$F$17) * IF(AT$268 &gt;= $E302, MAX( MIN( $F302*$F$264, $F302-SUM($I302:AS302)),0),0)</f>
        <v>0</v>
      </c>
      <c r="AU302" s="53">
        <f ca="1" xml:space="preserve"> (AU$2 &gt;= NTBA!$F$17) * IF(AU$268 &gt;= $E302, MAX( MIN( $F302*$F$264, $F302-SUM($I302:AT302)),0),0)</f>
        <v>0</v>
      </c>
      <c r="AV302" s="53">
        <f ca="1" xml:space="preserve"> (AV$2 &gt;= NTBA!$F$17) * IF(AV$268 &gt;= $E302, MAX( MIN( $F302*$F$264, $F302-SUM($I302:AU302)),0),0)</f>
        <v>0</v>
      </c>
      <c r="AW302" s="53">
        <f ca="1" xml:space="preserve"> (AW$2 &gt;= NTBA!$F$17) * IF(AW$268 &gt;= $E302, MAX( MIN( $F302*$F$264, $F302-SUM($I302:AV302)),0),0)</f>
        <v>0</v>
      </c>
      <c r="AX302" s="53">
        <f ca="1" xml:space="preserve"> (AX$2 &gt;= NTBA!$F$17) * IF(AX$268 &gt;= $E302, MAX( MIN( $F302*$F$264, $F302-SUM($I302:AW302)),0),0)</f>
        <v>0</v>
      </c>
      <c r="AY302" s="53">
        <f ca="1" xml:space="preserve"> (AY$2 &gt;= NTBA!$F$17) * IF(AY$268 &gt;= $E302, MAX( MIN( $F302*$F$264, $F302-SUM($I302:AX302)),0),0)</f>
        <v>0</v>
      </c>
      <c r="AZ302" s="53">
        <f ca="1" xml:space="preserve"> (AZ$2 &gt;= NTBA!$F$17) * IF(AZ$268 &gt;= $E302, MAX( MIN( $F302*$F$264, $F302-SUM($I302:AY302)),0),0)</f>
        <v>0</v>
      </c>
      <c r="BA302" s="53">
        <f ca="1" xml:space="preserve"> (BA$2 &gt;= NTBA!$F$17) * IF(BA$268 &gt;= $E302, MAX( MIN( $F302*$F$264, $F302-SUM($I302:AZ302)),0),0)</f>
        <v>0</v>
      </c>
      <c r="BB302" s="53">
        <f ca="1" xml:space="preserve"> (BB$2 &gt;= NTBA!$F$17) * IF(BB$268 &gt;= $E302, MAX( MIN( $F302*$F$264, $F302-SUM($I302:BA302)),0),0)</f>
        <v>0</v>
      </c>
      <c r="BC302" s="53">
        <f ca="1" xml:space="preserve"> (BC$2 &gt;= NTBA!$F$17) * IF(BC$268 &gt;= $E302, MAX( MIN( $F302*$F$264, $F302-SUM($I302:BB302)),0),0)</f>
        <v>0</v>
      </c>
      <c r="BD302" s="53">
        <f ca="1" xml:space="preserve"> (BD$2 &gt;= NTBA!$F$17) * IF(BD$268 &gt;= $E302, MAX( MIN( $F302*$F$264, $F302-SUM($I302:BC302)),0),0)</f>
        <v>0</v>
      </c>
      <c r="BE302" s="53">
        <f ca="1" xml:space="preserve"> (BE$2 &gt;= NTBA!$F$17) * IF(BE$268 &gt;= $E302, MAX( MIN( $F302*$F$264, $F302-SUM($I302:BD302)),0),0)</f>
        <v>0</v>
      </c>
      <c r="BF302" s="53">
        <f ca="1" xml:space="preserve"> (BF$2 &gt;= NTBA!$F$17) * IF(BF$268 &gt;= $E302, MAX( MIN( $F302*$F$264, $F302-SUM($I302:BE302)),0),0)</f>
        <v>0</v>
      </c>
      <c r="BG302" s="53">
        <f ca="1" xml:space="preserve"> (BG$2 &gt;= NTBA!$F$17) * IF(BG$268 &gt;= $E302, MAX( MIN( $F302*$F$264, $F302-SUM($I302:BF302)),0),0)</f>
        <v>0</v>
      </c>
      <c r="BH302" s="53">
        <f ca="1" xml:space="preserve"> (BH$2 &gt;= NTBA!$F$17) * IF(BH$268 &gt;= $E302, MAX( MIN( $F302*$F$264, $F302-SUM($I302:BG302)),0),0)</f>
        <v>0</v>
      </c>
      <c r="BI302" s="53">
        <f ca="1" xml:space="preserve"> (BI$2 &gt;= NTBA!$F$17) * IF(BI$268 &gt;= $E302, MAX( MIN( $F302*$F$264, $F302-SUM($I302:BH302)),0),0)</f>
        <v>0</v>
      </c>
      <c r="BJ302" s="53">
        <f ca="1" xml:space="preserve"> (BJ$2 &gt;= NTBA!$F$17) * IF(BJ$268 &gt;= $E302, MAX( MIN( $F302*$F$264, $F302-SUM($I302:BI302)),0),0)</f>
        <v>0</v>
      </c>
      <c r="BK302" s="53">
        <f ca="1" xml:space="preserve"> (BK$2 &gt;= NTBA!$F$17) * IF(BK$268 &gt;= $E302, MAX( MIN( $F302*$F$264, $F302-SUM($I302:BJ302)),0),0)</f>
        <v>0</v>
      </c>
      <c r="BL302" s="53">
        <f ca="1" xml:space="preserve"> (BL$2 &gt;= NTBA!$F$17) * IF(BL$268 &gt;= $E302, MAX( MIN( $F302*$F$264, $F302-SUM($I302:BK302)),0),0)</f>
        <v>0</v>
      </c>
      <c r="BM302" s="53">
        <f ca="1" xml:space="preserve"> (BM$2 &gt;= NTBA!$F$17) * IF(BM$268 &gt;= $E302, MAX( MIN( $F302*$F$264, $F302-SUM($I302:BL302)),0),0)</f>
        <v>0</v>
      </c>
      <c r="BN302" s="53">
        <f ca="1" xml:space="preserve"> (BN$2 &gt;= NTBA!$F$17) * IF(BN$268 &gt;= $E302, MAX( MIN( $F302*$F$264, $F302-SUM($I302:BM302)),0),0)</f>
        <v>0</v>
      </c>
      <c r="BO302" s="53">
        <f ca="1" xml:space="preserve"> (BO$2 &gt;= NTBA!$F$17) * IF(BO$268 &gt;= $E302, MAX( MIN( $F302*$F$264, $F302-SUM($I302:BN302)),0),0)</f>
        <v>0</v>
      </c>
      <c r="BP302" s="53">
        <f ca="1" xml:space="preserve"> (BP$2 &gt;= NTBA!$F$17) * IF(BP$268 &gt;= $E302, MAX( MIN( $F302*$F$264, $F302-SUM($I302:BO302)),0),0)</f>
        <v>0</v>
      </c>
      <c r="BQ302" s="53">
        <f ca="1" xml:space="preserve"> (BQ$2 &gt;= NTBA!$F$17) * IF(BQ$268 &gt;= $E302, MAX( MIN( $F302*$F$264, $F302-SUM($I302:BP302)),0),0)</f>
        <v>0</v>
      </c>
      <c r="BR302" s="53">
        <f ca="1" xml:space="preserve"> (BR$2 &gt;= NTBA!$F$17) * IF(BR$268 &gt;= $E302, MAX( MIN( $F302*$F$264, $F302-SUM($I302:BQ302)),0),0)</f>
        <v>0</v>
      </c>
      <c r="BS302" s="53">
        <f ca="1" xml:space="preserve"> (BS$2 &gt;= NTBA!$F$17) * IF(BS$268 &gt;= $E302, MAX( MIN( $F302*$F$264, $F302-SUM($I302:BR302)),0),0)</f>
        <v>0</v>
      </c>
      <c r="BT302" s="53">
        <f ca="1" xml:space="preserve"> (BT$2 &gt;= NTBA!$F$17) * IF(BT$268 &gt;= $E302, MAX( MIN( $F302*$F$264, $F302-SUM($I302:BS302)),0),0)</f>
        <v>0</v>
      </c>
      <c r="BU302" s="53">
        <f ca="1" xml:space="preserve"> (BU$2 &gt;= NTBA!$F$17) * IF(BU$268 &gt;= $E302, MAX( MIN( $F302*$F$264, $F302-SUM($I302:BT302)),0),0)</f>
        <v>0</v>
      </c>
      <c r="BV302" s="53">
        <f ca="1" xml:space="preserve"> (BV$2 &gt;= NTBA!$F$17) * IF(BV$268 &gt;= $E302, MAX( MIN( $F302*$F$264, $F302-SUM($I302:BU302)),0),0)</f>
        <v>0</v>
      </c>
      <c r="BW302" s="53">
        <f ca="1" xml:space="preserve"> (BW$2 &gt;= NTBA!$F$17) * IF(BW$268 &gt;= $E302, MAX( MIN( $F302*$F$264, $F302-SUM($I302:BV302)),0),0)</f>
        <v>0</v>
      </c>
      <c r="BX302" s="53">
        <f ca="1" xml:space="preserve"> (BX$2 &gt;= NTBA!$F$17) * IF(BX$268 &gt;= $E302, MAX( MIN( $F302*$F$264, $F302-SUM($I302:BW302)),0),0)</f>
        <v>0</v>
      </c>
      <c r="BY302" s="53">
        <f ca="1" xml:space="preserve"> (BY$2 &gt;= NTBA!$F$17) * IF(BY$268 &gt;= $E302, MAX( MIN( $F302*$F$264, $F302-SUM($I302:BX302)),0),0)</f>
        <v>0</v>
      </c>
      <c r="BZ302" s="53">
        <f ca="1" xml:space="preserve"> (BZ$2 &gt;= NTBA!$F$17) * IF(BZ$268 &gt;= $E302, MAX( MIN( $F302*$F$264, $F302-SUM($I302:BY302)),0),0)</f>
        <v>0</v>
      </c>
      <c r="CA302" s="53">
        <f ca="1" xml:space="preserve"> (CA$2 &gt;= NTBA!$F$17) * IF(CA$268 &gt;= $E302, MAX( MIN( $F302*$F$264, $F302-SUM($I302:BZ302)),0),0)</f>
        <v>0</v>
      </c>
      <c r="CB302" s="53">
        <f ca="1" xml:space="preserve"> (CB$2 &gt;= NTBA!$F$17) * IF(CB$268 &gt;= $E302, MAX( MIN( $F302*$F$264, $F302-SUM($I302:CA302)),0),0)</f>
        <v>0</v>
      </c>
      <c r="CC302" s="53">
        <f ca="1" xml:space="preserve"> (CC$2 &gt;= NTBA!$F$17) * IF(CC$268 &gt;= $E302, MAX( MIN( $F302*$F$264, $F302-SUM($I302:CB302)),0),0)</f>
        <v>0</v>
      </c>
      <c r="CD302" s="53">
        <f ca="1" xml:space="preserve"> (CD$2 &gt;= NTBA!$F$17) * IF(CD$268 &gt;= $E302, MAX( MIN( $F302*$F$264, $F302-SUM($I302:CC302)),0),0)</f>
        <v>0</v>
      </c>
      <c r="CE302" s="53">
        <f ca="1" xml:space="preserve"> (CE$2 &gt;= NTBA!$F$17) * IF(CE$268 &gt;= $E302, MAX( MIN( $F302*$F$264, $F302-SUM($I302:CD302)),0),0)</f>
        <v>0</v>
      </c>
      <c r="CF302" s="53">
        <f ca="1" xml:space="preserve"> (CF$2 &gt;= NTBA!$F$17) * IF(CF$268 &gt;= $E302, MAX( MIN( $F302*$F$264, $F302-SUM($I302:CE302)),0),0)</f>
        <v>0</v>
      </c>
      <c r="CG302" s="53">
        <f ca="1" xml:space="preserve"> (CG$2 &gt;= NTBA!$F$17) * IF(CG$268 &gt;= $E302, MAX( MIN( $F302*$F$264, $F302-SUM($I302:CF302)),0),0)</f>
        <v>0</v>
      </c>
      <c r="CH302" s="53">
        <f ca="1" xml:space="preserve"> (CH$2 &gt;= NTBA!$F$17) * IF(CH$268 &gt;= $E302, MAX( MIN( $F302*$F$264, $F302-SUM($I302:CG302)),0),0)</f>
        <v>0</v>
      </c>
      <c r="CI302" s="53">
        <f ca="1" xml:space="preserve"> (CI$2 &gt;= NTBA!$F$17) * IF(CI$268 &gt;= $E302, MAX( MIN( $F302*$F$264, $F302-SUM($I302:CH302)),0),0)</f>
        <v>0</v>
      </c>
      <c r="CJ302" s="53">
        <f ca="1" xml:space="preserve"> (CJ$2 &gt;= NTBA!$F$17) * IF(CJ$268 &gt;= $E302, MAX( MIN( $F302*$F$264, $F302-SUM($I302:CI302)),0),0)</f>
        <v>0</v>
      </c>
      <c r="CK302" s="53">
        <f ca="1" xml:space="preserve"> (CK$2 &gt;= NTBA!$F$17) * IF(CK$268 &gt;= $E302, MAX( MIN( $F302*$F$264, $F302-SUM($I302:CJ302)),0),0)</f>
        <v>0</v>
      </c>
      <c r="CL302" s="53">
        <f ca="1" xml:space="preserve"> (CL$2 &gt;= NTBA!$F$17) * IF(CL$268 &gt;= $E302, MAX( MIN( $F302*$F$264, $F302-SUM($I302:CK302)),0),0)</f>
        <v>0</v>
      </c>
      <c r="CM302" s="53">
        <f ca="1" xml:space="preserve"> (CM$2 &gt;= NTBA!$F$17) * IF(CM$268 &gt;= $E302, MAX( MIN( $F302*$F$264, $F302-SUM($I302:CL302)),0),0)</f>
        <v>0</v>
      </c>
      <c r="CN302" s="53">
        <f ca="1" xml:space="preserve"> (CN$2 &gt;= NTBA!$F$17) * IF(CN$268 &gt;= $E302, MAX( MIN( $F302*$F$264, $F302-SUM($I302:CM302)),0),0)</f>
        <v>0</v>
      </c>
      <c r="CO302" s="53">
        <f ca="1" xml:space="preserve"> (CO$2 &gt;= NTBA!$F$17) * IF(CO$268 &gt;= $E302, MAX( MIN( $F302*$F$264, $F302-SUM($I302:CN302)),0),0)</f>
        <v>0</v>
      </c>
      <c r="CP302" s="53">
        <f ca="1" xml:space="preserve"> (CP$2 &gt;= NTBA!$F$17) * IF(CP$268 &gt;= $E302, MAX( MIN( $F302*$F$264, $F302-SUM($I302:CO302)),0),0)</f>
        <v>0</v>
      </c>
      <c r="CQ302" s="53">
        <f ca="1" xml:space="preserve"> (CQ$2 &gt;= NTBA!$F$17) * IF(CQ$268 &gt;= $E302, MAX( MIN( $F302*$F$264, $F302-SUM($I302:CP302)),0),0)</f>
        <v>0</v>
      </c>
      <c r="CR302" s="53">
        <f ca="1" xml:space="preserve"> (CR$2 &gt;= NTBA!$F$17) * IF(CR$268 &gt;= $E302, MAX( MIN( $F302*$F$264, $F302-SUM($I302:CQ302)),0),0)</f>
        <v>0</v>
      </c>
      <c r="CS302" s="53">
        <f ca="1" xml:space="preserve"> (CS$2 &gt;= NTBA!$F$17) * IF(CS$268 &gt;= $E302, MAX( MIN( $F302*$F$264, $F302-SUM($I302:CR302)),0),0)</f>
        <v>0</v>
      </c>
      <c r="CT302" s="53">
        <f ca="1" xml:space="preserve"> (CT$2 &gt;= NTBA!$F$17) * IF(CT$268 &gt;= $E302, MAX( MIN( $F302*$F$264, $F302-SUM($I302:CS302)),0),0)</f>
        <v>0</v>
      </c>
      <c r="CU302" s="53">
        <f ca="1" xml:space="preserve"> (CU$2 &gt;= NTBA!$F$17) * IF(CU$268 &gt;= $E302, MAX( MIN( $F302*$F$264, $F302-SUM($I302:CT302)),0),0)</f>
        <v>0</v>
      </c>
      <c r="CV302" s="53">
        <f ca="1" xml:space="preserve"> (CV$2 &gt;= NTBA!$F$17) * IF(CV$268 &gt;= $E302, MAX( MIN( $F302*$F$264, $F302-SUM($I302:CU302)),0),0)</f>
        <v>0</v>
      </c>
      <c r="CW302" s="53">
        <f ca="1" xml:space="preserve"> (CW$2 &gt;= NTBA!$F$17) * IF(CW$268 &gt;= $E302, MAX( MIN( $F302*$F$264, $F302-SUM($I302:CV302)),0),0)</f>
        <v>0</v>
      </c>
      <c r="CX302" s="53">
        <f ca="1" xml:space="preserve"> (CX$2 &gt;= NTBA!$F$17) * IF(CX$268 &gt;= $E302, MAX( MIN( $F302*$F$264, $F302-SUM($I302:CW302)),0),0)</f>
        <v>0</v>
      </c>
      <c r="CY302" s="53">
        <f ca="1" xml:space="preserve"> (CY$2 &gt;= NTBA!$F$17) * IF(CY$268 &gt;= $E302, MAX( MIN( $F302*$F$264, $F302-SUM($I302:CX302)),0),0)</f>
        <v>0</v>
      </c>
      <c r="CZ302" s="53">
        <f ca="1" xml:space="preserve"> (CZ$2 &gt;= NTBA!$F$17) * IF(CZ$268 &gt;= $E302, MAX( MIN( $F302*$F$264, $F302-SUM($I302:CY302)),0),0)</f>
        <v>0</v>
      </c>
      <c r="DA302" s="53">
        <f ca="1" xml:space="preserve"> (DA$2 &gt;= NTBA!$F$17) * IF(DA$268 &gt;= $E302, MAX( MIN( $F302*$F$264, $F302-SUM($I302:CZ302)),0),0)</f>
        <v>0</v>
      </c>
      <c r="DB302" s="53">
        <f ca="1" xml:space="preserve"> (DB$2 &gt;= NTBA!$F$17) * IF(DB$268 &gt;= $E302, MAX( MIN( $F302*$F$264, $F302-SUM($I302:DA302)),0),0)</f>
        <v>0</v>
      </c>
      <c r="DC302" s="53">
        <f ca="1" xml:space="preserve"> (DC$2 &gt;= NTBA!$F$17) * IF(DC$268 &gt;= $E302, MAX( MIN( $F302*$F$264, $F302-SUM($I302:DB302)),0),0)</f>
        <v>0</v>
      </c>
      <c r="DD302" s="53">
        <f ca="1" xml:space="preserve"> (DD$2 &gt;= NTBA!$F$17) * IF(DD$268 &gt;= $E302, MAX( MIN( $F302*$F$264, $F302-SUM($I302:DC302)),0),0)</f>
        <v>0</v>
      </c>
      <c r="DE302" s="53">
        <f ca="1" xml:space="preserve"> (DE$2 &gt;= NTBA!$F$17) * IF(DE$268 &gt;= $E302, MAX( MIN( $F302*$F$264, $F302-SUM($I302:DD302)),0),0)</f>
        <v>0</v>
      </c>
      <c r="DF302" s="53">
        <f ca="1" xml:space="preserve"> (DF$2 &gt;= NTBA!$F$17) * IF(DF$268 &gt;= $E302, MAX( MIN( $F302*$F$264, $F302-SUM($I302:DE302)),0),0)</f>
        <v>0</v>
      </c>
      <c r="DG302" s="53">
        <f ca="1" xml:space="preserve"> (DG$2 &gt;= NTBA!$F$17) * IF(DG$268 &gt;= $E302, MAX( MIN( $F302*$F$264, $F302-SUM($I302:DF302)),0),0)</f>
        <v>0</v>
      </c>
      <c r="DH302" s="53">
        <f ca="1" xml:space="preserve"> (DH$2 &gt;= NTBA!$F$17) * IF(DH$268 &gt;= $E302, MAX( MIN( $F302*$F$264, $F302-SUM($I302:DG302)),0),0)</f>
        <v>0</v>
      </c>
      <c r="DI302" s="53">
        <f ca="1" xml:space="preserve"> (DI$2 &gt;= NTBA!$F$17) * IF(DI$268 &gt;= $E302, MAX( MIN( $F302*$F$264, $F302-SUM($I302:DH302)),0),0)</f>
        <v>0</v>
      </c>
      <c r="DJ302" s="53">
        <f ca="1" xml:space="preserve"> (DJ$2 &gt;= NTBA!$F$17) * IF(DJ$268 &gt;= $E302, MAX( MIN( $F302*$F$264, $F302-SUM($I302:DI302)),0),0)</f>
        <v>0</v>
      </c>
      <c r="DK302" s="53">
        <f ca="1" xml:space="preserve"> (DK$2 &gt;= NTBA!$F$17) * IF(DK$268 &gt;= $E302, MAX( MIN( $F302*$F$264, $F302-SUM($I302:DJ302)),0),0)</f>
        <v>0</v>
      </c>
      <c r="DL302" s="53">
        <f ca="1" xml:space="preserve"> (DL$2 &gt;= NTBA!$F$17) * IF(DL$268 &gt;= $E302, MAX( MIN( $F302*$F$264, $F302-SUM($I302:DK302)),0),0)</f>
        <v>0</v>
      </c>
      <c r="DM302" s="53">
        <f ca="1" xml:space="preserve"> (DM$2 &gt;= NTBA!$F$17) * IF(DM$268 &gt;= $E302, MAX( MIN( $F302*$F$264, $F302-SUM($I302:DL302)),0),0)</f>
        <v>0</v>
      </c>
      <c r="DN302" s="53">
        <f ca="1" xml:space="preserve"> (DN$2 &gt;= NTBA!$F$17) * IF(DN$268 &gt;= $E302, MAX( MIN( $F302*$F$264, $F302-SUM($I302:DM302)),0),0)</f>
        <v>0</v>
      </c>
      <c r="DO302" s="53">
        <f ca="1" xml:space="preserve"> (DO$2 &gt;= NTBA!$F$17) * IF(DO$268 &gt;= $E302, MAX( MIN( $F302*$F$264, $F302-SUM($I302:DN302)),0),0)</f>
        <v>0</v>
      </c>
      <c r="DP302" s="53">
        <f ca="1" xml:space="preserve"> (DP$2 &gt;= NTBA!$F$17) * IF(DP$268 &gt;= $E302, MAX( MIN( $F302*$F$264, $F302-SUM($I302:DO302)),0),0)</f>
        <v>0</v>
      </c>
      <c r="DQ302" s="53">
        <f ca="1" xml:space="preserve"> (DQ$2 &gt;= NTBA!$F$17) * IF(DQ$268 &gt;= $E302, MAX( MIN( $F302*$F$264, $F302-SUM($I302:DP302)),0),0)</f>
        <v>0</v>
      </c>
      <c r="DR302" s="53">
        <f ca="1" xml:space="preserve"> (DR$2 &gt;= NTBA!$F$17) * IF(DR$268 &gt;= $E302, MAX( MIN( $F302*$F$264, $F302-SUM($I302:DQ302)),0),0)</f>
        <v>0</v>
      </c>
      <c r="DS302" s="53">
        <f ca="1" xml:space="preserve"> (DS$2 &gt;= NTBA!$F$17) * IF(DS$268 &gt;= $E302, MAX( MIN( $F302*$F$264, $F302-SUM($I302:DR302)),0),0)</f>
        <v>0</v>
      </c>
      <c r="DT302" s="53">
        <f ca="1" xml:space="preserve"> (DT$2 &gt;= NTBA!$F$17) * IF(DT$268 &gt;= $E302, MAX( MIN( $F302*$F$264, $F302-SUM($I302:DS302)),0),0)</f>
        <v>0</v>
      </c>
      <c r="DU302" s="53">
        <f ca="1" xml:space="preserve"> (DU$2 &gt;= NTBA!$F$17) * IF(DU$268 &gt;= $E302, MAX( MIN( $F302*$F$264, $F302-SUM($I302:DT302)),0),0)</f>
        <v>0</v>
      </c>
      <c r="DV302" s="53">
        <f ca="1" xml:space="preserve"> (DV$2 &gt;= NTBA!$F$17) * IF(DV$268 &gt;= $E302, MAX( MIN( $F302*$F$264, $F302-SUM($I302:DU302)),0),0)</f>
        <v>0</v>
      </c>
      <c r="DW302" s="53">
        <f ca="1" xml:space="preserve"> (DW$2 &gt;= NTBA!$F$17) * IF(DW$268 &gt;= $E302, MAX( MIN( $F302*$F$264, $F302-SUM($I302:DV302)),0),0)</f>
        <v>0</v>
      </c>
      <c r="DX302" s="53">
        <f ca="1" xml:space="preserve"> (DX$2 &gt;= NTBA!$F$17) * IF(DX$268 &gt;= $E302, MAX( MIN( $F302*$F$264, $F302-SUM($I302:DW302)),0),0)</f>
        <v>0</v>
      </c>
      <c r="DY302" s="53">
        <f ca="1" xml:space="preserve"> (DY$2 &gt;= NTBA!$F$17) * IF(DY$268 &gt;= $E302, MAX( MIN( $F302*$F$264, $F302-SUM($I302:DX302)),0),0)</f>
        <v>0</v>
      </c>
      <c r="DZ302" s="53">
        <f ca="1" xml:space="preserve"> (DZ$2 &gt;= NTBA!$F$17) * IF(DZ$268 &gt;= $E302, MAX( MIN( $F302*$F$264, $F302-SUM($I302:DY302)),0),0)</f>
        <v>0</v>
      </c>
      <c r="EA302" s="53">
        <f ca="1" xml:space="preserve"> (EA$2 &gt;= NTBA!$F$17) * IF(EA$268 &gt;= $E302, MAX( MIN( $F302*$F$264, $F302-SUM($I302:DZ302)),0),0)</f>
        <v>0</v>
      </c>
      <c r="EB302" s="53">
        <f ca="1" xml:space="preserve"> (EB$2 &gt;= NTBA!$F$17) * IF(EB$268 &gt;= $E302, MAX( MIN( $F302*$F$264, $F302-SUM($I302:EA302)),0),0)</f>
        <v>0</v>
      </c>
      <c r="EC302" s="53">
        <f ca="1" xml:space="preserve"> (EC$2 &gt;= NTBA!$F$17) * IF(EC$268 &gt;= $E302, MAX( MIN( $F302*$F$264, $F302-SUM($I302:EB302)),0),0)</f>
        <v>0</v>
      </c>
      <c r="ED302" s="53">
        <f ca="1" xml:space="preserve"> (ED$2 &gt;= NTBA!$F$17) * IF(ED$268 &gt;= $E302, MAX( MIN( $F302*$F$264, $F302-SUM($I302:EC302)),0),0)</f>
        <v>0</v>
      </c>
      <c r="EE302" s="53">
        <f ca="1" xml:space="preserve"> (EE$2 &gt;= NTBA!$F$17) * IF(EE$268 &gt;= $E302, MAX( MIN( $F302*$F$264, $F302-SUM($I302:ED302)),0),0)</f>
        <v>0</v>
      </c>
      <c r="EF302" s="53">
        <f ca="1" xml:space="preserve"> (EF$2 &gt;= NTBA!$F$17) * IF(EF$268 &gt;= $E302, MAX( MIN( $F302*$F$264, $F302-SUM($I302:EE302)),0),0)</f>
        <v>0</v>
      </c>
      <c r="EG302" s="53">
        <f ca="1" xml:space="preserve"> (EG$2 &gt;= NTBA!$F$17) * IF(EG$268 &gt;= $E302, MAX( MIN( $F302*$F$264, $F302-SUM($I302:EF302)),0),0)</f>
        <v>0</v>
      </c>
      <c r="EH302" s="53">
        <f ca="1" xml:space="preserve"> (EH$2 &gt;= NTBA!$F$17) * IF(EH$268 &gt;= $E302, MAX( MIN( $F302*$F$264, $F302-SUM($I302:EG302)),0),0)</f>
        <v>0</v>
      </c>
      <c r="EI302" s="21"/>
    </row>
    <row r="303" spans="5:139" ht="15" customHeight="1" outlineLevel="1" x14ac:dyDescent="0.35">
      <c r="E303" s="625">
        <v>35</v>
      </c>
      <c r="F303" s="415">
        <f ca="1"/>
        <v>0</v>
      </c>
      <c r="H303" s="26">
        <f t="shared" ca="1" si="184"/>
        <v>0</v>
      </c>
      <c r="I303" s="39"/>
      <c r="J303" s="53">
        <f xml:space="preserve"> (J$2 &gt;= NTBA!$F$17) * IF(J$268 &gt;= $E303, MAX( MIN( $F303*$F$264, $F303-SUM($I303:I303)),0),0)</f>
        <v>0</v>
      </c>
      <c r="K303" s="53">
        <f xml:space="preserve"> (K$2 &gt;= NTBA!$F$17) * IF(K$268 &gt;= $E303, MAX( MIN( $F303*$F$264, $F303-SUM($I303:J303)),0),0)</f>
        <v>0</v>
      </c>
      <c r="L303" s="53">
        <f xml:space="preserve"> (L$2 &gt;= NTBA!$F$17) * IF(L$268 &gt;= $E303, MAX( MIN( $F303*$F$264, $F303-SUM($I303:K303)),0),0)</f>
        <v>0</v>
      </c>
      <c r="M303" s="53">
        <f xml:space="preserve"> (M$2 &gt;= NTBA!$F$17) * IF(M$268 &gt;= $E303, MAX( MIN( $F303*$F$264, $F303-SUM($I303:L303)),0),0)</f>
        <v>0</v>
      </c>
      <c r="N303" s="53">
        <f xml:space="preserve"> (N$2 &gt;= NTBA!$F$17) * IF(N$268 &gt;= $E303, MAX( MIN( $F303*$F$264, $F303-SUM($I303:M303)),0),0)</f>
        <v>0</v>
      </c>
      <c r="O303" s="53">
        <f xml:space="preserve"> (O$2 &gt;= NTBA!$F$17) * IF(O$268 &gt;= $E303, MAX( MIN( $F303*$F$264, $F303-SUM($I303:N303)),0),0)</f>
        <v>0</v>
      </c>
      <c r="P303" s="53">
        <f xml:space="preserve"> (P$2 &gt;= NTBA!$F$17) * IF(P$268 &gt;= $E303, MAX( MIN( $F303*$F$264, $F303-SUM($I303:O303)),0),0)</f>
        <v>0</v>
      </c>
      <c r="Q303" s="53">
        <f xml:space="preserve"> (Q$2 &gt;= NTBA!$F$17) * IF(Q$268 &gt;= $E303, MAX( MIN( $F303*$F$264, $F303-SUM($I303:P303)),0),0)</f>
        <v>0</v>
      </c>
      <c r="R303" s="53">
        <f xml:space="preserve"> (R$2 &gt;= NTBA!$F$17) * IF(R$268 &gt;= $E303, MAX( MIN( $F303*$F$264, $F303-SUM($I303:Q303)),0),0)</f>
        <v>0</v>
      </c>
      <c r="S303" s="53">
        <f xml:space="preserve"> (S$2 &gt;= NTBA!$F$17) * IF(S$268 &gt;= $E303, MAX( MIN( $F303*$F$264, $F303-SUM($I303:R303)),0),0)</f>
        <v>0</v>
      </c>
      <c r="T303" s="53">
        <f xml:space="preserve"> (T$2 &gt;= NTBA!$F$17) * IF(T$268 &gt;= $E303, MAX( MIN( $F303*$F$264, $F303-SUM($I303:S303)),0),0)</f>
        <v>0</v>
      </c>
      <c r="U303" s="53">
        <f xml:space="preserve"> (U$2 &gt;= NTBA!$F$17) * IF(U$268 &gt;= $E303, MAX( MIN( $F303*$F$264, $F303-SUM($I303:T303)),0),0)</f>
        <v>0</v>
      </c>
      <c r="V303" s="53">
        <f xml:space="preserve"> (V$2 &gt;= NTBA!$F$17) * IF(V$268 &gt;= $E303, MAX( MIN( $F303*$F$264, $F303-SUM($I303:U303)),0),0)</f>
        <v>0</v>
      </c>
      <c r="W303" s="53">
        <f xml:space="preserve"> (W$2 &gt;= NTBA!$F$17) * IF(W$268 &gt;= $E303, MAX( MIN( $F303*$F$264, $F303-SUM($I303:V303)),0),0)</f>
        <v>0</v>
      </c>
      <c r="X303" s="53">
        <f xml:space="preserve"> (X$2 &gt;= NTBA!$F$17) * IF(X$268 &gt;= $E303, MAX( MIN( $F303*$F$264, $F303-SUM($I303:W303)),0),0)</f>
        <v>0</v>
      </c>
      <c r="Y303" s="53">
        <f xml:space="preserve"> (Y$2 &gt;= NTBA!$F$17) * IF(Y$268 &gt;= $E303, MAX( MIN( $F303*$F$264, $F303-SUM($I303:X303)),0),0)</f>
        <v>0</v>
      </c>
      <c r="Z303" s="53">
        <f xml:space="preserve"> (Z$2 &gt;= NTBA!$F$17) * IF(Z$268 &gt;= $E303, MAX( MIN( $F303*$F$264, $F303-SUM($I303:Y303)),0),0)</f>
        <v>0</v>
      </c>
      <c r="AA303" s="53">
        <f xml:space="preserve"> (AA$2 &gt;= NTBA!$F$17) * IF(AA$268 &gt;= $E303, MAX( MIN( $F303*$F$264, $F303-SUM($I303:Z303)),0),0)</f>
        <v>0</v>
      </c>
      <c r="AB303" s="53">
        <f xml:space="preserve"> (AB$2 &gt;= NTBA!$F$17) * IF(AB$268 &gt;= $E303, MAX( MIN( $F303*$F$264, $F303-SUM($I303:AA303)),0),0)</f>
        <v>0</v>
      </c>
      <c r="AC303" s="53">
        <f xml:space="preserve"> (AC$2 &gt;= NTBA!$F$17) * IF(AC$268 &gt;= $E303, MAX( MIN( $F303*$F$264, $F303-SUM($I303:AB303)),0),0)</f>
        <v>0</v>
      </c>
      <c r="AD303" s="53">
        <f xml:space="preserve"> (AD$2 &gt;= NTBA!$F$17) * IF(AD$268 &gt;= $E303, MAX( MIN( $F303*$F$264, $F303-SUM($I303:AC303)),0),0)</f>
        <v>0</v>
      </c>
      <c r="AE303" s="53">
        <f xml:space="preserve"> (AE$2 &gt;= NTBA!$F$17) * IF(AE$268 &gt;= $E303, MAX( MIN( $F303*$F$264, $F303-SUM($I303:AD303)),0),0)</f>
        <v>0</v>
      </c>
      <c r="AF303" s="53">
        <f xml:space="preserve"> (AF$2 &gt;= NTBA!$F$17) * IF(AF$268 &gt;= $E303, MAX( MIN( $F303*$F$264, $F303-SUM($I303:AE303)),0),0)</f>
        <v>0</v>
      </c>
      <c r="AG303" s="53">
        <f xml:space="preserve"> (AG$2 &gt;= NTBA!$F$17) * IF(AG$268 &gt;= $E303, MAX( MIN( $F303*$F$264, $F303-SUM($I303:AF303)),0),0)</f>
        <v>0</v>
      </c>
      <c r="AH303" s="53">
        <f xml:space="preserve"> (AH$2 &gt;= NTBA!$F$17) * IF(AH$268 &gt;= $E303, MAX( MIN( $F303*$F$264, $F303-SUM($I303:AG303)),0),0)</f>
        <v>0</v>
      </c>
      <c r="AI303" s="53">
        <f xml:space="preserve"> (AI$2 &gt;= NTBA!$F$17) * IF(AI$268 &gt;= $E303, MAX( MIN( $F303*$F$264, $F303-SUM($I303:AH303)),0),0)</f>
        <v>0</v>
      </c>
      <c r="AJ303" s="53">
        <f xml:space="preserve"> (AJ$2 &gt;= NTBA!$F$17) * IF(AJ$268 &gt;= $E303, MAX( MIN( $F303*$F$264, $F303-SUM($I303:AI303)),0),0)</f>
        <v>0</v>
      </c>
      <c r="AK303" s="53">
        <f xml:space="preserve"> (AK$2 &gt;= NTBA!$F$17) * IF(AK$268 &gt;= $E303, MAX( MIN( $F303*$F$264, $F303-SUM($I303:AJ303)),0),0)</f>
        <v>0</v>
      </c>
      <c r="AL303" s="53">
        <f xml:space="preserve"> (AL$2 &gt;= NTBA!$F$17) * IF(AL$268 &gt;= $E303, MAX( MIN( $F303*$F$264, $F303-SUM($I303:AK303)),0),0)</f>
        <v>0</v>
      </c>
      <c r="AM303" s="53">
        <f xml:space="preserve"> (AM$2 &gt;= NTBA!$F$17) * IF(AM$268 &gt;= $E303, MAX( MIN( $F303*$F$264, $F303-SUM($I303:AL303)),0),0)</f>
        <v>0</v>
      </c>
      <c r="AN303" s="53">
        <f xml:space="preserve"> (AN$2 &gt;= NTBA!$F$17) * IF(AN$268 &gt;= $E303, MAX( MIN( $F303*$F$264, $F303-SUM($I303:AM303)),0),0)</f>
        <v>0</v>
      </c>
      <c r="AO303" s="53">
        <f xml:space="preserve"> (AO$2 &gt;= NTBA!$F$17) * IF(AO$268 &gt;= $E303, MAX( MIN( $F303*$F$264, $F303-SUM($I303:AN303)),0),0)</f>
        <v>0</v>
      </c>
      <c r="AP303" s="53">
        <f xml:space="preserve"> (AP$2 &gt;= NTBA!$F$17) * IF(AP$268 &gt;= $E303, MAX( MIN( $F303*$F$264, $F303-SUM($I303:AO303)),0),0)</f>
        <v>0</v>
      </c>
      <c r="AQ303" s="53">
        <f xml:space="preserve"> (AQ$2 &gt;= NTBA!$F$17) * IF(AQ$268 &gt;= $E303, MAX( MIN( $F303*$F$264, $F303-SUM($I303:AP303)),0),0)</f>
        <v>0</v>
      </c>
      <c r="AR303" s="53">
        <f ca="1" xml:space="preserve"> (AR$2 &gt;= NTBA!$F$17) * IF(AR$268 &gt;= $E303, MAX( MIN( $F303*$F$264, $F303-SUM($I303:AQ303)),0),0)</f>
        <v>0</v>
      </c>
      <c r="AS303" s="53">
        <f ca="1" xml:space="preserve"> (AS$2 &gt;= NTBA!$F$17) * IF(AS$268 &gt;= $E303, MAX( MIN( $F303*$F$264, $F303-SUM($I303:AR303)),0),0)</f>
        <v>0</v>
      </c>
      <c r="AT303" s="53">
        <f ca="1" xml:space="preserve"> (AT$2 &gt;= NTBA!$F$17) * IF(AT$268 &gt;= $E303, MAX( MIN( $F303*$F$264, $F303-SUM($I303:AS303)),0),0)</f>
        <v>0</v>
      </c>
      <c r="AU303" s="53">
        <f ca="1" xml:space="preserve"> (AU$2 &gt;= NTBA!$F$17) * IF(AU$268 &gt;= $E303, MAX( MIN( $F303*$F$264, $F303-SUM($I303:AT303)),0),0)</f>
        <v>0</v>
      </c>
      <c r="AV303" s="53">
        <f ca="1" xml:space="preserve"> (AV$2 &gt;= NTBA!$F$17) * IF(AV$268 &gt;= $E303, MAX( MIN( $F303*$F$264, $F303-SUM($I303:AU303)),0),0)</f>
        <v>0</v>
      </c>
      <c r="AW303" s="53">
        <f ca="1" xml:space="preserve"> (AW$2 &gt;= NTBA!$F$17) * IF(AW$268 &gt;= $E303, MAX( MIN( $F303*$F$264, $F303-SUM($I303:AV303)),0),0)</f>
        <v>0</v>
      </c>
      <c r="AX303" s="53">
        <f ca="1" xml:space="preserve"> (AX$2 &gt;= NTBA!$F$17) * IF(AX$268 &gt;= $E303, MAX( MIN( $F303*$F$264, $F303-SUM($I303:AW303)),0),0)</f>
        <v>0</v>
      </c>
      <c r="AY303" s="53">
        <f ca="1" xml:space="preserve"> (AY$2 &gt;= NTBA!$F$17) * IF(AY$268 &gt;= $E303, MAX( MIN( $F303*$F$264, $F303-SUM($I303:AX303)),0),0)</f>
        <v>0</v>
      </c>
      <c r="AZ303" s="53">
        <f ca="1" xml:space="preserve"> (AZ$2 &gt;= NTBA!$F$17) * IF(AZ$268 &gt;= $E303, MAX( MIN( $F303*$F$264, $F303-SUM($I303:AY303)),0),0)</f>
        <v>0</v>
      </c>
      <c r="BA303" s="53">
        <f ca="1" xml:space="preserve"> (BA$2 &gt;= NTBA!$F$17) * IF(BA$268 &gt;= $E303, MAX( MIN( $F303*$F$264, $F303-SUM($I303:AZ303)),0),0)</f>
        <v>0</v>
      </c>
      <c r="BB303" s="53">
        <f ca="1" xml:space="preserve"> (BB$2 &gt;= NTBA!$F$17) * IF(BB$268 &gt;= $E303, MAX( MIN( $F303*$F$264, $F303-SUM($I303:BA303)),0),0)</f>
        <v>0</v>
      </c>
      <c r="BC303" s="53">
        <f ca="1" xml:space="preserve"> (BC$2 &gt;= NTBA!$F$17) * IF(BC$268 &gt;= $E303, MAX( MIN( $F303*$F$264, $F303-SUM($I303:BB303)),0),0)</f>
        <v>0</v>
      </c>
      <c r="BD303" s="53">
        <f ca="1" xml:space="preserve"> (BD$2 &gt;= NTBA!$F$17) * IF(BD$268 &gt;= $E303, MAX( MIN( $F303*$F$264, $F303-SUM($I303:BC303)),0),0)</f>
        <v>0</v>
      </c>
      <c r="BE303" s="53">
        <f ca="1" xml:space="preserve"> (BE$2 &gt;= NTBA!$F$17) * IF(BE$268 &gt;= $E303, MAX( MIN( $F303*$F$264, $F303-SUM($I303:BD303)),0),0)</f>
        <v>0</v>
      </c>
      <c r="BF303" s="53">
        <f ca="1" xml:space="preserve"> (BF$2 &gt;= NTBA!$F$17) * IF(BF$268 &gt;= $E303, MAX( MIN( $F303*$F$264, $F303-SUM($I303:BE303)),0),0)</f>
        <v>0</v>
      </c>
      <c r="BG303" s="53">
        <f ca="1" xml:space="preserve"> (BG$2 &gt;= NTBA!$F$17) * IF(BG$268 &gt;= $E303, MAX( MIN( $F303*$F$264, $F303-SUM($I303:BF303)),0),0)</f>
        <v>0</v>
      </c>
      <c r="BH303" s="53">
        <f ca="1" xml:space="preserve"> (BH$2 &gt;= NTBA!$F$17) * IF(BH$268 &gt;= $E303, MAX( MIN( $F303*$F$264, $F303-SUM($I303:BG303)),0),0)</f>
        <v>0</v>
      </c>
      <c r="BI303" s="53">
        <f ca="1" xml:space="preserve"> (BI$2 &gt;= NTBA!$F$17) * IF(BI$268 &gt;= $E303, MAX( MIN( $F303*$F$264, $F303-SUM($I303:BH303)),0),0)</f>
        <v>0</v>
      </c>
      <c r="BJ303" s="53">
        <f ca="1" xml:space="preserve"> (BJ$2 &gt;= NTBA!$F$17) * IF(BJ$268 &gt;= $E303, MAX( MIN( $F303*$F$264, $F303-SUM($I303:BI303)),0),0)</f>
        <v>0</v>
      </c>
      <c r="BK303" s="53">
        <f ca="1" xml:space="preserve"> (BK$2 &gt;= NTBA!$F$17) * IF(BK$268 &gt;= $E303, MAX( MIN( $F303*$F$264, $F303-SUM($I303:BJ303)),0),0)</f>
        <v>0</v>
      </c>
      <c r="BL303" s="53">
        <f ca="1" xml:space="preserve"> (BL$2 &gt;= NTBA!$F$17) * IF(BL$268 &gt;= $E303, MAX( MIN( $F303*$F$264, $F303-SUM($I303:BK303)),0),0)</f>
        <v>0</v>
      </c>
      <c r="BM303" s="53">
        <f ca="1" xml:space="preserve"> (BM$2 &gt;= NTBA!$F$17) * IF(BM$268 &gt;= $E303, MAX( MIN( $F303*$F$264, $F303-SUM($I303:BL303)),0),0)</f>
        <v>0</v>
      </c>
      <c r="BN303" s="53">
        <f ca="1" xml:space="preserve"> (BN$2 &gt;= NTBA!$F$17) * IF(BN$268 &gt;= $E303, MAX( MIN( $F303*$F$264, $F303-SUM($I303:BM303)),0),0)</f>
        <v>0</v>
      </c>
      <c r="BO303" s="53">
        <f ca="1" xml:space="preserve"> (BO$2 &gt;= NTBA!$F$17) * IF(BO$268 &gt;= $E303, MAX( MIN( $F303*$F$264, $F303-SUM($I303:BN303)),0),0)</f>
        <v>0</v>
      </c>
      <c r="BP303" s="53">
        <f ca="1" xml:space="preserve"> (BP$2 &gt;= NTBA!$F$17) * IF(BP$268 &gt;= $E303, MAX( MIN( $F303*$F$264, $F303-SUM($I303:BO303)),0),0)</f>
        <v>0</v>
      </c>
      <c r="BQ303" s="53">
        <f ca="1" xml:space="preserve"> (BQ$2 &gt;= NTBA!$F$17) * IF(BQ$268 &gt;= $E303, MAX( MIN( $F303*$F$264, $F303-SUM($I303:BP303)),0),0)</f>
        <v>0</v>
      </c>
      <c r="BR303" s="53">
        <f ca="1" xml:space="preserve"> (BR$2 &gt;= NTBA!$F$17) * IF(BR$268 &gt;= $E303, MAX( MIN( $F303*$F$264, $F303-SUM($I303:BQ303)),0),0)</f>
        <v>0</v>
      </c>
      <c r="BS303" s="53">
        <f ca="1" xml:space="preserve"> (BS$2 &gt;= NTBA!$F$17) * IF(BS$268 &gt;= $E303, MAX( MIN( $F303*$F$264, $F303-SUM($I303:BR303)),0),0)</f>
        <v>0</v>
      </c>
      <c r="BT303" s="53">
        <f ca="1" xml:space="preserve"> (BT$2 &gt;= NTBA!$F$17) * IF(BT$268 &gt;= $E303, MAX( MIN( $F303*$F$264, $F303-SUM($I303:BS303)),0),0)</f>
        <v>0</v>
      </c>
      <c r="BU303" s="53">
        <f ca="1" xml:space="preserve"> (BU$2 &gt;= NTBA!$F$17) * IF(BU$268 &gt;= $E303, MAX( MIN( $F303*$F$264, $F303-SUM($I303:BT303)),0),0)</f>
        <v>0</v>
      </c>
      <c r="BV303" s="53">
        <f ca="1" xml:space="preserve"> (BV$2 &gt;= NTBA!$F$17) * IF(BV$268 &gt;= $E303, MAX( MIN( $F303*$F$264, $F303-SUM($I303:BU303)),0),0)</f>
        <v>0</v>
      </c>
      <c r="BW303" s="53">
        <f ca="1" xml:space="preserve"> (BW$2 &gt;= NTBA!$F$17) * IF(BW$268 &gt;= $E303, MAX( MIN( $F303*$F$264, $F303-SUM($I303:BV303)),0),0)</f>
        <v>0</v>
      </c>
      <c r="BX303" s="53">
        <f ca="1" xml:space="preserve"> (BX$2 &gt;= NTBA!$F$17) * IF(BX$268 &gt;= $E303, MAX( MIN( $F303*$F$264, $F303-SUM($I303:BW303)),0),0)</f>
        <v>0</v>
      </c>
      <c r="BY303" s="53">
        <f ca="1" xml:space="preserve"> (BY$2 &gt;= NTBA!$F$17) * IF(BY$268 &gt;= $E303, MAX( MIN( $F303*$F$264, $F303-SUM($I303:BX303)),0),0)</f>
        <v>0</v>
      </c>
      <c r="BZ303" s="53">
        <f ca="1" xml:space="preserve"> (BZ$2 &gt;= NTBA!$F$17) * IF(BZ$268 &gt;= $E303, MAX( MIN( $F303*$F$264, $F303-SUM($I303:BY303)),0),0)</f>
        <v>0</v>
      </c>
      <c r="CA303" s="53">
        <f ca="1" xml:space="preserve"> (CA$2 &gt;= NTBA!$F$17) * IF(CA$268 &gt;= $E303, MAX( MIN( $F303*$F$264, $F303-SUM($I303:BZ303)),0),0)</f>
        <v>0</v>
      </c>
      <c r="CB303" s="53">
        <f ca="1" xml:space="preserve"> (CB$2 &gt;= NTBA!$F$17) * IF(CB$268 &gt;= $E303, MAX( MIN( $F303*$F$264, $F303-SUM($I303:CA303)),0),0)</f>
        <v>0</v>
      </c>
      <c r="CC303" s="53">
        <f ca="1" xml:space="preserve"> (CC$2 &gt;= NTBA!$F$17) * IF(CC$268 &gt;= $E303, MAX( MIN( $F303*$F$264, $F303-SUM($I303:CB303)),0),0)</f>
        <v>0</v>
      </c>
      <c r="CD303" s="53">
        <f ca="1" xml:space="preserve"> (CD$2 &gt;= NTBA!$F$17) * IF(CD$268 &gt;= $E303, MAX( MIN( $F303*$F$264, $F303-SUM($I303:CC303)),0),0)</f>
        <v>0</v>
      </c>
      <c r="CE303" s="53">
        <f ca="1" xml:space="preserve"> (CE$2 &gt;= NTBA!$F$17) * IF(CE$268 &gt;= $E303, MAX( MIN( $F303*$F$264, $F303-SUM($I303:CD303)),0),0)</f>
        <v>0</v>
      </c>
      <c r="CF303" s="53">
        <f ca="1" xml:space="preserve"> (CF$2 &gt;= NTBA!$F$17) * IF(CF$268 &gt;= $E303, MAX( MIN( $F303*$F$264, $F303-SUM($I303:CE303)),0),0)</f>
        <v>0</v>
      </c>
      <c r="CG303" s="53">
        <f ca="1" xml:space="preserve"> (CG$2 &gt;= NTBA!$F$17) * IF(CG$268 &gt;= $E303, MAX( MIN( $F303*$F$264, $F303-SUM($I303:CF303)),0),0)</f>
        <v>0</v>
      </c>
      <c r="CH303" s="53">
        <f ca="1" xml:space="preserve"> (CH$2 &gt;= NTBA!$F$17) * IF(CH$268 &gt;= $E303, MAX( MIN( $F303*$F$264, $F303-SUM($I303:CG303)),0),0)</f>
        <v>0</v>
      </c>
      <c r="CI303" s="53">
        <f ca="1" xml:space="preserve"> (CI$2 &gt;= NTBA!$F$17) * IF(CI$268 &gt;= $E303, MAX( MIN( $F303*$F$264, $F303-SUM($I303:CH303)),0),0)</f>
        <v>0</v>
      </c>
      <c r="CJ303" s="53">
        <f ca="1" xml:space="preserve"> (CJ$2 &gt;= NTBA!$F$17) * IF(CJ$268 &gt;= $E303, MAX( MIN( $F303*$F$264, $F303-SUM($I303:CI303)),0),0)</f>
        <v>0</v>
      </c>
      <c r="CK303" s="53">
        <f ca="1" xml:space="preserve"> (CK$2 &gt;= NTBA!$F$17) * IF(CK$268 &gt;= $E303, MAX( MIN( $F303*$F$264, $F303-SUM($I303:CJ303)),0),0)</f>
        <v>0</v>
      </c>
      <c r="CL303" s="53">
        <f ca="1" xml:space="preserve"> (CL$2 &gt;= NTBA!$F$17) * IF(CL$268 &gt;= $E303, MAX( MIN( $F303*$F$264, $F303-SUM($I303:CK303)),0),0)</f>
        <v>0</v>
      </c>
      <c r="CM303" s="53">
        <f ca="1" xml:space="preserve"> (CM$2 &gt;= NTBA!$F$17) * IF(CM$268 &gt;= $E303, MAX( MIN( $F303*$F$264, $F303-SUM($I303:CL303)),0),0)</f>
        <v>0</v>
      </c>
      <c r="CN303" s="53">
        <f ca="1" xml:space="preserve"> (CN$2 &gt;= NTBA!$F$17) * IF(CN$268 &gt;= $E303, MAX( MIN( $F303*$F$264, $F303-SUM($I303:CM303)),0),0)</f>
        <v>0</v>
      </c>
      <c r="CO303" s="53">
        <f ca="1" xml:space="preserve"> (CO$2 &gt;= NTBA!$F$17) * IF(CO$268 &gt;= $E303, MAX( MIN( $F303*$F$264, $F303-SUM($I303:CN303)),0),0)</f>
        <v>0</v>
      </c>
      <c r="CP303" s="53">
        <f ca="1" xml:space="preserve"> (CP$2 &gt;= NTBA!$F$17) * IF(CP$268 &gt;= $E303, MAX( MIN( $F303*$F$264, $F303-SUM($I303:CO303)),0),0)</f>
        <v>0</v>
      </c>
      <c r="CQ303" s="53">
        <f ca="1" xml:space="preserve"> (CQ$2 &gt;= NTBA!$F$17) * IF(CQ$268 &gt;= $E303, MAX( MIN( $F303*$F$264, $F303-SUM($I303:CP303)),0),0)</f>
        <v>0</v>
      </c>
      <c r="CR303" s="53">
        <f ca="1" xml:space="preserve"> (CR$2 &gt;= NTBA!$F$17) * IF(CR$268 &gt;= $E303, MAX( MIN( $F303*$F$264, $F303-SUM($I303:CQ303)),0),0)</f>
        <v>0</v>
      </c>
      <c r="CS303" s="53">
        <f ca="1" xml:space="preserve"> (CS$2 &gt;= NTBA!$F$17) * IF(CS$268 &gt;= $E303, MAX( MIN( $F303*$F$264, $F303-SUM($I303:CR303)),0),0)</f>
        <v>0</v>
      </c>
      <c r="CT303" s="53">
        <f ca="1" xml:space="preserve"> (CT$2 &gt;= NTBA!$F$17) * IF(CT$268 &gt;= $E303, MAX( MIN( $F303*$F$264, $F303-SUM($I303:CS303)),0),0)</f>
        <v>0</v>
      </c>
      <c r="CU303" s="53">
        <f ca="1" xml:space="preserve"> (CU$2 &gt;= NTBA!$F$17) * IF(CU$268 &gt;= $E303, MAX( MIN( $F303*$F$264, $F303-SUM($I303:CT303)),0),0)</f>
        <v>0</v>
      </c>
      <c r="CV303" s="53">
        <f ca="1" xml:space="preserve"> (CV$2 &gt;= NTBA!$F$17) * IF(CV$268 &gt;= $E303, MAX( MIN( $F303*$F$264, $F303-SUM($I303:CU303)),0),0)</f>
        <v>0</v>
      </c>
      <c r="CW303" s="53">
        <f ca="1" xml:space="preserve"> (CW$2 &gt;= NTBA!$F$17) * IF(CW$268 &gt;= $E303, MAX( MIN( $F303*$F$264, $F303-SUM($I303:CV303)),0),0)</f>
        <v>0</v>
      </c>
      <c r="CX303" s="53">
        <f ca="1" xml:space="preserve"> (CX$2 &gt;= NTBA!$F$17) * IF(CX$268 &gt;= $E303, MAX( MIN( $F303*$F$264, $F303-SUM($I303:CW303)),0),0)</f>
        <v>0</v>
      </c>
      <c r="CY303" s="53">
        <f ca="1" xml:space="preserve"> (CY$2 &gt;= NTBA!$F$17) * IF(CY$268 &gt;= $E303, MAX( MIN( $F303*$F$264, $F303-SUM($I303:CX303)),0),0)</f>
        <v>0</v>
      </c>
      <c r="CZ303" s="53">
        <f ca="1" xml:space="preserve"> (CZ$2 &gt;= NTBA!$F$17) * IF(CZ$268 &gt;= $E303, MAX( MIN( $F303*$F$264, $F303-SUM($I303:CY303)),0),0)</f>
        <v>0</v>
      </c>
      <c r="DA303" s="53">
        <f ca="1" xml:space="preserve"> (DA$2 &gt;= NTBA!$F$17) * IF(DA$268 &gt;= $E303, MAX( MIN( $F303*$F$264, $F303-SUM($I303:CZ303)),0),0)</f>
        <v>0</v>
      </c>
      <c r="DB303" s="53">
        <f ca="1" xml:space="preserve"> (DB$2 &gt;= NTBA!$F$17) * IF(DB$268 &gt;= $E303, MAX( MIN( $F303*$F$264, $F303-SUM($I303:DA303)),0),0)</f>
        <v>0</v>
      </c>
      <c r="DC303" s="53">
        <f ca="1" xml:space="preserve"> (DC$2 &gt;= NTBA!$F$17) * IF(DC$268 &gt;= $E303, MAX( MIN( $F303*$F$264, $F303-SUM($I303:DB303)),0),0)</f>
        <v>0</v>
      </c>
      <c r="DD303" s="53">
        <f ca="1" xml:space="preserve"> (DD$2 &gt;= NTBA!$F$17) * IF(DD$268 &gt;= $E303, MAX( MIN( $F303*$F$264, $F303-SUM($I303:DC303)),0),0)</f>
        <v>0</v>
      </c>
      <c r="DE303" s="53">
        <f ca="1" xml:space="preserve"> (DE$2 &gt;= NTBA!$F$17) * IF(DE$268 &gt;= $E303, MAX( MIN( $F303*$F$264, $F303-SUM($I303:DD303)),0),0)</f>
        <v>0</v>
      </c>
      <c r="DF303" s="53">
        <f ca="1" xml:space="preserve"> (DF$2 &gt;= NTBA!$F$17) * IF(DF$268 &gt;= $E303, MAX( MIN( $F303*$F$264, $F303-SUM($I303:DE303)),0),0)</f>
        <v>0</v>
      </c>
      <c r="DG303" s="53">
        <f ca="1" xml:space="preserve"> (DG$2 &gt;= NTBA!$F$17) * IF(DG$268 &gt;= $E303, MAX( MIN( $F303*$F$264, $F303-SUM($I303:DF303)),0),0)</f>
        <v>0</v>
      </c>
      <c r="DH303" s="53">
        <f ca="1" xml:space="preserve"> (DH$2 &gt;= NTBA!$F$17) * IF(DH$268 &gt;= $E303, MAX( MIN( $F303*$F$264, $F303-SUM($I303:DG303)),0),0)</f>
        <v>0</v>
      </c>
      <c r="DI303" s="53">
        <f ca="1" xml:space="preserve"> (DI$2 &gt;= NTBA!$F$17) * IF(DI$268 &gt;= $E303, MAX( MIN( $F303*$F$264, $F303-SUM($I303:DH303)),0),0)</f>
        <v>0</v>
      </c>
      <c r="DJ303" s="53">
        <f ca="1" xml:space="preserve"> (DJ$2 &gt;= NTBA!$F$17) * IF(DJ$268 &gt;= $E303, MAX( MIN( $F303*$F$264, $F303-SUM($I303:DI303)),0),0)</f>
        <v>0</v>
      </c>
      <c r="DK303" s="53">
        <f ca="1" xml:space="preserve"> (DK$2 &gt;= NTBA!$F$17) * IF(DK$268 &gt;= $E303, MAX( MIN( $F303*$F$264, $F303-SUM($I303:DJ303)),0),0)</f>
        <v>0</v>
      </c>
      <c r="DL303" s="53">
        <f ca="1" xml:space="preserve"> (DL$2 &gt;= NTBA!$F$17) * IF(DL$268 &gt;= $E303, MAX( MIN( $F303*$F$264, $F303-SUM($I303:DK303)),0),0)</f>
        <v>0</v>
      </c>
      <c r="DM303" s="53">
        <f ca="1" xml:space="preserve"> (DM$2 &gt;= NTBA!$F$17) * IF(DM$268 &gt;= $E303, MAX( MIN( $F303*$F$264, $F303-SUM($I303:DL303)),0),0)</f>
        <v>0</v>
      </c>
      <c r="DN303" s="53">
        <f ca="1" xml:space="preserve"> (DN$2 &gt;= NTBA!$F$17) * IF(DN$268 &gt;= $E303, MAX( MIN( $F303*$F$264, $F303-SUM($I303:DM303)),0),0)</f>
        <v>0</v>
      </c>
      <c r="DO303" s="53">
        <f ca="1" xml:space="preserve"> (DO$2 &gt;= NTBA!$F$17) * IF(DO$268 &gt;= $E303, MAX( MIN( $F303*$F$264, $F303-SUM($I303:DN303)),0),0)</f>
        <v>0</v>
      </c>
      <c r="DP303" s="53">
        <f ca="1" xml:space="preserve"> (DP$2 &gt;= NTBA!$F$17) * IF(DP$268 &gt;= $E303, MAX( MIN( $F303*$F$264, $F303-SUM($I303:DO303)),0),0)</f>
        <v>0</v>
      </c>
      <c r="DQ303" s="53">
        <f ca="1" xml:space="preserve"> (DQ$2 &gt;= NTBA!$F$17) * IF(DQ$268 &gt;= $E303, MAX( MIN( $F303*$F$264, $F303-SUM($I303:DP303)),0),0)</f>
        <v>0</v>
      </c>
      <c r="DR303" s="53">
        <f ca="1" xml:space="preserve"> (DR$2 &gt;= NTBA!$F$17) * IF(DR$268 &gt;= $E303, MAX( MIN( $F303*$F$264, $F303-SUM($I303:DQ303)),0),0)</f>
        <v>0</v>
      </c>
      <c r="DS303" s="53">
        <f ca="1" xml:space="preserve"> (DS$2 &gt;= NTBA!$F$17) * IF(DS$268 &gt;= $E303, MAX( MIN( $F303*$F$264, $F303-SUM($I303:DR303)),0),0)</f>
        <v>0</v>
      </c>
      <c r="DT303" s="53">
        <f ca="1" xml:space="preserve"> (DT$2 &gt;= NTBA!$F$17) * IF(DT$268 &gt;= $E303, MAX( MIN( $F303*$F$264, $F303-SUM($I303:DS303)),0),0)</f>
        <v>0</v>
      </c>
      <c r="DU303" s="53">
        <f ca="1" xml:space="preserve"> (DU$2 &gt;= NTBA!$F$17) * IF(DU$268 &gt;= $E303, MAX( MIN( $F303*$F$264, $F303-SUM($I303:DT303)),0),0)</f>
        <v>0</v>
      </c>
      <c r="DV303" s="53">
        <f ca="1" xml:space="preserve"> (DV$2 &gt;= NTBA!$F$17) * IF(DV$268 &gt;= $E303, MAX( MIN( $F303*$F$264, $F303-SUM($I303:DU303)),0),0)</f>
        <v>0</v>
      </c>
      <c r="DW303" s="53">
        <f ca="1" xml:space="preserve"> (DW$2 &gt;= NTBA!$F$17) * IF(DW$268 &gt;= $E303, MAX( MIN( $F303*$F$264, $F303-SUM($I303:DV303)),0),0)</f>
        <v>0</v>
      </c>
      <c r="DX303" s="53">
        <f ca="1" xml:space="preserve"> (DX$2 &gt;= NTBA!$F$17) * IF(DX$268 &gt;= $E303, MAX( MIN( $F303*$F$264, $F303-SUM($I303:DW303)),0),0)</f>
        <v>0</v>
      </c>
      <c r="DY303" s="53">
        <f ca="1" xml:space="preserve"> (DY$2 &gt;= NTBA!$F$17) * IF(DY$268 &gt;= $E303, MAX( MIN( $F303*$F$264, $F303-SUM($I303:DX303)),0),0)</f>
        <v>0</v>
      </c>
      <c r="DZ303" s="53">
        <f ca="1" xml:space="preserve"> (DZ$2 &gt;= NTBA!$F$17) * IF(DZ$268 &gt;= $E303, MAX( MIN( $F303*$F$264, $F303-SUM($I303:DY303)),0),0)</f>
        <v>0</v>
      </c>
      <c r="EA303" s="53">
        <f ca="1" xml:space="preserve"> (EA$2 &gt;= NTBA!$F$17) * IF(EA$268 &gt;= $E303, MAX( MIN( $F303*$F$264, $F303-SUM($I303:DZ303)),0),0)</f>
        <v>0</v>
      </c>
      <c r="EB303" s="53">
        <f ca="1" xml:space="preserve"> (EB$2 &gt;= NTBA!$F$17) * IF(EB$268 &gt;= $E303, MAX( MIN( $F303*$F$264, $F303-SUM($I303:EA303)),0),0)</f>
        <v>0</v>
      </c>
      <c r="EC303" s="53">
        <f ca="1" xml:space="preserve"> (EC$2 &gt;= NTBA!$F$17) * IF(EC$268 &gt;= $E303, MAX( MIN( $F303*$F$264, $F303-SUM($I303:EB303)),0),0)</f>
        <v>0</v>
      </c>
      <c r="ED303" s="53">
        <f ca="1" xml:space="preserve"> (ED$2 &gt;= NTBA!$F$17) * IF(ED$268 &gt;= $E303, MAX( MIN( $F303*$F$264, $F303-SUM($I303:EC303)),0),0)</f>
        <v>0</v>
      </c>
      <c r="EE303" s="53">
        <f ca="1" xml:space="preserve"> (EE$2 &gt;= NTBA!$F$17) * IF(EE$268 &gt;= $E303, MAX( MIN( $F303*$F$264, $F303-SUM($I303:ED303)),0),0)</f>
        <v>0</v>
      </c>
      <c r="EF303" s="53">
        <f ca="1" xml:space="preserve"> (EF$2 &gt;= NTBA!$F$17) * IF(EF$268 &gt;= $E303, MAX( MIN( $F303*$F$264, $F303-SUM($I303:EE303)),0),0)</f>
        <v>0</v>
      </c>
      <c r="EG303" s="53">
        <f ca="1" xml:space="preserve"> (EG$2 &gt;= NTBA!$F$17) * IF(EG$268 &gt;= $E303, MAX( MIN( $F303*$F$264, $F303-SUM($I303:EF303)),0),0)</f>
        <v>0</v>
      </c>
      <c r="EH303" s="53">
        <f ca="1" xml:space="preserve"> (EH$2 &gt;= NTBA!$F$17) * IF(EH$268 &gt;= $E303, MAX( MIN( $F303*$F$264, $F303-SUM($I303:EG303)),0),0)</f>
        <v>0</v>
      </c>
      <c r="EI303" s="21"/>
    </row>
    <row r="304" spans="5:139" ht="15" customHeight="1" outlineLevel="1" x14ac:dyDescent="0.35">
      <c r="E304" s="625">
        <v>36</v>
      </c>
      <c r="F304" s="415">
        <f ca="1"/>
        <v>0</v>
      </c>
      <c r="H304" s="26">
        <f t="shared" ca="1" si="184"/>
        <v>0</v>
      </c>
      <c r="I304" s="39"/>
      <c r="J304" s="53">
        <f xml:space="preserve"> (J$2 &gt;= NTBA!$F$17) * IF(J$268 &gt;= $E304, MAX( MIN( $F304*$F$264, $F304-SUM($I304:I304)),0),0)</f>
        <v>0</v>
      </c>
      <c r="K304" s="53">
        <f xml:space="preserve"> (K$2 &gt;= NTBA!$F$17) * IF(K$268 &gt;= $E304, MAX( MIN( $F304*$F$264, $F304-SUM($I304:J304)),0),0)</f>
        <v>0</v>
      </c>
      <c r="L304" s="53">
        <f xml:space="preserve"> (L$2 &gt;= NTBA!$F$17) * IF(L$268 &gt;= $E304, MAX( MIN( $F304*$F$264, $F304-SUM($I304:K304)),0),0)</f>
        <v>0</v>
      </c>
      <c r="M304" s="53">
        <f xml:space="preserve"> (M$2 &gt;= NTBA!$F$17) * IF(M$268 &gt;= $E304, MAX( MIN( $F304*$F$264, $F304-SUM($I304:L304)),0),0)</f>
        <v>0</v>
      </c>
      <c r="N304" s="53">
        <f xml:space="preserve"> (N$2 &gt;= NTBA!$F$17) * IF(N$268 &gt;= $E304, MAX( MIN( $F304*$F$264, $F304-SUM($I304:M304)),0),0)</f>
        <v>0</v>
      </c>
      <c r="O304" s="53">
        <f xml:space="preserve"> (O$2 &gt;= NTBA!$F$17) * IF(O$268 &gt;= $E304, MAX( MIN( $F304*$F$264, $F304-SUM($I304:N304)),0),0)</f>
        <v>0</v>
      </c>
      <c r="P304" s="53">
        <f xml:space="preserve"> (P$2 &gt;= NTBA!$F$17) * IF(P$268 &gt;= $E304, MAX( MIN( $F304*$F$264, $F304-SUM($I304:O304)),0),0)</f>
        <v>0</v>
      </c>
      <c r="Q304" s="53">
        <f xml:space="preserve"> (Q$2 &gt;= NTBA!$F$17) * IF(Q$268 &gt;= $E304, MAX( MIN( $F304*$F$264, $F304-SUM($I304:P304)),0),0)</f>
        <v>0</v>
      </c>
      <c r="R304" s="53">
        <f xml:space="preserve"> (R$2 &gt;= NTBA!$F$17) * IF(R$268 &gt;= $E304, MAX( MIN( $F304*$F$264, $F304-SUM($I304:Q304)),0),0)</f>
        <v>0</v>
      </c>
      <c r="S304" s="53">
        <f xml:space="preserve"> (S$2 &gt;= NTBA!$F$17) * IF(S$268 &gt;= $E304, MAX( MIN( $F304*$F$264, $F304-SUM($I304:R304)),0),0)</f>
        <v>0</v>
      </c>
      <c r="T304" s="53">
        <f xml:space="preserve"> (T$2 &gt;= NTBA!$F$17) * IF(T$268 &gt;= $E304, MAX( MIN( $F304*$F$264, $F304-SUM($I304:S304)),0),0)</f>
        <v>0</v>
      </c>
      <c r="U304" s="53">
        <f xml:space="preserve"> (U$2 &gt;= NTBA!$F$17) * IF(U$268 &gt;= $E304, MAX( MIN( $F304*$F$264, $F304-SUM($I304:T304)),0),0)</f>
        <v>0</v>
      </c>
      <c r="V304" s="53">
        <f xml:space="preserve"> (V$2 &gt;= NTBA!$F$17) * IF(V$268 &gt;= $E304, MAX( MIN( $F304*$F$264, $F304-SUM($I304:U304)),0),0)</f>
        <v>0</v>
      </c>
      <c r="W304" s="53">
        <f xml:space="preserve"> (W$2 &gt;= NTBA!$F$17) * IF(W$268 &gt;= $E304, MAX( MIN( $F304*$F$264, $F304-SUM($I304:V304)),0),0)</f>
        <v>0</v>
      </c>
      <c r="X304" s="53">
        <f xml:space="preserve"> (X$2 &gt;= NTBA!$F$17) * IF(X$268 &gt;= $E304, MAX( MIN( $F304*$F$264, $F304-SUM($I304:W304)),0),0)</f>
        <v>0</v>
      </c>
      <c r="Y304" s="53">
        <f xml:space="preserve"> (Y$2 &gt;= NTBA!$F$17) * IF(Y$268 &gt;= $E304, MAX( MIN( $F304*$F$264, $F304-SUM($I304:X304)),0),0)</f>
        <v>0</v>
      </c>
      <c r="Z304" s="53">
        <f xml:space="preserve"> (Z$2 &gt;= NTBA!$F$17) * IF(Z$268 &gt;= $E304, MAX( MIN( $F304*$F$264, $F304-SUM($I304:Y304)),0),0)</f>
        <v>0</v>
      </c>
      <c r="AA304" s="53">
        <f xml:space="preserve"> (AA$2 &gt;= NTBA!$F$17) * IF(AA$268 &gt;= $E304, MAX( MIN( $F304*$F$264, $F304-SUM($I304:Z304)),0),0)</f>
        <v>0</v>
      </c>
      <c r="AB304" s="53">
        <f xml:space="preserve"> (AB$2 &gt;= NTBA!$F$17) * IF(AB$268 &gt;= $E304, MAX( MIN( $F304*$F$264, $F304-SUM($I304:AA304)),0),0)</f>
        <v>0</v>
      </c>
      <c r="AC304" s="53">
        <f xml:space="preserve"> (AC$2 &gt;= NTBA!$F$17) * IF(AC$268 &gt;= $E304, MAX( MIN( $F304*$F$264, $F304-SUM($I304:AB304)),0),0)</f>
        <v>0</v>
      </c>
      <c r="AD304" s="53">
        <f xml:space="preserve"> (AD$2 &gt;= NTBA!$F$17) * IF(AD$268 &gt;= $E304, MAX( MIN( $F304*$F$264, $F304-SUM($I304:AC304)),0),0)</f>
        <v>0</v>
      </c>
      <c r="AE304" s="53">
        <f xml:space="preserve"> (AE$2 &gt;= NTBA!$F$17) * IF(AE$268 &gt;= $E304, MAX( MIN( $F304*$F$264, $F304-SUM($I304:AD304)),0),0)</f>
        <v>0</v>
      </c>
      <c r="AF304" s="53">
        <f xml:space="preserve"> (AF$2 &gt;= NTBA!$F$17) * IF(AF$268 &gt;= $E304, MAX( MIN( $F304*$F$264, $F304-SUM($I304:AE304)),0),0)</f>
        <v>0</v>
      </c>
      <c r="AG304" s="53">
        <f xml:space="preserve"> (AG$2 &gt;= NTBA!$F$17) * IF(AG$268 &gt;= $E304, MAX( MIN( $F304*$F$264, $F304-SUM($I304:AF304)),0),0)</f>
        <v>0</v>
      </c>
      <c r="AH304" s="53">
        <f xml:space="preserve"> (AH$2 &gt;= NTBA!$F$17) * IF(AH$268 &gt;= $E304, MAX( MIN( $F304*$F$264, $F304-SUM($I304:AG304)),0),0)</f>
        <v>0</v>
      </c>
      <c r="AI304" s="53">
        <f xml:space="preserve"> (AI$2 &gt;= NTBA!$F$17) * IF(AI$268 &gt;= $E304, MAX( MIN( $F304*$F$264, $F304-SUM($I304:AH304)),0),0)</f>
        <v>0</v>
      </c>
      <c r="AJ304" s="53">
        <f xml:space="preserve"> (AJ$2 &gt;= NTBA!$F$17) * IF(AJ$268 &gt;= $E304, MAX( MIN( $F304*$F$264, $F304-SUM($I304:AI304)),0),0)</f>
        <v>0</v>
      </c>
      <c r="AK304" s="53">
        <f xml:space="preserve"> (AK$2 &gt;= NTBA!$F$17) * IF(AK$268 &gt;= $E304, MAX( MIN( $F304*$F$264, $F304-SUM($I304:AJ304)),0),0)</f>
        <v>0</v>
      </c>
      <c r="AL304" s="53">
        <f xml:space="preserve"> (AL$2 &gt;= NTBA!$F$17) * IF(AL$268 &gt;= $E304, MAX( MIN( $F304*$F$264, $F304-SUM($I304:AK304)),0),0)</f>
        <v>0</v>
      </c>
      <c r="AM304" s="53">
        <f xml:space="preserve"> (AM$2 &gt;= NTBA!$F$17) * IF(AM$268 &gt;= $E304, MAX( MIN( $F304*$F$264, $F304-SUM($I304:AL304)),0),0)</f>
        <v>0</v>
      </c>
      <c r="AN304" s="53">
        <f xml:space="preserve"> (AN$2 &gt;= NTBA!$F$17) * IF(AN$268 &gt;= $E304, MAX( MIN( $F304*$F$264, $F304-SUM($I304:AM304)),0),0)</f>
        <v>0</v>
      </c>
      <c r="AO304" s="53">
        <f xml:space="preserve"> (AO$2 &gt;= NTBA!$F$17) * IF(AO$268 &gt;= $E304, MAX( MIN( $F304*$F$264, $F304-SUM($I304:AN304)),0),0)</f>
        <v>0</v>
      </c>
      <c r="AP304" s="53">
        <f xml:space="preserve"> (AP$2 &gt;= NTBA!$F$17) * IF(AP$268 &gt;= $E304, MAX( MIN( $F304*$F$264, $F304-SUM($I304:AO304)),0),0)</f>
        <v>0</v>
      </c>
      <c r="AQ304" s="53">
        <f xml:space="preserve"> (AQ$2 &gt;= NTBA!$F$17) * IF(AQ$268 &gt;= $E304, MAX( MIN( $F304*$F$264, $F304-SUM($I304:AP304)),0),0)</f>
        <v>0</v>
      </c>
      <c r="AR304" s="53">
        <f xml:space="preserve"> (AR$2 &gt;= NTBA!$F$17) * IF(AR$268 &gt;= $E304, MAX( MIN( $F304*$F$264, $F304-SUM($I304:AQ304)),0),0)</f>
        <v>0</v>
      </c>
      <c r="AS304" s="53">
        <f ca="1" xml:space="preserve"> (AS$2 &gt;= NTBA!$F$17) * IF(AS$268 &gt;= $E304, MAX( MIN( $F304*$F$264, $F304-SUM($I304:AR304)),0),0)</f>
        <v>0</v>
      </c>
      <c r="AT304" s="53">
        <f ca="1" xml:space="preserve"> (AT$2 &gt;= NTBA!$F$17) * IF(AT$268 &gt;= $E304, MAX( MIN( $F304*$F$264, $F304-SUM($I304:AS304)),0),0)</f>
        <v>0</v>
      </c>
      <c r="AU304" s="53">
        <f ca="1" xml:space="preserve"> (AU$2 &gt;= NTBA!$F$17) * IF(AU$268 &gt;= $E304, MAX( MIN( $F304*$F$264, $F304-SUM($I304:AT304)),0),0)</f>
        <v>0</v>
      </c>
      <c r="AV304" s="53">
        <f ca="1" xml:space="preserve"> (AV$2 &gt;= NTBA!$F$17) * IF(AV$268 &gt;= $E304, MAX( MIN( $F304*$F$264, $F304-SUM($I304:AU304)),0),0)</f>
        <v>0</v>
      </c>
      <c r="AW304" s="53">
        <f ca="1" xml:space="preserve"> (AW$2 &gt;= NTBA!$F$17) * IF(AW$268 &gt;= $E304, MAX( MIN( $F304*$F$264, $F304-SUM($I304:AV304)),0),0)</f>
        <v>0</v>
      </c>
      <c r="AX304" s="53">
        <f ca="1" xml:space="preserve"> (AX$2 &gt;= NTBA!$F$17) * IF(AX$268 &gt;= $E304, MAX( MIN( $F304*$F$264, $F304-SUM($I304:AW304)),0),0)</f>
        <v>0</v>
      </c>
      <c r="AY304" s="53">
        <f ca="1" xml:space="preserve"> (AY$2 &gt;= NTBA!$F$17) * IF(AY$268 &gt;= $E304, MAX( MIN( $F304*$F$264, $F304-SUM($I304:AX304)),0),0)</f>
        <v>0</v>
      </c>
      <c r="AZ304" s="53">
        <f ca="1" xml:space="preserve"> (AZ$2 &gt;= NTBA!$F$17) * IF(AZ$268 &gt;= $E304, MAX( MIN( $F304*$F$264, $F304-SUM($I304:AY304)),0),0)</f>
        <v>0</v>
      </c>
      <c r="BA304" s="53">
        <f ca="1" xml:space="preserve"> (BA$2 &gt;= NTBA!$F$17) * IF(BA$268 &gt;= $E304, MAX( MIN( $F304*$F$264, $F304-SUM($I304:AZ304)),0),0)</f>
        <v>0</v>
      </c>
      <c r="BB304" s="53">
        <f ca="1" xml:space="preserve"> (BB$2 &gt;= NTBA!$F$17) * IF(BB$268 &gt;= $E304, MAX( MIN( $F304*$F$264, $F304-SUM($I304:BA304)),0),0)</f>
        <v>0</v>
      </c>
      <c r="BC304" s="53">
        <f ca="1" xml:space="preserve"> (BC$2 &gt;= NTBA!$F$17) * IF(BC$268 &gt;= $E304, MAX( MIN( $F304*$F$264, $F304-SUM($I304:BB304)),0),0)</f>
        <v>0</v>
      </c>
      <c r="BD304" s="53">
        <f ca="1" xml:space="preserve"> (BD$2 &gt;= NTBA!$F$17) * IF(BD$268 &gt;= $E304, MAX( MIN( $F304*$F$264, $F304-SUM($I304:BC304)),0),0)</f>
        <v>0</v>
      </c>
      <c r="BE304" s="53">
        <f ca="1" xml:space="preserve"> (BE$2 &gt;= NTBA!$F$17) * IF(BE$268 &gt;= $E304, MAX( MIN( $F304*$F$264, $F304-SUM($I304:BD304)),0),0)</f>
        <v>0</v>
      </c>
      <c r="BF304" s="53">
        <f ca="1" xml:space="preserve"> (BF$2 &gt;= NTBA!$F$17) * IF(BF$268 &gt;= $E304, MAX( MIN( $F304*$F$264, $F304-SUM($I304:BE304)),0),0)</f>
        <v>0</v>
      </c>
      <c r="BG304" s="53">
        <f ca="1" xml:space="preserve"> (BG$2 &gt;= NTBA!$F$17) * IF(BG$268 &gt;= $E304, MAX( MIN( $F304*$F$264, $F304-SUM($I304:BF304)),0),0)</f>
        <v>0</v>
      </c>
      <c r="BH304" s="53">
        <f ca="1" xml:space="preserve"> (BH$2 &gt;= NTBA!$F$17) * IF(BH$268 &gt;= $E304, MAX( MIN( $F304*$F$264, $F304-SUM($I304:BG304)),0),0)</f>
        <v>0</v>
      </c>
      <c r="BI304" s="53">
        <f ca="1" xml:space="preserve"> (BI$2 &gt;= NTBA!$F$17) * IF(BI$268 &gt;= $E304, MAX( MIN( $F304*$F$264, $F304-SUM($I304:BH304)),0),0)</f>
        <v>0</v>
      </c>
      <c r="BJ304" s="53">
        <f ca="1" xml:space="preserve"> (BJ$2 &gt;= NTBA!$F$17) * IF(BJ$268 &gt;= $E304, MAX( MIN( $F304*$F$264, $F304-SUM($I304:BI304)),0),0)</f>
        <v>0</v>
      </c>
      <c r="BK304" s="53">
        <f ca="1" xml:space="preserve"> (BK$2 &gt;= NTBA!$F$17) * IF(BK$268 &gt;= $E304, MAX( MIN( $F304*$F$264, $F304-SUM($I304:BJ304)),0),0)</f>
        <v>0</v>
      </c>
      <c r="BL304" s="53">
        <f ca="1" xml:space="preserve"> (BL$2 &gt;= NTBA!$F$17) * IF(BL$268 &gt;= $E304, MAX( MIN( $F304*$F$264, $F304-SUM($I304:BK304)),0),0)</f>
        <v>0</v>
      </c>
      <c r="BM304" s="53">
        <f ca="1" xml:space="preserve"> (BM$2 &gt;= NTBA!$F$17) * IF(BM$268 &gt;= $E304, MAX( MIN( $F304*$F$264, $F304-SUM($I304:BL304)),0),0)</f>
        <v>0</v>
      </c>
      <c r="BN304" s="53">
        <f ca="1" xml:space="preserve"> (BN$2 &gt;= NTBA!$F$17) * IF(BN$268 &gt;= $E304, MAX( MIN( $F304*$F$264, $F304-SUM($I304:BM304)),0),0)</f>
        <v>0</v>
      </c>
      <c r="BO304" s="53">
        <f ca="1" xml:space="preserve"> (BO$2 &gt;= NTBA!$F$17) * IF(BO$268 &gt;= $E304, MAX( MIN( $F304*$F$264, $F304-SUM($I304:BN304)),0),0)</f>
        <v>0</v>
      </c>
      <c r="BP304" s="53">
        <f ca="1" xml:space="preserve"> (BP$2 &gt;= NTBA!$F$17) * IF(BP$268 &gt;= $E304, MAX( MIN( $F304*$F$264, $F304-SUM($I304:BO304)),0),0)</f>
        <v>0</v>
      </c>
      <c r="BQ304" s="53">
        <f ca="1" xml:space="preserve"> (BQ$2 &gt;= NTBA!$F$17) * IF(BQ$268 &gt;= $E304, MAX( MIN( $F304*$F$264, $F304-SUM($I304:BP304)),0),0)</f>
        <v>0</v>
      </c>
      <c r="BR304" s="53">
        <f ca="1" xml:space="preserve"> (BR$2 &gt;= NTBA!$F$17) * IF(BR$268 &gt;= $E304, MAX( MIN( $F304*$F$264, $F304-SUM($I304:BQ304)),0),0)</f>
        <v>0</v>
      </c>
      <c r="BS304" s="53">
        <f ca="1" xml:space="preserve"> (BS$2 &gt;= NTBA!$F$17) * IF(BS$268 &gt;= $E304, MAX( MIN( $F304*$F$264, $F304-SUM($I304:BR304)),0),0)</f>
        <v>0</v>
      </c>
      <c r="BT304" s="53">
        <f ca="1" xml:space="preserve"> (BT$2 &gt;= NTBA!$F$17) * IF(BT$268 &gt;= $E304, MAX( MIN( $F304*$F$264, $F304-SUM($I304:BS304)),0),0)</f>
        <v>0</v>
      </c>
      <c r="BU304" s="53">
        <f ca="1" xml:space="preserve"> (BU$2 &gt;= NTBA!$F$17) * IF(BU$268 &gt;= $E304, MAX( MIN( $F304*$F$264, $F304-SUM($I304:BT304)),0),0)</f>
        <v>0</v>
      </c>
      <c r="BV304" s="53">
        <f ca="1" xml:space="preserve"> (BV$2 &gt;= NTBA!$F$17) * IF(BV$268 &gt;= $E304, MAX( MIN( $F304*$F$264, $F304-SUM($I304:BU304)),0),0)</f>
        <v>0</v>
      </c>
      <c r="BW304" s="53">
        <f ca="1" xml:space="preserve"> (BW$2 &gt;= NTBA!$F$17) * IF(BW$268 &gt;= $E304, MAX( MIN( $F304*$F$264, $F304-SUM($I304:BV304)),0),0)</f>
        <v>0</v>
      </c>
      <c r="BX304" s="53">
        <f ca="1" xml:space="preserve"> (BX$2 &gt;= NTBA!$F$17) * IF(BX$268 &gt;= $E304, MAX( MIN( $F304*$F$264, $F304-SUM($I304:BW304)),0),0)</f>
        <v>0</v>
      </c>
      <c r="BY304" s="53">
        <f ca="1" xml:space="preserve"> (BY$2 &gt;= NTBA!$F$17) * IF(BY$268 &gt;= $E304, MAX( MIN( $F304*$F$264, $F304-SUM($I304:BX304)),0),0)</f>
        <v>0</v>
      </c>
      <c r="BZ304" s="53">
        <f ca="1" xml:space="preserve"> (BZ$2 &gt;= NTBA!$F$17) * IF(BZ$268 &gt;= $E304, MAX( MIN( $F304*$F$264, $F304-SUM($I304:BY304)),0),0)</f>
        <v>0</v>
      </c>
      <c r="CA304" s="53">
        <f ca="1" xml:space="preserve"> (CA$2 &gt;= NTBA!$F$17) * IF(CA$268 &gt;= $E304, MAX( MIN( $F304*$F$264, $F304-SUM($I304:BZ304)),0),0)</f>
        <v>0</v>
      </c>
      <c r="CB304" s="53">
        <f ca="1" xml:space="preserve"> (CB$2 &gt;= NTBA!$F$17) * IF(CB$268 &gt;= $E304, MAX( MIN( $F304*$F$264, $F304-SUM($I304:CA304)),0),0)</f>
        <v>0</v>
      </c>
      <c r="CC304" s="53">
        <f ca="1" xml:space="preserve"> (CC$2 &gt;= NTBA!$F$17) * IF(CC$268 &gt;= $E304, MAX( MIN( $F304*$F$264, $F304-SUM($I304:CB304)),0),0)</f>
        <v>0</v>
      </c>
      <c r="CD304" s="53">
        <f ca="1" xml:space="preserve"> (CD$2 &gt;= NTBA!$F$17) * IF(CD$268 &gt;= $E304, MAX( MIN( $F304*$F$264, $F304-SUM($I304:CC304)),0),0)</f>
        <v>0</v>
      </c>
      <c r="CE304" s="53">
        <f ca="1" xml:space="preserve"> (CE$2 &gt;= NTBA!$F$17) * IF(CE$268 &gt;= $E304, MAX( MIN( $F304*$F$264, $F304-SUM($I304:CD304)),0),0)</f>
        <v>0</v>
      </c>
      <c r="CF304" s="53">
        <f ca="1" xml:space="preserve"> (CF$2 &gt;= NTBA!$F$17) * IF(CF$268 &gt;= $E304, MAX( MIN( $F304*$F$264, $F304-SUM($I304:CE304)),0),0)</f>
        <v>0</v>
      </c>
      <c r="CG304" s="53">
        <f ca="1" xml:space="preserve"> (CG$2 &gt;= NTBA!$F$17) * IF(CG$268 &gt;= $E304, MAX( MIN( $F304*$F$264, $F304-SUM($I304:CF304)),0),0)</f>
        <v>0</v>
      </c>
      <c r="CH304" s="53">
        <f ca="1" xml:space="preserve"> (CH$2 &gt;= NTBA!$F$17) * IF(CH$268 &gt;= $E304, MAX( MIN( $F304*$F$264, $F304-SUM($I304:CG304)),0),0)</f>
        <v>0</v>
      </c>
      <c r="CI304" s="53">
        <f ca="1" xml:space="preserve"> (CI$2 &gt;= NTBA!$F$17) * IF(CI$268 &gt;= $E304, MAX( MIN( $F304*$F$264, $F304-SUM($I304:CH304)),0),0)</f>
        <v>0</v>
      </c>
      <c r="CJ304" s="53">
        <f ca="1" xml:space="preserve"> (CJ$2 &gt;= NTBA!$F$17) * IF(CJ$268 &gt;= $E304, MAX( MIN( $F304*$F$264, $F304-SUM($I304:CI304)),0),0)</f>
        <v>0</v>
      </c>
      <c r="CK304" s="53">
        <f ca="1" xml:space="preserve"> (CK$2 &gt;= NTBA!$F$17) * IF(CK$268 &gt;= $E304, MAX( MIN( $F304*$F$264, $F304-SUM($I304:CJ304)),0),0)</f>
        <v>0</v>
      </c>
      <c r="CL304" s="53">
        <f ca="1" xml:space="preserve"> (CL$2 &gt;= NTBA!$F$17) * IF(CL$268 &gt;= $E304, MAX( MIN( $F304*$F$264, $F304-SUM($I304:CK304)),0),0)</f>
        <v>0</v>
      </c>
      <c r="CM304" s="53">
        <f ca="1" xml:space="preserve"> (CM$2 &gt;= NTBA!$F$17) * IF(CM$268 &gt;= $E304, MAX( MIN( $F304*$F$264, $F304-SUM($I304:CL304)),0),0)</f>
        <v>0</v>
      </c>
      <c r="CN304" s="53">
        <f ca="1" xml:space="preserve"> (CN$2 &gt;= NTBA!$F$17) * IF(CN$268 &gt;= $E304, MAX( MIN( $F304*$F$264, $F304-SUM($I304:CM304)),0),0)</f>
        <v>0</v>
      </c>
      <c r="CO304" s="53">
        <f ca="1" xml:space="preserve"> (CO$2 &gt;= NTBA!$F$17) * IF(CO$268 &gt;= $E304, MAX( MIN( $F304*$F$264, $F304-SUM($I304:CN304)),0),0)</f>
        <v>0</v>
      </c>
      <c r="CP304" s="53">
        <f ca="1" xml:space="preserve"> (CP$2 &gt;= NTBA!$F$17) * IF(CP$268 &gt;= $E304, MAX( MIN( $F304*$F$264, $F304-SUM($I304:CO304)),0),0)</f>
        <v>0</v>
      </c>
      <c r="CQ304" s="53">
        <f ca="1" xml:space="preserve"> (CQ$2 &gt;= NTBA!$F$17) * IF(CQ$268 &gt;= $E304, MAX( MIN( $F304*$F$264, $F304-SUM($I304:CP304)),0),0)</f>
        <v>0</v>
      </c>
      <c r="CR304" s="53">
        <f ca="1" xml:space="preserve"> (CR$2 &gt;= NTBA!$F$17) * IF(CR$268 &gt;= $E304, MAX( MIN( $F304*$F$264, $F304-SUM($I304:CQ304)),0),0)</f>
        <v>0</v>
      </c>
      <c r="CS304" s="53">
        <f ca="1" xml:space="preserve"> (CS$2 &gt;= NTBA!$F$17) * IF(CS$268 &gt;= $E304, MAX( MIN( $F304*$F$264, $F304-SUM($I304:CR304)),0),0)</f>
        <v>0</v>
      </c>
      <c r="CT304" s="53">
        <f ca="1" xml:space="preserve"> (CT$2 &gt;= NTBA!$F$17) * IF(CT$268 &gt;= $E304, MAX( MIN( $F304*$F$264, $F304-SUM($I304:CS304)),0),0)</f>
        <v>0</v>
      </c>
      <c r="CU304" s="53">
        <f ca="1" xml:space="preserve"> (CU$2 &gt;= NTBA!$F$17) * IF(CU$268 &gt;= $E304, MAX( MIN( $F304*$F$264, $F304-SUM($I304:CT304)),0),0)</f>
        <v>0</v>
      </c>
      <c r="CV304" s="53">
        <f ca="1" xml:space="preserve"> (CV$2 &gt;= NTBA!$F$17) * IF(CV$268 &gt;= $E304, MAX( MIN( $F304*$F$264, $F304-SUM($I304:CU304)),0),0)</f>
        <v>0</v>
      </c>
      <c r="CW304" s="53">
        <f ca="1" xml:space="preserve"> (CW$2 &gt;= NTBA!$F$17) * IF(CW$268 &gt;= $E304, MAX( MIN( $F304*$F$264, $F304-SUM($I304:CV304)),0),0)</f>
        <v>0</v>
      </c>
      <c r="CX304" s="53">
        <f ca="1" xml:space="preserve"> (CX$2 &gt;= NTBA!$F$17) * IF(CX$268 &gt;= $E304, MAX( MIN( $F304*$F$264, $F304-SUM($I304:CW304)),0),0)</f>
        <v>0</v>
      </c>
      <c r="CY304" s="53">
        <f ca="1" xml:space="preserve"> (CY$2 &gt;= NTBA!$F$17) * IF(CY$268 &gt;= $E304, MAX( MIN( $F304*$F$264, $F304-SUM($I304:CX304)),0),0)</f>
        <v>0</v>
      </c>
      <c r="CZ304" s="53">
        <f ca="1" xml:space="preserve"> (CZ$2 &gt;= NTBA!$F$17) * IF(CZ$268 &gt;= $E304, MAX( MIN( $F304*$F$264, $F304-SUM($I304:CY304)),0),0)</f>
        <v>0</v>
      </c>
      <c r="DA304" s="53">
        <f ca="1" xml:space="preserve"> (DA$2 &gt;= NTBA!$F$17) * IF(DA$268 &gt;= $E304, MAX( MIN( $F304*$F$264, $F304-SUM($I304:CZ304)),0),0)</f>
        <v>0</v>
      </c>
      <c r="DB304" s="53">
        <f ca="1" xml:space="preserve"> (DB$2 &gt;= NTBA!$F$17) * IF(DB$268 &gt;= $E304, MAX( MIN( $F304*$F$264, $F304-SUM($I304:DA304)),0),0)</f>
        <v>0</v>
      </c>
      <c r="DC304" s="53">
        <f ca="1" xml:space="preserve"> (DC$2 &gt;= NTBA!$F$17) * IF(DC$268 &gt;= $E304, MAX( MIN( $F304*$F$264, $F304-SUM($I304:DB304)),0),0)</f>
        <v>0</v>
      </c>
      <c r="DD304" s="53">
        <f ca="1" xml:space="preserve"> (DD$2 &gt;= NTBA!$F$17) * IF(DD$268 &gt;= $E304, MAX( MIN( $F304*$F$264, $F304-SUM($I304:DC304)),0),0)</f>
        <v>0</v>
      </c>
      <c r="DE304" s="53">
        <f ca="1" xml:space="preserve"> (DE$2 &gt;= NTBA!$F$17) * IF(DE$268 &gt;= $E304, MAX( MIN( $F304*$F$264, $F304-SUM($I304:DD304)),0),0)</f>
        <v>0</v>
      </c>
      <c r="DF304" s="53">
        <f ca="1" xml:space="preserve"> (DF$2 &gt;= NTBA!$F$17) * IF(DF$268 &gt;= $E304, MAX( MIN( $F304*$F$264, $F304-SUM($I304:DE304)),0),0)</f>
        <v>0</v>
      </c>
      <c r="DG304" s="53">
        <f ca="1" xml:space="preserve"> (DG$2 &gt;= NTBA!$F$17) * IF(DG$268 &gt;= $E304, MAX( MIN( $F304*$F$264, $F304-SUM($I304:DF304)),0),0)</f>
        <v>0</v>
      </c>
      <c r="DH304" s="53">
        <f ca="1" xml:space="preserve"> (DH$2 &gt;= NTBA!$F$17) * IF(DH$268 &gt;= $E304, MAX( MIN( $F304*$F$264, $F304-SUM($I304:DG304)),0),0)</f>
        <v>0</v>
      </c>
      <c r="DI304" s="53">
        <f ca="1" xml:space="preserve"> (DI$2 &gt;= NTBA!$F$17) * IF(DI$268 &gt;= $E304, MAX( MIN( $F304*$F$264, $F304-SUM($I304:DH304)),0),0)</f>
        <v>0</v>
      </c>
      <c r="DJ304" s="53">
        <f ca="1" xml:space="preserve"> (DJ$2 &gt;= NTBA!$F$17) * IF(DJ$268 &gt;= $E304, MAX( MIN( $F304*$F$264, $F304-SUM($I304:DI304)),0),0)</f>
        <v>0</v>
      </c>
      <c r="DK304" s="53">
        <f ca="1" xml:space="preserve"> (DK$2 &gt;= NTBA!$F$17) * IF(DK$268 &gt;= $E304, MAX( MIN( $F304*$F$264, $F304-SUM($I304:DJ304)),0),0)</f>
        <v>0</v>
      </c>
      <c r="DL304" s="53">
        <f ca="1" xml:space="preserve"> (DL$2 &gt;= NTBA!$F$17) * IF(DL$268 &gt;= $E304, MAX( MIN( $F304*$F$264, $F304-SUM($I304:DK304)),0),0)</f>
        <v>0</v>
      </c>
      <c r="DM304" s="53">
        <f ca="1" xml:space="preserve"> (DM$2 &gt;= NTBA!$F$17) * IF(DM$268 &gt;= $E304, MAX( MIN( $F304*$F$264, $F304-SUM($I304:DL304)),0),0)</f>
        <v>0</v>
      </c>
      <c r="DN304" s="53">
        <f ca="1" xml:space="preserve"> (DN$2 &gt;= NTBA!$F$17) * IF(DN$268 &gt;= $E304, MAX( MIN( $F304*$F$264, $F304-SUM($I304:DM304)),0),0)</f>
        <v>0</v>
      </c>
      <c r="DO304" s="53">
        <f ca="1" xml:space="preserve"> (DO$2 &gt;= NTBA!$F$17) * IF(DO$268 &gt;= $E304, MAX( MIN( $F304*$F$264, $F304-SUM($I304:DN304)),0),0)</f>
        <v>0</v>
      </c>
      <c r="DP304" s="53">
        <f ca="1" xml:space="preserve"> (DP$2 &gt;= NTBA!$F$17) * IF(DP$268 &gt;= $E304, MAX( MIN( $F304*$F$264, $F304-SUM($I304:DO304)),0),0)</f>
        <v>0</v>
      </c>
      <c r="DQ304" s="53">
        <f ca="1" xml:space="preserve"> (DQ$2 &gt;= NTBA!$F$17) * IF(DQ$268 &gt;= $E304, MAX( MIN( $F304*$F$264, $F304-SUM($I304:DP304)),0),0)</f>
        <v>0</v>
      </c>
      <c r="DR304" s="53">
        <f ca="1" xml:space="preserve"> (DR$2 &gt;= NTBA!$F$17) * IF(DR$268 &gt;= $E304, MAX( MIN( $F304*$F$264, $F304-SUM($I304:DQ304)),0),0)</f>
        <v>0</v>
      </c>
      <c r="DS304" s="53">
        <f ca="1" xml:space="preserve"> (DS$2 &gt;= NTBA!$F$17) * IF(DS$268 &gt;= $E304, MAX( MIN( $F304*$F$264, $F304-SUM($I304:DR304)),0),0)</f>
        <v>0</v>
      </c>
      <c r="DT304" s="53">
        <f ca="1" xml:space="preserve"> (DT$2 &gt;= NTBA!$F$17) * IF(DT$268 &gt;= $E304, MAX( MIN( $F304*$F$264, $F304-SUM($I304:DS304)),0),0)</f>
        <v>0</v>
      </c>
      <c r="DU304" s="53">
        <f ca="1" xml:space="preserve"> (DU$2 &gt;= NTBA!$F$17) * IF(DU$268 &gt;= $E304, MAX( MIN( $F304*$F$264, $F304-SUM($I304:DT304)),0),0)</f>
        <v>0</v>
      </c>
      <c r="DV304" s="53">
        <f ca="1" xml:space="preserve"> (DV$2 &gt;= NTBA!$F$17) * IF(DV$268 &gt;= $E304, MAX( MIN( $F304*$F$264, $F304-SUM($I304:DU304)),0),0)</f>
        <v>0</v>
      </c>
      <c r="DW304" s="53">
        <f ca="1" xml:space="preserve"> (DW$2 &gt;= NTBA!$F$17) * IF(DW$268 &gt;= $E304, MAX( MIN( $F304*$F$264, $F304-SUM($I304:DV304)),0),0)</f>
        <v>0</v>
      </c>
      <c r="DX304" s="53">
        <f ca="1" xml:space="preserve"> (DX$2 &gt;= NTBA!$F$17) * IF(DX$268 &gt;= $E304, MAX( MIN( $F304*$F$264, $F304-SUM($I304:DW304)),0),0)</f>
        <v>0</v>
      </c>
      <c r="DY304" s="53">
        <f ca="1" xml:space="preserve"> (DY$2 &gt;= NTBA!$F$17) * IF(DY$268 &gt;= $E304, MAX( MIN( $F304*$F$264, $F304-SUM($I304:DX304)),0),0)</f>
        <v>0</v>
      </c>
      <c r="DZ304" s="53">
        <f ca="1" xml:space="preserve"> (DZ$2 &gt;= NTBA!$F$17) * IF(DZ$268 &gt;= $E304, MAX( MIN( $F304*$F$264, $F304-SUM($I304:DY304)),0),0)</f>
        <v>0</v>
      </c>
      <c r="EA304" s="53">
        <f ca="1" xml:space="preserve"> (EA$2 &gt;= NTBA!$F$17) * IF(EA$268 &gt;= $E304, MAX( MIN( $F304*$F$264, $F304-SUM($I304:DZ304)),0),0)</f>
        <v>0</v>
      </c>
      <c r="EB304" s="53">
        <f ca="1" xml:space="preserve"> (EB$2 &gt;= NTBA!$F$17) * IF(EB$268 &gt;= $E304, MAX( MIN( $F304*$F$264, $F304-SUM($I304:EA304)),0),0)</f>
        <v>0</v>
      </c>
      <c r="EC304" s="53">
        <f ca="1" xml:space="preserve"> (EC$2 &gt;= NTBA!$F$17) * IF(EC$268 &gt;= $E304, MAX( MIN( $F304*$F$264, $F304-SUM($I304:EB304)),0),0)</f>
        <v>0</v>
      </c>
      <c r="ED304" s="53">
        <f ca="1" xml:space="preserve"> (ED$2 &gt;= NTBA!$F$17) * IF(ED$268 &gt;= $E304, MAX( MIN( $F304*$F$264, $F304-SUM($I304:EC304)),0),0)</f>
        <v>0</v>
      </c>
      <c r="EE304" s="53">
        <f ca="1" xml:space="preserve"> (EE$2 &gt;= NTBA!$F$17) * IF(EE$268 &gt;= $E304, MAX( MIN( $F304*$F$264, $F304-SUM($I304:ED304)),0),0)</f>
        <v>0</v>
      </c>
      <c r="EF304" s="53">
        <f ca="1" xml:space="preserve"> (EF$2 &gt;= NTBA!$F$17) * IF(EF$268 &gt;= $E304, MAX( MIN( $F304*$F$264, $F304-SUM($I304:EE304)),0),0)</f>
        <v>0</v>
      </c>
      <c r="EG304" s="53">
        <f ca="1" xml:space="preserve"> (EG$2 &gt;= NTBA!$F$17) * IF(EG$268 &gt;= $E304, MAX( MIN( $F304*$F$264, $F304-SUM($I304:EF304)),0),0)</f>
        <v>0</v>
      </c>
      <c r="EH304" s="53">
        <f ca="1" xml:space="preserve"> (EH$2 &gt;= NTBA!$F$17) * IF(EH$268 &gt;= $E304, MAX( MIN( $F304*$F$264, $F304-SUM($I304:EG304)),0),0)</f>
        <v>0</v>
      </c>
      <c r="EI304" s="21"/>
    </row>
    <row r="305" spans="5:139" ht="15" customHeight="1" outlineLevel="1" x14ac:dyDescent="0.35">
      <c r="E305" s="625">
        <v>37</v>
      </c>
      <c r="F305" s="415">
        <f ca="1"/>
        <v>0</v>
      </c>
      <c r="H305" s="26">
        <f t="shared" ca="1" si="184"/>
        <v>0</v>
      </c>
      <c r="I305" s="39"/>
      <c r="J305" s="53">
        <f xml:space="preserve"> (J$2 &gt;= NTBA!$F$17) * IF(J$268 &gt;= $E305, MAX( MIN( $F305*$F$264, $F305-SUM($I305:I305)),0),0)</f>
        <v>0</v>
      </c>
      <c r="K305" s="53">
        <f xml:space="preserve"> (K$2 &gt;= NTBA!$F$17) * IF(K$268 &gt;= $E305, MAX( MIN( $F305*$F$264, $F305-SUM($I305:J305)),0),0)</f>
        <v>0</v>
      </c>
      <c r="L305" s="53">
        <f xml:space="preserve"> (L$2 &gt;= NTBA!$F$17) * IF(L$268 &gt;= $E305, MAX( MIN( $F305*$F$264, $F305-SUM($I305:K305)),0),0)</f>
        <v>0</v>
      </c>
      <c r="M305" s="53">
        <f xml:space="preserve"> (M$2 &gt;= NTBA!$F$17) * IF(M$268 &gt;= $E305, MAX( MIN( $F305*$F$264, $F305-SUM($I305:L305)),0),0)</f>
        <v>0</v>
      </c>
      <c r="N305" s="53">
        <f xml:space="preserve"> (N$2 &gt;= NTBA!$F$17) * IF(N$268 &gt;= $E305, MAX( MIN( $F305*$F$264, $F305-SUM($I305:M305)),0),0)</f>
        <v>0</v>
      </c>
      <c r="O305" s="53">
        <f xml:space="preserve"> (O$2 &gt;= NTBA!$F$17) * IF(O$268 &gt;= $E305, MAX( MIN( $F305*$F$264, $F305-SUM($I305:N305)),0),0)</f>
        <v>0</v>
      </c>
      <c r="P305" s="53">
        <f xml:space="preserve"> (P$2 &gt;= NTBA!$F$17) * IF(P$268 &gt;= $E305, MAX( MIN( $F305*$F$264, $F305-SUM($I305:O305)),0),0)</f>
        <v>0</v>
      </c>
      <c r="Q305" s="53">
        <f xml:space="preserve"> (Q$2 &gt;= NTBA!$F$17) * IF(Q$268 &gt;= $E305, MAX( MIN( $F305*$F$264, $F305-SUM($I305:P305)),0),0)</f>
        <v>0</v>
      </c>
      <c r="R305" s="53">
        <f xml:space="preserve"> (R$2 &gt;= NTBA!$F$17) * IF(R$268 &gt;= $E305, MAX( MIN( $F305*$F$264, $F305-SUM($I305:Q305)),0),0)</f>
        <v>0</v>
      </c>
      <c r="S305" s="53">
        <f xml:space="preserve"> (S$2 &gt;= NTBA!$F$17) * IF(S$268 &gt;= $E305, MAX( MIN( $F305*$F$264, $F305-SUM($I305:R305)),0),0)</f>
        <v>0</v>
      </c>
      <c r="T305" s="53">
        <f xml:space="preserve"> (T$2 &gt;= NTBA!$F$17) * IF(T$268 &gt;= $E305, MAX( MIN( $F305*$F$264, $F305-SUM($I305:S305)),0),0)</f>
        <v>0</v>
      </c>
      <c r="U305" s="53">
        <f xml:space="preserve"> (U$2 &gt;= NTBA!$F$17) * IF(U$268 &gt;= $E305, MAX( MIN( $F305*$F$264, $F305-SUM($I305:T305)),0),0)</f>
        <v>0</v>
      </c>
      <c r="V305" s="53">
        <f xml:space="preserve"> (V$2 &gt;= NTBA!$F$17) * IF(V$268 &gt;= $E305, MAX( MIN( $F305*$F$264, $F305-SUM($I305:U305)),0),0)</f>
        <v>0</v>
      </c>
      <c r="W305" s="53">
        <f xml:space="preserve"> (W$2 &gt;= NTBA!$F$17) * IF(W$268 &gt;= $E305, MAX( MIN( $F305*$F$264, $F305-SUM($I305:V305)),0),0)</f>
        <v>0</v>
      </c>
      <c r="X305" s="53">
        <f xml:space="preserve"> (X$2 &gt;= NTBA!$F$17) * IF(X$268 &gt;= $E305, MAX( MIN( $F305*$F$264, $F305-SUM($I305:W305)),0),0)</f>
        <v>0</v>
      </c>
      <c r="Y305" s="53">
        <f xml:space="preserve"> (Y$2 &gt;= NTBA!$F$17) * IF(Y$268 &gt;= $E305, MAX( MIN( $F305*$F$264, $F305-SUM($I305:X305)),0),0)</f>
        <v>0</v>
      </c>
      <c r="Z305" s="53">
        <f xml:space="preserve"> (Z$2 &gt;= NTBA!$F$17) * IF(Z$268 &gt;= $E305, MAX( MIN( $F305*$F$264, $F305-SUM($I305:Y305)),0),0)</f>
        <v>0</v>
      </c>
      <c r="AA305" s="53">
        <f xml:space="preserve"> (AA$2 &gt;= NTBA!$F$17) * IF(AA$268 &gt;= $E305, MAX( MIN( $F305*$F$264, $F305-SUM($I305:Z305)),0),0)</f>
        <v>0</v>
      </c>
      <c r="AB305" s="53">
        <f xml:space="preserve"> (AB$2 &gt;= NTBA!$F$17) * IF(AB$268 &gt;= $E305, MAX( MIN( $F305*$F$264, $F305-SUM($I305:AA305)),0),0)</f>
        <v>0</v>
      </c>
      <c r="AC305" s="53">
        <f xml:space="preserve"> (AC$2 &gt;= NTBA!$F$17) * IF(AC$268 &gt;= $E305, MAX( MIN( $F305*$F$264, $F305-SUM($I305:AB305)),0),0)</f>
        <v>0</v>
      </c>
      <c r="AD305" s="53">
        <f xml:space="preserve"> (AD$2 &gt;= NTBA!$F$17) * IF(AD$268 &gt;= $E305, MAX( MIN( $F305*$F$264, $F305-SUM($I305:AC305)),0),0)</f>
        <v>0</v>
      </c>
      <c r="AE305" s="53">
        <f xml:space="preserve"> (AE$2 &gt;= NTBA!$F$17) * IF(AE$268 &gt;= $E305, MAX( MIN( $F305*$F$264, $F305-SUM($I305:AD305)),0),0)</f>
        <v>0</v>
      </c>
      <c r="AF305" s="53">
        <f xml:space="preserve"> (AF$2 &gt;= NTBA!$F$17) * IF(AF$268 &gt;= $E305, MAX( MIN( $F305*$F$264, $F305-SUM($I305:AE305)),0),0)</f>
        <v>0</v>
      </c>
      <c r="AG305" s="53">
        <f xml:space="preserve"> (AG$2 &gt;= NTBA!$F$17) * IF(AG$268 &gt;= $E305, MAX( MIN( $F305*$F$264, $F305-SUM($I305:AF305)),0),0)</f>
        <v>0</v>
      </c>
      <c r="AH305" s="53">
        <f xml:space="preserve"> (AH$2 &gt;= NTBA!$F$17) * IF(AH$268 &gt;= $E305, MAX( MIN( $F305*$F$264, $F305-SUM($I305:AG305)),0),0)</f>
        <v>0</v>
      </c>
      <c r="AI305" s="53">
        <f xml:space="preserve"> (AI$2 &gt;= NTBA!$F$17) * IF(AI$268 &gt;= $E305, MAX( MIN( $F305*$F$264, $F305-SUM($I305:AH305)),0),0)</f>
        <v>0</v>
      </c>
      <c r="AJ305" s="53">
        <f xml:space="preserve"> (AJ$2 &gt;= NTBA!$F$17) * IF(AJ$268 &gt;= $E305, MAX( MIN( $F305*$F$264, $F305-SUM($I305:AI305)),0),0)</f>
        <v>0</v>
      </c>
      <c r="AK305" s="53">
        <f xml:space="preserve"> (AK$2 &gt;= NTBA!$F$17) * IF(AK$268 &gt;= $E305, MAX( MIN( $F305*$F$264, $F305-SUM($I305:AJ305)),0),0)</f>
        <v>0</v>
      </c>
      <c r="AL305" s="53">
        <f xml:space="preserve"> (AL$2 &gt;= NTBA!$F$17) * IF(AL$268 &gt;= $E305, MAX( MIN( $F305*$F$264, $F305-SUM($I305:AK305)),0),0)</f>
        <v>0</v>
      </c>
      <c r="AM305" s="53">
        <f xml:space="preserve"> (AM$2 &gt;= NTBA!$F$17) * IF(AM$268 &gt;= $E305, MAX( MIN( $F305*$F$264, $F305-SUM($I305:AL305)),0),0)</f>
        <v>0</v>
      </c>
      <c r="AN305" s="53">
        <f xml:space="preserve"> (AN$2 &gt;= NTBA!$F$17) * IF(AN$268 &gt;= $E305, MAX( MIN( $F305*$F$264, $F305-SUM($I305:AM305)),0),0)</f>
        <v>0</v>
      </c>
      <c r="AO305" s="53">
        <f xml:space="preserve"> (AO$2 &gt;= NTBA!$F$17) * IF(AO$268 &gt;= $E305, MAX( MIN( $F305*$F$264, $F305-SUM($I305:AN305)),0),0)</f>
        <v>0</v>
      </c>
      <c r="AP305" s="53">
        <f xml:space="preserve"> (AP$2 &gt;= NTBA!$F$17) * IF(AP$268 &gt;= $E305, MAX( MIN( $F305*$F$264, $F305-SUM($I305:AO305)),0),0)</f>
        <v>0</v>
      </c>
      <c r="AQ305" s="53">
        <f xml:space="preserve"> (AQ$2 &gt;= NTBA!$F$17) * IF(AQ$268 &gt;= $E305, MAX( MIN( $F305*$F$264, $F305-SUM($I305:AP305)),0),0)</f>
        <v>0</v>
      </c>
      <c r="AR305" s="53">
        <f xml:space="preserve"> (AR$2 &gt;= NTBA!$F$17) * IF(AR$268 &gt;= $E305, MAX( MIN( $F305*$F$264, $F305-SUM($I305:AQ305)),0),0)</f>
        <v>0</v>
      </c>
      <c r="AS305" s="53">
        <f xml:space="preserve"> (AS$2 &gt;= NTBA!$F$17) * IF(AS$268 &gt;= $E305, MAX( MIN( $F305*$F$264, $F305-SUM($I305:AR305)),0),0)</f>
        <v>0</v>
      </c>
      <c r="AT305" s="53">
        <f ca="1" xml:space="preserve"> (AT$2 &gt;= NTBA!$F$17) * IF(AT$268 &gt;= $E305, MAX( MIN( $F305*$F$264, $F305-SUM($I305:AS305)),0),0)</f>
        <v>0</v>
      </c>
      <c r="AU305" s="53">
        <f ca="1" xml:space="preserve"> (AU$2 &gt;= NTBA!$F$17) * IF(AU$268 &gt;= $E305, MAX( MIN( $F305*$F$264, $F305-SUM($I305:AT305)),0),0)</f>
        <v>0</v>
      </c>
      <c r="AV305" s="53">
        <f ca="1" xml:space="preserve"> (AV$2 &gt;= NTBA!$F$17) * IF(AV$268 &gt;= $E305, MAX( MIN( $F305*$F$264, $F305-SUM($I305:AU305)),0),0)</f>
        <v>0</v>
      </c>
      <c r="AW305" s="53">
        <f ca="1" xml:space="preserve"> (AW$2 &gt;= NTBA!$F$17) * IF(AW$268 &gt;= $E305, MAX( MIN( $F305*$F$264, $F305-SUM($I305:AV305)),0),0)</f>
        <v>0</v>
      </c>
      <c r="AX305" s="53">
        <f ca="1" xml:space="preserve"> (AX$2 &gt;= NTBA!$F$17) * IF(AX$268 &gt;= $E305, MAX( MIN( $F305*$F$264, $F305-SUM($I305:AW305)),0),0)</f>
        <v>0</v>
      </c>
      <c r="AY305" s="53">
        <f ca="1" xml:space="preserve"> (AY$2 &gt;= NTBA!$F$17) * IF(AY$268 &gt;= $E305, MAX( MIN( $F305*$F$264, $F305-SUM($I305:AX305)),0),0)</f>
        <v>0</v>
      </c>
      <c r="AZ305" s="53">
        <f ca="1" xml:space="preserve"> (AZ$2 &gt;= NTBA!$F$17) * IF(AZ$268 &gt;= $E305, MAX( MIN( $F305*$F$264, $F305-SUM($I305:AY305)),0),0)</f>
        <v>0</v>
      </c>
      <c r="BA305" s="53">
        <f ca="1" xml:space="preserve"> (BA$2 &gt;= NTBA!$F$17) * IF(BA$268 &gt;= $E305, MAX( MIN( $F305*$F$264, $F305-SUM($I305:AZ305)),0),0)</f>
        <v>0</v>
      </c>
      <c r="BB305" s="53">
        <f ca="1" xml:space="preserve"> (BB$2 &gt;= NTBA!$F$17) * IF(BB$268 &gt;= $E305, MAX( MIN( $F305*$F$264, $F305-SUM($I305:BA305)),0),0)</f>
        <v>0</v>
      </c>
      <c r="BC305" s="53">
        <f ca="1" xml:space="preserve"> (BC$2 &gt;= NTBA!$F$17) * IF(BC$268 &gt;= $E305, MAX( MIN( $F305*$F$264, $F305-SUM($I305:BB305)),0),0)</f>
        <v>0</v>
      </c>
      <c r="BD305" s="53">
        <f ca="1" xml:space="preserve"> (BD$2 &gt;= NTBA!$F$17) * IF(BD$268 &gt;= $E305, MAX( MIN( $F305*$F$264, $F305-SUM($I305:BC305)),0),0)</f>
        <v>0</v>
      </c>
      <c r="BE305" s="53">
        <f ca="1" xml:space="preserve"> (BE$2 &gt;= NTBA!$F$17) * IF(BE$268 &gt;= $E305, MAX( MIN( $F305*$F$264, $F305-SUM($I305:BD305)),0),0)</f>
        <v>0</v>
      </c>
      <c r="BF305" s="53">
        <f ca="1" xml:space="preserve"> (BF$2 &gt;= NTBA!$F$17) * IF(BF$268 &gt;= $E305, MAX( MIN( $F305*$F$264, $F305-SUM($I305:BE305)),0),0)</f>
        <v>0</v>
      </c>
      <c r="BG305" s="53">
        <f ca="1" xml:space="preserve"> (BG$2 &gt;= NTBA!$F$17) * IF(BG$268 &gt;= $E305, MAX( MIN( $F305*$F$264, $F305-SUM($I305:BF305)),0),0)</f>
        <v>0</v>
      </c>
      <c r="BH305" s="53">
        <f ca="1" xml:space="preserve"> (BH$2 &gt;= NTBA!$F$17) * IF(BH$268 &gt;= $E305, MAX( MIN( $F305*$F$264, $F305-SUM($I305:BG305)),0),0)</f>
        <v>0</v>
      </c>
      <c r="BI305" s="53">
        <f ca="1" xml:space="preserve"> (BI$2 &gt;= NTBA!$F$17) * IF(BI$268 &gt;= $E305, MAX( MIN( $F305*$F$264, $F305-SUM($I305:BH305)),0),0)</f>
        <v>0</v>
      </c>
      <c r="BJ305" s="53">
        <f ca="1" xml:space="preserve"> (BJ$2 &gt;= NTBA!$F$17) * IF(BJ$268 &gt;= $E305, MAX( MIN( $F305*$F$264, $F305-SUM($I305:BI305)),0),0)</f>
        <v>0</v>
      </c>
      <c r="BK305" s="53">
        <f ca="1" xml:space="preserve"> (BK$2 &gt;= NTBA!$F$17) * IF(BK$268 &gt;= $E305, MAX( MIN( $F305*$F$264, $F305-SUM($I305:BJ305)),0),0)</f>
        <v>0</v>
      </c>
      <c r="BL305" s="53">
        <f ca="1" xml:space="preserve"> (BL$2 &gt;= NTBA!$F$17) * IF(BL$268 &gt;= $E305, MAX( MIN( $F305*$F$264, $F305-SUM($I305:BK305)),0),0)</f>
        <v>0</v>
      </c>
      <c r="BM305" s="53">
        <f ca="1" xml:space="preserve"> (BM$2 &gt;= NTBA!$F$17) * IF(BM$268 &gt;= $E305, MAX( MIN( $F305*$F$264, $F305-SUM($I305:BL305)),0),0)</f>
        <v>0</v>
      </c>
      <c r="BN305" s="53">
        <f ca="1" xml:space="preserve"> (BN$2 &gt;= NTBA!$F$17) * IF(BN$268 &gt;= $E305, MAX( MIN( $F305*$F$264, $F305-SUM($I305:BM305)),0),0)</f>
        <v>0</v>
      </c>
      <c r="BO305" s="53">
        <f ca="1" xml:space="preserve"> (BO$2 &gt;= NTBA!$F$17) * IF(BO$268 &gt;= $E305, MAX( MIN( $F305*$F$264, $F305-SUM($I305:BN305)),0),0)</f>
        <v>0</v>
      </c>
      <c r="BP305" s="53">
        <f ca="1" xml:space="preserve"> (BP$2 &gt;= NTBA!$F$17) * IF(BP$268 &gt;= $E305, MAX( MIN( $F305*$F$264, $F305-SUM($I305:BO305)),0),0)</f>
        <v>0</v>
      </c>
      <c r="BQ305" s="53">
        <f ca="1" xml:space="preserve"> (BQ$2 &gt;= NTBA!$F$17) * IF(BQ$268 &gt;= $E305, MAX( MIN( $F305*$F$264, $F305-SUM($I305:BP305)),0),0)</f>
        <v>0</v>
      </c>
      <c r="BR305" s="53">
        <f ca="1" xml:space="preserve"> (BR$2 &gt;= NTBA!$F$17) * IF(BR$268 &gt;= $E305, MAX( MIN( $F305*$F$264, $F305-SUM($I305:BQ305)),0),0)</f>
        <v>0</v>
      </c>
      <c r="BS305" s="53">
        <f ca="1" xml:space="preserve"> (BS$2 &gt;= NTBA!$F$17) * IF(BS$268 &gt;= $E305, MAX( MIN( $F305*$F$264, $F305-SUM($I305:BR305)),0),0)</f>
        <v>0</v>
      </c>
      <c r="BT305" s="53">
        <f ca="1" xml:space="preserve"> (BT$2 &gt;= NTBA!$F$17) * IF(BT$268 &gt;= $E305, MAX( MIN( $F305*$F$264, $F305-SUM($I305:BS305)),0),0)</f>
        <v>0</v>
      </c>
      <c r="BU305" s="53">
        <f ca="1" xml:space="preserve"> (BU$2 &gt;= NTBA!$F$17) * IF(BU$268 &gt;= $E305, MAX( MIN( $F305*$F$264, $F305-SUM($I305:BT305)),0),0)</f>
        <v>0</v>
      </c>
      <c r="BV305" s="53">
        <f ca="1" xml:space="preserve"> (BV$2 &gt;= NTBA!$F$17) * IF(BV$268 &gt;= $E305, MAX( MIN( $F305*$F$264, $F305-SUM($I305:BU305)),0),0)</f>
        <v>0</v>
      </c>
      <c r="BW305" s="53">
        <f ca="1" xml:space="preserve"> (BW$2 &gt;= NTBA!$F$17) * IF(BW$268 &gt;= $E305, MAX( MIN( $F305*$F$264, $F305-SUM($I305:BV305)),0),0)</f>
        <v>0</v>
      </c>
      <c r="BX305" s="53">
        <f ca="1" xml:space="preserve"> (BX$2 &gt;= NTBA!$F$17) * IF(BX$268 &gt;= $E305, MAX( MIN( $F305*$F$264, $F305-SUM($I305:BW305)),0),0)</f>
        <v>0</v>
      </c>
      <c r="BY305" s="53">
        <f ca="1" xml:space="preserve"> (BY$2 &gt;= NTBA!$F$17) * IF(BY$268 &gt;= $E305, MAX( MIN( $F305*$F$264, $F305-SUM($I305:BX305)),0),0)</f>
        <v>0</v>
      </c>
      <c r="BZ305" s="53">
        <f ca="1" xml:space="preserve"> (BZ$2 &gt;= NTBA!$F$17) * IF(BZ$268 &gt;= $E305, MAX( MIN( $F305*$F$264, $F305-SUM($I305:BY305)),0),0)</f>
        <v>0</v>
      </c>
      <c r="CA305" s="53">
        <f ca="1" xml:space="preserve"> (CA$2 &gt;= NTBA!$F$17) * IF(CA$268 &gt;= $E305, MAX( MIN( $F305*$F$264, $F305-SUM($I305:BZ305)),0),0)</f>
        <v>0</v>
      </c>
      <c r="CB305" s="53">
        <f ca="1" xml:space="preserve"> (CB$2 &gt;= NTBA!$F$17) * IF(CB$268 &gt;= $E305, MAX( MIN( $F305*$F$264, $F305-SUM($I305:CA305)),0),0)</f>
        <v>0</v>
      </c>
      <c r="CC305" s="53">
        <f ca="1" xml:space="preserve"> (CC$2 &gt;= NTBA!$F$17) * IF(CC$268 &gt;= $E305, MAX( MIN( $F305*$F$264, $F305-SUM($I305:CB305)),0),0)</f>
        <v>0</v>
      </c>
      <c r="CD305" s="53">
        <f ca="1" xml:space="preserve"> (CD$2 &gt;= NTBA!$F$17) * IF(CD$268 &gt;= $E305, MAX( MIN( $F305*$F$264, $F305-SUM($I305:CC305)),0),0)</f>
        <v>0</v>
      </c>
      <c r="CE305" s="53">
        <f ca="1" xml:space="preserve"> (CE$2 &gt;= NTBA!$F$17) * IF(CE$268 &gt;= $E305, MAX( MIN( $F305*$F$264, $F305-SUM($I305:CD305)),0),0)</f>
        <v>0</v>
      </c>
      <c r="CF305" s="53">
        <f ca="1" xml:space="preserve"> (CF$2 &gt;= NTBA!$F$17) * IF(CF$268 &gt;= $E305, MAX( MIN( $F305*$F$264, $F305-SUM($I305:CE305)),0),0)</f>
        <v>0</v>
      </c>
      <c r="CG305" s="53">
        <f ca="1" xml:space="preserve"> (CG$2 &gt;= NTBA!$F$17) * IF(CG$268 &gt;= $E305, MAX( MIN( $F305*$F$264, $F305-SUM($I305:CF305)),0),0)</f>
        <v>0</v>
      </c>
      <c r="CH305" s="53">
        <f ca="1" xml:space="preserve"> (CH$2 &gt;= NTBA!$F$17) * IF(CH$268 &gt;= $E305, MAX( MIN( $F305*$F$264, $F305-SUM($I305:CG305)),0),0)</f>
        <v>0</v>
      </c>
      <c r="CI305" s="53">
        <f ca="1" xml:space="preserve"> (CI$2 &gt;= NTBA!$F$17) * IF(CI$268 &gt;= $E305, MAX( MIN( $F305*$F$264, $F305-SUM($I305:CH305)),0),0)</f>
        <v>0</v>
      </c>
      <c r="CJ305" s="53">
        <f ca="1" xml:space="preserve"> (CJ$2 &gt;= NTBA!$F$17) * IF(CJ$268 &gt;= $E305, MAX( MIN( $F305*$F$264, $F305-SUM($I305:CI305)),0),0)</f>
        <v>0</v>
      </c>
      <c r="CK305" s="53">
        <f ca="1" xml:space="preserve"> (CK$2 &gt;= NTBA!$F$17) * IF(CK$268 &gt;= $E305, MAX( MIN( $F305*$F$264, $F305-SUM($I305:CJ305)),0),0)</f>
        <v>0</v>
      </c>
      <c r="CL305" s="53">
        <f ca="1" xml:space="preserve"> (CL$2 &gt;= NTBA!$F$17) * IF(CL$268 &gt;= $E305, MAX( MIN( $F305*$F$264, $F305-SUM($I305:CK305)),0),0)</f>
        <v>0</v>
      </c>
      <c r="CM305" s="53">
        <f ca="1" xml:space="preserve"> (CM$2 &gt;= NTBA!$F$17) * IF(CM$268 &gt;= $E305, MAX( MIN( $F305*$F$264, $F305-SUM($I305:CL305)),0),0)</f>
        <v>0</v>
      </c>
      <c r="CN305" s="53">
        <f ca="1" xml:space="preserve"> (CN$2 &gt;= NTBA!$F$17) * IF(CN$268 &gt;= $E305, MAX( MIN( $F305*$F$264, $F305-SUM($I305:CM305)),0),0)</f>
        <v>0</v>
      </c>
      <c r="CO305" s="53">
        <f ca="1" xml:space="preserve"> (CO$2 &gt;= NTBA!$F$17) * IF(CO$268 &gt;= $E305, MAX( MIN( $F305*$F$264, $F305-SUM($I305:CN305)),0),0)</f>
        <v>0</v>
      </c>
      <c r="CP305" s="53">
        <f ca="1" xml:space="preserve"> (CP$2 &gt;= NTBA!$F$17) * IF(CP$268 &gt;= $E305, MAX( MIN( $F305*$F$264, $F305-SUM($I305:CO305)),0),0)</f>
        <v>0</v>
      </c>
      <c r="CQ305" s="53">
        <f ca="1" xml:space="preserve"> (CQ$2 &gt;= NTBA!$F$17) * IF(CQ$268 &gt;= $E305, MAX( MIN( $F305*$F$264, $F305-SUM($I305:CP305)),0),0)</f>
        <v>0</v>
      </c>
      <c r="CR305" s="53">
        <f ca="1" xml:space="preserve"> (CR$2 &gt;= NTBA!$F$17) * IF(CR$268 &gt;= $E305, MAX( MIN( $F305*$F$264, $F305-SUM($I305:CQ305)),0),0)</f>
        <v>0</v>
      </c>
      <c r="CS305" s="53">
        <f ca="1" xml:space="preserve"> (CS$2 &gt;= NTBA!$F$17) * IF(CS$268 &gt;= $E305, MAX( MIN( $F305*$F$264, $F305-SUM($I305:CR305)),0),0)</f>
        <v>0</v>
      </c>
      <c r="CT305" s="53">
        <f ca="1" xml:space="preserve"> (CT$2 &gt;= NTBA!$F$17) * IF(CT$268 &gt;= $E305, MAX( MIN( $F305*$F$264, $F305-SUM($I305:CS305)),0),0)</f>
        <v>0</v>
      </c>
      <c r="CU305" s="53">
        <f ca="1" xml:space="preserve"> (CU$2 &gt;= NTBA!$F$17) * IF(CU$268 &gt;= $E305, MAX( MIN( $F305*$F$264, $F305-SUM($I305:CT305)),0),0)</f>
        <v>0</v>
      </c>
      <c r="CV305" s="53">
        <f ca="1" xml:space="preserve"> (CV$2 &gt;= NTBA!$F$17) * IF(CV$268 &gt;= $E305, MAX( MIN( $F305*$F$264, $F305-SUM($I305:CU305)),0),0)</f>
        <v>0</v>
      </c>
      <c r="CW305" s="53">
        <f ca="1" xml:space="preserve"> (CW$2 &gt;= NTBA!$F$17) * IF(CW$268 &gt;= $E305, MAX( MIN( $F305*$F$264, $F305-SUM($I305:CV305)),0),0)</f>
        <v>0</v>
      </c>
      <c r="CX305" s="53">
        <f ca="1" xml:space="preserve"> (CX$2 &gt;= NTBA!$F$17) * IF(CX$268 &gt;= $E305, MAX( MIN( $F305*$F$264, $F305-SUM($I305:CW305)),0),0)</f>
        <v>0</v>
      </c>
      <c r="CY305" s="53">
        <f ca="1" xml:space="preserve"> (CY$2 &gt;= NTBA!$F$17) * IF(CY$268 &gt;= $E305, MAX( MIN( $F305*$F$264, $F305-SUM($I305:CX305)),0),0)</f>
        <v>0</v>
      </c>
      <c r="CZ305" s="53">
        <f ca="1" xml:space="preserve"> (CZ$2 &gt;= NTBA!$F$17) * IF(CZ$268 &gt;= $E305, MAX( MIN( $F305*$F$264, $F305-SUM($I305:CY305)),0),0)</f>
        <v>0</v>
      </c>
      <c r="DA305" s="53">
        <f ca="1" xml:space="preserve"> (DA$2 &gt;= NTBA!$F$17) * IF(DA$268 &gt;= $E305, MAX( MIN( $F305*$F$264, $F305-SUM($I305:CZ305)),0),0)</f>
        <v>0</v>
      </c>
      <c r="DB305" s="53">
        <f ca="1" xml:space="preserve"> (DB$2 &gt;= NTBA!$F$17) * IF(DB$268 &gt;= $E305, MAX( MIN( $F305*$F$264, $F305-SUM($I305:DA305)),0),0)</f>
        <v>0</v>
      </c>
      <c r="DC305" s="53">
        <f ca="1" xml:space="preserve"> (DC$2 &gt;= NTBA!$F$17) * IF(DC$268 &gt;= $E305, MAX( MIN( $F305*$F$264, $F305-SUM($I305:DB305)),0),0)</f>
        <v>0</v>
      </c>
      <c r="DD305" s="53">
        <f ca="1" xml:space="preserve"> (DD$2 &gt;= NTBA!$F$17) * IF(DD$268 &gt;= $E305, MAX( MIN( $F305*$F$264, $F305-SUM($I305:DC305)),0),0)</f>
        <v>0</v>
      </c>
      <c r="DE305" s="53">
        <f ca="1" xml:space="preserve"> (DE$2 &gt;= NTBA!$F$17) * IF(DE$268 &gt;= $E305, MAX( MIN( $F305*$F$264, $F305-SUM($I305:DD305)),0),0)</f>
        <v>0</v>
      </c>
      <c r="DF305" s="53">
        <f ca="1" xml:space="preserve"> (DF$2 &gt;= NTBA!$F$17) * IF(DF$268 &gt;= $E305, MAX( MIN( $F305*$F$264, $F305-SUM($I305:DE305)),0),0)</f>
        <v>0</v>
      </c>
      <c r="DG305" s="53">
        <f ca="1" xml:space="preserve"> (DG$2 &gt;= NTBA!$F$17) * IF(DG$268 &gt;= $E305, MAX( MIN( $F305*$F$264, $F305-SUM($I305:DF305)),0),0)</f>
        <v>0</v>
      </c>
      <c r="DH305" s="53">
        <f ca="1" xml:space="preserve"> (DH$2 &gt;= NTBA!$F$17) * IF(DH$268 &gt;= $E305, MAX( MIN( $F305*$F$264, $F305-SUM($I305:DG305)),0),0)</f>
        <v>0</v>
      </c>
      <c r="DI305" s="53">
        <f ca="1" xml:space="preserve"> (DI$2 &gt;= NTBA!$F$17) * IF(DI$268 &gt;= $E305, MAX( MIN( $F305*$F$264, $F305-SUM($I305:DH305)),0),0)</f>
        <v>0</v>
      </c>
      <c r="DJ305" s="53">
        <f ca="1" xml:space="preserve"> (DJ$2 &gt;= NTBA!$F$17) * IF(DJ$268 &gt;= $E305, MAX( MIN( $F305*$F$264, $F305-SUM($I305:DI305)),0),0)</f>
        <v>0</v>
      </c>
      <c r="DK305" s="53">
        <f ca="1" xml:space="preserve"> (DK$2 &gt;= NTBA!$F$17) * IF(DK$268 &gt;= $E305, MAX( MIN( $F305*$F$264, $F305-SUM($I305:DJ305)),0),0)</f>
        <v>0</v>
      </c>
      <c r="DL305" s="53">
        <f ca="1" xml:space="preserve"> (DL$2 &gt;= NTBA!$F$17) * IF(DL$268 &gt;= $E305, MAX( MIN( $F305*$F$264, $F305-SUM($I305:DK305)),0),0)</f>
        <v>0</v>
      </c>
      <c r="DM305" s="53">
        <f ca="1" xml:space="preserve"> (DM$2 &gt;= NTBA!$F$17) * IF(DM$268 &gt;= $E305, MAX( MIN( $F305*$F$264, $F305-SUM($I305:DL305)),0),0)</f>
        <v>0</v>
      </c>
      <c r="DN305" s="53">
        <f ca="1" xml:space="preserve"> (DN$2 &gt;= NTBA!$F$17) * IF(DN$268 &gt;= $E305, MAX( MIN( $F305*$F$264, $F305-SUM($I305:DM305)),0),0)</f>
        <v>0</v>
      </c>
      <c r="DO305" s="53">
        <f ca="1" xml:space="preserve"> (DO$2 &gt;= NTBA!$F$17) * IF(DO$268 &gt;= $E305, MAX( MIN( $F305*$F$264, $F305-SUM($I305:DN305)),0),0)</f>
        <v>0</v>
      </c>
      <c r="DP305" s="53">
        <f ca="1" xml:space="preserve"> (DP$2 &gt;= NTBA!$F$17) * IF(DP$268 &gt;= $E305, MAX( MIN( $F305*$F$264, $F305-SUM($I305:DO305)),0),0)</f>
        <v>0</v>
      </c>
      <c r="DQ305" s="53">
        <f ca="1" xml:space="preserve"> (DQ$2 &gt;= NTBA!$F$17) * IF(DQ$268 &gt;= $E305, MAX( MIN( $F305*$F$264, $F305-SUM($I305:DP305)),0),0)</f>
        <v>0</v>
      </c>
      <c r="DR305" s="53">
        <f ca="1" xml:space="preserve"> (DR$2 &gt;= NTBA!$F$17) * IF(DR$268 &gt;= $E305, MAX( MIN( $F305*$F$264, $F305-SUM($I305:DQ305)),0),0)</f>
        <v>0</v>
      </c>
      <c r="DS305" s="53">
        <f ca="1" xml:space="preserve"> (DS$2 &gt;= NTBA!$F$17) * IF(DS$268 &gt;= $E305, MAX( MIN( $F305*$F$264, $F305-SUM($I305:DR305)),0),0)</f>
        <v>0</v>
      </c>
      <c r="DT305" s="53">
        <f ca="1" xml:space="preserve"> (DT$2 &gt;= NTBA!$F$17) * IF(DT$268 &gt;= $E305, MAX( MIN( $F305*$F$264, $F305-SUM($I305:DS305)),0),0)</f>
        <v>0</v>
      </c>
      <c r="DU305" s="53">
        <f ca="1" xml:space="preserve"> (DU$2 &gt;= NTBA!$F$17) * IF(DU$268 &gt;= $E305, MAX( MIN( $F305*$F$264, $F305-SUM($I305:DT305)),0),0)</f>
        <v>0</v>
      </c>
      <c r="DV305" s="53">
        <f ca="1" xml:space="preserve"> (DV$2 &gt;= NTBA!$F$17) * IF(DV$268 &gt;= $E305, MAX( MIN( $F305*$F$264, $F305-SUM($I305:DU305)),0),0)</f>
        <v>0</v>
      </c>
      <c r="DW305" s="53">
        <f ca="1" xml:space="preserve"> (DW$2 &gt;= NTBA!$F$17) * IF(DW$268 &gt;= $E305, MAX( MIN( $F305*$F$264, $F305-SUM($I305:DV305)),0),0)</f>
        <v>0</v>
      </c>
      <c r="DX305" s="53">
        <f ca="1" xml:space="preserve"> (DX$2 &gt;= NTBA!$F$17) * IF(DX$268 &gt;= $E305, MAX( MIN( $F305*$F$264, $F305-SUM($I305:DW305)),0),0)</f>
        <v>0</v>
      </c>
      <c r="DY305" s="53">
        <f ca="1" xml:space="preserve"> (DY$2 &gt;= NTBA!$F$17) * IF(DY$268 &gt;= $E305, MAX( MIN( $F305*$F$264, $F305-SUM($I305:DX305)),0),0)</f>
        <v>0</v>
      </c>
      <c r="DZ305" s="53">
        <f ca="1" xml:space="preserve"> (DZ$2 &gt;= NTBA!$F$17) * IF(DZ$268 &gt;= $E305, MAX( MIN( $F305*$F$264, $F305-SUM($I305:DY305)),0),0)</f>
        <v>0</v>
      </c>
      <c r="EA305" s="53">
        <f ca="1" xml:space="preserve"> (EA$2 &gt;= NTBA!$F$17) * IF(EA$268 &gt;= $E305, MAX( MIN( $F305*$F$264, $F305-SUM($I305:DZ305)),0),0)</f>
        <v>0</v>
      </c>
      <c r="EB305" s="53">
        <f ca="1" xml:space="preserve"> (EB$2 &gt;= NTBA!$F$17) * IF(EB$268 &gt;= $E305, MAX( MIN( $F305*$F$264, $F305-SUM($I305:EA305)),0),0)</f>
        <v>0</v>
      </c>
      <c r="EC305" s="53">
        <f ca="1" xml:space="preserve"> (EC$2 &gt;= NTBA!$F$17) * IF(EC$268 &gt;= $E305, MAX( MIN( $F305*$F$264, $F305-SUM($I305:EB305)),0),0)</f>
        <v>0</v>
      </c>
      <c r="ED305" s="53">
        <f ca="1" xml:space="preserve"> (ED$2 &gt;= NTBA!$F$17) * IF(ED$268 &gt;= $E305, MAX( MIN( $F305*$F$264, $F305-SUM($I305:EC305)),0),0)</f>
        <v>0</v>
      </c>
      <c r="EE305" s="53">
        <f ca="1" xml:space="preserve"> (EE$2 &gt;= NTBA!$F$17) * IF(EE$268 &gt;= $E305, MAX( MIN( $F305*$F$264, $F305-SUM($I305:ED305)),0),0)</f>
        <v>0</v>
      </c>
      <c r="EF305" s="53">
        <f ca="1" xml:space="preserve"> (EF$2 &gt;= NTBA!$F$17) * IF(EF$268 &gt;= $E305, MAX( MIN( $F305*$F$264, $F305-SUM($I305:EE305)),0),0)</f>
        <v>0</v>
      </c>
      <c r="EG305" s="53">
        <f ca="1" xml:space="preserve"> (EG$2 &gt;= NTBA!$F$17) * IF(EG$268 &gt;= $E305, MAX( MIN( $F305*$F$264, $F305-SUM($I305:EF305)),0),0)</f>
        <v>0</v>
      </c>
      <c r="EH305" s="53">
        <f ca="1" xml:space="preserve"> (EH$2 &gt;= NTBA!$F$17) * IF(EH$268 &gt;= $E305, MAX( MIN( $F305*$F$264, $F305-SUM($I305:EG305)),0),0)</f>
        <v>0</v>
      </c>
      <c r="EI305" s="21"/>
    </row>
    <row r="306" spans="5:139" ht="15" customHeight="1" outlineLevel="1" x14ac:dyDescent="0.35">
      <c r="E306" s="625">
        <v>38</v>
      </c>
      <c r="F306" s="415">
        <f ca="1"/>
        <v>0</v>
      </c>
      <c r="H306" s="26">
        <f t="shared" ca="1" si="184"/>
        <v>0</v>
      </c>
      <c r="I306" s="39"/>
      <c r="J306" s="53">
        <f xml:space="preserve"> (J$2 &gt;= NTBA!$F$17) * IF(J$268 &gt;= $E306, MAX( MIN( $F306*$F$264, $F306-SUM($I306:I306)),0),0)</f>
        <v>0</v>
      </c>
      <c r="K306" s="53">
        <f xml:space="preserve"> (K$2 &gt;= NTBA!$F$17) * IF(K$268 &gt;= $E306, MAX( MIN( $F306*$F$264, $F306-SUM($I306:J306)),0),0)</f>
        <v>0</v>
      </c>
      <c r="L306" s="53">
        <f xml:space="preserve"> (L$2 &gt;= NTBA!$F$17) * IF(L$268 &gt;= $E306, MAX( MIN( $F306*$F$264, $F306-SUM($I306:K306)),0),0)</f>
        <v>0</v>
      </c>
      <c r="M306" s="53">
        <f xml:space="preserve"> (M$2 &gt;= NTBA!$F$17) * IF(M$268 &gt;= $E306, MAX( MIN( $F306*$F$264, $F306-SUM($I306:L306)),0),0)</f>
        <v>0</v>
      </c>
      <c r="N306" s="53">
        <f xml:space="preserve"> (N$2 &gt;= NTBA!$F$17) * IF(N$268 &gt;= $E306, MAX( MIN( $F306*$F$264, $F306-SUM($I306:M306)),0),0)</f>
        <v>0</v>
      </c>
      <c r="O306" s="53">
        <f xml:space="preserve"> (O$2 &gt;= NTBA!$F$17) * IF(O$268 &gt;= $E306, MAX( MIN( $F306*$F$264, $F306-SUM($I306:N306)),0),0)</f>
        <v>0</v>
      </c>
      <c r="P306" s="53">
        <f xml:space="preserve"> (P$2 &gt;= NTBA!$F$17) * IF(P$268 &gt;= $E306, MAX( MIN( $F306*$F$264, $F306-SUM($I306:O306)),0),0)</f>
        <v>0</v>
      </c>
      <c r="Q306" s="53">
        <f xml:space="preserve"> (Q$2 &gt;= NTBA!$F$17) * IF(Q$268 &gt;= $E306, MAX( MIN( $F306*$F$264, $F306-SUM($I306:P306)),0),0)</f>
        <v>0</v>
      </c>
      <c r="R306" s="53">
        <f xml:space="preserve"> (R$2 &gt;= NTBA!$F$17) * IF(R$268 &gt;= $E306, MAX( MIN( $F306*$F$264, $F306-SUM($I306:Q306)),0),0)</f>
        <v>0</v>
      </c>
      <c r="S306" s="53">
        <f xml:space="preserve"> (S$2 &gt;= NTBA!$F$17) * IF(S$268 &gt;= $E306, MAX( MIN( $F306*$F$264, $F306-SUM($I306:R306)),0),0)</f>
        <v>0</v>
      </c>
      <c r="T306" s="53">
        <f xml:space="preserve"> (T$2 &gt;= NTBA!$F$17) * IF(T$268 &gt;= $E306, MAX( MIN( $F306*$F$264, $F306-SUM($I306:S306)),0),0)</f>
        <v>0</v>
      </c>
      <c r="U306" s="53">
        <f xml:space="preserve"> (U$2 &gt;= NTBA!$F$17) * IF(U$268 &gt;= $E306, MAX( MIN( $F306*$F$264, $F306-SUM($I306:T306)),0),0)</f>
        <v>0</v>
      </c>
      <c r="V306" s="53">
        <f xml:space="preserve"> (V$2 &gt;= NTBA!$F$17) * IF(V$268 &gt;= $E306, MAX( MIN( $F306*$F$264, $F306-SUM($I306:U306)),0),0)</f>
        <v>0</v>
      </c>
      <c r="W306" s="53">
        <f xml:space="preserve"> (W$2 &gt;= NTBA!$F$17) * IF(W$268 &gt;= $E306, MAX( MIN( $F306*$F$264, $F306-SUM($I306:V306)),0),0)</f>
        <v>0</v>
      </c>
      <c r="X306" s="53">
        <f xml:space="preserve"> (X$2 &gt;= NTBA!$F$17) * IF(X$268 &gt;= $E306, MAX( MIN( $F306*$F$264, $F306-SUM($I306:W306)),0),0)</f>
        <v>0</v>
      </c>
      <c r="Y306" s="53">
        <f xml:space="preserve"> (Y$2 &gt;= NTBA!$F$17) * IF(Y$268 &gt;= $E306, MAX( MIN( $F306*$F$264, $F306-SUM($I306:X306)),0),0)</f>
        <v>0</v>
      </c>
      <c r="Z306" s="53">
        <f xml:space="preserve"> (Z$2 &gt;= NTBA!$F$17) * IF(Z$268 &gt;= $E306, MAX( MIN( $F306*$F$264, $F306-SUM($I306:Y306)),0),0)</f>
        <v>0</v>
      </c>
      <c r="AA306" s="53">
        <f xml:space="preserve"> (AA$2 &gt;= NTBA!$F$17) * IF(AA$268 &gt;= $E306, MAX( MIN( $F306*$F$264, $F306-SUM($I306:Z306)),0),0)</f>
        <v>0</v>
      </c>
      <c r="AB306" s="53">
        <f xml:space="preserve"> (AB$2 &gt;= NTBA!$F$17) * IF(AB$268 &gt;= $E306, MAX( MIN( $F306*$F$264, $F306-SUM($I306:AA306)),0),0)</f>
        <v>0</v>
      </c>
      <c r="AC306" s="53">
        <f xml:space="preserve"> (AC$2 &gt;= NTBA!$F$17) * IF(AC$268 &gt;= $E306, MAX( MIN( $F306*$F$264, $F306-SUM($I306:AB306)),0),0)</f>
        <v>0</v>
      </c>
      <c r="AD306" s="53">
        <f xml:space="preserve"> (AD$2 &gt;= NTBA!$F$17) * IF(AD$268 &gt;= $E306, MAX( MIN( $F306*$F$264, $F306-SUM($I306:AC306)),0),0)</f>
        <v>0</v>
      </c>
      <c r="AE306" s="53">
        <f xml:space="preserve"> (AE$2 &gt;= NTBA!$F$17) * IF(AE$268 &gt;= $E306, MAX( MIN( $F306*$F$264, $F306-SUM($I306:AD306)),0),0)</f>
        <v>0</v>
      </c>
      <c r="AF306" s="53">
        <f xml:space="preserve"> (AF$2 &gt;= NTBA!$F$17) * IF(AF$268 &gt;= $E306, MAX( MIN( $F306*$F$264, $F306-SUM($I306:AE306)),0),0)</f>
        <v>0</v>
      </c>
      <c r="AG306" s="53">
        <f xml:space="preserve"> (AG$2 &gt;= NTBA!$F$17) * IF(AG$268 &gt;= $E306, MAX( MIN( $F306*$F$264, $F306-SUM($I306:AF306)),0),0)</f>
        <v>0</v>
      </c>
      <c r="AH306" s="53">
        <f xml:space="preserve"> (AH$2 &gt;= NTBA!$F$17) * IF(AH$268 &gt;= $E306, MAX( MIN( $F306*$F$264, $F306-SUM($I306:AG306)),0),0)</f>
        <v>0</v>
      </c>
      <c r="AI306" s="53">
        <f xml:space="preserve"> (AI$2 &gt;= NTBA!$F$17) * IF(AI$268 &gt;= $E306, MAX( MIN( $F306*$F$264, $F306-SUM($I306:AH306)),0),0)</f>
        <v>0</v>
      </c>
      <c r="AJ306" s="53">
        <f xml:space="preserve"> (AJ$2 &gt;= NTBA!$F$17) * IF(AJ$268 &gt;= $E306, MAX( MIN( $F306*$F$264, $F306-SUM($I306:AI306)),0),0)</f>
        <v>0</v>
      </c>
      <c r="AK306" s="53">
        <f xml:space="preserve"> (AK$2 &gt;= NTBA!$F$17) * IF(AK$268 &gt;= $E306, MAX( MIN( $F306*$F$264, $F306-SUM($I306:AJ306)),0),0)</f>
        <v>0</v>
      </c>
      <c r="AL306" s="53">
        <f xml:space="preserve"> (AL$2 &gt;= NTBA!$F$17) * IF(AL$268 &gt;= $E306, MAX( MIN( $F306*$F$264, $F306-SUM($I306:AK306)),0),0)</f>
        <v>0</v>
      </c>
      <c r="AM306" s="53">
        <f xml:space="preserve"> (AM$2 &gt;= NTBA!$F$17) * IF(AM$268 &gt;= $E306, MAX( MIN( $F306*$F$264, $F306-SUM($I306:AL306)),0),0)</f>
        <v>0</v>
      </c>
      <c r="AN306" s="53">
        <f xml:space="preserve"> (AN$2 &gt;= NTBA!$F$17) * IF(AN$268 &gt;= $E306, MAX( MIN( $F306*$F$264, $F306-SUM($I306:AM306)),0),0)</f>
        <v>0</v>
      </c>
      <c r="AO306" s="53">
        <f xml:space="preserve"> (AO$2 &gt;= NTBA!$F$17) * IF(AO$268 &gt;= $E306, MAX( MIN( $F306*$F$264, $F306-SUM($I306:AN306)),0),0)</f>
        <v>0</v>
      </c>
      <c r="AP306" s="53">
        <f xml:space="preserve"> (AP$2 &gt;= NTBA!$F$17) * IF(AP$268 &gt;= $E306, MAX( MIN( $F306*$F$264, $F306-SUM($I306:AO306)),0),0)</f>
        <v>0</v>
      </c>
      <c r="AQ306" s="53">
        <f xml:space="preserve"> (AQ$2 &gt;= NTBA!$F$17) * IF(AQ$268 &gt;= $E306, MAX( MIN( $F306*$F$264, $F306-SUM($I306:AP306)),0),0)</f>
        <v>0</v>
      </c>
      <c r="AR306" s="53">
        <f xml:space="preserve"> (AR$2 &gt;= NTBA!$F$17) * IF(AR$268 &gt;= $E306, MAX( MIN( $F306*$F$264, $F306-SUM($I306:AQ306)),0),0)</f>
        <v>0</v>
      </c>
      <c r="AS306" s="53">
        <f xml:space="preserve"> (AS$2 &gt;= NTBA!$F$17) * IF(AS$268 &gt;= $E306, MAX( MIN( $F306*$F$264, $F306-SUM($I306:AR306)),0),0)</f>
        <v>0</v>
      </c>
      <c r="AT306" s="53">
        <f xml:space="preserve"> (AT$2 &gt;= NTBA!$F$17) * IF(AT$268 &gt;= $E306, MAX( MIN( $F306*$F$264, $F306-SUM($I306:AS306)),0),0)</f>
        <v>0</v>
      </c>
      <c r="AU306" s="53">
        <f ca="1" xml:space="preserve"> (AU$2 &gt;= NTBA!$F$17) * IF(AU$268 &gt;= $E306, MAX( MIN( $F306*$F$264, $F306-SUM($I306:AT306)),0),0)</f>
        <v>0</v>
      </c>
      <c r="AV306" s="53">
        <f ca="1" xml:space="preserve"> (AV$2 &gt;= NTBA!$F$17) * IF(AV$268 &gt;= $E306, MAX( MIN( $F306*$F$264, $F306-SUM($I306:AU306)),0),0)</f>
        <v>0</v>
      </c>
      <c r="AW306" s="53">
        <f ca="1" xml:space="preserve"> (AW$2 &gt;= NTBA!$F$17) * IF(AW$268 &gt;= $E306, MAX( MIN( $F306*$F$264, $F306-SUM($I306:AV306)),0),0)</f>
        <v>0</v>
      </c>
      <c r="AX306" s="53">
        <f ca="1" xml:space="preserve"> (AX$2 &gt;= NTBA!$F$17) * IF(AX$268 &gt;= $E306, MAX( MIN( $F306*$F$264, $F306-SUM($I306:AW306)),0),0)</f>
        <v>0</v>
      </c>
      <c r="AY306" s="53">
        <f ca="1" xml:space="preserve"> (AY$2 &gt;= NTBA!$F$17) * IF(AY$268 &gt;= $E306, MAX( MIN( $F306*$F$264, $F306-SUM($I306:AX306)),0),0)</f>
        <v>0</v>
      </c>
      <c r="AZ306" s="53">
        <f ca="1" xml:space="preserve"> (AZ$2 &gt;= NTBA!$F$17) * IF(AZ$268 &gt;= $E306, MAX( MIN( $F306*$F$264, $F306-SUM($I306:AY306)),0),0)</f>
        <v>0</v>
      </c>
      <c r="BA306" s="53">
        <f ca="1" xml:space="preserve"> (BA$2 &gt;= NTBA!$F$17) * IF(BA$268 &gt;= $E306, MAX( MIN( $F306*$F$264, $F306-SUM($I306:AZ306)),0),0)</f>
        <v>0</v>
      </c>
      <c r="BB306" s="53">
        <f ca="1" xml:space="preserve"> (BB$2 &gt;= NTBA!$F$17) * IF(BB$268 &gt;= $E306, MAX( MIN( $F306*$F$264, $F306-SUM($I306:BA306)),0),0)</f>
        <v>0</v>
      </c>
      <c r="BC306" s="53">
        <f ca="1" xml:space="preserve"> (BC$2 &gt;= NTBA!$F$17) * IF(BC$268 &gt;= $E306, MAX( MIN( $F306*$F$264, $F306-SUM($I306:BB306)),0),0)</f>
        <v>0</v>
      </c>
      <c r="BD306" s="53">
        <f ca="1" xml:space="preserve"> (BD$2 &gt;= NTBA!$F$17) * IF(BD$268 &gt;= $E306, MAX( MIN( $F306*$F$264, $F306-SUM($I306:BC306)),0),0)</f>
        <v>0</v>
      </c>
      <c r="BE306" s="53">
        <f ca="1" xml:space="preserve"> (BE$2 &gt;= NTBA!$F$17) * IF(BE$268 &gt;= $E306, MAX( MIN( $F306*$F$264, $F306-SUM($I306:BD306)),0),0)</f>
        <v>0</v>
      </c>
      <c r="BF306" s="53">
        <f ca="1" xml:space="preserve"> (BF$2 &gt;= NTBA!$F$17) * IF(BF$268 &gt;= $E306, MAX( MIN( $F306*$F$264, $F306-SUM($I306:BE306)),0),0)</f>
        <v>0</v>
      </c>
      <c r="BG306" s="53">
        <f ca="1" xml:space="preserve"> (BG$2 &gt;= NTBA!$F$17) * IF(BG$268 &gt;= $E306, MAX( MIN( $F306*$F$264, $F306-SUM($I306:BF306)),0),0)</f>
        <v>0</v>
      </c>
      <c r="BH306" s="53">
        <f ca="1" xml:space="preserve"> (BH$2 &gt;= NTBA!$F$17) * IF(BH$268 &gt;= $E306, MAX( MIN( $F306*$F$264, $F306-SUM($I306:BG306)),0),0)</f>
        <v>0</v>
      </c>
      <c r="BI306" s="53">
        <f ca="1" xml:space="preserve"> (BI$2 &gt;= NTBA!$F$17) * IF(BI$268 &gt;= $E306, MAX( MIN( $F306*$F$264, $F306-SUM($I306:BH306)),0),0)</f>
        <v>0</v>
      </c>
      <c r="BJ306" s="53">
        <f ca="1" xml:space="preserve"> (BJ$2 &gt;= NTBA!$F$17) * IF(BJ$268 &gt;= $E306, MAX( MIN( $F306*$F$264, $F306-SUM($I306:BI306)),0),0)</f>
        <v>0</v>
      </c>
      <c r="BK306" s="53">
        <f ca="1" xml:space="preserve"> (BK$2 &gt;= NTBA!$F$17) * IF(BK$268 &gt;= $E306, MAX( MIN( $F306*$F$264, $F306-SUM($I306:BJ306)),0),0)</f>
        <v>0</v>
      </c>
      <c r="BL306" s="53">
        <f ca="1" xml:space="preserve"> (BL$2 &gt;= NTBA!$F$17) * IF(BL$268 &gt;= $E306, MAX( MIN( $F306*$F$264, $F306-SUM($I306:BK306)),0),0)</f>
        <v>0</v>
      </c>
      <c r="BM306" s="53">
        <f ca="1" xml:space="preserve"> (BM$2 &gt;= NTBA!$F$17) * IF(BM$268 &gt;= $E306, MAX( MIN( $F306*$F$264, $F306-SUM($I306:BL306)),0),0)</f>
        <v>0</v>
      </c>
      <c r="BN306" s="53">
        <f ca="1" xml:space="preserve"> (BN$2 &gt;= NTBA!$F$17) * IF(BN$268 &gt;= $E306, MAX( MIN( $F306*$F$264, $F306-SUM($I306:BM306)),0),0)</f>
        <v>0</v>
      </c>
      <c r="BO306" s="53">
        <f ca="1" xml:space="preserve"> (BO$2 &gt;= NTBA!$F$17) * IF(BO$268 &gt;= $E306, MAX( MIN( $F306*$F$264, $F306-SUM($I306:BN306)),0),0)</f>
        <v>0</v>
      </c>
      <c r="BP306" s="53">
        <f ca="1" xml:space="preserve"> (BP$2 &gt;= NTBA!$F$17) * IF(BP$268 &gt;= $E306, MAX( MIN( $F306*$F$264, $F306-SUM($I306:BO306)),0),0)</f>
        <v>0</v>
      </c>
      <c r="BQ306" s="53">
        <f ca="1" xml:space="preserve"> (BQ$2 &gt;= NTBA!$F$17) * IF(BQ$268 &gt;= $E306, MAX( MIN( $F306*$F$264, $F306-SUM($I306:BP306)),0),0)</f>
        <v>0</v>
      </c>
      <c r="BR306" s="53">
        <f ca="1" xml:space="preserve"> (BR$2 &gt;= NTBA!$F$17) * IF(BR$268 &gt;= $E306, MAX( MIN( $F306*$F$264, $F306-SUM($I306:BQ306)),0),0)</f>
        <v>0</v>
      </c>
      <c r="BS306" s="53">
        <f ca="1" xml:space="preserve"> (BS$2 &gt;= NTBA!$F$17) * IF(BS$268 &gt;= $E306, MAX( MIN( $F306*$F$264, $F306-SUM($I306:BR306)),0),0)</f>
        <v>0</v>
      </c>
      <c r="BT306" s="53">
        <f ca="1" xml:space="preserve"> (BT$2 &gt;= NTBA!$F$17) * IF(BT$268 &gt;= $E306, MAX( MIN( $F306*$F$264, $F306-SUM($I306:BS306)),0),0)</f>
        <v>0</v>
      </c>
      <c r="BU306" s="53">
        <f ca="1" xml:space="preserve"> (BU$2 &gt;= NTBA!$F$17) * IF(BU$268 &gt;= $E306, MAX( MIN( $F306*$F$264, $F306-SUM($I306:BT306)),0),0)</f>
        <v>0</v>
      </c>
      <c r="BV306" s="53">
        <f ca="1" xml:space="preserve"> (BV$2 &gt;= NTBA!$F$17) * IF(BV$268 &gt;= $E306, MAX( MIN( $F306*$F$264, $F306-SUM($I306:BU306)),0),0)</f>
        <v>0</v>
      </c>
      <c r="BW306" s="53">
        <f ca="1" xml:space="preserve"> (BW$2 &gt;= NTBA!$F$17) * IF(BW$268 &gt;= $E306, MAX( MIN( $F306*$F$264, $F306-SUM($I306:BV306)),0),0)</f>
        <v>0</v>
      </c>
      <c r="BX306" s="53">
        <f ca="1" xml:space="preserve"> (BX$2 &gt;= NTBA!$F$17) * IF(BX$268 &gt;= $E306, MAX( MIN( $F306*$F$264, $F306-SUM($I306:BW306)),0),0)</f>
        <v>0</v>
      </c>
      <c r="BY306" s="53">
        <f ca="1" xml:space="preserve"> (BY$2 &gt;= NTBA!$F$17) * IF(BY$268 &gt;= $E306, MAX( MIN( $F306*$F$264, $F306-SUM($I306:BX306)),0),0)</f>
        <v>0</v>
      </c>
      <c r="BZ306" s="53">
        <f ca="1" xml:space="preserve"> (BZ$2 &gt;= NTBA!$F$17) * IF(BZ$268 &gt;= $E306, MAX( MIN( $F306*$F$264, $F306-SUM($I306:BY306)),0),0)</f>
        <v>0</v>
      </c>
      <c r="CA306" s="53">
        <f ca="1" xml:space="preserve"> (CA$2 &gt;= NTBA!$F$17) * IF(CA$268 &gt;= $E306, MAX( MIN( $F306*$F$264, $F306-SUM($I306:BZ306)),0),0)</f>
        <v>0</v>
      </c>
      <c r="CB306" s="53">
        <f ca="1" xml:space="preserve"> (CB$2 &gt;= NTBA!$F$17) * IF(CB$268 &gt;= $E306, MAX( MIN( $F306*$F$264, $F306-SUM($I306:CA306)),0),0)</f>
        <v>0</v>
      </c>
      <c r="CC306" s="53">
        <f ca="1" xml:space="preserve"> (CC$2 &gt;= NTBA!$F$17) * IF(CC$268 &gt;= $E306, MAX( MIN( $F306*$F$264, $F306-SUM($I306:CB306)),0),0)</f>
        <v>0</v>
      </c>
      <c r="CD306" s="53">
        <f ca="1" xml:space="preserve"> (CD$2 &gt;= NTBA!$F$17) * IF(CD$268 &gt;= $E306, MAX( MIN( $F306*$F$264, $F306-SUM($I306:CC306)),0),0)</f>
        <v>0</v>
      </c>
      <c r="CE306" s="53">
        <f ca="1" xml:space="preserve"> (CE$2 &gt;= NTBA!$F$17) * IF(CE$268 &gt;= $E306, MAX( MIN( $F306*$F$264, $F306-SUM($I306:CD306)),0),0)</f>
        <v>0</v>
      </c>
      <c r="CF306" s="53">
        <f ca="1" xml:space="preserve"> (CF$2 &gt;= NTBA!$F$17) * IF(CF$268 &gt;= $E306, MAX( MIN( $F306*$F$264, $F306-SUM($I306:CE306)),0),0)</f>
        <v>0</v>
      </c>
      <c r="CG306" s="53">
        <f ca="1" xml:space="preserve"> (CG$2 &gt;= NTBA!$F$17) * IF(CG$268 &gt;= $E306, MAX( MIN( $F306*$F$264, $F306-SUM($I306:CF306)),0),0)</f>
        <v>0</v>
      </c>
      <c r="CH306" s="53">
        <f ca="1" xml:space="preserve"> (CH$2 &gt;= NTBA!$F$17) * IF(CH$268 &gt;= $E306, MAX( MIN( $F306*$F$264, $F306-SUM($I306:CG306)),0),0)</f>
        <v>0</v>
      </c>
      <c r="CI306" s="53">
        <f ca="1" xml:space="preserve"> (CI$2 &gt;= NTBA!$F$17) * IF(CI$268 &gt;= $E306, MAX( MIN( $F306*$F$264, $F306-SUM($I306:CH306)),0),0)</f>
        <v>0</v>
      </c>
      <c r="CJ306" s="53">
        <f ca="1" xml:space="preserve"> (CJ$2 &gt;= NTBA!$F$17) * IF(CJ$268 &gt;= $E306, MAX( MIN( $F306*$F$264, $F306-SUM($I306:CI306)),0),0)</f>
        <v>0</v>
      </c>
      <c r="CK306" s="53">
        <f ca="1" xml:space="preserve"> (CK$2 &gt;= NTBA!$F$17) * IF(CK$268 &gt;= $E306, MAX( MIN( $F306*$F$264, $F306-SUM($I306:CJ306)),0),0)</f>
        <v>0</v>
      </c>
      <c r="CL306" s="53">
        <f ca="1" xml:space="preserve"> (CL$2 &gt;= NTBA!$F$17) * IF(CL$268 &gt;= $E306, MAX( MIN( $F306*$F$264, $F306-SUM($I306:CK306)),0),0)</f>
        <v>0</v>
      </c>
      <c r="CM306" s="53">
        <f ca="1" xml:space="preserve"> (CM$2 &gt;= NTBA!$F$17) * IF(CM$268 &gt;= $E306, MAX( MIN( $F306*$F$264, $F306-SUM($I306:CL306)),0),0)</f>
        <v>0</v>
      </c>
      <c r="CN306" s="53">
        <f ca="1" xml:space="preserve"> (CN$2 &gt;= NTBA!$F$17) * IF(CN$268 &gt;= $E306, MAX( MIN( $F306*$F$264, $F306-SUM($I306:CM306)),0),0)</f>
        <v>0</v>
      </c>
      <c r="CO306" s="53">
        <f ca="1" xml:space="preserve"> (CO$2 &gt;= NTBA!$F$17) * IF(CO$268 &gt;= $E306, MAX( MIN( $F306*$F$264, $F306-SUM($I306:CN306)),0),0)</f>
        <v>0</v>
      </c>
      <c r="CP306" s="53">
        <f ca="1" xml:space="preserve"> (CP$2 &gt;= NTBA!$F$17) * IF(CP$268 &gt;= $E306, MAX( MIN( $F306*$F$264, $F306-SUM($I306:CO306)),0),0)</f>
        <v>0</v>
      </c>
      <c r="CQ306" s="53">
        <f ca="1" xml:space="preserve"> (CQ$2 &gt;= NTBA!$F$17) * IF(CQ$268 &gt;= $E306, MAX( MIN( $F306*$F$264, $F306-SUM($I306:CP306)),0),0)</f>
        <v>0</v>
      </c>
      <c r="CR306" s="53">
        <f ca="1" xml:space="preserve"> (CR$2 &gt;= NTBA!$F$17) * IF(CR$268 &gt;= $E306, MAX( MIN( $F306*$F$264, $F306-SUM($I306:CQ306)),0),0)</f>
        <v>0</v>
      </c>
      <c r="CS306" s="53">
        <f ca="1" xml:space="preserve"> (CS$2 &gt;= NTBA!$F$17) * IF(CS$268 &gt;= $E306, MAX( MIN( $F306*$F$264, $F306-SUM($I306:CR306)),0),0)</f>
        <v>0</v>
      </c>
      <c r="CT306" s="53">
        <f ca="1" xml:space="preserve"> (CT$2 &gt;= NTBA!$F$17) * IF(CT$268 &gt;= $E306, MAX( MIN( $F306*$F$264, $F306-SUM($I306:CS306)),0),0)</f>
        <v>0</v>
      </c>
      <c r="CU306" s="53">
        <f ca="1" xml:space="preserve"> (CU$2 &gt;= NTBA!$F$17) * IF(CU$268 &gt;= $E306, MAX( MIN( $F306*$F$264, $F306-SUM($I306:CT306)),0),0)</f>
        <v>0</v>
      </c>
      <c r="CV306" s="53">
        <f ca="1" xml:space="preserve"> (CV$2 &gt;= NTBA!$F$17) * IF(CV$268 &gt;= $E306, MAX( MIN( $F306*$F$264, $F306-SUM($I306:CU306)),0),0)</f>
        <v>0</v>
      </c>
      <c r="CW306" s="53">
        <f ca="1" xml:space="preserve"> (CW$2 &gt;= NTBA!$F$17) * IF(CW$268 &gt;= $E306, MAX( MIN( $F306*$F$264, $F306-SUM($I306:CV306)),0),0)</f>
        <v>0</v>
      </c>
      <c r="CX306" s="53">
        <f ca="1" xml:space="preserve"> (CX$2 &gt;= NTBA!$F$17) * IF(CX$268 &gt;= $E306, MAX( MIN( $F306*$F$264, $F306-SUM($I306:CW306)),0),0)</f>
        <v>0</v>
      </c>
      <c r="CY306" s="53">
        <f ca="1" xml:space="preserve"> (CY$2 &gt;= NTBA!$F$17) * IF(CY$268 &gt;= $E306, MAX( MIN( $F306*$F$264, $F306-SUM($I306:CX306)),0),0)</f>
        <v>0</v>
      </c>
      <c r="CZ306" s="53">
        <f ca="1" xml:space="preserve"> (CZ$2 &gt;= NTBA!$F$17) * IF(CZ$268 &gt;= $E306, MAX( MIN( $F306*$F$264, $F306-SUM($I306:CY306)),0),0)</f>
        <v>0</v>
      </c>
      <c r="DA306" s="53">
        <f ca="1" xml:space="preserve"> (DA$2 &gt;= NTBA!$F$17) * IF(DA$268 &gt;= $E306, MAX( MIN( $F306*$F$264, $F306-SUM($I306:CZ306)),0),0)</f>
        <v>0</v>
      </c>
      <c r="DB306" s="53">
        <f ca="1" xml:space="preserve"> (DB$2 &gt;= NTBA!$F$17) * IF(DB$268 &gt;= $E306, MAX( MIN( $F306*$F$264, $F306-SUM($I306:DA306)),0),0)</f>
        <v>0</v>
      </c>
      <c r="DC306" s="53">
        <f ca="1" xml:space="preserve"> (DC$2 &gt;= NTBA!$F$17) * IF(DC$268 &gt;= $E306, MAX( MIN( $F306*$F$264, $F306-SUM($I306:DB306)),0),0)</f>
        <v>0</v>
      </c>
      <c r="DD306" s="53">
        <f ca="1" xml:space="preserve"> (DD$2 &gt;= NTBA!$F$17) * IF(DD$268 &gt;= $E306, MAX( MIN( $F306*$F$264, $F306-SUM($I306:DC306)),0),0)</f>
        <v>0</v>
      </c>
      <c r="DE306" s="53">
        <f ca="1" xml:space="preserve"> (DE$2 &gt;= NTBA!$F$17) * IF(DE$268 &gt;= $E306, MAX( MIN( $F306*$F$264, $F306-SUM($I306:DD306)),0),0)</f>
        <v>0</v>
      </c>
      <c r="DF306" s="53">
        <f ca="1" xml:space="preserve"> (DF$2 &gt;= NTBA!$F$17) * IF(DF$268 &gt;= $E306, MAX( MIN( $F306*$F$264, $F306-SUM($I306:DE306)),0),0)</f>
        <v>0</v>
      </c>
      <c r="DG306" s="53">
        <f ca="1" xml:space="preserve"> (DG$2 &gt;= NTBA!$F$17) * IF(DG$268 &gt;= $E306, MAX( MIN( $F306*$F$264, $F306-SUM($I306:DF306)),0),0)</f>
        <v>0</v>
      </c>
      <c r="DH306" s="53">
        <f ca="1" xml:space="preserve"> (DH$2 &gt;= NTBA!$F$17) * IF(DH$268 &gt;= $E306, MAX( MIN( $F306*$F$264, $F306-SUM($I306:DG306)),0),0)</f>
        <v>0</v>
      </c>
      <c r="DI306" s="53">
        <f ca="1" xml:space="preserve"> (DI$2 &gt;= NTBA!$F$17) * IF(DI$268 &gt;= $E306, MAX( MIN( $F306*$F$264, $F306-SUM($I306:DH306)),0),0)</f>
        <v>0</v>
      </c>
      <c r="DJ306" s="53">
        <f ca="1" xml:space="preserve"> (DJ$2 &gt;= NTBA!$F$17) * IF(DJ$268 &gt;= $E306, MAX( MIN( $F306*$F$264, $F306-SUM($I306:DI306)),0),0)</f>
        <v>0</v>
      </c>
      <c r="DK306" s="53">
        <f ca="1" xml:space="preserve"> (DK$2 &gt;= NTBA!$F$17) * IF(DK$268 &gt;= $E306, MAX( MIN( $F306*$F$264, $F306-SUM($I306:DJ306)),0),0)</f>
        <v>0</v>
      </c>
      <c r="DL306" s="53">
        <f ca="1" xml:space="preserve"> (DL$2 &gt;= NTBA!$F$17) * IF(DL$268 &gt;= $E306, MAX( MIN( $F306*$F$264, $F306-SUM($I306:DK306)),0),0)</f>
        <v>0</v>
      </c>
      <c r="DM306" s="53">
        <f ca="1" xml:space="preserve"> (DM$2 &gt;= NTBA!$F$17) * IF(DM$268 &gt;= $E306, MAX( MIN( $F306*$F$264, $F306-SUM($I306:DL306)),0),0)</f>
        <v>0</v>
      </c>
      <c r="DN306" s="53">
        <f ca="1" xml:space="preserve"> (DN$2 &gt;= NTBA!$F$17) * IF(DN$268 &gt;= $E306, MAX( MIN( $F306*$F$264, $F306-SUM($I306:DM306)),0),0)</f>
        <v>0</v>
      </c>
      <c r="DO306" s="53">
        <f ca="1" xml:space="preserve"> (DO$2 &gt;= NTBA!$F$17) * IF(DO$268 &gt;= $E306, MAX( MIN( $F306*$F$264, $F306-SUM($I306:DN306)),0),0)</f>
        <v>0</v>
      </c>
      <c r="DP306" s="53">
        <f ca="1" xml:space="preserve"> (DP$2 &gt;= NTBA!$F$17) * IF(DP$268 &gt;= $E306, MAX( MIN( $F306*$F$264, $F306-SUM($I306:DO306)),0),0)</f>
        <v>0</v>
      </c>
      <c r="DQ306" s="53">
        <f ca="1" xml:space="preserve"> (DQ$2 &gt;= NTBA!$F$17) * IF(DQ$268 &gt;= $E306, MAX( MIN( $F306*$F$264, $F306-SUM($I306:DP306)),0),0)</f>
        <v>0</v>
      </c>
      <c r="DR306" s="53">
        <f ca="1" xml:space="preserve"> (DR$2 &gt;= NTBA!$F$17) * IF(DR$268 &gt;= $E306, MAX( MIN( $F306*$F$264, $F306-SUM($I306:DQ306)),0),0)</f>
        <v>0</v>
      </c>
      <c r="DS306" s="53">
        <f ca="1" xml:space="preserve"> (DS$2 &gt;= NTBA!$F$17) * IF(DS$268 &gt;= $E306, MAX( MIN( $F306*$F$264, $F306-SUM($I306:DR306)),0),0)</f>
        <v>0</v>
      </c>
      <c r="DT306" s="53">
        <f ca="1" xml:space="preserve"> (DT$2 &gt;= NTBA!$F$17) * IF(DT$268 &gt;= $E306, MAX( MIN( $F306*$F$264, $F306-SUM($I306:DS306)),0),0)</f>
        <v>0</v>
      </c>
      <c r="DU306" s="53">
        <f ca="1" xml:space="preserve"> (DU$2 &gt;= NTBA!$F$17) * IF(DU$268 &gt;= $E306, MAX( MIN( $F306*$F$264, $F306-SUM($I306:DT306)),0),0)</f>
        <v>0</v>
      </c>
      <c r="DV306" s="53">
        <f ca="1" xml:space="preserve"> (DV$2 &gt;= NTBA!$F$17) * IF(DV$268 &gt;= $E306, MAX( MIN( $F306*$F$264, $F306-SUM($I306:DU306)),0),0)</f>
        <v>0</v>
      </c>
      <c r="DW306" s="53">
        <f ca="1" xml:space="preserve"> (DW$2 &gt;= NTBA!$F$17) * IF(DW$268 &gt;= $E306, MAX( MIN( $F306*$F$264, $F306-SUM($I306:DV306)),0),0)</f>
        <v>0</v>
      </c>
      <c r="DX306" s="53">
        <f ca="1" xml:space="preserve"> (DX$2 &gt;= NTBA!$F$17) * IF(DX$268 &gt;= $E306, MAX( MIN( $F306*$F$264, $F306-SUM($I306:DW306)),0),0)</f>
        <v>0</v>
      </c>
      <c r="DY306" s="53">
        <f ca="1" xml:space="preserve"> (DY$2 &gt;= NTBA!$F$17) * IF(DY$268 &gt;= $E306, MAX( MIN( $F306*$F$264, $F306-SUM($I306:DX306)),0),0)</f>
        <v>0</v>
      </c>
      <c r="DZ306" s="53">
        <f ca="1" xml:space="preserve"> (DZ$2 &gt;= NTBA!$F$17) * IF(DZ$268 &gt;= $E306, MAX( MIN( $F306*$F$264, $F306-SUM($I306:DY306)),0),0)</f>
        <v>0</v>
      </c>
      <c r="EA306" s="53">
        <f ca="1" xml:space="preserve"> (EA$2 &gt;= NTBA!$F$17) * IF(EA$268 &gt;= $E306, MAX( MIN( $F306*$F$264, $F306-SUM($I306:DZ306)),0),0)</f>
        <v>0</v>
      </c>
      <c r="EB306" s="53">
        <f ca="1" xml:space="preserve"> (EB$2 &gt;= NTBA!$F$17) * IF(EB$268 &gt;= $E306, MAX( MIN( $F306*$F$264, $F306-SUM($I306:EA306)),0),0)</f>
        <v>0</v>
      </c>
      <c r="EC306" s="53">
        <f ca="1" xml:space="preserve"> (EC$2 &gt;= NTBA!$F$17) * IF(EC$268 &gt;= $E306, MAX( MIN( $F306*$F$264, $F306-SUM($I306:EB306)),0),0)</f>
        <v>0</v>
      </c>
      <c r="ED306" s="53">
        <f ca="1" xml:space="preserve"> (ED$2 &gt;= NTBA!$F$17) * IF(ED$268 &gt;= $E306, MAX( MIN( $F306*$F$264, $F306-SUM($I306:EC306)),0),0)</f>
        <v>0</v>
      </c>
      <c r="EE306" s="53">
        <f ca="1" xml:space="preserve"> (EE$2 &gt;= NTBA!$F$17) * IF(EE$268 &gt;= $E306, MAX( MIN( $F306*$F$264, $F306-SUM($I306:ED306)),0),0)</f>
        <v>0</v>
      </c>
      <c r="EF306" s="53">
        <f ca="1" xml:space="preserve"> (EF$2 &gt;= NTBA!$F$17) * IF(EF$268 &gt;= $E306, MAX( MIN( $F306*$F$264, $F306-SUM($I306:EE306)),0),0)</f>
        <v>0</v>
      </c>
      <c r="EG306" s="53">
        <f ca="1" xml:space="preserve"> (EG$2 &gt;= NTBA!$F$17) * IF(EG$268 &gt;= $E306, MAX( MIN( $F306*$F$264, $F306-SUM($I306:EF306)),0),0)</f>
        <v>0</v>
      </c>
      <c r="EH306" s="53">
        <f ca="1" xml:space="preserve"> (EH$2 &gt;= NTBA!$F$17) * IF(EH$268 &gt;= $E306, MAX( MIN( $F306*$F$264, $F306-SUM($I306:EG306)),0),0)</f>
        <v>0</v>
      </c>
      <c r="EI306" s="21"/>
    </row>
    <row r="307" spans="5:139" ht="15" customHeight="1" outlineLevel="1" x14ac:dyDescent="0.35">
      <c r="E307" s="625">
        <v>39</v>
      </c>
      <c r="F307" s="415">
        <f ca="1"/>
        <v>0</v>
      </c>
      <c r="H307" s="26">
        <f t="shared" ca="1" si="184"/>
        <v>0</v>
      </c>
      <c r="I307" s="39"/>
      <c r="J307" s="53">
        <f xml:space="preserve"> (J$2 &gt;= NTBA!$F$17) * IF(J$268 &gt;= $E307, MAX( MIN( $F307*$F$264, $F307-SUM($I307:I307)),0),0)</f>
        <v>0</v>
      </c>
      <c r="K307" s="53">
        <f xml:space="preserve"> (K$2 &gt;= NTBA!$F$17) * IF(K$268 &gt;= $E307, MAX( MIN( $F307*$F$264, $F307-SUM($I307:J307)),0),0)</f>
        <v>0</v>
      </c>
      <c r="L307" s="53">
        <f xml:space="preserve"> (L$2 &gt;= NTBA!$F$17) * IF(L$268 &gt;= $E307, MAX( MIN( $F307*$F$264, $F307-SUM($I307:K307)),0),0)</f>
        <v>0</v>
      </c>
      <c r="M307" s="53">
        <f xml:space="preserve"> (M$2 &gt;= NTBA!$F$17) * IF(M$268 &gt;= $E307, MAX( MIN( $F307*$F$264, $F307-SUM($I307:L307)),0),0)</f>
        <v>0</v>
      </c>
      <c r="N307" s="53">
        <f xml:space="preserve"> (N$2 &gt;= NTBA!$F$17) * IF(N$268 &gt;= $E307, MAX( MIN( $F307*$F$264, $F307-SUM($I307:M307)),0),0)</f>
        <v>0</v>
      </c>
      <c r="O307" s="53">
        <f xml:space="preserve"> (O$2 &gt;= NTBA!$F$17) * IF(O$268 &gt;= $E307, MAX( MIN( $F307*$F$264, $F307-SUM($I307:N307)),0),0)</f>
        <v>0</v>
      </c>
      <c r="P307" s="53">
        <f xml:space="preserve"> (P$2 &gt;= NTBA!$F$17) * IF(P$268 &gt;= $E307, MAX( MIN( $F307*$F$264, $F307-SUM($I307:O307)),0),0)</f>
        <v>0</v>
      </c>
      <c r="Q307" s="53">
        <f xml:space="preserve"> (Q$2 &gt;= NTBA!$F$17) * IF(Q$268 &gt;= $E307, MAX( MIN( $F307*$F$264, $F307-SUM($I307:P307)),0),0)</f>
        <v>0</v>
      </c>
      <c r="R307" s="53">
        <f xml:space="preserve"> (R$2 &gt;= NTBA!$F$17) * IF(R$268 &gt;= $E307, MAX( MIN( $F307*$F$264, $F307-SUM($I307:Q307)),0),0)</f>
        <v>0</v>
      </c>
      <c r="S307" s="53">
        <f xml:space="preserve"> (S$2 &gt;= NTBA!$F$17) * IF(S$268 &gt;= $E307, MAX( MIN( $F307*$F$264, $F307-SUM($I307:R307)),0),0)</f>
        <v>0</v>
      </c>
      <c r="T307" s="53">
        <f xml:space="preserve"> (T$2 &gt;= NTBA!$F$17) * IF(T$268 &gt;= $E307, MAX( MIN( $F307*$F$264, $F307-SUM($I307:S307)),0),0)</f>
        <v>0</v>
      </c>
      <c r="U307" s="53">
        <f xml:space="preserve"> (U$2 &gt;= NTBA!$F$17) * IF(U$268 &gt;= $E307, MAX( MIN( $F307*$F$264, $F307-SUM($I307:T307)),0),0)</f>
        <v>0</v>
      </c>
      <c r="V307" s="53">
        <f xml:space="preserve"> (V$2 &gt;= NTBA!$F$17) * IF(V$268 &gt;= $E307, MAX( MIN( $F307*$F$264, $F307-SUM($I307:U307)),0),0)</f>
        <v>0</v>
      </c>
      <c r="W307" s="53">
        <f xml:space="preserve"> (W$2 &gt;= NTBA!$F$17) * IF(W$268 &gt;= $E307, MAX( MIN( $F307*$F$264, $F307-SUM($I307:V307)),0),0)</f>
        <v>0</v>
      </c>
      <c r="X307" s="53">
        <f xml:space="preserve"> (X$2 &gt;= NTBA!$F$17) * IF(X$268 &gt;= $E307, MAX( MIN( $F307*$F$264, $F307-SUM($I307:W307)),0),0)</f>
        <v>0</v>
      </c>
      <c r="Y307" s="53">
        <f xml:space="preserve"> (Y$2 &gt;= NTBA!$F$17) * IF(Y$268 &gt;= $E307, MAX( MIN( $F307*$F$264, $F307-SUM($I307:X307)),0),0)</f>
        <v>0</v>
      </c>
      <c r="Z307" s="53">
        <f xml:space="preserve"> (Z$2 &gt;= NTBA!$F$17) * IF(Z$268 &gt;= $E307, MAX( MIN( $F307*$F$264, $F307-SUM($I307:Y307)),0),0)</f>
        <v>0</v>
      </c>
      <c r="AA307" s="53">
        <f xml:space="preserve"> (AA$2 &gt;= NTBA!$F$17) * IF(AA$268 &gt;= $E307, MAX( MIN( $F307*$F$264, $F307-SUM($I307:Z307)),0),0)</f>
        <v>0</v>
      </c>
      <c r="AB307" s="53">
        <f xml:space="preserve"> (AB$2 &gt;= NTBA!$F$17) * IF(AB$268 &gt;= $E307, MAX( MIN( $F307*$F$264, $F307-SUM($I307:AA307)),0),0)</f>
        <v>0</v>
      </c>
      <c r="AC307" s="53">
        <f xml:space="preserve"> (AC$2 &gt;= NTBA!$F$17) * IF(AC$268 &gt;= $E307, MAX( MIN( $F307*$F$264, $F307-SUM($I307:AB307)),0),0)</f>
        <v>0</v>
      </c>
      <c r="AD307" s="53">
        <f xml:space="preserve"> (AD$2 &gt;= NTBA!$F$17) * IF(AD$268 &gt;= $E307, MAX( MIN( $F307*$F$264, $F307-SUM($I307:AC307)),0),0)</f>
        <v>0</v>
      </c>
      <c r="AE307" s="53">
        <f xml:space="preserve"> (AE$2 &gt;= NTBA!$F$17) * IF(AE$268 &gt;= $E307, MAX( MIN( $F307*$F$264, $F307-SUM($I307:AD307)),0),0)</f>
        <v>0</v>
      </c>
      <c r="AF307" s="53">
        <f xml:space="preserve"> (AF$2 &gt;= NTBA!$F$17) * IF(AF$268 &gt;= $E307, MAX( MIN( $F307*$F$264, $F307-SUM($I307:AE307)),0),0)</f>
        <v>0</v>
      </c>
      <c r="AG307" s="53">
        <f xml:space="preserve"> (AG$2 &gt;= NTBA!$F$17) * IF(AG$268 &gt;= $E307, MAX( MIN( $F307*$F$264, $F307-SUM($I307:AF307)),0),0)</f>
        <v>0</v>
      </c>
      <c r="AH307" s="53">
        <f xml:space="preserve"> (AH$2 &gt;= NTBA!$F$17) * IF(AH$268 &gt;= $E307, MAX( MIN( $F307*$F$264, $F307-SUM($I307:AG307)),0),0)</f>
        <v>0</v>
      </c>
      <c r="AI307" s="53">
        <f xml:space="preserve"> (AI$2 &gt;= NTBA!$F$17) * IF(AI$268 &gt;= $E307, MAX( MIN( $F307*$F$264, $F307-SUM($I307:AH307)),0),0)</f>
        <v>0</v>
      </c>
      <c r="AJ307" s="53">
        <f xml:space="preserve"> (AJ$2 &gt;= NTBA!$F$17) * IF(AJ$268 &gt;= $E307, MAX( MIN( $F307*$F$264, $F307-SUM($I307:AI307)),0),0)</f>
        <v>0</v>
      </c>
      <c r="AK307" s="53">
        <f xml:space="preserve"> (AK$2 &gt;= NTBA!$F$17) * IF(AK$268 &gt;= $E307, MAX( MIN( $F307*$F$264, $F307-SUM($I307:AJ307)),0),0)</f>
        <v>0</v>
      </c>
      <c r="AL307" s="53">
        <f xml:space="preserve"> (AL$2 &gt;= NTBA!$F$17) * IF(AL$268 &gt;= $E307, MAX( MIN( $F307*$F$264, $F307-SUM($I307:AK307)),0),0)</f>
        <v>0</v>
      </c>
      <c r="AM307" s="53">
        <f xml:space="preserve"> (AM$2 &gt;= NTBA!$F$17) * IF(AM$268 &gt;= $E307, MAX( MIN( $F307*$F$264, $F307-SUM($I307:AL307)),0),0)</f>
        <v>0</v>
      </c>
      <c r="AN307" s="53">
        <f xml:space="preserve"> (AN$2 &gt;= NTBA!$F$17) * IF(AN$268 &gt;= $E307, MAX( MIN( $F307*$F$264, $F307-SUM($I307:AM307)),0),0)</f>
        <v>0</v>
      </c>
      <c r="AO307" s="53">
        <f xml:space="preserve"> (AO$2 &gt;= NTBA!$F$17) * IF(AO$268 &gt;= $E307, MAX( MIN( $F307*$F$264, $F307-SUM($I307:AN307)),0),0)</f>
        <v>0</v>
      </c>
      <c r="AP307" s="53">
        <f xml:space="preserve"> (AP$2 &gt;= NTBA!$F$17) * IF(AP$268 &gt;= $E307, MAX( MIN( $F307*$F$264, $F307-SUM($I307:AO307)),0),0)</f>
        <v>0</v>
      </c>
      <c r="AQ307" s="53">
        <f xml:space="preserve"> (AQ$2 &gt;= NTBA!$F$17) * IF(AQ$268 &gt;= $E307, MAX( MIN( $F307*$F$264, $F307-SUM($I307:AP307)),0),0)</f>
        <v>0</v>
      </c>
      <c r="AR307" s="53">
        <f xml:space="preserve"> (AR$2 &gt;= NTBA!$F$17) * IF(AR$268 &gt;= $E307, MAX( MIN( $F307*$F$264, $F307-SUM($I307:AQ307)),0),0)</f>
        <v>0</v>
      </c>
      <c r="AS307" s="53">
        <f xml:space="preserve"> (AS$2 &gt;= NTBA!$F$17) * IF(AS$268 &gt;= $E307, MAX( MIN( $F307*$F$264, $F307-SUM($I307:AR307)),0),0)</f>
        <v>0</v>
      </c>
      <c r="AT307" s="53">
        <f xml:space="preserve"> (AT$2 &gt;= NTBA!$F$17) * IF(AT$268 &gt;= $E307, MAX( MIN( $F307*$F$264, $F307-SUM($I307:AS307)),0),0)</f>
        <v>0</v>
      </c>
      <c r="AU307" s="53">
        <f xml:space="preserve"> (AU$2 &gt;= NTBA!$F$17) * IF(AU$268 &gt;= $E307, MAX( MIN( $F307*$F$264, $F307-SUM($I307:AT307)),0),0)</f>
        <v>0</v>
      </c>
      <c r="AV307" s="53">
        <f ca="1" xml:space="preserve"> (AV$2 &gt;= NTBA!$F$17) * IF(AV$268 &gt;= $E307, MAX( MIN( $F307*$F$264, $F307-SUM($I307:AU307)),0),0)</f>
        <v>0</v>
      </c>
      <c r="AW307" s="53">
        <f ca="1" xml:space="preserve"> (AW$2 &gt;= NTBA!$F$17) * IF(AW$268 &gt;= $E307, MAX( MIN( $F307*$F$264, $F307-SUM($I307:AV307)),0),0)</f>
        <v>0</v>
      </c>
      <c r="AX307" s="53">
        <f ca="1" xml:space="preserve"> (AX$2 &gt;= NTBA!$F$17) * IF(AX$268 &gt;= $E307, MAX( MIN( $F307*$F$264, $F307-SUM($I307:AW307)),0),0)</f>
        <v>0</v>
      </c>
      <c r="AY307" s="53">
        <f ca="1" xml:space="preserve"> (AY$2 &gt;= NTBA!$F$17) * IF(AY$268 &gt;= $E307, MAX( MIN( $F307*$F$264, $F307-SUM($I307:AX307)),0),0)</f>
        <v>0</v>
      </c>
      <c r="AZ307" s="53">
        <f ca="1" xml:space="preserve"> (AZ$2 &gt;= NTBA!$F$17) * IF(AZ$268 &gt;= $E307, MAX( MIN( $F307*$F$264, $F307-SUM($I307:AY307)),0),0)</f>
        <v>0</v>
      </c>
      <c r="BA307" s="53">
        <f ca="1" xml:space="preserve"> (BA$2 &gt;= NTBA!$F$17) * IF(BA$268 &gt;= $E307, MAX( MIN( $F307*$F$264, $F307-SUM($I307:AZ307)),0),0)</f>
        <v>0</v>
      </c>
      <c r="BB307" s="53">
        <f ca="1" xml:space="preserve"> (BB$2 &gt;= NTBA!$F$17) * IF(BB$268 &gt;= $E307, MAX( MIN( $F307*$F$264, $F307-SUM($I307:BA307)),0),0)</f>
        <v>0</v>
      </c>
      <c r="BC307" s="53">
        <f ca="1" xml:space="preserve"> (BC$2 &gt;= NTBA!$F$17) * IF(BC$268 &gt;= $E307, MAX( MIN( $F307*$F$264, $F307-SUM($I307:BB307)),0),0)</f>
        <v>0</v>
      </c>
      <c r="BD307" s="53">
        <f ca="1" xml:space="preserve"> (BD$2 &gt;= NTBA!$F$17) * IF(BD$268 &gt;= $E307, MAX( MIN( $F307*$F$264, $F307-SUM($I307:BC307)),0),0)</f>
        <v>0</v>
      </c>
      <c r="BE307" s="53">
        <f ca="1" xml:space="preserve"> (BE$2 &gt;= NTBA!$F$17) * IF(BE$268 &gt;= $E307, MAX( MIN( $F307*$F$264, $F307-SUM($I307:BD307)),0),0)</f>
        <v>0</v>
      </c>
      <c r="BF307" s="53">
        <f ca="1" xml:space="preserve"> (BF$2 &gt;= NTBA!$F$17) * IF(BF$268 &gt;= $E307, MAX( MIN( $F307*$F$264, $F307-SUM($I307:BE307)),0),0)</f>
        <v>0</v>
      </c>
      <c r="BG307" s="53">
        <f ca="1" xml:space="preserve"> (BG$2 &gt;= NTBA!$F$17) * IF(BG$268 &gt;= $E307, MAX( MIN( $F307*$F$264, $F307-SUM($I307:BF307)),0),0)</f>
        <v>0</v>
      </c>
      <c r="BH307" s="53">
        <f ca="1" xml:space="preserve"> (BH$2 &gt;= NTBA!$F$17) * IF(BH$268 &gt;= $E307, MAX( MIN( $F307*$F$264, $F307-SUM($I307:BG307)),0),0)</f>
        <v>0</v>
      </c>
      <c r="BI307" s="53">
        <f ca="1" xml:space="preserve"> (BI$2 &gt;= NTBA!$F$17) * IF(BI$268 &gt;= $E307, MAX( MIN( $F307*$F$264, $F307-SUM($I307:BH307)),0),0)</f>
        <v>0</v>
      </c>
      <c r="BJ307" s="53">
        <f ca="1" xml:space="preserve"> (BJ$2 &gt;= NTBA!$F$17) * IF(BJ$268 &gt;= $E307, MAX( MIN( $F307*$F$264, $F307-SUM($I307:BI307)),0),0)</f>
        <v>0</v>
      </c>
      <c r="BK307" s="53">
        <f ca="1" xml:space="preserve"> (BK$2 &gt;= NTBA!$F$17) * IF(BK$268 &gt;= $E307, MAX( MIN( $F307*$F$264, $F307-SUM($I307:BJ307)),0),0)</f>
        <v>0</v>
      </c>
      <c r="BL307" s="53">
        <f ca="1" xml:space="preserve"> (BL$2 &gt;= NTBA!$F$17) * IF(BL$268 &gt;= $E307, MAX( MIN( $F307*$F$264, $F307-SUM($I307:BK307)),0),0)</f>
        <v>0</v>
      </c>
      <c r="BM307" s="53">
        <f ca="1" xml:space="preserve"> (BM$2 &gt;= NTBA!$F$17) * IF(BM$268 &gt;= $E307, MAX( MIN( $F307*$F$264, $F307-SUM($I307:BL307)),0),0)</f>
        <v>0</v>
      </c>
      <c r="BN307" s="53">
        <f ca="1" xml:space="preserve"> (BN$2 &gt;= NTBA!$F$17) * IF(BN$268 &gt;= $E307, MAX( MIN( $F307*$F$264, $F307-SUM($I307:BM307)),0),0)</f>
        <v>0</v>
      </c>
      <c r="BO307" s="53">
        <f ca="1" xml:space="preserve"> (BO$2 &gt;= NTBA!$F$17) * IF(BO$268 &gt;= $E307, MAX( MIN( $F307*$F$264, $F307-SUM($I307:BN307)),0),0)</f>
        <v>0</v>
      </c>
      <c r="BP307" s="53">
        <f ca="1" xml:space="preserve"> (BP$2 &gt;= NTBA!$F$17) * IF(BP$268 &gt;= $E307, MAX( MIN( $F307*$F$264, $F307-SUM($I307:BO307)),0),0)</f>
        <v>0</v>
      </c>
      <c r="BQ307" s="53">
        <f ca="1" xml:space="preserve"> (BQ$2 &gt;= NTBA!$F$17) * IF(BQ$268 &gt;= $E307, MAX( MIN( $F307*$F$264, $F307-SUM($I307:BP307)),0),0)</f>
        <v>0</v>
      </c>
      <c r="BR307" s="53">
        <f ca="1" xml:space="preserve"> (BR$2 &gt;= NTBA!$F$17) * IF(BR$268 &gt;= $E307, MAX( MIN( $F307*$F$264, $F307-SUM($I307:BQ307)),0),0)</f>
        <v>0</v>
      </c>
      <c r="BS307" s="53">
        <f ca="1" xml:space="preserve"> (BS$2 &gt;= NTBA!$F$17) * IF(BS$268 &gt;= $E307, MAX( MIN( $F307*$F$264, $F307-SUM($I307:BR307)),0),0)</f>
        <v>0</v>
      </c>
      <c r="BT307" s="53">
        <f ca="1" xml:space="preserve"> (BT$2 &gt;= NTBA!$F$17) * IF(BT$268 &gt;= $E307, MAX( MIN( $F307*$F$264, $F307-SUM($I307:BS307)),0),0)</f>
        <v>0</v>
      </c>
      <c r="BU307" s="53">
        <f ca="1" xml:space="preserve"> (BU$2 &gt;= NTBA!$F$17) * IF(BU$268 &gt;= $E307, MAX( MIN( $F307*$F$264, $F307-SUM($I307:BT307)),0),0)</f>
        <v>0</v>
      </c>
      <c r="BV307" s="53">
        <f ca="1" xml:space="preserve"> (BV$2 &gt;= NTBA!$F$17) * IF(BV$268 &gt;= $E307, MAX( MIN( $F307*$F$264, $F307-SUM($I307:BU307)),0),0)</f>
        <v>0</v>
      </c>
      <c r="BW307" s="53">
        <f ca="1" xml:space="preserve"> (BW$2 &gt;= NTBA!$F$17) * IF(BW$268 &gt;= $E307, MAX( MIN( $F307*$F$264, $F307-SUM($I307:BV307)),0),0)</f>
        <v>0</v>
      </c>
      <c r="BX307" s="53">
        <f ca="1" xml:space="preserve"> (BX$2 &gt;= NTBA!$F$17) * IF(BX$268 &gt;= $E307, MAX( MIN( $F307*$F$264, $F307-SUM($I307:BW307)),0),0)</f>
        <v>0</v>
      </c>
      <c r="BY307" s="53">
        <f ca="1" xml:space="preserve"> (BY$2 &gt;= NTBA!$F$17) * IF(BY$268 &gt;= $E307, MAX( MIN( $F307*$F$264, $F307-SUM($I307:BX307)),0),0)</f>
        <v>0</v>
      </c>
      <c r="BZ307" s="53">
        <f ca="1" xml:space="preserve"> (BZ$2 &gt;= NTBA!$F$17) * IF(BZ$268 &gt;= $E307, MAX( MIN( $F307*$F$264, $F307-SUM($I307:BY307)),0),0)</f>
        <v>0</v>
      </c>
      <c r="CA307" s="53">
        <f ca="1" xml:space="preserve"> (CA$2 &gt;= NTBA!$F$17) * IF(CA$268 &gt;= $E307, MAX( MIN( $F307*$F$264, $F307-SUM($I307:BZ307)),0),0)</f>
        <v>0</v>
      </c>
      <c r="CB307" s="53">
        <f ca="1" xml:space="preserve"> (CB$2 &gt;= NTBA!$F$17) * IF(CB$268 &gt;= $E307, MAX( MIN( $F307*$F$264, $F307-SUM($I307:CA307)),0),0)</f>
        <v>0</v>
      </c>
      <c r="CC307" s="53">
        <f ca="1" xml:space="preserve"> (CC$2 &gt;= NTBA!$F$17) * IF(CC$268 &gt;= $E307, MAX( MIN( $F307*$F$264, $F307-SUM($I307:CB307)),0),0)</f>
        <v>0</v>
      </c>
      <c r="CD307" s="53">
        <f ca="1" xml:space="preserve"> (CD$2 &gt;= NTBA!$F$17) * IF(CD$268 &gt;= $E307, MAX( MIN( $F307*$F$264, $F307-SUM($I307:CC307)),0),0)</f>
        <v>0</v>
      </c>
      <c r="CE307" s="53">
        <f ca="1" xml:space="preserve"> (CE$2 &gt;= NTBA!$F$17) * IF(CE$268 &gt;= $E307, MAX( MIN( $F307*$F$264, $F307-SUM($I307:CD307)),0),0)</f>
        <v>0</v>
      </c>
      <c r="CF307" s="53">
        <f ca="1" xml:space="preserve"> (CF$2 &gt;= NTBA!$F$17) * IF(CF$268 &gt;= $E307, MAX( MIN( $F307*$F$264, $F307-SUM($I307:CE307)),0),0)</f>
        <v>0</v>
      </c>
      <c r="CG307" s="53">
        <f ca="1" xml:space="preserve"> (CG$2 &gt;= NTBA!$F$17) * IF(CG$268 &gt;= $E307, MAX( MIN( $F307*$F$264, $F307-SUM($I307:CF307)),0),0)</f>
        <v>0</v>
      </c>
      <c r="CH307" s="53">
        <f ca="1" xml:space="preserve"> (CH$2 &gt;= NTBA!$F$17) * IF(CH$268 &gt;= $E307, MAX( MIN( $F307*$F$264, $F307-SUM($I307:CG307)),0),0)</f>
        <v>0</v>
      </c>
      <c r="CI307" s="53">
        <f ca="1" xml:space="preserve"> (CI$2 &gt;= NTBA!$F$17) * IF(CI$268 &gt;= $E307, MAX( MIN( $F307*$F$264, $F307-SUM($I307:CH307)),0),0)</f>
        <v>0</v>
      </c>
      <c r="CJ307" s="53">
        <f ca="1" xml:space="preserve"> (CJ$2 &gt;= NTBA!$F$17) * IF(CJ$268 &gt;= $E307, MAX( MIN( $F307*$F$264, $F307-SUM($I307:CI307)),0),0)</f>
        <v>0</v>
      </c>
      <c r="CK307" s="53">
        <f ca="1" xml:space="preserve"> (CK$2 &gt;= NTBA!$F$17) * IF(CK$268 &gt;= $E307, MAX( MIN( $F307*$F$264, $F307-SUM($I307:CJ307)),0),0)</f>
        <v>0</v>
      </c>
      <c r="CL307" s="53">
        <f ca="1" xml:space="preserve"> (CL$2 &gt;= NTBA!$F$17) * IF(CL$268 &gt;= $E307, MAX( MIN( $F307*$F$264, $F307-SUM($I307:CK307)),0),0)</f>
        <v>0</v>
      </c>
      <c r="CM307" s="53">
        <f ca="1" xml:space="preserve"> (CM$2 &gt;= NTBA!$F$17) * IF(CM$268 &gt;= $E307, MAX( MIN( $F307*$F$264, $F307-SUM($I307:CL307)),0),0)</f>
        <v>0</v>
      </c>
      <c r="CN307" s="53">
        <f ca="1" xml:space="preserve"> (CN$2 &gt;= NTBA!$F$17) * IF(CN$268 &gt;= $E307, MAX( MIN( $F307*$F$264, $F307-SUM($I307:CM307)),0),0)</f>
        <v>0</v>
      </c>
      <c r="CO307" s="53">
        <f ca="1" xml:space="preserve"> (CO$2 &gt;= NTBA!$F$17) * IF(CO$268 &gt;= $E307, MAX( MIN( $F307*$F$264, $F307-SUM($I307:CN307)),0),0)</f>
        <v>0</v>
      </c>
      <c r="CP307" s="53">
        <f ca="1" xml:space="preserve"> (CP$2 &gt;= NTBA!$F$17) * IF(CP$268 &gt;= $E307, MAX( MIN( $F307*$F$264, $F307-SUM($I307:CO307)),0),0)</f>
        <v>0</v>
      </c>
      <c r="CQ307" s="53">
        <f ca="1" xml:space="preserve"> (CQ$2 &gt;= NTBA!$F$17) * IF(CQ$268 &gt;= $E307, MAX( MIN( $F307*$F$264, $F307-SUM($I307:CP307)),0),0)</f>
        <v>0</v>
      </c>
      <c r="CR307" s="53">
        <f ca="1" xml:space="preserve"> (CR$2 &gt;= NTBA!$F$17) * IF(CR$268 &gt;= $E307, MAX( MIN( $F307*$F$264, $F307-SUM($I307:CQ307)),0),0)</f>
        <v>0</v>
      </c>
      <c r="CS307" s="53">
        <f ca="1" xml:space="preserve"> (CS$2 &gt;= NTBA!$F$17) * IF(CS$268 &gt;= $E307, MAX( MIN( $F307*$F$264, $F307-SUM($I307:CR307)),0),0)</f>
        <v>0</v>
      </c>
      <c r="CT307" s="53">
        <f ca="1" xml:space="preserve"> (CT$2 &gt;= NTBA!$F$17) * IF(CT$268 &gt;= $E307, MAX( MIN( $F307*$F$264, $F307-SUM($I307:CS307)),0),0)</f>
        <v>0</v>
      </c>
      <c r="CU307" s="53">
        <f ca="1" xml:space="preserve"> (CU$2 &gt;= NTBA!$F$17) * IF(CU$268 &gt;= $E307, MAX( MIN( $F307*$F$264, $F307-SUM($I307:CT307)),0),0)</f>
        <v>0</v>
      </c>
      <c r="CV307" s="53">
        <f ca="1" xml:space="preserve"> (CV$2 &gt;= NTBA!$F$17) * IF(CV$268 &gt;= $E307, MAX( MIN( $F307*$F$264, $F307-SUM($I307:CU307)),0),0)</f>
        <v>0</v>
      </c>
      <c r="CW307" s="53">
        <f ca="1" xml:space="preserve"> (CW$2 &gt;= NTBA!$F$17) * IF(CW$268 &gt;= $E307, MAX( MIN( $F307*$F$264, $F307-SUM($I307:CV307)),0),0)</f>
        <v>0</v>
      </c>
      <c r="CX307" s="53">
        <f ca="1" xml:space="preserve"> (CX$2 &gt;= NTBA!$F$17) * IF(CX$268 &gt;= $E307, MAX( MIN( $F307*$F$264, $F307-SUM($I307:CW307)),0),0)</f>
        <v>0</v>
      </c>
      <c r="CY307" s="53">
        <f ca="1" xml:space="preserve"> (CY$2 &gt;= NTBA!$F$17) * IF(CY$268 &gt;= $E307, MAX( MIN( $F307*$F$264, $F307-SUM($I307:CX307)),0),0)</f>
        <v>0</v>
      </c>
      <c r="CZ307" s="53">
        <f ca="1" xml:space="preserve"> (CZ$2 &gt;= NTBA!$F$17) * IF(CZ$268 &gt;= $E307, MAX( MIN( $F307*$F$264, $F307-SUM($I307:CY307)),0),0)</f>
        <v>0</v>
      </c>
      <c r="DA307" s="53">
        <f ca="1" xml:space="preserve"> (DA$2 &gt;= NTBA!$F$17) * IF(DA$268 &gt;= $E307, MAX( MIN( $F307*$F$264, $F307-SUM($I307:CZ307)),0),0)</f>
        <v>0</v>
      </c>
      <c r="DB307" s="53">
        <f ca="1" xml:space="preserve"> (DB$2 &gt;= NTBA!$F$17) * IF(DB$268 &gt;= $E307, MAX( MIN( $F307*$F$264, $F307-SUM($I307:DA307)),0),0)</f>
        <v>0</v>
      </c>
      <c r="DC307" s="53">
        <f ca="1" xml:space="preserve"> (DC$2 &gt;= NTBA!$F$17) * IF(DC$268 &gt;= $E307, MAX( MIN( $F307*$F$264, $F307-SUM($I307:DB307)),0),0)</f>
        <v>0</v>
      </c>
      <c r="DD307" s="53">
        <f ca="1" xml:space="preserve"> (DD$2 &gt;= NTBA!$F$17) * IF(DD$268 &gt;= $E307, MAX( MIN( $F307*$F$264, $F307-SUM($I307:DC307)),0),0)</f>
        <v>0</v>
      </c>
      <c r="DE307" s="53">
        <f ca="1" xml:space="preserve"> (DE$2 &gt;= NTBA!$F$17) * IF(DE$268 &gt;= $E307, MAX( MIN( $F307*$F$264, $F307-SUM($I307:DD307)),0),0)</f>
        <v>0</v>
      </c>
      <c r="DF307" s="53">
        <f ca="1" xml:space="preserve"> (DF$2 &gt;= NTBA!$F$17) * IF(DF$268 &gt;= $E307, MAX( MIN( $F307*$F$264, $F307-SUM($I307:DE307)),0),0)</f>
        <v>0</v>
      </c>
      <c r="DG307" s="53">
        <f ca="1" xml:space="preserve"> (DG$2 &gt;= NTBA!$F$17) * IF(DG$268 &gt;= $E307, MAX( MIN( $F307*$F$264, $F307-SUM($I307:DF307)),0),0)</f>
        <v>0</v>
      </c>
      <c r="DH307" s="53">
        <f ca="1" xml:space="preserve"> (DH$2 &gt;= NTBA!$F$17) * IF(DH$268 &gt;= $E307, MAX( MIN( $F307*$F$264, $F307-SUM($I307:DG307)),0),0)</f>
        <v>0</v>
      </c>
      <c r="DI307" s="53">
        <f ca="1" xml:space="preserve"> (DI$2 &gt;= NTBA!$F$17) * IF(DI$268 &gt;= $E307, MAX( MIN( $F307*$F$264, $F307-SUM($I307:DH307)),0),0)</f>
        <v>0</v>
      </c>
      <c r="DJ307" s="53">
        <f ca="1" xml:space="preserve"> (DJ$2 &gt;= NTBA!$F$17) * IF(DJ$268 &gt;= $E307, MAX( MIN( $F307*$F$264, $F307-SUM($I307:DI307)),0),0)</f>
        <v>0</v>
      </c>
      <c r="DK307" s="53">
        <f ca="1" xml:space="preserve"> (DK$2 &gt;= NTBA!$F$17) * IF(DK$268 &gt;= $E307, MAX( MIN( $F307*$F$264, $F307-SUM($I307:DJ307)),0),0)</f>
        <v>0</v>
      </c>
      <c r="DL307" s="53">
        <f ca="1" xml:space="preserve"> (DL$2 &gt;= NTBA!$F$17) * IF(DL$268 &gt;= $E307, MAX( MIN( $F307*$F$264, $F307-SUM($I307:DK307)),0),0)</f>
        <v>0</v>
      </c>
      <c r="DM307" s="53">
        <f ca="1" xml:space="preserve"> (DM$2 &gt;= NTBA!$F$17) * IF(DM$268 &gt;= $E307, MAX( MIN( $F307*$F$264, $F307-SUM($I307:DL307)),0),0)</f>
        <v>0</v>
      </c>
      <c r="DN307" s="53">
        <f ca="1" xml:space="preserve"> (DN$2 &gt;= NTBA!$F$17) * IF(DN$268 &gt;= $E307, MAX( MIN( $F307*$F$264, $F307-SUM($I307:DM307)),0),0)</f>
        <v>0</v>
      </c>
      <c r="DO307" s="53">
        <f ca="1" xml:space="preserve"> (DO$2 &gt;= NTBA!$F$17) * IF(DO$268 &gt;= $E307, MAX( MIN( $F307*$F$264, $F307-SUM($I307:DN307)),0),0)</f>
        <v>0</v>
      </c>
      <c r="DP307" s="53">
        <f ca="1" xml:space="preserve"> (DP$2 &gt;= NTBA!$F$17) * IF(DP$268 &gt;= $E307, MAX( MIN( $F307*$F$264, $F307-SUM($I307:DO307)),0),0)</f>
        <v>0</v>
      </c>
      <c r="DQ307" s="53">
        <f ca="1" xml:space="preserve"> (DQ$2 &gt;= NTBA!$F$17) * IF(DQ$268 &gt;= $E307, MAX( MIN( $F307*$F$264, $F307-SUM($I307:DP307)),0),0)</f>
        <v>0</v>
      </c>
      <c r="DR307" s="53">
        <f ca="1" xml:space="preserve"> (DR$2 &gt;= NTBA!$F$17) * IF(DR$268 &gt;= $E307, MAX( MIN( $F307*$F$264, $F307-SUM($I307:DQ307)),0),0)</f>
        <v>0</v>
      </c>
      <c r="DS307" s="53">
        <f ca="1" xml:space="preserve"> (DS$2 &gt;= NTBA!$F$17) * IF(DS$268 &gt;= $E307, MAX( MIN( $F307*$F$264, $F307-SUM($I307:DR307)),0),0)</f>
        <v>0</v>
      </c>
      <c r="DT307" s="53">
        <f ca="1" xml:space="preserve"> (DT$2 &gt;= NTBA!$F$17) * IF(DT$268 &gt;= $E307, MAX( MIN( $F307*$F$264, $F307-SUM($I307:DS307)),0),0)</f>
        <v>0</v>
      </c>
      <c r="DU307" s="53">
        <f ca="1" xml:space="preserve"> (DU$2 &gt;= NTBA!$F$17) * IF(DU$268 &gt;= $E307, MAX( MIN( $F307*$F$264, $F307-SUM($I307:DT307)),0),0)</f>
        <v>0</v>
      </c>
      <c r="DV307" s="53">
        <f ca="1" xml:space="preserve"> (DV$2 &gt;= NTBA!$F$17) * IF(DV$268 &gt;= $E307, MAX( MIN( $F307*$F$264, $F307-SUM($I307:DU307)),0),0)</f>
        <v>0</v>
      </c>
      <c r="DW307" s="53">
        <f ca="1" xml:space="preserve"> (DW$2 &gt;= NTBA!$F$17) * IF(DW$268 &gt;= $E307, MAX( MIN( $F307*$F$264, $F307-SUM($I307:DV307)),0),0)</f>
        <v>0</v>
      </c>
      <c r="DX307" s="53">
        <f ca="1" xml:space="preserve"> (DX$2 &gt;= NTBA!$F$17) * IF(DX$268 &gt;= $E307, MAX( MIN( $F307*$F$264, $F307-SUM($I307:DW307)),0),0)</f>
        <v>0</v>
      </c>
      <c r="DY307" s="53">
        <f ca="1" xml:space="preserve"> (DY$2 &gt;= NTBA!$F$17) * IF(DY$268 &gt;= $E307, MAX( MIN( $F307*$F$264, $F307-SUM($I307:DX307)),0),0)</f>
        <v>0</v>
      </c>
      <c r="DZ307" s="53">
        <f ca="1" xml:space="preserve"> (DZ$2 &gt;= NTBA!$F$17) * IF(DZ$268 &gt;= $E307, MAX( MIN( $F307*$F$264, $F307-SUM($I307:DY307)),0),0)</f>
        <v>0</v>
      </c>
      <c r="EA307" s="53">
        <f ca="1" xml:space="preserve"> (EA$2 &gt;= NTBA!$F$17) * IF(EA$268 &gt;= $E307, MAX( MIN( $F307*$F$264, $F307-SUM($I307:DZ307)),0),0)</f>
        <v>0</v>
      </c>
      <c r="EB307" s="53">
        <f ca="1" xml:space="preserve"> (EB$2 &gt;= NTBA!$F$17) * IF(EB$268 &gt;= $E307, MAX( MIN( $F307*$F$264, $F307-SUM($I307:EA307)),0),0)</f>
        <v>0</v>
      </c>
      <c r="EC307" s="53">
        <f ca="1" xml:space="preserve"> (EC$2 &gt;= NTBA!$F$17) * IF(EC$268 &gt;= $E307, MAX( MIN( $F307*$F$264, $F307-SUM($I307:EB307)),0),0)</f>
        <v>0</v>
      </c>
      <c r="ED307" s="53">
        <f ca="1" xml:space="preserve"> (ED$2 &gt;= NTBA!$F$17) * IF(ED$268 &gt;= $E307, MAX( MIN( $F307*$F$264, $F307-SUM($I307:EC307)),0),0)</f>
        <v>0</v>
      </c>
      <c r="EE307" s="53">
        <f ca="1" xml:space="preserve"> (EE$2 &gt;= NTBA!$F$17) * IF(EE$268 &gt;= $E307, MAX( MIN( $F307*$F$264, $F307-SUM($I307:ED307)),0),0)</f>
        <v>0</v>
      </c>
      <c r="EF307" s="53">
        <f ca="1" xml:space="preserve"> (EF$2 &gt;= NTBA!$F$17) * IF(EF$268 &gt;= $E307, MAX( MIN( $F307*$F$264, $F307-SUM($I307:EE307)),0),0)</f>
        <v>0</v>
      </c>
      <c r="EG307" s="53">
        <f ca="1" xml:space="preserve"> (EG$2 &gt;= NTBA!$F$17) * IF(EG$268 &gt;= $E307, MAX( MIN( $F307*$F$264, $F307-SUM($I307:EF307)),0),0)</f>
        <v>0</v>
      </c>
      <c r="EH307" s="53">
        <f ca="1" xml:space="preserve"> (EH$2 &gt;= NTBA!$F$17) * IF(EH$268 &gt;= $E307, MAX( MIN( $F307*$F$264, $F307-SUM($I307:EG307)),0),0)</f>
        <v>0</v>
      </c>
      <c r="EI307" s="21"/>
    </row>
    <row r="308" spans="5:139" ht="15" customHeight="1" outlineLevel="1" x14ac:dyDescent="0.35">
      <c r="E308" s="625">
        <v>40</v>
      </c>
      <c r="F308" s="415">
        <f ca="1"/>
        <v>0</v>
      </c>
      <c r="H308" s="26">
        <f t="shared" ca="1" si="184"/>
        <v>0</v>
      </c>
      <c r="I308" s="39"/>
      <c r="J308" s="53">
        <f xml:space="preserve"> (J$2 &gt;= NTBA!$F$17) * IF(J$268 &gt;= $E308, MAX( MIN( $F308*$F$264, $F308-SUM($I308:I308)),0),0)</f>
        <v>0</v>
      </c>
      <c r="K308" s="53">
        <f xml:space="preserve"> (K$2 &gt;= NTBA!$F$17) * IF(K$268 &gt;= $E308, MAX( MIN( $F308*$F$264, $F308-SUM($I308:J308)),0),0)</f>
        <v>0</v>
      </c>
      <c r="L308" s="53">
        <f xml:space="preserve"> (L$2 &gt;= NTBA!$F$17) * IF(L$268 &gt;= $E308, MAX( MIN( $F308*$F$264, $F308-SUM($I308:K308)),0),0)</f>
        <v>0</v>
      </c>
      <c r="M308" s="53">
        <f xml:space="preserve"> (M$2 &gt;= NTBA!$F$17) * IF(M$268 &gt;= $E308, MAX( MIN( $F308*$F$264, $F308-SUM($I308:L308)),0),0)</f>
        <v>0</v>
      </c>
      <c r="N308" s="53">
        <f xml:space="preserve"> (N$2 &gt;= NTBA!$F$17) * IF(N$268 &gt;= $E308, MAX( MIN( $F308*$F$264, $F308-SUM($I308:M308)),0),0)</f>
        <v>0</v>
      </c>
      <c r="O308" s="53">
        <f xml:space="preserve"> (O$2 &gt;= NTBA!$F$17) * IF(O$268 &gt;= $E308, MAX( MIN( $F308*$F$264, $F308-SUM($I308:N308)),0),0)</f>
        <v>0</v>
      </c>
      <c r="P308" s="53">
        <f xml:space="preserve"> (P$2 &gt;= NTBA!$F$17) * IF(P$268 &gt;= $E308, MAX( MIN( $F308*$F$264, $F308-SUM($I308:O308)),0),0)</f>
        <v>0</v>
      </c>
      <c r="Q308" s="53">
        <f xml:space="preserve"> (Q$2 &gt;= NTBA!$F$17) * IF(Q$268 &gt;= $E308, MAX( MIN( $F308*$F$264, $F308-SUM($I308:P308)),0),0)</f>
        <v>0</v>
      </c>
      <c r="R308" s="53">
        <f xml:space="preserve"> (R$2 &gt;= NTBA!$F$17) * IF(R$268 &gt;= $E308, MAX( MIN( $F308*$F$264, $F308-SUM($I308:Q308)),0),0)</f>
        <v>0</v>
      </c>
      <c r="S308" s="53">
        <f xml:space="preserve"> (S$2 &gt;= NTBA!$F$17) * IF(S$268 &gt;= $E308, MAX( MIN( $F308*$F$264, $F308-SUM($I308:R308)),0),0)</f>
        <v>0</v>
      </c>
      <c r="T308" s="53">
        <f xml:space="preserve"> (T$2 &gt;= NTBA!$F$17) * IF(T$268 &gt;= $E308, MAX( MIN( $F308*$F$264, $F308-SUM($I308:S308)),0),0)</f>
        <v>0</v>
      </c>
      <c r="U308" s="53">
        <f xml:space="preserve"> (U$2 &gt;= NTBA!$F$17) * IF(U$268 &gt;= $E308, MAX( MIN( $F308*$F$264, $F308-SUM($I308:T308)),0),0)</f>
        <v>0</v>
      </c>
      <c r="V308" s="53">
        <f xml:space="preserve"> (V$2 &gt;= NTBA!$F$17) * IF(V$268 &gt;= $E308, MAX( MIN( $F308*$F$264, $F308-SUM($I308:U308)),0),0)</f>
        <v>0</v>
      </c>
      <c r="W308" s="53">
        <f xml:space="preserve"> (W$2 &gt;= NTBA!$F$17) * IF(W$268 &gt;= $E308, MAX( MIN( $F308*$F$264, $F308-SUM($I308:V308)),0),0)</f>
        <v>0</v>
      </c>
      <c r="X308" s="53">
        <f xml:space="preserve"> (X$2 &gt;= NTBA!$F$17) * IF(X$268 &gt;= $E308, MAX( MIN( $F308*$F$264, $F308-SUM($I308:W308)),0),0)</f>
        <v>0</v>
      </c>
      <c r="Y308" s="53">
        <f xml:space="preserve"> (Y$2 &gt;= NTBA!$F$17) * IF(Y$268 &gt;= $E308, MAX( MIN( $F308*$F$264, $F308-SUM($I308:X308)),0),0)</f>
        <v>0</v>
      </c>
      <c r="Z308" s="53">
        <f xml:space="preserve"> (Z$2 &gt;= NTBA!$F$17) * IF(Z$268 &gt;= $E308, MAX( MIN( $F308*$F$264, $F308-SUM($I308:Y308)),0),0)</f>
        <v>0</v>
      </c>
      <c r="AA308" s="53">
        <f xml:space="preserve"> (AA$2 &gt;= NTBA!$F$17) * IF(AA$268 &gt;= $E308, MAX( MIN( $F308*$F$264, $F308-SUM($I308:Z308)),0),0)</f>
        <v>0</v>
      </c>
      <c r="AB308" s="53">
        <f xml:space="preserve"> (AB$2 &gt;= NTBA!$F$17) * IF(AB$268 &gt;= $E308, MAX( MIN( $F308*$F$264, $F308-SUM($I308:AA308)),0),0)</f>
        <v>0</v>
      </c>
      <c r="AC308" s="53">
        <f xml:space="preserve"> (AC$2 &gt;= NTBA!$F$17) * IF(AC$268 &gt;= $E308, MAX( MIN( $F308*$F$264, $F308-SUM($I308:AB308)),0),0)</f>
        <v>0</v>
      </c>
      <c r="AD308" s="53">
        <f xml:space="preserve"> (AD$2 &gt;= NTBA!$F$17) * IF(AD$268 &gt;= $E308, MAX( MIN( $F308*$F$264, $F308-SUM($I308:AC308)),0),0)</f>
        <v>0</v>
      </c>
      <c r="AE308" s="53">
        <f xml:space="preserve"> (AE$2 &gt;= NTBA!$F$17) * IF(AE$268 &gt;= $E308, MAX( MIN( $F308*$F$264, $F308-SUM($I308:AD308)),0),0)</f>
        <v>0</v>
      </c>
      <c r="AF308" s="53">
        <f xml:space="preserve"> (AF$2 &gt;= NTBA!$F$17) * IF(AF$268 &gt;= $E308, MAX( MIN( $F308*$F$264, $F308-SUM($I308:AE308)),0),0)</f>
        <v>0</v>
      </c>
      <c r="AG308" s="53">
        <f xml:space="preserve"> (AG$2 &gt;= NTBA!$F$17) * IF(AG$268 &gt;= $E308, MAX( MIN( $F308*$F$264, $F308-SUM($I308:AF308)),0),0)</f>
        <v>0</v>
      </c>
      <c r="AH308" s="53">
        <f xml:space="preserve"> (AH$2 &gt;= NTBA!$F$17) * IF(AH$268 &gt;= $E308, MAX( MIN( $F308*$F$264, $F308-SUM($I308:AG308)),0),0)</f>
        <v>0</v>
      </c>
      <c r="AI308" s="53">
        <f xml:space="preserve"> (AI$2 &gt;= NTBA!$F$17) * IF(AI$268 &gt;= $E308, MAX( MIN( $F308*$F$264, $F308-SUM($I308:AH308)),0),0)</f>
        <v>0</v>
      </c>
      <c r="AJ308" s="53">
        <f xml:space="preserve"> (AJ$2 &gt;= NTBA!$F$17) * IF(AJ$268 &gt;= $E308, MAX( MIN( $F308*$F$264, $F308-SUM($I308:AI308)),0),0)</f>
        <v>0</v>
      </c>
      <c r="AK308" s="53">
        <f xml:space="preserve"> (AK$2 &gt;= NTBA!$F$17) * IF(AK$268 &gt;= $E308, MAX( MIN( $F308*$F$264, $F308-SUM($I308:AJ308)),0),0)</f>
        <v>0</v>
      </c>
      <c r="AL308" s="53">
        <f xml:space="preserve"> (AL$2 &gt;= NTBA!$F$17) * IF(AL$268 &gt;= $E308, MAX( MIN( $F308*$F$264, $F308-SUM($I308:AK308)),0),0)</f>
        <v>0</v>
      </c>
      <c r="AM308" s="53">
        <f xml:space="preserve"> (AM$2 &gt;= NTBA!$F$17) * IF(AM$268 &gt;= $E308, MAX( MIN( $F308*$F$264, $F308-SUM($I308:AL308)),0),0)</f>
        <v>0</v>
      </c>
      <c r="AN308" s="53">
        <f xml:space="preserve"> (AN$2 &gt;= NTBA!$F$17) * IF(AN$268 &gt;= $E308, MAX( MIN( $F308*$F$264, $F308-SUM($I308:AM308)),0),0)</f>
        <v>0</v>
      </c>
      <c r="AO308" s="53">
        <f xml:space="preserve"> (AO$2 &gt;= NTBA!$F$17) * IF(AO$268 &gt;= $E308, MAX( MIN( $F308*$F$264, $F308-SUM($I308:AN308)),0),0)</f>
        <v>0</v>
      </c>
      <c r="AP308" s="53">
        <f xml:space="preserve"> (AP$2 &gt;= NTBA!$F$17) * IF(AP$268 &gt;= $E308, MAX( MIN( $F308*$F$264, $F308-SUM($I308:AO308)),0),0)</f>
        <v>0</v>
      </c>
      <c r="AQ308" s="53">
        <f xml:space="preserve"> (AQ$2 &gt;= NTBA!$F$17) * IF(AQ$268 &gt;= $E308, MAX( MIN( $F308*$F$264, $F308-SUM($I308:AP308)),0),0)</f>
        <v>0</v>
      </c>
      <c r="AR308" s="53">
        <f xml:space="preserve"> (AR$2 &gt;= NTBA!$F$17) * IF(AR$268 &gt;= $E308, MAX( MIN( $F308*$F$264, $F308-SUM($I308:AQ308)),0),0)</f>
        <v>0</v>
      </c>
      <c r="AS308" s="53">
        <f xml:space="preserve"> (AS$2 &gt;= NTBA!$F$17) * IF(AS$268 &gt;= $E308, MAX( MIN( $F308*$F$264, $F308-SUM($I308:AR308)),0),0)</f>
        <v>0</v>
      </c>
      <c r="AT308" s="53">
        <f xml:space="preserve"> (AT$2 &gt;= NTBA!$F$17) * IF(AT$268 &gt;= $E308, MAX( MIN( $F308*$F$264, $F308-SUM($I308:AS308)),0),0)</f>
        <v>0</v>
      </c>
      <c r="AU308" s="53">
        <f xml:space="preserve"> (AU$2 &gt;= NTBA!$F$17) * IF(AU$268 &gt;= $E308, MAX( MIN( $F308*$F$264, $F308-SUM($I308:AT308)),0),0)</f>
        <v>0</v>
      </c>
      <c r="AV308" s="53">
        <f xml:space="preserve"> (AV$2 &gt;= NTBA!$F$17) * IF(AV$268 &gt;= $E308, MAX( MIN( $F308*$F$264, $F308-SUM($I308:AU308)),0),0)</f>
        <v>0</v>
      </c>
      <c r="AW308" s="53">
        <f ca="1" xml:space="preserve"> (AW$2 &gt;= NTBA!$F$17) * IF(AW$268 &gt;= $E308, MAX( MIN( $F308*$F$264, $F308-SUM($I308:AV308)),0),0)</f>
        <v>0</v>
      </c>
      <c r="AX308" s="53">
        <f ca="1" xml:space="preserve"> (AX$2 &gt;= NTBA!$F$17) * IF(AX$268 &gt;= $E308, MAX( MIN( $F308*$F$264, $F308-SUM($I308:AW308)),0),0)</f>
        <v>0</v>
      </c>
      <c r="AY308" s="53">
        <f ca="1" xml:space="preserve"> (AY$2 &gt;= NTBA!$F$17) * IF(AY$268 &gt;= $E308, MAX( MIN( $F308*$F$264, $F308-SUM($I308:AX308)),0),0)</f>
        <v>0</v>
      </c>
      <c r="AZ308" s="53">
        <f ca="1" xml:space="preserve"> (AZ$2 &gt;= NTBA!$F$17) * IF(AZ$268 &gt;= $E308, MAX( MIN( $F308*$F$264, $F308-SUM($I308:AY308)),0),0)</f>
        <v>0</v>
      </c>
      <c r="BA308" s="53">
        <f ca="1" xml:space="preserve"> (BA$2 &gt;= NTBA!$F$17) * IF(BA$268 &gt;= $E308, MAX( MIN( $F308*$F$264, $F308-SUM($I308:AZ308)),0),0)</f>
        <v>0</v>
      </c>
      <c r="BB308" s="53">
        <f ca="1" xml:space="preserve"> (BB$2 &gt;= NTBA!$F$17) * IF(BB$268 &gt;= $E308, MAX( MIN( $F308*$F$264, $F308-SUM($I308:BA308)),0),0)</f>
        <v>0</v>
      </c>
      <c r="BC308" s="53">
        <f ca="1" xml:space="preserve"> (BC$2 &gt;= NTBA!$F$17) * IF(BC$268 &gt;= $E308, MAX( MIN( $F308*$F$264, $F308-SUM($I308:BB308)),0),0)</f>
        <v>0</v>
      </c>
      <c r="BD308" s="53">
        <f ca="1" xml:space="preserve"> (BD$2 &gt;= NTBA!$F$17) * IF(BD$268 &gt;= $E308, MAX( MIN( $F308*$F$264, $F308-SUM($I308:BC308)),0),0)</f>
        <v>0</v>
      </c>
      <c r="BE308" s="53">
        <f ca="1" xml:space="preserve"> (BE$2 &gt;= NTBA!$F$17) * IF(BE$268 &gt;= $E308, MAX( MIN( $F308*$F$264, $F308-SUM($I308:BD308)),0),0)</f>
        <v>0</v>
      </c>
      <c r="BF308" s="53">
        <f ca="1" xml:space="preserve"> (BF$2 &gt;= NTBA!$F$17) * IF(BF$268 &gt;= $E308, MAX( MIN( $F308*$F$264, $F308-SUM($I308:BE308)),0),0)</f>
        <v>0</v>
      </c>
      <c r="BG308" s="53">
        <f ca="1" xml:space="preserve"> (BG$2 &gt;= NTBA!$F$17) * IF(BG$268 &gt;= $E308, MAX( MIN( $F308*$F$264, $F308-SUM($I308:BF308)),0),0)</f>
        <v>0</v>
      </c>
      <c r="BH308" s="53">
        <f ca="1" xml:space="preserve"> (BH$2 &gt;= NTBA!$F$17) * IF(BH$268 &gt;= $E308, MAX( MIN( $F308*$F$264, $F308-SUM($I308:BG308)),0),0)</f>
        <v>0</v>
      </c>
      <c r="BI308" s="53">
        <f ca="1" xml:space="preserve"> (BI$2 &gt;= NTBA!$F$17) * IF(BI$268 &gt;= $E308, MAX( MIN( $F308*$F$264, $F308-SUM($I308:BH308)),0),0)</f>
        <v>0</v>
      </c>
      <c r="BJ308" s="53">
        <f ca="1" xml:space="preserve"> (BJ$2 &gt;= NTBA!$F$17) * IF(BJ$268 &gt;= $E308, MAX( MIN( $F308*$F$264, $F308-SUM($I308:BI308)),0),0)</f>
        <v>0</v>
      </c>
      <c r="BK308" s="53">
        <f ca="1" xml:space="preserve"> (BK$2 &gt;= NTBA!$F$17) * IF(BK$268 &gt;= $E308, MAX( MIN( $F308*$F$264, $F308-SUM($I308:BJ308)),0),0)</f>
        <v>0</v>
      </c>
      <c r="BL308" s="53">
        <f ca="1" xml:space="preserve"> (BL$2 &gt;= NTBA!$F$17) * IF(BL$268 &gt;= $E308, MAX( MIN( $F308*$F$264, $F308-SUM($I308:BK308)),0),0)</f>
        <v>0</v>
      </c>
      <c r="BM308" s="53">
        <f ca="1" xml:space="preserve"> (BM$2 &gt;= NTBA!$F$17) * IF(BM$268 &gt;= $E308, MAX( MIN( $F308*$F$264, $F308-SUM($I308:BL308)),0),0)</f>
        <v>0</v>
      </c>
      <c r="BN308" s="53">
        <f ca="1" xml:space="preserve"> (BN$2 &gt;= NTBA!$F$17) * IF(BN$268 &gt;= $E308, MAX( MIN( $F308*$F$264, $F308-SUM($I308:BM308)),0),0)</f>
        <v>0</v>
      </c>
      <c r="BO308" s="53">
        <f ca="1" xml:space="preserve"> (BO$2 &gt;= NTBA!$F$17) * IF(BO$268 &gt;= $E308, MAX( MIN( $F308*$F$264, $F308-SUM($I308:BN308)),0),0)</f>
        <v>0</v>
      </c>
      <c r="BP308" s="53">
        <f ca="1" xml:space="preserve"> (BP$2 &gt;= NTBA!$F$17) * IF(BP$268 &gt;= $E308, MAX( MIN( $F308*$F$264, $F308-SUM($I308:BO308)),0),0)</f>
        <v>0</v>
      </c>
      <c r="BQ308" s="53">
        <f ca="1" xml:space="preserve"> (BQ$2 &gt;= NTBA!$F$17) * IF(BQ$268 &gt;= $E308, MAX( MIN( $F308*$F$264, $F308-SUM($I308:BP308)),0),0)</f>
        <v>0</v>
      </c>
      <c r="BR308" s="53">
        <f ca="1" xml:space="preserve"> (BR$2 &gt;= NTBA!$F$17) * IF(BR$268 &gt;= $E308, MAX( MIN( $F308*$F$264, $F308-SUM($I308:BQ308)),0),0)</f>
        <v>0</v>
      </c>
      <c r="BS308" s="53">
        <f ca="1" xml:space="preserve"> (BS$2 &gt;= NTBA!$F$17) * IF(BS$268 &gt;= $E308, MAX( MIN( $F308*$F$264, $F308-SUM($I308:BR308)),0),0)</f>
        <v>0</v>
      </c>
      <c r="BT308" s="53">
        <f ca="1" xml:space="preserve"> (BT$2 &gt;= NTBA!$F$17) * IF(BT$268 &gt;= $E308, MAX( MIN( $F308*$F$264, $F308-SUM($I308:BS308)),0),0)</f>
        <v>0</v>
      </c>
      <c r="BU308" s="53">
        <f ca="1" xml:space="preserve"> (BU$2 &gt;= NTBA!$F$17) * IF(BU$268 &gt;= $E308, MAX( MIN( $F308*$F$264, $F308-SUM($I308:BT308)),0),0)</f>
        <v>0</v>
      </c>
      <c r="BV308" s="53">
        <f ca="1" xml:space="preserve"> (BV$2 &gt;= NTBA!$F$17) * IF(BV$268 &gt;= $E308, MAX( MIN( $F308*$F$264, $F308-SUM($I308:BU308)),0),0)</f>
        <v>0</v>
      </c>
      <c r="BW308" s="53">
        <f ca="1" xml:space="preserve"> (BW$2 &gt;= NTBA!$F$17) * IF(BW$268 &gt;= $E308, MAX( MIN( $F308*$F$264, $F308-SUM($I308:BV308)),0),0)</f>
        <v>0</v>
      </c>
      <c r="BX308" s="53">
        <f ca="1" xml:space="preserve"> (BX$2 &gt;= NTBA!$F$17) * IF(BX$268 &gt;= $E308, MAX( MIN( $F308*$F$264, $F308-SUM($I308:BW308)),0),0)</f>
        <v>0</v>
      </c>
      <c r="BY308" s="53">
        <f ca="1" xml:space="preserve"> (BY$2 &gt;= NTBA!$F$17) * IF(BY$268 &gt;= $E308, MAX( MIN( $F308*$F$264, $F308-SUM($I308:BX308)),0),0)</f>
        <v>0</v>
      </c>
      <c r="BZ308" s="53">
        <f ca="1" xml:space="preserve"> (BZ$2 &gt;= NTBA!$F$17) * IF(BZ$268 &gt;= $E308, MAX( MIN( $F308*$F$264, $F308-SUM($I308:BY308)),0),0)</f>
        <v>0</v>
      </c>
      <c r="CA308" s="53">
        <f ca="1" xml:space="preserve"> (CA$2 &gt;= NTBA!$F$17) * IF(CA$268 &gt;= $E308, MAX( MIN( $F308*$F$264, $F308-SUM($I308:BZ308)),0),0)</f>
        <v>0</v>
      </c>
      <c r="CB308" s="53">
        <f ca="1" xml:space="preserve"> (CB$2 &gt;= NTBA!$F$17) * IF(CB$268 &gt;= $E308, MAX( MIN( $F308*$F$264, $F308-SUM($I308:CA308)),0),0)</f>
        <v>0</v>
      </c>
      <c r="CC308" s="53">
        <f ca="1" xml:space="preserve"> (CC$2 &gt;= NTBA!$F$17) * IF(CC$268 &gt;= $E308, MAX( MIN( $F308*$F$264, $F308-SUM($I308:CB308)),0),0)</f>
        <v>0</v>
      </c>
      <c r="CD308" s="53">
        <f ca="1" xml:space="preserve"> (CD$2 &gt;= NTBA!$F$17) * IF(CD$268 &gt;= $E308, MAX( MIN( $F308*$F$264, $F308-SUM($I308:CC308)),0),0)</f>
        <v>0</v>
      </c>
      <c r="CE308" s="53">
        <f ca="1" xml:space="preserve"> (CE$2 &gt;= NTBA!$F$17) * IF(CE$268 &gt;= $E308, MAX( MIN( $F308*$F$264, $F308-SUM($I308:CD308)),0),0)</f>
        <v>0</v>
      </c>
      <c r="CF308" s="53">
        <f ca="1" xml:space="preserve"> (CF$2 &gt;= NTBA!$F$17) * IF(CF$268 &gt;= $E308, MAX( MIN( $F308*$F$264, $F308-SUM($I308:CE308)),0),0)</f>
        <v>0</v>
      </c>
      <c r="CG308" s="53">
        <f ca="1" xml:space="preserve"> (CG$2 &gt;= NTBA!$F$17) * IF(CG$268 &gt;= $E308, MAX( MIN( $F308*$F$264, $F308-SUM($I308:CF308)),0),0)</f>
        <v>0</v>
      </c>
      <c r="CH308" s="53">
        <f ca="1" xml:space="preserve"> (CH$2 &gt;= NTBA!$F$17) * IF(CH$268 &gt;= $E308, MAX( MIN( $F308*$F$264, $F308-SUM($I308:CG308)),0),0)</f>
        <v>0</v>
      </c>
      <c r="CI308" s="53">
        <f ca="1" xml:space="preserve"> (CI$2 &gt;= NTBA!$F$17) * IF(CI$268 &gt;= $E308, MAX( MIN( $F308*$F$264, $F308-SUM($I308:CH308)),0),0)</f>
        <v>0</v>
      </c>
      <c r="CJ308" s="53">
        <f ca="1" xml:space="preserve"> (CJ$2 &gt;= NTBA!$F$17) * IF(CJ$268 &gt;= $E308, MAX( MIN( $F308*$F$264, $F308-SUM($I308:CI308)),0),0)</f>
        <v>0</v>
      </c>
      <c r="CK308" s="53">
        <f ca="1" xml:space="preserve"> (CK$2 &gt;= NTBA!$F$17) * IF(CK$268 &gt;= $E308, MAX( MIN( $F308*$F$264, $F308-SUM($I308:CJ308)),0),0)</f>
        <v>0</v>
      </c>
      <c r="CL308" s="53">
        <f ca="1" xml:space="preserve"> (CL$2 &gt;= NTBA!$F$17) * IF(CL$268 &gt;= $E308, MAX( MIN( $F308*$F$264, $F308-SUM($I308:CK308)),0),0)</f>
        <v>0</v>
      </c>
      <c r="CM308" s="53">
        <f ca="1" xml:space="preserve"> (CM$2 &gt;= NTBA!$F$17) * IF(CM$268 &gt;= $E308, MAX( MIN( $F308*$F$264, $F308-SUM($I308:CL308)),0),0)</f>
        <v>0</v>
      </c>
      <c r="CN308" s="53">
        <f ca="1" xml:space="preserve"> (CN$2 &gt;= NTBA!$F$17) * IF(CN$268 &gt;= $E308, MAX( MIN( $F308*$F$264, $F308-SUM($I308:CM308)),0),0)</f>
        <v>0</v>
      </c>
      <c r="CO308" s="53">
        <f ca="1" xml:space="preserve"> (CO$2 &gt;= NTBA!$F$17) * IF(CO$268 &gt;= $E308, MAX( MIN( $F308*$F$264, $F308-SUM($I308:CN308)),0),0)</f>
        <v>0</v>
      </c>
      <c r="CP308" s="53">
        <f ca="1" xml:space="preserve"> (CP$2 &gt;= NTBA!$F$17) * IF(CP$268 &gt;= $E308, MAX( MIN( $F308*$F$264, $F308-SUM($I308:CO308)),0),0)</f>
        <v>0</v>
      </c>
      <c r="CQ308" s="53">
        <f ca="1" xml:space="preserve"> (CQ$2 &gt;= NTBA!$F$17) * IF(CQ$268 &gt;= $E308, MAX( MIN( $F308*$F$264, $F308-SUM($I308:CP308)),0),0)</f>
        <v>0</v>
      </c>
      <c r="CR308" s="53">
        <f ca="1" xml:space="preserve"> (CR$2 &gt;= NTBA!$F$17) * IF(CR$268 &gt;= $E308, MAX( MIN( $F308*$F$264, $F308-SUM($I308:CQ308)),0),0)</f>
        <v>0</v>
      </c>
      <c r="CS308" s="53">
        <f ca="1" xml:space="preserve"> (CS$2 &gt;= NTBA!$F$17) * IF(CS$268 &gt;= $E308, MAX( MIN( $F308*$F$264, $F308-SUM($I308:CR308)),0),0)</f>
        <v>0</v>
      </c>
      <c r="CT308" s="53">
        <f ca="1" xml:space="preserve"> (CT$2 &gt;= NTBA!$F$17) * IF(CT$268 &gt;= $E308, MAX( MIN( $F308*$F$264, $F308-SUM($I308:CS308)),0),0)</f>
        <v>0</v>
      </c>
      <c r="CU308" s="53">
        <f ca="1" xml:space="preserve"> (CU$2 &gt;= NTBA!$F$17) * IF(CU$268 &gt;= $E308, MAX( MIN( $F308*$F$264, $F308-SUM($I308:CT308)),0),0)</f>
        <v>0</v>
      </c>
      <c r="CV308" s="53">
        <f ca="1" xml:space="preserve"> (CV$2 &gt;= NTBA!$F$17) * IF(CV$268 &gt;= $E308, MAX( MIN( $F308*$F$264, $F308-SUM($I308:CU308)),0),0)</f>
        <v>0</v>
      </c>
      <c r="CW308" s="53">
        <f ca="1" xml:space="preserve"> (CW$2 &gt;= NTBA!$F$17) * IF(CW$268 &gt;= $E308, MAX( MIN( $F308*$F$264, $F308-SUM($I308:CV308)),0),0)</f>
        <v>0</v>
      </c>
      <c r="CX308" s="53">
        <f ca="1" xml:space="preserve"> (CX$2 &gt;= NTBA!$F$17) * IF(CX$268 &gt;= $E308, MAX( MIN( $F308*$F$264, $F308-SUM($I308:CW308)),0),0)</f>
        <v>0</v>
      </c>
      <c r="CY308" s="53">
        <f ca="1" xml:space="preserve"> (CY$2 &gt;= NTBA!$F$17) * IF(CY$268 &gt;= $E308, MAX( MIN( $F308*$F$264, $F308-SUM($I308:CX308)),0),0)</f>
        <v>0</v>
      </c>
      <c r="CZ308" s="53">
        <f ca="1" xml:space="preserve"> (CZ$2 &gt;= NTBA!$F$17) * IF(CZ$268 &gt;= $E308, MAX( MIN( $F308*$F$264, $F308-SUM($I308:CY308)),0),0)</f>
        <v>0</v>
      </c>
      <c r="DA308" s="53">
        <f ca="1" xml:space="preserve"> (DA$2 &gt;= NTBA!$F$17) * IF(DA$268 &gt;= $E308, MAX( MIN( $F308*$F$264, $F308-SUM($I308:CZ308)),0),0)</f>
        <v>0</v>
      </c>
      <c r="DB308" s="53">
        <f ca="1" xml:space="preserve"> (DB$2 &gt;= NTBA!$F$17) * IF(DB$268 &gt;= $E308, MAX( MIN( $F308*$F$264, $F308-SUM($I308:DA308)),0),0)</f>
        <v>0</v>
      </c>
      <c r="DC308" s="53">
        <f ca="1" xml:space="preserve"> (DC$2 &gt;= NTBA!$F$17) * IF(DC$268 &gt;= $E308, MAX( MIN( $F308*$F$264, $F308-SUM($I308:DB308)),0),0)</f>
        <v>0</v>
      </c>
      <c r="DD308" s="53">
        <f ca="1" xml:space="preserve"> (DD$2 &gt;= NTBA!$F$17) * IF(DD$268 &gt;= $E308, MAX( MIN( $F308*$F$264, $F308-SUM($I308:DC308)),0),0)</f>
        <v>0</v>
      </c>
      <c r="DE308" s="53">
        <f ca="1" xml:space="preserve"> (DE$2 &gt;= NTBA!$F$17) * IF(DE$268 &gt;= $E308, MAX( MIN( $F308*$F$264, $F308-SUM($I308:DD308)),0),0)</f>
        <v>0</v>
      </c>
      <c r="DF308" s="53">
        <f ca="1" xml:space="preserve"> (DF$2 &gt;= NTBA!$F$17) * IF(DF$268 &gt;= $E308, MAX( MIN( $F308*$F$264, $F308-SUM($I308:DE308)),0),0)</f>
        <v>0</v>
      </c>
      <c r="DG308" s="53">
        <f ca="1" xml:space="preserve"> (DG$2 &gt;= NTBA!$F$17) * IF(DG$268 &gt;= $E308, MAX( MIN( $F308*$F$264, $F308-SUM($I308:DF308)),0),0)</f>
        <v>0</v>
      </c>
      <c r="DH308" s="53">
        <f ca="1" xml:space="preserve"> (DH$2 &gt;= NTBA!$F$17) * IF(DH$268 &gt;= $E308, MAX( MIN( $F308*$F$264, $F308-SUM($I308:DG308)),0),0)</f>
        <v>0</v>
      </c>
      <c r="DI308" s="53">
        <f ca="1" xml:space="preserve"> (DI$2 &gt;= NTBA!$F$17) * IF(DI$268 &gt;= $E308, MAX( MIN( $F308*$F$264, $F308-SUM($I308:DH308)),0),0)</f>
        <v>0</v>
      </c>
      <c r="DJ308" s="53">
        <f ca="1" xml:space="preserve"> (DJ$2 &gt;= NTBA!$F$17) * IF(DJ$268 &gt;= $E308, MAX( MIN( $F308*$F$264, $F308-SUM($I308:DI308)),0),0)</f>
        <v>0</v>
      </c>
      <c r="DK308" s="53">
        <f ca="1" xml:space="preserve"> (DK$2 &gt;= NTBA!$F$17) * IF(DK$268 &gt;= $E308, MAX( MIN( $F308*$F$264, $F308-SUM($I308:DJ308)),0),0)</f>
        <v>0</v>
      </c>
      <c r="DL308" s="53">
        <f ca="1" xml:space="preserve"> (DL$2 &gt;= NTBA!$F$17) * IF(DL$268 &gt;= $E308, MAX( MIN( $F308*$F$264, $F308-SUM($I308:DK308)),0),0)</f>
        <v>0</v>
      </c>
      <c r="DM308" s="53">
        <f ca="1" xml:space="preserve"> (DM$2 &gt;= NTBA!$F$17) * IF(DM$268 &gt;= $E308, MAX( MIN( $F308*$F$264, $F308-SUM($I308:DL308)),0),0)</f>
        <v>0</v>
      </c>
      <c r="DN308" s="53">
        <f ca="1" xml:space="preserve"> (DN$2 &gt;= NTBA!$F$17) * IF(DN$268 &gt;= $E308, MAX( MIN( $F308*$F$264, $F308-SUM($I308:DM308)),0),0)</f>
        <v>0</v>
      </c>
      <c r="DO308" s="53">
        <f ca="1" xml:space="preserve"> (DO$2 &gt;= NTBA!$F$17) * IF(DO$268 &gt;= $E308, MAX( MIN( $F308*$F$264, $F308-SUM($I308:DN308)),0),0)</f>
        <v>0</v>
      </c>
      <c r="DP308" s="53">
        <f ca="1" xml:space="preserve"> (DP$2 &gt;= NTBA!$F$17) * IF(DP$268 &gt;= $E308, MAX( MIN( $F308*$F$264, $F308-SUM($I308:DO308)),0),0)</f>
        <v>0</v>
      </c>
      <c r="DQ308" s="53">
        <f ca="1" xml:space="preserve"> (DQ$2 &gt;= NTBA!$F$17) * IF(DQ$268 &gt;= $E308, MAX( MIN( $F308*$F$264, $F308-SUM($I308:DP308)),0),0)</f>
        <v>0</v>
      </c>
      <c r="DR308" s="53">
        <f ca="1" xml:space="preserve"> (DR$2 &gt;= NTBA!$F$17) * IF(DR$268 &gt;= $E308, MAX( MIN( $F308*$F$264, $F308-SUM($I308:DQ308)),0),0)</f>
        <v>0</v>
      </c>
      <c r="DS308" s="53">
        <f ca="1" xml:space="preserve"> (DS$2 &gt;= NTBA!$F$17) * IF(DS$268 &gt;= $E308, MAX( MIN( $F308*$F$264, $F308-SUM($I308:DR308)),0),0)</f>
        <v>0</v>
      </c>
      <c r="DT308" s="53">
        <f ca="1" xml:space="preserve"> (DT$2 &gt;= NTBA!$F$17) * IF(DT$268 &gt;= $E308, MAX( MIN( $F308*$F$264, $F308-SUM($I308:DS308)),0),0)</f>
        <v>0</v>
      </c>
      <c r="DU308" s="53">
        <f ca="1" xml:space="preserve"> (DU$2 &gt;= NTBA!$F$17) * IF(DU$268 &gt;= $E308, MAX( MIN( $F308*$F$264, $F308-SUM($I308:DT308)),0),0)</f>
        <v>0</v>
      </c>
      <c r="DV308" s="53">
        <f ca="1" xml:space="preserve"> (DV$2 &gt;= NTBA!$F$17) * IF(DV$268 &gt;= $E308, MAX( MIN( $F308*$F$264, $F308-SUM($I308:DU308)),0),0)</f>
        <v>0</v>
      </c>
      <c r="DW308" s="53">
        <f ca="1" xml:space="preserve"> (DW$2 &gt;= NTBA!$F$17) * IF(DW$268 &gt;= $E308, MAX( MIN( $F308*$F$264, $F308-SUM($I308:DV308)),0),0)</f>
        <v>0</v>
      </c>
      <c r="DX308" s="53">
        <f ca="1" xml:space="preserve"> (DX$2 &gt;= NTBA!$F$17) * IF(DX$268 &gt;= $E308, MAX( MIN( $F308*$F$264, $F308-SUM($I308:DW308)),0),0)</f>
        <v>0</v>
      </c>
      <c r="DY308" s="53">
        <f ca="1" xml:space="preserve"> (DY$2 &gt;= NTBA!$F$17) * IF(DY$268 &gt;= $E308, MAX( MIN( $F308*$F$264, $F308-SUM($I308:DX308)),0),0)</f>
        <v>0</v>
      </c>
      <c r="DZ308" s="53">
        <f ca="1" xml:space="preserve"> (DZ$2 &gt;= NTBA!$F$17) * IF(DZ$268 &gt;= $E308, MAX( MIN( $F308*$F$264, $F308-SUM($I308:DY308)),0),0)</f>
        <v>0</v>
      </c>
      <c r="EA308" s="53">
        <f ca="1" xml:space="preserve"> (EA$2 &gt;= NTBA!$F$17) * IF(EA$268 &gt;= $E308, MAX( MIN( $F308*$F$264, $F308-SUM($I308:DZ308)),0),0)</f>
        <v>0</v>
      </c>
      <c r="EB308" s="53">
        <f ca="1" xml:space="preserve"> (EB$2 &gt;= NTBA!$F$17) * IF(EB$268 &gt;= $E308, MAX( MIN( $F308*$F$264, $F308-SUM($I308:EA308)),0),0)</f>
        <v>0</v>
      </c>
      <c r="EC308" s="53">
        <f ca="1" xml:space="preserve"> (EC$2 &gt;= NTBA!$F$17) * IF(EC$268 &gt;= $E308, MAX( MIN( $F308*$F$264, $F308-SUM($I308:EB308)),0),0)</f>
        <v>0</v>
      </c>
      <c r="ED308" s="53">
        <f ca="1" xml:space="preserve"> (ED$2 &gt;= NTBA!$F$17) * IF(ED$268 &gt;= $E308, MAX( MIN( $F308*$F$264, $F308-SUM($I308:EC308)),0),0)</f>
        <v>0</v>
      </c>
      <c r="EE308" s="53">
        <f ca="1" xml:space="preserve"> (EE$2 &gt;= NTBA!$F$17) * IF(EE$268 &gt;= $E308, MAX( MIN( $F308*$F$264, $F308-SUM($I308:ED308)),0),0)</f>
        <v>0</v>
      </c>
      <c r="EF308" s="53">
        <f ca="1" xml:space="preserve"> (EF$2 &gt;= NTBA!$F$17) * IF(EF$268 &gt;= $E308, MAX( MIN( $F308*$F$264, $F308-SUM($I308:EE308)),0),0)</f>
        <v>0</v>
      </c>
      <c r="EG308" s="53">
        <f ca="1" xml:space="preserve"> (EG$2 &gt;= NTBA!$F$17) * IF(EG$268 &gt;= $E308, MAX( MIN( $F308*$F$264, $F308-SUM($I308:EF308)),0),0)</f>
        <v>0</v>
      </c>
      <c r="EH308" s="53">
        <f ca="1" xml:space="preserve"> (EH$2 &gt;= NTBA!$F$17) * IF(EH$268 &gt;= $E308, MAX( MIN( $F308*$F$264, $F308-SUM($I308:EG308)),0),0)</f>
        <v>0</v>
      </c>
      <c r="EI308" s="21"/>
    </row>
    <row r="309" spans="5:139" ht="15" customHeight="1" outlineLevel="1" x14ac:dyDescent="0.35">
      <c r="E309" s="625">
        <v>41</v>
      </c>
      <c r="F309" s="415">
        <f ca="1"/>
        <v>0</v>
      </c>
      <c r="H309" s="26">
        <f t="shared" ca="1" si="184"/>
        <v>0</v>
      </c>
      <c r="I309" s="39"/>
      <c r="J309" s="53">
        <f xml:space="preserve"> (J$2 &gt;= NTBA!$F$17) * IF(J$268 &gt;= $E309, MAX( MIN( $F309*$F$264, $F309-SUM($I309:I309)),0),0)</f>
        <v>0</v>
      </c>
      <c r="K309" s="53">
        <f xml:space="preserve"> (K$2 &gt;= NTBA!$F$17) * IF(K$268 &gt;= $E309, MAX( MIN( $F309*$F$264, $F309-SUM($I309:J309)),0),0)</f>
        <v>0</v>
      </c>
      <c r="L309" s="53">
        <f xml:space="preserve"> (L$2 &gt;= NTBA!$F$17) * IF(L$268 &gt;= $E309, MAX( MIN( $F309*$F$264, $F309-SUM($I309:K309)),0),0)</f>
        <v>0</v>
      </c>
      <c r="M309" s="53">
        <f xml:space="preserve"> (M$2 &gt;= NTBA!$F$17) * IF(M$268 &gt;= $E309, MAX( MIN( $F309*$F$264, $F309-SUM($I309:L309)),0),0)</f>
        <v>0</v>
      </c>
      <c r="N309" s="53">
        <f xml:space="preserve"> (N$2 &gt;= NTBA!$F$17) * IF(N$268 &gt;= $E309, MAX( MIN( $F309*$F$264, $F309-SUM($I309:M309)),0),0)</f>
        <v>0</v>
      </c>
      <c r="O309" s="53">
        <f xml:space="preserve"> (O$2 &gt;= NTBA!$F$17) * IF(O$268 &gt;= $E309, MAX( MIN( $F309*$F$264, $F309-SUM($I309:N309)),0),0)</f>
        <v>0</v>
      </c>
      <c r="P309" s="53">
        <f xml:space="preserve"> (P$2 &gt;= NTBA!$F$17) * IF(P$268 &gt;= $E309, MAX( MIN( $F309*$F$264, $F309-SUM($I309:O309)),0),0)</f>
        <v>0</v>
      </c>
      <c r="Q309" s="53">
        <f xml:space="preserve"> (Q$2 &gt;= NTBA!$F$17) * IF(Q$268 &gt;= $E309, MAX( MIN( $F309*$F$264, $F309-SUM($I309:P309)),0),0)</f>
        <v>0</v>
      </c>
      <c r="R309" s="53">
        <f xml:space="preserve"> (R$2 &gt;= NTBA!$F$17) * IF(R$268 &gt;= $E309, MAX( MIN( $F309*$F$264, $F309-SUM($I309:Q309)),0),0)</f>
        <v>0</v>
      </c>
      <c r="S309" s="53">
        <f xml:space="preserve"> (S$2 &gt;= NTBA!$F$17) * IF(S$268 &gt;= $E309, MAX( MIN( $F309*$F$264, $F309-SUM($I309:R309)),0),0)</f>
        <v>0</v>
      </c>
      <c r="T309" s="53">
        <f xml:space="preserve"> (T$2 &gt;= NTBA!$F$17) * IF(T$268 &gt;= $E309, MAX( MIN( $F309*$F$264, $F309-SUM($I309:S309)),0),0)</f>
        <v>0</v>
      </c>
      <c r="U309" s="53">
        <f xml:space="preserve"> (U$2 &gt;= NTBA!$F$17) * IF(U$268 &gt;= $E309, MAX( MIN( $F309*$F$264, $F309-SUM($I309:T309)),0),0)</f>
        <v>0</v>
      </c>
      <c r="V309" s="53">
        <f xml:space="preserve"> (V$2 &gt;= NTBA!$F$17) * IF(V$268 &gt;= $E309, MAX( MIN( $F309*$F$264, $F309-SUM($I309:U309)),0),0)</f>
        <v>0</v>
      </c>
      <c r="W309" s="53">
        <f xml:space="preserve"> (W$2 &gt;= NTBA!$F$17) * IF(W$268 &gt;= $E309, MAX( MIN( $F309*$F$264, $F309-SUM($I309:V309)),0),0)</f>
        <v>0</v>
      </c>
      <c r="X309" s="53">
        <f xml:space="preserve"> (X$2 &gt;= NTBA!$F$17) * IF(X$268 &gt;= $E309, MAX( MIN( $F309*$F$264, $F309-SUM($I309:W309)),0),0)</f>
        <v>0</v>
      </c>
      <c r="Y309" s="53">
        <f xml:space="preserve"> (Y$2 &gt;= NTBA!$F$17) * IF(Y$268 &gt;= $E309, MAX( MIN( $F309*$F$264, $F309-SUM($I309:X309)),0),0)</f>
        <v>0</v>
      </c>
      <c r="Z309" s="53">
        <f xml:space="preserve"> (Z$2 &gt;= NTBA!$F$17) * IF(Z$268 &gt;= $E309, MAX( MIN( $F309*$F$264, $F309-SUM($I309:Y309)),0),0)</f>
        <v>0</v>
      </c>
      <c r="AA309" s="53">
        <f xml:space="preserve"> (AA$2 &gt;= NTBA!$F$17) * IF(AA$268 &gt;= $E309, MAX( MIN( $F309*$F$264, $F309-SUM($I309:Z309)),0),0)</f>
        <v>0</v>
      </c>
      <c r="AB309" s="53">
        <f xml:space="preserve"> (AB$2 &gt;= NTBA!$F$17) * IF(AB$268 &gt;= $E309, MAX( MIN( $F309*$F$264, $F309-SUM($I309:AA309)),0),0)</f>
        <v>0</v>
      </c>
      <c r="AC309" s="53">
        <f xml:space="preserve"> (AC$2 &gt;= NTBA!$F$17) * IF(AC$268 &gt;= $E309, MAX( MIN( $F309*$F$264, $F309-SUM($I309:AB309)),0),0)</f>
        <v>0</v>
      </c>
      <c r="AD309" s="53">
        <f xml:space="preserve"> (AD$2 &gt;= NTBA!$F$17) * IF(AD$268 &gt;= $E309, MAX( MIN( $F309*$F$264, $F309-SUM($I309:AC309)),0),0)</f>
        <v>0</v>
      </c>
      <c r="AE309" s="53">
        <f xml:space="preserve"> (AE$2 &gt;= NTBA!$F$17) * IF(AE$268 &gt;= $E309, MAX( MIN( $F309*$F$264, $F309-SUM($I309:AD309)),0),0)</f>
        <v>0</v>
      </c>
      <c r="AF309" s="53">
        <f xml:space="preserve"> (AF$2 &gt;= NTBA!$F$17) * IF(AF$268 &gt;= $E309, MAX( MIN( $F309*$F$264, $F309-SUM($I309:AE309)),0),0)</f>
        <v>0</v>
      </c>
      <c r="AG309" s="53">
        <f xml:space="preserve"> (AG$2 &gt;= NTBA!$F$17) * IF(AG$268 &gt;= $E309, MAX( MIN( $F309*$F$264, $F309-SUM($I309:AF309)),0),0)</f>
        <v>0</v>
      </c>
      <c r="AH309" s="53">
        <f xml:space="preserve"> (AH$2 &gt;= NTBA!$F$17) * IF(AH$268 &gt;= $E309, MAX( MIN( $F309*$F$264, $F309-SUM($I309:AG309)),0),0)</f>
        <v>0</v>
      </c>
      <c r="AI309" s="53">
        <f xml:space="preserve"> (AI$2 &gt;= NTBA!$F$17) * IF(AI$268 &gt;= $E309, MAX( MIN( $F309*$F$264, $F309-SUM($I309:AH309)),0),0)</f>
        <v>0</v>
      </c>
      <c r="AJ309" s="53">
        <f xml:space="preserve"> (AJ$2 &gt;= NTBA!$F$17) * IF(AJ$268 &gt;= $E309, MAX( MIN( $F309*$F$264, $F309-SUM($I309:AI309)),0),0)</f>
        <v>0</v>
      </c>
      <c r="AK309" s="53">
        <f xml:space="preserve"> (AK$2 &gt;= NTBA!$F$17) * IF(AK$268 &gt;= $E309, MAX( MIN( $F309*$F$264, $F309-SUM($I309:AJ309)),0),0)</f>
        <v>0</v>
      </c>
      <c r="AL309" s="53">
        <f xml:space="preserve"> (AL$2 &gt;= NTBA!$F$17) * IF(AL$268 &gt;= $E309, MAX( MIN( $F309*$F$264, $F309-SUM($I309:AK309)),0),0)</f>
        <v>0</v>
      </c>
      <c r="AM309" s="53">
        <f xml:space="preserve"> (AM$2 &gt;= NTBA!$F$17) * IF(AM$268 &gt;= $E309, MAX( MIN( $F309*$F$264, $F309-SUM($I309:AL309)),0),0)</f>
        <v>0</v>
      </c>
      <c r="AN309" s="53">
        <f xml:space="preserve"> (AN$2 &gt;= NTBA!$F$17) * IF(AN$268 &gt;= $E309, MAX( MIN( $F309*$F$264, $F309-SUM($I309:AM309)),0),0)</f>
        <v>0</v>
      </c>
      <c r="AO309" s="53">
        <f xml:space="preserve"> (AO$2 &gt;= NTBA!$F$17) * IF(AO$268 &gt;= $E309, MAX( MIN( $F309*$F$264, $F309-SUM($I309:AN309)),0),0)</f>
        <v>0</v>
      </c>
      <c r="AP309" s="53">
        <f xml:space="preserve"> (AP$2 &gt;= NTBA!$F$17) * IF(AP$268 &gt;= $E309, MAX( MIN( $F309*$F$264, $F309-SUM($I309:AO309)),0),0)</f>
        <v>0</v>
      </c>
      <c r="AQ309" s="53">
        <f xml:space="preserve"> (AQ$2 &gt;= NTBA!$F$17) * IF(AQ$268 &gt;= $E309, MAX( MIN( $F309*$F$264, $F309-SUM($I309:AP309)),0),0)</f>
        <v>0</v>
      </c>
      <c r="AR309" s="53">
        <f xml:space="preserve"> (AR$2 &gt;= NTBA!$F$17) * IF(AR$268 &gt;= $E309, MAX( MIN( $F309*$F$264, $F309-SUM($I309:AQ309)),0),0)</f>
        <v>0</v>
      </c>
      <c r="AS309" s="53">
        <f xml:space="preserve"> (AS$2 &gt;= NTBA!$F$17) * IF(AS$268 &gt;= $E309, MAX( MIN( $F309*$F$264, $F309-SUM($I309:AR309)),0),0)</f>
        <v>0</v>
      </c>
      <c r="AT309" s="53">
        <f xml:space="preserve"> (AT$2 &gt;= NTBA!$F$17) * IF(AT$268 &gt;= $E309, MAX( MIN( $F309*$F$264, $F309-SUM($I309:AS309)),0),0)</f>
        <v>0</v>
      </c>
      <c r="AU309" s="53">
        <f xml:space="preserve"> (AU$2 &gt;= NTBA!$F$17) * IF(AU$268 &gt;= $E309, MAX( MIN( $F309*$F$264, $F309-SUM($I309:AT309)),0),0)</f>
        <v>0</v>
      </c>
      <c r="AV309" s="53">
        <f xml:space="preserve"> (AV$2 &gt;= NTBA!$F$17) * IF(AV$268 &gt;= $E309, MAX( MIN( $F309*$F$264, $F309-SUM($I309:AU309)),0),0)</f>
        <v>0</v>
      </c>
      <c r="AW309" s="53">
        <f xml:space="preserve"> (AW$2 &gt;= NTBA!$F$17) * IF(AW$268 &gt;= $E309, MAX( MIN( $F309*$F$264, $F309-SUM($I309:AV309)),0),0)</f>
        <v>0</v>
      </c>
      <c r="AX309" s="53">
        <f ca="1" xml:space="preserve"> (AX$2 &gt;= NTBA!$F$17) * IF(AX$268 &gt;= $E309, MAX( MIN( $F309*$F$264, $F309-SUM($I309:AW309)),0),0)</f>
        <v>0</v>
      </c>
      <c r="AY309" s="53">
        <f ca="1" xml:space="preserve"> (AY$2 &gt;= NTBA!$F$17) * IF(AY$268 &gt;= $E309, MAX( MIN( $F309*$F$264, $F309-SUM($I309:AX309)),0),0)</f>
        <v>0</v>
      </c>
      <c r="AZ309" s="53">
        <f ca="1" xml:space="preserve"> (AZ$2 &gt;= NTBA!$F$17) * IF(AZ$268 &gt;= $E309, MAX( MIN( $F309*$F$264, $F309-SUM($I309:AY309)),0),0)</f>
        <v>0</v>
      </c>
      <c r="BA309" s="53">
        <f ca="1" xml:space="preserve"> (BA$2 &gt;= NTBA!$F$17) * IF(BA$268 &gt;= $E309, MAX( MIN( $F309*$F$264, $F309-SUM($I309:AZ309)),0),0)</f>
        <v>0</v>
      </c>
      <c r="BB309" s="53">
        <f ca="1" xml:space="preserve"> (BB$2 &gt;= NTBA!$F$17) * IF(BB$268 &gt;= $E309, MAX( MIN( $F309*$F$264, $F309-SUM($I309:BA309)),0),0)</f>
        <v>0</v>
      </c>
      <c r="BC309" s="53">
        <f ca="1" xml:space="preserve"> (BC$2 &gt;= NTBA!$F$17) * IF(BC$268 &gt;= $E309, MAX( MIN( $F309*$F$264, $F309-SUM($I309:BB309)),0),0)</f>
        <v>0</v>
      </c>
      <c r="BD309" s="53">
        <f ca="1" xml:space="preserve"> (BD$2 &gt;= NTBA!$F$17) * IF(BD$268 &gt;= $E309, MAX( MIN( $F309*$F$264, $F309-SUM($I309:BC309)),0),0)</f>
        <v>0</v>
      </c>
      <c r="BE309" s="53">
        <f ca="1" xml:space="preserve"> (BE$2 &gt;= NTBA!$F$17) * IF(BE$268 &gt;= $E309, MAX( MIN( $F309*$F$264, $F309-SUM($I309:BD309)),0),0)</f>
        <v>0</v>
      </c>
      <c r="BF309" s="53">
        <f ca="1" xml:space="preserve"> (BF$2 &gt;= NTBA!$F$17) * IF(BF$268 &gt;= $E309, MAX( MIN( $F309*$F$264, $F309-SUM($I309:BE309)),0),0)</f>
        <v>0</v>
      </c>
      <c r="BG309" s="53">
        <f ca="1" xml:space="preserve"> (BG$2 &gt;= NTBA!$F$17) * IF(BG$268 &gt;= $E309, MAX( MIN( $F309*$F$264, $F309-SUM($I309:BF309)),0),0)</f>
        <v>0</v>
      </c>
      <c r="BH309" s="53">
        <f ca="1" xml:space="preserve"> (BH$2 &gt;= NTBA!$F$17) * IF(BH$268 &gt;= $E309, MAX( MIN( $F309*$F$264, $F309-SUM($I309:BG309)),0),0)</f>
        <v>0</v>
      </c>
      <c r="BI309" s="53">
        <f ca="1" xml:space="preserve"> (BI$2 &gt;= NTBA!$F$17) * IF(BI$268 &gt;= $E309, MAX( MIN( $F309*$F$264, $F309-SUM($I309:BH309)),0),0)</f>
        <v>0</v>
      </c>
      <c r="BJ309" s="53">
        <f ca="1" xml:space="preserve"> (BJ$2 &gt;= NTBA!$F$17) * IF(BJ$268 &gt;= $E309, MAX( MIN( $F309*$F$264, $F309-SUM($I309:BI309)),0),0)</f>
        <v>0</v>
      </c>
      <c r="BK309" s="53">
        <f ca="1" xml:space="preserve"> (BK$2 &gt;= NTBA!$F$17) * IF(BK$268 &gt;= $E309, MAX( MIN( $F309*$F$264, $F309-SUM($I309:BJ309)),0),0)</f>
        <v>0</v>
      </c>
      <c r="BL309" s="53">
        <f ca="1" xml:space="preserve"> (BL$2 &gt;= NTBA!$F$17) * IF(BL$268 &gt;= $E309, MAX( MIN( $F309*$F$264, $F309-SUM($I309:BK309)),0),0)</f>
        <v>0</v>
      </c>
      <c r="BM309" s="53">
        <f ca="1" xml:space="preserve"> (BM$2 &gt;= NTBA!$F$17) * IF(BM$268 &gt;= $E309, MAX( MIN( $F309*$F$264, $F309-SUM($I309:BL309)),0),0)</f>
        <v>0</v>
      </c>
      <c r="BN309" s="53">
        <f ca="1" xml:space="preserve"> (BN$2 &gt;= NTBA!$F$17) * IF(BN$268 &gt;= $E309, MAX( MIN( $F309*$F$264, $F309-SUM($I309:BM309)),0),0)</f>
        <v>0</v>
      </c>
      <c r="BO309" s="53">
        <f ca="1" xml:space="preserve"> (BO$2 &gt;= NTBA!$F$17) * IF(BO$268 &gt;= $E309, MAX( MIN( $F309*$F$264, $F309-SUM($I309:BN309)),0),0)</f>
        <v>0</v>
      </c>
      <c r="BP309" s="53">
        <f ca="1" xml:space="preserve"> (BP$2 &gt;= NTBA!$F$17) * IF(BP$268 &gt;= $E309, MAX( MIN( $F309*$F$264, $F309-SUM($I309:BO309)),0),0)</f>
        <v>0</v>
      </c>
      <c r="BQ309" s="53">
        <f ca="1" xml:space="preserve"> (BQ$2 &gt;= NTBA!$F$17) * IF(BQ$268 &gt;= $E309, MAX( MIN( $F309*$F$264, $F309-SUM($I309:BP309)),0),0)</f>
        <v>0</v>
      </c>
      <c r="BR309" s="53">
        <f ca="1" xml:space="preserve"> (BR$2 &gt;= NTBA!$F$17) * IF(BR$268 &gt;= $E309, MAX( MIN( $F309*$F$264, $F309-SUM($I309:BQ309)),0),0)</f>
        <v>0</v>
      </c>
      <c r="BS309" s="53">
        <f ca="1" xml:space="preserve"> (BS$2 &gt;= NTBA!$F$17) * IF(BS$268 &gt;= $E309, MAX( MIN( $F309*$F$264, $F309-SUM($I309:BR309)),0),0)</f>
        <v>0</v>
      </c>
      <c r="BT309" s="53">
        <f ca="1" xml:space="preserve"> (BT$2 &gt;= NTBA!$F$17) * IF(BT$268 &gt;= $E309, MAX( MIN( $F309*$F$264, $F309-SUM($I309:BS309)),0),0)</f>
        <v>0</v>
      </c>
      <c r="BU309" s="53">
        <f ca="1" xml:space="preserve"> (BU$2 &gt;= NTBA!$F$17) * IF(BU$268 &gt;= $E309, MAX( MIN( $F309*$F$264, $F309-SUM($I309:BT309)),0),0)</f>
        <v>0</v>
      </c>
      <c r="BV309" s="53">
        <f ca="1" xml:space="preserve"> (BV$2 &gt;= NTBA!$F$17) * IF(BV$268 &gt;= $E309, MAX( MIN( $F309*$F$264, $F309-SUM($I309:BU309)),0),0)</f>
        <v>0</v>
      </c>
      <c r="BW309" s="53">
        <f ca="1" xml:space="preserve"> (BW$2 &gt;= NTBA!$F$17) * IF(BW$268 &gt;= $E309, MAX( MIN( $F309*$F$264, $F309-SUM($I309:BV309)),0),0)</f>
        <v>0</v>
      </c>
      <c r="BX309" s="53">
        <f ca="1" xml:space="preserve"> (BX$2 &gt;= NTBA!$F$17) * IF(BX$268 &gt;= $E309, MAX( MIN( $F309*$F$264, $F309-SUM($I309:BW309)),0),0)</f>
        <v>0</v>
      </c>
      <c r="BY309" s="53">
        <f ca="1" xml:space="preserve"> (BY$2 &gt;= NTBA!$F$17) * IF(BY$268 &gt;= $E309, MAX( MIN( $F309*$F$264, $F309-SUM($I309:BX309)),0),0)</f>
        <v>0</v>
      </c>
      <c r="BZ309" s="53">
        <f ca="1" xml:space="preserve"> (BZ$2 &gt;= NTBA!$F$17) * IF(BZ$268 &gt;= $E309, MAX( MIN( $F309*$F$264, $F309-SUM($I309:BY309)),0),0)</f>
        <v>0</v>
      </c>
      <c r="CA309" s="53">
        <f ca="1" xml:space="preserve"> (CA$2 &gt;= NTBA!$F$17) * IF(CA$268 &gt;= $E309, MAX( MIN( $F309*$F$264, $F309-SUM($I309:BZ309)),0),0)</f>
        <v>0</v>
      </c>
      <c r="CB309" s="53">
        <f ca="1" xml:space="preserve"> (CB$2 &gt;= NTBA!$F$17) * IF(CB$268 &gt;= $E309, MAX( MIN( $F309*$F$264, $F309-SUM($I309:CA309)),0),0)</f>
        <v>0</v>
      </c>
      <c r="CC309" s="53">
        <f ca="1" xml:space="preserve"> (CC$2 &gt;= NTBA!$F$17) * IF(CC$268 &gt;= $E309, MAX( MIN( $F309*$F$264, $F309-SUM($I309:CB309)),0),0)</f>
        <v>0</v>
      </c>
      <c r="CD309" s="53">
        <f ca="1" xml:space="preserve"> (CD$2 &gt;= NTBA!$F$17) * IF(CD$268 &gt;= $E309, MAX( MIN( $F309*$F$264, $F309-SUM($I309:CC309)),0),0)</f>
        <v>0</v>
      </c>
      <c r="CE309" s="53">
        <f ca="1" xml:space="preserve"> (CE$2 &gt;= NTBA!$F$17) * IF(CE$268 &gt;= $E309, MAX( MIN( $F309*$F$264, $F309-SUM($I309:CD309)),0),0)</f>
        <v>0</v>
      </c>
      <c r="CF309" s="53">
        <f ca="1" xml:space="preserve"> (CF$2 &gt;= NTBA!$F$17) * IF(CF$268 &gt;= $E309, MAX( MIN( $F309*$F$264, $F309-SUM($I309:CE309)),0),0)</f>
        <v>0</v>
      </c>
      <c r="CG309" s="53">
        <f ca="1" xml:space="preserve"> (CG$2 &gt;= NTBA!$F$17) * IF(CG$268 &gt;= $E309, MAX( MIN( $F309*$F$264, $F309-SUM($I309:CF309)),0),0)</f>
        <v>0</v>
      </c>
      <c r="CH309" s="53">
        <f ca="1" xml:space="preserve"> (CH$2 &gt;= NTBA!$F$17) * IF(CH$268 &gt;= $E309, MAX( MIN( $F309*$F$264, $F309-SUM($I309:CG309)),0),0)</f>
        <v>0</v>
      </c>
      <c r="CI309" s="53">
        <f ca="1" xml:space="preserve"> (CI$2 &gt;= NTBA!$F$17) * IF(CI$268 &gt;= $E309, MAX( MIN( $F309*$F$264, $F309-SUM($I309:CH309)),0),0)</f>
        <v>0</v>
      </c>
      <c r="CJ309" s="53">
        <f ca="1" xml:space="preserve"> (CJ$2 &gt;= NTBA!$F$17) * IF(CJ$268 &gt;= $E309, MAX( MIN( $F309*$F$264, $F309-SUM($I309:CI309)),0),0)</f>
        <v>0</v>
      </c>
      <c r="CK309" s="53">
        <f ca="1" xml:space="preserve"> (CK$2 &gt;= NTBA!$F$17) * IF(CK$268 &gt;= $E309, MAX( MIN( $F309*$F$264, $F309-SUM($I309:CJ309)),0),0)</f>
        <v>0</v>
      </c>
      <c r="CL309" s="53">
        <f ca="1" xml:space="preserve"> (CL$2 &gt;= NTBA!$F$17) * IF(CL$268 &gt;= $E309, MAX( MIN( $F309*$F$264, $F309-SUM($I309:CK309)),0),0)</f>
        <v>0</v>
      </c>
      <c r="CM309" s="53">
        <f ca="1" xml:space="preserve"> (CM$2 &gt;= NTBA!$F$17) * IF(CM$268 &gt;= $E309, MAX( MIN( $F309*$F$264, $F309-SUM($I309:CL309)),0),0)</f>
        <v>0</v>
      </c>
      <c r="CN309" s="53">
        <f ca="1" xml:space="preserve"> (CN$2 &gt;= NTBA!$F$17) * IF(CN$268 &gt;= $E309, MAX( MIN( $F309*$F$264, $F309-SUM($I309:CM309)),0),0)</f>
        <v>0</v>
      </c>
      <c r="CO309" s="53">
        <f ca="1" xml:space="preserve"> (CO$2 &gt;= NTBA!$F$17) * IF(CO$268 &gt;= $E309, MAX( MIN( $F309*$F$264, $F309-SUM($I309:CN309)),0),0)</f>
        <v>0</v>
      </c>
      <c r="CP309" s="53">
        <f ca="1" xml:space="preserve"> (CP$2 &gt;= NTBA!$F$17) * IF(CP$268 &gt;= $E309, MAX( MIN( $F309*$F$264, $F309-SUM($I309:CO309)),0),0)</f>
        <v>0</v>
      </c>
      <c r="CQ309" s="53">
        <f ca="1" xml:space="preserve"> (CQ$2 &gt;= NTBA!$F$17) * IF(CQ$268 &gt;= $E309, MAX( MIN( $F309*$F$264, $F309-SUM($I309:CP309)),0),0)</f>
        <v>0</v>
      </c>
      <c r="CR309" s="53">
        <f ca="1" xml:space="preserve"> (CR$2 &gt;= NTBA!$F$17) * IF(CR$268 &gt;= $E309, MAX( MIN( $F309*$F$264, $F309-SUM($I309:CQ309)),0),0)</f>
        <v>0</v>
      </c>
      <c r="CS309" s="53">
        <f ca="1" xml:space="preserve"> (CS$2 &gt;= NTBA!$F$17) * IF(CS$268 &gt;= $E309, MAX( MIN( $F309*$F$264, $F309-SUM($I309:CR309)),0),0)</f>
        <v>0</v>
      </c>
      <c r="CT309" s="53">
        <f ca="1" xml:space="preserve"> (CT$2 &gt;= NTBA!$F$17) * IF(CT$268 &gt;= $E309, MAX( MIN( $F309*$F$264, $F309-SUM($I309:CS309)),0),0)</f>
        <v>0</v>
      </c>
      <c r="CU309" s="53">
        <f ca="1" xml:space="preserve"> (CU$2 &gt;= NTBA!$F$17) * IF(CU$268 &gt;= $E309, MAX( MIN( $F309*$F$264, $F309-SUM($I309:CT309)),0),0)</f>
        <v>0</v>
      </c>
      <c r="CV309" s="53">
        <f ca="1" xml:space="preserve"> (CV$2 &gt;= NTBA!$F$17) * IF(CV$268 &gt;= $E309, MAX( MIN( $F309*$F$264, $F309-SUM($I309:CU309)),0),0)</f>
        <v>0</v>
      </c>
      <c r="CW309" s="53">
        <f ca="1" xml:space="preserve"> (CW$2 &gt;= NTBA!$F$17) * IF(CW$268 &gt;= $E309, MAX( MIN( $F309*$F$264, $F309-SUM($I309:CV309)),0),0)</f>
        <v>0</v>
      </c>
      <c r="CX309" s="53">
        <f ca="1" xml:space="preserve"> (CX$2 &gt;= NTBA!$F$17) * IF(CX$268 &gt;= $E309, MAX( MIN( $F309*$F$264, $F309-SUM($I309:CW309)),0),0)</f>
        <v>0</v>
      </c>
      <c r="CY309" s="53">
        <f ca="1" xml:space="preserve"> (CY$2 &gt;= NTBA!$F$17) * IF(CY$268 &gt;= $E309, MAX( MIN( $F309*$F$264, $F309-SUM($I309:CX309)),0),0)</f>
        <v>0</v>
      </c>
      <c r="CZ309" s="53">
        <f ca="1" xml:space="preserve"> (CZ$2 &gt;= NTBA!$F$17) * IF(CZ$268 &gt;= $E309, MAX( MIN( $F309*$F$264, $F309-SUM($I309:CY309)),0),0)</f>
        <v>0</v>
      </c>
      <c r="DA309" s="53">
        <f ca="1" xml:space="preserve"> (DA$2 &gt;= NTBA!$F$17) * IF(DA$268 &gt;= $E309, MAX( MIN( $F309*$F$264, $F309-SUM($I309:CZ309)),0),0)</f>
        <v>0</v>
      </c>
      <c r="DB309" s="53">
        <f ca="1" xml:space="preserve"> (DB$2 &gt;= NTBA!$F$17) * IF(DB$268 &gt;= $E309, MAX( MIN( $F309*$F$264, $F309-SUM($I309:DA309)),0),0)</f>
        <v>0</v>
      </c>
      <c r="DC309" s="53">
        <f ca="1" xml:space="preserve"> (DC$2 &gt;= NTBA!$F$17) * IF(DC$268 &gt;= $E309, MAX( MIN( $F309*$F$264, $F309-SUM($I309:DB309)),0),0)</f>
        <v>0</v>
      </c>
      <c r="DD309" s="53">
        <f ca="1" xml:space="preserve"> (DD$2 &gt;= NTBA!$F$17) * IF(DD$268 &gt;= $E309, MAX( MIN( $F309*$F$264, $F309-SUM($I309:DC309)),0),0)</f>
        <v>0</v>
      </c>
      <c r="DE309" s="53">
        <f ca="1" xml:space="preserve"> (DE$2 &gt;= NTBA!$F$17) * IF(DE$268 &gt;= $E309, MAX( MIN( $F309*$F$264, $F309-SUM($I309:DD309)),0),0)</f>
        <v>0</v>
      </c>
      <c r="DF309" s="53">
        <f ca="1" xml:space="preserve"> (DF$2 &gt;= NTBA!$F$17) * IF(DF$268 &gt;= $E309, MAX( MIN( $F309*$F$264, $F309-SUM($I309:DE309)),0),0)</f>
        <v>0</v>
      </c>
      <c r="DG309" s="53">
        <f ca="1" xml:space="preserve"> (DG$2 &gt;= NTBA!$F$17) * IF(DG$268 &gt;= $E309, MAX( MIN( $F309*$F$264, $F309-SUM($I309:DF309)),0),0)</f>
        <v>0</v>
      </c>
      <c r="DH309" s="53">
        <f ca="1" xml:space="preserve"> (DH$2 &gt;= NTBA!$F$17) * IF(DH$268 &gt;= $E309, MAX( MIN( $F309*$F$264, $F309-SUM($I309:DG309)),0),0)</f>
        <v>0</v>
      </c>
      <c r="DI309" s="53">
        <f ca="1" xml:space="preserve"> (DI$2 &gt;= NTBA!$F$17) * IF(DI$268 &gt;= $E309, MAX( MIN( $F309*$F$264, $F309-SUM($I309:DH309)),0),0)</f>
        <v>0</v>
      </c>
      <c r="DJ309" s="53">
        <f ca="1" xml:space="preserve"> (DJ$2 &gt;= NTBA!$F$17) * IF(DJ$268 &gt;= $E309, MAX( MIN( $F309*$F$264, $F309-SUM($I309:DI309)),0),0)</f>
        <v>0</v>
      </c>
      <c r="DK309" s="53">
        <f ca="1" xml:space="preserve"> (DK$2 &gt;= NTBA!$F$17) * IF(DK$268 &gt;= $E309, MAX( MIN( $F309*$F$264, $F309-SUM($I309:DJ309)),0),0)</f>
        <v>0</v>
      </c>
      <c r="DL309" s="53">
        <f ca="1" xml:space="preserve"> (DL$2 &gt;= NTBA!$F$17) * IF(DL$268 &gt;= $E309, MAX( MIN( $F309*$F$264, $F309-SUM($I309:DK309)),0),0)</f>
        <v>0</v>
      </c>
      <c r="DM309" s="53">
        <f ca="1" xml:space="preserve"> (DM$2 &gt;= NTBA!$F$17) * IF(DM$268 &gt;= $E309, MAX( MIN( $F309*$F$264, $F309-SUM($I309:DL309)),0),0)</f>
        <v>0</v>
      </c>
      <c r="DN309" s="53">
        <f ca="1" xml:space="preserve"> (DN$2 &gt;= NTBA!$F$17) * IF(DN$268 &gt;= $E309, MAX( MIN( $F309*$F$264, $F309-SUM($I309:DM309)),0),0)</f>
        <v>0</v>
      </c>
      <c r="DO309" s="53">
        <f ca="1" xml:space="preserve"> (DO$2 &gt;= NTBA!$F$17) * IF(DO$268 &gt;= $E309, MAX( MIN( $F309*$F$264, $F309-SUM($I309:DN309)),0),0)</f>
        <v>0</v>
      </c>
      <c r="DP309" s="53">
        <f ca="1" xml:space="preserve"> (DP$2 &gt;= NTBA!$F$17) * IF(DP$268 &gt;= $E309, MAX( MIN( $F309*$F$264, $F309-SUM($I309:DO309)),0),0)</f>
        <v>0</v>
      </c>
      <c r="DQ309" s="53">
        <f ca="1" xml:space="preserve"> (DQ$2 &gt;= NTBA!$F$17) * IF(DQ$268 &gt;= $E309, MAX( MIN( $F309*$F$264, $F309-SUM($I309:DP309)),0),0)</f>
        <v>0</v>
      </c>
      <c r="DR309" s="53">
        <f ca="1" xml:space="preserve"> (DR$2 &gt;= NTBA!$F$17) * IF(DR$268 &gt;= $E309, MAX( MIN( $F309*$F$264, $F309-SUM($I309:DQ309)),0),0)</f>
        <v>0</v>
      </c>
      <c r="DS309" s="53">
        <f ca="1" xml:space="preserve"> (DS$2 &gt;= NTBA!$F$17) * IF(DS$268 &gt;= $E309, MAX( MIN( $F309*$F$264, $F309-SUM($I309:DR309)),0),0)</f>
        <v>0</v>
      </c>
      <c r="DT309" s="53">
        <f ca="1" xml:space="preserve"> (DT$2 &gt;= NTBA!$F$17) * IF(DT$268 &gt;= $E309, MAX( MIN( $F309*$F$264, $F309-SUM($I309:DS309)),0),0)</f>
        <v>0</v>
      </c>
      <c r="DU309" s="53">
        <f ca="1" xml:space="preserve"> (DU$2 &gt;= NTBA!$F$17) * IF(DU$268 &gt;= $E309, MAX( MIN( $F309*$F$264, $F309-SUM($I309:DT309)),0),0)</f>
        <v>0</v>
      </c>
      <c r="DV309" s="53">
        <f ca="1" xml:space="preserve"> (DV$2 &gt;= NTBA!$F$17) * IF(DV$268 &gt;= $E309, MAX( MIN( $F309*$F$264, $F309-SUM($I309:DU309)),0),0)</f>
        <v>0</v>
      </c>
      <c r="DW309" s="53">
        <f ca="1" xml:space="preserve"> (DW$2 &gt;= NTBA!$F$17) * IF(DW$268 &gt;= $E309, MAX( MIN( $F309*$F$264, $F309-SUM($I309:DV309)),0),0)</f>
        <v>0</v>
      </c>
      <c r="DX309" s="53">
        <f ca="1" xml:space="preserve"> (DX$2 &gt;= NTBA!$F$17) * IF(DX$268 &gt;= $E309, MAX( MIN( $F309*$F$264, $F309-SUM($I309:DW309)),0),0)</f>
        <v>0</v>
      </c>
      <c r="DY309" s="53">
        <f ca="1" xml:space="preserve"> (DY$2 &gt;= NTBA!$F$17) * IF(DY$268 &gt;= $E309, MAX( MIN( $F309*$F$264, $F309-SUM($I309:DX309)),0),0)</f>
        <v>0</v>
      </c>
      <c r="DZ309" s="53">
        <f ca="1" xml:space="preserve"> (DZ$2 &gt;= NTBA!$F$17) * IF(DZ$268 &gt;= $E309, MAX( MIN( $F309*$F$264, $F309-SUM($I309:DY309)),0),0)</f>
        <v>0</v>
      </c>
      <c r="EA309" s="53">
        <f ca="1" xml:space="preserve"> (EA$2 &gt;= NTBA!$F$17) * IF(EA$268 &gt;= $E309, MAX( MIN( $F309*$F$264, $F309-SUM($I309:DZ309)),0),0)</f>
        <v>0</v>
      </c>
      <c r="EB309" s="53">
        <f ca="1" xml:space="preserve"> (EB$2 &gt;= NTBA!$F$17) * IF(EB$268 &gt;= $E309, MAX( MIN( $F309*$F$264, $F309-SUM($I309:EA309)),0),0)</f>
        <v>0</v>
      </c>
      <c r="EC309" s="53">
        <f ca="1" xml:space="preserve"> (EC$2 &gt;= NTBA!$F$17) * IF(EC$268 &gt;= $E309, MAX( MIN( $F309*$F$264, $F309-SUM($I309:EB309)),0),0)</f>
        <v>0</v>
      </c>
      <c r="ED309" s="53">
        <f ca="1" xml:space="preserve"> (ED$2 &gt;= NTBA!$F$17) * IF(ED$268 &gt;= $E309, MAX( MIN( $F309*$F$264, $F309-SUM($I309:EC309)),0),0)</f>
        <v>0</v>
      </c>
      <c r="EE309" s="53">
        <f ca="1" xml:space="preserve"> (EE$2 &gt;= NTBA!$F$17) * IF(EE$268 &gt;= $E309, MAX( MIN( $F309*$F$264, $F309-SUM($I309:ED309)),0),0)</f>
        <v>0</v>
      </c>
      <c r="EF309" s="53">
        <f ca="1" xml:space="preserve"> (EF$2 &gt;= NTBA!$F$17) * IF(EF$268 &gt;= $E309, MAX( MIN( $F309*$F$264, $F309-SUM($I309:EE309)),0),0)</f>
        <v>0</v>
      </c>
      <c r="EG309" s="53">
        <f ca="1" xml:space="preserve"> (EG$2 &gt;= NTBA!$F$17) * IF(EG$268 &gt;= $E309, MAX( MIN( $F309*$F$264, $F309-SUM($I309:EF309)),0),0)</f>
        <v>0</v>
      </c>
      <c r="EH309" s="53">
        <f ca="1" xml:space="preserve"> (EH$2 &gt;= NTBA!$F$17) * IF(EH$268 &gt;= $E309, MAX( MIN( $F309*$F$264, $F309-SUM($I309:EG309)),0),0)</f>
        <v>0</v>
      </c>
      <c r="EI309" s="21"/>
    </row>
    <row r="310" spans="5:139" ht="15" customHeight="1" outlineLevel="1" x14ac:dyDescent="0.35">
      <c r="E310" s="625">
        <v>42</v>
      </c>
      <c r="F310" s="415">
        <f ca="1"/>
        <v>0</v>
      </c>
      <c r="H310" s="26">
        <f t="shared" ca="1" si="184"/>
        <v>0</v>
      </c>
      <c r="I310" s="39"/>
      <c r="J310" s="53">
        <f xml:space="preserve"> (J$2 &gt;= NTBA!$F$17) * IF(J$268 &gt;= $E310, MAX( MIN( $F310*$F$264, $F310-SUM($I310:I310)),0),0)</f>
        <v>0</v>
      </c>
      <c r="K310" s="53">
        <f xml:space="preserve"> (K$2 &gt;= NTBA!$F$17) * IF(K$268 &gt;= $E310, MAX( MIN( $F310*$F$264, $F310-SUM($I310:J310)),0),0)</f>
        <v>0</v>
      </c>
      <c r="L310" s="53">
        <f xml:space="preserve"> (L$2 &gt;= NTBA!$F$17) * IF(L$268 &gt;= $E310, MAX( MIN( $F310*$F$264, $F310-SUM($I310:K310)),0),0)</f>
        <v>0</v>
      </c>
      <c r="M310" s="53">
        <f xml:space="preserve"> (M$2 &gt;= NTBA!$F$17) * IF(M$268 &gt;= $E310, MAX( MIN( $F310*$F$264, $F310-SUM($I310:L310)),0),0)</f>
        <v>0</v>
      </c>
      <c r="N310" s="53">
        <f xml:space="preserve"> (N$2 &gt;= NTBA!$F$17) * IF(N$268 &gt;= $E310, MAX( MIN( $F310*$F$264, $F310-SUM($I310:M310)),0),0)</f>
        <v>0</v>
      </c>
      <c r="O310" s="53">
        <f xml:space="preserve"> (O$2 &gt;= NTBA!$F$17) * IF(O$268 &gt;= $E310, MAX( MIN( $F310*$F$264, $F310-SUM($I310:N310)),0),0)</f>
        <v>0</v>
      </c>
      <c r="P310" s="53">
        <f xml:space="preserve"> (P$2 &gt;= NTBA!$F$17) * IF(P$268 &gt;= $E310, MAX( MIN( $F310*$F$264, $F310-SUM($I310:O310)),0),0)</f>
        <v>0</v>
      </c>
      <c r="Q310" s="53">
        <f xml:space="preserve"> (Q$2 &gt;= NTBA!$F$17) * IF(Q$268 &gt;= $E310, MAX( MIN( $F310*$F$264, $F310-SUM($I310:P310)),0),0)</f>
        <v>0</v>
      </c>
      <c r="R310" s="53">
        <f xml:space="preserve"> (R$2 &gt;= NTBA!$F$17) * IF(R$268 &gt;= $E310, MAX( MIN( $F310*$F$264, $F310-SUM($I310:Q310)),0),0)</f>
        <v>0</v>
      </c>
      <c r="S310" s="53">
        <f xml:space="preserve"> (S$2 &gt;= NTBA!$F$17) * IF(S$268 &gt;= $E310, MAX( MIN( $F310*$F$264, $F310-SUM($I310:R310)),0),0)</f>
        <v>0</v>
      </c>
      <c r="T310" s="53">
        <f xml:space="preserve"> (T$2 &gt;= NTBA!$F$17) * IF(T$268 &gt;= $E310, MAX( MIN( $F310*$F$264, $F310-SUM($I310:S310)),0),0)</f>
        <v>0</v>
      </c>
      <c r="U310" s="53">
        <f xml:space="preserve"> (U$2 &gt;= NTBA!$F$17) * IF(U$268 &gt;= $E310, MAX( MIN( $F310*$F$264, $F310-SUM($I310:T310)),0),0)</f>
        <v>0</v>
      </c>
      <c r="V310" s="53">
        <f xml:space="preserve"> (V$2 &gt;= NTBA!$F$17) * IF(V$268 &gt;= $E310, MAX( MIN( $F310*$F$264, $F310-SUM($I310:U310)),0),0)</f>
        <v>0</v>
      </c>
      <c r="W310" s="53">
        <f xml:space="preserve"> (W$2 &gt;= NTBA!$F$17) * IF(W$268 &gt;= $E310, MAX( MIN( $F310*$F$264, $F310-SUM($I310:V310)),0),0)</f>
        <v>0</v>
      </c>
      <c r="X310" s="53">
        <f xml:space="preserve"> (X$2 &gt;= NTBA!$F$17) * IF(X$268 &gt;= $E310, MAX( MIN( $F310*$F$264, $F310-SUM($I310:W310)),0),0)</f>
        <v>0</v>
      </c>
      <c r="Y310" s="53">
        <f xml:space="preserve"> (Y$2 &gt;= NTBA!$F$17) * IF(Y$268 &gt;= $E310, MAX( MIN( $F310*$F$264, $F310-SUM($I310:X310)),0),0)</f>
        <v>0</v>
      </c>
      <c r="Z310" s="53">
        <f xml:space="preserve"> (Z$2 &gt;= NTBA!$F$17) * IF(Z$268 &gt;= $E310, MAX( MIN( $F310*$F$264, $F310-SUM($I310:Y310)),0),0)</f>
        <v>0</v>
      </c>
      <c r="AA310" s="53">
        <f xml:space="preserve"> (AA$2 &gt;= NTBA!$F$17) * IF(AA$268 &gt;= $E310, MAX( MIN( $F310*$F$264, $F310-SUM($I310:Z310)),0),0)</f>
        <v>0</v>
      </c>
      <c r="AB310" s="53">
        <f xml:space="preserve"> (AB$2 &gt;= NTBA!$F$17) * IF(AB$268 &gt;= $E310, MAX( MIN( $F310*$F$264, $F310-SUM($I310:AA310)),0),0)</f>
        <v>0</v>
      </c>
      <c r="AC310" s="53">
        <f xml:space="preserve"> (AC$2 &gt;= NTBA!$F$17) * IF(AC$268 &gt;= $E310, MAX( MIN( $F310*$F$264, $F310-SUM($I310:AB310)),0),0)</f>
        <v>0</v>
      </c>
      <c r="AD310" s="53">
        <f xml:space="preserve"> (AD$2 &gt;= NTBA!$F$17) * IF(AD$268 &gt;= $E310, MAX( MIN( $F310*$F$264, $F310-SUM($I310:AC310)),0),0)</f>
        <v>0</v>
      </c>
      <c r="AE310" s="53">
        <f xml:space="preserve"> (AE$2 &gt;= NTBA!$F$17) * IF(AE$268 &gt;= $E310, MAX( MIN( $F310*$F$264, $F310-SUM($I310:AD310)),0),0)</f>
        <v>0</v>
      </c>
      <c r="AF310" s="53">
        <f xml:space="preserve"> (AF$2 &gt;= NTBA!$F$17) * IF(AF$268 &gt;= $E310, MAX( MIN( $F310*$F$264, $F310-SUM($I310:AE310)),0),0)</f>
        <v>0</v>
      </c>
      <c r="AG310" s="53">
        <f xml:space="preserve"> (AG$2 &gt;= NTBA!$F$17) * IF(AG$268 &gt;= $E310, MAX( MIN( $F310*$F$264, $F310-SUM($I310:AF310)),0),0)</f>
        <v>0</v>
      </c>
      <c r="AH310" s="53">
        <f xml:space="preserve"> (AH$2 &gt;= NTBA!$F$17) * IF(AH$268 &gt;= $E310, MAX( MIN( $F310*$F$264, $F310-SUM($I310:AG310)),0),0)</f>
        <v>0</v>
      </c>
      <c r="AI310" s="53">
        <f xml:space="preserve"> (AI$2 &gt;= NTBA!$F$17) * IF(AI$268 &gt;= $E310, MAX( MIN( $F310*$F$264, $F310-SUM($I310:AH310)),0),0)</f>
        <v>0</v>
      </c>
      <c r="AJ310" s="53">
        <f xml:space="preserve"> (AJ$2 &gt;= NTBA!$F$17) * IF(AJ$268 &gt;= $E310, MAX( MIN( $F310*$F$264, $F310-SUM($I310:AI310)),0),0)</f>
        <v>0</v>
      </c>
      <c r="AK310" s="53">
        <f xml:space="preserve"> (AK$2 &gt;= NTBA!$F$17) * IF(AK$268 &gt;= $E310, MAX( MIN( $F310*$F$264, $F310-SUM($I310:AJ310)),0),0)</f>
        <v>0</v>
      </c>
      <c r="AL310" s="53">
        <f xml:space="preserve"> (AL$2 &gt;= NTBA!$F$17) * IF(AL$268 &gt;= $E310, MAX( MIN( $F310*$F$264, $F310-SUM($I310:AK310)),0),0)</f>
        <v>0</v>
      </c>
      <c r="AM310" s="53">
        <f xml:space="preserve"> (AM$2 &gt;= NTBA!$F$17) * IF(AM$268 &gt;= $E310, MAX( MIN( $F310*$F$264, $F310-SUM($I310:AL310)),0),0)</f>
        <v>0</v>
      </c>
      <c r="AN310" s="53">
        <f xml:space="preserve"> (AN$2 &gt;= NTBA!$F$17) * IF(AN$268 &gt;= $E310, MAX( MIN( $F310*$F$264, $F310-SUM($I310:AM310)),0),0)</f>
        <v>0</v>
      </c>
      <c r="AO310" s="53">
        <f xml:space="preserve"> (AO$2 &gt;= NTBA!$F$17) * IF(AO$268 &gt;= $E310, MAX( MIN( $F310*$F$264, $F310-SUM($I310:AN310)),0),0)</f>
        <v>0</v>
      </c>
      <c r="AP310" s="53">
        <f xml:space="preserve"> (AP$2 &gt;= NTBA!$F$17) * IF(AP$268 &gt;= $E310, MAX( MIN( $F310*$F$264, $F310-SUM($I310:AO310)),0),0)</f>
        <v>0</v>
      </c>
      <c r="AQ310" s="53">
        <f xml:space="preserve"> (AQ$2 &gt;= NTBA!$F$17) * IF(AQ$268 &gt;= $E310, MAX( MIN( $F310*$F$264, $F310-SUM($I310:AP310)),0),0)</f>
        <v>0</v>
      </c>
      <c r="AR310" s="53">
        <f xml:space="preserve"> (AR$2 &gt;= NTBA!$F$17) * IF(AR$268 &gt;= $E310, MAX( MIN( $F310*$F$264, $F310-SUM($I310:AQ310)),0),0)</f>
        <v>0</v>
      </c>
      <c r="AS310" s="53">
        <f xml:space="preserve"> (AS$2 &gt;= NTBA!$F$17) * IF(AS$268 &gt;= $E310, MAX( MIN( $F310*$F$264, $F310-SUM($I310:AR310)),0),0)</f>
        <v>0</v>
      </c>
      <c r="AT310" s="53">
        <f xml:space="preserve"> (AT$2 &gt;= NTBA!$F$17) * IF(AT$268 &gt;= $E310, MAX( MIN( $F310*$F$264, $F310-SUM($I310:AS310)),0),0)</f>
        <v>0</v>
      </c>
      <c r="AU310" s="53">
        <f xml:space="preserve"> (AU$2 &gt;= NTBA!$F$17) * IF(AU$268 &gt;= $E310, MAX( MIN( $F310*$F$264, $F310-SUM($I310:AT310)),0),0)</f>
        <v>0</v>
      </c>
      <c r="AV310" s="53">
        <f xml:space="preserve"> (AV$2 &gt;= NTBA!$F$17) * IF(AV$268 &gt;= $E310, MAX( MIN( $F310*$F$264, $F310-SUM($I310:AU310)),0),0)</f>
        <v>0</v>
      </c>
      <c r="AW310" s="53">
        <f xml:space="preserve"> (AW$2 &gt;= NTBA!$F$17) * IF(AW$268 &gt;= $E310, MAX( MIN( $F310*$F$264, $F310-SUM($I310:AV310)),0),0)</f>
        <v>0</v>
      </c>
      <c r="AX310" s="53">
        <f xml:space="preserve"> (AX$2 &gt;= NTBA!$F$17) * IF(AX$268 &gt;= $E310, MAX( MIN( $F310*$F$264, $F310-SUM($I310:AW310)),0),0)</f>
        <v>0</v>
      </c>
      <c r="AY310" s="53">
        <f ca="1" xml:space="preserve"> (AY$2 &gt;= NTBA!$F$17) * IF(AY$268 &gt;= $E310, MAX( MIN( $F310*$F$264, $F310-SUM($I310:AX310)),0),0)</f>
        <v>0</v>
      </c>
      <c r="AZ310" s="53">
        <f ca="1" xml:space="preserve"> (AZ$2 &gt;= NTBA!$F$17) * IF(AZ$268 &gt;= $E310, MAX( MIN( $F310*$F$264, $F310-SUM($I310:AY310)),0),0)</f>
        <v>0</v>
      </c>
      <c r="BA310" s="53">
        <f ca="1" xml:space="preserve"> (BA$2 &gt;= NTBA!$F$17) * IF(BA$268 &gt;= $E310, MAX( MIN( $F310*$F$264, $F310-SUM($I310:AZ310)),0),0)</f>
        <v>0</v>
      </c>
      <c r="BB310" s="53">
        <f ca="1" xml:space="preserve"> (BB$2 &gt;= NTBA!$F$17) * IF(BB$268 &gt;= $E310, MAX( MIN( $F310*$F$264, $F310-SUM($I310:BA310)),0),0)</f>
        <v>0</v>
      </c>
      <c r="BC310" s="53">
        <f ca="1" xml:space="preserve"> (BC$2 &gt;= NTBA!$F$17) * IF(BC$268 &gt;= $E310, MAX( MIN( $F310*$F$264, $F310-SUM($I310:BB310)),0),0)</f>
        <v>0</v>
      </c>
      <c r="BD310" s="53">
        <f ca="1" xml:space="preserve"> (BD$2 &gt;= NTBA!$F$17) * IF(BD$268 &gt;= $E310, MAX( MIN( $F310*$F$264, $F310-SUM($I310:BC310)),0),0)</f>
        <v>0</v>
      </c>
      <c r="BE310" s="53">
        <f ca="1" xml:space="preserve"> (BE$2 &gt;= NTBA!$F$17) * IF(BE$268 &gt;= $E310, MAX( MIN( $F310*$F$264, $F310-SUM($I310:BD310)),0),0)</f>
        <v>0</v>
      </c>
      <c r="BF310" s="53">
        <f ca="1" xml:space="preserve"> (BF$2 &gt;= NTBA!$F$17) * IF(BF$268 &gt;= $E310, MAX( MIN( $F310*$F$264, $F310-SUM($I310:BE310)),0),0)</f>
        <v>0</v>
      </c>
      <c r="BG310" s="53">
        <f ca="1" xml:space="preserve"> (BG$2 &gt;= NTBA!$F$17) * IF(BG$268 &gt;= $E310, MAX( MIN( $F310*$F$264, $F310-SUM($I310:BF310)),0),0)</f>
        <v>0</v>
      </c>
      <c r="BH310" s="53">
        <f ca="1" xml:space="preserve"> (BH$2 &gt;= NTBA!$F$17) * IF(BH$268 &gt;= $E310, MAX( MIN( $F310*$F$264, $F310-SUM($I310:BG310)),0),0)</f>
        <v>0</v>
      </c>
      <c r="BI310" s="53">
        <f ca="1" xml:space="preserve"> (BI$2 &gt;= NTBA!$F$17) * IF(BI$268 &gt;= $E310, MAX( MIN( $F310*$F$264, $F310-SUM($I310:BH310)),0),0)</f>
        <v>0</v>
      </c>
      <c r="BJ310" s="53">
        <f ca="1" xml:space="preserve"> (BJ$2 &gt;= NTBA!$F$17) * IF(BJ$268 &gt;= $E310, MAX( MIN( $F310*$F$264, $F310-SUM($I310:BI310)),0),0)</f>
        <v>0</v>
      </c>
      <c r="BK310" s="53">
        <f ca="1" xml:space="preserve"> (BK$2 &gt;= NTBA!$F$17) * IF(BK$268 &gt;= $E310, MAX( MIN( $F310*$F$264, $F310-SUM($I310:BJ310)),0),0)</f>
        <v>0</v>
      </c>
      <c r="BL310" s="53">
        <f ca="1" xml:space="preserve"> (BL$2 &gt;= NTBA!$F$17) * IF(BL$268 &gt;= $E310, MAX( MIN( $F310*$F$264, $F310-SUM($I310:BK310)),0),0)</f>
        <v>0</v>
      </c>
      <c r="BM310" s="53">
        <f ca="1" xml:space="preserve"> (BM$2 &gt;= NTBA!$F$17) * IF(BM$268 &gt;= $E310, MAX( MIN( $F310*$F$264, $F310-SUM($I310:BL310)),0),0)</f>
        <v>0</v>
      </c>
      <c r="BN310" s="53">
        <f ca="1" xml:space="preserve"> (BN$2 &gt;= NTBA!$F$17) * IF(BN$268 &gt;= $E310, MAX( MIN( $F310*$F$264, $F310-SUM($I310:BM310)),0),0)</f>
        <v>0</v>
      </c>
      <c r="BO310" s="53">
        <f ca="1" xml:space="preserve"> (BO$2 &gt;= NTBA!$F$17) * IF(BO$268 &gt;= $E310, MAX( MIN( $F310*$F$264, $F310-SUM($I310:BN310)),0),0)</f>
        <v>0</v>
      </c>
      <c r="BP310" s="53">
        <f ca="1" xml:space="preserve"> (BP$2 &gt;= NTBA!$F$17) * IF(BP$268 &gt;= $E310, MAX( MIN( $F310*$F$264, $F310-SUM($I310:BO310)),0),0)</f>
        <v>0</v>
      </c>
      <c r="BQ310" s="53">
        <f ca="1" xml:space="preserve"> (BQ$2 &gt;= NTBA!$F$17) * IF(BQ$268 &gt;= $E310, MAX( MIN( $F310*$F$264, $F310-SUM($I310:BP310)),0),0)</f>
        <v>0</v>
      </c>
      <c r="BR310" s="53">
        <f ca="1" xml:space="preserve"> (BR$2 &gt;= NTBA!$F$17) * IF(BR$268 &gt;= $E310, MAX( MIN( $F310*$F$264, $F310-SUM($I310:BQ310)),0),0)</f>
        <v>0</v>
      </c>
      <c r="BS310" s="53">
        <f ca="1" xml:space="preserve"> (BS$2 &gt;= NTBA!$F$17) * IF(BS$268 &gt;= $E310, MAX( MIN( $F310*$F$264, $F310-SUM($I310:BR310)),0),0)</f>
        <v>0</v>
      </c>
      <c r="BT310" s="53">
        <f ca="1" xml:space="preserve"> (BT$2 &gt;= NTBA!$F$17) * IF(BT$268 &gt;= $E310, MAX( MIN( $F310*$F$264, $F310-SUM($I310:BS310)),0),0)</f>
        <v>0</v>
      </c>
      <c r="BU310" s="53">
        <f ca="1" xml:space="preserve"> (BU$2 &gt;= NTBA!$F$17) * IF(BU$268 &gt;= $E310, MAX( MIN( $F310*$F$264, $F310-SUM($I310:BT310)),0),0)</f>
        <v>0</v>
      </c>
      <c r="BV310" s="53">
        <f ca="1" xml:space="preserve"> (BV$2 &gt;= NTBA!$F$17) * IF(BV$268 &gt;= $E310, MAX( MIN( $F310*$F$264, $F310-SUM($I310:BU310)),0),0)</f>
        <v>0</v>
      </c>
      <c r="BW310" s="53">
        <f ca="1" xml:space="preserve"> (BW$2 &gt;= NTBA!$F$17) * IF(BW$268 &gt;= $E310, MAX( MIN( $F310*$F$264, $F310-SUM($I310:BV310)),0),0)</f>
        <v>0</v>
      </c>
      <c r="BX310" s="53">
        <f ca="1" xml:space="preserve"> (BX$2 &gt;= NTBA!$F$17) * IF(BX$268 &gt;= $E310, MAX( MIN( $F310*$F$264, $F310-SUM($I310:BW310)),0),0)</f>
        <v>0</v>
      </c>
      <c r="BY310" s="53">
        <f ca="1" xml:space="preserve"> (BY$2 &gt;= NTBA!$F$17) * IF(BY$268 &gt;= $E310, MAX( MIN( $F310*$F$264, $F310-SUM($I310:BX310)),0),0)</f>
        <v>0</v>
      </c>
      <c r="BZ310" s="53">
        <f ca="1" xml:space="preserve"> (BZ$2 &gt;= NTBA!$F$17) * IF(BZ$268 &gt;= $E310, MAX( MIN( $F310*$F$264, $F310-SUM($I310:BY310)),0),0)</f>
        <v>0</v>
      </c>
      <c r="CA310" s="53">
        <f ca="1" xml:space="preserve"> (CA$2 &gt;= NTBA!$F$17) * IF(CA$268 &gt;= $E310, MAX( MIN( $F310*$F$264, $F310-SUM($I310:BZ310)),0),0)</f>
        <v>0</v>
      </c>
      <c r="CB310" s="53">
        <f ca="1" xml:space="preserve"> (CB$2 &gt;= NTBA!$F$17) * IF(CB$268 &gt;= $E310, MAX( MIN( $F310*$F$264, $F310-SUM($I310:CA310)),0),0)</f>
        <v>0</v>
      </c>
      <c r="CC310" s="53">
        <f ca="1" xml:space="preserve"> (CC$2 &gt;= NTBA!$F$17) * IF(CC$268 &gt;= $E310, MAX( MIN( $F310*$F$264, $F310-SUM($I310:CB310)),0),0)</f>
        <v>0</v>
      </c>
      <c r="CD310" s="53">
        <f ca="1" xml:space="preserve"> (CD$2 &gt;= NTBA!$F$17) * IF(CD$268 &gt;= $E310, MAX( MIN( $F310*$F$264, $F310-SUM($I310:CC310)),0),0)</f>
        <v>0</v>
      </c>
      <c r="CE310" s="53">
        <f ca="1" xml:space="preserve"> (CE$2 &gt;= NTBA!$F$17) * IF(CE$268 &gt;= $E310, MAX( MIN( $F310*$F$264, $F310-SUM($I310:CD310)),0),0)</f>
        <v>0</v>
      </c>
      <c r="CF310" s="53">
        <f ca="1" xml:space="preserve"> (CF$2 &gt;= NTBA!$F$17) * IF(CF$268 &gt;= $E310, MAX( MIN( $F310*$F$264, $F310-SUM($I310:CE310)),0),0)</f>
        <v>0</v>
      </c>
      <c r="CG310" s="53">
        <f ca="1" xml:space="preserve"> (CG$2 &gt;= NTBA!$F$17) * IF(CG$268 &gt;= $E310, MAX( MIN( $F310*$F$264, $F310-SUM($I310:CF310)),0),0)</f>
        <v>0</v>
      </c>
      <c r="CH310" s="53">
        <f ca="1" xml:space="preserve"> (CH$2 &gt;= NTBA!$F$17) * IF(CH$268 &gt;= $E310, MAX( MIN( $F310*$F$264, $F310-SUM($I310:CG310)),0),0)</f>
        <v>0</v>
      </c>
      <c r="CI310" s="53">
        <f ca="1" xml:space="preserve"> (CI$2 &gt;= NTBA!$F$17) * IF(CI$268 &gt;= $E310, MAX( MIN( $F310*$F$264, $F310-SUM($I310:CH310)),0),0)</f>
        <v>0</v>
      </c>
      <c r="CJ310" s="53">
        <f ca="1" xml:space="preserve"> (CJ$2 &gt;= NTBA!$F$17) * IF(CJ$268 &gt;= $E310, MAX( MIN( $F310*$F$264, $F310-SUM($I310:CI310)),0),0)</f>
        <v>0</v>
      </c>
      <c r="CK310" s="53">
        <f ca="1" xml:space="preserve"> (CK$2 &gt;= NTBA!$F$17) * IF(CK$268 &gt;= $E310, MAX( MIN( $F310*$F$264, $F310-SUM($I310:CJ310)),0),0)</f>
        <v>0</v>
      </c>
      <c r="CL310" s="53">
        <f ca="1" xml:space="preserve"> (CL$2 &gt;= NTBA!$F$17) * IF(CL$268 &gt;= $E310, MAX( MIN( $F310*$F$264, $F310-SUM($I310:CK310)),0),0)</f>
        <v>0</v>
      </c>
      <c r="CM310" s="53">
        <f ca="1" xml:space="preserve"> (CM$2 &gt;= NTBA!$F$17) * IF(CM$268 &gt;= $E310, MAX( MIN( $F310*$F$264, $F310-SUM($I310:CL310)),0),0)</f>
        <v>0</v>
      </c>
      <c r="CN310" s="53">
        <f ca="1" xml:space="preserve"> (CN$2 &gt;= NTBA!$F$17) * IF(CN$268 &gt;= $E310, MAX( MIN( $F310*$F$264, $F310-SUM($I310:CM310)),0),0)</f>
        <v>0</v>
      </c>
      <c r="CO310" s="53">
        <f ca="1" xml:space="preserve"> (CO$2 &gt;= NTBA!$F$17) * IF(CO$268 &gt;= $E310, MAX( MIN( $F310*$F$264, $F310-SUM($I310:CN310)),0),0)</f>
        <v>0</v>
      </c>
      <c r="CP310" s="53">
        <f ca="1" xml:space="preserve"> (CP$2 &gt;= NTBA!$F$17) * IF(CP$268 &gt;= $E310, MAX( MIN( $F310*$F$264, $F310-SUM($I310:CO310)),0),0)</f>
        <v>0</v>
      </c>
      <c r="CQ310" s="53">
        <f ca="1" xml:space="preserve"> (CQ$2 &gt;= NTBA!$F$17) * IF(CQ$268 &gt;= $E310, MAX( MIN( $F310*$F$264, $F310-SUM($I310:CP310)),0),0)</f>
        <v>0</v>
      </c>
      <c r="CR310" s="53">
        <f ca="1" xml:space="preserve"> (CR$2 &gt;= NTBA!$F$17) * IF(CR$268 &gt;= $E310, MAX( MIN( $F310*$F$264, $F310-SUM($I310:CQ310)),0),0)</f>
        <v>0</v>
      </c>
      <c r="CS310" s="53">
        <f ca="1" xml:space="preserve"> (CS$2 &gt;= NTBA!$F$17) * IF(CS$268 &gt;= $E310, MAX( MIN( $F310*$F$264, $F310-SUM($I310:CR310)),0),0)</f>
        <v>0</v>
      </c>
      <c r="CT310" s="53">
        <f ca="1" xml:space="preserve"> (CT$2 &gt;= NTBA!$F$17) * IF(CT$268 &gt;= $E310, MAX( MIN( $F310*$F$264, $F310-SUM($I310:CS310)),0),0)</f>
        <v>0</v>
      </c>
      <c r="CU310" s="53">
        <f ca="1" xml:space="preserve"> (CU$2 &gt;= NTBA!$F$17) * IF(CU$268 &gt;= $E310, MAX( MIN( $F310*$F$264, $F310-SUM($I310:CT310)),0),0)</f>
        <v>0</v>
      </c>
      <c r="CV310" s="53">
        <f ca="1" xml:space="preserve"> (CV$2 &gt;= NTBA!$F$17) * IF(CV$268 &gt;= $E310, MAX( MIN( $F310*$F$264, $F310-SUM($I310:CU310)),0),0)</f>
        <v>0</v>
      </c>
      <c r="CW310" s="53">
        <f ca="1" xml:space="preserve"> (CW$2 &gt;= NTBA!$F$17) * IF(CW$268 &gt;= $E310, MAX( MIN( $F310*$F$264, $F310-SUM($I310:CV310)),0),0)</f>
        <v>0</v>
      </c>
      <c r="CX310" s="53">
        <f ca="1" xml:space="preserve"> (CX$2 &gt;= NTBA!$F$17) * IF(CX$268 &gt;= $E310, MAX( MIN( $F310*$F$264, $F310-SUM($I310:CW310)),0),0)</f>
        <v>0</v>
      </c>
      <c r="CY310" s="53">
        <f ca="1" xml:space="preserve"> (CY$2 &gt;= NTBA!$F$17) * IF(CY$268 &gt;= $E310, MAX( MIN( $F310*$F$264, $F310-SUM($I310:CX310)),0),0)</f>
        <v>0</v>
      </c>
      <c r="CZ310" s="53">
        <f ca="1" xml:space="preserve"> (CZ$2 &gt;= NTBA!$F$17) * IF(CZ$268 &gt;= $E310, MAX( MIN( $F310*$F$264, $F310-SUM($I310:CY310)),0),0)</f>
        <v>0</v>
      </c>
      <c r="DA310" s="53">
        <f ca="1" xml:space="preserve"> (DA$2 &gt;= NTBA!$F$17) * IF(DA$268 &gt;= $E310, MAX( MIN( $F310*$F$264, $F310-SUM($I310:CZ310)),0),0)</f>
        <v>0</v>
      </c>
      <c r="DB310" s="53">
        <f ca="1" xml:space="preserve"> (DB$2 &gt;= NTBA!$F$17) * IF(DB$268 &gt;= $E310, MAX( MIN( $F310*$F$264, $F310-SUM($I310:DA310)),0),0)</f>
        <v>0</v>
      </c>
      <c r="DC310" s="53">
        <f ca="1" xml:space="preserve"> (DC$2 &gt;= NTBA!$F$17) * IF(DC$268 &gt;= $E310, MAX( MIN( $F310*$F$264, $F310-SUM($I310:DB310)),0),0)</f>
        <v>0</v>
      </c>
      <c r="DD310" s="53">
        <f ca="1" xml:space="preserve"> (DD$2 &gt;= NTBA!$F$17) * IF(DD$268 &gt;= $E310, MAX( MIN( $F310*$F$264, $F310-SUM($I310:DC310)),0),0)</f>
        <v>0</v>
      </c>
      <c r="DE310" s="53">
        <f ca="1" xml:space="preserve"> (DE$2 &gt;= NTBA!$F$17) * IF(DE$268 &gt;= $E310, MAX( MIN( $F310*$F$264, $F310-SUM($I310:DD310)),0),0)</f>
        <v>0</v>
      </c>
      <c r="DF310" s="53">
        <f ca="1" xml:space="preserve"> (DF$2 &gt;= NTBA!$F$17) * IF(DF$268 &gt;= $E310, MAX( MIN( $F310*$F$264, $F310-SUM($I310:DE310)),0),0)</f>
        <v>0</v>
      </c>
      <c r="DG310" s="53">
        <f ca="1" xml:space="preserve"> (DG$2 &gt;= NTBA!$F$17) * IF(DG$268 &gt;= $E310, MAX( MIN( $F310*$F$264, $F310-SUM($I310:DF310)),0),0)</f>
        <v>0</v>
      </c>
      <c r="DH310" s="53">
        <f ca="1" xml:space="preserve"> (DH$2 &gt;= NTBA!$F$17) * IF(DH$268 &gt;= $E310, MAX( MIN( $F310*$F$264, $F310-SUM($I310:DG310)),0),0)</f>
        <v>0</v>
      </c>
      <c r="DI310" s="53">
        <f ca="1" xml:space="preserve"> (DI$2 &gt;= NTBA!$F$17) * IF(DI$268 &gt;= $E310, MAX( MIN( $F310*$F$264, $F310-SUM($I310:DH310)),0),0)</f>
        <v>0</v>
      </c>
      <c r="DJ310" s="53">
        <f ca="1" xml:space="preserve"> (DJ$2 &gt;= NTBA!$F$17) * IF(DJ$268 &gt;= $E310, MAX( MIN( $F310*$F$264, $F310-SUM($I310:DI310)),0),0)</f>
        <v>0</v>
      </c>
      <c r="DK310" s="53">
        <f ca="1" xml:space="preserve"> (DK$2 &gt;= NTBA!$F$17) * IF(DK$268 &gt;= $E310, MAX( MIN( $F310*$F$264, $F310-SUM($I310:DJ310)),0),0)</f>
        <v>0</v>
      </c>
      <c r="DL310" s="53">
        <f ca="1" xml:space="preserve"> (DL$2 &gt;= NTBA!$F$17) * IF(DL$268 &gt;= $E310, MAX( MIN( $F310*$F$264, $F310-SUM($I310:DK310)),0),0)</f>
        <v>0</v>
      </c>
      <c r="DM310" s="53">
        <f ca="1" xml:space="preserve"> (DM$2 &gt;= NTBA!$F$17) * IF(DM$268 &gt;= $E310, MAX( MIN( $F310*$F$264, $F310-SUM($I310:DL310)),0),0)</f>
        <v>0</v>
      </c>
      <c r="DN310" s="53">
        <f ca="1" xml:space="preserve"> (DN$2 &gt;= NTBA!$F$17) * IF(DN$268 &gt;= $E310, MAX( MIN( $F310*$F$264, $F310-SUM($I310:DM310)),0),0)</f>
        <v>0</v>
      </c>
      <c r="DO310" s="53">
        <f ca="1" xml:space="preserve"> (DO$2 &gt;= NTBA!$F$17) * IF(DO$268 &gt;= $E310, MAX( MIN( $F310*$F$264, $F310-SUM($I310:DN310)),0),0)</f>
        <v>0</v>
      </c>
      <c r="DP310" s="53">
        <f ca="1" xml:space="preserve"> (DP$2 &gt;= NTBA!$F$17) * IF(DP$268 &gt;= $E310, MAX( MIN( $F310*$F$264, $F310-SUM($I310:DO310)),0),0)</f>
        <v>0</v>
      </c>
      <c r="DQ310" s="53">
        <f ca="1" xml:space="preserve"> (DQ$2 &gt;= NTBA!$F$17) * IF(DQ$268 &gt;= $E310, MAX( MIN( $F310*$F$264, $F310-SUM($I310:DP310)),0),0)</f>
        <v>0</v>
      </c>
      <c r="DR310" s="53">
        <f ca="1" xml:space="preserve"> (DR$2 &gt;= NTBA!$F$17) * IF(DR$268 &gt;= $E310, MAX( MIN( $F310*$F$264, $F310-SUM($I310:DQ310)),0),0)</f>
        <v>0</v>
      </c>
      <c r="DS310" s="53">
        <f ca="1" xml:space="preserve"> (DS$2 &gt;= NTBA!$F$17) * IF(DS$268 &gt;= $E310, MAX( MIN( $F310*$F$264, $F310-SUM($I310:DR310)),0),0)</f>
        <v>0</v>
      </c>
      <c r="DT310" s="53">
        <f ca="1" xml:space="preserve"> (DT$2 &gt;= NTBA!$F$17) * IF(DT$268 &gt;= $E310, MAX( MIN( $F310*$F$264, $F310-SUM($I310:DS310)),0),0)</f>
        <v>0</v>
      </c>
      <c r="DU310" s="53">
        <f ca="1" xml:space="preserve"> (DU$2 &gt;= NTBA!$F$17) * IF(DU$268 &gt;= $E310, MAX( MIN( $F310*$F$264, $F310-SUM($I310:DT310)),0),0)</f>
        <v>0</v>
      </c>
      <c r="DV310" s="53">
        <f ca="1" xml:space="preserve"> (DV$2 &gt;= NTBA!$F$17) * IF(DV$268 &gt;= $E310, MAX( MIN( $F310*$F$264, $F310-SUM($I310:DU310)),0),0)</f>
        <v>0</v>
      </c>
      <c r="DW310" s="53">
        <f ca="1" xml:space="preserve"> (DW$2 &gt;= NTBA!$F$17) * IF(DW$268 &gt;= $E310, MAX( MIN( $F310*$F$264, $F310-SUM($I310:DV310)),0),0)</f>
        <v>0</v>
      </c>
      <c r="DX310" s="53">
        <f ca="1" xml:space="preserve"> (DX$2 &gt;= NTBA!$F$17) * IF(DX$268 &gt;= $E310, MAX( MIN( $F310*$F$264, $F310-SUM($I310:DW310)),0),0)</f>
        <v>0</v>
      </c>
      <c r="DY310" s="53">
        <f ca="1" xml:space="preserve"> (DY$2 &gt;= NTBA!$F$17) * IF(DY$268 &gt;= $E310, MAX( MIN( $F310*$F$264, $F310-SUM($I310:DX310)),0),0)</f>
        <v>0</v>
      </c>
      <c r="DZ310" s="53">
        <f ca="1" xml:space="preserve"> (DZ$2 &gt;= NTBA!$F$17) * IF(DZ$268 &gt;= $E310, MAX( MIN( $F310*$F$264, $F310-SUM($I310:DY310)),0),0)</f>
        <v>0</v>
      </c>
      <c r="EA310" s="53">
        <f ca="1" xml:space="preserve"> (EA$2 &gt;= NTBA!$F$17) * IF(EA$268 &gt;= $E310, MAX( MIN( $F310*$F$264, $F310-SUM($I310:DZ310)),0),0)</f>
        <v>0</v>
      </c>
      <c r="EB310" s="53">
        <f ca="1" xml:space="preserve"> (EB$2 &gt;= NTBA!$F$17) * IF(EB$268 &gt;= $E310, MAX( MIN( $F310*$F$264, $F310-SUM($I310:EA310)),0),0)</f>
        <v>0</v>
      </c>
      <c r="EC310" s="53">
        <f ca="1" xml:space="preserve"> (EC$2 &gt;= NTBA!$F$17) * IF(EC$268 &gt;= $E310, MAX( MIN( $F310*$F$264, $F310-SUM($I310:EB310)),0),0)</f>
        <v>0</v>
      </c>
      <c r="ED310" s="53">
        <f ca="1" xml:space="preserve"> (ED$2 &gt;= NTBA!$F$17) * IF(ED$268 &gt;= $E310, MAX( MIN( $F310*$F$264, $F310-SUM($I310:EC310)),0),0)</f>
        <v>0</v>
      </c>
      <c r="EE310" s="53">
        <f ca="1" xml:space="preserve"> (EE$2 &gt;= NTBA!$F$17) * IF(EE$268 &gt;= $E310, MAX( MIN( $F310*$F$264, $F310-SUM($I310:ED310)),0),0)</f>
        <v>0</v>
      </c>
      <c r="EF310" s="53">
        <f ca="1" xml:space="preserve"> (EF$2 &gt;= NTBA!$F$17) * IF(EF$268 &gt;= $E310, MAX( MIN( $F310*$F$264, $F310-SUM($I310:EE310)),0),0)</f>
        <v>0</v>
      </c>
      <c r="EG310" s="53">
        <f ca="1" xml:space="preserve"> (EG$2 &gt;= NTBA!$F$17) * IF(EG$268 &gt;= $E310, MAX( MIN( $F310*$F$264, $F310-SUM($I310:EF310)),0),0)</f>
        <v>0</v>
      </c>
      <c r="EH310" s="53">
        <f ca="1" xml:space="preserve"> (EH$2 &gt;= NTBA!$F$17) * IF(EH$268 &gt;= $E310, MAX( MIN( $F310*$F$264, $F310-SUM($I310:EG310)),0),0)</f>
        <v>0</v>
      </c>
      <c r="EI310" s="21"/>
    </row>
    <row r="311" spans="5:139" ht="15" customHeight="1" outlineLevel="1" x14ac:dyDescent="0.35">
      <c r="E311" s="625">
        <v>43</v>
      </c>
      <c r="F311" s="415">
        <f ca="1"/>
        <v>0</v>
      </c>
      <c r="H311" s="26">
        <f t="shared" ca="1" si="184"/>
        <v>0</v>
      </c>
      <c r="I311" s="39"/>
      <c r="J311" s="53">
        <f xml:space="preserve"> (J$2 &gt;= NTBA!$F$17) * IF(J$268 &gt;= $E311, MAX( MIN( $F311*$F$264, $F311-SUM($I311:I311)),0),0)</f>
        <v>0</v>
      </c>
      <c r="K311" s="53">
        <f xml:space="preserve"> (K$2 &gt;= NTBA!$F$17) * IF(K$268 &gt;= $E311, MAX( MIN( $F311*$F$264, $F311-SUM($I311:J311)),0),0)</f>
        <v>0</v>
      </c>
      <c r="L311" s="53">
        <f xml:space="preserve"> (L$2 &gt;= NTBA!$F$17) * IF(L$268 &gt;= $E311, MAX( MIN( $F311*$F$264, $F311-SUM($I311:K311)),0),0)</f>
        <v>0</v>
      </c>
      <c r="M311" s="53">
        <f xml:space="preserve"> (M$2 &gt;= NTBA!$F$17) * IF(M$268 &gt;= $E311, MAX( MIN( $F311*$F$264, $F311-SUM($I311:L311)),0),0)</f>
        <v>0</v>
      </c>
      <c r="N311" s="53">
        <f xml:space="preserve"> (N$2 &gt;= NTBA!$F$17) * IF(N$268 &gt;= $E311, MAX( MIN( $F311*$F$264, $F311-SUM($I311:M311)),0),0)</f>
        <v>0</v>
      </c>
      <c r="O311" s="53">
        <f xml:space="preserve"> (O$2 &gt;= NTBA!$F$17) * IF(O$268 &gt;= $E311, MAX( MIN( $F311*$F$264, $F311-SUM($I311:N311)),0),0)</f>
        <v>0</v>
      </c>
      <c r="P311" s="53">
        <f xml:space="preserve"> (P$2 &gt;= NTBA!$F$17) * IF(P$268 &gt;= $E311, MAX( MIN( $F311*$F$264, $F311-SUM($I311:O311)),0),0)</f>
        <v>0</v>
      </c>
      <c r="Q311" s="53">
        <f xml:space="preserve"> (Q$2 &gt;= NTBA!$F$17) * IF(Q$268 &gt;= $E311, MAX( MIN( $F311*$F$264, $F311-SUM($I311:P311)),0),0)</f>
        <v>0</v>
      </c>
      <c r="R311" s="53">
        <f xml:space="preserve"> (R$2 &gt;= NTBA!$F$17) * IF(R$268 &gt;= $E311, MAX( MIN( $F311*$F$264, $F311-SUM($I311:Q311)),0),0)</f>
        <v>0</v>
      </c>
      <c r="S311" s="53">
        <f xml:space="preserve"> (S$2 &gt;= NTBA!$F$17) * IF(S$268 &gt;= $E311, MAX( MIN( $F311*$F$264, $F311-SUM($I311:R311)),0),0)</f>
        <v>0</v>
      </c>
      <c r="T311" s="53">
        <f xml:space="preserve"> (T$2 &gt;= NTBA!$F$17) * IF(T$268 &gt;= $E311, MAX( MIN( $F311*$F$264, $F311-SUM($I311:S311)),0),0)</f>
        <v>0</v>
      </c>
      <c r="U311" s="53">
        <f xml:space="preserve"> (U$2 &gt;= NTBA!$F$17) * IF(U$268 &gt;= $E311, MAX( MIN( $F311*$F$264, $F311-SUM($I311:T311)),0),0)</f>
        <v>0</v>
      </c>
      <c r="V311" s="53">
        <f xml:space="preserve"> (V$2 &gt;= NTBA!$F$17) * IF(V$268 &gt;= $E311, MAX( MIN( $F311*$F$264, $F311-SUM($I311:U311)),0),0)</f>
        <v>0</v>
      </c>
      <c r="W311" s="53">
        <f xml:space="preserve"> (W$2 &gt;= NTBA!$F$17) * IF(W$268 &gt;= $E311, MAX( MIN( $F311*$F$264, $F311-SUM($I311:V311)),0),0)</f>
        <v>0</v>
      </c>
      <c r="X311" s="53">
        <f xml:space="preserve"> (X$2 &gt;= NTBA!$F$17) * IF(X$268 &gt;= $E311, MAX( MIN( $F311*$F$264, $F311-SUM($I311:W311)),0),0)</f>
        <v>0</v>
      </c>
      <c r="Y311" s="53">
        <f xml:space="preserve"> (Y$2 &gt;= NTBA!$F$17) * IF(Y$268 &gt;= $E311, MAX( MIN( $F311*$F$264, $F311-SUM($I311:X311)),0),0)</f>
        <v>0</v>
      </c>
      <c r="Z311" s="53">
        <f xml:space="preserve"> (Z$2 &gt;= NTBA!$F$17) * IF(Z$268 &gt;= $E311, MAX( MIN( $F311*$F$264, $F311-SUM($I311:Y311)),0),0)</f>
        <v>0</v>
      </c>
      <c r="AA311" s="53">
        <f xml:space="preserve"> (AA$2 &gt;= NTBA!$F$17) * IF(AA$268 &gt;= $E311, MAX( MIN( $F311*$F$264, $F311-SUM($I311:Z311)),0),0)</f>
        <v>0</v>
      </c>
      <c r="AB311" s="53">
        <f xml:space="preserve"> (AB$2 &gt;= NTBA!$F$17) * IF(AB$268 &gt;= $E311, MAX( MIN( $F311*$F$264, $F311-SUM($I311:AA311)),0),0)</f>
        <v>0</v>
      </c>
      <c r="AC311" s="53">
        <f xml:space="preserve"> (AC$2 &gt;= NTBA!$F$17) * IF(AC$268 &gt;= $E311, MAX( MIN( $F311*$F$264, $F311-SUM($I311:AB311)),0),0)</f>
        <v>0</v>
      </c>
      <c r="AD311" s="53">
        <f xml:space="preserve"> (AD$2 &gt;= NTBA!$F$17) * IF(AD$268 &gt;= $E311, MAX( MIN( $F311*$F$264, $F311-SUM($I311:AC311)),0),0)</f>
        <v>0</v>
      </c>
      <c r="AE311" s="53">
        <f xml:space="preserve"> (AE$2 &gt;= NTBA!$F$17) * IF(AE$268 &gt;= $E311, MAX( MIN( $F311*$F$264, $F311-SUM($I311:AD311)),0),0)</f>
        <v>0</v>
      </c>
      <c r="AF311" s="53">
        <f xml:space="preserve"> (AF$2 &gt;= NTBA!$F$17) * IF(AF$268 &gt;= $E311, MAX( MIN( $F311*$F$264, $F311-SUM($I311:AE311)),0),0)</f>
        <v>0</v>
      </c>
      <c r="AG311" s="53">
        <f xml:space="preserve"> (AG$2 &gt;= NTBA!$F$17) * IF(AG$268 &gt;= $E311, MAX( MIN( $F311*$F$264, $F311-SUM($I311:AF311)),0),0)</f>
        <v>0</v>
      </c>
      <c r="AH311" s="53">
        <f xml:space="preserve"> (AH$2 &gt;= NTBA!$F$17) * IF(AH$268 &gt;= $E311, MAX( MIN( $F311*$F$264, $F311-SUM($I311:AG311)),0),0)</f>
        <v>0</v>
      </c>
      <c r="AI311" s="53">
        <f xml:space="preserve"> (AI$2 &gt;= NTBA!$F$17) * IF(AI$268 &gt;= $E311, MAX( MIN( $F311*$F$264, $F311-SUM($I311:AH311)),0),0)</f>
        <v>0</v>
      </c>
      <c r="AJ311" s="53">
        <f xml:space="preserve"> (AJ$2 &gt;= NTBA!$F$17) * IF(AJ$268 &gt;= $E311, MAX( MIN( $F311*$F$264, $F311-SUM($I311:AI311)),0),0)</f>
        <v>0</v>
      </c>
      <c r="AK311" s="53">
        <f xml:space="preserve"> (AK$2 &gt;= NTBA!$F$17) * IF(AK$268 &gt;= $E311, MAX( MIN( $F311*$F$264, $F311-SUM($I311:AJ311)),0),0)</f>
        <v>0</v>
      </c>
      <c r="AL311" s="53">
        <f xml:space="preserve"> (AL$2 &gt;= NTBA!$F$17) * IF(AL$268 &gt;= $E311, MAX( MIN( $F311*$F$264, $F311-SUM($I311:AK311)),0),0)</f>
        <v>0</v>
      </c>
      <c r="AM311" s="53">
        <f xml:space="preserve"> (AM$2 &gt;= NTBA!$F$17) * IF(AM$268 &gt;= $E311, MAX( MIN( $F311*$F$264, $F311-SUM($I311:AL311)),0),0)</f>
        <v>0</v>
      </c>
      <c r="AN311" s="53">
        <f xml:space="preserve"> (AN$2 &gt;= NTBA!$F$17) * IF(AN$268 &gt;= $E311, MAX( MIN( $F311*$F$264, $F311-SUM($I311:AM311)),0),0)</f>
        <v>0</v>
      </c>
      <c r="AO311" s="53">
        <f xml:space="preserve"> (AO$2 &gt;= NTBA!$F$17) * IF(AO$268 &gt;= $E311, MAX( MIN( $F311*$F$264, $F311-SUM($I311:AN311)),0),0)</f>
        <v>0</v>
      </c>
      <c r="AP311" s="53">
        <f xml:space="preserve"> (AP$2 &gt;= NTBA!$F$17) * IF(AP$268 &gt;= $E311, MAX( MIN( $F311*$F$264, $F311-SUM($I311:AO311)),0),0)</f>
        <v>0</v>
      </c>
      <c r="AQ311" s="53">
        <f xml:space="preserve"> (AQ$2 &gt;= NTBA!$F$17) * IF(AQ$268 &gt;= $E311, MAX( MIN( $F311*$F$264, $F311-SUM($I311:AP311)),0),0)</f>
        <v>0</v>
      </c>
      <c r="AR311" s="53">
        <f xml:space="preserve"> (AR$2 &gt;= NTBA!$F$17) * IF(AR$268 &gt;= $E311, MAX( MIN( $F311*$F$264, $F311-SUM($I311:AQ311)),0),0)</f>
        <v>0</v>
      </c>
      <c r="AS311" s="53">
        <f xml:space="preserve"> (AS$2 &gt;= NTBA!$F$17) * IF(AS$268 &gt;= $E311, MAX( MIN( $F311*$F$264, $F311-SUM($I311:AR311)),0),0)</f>
        <v>0</v>
      </c>
      <c r="AT311" s="53">
        <f xml:space="preserve"> (AT$2 &gt;= NTBA!$F$17) * IF(AT$268 &gt;= $E311, MAX( MIN( $F311*$F$264, $F311-SUM($I311:AS311)),0),0)</f>
        <v>0</v>
      </c>
      <c r="AU311" s="53">
        <f xml:space="preserve"> (AU$2 &gt;= NTBA!$F$17) * IF(AU$268 &gt;= $E311, MAX( MIN( $F311*$F$264, $F311-SUM($I311:AT311)),0),0)</f>
        <v>0</v>
      </c>
      <c r="AV311" s="53">
        <f xml:space="preserve"> (AV$2 &gt;= NTBA!$F$17) * IF(AV$268 &gt;= $E311, MAX( MIN( $F311*$F$264, $F311-SUM($I311:AU311)),0),0)</f>
        <v>0</v>
      </c>
      <c r="AW311" s="53">
        <f xml:space="preserve"> (AW$2 &gt;= NTBA!$F$17) * IF(AW$268 &gt;= $E311, MAX( MIN( $F311*$F$264, $F311-SUM($I311:AV311)),0),0)</f>
        <v>0</v>
      </c>
      <c r="AX311" s="53">
        <f xml:space="preserve"> (AX$2 &gt;= NTBA!$F$17) * IF(AX$268 &gt;= $E311, MAX( MIN( $F311*$F$264, $F311-SUM($I311:AW311)),0),0)</f>
        <v>0</v>
      </c>
      <c r="AY311" s="53">
        <f xml:space="preserve"> (AY$2 &gt;= NTBA!$F$17) * IF(AY$268 &gt;= $E311, MAX( MIN( $F311*$F$264, $F311-SUM($I311:AX311)),0),0)</f>
        <v>0</v>
      </c>
      <c r="AZ311" s="53">
        <f ca="1" xml:space="preserve"> (AZ$2 &gt;= NTBA!$F$17) * IF(AZ$268 &gt;= $E311, MAX( MIN( $F311*$F$264, $F311-SUM($I311:AY311)),0),0)</f>
        <v>0</v>
      </c>
      <c r="BA311" s="53">
        <f ca="1" xml:space="preserve"> (BA$2 &gt;= NTBA!$F$17) * IF(BA$268 &gt;= $E311, MAX( MIN( $F311*$F$264, $F311-SUM($I311:AZ311)),0),0)</f>
        <v>0</v>
      </c>
      <c r="BB311" s="53">
        <f ca="1" xml:space="preserve"> (BB$2 &gt;= NTBA!$F$17) * IF(BB$268 &gt;= $E311, MAX( MIN( $F311*$F$264, $F311-SUM($I311:BA311)),0),0)</f>
        <v>0</v>
      </c>
      <c r="BC311" s="53">
        <f ca="1" xml:space="preserve"> (BC$2 &gt;= NTBA!$F$17) * IF(BC$268 &gt;= $E311, MAX( MIN( $F311*$F$264, $F311-SUM($I311:BB311)),0),0)</f>
        <v>0</v>
      </c>
      <c r="BD311" s="53">
        <f ca="1" xml:space="preserve"> (BD$2 &gt;= NTBA!$F$17) * IF(BD$268 &gt;= $E311, MAX( MIN( $F311*$F$264, $F311-SUM($I311:BC311)),0),0)</f>
        <v>0</v>
      </c>
      <c r="BE311" s="53">
        <f ca="1" xml:space="preserve"> (BE$2 &gt;= NTBA!$F$17) * IF(BE$268 &gt;= $E311, MAX( MIN( $F311*$F$264, $F311-SUM($I311:BD311)),0),0)</f>
        <v>0</v>
      </c>
      <c r="BF311" s="53">
        <f ca="1" xml:space="preserve"> (BF$2 &gt;= NTBA!$F$17) * IF(BF$268 &gt;= $E311, MAX( MIN( $F311*$F$264, $F311-SUM($I311:BE311)),0),0)</f>
        <v>0</v>
      </c>
      <c r="BG311" s="53">
        <f ca="1" xml:space="preserve"> (BG$2 &gt;= NTBA!$F$17) * IF(BG$268 &gt;= $E311, MAX( MIN( $F311*$F$264, $F311-SUM($I311:BF311)),0),0)</f>
        <v>0</v>
      </c>
      <c r="BH311" s="53">
        <f ca="1" xml:space="preserve"> (BH$2 &gt;= NTBA!$F$17) * IF(BH$268 &gt;= $E311, MAX( MIN( $F311*$F$264, $F311-SUM($I311:BG311)),0),0)</f>
        <v>0</v>
      </c>
      <c r="BI311" s="53">
        <f ca="1" xml:space="preserve"> (BI$2 &gt;= NTBA!$F$17) * IF(BI$268 &gt;= $E311, MAX( MIN( $F311*$F$264, $F311-SUM($I311:BH311)),0),0)</f>
        <v>0</v>
      </c>
      <c r="BJ311" s="53">
        <f ca="1" xml:space="preserve"> (BJ$2 &gt;= NTBA!$F$17) * IF(BJ$268 &gt;= $E311, MAX( MIN( $F311*$F$264, $F311-SUM($I311:BI311)),0),0)</f>
        <v>0</v>
      </c>
      <c r="BK311" s="53">
        <f ca="1" xml:space="preserve"> (BK$2 &gt;= NTBA!$F$17) * IF(BK$268 &gt;= $E311, MAX( MIN( $F311*$F$264, $F311-SUM($I311:BJ311)),0),0)</f>
        <v>0</v>
      </c>
      <c r="BL311" s="53">
        <f ca="1" xml:space="preserve"> (BL$2 &gt;= NTBA!$F$17) * IF(BL$268 &gt;= $E311, MAX( MIN( $F311*$F$264, $F311-SUM($I311:BK311)),0),0)</f>
        <v>0</v>
      </c>
      <c r="BM311" s="53">
        <f ca="1" xml:space="preserve"> (BM$2 &gt;= NTBA!$F$17) * IF(BM$268 &gt;= $E311, MAX( MIN( $F311*$F$264, $F311-SUM($I311:BL311)),0),0)</f>
        <v>0</v>
      </c>
      <c r="BN311" s="53">
        <f ca="1" xml:space="preserve"> (BN$2 &gt;= NTBA!$F$17) * IF(BN$268 &gt;= $E311, MAX( MIN( $F311*$F$264, $F311-SUM($I311:BM311)),0),0)</f>
        <v>0</v>
      </c>
      <c r="BO311" s="53">
        <f ca="1" xml:space="preserve"> (BO$2 &gt;= NTBA!$F$17) * IF(BO$268 &gt;= $E311, MAX( MIN( $F311*$F$264, $F311-SUM($I311:BN311)),0),0)</f>
        <v>0</v>
      </c>
      <c r="BP311" s="53">
        <f ca="1" xml:space="preserve"> (BP$2 &gt;= NTBA!$F$17) * IF(BP$268 &gt;= $E311, MAX( MIN( $F311*$F$264, $F311-SUM($I311:BO311)),0),0)</f>
        <v>0</v>
      </c>
      <c r="BQ311" s="53">
        <f ca="1" xml:space="preserve"> (BQ$2 &gt;= NTBA!$F$17) * IF(BQ$268 &gt;= $E311, MAX( MIN( $F311*$F$264, $F311-SUM($I311:BP311)),0),0)</f>
        <v>0</v>
      </c>
      <c r="BR311" s="53">
        <f ca="1" xml:space="preserve"> (BR$2 &gt;= NTBA!$F$17) * IF(BR$268 &gt;= $E311, MAX( MIN( $F311*$F$264, $F311-SUM($I311:BQ311)),0),0)</f>
        <v>0</v>
      </c>
      <c r="BS311" s="53">
        <f ca="1" xml:space="preserve"> (BS$2 &gt;= NTBA!$F$17) * IF(BS$268 &gt;= $E311, MAX( MIN( $F311*$F$264, $F311-SUM($I311:BR311)),0),0)</f>
        <v>0</v>
      </c>
      <c r="BT311" s="53">
        <f ca="1" xml:space="preserve"> (BT$2 &gt;= NTBA!$F$17) * IF(BT$268 &gt;= $E311, MAX( MIN( $F311*$F$264, $F311-SUM($I311:BS311)),0),0)</f>
        <v>0</v>
      </c>
      <c r="BU311" s="53">
        <f ca="1" xml:space="preserve"> (BU$2 &gt;= NTBA!$F$17) * IF(BU$268 &gt;= $E311, MAX( MIN( $F311*$F$264, $F311-SUM($I311:BT311)),0),0)</f>
        <v>0</v>
      </c>
      <c r="BV311" s="53">
        <f ca="1" xml:space="preserve"> (BV$2 &gt;= NTBA!$F$17) * IF(BV$268 &gt;= $E311, MAX( MIN( $F311*$F$264, $F311-SUM($I311:BU311)),0),0)</f>
        <v>0</v>
      </c>
      <c r="BW311" s="53">
        <f ca="1" xml:space="preserve"> (BW$2 &gt;= NTBA!$F$17) * IF(BW$268 &gt;= $E311, MAX( MIN( $F311*$F$264, $F311-SUM($I311:BV311)),0),0)</f>
        <v>0</v>
      </c>
      <c r="BX311" s="53">
        <f ca="1" xml:space="preserve"> (BX$2 &gt;= NTBA!$F$17) * IF(BX$268 &gt;= $E311, MAX( MIN( $F311*$F$264, $F311-SUM($I311:BW311)),0),0)</f>
        <v>0</v>
      </c>
      <c r="BY311" s="53">
        <f ca="1" xml:space="preserve"> (BY$2 &gt;= NTBA!$F$17) * IF(BY$268 &gt;= $E311, MAX( MIN( $F311*$F$264, $F311-SUM($I311:BX311)),0),0)</f>
        <v>0</v>
      </c>
      <c r="BZ311" s="53">
        <f ca="1" xml:space="preserve"> (BZ$2 &gt;= NTBA!$F$17) * IF(BZ$268 &gt;= $E311, MAX( MIN( $F311*$F$264, $F311-SUM($I311:BY311)),0),0)</f>
        <v>0</v>
      </c>
      <c r="CA311" s="53">
        <f ca="1" xml:space="preserve"> (CA$2 &gt;= NTBA!$F$17) * IF(CA$268 &gt;= $E311, MAX( MIN( $F311*$F$264, $F311-SUM($I311:BZ311)),0),0)</f>
        <v>0</v>
      </c>
      <c r="CB311" s="53">
        <f ca="1" xml:space="preserve"> (CB$2 &gt;= NTBA!$F$17) * IF(CB$268 &gt;= $E311, MAX( MIN( $F311*$F$264, $F311-SUM($I311:CA311)),0),0)</f>
        <v>0</v>
      </c>
      <c r="CC311" s="53">
        <f ca="1" xml:space="preserve"> (CC$2 &gt;= NTBA!$F$17) * IF(CC$268 &gt;= $E311, MAX( MIN( $F311*$F$264, $F311-SUM($I311:CB311)),0),0)</f>
        <v>0</v>
      </c>
      <c r="CD311" s="53">
        <f ca="1" xml:space="preserve"> (CD$2 &gt;= NTBA!$F$17) * IF(CD$268 &gt;= $E311, MAX( MIN( $F311*$F$264, $F311-SUM($I311:CC311)),0),0)</f>
        <v>0</v>
      </c>
      <c r="CE311" s="53">
        <f ca="1" xml:space="preserve"> (CE$2 &gt;= NTBA!$F$17) * IF(CE$268 &gt;= $E311, MAX( MIN( $F311*$F$264, $F311-SUM($I311:CD311)),0),0)</f>
        <v>0</v>
      </c>
      <c r="CF311" s="53">
        <f ca="1" xml:space="preserve"> (CF$2 &gt;= NTBA!$F$17) * IF(CF$268 &gt;= $E311, MAX( MIN( $F311*$F$264, $F311-SUM($I311:CE311)),0),0)</f>
        <v>0</v>
      </c>
      <c r="CG311" s="53">
        <f ca="1" xml:space="preserve"> (CG$2 &gt;= NTBA!$F$17) * IF(CG$268 &gt;= $E311, MAX( MIN( $F311*$F$264, $F311-SUM($I311:CF311)),0),0)</f>
        <v>0</v>
      </c>
      <c r="CH311" s="53">
        <f ca="1" xml:space="preserve"> (CH$2 &gt;= NTBA!$F$17) * IF(CH$268 &gt;= $E311, MAX( MIN( $F311*$F$264, $F311-SUM($I311:CG311)),0),0)</f>
        <v>0</v>
      </c>
      <c r="CI311" s="53">
        <f ca="1" xml:space="preserve"> (CI$2 &gt;= NTBA!$F$17) * IF(CI$268 &gt;= $E311, MAX( MIN( $F311*$F$264, $F311-SUM($I311:CH311)),0),0)</f>
        <v>0</v>
      </c>
      <c r="CJ311" s="53">
        <f ca="1" xml:space="preserve"> (CJ$2 &gt;= NTBA!$F$17) * IF(CJ$268 &gt;= $E311, MAX( MIN( $F311*$F$264, $F311-SUM($I311:CI311)),0),0)</f>
        <v>0</v>
      </c>
      <c r="CK311" s="53">
        <f ca="1" xml:space="preserve"> (CK$2 &gt;= NTBA!$F$17) * IF(CK$268 &gt;= $E311, MAX( MIN( $F311*$F$264, $F311-SUM($I311:CJ311)),0),0)</f>
        <v>0</v>
      </c>
      <c r="CL311" s="53">
        <f ca="1" xml:space="preserve"> (CL$2 &gt;= NTBA!$F$17) * IF(CL$268 &gt;= $E311, MAX( MIN( $F311*$F$264, $F311-SUM($I311:CK311)),0),0)</f>
        <v>0</v>
      </c>
      <c r="CM311" s="53">
        <f ca="1" xml:space="preserve"> (CM$2 &gt;= NTBA!$F$17) * IF(CM$268 &gt;= $E311, MAX( MIN( $F311*$F$264, $F311-SUM($I311:CL311)),0),0)</f>
        <v>0</v>
      </c>
      <c r="CN311" s="53">
        <f ca="1" xml:space="preserve"> (CN$2 &gt;= NTBA!$F$17) * IF(CN$268 &gt;= $E311, MAX( MIN( $F311*$F$264, $F311-SUM($I311:CM311)),0),0)</f>
        <v>0</v>
      </c>
      <c r="CO311" s="53">
        <f ca="1" xml:space="preserve"> (CO$2 &gt;= NTBA!$F$17) * IF(CO$268 &gt;= $E311, MAX( MIN( $F311*$F$264, $F311-SUM($I311:CN311)),0),0)</f>
        <v>0</v>
      </c>
      <c r="CP311" s="53">
        <f ca="1" xml:space="preserve"> (CP$2 &gt;= NTBA!$F$17) * IF(CP$268 &gt;= $E311, MAX( MIN( $F311*$F$264, $F311-SUM($I311:CO311)),0),0)</f>
        <v>0</v>
      </c>
      <c r="CQ311" s="53">
        <f ca="1" xml:space="preserve"> (CQ$2 &gt;= NTBA!$F$17) * IF(CQ$268 &gt;= $E311, MAX( MIN( $F311*$F$264, $F311-SUM($I311:CP311)),0),0)</f>
        <v>0</v>
      </c>
      <c r="CR311" s="53">
        <f ca="1" xml:space="preserve"> (CR$2 &gt;= NTBA!$F$17) * IF(CR$268 &gt;= $E311, MAX( MIN( $F311*$F$264, $F311-SUM($I311:CQ311)),0),0)</f>
        <v>0</v>
      </c>
      <c r="CS311" s="53">
        <f ca="1" xml:space="preserve"> (CS$2 &gt;= NTBA!$F$17) * IF(CS$268 &gt;= $E311, MAX( MIN( $F311*$F$264, $F311-SUM($I311:CR311)),0),0)</f>
        <v>0</v>
      </c>
      <c r="CT311" s="53">
        <f ca="1" xml:space="preserve"> (CT$2 &gt;= NTBA!$F$17) * IF(CT$268 &gt;= $E311, MAX( MIN( $F311*$F$264, $F311-SUM($I311:CS311)),0),0)</f>
        <v>0</v>
      </c>
      <c r="CU311" s="53">
        <f ca="1" xml:space="preserve"> (CU$2 &gt;= NTBA!$F$17) * IF(CU$268 &gt;= $E311, MAX( MIN( $F311*$F$264, $F311-SUM($I311:CT311)),0),0)</f>
        <v>0</v>
      </c>
      <c r="CV311" s="53">
        <f ca="1" xml:space="preserve"> (CV$2 &gt;= NTBA!$F$17) * IF(CV$268 &gt;= $E311, MAX( MIN( $F311*$F$264, $F311-SUM($I311:CU311)),0),0)</f>
        <v>0</v>
      </c>
      <c r="CW311" s="53">
        <f ca="1" xml:space="preserve"> (CW$2 &gt;= NTBA!$F$17) * IF(CW$268 &gt;= $E311, MAX( MIN( $F311*$F$264, $F311-SUM($I311:CV311)),0),0)</f>
        <v>0</v>
      </c>
      <c r="CX311" s="53">
        <f ca="1" xml:space="preserve"> (CX$2 &gt;= NTBA!$F$17) * IF(CX$268 &gt;= $E311, MAX( MIN( $F311*$F$264, $F311-SUM($I311:CW311)),0),0)</f>
        <v>0</v>
      </c>
      <c r="CY311" s="53">
        <f ca="1" xml:space="preserve"> (CY$2 &gt;= NTBA!$F$17) * IF(CY$268 &gt;= $E311, MAX( MIN( $F311*$F$264, $F311-SUM($I311:CX311)),0),0)</f>
        <v>0</v>
      </c>
      <c r="CZ311" s="53">
        <f ca="1" xml:space="preserve"> (CZ$2 &gt;= NTBA!$F$17) * IF(CZ$268 &gt;= $E311, MAX( MIN( $F311*$F$264, $F311-SUM($I311:CY311)),0),0)</f>
        <v>0</v>
      </c>
      <c r="DA311" s="53">
        <f ca="1" xml:space="preserve"> (DA$2 &gt;= NTBA!$F$17) * IF(DA$268 &gt;= $E311, MAX( MIN( $F311*$F$264, $F311-SUM($I311:CZ311)),0),0)</f>
        <v>0</v>
      </c>
      <c r="DB311" s="53">
        <f ca="1" xml:space="preserve"> (DB$2 &gt;= NTBA!$F$17) * IF(DB$268 &gt;= $E311, MAX( MIN( $F311*$F$264, $F311-SUM($I311:DA311)),0),0)</f>
        <v>0</v>
      </c>
      <c r="DC311" s="53">
        <f ca="1" xml:space="preserve"> (DC$2 &gt;= NTBA!$F$17) * IF(DC$268 &gt;= $E311, MAX( MIN( $F311*$F$264, $F311-SUM($I311:DB311)),0),0)</f>
        <v>0</v>
      </c>
      <c r="DD311" s="53">
        <f ca="1" xml:space="preserve"> (DD$2 &gt;= NTBA!$F$17) * IF(DD$268 &gt;= $E311, MAX( MIN( $F311*$F$264, $F311-SUM($I311:DC311)),0),0)</f>
        <v>0</v>
      </c>
      <c r="DE311" s="53">
        <f ca="1" xml:space="preserve"> (DE$2 &gt;= NTBA!$F$17) * IF(DE$268 &gt;= $E311, MAX( MIN( $F311*$F$264, $F311-SUM($I311:DD311)),0),0)</f>
        <v>0</v>
      </c>
      <c r="DF311" s="53">
        <f ca="1" xml:space="preserve"> (DF$2 &gt;= NTBA!$F$17) * IF(DF$268 &gt;= $E311, MAX( MIN( $F311*$F$264, $F311-SUM($I311:DE311)),0),0)</f>
        <v>0</v>
      </c>
      <c r="DG311" s="53">
        <f ca="1" xml:space="preserve"> (DG$2 &gt;= NTBA!$F$17) * IF(DG$268 &gt;= $E311, MAX( MIN( $F311*$F$264, $F311-SUM($I311:DF311)),0),0)</f>
        <v>0</v>
      </c>
      <c r="DH311" s="53">
        <f ca="1" xml:space="preserve"> (DH$2 &gt;= NTBA!$F$17) * IF(DH$268 &gt;= $E311, MAX( MIN( $F311*$F$264, $F311-SUM($I311:DG311)),0),0)</f>
        <v>0</v>
      </c>
      <c r="DI311" s="53">
        <f ca="1" xml:space="preserve"> (DI$2 &gt;= NTBA!$F$17) * IF(DI$268 &gt;= $E311, MAX( MIN( $F311*$F$264, $F311-SUM($I311:DH311)),0),0)</f>
        <v>0</v>
      </c>
      <c r="DJ311" s="53">
        <f ca="1" xml:space="preserve"> (DJ$2 &gt;= NTBA!$F$17) * IF(DJ$268 &gt;= $E311, MAX( MIN( $F311*$F$264, $F311-SUM($I311:DI311)),0),0)</f>
        <v>0</v>
      </c>
      <c r="DK311" s="53">
        <f ca="1" xml:space="preserve"> (DK$2 &gt;= NTBA!$F$17) * IF(DK$268 &gt;= $E311, MAX( MIN( $F311*$F$264, $F311-SUM($I311:DJ311)),0),0)</f>
        <v>0</v>
      </c>
      <c r="DL311" s="53">
        <f ca="1" xml:space="preserve"> (DL$2 &gt;= NTBA!$F$17) * IF(DL$268 &gt;= $E311, MAX( MIN( $F311*$F$264, $F311-SUM($I311:DK311)),0),0)</f>
        <v>0</v>
      </c>
      <c r="DM311" s="53">
        <f ca="1" xml:space="preserve"> (DM$2 &gt;= NTBA!$F$17) * IF(DM$268 &gt;= $E311, MAX( MIN( $F311*$F$264, $F311-SUM($I311:DL311)),0),0)</f>
        <v>0</v>
      </c>
      <c r="DN311" s="53">
        <f ca="1" xml:space="preserve"> (DN$2 &gt;= NTBA!$F$17) * IF(DN$268 &gt;= $E311, MAX( MIN( $F311*$F$264, $F311-SUM($I311:DM311)),0),0)</f>
        <v>0</v>
      </c>
      <c r="DO311" s="53">
        <f ca="1" xml:space="preserve"> (DO$2 &gt;= NTBA!$F$17) * IF(DO$268 &gt;= $E311, MAX( MIN( $F311*$F$264, $F311-SUM($I311:DN311)),0),0)</f>
        <v>0</v>
      </c>
      <c r="DP311" s="53">
        <f ca="1" xml:space="preserve"> (DP$2 &gt;= NTBA!$F$17) * IF(DP$268 &gt;= $E311, MAX( MIN( $F311*$F$264, $F311-SUM($I311:DO311)),0),0)</f>
        <v>0</v>
      </c>
      <c r="DQ311" s="53">
        <f ca="1" xml:space="preserve"> (DQ$2 &gt;= NTBA!$F$17) * IF(DQ$268 &gt;= $E311, MAX( MIN( $F311*$F$264, $F311-SUM($I311:DP311)),0),0)</f>
        <v>0</v>
      </c>
      <c r="DR311" s="53">
        <f ca="1" xml:space="preserve"> (DR$2 &gt;= NTBA!$F$17) * IF(DR$268 &gt;= $E311, MAX( MIN( $F311*$F$264, $F311-SUM($I311:DQ311)),0),0)</f>
        <v>0</v>
      </c>
      <c r="DS311" s="53">
        <f ca="1" xml:space="preserve"> (DS$2 &gt;= NTBA!$F$17) * IF(DS$268 &gt;= $E311, MAX( MIN( $F311*$F$264, $F311-SUM($I311:DR311)),0),0)</f>
        <v>0</v>
      </c>
      <c r="DT311" s="53">
        <f ca="1" xml:space="preserve"> (DT$2 &gt;= NTBA!$F$17) * IF(DT$268 &gt;= $E311, MAX( MIN( $F311*$F$264, $F311-SUM($I311:DS311)),0),0)</f>
        <v>0</v>
      </c>
      <c r="DU311" s="53">
        <f ca="1" xml:space="preserve"> (DU$2 &gt;= NTBA!$F$17) * IF(DU$268 &gt;= $E311, MAX( MIN( $F311*$F$264, $F311-SUM($I311:DT311)),0),0)</f>
        <v>0</v>
      </c>
      <c r="DV311" s="53">
        <f ca="1" xml:space="preserve"> (DV$2 &gt;= NTBA!$F$17) * IF(DV$268 &gt;= $E311, MAX( MIN( $F311*$F$264, $F311-SUM($I311:DU311)),0),0)</f>
        <v>0</v>
      </c>
      <c r="DW311" s="53">
        <f ca="1" xml:space="preserve"> (DW$2 &gt;= NTBA!$F$17) * IF(DW$268 &gt;= $E311, MAX( MIN( $F311*$F$264, $F311-SUM($I311:DV311)),0),0)</f>
        <v>0</v>
      </c>
      <c r="DX311" s="53">
        <f ca="1" xml:space="preserve"> (DX$2 &gt;= NTBA!$F$17) * IF(DX$268 &gt;= $E311, MAX( MIN( $F311*$F$264, $F311-SUM($I311:DW311)),0),0)</f>
        <v>0</v>
      </c>
      <c r="DY311" s="53">
        <f ca="1" xml:space="preserve"> (DY$2 &gt;= NTBA!$F$17) * IF(DY$268 &gt;= $E311, MAX( MIN( $F311*$F$264, $F311-SUM($I311:DX311)),0),0)</f>
        <v>0</v>
      </c>
      <c r="DZ311" s="53">
        <f ca="1" xml:space="preserve"> (DZ$2 &gt;= NTBA!$F$17) * IF(DZ$268 &gt;= $E311, MAX( MIN( $F311*$F$264, $F311-SUM($I311:DY311)),0),0)</f>
        <v>0</v>
      </c>
      <c r="EA311" s="53">
        <f ca="1" xml:space="preserve"> (EA$2 &gt;= NTBA!$F$17) * IF(EA$268 &gt;= $E311, MAX( MIN( $F311*$F$264, $F311-SUM($I311:DZ311)),0),0)</f>
        <v>0</v>
      </c>
      <c r="EB311" s="53">
        <f ca="1" xml:space="preserve"> (EB$2 &gt;= NTBA!$F$17) * IF(EB$268 &gt;= $E311, MAX( MIN( $F311*$F$264, $F311-SUM($I311:EA311)),0),0)</f>
        <v>0</v>
      </c>
      <c r="EC311" s="53">
        <f ca="1" xml:space="preserve"> (EC$2 &gt;= NTBA!$F$17) * IF(EC$268 &gt;= $E311, MAX( MIN( $F311*$F$264, $F311-SUM($I311:EB311)),0),0)</f>
        <v>0</v>
      </c>
      <c r="ED311" s="53">
        <f ca="1" xml:space="preserve"> (ED$2 &gt;= NTBA!$F$17) * IF(ED$268 &gt;= $E311, MAX( MIN( $F311*$F$264, $F311-SUM($I311:EC311)),0),0)</f>
        <v>0</v>
      </c>
      <c r="EE311" s="53">
        <f ca="1" xml:space="preserve"> (EE$2 &gt;= NTBA!$F$17) * IF(EE$268 &gt;= $E311, MAX( MIN( $F311*$F$264, $F311-SUM($I311:ED311)),0),0)</f>
        <v>0</v>
      </c>
      <c r="EF311" s="53">
        <f ca="1" xml:space="preserve"> (EF$2 &gt;= NTBA!$F$17) * IF(EF$268 &gt;= $E311, MAX( MIN( $F311*$F$264, $F311-SUM($I311:EE311)),0),0)</f>
        <v>0</v>
      </c>
      <c r="EG311" s="53">
        <f ca="1" xml:space="preserve"> (EG$2 &gt;= NTBA!$F$17) * IF(EG$268 &gt;= $E311, MAX( MIN( $F311*$F$264, $F311-SUM($I311:EF311)),0),0)</f>
        <v>0</v>
      </c>
      <c r="EH311" s="53">
        <f ca="1" xml:space="preserve"> (EH$2 &gt;= NTBA!$F$17) * IF(EH$268 &gt;= $E311, MAX( MIN( $F311*$F$264, $F311-SUM($I311:EG311)),0),0)</f>
        <v>0</v>
      </c>
      <c r="EI311" s="21"/>
    </row>
    <row r="312" spans="5:139" ht="15" customHeight="1" outlineLevel="1" x14ac:dyDescent="0.35">
      <c r="E312" s="625">
        <v>44</v>
      </c>
      <c r="F312" s="415">
        <f ca="1"/>
        <v>0</v>
      </c>
      <c r="H312" s="26">
        <f t="shared" ca="1" si="184"/>
        <v>0</v>
      </c>
      <c r="I312" s="39"/>
      <c r="J312" s="53">
        <f xml:space="preserve"> (J$2 &gt;= NTBA!$F$17) * IF(J$268 &gt;= $E312, MAX( MIN( $F312*$F$264, $F312-SUM($I312:I312)),0),0)</f>
        <v>0</v>
      </c>
      <c r="K312" s="53">
        <f xml:space="preserve"> (K$2 &gt;= NTBA!$F$17) * IF(K$268 &gt;= $E312, MAX( MIN( $F312*$F$264, $F312-SUM($I312:J312)),0),0)</f>
        <v>0</v>
      </c>
      <c r="L312" s="53">
        <f xml:space="preserve"> (L$2 &gt;= NTBA!$F$17) * IF(L$268 &gt;= $E312, MAX( MIN( $F312*$F$264, $F312-SUM($I312:K312)),0),0)</f>
        <v>0</v>
      </c>
      <c r="M312" s="53">
        <f xml:space="preserve"> (M$2 &gt;= NTBA!$F$17) * IF(M$268 &gt;= $E312, MAX( MIN( $F312*$F$264, $F312-SUM($I312:L312)),0),0)</f>
        <v>0</v>
      </c>
      <c r="N312" s="53">
        <f xml:space="preserve"> (N$2 &gt;= NTBA!$F$17) * IF(N$268 &gt;= $E312, MAX( MIN( $F312*$F$264, $F312-SUM($I312:M312)),0),0)</f>
        <v>0</v>
      </c>
      <c r="O312" s="53">
        <f xml:space="preserve"> (O$2 &gt;= NTBA!$F$17) * IF(O$268 &gt;= $E312, MAX( MIN( $F312*$F$264, $F312-SUM($I312:N312)),0),0)</f>
        <v>0</v>
      </c>
      <c r="P312" s="53">
        <f xml:space="preserve"> (P$2 &gt;= NTBA!$F$17) * IF(P$268 &gt;= $E312, MAX( MIN( $F312*$F$264, $F312-SUM($I312:O312)),0),0)</f>
        <v>0</v>
      </c>
      <c r="Q312" s="53">
        <f xml:space="preserve"> (Q$2 &gt;= NTBA!$F$17) * IF(Q$268 &gt;= $E312, MAX( MIN( $F312*$F$264, $F312-SUM($I312:P312)),0),0)</f>
        <v>0</v>
      </c>
      <c r="R312" s="53">
        <f xml:space="preserve"> (R$2 &gt;= NTBA!$F$17) * IF(R$268 &gt;= $E312, MAX( MIN( $F312*$F$264, $F312-SUM($I312:Q312)),0),0)</f>
        <v>0</v>
      </c>
      <c r="S312" s="53">
        <f xml:space="preserve"> (S$2 &gt;= NTBA!$F$17) * IF(S$268 &gt;= $E312, MAX( MIN( $F312*$F$264, $F312-SUM($I312:R312)),0),0)</f>
        <v>0</v>
      </c>
      <c r="T312" s="53">
        <f xml:space="preserve"> (T$2 &gt;= NTBA!$F$17) * IF(T$268 &gt;= $E312, MAX( MIN( $F312*$F$264, $F312-SUM($I312:S312)),0),0)</f>
        <v>0</v>
      </c>
      <c r="U312" s="53">
        <f xml:space="preserve"> (U$2 &gt;= NTBA!$F$17) * IF(U$268 &gt;= $E312, MAX( MIN( $F312*$F$264, $F312-SUM($I312:T312)),0),0)</f>
        <v>0</v>
      </c>
      <c r="V312" s="53">
        <f xml:space="preserve"> (V$2 &gt;= NTBA!$F$17) * IF(V$268 &gt;= $E312, MAX( MIN( $F312*$F$264, $F312-SUM($I312:U312)),0),0)</f>
        <v>0</v>
      </c>
      <c r="W312" s="53">
        <f xml:space="preserve"> (W$2 &gt;= NTBA!$F$17) * IF(W$268 &gt;= $E312, MAX( MIN( $F312*$F$264, $F312-SUM($I312:V312)),0),0)</f>
        <v>0</v>
      </c>
      <c r="X312" s="53">
        <f xml:space="preserve"> (X$2 &gt;= NTBA!$F$17) * IF(X$268 &gt;= $E312, MAX( MIN( $F312*$F$264, $F312-SUM($I312:W312)),0),0)</f>
        <v>0</v>
      </c>
      <c r="Y312" s="53">
        <f xml:space="preserve"> (Y$2 &gt;= NTBA!$F$17) * IF(Y$268 &gt;= $E312, MAX( MIN( $F312*$F$264, $F312-SUM($I312:X312)),0),0)</f>
        <v>0</v>
      </c>
      <c r="Z312" s="53">
        <f xml:space="preserve"> (Z$2 &gt;= NTBA!$F$17) * IF(Z$268 &gt;= $E312, MAX( MIN( $F312*$F$264, $F312-SUM($I312:Y312)),0),0)</f>
        <v>0</v>
      </c>
      <c r="AA312" s="53">
        <f xml:space="preserve"> (AA$2 &gt;= NTBA!$F$17) * IF(AA$268 &gt;= $E312, MAX( MIN( $F312*$F$264, $F312-SUM($I312:Z312)),0),0)</f>
        <v>0</v>
      </c>
      <c r="AB312" s="53">
        <f xml:space="preserve"> (AB$2 &gt;= NTBA!$F$17) * IF(AB$268 &gt;= $E312, MAX( MIN( $F312*$F$264, $F312-SUM($I312:AA312)),0),0)</f>
        <v>0</v>
      </c>
      <c r="AC312" s="53">
        <f xml:space="preserve"> (AC$2 &gt;= NTBA!$F$17) * IF(AC$268 &gt;= $E312, MAX( MIN( $F312*$F$264, $F312-SUM($I312:AB312)),0),0)</f>
        <v>0</v>
      </c>
      <c r="AD312" s="53">
        <f xml:space="preserve"> (AD$2 &gt;= NTBA!$F$17) * IF(AD$268 &gt;= $E312, MAX( MIN( $F312*$F$264, $F312-SUM($I312:AC312)),0),0)</f>
        <v>0</v>
      </c>
      <c r="AE312" s="53">
        <f xml:space="preserve"> (AE$2 &gt;= NTBA!$F$17) * IF(AE$268 &gt;= $E312, MAX( MIN( $F312*$F$264, $F312-SUM($I312:AD312)),0),0)</f>
        <v>0</v>
      </c>
      <c r="AF312" s="53">
        <f xml:space="preserve"> (AF$2 &gt;= NTBA!$F$17) * IF(AF$268 &gt;= $E312, MAX( MIN( $F312*$F$264, $F312-SUM($I312:AE312)),0),0)</f>
        <v>0</v>
      </c>
      <c r="AG312" s="53">
        <f xml:space="preserve"> (AG$2 &gt;= NTBA!$F$17) * IF(AG$268 &gt;= $E312, MAX( MIN( $F312*$F$264, $F312-SUM($I312:AF312)),0),0)</f>
        <v>0</v>
      </c>
      <c r="AH312" s="53">
        <f xml:space="preserve"> (AH$2 &gt;= NTBA!$F$17) * IF(AH$268 &gt;= $E312, MAX( MIN( $F312*$F$264, $F312-SUM($I312:AG312)),0),0)</f>
        <v>0</v>
      </c>
      <c r="AI312" s="53">
        <f xml:space="preserve"> (AI$2 &gt;= NTBA!$F$17) * IF(AI$268 &gt;= $E312, MAX( MIN( $F312*$F$264, $F312-SUM($I312:AH312)),0),0)</f>
        <v>0</v>
      </c>
      <c r="AJ312" s="53">
        <f xml:space="preserve"> (AJ$2 &gt;= NTBA!$F$17) * IF(AJ$268 &gt;= $E312, MAX( MIN( $F312*$F$264, $F312-SUM($I312:AI312)),0),0)</f>
        <v>0</v>
      </c>
      <c r="AK312" s="53">
        <f xml:space="preserve"> (AK$2 &gt;= NTBA!$F$17) * IF(AK$268 &gt;= $E312, MAX( MIN( $F312*$F$264, $F312-SUM($I312:AJ312)),0),0)</f>
        <v>0</v>
      </c>
      <c r="AL312" s="53">
        <f xml:space="preserve"> (AL$2 &gt;= NTBA!$F$17) * IF(AL$268 &gt;= $E312, MAX( MIN( $F312*$F$264, $F312-SUM($I312:AK312)),0),0)</f>
        <v>0</v>
      </c>
      <c r="AM312" s="53">
        <f xml:space="preserve"> (AM$2 &gt;= NTBA!$F$17) * IF(AM$268 &gt;= $E312, MAX( MIN( $F312*$F$264, $F312-SUM($I312:AL312)),0),0)</f>
        <v>0</v>
      </c>
      <c r="AN312" s="53">
        <f xml:space="preserve"> (AN$2 &gt;= NTBA!$F$17) * IF(AN$268 &gt;= $E312, MAX( MIN( $F312*$F$264, $F312-SUM($I312:AM312)),0),0)</f>
        <v>0</v>
      </c>
      <c r="AO312" s="53">
        <f xml:space="preserve"> (AO$2 &gt;= NTBA!$F$17) * IF(AO$268 &gt;= $E312, MAX( MIN( $F312*$F$264, $F312-SUM($I312:AN312)),0),0)</f>
        <v>0</v>
      </c>
      <c r="AP312" s="53">
        <f xml:space="preserve"> (AP$2 &gt;= NTBA!$F$17) * IF(AP$268 &gt;= $E312, MAX( MIN( $F312*$F$264, $F312-SUM($I312:AO312)),0),0)</f>
        <v>0</v>
      </c>
      <c r="AQ312" s="53">
        <f xml:space="preserve"> (AQ$2 &gt;= NTBA!$F$17) * IF(AQ$268 &gt;= $E312, MAX( MIN( $F312*$F$264, $F312-SUM($I312:AP312)),0),0)</f>
        <v>0</v>
      </c>
      <c r="AR312" s="53">
        <f xml:space="preserve"> (AR$2 &gt;= NTBA!$F$17) * IF(AR$268 &gt;= $E312, MAX( MIN( $F312*$F$264, $F312-SUM($I312:AQ312)),0),0)</f>
        <v>0</v>
      </c>
      <c r="AS312" s="53">
        <f xml:space="preserve"> (AS$2 &gt;= NTBA!$F$17) * IF(AS$268 &gt;= $E312, MAX( MIN( $F312*$F$264, $F312-SUM($I312:AR312)),0),0)</f>
        <v>0</v>
      </c>
      <c r="AT312" s="53">
        <f xml:space="preserve"> (AT$2 &gt;= NTBA!$F$17) * IF(AT$268 &gt;= $E312, MAX( MIN( $F312*$F$264, $F312-SUM($I312:AS312)),0),0)</f>
        <v>0</v>
      </c>
      <c r="AU312" s="53">
        <f xml:space="preserve"> (AU$2 &gt;= NTBA!$F$17) * IF(AU$268 &gt;= $E312, MAX( MIN( $F312*$F$264, $F312-SUM($I312:AT312)),0),0)</f>
        <v>0</v>
      </c>
      <c r="AV312" s="53">
        <f xml:space="preserve"> (AV$2 &gt;= NTBA!$F$17) * IF(AV$268 &gt;= $E312, MAX( MIN( $F312*$F$264, $F312-SUM($I312:AU312)),0),0)</f>
        <v>0</v>
      </c>
      <c r="AW312" s="53">
        <f xml:space="preserve"> (AW$2 &gt;= NTBA!$F$17) * IF(AW$268 &gt;= $E312, MAX( MIN( $F312*$F$264, $F312-SUM($I312:AV312)),0),0)</f>
        <v>0</v>
      </c>
      <c r="AX312" s="53">
        <f xml:space="preserve"> (AX$2 &gt;= NTBA!$F$17) * IF(AX$268 &gt;= $E312, MAX( MIN( $F312*$F$264, $F312-SUM($I312:AW312)),0),0)</f>
        <v>0</v>
      </c>
      <c r="AY312" s="53">
        <f xml:space="preserve"> (AY$2 &gt;= NTBA!$F$17) * IF(AY$268 &gt;= $E312, MAX( MIN( $F312*$F$264, $F312-SUM($I312:AX312)),0),0)</f>
        <v>0</v>
      </c>
      <c r="AZ312" s="53">
        <f xml:space="preserve"> (AZ$2 &gt;= NTBA!$F$17) * IF(AZ$268 &gt;= $E312, MAX( MIN( $F312*$F$264, $F312-SUM($I312:AY312)),0),0)</f>
        <v>0</v>
      </c>
      <c r="BA312" s="53">
        <f ca="1" xml:space="preserve"> (BA$2 &gt;= NTBA!$F$17) * IF(BA$268 &gt;= $E312, MAX( MIN( $F312*$F$264, $F312-SUM($I312:AZ312)),0),0)</f>
        <v>0</v>
      </c>
      <c r="BB312" s="53">
        <f ca="1" xml:space="preserve"> (BB$2 &gt;= NTBA!$F$17) * IF(BB$268 &gt;= $E312, MAX( MIN( $F312*$F$264, $F312-SUM($I312:BA312)),0),0)</f>
        <v>0</v>
      </c>
      <c r="BC312" s="53">
        <f ca="1" xml:space="preserve"> (BC$2 &gt;= NTBA!$F$17) * IF(BC$268 &gt;= $E312, MAX( MIN( $F312*$F$264, $F312-SUM($I312:BB312)),0),0)</f>
        <v>0</v>
      </c>
      <c r="BD312" s="53">
        <f ca="1" xml:space="preserve"> (BD$2 &gt;= NTBA!$F$17) * IF(BD$268 &gt;= $E312, MAX( MIN( $F312*$F$264, $F312-SUM($I312:BC312)),0),0)</f>
        <v>0</v>
      </c>
      <c r="BE312" s="53">
        <f ca="1" xml:space="preserve"> (BE$2 &gt;= NTBA!$F$17) * IF(BE$268 &gt;= $E312, MAX( MIN( $F312*$F$264, $F312-SUM($I312:BD312)),0),0)</f>
        <v>0</v>
      </c>
      <c r="BF312" s="53">
        <f ca="1" xml:space="preserve"> (BF$2 &gt;= NTBA!$F$17) * IF(BF$268 &gt;= $E312, MAX( MIN( $F312*$F$264, $F312-SUM($I312:BE312)),0),0)</f>
        <v>0</v>
      </c>
      <c r="BG312" s="53">
        <f ca="1" xml:space="preserve"> (BG$2 &gt;= NTBA!$F$17) * IF(BG$268 &gt;= $E312, MAX( MIN( $F312*$F$264, $F312-SUM($I312:BF312)),0),0)</f>
        <v>0</v>
      </c>
      <c r="BH312" s="53">
        <f ca="1" xml:space="preserve"> (BH$2 &gt;= NTBA!$F$17) * IF(BH$268 &gt;= $E312, MAX( MIN( $F312*$F$264, $F312-SUM($I312:BG312)),0),0)</f>
        <v>0</v>
      </c>
      <c r="BI312" s="53">
        <f ca="1" xml:space="preserve"> (BI$2 &gt;= NTBA!$F$17) * IF(BI$268 &gt;= $E312, MAX( MIN( $F312*$F$264, $F312-SUM($I312:BH312)),0),0)</f>
        <v>0</v>
      </c>
      <c r="BJ312" s="53">
        <f ca="1" xml:space="preserve"> (BJ$2 &gt;= NTBA!$F$17) * IF(BJ$268 &gt;= $E312, MAX( MIN( $F312*$F$264, $F312-SUM($I312:BI312)),0),0)</f>
        <v>0</v>
      </c>
      <c r="BK312" s="53">
        <f ca="1" xml:space="preserve"> (BK$2 &gt;= NTBA!$F$17) * IF(BK$268 &gt;= $E312, MAX( MIN( $F312*$F$264, $F312-SUM($I312:BJ312)),0),0)</f>
        <v>0</v>
      </c>
      <c r="BL312" s="53">
        <f ca="1" xml:space="preserve"> (BL$2 &gt;= NTBA!$F$17) * IF(BL$268 &gt;= $E312, MAX( MIN( $F312*$F$264, $F312-SUM($I312:BK312)),0),0)</f>
        <v>0</v>
      </c>
      <c r="BM312" s="53">
        <f ca="1" xml:space="preserve"> (BM$2 &gt;= NTBA!$F$17) * IF(BM$268 &gt;= $E312, MAX( MIN( $F312*$F$264, $F312-SUM($I312:BL312)),0),0)</f>
        <v>0</v>
      </c>
      <c r="BN312" s="53">
        <f ca="1" xml:space="preserve"> (BN$2 &gt;= NTBA!$F$17) * IF(BN$268 &gt;= $E312, MAX( MIN( $F312*$F$264, $F312-SUM($I312:BM312)),0),0)</f>
        <v>0</v>
      </c>
      <c r="BO312" s="53">
        <f ca="1" xml:space="preserve"> (BO$2 &gt;= NTBA!$F$17) * IF(BO$268 &gt;= $E312, MAX( MIN( $F312*$F$264, $F312-SUM($I312:BN312)),0),0)</f>
        <v>0</v>
      </c>
      <c r="BP312" s="53">
        <f ca="1" xml:space="preserve"> (BP$2 &gt;= NTBA!$F$17) * IF(BP$268 &gt;= $E312, MAX( MIN( $F312*$F$264, $F312-SUM($I312:BO312)),0),0)</f>
        <v>0</v>
      </c>
      <c r="BQ312" s="53">
        <f ca="1" xml:space="preserve"> (BQ$2 &gt;= NTBA!$F$17) * IF(BQ$268 &gt;= $E312, MAX( MIN( $F312*$F$264, $F312-SUM($I312:BP312)),0),0)</f>
        <v>0</v>
      </c>
      <c r="BR312" s="53">
        <f ca="1" xml:space="preserve"> (BR$2 &gt;= NTBA!$F$17) * IF(BR$268 &gt;= $E312, MAX( MIN( $F312*$F$264, $F312-SUM($I312:BQ312)),0),0)</f>
        <v>0</v>
      </c>
      <c r="BS312" s="53">
        <f ca="1" xml:space="preserve"> (BS$2 &gt;= NTBA!$F$17) * IF(BS$268 &gt;= $E312, MAX( MIN( $F312*$F$264, $F312-SUM($I312:BR312)),0),0)</f>
        <v>0</v>
      </c>
      <c r="BT312" s="53">
        <f ca="1" xml:space="preserve"> (BT$2 &gt;= NTBA!$F$17) * IF(BT$268 &gt;= $E312, MAX( MIN( $F312*$F$264, $F312-SUM($I312:BS312)),0),0)</f>
        <v>0</v>
      </c>
      <c r="BU312" s="53">
        <f ca="1" xml:space="preserve"> (BU$2 &gt;= NTBA!$F$17) * IF(BU$268 &gt;= $E312, MAX( MIN( $F312*$F$264, $F312-SUM($I312:BT312)),0),0)</f>
        <v>0</v>
      </c>
      <c r="BV312" s="53">
        <f ca="1" xml:space="preserve"> (BV$2 &gt;= NTBA!$F$17) * IF(BV$268 &gt;= $E312, MAX( MIN( $F312*$F$264, $F312-SUM($I312:BU312)),0),0)</f>
        <v>0</v>
      </c>
      <c r="BW312" s="53">
        <f ca="1" xml:space="preserve"> (BW$2 &gt;= NTBA!$F$17) * IF(BW$268 &gt;= $E312, MAX( MIN( $F312*$F$264, $F312-SUM($I312:BV312)),0),0)</f>
        <v>0</v>
      </c>
      <c r="BX312" s="53">
        <f ca="1" xml:space="preserve"> (BX$2 &gt;= NTBA!$F$17) * IF(BX$268 &gt;= $E312, MAX( MIN( $F312*$F$264, $F312-SUM($I312:BW312)),0),0)</f>
        <v>0</v>
      </c>
      <c r="BY312" s="53">
        <f ca="1" xml:space="preserve"> (BY$2 &gt;= NTBA!$F$17) * IF(BY$268 &gt;= $E312, MAX( MIN( $F312*$F$264, $F312-SUM($I312:BX312)),0),0)</f>
        <v>0</v>
      </c>
      <c r="BZ312" s="53">
        <f ca="1" xml:space="preserve"> (BZ$2 &gt;= NTBA!$F$17) * IF(BZ$268 &gt;= $E312, MAX( MIN( $F312*$F$264, $F312-SUM($I312:BY312)),0),0)</f>
        <v>0</v>
      </c>
      <c r="CA312" s="53">
        <f ca="1" xml:space="preserve"> (CA$2 &gt;= NTBA!$F$17) * IF(CA$268 &gt;= $E312, MAX( MIN( $F312*$F$264, $F312-SUM($I312:BZ312)),0),0)</f>
        <v>0</v>
      </c>
      <c r="CB312" s="53">
        <f ca="1" xml:space="preserve"> (CB$2 &gt;= NTBA!$F$17) * IF(CB$268 &gt;= $E312, MAX( MIN( $F312*$F$264, $F312-SUM($I312:CA312)),0),0)</f>
        <v>0</v>
      </c>
      <c r="CC312" s="53">
        <f ca="1" xml:space="preserve"> (CC$2 &gt;= NTBA!$F$17) * IF(CC$268 &gt;= $E312, MAX( MIN( $F312*$F$264, $F312-SUM($I312:CB312)),0),0)</f>
        <v>0</v>
      </c>
      <c r="CD312" s="53">
        <f ca="1" xml:space="preserve"> (CD$2 &gt;= NTBA!$F$17) * IF(CD$268 &gt;= $E312, MAX( MIN( $F312*$F$264, $F312-SUM($I312:CC312)),0),0)</f>
        <v>0</v>
      </c>
      <c r="CE312" s="53">
        <f ca="1" xml:space="preserve"> (CE$2 &gt;= NTBA!$F$17) * IF(CE$268 &gt;= $E312, MAX( MIN( $F312*$F$264, $F312-SUM($I312:CD312)),0),0)</f>
        <v>0</v>
      </c>
      <c r="CF312" s="53">
        <f ca="1" xml:space="preserve"> (CF$2 &gt;= NTBA!$F$17) * IF(CF$268 &gt;= $E312, MAX( MIN( $F312*$F$264, $F312-SUM($I312:CE312)),0),0)</f>
        <v>0</v>
      </c>
      <c r="CG312" s="53">
        <f ca="1" xml:space="preserve"> (CG$2 &gt;= NTBA!$F$17) * IF(CG$268 &gt;= $E312, MAX( MIN( $F312*$F$264, $F312-SUM($I312:CF312)),0),0)</f>
        <v>0</v>
      </c>
      <c r="CH312" s="53">
        <f ca="1" xml:space="preserve"> (CH$2 &gt;= NTBA!$F$17) * IF(CH$268 &gt;= $E312, MAX( MIN( $F312*$F$264, $F312-SUM($I312:CG312)),0),0)</f>
        <v>0</v>
      </c>
      <c r="CI312" s="53">
        <f ca="1" xml:space="preserve"> (CI$2 &gt;= NTBA!$F$17) * IF(CI$268 &gt;= $E312, MAX( MIN( $F312*$F$264, $F312-SUM($I312:CH312)),0),0)</f>
        <v>0</v>
      </c>
      <c r="CJ312" s="53">
        <f ca="1" xml:space="preserve"> (CJ$2 &gt;= NTBA!$F$17) * IF(CJ$268 &gt;= $E312, MAX( MIN( $F312*$F$264, $F312-SUM($I312:CI312)),0),0)</f>
        <v>0</v>
      </c>
      <c r="CK312" s="53">
        <f ca="1" xml:space="preserve"> (CK$2 &gt;= NTBA!$F$17) * IF(CK$268 &gt;= $E312, MAX( MIN( $F312*$F$264, $F312-SUM($I312:CJ312)),0),0)</f>
        <v>0</v>
      </c>
      <c r="CL312" s="53">
        <f ca="1" xml:space="preserve"> (CL$2 &gt;= NTBA!$F$17) * IF(CL$268 &gt;= $E312, MAX( MIN( $F312*$F$264, $F312-SUM($I312:CK312)),0),0)</f>
        <v>0</v>
      </c>
      <c r="CM312" s="53">
        <f ca="1" xml:space="preserve"> (CM$2 &gt;= NTBA!$F$17) * IF(CM$268 &gt;= $E312, MAX( MIN( $F312*$F$264, $F312-SUM($I312:CL312)),0),0)</f>
        <v>0</v>
      </c>
      <c r="CN312" s="53">
        <f ca="1" xml:space="preserve"> (CN$2 &gt;= NTBA!$F$17) * IF(CN$268 &gt;= $E312, MAX( MIN( $F312*$F$264, $F312-SUM($I312:CM312)),0),0)</f>
        <v>0</v>
      </c>
      <c r="CO312" s="53">
        <f ca="1" xml:space="preserve"> (CO$2 &gt;= NTBA!$F$17) * IF(CO$268 &gt;= $E312, MAX( MIN( $F312*$F$264, $F312-SUM($I312:CN312)),0),0)</f>
        <v>0</v>
      </c>
      <c r="CP312" s="53">
        <f ca="1" xml:space="preserve"> (CP$2 &gt;= NTBA!$F$17) * IF(CP$268 &gt;= $E312, MAX( MIN( $F312*$F$264, $F312-SUM($I312:CO312)),0),0)</f>
        <v>0</v>
      </c>
      <c r="CQ312" s="53">
        <f ca="1" xml:space="preserve"> (CQ$2 &gt;= NTBA!$F$17) * IF(CQ$268 &gt;= $E312, MAX( MIN( $F312*$F$264, $F312-SUM($I312:CP312)),0),0)</f>
        <v>0</v>
      </c>
      <c r="CR312" s="53">
        <f ca="1" xml:space="preserve"> (CR$2 &gt;= NTBA!$F$17) * IF(CR$268 &gt;= $E312, MAX( MIN( $F312*$F$264, $F312-SUM($I312:CQ312)),0),0)</f>
        <v>0</v>
      </c>
      <c r="CS312" s="53">
        <f ca="1" xml:space="preserve"> (CS$2 &gt;= NTBA!$F$17) * IF(CS$268 &gt;= $E312, MAX( MIN( $F312*$F$264, $F312-SUM($I312:CR312)),0),0)</f>
        <v>0</v>
      </c>
      <c r="CT312" s="53">
        <f ca="1" xml:space="preserve"> (CT$2 &gt;= NTBA!$F$17) * IF(CT$268 &gt;= $E312, MAX( MIN( $F312*$F$264, $F312-SUM($I312:CS312)),0),0)</f>
        <v>0</v>
      </c>
      <c r="CU312" s="53">
        <f ca="1" xml:space="preserve"> (CU$2 &gt;= NTBA!$F$17) * IF(CU$268 &gt;= $E312, MAX( MIN( $F312*$F$264, $F312-SUM($I312:CT312)),0),0)</f>
        <v>0</v>
      </c>
      <c r="CV312" s="53">
        <f ca="1" xml:space="preserve"> (CV$2 &gt;= NTBA!$F$17) * IF(CV$268 &gt;= $E312, MAX( MIN( $F312*$F$264, $F312-SUM($I312:CU312)),0),0)</f>
        <v>0</v>
      </c>
      <c r="CW312" s="53">
        <f ca="1" xml:space="preserve"> (CW$2 &gt;= NTBA!$F$17) * IF(CW$268 &gt;= $E312, MAX( MIN( $F312*$F$264, $F312-SUM($I312:CV312)),0),0)</f>
        <v>0</v>
      </c>
      <c r="CX312" s="53">
        <f ca="1" xml:space="preserve"> (CX$2 &gt;= NTBA!$F$17) * IF(CX$268 &gt;= $E312, MAX( MIN( $F312*$F$264, $F312-SUM($I312:CW312)),0),0)</f>
        <v>0</v>
      </c>
      <c r="CY312" s="53">
        <f ca="1" xml:space="preserve"> (CY$2 &gt;= NTBA!$F$17) * IF(CY$268 &gt;= $E312, MAX( MIN( $F312*$F$264, $F312-SUM($I312:CX312)),0),0)</f>
        <v>0</v>
      </c>
      <c r="CZ312" s="53">
        <f ca="1" xml:space="preserve"> (CZ$2 &gt;= NTBA!$F$17) * IF(CZ$268 &gt;= $E312, MAX( MIN( $F312*$F$264, $F312-SUM($I312:CY312)),0),0)</f>
        <v>0</v>
      </c>
      <c r="DA312" s="53">
        <f ca="1" xml:space="preserve"> (DA$2 &gt;= NTBA!$F$17) * IF(DA$268 &gt;= $E312, MAX( MIN( $F312*$F$264, $F312-SUM($I312:CZ312)),0),0)</f>
        <v>0</v>
      </c>
      <c r="DB312" s="53">
        <f ca="1" xml:space="preserve"> (DB$2 &gt;= NTBA!$F$17) * IF(DB$268 &gt;= $E312, MAX( MIN( $F312*$F$264, $F312-SUM($I312:DA312)),0),0)</f>
        <v>0</v>
      </c>
      <c r="DC312" s="53">
        <f ca="1" xml:space="preserve"> (DC$2 &gt;= NTBA!$F$17) * IF(DC$268 &gt;= $E312, MAX( MIN( $F312*$F$264, $F312-SUM($I312:DB312)),0),0)</f>
        <v>0</v>
      </c>
      <c r="DD312" s="53">
        <f ca="1" xml:space="preserve"> (DD$2 &gt;= NTBA!$F$17) * IF(DD$268 &gt;= $E312, MAX( MIN( $F312*$F$264, $F312-SUM($I312:DC312)),0),0)</f>
        <v>0</v>
      </c>
      <c r="DE312" s="53">
        <f ca="1" xml:space="preserve"> (DE$2 &gt;= NTBA!$F$17) * IF(DE$268 &gt;= $E312, MAX( MIN( $F312*$F$264, $F312-SUM($I312:DD312)),0),0)</f>
        <v>0</v>
      </c>
      <c r="DF312" s="53">
        <f ca="1" xml:space="preserve"> (DF$2 &gt;= NTBA!$F$17) * IF(DF$268 &gt;= $E312, MAX( MIN( $F312*$F$264, $F312-SUM($I312:DE312)),0),0)</f>
        <v>0</v>
      </c>
      <c r="DG312" s="53">
        <f ca="1" xml:space="preserve"> (DG$2 &gt;= NTBA!$F$17) * IF(DG$268 &gt;= $E312, MAX( MIN( $F312*$F$264, $F312-SUM($I312:DF312)),0),0)</f>
        <v>0</v>
      </c>
      <c r="DH312" s="53">
        <f ca="1" xml:space="preserve"> (DH$2 &gt;= NTBA!$F$17) * IF(DH$268 &gt;= $E312, MAX( MIN( $F312*$F$264, $F312-SUM($I312:DG312)),0),0)</f>
        <v>0</v>
      </c>
      <c r="DI312" s="53">
        <f ca="1" xml:space="preserve"> (DI$2 &gt;= NTBA!$F$17) * IF(DI$268 &gt;= $E312, MAX( MIN( $F312*$F$264, $F312-SUM($I312:DH312)),0),0)</f>
        <v>0</v>
      </c>
      <c r="DJ312" s="53">
        <f ca="1" xml:space="preserve"> (DJ$2 &gt;= NTBA!$F$17) * IF(DJ$268 &gt;= $E312, MAX( MIN( $F312*$F$264, $F312-SUM($I312:DI312)),0),0)</f>
        <v>0</v>
      </c>
      <c r="DK312" s="53">
        <f ca="1" xml:space="preserve"> (DK$2 &gt;= NTBA!$F$17) * IF(DK$268 &gt;= $E312, MAX( MIN( $F312*$F$264, $F312-SUM($I312:DJ312)),0),0)</f>
        <v>0</v>
      </c>
      <c r="DL312" s="53">
        <f ca="1" xml:space="preserve"> (DL$2 &gt;= NTBA!$F$17) * IF(DL$268 &gt;= $E312, MAX( MIN( $F312*$F$264, $F312-SUM($I312:DK312)),0),0)</f>
        <v>0</v>
      </c>
      <c r="DM312" s="53">
        <f ca="1" xml:space="preserve"> (DM$2 &gt;= NTBA!$F$17) * IF(DM$268 &gt;= $E312, MAX( MIN( $F312*$F$264, $F312-SUM($I312:DL312)),0),0)</f>
        <v>0</v>
      </c>
      <c r="DN312" s="53">
        <f ca="1" xml:space="preserve"> (DN$2 &gt;= NTBA!$F$17) * IF(DN$268 &gt;= $E312, MAX( MIN( $F312*$F$264, $F312-SUM($I312:DM312)),0),0)</f>
        <v>0</v>
      </c>
      <c r="DO312" s="53">
        <f ca="1" xml:space="preserve"> (DO$2 &gt;= NTBA!$F$17) * IF(DO$268 &gt;= $E312, MAX( MIN( $F312*$F$264, $F312-SUM($I312:DN312)),0),0)</f>
        <v>0</v>
      </c>
      <c r="DP312" s="53">
        <f ca="1" xml:space="preserve"> (DP$2 &gt;= NTBA!$F$17) * IF(DP$268 &gt;= $E312, MAX( MIN( $F312*$F$264, $F312-SUM($I312:DO312)),0),0)</f>
        <v>0</v>
      </c>
      <c r="DQ312" s="53">
        <f ca="1" xml:space="preserve"> (DQ$2 &gt;= NTBA!$F$17) * IF(DQ$268 &gt;= $E312, MAX( MIN( $F312*$F$264, $F312-SUM($I312:DP312)),0),0)</f>
        <v>0</v>
      </c>
      <c r="DR312" s="53">
        <f ca="1" xml:space="preserve"> (DR$2 &gt;= NTBA!$F$17) * IF(DR$268 &gt;= $E312, MAX( MIN( $F312*$F$264, $F312-SUM($I312:DQ312)),0),0)</f>
        <v>0</v>
      </c>
      <c r="DS312" s="53">
        <f ca="1" xml:space="preserve"> (DS$2 &gt;= NTBA!$F$17) * IF(DS$268 &gt;= $E312, MAX( MIN( $F312*$F$264, $F312-SUM($I312:DR312)),0),0)</f>
        <v>0</v>
      </c>
      <c r="DT312" s="53">
        <f ca="1" xml:space="preserve"> (DT$2 &gt;= NTBA!$F$17) * IF(DT$268 &gt;= $E312, MAX( MIN( $F312*$F$264, $F312-SUM($I312:DS312)),0),0)</f>
        <v>0</v>
      </c>
      <c r="DU312" s="53">
        <f ca="1" xml:space="preserve"> (DU$2 &gt;= NTBA!$F$17) * IF(DU$268 &gt;= $E312, MAX( MIN( $F312*$F$264, $F312-SUM($I312:DT312)),0),0)</f>
        <v>0</v>
      </c>
      <c r="DV312" s="53">
        <f ca="1" xml:space="preserve"> (DV$2 &gt;= NTBA!$F$17) * IF(DV$268 &gt;= $E312, MAX( MIN( $F312*$F$264, $F312-SUM($I312:DU312)),0),0)</f>
        <v>0</v>
      </c>
      <c r="DW312" s="53">
        <f ca="1" xml:space="preserve"> (DW$2 &gt;= NTBA!$F$17) * IF(DW$268 &gt;= $E312, MAX( MIN( $F312*$F$264, $F312-SUM($I312:DV312)),0),0)</f>
        <v>0</v>
      </c>
      <c r="DX312" s="53">
        <f ca="1" xml:space="preserve"> (DX$2 &gt;= NTBA!$F$17) * IF(DX$268 &gt;= $E312, MAX( MIN( $F312*$F$264, $F312-SUM($I312:DW312)),0),0)</f>
        <v>0</v>
      </c>
      <c r="DY312" s="53">
        <f ca="1" xml:space="preserve"> (DY$2 &gt;= NTBA!$F$17) * IF(DY$268 &gt;= $E312, MAX( MIN( $F312*$F$264, $F312-SUM($I312:DX312)),0),0)</f>
        <v>0</v>
      </c>
      <c r="DZ312" s="53">
        <f ca="1" xml:space="preserve"> (DZ$2 &gt;= NTBA!$F$17) * IF(DZ$268 &gt;= $E312, MAX( MIN( $F312*$F$264, $F312-SUM($I312:DY312)),0),0)</f>
        <v>0</v>
      </c>
      <c r="EA312" s="53">
        <f ca="1" xml:space="preserve"> (EA$2 &gt;= NTBA!$F$17) * IF(EA$268 &gt;= $E312, MAX( MIN( $F312*$F$264, $F312-SUM($I312:DZ312)),0),0)</f>
        <v>0</v>
      </c>
      <c r="EB312" s="53">
        <f ca="1" xml:space="preserve"> (EB$2 &gt;= NTBA!$F$17) * IF(EB$268 &gt;= $E312, MAX( MIN( $F312*$F$264, $F312-SUM($I312:EA312)),0),0)</f>
        <v>0</v>
      </c>
      <c r="EC312" s="53">
        <f ca="1" xml:space="preserve"> (EC$2 &gt;= NTBA!$F$17) * IF(EC$268 &gt;= $E312, MAX( MIN( $F312*$F$264, $F312-SUM($I312:EB312)),0),0)</f>
        <v>0</v>
      </c>
      <c r="ED312" s="53">
        <f ca="1" xml:space="preserve"> (ED$2 &gt;= NTBA!$F$17) * IF(ED$268 &gt;= $E312, MAX( MIN( $F312*$F$264, $F312-SUM($I312:EC312)),0),0)</f>
        <v>0</v>
      </c>
      <c r="EE312" s="53">
        <f ca="1" xml:space="preserve"> (EE$2 &gt;= NTBA!$F$17) * IF(EE$268 &gt;= $E312, MAX( MIN( $F312*$F$264, $F312-SUM($I312:ED312)),0),0)</f>
        <v>0</v>
      </c>
      <c r="EF312" s="53">
        <f ca="1" xml:space="preserve"> (EF$2 &gt;= NTBA!$F$17) * IF(EF$268 &gt;= $E312, MAX( MIN( $F312*$F$264, $F312-SUM($I312:EE312)),0),0)</f>
        <v>0</v>
      </c>
      <c r="EG312" s="53">
        <f ca="1" xml:space="preserve"> (EG$2 &gt;= NTBA!$F$17) * IF(EG$268 &gt;= $E312, MAX( MIN( $F312*$F$264, $F312-SUM($I312:EF312)),0),0)</f>
        <v>0</v>
      </c>
      <c r="EH312" s="53">
        <f ca="1" xml:space="preserve"> (EH$2 &gt;= NTBA!$F$17) * IF(EH$268 &gt;= $E312, MAX( MIN( $F312*$F$264, $F312-SUM($I312:EG312)),0),0)</f>
        <v>0</v>
      </c>
      <c r="EI312" s="21"/>
    </row>
    <row r="313" spans="5:139" ht="15" customHeight="1" outlineLevel="1" x14ac:dyDescent="0.35">
      <c r="E313" s="625">
        <v>45</v>
      </c>
      <c r="F313" s="415">
        <f ca="1"/>
        <v>0</v>
      </c>
      <c r="H313" s="26">
        <f t="shared" ca="1" si="184"/>
        <v>0</v>
      </c>
      <c r="I313" s="39"/>
      <c r="J313" s="53">
        <f xml:space="preserve"> (J$2 &gt;= NTBA!$F$17) * IF(J$268 &gt;= $E313, MAX( MIN( $F313*$F$264, $F313-SUM($I313:I313)),0),0)</f>
        <v>0</v>
      </c>
      <c r="K313" s="53">
        <f xml:space="preserve"> (K$2 &gt;= NTBA!$F$17) * IF(K$268 &gt;= $E313, MAX( MIN( $F313*$F$264, $F313-SUM($I313:J313)),0),0)</f>
        <v>0</v>
      </c>
      <c r="L313" s="53">
        <f xml:space="preserve"> (L$2 &gt;= NTBA!$F$17) * IF(L$268 &gt;= $E313, MAX( MIN( $F313*$F$264, $F313-SUM($I313:K313)),0),0)</f>
        <v>0</v>
      </c>
      <c r="M313" s="53">
        <f xml:space="preserve"> (M$2 &gt;= NTBA!$F$17) * IF(M$268 &gt;= $E313, MAX( MIN( $F313*$F$264, $F313-SUM($I313:L313)),0),0)</f>
        <v>0</v>
      </c>
      <c r="N313" s="53">
        <f xml:space="preserve"> (N$2 &gt;= NTBA!$F$17) * IF(N$268 &gt;= $E313, MAX( MIN( $F313*$F$264, $F313-SUM($I313:M313)),0),0)</f>
        <v>0</v>
      </c>
      <c r="O313" s="53">
        <f xml:space="preserve"> (O$2 &gt;= NTBA!$F$17) * IF(O$268 &gt;= $E313, MAX( MIN( $F313*$F$264, $F313-SUM($I313:N313)),0),0)</f>
        <v>0</v>
      </c>
      <c r="P313" s="53">
        <f xml:space="preserve"> (P$2 &gt;= NTBA!$F$17) * IF(P$268 &gt;= $E313, MAX( MIN( $F313*$F$264, $F313-SUM($I313:O313)),0),0)</f>
        <v>0</v>
      </c>
      <c r="Q313" s="53">
        <f xml:space="preserve"> (Q$2 &gt;= NTBA!$F$17) * IF(Q$268 &gt;= $E313, MAX( MIN( $F313*$F$264, $F313-SUM($I313:P313)),0),0)</f>
        <v>0</v>
      </c>
      <c r="R313" s="53">
        <f xml:space="preserve"> (R$2 &gt;= NTBA!$F$17) * IF(R$268 &gt;= $E313, MAX( MIN( $F313*$F$264, $F313-SUM($I313:Q313)),0),0)</f>
        <v>0</v>
      </c>
      <c r="S313" s="53">
        <f xml:space="preserve"> (S$2 &gt;= NTBA!$F$17) * IF(S$268 &gt;= $E313, MAX( MIN( $F313*$F$264, $F313-SUM($I313:R313)),0),0)</f>
        <v>0</v>
      </c>
      <c r="T313" s="53">
        <f xml:space="preserve"> (T$2 &gt;= NTBA!$F$17) * IF(T$268 &gt;= $E313, MAX( MIN( $F313*$F$264, $F313-SUM($I313:S313)),0),0)</f>
        <v>0</v>
      </c>
      <c r="U313" s="53">
        <f xml:space="preserve"> (U$2 &gt;= NTBA!$F$17) * IF(U$268 &gt;= $E313, MAX( MIN( $F313*$F$264, $F313-SUM($I313:T313)),0),0)</f>
        <v>0</v>
      </c>
      <c r="V313" s="53">
        <f xml:space="preserve"> (V$2 &gt;= NTBA!$F$17) * IF(V$268 &gt;= $E313, MAX( MIN( $F313*$F$264, $F313-SUM($I313:U313)),0),0)</f>
        <v>0</v>
      </c>
      <c r="W313" s="53">
        <f xml:space="preserve"> (W$2 &gt;= NTBA!$F$17) * IF(W$268 &gt;= $E313, MAX( MIN( $F313*$F$264, $F313-SUM($I313:V313)),0),0)</f>
        <v>0</v>
      </c>
      <c r="X313" s="53">
        <f xml:space="preserve"> (X$2 &gt;= NTBA!$F$17) * IF(X$268 &gt;= $E313, MAX( MIN( $F313*$F$264, $F313-SUM($I313:W313)),0),0)</f>
        <v>0</v>
      </c>
      <c r="Y313" s="53">
        <f xml:space="preserve"> (Y$2 &gt;= NTBA!$F$17) * IF(Y$268 &gt;= $E313, MAX( MIN( $F313*$F$264, $F313-SUM($I313:X313)),0),0)</f>
        <v>0</v>
      </c>
      <c r="Z313" s="53">
        <f xml:space="preserve"> (Z$2 &gt;= NTBA!$F$17) * IF(Z$268 &gt;= $E313, MAX( MIN( $F313*$F$264, $F313-SUM($I313:Y313)),0),0)</f>
        <v>0</v>
      </c>
      <c r="AA313" s="53">
        <f xml:space="preserve"> (AA$2 &gt;= NTBA!$F$17) * IF(AA$268 &gt;= $E313, MAX( MIN( $F313*$F$264, $F313-SUM($I313:Z313)),0),0)</f>
        <v>0</v>
      </c>
      <c r="AB313" s="53">
        <f xml:space="preserve"> (AB$2 &gt;= NTBA!$F$17) * IF(AB$268 &gt;= $E313, MAX( MIN( $F313*$F$264, $F313-SUM($I313:AA313)),0),0)</f>
        <v>0</v>
      </c>
      <c r="AC313" s="53">
        <f xml:space="preserve"> (AC$2 &gt;= NTBA!$F$17) * IF(AC$268 &gt;= $E313, MAX( MIN( $F313*$F$264, $F313-SUM($I313:AB313)),0),0)</f>
        <v>0</v>
      </c>
      <c r="AD313" s="53">
        <f xml:space="preserve"> (AD$2 &gt;= NTBA!$F$17) * IF(AD$268 &gt;= $E313, MAX( MIN( $F313*$F$264, $F313-SUM($I313:AC313)),0),0)</f>
        <v>0</v>
      </c>
      <c r="AE313" s="53">
        <f xml:space="preserve"> (AE$2 &gt;= NTBA!$F$17) * IF(AE$268 &gt;= $E313, MAX( MIN( $F313*$F$264, $F313-SUM($I313:AD313)),0),0)</f>
        <v>0</v>
      </c>
      <c r="AF313" s="53">
        <f xml:space="preserve"> (AF$2 &gt;= NTBA!$F$17) * IF(AF$268 &gt;= $E313, MAX( MIN( $F313*$F$264, $F313-SUM($I313:AE313)),0),0)</f>
        <v>0</v>
      </c>
      <c r="AG313" s="53">
        <f xml:space="preserve"> (AG$2 &gt;= NTBA!$F$17) * IF(AG$268 &gt;= $E313, MAX( MIN( $F313*$F$264, $F313-SUM($I313:AF313)),0),0)</f>
        <v>0</v>
      </c>
      <c r="AH313" s="53">
        <f xml:space="preserve"> (AH$2 &gt;= NTBA!$F$17) * IF(AH$268 &gt;= $E313, MAX( MIN( $F313*$F$264, $F313-SUM($I313:AG313)),0),0)</f>
        <v>0</v>
      </c>
      <c r="AI313" s="53">
        <f xml:space="preserve"> (AI$2 &gt;= NTBA!$F$17) * IF(AI$268 &gt;= $E313, MAX( MIN( $F313*$F$264, $F313-SUM($I313:AH313)),0),0)</f>
        <v>0</v>
      </c>
      <c r="AJ313" s="53">
        <f xml:space="preserve"> (AJ$2 &gt;= NTBA!$F$17) * IF(AJ$268 &gt;= $E313, MAX( MIN( $F313*$F$264, $F313-SUM($I313:AI313)),0),0)</f>
        <v>0</v>
      </c>
      <c r="AK313" s="53">
        <f xml:space="preserve"> (AK$2 &gt;= NTBA!$F$17) * IF(AK$268 &gt;= $E313, MAX( MIN( $F313*$F$264, $F313-SUM($I313:AJ313)),0),0)</f>
        <v>0</v>
      </c>
      <c r="AL313" s="53">
        <f xml:space="preserve"> (AL$2 &gt;= NTBA!$F$17) * IF(AL$268 &gt;= $E313, MAX( MIN( $F313*$F$264, $F313-SUM($I313:AK313)),0),0)</f>
        <v>0</v>
      </c>
      <c r="AM313" s="53">
        <f xml:space="preserve"> (AM$2 &gt;= NTBA!$F$17) * IF(AM$268 &gt;= $E313, MAX( MIN( $F313*$F$264, $F313-SUM($I313:AL313)),0),0)</f>
        <v>0</v>
      </c>
      <c r="AN313" s="53">
        <f xml:space="preserve"> (AN$2 &gt;= NTBA!$F$17) * IF(AN$268 &gt;= $E313, MAX( MIN( $F313*$F$264, $F313-SUM($I313:AM313)),0),0)</f>
        <v>0</v>
      </c>
      <c r="AO313" s="53">
        <f xml:space="preserve"> (AO$2 &gt;= NTBA!$F$17) * IF(AO$268 &gt;= $E313, MAX( MIN( $F313*$F$264, $F313-SUM($I313:AN313)),0),0)</f>
        <v>0</v>
      </c>
      <c r="AP313" s="53">
        <f xml:space="preserve"> (AP$2 &gt;= NTBA!$F$17) * IF(AP$268 &gt;= $E313, MAX( MIN( $F313*$F$264, $F313-SUM($I313:AO313)),0),0)</f>
        <v>0</v>
      </c>
      <c r="AQ313" s="53">
        <f xml:space="preserve"> (AQ$2 &gt;= NTBA!$F$17) * IF(AQ$268 &gt;= $E313, MAX( MIN( $F313*$F$264, $F313-SUM($I313:AP313)),0),0)</f>
        <v>0</v>
      </c>
      <c r="AR313" s="53">
        <f xml:space="preserve"> (AR$2 &gt;= NTBA!$F$17) * IF(AR$268 &gt;= $E313, MAX( MIN( $F313*$F$264, $F313-SUM($I313:AQ313)),0),0)</f>
        <v>0</v>
      </c>
      <c r="AS313" s="53">
        <f xml:space="preserve"> (AS$2 &gt;= NTBA!$F$17) * IF(AS$268 &gt;= $E313, MAX( MIN( $F313*$F$264, $F313-SUM($I313:AR313)),0),0)</f>
        <v>0</v>
      </c>
      <c r="AT313" s="53">
        <f xml:space="preserve"> (AT$2 &gt;= NTBA!$F$17) * IF(AT$268 &gt;= $E313, MAX( MIN( $F313*$F$264, $F313-SUM($I313:AS313)),0),0)</f>
        <v>0</v>
      </c>
      <c r="AU313" s="53">
        <f xml:space="preserve"> (AU$2 &gt;= NTBA!$F$17) * IF(AU$268 &gt;= $E313, MAX( MIN( $F313*$F$264, $F313-SUM($I313:AT313)),0),0)</f>
        <v>0</v>
      </c>
      <c r="AV313" s="53">
        <f xml:space="preserve"> (AV$2 &gt;= NTBA!$F$17) * IF(AV$268 &gt;= $E313, MAX( MIN( $F313*$F$264, $F313-SUM($I313:AU313)),0),0)</f>
        <v>0</v>
      </c>
      <c r="AW313" s="53">
        <f xml:space="preserve"> (AW$2 &gt;= NTBA!$F$17) * IF(AW$268 &gt;= $E313, MAX( MIN( $F313*$F$264, $F313-SUM($I313:AV313)),0),0)</f>
        <v>0</v>
      </c>
      <c r="AX313" s="53">
        <f xml:space="preserve"> (AX$2 &gt;= NTBA!$F$17) * IF(AX$268 &gt;= $E313, MAX( MIN( $F313*$F$264, $F313-SUM($I313:AW313)),0),0)</f>
        <v>0</v>
      </c>
      <c r="AY313" s="53">
        <f xml:space="preserve"> (AY$2 &gt;= NTBA!$F$17) * IF(AY$268 &gt;= $E313, MAX( MIN( $F313*$F$264, $F313-SUM($I313:AX313)),0),0)</f>
        <v>0</v>
      </c>
      <c r="AZ313" s="53">
        <f xml:space="preserve"> (AZ$2 &gt;= NTBA!$F$17) * IF(AZ$268 &gt;= $E313, MAX( MIN( $F313*$F$264, $F313-SUM($I313:AY313)),0),0)</f>
        <v>0</v>
      </c>
      <c r="BA313" s="53">
        <f xml:space="preserve"> (BA$2 &gt;= NTBA!$F$17) * IF(BA$268 &gt;= $E313, MAX( MIN( $F313*$F$264, $F313-SUM($I313:AZ313)),0),0)</f>
        <v>0</v>
      </c>
      <c r="BB313" s="53">
        <f ca="1" xml:space="preserve"> (BB$2 &gt;= NTBA!$F$17) * IF(BB$268 &gt;= $E313, MAX( MIN( $F313*$F$264, $F313-SUM($I313:BA313)),0),0)</f>
        <v>0</v>
      </c>
      <c r="BC313" s="53">
        <f ca="1" xml:space="preserve"> (BC$2 &gt;= NTBA!$F$17) * IF(BC$268 &gt;= $E313, MAX( MIN( $F313*$F$264, $F313-SUM($I313:BB313)),0),0)</f>
        <v>0</v>
      </c>
      <c r="BD313" s="53">
        <f ca="1" xml:space="preserve"> (BD$2 &gt;= NTBA!$F$17) * IF(BD$268 &gt;= $E313, MAX( MIN( $F313*$F$264, $F313-SUM($I313:BC313)),0),0)</f>
        <v>0</v>
      </c>
      <c r="BE313" s="53">
        <f ca="1" xml:space="preserve"> (BE$2 &gt;= NTBA!$F$17) * IF(BE$268 &gt;= $E313, MAX( MIN( $F313*$F$264, $F313-SUM($I313:BD313)),0),0)</f>
        <v>0</v>
      </c>
      <c r="BF313" s="53">
        <f ca="1" xml:space="preserve"> (BF$2 &gt;= NTBA!$F$17) * IF(BF$268 &gt;= $E313, MAX( MIN( $F313*$F$264, $F313-SUM($I313:BE313)),0),0)</f>
        <v>0</v>
      </c>
      <c r="BG313" s="53">
        <f ca="1" xml:space="preserve"> (BG$2 &gt;= NTBA!$F$17) * IF(BG$268 &gt;= $E313, MAX( MIN( $F313*$F$264, $F313-SUM($I313:BF313)),0),0)</f>
        <v>0</v>
      </c>
      <c r="BH313" s="53">
        <f ca="1" xml:space="preserve"> (BH$2 &gt;= NTBA!$F$17) * IF(BH$268 &gt;= $E313, MAX( MIN( $F313*$F$264, $F313-SUM($I313:BG313)),0),0)</f>
        <v>0</v>
      </c>
      <c r="BI313" s="53">
        <f ca="1" xml:space="preserve"> (BI$2 &gt;= NTBA!$F$17) * IF(BI$268 &gt;= $E313, MAX( MIN( $F313*$F$264, $F313-SUM($I313:BH313)),0),0)</f>
        <v>0</v>
      </c>
      <c r="BJ313" s="53">
        <f ca="1" xml:space="preserve"> (BJ$2 &gt;= NTBA!$F$17) * IF(BJ$268 &gt;= $E313, MAX( MIN( $F313*$F$264, $F313-SUM($I313:BI313)),0),0)</f>
        <v>0</v>
      </c>
      <c r="BK313" s="53">
        <f ca="1" xml:space="preserve"> (BK$2 &gt;= NTBA!$F$17) * IF(BK$268 &gt;= $E313, MAX( MIN( $F313*$F$264, $F313-SUM($I313:BJ313)),0),0)</f>
        <v>0</v>
      </c>
      <c r="BL313" s="53">
        <f ca="1" xml:space="preserve"> (BL$2 &gt;= NTBA!$F$17) * IF(BL$268 &gt;= $E313, MAX( MIN( $F313*$F$264, $F313-SUM($I313:BK313)),0),0)</f>
        <v>0</v>
      </c>
      <c r="BM313" s="53">
        <f ca="1" xml:space="preserve"> (BM$2 &gt;= NTBA!$F$17) * IF(BM$268 &gt;= $E313, MAX( MIN( $F313*$F$264, $F313-SUM($I313:BL313)),0),0)</f>
        <v>0</v>
      </c>
      <c r="BN313" s="53">
        <f ca="1" xml:space="preserve"> (BN$2 &gt;= NTBA!$F$17) * IF(BN$268 &gt;= $E313, MAX( MIN( $F313*$F$264, $F313-SUM($I313:BM313)),0),0)</f>
        <v>0</v>
      </c>
      <c r="BO313" s="53">
        <f ca="1" xml:space="preserve"> (BO$2 &gt;= NTBA!$F$17) * IF(BO$268 &gt;= $E313, MAX( MIN( $F313*$F$264, $F313-SUM($I313:BN313)),0),0)</f>
        <v>0</v>
      </c>
      <c r="BP313" s="53">
        <f ca="1" xml:space="preserve"> (BP$2 &gt;= NTBA!$F$17) * IF(BP$268 &gt;= $E313, MAX( MIN( $F313*$F$264, $F313-SUM($I313:BO313)),0),0)</f>
        <v>0</v>
      </c>
      <c r="BQ313" s="53">
        <f ca="1" xml:space="preserve"> (BQ$2 &gt;= NTBA!$F$17) * IF(BQ$268 &gt;= $E313, MAX( MIN( $F313*$F$264, $F313-SUM($I313:BP313)),0),0)</f>
        <v>0</v>
      </c>
      <c r="BR313" s="53">
        <f ca="1" xml:space="preserve"> (BR$2 &gt;= NTBA!$F$17) * IF(BR$268 &gt;= $E313, MAX( MIN( $F313*$F$264, $F313-SUM($I313:BQ313)),0),0)</f>
        <v>0</v>
      </c>
      <c r="BS313" s="53">
        <f ca="1" xml:space="preserve"> (BS$2 &gt;= NTBA!$F$17) * IF(BS$268 &gt;= $E313, MAX( MIN( $F313*$F$264, $F313-SUM($I313:BR313)),0),0)</f>
        <v>0</v>
      </c>
      <c r="BT313" s="53">
        <f ca="1" xml:space="preserve"> (BT$2 &gt;= NTBA!$F$17) * IF(BT$268 &gt;= $E313, MAX( MIN( $F313*$F$264, $F313-SUM($I313:BS313)),0),0)</f>
        <v>0</v>
      </c>
      <c r="BU313" s="53">
        <f ca="1" xml:space="preserve"> (BU$2 &gt;= NTBA!$F$17) * IF(BU$268 &gt;= $E313, MAX( MIN( $F313*$F$264, $F313-SUM($I313:BT313)),0),0)</f>
        <v>0</v>
      </c>
      <c r="BV313" s="53">
        <f ca="1" xml:space="preserve"> (BV$2 &gt;= NTBA!$F$17) * IF(BV$268 &gt;= $E313, MAX( MIN( $F313*$F$264, $F313-SUM($I313:BU313)),0),0)</f>
        <v>0</v>
      </c>
      <c r="BW313" s="53">
        <f ca="1" xml:space="preserve"> (BW$2 &gt;= NTBA!$F$17) * IF(BW$268 &gt;= $E313, MAX( MIN( $F313*$F$264, $F313-SUM($I313:BV313)),0),0)</f>
        <v>0</v>
      </c>
      <c r="BX313" s="53">
        <f ca="1" xml:space="preserve"> (BX$2 &gt;= NTBA!$F$17) * IF(BX$268 &gt;= $E313, MAX( MIN( $F313*$F$264, $F313-SUM($I313:BW313)),0),0)</f>
        <v>0</v>
      </c>
      <c r="BY313" s="53">
        <f ca="1" xml:space="preserve"> (BY$2 &gt;= NTBA!$F$17) * IF(BY$268 &gt;= $E313, MAX( MIN( $F313*$F$264, $F313-SUM($I313:BX313)),0),0)</f>
        <v>0</v>
      </c>
      <c r="BZ313" s="53">
        <f ca="1" xml:space="preserve"> (BZ$2 &gt;= NTBA!$F$17) * IF(BZ$268 &gt;= $E313, MAX( MIN( $F313*$F$264, $F313-SUM($I313:BY313)),0),0)</f>
        <v>0</v>
      </c>
      <c r="CA313" s="53">
        <f ca="1" xml:space="preserve"> (CA$2 &gt;= NTBA!$F$17) * IF(CA$268 &gt;= $E313, MAX( MIN( $F313*$F$264, $F313-SUM($I313:BZ313)),0),0)</f>
        <v>0</v>
      </c>
      <c r="CB313" s="53">
        <f ca="1" xml:space="preserve"> (CB$2 &gt;= NTBA!$F$17) * IF(CB$268 &gt;= $E313, MAX( MIN( $F313*$F$264, $F313-SUM($I313:CA313)),0),0)</f>
        <v>0</v>
      </c>
      <c r="CC313" s="53">
        <f ca="1" xml:space="preserve"> (CC$2 &gt;= NTBA!$F$17) * IF(CC$268 &gt;= $E313, MAX( MIN( $F313*$F$264, $F313-SUM($I313:CB313)),0),0)</f>
        <v>0</v>
      </c>
      <c r="CD313" s="53">
        <f ca="1" xml:space="preserve"> (CD$2 &gt;= NTBA!$F$17) * IF(CD$268 &gt;= $E313, MAX( MIN( $F313*$F$264, $F313-SUM($I313:CC313)),0),0)</f>
        <v>0</v>
      </c>
      <c r="CE313" s="53">
        <f ca="1" xml:space="preserve"> (CE$2 &gt;= NTBA!$F$17) * IF(CE$268 &gt;= $E313, MAX( MIN( $F313*$F$264, $F313-SUM($I313:CD313)),0),0)</f>
        <v>0</v>
      </c>
      <c r="CF313" s="53">
        <f ca="1" xml:space="preserve"> (CF$2 &gt;= NTBA!$F$17) * IF(CF$268 &gt;= $E313, MAX( MIN( $F313*$F$264, $F313-SUM($I313:CE313)),0),0)</f>
        <v>0</v>
      </c>
      <c r="CG313" s="53">
        <f ca="1" xml:space="preserve"> (CG$2 &gt;= NTBA!$F$17) * IF(CG$268 &gt;= $E313, MAX( MIN( $F313*$F$264, $F313-SUM($I313:CF313)),0),0)</f>
        <v>0</v>
      </c>
      <c r="CH313" s="53">
        <f ca="1" xml:space="preserve"> (CH$2 &gt;= NTBA!$F$17) * IF(CH$268 &gt;= $E313, MAX( MIN( $F313*$F$264, $F313-SUM($I313:CG313)),0),0)</f>
        <v>0</v>
      </c>
      <c r="CI313" s="53">
        <f ca="1" xml:space="preserve"> (CI$2 &gt;= NTBA!$F$17) * IF(CI$268 &gt;= $E313, MAX( MIN( $F313*$F$264, $F313-SUM($I313:CH313)),0),0)</f>
        <v>0</v>
      </c>
      <c r="CJ313" s="53">
        <f ca="1" xml:space="preserve"> (CJ$2 &gt;= NTBA!$F$17) * IF(CJ$268 &gt;= $E313, MAX( MIN( $F313*$F$264, $F313-SUM($I313:CI313)),0),0)</f>
        <v>0</v>
      </c>
      <c r="CK313" s="53">
        <f ca="1" xml:space="preserve"> (CK$2 &gt;= NTBA!$F$17) * IF(CK$268 &gt;= $E313, MAX( MIN( $F313*$F$264, $F313-SUM($I313:CJ313)),0),0)</f>
        <v>0</v>
      </c>
      <c r="CL313" s="53">
        <f ca="1" xml:space="preserve"> (CL$2 &gt;= NTBA!$F$17) * IF(CL$268 &gt;= $E313, MAX( MIN( $F313*$F$264, $F313-SUM($I313:CK313)),0),0)</f>
        <v>0</v>
      </c>
      <c r="CM313" s="53">
        <f ca="1" xml:space="preserve"> (CM$2 &gt;= NTBA!$F$17) * IF(CM$268 &gt;= $E313, MAX( MIN( $F313*$F$264, $F313-SUM($I313:CL313)),0),0)</f>
        <v>0</v>
      </c>
      <c r="CN313" s="53">
        <f ca="1" xml:space="preserve"> (CN$2 &gt;= NTBA!$F$17) * IF(CN$268 &gt;= $E313, MAX( MIN( $F313*$F$264, $F313-SUM($I313:CM313)),0),0)</f>
        <v>0</v>
      </c>
      <c r="CO313" s="53">
        <f ca="1" xml:space="preserve"> (CO$2 &gt;= NTBA!$F$17) * IF(CO$268 &gt;= $E313, MAX( MIN( $F313*$F$264, $F313-SUM($I313:CN313)),0),0)</f>
        <v>0</v>
      </c>
      <c r="CP313" s="53">
        <f ca="1" xml:space="preserve"> (CP$2 &gt;= NTBA!$F$17) * IF(CP$268 &gt;= $E313, MAX( MIN( $F313*$F$264, $F313-SUM($I313:CO313)),0),0)</f>
        <v>0</v>
      </c>
      <c r="CQ313" s="53">
        <f ca="1" xml:space="preserve"> (CQ$2 &gt;= NTBA!$F$17) * IF(CQ$268 &gt;= $E313, MAX( MIN( $F313*$F$264, $F313-SUM($I313:CP313)),0),0)</f>
        <v>0</v>
      </c>
      <c r="CR313" s="53">
        <f ca="1" xml:space="preserve"> (CR$2 &gt;= NTBA!$F$17) * IF(CR$268 &gt;= $E313, MAX( MIN( $F313*$F$264, $F313-SUM($I313:CQ313)),0),0)</f>
        <v>0</v>
      </c>
      <c r="CS313" s="53">
        <f ca="1" xml:space="preserve"> (CS$2 &gt;= NTBA!$F$17) * IF(CS$268 &gt;= $E313, MAX( MIN( $F313*$F$264, $F313-SUM($I313:CR313)),0),0)</f>
        <v>0</v>
      </c>
      <c r="CT313" s="53">
        <f ca="1" xml:space="preserve"> (CT$2 &gt;= NTBA!$F$17) * IF(CT$268 &gt;= $E313, MAX( MIN( $F313*$F$264, $F313-SUM($I313:CS313)),0),0)</f>
        <v>0</v>
      </c>
      <c r="CU313" s="53">
        <f ca="1" xml:space="preserve"> (CU$2 &gt;= NTBA!$F$17) * IF(CU$268 &gt;= $E313, MAX( MIN( $F313*$F$264, $F313-SUM($I313:CT313)),0),0)</f>
        <v>0</v>
      </c>
      <c r="CV313" s="53">
        <f ca="1" xml:space="preserve"> (CV$2 &gt;= NTBA!$F$17) * IF(CV$268 &gt;= $E313, MAX( MIN( $F313*$F$264, $F313-SUM($I313:CU313)),0),0)</f>
        <v>0</v>
      </c>
      <c r="CW313" s="53">
        <f ca="1" xml:space="preserve"> (CW$2 &gt;= NTBA!$F$17) * IF(CW$268 &gt;= $E313, MAX( MIN( $F313*$F$264, $F313-SUM($I313:CV313)),0),0)</f>
        <v>0</v>
      </c>
      <c r="CX313" s="53">
        <f ca="1" xml:space="preserve"> (CX$2 &gt;= NTBA!$F$17) * IF(CX$268 &gt;= $E313, MAX( MIN( $F313*$F$264, $F313-SUM($I313:CW313)),0),0)</f>
        <v>0</v>
      </c>
      <c r="CY313" s="53">
        <f ca="1" xml:space="preserve"> (CY$2 &gt;= NTBA!$F$17) * IF(CY$268 &gt;= $E313, MAX( MIN( $F313*$F$264, $F313-SUM($I313:CX313)),0),0)</f>
        <v>0</v>
      </c>
      <c r="CZ313" s="53">
        <f ca="1" xml:space="preserve"> (CZ$2 &gt;= NTBA!$F$17) * IF(CZ$268 &gt;= $E313, MAX( MIN( $F313*$F$264, $F313-SUM($I313:CY313)),0),0)</f>
        <v>0</v>
      </c>
      <c r="DA313" s="53">
        <f ca="1" xml:space="preserve"> (DA$2 &gt;= NTBA!$F$17) * IF(DA$268 &gt;= $E313, MAX( MIN( $F313*$F$264, $F313-SUM($I313:CZ313)),0),0)</f>
        <v>0</v>
      </c>
      <c r="DB313" s="53">
        <f ca="1" xml:space="preserve"> (DB$2 &gt;= NTBA!$F$17) * IF(DB$268 &gt;= $E313, MAX( MIN( $F313*$F$264, $F313-SUM($I313:DA313)),0),0)</f>
        <v>0</v>
      </c>
      <c r="DC313" s="53">
        <f ca="1" xml:space="preserve"> (DC$2 &gt;= NTBA!$F$17) * IF(DC$268 &gt;= $E313, MAX( MIN( $F313*$F$264, $F313-SUM($I313:DB313)),0),0)</f>
        <v>0</v>
      </c>
      <c r="DD313" s="53">
        <f ca="1" xml:space="preserve"> (DD$2 &gt;= NTBA!$F$17) * IF(DD$268 &gt;= $E313, MAX( MIN( $F313*$F$264, $F313-SUM($I313:DC313)),0),0)</f>
        <v>0</v>
      </c>
      <c r="DE313" s="53">
        <f ca="1" xml:space="preserve"> (DE$2 &gt;= NTBA!$F$17) * IF(DE$268 &gt;= $E313, MAX( MIN( $F313*$F$264, $F313-SUM($I313:DD313)),0),0)</f>
        <v>0</v>
      </c>
      <c r="DF313" s="53">
        <f ca="1" xml:space="preserve"> (DF$2 &gt;= NTBA!$F$17) * IF(DF$268 &gt;= $E313, MAX( MIN( $F313*$F$264, $F313-SUM($I313:DE313)),0),0)</f>
        <v>0</v>
      </c>
      <c r="DG313" s="53">
        <f ca="1" xml:space="preserve"> (DG$2 &gt;= NTBA!$F$17) * IF(DG$268 &gt;= $E313, MAX( MIN( $F313*$F$264, $F313-SUM($I313:DF313)),0),0)</f>
        <v>0</v>
      </c>
      <c r="DH313" s="53">
        <f ca="1" xml:space="preserve"> (DH$2 &gt;= NTBA!$F$17) * IF(DH$268 &gt;= $E313, MAX( MIN( $F313*$F$264, $F313-SUM($I313:DG313)),0),0)</f>
        <v>0</v>
      </c>
      <c r="DI313" s="53">
        <f ca="1" xml:space="preserve"> (DI$2 &gt;= NTBA!$F$17) * IF(DI$268 &gt;= $E313, MAX( MIN( $F313*$F$264, $F313-SUM($I313:DH313)),0),0)</f>
        <v>0</v>
      </c>
      <c r="DJ313" s="53">
        <f ca="1" xml:space="preserve"> (DJ$2 &gt;= NTBA!$F$17) * IF(DJ$268 &gt;= $E313, MAX( MIN( $F313*$F$264, $F313-SUM($I313:DI313)),0),0)</f>
        <v>0</v>
      </c>
      <c r="DK313" s="53">
        <f ca="1" xml:space="preserve"> (DK$2 &gt;= NTBA!$F$17) * IF(DK$268 &gt;= $E313, MAX( MIN( $F313*$F$264, $F313-SUM($I313:DJ313)),0),0)</f>
        <v>0</v>
      </c>
      <c r="DL313" s="53">
        <f ca="1" xml:space="preserve"> (DL$2 &gt;= NTBA!$F$17) * IF(DL$268 &gt;= $E313, MAX( MIN( $F313*$F$264, $F313-SUM($I313:DK313)),0),0)</f>
        <v>0</v>
      </c>
      <c r="DM313" s="53">
        <f ca="1" xml:space="preserve"> (DM$2 &gt;= NTBA!$F$17) * IF(DM$268 &gt;= $E313, MAX( MIN( $F313*$F$264, $F313-SUM($I313:DL313)),0),0)</f>
        <v>0</v>
      </c>
      <c r="DN313" s="53">
        <f ca="1" xml:space="preserve"> (DN$2 &gt;= NTBA!$F$17) * IF(DN$268 &gt;= $E313, MAX( MIN( $F313*$F$264, $F313-SUM($I313:DM313)),0),0)</f>
        <v>0</v>
      </c>
      <c r="DO313" s="53">
        <f ca="1" xml:space="preserve"> (DO$2 &gt;= NTBA!$F$17) * IF(DO$268 &gt;= $E313, MAX( MIN( $F313*$F$264, $F313-SUM($I313:DN313)),0),0)</f>
        <v>0</v>
      </c>
      <c r="DP313" s="53">
        <f ca="1" xml:space="preserve"> (DP$2 &gt;= NTBA!$F$17) * IF(DP$268 &gt;= $E313, MAX( MIN( $F313*$F$264, $F313-SUM($I313:DO313)),0),0)</f>
        <v>0</v>
      </c>
      <c r="DQ313" s="53">
        <f ca="1" xml:space="preserve"> (DQ$2 &gt;= NTBA!$F$17) * IF(DQ$268 &gt;= $E313, MAX( MIN( $F313*$F$264, $F313-SUM($I313:DP313)),0),0)</f>
        <v>0</v>
      </c>
      <c r="DR313" s="53">
        <f ca="1" xml:space="preserve"> (DR$2 &gt;= NTBA!$F$17) * IF(DR$268 &gt;= $E313, MAX( MIN( $F313*$F$264, $F313-SUM($I313:DQ313)),0),0)</f>
        <v>0</v>
      </c>
      <c r="DS313" s="53">
        <f ca="1" xml:space="preserve"> (DS$2 &gt;= NTBA!$F$17) * IF(DS$268 &gt;= $E313, MAX( MIN( $F313*$F$264, $F313-SUM($I313:DR313)),0),0)</f>
        <v>0</v>
      </c>
      <c r="DT313" s="53">
        <f ca="1" xml:space="preserve"> (DT$2 &gt;= NTBA!$F$17) * IF(DT$268 &gt;= $E313, MAX( MIN( $F313*$F$264, $F313-SUM($I313:DS313)),0),0)</f>
        <v>0</v>
      </c>
      <c r="DU313" s="53">
        <f ca="1" xml:space="preserve"> (DU$2 &gt;= NTBA!$F$17) * IF(DU$268 &gt;= $E313, MAX( MIN( $F313*$F$264, $F313-SUM($I313:DT313)),0),0)</f>
        <v>0</v>
      </c>
      <c r="DV313" s="53">
        <f ca="1" xml:space="preserve"> (DV$2 &gt;= NTBA!$F$17) * IF(DV$268 &gt;= $E313, MAX( MIN( $F313*$F$264, $F313-SUM($I313:DU313)),0),0)</f>
        <v>0</v>
      </c>
      <c r="DW313" s="53">
        <f ca="1" xml:space="preserve"> (DW$2 &gt;= NTBA!$F$17) * IF(DW$268 &gt;= $E313, MAX( MIN( $F313*$F$264, $F313-SUM($I313:DV313)),0),0)</f>
        <v>0</v>
      </c>
      <c r="DX313" s="53">
        <f ca="1" xml:space="preserve"> (DX$2 &gt;= NTBA!$F$17) * IF(DX$268 &gt;= $E313, MAX( MIN( $F313*$F$264, $F313-SUM($I313:DW313)),0),0)</f>
        <v>0</v>
      </c>
      <c r="DY313" s="53">
        <f ca="1" xml:space="preserve"> (DY$2 &gt;= NTBA!$F$17) * IF(DY$268 &gt;= $E313, MAX( MIN( $F313*$F$264, $F313-SUM($I313:DX313)),0),0)</f>
        <v>0</v>
      </c>
      <c r="DZ313" s="53">
        <f ca="1" xml:space="preserve"> (DZ$2 &gt;= NTBA!$F$17) * IF(DZ$268 &gt;= $E313, MAX( MIN( $F313*$F$264, $F313-SUM($I313:DY313)),0),0)</f>
        <v>0</v>
      </c>
      <c r="EA313" s="53">
        <f ca="1" xml:space="preserve"> (EA$2 &gt;= NTBA!$F$17) * IF(EA$268 &gt;= $E313, MAX( MIN( $F313*$F$264, $F313-SUM($I313:DZ313)),0),0)</f>
        <v>0</v>
      </c>
      <c r="EB313" s="53">
        <f ca="1" xml:space="preserve"> (EB$2 &gt;= NTBA!$F$17) * IF(EB$268 &gt;= $E313, MAX( MIN( $F313*$F$264, $F313-SUM($I313:EA313)),0),0)</f>
        <v>0</v>
      </c>
      <c r="EC313" s="53">
        <f ca="1" xml:space="preserve"> (EC$2 &gt;= NTBA!$F$17) * IF(EC$268 &gt;= $E313, MAX( MIN( $F313*$F$264, $F313-SUM($I313:EB313)),0),0)</f>
        <v>0</v>
      </c>
      <c r="ED313" s="53">
        <f ca="1" xml:space="preserve"> (ED$2 &gt;= NTBA!$F$17) * IF(ED$268 &gt;= $E313, MAX( MIN( $F313*$F$264, $F313-SUM($I313:EC313)),0),0)</f>
        <v>0</v>
      </c>
      <c r="EE313" s="53">
        <f ca="1" xml:space="preserve"> (EE$2 &gt;= NTBA!$F$17) * IF(EE$268 &gt;= $E313, MAX( MIN( $F313*$F$264, $F313-SUM($I313:ED313)),0),0)</f>
        <v>0</v>
      </c>
      <c r="EF313" s="53">
        <f ca="1" xml:space="preserve"> (EF$2 &gt;= NTBA!$F$17) * IF(EF$268 &gt;= $E313, MAX( MIN( $F313*$F$264, $F313-SUM($I313:EE313)),0),0)</f>
        <v>0</v>
      </c>
      <c r="EG313" s="53">
        <f ca="1" xml:space="preserve"> (EG$2 &gt;= NTBA!$F$17) * IF(EG$268 &gt;= $E313, MAX( MIN( $F313*$F$264, $F313-SUM($I313:EF313)),0),0)</f>
        <v>0</v>
      </c>
      <c r="EH313" s="53">
        <f ca="1" xml:space="preserve"> (EH$2 &gt;= NTBA!$F$17) * IF(EH$268 &gt;= $E313, MAX( MIN( $F313*$F$264, $F313-SUM($I313:EG313)),0),0)</f>
        <v>0</v>
      </c>
      <c r="EI313" s="21"/>
    </row>
    <row r="314" spans="5:139" ht="15" customHeight="1" outlineLevel="1" x14ac:dyDescent="0.35">
      <c r="E314" s="625">
        <v>46</v>
      </c>
      <c r="F314" s="415">
        <f ca="1"/>
        <v>0</v>
      </c>
      <c r="H314" s="26">
        <f t="shared" ca="1" si="184"/>
        <v>0</v>
      </c>
      <c r="I314" s="39"/>
      <c r="J314" s="53">
        <f xml:space="preserve"> (J$2 &gt;= NTBA!$F$17) * IF(J$268 &gt;= $E314, MAX( MIN( $F314*$F$264, $F314-SUM($I314:I314)),0),0)</f>
        <v>0</v>
      </c>
      <c r="K314" s="53">
        <f xml:space="preserve"> (K$2 &gt;= NTBA!$F$17) * IF(K$268 &gt;= $E314, MAX( MIN( $F314*$F$264, $F314-SUM($I314:J314)),0),0)</f>
        <v>0</v>
      </c>
      <c r="L314" s="53">
        <f xml:space="preserve"> (L$2 &gt;= NTBA!$F$17) * IF(L$268 &gt;= $E314, MAX( MIN( $F314*$F$264, $F314-SUM($I314:K314)),0),0)</f>
        <v>0</v>
      </c>
      <c r="M314" s="53">
        <f xml:space="preserve"> (M$2 &gt;= NTBA!$F$17) * IF(M$268 &gt;= $E314, MAX( MIN( $F314*$F$264, $F314-SUM($I314:L314)),0),0)</f>
        <v>0</v>
      </c>
      <c r="N314" s="53">
        <f xml:space="preserve"> (N$2 &gt;= NTBA!$F$17) * IF(N$268 &gt;= $E314, MAX( MIN( $F314*$F$264, $F314-SUM($I314:M314)),0),0)</f>
        <v>0</v>
      </c>
      <c r="O314" s="53">
        <f xml:space="preserve"> (O$2 &gt;= NTBA!$F$17) * IF(O$268 &gt;= $E314, MAX( MIN( $F314*$F$264, $F314-SUM($I314:N314)),0),0)</f>
        <v>0</v>
      </c>
      <c r="P314" s="53">
        <f xml:space="preserve"> (P$2 &gt;= NTBA!$F$17) * IF(P$268 &gt;= $E314, MAX( MIN( $F314*$F$264, $F314-SUM($I314:O314)),0),0)</f>
        <v>0</v>
      </c>
      <c r="Q314" s="53">
        <f xml:space="preserve"> (Q$2 &gt;= NTBA!$F$17) * IF(Q$268 &gt;= $E314, MAX( MIN( $F314*$F$264, $F314-SUM($I314:P314)),0),0)</f>
        <v>0</v>
      </c>
      <c r="R314" s="53">
        <f xml:space="preserve"> (R$2 &gt;= NTBA!$F$17) * IF(R$268 &gt;= $E314, MAX( MIN( $F314*$F$264, $F314-SUM($I314:Q314)),0),0)</f>
        <v>0</v>
      </c>
      <c r="S314" s="53">
        <f xml:space="preserve"> (S$2 &gt;= NTBA!$F$17) * IF(S$268 &gt;= $E314, MAX( MIN( $F314*$F$264, $F314-SUM($I314:R314)),0),0)</f>
        <v>0</v>
      </c>
      <c r="T314" s="53">
        <f xml:space="preserve"> (T$2 &gt;= NTBA!$F$17) * IF(T$268 &gt;= $E314, MAX( MIN( $F314*$F$264, $F314-SUM($I314:S314)),0),0)</f>
        <v>0</v>
      </c>
      <c r="U314" s="53">
        <f xml:space="preserve"> (U$2 &gt;= NTBA!$F$17) * IF(U$268 &gt;= $E314, MAX( MIN( $F314*$F$264, $F314-SUM($I314:T314)),0),0)</f>
        <v>0</v>
      </c>
      <c r="V314" s="53">
        <f xml:space="preserve"> (V$2 &gt;= NTBA!$F$17) * IF(V$268 &gt;= $E314, MAX( MIN( $F314*$F$264, $F314-SUM($I314:U314)),0),0)</f>
        <v>0</v>
      </c>
      <c r="W314" s="53">
        <f xml:space="preserve"> (W$2 &gt;= NTBA!$F$17) * IF(W$268 &gt;= $E314, MAX( MIN( $F314*$F$264, $F314-SUM($I314:V314)),0),0)</f>
        <v>0</v>
      </c>
      <c r="X314" s="53">
        <f xml:space="preserve"> (X$2 &gt;= NTBA!$F$17) * IF(X$268 &gt;= $E314, MAX( MIN( $F314*$F$264, $F314-SUM($I314:W314)),0),0)</f>
        <v>0</v>
      </c>
      <c r="Y314" s="53">
        <f xml:space="preserve"> (Y$2 &gt;= NTBA!$F$17) * IF(Y$268 &gt;= $E314, MAX( MIN( $F314*$F$264, $F314-SUM($I314:X314)),0),0)</f>
        <v>0</v>
      </c>
      <c r="Z314" s="53">
        <f xml:space="preserve"> (Z$2 &gt;= NTBA!$F$17) * IF(Z$268 &gt;= $E314, MAX( MIN( $F314*$F$264, $F314-SUM($I314:Y314)),0),0)</f>
        <v>0</v>
      </c>
      <c r="AA314" s="53">
        <f xml:space="preserve"> (AA$2 &gt;= NTBA!$F$17) * IF(AA$268 &gt;= $E314, MAX( MIN( $F314*$F$264, $F314-SUM($I314:Z314)),0),0)</f>
        <v>0</v>
      </c>
      <c r="AB314" s="53">
        <f xml:space="preserve"> (AB$2 &gt;= NTBA!$F$17) * IF(AB$268 &gt;= $E314, MAX( MIN( $F314*$F$264, $F314-SUM($I314:AA314)),0),0)</f>
        <v>0</v>
      </c>
      <c r="AC314" s="53">
        <f xml:space="preserve"> (AC$2 &gt;= NTBA!$F$17) * IF(AC$268 &gt;= $E314, MAX( MIN( $F314*$F$264, $F314-SUM($I314:AB314)),0),0)</f>
        <v>0</v>
      </c>
      <c r="AD314" s="53">
        <f xml:space="preserve"> (AD$2 &gt;= NTBA!$F$17) * IF(AD$268 &gt;= $E314, MAX( MIN( $F314*$F$264, $F314-SUM($I314:AC314)),0),0)</f>
        <v>0</v>
      </c>
      <c r="AE314" s="53">
        <f xml:space="preserve"> (AE$2 &gt;= NTBA!$F$17) * IF(AE$268 &gt;= $E314, MAX( MIN( $F314*$F$264, $F314-SUM($I314:AD314)),0),0)</f>
        <v>0</v>
      </c>
      <c r="AF314" s="53">
        <f xml:space="preserve"> (AF$2 &gt;= NTBA!$F$17) * IF(AF$268 &gt;= $E314, MAX( MIN( $F314*$F$264, $F314-SUM($I314:AE314)),0),0)</f>
        <v>0</v>
      </c>
      <c r="AG314" s="53">
        <f xml:space="preserve"> (AG$2 &gt;= NTBA!$F$17) * IF(AG$268 &gt;= $E314, MAX( MIN( $F314*$F$264, $F314-SUM($I314:AF314)),0),0)</f>
        <v>0</v>
      </c>
      <c r="AH314" s="53">
        <f xml:space="preserve"> (AH$2 &gt;= NTBA!$F$17) * IF(AH$268 &gt;= $E314, MAX( MIN( $F314*$F$264, $F314-SUM($I314:AG314)),0),0)</f>
        <v>0</v>
      </c>
      <c r="AI314" s="53">
        <f xml:space="preserve"> (AI$2 &gt;= NTBA!$F$17) * IF(AI$268 &gt;= $E314, MAX( MIN( $F314*$F$264, $F314-SUM($I314:AH314)),0),0)</f>
        <v>0</v>
      </c>
      <c r="AJ314" s="53">
        <f xml:space="preserve"> (AJ$2 &gt;= NTBA!$F$17) * IF(AJ$268 &gt;= $E314, MAX( MIN( $F314*$F$264, $F314-SUM($I314:AI314)),0),0)</f>
        <v>0</v>
      </c>
      <c r="AK314" s="53">
        <f xml:space="preserve"> (AK$2 &gt;= NTBA!$F$17) * IF(AK$268 &gt;= $E314, MAX( MIN( $F314*$F$264, $F314-SUM($I314:AJ314)),0),0)</f>
        <v>0</v>
      </c>
      <c r="AL314" s="53">
        <f xml:space="preserve"> (AL$2 &gt;= NTBA!$F$17) * IF(AL$268 &gt;= $E314, MAX( MIN( $F314*$F$264, $F314-SUM($I314:AK314)),0),0)</f>
        <v>0</v>
      </c>
      <c r="AM314" s="53">
        <f xml:space="preserve"> (AM$2 &gt;= NTBA!$F$17) * IF(AM$268 &gt;= $E314, MAX( MIN( $F314*$F$264, $F314-SUM($I314:AL314)),0),0)</f>
        <v>0</v>
      </c>
      <c r="AN314" s="53">
        <f xml:space="preserve"> (AN$2 &gt;= NTBA!$F$17) * IF(AN$268 &gt;= $E314, MAX( MIN( $F314*$F$264, $F314-SUM($I314:AM314)),0),0)</f>
        <v>0</v>
      </c>
      <c r="AO314" s="53">
        <f xml:space="preserve"> (AO$2 &gt;= NTBA!$F$17) * IF(AO$268 &gt;= $E314, MAX( MIN( $F314*$F$264, $F314-SUM($I314:AN314)),0),0)</f>
        <v>0</v>
      </c>
      <c r="AP314" s="53">
        <f xml:space="preserve"> (AP$2 &gt;= NTBA!$F$17) * IF(AP$268 &gt;= $E314, MAX( MIN( $F314*$F$264, $F314-SUM($I314:AO314)),0),0)</f>
        <v>0</v>
      </c>
      <c r="AQ314" s="53">
        <f xml:space="preserve"> (AQ$2 &gt;= NTBA!$F$17) * IF(AQ$268 &gt;= $E314, MAX( MIN( $F314*$F$264, $F314-SUM($I314:AP314)),0),0)</f>
        <v>0</v>
      </c>
      <c r="AR314" s="53">
        <f xml:space="preserve"> (AR$2 &gt;= NTBA!$F$17) * IF(AR$268 &gt;= $E314, MAX( MIN( $F314*$F$264, $F314-SUM($I314:AQ314)),0),0)</f>
        <v>0</v>
      </c>
      <c r="AS314" s="53">
        <f xml:space="preserve"> (AS$2 &gt;= NTBA!$F$17) * IF(AS$268 &gt;= $E314, MAX( MIN( $F314*$F$264, $F314-SUM($I314:AR314)),0),0)</f>
        <v>0</v>
      </c>
      <c r="AT314" s="53">
        <f xml:space="preserve"> (AT$2 &gt;= NTBA!$F$17) * IF(AT$268 &gt;= $E314, MAX( MIN( $F314*$F$264, $F314-SUM($I314:AS314)),0),0)</f>
        <v>0</v>
      </c>
      <c r="AU314" s="53">
        <f xml:space="preserve"> (AU$2 &gt;= NTBA!$F$17) * IF(AU$268 &gt;= $E314, MAX( MIN( $F314*$F$264, $F314-SUM($I314:AT314)),0),0)</f>
        <v>0</v>
      </c>
      <c r="AV314" s="53">
        <f xml:space="preserve"> (AV$2 &gt;= NTBA!$F$17) * IF(AV$268 &gt;= $E314, MAX( MIN( $F314*$F$264, $F314-SUM($I314:AU314)),0),0)</f>
        <v>0</v>
      </c>
      <c r="AW314" s="53">
        <f xml:space="preserve"> (AW$2 &gt;= NTBA!$F$17) * IF(AW$268 &gt;= $E314, MAX( MIN( $F314*$F$264, $F314-SUM($I314:AV314)),0),0)</f>
        <v>0</v>
      </c>
      <c r="AX314" s="53">
        <f xml:space="preserve"> (AX$2 &gt;= NTBA!$F$17) * IF(AX$268 &gt;= $E314, MAX( MIN( $F314*$F$264, $F314-SUM($I314:AW314)),0),0)</f>
        <v>0</v>
      </c>
      <c r="AY314" s="53">
        <f xml:space="preserve"> (AY$2 &gt;= NTBA!$F$17) * IF(AY$268 &gt;= $E314, MAX( MIN( $F314*$F$264, $F314-SUM($I314:AX314)),0),0)</f>
        <v>0</v>
      </c>
      <c r="AZ314" s="53">
        <f xml:space="preserve"> (AZ$2 &gt;= NTBA!$F$17) * IF(AZ$268 &gt;= $E314, MAX( MIN( $F314*$F$264, $F314-SUM($I314:AY314)),0),0)</f>
        <v>0</v>
      </c>
      <c r="BA314" s="53">
        <f xml:space="preserve"> (BA$2 &gt;= NTBA!$F$17) * IF(BA$268 &gt;= $E314, MAX( MIN( $F314*$F$264, $F314-SUM($I314:AZ314)),0),0)</f>
        <v>0</v>
      </c>
      <c r="BB314" s="53">
        <f xml:space="preserve"> (BB$2 &gt;= NTBA!$F$17) * IF(BB$268 &gt;= $E314, MAX( MIN( $F314*$F$264, $F314-SUM($I314:BA314)),0),0)</f>
        <v>0</v>
      </c>
      <c r="BC314" s="53">
        <f ca="1" xml:space="preserve"> (BC$2 &gt;= NTBA!$F$17) * IF(BC$268 &gt;= $E314, MAX( MIN( $F314*$F$264, $F314-SUM($I314:BB314)),0),0)</f>
        <v>0</v>
      </c>
      <c r="BD314" s="53">
        <f ca="1" xml:space="preserve"> (BD$2 &gt;= NTBA!$F$17) * IF(BD$268 &gt;= $E314, MAX( MIN( $F314*$F$264, $F314-SUM($I314:BC314)),0),0)</f>
        <v>0</v>
      </c>
      <c r="BE314" s="53">
        <f ca="1" xml:space="preserve"> (BE$2 &gt;= NTBA!$F$17) * IF(BE$268 &gt;= $E314, MAX( MIN( $F314*$F$264, $F314-SUM($I314:BD314)),0),0)</f>
        <v>0</v>
      </c>
      <c r="BF314" s="53">
        <f ca="1" xml:space="preserve"> (BF$2 &gt;= NTBA!$F$17) * IF(BF$268 &gt;= $E314, MAX( MIN( $F314*$F$264, $F314-SUM($I314:BE314)),0),0)</f>
        <v>0</v>
      </c>
      <c r="BG314" s="53">
        <f ca="1" xml:space="preserve"> (BG$2 &gt;= NTBA!$F$17) * IF(BG$268 &gt;= $E314, MAX( MIN( $F314*$F$264, $F314-SUM($I314:BF314)),0),0)</f>
        <v>0</v>
      </c>
      <c r="BH314" s="53">
        <f ca="1" xml:space="preserve"> (BH$2 &gt;= NTBA!$F$17) * IF(BH$268 &gt;= $E314, MAX( MIN( $F314*$F$264, $F314-SUM($I314:BG314)),0),0)</f>
        <v>0</v>
      </c>
      <c r="BI314" s="53">
        <f ca="1" xml:space="preserve"> (BI$2 &gt;= NTBA!$F$17) * IF(BI$268 &gt;= $E314, MAX( MIN( $F314*$F$264, $F314-SUM($I314:BH314)),0),0)</f>
        <v>0</v>
      </c>
      <c r="BJ314" s="53">
        <f ca="1" xml:space="preserve"> (BJ$2 &gt;= NTBA!$F$17) * IF(BJ$268 &gt;= $E314, MAX( MIN( $F314*$F$264, $F314-SUM($I314:BI314)),0),0)</f>
        <v>0</v>
      </c>
      <c r="BK314" s="53">
        <f ca="1" xml:space="preserve"> (BK$2 &gt;= NTBA!$F$17) * IF(BK$268 &gt;= $E314, MAX( MIN( $F314*$F$264, $F314-SUM($I314:BJ314)),0),0)</f>
        <v>0</v>
      </c>
      <c r="BL314" s="53">
        <f ca="1" xml:space="preserve"> (BL$2 &gt;= NTBA!$F$17) * IF(BL$268 &gt;= $E314, MAX( MIN( $F314*$F$264, $F314-SUM($I314:BK314)),0),0)</f>
        <v>0</v>
      </c>
      <c r="BM314" s="53">
        <f ca="1" xml:space="preserve"> (BM$2 &gt;= NTBA!$F$17) * IF(BM$268 &gt;= $E314, MAX( MIN( $F314*$F$264, $F314-SUM($I314:BL314)),0),0)</f>
        <v>0</v>
      </c>
      <c r="BN314" s="53">
        <f ca="1" xml:space="preserve"> (BN$2 &gt;= NTBA!$F$17) * IF(BN$268 &gt;= $E314, MAX( MIN( $F314*$F$264, $F314-SUM($I314:BM314)),0),0)</f>
        <v>0</v>
      </c>
      <c r="BO314" s="53">
        <f ca="1" xml:space="preserve"> (BO$2 &gt;= NTBA!$F$17) * IF(BO$268 &gt;= $E314, MAX( MIN( $F314*$F$264, $F314-SUM($I314:BN314)),0),0)</f>
        <v>0</v>
      </c>
      <c r="BP314" s="53">
        <f ca="1" xml:space="preserve"> (BP$2 &gt;= NTBA!$F$17) * IF(BP$268 &gt;= $E314, MAX( MIN( $F314*$F$264, $F314-SUM($I314:BO314)),0),0)</f>
        <v>0</v>
      </c>
      <c r="BQ314" s="53">
        <f ca="1" xml:space="preserve"> (BQ$2 &gt;= NTBA!$F$17) * IF(BQ$268 &gt;= $E314, MAX( MIN( $F314*$F$264, $F314-SUM($I314:BP314)),0),0)</f>
        <v>0</v>
      </c>
      <c r="BR314" s="53">
        <f ca="1" xml:space="preserve"> (BR$2 &gt;= NTBA!$F$17) * IF(BR$268 &gt;= $E314, MAX( MIN( $F314*$F$264, $F314-SUM($I314:BQ314)),0),0)</f>
        <v>0</v>
      </c>
      <c r="BS314" s="53">
        <f ca="1" xml:space="preserve"> (BS$2 &gt;= NTBA!$F$17) * IF(BS$268 &gt;= $E314, MAX( MIN( $F314*$F$264, $F314-SUM($I314:BR314)),0),0)</f>
        <v>0</v>
      </c>
      <c r="BT314" s="53">
        <f ca="1" xml:space="preserve"> (BT$2 &gt;= NTBA!$F$17) * IF(BT$268 &gt;= $E314, MAX( MIN( $F314*$F$264, $F314-SUM($I314:BS314)),0),0)</f>
        <v>0</v>
      </c>
      <c r="BU314" s="53">
        <f ca="1" xml:space="preserve"> (BU$2 &gt;= NTBA!$F$17) * IF(BU$268 &gt;= $E314, MAX( MIN( $F314*$F$264, $F314-SUM($I314:BT314)),0),0)</f>
        <v>0</v>
      </c>
      <c r="BV314" s="53">
        <f ca="1" xml:space="preserve"> (BV$2 &gt;= NTBA!$F$17) * IF(BV$268 &gt;= $E314, MAX( MIN( $F314*$F$264, $F314-SUM($I314:BU314)),0),0)</f>
        <v>0</v>
      </c>
      <c r="BW314" s="53">
        <f ca="1" xml:space="preserve"> (BW$2 &gt;= NTBA!$F$17) * IF(BW$268 &gt;= $E314, MAX( MIN( $F314*$F$264, $F314-SUM($I314:BV314)),0),0)</f>
        <v>0</v>
      </c>
      <c r="BX314" s="53">
        <f ca="1" xml:space="preserve"> (BX$2 &gt;= NTBA!$F$17) * IF(BX$268 &gt;= $E314, MAX( MIN( $F314*$F$264, $F314-SUM($I314:BW314)),0),0)</f>
        <v>0</v>
      </c>
      <c r="BY314" s="53">
        <f ca="1" xml:space="preserve"> (BY$2 &gt;= NTBA!$F$17) * IF(BY$268 &gt;= $E314, MAX( MIN( $F314*$F$264, $F314-SUM($I314:BX314)),0),0)</f>
        <v>0</v>
      </c>
      <c r="BZ314" s="53">
        <f ca="1" xml:space="preserve"> (BZ$2 &gt;= NTBA!$F$17) * IF(BZ$268 &gt;= $E314, MAX( MIN( $F314*$F$264, $F314-SUM($I314:BY314)),0),0)</f>
        <v>0</v>
      </c>
      <c r="CA314" s="53">
        <f ca="1" xml:space="preserve"> (CA$2 &gt;= NTBA!$F$17) * IF(CA$268 &gt;= $E314, MAX( MIN( $F314*$F$264, $F314-SUM($I314:BZ314)),0),0)</f>
        <v>0</v>
      </c>
      <c r="CB314" s="53">
        <f ca="1" xml:space="preserve"> (CB$2 &gt;= NTBA!$F$17) * IF(CB$268 &gt;= $E314, MAX( MIN( $F314*$F$264, $F314-SUM($I314:CA314)),0),0)</f>
        <v>0</v>
      </c>
      <c r="CC314" s="53">
        <f ca="1" xml:space="preserve"> (CC$2 &gt;= NTBA!$F$17) * IF(CC$268 &gt;= $E314, MAX( MIN( $F314*$F$264, $F314-SUM($I314:CB314)),0),0)</f>
        <v>0</v>
      </c>
      <c r="CD314" s="53">
        <f ca="1" xml:space="preserve"> (CD$2 &gt;= NTBA!$F$17) * IF(CD$268 &gt;= $E314, MAX( MIN( $F314*$F$264, $F314-SUM($I314:CC314)),0),0)</f>
        <v>0</v>
      </c>
      <c r="CE314" s="53">
        <f ca="1" xml:space="preserve"> (CE$2 &gt;= NTBA!$F$17) * IF(CE$268 &gt;= $E314, MAX( MIN( $F314*$F$264, $F314-SUM($I314:CD314)),0),0)</f>
        <v>0</v>
      </c>
      <c r="CF314" s="53">
        <f ca="1" xml:space="preserve"> (CF$2 &gt;= NTBA!$F$17) * IF(CF$268 &gt;= $E314, MAX( MIN( $F314*$F$264, $F314-SUM($I314:CE314)),0),0)</f>
        <v>0</v>
      </c>
      <c r="CG314" s="53">
        <f ca="1" xml:space="preserve"> (CG$2 &gt;= NTBA!$F$17) * IF(CG$268 &gt;= $E314, MAX( MIN( $F314*$F$264, $F314-SUM($I314:CF314)),0),0)</f>
        <v>0</v>
      </c>
      <c r="CH314" s="53">
        <f ca="1" xml:space="preserve"> (CH$2 &gt;= NTBA!$F$17) * IF(CH$268 &gt;= $E314, MAX( MIN( $F314*$F$264, $F314-SUM($I314:CG314)),0),0)</f>
        <v>0</v>
      </c>
      <c r="CI314" s="53">
        <f ca="1" xml:space="preserve"> (CI$2 &gt;= NTBA!$F$17) * IF(CI$268 &gt;= $E314, MAX( MIN( $F314*$F$264, $F314-SUM($I314:CH314)),0),0)</f>
        <v>0</v>
      </c>
      <c r="CJ314" s="53">
        <f ca="1" xml:space="preserve"> (CJ$2 &gt;= NTBA!$F$17) * IF(CJ$268 &gt;= $E314, MAX( MIN( $F314*$F$264, $F314-SUM($I314:CI314)),0),0)</f>
        <v>0</v>
      </c>
      <c r="CK314" s="53">
        <f ca="1" xml:space="preserve"> (CK$2 &gt;= NTBA!$F$17) * IF(CK$268 &gt;= $E314, MAX( MIN( $F314*$F$264, $F314-SUM($I314:CJ314)),0),0)</f>
        <v>0</v>
      </c>
      <c r="CL314" s="53">
        <f ca="1" xml:space="preserve"> (CL$2 &gt;= NTBA!$F$17) * IF(CL$268 &gt;= $E314, MAX( MIN( $F314*$F$264, $F314-SUM($I314:CK314)),0),0)</f>
        <v>0</v>
      </c>
      <c r="CM314" s="53">
        <f ca="1" xml:space="preserve"> (CM$2 &gt;= NTBA!$F$17) * IF(CM$268 &gt;= $E314, MAX( MIN( $F314*$F$264, $F314-SUM($I314:CL314)),0),0)</f>
        <v>0</v>
      </c>
      <c r="CN314" s="53">
        <f ca="1" xml:space="preserve"> (CN$2 &gt;= NTBA!$F$17) * IF(CN$268 &gt;= $E314, MAX( MIN( $F314*$F$264, $F314-SUM($I314:CM314)),0),0)</f>
        <v>0</v>
      </c>
      <c r="CO314" s="53">
        <f ca="1" xml:space="preserve"> (CO$2 &gt;= NTBA!$F$17) * IF(CO$268 &gt;= $E314, MAX( MIN( $F314*$F$264, $F314-SUM($I314:CN314)),0),0)</f>
        <v>0</v>
      </c>
      <c r="CP314" s="53">
        <f ca="1" xml:space="preserve"> (CP$2 &gt;= NTBA!$F$17) * IF(CP$268 &gt;= $E314, MAX( MIN( $F314*$F$264, $F314-SUM($I314:CO314)),0),0)</f>
        <v>0</v>
      </c>
      <c r="CQ314" s="53">
        <f ca="1" xml:space="preserve"> (CQ$2 &gt;= NTBA!$F$17) * IF(CQ$268 &gt;= $E314, MAX( MIN( $F314*$F$264, $F314-SUM($I314:CP314)),0),0)</f>
        <v>0</v>
      </c>
      <c r="CR314" s="53">
        <f ca="1" xml:space="preserve"> (CR$2 &gt;= NTBA!$F$17) * IF(CR$268 &gt;= $E314, MAX( MIN( $F314*$F$264, $F314-SUM($I314:CQ314)),0),0)</f>
        <v>0</v>
      </c>
      <c r="CS314" s="53">
        <f ca="1" xml:space="preserve"> (CS$2 &gt;= NTBA!$F$17) * IF(CS$268 &gt;= $E314, MAX( MIN( $F314*$F$264, $F314-SUM($I314:CR314)),0),0)</f>
        <v>0</v>
      </c>
      <c r="CT314" s="53">
        <f ca="1" xml:space="preserve"> (CT$2 &gt;= NTBA!$F$17) * IF(CT$268 &gt;= $E314, MAX( MIN( $F314*$F$264, $F314-SUM($I314:CS314)),0),0)</f>
        <v>0</v>
      </c>
      <c r="CU314" s="53">
        <f ca="1" xml:space="preserve"> (CU$2 &gt;= NTBA!$F$17) * IF(CU$268 &gt;= $E314, MAX( MIN( $F314*$F$264, $F314-SUM($I314:CT314)),0),0)</f>
        <v>0</v>
      </c>
      <c r="CV314" s="53">
        <f ca="1" xml:space="preserve"> (CV$2 &gt;= NTBA!$F$17) * IF(CV$268 &gt;= $E314, MAX( MIN( $F314*$F$264, $F314-SUM($I314:CU314)),0),0)</f>
        <v>0</v>
      </c>
      <c r="CW314" s="53">
        <f ca="1" xml:space="preserve"> (CW$2 &gt;= NTBA!$F$17) * IF(CW$268 &gt;= $E314, MAX( MIN( $F314*$F$264, $F314-SUM($I314:CV314)),0),0)</f>
        <v>0</v>
      </c>
      <c r="CX314" s="53">
        <f ca="1" xml:space="preserve"> (CX$2 &gt;= NTBA!$F$17) * IF(CX$268 &gt;= $E314, MAX( MIN( $F314*$F$264, $F314-SUM($I314:CW314)),0),0)</f>
        <v>0</v>
      </c>
      <c r="CY314" s="53">
        <f ca="1" xml:space="preserve"> (CY$2 &gt;= NTBA!$F$17) * IF(CY$268 &gt;= $E314, MAX( MIN( $F314*$F$264, $F314-SUM($I314:CX314)),0),0)</f>
        <v>0</v>
      </c>
      <c r="CZ314" s="53">
        <f ca="1" xml:space="preserve"> (CZ$2 &gt;= NTBA!$F$17) * IF(CZ$268 &gt;= $E314, MAX( MIN( $F314*$F$264, $F314-SUM($I314:CY314)),0),0)</f>
        <v>0</v>
      </c>
      <c r="DA314" s="53">
        <f ca="1" xml:space="preserve"> (DA$2 &gt;= NTBA!$F$17) * IF(DA$268 &gt;= $E314, MAX( MIN( $F314*$F$264, $F314-SUM($I314:CZ314)),0),0)</f>
        <v>0</v>
      </c>
      <c r="DB314" s="53">
        <f ca="1" xml:space="preserve"> (DB$2 &gt;= NTBA!$F$17) * IF(DB$268 &gt;= $E314, MAX( MIN( $F314*$F$264, $F314-SUM($I314:DA314)),0),0)</f>
        <v>0</v>
      </c>
      <c r="DC314" s="53">
        <f ca="1" xml:space="preserve"> (DC$2 &gt;= NTBA!$F$17) * IF(DC$268 &gt;= $E314, MAX( MIN( $F314*$F$264, $F314-SUM($I314:DB314)),0),0)</f>
        <v>0</v>
      </c>
      <c r="DD314" s="53">
        <f ca="1" xml:space="preserve"> (DD$2 &gt;= NTBA!$F$17) * IF(DD$268 &gt;= $E314, MAX( MIN( $F314*$F$264, $F314-SUM($I314:DC314)),0),0)</f>
        <v>0</v>
      </c>
      <c r="DE314" s="53">
        <f ca="1" xml:space="preserve"> (DE$2 &gt;= NTBA!$F$17) * IF(DE$268 &gt;= $E314, MAX( MIN( $F314*$F$264, $F314-SUM($I314:DD314)),0),0)</f>
        <v>0</v>
      </c>
      <c r="DF314" s="53">
        <f ca="1" xml:space="preserve"> (DF$2 &gt;= NTBA!$F$17) * IF(DF$268 &gt;= $E314, MAX( MIN( $F314*$F$264, $F314-SUM($I314:DE314)),0),0)</f>
        <v>0</v>
      </c>
      <c r="DG314" s="53">
        <f ca="1" xml:space="preserve"> (DG$2 &gt;= NTBA!$F$17) * IF(DG$268 &gt;= $E314, MAX( MIN( $F314*$F$264, $F314-SUM($I314:DF314)),0),0)</f>
        <v>0</v>
      </c>
      <c r="DH314" s="53">
        <f ca="1" xml:space="preserve"> (DH$2 &gt;= NTBA!$F$17) * IF(DH$268 &gt;= $E314, MAX( MIN( $F314*$F$264, $F314-SUM($I314:DG314)),0),0)</f>
        <v>0</v>
      </c>
      <c r="DI314" s="53">
        <f ca="1" xml:space="preserve"> (DI$2 &gt;= NTBA!$F$17) * IF(DI$268 &gt;= $E314, MAX( MIN( $F314*$F$264, $F314-SUM($I314:DH314)),0),0)</f>
        <v>0</v>
      </c>
      <c r="DJ314" s="53">
        <f ca="1" xml:space="preserve"> (DJ$2 &gt;= NTBA!$F$17) * IF(DJ$268 &gt;= $E314, MAX( MIN( $F314*$F$264, $F314-SUM($I314:DI314)),0),0)</f>
        <v>0</v>
      </c>
      <c r="DK314" s="53">
        <f ca="1" xml:space="preserve"> (DK$2 &gt;= NTBA!$F$17) * IF(DK$268 &gt;= $E314, MAX( MIN( $F314*$F$264, $F314-SUM($I314:DJ314)),0),0)</f>
        <v>0</v>
      </c>
      <c r="DL314" s="53">
        <f ca="1" xml:space="preserve"> (DL$2 &gt;= NTBA!$F$17) * IF(DL$268 &gt;= $E314, MAX( MIN( $F314*$F$264, $F314-SUM($I314:DK314)),0),0)</f>
        <v>0</v>
      </c>
      <c r="DM314" s="53">
        <f ca="1" xml:space="preserve"> (DM$2 &gt;= NTBA!$F$17) * IF(DM$268 &gt;= $E314, MAX( MIN( $F314*$F$264, $F314-SUM($I314:DL314)),0),0)</f>
        <v>0</v>
      </c>
      <c r="DN314" s="53">
        <f ca="1" xml:space="preserve"> (DN$2 &gt;= NTBA!$F$17) * IF(DN$268 &gt;= $E314, MAX( MIN( $F314*$F$264, $F314-SUM($I314:DM314)),0),0)</f>
        <v>0</v>
      </c>
      <c r="DO314" s="53">
        <f ca="1" xml:space="preserve"> (DO$2 &gt;= NTBA!$F$17) * IF(DO$268 &gt;= $E314, MAX( MIN( $F314*$F$264, $F314-SUM($I314:DN314)),0),0)</f>
        <v>0</v>
      </c>
      <c r="DP314" s="53">
        <f ca="1" xml:space="preserve"> (DP$2 &gt;= NTBA!$F$17) * IF(DP$268 &gt;= $E314, MAX( MIN( $F314*$F$264, $F314-SUM($I314:DO314)),0),0)</f>
        <v>0</v>
      </c>
      <c r="DQ314" s="53">
        <f ca="1" xml:space="preserve"> (DQ$2 &gt;= NTBA!$F$17) * IF(DQ$268 &gt;= $E314, MAX( MIN( $F314*$F$264, $F314-SUM($I314:DP314)),0),0)</f>
        <v>0</v>
      </c>
      <c r="DR314" s="53">
        <f ca="1" xml:space="preserve"> (DR$2 &gt;= NTBA!$F$17) * IF(DR$268 &gt;= $E314, MAX( MIN( $F314*$F$264, $F314-SUM($I314:DQ314)),0),0)</f>
        <v>0</v>
      </c>
      <c r="DS314" s="53">
        <f ca="1" xml:space="preserve"> (DS$2 &gt;= NTBA!$F$17) * IF(DS$268 &gt;= $E314, MAX( MIN( $F314*$F$264, $F314-SUM($I314:DR314)),0),0)</f>
        <v>0</v>
      </c>
      <c r="DT314" s="53">
        <f ca="1" xml:space="preserve"> (DT$2 &gt;= NTBA!$F$17) * IF(DT$268 &gt;= $E314, MAX( MIN( $F314*$F$264, $F314-SUM($I314:DS314)),0),0)</f>
        <v>0</v>
      </c>
      <c r="DU314" s="53">
        <f ca="1" xml:space="preserve"> (DU$2 &gt;= NTBA!$F$17) * IF(DU$268 &gt;= $E314, MAX( MIN( $F314*$F$264, $F314-SUM($I314:DT314)),0),0)</f>
        <v>0</v>
      </c>
      <c r="DV314" s="53">
        <f ca="1" xml:space="preserve"> (DV$2 &gt;= NTBA!$F$17) * IF(DV$268 &gt;= $E314, MAX( MIN( $F314*$F$264, $F314-SUM($I314:DU314)),0),0)</f>
        <v>0</v>
      </c>
      <c r="DW314" s="53">
        <f ca="1" xml:space="preserve"> (DW$2 &gt;= NTBA!$F$17) * IF(DW$268 &gt;= $E314, MAX( MIN( $F314*$F$264, $F314-SUM($I314:DV314)),0),0)</f>
        <v>0</v>
      </c>
      <c r="DX314" s="53">
        <f ca="1" xml:space="preserve"> (DX$2 &gt;= NTBA!$F$17) * IF(DX$268 &gt;= $E314, MAX( MIN( $F314*$F$264, $F314-SUM($I314:DW314)),0),0)</f>
        <v>0</v>
      </c>
      <c r="DY314" s="53">
        <f ca="1" xml:space="preserve"> (DY$2 &gt;= NTBA!$F$17) * IF(DY$268 &gt;= $E314, MAX( MIN( $F314*$F$264, $F314-SUM($I314:DX314)),0),0)</f>
        <v>0</v>
      </c>
      <c r="DZ314" s="53">
        <f ca="1" xml:space="preserve"> (DZ$2 &gt;= NTBA!$F$17) * IF(DZ$268 &gt;= $E314, MAX( MIN( $F314*$F$264, $F314-SUM($I314:DY314)),0),0)</f>
        <v>0</v>
      </c>
      <c r="EA314" s="53">
        <f ca="1" xml:space="preserve"> (EA$2 &gt;= NTBA!$F$17) * IF(EA$268 &gt;= $E314, MAX( MIN( $F314*$F$264, $F314-SUM($I314:DZ314)),0),0)</f>
        <v>0</v>
      </c>
      <c r="EB314" s="53">
        <f ca="1" xml:space="preserve"> (EB$2 &gt;= NTBA!$F$17) * IF(EB$268 &gt;= $E314, MAX( MIN( $F314*$F$264, $F314-SUM($I314:EA314)),0),0)</f>
        <v>0</v>
      </c>
      <c r="EC314" s="53">
        <f ca="1" xml:space="preserve"> (EC$2 &gt;= NTBA!$F$17) * IF(EC$268 &gt;= $E314, MAX( MIN( $F314*$F$264, $F314-SUM($I314:EB314)),0),0)</f>
        <v>0</v>
      </c>
      <c r="ED314" s="53">
        <f ca="1" xml:space="preserve"> (ED$2 &gt;= NTBA!$F$17) * IF(ED$268 &gt;= $E314, MAX( MIN( $F314*$F$264, $F314-SUM($I314:EC314)),0),0)</f>
        <v>0</v>
      </c>
      <c r="EE314" s="53">
        <f ca="1" xml:space="preserve"> (EE$2 &gt;= NTBA!$F$17) * IF(EE$268 &gt;= $E314, MAX( MIN( $F314*$F$264, $F314-SUM($I314:ED314)),0),0)</f>
        <v>0</v>
      </c>
      <c r="EF314" s="53">
        <f ca="1" xml:space="preserve"> (EF$2 &gt;= NTBA!$F$17) * IF(EF$268 &gt;= $E314, MAX( MIN( $F314*$F$264, $F314-SUM($I314:EE314)),0),0)</f>
        <v>0</v>
      </c>
      <c r="EG314" s="53">
        <f ca="1" xml:space="preserve"> (EG$2 &gt;= NTBA!$F$17) * IF(EG$268 &gt;= $E314, MAX( MIN( $F314*$F$264, $F314-SUM($I314:EF314)),0),0)</f>
        <v>0</v>
      </c>
      <c r="EH314" s="53">
        <f ca="1" xml:space="preserve"> (EH$2 &gt;= NTBA!$F$17) * IF(EH$268 &gt;= $E314, MAX( MIN( $F314*$F$264, $F314-SUM($I314:EG314)),0),0)</f>
        <v>0</v>
      </c>
      <c r="EI314" s="21"/>
    </row>
    <row r="315" spans="5:139" ht="15" customHeight="1" outlineLevel="1" x14ac:dyDescent="0.35">
      <c r="E315" s="625">
        <v>47</v>
      </c>
      <c r="F315" s="415">
        <f ca="1"/>
        <v>0</v>
      </c>
      <c r="H315" s="26">
        <f t="shared" ca="1" si="184"/>
        <v>0</v>
      </c>
      <c r="I315" s="39"/>
      <c r="J315" s="53">
        <f xml:space="preserve"> (J$2 &gt;= NTBA!$F$17) * IF(J$268 &gt;= $E315, MAX( MIN( $F315*$F$264, $F315-SUM($I315:I315)),0),0)</f>
        <v>0</v>
      </c>
      <c r="K315" s="53">
        <f xml:space="preserve"> (K$2 &gt;= NTBA!$F$17) * IF(K$268 &gt;= $E315, MAX( MIN( $F315*$F$264, $F315-SUM($I315:J315)),0),0)</f>
        <v>0</v>
      </c>
      <c r="L315" s="53">
        <f xml:space="preserve"> (L$2 &gt;= NTBA!$F$17) * IF(L$268 &gt;= $E315, MAX( MIN( $F315*$F$264, $F315-SUM($I315:K315)),0),0)</f>
        <v>0</v>
      </c>
      <c r="M315" s="53">
        <f xml:space="preserve"> (M$2 &gt;= NTBA!$F$17) * IF(M$268 &gt;= $E315, MAX( MIN( $F315*$F$264, $F315-SUM($I315:L315)),0),0)</f>
        <v>0</v>
      </c>
      <c r="N315" s="53">
        <f xml:space="preserve"> (N$2 &gt;= NTBA!$F$17) * IF(N$268 &gt;= $E315, MAX( MIN( $F315*$F$264, $F315-SUM($I315:M315)),0),0)</f>
        <v>0</v>
      </c>
      <c r="O315" s="53">
        <f xml:space="preserve"> (O$2 &gt;= NTBA!$F$17) * IF(O$268 &gt;= $E315, MAX( MIN( $F315*$F$264, $F315-SUM($I315:N315)),0),0)</f>
        <v>0</v>
      </c>
      <c r="P315" s="53">
        <f xml:space="preserve"> (P$2 &gt;= NTBA!$F$17) * IF(P$268 &gt;= $E315, MAX( MIN( $F315*$F$264, $F315-SUM($I315:O315)),0),0)</f>
        <v>0</v>
      </c>
      <c r="Q315" s="53">
        <f xml:space="preserve"> (Q$2 &gt;= NTBA!$F$17) * IF(Q$268 &gt;= $E315, MAX( MIN( $F315*$F$264, $F315-SUM($I315:P315)),0),0)</f>
        <v>0</v>
      </c>
      <c r="R315" s="53">
        <f xml:space="preserve"> (R$2 &gt;= NTBA!$F$17) * IF(R$268 &gt;= $E315, MAX( MIN( $F315*$F$264, $F315-SUM($I315:Q315)),0),0)</f>
        <v>0</v>
      </c>
      <c r="S315" s="53">
        <f xml:space="preserve"> (S$2 &gt;= NTBA!$F$17) * IF(S$268 &gt;= $E315, MAX( MIN( $F315*$F$264, $F315-SUM($I315:R315)),0),0)</f>
        <v>0</v>
      </c>
      <c r="T315" s="53">
        <f xml:space="preserve"> (T$2 &gt;= NTBA!$F$17) * IF(T$268 &gt;= $E315, MAX( MIN( $F315*$F$264, $F315-SUM($I315:S315)),0),0)</f>
        <v>0</v>
      </c>
      <c r="U315" s="53">
        <f xml:space="preserve"> (U$2 &gt;= NTBA!$F$17) * IF(U$268 &gt;= $E315, MAX( MIN( $F315*$F$264, $F315-SUM($I315:T315)),0),0)</f>
        <v>0</v>
      </c>
      <c r="V315" s="53">
        <f xml:space="preserve"> (V$2 &gt;= NTBA!$F$17) * IF(V$268 &gt;= $E315, MAX( MIN( $F315*$F$264, $F315-SUM($I315:U315)),0),0)</f>
        <v>0</v>
      </c>
      <c r="W315" s="53">
        <f xml:space="preserve"> (W$2 &gt;= NTBA!$F$17) * IF(W$268 &gt;= $E315, MAX( MIN( $F315*$F$264, $F315-SUM($I315:V315)),0),0)</f>
        <v>0</v>
      </c>
      <c r="X315" s="53">
        <f xml:space="preserve"> (X$2 &gt;= NTBA!$F$17) * IF(X$268 &gt;= $E315, MAX( MIN( $F315*$F$264, $F315-SUM($I315:W315)),0),0)</f>
        <v>0</v>
      </c>
      <c r="Y315" s="53">
        <f xml:space="preserve"> (Y$2 &gt;= NTBA!$F$17) * IF(Y$268 &gt;= $E315, MAX( MIN( $F315*$F$264, $F315-SUM($I315:X315)),0),0)</f>
        <v>0</v>
      </c>
      <c r="Z315" s="53">
        <f xml:space="preserve"> (Z$2 &gt;= NTBA!$F$17) * IF(Z$268 &gt;= $E315, MAX( MIN( $F315*$F$264, $F315-SUM($I315:Y315)),0),0)</f>
        <v>0</v>
      </c>
      <c r="AA315" s="53">
        <f xml:space="preserve"> (AA$2 &gt;= NTBA!$F$17) * IF(AA$268 &gt;= $E315, MAX( MIN( $F315*$F$264, $F315-SUM($I315:Z315)),0),0)</f>
        <v>0</v>
      </c>
      <c r="AB315" s="53">
        <f xml:space="preserve"> (AB$2 &gt;= NTBA!$F$17) * IF(AB$268 &gt;= $E315, MAX( MIN( $F315*$F$264, $F315-SUM($I315:AA315)),0),0)</f>
        <v>0</v>
      </c>
      <c r="AC315" s="53">
        <f xml:space="preserve"> (AC$2 &gt;= NTBA!$F$17) * IF(AC$268 &gt;= $E315, MAX( MIN( $F315*$F$264, $F315-SUM($I315:AB315)),0),0)</f>
        <v>0</v>
      </c>
      <c r="AD315" s="53">
        <f xml:space="preserve"> (AD$2 &gt;= NTBA!$F$17) * IF(AD$268 &gt;= $E315, MAX( MIN( $F315*$F$264, $F315-SUM($I315:AC315)),0),0)</f>
        <v>0</v>
      </c>
      <c r="AE315" s="53">
        <f xml:space="preserve"> (AE$2 &gt;= NTBA!$F$17) * IF(AE$268 &gt;= $E315, MAX( MIN( $F315*$F$264, $F315-SUM($I315:AD315)),0),0)</f>
        <v>0</v>
      </c>
      <c r="AF315" s="53">
        <f xml:space="preserve"> (AF$2 &gt;= NTBA!$F$17) * IF(AF$268 &gt;= $E315, MAX( MIN( $F315*$F$264, $F315-SUM($I315:AE315)),0),0)</f>
        <v>0</v>
      </c>
      <c r="AG315" s="53">
        <f xml:space="preserve"> (AG$2 &gt;= NTBA!$F$17) * IF(AG$268 &gt;= $E315, MAX( MIN( $F315*$F$264, $F315-SUM($I315:AF315)),0),0)</f>
        <v>0</v>
      </c>
      <c r="AH315" s="53">
        <f xml:space="preserve"> (AH$2 &gt;= NTBA!$F$17) * IF(AH$268 &gt;= $E315, MAX( MIN( $F315*$F$264, $F315-SUM($I315:AG315)),0),0)</f>
        <v>0</v>
      </c>
      <c r="AI315" s="53">
        <f xml:space="preserve"> (AI$2 &gt;= NTBA!$F$17) * IF(AI$268 &gt;= $E315, MAX( MIN( $F315*$F$264, $F315-SUM($I315:AH315)),0),0)</f>
        <v>0</v>
      </c>
      <c r="AJ315" s="53">
        <f xml:space="preserve"> (AJ$2 &gt;= NTBA!$F$17) * IF(AJ$268 &gt;= $E315, MAX( MIN( $F315*$F$264, $F315-SUM($I315:AI315)),0),0)</f>
        <v>0</v>
      </c>
      <c r="AK315" s="53">
        <f xml:space="preserve"> (AK$2 &gt;= NTBA!$F$17) * IF(AK$268 &gt;= $E315, MAX( MIN( $F315*$F$264, $F315-SUM($I315:AJ315)),0),0)</f>
        <v>0</v>
      </c>
      <c r="AL315" s="53">
        <f xml:space="preserve"> (AL$2 &gt;= NTBA!$F$17) * IF(AL$268 &gt;= $E315, MAX( MIN( $F315*$F$264, $F315-SUM($I315:AK315)),0),0)</f>
        <v>0</v>
      </c>
      <c r="AM315" s="53">
        <f xml:space="preserve"> (AM$2 &gt;= NTBA!$F$17) * IF(AM$268 &gt;= $E315, MAX( MIN( $F315*$F$264, $F315-SUM($I315:AL315)),0),0)</f>
        <v>0</v>
      </c>
      <c r="AN315" s="53">
        <f xml:space="preserve"> (AN$2 &gt;= NTBA!$F$17) * IF(AN$268 &gt;= $E315, MAX( MIN( $F315*$F$264, $F315-SUM($I315:AM315)),0),0)</f>
        <v>0</v>
      </c>
      <c r="AO315" s="53">
        <f xml:space="preserve"> (AO$2 &gt;= NTBA!$F$17) * IF(AO$268 &gt;= $E315, MAX( MIN( $F315*$F$264, $F315-SUM($I315:AN315)),0),0)</f>
        <v>0</v>
      </c>
      <c r="AP315" s="53">
        <f xml:space="preserve"> (AP$2 &gt;= NTBA!$F$17) * IF(AP$268 &gt;= $E315, MAX( MIN( $F315*$F$264, $F315-SUM($I315:AO315)),0),0)</f>
        <v>0</v>
      </c>
      <c r="AQ315" s="53">
        <f xml:space="preserve"> (AQ$2 &gt;= NTBA!$F$17) * IF(AQ$268 &gt;= $E315, MAX( MIN( $F315*$F$264, $F315-SUM($I315:AP315)),0),0)</f>
        <v>0</v>
      </c>
      <c r="AR315" s="53">
        <f xml:space="preserve"> (AR$2 &gt;= NTBA!$F$17) * IF(AR$268 &gt;= $E315, MAX( MIN( $F315*$F$264, $F315-SUM($I315:AQ315)),0),0)</f>
        <v>0</v>
      </c>
      <c r="AS315" s="53">
        <f xml:space="preserve"> (AS$2 &gt;= NTBA!$F$17) * IF(AS$268 &gt;= $E315, MAX( MIN( $F315*$F$264, $F315-SUM($I315:AR315)),0),0)</f>
        <v>0</v>
      </c>
      <c r="AT315" s="53">
        <f xml:space="preserve"> (AT$2 &gt;= NTBA!$F$17) * IF(AT$268 &gt;= $E315, MAX( MIN( $F315*$F$264, $F315-SUM($I315:AS315)),0),0)</f>
        <v>0</v>
      </c>
      <c r="AU315" s="53">
        <f xml:space="preserve"> (AU$2 &gt;= NTBA!$F$17) * IF(AU$268 &gt;= $E315, MAX( MIN( $F315*$F$264, $F315-SUM($I315:AT315)),0),0)</f>
        <v>0</v>
      </c>
      <c r="AV315" s="53">
        <f xml:space="preserve"> (AV$2 &gt;= NTBA!$F$17) * IF(AV$268 &gt;= $E315, MAX( MIN( $F315*$F$264, $F315-SUM($I315:AU315)),0),0)</f>
        <v>0</v>
      </c>
      <c r="AW315" s="53">
        <f xml:space="preserve"> (AW$2 &gt;= NTBA!$F$17) * IF(AW$268 &gt;= $E315, MAX( MIN( $F315*$F$264, $F315-SUM($I315:AV315)),0),0)</f>
        <v>0</v>
      </c>
      <c r="AX315" s="53">
        <f xml:space="preserve"> (AX$2 &gt;= NTBA!$F$17) * IF(AX$268 &gt;= $E315, MAX( MIN( $F315*$F$264, $F315-SUM($I315:AW315)),0),0)</f>
        <v>0</v>
      </c>
      <c r="AY315" s="53">
        <f xml:space="preserve"> (AY$2 &gt;= NTBA!$F$17) * IF(AY$268 &gt;= $E315, MAX( MIN( $F315*$F$264, $F315-SUM($I315:AX315)),0),0)</f>
        <v>0</v>
      </c>
      <c r="AZ315" s="53">
        <f xml:space="preserve"> (AZ$2 &gt;= NTBA!$F$17) * IF(AZ$268 &gt;= $E315, MAX( MIN( $F315*$F$264, $F315-SUM($I315:AY315)),0),0)</f>
        <v>0</v>
      </c>
      <c r="BA315" s="53">
        <f xml:space="preserve"> (BA$2 &gt;= NTBA!$F$17) * IF(BA$268 &gt;= $E315, MAX( MIN( $F315*$F$264, $F315-SUM($I315:AZ315)),0),0)</f>
        <v>0</v>
      </c>
      <c r="BB315" s="53">
        <f xml:space="preserve"> (BB$2 &gt;= NTBA!$F$17) * IF(BB$268 &gt;= $E315, MAX( MIN( $F315*$F$264, $F315-SUM($I315:BA315)),0),0)</f>
        <v>0</v>
      </c>
      <c r="BC315" s="53">
        <f xml:space="preserve"> (BC$2 &gt;= NTBA!$F$17) * IF(BC$268 &gt;= $E315, MAX( MIN( $F315*$F$264, $F315-SUM($I315:BB315)),0),0)</f>
        <v>0</v>
      </c>
      <c r="BD315" s="53">
        <f ca="1" xml:space="preserve"> (BD$2 &gt;= NTBA!$F$17) * IF(BD$268 &gt;= $E315, MAX( MIN( $F315*$F$264, $F315-SUM($I315:BC315)),0),0)</f>
        <v>0</v>
      </c>
      <c r="BE315" s="53">
        <f ca="1" xml:space="preserve"> (BE$2 &gt;= NTBA!$F$17) * IF(BE$268 &gt;= $E315, MAX( MIN( $F315*$F$264, $F315-SUM($I315:BD315)),0),0)</f>
        <v>0</v>
      </c>
      <c r="BF315" s="53">
        <f ca="1" xml:space="preserve"> (BF$2 &gt;= NTBA!$F$17) * IF(BF$268 &gt;= $E315, MAX( MIN( $F315*$F$264, $F315-SUM($I315:BE315)),0),0)</f>
        <v>0</v>
      </c>
      <c r="BG315" s="53">
        <f ca="1" xml:space="preserve"> (BG$2 &gt;= NTBA!$F$17) * IF(BG$268 &gt;= $E315, MAX( MIN( $F315*$F$264, $F315-SUM($I315:BF315)),0),0)</f>
        <v>0</v>
      </c>
      <c r="BH315" s="53">
        <f ca="1" xml:space="preserve"> (BH$2 &gt;= NTBA!$F$17) * IF(BH$268 &gt;= $E315, MAX( MIN( $F315*$F$264, $F315-SUM($I315:BG315)),0),0)</f>
        <v>0</v>
      </c>
      <c r="BI315" s="53">
        <f ca="1" xml:space="preserve"> (BI$2 &gt;= NTBA!$F$17) * IF(BI$268 &gt;= $E315, MAX( MIN( $F315*$F$264, $F315-SUM($I315:BH315)),0),0)</f>
        <v>0</v>
      </c>
      <c r="BJ315" s="53">
        <f ca="1" xml:space="preserve"> (BJ$2 &gt;= NTBA!$F$17) * IF(BJ$268 &gt;= $E315, MAX( MIN( $F315*$F$264, $F315-SUM($I315:BI315)),0),0)</f>
        <v>0</v>
      </c>
      <c r="BK315" s="53">
        <f ca="1" xml:space="preserve"> (BK$2 &gt;= NTBA!$F$17) * IF(BK$268 &gt;= $E315, MAX( MIN( $F315*$F$264, $F315-SUM($I315:BJ315)),0),0)</f>
        <v>0</v>
      </c>
      <c r="BL315" s="53">
        <f ca="1" xml:space="preserve"> (BL$2 &gt;= NTBA!$F$17) * IF(BL$268 &gt;= $E315, MAX( MIN( $F315*$F$264, $F315-SUM($I315:BK315)),0),0)</f>
        <v>0</v>
      </c>
      <c r="BM315" s="53">
        <f ca="1" xml:space="preserve"> (BM$2 &gt;= NTBA!$F$17) * IF(BM$268 &gt;= $E315, MAX( MIN( $F315*$F$264, $F315-SUM($I315:BL315)),0),0)</f>
        <v>0</v>
      </c>
      <c r="BN315" s="53">
        <f ca="1" xml:space="preserve"> (BN$2 &gt;= NTBA!$F$17) * IF(BN$268 &gt;= $E315, MAX( MIN( $F315*$F$264, $F315-SUM($I315:BM315)),0),0)</f>
        <v>0</v>
      </c>
      <c r="BO315" s="53">
        <f ca="1" xml:space="preserve"> (BO$2 &gt;= NTBA!$F$17) * IF(BO$268 &gt;= $E315, MAX( MIN( $F315*$F$264, $F315-SUM($I315:BN315)),0),0)</f>
        <v>0</v>
      </c>
      <c r="BP315" s="53">
        <f ca="1" xml:space="preserve"> (BP$2 &gt;= NTBA!$F$17) * IF(BP$268 &gt;= $E315, MAX( MIN( $F315*$F$264, $F315-SUM($I315:BO315)),0),0)</f>
        <v>0</v>
      </c>
      <c r="BQ315" s="53">
        <f ca="1" xml:space="preserve"> (BQ$2 &gt;= NTBA!$F$17) * IF(BQ$268 &gt;= $E315, MAX( MIN( $F315*$F$264, $F315-SUM($I315:BP315)),0),0)</f>
        <v>0</v>
      </c>
      <c r="BR315" s="53">
        <f ca="1" xml:space="preserve"> (BR$2 &gt;= NTBA!$F$17) * IF(BR$268 &gt;= $E315, MAX( MIN( $F315*$F$264, $F315-SUM($I315:BQ315)),0),0)</f>
        <v>0</v>
      </c>
      <c r="BS315" s="53">
        <f ca="1" xml:space="preserve"> (BS$2 &gt;= NTBA!$F$17) * IF(BS$268 &gt;= $E315, MAX( MIN( $F315*$F$264, $F315-SUM($I315:BR315)),0),0)</f>
        <v>0</v>
      </c>
      <c r="BT315" s="53">
        <f ca="1" xml:space="preserve"> (BT$2 &gt;= NTBA!$F$17) * IF(BT$268 &gt;= $E315, MAX( MIN( $F315*$F$264, $F315-SUM($I315:BS315)),0),0)</f>
        <v>0</v>
      </c>
      <c r="BU315" s="53">
        <f ca="1" xml:space="preserve"> (BU$2 &gt;= NTBA!$F$17) * IF(BU$268 &gt;= $E315, MAX( MIN( $F315*$F$264, $F315-SUM($I315:BT315)),0),0)</f>
        <v>0</v>
      </c>
      <c r="BV315" s="53">
        <f ca="1" xml:space="preserve"> (BV$2 &gt;= NTBA!$F$17) * IF(BV$268 &gt;= $E315, MAX( MIN( $F315*$F$264, $F315-SUM($I315:BU315)),0),0)</f>
        <v>0</v>
      </c>
      <c r="BW315" s="53">
        <f ca="1" xml:space="preserve"> (BW$2 &gt;= NTBA!$F$17) * IF(BW$268 &gt;= $E315, MAX( MIN( $F315*$F$264, $F315-SUM($I315:BV315)),0),0)</f>
        <v>0</v>
      </c>
      <c r="BX315" s="53">
        <f ca="1" xml:space="preserve"> (BX$2 &gt;= NTBA!$F$17) * IF(BX$268 &gt;= $E315, MAX( MIN( $F315*$F$264, $F315-SUM($I315:BW315)),0),0)</f>
        <v>0</v>
      </c>
      <c r="BY315" s="53">
        <f ca="1" xml:space="preserve"> (BY$2 &gt;= NTBA!$F$17) * IF(BY$268 &gt;= $E315, MAX( MIN( $F315*$F$264, $F315-SUM($I315:BX315)),0),0)</f>
        <v>0</v>
      </c>
      <c r="BZ315" s="53">
        <f ca="1" xml:space="preserve"> (BZ$2 &gt;= NTBA!$F$17) * IF(BZ$268 &gt;= $E315, MAX( MIN( $F315*$F$264, $F315-SUM($I315:BY315)),0),0)</f>
        <v>0</v>
      </c>
      <c r="CA315" s="53">
        <f ca="1" xml:space="preserve"> (CA$2 &gt;= NTBA!$F$17) * IF(CA$268 &gt;= $E315, MAX( MIN( $F315*$F$264, $F315-SUM($I315:BZ315)),0),0)</f>
        <v>0</v>
      </c>
      <c r="CB315" s="53">
        <f ca="1" xml:space="preserve"> (CB$2 &gt;= NTBA!$F$17) * IF(CB$268 &gt;= $E315, MAX( MIN( $F315*$F$264, $F315-SUM($I315:CA315)),0),0)</f>
        <v>0</v>
      </c>
      <c r="CC315" s="53">
        <f ca="1" xml:space="preserve"> (CC$2 &gt;= NTBA!$F$17) * IF(CC$268 &gt;= $E315, MAX( MIN( $F315*$F$264, $F315-SUM($I315:CB315)),0),0)</f>
        <v>0</v>
      </c>
      <c r="CD315" s="53">
        <f ca="1" xml:space="preserve"> (CD$2 &gt;= NTBA!$F$17) * IF(CD$268 &gt;= $E315, MAX( MIN( $F315*$F$264, $F315-SUM($I315:CC315)),0),0)</f>
        <v>0</v>
      </c>
      <c r="CE315" s="53">
        <f ca="1" xml:space="preserve"> (CE$2 &gt;= NTBA!$F$17) * IF(CE$268 &gt;= $E315, MAX( MIN( $F315*$F$264, $F315-SUM($I315:CD315)),0),0)</f>
        <v>0</v>
      </c>
      <c r="CF315" s="53">
        <f ca="1" xml:space="preserve"> (CF$2 &gt;= NTBA!$F$17) * IF(CF$268 &gt;= $E315, MAX( MIN( $F315*$F$264, $F315-SUM($I315:CE315)),0),0)</f>
        <v>0</v>
      </c>
      <c r="CG315" s="53">
        <f ca="1" xml:space="preserve"> (CG$2 &gt;= NTBA!$F$17) * IF(CG$268 &gt;= $E315, MAX( MIN( $F315*$F$264, $F315-SUM($I315:CF315)),0),0)</f>
        <v>0</v>
      </c>
      <c r="CH315" s="53">
        <f ca="1" xml:space="preserve"> (CH$2 &gt;= NTBA!$F$17) * IF(CH$268 &gt;= $E315, MAX( MIN( $F315*$F$264, $F315-SUM($I315:CG315)),0),0)</f>
        <v>0</v>
      </c>
      <c r="CI315" s="53">
        <f ca="1" xml:space="preserve"> (CI$2 &gt;= NTBA!$F$17) * IF(CI$268 &gt;= $E315, MAX( MIN( $F315*$F$264, $F315-SUM($I315:CH315)),0),0)</f>
        <v>0</v>
      </c>
      <c r="CJ315" s="53">
        <f ca="1" xml:space="preserve"> (CJ$2 &gt;= NTBA!$F$17) * IF(CJ$268 &gt;= $E315, MAX( MIN( $F315*$F$264, $F315-SUM($I315:CI315)),0),0)</f>
        <v>0</v>
      </c>
      <c r="CK315" s="53">
        <f ca="1" xml:space="preserve"> (CK$2 &gt;= NTBA!$F$17) * IF(CK$268 &gt;= $E315, MAX( MIN( $F315*$F$264, $F315-SUM($I315:CJ315)),0),0)</f>
        <v>0</v>
      </c>
      <c r="CL315" s="53">
        <f ca="1" xml:space="preserve"> (CL$2 &gt;= NTBA!$F$17) * IF(CL$268 &gt;= $E315, MAX( MIN( $F315*$F$264, $F315-SUM($I315:CK315)),0),0)</f>
        <v>0</v>
      </c>
      <c r="CM315" s="53">
        <f ca="1" xml:space="preserve"> (CM$2 &gt;= NTBA!$F$17) * IF(CM$268 &gt;= $E315, MAX( MIN( $F315*$F$264, $F315-SUM($I315:CL315)),0),0)</f>
        <v>0</v>
      </c>
      <c r="CN315" s="53">
        <f ca="1" xml:space="preserve"> (CN$2 &gt;= NTBA!$F$17) * IF(CN$268 &gt;= $E315, MAX( MIN( $F315*$F$264, $F315-SUM($I315:CM315)),0),0)</f>
        <v>0</v>
      </c>
      <c r="CO315" s="53">
        <f ca="1" xml:space="preserve"> (CO$2 &gt;= NTBA!$F$17) * IF(CO$268 &gt;= $E315, MAX( MIN( $F315*$F$264, $F315-SUM($I315:CN315)),0),0)</f>
        <v>0</v>
      </c>
      <c r="CP315" s="53">
        <f ca="1" xml:space="preserve"> (CP$2 &gt;= NTBA!$F$17) * IF(CP$268 &gt;= $E315, MAX( MIN( $F315*$F$264, $F315-SUM($I315:CO315)),0),0)</f>
        <v>0</v>
      </c>
      <c r="CQ315" s="53">
        <f ca="1" xml:space="preserve"> (CQ$2 &gt;= NTBA!$F$17) * IF(CQ$268 &gt;= $E315, MAX( MIN( $F315*$F$264, $F315-SUM($I315:CP315)),0),0)</f>
        <v>0</v>
      </c>
      <c r="CR315" s="53">
        <f ca="1" xml:space="preserve"> (CR$2 &gt;= NTBA!$F$17) * IF(CR$268 &gt;= $E315, MAX( MIN( $F315*$F$264, $F315-SUM($I315:CQ315)),0),0)</f>
        <v>0</v>
      </c>
      <c r="CS315" s="53">
        <f ca="1" xml:space="preserve"> (CS$2 &gt;= NTBA!$F$17) * IF(CS$268 &gt;= $E315, MAX( MIN( $F315*$F$264, $F315-SUM($I315:CR315)),0),0)</f>
        <v>0</v>
      </c>
      <c r="CT315" s="53">
        <f ca="1" xml:space="preserve"> (CT$2 &gt;= NTBA!$F$17) * IF(CT$268 &gt;= $E315, MAX( MIN( $F315*$F$264, $F315-SUM($I315:CS315)),0),0)</f>
        <v>0</v>
      </c>
      <c r="CU315" s="53">
        <f ca="1" xml:space="preserve"> (CU$2 &gt;= NTBA!$F$17) * IF(CU$268 &gt;= $E315, MAX( MIN( $F315*$F$264, $F315-SUM($I315:CT315)),0),0)</f>
        <v>0</v>
      </c>
      <c r="CV315" s="53">
        <f ca="1" xml:space="preserve"> (CV$2 &gt;= NTBA!$F$17) * IF(CV$268 &gt;= $E315, MAX( MIN( $F315*$F$264, $F315-SUM($I315:CU315)),0),0)</f>
        <v>0</v>
      </c>
      <c r="CW315" s="53">
        <f ca="1" xml:space="preserve"> (CW$2 &gt;= NTBA!$F$17) * IF(CW$268 &gt;= $E315, MAX( MIN( $F315*$F$264, $F315-SUM($I315:CV315)),0),0)</f>
        <v>0</v>
      </c>
      <c r="CX315" s="53">
        <f ca="1" xml:space="preserve"> (CX$2 &gt;= NTBA!$F$17) * IF(CX$268 &gt;= $E315, MAX( MIN( $F315*$F$264, $F315-SUM($I315:CW315)),0),0)</f>
        <v>0</v>
      </c>
      <c r="CY315" s="53">
        <f ca="1" xml:space="preserve"> (CY$2 &gt;= NTBA!$F$17) * IF(CY$268 &gt;= $E315, MAX( MIN( $F315*$F$264, $F315-SUM($I315:CX315)),0),0)</f>
        <v>0</v>
      </c>
      <c r="CZ315" s="53">
        <f ca="1" xml:space="preserve"> (CZ$2 &gt;= NTBA!$F$17) * IF(CZ$268 &gt;= $E315, MAX( MIN( $F315*$F$264, $F315-SUM($I315:CY315)),0),0)</f>
        <v>0</v>
      </c>
      <c r="DA315" s="53">
        <f ca="1" xml:space="preserve"> (DA$2 &gt;= NTBA!$F$17) * IF(DA$268 &gt;= $E315, MAX( MIN( $F315*$F$264, $F315-SUM($I315:CZ315)),0),0)</f>
        <v>0</v>
      </c>
      <c r="DB315" s="53">
        <f ca="1" xml:space="preserve"> (DB$2 &gt;= NTBA!$F$17) * IF(DB$268 &gt;= $E315, MAX( MIN( $F315*$F$264, $F315-SUM($I315:DA315)),0),0)</f>
        <v>0</v>
      </c>
      <c r="DC315" s="53">
        <f ca="1" xml:space="preserve"> (DC$2 &gt;= NTBA!$F$17) * IF(DC$268 &gt;= $E315, MAX( MIN( $F315*$F$264, $F315-SUM($I315:DB315)),0),0)</f>
        <v>0</v>
      </c>
      <c r="DD315" s="53">
        <f ca="1" xml:space="preserve"> (DD$2 &gt;= NTBA!$F$17) * IF(DD$268 &gt;= $E315, MAX( MIN( $F315*$F$264, $F315-SUM($I315:DC315)),0),0)</f>
        <v>0</v>
      </c>
      <c r="DE315" s="53">
        <f ca="1" xml:space="preserve"> (DE$2 &gt;= NTBA!$F$17) * IF(DE$268 &gt;= $E315, MAX( MIN( $F315*$F$264, $F315-SUM($I315:DD315)),0),0)</f>
        <v>0</v>
      </c>
      <c r="DF315" s="53">
        <f ca="1" xml:space="preserve"> (DF$2 &gt;= NTBA!$F$17) * IF(DF$268 &gt;= $E315, MAX( MIN( $F315*$F$264, $F315-SUM($I315:DE315)),0),0)</f>
        <v>0</v>
      </c>
      <c r="DG315" s="53">
        <f ca="1" xml:space="preserve"> (DG$2 &gt;= NTBA!$F$17) * IF(DG$268 &gt;= $E315, MAX( MIN( $F315*$F$264, $F315-SUM($I315:DF315)),0),0)</f>
        <v>0</v>
      </c>
      <c r="DH315" s="53">
        <f ca="1" xml:space="preserve"> (DH$2 &gt;= NTBA!$F$17) * IF(DH$268 &gt;= $E315, MAX( MIN( $F315*$F$264, $F315-SUM($I315:DG315)),0),0)</f>
        <v>0</v>
      </c>
      <c r="DI315" s="53">
        <f ca="1" xml:space="preserve"> (DI$2 &gt;= NTBA!$F$17) * IF(DI$268 &gt;= $E315, MAX( MIN( $F315*$F$264, $F315-SUM($I315:DH315)),0),0)</f>
        <v>0</v>
      </c>
      <c r="DJ315" s="53">
        <f ca="1" xml:space="preserve"> (DJ$2 &gt;= NTBA!$F$17) * IF(DJ$268 &gt;= $E315, MAX( MIN( $F315*$F$264, $F315-SUM($I315:DI315)),0),0)</f>
        <v>0</v>
      </c>
      <c r="DK315" s="53">
        <f ca="1" xml:space="preserve"> (DK$2 &gt;= NTBA!$F$17) * IF(DK$268 &gt;= $E315, MAX( MIN( $F315*$F$264, $F315-SUM($I315:DJ315)),0),0)</f>
        <v>0</v>
      </c>
      <c r="DL315" s="53">
        <f ca="1" xml:space="preserve"> (DL$2 &gt;= NTBA!$F$17) * IF(DL$268 &gt;= $E315, MAX( MIN( $F315*$F$264, $F315-SUM($I315:DK315)),0),0)</f>
        <v>0</v>
      </c>
      <c r="DM315" s="53">
        <f ca="1" xml:space="preserve"> (DM$2 &gt;= NTBA!$F$17) * IF(DM$268 &gt;= $E315, MAX( MIN( $F315*$F$264, $F315-SUM($I315:DL315)),0),0)</f>
        <v>0</v>
      </c>
      <c r="DN315" s="53">
        <f ca="1" xml:space="preserve"> (DN$2 &gt;= NTBA!$F$17) * IF(DN$268 &gt;= $E315, MAX( MIN( $F315*$F$264, $F315-SUM($I315:DM315)),0),0)</f>
        <v>0</v>
      </c>
      <c r="DO315" s="53">
        <f ca="1" xml:space="preserve"> (DO$2 &gt;= NTBA!$F$17) * IF(DO$268 &gt;= $E315, MAX( MIN( $F315*$F$264, $F315-SUM($I315:DN315)),0),0)</f>
        <v>0</v>
      </c>
      <c r="DP315" s="53">
        <f ca="1" xml:space="preserve"> (DP$2 &gt;= NTBA!$F$17) * IF(DP$268 &gt;= $E315, MAX( MIN( $F315*$F$264, $F315-SUM($I315:DO315)),0),0)</f>
        <v>0</v>
      </c>
      <c r="DQ315" s="53">
        <f ca="1" xml:space="preserve"> (DQ$2 &gt;= NTBA!$F$17) * IF(DQ$268 &gt;= $E315, MAX( MIN( $F315*$F$264, $F315-SUM($I315:DP315)),0),0)</f>
        <v>0</v>
      </c>
      <c r="DR315" s="53">
        <f ca="1" xml:space="preserve"> (DR$2 &gt;= NTBA!$F$17) * IF(DR$268 &gt;= $E315, MAX( MIN( $F315*$F$264, $F315-SUM($I315:DQ315)),0),0)</f>
        <v>0</v>
      </c>
      <c r="DS315" s="53">
        <f ca="1" xml:space="preserve"> (DS$2 &gt;= NTBA!$F$17) * IF(DS$268 &gt;= $E315, MAX( MIN( $F315*$F$264, $F315-SUM($I315:DR315)),0),0)</f>
        <v>0</v>
      </c>
      <c r="DT315" s="53">
        <f ca="1" xml:space="preserve"> (DT$2 &gt;= NTBA!$F$17) * IF(DT$268 &gt;= $E315, MAX( MIN( $F315*$F$264, $F315-SUM($I315:DS315)),0),0)</f>
        <v>0</v>
      </c>
      <c r="DU315" s="53">
        <f ca="1" xml:space="preserve"> (DU$2 &gt;= NTBA!$F$17) * IF(DU$268 &gt;= $E315, MAX( MIN( $F315*$F$264, $F315-SUM($I315:DT315)),0),0)</f>
        <v>0</v>
      </c>
      <c r="DV315" s="53">
        <f ca="1" xml:space="preserve"> (DV$2 &gt;= NTBA!$F$17) * IF(DV$268 &gt;= $E315, MAX( MIN( $F315*$F$264, $F315-SUM($I315:DU315)),0),0)</f>
        <v>0</v>
      </c>
      <c r="DW315" s="53">
        <f ca="1" xml:space="preserve"> (DW$2 &gt;= NTBA!$F$17) * IF(DW$268 &gt;= $E315, MAX( MIN( $F315*$F$264, $F315-SUM($I315:DV315)),0),0)</f>
        <v>0</v>
      </c>
      <c r="DX315" s="53">
        <f ca="1" xml:space="preserve"> (DX$2 &gt;= NTBA!$F$17) * IF(DX$268 &gt;= $E315, MAX( MIN( $F315*$F$264, $F315-SUM($I315:DW315)),0),0)</f>
        <v>0</v>
      </c>
      <c r="DY315" s="53">
        <f ca="1" xml:space="preserve"> (DY$2 &gt;= NTBA!$F$17) * IF(DY$268 &gt;= $E315, MAX( MIN( $F315*$F$264, $F315-SUM($I315:DX315)),0),0)</f>
        <v>0</v>
      </c>
      <c r="DZ315" s="53">
        <f ca="1" xml:space="preserve"> (DZ$2 &gt;= NTBA!$F$17) * IF(DZ$268 &gt;= $E315, MAX( MIN( $F315*$F$264, $F315-SUM($I315:DY315)),0),0)</f>
        <v>0</v>
      </c>
      <c r="EA315" s="53">
        <f ca="1" xml:space="preserve"> (EA$2 &gt;= NTBA!$F$17) * IF(EA$268 &gt;= $E315, MAX( MIN( $F315*$F$264, $F315-SUM($I315:DZ315)),0),0)</f>
        <v>0</v>
      </c>
      <c r="EB315" s="53">
        <f ca="1" xml:space="preserve"> (EB$2 &gt;= NTBA!$F$17) * IF(EB$268 &gt;= $E315, MAX( MIN( $F315*$F$264, $F315-SUM($I315:EA315)),0),0)</f>
        <v>0</v>
      </c>
      <c r="EC315" s="53">
        <f ca="1" xml:space="preserve"> (EC$2 &gt;= NTBA!$F$17) * IF(EC$268 &gt;= $E315, MAX( MIN( $F315*$F$264, $F315-SUM($I315:EB315)),0),0)</f>
        <v>0</v>
      </c>
      <c r="ED315" s="53">
        <f ca="1" xml:space="preserve"> (ED$2 &gt;= NTBA!$F$17) * IF(ED$268 &gt;= $E315, MAX( MIN( $F315*$F$264, $F315-SUM($I315:EC315)),0),0)</f>
        <v>0</v>
      </c>
      <c r="EE315" s="53">
        <f ca="1" xml:space="preserve"> (EE$2 &gt;= NTBA!$F$17) * IF(EE$268 &gt;= $E315, MAX( MIN( $F315*$F$264, $F315-SUM($I315:ED315)),0),0)</f>
        <v>0</v>
      </c>
      <c r="EF315" s="53">
        <f ca="1" xml:space="preserve"> (EF$2 &gt;= NTBA!$F$17) * IF(EF$268 &gt;= $E315, MAX( MIN( $F315*$F$264, $F315-SUM($I315:EE315)),0),0)</f>
        <v>0</v>
      </c>
      <c r="EG315" s="53">
        <f ca="1" xml:space="preserve"> (EG$2 &gt;= NTBA!$F$17) * IF(EG$268 &gt;= $E315, MAX( MIN( $F315*$F$264, $F315-SUM($I315:EF315)),0),0)</f>
        <v>0</v>
      </c>
      <c r="EH315" s="53">
        <f ca="1" xml:space="preserve"> (EH$2 &gt;= NTBA!$F$17) * IF(EH$268 &gt;= $E315, MAX( MIN( $F315*$F$264, $F315-SUM($I315:EG315)),0),0)</f>
        <v>0</v>
      </c>
      <c r="EI315" s="21"/>
    </row>
    <row r="316" spans="5:139" ht="15" customHeight="1" outlineLevel="1" x14ac:dyDescent="0.35">
      <c r="E316" s="625">
        <v>48</v>
      </c>
      <c r="F316" s="415">
        <f ca="1"/>
        <v>0</v>
      </c>
      <c r="H316" s="26">
        <f t="shared" ca="1" si="184"/>
        <v>0</v>
      </c>
      <c r="I316" s="39"/>
      <c r="J316" s="53">
        <f xml:space="preserve"> (J$2 &gt;= NTBA!$F$17) * IF(J$268 &gt;= $E316, MAX( MIN( $F316*$F$264, $F316-SUM($I316:I316)),0),0)</f>
        <v>0</v>
      </c>
      <c r="K316" s="53">
        <f xml:space="preserve"> (K$2 &gt;= NTBA!$F$17) * IF(K$268 &gt;= $E316, MAX( MIN( $F316*$F$264, $F316-SUM($I316:J316)),0),0)</f>
        <v>0</v>
      </c>
      <c r="L316" s="53">
        <f xml:space="preserve"> (L$2 &gt;= NTBA!$F$17) * IF(L$268 &gt;= $E316, MAX( MIN( $F316*$F$264, $F316-SUM($I316:K316)),0),0)</f>
        <v>0</v>
      </c>
      <c r="M316" s="53">
        <f xml:space="preserve"> (M$2 &gt;= NTBA!$F$17) * IF(M$268 &gt;= $E316, MAX( MIN( $F316*$F$264, $F316-SUM($I316:L316)),0),0)</f>
        <v>0</v>
      </c>
      <c r="N316" s="53">
        <f xml:space="preserve"> (N$2 &gt;= NTBA!$F$17) * IF(N$268 &gt;= $E316, MAX( MIN( $F316*$F$264, $F316-SUM($I316:M316)),0),0)</f>
        <v>0</v>
      </c>
      <c r="O316" s="53">
        <f xml:space="preserve"> (O$2 &gt;= NTBA!$F$17) * IF(O$268 &gt;= $E316, MAX( MIN( $F316*$F$264, $F316-SUM($I316:N316)),0),0)</f>
        <v>0</v>
      </c>
      <c r="P316" s="53">
        <f xml:space="preserve"> (P$2 &gt;= NTBA!$F$17) * IF(P$268 &gt;= $E316, MAX( MIN( $F316*$F$264, $F316-SUM($I316:O316)),0),0)</f>
        <v>0</v>
      </c>
      <c r="Q316" s="53">
        <f xml:space="preserve"> (Q$2 &gt;= NTBA!$F$17) * IF(Q$268 &gt;= $E316, MAX( MIN( $F316*$F$264, $F316-SUM($I316:P316)),0),0)</f>
        <v>0</v>
      </c>
      <c r="R316" s="53">
        <f xml:space="preserve"> (R$2 &gt;= NTBA!$F$17) * IF(R$268 &gt;= $E316, MAX( MIN( $F316*$F$264, $F316-SUM($I316:Q316)),0),0)</f>
        <v>0</v>
      </c>
      <c r="S316" s="53">
        <f xml:space="preserve"> (S$2 &gt;= NTBA!$F$17) * IF(S$268 &gt;= $E316, MAX( MIN( $F316*$F$264, $F316-SUM($I316:R316)),0),0)</f>
        <v>0</v>
      </c>
      <c r="T316" s="53">
        <f xml:space="preserve"> (T$2 &gt;= NTBA!$F$17) * IF(T$268 &gt;= $E316, MAX( MIN( $F316*$F$264, $F316-SUM($I316:S316)),0),0)</f>
        <v>0</v>
      </c>
      <c r="U316" s="53">
        <f xml:space="preserve"> (U$2 &gt;= NTBA!$F$17) * IF(U$268 &gt;= $E316, MAX( MIN( $F316*$F$264, $F316-SUM($I316:T316)),0),0)</f>
        <v>0</v>
      </c>
      <c r="V316" s="53">
        <f xml:space="preserve"> (V$2 &gt;= NTBA!$F$17) * IF(V$268 &gt;= $E316, MAX( MIN( $F316*$F$264, $F316-SUM($I316:U316)),0),0)</f>
        <v>0</v>
      </c>
      <c r="W316" s="53">
        <f xml:space="preserve"> (W$2 &gt;= NTBA!$F$17) * IF(W$268 &gt;= $E316, MAX( MIN( $F316*$F$264, $F316-SUM($I316:V316)),0),0)</f>
        <v>0</v>
      </c>
      <c r="X316" s="53">
        <f xml:space="preserve"> (X$2 &gt;= NTBA!$F$17) * IF(X$268 &gt;= $E316, MAX( MIN( $F316*$F$264, $F316-SUM($I316:W316)),0),0)</f>
        <v>0</v>
      </c>
      <c r="Y316" s="53">
        <f xml:space="preserve"> (Y$2 &gt;= NTBA!$F$17) * IF(Y$268 &gt;= $E316, MAX( MIN( $F316*$F$264, $F316-SUM($I316:X316)),0),0)</f>
        <v>0</v>
      </c>
      <c r="Z316" s="53">
        <f xml:space="preserve"> (Z$2 &gt;= NTBA!$F$17) * IF(Z$268 &gt;= $E316, MAX( MIN( $F316*$F$264, $F316-SUM($I316:Y316)),0),0)</f>
        <v>0</v>
      </c>
      <c r="AA316" s="53">
        <f xml:space="preserve"> (AA$2 &gt;= NTBA!$F$17) * IF(AA$268 &gt;= $E316, MAX( MIN( $F316*$F$264, $F316-SUM($I316:Z316)),0),0)</f>
        <v>0</v>
      </c>
      <c r="AB316" s="53">
        <f xml:space="preserve"> (AB$2 &gt;= NTBA!$F$17) * IF(AB$268 &gt;= $E316, MAX( MIN( $F316*$F$264, $F316-SUM($I316:AA316)),0),0)</f>
        <v>0</v>
      </c>
      <c r="AC316" s="53">
        <f xml:space="preserve"> (AC$2 &gt;= NTBA!$F$17) * IF(AC$268 &gt;= $E316, MAX( MIN( $F316*$F$264, $F316-SUM($I316:AB316)),0),0)</f>
        <v>0</v>
      </c>
      <c r="AD316" s="53">
        <f xml:space="preserve"> (AD$2 &gt;= NTBA!$F$17) * IF(AD$268 &gt;= $E316, MAX( MIN( $F316*$F$264, $F316-SUM($I316:AC316)),0),0)</f>
        <v>0</v>
      </c>
      <c r="AE316" s="53">
        <f xml:space="preserve"> (AE$2 &gt;= NTBA!$F$17) * IF(AE$268 &gt;= $E316, MAX( MIN( $F316*$F$264, $F316-SUM($I316:AD316)),0),0)</f>
        <v>0</v>
      </c>
      <c r="AF316" s="53">
        <f xml:space="preserve"> (AF$2 &gt;= NTBA!$F$17) * IF(AF$268 &gt;= $E316, MAX( MIN( $F316*$F$264, $F316-SUM($I316:AE316)),0),0)</f>
        <v>0</v>
      </c>
      <c r="AG316" s="53">
        <f xml:space="preserve"> (AG$2 &gt;= NTBA!$F$17) * IF(AG$268 &gt;= $E316, MAX( MIN( $F316*$F$264, $F316-SUM($I316:AF316)),0),0)</f>
        <v>0</v>
      </c>
      <c r="AH316" s="53">
        <f xml:space="preserve"> (AH$2 &gt;= NTBA!$F$17) * IF(AH$268 &gt;= $E316, MAX( MIN( $F316*$F$264, $F316-SUM($I316:AG316)),0),0)</f>
        <v>0</v>
      </c>
      <c r="AI316" s="53">
        <f xml:space="preserve"> (AI$2 &gt;= NTBA!$F$17) * IF(AI$268 &gt;= $E316, MAX( MIN( $F316*$F$264, $F316-SUM($I316:AH316)),0),0)</f>
        <v>0</v>
      </c>
      <c r="AJ316" s="53">
        <f xml:space="preserve"> (AJ$2 &gt;= NTBA!$F$17) * IF(AJ$268 &gt;= $E316, MAX( MIN( $F316*$F$264, $F316-SUM($I316:AI316)),0),0)</f>
        <v>0</v>
      </c>
      <c r="AK316" s="53">
        <f xml:space="preserve"> (AK$2 &gt;= NTBA!$F$17) * IF(AK$268 &gt;= $E316, MAX( MIN( $F316*$F$264, $F316-SUM($I316:AJ316)),0),0)</f>
        <v>0</v>
      </c>
      <c r="AL316" s="53">
        <f xml:space="preserve"> (AL$2 &gt;= NTBA!$F$17) * IF(AL$268 &gt;= $E316, MAX( MIN( $F316*$F$264, $F316-SUM($I316:AK316)),0),0)</f>
        <v>0</v>
      </c>
      <c r="AM316" s="53">
        <f xml:space="preserve"> (AM$2 &gt;= NTBA!$F$17) * IF(AM$268 &gt;= $E316, MAX( MIN( $F316*$F$264, $F316-SUM($I316:AL316)),0),0)</f>
        <v>0</v>
      </c>
      <c r="AN316" s="53">
        <f xml:space="preserve"> (AN$2 &gt;= NTBA!$F$17) * IF(AN$268 &gt;= $E316, MAX( MIN( $F316*$F$264, $F316-SUM($I316:AM316)),0),0)</f>
        <v>0</v>
      </c>
      <c r="AO316" s="53">
        <f xml:space="preserve"> (AO$2 &gt;= NTBA!$F$17) * IF(AO$268 &gt;= $E316, MAX( MIN( $F316*$F$264, $F316-SUM($I316:AN316)),0),0)</f>
        <v>0</v>
      </c>
      <c r="AP316" s="53">
        <f xml:space="preserve"> (AP$2 &gt;= NTBA!$F$17) * IF(AP$268 &gt;= $E316, MAX( MIN( $F316*$F$264, $F316-SUM($I316:AO316)),0),0)</f>
        <v>0</v>
      </c>
      <c r="AQ316" s="53">
        <f xml:space="preserve"> (AQ$2 &gt;= NTBA!$F$17) * IF(AQ$268 &gt;= $E316, MAX( MIN( $F316*$F$264, $F316-SUM($I316:AP316)),0),0)</f>
        <v>0</v>
      </c>
      <c r="AR316" s="53">
        <f xml:space="preserve"> (AR$2 &gt;= NTBA!$F$17) * IF(AR$268 &gt;= $E316, MAX( MIN( $F316*$F$264, $F316-SUM($I316:AQ316)),0),0)</f>
        <v>0</v>
      </c>
      <c r="AS316" s="53">
        <f xml:space="preserve"> (AS$2 &gt;= NTBA!$F$17) * IF(AS$268 &gt;= $E316, MAX( MIN( $F316*$F$264, $F316-SUM($I316:AR316)),0),0)</f>
        <v>0</v>
      </c>
      <c r="AT316" s="53">
        <f xml:space="preserve"> (AT$2 &gt;= NTBA!$F$17) * IF(AT$268 &gt;= $E316, MAX( MIN( $F316*$F$264, $F316-SUM($I316:AS316)),0),0)</f>
        <v>0</v>
      </c>
      <c r="AU316" s="53">
        <f xml:space="preserve"> (AU$2 &gt;= NTBA!$F$17) * IF(AU$268 &gt;= $E316, MAX( MIN( $F316*$F$264, $F316-SUM($I316:AT316)),0),0)</f>
        <v>0</v>
      </c>
      <c r="AV316" s="53">
        <f xml:space="preserve"> (AV$2 &gt;= NTBA!$F$17) * IF(AV$268 &gt;= $E316, MAX( MIN( $F316*$F$264, $F316-SUM($I316:AU316)),0),0)</f>
        <v>0</v>
      </c>
      <c r="AW316" s="53">
        <f xml:space="preserve"> (AW$2 &gt;= NTBA!$F$17) * IF(AW$268 &gt;= $E316, MAX( MIN( $F316*$F$264, $F316-SUM($I316:AV316)),0),0)</f>
        <v>0</v>
      </c>
      <c r="AX316" s="53">
        <f xml:space="preserve"> (AX$2 &gt;= NTBA!$F$17) * IF(AX$268 &gt;= $E316, MAX( MIN( $F316*$F$264, $F316-SUM($I316:AW316)),0),0)</f>
        <v>0</v>
      </c>
      <c r="AY316" s="53">
        <f xml:space="preserve"> (AY$2 &gt;= NTBA!$F$17) * IF(AY$268 &gt;= $E316, MAX( MIN( $F316*$F$264, $F316-SUM($I316:AX316)),0),0)</f>
        <v>0</v>
      </c>
      <c r="AZ316" s="53">
        <f xml:space="preserve"> (AZ$2 &gt;= NTBA!$F$17) * IF(AZ$268 &gt;= $E316, MAX( MIN( $F316*$F$264, $F316-SUM($I316:AY316)),0),0)</f>
        <v>0</v>
      </c>
      <c r="BA316" s="53">
        <f xml:space="preserve"> (BA$2 &gt;= NTBA!$F$17) * IF(BA$268 &gt;= $E316, MAX( MIN( $F316*$F$264, $F316-SUM($I316:AZ316)),0),0)</f>
        <v>0</v>
      </c>
      <c r="BB316" s="53">
        <f xml:space="preserve"> (BB$2 &gt;= NTBA!$F$17) * IF(BB$268 &gt;= $E316, MAX( MIN( $F316*$F$264, $F316-SUM($I316:BA316)),0),0)</f>
        <v>0</v>
      </c>
      <c r="BC316" s="53">
        <f xml:space="preserve"> (BC$2 &gt;= NTBA!$F$17) * IF(BC$268 &gt;= $E316, MAX( MIN( $F316*$F$264, $F316-SUM($I316:BB316)),0),0)</f>
        <v>0</v>
      </c>
      <c r="BD316" s="53">
        <f xml:space="preserve"> (BD$2 &gt;= NTBA!$F$17) * IF(BD$268 &gt;= $E316, MAX( MIN( $F316*$F$264, $F316-SUM($I316:BC316)),0),0)</f>
        <v>0</v>
      </c>
      <c r="BE316" s="53">
        <f ca="1" xml:space="preserve"> (BE$2 &gt;= NTBA!$F$17) * IF(BE$268 &gt;= $E316, MAX( MIN( $F316*$F$264, $F316-SUM($I316:BD316)),0),0)</f>
        <v>0</v>
      </c>
      <c r="BF316" s="53">
        <f ca="1" xml:space="preserve"> (BF$2 &gt;= NTBA!$F$17) * IF(BF$268 &gt;= $E316, MAX( MIN( $F316*$F$264, $F316-SUM($I316:BE316)),0),0)</f>
        <v>0</v>
      </c>
      <c r="BG316" s="53">
        <f ca="1" xml:space="preserve"> (BG$2 &gt;= NTBA!$F$17) * IF(BG$268 &gt;= $E316, MAX( MIN( $F316*$F$264, $F316-SUM($I316:BF316)),0),0)</f>
        <v>0</v>
      </c>
      <c r="BH316" s="53">
        <f ca="1" xml:space="preserve"> (BH$2 &gt;= NTBA!$F$17) * IF(BH$268 &gt;= $E316, MAX( MIN( $F316*$F$264, $F316-SUM($I316:BG316)),0),0)</f>
        <v>0</v>
      </c>
      <c r="BI316" s="53">
        <f ca="1" xml:space="preserve"> (BI$2 &gt;= NTBA!$F$17) * IF(BI$268 &gt;= $E316, MAX( MIN( $F316*$F$264, $F316-SUM($I316:BH316)),0),0)</f>
        <v>0</v>
      </c>
      <c r="BJ316" s="53">
        <f ca="1" xml:space="preserve"> (BJ$2 &gt;= NTBA!$F$17) * IF(BJ$268 &gt;= $E316, MAX( MIN( $F316*$F$264, $F316-SUM($I316:BI316)),0),0)</f>
        <v>0</v>
      </c>
      <c r="BK316" s="53">
        <f ca="1" xml:space="preserve"> (BK$2 &gt;= NTBA!$F$17) * IF(BK$268 &gt;= $E316, MAX( MIN( $F316*$F$264, $F316-SUM($I316:BJ316)),0),0)</f>
        <v>0</v>
      </c>
      <c r="BL316" s="53">
        <f ca="1" xml:space="preserve"> (BL$2 &gt;= NTBA!$F$17) * IF(BL$268 &gt;= $E316, MAX( MIN( $F316*$F$264, $F316-SUM($I316:BK316)),0),0)</f>
        <v>0</v>
      </c>
      <c r="BM316" s="53">
        <f ca="1" xml:space="preserve"> (BM$2 &gt;= NTBA!$F$17) * IF(BM$268 &gt;= $E316, MAX( MIN( $F316*$F$264, $F316-SUM($I316:BL316)),0),0)</f>
        <v>0</v>
      </c>
      <c r="BN316" s="53">
        <f ca="1" xml:space="preserve"> (BN$2 &gt;= NTBA!$F$17) * IF(BN$268 &gt;= $E316, MAX( MIN( $F316*$F$264, $F316-SUM($I316:BM316)),0),0)</f>
        <v>0</v>
      </c>
      <c r="BO316" s="53">
        <f ca="1" xml:space="preserve"> (BO$2 &gt;= NTBA!$F$17) * IF(BO$268 &gt;= $E316, MAX( MIN( $F316*$F$264, $F316-SUM($I316:BN316)),0),0)</f>
        <v>0</v>
      </c>
      <c r="BP316" s="53">
        <f ca="1" xml:space="preserve"> (BP$2 &gt;= NTBA!$F$17) * IF(BP$268 &gt;= $E316, MAX( MIN( $F316*$F$264, $F316-SUM($I316:BO316)),0),0)</f>
        <v>0</v>
      </c>
      <c r="BQ316" s="53">
        <f ca="1" xml:space="preserve"> (BQ$2 &gt;= NTBA!$F$17) * IF(BQ$268 &gt;= $E316, MAX( MIN( $F316*$F$264, $F316-SUM($I316:BP316)),0),0)</f>
        <v>0</v>
      </c>
      <c r="BR316" s="53">
        <f ca="1" xml:space="preserve"> (BR$2 &gt;= NTBA!$F$17) * IF(BR$268 &gt;= $E316, MAX( MIN( $F316*$F$264, $F316-SUM($I316:BQ316)),0),0)</f>
        <v>0</v>
      </c>
      <c r="BS316" s="53">
        <f ca="1" xml:space="preserve"> (BS$2 &gt;= NTBA!$F$17) * IF(BS$268 &gt;= $E316, MAX( MIN( $F316*$F$264, $F316-SUM($I316:BR316)),0),0)</f>
        <v>0</v>
      </c>
      <c r="BT316" s="53">
        <f ca="1" xml:space="preserve"> (BT$2 &gt;= NTBA!$F$17) * IF(BT$268 &gt;= $E316, MAX( MIN( $F316*$F$264, $F316-SUM($I316:BS316)),0),0)</f>
        <v>0</v>
      </c>
      <c r="BU316" s="53">
        <f ca="1" xml:space="preserve"> (BU$2 &gt;= NTBA!$F$17) * IF(BU$268 &gt;= $E316, MAX( MIN( $F316*$F$264, $F316-SUM($I316:BT316)),0),0)</f>
        <v>0</v>
      </c>
      <c r="BV316" s="53">
        <f ca="1" xml:space="preserve"> (BV$2 &gt;= NTBA!$F$17) * IF(BV$268 &gt;= $E316, MAX( MIN( $F316*$F$264, $F316-SUM($I316:BU316)),0),0)</f>
        <v>0</v>
      </c>
      <c r="BW316" s="53">
        <f ca="1" xml:space="preserve"> (BW$2 &gt;= NTBA!$F$17) * IF(BW$268 &gt;= $E316, MAX( MIN( $F316*$F$264, $F316-SUM($I316:BV316)),0),0)</f>
        <v>0</v>
      </c>
      <c r="BX316" s="53">
        <f ca="1" xml:space="preserve"> (BX$2 &gt;= NTBA!$F$17) * IF(BX$268 &gt;= $E316, MAX( MIN( $F316*$F$264, $F316-SUM($I316:BW316)),0),0)</f>
        <v>0</v>
      </c>
      <c r="BY316" s="53">
        <f ca="1" xml:space="preserve"> (BY$2 &gt;= NTBA!$F$17) * IF(BY$268 &gt;= $E316, MAX( MIN( $F316*$F$264, $F316-SUM($I316:BX316)),0),0)</f>
        <v>0</v>
      </c>
      <c r="BZ316" s="53">
        <f ca="1" xml:space="preserve"> (BZ$2 &gt;= NTBA!$F$17) * IF(BZ$268 &gt;= $E316, MAX( MIN( $F316*$F$264, $F316-SUM($I316:BY316)),0),0)</f>
        <v>0</v>
      </c>
      <c r="CA316" s="53">
        <f ca="1" xml:space="preserve"> (CA$2 &gt;= NTBA!$F$17) * IF(CA$268 &gt;= $E316, MAX( MIN( $F316*$F$264, $F316-SUM($I316:BZ316)),0),0)</f>
        <v>0</v>
      </c>
      <c r="CB316" s="53">
        <f ca="1" xml:space="preserve"> (CB$2 &gt;= NTBA!$F$17) * IF(CB$268 &gt;= $E316, MAX( MIN( $F316*$F$264, $F316-SUM($I316:CA316)),0),0)</f>
        <v>0</v>
      </c>
      <c r="CC316" s="53">
        <f ca="1" xml:space="preserve"> (CC$2 &gt;= NTBA!$F$17) * IF(CC$268 &gt;= $E316, MAX( MIN( $F316*$F$264, $F316-SUM($I316:CB316)),0),0)</f>
        <v>0</v>
      </c>
      <c r="CD316" s="53">
        <f ca="1" xml:space="preserve"> (CD$2 &gt;= NTBA!$F$17) * IF(CD$268 &gt;= $E316, MAX( MIN( $F316*$F$264, $F316-SUM($I316:CC316)),0),0)</f>
        <v>0</v>
      </c>
      <c r="CE316" s="53">
        <f ca="1" xml:space="preserve"> (CE$2 &gt;= NTBA!$F$17) * IF(CE$268 &gt;= $E316, MAX( MIN( $F316*$F$264, $F316-SUM($I316:CD316)),0),0)</f>
        <v>0</v>
      </c>
      <c r="CF316" s="53">
        <f ca="1" xml:space="preserve"> (CF$2 &gt;= NTBA!$F$17) * IF(CF$268 &gt;= $E316, MAX( MIN( $F316*$F$264, $F316-SUM($I316:CE316)),0),0)</f>
        <v>0</v>
      </c>
      <c r="CG316" s="53">
        <f ca="1" xml:space="preserve"> (CG$2 &gt;= NTBA!$F$17) * IF(CG$268 &gt;= $E316, MAX( MIN( $F316*$F$264, $F316-SUM($I316:CF316)),0),0)</f>
        <v>0</v>
      </c>
      <c r="CH316" s="53">
        <f ca="1" xml:space="preserve"> (CH$2 &gt;= NTBA!$F$17) * IF(CH$268 &gt;= $E316, MAX( MIN( $F316*$F$264, $F316-SUM($I316:CG316)),0),0)</f>
        <v>0</v>
      </c>
      <c r="CI316" s="53">
        <f ca="1" xml:space="preserve"> (CI$2 &gt;= NTBA!$F$17) * IF(CI$268 &gt;= $E316, MAX( MIN( $F316*$F$264, $F316-SUM($I316:CH316)),0),0)</f>
        <v>0</v>
      </c>
      <c r="CJ316" s="53">
        <f ca="1" xml:space="preserve"> (CJ$2 &gt;= NTBA!$F$17) * IF(CJ$268 &gt;= $E316, MAX( MIN( $F316*$F$264, $F316-SUM($I316:CI316)),0),0)</f>
        <v>0</v>
      </c>
      <c r="CK316" s="53">
        <f ca="1" xml:space="preserve"> (CK$2 &gt;= NTBA!$F$17) * IF(CK$268 &gt;= $E316, MAX( MIN( $F316*$F$264, $F316-SUM($I316:CJ316)),0),0)</f>
        <v>0</v>
      </c>
      <c r="CL316" s="53">
        <f ca="1" xml:space="preserve"> (CL$2 &gt;= NTBA!$F$17) * IF(CL$268 &gt;= $E316, MAX( MIN( $F316*$F$264, $F316-SUM($I316:CK316)),0),0)</f>
        <v>0</v>
      </c>
      <c r="CM316" s="53">
        <f ca="1" xml:space="preserve"> (CM$2 &gt;= NTBA!$F$17) * IF(CM$268 &gt;= $E316, MAX( MIN( $F316*$F$264, $F316-SUM($I316:CL316)),0),0)</f>
        <v>0</v>
      </c>
      <c r="CN316" s="53">
        <f ca="1" xml:space="preserve"> (CN$2 &gt;= NTBA!$F$17) * IF(CN$268 &gt;= $E316, MAX( MIN( $F316*$F$264, $F316-SUM($I316:CM316)),0),0)</f>
        <v>0</v>
      </c>
      <c r="CO316" s="53">
        <f ca="1" xml:space="preserve"> (CO$2 &gt;= NTBA!$F$17) * IF(CO$268 &gt;= $E316, MAX( MIN( $F316*$F$264, $F316-SUM($I316:CN316)),0),0)</f>
        <v>0</v>
      </c>
      <c r="CP316" s="53">
        <f ca="1" xml:space="preserve"> (CP$2 &gt;= NTBA!$F$17) * IF(CP$268 &gt;= $E316, MAX( MIN( $F316*$F$264, $F316-SUM($I316:CO316)),0),0)</f>
        <v>0</v>
      </c>
      <c r="CQ316" s="53">
        <f ca="1" xml:space="preserve"> (CQ$2 &gt;= NTBA!$F$17) * IF(CQ$268 &gt;= $E316, MAX( MIN( $F316*$F$264, $F316-SUM($I316:CP316)),0),0)</f>
        <v>0</v>
      </c>
      <c r="CR316" s="53">
        <f ca="1" xml:space="preserve"> (CR$2 &gt;= NTBA!$F$17) * IF(CR$268 &gt;= $E316, MAX( MIN( $F316*$F$264, $F316-SUM($I316:CQ316)),0),0)</f>
        <v>0</v>
      </c>
      <c r="CS316" s="53">
        <f ca="1" xml:space="preserve"> (CS$2 &gt;= NTBA!$F$17) * IF(CS$268 &gt;= $E316, MAX( MIN( $F316*$F$264, $F316-SUM($I316:CR316)),0),0)</f>
        <v>0</v>
      </c>
      <c r="CT316" s="53">
        <f ca="1" xml:space="preserve"> (CT$2 &gt;= NTBA!$F$17) * IF(CT$268 &gt;= $E316, MAX( MIN( $F316*$F$264, $F316-SUM($I316:CS316)),0),0)</f>
        <v>0</v>
      </c>
      <c r="CU316" s="53">
        <f ca="1" xml:space="preserve"> (CU$2 &gt;= NTBA!$F$17) * IF(CU$268 &gt;= $E316, MAX( MIN( $F316*$F$264, $F316-SUM($I316:CT316)),0),0)</f>
        <v>0</v>
      </c>
      <c r="CV316" s="53">
        <f ca="1" xml:space="preserve"> (CV$2 &gt;= NTBA!$F$17) * IF(CV$268 &gt;= $E316, MAX( MIN( $F316*$F$264, $F316-SUM($I316:CU316)),0),0)</f>
        <v>0</v>
      </c>
      <c r="CW316" s="53">
        <f ca="1" xml:space="preserve"> (CW$2 &gt;= NTBA!$F$17) * IF(CW$268 &gt;= $E316, MAX( MIN( $F316*$F$264, $F316-SUM($I316:CV316)),0),0)</f>
        <v>0</v>
      </c>
      <c r="CX316" s="53">
        <f ca="1" xml:space="preserve"> (CX$2 &gt;= NTBA!$F$17) * IF(CX$268 &gt;= $E316, MAX( MIN( $F316*$F$264, $F316-SUM($I316:CW316)),0),0)</f>
        <v>0</v>
      </c>
      <c r="CY316" s="53">
        <f ca="1" xml:space="preserve"> (CY$2 &gt;= NTBA!$F$17) * IF(CY$268 &gt;= $E316, MAX( MIN( $F316*$F$264, $F316-SUM($I316:CX316)),0),0)</f>
        <v>0</v>
      </c>
      <c r="CZ316" s="53">
        <f ca="1" xml:space="preserve"> (CZ$2 &gt;= NTBA!$F$17) * IF(CZ$268 &gt;= $E316, MAX( MIN( $F316*$F$264, $F316-SUM($I316:CY316)),0),0)</f>
        <v>0</v>
      </c>
      <c r="DA316" s="53">
        <f ca="1" xml:space="preserve"> (DA$2 &gt;= NTBA!$F$17) * IF(DA$268 &gt;= $E316, MAX( MIN( $F316*$F$264, $F316-SUM($I316:CZ316)),0),0)</f>
        <v>0</v>
      </c>
      <c r="DB316" s="53">
        <f ca="1" xml:space="preserve"> (DB$2 &gt;= NTBA!$F$17) * IF(DB$268 &gt;= $E316, MAX( MIN( $F316*$F$264, $F316-SUM($I316:DA316)),0),0)</f>
        <v>0</v>
      </c>
      <c r="DC316" s="53">
        <f ca="1" xml:space="preserve"> (DC$2 &gt;= NTBA!$F$17) * IF(DC$268 &gt;= $E316, MAX( MIN( $F316*$F$264, $F316-SUM($I316:DB316)),0),0)</f>
        <v>0</v>
      </c>
      <c r="DD316" s="53">
        <f ca="1" xml:space="preserve"> (DD$2 &gt;= NTBA!$F$17) * IF(DD$268 &gt;= $E316, MAX( MIN( $F316*$F$264, $F316-SUM($I316:DC316)),0),0)</f>
        <v>0</v>
      </c>
      <c r="DE316" s="53">
        <f ca="1" xml:space="preserve"> (DE$2 &gt;= NTBA!$F$17) * IF(DE$268 &gt;= $E316, MAX( MIN( $F316*$F$264, $F316-SUM($I316:DD316)),0),0)</f>
        <v>0</v>
      </c>
      <c r="DF316" s="53">
        <f ca="1" xml:space="preserve"> (DF$2 &gt;= NTBA!$F$17) * IF(DF$268 &gt;= $E316, MAX( MIN( $F316*$F$264, $F316-SUM($I316:DE316)),0),0)</f>
        <v>0</v>
      </c>
      <c r="DG316" s="53">
        <f ca="1" xml:space="preserve"> (DG$2 &gt;= NTBA!$F$17) * IF(DG$268 &gt;= $E316, MAX( MIN( $F316*$F$264, $F316-SUM($I316:DF316)),0),0)</f>
        <v>0</v>
      </c>
      <c r="DH316" s="53">
        <f ca="1" xml:space="preserve"> (DH$2 &gt;= NTBA!$F$17) * IF(DH$268 &gt;= $E316, MAX( MIN( $F316*$F$264, $F316-SUM($I316:DG316)),0),0)</f>
        <v>0</v>
      </c>
      <c r="DI316" s="53">
        <f ca="1" xml:space="preserve"> (DI$2 &gt;= NTBA!$F$17) * IF(DI$268 &gt;= $E316, MAX( MIN( $F316*$F$264, $F316-SUM($I316:DH316)),0),0)</f>
        <v>0</v>
      </c>
      <c r="DJ316" s="53">
        <f ca="1" xml:space="preserve"> (DJ$2 &gt;= NTBA!$F$17) * IF(DJ$268 &gt;= $E316, MAX( MIN( $F316*$F$264, $F316-SUM($I316:DI316)),0),0)</f>
        <v>0</v>
      </c>
      <c r="DK316" s="53">
        <f ca="1" xml:space="preserve"> (DK$2 &gt;= NTBA!$F$17) * IF(DK$268 &gt;= $E316, MAX( MIN( $F316*$F$264, $F316-SUM($I316:DJ316)),0),0)</f>
        <v>0</v>
      </c>
      <c r="DL316" s="53">
        <f ca="1" xml:space="preserve"> (DL$2 &gt;= NTBA!$F$17) * IF(DL$268 &gt;= $E316, MAX( MIN( $F316*$F$264, $F316-SUM($I316:DK316)),0),0)</f>
        <v>0</v>
      </c>
      <c r="DM316" s="53">
        <f ca="1" xml:space="preserve"> (DM$2 &gt;= NTBA!$F$17) * IF(DM$268 &gt;= $E316, MAX( MIN( $F316*$F$264, $F316-SUM($I316:DL316)),0),0)</f>
        <v>0</v>
      </c>
      <c r="DN316" s="53">
        <f ca="1" xml:space="preserve"> (DN$2 &gt;= NTBA!$F$17) * IF(DN$268 &gt;= $E316, MAX( MIN( $F316*$F$264, $F316-SUM($I316:DM316)),0),0)</f>
        <v>0</v>
      </c>
      <c r="DO316" s="53">
        <f ca="1" xml:space="preserve"> (DO$2 &gt;= NTBA!$F$17) * IF(DO$268 &gt;= $E316, MAX( MIN( $F316*$F$264, $F316-SUM($I316:DN316)),0),0)</f>
        <v>0</v>
      </c>
      <c r="DP316" s="53">
        <f ca="1" xml:space="preserve"> (DP$2 &gt;= NTBA!$F$17) * IF(DP$268 &gt;= $E316, MAX( MIN( $F316*$F$264, $F316-SUM($I316:DO316)),0),0)</f>
        <v>0</v>
      </c>
      <c r="DQ316" s="53">
        <f ca="1" xml:space="preserve"> (DQ$2 &gt;= NTBA!$F$17) * IF(DQ$268 &gt;= $E316, MAX( MIN( $F316*$F$264, $F316-SUM($I316:DP316)),0),0)</f>
        <v>0</v>
      </c>
      <c r="DR316" s="53">
        <f ca="1" xml:space="preserve"> (DR$2 &gt;= NTBA!$F$17) * IF(DR$268 &gt;= $E316, MAX( MIN( $F316*$F$264, $F316-SUM($I316:DQ316)),0),0)</f>
        <v>0</v>
      </c>
      <c r="DS316" s="53">
        <f ca="1" xml:space="preserve"> (DS$2 &gt;= NTBA!$F$17) * IF(DS$268 &gt;= $E316, MAX( MIN( $F316*$F$264, $F316-SUM($I316:DR316)),0),0)</f>
        <v>0</v>
      </c>
      <c r="DT316" s="53">
        <f ca="1" xml:space="preserve"> (DT$2 &gt;= NTBA!$F$17) * IF(DT$268 &gt;= $E316, MAX( MIN( $F316*$F$264, $F316-SUM($I316:DS316)),0),0)</f>
        <v>0</v>
      </c>
      <c r="DU316" s="53">
        <f ca="1" xml:space="preserve"> (DU$2 &gt;= NTBA!$F$17) * IF(DU$268 &gt;= $E316, MAX( MIN( $F316*$F$264, $F316-SUM($I316:DT316)),0),0)</f>
        <v>0</v>
      </c>
      <c r="DV316" s="53">
        <f ca="1" xml:space="preserve"> (DV$2 &gt;= NTBA!$F$17) * IF(DV$268 &gt;= $E316, MAX( MIN( $F316*$F$264, $F316-SUM($I316:DU316)),0),0)</f>
        <v>0</v>
      </c>
      <c r="DW316" s="53">
        <f ca="1" xml:space="preserve"> (DW$2 &gt;= NTBA!$F$17) * IF(DW$268 &gt;= $E316, MAX( MIN( $F316*$F$264, $F316-SUM($I316:DV316)),0),0)</f>
        <v>0</v>
      </c>
      <c r="DX316" s="53">
        <f ca="1" xml:space="preserve"> (DX$2 &gt;= NTBA!$F$17) * IF(DX$268 &gt;= $E316, MAX( MIN( $F316*$F$264, $F316-SUM($I316:DW316)),0),0)</f>
        <v>0</v>
      </c>
      <c r="DY316" s="53">
        <f ca="1" xml:space="preserve"> (DY$2 &gt;= NTBA!$F$17) * IF(DY$268 &gt;= $E316, MAX( MIN( $F316*$F$264, $F316-SUM($I316:DX316)),0),0)</f>
        <v>0</v>
      </c>
      <c r="DZ316" s="53">
        <f ca="1" xml:space="preserve"> (DZ$2 &gt;= NTBA!$F$17) * IF(DZ$268 &gt;= $E316, MAX( MIN( $F316*$F$264, $F316-SUM($I316:DY316)),0),0)</f>
        <v>0</v>
      </c>
      <c r="EA316" s="53">
        <f ca="1" xml:space="preserve"> (EA$2 &gt;= NTBA!$F$17) * IF(EA$268 &gt;= $E316, MAX( MIN( $F316*$F$264, $F316-SUM($I316:DZ316)),0),0)</f>
        <v>0</v>
      </c>
      <c r="EB316" s="53">
        <f ca="1" xml:space="preserve"> (EB$2 &gt;= NTBA!$F$17) * IF(EB$268 &gt;= $E316, MAX( MIN( $F316*$F$264, $F316-SUM($I316:EA316)),0),0)</f>
        <v>0</v>
      </c>
      <c r="EC316" s="53">
        <f ca="1" xml:space="preserve"> (EC$2 &gt;= NTBA!$F$17) * IF(EC$268 &gt;= $E316, MAX( MIN( $F316*$F$264, $F316-SUM($I316:EB316)),0),0)</f>
        <v>0</v>
      </c>
      <c r="ED316" s="53">
        <f ca="1" xml:space="preserve"> (ED$2 &gt;= NTBA!$F$17) * IF(ED$268 &gt;= $E316, MAX( MIN( $F316*$F$264, $F316-SUM($I316:EC316)),0),0)</f>
        <v>0</v>
      </c>
      <c r="EE316" s="53">
        <f ca="1" xml:space="preserve"> (EE$2 &gt;= NTBA!$F$17) * IF(EE$268 &gt;= $E316, MAX( MIN( $F316*$F$264, $F316-SUM($I316:ED316)),0),0)</f>
        <v>0</v>
      </c>
      <c r="EF316" s="53">
        <f ca="1" xml:space="preserve"> (EF$2 &gt;= NTBA!$F$17) * IF(EF$268 &gt;= $E316, MAX( MIN( $F316*$F$264, $F316-SUM($I316:EE316)),0),0)</f>
        <v>0</v>
      </c>
      <c r="EG316" s="53">
        <f ca="1" xml:space="preserve"> (EG$2 &gt;= NTBA!$F$17) * IF(EG$268 &gt;= $E316, MAX( MIN( $F316*$F$264, $F316-SUM($I316:EF316)),0),0)</f>
        <v>0</v>
      </c>
      <c r="EH316" s="53">
        <f ca="1" xml:space="preserve"> (EH$2 &gt;= NTBA!$F$17) * IF(EH$268 &gt;= $E316, MAX( MIN( $F316*$F$264, $F316-SUM($I316:EG316)),0),0)</f>
        <v>0</v>
      </c>
      <c r="EI316" s="21"/>
    </row>
    <row r="317" spans="5:139" ht="15" customHeight="1" outlineLevel="1" x14ac:dyDescent="0.35">
      <c r="E317" s="625">
        <v>49</v>
      </c>
      <c r="F317" s="415">
        <f ca="1"/>
        <v>0</v>
      </c>
      <c r="H317" s="26">
        <f t="shared" ca="1" si="184"/>
        <v>0</v>
      </c>
      <c r="I317" s="39"/>
      <c r="J317" s="53">
        <f xml:space="preserve"> (J$2 &gt;= NTBA!$F$17) * IF(J$268 &gt;= $E317, MAX( MIN( $F317*$F$264, $F317-SUM($I317:I317)),0),0)</f>
        <v>0</v>
      </c>
      <c r="K317" s="53">
        <f xml:space="preserve"> (K$2 &gt;= NTBA!$F$17) * IF(K$268 &gt;= $E317, MAX( MIN( $F317*$F$264, $F317-SUM($I317:J317)),0),0)</f>
        <v>0</v>
      </c>
      <c r="L317" s="53">
        <f xml:space="preserve"> (L$2 &gt;= NTBA!$F$17) * IF(L$268 &gt;= $E317, MAX( MIN( $F317*$F$264, $F317-SUM($I317:K317)),0),0)</f>
        <v>0</v>
      </c>
      <c r="M317" s="53">
        <f xml:space="preserve"> (M$2 &gt;= NTBA!$F$17) * IF(M$268 &gt;= $E317, MAX( MIN( $F317*$F$264, $F317-SUM($I317:L317)),0),0)</f>
        <v>0</v>
      </c>
      <c r="N317" s="53">
        <f xml:space="preserve"> (N$2 &gt;= NTBA!$F$17) * IF(N$268 &gt;= $E317, MAX( MIN( $F317*$F$264, $F317-SUM($I317:M317)),0),0)</f>
        <v>0</v>
      </c>
      <c r="O317" s="53">
        <f xml:space="preserve"> (O$2 &gt;= NTBA!$F$17) * IF(O$268 &gt;= $E317, MAX( MIN( $F317*$F$264, $F317-SUM($I317:N317)),0),0)</f>
        <v>0</v>
      </c>
      <c r="P317" s="53">
        <f xml:space="preserve"> (P$2 &gt;= NTBA!$F$17) * IF(P$268 &gt;= $E317, MAX( MIN( $F317*$F$264, $F317-SUM($I317:O317)),0),0)</f>
        <v>0</v>
      </c>
      <c r="Q317" s="53">
        <f xml:space="preserve"> (Q$2 &gt;= NTBA!$F$17) * IF(Q$268 &gt;= $E317, MAX( MIN( $F317*$F$264, $F317-SUM($I317:P317)),0),0)</f>
        <v>0</v>
      </c>
      <c r="R317" s="53">
        <f xml:space="preserve"> (R$2 &gt;= NTBA!$F$17) * IF(R$268 &gt;= $E317, MAX( MIN( $F317*$F$264, $F317-SUM($I317:Q317)),0),0)</f>
        <v>0</v>
      </c>
      <c r="S317" s="53">
        <f xml:space="preserve"> (S$2 &gt;= NTBA!$F$17) * IF(S$268 &gt;= $E317, MAX( MIN( $F317*$F$264, $F317-SUM($I317:R317)),0),0)</f>
        <v>0</v>
      </c>
      <c r="T317" s="53">
        <f xml:space="preserve"> (T$2 &gt;= NTBA!$F$17) * IF(T$268 &gt;= $E317, MAX( MIN( $F317*$F$264, $F317-SUM($I317:S317)),0),0)</f>
        <v>0</v>
      </c>
      <c r="U317" s="53">
        <f xml:space="preserve"> (U$2 &gt;= NTBA!$F$17) * IF(U$268 &gt;= $E317, MAX( MIN( $F317*$F$264, $F317-SUM($I317:T317)),0),0)</f>
        <v>0</v>
      </c>
      <c r="V317" s="53">
        <f xml:space="preserve"> (V$2 &gt;= NTBA!$F$17) * IF(V$268 &gt;= $E317, MAX( MIN( $F317*$F$264, $F317-SUM($I317:U317)),0),0)</f>
        <v>0</v>
      </c>
      <c r="W317" s="53">
        <f xml:space="preserve"> (W$2 &gt;= NTBA!$F$17) * IF(W$268 &gt;= $E317, MAX( MIN( $F317*$F$264, $F317-SUM($I317:V317)),0),0)</f>
        <v>0</v>
      </c>
      <c r="X317" s="53">
        <f xml:space="preserve"> (X$2 &gt;= NTBA!$F$17) * IF(X$268 &gt;= $E317, MAX( MIN( $F317*$F$264, $F317-SUM($I317:W317)),0),0)</f>
        <v>0</v>
      </c>
      <c r="Y317" s="53">
        <f xml:space="preserve"> (Y$2 &gt;= NTBA!$F$17) * IF(Y$268 &gt;= $E317, MAX( MIN( $F317*$F$264, $F317-SUM($I317:X317)),0),0)</f>
        <v>0</v>
      </c>
      <c r="Z317" s="53">
        <f xml:space="preserve"> (Z$2 &gt;= NTBA!$F$17) * IF(Z$268 &gt;= $E317, MAX( MIN( $F317*$F$264, $F317-SUM($I317:Y317)),0),0)</f>
        <v>0</v>
      </c>
      <c r="AA317" s="53">
        <f xml:space="preserve"> (AA$2 &gt;= NTBA!$F$17) * IF(AA$268 &gt;= $E317, MAX( MIN( $F317*$F$264, $F317-SUM($I317:Z317)),0),0)</f>
        <v>0</v>
      </c>
      <c r="AB317" s="53">
        <f xml:space="preserve"> (AB$2 &gt;= NTBA!$F$17) * IF(AB$268 &gt;= $E317, MAX( MIN( $F317*$F$264, $F317-SUM($I317:AA317)),0),0)</f>
        <v>0</v>
      </c>
      <c r="AC317" s="53">
        <f xml:space="preserve"> (AC$2 &gt;= NTBA!$F$17) * IF(AC$268 &gt;= $E317, MAX( MIN( $F317*$F$264, $F317-SUM($I317:AB317)),0),0)</f>
        <v>0</v>
      </c>
      <c r="AD317" s="53">
        <f xml:space="preserve"> (AD$2 &gt;= NTBA!$F$17) * IF(AD$268 &gt;= $E317, MAX( MIN( $F317*$F$264, $F317-SUM($I317:AC317)),0),0)</f>
        <v>0</v>
      </c>
      <c r="AE317" s="53">
        <f xml:space="preserve"> (AE$2 &gt;= NTBA!$F$17) * IF(AE$268 &gt;= $E317, MAX( MIN( $F317*$F$264, $F317-SUM($I317:AD317)),0),0)</f>
        <v>0</v>
      </c>
      <c r="AF317" s="53">
        <f xml:space="preserve"> (AF$2 &gt;= NTBA!$F$17) * IF(AF$268 &gt;= $E317, MAX( MIN( $F317*$F$264, $F317-SUM($I317:AE317)),0),0)</f>
        <v>0</v>
      </c>
      <c r="AG317" s="53">
        <f xml:space="preserve"> (AG$2 &gt;= NTBA!$F$17) * IF(AG$268 &gt;= $E317, MAX( MIN( $F317*$F$264, $F317-SUM($I317:AF317)),0),0)</f>
        <v>0</v>
      </c>
      <c r="AH317" s="53">
        <f xml:space="preserve"> (AH$2 &gt;= NTBA!$F$17) * IF(AH$268 &gt;= $E317, MAX( MIN( $F317*$F$264, $F317-SUM($I317:AG317)),0),0)</f>
        <v>0</v>
      </c>
      <c r="AI317" s="53">
        <f xml:space="preserve"> (AI$2 &gt;= NTBA!$F$17) * IF(AI$268 &gt;= $E317, MAX( MIN( $F317*$F$264, $F317-SUM($I317:AH317)),0),0)</f>
        <v>0</v>
      </c>
      <c r="AJ317" s="53">
        <f xml:space="preserve"> (AJ$2 &gt;= NTBA!$F$17) * IF(AJ$268 &gt;= $E317, MAX( MIN( $F317*$F$264, $F317-SUM($I317:AI317)),0),0)</f>
        <v>0</v>
      </c>
      <c r="AK317" s="53">
        <f xml:space="preserve"> (AK$2 &gt;= NTBA!$F$17) * IF(AK$268 &gt;= $E317, MAX( MIN( $F317*$F$264, $F317-SUM($I317:AJ317)),0),0)</f>
        <v>0</v>
      </c>
      <c r="AL317" s="53">
        <f xml:space="preserve"> (AL$2 &gt;= NTBA!$F$17) * IF(AL$268 &gt;= $E317, MAX( MIN( $F317*$F$264, $F317-SUM($I317:AK317)),0),0)</f>
        <v>0</v>
      </c>
      <c r="AM317" s="53">
        <f xml:space="preserve"> (AM$2 &gt;= NTBA!$F$17) * IF(AM$268 &gt;= $E317, MAX( MIN( $F317*$F$264, $F317-SUM($I317:AL317)),0),0)</f>
        <v>0</v>
      </c>
      <c r="AN317" s="53">
        <f xml:space="preserve"> (AN$2 &gt;= NTBA!$F$17) * IF(AN$268 &gt;= $E317, MAX( MIN( $F317*$F$264, $F317-SUM($I317:AM317)),0),0)</f>
        <v>0</v>
      </c>
      <c r="AO317" s="53">
        <f xml:space="preserve"> (AO$2 &gt;= NTBA!$F$17) * IF(AO$268 &gt;= $E317, MAX( MIN( $F317*$F$264, $F317-SUM($I317:AN317)),0),0)</f>
        <v>0</v>
      </c>
      <c r="AP317" s="53">
        <f xml:space="preserve"> (AP$2 &gt;= NTBA!$F$17) * IF(AP$268 &gt;= $E317, MAX( MIN( $F317*$F$264, $F317-SUM($I317:AO317)),0),0)</f>
        <v>0</v>
      </c>
      <c r="AQ317" s="53">
        <f xml:space="preserve"> (AQ$2 &gt;= NTBA!$F$17) * IF(AQ$268 &gt;= $E317, MAX( MIN( $F317*$F$264, $F317-SUM($I317:AP317)),0),0)</f>
        <v>0</v>
      </c>
      <c r="AR317" s="53">
        <f xml:space="preserve"> (AR$2 &gt;= NTBA!$F$17) * IF(AR$268 &gt;= $E317, MAX( MIN( $F317*$F$264, $F317-SUM($I317:AQ317)),0),0)</f>
        <v>0</v>
      </c>
      <c r="AS317" s="53">
        <f xml:space="preserve"> (AS$2 &gt;= NTBA!$F$17) * IF(AS$268 &gt;= $E317, MAX( MIN( $F317*$F$264, $F317-SUM($I317:AR317)),0),0)</f>
        <v>0</v>
      </c>
      <c r="AT317" s="53">
        <f xml:space="preserve"> (AT$2 &gt;= NTBA!$F$17) * IF(AT$268 &gt;= $E317, MAX( MIN( $F317*$F$264, $F317-SUM($I317:AS317)),0),0)</f>
        <v>0</v>
      </c>
      <c r="AU317" s="53">
        <f xml:space="preserve"> (AU$2 &gt;= NTBA!$F$17) * IF(AU$268 &gt;= $E317, MAX( MIN( $F317*$F$264, $F317-SUM($I317:AT317)),0),0)</f>
        <v>0</v>
      </c>
      <c r="AV317" s="53">
        <f xml:space="preserve"> (AV$2 &gt;= NTBA!$F$17) * IF(AV$268 &gt;= $E317, MAX( MIN( $F317*$F$264, $F317-SUM($I317:AU317)),0),0)</f>
        <v>0</v>
      </c>
      <c r="AW317" s="53">
        <f xml:space="preserve"> (AW$2 &gt;= NTBA!$F$17) * IF(AW$268 &gt;= $E317, MAX( MIN( $F317*$F$264, $F317-SUM($I317:AV317)),0),0)</f>
        <v>0</v>
      </c>
      <c r="AX317" s="53">
        <f xml:space="preserve"> (AX$2 &gt;= NTBA!$F$17) * IF(AX$268 &gt;= $E317, MAX( MIN( $F317*$F$264, $F317-SUM($I317:AW317)),0),0)</f>
        <v>0</v>
      </c>
      <c r="AY317" s="53">
        <f xml:space="preserve"> (AY$2 &gt;= NTBA!$F$17) * IF(AY$268 &gt;= $E317, MAX( MIN( $F317*$F$264, $F317-SUM($I317:AX317)),0),0)</f>
        <v>0</v>
      </c>
      <c r="AZ317" s="53">
        <f xml:space="preserve"> (AZ$2 &gt;= NTBA!$F$17) * IF(AZ$268 &gt;= $E317, MAX( MIN( $F317*$F$264, $F317-SUM($I317:AY317)),0),0)</f>
        <v>0</v>
      </c>
      <c r="BA317" s="53">
        <f xml:space="preserve"> (BA$2 &gt;= NTBA!$F$17) * IF(BA$268 &gt;= $E317, MAX( MIN( $F317*$F$264, $F317-SUM($I317:AZ317)),0),0)</f>
        <v>0</v>
      </c>
      <c r="BB317" s="53">
        <f xml:space="preserve"> (BB$2 &gt;= NTBA!$F$17) * IF(BB$268 &gt;= $E317, MAX( MIN( $F317*$F$264, $F317-SUM($I317:BA317)),0),0)</f>
        <v>0</v>
      </c>
      <c r="BC317" s="53">
        <f xml:space="preserve"> (BC$2 &gt;= NTBA!$F$17) * IF(BC$268 &gt;= $E317, MAX( MIN( $F317*$F$264, $F317-SUM($I317:BB317)),0),0)</f>
        <v>0</v>
      </c>
      <c r="BD317" s="53">
        <f xml:space="preserve"> (BD$2 &gt;= NTBA!$F$17) * IF(BD$268 &gt;= $E317, MAX( MIN( $F317*$F$264, $F317-SUM($I317:BC317)),0),0)</f>
        <v>0</v>
      </c>
      <c r="BE317" s="53">
        <f xml:space="preserve"> (BE$2 &gt;= NTBA!$F$17) * IF(BE$268 &gt;= $E317, MAX( MIN( $F317*$F$264, $F317-SUM($I317:BD317)),0),0)</f>
        <v>0</v>
      </c>
      <c r="BF317" s="53">
        <f ca="1" xml:space="preserve"> (BF$2 &gt;= NTBA!$F$17) * IF(BF$268 &gt;= $E317, MAX( MIN( $F317*$F$264, $F317-SUM($I317:BE317)),0),0)</f>
        <v>0</v>
      </c>
      <c r="BG317" s="53">
        <f ca="1" xml:space="preserve"> (BG$2 &gt;= NTBA!$F$17) * IF(BG$268 &gt;= $E317, MAX( MIN( $F317*$F$264, $F317-SUM($I317:BF317)),0),0)</f>
        <v>0</v>
      </c>
      <c r="BH317" s="53">
        <f ca="1" xml:space="preserve"> (BH$2 &gt;= NTBA!$F$17) * IF(BH$268 &gt;= $E317, MAX( MIN( $F317*$F$264, $F317-SUM($I317:BG317)),0),0)</f>
        <v>0</v>
      </c>
      <c r="BI317" s="53">
        <f ca="1" xml:space="preserve"> (BI$2 &gt;= NTBA!$F$17) * IF(BI$268 &gt;= $E317, MAX( MIN( $F317*$F$264, $F317-SUM($I317:BH317)),0),0)</f>
        <v>0</v>
      </c>
      <c r="BJ317" s="53">
        <f ca="1" xml:space="preserve"> (BJ$2 &gt;= NTBA!$F$17) * IF(BJ$268 &gt;= $E317, MAX( MIN( $F317*$F$264, $F317-SUM($I317:BI317)),0),0)</f>
        <v>0</v>
      </c>
      <c r="BK317" s="53">
        <f ca="1" xml:space="preserve"> (BK$2 &gt;= NTBA!$F$17) * IF(BK$268 &gt;= $E317, MAX( MIN( $F317*$F$264, $F317-SUM($I317:BJ317)),0),0)</f>
        <v>0</v>
      </c>
      <c r="BL317" s="53">
        <f ca="1" xml:space="preserve"> (BL$2 &gt;= NTBA!$F$17) * IF(BL$268 &gt;= $E317, MAX( MIN( $F317*$F$264, $F317-SUM($I317:BK317)),0),0)</f>
        <v>0</v>
      </c>
      <c r="BM317" s="53">
        <f ca="1" xml:space="preserve"> (BM$2 &gt;= NTBA!$F$17) * IF(BM$268 &gt;= $E317, MAX( MIN( $F317*$F$264, $F317-SUM($I317:BL317)),0),0)</f>
        <v>0</v>
      </c>
      <c r="BN317" s="53">
        <f ca="1" xml:space="preserve"> (BN$2 &gt;= NTBA!$F$17) * IF(BN$268 &gt;= $E317, MAX( MIN( $F317*$F$264, $F317-SUM($I317:BM317)),0),0)</f>
        <v>0</v>
      </c>
      <c r="BO317" s="53">
        <f ca="1" xml:space="preserve"> (BO$2 &gt;= NTBA!$F$17) * IF(BO$268 &gt;= $E317, MAX( MIN( $F317*$F$264, $F317-SUM($I317:BN317)),0),0)</f>
        <v>0</v>
      </c>
      <c r="BP317" s="53">
        <f ca="1" xml:space="preserve"> (BP$2 &gt;= NTBA!$F$17) * IF(BP$268 &gt;= $E317, MAX( MIN( $F317*$F$264, $F317-SUM($I317:BO317)),0),0)</f>
        <v>0</v>
      </c>
      <c r="BQ317" s="53">
        <f ca="1" xml:space="preserve"> (BQ$2 &gt;= NTBA!$F$17) * IF(BQ$268 &gt;= $E317, MAX( MIN( $F317*$F$264, $F317-SUM($I317:BP317)),0),0)</f>
        <v>0</v>
      </c>
      <c r="BR317" s="53">
        <f ca="1" xml:space="preserve"> (BR$2 &gt;= NTBA!$F$17) * IF(BR$268 &gt;= $E317, MAX( MIN( $F317*$F$264, $F317-SUM($I317:BQ317)),0),0)</f>
        <v>0</v>
      </c>
      <c r="BS317" s="53">
        <f ca="1" xml:space="preserve"> (BS$2 &gt;= NTBA!$F$17) * IF(BS$268 &gt;= $E317, MAX( MIN( $F317*$F$264, $F317-SUM($I317:BR317)),0),0)</f>
        <v>0</v>
      </c>
      <c r="BT317" s="53">
        <f ca="1" xml:space="preserve"> (BT$2 &gt;= NTBA!$F$17) * IF(BT$268 &gt;= $E317, MAX( MIN( $F317*$F$264, $F317-SUM($I317:BS317)),0),0)</f>
        <v>0</v>
      </c>
      <c r="BU317" s="53">
        <f ca="1" xml:space="preserve"> (BU$2 &gt;= NTBA!$F$17) * IF(BU$268 &gt;= $E317, MAX( MIN( $F317*$F$264, $F317-SUM($I317:BT317)),0),0)</f>
        <v>0</v>
      </c>
      <c r="BV317" s="53">
        <f ca="1" xml:space="preserve"> (BV$2 &gt;= NTBA!$F$17) * IF(BV$268 &gt;= $E317, MAX( MIN( $F317*$F$264, $F317-SUM($I317:BU317)),0),0)</f>
        <v>0</v>
      </c>
      <c r="BW317" s="53">
        <f ca="1" xml:space="preserve"> (BW$2 &gt;= NTBA!$F$17) * IF(BW$268 &gt;= $E317, MAX( MIN( $F317*$F$264, $F317-SUM($I317:BV317)),0),0)</f>
        <v>0</v>
      </c>
      <c r="BX317" s="53">
        <f ca="1" xml:space="preserve"> (BX$2 &gt;= NTBA!$F$17) * IF(BX$268 &gt;= $E317, MAX( MIN( $F317*$F$264, $F317-SUM($I317:BW317)),0),0)</f>
        <v>0</v>
      </c>
      <c r="BY317" s="53">
        <f ca="1" xml:space="preserve"> (BY$2 &gt;= NTBA!$F$17) * IF(BY$268 &gt;= $E317, MAX( MIN( $F317*$F$264, $F317-SUM($I317:BX317)),0),0)</f>
        <v>0</v>
      </c>
      <c r="BZ317" s="53">
        <f ca="1" xml:space="preserve"> (BZ$2 &gt;= NTBA!$F$17) * IF(BZ$268 &gt;= $E317, MAX( MIN( $F317*$F$264, $F317-SUM($I317:BY317)),0),0)</f>
        <v>0</v>
      </c>
      <c r="CA317" s="53">
        <f ca="1" xml:space="preserve"> (CA$2 &gt;= NTBA!$F$17) * IF(CA$268 &gt;= $E317, MAX( MIN( $F317*$F$264, $F317-SUM($I317:BZ317)),0),0)</f>
        <v>0</v>
      </c>
      <c r="CB317" s="53">
        <f ca="1" xml:space="preserve"> (CB$2 &gt;= NTBA!$F$17) * IF(CB$268 &gt;= $E317, MAX( MIN( $F317*$F$264, $F317-SUM($I317:CA317)),0),0)</f>
        <v>0</v>
      </c>
      <c r="CC317" s="53">
        <f ca="1" xml:space="preserve"> (CC$2 &gt;= NTBA!$F$17) * IF(CC$268 &gt;= $E317, MAX( MIN( $F317*$F$264, $F317-SUM($I317:CB317)),0),0)</f>
        <v>0</v>
      </c>
      <c r="CD317" s="53">
        <f ca="1" xml:space="preserve"> (CD$2 &gt;= NTBA!$F$17) * IF(CD$268 &gt;= $E317, MAX( MIN( $F317*$F$264, $F317-SUM($I317:CC317)),0),0)</f>
        <v>0</v>
      </c>
      <c r="CE317" s="53">
        <f ca="1" xml:space="preserve"> (CE$2 &gt;= NTBA!$F$17) * IF(CE$268 &gt;= $E317, MAX( MIN( $F317*$F$264, $F317-SUM($I317:CD317)),0),0)</f>
        <v>0</v>
      </c>
      <c r="CF317" s="53">
        <f ca="1" xml:space="preserve"> (CF$2 &gt;= NTBA!$F$17) * IF(CF$268 &gt;= $E317, MAX( MIN( $F317*$F$264, $F317-SUM($I317:CE317)),0),0)</f>
        <v>0</v>
      </c>
      <c r="CG317" s="53">
        <f ca="1" xml:space="preserve"> (CG$2 &gt;= NTBA!$F$17) * IF(CG$268 &gt;= $E317, MAX( MIN( $F317*$F$264, $F317-SUM($I317:CF317)),0),0)</f>
        <v>0</v>
      </c>
      <c r="CH317" s="53">
        <f ca="1" xml:space="preserve"> (CH$2 &gt;= NTBA!$F$17) * IF(CH$268 &gt;= $E317, MAX( MIN( $F317*$F$264, $F317-SUM($I317:CG317)),0),0)</f>
        <v>0</v>
      </c>
      <c r="CI317" s="53">
        <f ca="1" xml:space="preserve"> (CI$2 &gt;= NTBA!$F$17) * IF(CI$268 &gt;= $E317, MAX( MIN( $F317*$F$264, $F317-SUM($I317:CH317)),0),0)</f>
        <v>0</v>
      </c>
      <c r="CJ317" s="53">
        <f ca="1" xml:space="preserve"> (CJ$2 &gt;= NTBA!$F$17) * IF(CJ$268 &gt;= $E317, MAX( MIN( $F317*$F$264, $F317-SUM($I317:CI317)),0),0)</f>
        <v>0</v>
      </c>
      <c r="CK317" s="53">
        <f ca="1" xml:space="preserve"> (CK$2 &gt;= NTBA!$F$17) * IF(CK$268 &gt;= $E317, MAX( MIN( $F317*$F$264, $F317-SUM($I317:CJ317)),0),0)</f>
        <v>0</v>
      </c>
      <c r="CL317" s="53">
        <f ca="1" xml:space="preserve"> (CL$2 &gt;= NTBA!$F$17) * IF(CL$268 &gt;= $E317, MAX( MIN( $F317*$F$264, $F317-SUM($I317:CK317)),0),0)</f>
        <v>0</v>
      </c>
      <c r="CM317" s="53">
        <f ca="1" xml:space="preserve"> (CM$2 &gt;= NTBA!$F$17) * IF(CM$268 &gt;= $E317, MAX( MIN( $F317*$F$264, $F317-SUM($I317:CL317)),0),0)</f>
        <v>0</v>
      </c>
      <c r="CN317" s="53">
        <f ca="1" xml:space="preserve"> (CN$2 &gt;= NTBA!$F$17) * IF(CN$268 &gt;= $E317, MAX( MIN( $F317*$F$264, $F317-SUM($I317:CM317)),0),0)</f>
        <v>0</v>
      </c>
      <c r="CO317" s="53">
        <f ca="1" xml:space="preserve"> (CO$2 &gt;= NTBA!$F$17) * IF(CO$268 &gt;= $E317, MAX( MIN( $F317*$F$264, $F317-SUM($I317:CN317)),0),0)</f>
        <v>0</v>
      </c>
      <c r="CP317" s="53">
        <f ca="1" xml:space="preserve"> (CP$2 &gt;= NTBA!$F$17) * IF(CP$268 &gt;= $E317, MAX( MIN( $F317*$F$264, $F317-SUM($I317:CO317)),0),0)</f>
        <v>0</v>
      </c>
      <c r="CQ317" s="53">
        <f ca="1" xml:space="preserve"> (CQ$2 &gt;= NTBA!$F$17) * IF(CQ$268 &gt;= $E317, MAX( MIN( $F317*$F$264, $F317-SUM($I317:CP317)),0),0)</f>
        <v>0</v>
      </c>
      <c r="CR317" s="53">
        <f ca="1" xml:space="preserve"> (CR$2 &gt;= NTBA!$F$17) * IF(CR$268 &gt;= $E317, MAX( MIN( $F317*$F$264, $F317-SUM($I317:CQ317)),0),0)</f>
        <v>0</v>
      </c>
      <c r="CS317" s="53">
        <f ca="1" xml:space="preserve"> (CS$2 &gt;= NTBA!$F$17) * IF(CS$268 &gt;= $E317, MAX( MIN( $F317*$F$264, $F317-SUM($I317:CR317)),0),0)</f>
        <v>0</v>
      </c>
      <c r="CT317" s="53">
        <f ca="1" xml:space="preserve"> (CT$2 &gt;= NTBA!$F$17) * IF(CT$268 &gt;= $E317, MAX( MIN( $F317*$F$264, $F317-SUM($I317:CS317)),0),0)</f>
        <v>0</v>
      </c>
      <c r="CU317" s="53">
        <f ca="1" xml:space="preserve"> (CU$2 &gt;= NTBA!$F$17) * IF(CU$268 &gt;= $E317, MAX( MIN( $F317*$F$264, $F317-SUM($I317:CT317)),0),0)</f>
        <v>0</v>
      </c>
      <c r="CV317" s="53">
        <f ca="1" xml:space="preserve"> (CV$2 &gt;= NTBA!$F$17) * IF(CV$268 &gt;= $E317, MAX( MIN( $F317*$F$264, $F317-SUM($I317:CU317)),0),0)</f>
        <v>0</v>
      </c>
      <c r="CW317" s="53">
        <f ca="1" xml:space="preserve"> (CW$2 &gt;= NTBA!$F$17) * IF(CW$268 &gt;= $E317, MAX( MIN( $F317*$F$264, $F317-SUM($I317:CV317)),0),0)</f>
        <v>0</v>
      </c>
      <c r="CX317" s="53">
        <f ca="1" xml:space="preserve"> (CX$2 &gt;= NTBA!$F$17) * IF(CX$268 &gt;= $E317, MAX( MIN( $F317*$F$264, $F317-SUM($I317:CW317)),0),0)</f>
        <v>0</v>
      </c>
      <c r="CY317" s="53">
        <f ca="1" xml:space="preserve"> (CY$2 &gt;= NTBA!$F$17) * IF(CY$268 &gt;= $E317, MAX( MIN( $F317*$F$264, $F317-SUM($I317:CX317)),0),0)</f>
        <v>0</v>
      </c>
      <c r="CZ317" s="53">
        <f ca="1" xml:space="preserve"> (CZ$2 &gt;= NTBA!$F$17) * IF(CZ$268 &gt;= $E317, MAX( MIN( $F317*$F$264, $F317-SUM($I317:CY317)),0),0)</f>
        <v>0</v>
      </c>
      <c r="DA317" s="53">
        <f ca="1" xml:space="preserve"> (DA$2 &gt;= NTBA!$F$17) * IF(DA$268 &gt;= $E317, MAX( MIN( $F317*$F$264, $F317-SUM($I317:CZ317)),0),0)</f>
        <v>0</v>
      </c>
      <c r="DB317" s="53">
        <f ca="1" xml:space="preserve"> (DB$2 &gt;= NTBA!$F$17) * IF(DB$268 &gt;= $E317, MAX( MIN( $F317*$F$264, $F317-SUM($I317:DA317)),0),0)</f>
        <v>0</v>
      </c>
      <c r="DC317" s="53">
        <f ca="1" xml:space="preserve"> (DC$2 &gt;= NTBA!$F$17) * IF(DC$268 &gt;= $E317, MAX( MIN( $F317*$F$264, $F317-SUM($I317:DB317)),0),0)</f>
        <v>0</v>
      </c>
      <c r="DD317" s="53">
        <f ca="1" xml:space="preserve"> (DD$2 &gt;= NTBA!$F$17) * IF(DD$268 &gt;= $E317, MAX( MIN( $F317*$F$264, $F317-SUM($I317:DC317)),0),0)</f>
        <v>0</v>
      </c>
      <c r="DE317" s="53">
        <f ca="1" xml:space="preserve"> (DE$2 &gt;= NTBA!$F$17) * IF(DE$268 &gt;= $E317, MAX( MIN( $F317*$F$264, $F317-SUM($I317:DD317)),0),0)</f>
        <v>0</v>
      </c>
      <c r="DF317" s="53">
        <f ca="1" xml:space="preserve"> (DF$2 &gt;= NTBA!$F$17) * IF(DF$268 &gt;= $E317, MAX( MIN( $F317*$F$264, $F317-SUM($I317:DE317)),0),0)</f>
        <v>0</v>
      </c>
      <c r="DG317" s="53">
        <f ca="1" xml:space="preserve"> (DG$2 &gt;= NTBA!$F$17) * IF(DG$268 &gt;= $E317, MAX( MIN( $F317*$F$264, $F317-SUM($I317:DF317)),0),0)</f>
        <v>0</v>
      </c>
      <c r="DH317" s="53">
        <f ca="1" xml:space="preserve"> (DH$2 &gt;= NTBA!$F$17) * IF(DH$268 &gt;= $E317, MAX( MIN( $F317*$F$264, $F317-SUM($I317:DG317)),0),0)</f>
        <v>0</v>
      </c>
      <c r="DI317" s="53">
        <f ca="1" xml:space="preserve"> (DI$2 &gt;= NTBA!$F$17) * IF(DI$268 &gt;= $E317, MAX( MIN( $F317*$F$264, $F317-SUM($I317:DH317)),0),0)</f>
        <v>0</v>
      </c>
      <c r="DJ317" s="53">
        <f ca="1" xml:space="preserve"> (DJ$2 &gt;= NTBA!$F$17) * IF(DJ$268 &gt;= $E317, MAX( MIN( $F317*$F$264, $F317-SUM($I317:DI317)),0),0)</f>
        <v>0</v>
      </c>
      <c r="DK317" s="53">
        <f ca="1" xml:space="preserve"> (DK$2 &gt;= NTBA!$F$17) * IF(DK$268 &gt;= $E317, MAX( MIN( $F317*$F$264, $F317-SUM($I317:DJ317)),0),0)</f>
        <v>0</v>
      </c>
      <c r="DL317" s="53">
        <f ca="1" xml:space="preserve"> (DL$2 &gt;= NTBA!$F$17) * IF(DL$268 &gt;= $E317, MAX( MIN( $F317*$F$264, $F317-SUM($I317:DK317)),0),0)</f>
        <v>0</v>
      </c>
      <c r="DM317" s="53">
        <f ca="1" xml:space="preserve"> (DM$2 &gt;= NTBA!$F$17) * IF(DM$268 &gt;= $E317, MAX( MIN( $F317*$F$264, $F317-SUM($I317:DL317)),0),0)</f>
        <v>0</v>
      </c>
      <c r="DN317" s="53">
        <f ca="1" xml:space="preserve"> (DN$2 &gt;= NTBA!$F$17) * IF(DN$268 &gt;= $E317, MAX( MIN( $F317*$F$264, $F317-SUM($I317:DM317)),0),0)</f>
        <v>0</v>
      </c>
      <c r="DO317" s="53">
        <f ca="1" xml:space="preserve"> (DO$2 &gt;= NTBA!$F$17) * IF(DO$268 &gt;= $E317, MAX( MIN( $F317*$F$264, $F317-SUM($I317:DN317)),0),0)</f>
        <v>0</v>
      </c>
      <c r="DP317" s="53">
        <f ca="1" xml:space="preserve"> (DP$2 &gt;= NTBA!$F$17) * IF(DP$268 &gt;= $E317, MAX( MIN( $F317*$F$264, $F317-SUM($I317:DO317)),0),0)</f>
        <v>0</v>
      </c>
      <c r="DQ317" s="53">
        <f ca="1" xml:space="preserve"> (DQ$2 &gt;= NTBA!$F$17) * IF(DQ$268 &gt;= $E317, MAX( MIN( $F317*$F$264, $F317-SUM($I317:DP317)),0),0)</f>
        <v>0</v>
      </c>
      <c r="DR317" s="53">
        <f ca="1" xml:space="preserve"> (DR$2 &gt;= NTBA!$F$17) * IF(DR$268 &gt;= $E317, MAX( MIN( $F317*$F$264, $F317-SUM($I317:DQ317)),0),0)</f>
        <v>0</v>
      </c>
      <c r="DS317" s="53">
        <f ca="1" xml:space="preserve"> (DS$2 &gt;= NTBA!$F$17) * IF(DS$268 &gt;= $E317, MAX( MIN( $F317*$F$264, $F317-SUM($I317:DR317)),0),0)</f>
        <v>0</v>
      </c>
      <c r="DT317" s="53">
        <f ca="1" xml:space="preserve"> (DT$2 &gt;= NTBA!$F$17) * IF(DT$268 &gt;= $E317, MAX( MIN( $F317*$F$264, $F317-SUM($I317:DS317)),0),0)</f>
        <v>0</v>
      </c>
      <c r="DU317" s="53">
        <f ca="1" xml:space="preserve"> (DU$2 &gt;= NTBA!$F$17) * IF(DU$268 &gt;= $E317, MAX( MIN( $F317*$F$264, $F317-SUM($I317:DT317)),0),0)</f>
        <v>0</v>
      </c>
      <c r="DV317" s="53">
        <f ca="1" xml:space="preserve"> (DV$2 &gt;= NTBA!$F$17) * IF(DV$268 &gt;= $E317, MAX( MIN( $F317*$F$264, $F317-SUM($I317:DU317)),0),0)</f>
        <v>0</v>
      </c>
      <c r="DW317" s="53">
        <f ca="1" xml:space="preserve"> (DW$2 &gt;= NTBA!$F$17) * IF(DW$268 &gt;= $E317, MAX( MIN( $F317*$F$264, $F317-SUM($I317:DV317)),0),0)</f>
        <v>0</v>
      </c>
      <c r="DX317" s="53">
        <f ca="1" xml:space="preserve"> (DX$2 &gt;= NTBA!$F$17) * IF(DX$268 &gt;= $E317, MAX( MIN( $F317*$F$264, $F317-SUM($I317:DW317)),0),0)</f>
        <v>0</v>
      </c>
      <c r="DY317" s="53">
        <f ca="1" xml:space="preserve"> (DY$2 &gt;= NTBA!$F$17) * IF(DY$268 &gt;= $E317, MAX( MIN( $F317*$F$264, $F317-SUM($I317:DX317)),0),0)</f>
        <v>0</v>
      </c>
      <c r="DZ317" s="53">
        <f ca="1" xml:space="preserve"> (DZ$2 &gt;= NTBA!$F$17) * IF(DZ$268 &gt;= $E317, MAX( MIN( $F317*$F$264, $F317-SUM($I317:DY317)),0),0)</f>
        <v>0</v>
      </c>
      <c r="EA317" s="53">
        <f ca="1" xml:space="preserve"> (EA$2 &gt;= NTBA!$F$17) * IF(EA$268 &gt;= $E317, MAX( MIN( $F317*$F$264, $F317-SUM($I317:DZ317)),0),0)</f>
        <v>0</v>
      </c>
      <c r="EB317" s="53">
        <f ca="1" xml:space="preserve"> (EB$2 &gt;= NTBA!$F$17) * IF(EB$268 &gt;= $E317, MAX( MIN( $F317*$F$264, $F317-SUM($I317:EA317)),0),0)</f>
        <v>0</v>
      </c>
      <c r="EC317" s="53">
        <f ca="1" xml:space="preserve"> (EC$2 &gt;= NTBA!$F$17) * IF(EC$268 &gt;= $E317, MAX( MIN( $F317*$F$264, $F317-SUM($I317:EB317)),0),0)</f>
        <v>0</v>
      </c>
      <c r="ED317" s="53">
        <f ca="1" xml:space="preserve"> (ED$2 &gt;= NTBA!$F$17) * IF(ED$268 &gt;= $E317, MAX( MIN( $F317*$F$264, $F317-SUM($I317:EC317)),0),0)</f>
        <v>0</v>
      </c>
      <c r="EE317" s="53">
        <f ca="1" xml:space="preserve"> (EE$2 &gt;= NTBA!$F$17) * IF(EE$268 &gt;= $E317, MAX( MIN( $F317*$F$264, $F317-SUM($I317:ED317)),0),0)</f>
        <v>0</v>
      </c>
      <c r="EF317" s="53">
        <f ca="1" xml:space="preserve"> (EF$2 &gt;= NTBA!$F$17) * IF(EF$268 &gt;= $E317, MAX( MIN( $F317*$F$264, $F317-SUM($I317:EE317)),0),0)</f>
        <v>0</v>
      </c>
      <c r="EG317" s="53">
        <f ca="1" xml:space="preserve"> (EG$2 &gt;= NTBA!$F$17) * IF(EG$268 &gt;= $E317, MAX( MIN( $F317*$F$264, $F317-SUM($I317:EF317)),0),0)</f>
        <v>0</v>
      </c>
      <c r="EH317" s="53">
        <f ca="1" xml:space="preserve"> (EH$2 &gt;= NTBA!$F$17) * IF(EH$268 &gt;= $E317, MAX( MIN( $F317*$F$264, $F317-SUM($I317:EG317)),0),0)</f>
        <v>0</v>
      </c>
      <c r="EI317" s="21"/>
    </row>
    <row r="318" spans="5:139" ht="15" customHeight="1" outlineLevel="1" x14ac:dyDescent="0.35">
      <c r="E318" s="625">
        <v>50</v>
      </c>
      <c r="F318" s="415">
        <f ca="1"/>
        <v>0</v>
      </c>
      <c r="H318" s="26">
        <f t="shared" ca="1" si="184"/>
        <v>0</v>
      </c>
      <c r="I318" s="39"/>
      <c r="J318" s="53">
        <f xml:space="preserve"> (J$2 &gt;= NTBA!$F$17) * IF(J$268 &gt;= $E318, MAX( MIN( $F318*$F$264, $F318-SUM($I318:I318)),0),0)</f>
        <v>0</v>
      </c>
      <c r="K318" s="53">
        <f xml:space="preserve"> (K$2 &gt;= NTBA!$F$17) * IF(K$268 &gt;= $E318, MAX( MIN( $F318*$F$264, $F318-SUM($I318:J318)),0),0)</f>
        <v>0</v>
      </c>
      <c r="L318" s="53">
        <f xml:space="preserve"> (L$2 &gt;= NTBA!$F$17) * IF(L$268 &gt;= $E318, MAX( MIN( $F318*$F$264, $F318-SUM($I318:K318)),0),0)</f>
        <v>0</v>
      </c>
      <c r="M318" s="53">
        <f xml:space="preserve"> (M$2 &gt;= NTBA!$F$17) * IF(M$268 &gt;= $E318, MAX( MIN( $F318*$F$264, $F318-SUM($I318:L318)),0),0)</f>
        <v>0</v>
      </c>
      <c r="N318" s="53">
        <f xml:space="preserve"> (N$2 &gt;= NTBA!$F$17) * IF(N$268 &gt;= $E318, MAX( MIN( $F318*$F$264, $F318-SUM($I318:M318)),0),0)</f>
        <v>0</v>
      </c>
      <c r="O318" s="53">
        <f xml:space="preserve"> (O$2 &gt;= NTBA!$F$17) * IF(O$268 &gt;= $E318, MAX( MIN( $F318*$F$264, $F318-SUM($I318:N318)),0),0)</f>
        <v>0</v>
      </c>
      <c r="P318" s="53">
        <f xml:space="preserve"> (P$2 &gt;= NTBA!$F$17) * IF(P$268 &gt;= $E318, MAX( MIN( $F318*$F$264, $F318-SUM($I318:O318)),0),0)</f>
        <v>0</v>
      </c>
      <c r="Q318" s="53">
        <f xml:space="preserve"> (Q$2 &gt;= NTBA!$F$17) * IF(Q$268 &gt;= $E318, MAX( MIN( $F318*$F$264, $F318-SUM($I318:P318)),0),0)</f>
        <v>0</v>
      </c>
      <c r="R318" s="53">
        <f xml:space="preserve"> (R$2 &gt;= NTBA!$F$17) * IF(R$268 &gt;= $E318, MAX( MIN( $F318*$F$264, $F318-SUM($I318:Q318)),0),0)</f>
        <v>0</v>
      </c>
      <c r="S318" s="53">
        <f xml:space="preserve"> (S$2 &gt;= NTBA!$F$17) * IF(S$268 &gt;= $E318, MAX( MIN( $F318*$F$264, $F318-SUM($I318:R318)),0),0)</f>
        <v>0</v>
      </c>
      <c r="T318" s="53">
        <f xml:space="preserve"> (T$2 &gt;= NTBA!$F$17) * IF(T$268 &gt;= $E318, MAX( MIN( $F318*$F$264, $F318-SUM($I318:S318)),0),0)</f>
        <v>0</v>
      </c>
      <c r="U318" s="53">
        <f xml:space="preserve"> (U$2 &gt;= NTBA!$F$17) * IF(U$268 &gt;= $E318, MAX( MIN( $F318*$F$264, $F318-SUM($I318:T318)),0),0)</f>
        <v>0</v>
      </c>
      <c r="V318" s="53">
        <f xml:space="preserve"> (V$2 &gt;= NTBA!$F$17) * IF(V$268 &gt;= $E318, MAX( MIN( $F318*$F$264, $F318-SUM($I318:U318)),0),0)</f>
        <v>0</v>
      </c>
      <c r="W318" s="53">
        <f xml:space="preserve"> (W$2 &gt;= NTBA!$F$17) * IF(W$268 &gt;= $E318, MAX( MIN( $F318*$F$264, $F318-SUM($I318:V318)),0),0)</f>
        <v>0</v>
      </c>
      <c r="X318" s="53">
        <f xml:space="preserve"> (X$2 &gt;= NTBA!$F$17) * IF(X$268 &gt;= $E318, MAX( MIN( $F318*$F$264, $F318-SUM($I318:W318)),0),0)</f>
        <v>0</v>
      </c>
      <c r="Y318" s="53">
        <f xml:space="preserve"> (Y$2 &gt;= NTBA!$F$17) * IF(Y$268 &gt;= $E318, MAX( MIN( $F318*$F$264, $F318-SUM($I318:X318)),0),0)</f>
        <v>0</v>
      </c>
      <c r="Z318" s="53">
        <f xml:space="preserve"> (Z$2 &gt;= NTBA!$F$17) * IF(Z$268 &gt;= $E318, MAX( MIN( $F318*$F$264, $F318-SUM($I318:Y318)),0),0)</f>
        <v>0</v>
      </c>
      <c r="AA318" s="53">
        <f xml:space="preserve"> (AA$2 &gt;= NTBA!$F$17) * IF(AA$268 &gt;= $E318, MAX( MIN( $F318*$F$264, $F318-SUM($I318:Z318)),0),0)</f>
        <v>0</v>
      </c>
      <c r="AB318" s="53">
        <f xml:space="preserve"> (AB$2 &gt;= NTBA!$F$17) * IF(AB$268 &gt;= $E318, MAX( MIN( $F318*$F$264, $F318-SUM($I318:AA318)),0),0)</f>
        <v>0</v>
      </c>
      <c r="AC318" s="53">
        <f xml:space="preserve"> (AC$2 &gt;= NTBA!$F$17) * IF(AC$268 &gt;= $E318, MAX( MIN( $F318*$F$264, $F318-SUM($I318:AB318)),0),0)</f>
        <v>0</v>
      </c>
      <c r="AD318" s="53">
        <f xml:space="preserve"> (AD$2 &gt;= NTBA!$F$17) * IF(AD$268 &gt;= $E318, MAX( MIN( $F318*$F$264, $F318-SUM($I318:AC318)),0),0)</f>
        <v>0</v>
      </c>
      <c r="AE318" s="53">
        <f xml:space="preserve"> (AE$2 &gt;= NTBA!$F$17) * IF(AE$268 &gt;= $E318, MAX( MIN( $F318*$F$264, $F318-SUM($I318:AD318)),0),0)</f>
        <v>0</v>
      </c>
      <c r="AF318" s="53">
        <f xml:space="preserve"> (AF$2 &gt;= NTBA!$F$17) * IF(AF$268 &gt;= $E318, MAX( MIN( $F318*$F$264, $F318-SUM($I318:AE318)),0),0)</f>
        <v>0</v>
      </c>
      <c r="AG318" s="53">
        <f xml:space="preserve"> (AG$2 &gt;= NTBA!$F$17) * IF(AG$268 &gt;= $E318, MAX( MIN( $F318*$F$264, $F318-SUM($I318:AF318)),0),0)</f>
        <v>0</v>
      </c>
      <c r="AH318" s="53">
        <f xml:space="preserve"> (AH$2 &gt;= NTBA!$F$17) * IF(AH$268 &gt;= $E318, MAX( MIN( $F318*$F$264, $F318-SUM($I318:AG318)),0),0)</f>
        <v>0</v>
      </c>
      <c r="AI318" s="53">
        <f xml:space="preserve"> (AI$2 &gt;= NTBA!$F$17) * IF(AI$268 &gt;= $E318, MAX( MIN( $F318*$F$264, $F318-SUM($I318:AH318)),0),0)</f>
        <v>0</v>
      </c>
      <c r="AJ318" s="53">
        <f xml:space="preserve"> (AJ$2 &gt;= NTBA!$F$17) * IF(AJ$268 &gt;= $E318, MAX( MIN( $F318*$F$264, $F318-SUM($I318:AI318)),0),0)</f>
        <v>0</v>
      </c>
      <c r="AK318" s="53">
        <f xml:space="preserve"> (AK$2 &gt;= NTBA!$F$17) * IF(AK$268 &gt;= $E318, MAX( MIN( $F318*$F$264, $F318-SUM($I318:AJ318)),0),0)</f>
        <v>0</v>
      </c>
      <c r="AL318" s="53">
        <f xml:space="preserve"> (AL$2 &gt;= NTBA!$F$17) * IF(AL$268 &gt;= $E318, MAX( MIN( $F318*$F$264, $F318-SUM($I318:AK318)),0),0)</f>
        <v>0</v>
      </c>
      <c r="AM318" s="53">
        <f xml:space="preserve"> (AM$2 &gt;= NTBA!$F$17) * IF(AM$268 &gt;= $E318, MAX( MIN( $F318*$F$264, $F318-SUM($I318:AL318)),0),0)</f>
        <v>0</v>
      </c>
      <c r="AN318" s="53">
        <f xml:space="preserve"> (AN$2 &gt;= NTBA!$F$17) * IF(AN$268 &gt;= $E318, MAX( MIN( $F318*$F$264, $F318-SUM($I318:AM318)),0),0)</f>
        <v>0</v>
      </c>
      <c r="AO318" s="53">
        <f xml:space="preserve"> (AO$2 &gt;= NTBA!$F$17) * IF(AO$268 &gt;= $E318, MAX( MIN( $F318*$F$264, $F318-SUM($I318:AN318)),0),0)</f>
        <v>0</v>
      </c>
      <c r="AP318" s="53">
        <f xml:space="preserve"> (AP$2 &gt;= NTBA!$F$17) * IF(AP$268 &gt;= $E318, MAX( MIN( $F318*$F$264, $F318-SUM($I318:AO318)),0),0)</f>
        <v>0</v>
      </c>
      <c r="AQ318" s="53">
        <f xml:space="preserve"> (AQ$2 &gt;= NTBA!$F$17) * IF(AQ$268 &gt;= $E318, MAX( MIN( $F318*$F$264, $F318-SUM($I318:AP318)),0),0)</f>
        <v>0</v>
      </c>
      <c r="AR318" s="53">
        <f xml:space="preserve"> (AR$2 &gt;= NTBA!$F$17) * IF(AR$268 &gt;= $E318, MAX( MIN( $F318*$F$264, $F318-SUM($I318:AQ318)),0),0)</f>
        <v>0</v>
      </c>
      <c r="AS318" s="53">
        <f xml:space="preserve"> (AS$2 &gt;= NTBA!$F$17) * IF(AS$268 &gt;= $E318, MAX( MIN( $F318*$F$264, $F318-SUM($I318:AR318)),0),0)</f>
        <v>0</v>
      </c>
      <c r="AT318" s="53">
        <f xml:space="preserve"> (AT$2 &gt;= NTBA!$F$17) * IF(AT$268 &gt;= $E318, MAX( MIN( $F318*$F$264, $F318-SUM($I318:AS318)),0),0)</f>
        <v>0</v>
      </c>
      <c r="AU318" s="53">
        <f xml:space="preserve"> (AU$2 &gt;= NTBA!$F$17) * IF(AU$268 &gt;= $E318, MAX( MIN( $F318*$F$264, $F318-SUM($I318:AT318)),0),0)</f>
        <v>0</v>
      </c>
      <c r="AV318" s="53">
        <f xml:space="preserve"> (AV$2 &gt;= NTBA!$F$17) * IF(AV$268 &gt;= $E318, MAX( MIN( $F318*$F$264, $F318-SUM($I318:AU318)),0),0)</f>
        <v>0</v>
      </c>
      <c r="AW318" s="53">
        <f xml:space="preserve"> (AW$2 &gt;= NTBA!$F$17) * IF(AW$268 &gt;= $E318, MAX( MIN( $F318*$F$264, $F318-SUM($I318:AV318)),0),0)</f>
        <v>0</v>
      </c>
      <c r="AX318" s="53">
        <f xml:space="preserve"> (AX$2 &gt;= NTBA!$F$17) * IF(AX$268 &gt;= $E318, MAX( MIN( $F318*$F$264, $F318-SUM($I318:AW318)),0),0)</f>
        <v>0</v>
      </c>
      <c r="AY318" s="53">
        <f xml:space="preserve"> (AY$2 &gt;= NTBA!$F$17) * IF(AY$268 &gt;= $E318, MAX( MIN( $F318*$F$264, $F318-SUM($I318:AX318)),0),0)</f>
        <v>0</v>
      </c>
      <c r="AZ318" s="53">
        <f xml:space="preserve"> (AZ$2 &gt;= NTBA!$F$17) * IF(AZ$268 &gt;= $E318, MAX( MIN( $F318*$F$264, $F318-SUM($I318:AY318)),0),0)</f>
        <v>0</v>
      </c>
      <c r="BA318" s="53">
        <f xml:space="preserve"> (BA$2 &gt;= NTBA!$F$17) * IF(BA$268 &gt;= $E318, MAX( MIN( $F318*$F$264, $F318-SUM($I318:AZ318)),0),0)</f>
        <v>0</v>
      </c>
      <c r="BB318" s="53">
        <f xml:space="preserve"> (BB$2 &gt;= NTBA!$F$17) * IF(BB$268 &gt;= $E318, MAX( MIN( $F318*$F$264, $F318-SUM($I318:BA318)),0),0)</f>
        <v>0</v>
      </c>
      <c r="BC318" s="53">
        <f xml:space="preserve"> (BC$2 &gt;= NTBA!$F$17) * IF(BC$268 &gt;= $E318, MAX( MIN( $F318*$F$264, $F318-SUM($I318:BB318)),0),0)</f>
        <v>0</v>
      </c>
      <c r="BD318" s="53">
        <f xml:space="preserve"> (BD$2 &gt;= NTBA!$F$17) * IF(BD$268 &gt;= $E318, MAX( MIN( $F318*$F$264, $F318-SUM($I318:BC318)),0),0)</f>
        <v>0</v>
      </c>
      <c r="BE318" s="53">
        <f xml:space="preserve"> (BE$2 &gt;= NTBA!$F$17) * IF(BE$268 &gt;= $E318, MAX( MIN( $F318*$F$264, $F318-SUM($I318:BD318)),0),0)</f>
        <v>0</v>
      </c>
      <c r="BF318" s="53">
        <f xml:space="preserve"> (BF$2 &gt;= NTBA!$F$17) * IF(BF$268 &gt;= $E318, MAX( MIN( $F318*$F$264, $F318-SUM($I318:BE318)),0),0)</f>
        <v>0</v>
      </c>
      <c r="BG318" s="53">
        <f ca="1" xml:space="preserve"> (BG$2 &gt;= NTBA!$F$17) * IF(BG$268 &gt;= $E318, MAX( MIN( $F318*$F$264, $F318-SUM($I318:BF318)),0),0)</f>
        <v>0</v>
      </c>
      <c r="BH318" s="53">
        <f ca="1" xml:space="preserve"> (BH$2 &gt;= NTBA!$F$17) * IF(BH$268 &gt;= $E318, MAX( MIN( $F318*$F$264, $F318-SUM($I318:BG318)),0),0)</f>
        <v>0</v>
      </c>
      <c r="BI318" s="53">
        <f ca="1" xml:space="preserve"> (BI$2 &gt;= NTBA!$F$17) * IF(BI$268 &gt;= $E318, MAX( MIN( $F318*$F$264, $F318-SUM($I318:BH318)),0),0)</f>
        <v>0</v>
      </c>
      <c r="BJ318" s="53">
        <f ca="1" xml:space="preserve"> (BJ$2 &gt;= NTBA!$F$17) * IF(BJ$268 &gt;= $E318, MAX( MIN( $F318*$F$264, $F318-SUM($I318:BI318)),0),0)</f>
        <v>0</v>
      </c>
      <c r="BK318" s="53">
        <f ca="1" xml:space="preserve"> (BK$2 &gt;= NTBA!$F$17) * IF(BK$268 &gt;= $E318, MAX( MIN( $F318*$F$264, $F318-SUM($I318:BJ318)),0),0)</f>
        <v>0</v>
      </c>
      <c r="BL318" s="53">
        <f ca="1" xml:space="preserve"> (BL$2 &gt;= NTBA!$F$17) * IF(BL$268 &gt;= $E318, MAX( MIN( $F318*$F$264, $F318-SUM($I318:BK318)),0),0)</f>
        <v>0</v>
      </c>
      <c r="BM318" s="53">
        <f ca="1" xml:space="preserve"> (BM$2 &gt;= NTBA!$F$17) * IF(BM$268 &gt;= $E318, MAX( MIN( $F318*$F$264, $F318-SUM($I318:BL318)),0),0)</f>
        <v>0</v>
      </c>
      <c r="BN318" s="53">
        <f ca="1" xml:space="preserve"> (BN$2 &gt;= NTBA!$F$17) * IF(BN$268 &gt;= $E318, MAX( MIN( $F318*$F$264, $F318-SUM($I318:BM318)),0),0)</f>
        <v>0</v>
      </c>
      <c r="BO318" s="53">
        <f ca="1" xml:space="preserve"> (BO$2 &gt;= NTBA!$F$17) * IF(BO$268 &gt;= $E318, MAX( MIN( $F318*$F$264, $F318-SUM($I318:BN318)),0),0)</f>
        <v>0</v>
      </c>
      <c r="BP318" s="53">
        <f ca="1" xml:space="preserve"> (BP$2 &gt;= NTBA!$F$17) * IF(BP$268 &gt;= $E318, MAX( MIN( $F318*$F$264, $F318-SUM($I318:BO318)),0),0)</f>
        <v>0</v>
      </c>
      <c r="BQ318" s="53">
        <f ca="1" xml:space="preserve"> (BQ$2 &gt;= NTBA!$F$17) * IF(BQ$268 &gt;= $E318, MAX( MIN( $F318*$F$264, $F318-SUM($I318:BP318)),0),0)</f>
        <v>0</v>
      </c>
      <c r="BR318" s="53">
        <f ca="1" xml:space="preserve"> (BR$2 &gt;= NTBA!$F$17) * IF(BR$268 &gt;= $E318, MAX( MIN( $F318*$F$264, $F318-SUM($I318:BQ318)),0),0)</f>
        <v>0</v>
      </c>
      <c r="BS318" s="53">
        <f ca="1" xml:space="preserve"> (BS$2 &gt;= NTBA!$F$17) * IF(BS$268 &gt;= $E318, MAX( MIN( $F318*$F$264, $F318-SUM($I318:BR318)),0),0)</f>
        <v>0</v>
      </c>
      <c r="BT318" s="53">
        <f ca="1" xml:space="preserve"> (BT$2 &gt;= NTBA!$F$17) * IF(BT$268 &gt;= $E318, MAX( MIN( $F318*$F$264, $F318-SUM($I318:BS318)),0),0)</f>
        <v>0</v>
      </c>
      <c r="BU318" s="53">
        <f ca="1" xml:space="preserve"> (BU$2 &gt;= NTBA!$F$17) * IF(BU$268 &gt;= $E318, MAX( MIN( $F318*$F$264, $F318-SUM($I318:BT318)),0),0)</f>
        <v>0</v>
      </c>
      <c r="BV318" s="53">
        <f ca="1" xml:space="preserve"> (BV$2 &gt;= NTBA!$F$17) * IF(BV$268 &gt;= $E318, MAX( MIN( $F318*$F$264, $F318-SUM($I318:BU318)),0),0)</f>
        <v>0</v>
      </c>
      <c r="BW318" s="53">
        <f ca="1" xml:space="preserve"> (BW$2 &gt;= NTBA!$F$17) * IF(BW$268 &gt;= $E318, MAX( MIN( $F318*$F$264, $F318-SUM($I318:BV318)),0),0)</f>
        <v>0</v>
      </c>
      <c r="BX318" s="53">
        <f ca="1" xml:space="preserve"> (BX$2 &gt;= NTBA!$F$17) * IF(BX$268 &gt;= $E318, MAX( MIN( $F318*$F$264, $F318-SUM($I318:BW318)),0),0)</f>
        <v>0</v>
      </c>
      <c r="BY318" s="53">
        <f ca="1" xml:space="preserve"> (BY$2 &gt;= NTBA!$F$17) * IF(BY$268 &gt;= $E318, MAX( MIN( $F318*$F$264, $F318-SUM($I318:BX318)),0),0)</f>
        <v>0</v>
      </c>
      <c r="BZ318" s="53">
        <f ca="1" xml:space="preserve"> (BZ$2 &gt;= NTBA!$F$17) * IF(BZ$268 &gt;= $E318, MAX( MIN( $F318*$F$264, $F318-SUM($I318:BY318)),0),0)</f>
        <v>0</v>
      </c>
      <c r="CA318" s="53">
        <f ca="1" xml:space="preserve"> (CA$2 &gt;= NTBA!$F$17) * IF(CA$268 &gt;= $E318, MAX( MIN( $F318*$F$264, $F318-SUM($I318:BZ318)),0),0)</f>
        <v>0</v>
      </c>
      <c r="CB318" s="53">
        <f ca="1" xml:space="preserve"> (CB$2 &gt;= NTBA!$F$17) * IF(CB$268 &gt;= $E318, MAX( MIN( $F318*$F$264, $F318-SUM($I318:CA318)),0),0)</f>
        <v>0</v>
      </c>
      <c r="CC318" s="53">
        <f ca="1" xml:space="preserve"> (CC$2 &gt;= NTBA!$F$17) * IF(CC$268 &gt;= $E318, MAX( MIN( $F318*$F$264, $F318-SUM($I318:CB318)),0),0)</f>
        <v>0</v>
      </c>
      <c r="CD318" s="53">
        <f ca="1" xml:space="preserve"> (CD$2 &gt;= NTBA!$F$17) * IF(CD$268 &gt;= $E318, MAX( MIN( $F318*$F$264, $F318-SUM($I318:CC318)),0),0)</f>
        <v>0</v>
      </c>
      <c r="CE318" s="53">
        <f ca="1" xml:space="preserve"> (CE$2 &gt;= NTBA!$F$17) * IF(CE$268 &gt;= $E318, MAX( MIN( $F318*$F$264, $F318-SUM($I318:CD318)),0),0)</f>
        <v>0</v>
      </c>
      <c r="CF318" s="53">
        <f ca="1" xml:space="preserve"> (CF$2 &gt;= NTBA!$F$17) * IF(CF$268 &gt;= $E318, MAX( MIN( $F318*$F$264, $F318-SUM($I318:CE318)),0),0)</f>
        <v>0</v>
      </c>
      <c r="CG318" s="53">
        <f ca="1" xml:space="preserve"> (CG$2 &gt;= NTBA!$F$17) * IF(CG$268 &gt;= $E318, MAX( MIN( $F318*$F$264, $F318-SUM($I318:CF318)),0),0)</f>
        <v>0</v>
      </c>
      <c r="CH318" s="53">
        <f ca="1" xml:space="preserve"> (CH$2 &gt;= NTBA!$F$17) * IF(CH$268 &gt;= $E318, MAX( MIN( $F318*$F$264, $F318-SUM($I318:CG318)),0),0)</f>
        <v>0</v>
      </c>
      <c r="CI318" s="53">
        <f ca="1" xml:space="preserve"> (CI$2 &gt;= NTBA!$F$17) * IF(CI$268 &gt;= $E318, MAX( MIN( $F318*$F$264, $F318-SUM($I318:CH318)),0),0)</f>
        <v>0</v>
      </c>
      <c r="CJ318" s="53">
        <f ca="1" xml:space="preserve"> (CJ$2 &gt;= NTBA!$F$17) * IF(CJ$268 &gt;= $E318, MAX( MIN( $F318*$F$264, $F318-SUM($I318:CI318)),0),0)</f>
        <v>0</v>
      </c>
      <c r="CK318" s="53">
        <f ca="1" xml:space="preserve"> (CK$2 &gt;= NTBA!$F$17) * IF(CK$268 &gt;= $E318, MAX( MIN( $F318*$F$264, $F318-SUM($I318:CJ318)),0),0)</f>
        <v>0</v>
      </c>
      <c r="CL318" s="53">
        <f ca="1" xml:space="preserve"> (CL$2 &gt;= NTBA!$F$17) * IF(CL$268 &gt;= $E318, MAX( MIN( $F318*$F$264, $F318-SUM($I318:CK318)),0),0)</f>
        <v>0</v>
      </c>
      <c r="CM318" s="53">
        <f ca="1" xml:space="preserve"> (CM$2 &gt;= NTBA!$F$17) * IF(CM$268 &gt;= $E318, MAX( MIN( $F318*$F$264, $F318-SUM($I318:CL318)),0),0)</f>
        <v>0</v>
      </c>
      <c r="CN318" s="53">
        <f ca="1" xml:space="preserve"> (CN$2 &gt;= NTBA!$F$17) * IF(CN$268 &gt;= $E318, MAX( MIN( $F318*$F$264, $F318-SUM($I318:CM318)),0),0)</f>
        <v>0</v>
      </c>
      <c r="CO318" s="53">
        <f ca="1" xml:space="preserve"> (CO$2 &gt;= NTBA!$F$17) * IF(CO$268 &gt;= $E318, MAX( MIN( $F318*$F$264, $F318-SUM($I318:CN318)),0),0)</f>
        <v>0</v>
      </c>
      <c r="CP318" s="53">
        <f ca="1" xml:space="preserve"> (CP$2 &gt;= NTBA!$F$17) * IF(CP$268 &gt;= $E318, MAX( MIN( $F318*$F$264, $F318-SUM($I318:CO318)),0),0)</f>
        <v>0</v>
      </c>
      <c r="CQ318" s="53">
        <f ca="1" xml:space="preserve"> (CQ$2 &gt;= NTBA!$F$17) * IF(CQ$268 &gt;= $E318, MAX( MIN( $F318*$F$264, $F318-SUM($I318:CP318)),0),0)</f>
        <v>0</v>
      </c>
      <c r="CR318" s="53">
        <f ca="1" xml:space="preserve"> (CR$2 &gt;= NTBA!$F$17) * IF(CR$268 &gt;= $E318, MAX( MIN( $F318*$F$264, $F318-SUM($I318:CQ318)),0),0)</f>
        <v>0</v>
      </c>
      <c r="CS318" s="53">
        <f ca="1" xml:space="preserve"> (CS$2 &gt;= NTBA!$F$17) * IF(CS$268 &gt;= $E318, MAX( MIN( $F318*$F$264, $F318-SUM($I318:CR318)),0),0)</f>
        <v>0</v>
      </c>
      <c r="CT318" s="53">
        <f ca="1" xml:space="preserve"> (CT$2 &gt;= NTBA!$F$17) * IF(CT$268 &gt;= $E318, MAX( MIN( $F318*$F$264, $F318-SUM($I318:CS318)),0),0)</f>
        <v>0</v>
      </c>
      <c r="CU318" s="53">
        <f ca="1" xml:space="preserve"> (CU$2 &gt;= NTBA!$F$17) * IF(CU$268 &gt;= $E318, MAX( MIN( $F318*$F$264, $F318-SUM($I318:CT318)),0),0)</f>
        <v>0</v>
      </c>
      <c r="CV318" s="53">
        <f ca="1" xml:space="preserve"> (CV$2 &gt;= NTBA!$F$17) * IF(CV$268 &gt;= $E318, MAX( MIN( $F318*$F$264, $F318-SUM($I318:CU318)),0),0)</f>
        <v>0</v>
      </c>
      <c r="CW318" s="53">
        <f ca="1" xml:space="preserve"> (CW$2 &gt;= NTBA!$F$17) * IF(CW$268 &gt;= $E318, MAX( MIN( $F318*$F$264, $F318-SUM($I318:CV318)),0),0)</f>
        <v>0</v>
      </c>
      <c r="CX318" s="53">
        <f ca="1" xml:space="preserve"> (CX$2 &gt;= NTBA!$F$17) * IF(CX$268 &gt;= $E318, MAX( MIN( $F318*$F$264, $F318-SUM($I318:CW318)),0),0)</f>
        <v>0</v>
      </c>
      <c r="CY318" s="53">
        <f ca="1" xml:space="preserve"> (CY$2 &gt;= NTBA!$F$17) * IF(CY$268 &gt;= $E318, MAX( MIN( $F318*$F$264, $F318-SUM($I318:CX318)),0),0)</f>
        <v>0</v>
      </c>
      <c r="CZ318" s="53">
        <f ca="1" xml:space="preserve"> (CZ$2 &gt;= NTBA!$F$17) * IF(CZ$268 &gt;= $E318, MAX( MIN( $F318*$F$264, $F318-SUM($I318:CY318)),0),0)</f>
        <v>0</v>
      </c>
      <c r="DA318" s="53">
        <f ca="1" xml:space="preserve"> (DA$2 &gt;= NTBA!$F$17) * IF(DA$268 &gt;= $E318, MAX( MIN( $F318*$F$264, $F318-SUM($I318:CZ318)),0),0)</f>
        <v>0</v>
      </c>
      <c r="DB318" s="53">
        <f ca="1" xml:space="preserve"> (DB$2 &gt;= NTBA!$F$17) * IF(DB$268 &gt;= $E318, MAX( MIN( $F318*$F$264, $F318-SUM($I318:DA318)),0),0)</f>
        <v>0</v>
      </c>
      <c r="DC318" s="53">
        <f ca="1" xml:space="preserve"> (DC$2 &gt;= NTBA!$F$17) * IF(DC$268 &gt;= $E318, MAX( MIN( $F318*$F$264, $F318-SUM($I318:DB318)),0),0)</f>
        <v>0</v>
      </c>
      <c r="DD318" s="53">
        <f ca="1" xml:space="preserve"> (DD$2 &gt;= NTBA!$F$17) * IF(DD$268 &gt;= $E318, MAX( MIN( $F318*$F$264, $F318-SUM($I318:DC318)),0),0)</f>
        <v>0</v>
      </c>
      <c r="DE318" s="53">
        <f ca="1" xml:space="preserve"> (DE$2 &gt;= NTBA!$F$17) * IF(DE$268 &gt;= $E318, MAX( MIN( $F318*$F$264, $F318-SUM($I318:DD318)),0),0)</f>
        <v>0</v>
      </c>
      <c r="DF318" s="53">
        <f ca="1" xml:space="preserve"> (DF$2 &gt;= NTBA!$F$17) * IF(DF$268 &gt;= $E318, MAX( MIN( $F318*$F$264, $F318-SUM($I318:DE318)),0),0)</f>
        <v>0</v>
      </c>
      <c r="DG318" s="53">
        <f ca="1" xml:space="preserve"> (DG$2 &gt;= NTBA!$F$17) * IF(DG$268 &gt;= $E318, MAX( MIN( $F318*$F$264, $F318-SUM($I318:DF318)),0),0)</f>
        <v>0</v>
      </c>
      <c r="DH318" s="53">
        <f ca="1" xml:space="preserve"> (DH$2 &gt;= NTBA!$F$17) * IF(DH$268 &gt;= $E318, MAX( MIN( $F318*$F$264, $F318-SUM($I318:DG318)),0),0)</f>
        <v>0</v>
      </c>
      <c r="DI318" s="53">
        <f ca="1" xml:space="preserve"> (DI$2 &gt;= NTBA!$F$17) * IF(DI$268 &gt;= $E318, MAX( MIN( $F318*$F$264, $F318-SUM($I318:DH318)),0),0)</f>
        <v>0</v>
      </c>
      <c r="DJ318" s="53">
        <f ca="1" xml:space="preserve"> (DJ$2 &gt;= NTBA!$F$17) * IF(DJ$268 &gt;= $E318, MAX( MIN( $F318*$F$264, $F318-SUM($I318:DI318)),0),0)</f>
        <v>0</v>
      </c>
      <c r="DK318" s="53">
        <f ca="1" xml:space="preserve"> (DK$2 &gt;= NTBA!$F$17) * IF(DK$268 &gt;= $E318, MAX( MIN( $F318*$F$264, $F318-SUM($I318:DJ318)),0),0)</f>
        <v>0</v>
      </c>
      <c r="DL318" s="53">
        <f ca="1" xml:space="preserve"> (DL$2 &gt;= NTBA!$F$17) * IF(DL$268 &gt;= $E318, MAX( MIN( $F318*$F$264, $F318-SUM($I318:DK318)),0),0)</f>
        <v>0</v>
      </c>
      <c r="DM318" s="53">
        <f ca="1" xml:space="preserve"> (DM$2 &gt;= NTBA!$F$17) * IF(DM$268 &gt;= $E318, MAX( MIN( $F318*$F$264, $F318-SUM($I318:DL318)),0),0)</f>
        <v>0</v>
      </c>
      <c r="DN318" s="53">
        <f ca="1" xml:space="preserve"> (DN$2 &gt;= NTBA!$F$17) * IF(DN$268 &gt;= $E318, MAX( MIN( $F318*$F$264, $F318-SUM($I318:DM318)),0),0)</f>
        <v>0</v>
      </c>
      <c r="DO318" s="53">
        <f ca="1" xml:space="preserve"> (DO$2 &gt;= NTBA!$F$17) * IF(DO$268 &gt;= $E318, MAX( MIN( $F318*$F$264, $F318-SUM($I318:DN318)),0),0)</f>
        <v>0</v>
      </c>
      <c r="DP318" s="53">
        <f ca="1" xml:space="preserve"> (DP$2 &gt;= NTBA!$F$17) * IF(DP$268 &gt;= $E318, MAX( MIN( $F318*$F$264, $F318-SUM($I318:DO318)),0),0)</f>
        <v>0</v>
      </c>
      <c r="DQ318" s="53">
        <f ca="1" xml:space="preserve"> (DQ$2 &gt;= NTBA!$F$17) * IF(DQ$268 &gt;= $E318, MAX( MIN( $F318*$F$264, $F318-SUM($I318:DP318)),0),0)</f>
        <v>0</v>
      </c>
      <c r="DR318" s="53">
        <f ca="1" xml:space="preserve"> (DR$2 &gt;= NTBA!$F$17) * IF(DR$268 &gt;= $E318, MAX( MIN( $F318*$F$264, $F318-SUM($I318:DQ318)),0),0)</f>
        <v>0</v>
      </c>
      <c r="DS318" s="53">
        <f ca="1" xml:space="preserve"> (DS$2 &gt;= NTBA!$F$17) * IF(DS$268 &gt;= $E318, MAX( MIN( $F318*$F$264, $F318-SUM($I318:DR318)),0),0)</f>
        <v>0</v>
      </c>
      <c r="DT318" s="53">
        <f ca="1" xml:space="preserve"> (DT$2 &gt;= NTBA!$F$17) * IF(DT$268 &gt;= $E318, MAX( MIN( $F318*$F$264, $F318-SUM($I318:DS318)),0),0)</f>
        <v>0</v>
      </c>
      <c r="DU318" s="53">
        <f ca="1" xml:space="preserve"> (DU$2 &gt;= NTBA!$F$17) * IF(DU$268 &gt;= $E318, MAX( MIN( $F318*$F$264, $F318-SUM($I318:DT318)),0),0)</f>
        <v>0</v>
      </c>
      <c r="DV318" s="53">
        <f ca="1" xml:space="preserve"> (DV$2 &gt;= NTBA!$F$17) * IF(DV$268 &gt;= $E318, MAX( MIN( $F318*$F$264, $F318-SUM($I318:DU318)),0),0)</f>
        <v>0</v>
      </c>
      <c r="DW318" s="53">
        <f ca="1" xml:space="preserve"> (DW$2 &gt;= NTBA!$F$17) * IF(DW$268 &gt;= $E318, MAX( MIN( $F318*$F$264, $F318-SUM($I318:DV318)),0),0)</f>
        <v>0</v>
      </c>
      <c r="DX318" s="53">
        <f ca="1" xml:space="preserve"> (DX$2 &gt;= NTBA!$F$17) * IF(DX$268 &gt;= $E318, MAX( MIN( $F318*$F$264, $F318-SUM($I318:DW318)),0),0)</f>
        <v>0</v>
      </c>
      <c r="DY318" s="53">
        <f ca="1" xml:space="preserve"> (DY$2 &gt;= NTBA!$F$17) * IF(DY$268 &gt;= $E318, MAX( MIN( $F318*$F$264, $F318-SUM($I318:DX318)),0),0)</f>
        <v>0</v>
      </c>
      <c r="DZ318" s="53">
        <f ca="1" xml:space="preserve"> (DZ$2 &gt;= NTBA!$F$17) * IF(DZ$268 &gt;= $E318, MAX( MIN( $F318*$F$264, $F318-SUM($I318:DY318)),0),0)</f>
        <v>0</v>
      </c>
      <c r="EA318" s="53">
        <f ca="1" xml:space="preserve"> (EA$2 &gt;= NTBA!$F$17) * IF(EA$268 &gt;= $E318, MAX( MIN( $F318*$F$264, $F318-SUM($I318:DZ318)),0),0)</f>
        <v>0</v>
      </c>
      <c r="EB318" s="53">
        <f ca="1" xml:space="preserve"> (EB$2 &gt;= NTBA!$F$17) * IF(EB$268 &gt;= $E318, MAX( MIN( $F318*$F$264, $F318-SUM($I318:EA318)),0),0)</f>
        <v>0</v>
      </c>
      <c r="EC318" s="53">
        <f ca="1" xml:space="preserve"> (EC$2 &gt;= NTBA!$F$17) * IF(EC$268 &gt;= $E318, MAX( MIN( $F318*$F$264, $F318-SUM($I318:EB318)),0),0)</f>
        <v>0</v>
      </c>
      <c r="ED318" s="53">
        <f ca="1" xml:space="preserve"> (ED$2 &gt;= NTBA!$F$17) * IF(ED$268 &gt;= $E318, MAX( MIN( $F318*$F$264, $F318-SUM($I318:EC318)),0),0)</f>
        <v>0</v>
      </c>
      <c r="EE318" s="53">
        <f ca="1" xml:space="preserve"> (EE$2 &gt;= NTBA!$F$17) * IF(EE$268 &gt;= $E318, MAX( MIN( $F318*$F$264, $F318-SUM($I318:ED318)),0),0)</f>
        <v>0</v>
      </c>
      <c r="EF318" s="53">
        <f ca="1" xml:space="preserve"> (EF$2 &gt;= NTBA!$F$17) * IF(EF$268 &gt;= $E318, MAX( MIN( $F318*$F$264, $F318-SUM($I318:EE318)),0),0)</f>
        <v>0</v>
      </c>
      <c r="EG318" s="53">
        <f ca="1" xml:space="preserve"> (EG$2 &gt;= NTBA!$F$17) * IF(EG$268 &gt;= $E318, MAX( MIN( $F318*$F$264, $F318-SUM($I318:EF318)),0),0)</f>
        <v>0</v>
      </c>
      <c r="EH318" s="53">
        <f ca="1" xml:space="preserve"> (EH$2 &gt;= NTBA!$F$17) * IF(EH$268 &gt;= $E318, MAX( MIN( $F318*$F$264, $F318-SUM($I318:EG318)),0),0)</f>
        <v>0</v>
      </c>
      <c r="EI318" s="21"/>
    </row>
    <row r="319" spans="5:139" ht="15" customHeight="1" outlineLevel="1" x14ac:dyDescent="0.35">
      <c r="E319" s="625">
        <v>51</v>
      </c>
      <c r="F319" s="415">
        <f ca="1"/>
        <v>0</v>
      </c>
      <c r="H319" s="26">
        <f t="shared" ca="1" si="184"/>
        <v>0</v>
      </c>
      <c r="I319" s="39"/>
      <c r="J319" s="53">
        <f xml:space="preserve"> (J$2 &gt;= NTBA!$F$17) * IF(J$268 &gt;= $E319, MAX( MIN( $F319*$F$264, $F319-SUM($I319:I319)),0),0)</f>
        <v>0</v>
      </c>
      <c r="K319" s="53">
        <f xml:space="preserve"> (K$2 &gt;= NTBA!$F$17) * IF(K$268 &gt;= $E319, MAX( MIN( $F319*$F$264, $F319-SUM($I319:J319)),0),0)</f>
        <v>0</v>
      </c>
      <c r="L319" s="53">
        <f xml:space="preserve"> (L$2 &gt;= NTBA!$F$17) * IF(L$268 &gt;= $E319, MAX( MIN( $F319*$F$264, $F319-SUM($I319:K319)),0),0)</f>
        <v>0</v>
      </c>
      <c r="M319" s="53">
        <f xml:space="preserve"> (M$2 &gt;= NTBA!$F$17) * IF(M$268 &gt;= $E319, MAX( MIN( $F319*$F$264, $F319-SUM($I319:L319)),0),0)</f>
        <v>0</v>
      </c>
      <c r="N319" s="53">
        <f xml:space="preserve"> (N$2 &gt;= NTBA!$F$17) * IF(N$268 &gt;= $E319, MAX( MIN( $F319*$F$264, $F319-SUM($I319:M319)),0),0)</f>
        <v>0</v>
      </c>
      <c r="O319" s="53">
        <f xml:space="preserve"> (O$2 &gt;= NTBA!$F$17) * IF(O$268 &gt;= $E319, MAX( MIN( $F319*$F$264, $F319-SUM($I319:N319)),0),0)</f>
        <v>0</v>
      </c>
      <c r="P319" s="53">
        <f xml:space="preserve"> (P$2 &gt;= NTBA!$F$17) * IF(P$268 &gt;= $E319, MAX( MIN( $F319*$F$264, $F319-SUM($I319:O319)),0),0)</f>
        <v>0</v>
      </c>
      <c r="Q319" s="53">
        <f xml:space="preserve"> (Q$2 &gt;= NTBA!$F$17) * IF(Q$268 &gt;= $E319, MAX( MIN( $F319*$F$264, $F319-SUM($I319:P319)),0),0)</f>
        <v>0</v>
      </c>
      <c r="R319" s="53">
        <f xml:space="preserve"> (R$2 &gt;= NTBA!$F$17) * IF(R$268 &gt;= $E319, MAX( MIN( $F319*$F$264, $F319-SUM($I319:Q319)),0),0)</f>
        <v>0</v>
      </c>
      <c r="S319" s="53">
        <f xml:space="preserve"> (S$2 &gt;= NTBA!$F$17) * IF(S$268 &gt;= $E319, MAX( MIN( $F319*$F$264, $F319-SUM($I319:R319)),0),0)</f>
        <v>0</v>
      </c>
      <c r="T319" s="53">
        <f xml:space="preserve"> (T$2 &gt;= NTBA!$F$17) * IF(T$268 &gt;= $E319, MAX( MIN( $F319*$F$264, $F319-SUM($I319:S319)),0),0)</f>
        <v>0</v>
      </c>
      <c r="U319" s="53">
        <f xml:space="preserve"> (U$2 &gt;= NTBA!$F$17) * IF(U$268 &gt;= $E319, MAX( MIN( $F319*$F$264, $F319-SUM($I319:T319)),0),0)</f>
        <v>0</v>
      </c>
      <c r="V319" s="53">
        <f xml:space="preserve"> (V$2 &gt;= NTBA!$F$17) * IF(V$268 &gt;= $E319, MAX( MIN( $F319*$F$264, $F319-SUM($I319:U319)),0),0)</f>
        <v>0</v>
      </c>
      <c r="W319" s="53">
        <f xml:space="preserve"> (W$2 &gt;= NTBA!$F$17) * IF(W$268 &gt;= $E319, MAX( MIN( $F319*$F$264, $F319-SUM($I319:V319)),0),0)</f>
        <v>0</v>
      </c>
      <c r="X319" s="53">
        <f xml:space="preserve"> (X$2 &gt;= NTBA!$F$17) * IF(X$268 &gt;= $E319, MAX( MIN( $F319*$F$264, $F319-SUM($I319:W319)),0),0)</f>
        <v>0</v>
      </c>
      <c r="Y319" s="53">
        <f xml:space="preserve"> (Y$2 &gt;= NTBA!$F$17) * IF(Y$268 &gt;= $E319, MAX( MIN( $F319*$F$264, $F319-SUM($I319:X319)),0),0)</f>
        <v>0</v>
      </c>
      <c r="Z319" s="53">
        <f xml:space="preserve"> (Z$2 &gt;= NTBA!$F$17) * IF(Z$268 &gt;= $E319, MAX( MIN( $F319*$F$264, $F319-SUM($I319:Y319)),0),0)</f>
        <v>0</v>
      </c>
      <c r="AA319" s="53">
        <f xml:space="preserve"> (AA$2 &gt;= NTBA!$F$17) * IF(AA$268 &gt;= $E319, MAX( MIN( $F319*$F$264, $F319-SUM($I319:Z319)),0),0)</f>
        <v>0</v>
      </c>
      <c r="AB319" s="53">
        <f xml:space="preserve"> (AB$2 &gt;= NTBA!$F$17) * IF(AB$268 &gt;= $E319, MAX( MIN( $F319*$F$264, $F319-SUM($I319:AA319)),0),0)</f>
        <v>0</v>
      </c>
      <c r="AC319" s="53">
        <f xml:space="preserve"> (AC$2 &gt;= NTBA!$F$17) * IF(AC$268 &gt;= $E319, MAX( MIN( $F319*$F$264, $F319-SUM($I319:AB319)),0),0)</f>
        <v>0</v>
      </c>
      <c r="AD319" s="53">
        <f xml:space="preserve"> (AD$2 &gt;= NTBA!$F$17) * IF(AD$268 &gt;= $E319, MAX( MIN( $F319*$F$264, $F319-SUM($I319:AC319)),0),0)</f>
        <v>0</v>
      </c>
      <c r="AE319" s="53">
        <f xml:space="preserve"> (AE$2 &gt;= NTBA!$F$17) * IF(AE$268 &gt;= $E319, MAX( MIN( $F319*$F$264, $F319-SUM($I319:AD319)),0),0)</f>
        <v>0</v>
      </c>
      <c r="AF319" s="53">
        <f xml:space="preserve"> (AF$2 &gt;= NTBA!$F$17) * IF(AF$268 &gt;= $E319, MAX( MIN( $F319*$F$264, $F319-SUM($I319:AE319)),0),0)</f>
        <v>0</v>
      </c>
      <c r="AG319" s="53">
        <f xml:space="preserve"> (AG$2 &gt;= NTBA!$F$17) * IF(AG$268 &gt;= $E319, MAX( MIN( $F319*$F$264, $F319-SUM($I319:AF319)),0),0)</f>
        <v>0</v>
      </c>
      <c r="AH319" s="53">
        <f xml:space="preserve"> (AH$2 &gt;= NTBA!$F$17) * IF(AH$268 &gt;= $E319, MAX( MIN( $F319*$F$264, $F319-SUM($I319:AG319)),0),0)</f>
        <v>0</v>
      </c>
      <c r="AI319" s="53">
        <f xml:space="preserve"> (AI$2 &gt;= NTBA!$F$17) * IF(AI$268 &gt;= $E319, MAX( MIN( $F319*$F$264, $F319-SUM($I319:AH319)),0),0)</f>
        <v>0</v>
      </c>
      <c r="AJ319" s="53">
        <f xml:space="preserve"> (AJ$2 &gt;= NTBA!$F$17) * IF(AJ$268 &gt;= $E319, MAX( MIN( $F319*$F$264, $F319-SUM($I319:AI319)),0),0)</f>
        <v>0</v>
      </c>
      <c r="AK319" s="53">
        <f xml:space="preserve"> (AK$2 &gt;= NTBA!$F$17) * IF(AK$268 &gt;= $E319, MAX( MIN( $F319*$F$264, $F319-SUM($I319:AJ319)),0),0)</f>
        <v>0</v>
      </c>
      <c r="AL319" s="53">
        <f xml:space="preserve"> (AL$2 &gt;= NTBA!$F$17) * IF(AL$268 &gt;= $E319, MAX( MIN( $F319*$F$264, $F319-SUM($I319:AK319)),0),0)</f>
        <v>0</v>
      </c>
      <c r="AM319" s="53">
        <f xml:space="preserve"> (AM$2 &gt;= NTBA!$F$17) * IF(AM$268 &gt;= $E319, MAX( MIN( $F319*$F$264, $F319-SUM($I319:AL319)),0),0)</f>
        <v>0</v>
      </c>
      <c r="AN319" s="53">
        <f xml:space="preserve"> (AN$2 &gt;= NTBA!$F$17) * IF(AN$268 &gt;= $E319, MAX( MIN( $F319*$F$264, $F319-SUM($I319:AM319)),0),0)</f>
        <v>0</v>
      </c>
      <c r="AO319" s="53">
        <f xml:space="preserve"> (AO$2 &gt;= NTBA!$F$17) * IF(AO$268 &gt;= $E319, MAX( MIN( $F319*$F$264, $F319-SUM($I319:AN319)),0),0)</f>
        <v>0</v>
      </c>
      <c r="AP319" s="53">
        <f xml:space="preserve"> (AP$2 &gt;= NTBA!$F$17) * IF(AP$268 &gt;= $E319, MAX( MIN( $F319*$F$264, $F319-SUM($I319:AO319)),0),0)</f>
        <v>0</v>
      </c>
      <c r="AQ319" s="53">
        <f xml:space="preserve"> (AQ$2 &gt;= NTBA!$F$17) * IF(AQ$268 &gt;= $E319, MAX( MIN( $F319*$F$264, $F319-SUM($I319:AP319)),0),0)</f>
        <v>0</v>
      </c>
      <c r="AR319" s="53">
        <f xml:space="preserve"> (AR$2 &gt;= NTBA!$F$17) * IF(AR$268 &gt;= $E319, MAX( MIN( $F319*$F$264, $F319-SUM($I319:AQ319)),0),0)</f>
        <v>0</v>
      </c>
      <c r="AS319" s="53">
        <f xml:space="preserve"> (AS$2 &gt;= NTBA!$F$17) * IF(AS$268 &gt;= $E319, MAX( MIN( $F319*$F$264, $F319-SUM($I319:AR319)),0),0)</f>
        <v>0</v>
      </c>
      <c r="AT319" s="53">
        <f xml:space="preserve"> (AT$2 &gt;= NTBA!$F$17) * IF(AT$268 &gt;= $E319, MAX( MIN( $F319*$F$264, $F319-SUM($I319:AS319)),0),0)</f>
        <v>0</v>
      </c>
      <c r="AU319" s="53">
        <f xml:space="preserve"> (AU$2 &gt;= NTBA!$F$17) * IF(AU$268 &gt;= $E319, MAX( MIN( $F319*$F$264, $F319-SUM($I319:AT319)),0),0)</f>
        <v>0</v>
      </c>
      <c r="AV319" s="53">
        <f xml:space="preserve"> (AV$2 &gt;= NTBA!$F$17) * IF(AV$268 &gt;= $E319, MAX( MIN( $F319*$F$264, $F319-SUM($I319:AU319)),0),0)</f>
        <v>0</v>
      </c>
      <c r="AW319" s="53">
        <f xml:space="preserve"> (AW$2 &gt;= NTBA!$F$17) * IF(AW$268 &gt;= $E319, MAX( MIN( $F319*$F$264, $F319-SUM($I319:AV319)),0),0)</f>
        <v>0</v>
      </c>
      <c r="AX319" s="53">
        <f xml:space="preserve"> (AX$2 &gt;= NTBA!$F$17) * IF(AX$268 &gt;= $E319, MAX( MIN( $F319*$F$264, $F319-SUM($I319:AW319)),0),0)</f>
        <v>0</v>
      </c>
      <c r="AY319" s="53">
        <f xml:space="preserve"> (AY$2 &gt;= NTBA!$F$17) * IF(AY$268 &gt;= $E319, MAX( MIN( $F319*$F$264, $F319-SUM($I319:AX319)),0),0)</f>
        <v>0</v>
      </c>
      <c r="AZ319" s="53">
        <f xml:space="preserve"> (AZ$2 &gt;= NTBA!$F$17) * IF(AZ$268 &gt;= $E319, MAX( MIN( $F319*$F$264, $F319-SUM($I319:AY319)),0),0)</f>
        <v>0</v>
      </c>
      <c r="BA319" s="53">
        <f xml:space="preserve"> (BA$2 &gt;= NTBA!$F$17) * IF(BA$268 &gt;= $E319, MAX( MIN( $F319*$F$264, $F319-SUM($I319:AZ319)),0),0)</f>
        <v>0</v>
      </c>
      <c r="BB319" s="53">
        <f xml:space="preserve"> (BB$2 &gt;= NTBA!$F$17) * IF(BB$268 &gt;= $E319, MAX( MIN( $F319*$F$264, $F319-SUM($I319:BA319)),0),0)</f>
        <v>0</v>
      </c>
      <c r="BC319" s="53">
        <f xml:space="preserve"> (BC$2 &gt;= NTBA!$F$17) * IF(BC$268 &gt;= $E319, MAX( MIN( $F319*$F$264, $F319-SUM($I319:BB319)),0),0)</f>
        <v>0</v>
      </c>
      <c r="BD319" s="53">
        <f xml:space="preserve"> (BD$2 &gt;= NTBA!$F$17) * IF(BD$268 &gt;= $E319, MAX( MIN( $F319*$F$264, $F319-SUM($I319:BC319)),0),0)</f>
        <v>0</v>
      </c>
      <c r="BE319" s="53">
        <f xml:space="preserve"> (BE$2 &gt;= NTBA!$F$17) * IF(BE$268 &gt;= $E319, MAX( MIN( $F319*$F$264, $F319-SUM($I319:BD319)),0),0)</f>
        <v>0</v>
      </c>
      <c r="BF319" s="53">
        <f xml:space="preserve"> (BF$2 &gt;= NTBA!$F$17) * IF(BF$268 &gt;= $E319, MAX( MIN( $F319*$F$264, $F319-SUM($I319:BE319)),0),0)</f>
        <v>0</v>
      </c>
      <c r="BG319" s="53">
        <f xml:space="preserve"> (BG$2 &gt;= NTBA!$F$17) * IF(BG$268 &gt;= $E319, MAX( MIN( $F319*$F$264, $F319-SUM($I319:BF319)),0),0)</f>
        <v>0</v>
      </c>
      <c r="BH319" s="53">
        <f ca="1" xml:space="preserve"> (BH$2 &gt;= NTBA!$F$17) * IF(BH$268 &gt;= $E319, MAX( MIN( $F319*$F$264, $F319-SUM($I319:BG319)),0),0)</f>
        <v>0</v>
      </c>
      <c r="BI319" s="53">
        <f ca="1" xml:space="preserve"> (BI$2 &gt;= NTBA!$F$17) * IF(BI$268 &gt;= $E319, MAX( MIN( $F319*$F$264, $F319-SUM($I319:BH319)),0),0)</f>
        <v>0</v>
      </c>
      <c r="BJ319" s="53">
        <f ca="1" xml:space="preserve"> (BJ$2 &gt;= NTBA!$F$17) * IF(BJ$268 &gt;= $E319, MAX( MIN( $F319*$F$264, $F319-SUM($I319:BI319)),0),0)</f>
        <v>0</v>
      </c>
      <c r="BK319" s="53">
        <f ca="1" xml:space="preserve"> (BK$2 &gt;= NTBA!$F$17) * IF(BK$268 &gt;= $E319, MAX( MIN( $F319*$F$264, $F319-SUM($I319:BJ319)),0),0)</f>
        <v>0</v>
      </c>
      <c r="BL319" s="53">
        <f ca="1" xml:space="preserve"> (BL$2 &gt;= NTBA!$F$17) * IF(BL$268 &gt;= $E319, MAX( MIN( $F319*$F$264, $F319-SUM($I319:BK319)),0),0)</f>
        <v>0</v>
      </c>
      <c r="BM319" s="53">
        <f ca="1" xml:space="preserve"> (BM$2 &gt;= NTBA!$F$17) * IF(BM$268 &gt;= $E319, MAX( MIN( $F319*$F$264, $F319-SUM($I319:BL319)),0),0)</f>
        <v>0</v>
      </c>
      <c r="BN319" s="53">
        <f ca="1" xml:space="preserve"> (BN$2 &gt;= NTBA!$F$17) * IF(BN$268 &gt;= $E319, MAX( MIN( $F319*$F$264, $F319-SUM($I319:BM319)),0),0)</f>
        <v>0</v>
      </c>
      <c r="BO319" s="53">
        <f ca="1" xml:space="preserve"> (BO$2 &gt;= NTBA!$F$17) * IF(BO$268 &gt;= $E319, MAX( MIN( $F319*$F$264, $F319-SUM($I319:BN319)),0),0)</f>
        <v>0</v>
      </c>
      <c r="BP319" s="53">
        <f ca="1" xml:space="preserve"> (BP$2 &gt;= NTBA!$F$17) * IF(BP$268 &gt;= $E319, MAX( MIN( $F319*$F$264, $F319-SUM($I319:BO319)),0),0)</f>
        <v>0</v>
      </c>
      <c r="BQ319" s="53">
        <f ca="1" xml:space="preserve"> (BQ$2 &gt;= NTBA!$F$17) * IF(BQ$268 &gt;= $E319, MAX( MIN( $F319*$F$264, $F319-SUM($I319:BP319)),0),0)</f>
        <v>0</v>
      </c>
      <c r="BR319" s="53">
        <f ca="1" xml:space="preserve"> (BR$2 &gt;= NTBA!$F$17) * IF(BR$268 &gt;= $E319, MAX( MIN( $F319*$F$264, $F319-SUM($I319:BQ319)),0),0)</f>
        <v>0</v>
      </c>
      <c r="BS319" s="53">
        <f ca="1" xml:space="preserve"> (BS$2 &gt;= NTBA!$F$17) * IF(BS$268 &gt;= $E319, MAX( MIN( $F319*$F$264, $F319-SUM($I319:BR319)),0),0)</f>
        <v>0</v>
      </c>
      <c r="BT319" s="53">
        <f ca="1" xml:space="preserve"> (BT$2 &gt;= NTBA!$F$17) * IF(BT$268 &gt;= $E319, MAX( MIN( $F319*$F$264, $F319-SUM($I319:BS319)),0),0)</f>
        <v>0</v>
      </c>
      <c r="BU319" s="53">
        <f ca="1" xml:space="preserve"> (BU$2 &gt;= NTBA!$F$17) * IF(BU$268 &gt;= $E319, MAX( MIN( $F319*$F$264, $F319-SUM($I319:BT319)),0),0)</f>
        <v>0</v>
      </c>
      <c r="BV319" s="53">
        <f ca="1" xml:space="preserve"> (BV$2 &gt;= NTBA!$F$17) * IF(BV$268 &gt;= $E319, MAX( MIN( $F319*$F$264, $F319-SUM($I319:BU319)),0),0)</f>
        <v>0</v>
      </c>
      <c r="BW319" s="53">
        <f ca="1" xml:space="preserve"> (BW$2 &gt;= NTBA!$F$17) * IF(BW$268 &gt;= $E319, MAX( MIN( $F319*$F$264, $F319-SUM($I319:BV319)),0),0)</f>
        <v>0</v>
      </c>
      <c r="BX319" s="53">
        <f ca="1" xml:space="preserve"> (BX$2 &gt;= NTBA!$F$17) * IF(BX$268 &gt;= $E319, MAX( MIN( $F319*$F$264, $F319-SUM($I319:BW319)),0),0)</f>
        <v>0</v>
      </c>
      <c r="BY319" s="53">
        <f ca="1" xml:space="preserve"> (BY$2 &gt;= NTBA!$F$17) * IF(BY$268 &gt;= $E319, MAX( MIN( $F319*$F$264, $F319-SUM($I319:BX319)),0),0)</f>
        <v>0</v>
      </c>
      <c r="BZ319" s="53">
        <f ca="1" xml:space="preserve"> (BZ$2 &gt;= NTBA!$F$17) * IF(BZ$268 &gt;= $E319, MAX( MIN( $F319*$F$264, $F319-SUM($I319:BY319)),0),0)</f>
        <v>0</v>
      </c>
      <c r="CA319" s="53">
        <f ca="1" xml:space="preserve"> (CA$2 &gt;= NTBA!$F$17) * IF(CA$268 &gt;= $E319, MAX( MIN( $F319*$F$264, $F319-SUM($I319:BZ319)),0),0)</f>
        <v>0</v>
      </c>
      <c r="CB319" s="53">
        <f ca="1" xml:space="preserve"> (CB$2 &gt;= NTBA!$F$17) * IF(CB$268 &gt;= $E319, MAX( MIN( $F319*$F$264, $F319-SUM($I319:CA319)),0),0)</f>
        <v>0</v>
      </c>
      <c r="CC319" s="53">
        <f ca="1" xml:space="preserve"> (CC$2 &gt;= NTBA!$F$17) * IF(CC$268 &gt;= $E319, MAX( MIN( $F319*$F$264, $F319-SUM($I319:CB319)),0),0)</f>
        <v>0</v>
      </c>
      <c r="CD319" s="53">
        <f ca="1" xml:space="preserve"> (CD$2 &gt;= NTBA!$F$17) * IF(CD$268 &gt;= $E319, MAX( MIN( $F319*$F$264, $F319-SUM($I319:CC319)),0),0)</f>
        <v>0</v>
      </c>
      <c r="CE319" s="53">
        <f ca="1" xml:space="preserve"> (CE$2 &gt;= NTBA!$F$17) * IF(CE$268 &gt;= $E319, MAX( MIN( $F319*$F$264, $F319-SUM($I319:CD319)),0),0)</f>
        <v>0</v>
      </c>
      <c r="CF319" s="53">
        <f ca="1" xml:space="preserve"> (CF$2 &gt;= NTBA!$F$17) * IF(CF$268 &gt;= $E319, MAX( MIN( $F319*$F$264, $F319-SUM($I319:CE319)),0),0)</f>
        <v>0</v>
      </c>
      <c r="CG319" s="53">
        <f ca="1" xml:space="preserve"> (CG$2 &gt;= NTBA!$F$17) * IF(CG$268 &gt;= $E319, MAX( MIN( $F319*$F$264, $F319-SUM($I319:CF319)),0),0)</f>
        <v>0</v>
      </c>
      <c r="CH319" s="53">
        <f ca="1" xml:space="preserve"> (CH$2 &gt;= NTBA!$F$17) * IF(CH$268 &gt;= $E319, MAX( MIN( $F319*$F$264, $F319-SUM($I319:CG319)),0),0)</f>
        <v>0</v>
      </c>
      <c r="CI319" s="53">
        <f ca="1" xml:space="preserve"> (CI$2 &gt;= NTBA!$F$17) * IF(CI$268 &gt;= $E319, MAX( MIN( $F319*$F$264, $F319-SUM($I319:CH319)),0),0)</f>
        <v>0</v>
      </c>
      <c r="CJ319" s="53">
        <f ca="1" xml:space="preserve"> (CJ$2 &gt;= NTBA!$F$17) * IF(CJ$268 &gt;= $E319, MAX( MIN( $F319*$F$264, $F319-SUM($I319:CI319)),0),0)</f>
        <v>0</v>
      </c>
      <c r="CK319" s="53">
        <f ca="1" xml:space="preserve"> (CK$2 &gt;= NTBA!$F$17) * IF(CK$268 &gt;= $E319, MAX( MIN( $F319*$F$264, $F319-SUM($I319:CJ319)),0),0)</f>
        <v>0</v>
      </c>
      <c r="CL319" s="53">
        <f ca="1" xml:space="preserve"> (CL$2 &gt;= NTBA!$F$17) * IF(CL$268 &gt;= $E319, MAX( MIN( $F319*$F$264, $F319-SUM($I319:CK319)),0),0)</f>
        <v>0</v>
      </c>
      <c r="CM319" s="53">
        <f ca="1" xml:space="preserve"> (CM$2 &gt;= NTBA!$F$17) * IF(CM$268 &gt;= $E319, MAX( MIN( $F319*$F$264, $F319-SUM($I319:CL319)),0),0)</f>
        <v>0</v>
      </c>
      <c r="CN319" s="53">
        <f ca="1" xml:space="preserve"> (CN$2 &gt;= NTBA!$F$17) * IF(CN$268 &gt;= $E319, MAX( MIN( $F319*$F$264, $F319-SUM($I319:CM319)),0),0)</f>
        <v>0</v>
      </c>
      <c r="CO319" s="53">
        <f ca="1" xml:space="preserve"> (CO$2 &gt;= NTBA!$F$17) * IF(CO$268 &gt;= $E319, MAX( MIN( $F319*$F$264, $F319-SUM($I319:CN319)),0),0)</f>
        <v>0</v>
      </c>
      <c r="CP319" s="53">
        <f ca="1" xml:space="preserve"> (CP$2 &gt;= NTBA!$F$17) * IF(CP$268 &gt;= $E319, MAX( MIN( $F319*$F$264, $F319-SUM($I319:CO319)),0),0)</f>
        <v>0</v>
      </c>
      <c r="CQ319" s="53">
        <f ca="1" xml:space="preserve"> (CQ$2 &gt;= NTBA!$F$17) * IF(CQ$268 &gt;= $E319, MAX( MIN( $F319*$F$264, $F319-SUM($I319:CP319)),0),0)</f>
        <v>0</v>
      </c>
      <c r="CR319" s="53">
        <f ca="1" xml:space="preserve"> (CR$2 &gt;= NTBA!$F$17) * IF(CR$268 &gt;= $E319, MAX( MIN( $F319*$F$264, $F319-SUM($I319:CQ319)),0),0)</f>
        <v>0</v>
      </c>
      <c r="CS319" s="53">
        <f ca="1" xml:space="preserve"> (CS$2 &gt;= NTBA!$F$17) * IF(CS$268 &gt;= $E319, MAX( MIN( $F319*$F$264, $F319-SUM($I319:CR319)),0),0)</f>
        <v>0</v>
      </c>
      <c r="CT319" s="53">
        <f ca="1" xml:space="preserve"> (CT$2 &gt;= NTBA!$F$17) * IF(CT$268 &gt;= $E319, MAX( MIN( $F319*$F$264, $F319-SUM($I319:CS319)),0),0)</f>
        <v>0</v>
      </c>
      <c r="CU319" s="53">
        <f ca="1" xml:space="preserve"> (CU$2 &gt;= NTBA!$F$17) * IF(CU$268 &gt;= $E319, MAX( MIN( $F319*$F$264, $F319-SUM($I319:CT319)),0),0)</f>
        <v>0</v>
      </c>
      <c r="CV319" s="53">
        <f ca="1" xml:space="preserve"> (CV$2 &gt;= NTBA!$F$17) * IF(CV$268 &gt;= $E319, MAX( MIN( $F319*$F$264, $F319-SUM($I319:CU319)),0),0)</f>
        <v>0</v>
      </c>
      <c r="CW319" s="53">
        <f ca="1" xml:space="preserve"> (CW$2 &gt;= NTBA!$F$17) * IF(CW$268 &gt;= $E319, MAX( MIN( $F319*$F$264, $F319-SUM($I319:CV319)),0),0)</f>
        <v>0</v>
      </c>
      <c r="CX319" s="53">
        <f ca="1" xml:space="preserve"> (CX$2 &gt;= NTBA!$F$17) * IF(CX$268 &gt;= $E319, MAX( MIN( $F319*$F$264, $F319-SUM($I319:CW319)),0),0)</f>
        <v>0</v>
      </c>
      <c r="CY319" s="53">
        <f ca="1" xml:space="preserve"> (CY$2 &gt;= NTBA!$F$17) * IF(CY$268 &gt;= $E319, MAX( MIN( $F319*$F$264, $F319-SUM($I319:CX319)),0),0)</f>
        <v>0</v>
      </c>
      <c r="CZ319" s="53">
        <f ca="1" xml:space="preserve"> (CZ$2 &gt;= NTBA!$F$17) * IF(CZ$268 &gt;= $E319, MAX( MIN( $F319*$F$264, $F319-SUM($I319:CY319)),0),0)</f>
        <v>0</v>
      </c>
      <c r="DA319" s="53">
        <f ca="1" xml:space="preserve"> (DA$2 &gt;= NTBA!$F$17) * IF(DA$268 &gt;= $E319, MAX( MIN( $F319*$F$264, $F319-SUM($I319:CZ319)),0),0)</f>
        <v>0</v>
      </c>
      <c r="DB319" s="53">
        <f ca="1" xml:space="preserve"> (DB$2 &gt;= NTBA!$F$17) * IF(DB$268 &gt;= $E319, MAX( MIN( $F319*$F$264, $F319-SUM($I319:DA319)),0),0)</f>
        <v>0</v>
      </c>
      <c r="DC319" s="53">
        <f ca="1" xml:space="preserve"> (DC$2 &gt;= NTBA!$F$17) * IF(DC$268 &gt;= $E319, MAX( MIN( $F319*$F$264, $F319-SUM($I319:DB319)),0),0)</f>
        <v>0</v>
      </c>
      <c r="DD319" s="53">
        <f ca="1" xml:space="preserve"> (DD$2 &gt;= NTBA!$F$17) * IF(DD$268 &gt;= $E319, MAX( MIN( $F319*$F$264, $F319-SUM($I319:DC319)),0),0)</f>
        <v>0</v>
      </c>
      <c r="DE319" s="53">
        <f ca="1" xml:space="preserve"> (DE$2 &gt;= NTBA!$F$17) * IF(DE$268 &gt;= $E319, MAX( MIN( $F319*$F$264, $F319-SUM($I319:DD319)),0),0)</f>
        <v>0</v>
      </c>
      <c r="DF319" s="53">
        <f ca="1" xml:space="preserve"> (DF$2 &gt;= NTBA!$F$17) * IF(DF$268 &gt;= $E319, MAX( MIN( $F319*$F$264, $F319-SUM($I319:DE319)),0),0)</f>
        <v>0</v>
      </c>
      <c r="DG319" s="53">
        <f ca="1" xml:space="preserve"> (DG$2 &gt;= NTBA!$F$17) * IF(DG$268 &gt;= $E319, MAX( MIN( $F319*$F$264, $F319-SUM($I319:DF319)),0),0)</f>
        <v>0</v>
      </c>
      <c r="DH319" s="53">
        <f ca="1" xml:space="preserve"> (DH$2 &gt;= NTBA!$F$17) * IF(DH$268 &gt;= $E319, MAX( MIN( $F319*$F$264, $F319-SUM($I319:DG319)),0),0)</f>
        <v>0</v>
      </c>
      <c r="DI319" s="53">
        <f ca="1" xml:space="preserve"> (DI$2 &gt;= NTBA!$F$17) * IF(DI$268 &gt;= $E319, MAX( MIN( $F319*$F$264, $F319-SUM($I319:DH319)),0),0)</f>
        <v>0</v>
      </c>
      <c r="DJ319" s="53">
        <f ca="1" xml:space="preserve"> (DJ$2 &gt;= NTBA!$F$17) * IF(DJ$268 &gt;= $E319, MAX( MIN( $F319*$F$264, $F319-SUM($I319:DI319)),0),0)</f>
        <v>0</v>
      </c>
      <c r="DK319" s="53">
        <f ca="1" xml:space="preserve"> (DK$2 &gt;= NTBA!$F$17) * IF(DK$268 &gt;= $E319, MAX( MIN( $F319*$F$264, $F319-SUM($I319:DJ319)),0),0)</f>
        <v>0</v>
      </c>
      <c r="DL319" s="53">
        <f ca="1" xml:space="preserve"> (DL$2 &gt;= NTBA!$F$17) * IF(DL$268 &gt;= $E319, MAX( MIN( $F319*$F$264, $F319-SUM($I319:DK319)),0),0)</f>
        <v>0</v>
      </c>
      <c r="DM319" s="53">
        <f ca="1" xml:space="preserve"> (DM$2 &gt;= NTBA!$F$17) * IF(DM$268 &gt;= $E319, MAX( MIN( $F319*$F$264, $F319-SUM($I319:DL319)),0),0)</f>
        <v>0</v>
      </c>
      <c r="DN319" s="53">
        <f ca="1" xml:space="preserve"> (DN$2 &gt;= NTBA!$F$17) * IF(DN$268 &gt;= $E319, MAX( MIN( $F319*$F$264, $F319-SUM($I319:DM319)),0),0)</f>
        <v>0</v>
      </c>
      <c r="DO319" s="53">
        <f ca="1" xml:space="preserve"> (DO$2 &gt;= NTBA!$F$17) * IF(DO$268 &gt;= $E319, MAX( MIN( $F319*$F$264, $F319-SUM($I319:DN319)),0),0)</f>
        <v>0</v>
      </c>
      <c r="DP319" s="53">
        <f ca="1" xml:space="preserve"> (DP$2 &gt;= NTBA!$F$17) * IF(DP$268 &gt;= $E319, MAX( MIN( $F319*$F$264, $F319-SUM($I319:DO319)),0),0)</f>
        <v>0</v>
      </c>
      <c r="DQ319" s="53">
        <f ca="1" xml:space="preserve"> (DQ$2 &gt;= NTBA!$F$17) * IF(DQ$268 &gt;= $E319, MAX( MIN( $F319*$F$264, $F319-SUM($I319:DP319)),0),0)</f>
        <v>0</v>
      </c>
      <c r="DR319" s="53">
        <f ca="1" xml:space="preserve"> (DR$2 &gt;= NTBA!$F$17) * IF(DR$268 &gt;= $E319, MAX( MIN( $F319*$F$264, $F319-SUM($I319:DQ319)),0),0)</f>
        <v>0</v>
      </c>
      <c r="DS319" s="53">
        <f ca="1" xml:space="preserve"> (DS$2 &gt;= NTBA!$F$17) * IF(DS$268 &gt;= $E319, MAX( MIN( $F319*$F$264, $F319-SUM($I319:DR319)),0),0)</f>
        <v>0</v>
      </c>
      <c r="DT319" s="53">
        <f ca="1" xml:space="preserve"> (DT$2 &gt;= NTBA!$F$17) * IF(DT$268 &gt;= $E319, MAX( MIN( $F319*$F$264, $F319-SUM($I319:DS319)),0),0)</f>
        <v>0</v>
      </c>
      <c r="DU319" s="53">
        <f ca="1" xml:space="preserve"> (DU$2 &gt;= NTBA!$F$17) * IF(DU$268 &gt;= $E319, MAX( MIN( $F319*$F$264, $F319-SUM($I319:DT319)),0),0)</f>
        <v>0</v>
      </c>
      <c r="DV319" s="53">
        <f ca="1" xml:space="preserve"> (DV$2 &gt;= NTBA!$F$17) * IF(DV$268 &gt;= $E319, MAX( MIN( $F319*$F$264, $F319-SUM($I319:DU319)),0),0)</f>
        <v>0</v>
      </c>
      <c r="DW319" s="53">
        <f ca="1" xml:space="preserve"> (DW$2 &gt;= NTBA!$F$17) * IF(DW$268 &gt;= $E319, MAX( MIN( $F319*$F$264, $F319-SUM($I319:DV319)),0),0)</f>
        <v>0</v>
      </c>
      <c r="DX319" s="53">
        <f ca="1" xml:space="preserve"> (DX$2 &gt;= NTBA!$F$17) * IF(DX$268 &gt;= $E319, MAX( MIN( $F319*$F$264, $F319-SUM($I319:DW319)),0),0)</f>
        <v>0</v>
      </c>
      <c r="DY319" s="53">
        <f ca="1" xml:space="preserve"> (DY$2 &gt;= NTBA!$F$17) * IF(DY$268 &gt;= $E319, MAX( MIN( $F319*$F$264, $F319-SUM($I319:DX319)),0),0)</f>
        <v>0</v>
      </c>
      <c r="DZ319" s="53">
        <f ca="1" xml:space="preserve"> (DZ$2 &gt;= NTBA!$F$17) * IF(DZ$268 &gt;= $E319, MAX( MIN( $F319*$F$264, $F319-SUM($I319:DY319)),0),0)</f>
        <v>0</v>
      </c>
      <c r="EA319" s="53">
        <f ca="1" xml:space="preserve"> (EA$2 &gt;= NTBA!$F$17) * IF(EA$268 &gt;= $E319, MAX( MIN( $F319*$F$264, $F319-SUM($I319:DZ319)),0),0)</f>
        <v>0</v>
      </c>
      <c r="EB319" s="53">
        <f ca="1" xml:space="preserve"> (EB$2 &gt;= NTBA!$F$17) * IF(EB$268 &gt;= $E319, MAX( MIN( $F319*$F$264, $F319-SUM($I319:EA319)),0),0)</f>
        <v>0</v>
      </c>
      <c r="EC319" s="53">
        <f ca="1" xml:space="preserve"> (EC$2 &gt;= NTBA!$F$17) * IF(EC$268 &gt;= $E319, MAX( MIN( $F319*$F$264, $F319-SUM($I319:EB319)),0),0)</f>
        <v>0</v>
      </c>
      <c r="ED319" s="53">
        <f ca="1" xml:space="preserve"> (ED$2 &gt;= NTBA!$F$17) * IF(ED$268 &gt;= $E319, MAX( MIN( $F319*$F$264, $F319-SUM($I319:EC319)),0),0)</f>
        <v>0</v>
      </c>
      <c r="EE319" s="53">
        <f ca="1" xml:space="preserve"> (EE$2 &gt;= NTBA!$F$17) * IF(EE$268 &gt;= $E319, MAX( MIN( $F319*$F$264, $F319-SUM($I319:ED319)),0),0)</f>
        <v>0</v>
      </c>
      <c r="EF319" s="53">
        <f ca="1" xml:space="preserve"> (EF$2 &gt;= NTBA!$F$17) * IF(EF$268 &gt;= $E319, MAX( MIN( $F319*$F$264, $F319-SUM($I319:EE319)),0),0)</f>
        <v>0</v>
      </c>
      <c r="EG319" s="53">
        <f ca="1" xml:space="preserve"> (EG$2 &gt;= NTBA!$F$17) * IF(EG$268 &gt;= $E319, MAX( MIN( $F319*$F$264, $F319-SUM($I319:EF319)),0),0)</f>
        <v>0</v>
      </c>
      <c r="EH319" s="53">
        <f ca="1" xml:space="preserve"> (EH$2 &gt;= NTBA!$F$17) * IF(EH$268 &gt;= $E319, MAX( MIN( $F319*$F$264, $F319-SUM($I319:EG319)),0),0)</f>
        <v>0</v>
      </c>
      <c r="EI319" s="21"/>
    </row>
    <row r="320" spans="5:139" ht="15" customHeight="1" outlineLevel="1" x14ac:dyDescent="0.35">
      <c r="E320" s="625">
        <v>52</v>
      </c>
      <c r="F320" s="415">
        <f ca="1"/>
        <v>0</v>
      </c>
      <c r="H320" s="26">
        <f t="shared" ca="1" si="184"/>
        <v>0</v>
      </c>
      <c r="I320" s="39"/>
      <c r="J320" s="53">
        <f xml:space="preserve"> (J$2 &gt;= NTBA!$F$17) * IF(J$268 &gt;= $E320, MAX( MIN( $F320*$F$264, $F320-SUM($I320:I320)),0),0)</f>
        <v>0</v>
      </c>
      <c r="K320" s="53">
        <f xml:space="preserve"> (K$2 &gt;= NTBA!$F$17) * IF(K$268 &gt;= $E320, MAX( MIN( $F320*$F$264, $F320-SUM($I320:J320)),0),0)</f>
        <v>0</v>
      </c>
      <c r="L320" s="53">
        <f xml:space="preserve"> (L$2 &gt;= NTBA!$F$17) * IF(L$268 &gt;= $E320, MAX( MIN( $F320*$F$264, $F320-SUM($I320:K320)),0),0)</f>
        <v>0</v>
      </c>
      <c r="M320" s="53">
        <f xml:space="preserve"> (M$2 &gt;= NTBA!$F$17) * IF(M$268 &gt;= $E320, MAX( MIN( $F320*$F$264, $F320-SUM($I320:L320)),0),0)</f>
        <v>0</v>
      </c>
      <c r="N320" s="53">
        <f xml:space="preserve"> (N$2 &gt;= NTBA!$F$17) * IF(N$268 &gt;= $E320, MAX( MIN( $F320*$F$264, $F320-SUM($I320:M320)),0),0)</f>
        <v>0</v>
      </c>
      <c r="O320" s="53">
        <f xml:space="preserve"> (O$2 &gt;= NTBA!$F$17) * IF(O$268 &gt;= $E320, MAX( MIN( $F320*$F$264, $F320-SUM($I320:N320)),0),0)</f>
        <v>0</v>
      </c>
      <c r="P320" s="53">
        <f xml:space="preserve"> (P$2 &gt;= NTBA!$F$17) * IF(P$268 &gt;= $E320, MAX( MIN( $F320*$F$264, $F320-SUM($I320:O320)),0),0)</f>
        <v>0</v>
      </c>
      <c r="Q320" s="53">
        <f xml:space="preserve"> (Q$2 &gt;= NTBA!$F$17) * IF(Q$268 &gt;= $E320, MAX( MIN( $F320*$F$264, $F320-SUM($I320:P320)),0),0)</f>
        <v>0</v>
      </c>
      <c r="R320" s="53">
        <f xml:space="preserve"> (R$2 &gt;= NTBA!$F$17) * IF(R$268 &gt;= $E320, MAX( MIN( $F320*$F$264, $F320-SUM($I320:Q320)),0),0)</f>
        <v>0</v>
      </c>
      <c r="S320" s="53">
        <f xml:space="preserve"> (S$2 &gt;= NTBA!$F$17) * IF(S$268 &gt;= $E320, MAX( MIN( $F320*$F$264, $F320-SUM($I320:R320)),0),0)</f>
        <v>0</v>
      </c>
      <c r="T320" s="53">
        <f xml:space="preserve"> (T$2 &gt;= NTBA!$F$17) * IF(T$268 &gt;= $E320, MAX( MIN( $F320*$F$264, $F320-SUM($I320:S320)),0),0)</f>
        <v>0</v>
      </c>
      <c r="U320" s="53">
        <f xml:space="preserve"> (U$2 &gt;= NTBA!$F$17) * IF(U$268 &gt;= $E320, MAX( MIN( $F320*$F$264, $F320-SUM($I320:T320)),0),0)</f>
        <v>0</v>
      </c>
      <c r="V320" s="53">
        <f xml:space="preserve"> (V$2 &gt;= NTBA!$F$17) * IF(V$268 &gt;= $E320, MAX( MIN( $F320*$F$264, $F320-SUM($I320:U320)),0),0)</f>
        <v>0</v>
      </c>
      <c r="W320" s="53">
        <f xml:space="preserve"> (W$2 &gt;= NTBA!$F$17) * IF(W$268 &gt;= $E320, MAX( MIN( $F320*$F$264, $F320-SUM($I320:V320)),0),0)</f>
        <v>0</v>
      </c>
      <c r="X320" s="53">
        <f xml:space="preserve"> (X$2 &gt;= NTBA!$F$17) * IF(X$268 &gt;= $E320, MAX( MIN( $F320*$F$264, $F320-SUM($I320:W320)),0),0)</f>
        <v>0</v>
      </c>
      <c r="Y320" s="53">
        <f xml:space="preserve"> (Y$2 &gt;= NTBA!$F$17) * IF(Y$268 &gt;= $E320, MAX( MIN( $F320*$F$264, $F320-SUM($I320:X320)),0),0)</f>
        <v>0</v>
      </c>
      <c r="Z320" s="53">
        <f xml:space="preserve"> (Z$2 &gt;= NTBA!$F$17) * IF(Z$268 &gt;= $E320, MAX( MIN( $F320*$F$264, $F320-SUM($I320:Y320)),0),0)</f>
        <v>0</v>
      </c>
      <c r="AA320" s="53">
        <f xml:space="preserve"> (AA$2 &gt;= NTBA!$F$17) * IF(AA$268 &gt;= $E320, MAX( MIN( $F320*$F$264, $F320-SUM($I320:Z320)),0),0)</f>
        <v>0</v>
      </c>
      <c r="AB320" s="53">
        <f xml:space="preserve"> (AB$2 &gt;= NTBA!$F$17) * IF(AB$268 &gt;= $E320, MAX( MIN( $F320*$F$264, $F320-SUM($I320:AA320)),0),0)</f>
        <v>0</v>
      </c>
      <c r="AC320" s="53">
        <f xml:space="preserve"> (AC$2 &gt;= NTBA!$F$17) * IF(AC$268 &gt;= $E320, MAX( MIN( $F320*$F$264, $F320-SUM($I320:AB320)),0),0)</f>
        <v>0</v>
      </c>
      <c r="AD320" s="53">
        <f xml:space="preserve"> (AD$2 &gt;= NTBA!$F$17) * IF(AD$268 &gt;= $E320, MAX( MIN( $F320*$F$264, $F320-SUM($I320:AC320)),0),0)</f>
        <v>0</v>
      </c>
      <c r="AE320" s="53">
        <f xml:space="preserve"> (AE$2 &gt;= NTBA!$F$17) * IF(AE$268 &gt;= $E320, MAX( MIN( $F320*$F$264, $F320-SUM($I320:AD320)),0),0)</f>
        <v>0</v>
      </c>
      <c r="AF320" s="53">
        <f xml:space="preserve"> (AF$2 &gt;= NTBA!$F$17) * IF(AF$268 &gt;= $E320, MAX( MIN( $F320*$F$264, $F320-SUM($I320:AE320)),0),0)</f>
        <v>0</v>
      </c>
      <c r="AG320" s="53">
        <f xml:space="preserve"> (AG$2 &gt;= NTBA!$F$17) * IF(AG$268 &gt;= $E320, MAX( MIN( $F320*$F$264, $F320-SUM($I320:AF320)),0),0)</f>
        <v>0</v>
      </c>
      <c r="AH320" s="53">
        <f xml:space="preserve"> (AH$2 &gt;= NTBA!$F$17) * IF(AH$268 &gt;= $E320, MAX( MIN( $F320*$F$264, $F320-SUM($I320:AG320)),0),0)</f>
        <v>0</v>
      </c>
      <c r="AI320" s="53">
        <f xml:space="preserve"> (AI$2 &gt;= NTBA!$F$17) * IF(AI$268 &gt;= $E320, MAX( MIN( $F320*$F$264, $F320-SUM($I320:AH320)),0),0)</f>
        <v>0</v>
      </c>
      <c r="AJ320" s="53">
        <f xml:space="preserve"> (AJ$2 &gt;= NTBA!$F$17) * IF(AJ$268 &gt;= $E320, MAX( MIN( $F320*$F$264, $F320-SUM($I320:AI320)),0),0)</f>
        <v>0</v>
      </c>
      <c r="AK320" s="53">
        <f xml:space="preserve"> (AK$2 &gt;= NTBA!$F$17) * IF(AK$268 &gt;= $E320, MAX( MIN( $F320*$F$264, $F320-SUM($I320:AJ320)),0),0)</f>
        <v>0</v>
      </c>
      <c r="AL320" s="53">
        <f xml:space="preserve"> (AL$2 &gt;= NTBA!$F$17) * IF(AL$268 &gt;= $E320, MAX( MIN( $F320*$F$264, $F320-SUM($I320:AK320)),0),0)</f>
        <v>0</v>
      </c>
      <c r="AM320" s="53">
        <f xml:space="preserve"> (AM$2 &gt;= NTBA!$F$17) * IF(AM$268 &gt;= $E320, MAX( MIN( $F320*$F$264, $F320-SUM($I320:AL320)),0),0)</f>
        <v>0</v>
      </c>
      <c r="AN320" s="53">
        <f xml:space="preserve"> (AN$2 &gt;= NTBA!$F$17) * IF(AN$268 &gt;= $E320, MAX( MIN( $F320*$F$264, $F320-SUM($I320:AM320)),0),0)</f>
        <v>0</v>
      </c>
      <c r="AO320" s="53">
        <f xml:space="preserve"> (AO$2 &gt;= NTBA!$F$17) * IF(AO$268 &gt;= $E320, MAX( MIN( $F320*$F$264, $F320-SUM($I320:AN320)),0),0)</f>
        <v>0</v>
      </c>
      <c r="AP320" s="53">
        <f xml:space="preserve"> (AP$2 &gt;= NTBA!$F$17) * IF(AP$268 &gt;= $E320, MAX( MIN( $F320*$F$264, $F320-SUM($I320:AO320)),0),0)</f>
        <v>0</v>
      </c>
      <c r="AQ320" s="53">
        <f xml:space="preserve"> (AQ$2 &gt;= NTBA!$F$17) * IF(AQ$268 &gt;= $E320, MAX( MIN( $F320*$F$264, $F320-SUM($I320:AP320)),0),0)</f>
        <v>0</v>
      </c>
      <c r="AR320" s="53">
        <f xml:space="preserve"> (AR$2 &gt;= NTBA!$F$17) * IF(AR$268 &gt;= $E320, MAX( MIN( $F320*$F$264, $F320-SUM($I320:AQ320)),0),0)</f>
        <v>0</v>
      </c>
      <c r="AS320" s="53">
        <f xml:space="preserve"> (AS$2 &gt;= NTBA!$F$17) * IF(AS$268 &gt;= $E320, MAX( MIN( $F320*$F$264, $F320-SUM($I320:AR320)),0),0)</f>
        <v>0</v>
      </c>
      <c r="AT320" s="53">
        <f xml:space="preserve"> (AT$2 &gt;= NTBA!$F$17) * IF(AT$268 &gt;= $E320, MAX( MIN( $F320*$F$264, $F320-SUM($I320:AS320)),0),0)</f>
        <v>0</v>
      </c>
      <c r="AU320" s="53">
        <f xml:space="preserve"> (AU$2 &gt;= NTBA!$F$17) * IF(AU$268 &gt;= $E320, MAX( MIN( $F320*$F$264, $F320-SUM($I320:AT320)),0),0)</f>
        <v>0</v>
      </c>
      <c r="AV320" s="53">
        <f xml:space="preserve"> (AV$2 &gt;= NTBA!$F$17) * IF(AV$268 &gt;= $E320, MAX( MIN( $F320*$F$264, $F320-SUM($I320:AU320)),0),0)</f>
        <v>0</v>
      </c>
      <c r="AW320" s="53">
        <f xml:space="preserve"> (AW$2 &gt;= NTBA!$F$17) * IF(AW$268 &gt;= $E320, MAX( MIN( $F320*$F$264, $F320-SUM($I320:AV320)),0),0)</f>
        <v>0</v>
      </c>
      <c r="AX320" s="53">
        <f xml:space="preserve"> (AX$2 &gt;= NTBA!$F$17) * IF(AX$268 &gt;= $E320, MAX( MIN( $F320*$F$264, $F320-SUM($I320:AW320)),0),0)</f>
        <v>0</v>
      </c>
      <c r="AY320" s="53">
        <f xml:space="preserve"> (AY$2 &gt;= NTBA!$F$17) * IF(AY$268 &gt;= $E320, MAX( MIN( $F320*$F$264, $F320-SUM($I320:AX320)),0),0)</f>
        <v>0</v>
      </c>
      <c r="AZ320" s="53">
        <f xml:space="preserve"> (AZ$2 &gt;= NTBA!$F$17) * IF(AZ$268 &gt;= $E320, MAX( MIN( $F320*$F$264, $F320-SUM($I320:AY320)),0),0)</f>
        <v>0</v>
      </c>
      <c r="BA320" s="53">
        <f xml:space="preserve"> (BA$2 &gt;= NTBA!$F$17) * IF(BA$268 &gt;= $E320, MAX( MIN( $F320*$F$264, $F320-SUM($I320:AZ320)),0),0)</f>
        <v>0</v>
      </c>
      <c r="BB320" s="53">
        <f xml:space="preserve"> (BB$2 &gt;= NTBA!$F$17) * IF(BB$268 &gt;= $E320, MAX( MIN( $F320*$F$264, $F320-SUM($I320:BA320)),0),0)</f>
        <v>0</v>
      </c>
      <c r="BC320" s="53">
        <f xml:space="preserve"> (BC$2 &gt;= NTBA!$F$17) * IF(BC$268 &gt;= $E320, MAX( MIN( $F320*$F$264, $F320-SUM($I320:BB320)),0),0)</f>
        <v>0</v>
      </c>
      <c r="BD320" s="53">
        <f xml:space="preserve"> (BD$2 &gt;= NTBA!$F$17) * IF(BD$268 &gt;= $E320, MAX( MIN( $F320*$F$264, $F320-SUM($I320:BC320)),0),0)</f>
        <v>0</v>
      </c>
      <c r="BE320" s="53">
        <f xml:space="preserve"> (BE$2 &gt;= NTBA!$F$17) * IF(BE$268 &gt;= $E320, MAX( MIN( $F320*$F$264, $F320-SUM($I320:BD320)),0),0)</f>
        <v>0</v>
      </c>
      <c r="BF320" s="53">
        <f xml:space="preserve"> (BF$2 &gt;= NTBA!$F$17) * IF(BF$268 &gt;= $E320, MAX( MIN( $F320*$F$264, $F320-SUM($I320:BE320)),0),0)</f>
        <v>0</v>
      </c>
      <c r="BG320" s="53">
        <f xml:space="preserve"> (BG$2 &gt;= NTBA!$F$17) * IF(BG$268 &gt;= $E320, MAX( MIN( $F320*$F$264, $F320-SUM($I320:BF320)),0),0)</f>
        <v>0</v>
      </c>
      <c r="BH320" s="53">
        <f xml:space="preserve"> (BH$2 &gt;= NTBA!$F$17) * IF(BH$268 &gt;= $E320, MAX( MIN( $F320*$F$264, $F320-SUM($I320:BG320)),0),0)</f>
        <v>0</v>
      </c>
      <c r="BI320" s="53">
        <f ca="1" xml:space="preserve"> (BI$2 &gt;= NTBA!$F$17) * IF(BI$268 &gt;= $E320, MAX( MIN( $F320*$F$264, $F320-SUM($I320:BH320)),0),0)</f>
        <v>0</v>
      </c>
      <c r="BJ320" s="53">
        <f ca="1" xml:space="preserve"> (BJ$2 &gt;= NTBA!$F$17) * IF(BJ$268 &gt;= $E320, MAX( MIN( $F320*$F$264, $F320-SUM($I320:BI320)),0),0)</f>
        <v>0</v>
      </c>
      <c r="BK320" s="53">
        <f ca="1" xml:space="preserve"> (BK$2 &gt;= NTBA!$F$17) * IF(BK$268 &gt;= $E320, MAX( MIN( $F320*$F$264, $F320-SUM($I320:BJ320)),0),0)</f>
        <v>0</v>
      </c>
      <c r="BL320" s="53">
        <f ca="1" xml:space="preserve"> (BL$2 &gt;= NTBA!$F$17) * IF(BL$268 &gt;= $E320, MAX( MIN( $F320*$F$264, $F320-SUM($I320:BK320)),0),0)</f>
        <v>0</v>
      </c>
      <c r="BM320" s="53">
        <f ca="1" xml:space="preserve"> (BM$2 &gt;= NTBA!$F$17) * IF(BM$268 &gt;= $E320, MAX( MIN( $F320*$F$264, $F320-SUM($I320:BL320)),0),0)</f>
        <v>0</v>
      </c>
      <c r="BN320" s="53">
        <f ca="1" xml:space="preserve"> (BN$2 &gt;= NTBA!$F$17) * IF(BN$268 &gt;= $E320, MAX( MIN( $F320*$F$264, $F320-SUM($I320:BM320)),0),0)</f>
        <v>0</v>
      </c>
      <c r="BO320" s="53">
        <f ca="1" xml:space="preserve"> (BO$2 &gt;= NTBA!$F$17) * IF(BO$268 &gt;= $E320, MAX( MIN( $F320*$F$264, $F320-SUM($I320:BN320)),0),0)</f>
        <v>0</v>
      </c>
      <c r="BP320" s="53">
        <f ca="1" xml:space="preserve"> (BP$2 &gt;= NTBA!$F$17) * IF(BP$268 &gt;= $E320, MAX( MIN( $F320*$F$264, $F320-SUM($I320:BO320)),0),0)</f>
        <v>0</v>
      </c>
      <c r="BQ320" s="53">
        <f ca="1" xml:space="preserve"> (BQ$2 &gt;= NTBA!$F$17) * IF(BQ$268 &gt;= $E320, MAX( MIN( $F320*$F$264, $F320-SUM($I320:BP320)),0),0)</f>
        <v>0</v>
      </c>
      <c r="BR320" s="53">
        <f ca="1" xml:space="preserve"> (BR$2 &gt;= NTBA!$F$17) * IF(BR$268 &gt;= $E320, MAX( MIN( $F320*$F$264, $F320-SUM($I320:BQ320)),0),0)</f>
        <v>0</v>
      </c>
      <c r="BS320" s="53">
        <f ca="1" xml:space="preserve"> (BS$2 &gt;= NTBA!$F$17) * IF(BS$268 &gt;= $E320, MAX( MIN( $F320*$F$264, $F320-SUM($I320:BR320)),0),0)</f>
        <v>0</v>
      </c>
      <c r="BT320" s="53">
        <f ca="1" xml:space="preserve"> (BT$2 &gt;= NTBA!$F$17) * IF(BT$268 &gt;= $E320, MAX( MIN( $F320*$F$264, $F320-SUM($I320:BS320)),0),0)</f>
        <v>0</v>
      </c>
      <c r="BU320" s="53">
        <f ca="1" xml:space="preserve"> (BU$2 &gt;= NTBA!$F$17) * IF(BU$268 &gt;= $E320, MAX( MIN( $F320*$F$264, $F320-SUM($I320:BT320)),0),0)</f>
        <v>0</v>
      </c>
      <c r="BV320" s="53">
        <f ca="1" xml:space="preserve"> (BV$2 &gt;= NTBA!$F$17) * IF(BV$268 &gt;= $E320, MAX( MIN( $F320*$F$264, $F320-SUM($I320:BU320)),0),0)</f>
        <v>0</v>
      </c>
      <c r="BW320" s="53">
        <f ca="1" xml:space="preserve"> (BW$2 &gt;= NTBA!$F$17) * IF(BW$268 &gt;= $E320, MAX( MIN( $F320*$F$264, $F320-SUM($I320:BV320)),0),0)</f>
        <v>0</v>
      </c>
      <c r="BX320" s="53">
        <f ca="1" xml:space="preserve"> (BX$2 &gt;= NTBA!$F$17) * IF(BX$268 &gt;= $E320, MAX( MIN( $F320*$F$264, $F320-SUM($I320:BW320)),0),0)</f>
        <v>0</v>
      </c>
      <c r="BY320" s="53">
        <f ca="1" xml:space="preserve"> (BY$2 &gt;= NTBA!$F$17) * IF(BY$268 &gt;= $E320, MAX( MIN( $F320*$F$264, $F320-SUM($I320:BX320)),0),0)</f>
        <v>0</v>
      </c>
      <c r="BZ320" s="53">
        <f ca="1" xml:space="preserve"> (BZ$2 &gt;= NTBA!$F$17) * IF(BZ$268 &gt;= $E320, MAX( MIN( $F320*$F$264, $F320-SUM($I320:BY320)),0),0)</f>
        <v>0</v>
      </c>
      <c r="CA320" s="53">
        <f ca="1" xml:space="preserve"> (CA$2 &gt;= NTBA!$F$17) * IF(CA$268 &gt;= $E320, MAX( MIN( $F320*$F$264, $F320-SUM($I320:BZ320)),0),0)</f>
        <v>0</v>
      </c>
      <c r="CB320" s="53">
        <f ca="1" xml:space="preserve"> (CB$2 &gt;= NTBA!$F$17) * IF(CB$268 &gt;= $E320, MAX( MIN( $F320*$F$264, $F320-SUM($I320:CA320)),0),0)</f>
        <v>0</v>
      </c>
      <c r="CC320" s="53">
        <f ca="1" xml:space="preserve"> (CC$2 &gt;= NTBA!$F$17) * IF(CC$268 &gt;= $E320, MAX( MIN( $F320*$F$264, $F320-SUM($I320:CB320)),0),0)</f>
        <v>0</v>
      </c>
      <c r="CD320" s="53">
        <f ca="1" xml:space="preserve"> (CD$2 &gt;= NTBA!$F$17) * IF(CD$268 &gt;= $E320, MAX( MIN( $F320*$F$264, $F320-SUM($I320:CC320)),0),0)</f>
        <v>0</v>
      </c>
      <c r="CE320" s="53">
        <f ca="1" xml:space="preserve"> (CE$2 &gt;= NTBA!$F$17) * IF(CE$268 &gt;= $E320, MAX( MIN( $F320*$F$264, $F320-SUM($I320:CD320)),0),0)</f>
        <v>0</v>
      </c>
      <c r="CF320" s="53">
        <f ca="1" xml:space="preserve"> (CF$2 &gt;= NTBA!$F$17) * IF(CF$268 &gt;= $E320, MAX( MIN( $F320*$F$264, $F320-SUM($I320:CE320)),0),0)</f>
        <v>0</v>
      </c>
      <c r="CG320" s="53">
        <f ca="1" xml:space="preserve"> (CG$2 &gt;= NTBA!$F$17) * IF(CG$268 &gt;= $E320, MAX( MIN( $F320*$F$264, $F320-SUM($I320:CF320)),0),0)</f>
        <v>0</v>
      </c>
      <c r="CH320" s="53">
        <f ca="1" xml:space="preserve"> (CH$2 &gt;= NTBA!$F$17) * IF(CH$268 &gt;= $E320, MAX( MIN( $F320*$F$264, $F320-SUM($I320:CG320)),0),0)</f>
        <v>0</v>
      </c>
      <c r="CI320" s="53">
        <f ca="1" xml:space="preserve"> (CI$2 &gt;= NTBA!$F$17) * IF(CI$268 &gt;= $E320, MAX( MIN( $F320*$F$264, $F320-SUM($I320:CH320)),0),0)</f>
        <v>0</v>
      </c>
      <c r="CJ320" s="53">
        <f ca="1" xml:space="preserve"> (CJ$2 &gt;= NTBA!$F$17) * IF(CJ$268 &gt;= $E320, MAX( MIN( $F320*$F$264, $F320-SUM($I320:CI320)),0),0)</f>
        <v>0</v>
      </c>
      <c r="CK320" s="53">
        <f ca="1" xml:space="preserve"> (CK$2 &gt;= NTBA!$F$17) * IF(CK$268 &gt;= $E320, MAX( MIN( $F320*$F$264, $F320-SUM($I320:CJ320)),0),0)</f>
        <v>0</v>
      </c>
      <c r="CL320" s="53">
        <f ca="1" xml:space="preserve"> (CL$2 &gt;= NTBA!$F$17) * IF(CL$268 &gt;= $E320, MAX( MIN( $F320*$F$264, $F320-SUM($I320:CK320)),0),0)</f>
        <v>0</v>
      </c>
      <c r="CM320" s="53">
        <f ca="1" xml:space="preserve"> (CM$2 &gt;= NTBA!$F$17) * IF(CM$268 &gt;= $E320, MAX( MIN( $F320*$F$264, $F320-SUM($I320:CL320)),0),0)</f>
        <v>0</v>
      </c>
      <c r="CN320" s="53">
        <f ca="1" xml:space="preserve"> (CN$2 &gt;= NTBA!$F$17) * IF(CN$268 &gt;= $E320, MAX( MIN( $F320*$F$264, $F320-SUM($I320:CM320)),0),0)</f>
        <v>0</v>
      </c>
      <c r="CO320" s="53">
        <f ca="1" xml:space="preserve"> (CO$2 &gt;= NTBA!$F$17) * IF(CO$268 &gt;= $E320, MAX( MIN( $F320*$F$264, $F320-SUM($I320:CN320)),0),0)</f>
        <v>0</v>
      </c>
      <c r="CP320" s="53">
        <f ca="1" xml:space="preserve"> (CP$2 &gt;= NTBA!$F$17) * IF(CP$268 &gt;= $E320, MAX( MIN( $F320*$F$264, $F320-SUM($I320:CO320)),0),0)</f>
        <v>0</v>
      </c>
      <c r="CQ320" s="53">
        <f ca="1" xml:space="preserve"> (CQ$2 &gt;= NTBA!$F$17) * IF(CQ$268 &gt;= $E320, MAX( MIN( $F320*$F$264, $F320-SUM($I320:CP320)),0),0)</f>
        <v>0</v>
      </c>
      <c r="CR320" s="53">
        <f ca="1" xml:space="preserve"> (CR$2 &gt;= NTBA!$F$17) * IF(CR$268 &gt;= $E320, MAX( MIN( $F320*$F$264, $F320-SUM($I320:CQ320)),0),0)</f>
        <v>0</v>
      </c>
      <c r="CS320" s="53">
        <f ca="1" xml:space="preserve"> (CS$2 &gt;= NTBA!$F$17) * IF(CS$268 &gt;= $E320, MAX( MIN( $F320*$F$264, $F320-SUM($I320:CR320)),0),0)</f>
        <v>0</v>
      </c>
      <c r="CT320" s="53">
        <f ca="1" xml:space="preserve"> (CT$2 &gt;= NTBA!$F$17) * IF(CT$268 &gt;= $E320, MAX( MIN( $F320*$F$264, $F320-SUM($I320:CS320)),0),0)</f>
        <v>0</v>
      </c>
      <c r="CU320" s="53">
        <f ca="1" xml:space="preserve"> (CU$2 &gt;= NTBA!$F$17) * IF(CU$268 &gt;= $E320, MAX( MIN( $F320*$F$264, $F320-SUM($I320:CT320)),0),0)</f>
        <v>0</v>
      </c>
      <c r="CV320" s="53">
        <f ca="1" xml:space="preserve"> (CV$2 &gt;= NTBA!$F$17) * IF(CV$268 &gt;= $E320, MAX( MIN( $F320*$F$264, $F320-SUM($I320:CU320)),0),0)</f>
        <v>0</v>
      </c>
      <c r="CW320" s="53">
        <f ca="1" xml:space="preserve"> (CW$2 &gt;= NTBA!$F$17) * IF(CW$268 &gt;= $E320, MAX( MIN( $F320*$F$264, $F320-SUM($I320:CV320)),0),0)</f>
        <v>0</v>
      </c>
      <c r="CX320" s="53">
        <f ca="1" xml:space="preserve"> (CX$2 &gt;= NTBA!$F$17) * IF(CX$268 &gt;= $E320, MAX( MIN( $F320*$F$264, $F320-SUM($I320:CW320)),0),0)</f>
        <v>0</v>
      </c>
      <c r="CY320" s="53">
        <f ca="1" xml:space="preserve"> (CY$2 &gt;= NTBA!$F$17) * IF(CY$268 &gt;= $E320, MAX( MIN( $F320*$F$264, $F320-SUM($I320:CX320)),0),0)</f>
        <v>0</v>
      </c>
      <c r="CZ320" s="53">
        <f ca="1" xml:space="preserve"> (CZ$2 &gt;= NTBA!$F$17) * IF(CZ$268 &gt;= $E320, MAX( MIN( $F320*$F$264, $F320-SUM($I320:CY320)),0),0)</f>
        <v>0</v>
      </c>
      <c r="DA320" s="53">
        <f ca="1" xml:space="preserve"> (DA$2 &gt;= NTBA!$F$17) * IF(DA$268 &gt;= $E320, MAX( MIN( $F320*$F$264, $F320-SUM($I320:CZ320)),0),0)</f>
        <v>0</v>
      </c>
      <c r="DB320" s="53">
        <f ca="1" xml:space="preserve"> (DB$2 &gt;= NTBA!$F$17) * IF(DB$268 &gt;= $E320, MAX( MIN( $F320*$F$264, $F320-SUM($I320:DA320)),0),0)</f>
        <v>0</v>
      </c>
      <c r="DC320" s="53">
        <f ca="1" xml:space="preserve"> (DC$2 &gt;= NTBA!$F$17) * IF(DC$268 &gt;= $E320, MAX( MIN( $F320*$F$264, $F320-SUM($I320:DB320)),0),0)</f>
        <v>0</v>
      </c>
      <c r="DD320" s="53">
        <f ca="1" xml:space="preserve"> (DD$2 &gt;= NTBA!$F$17) * IF(DD$268 &gt;= $E320, MAX( MIN( $F320*$F$264, $F320-SUM($I320:DC320)),0),0)</f>
        <v>0</v>
      </c>
      <c r="DE320" s="53">
        <f ca="1" xml:space="preserve"> (DE$2 &gt;= NTBA!$F$17) * IF(DE$268 &gt;= $E320, MAX( MIN( $F320*$F$264, $F320-SUM($I320:DD320)),0),0)</f>
        <v>0</v>
      </c>
      <c r="DF320" s="53">
        <f ca="1" xml:space="preserve"> (DF$2 &gt;= NTBA!$F$17) * IF(DF$268 &gt;= $E320, MAX( MIN( $F320*$F$264, $F320-SUM($I320:DE320)),0),0)</f>
        <v>0</v>
      </c>
      <c r="DG320" s="53">
        <f ca="1" xml:space="preserve"> (DG$2 &gt;= NTBA!$F$17) * IF(DG$268 &gt;= $E320, MAX( MIN( $F320*$F$264, $F320-SUM($I320:DF320)),0),0)</f>
        <v>0</v>
      </c>
      <c r="DH320" s="53">
        <f ca="1" xml:space="preserve"> (DH$2 &gt;= NTBA!$F$17) * IF(DH$268 &gt;= $E320, MAX( MIN( $F320*$F$264, $F320-SUM($I320:DG320)),0),0)</f>
        <v>0</v>
      </c>
      <c r="DI320" s="53">
        <f ca="1" xml:space="preserve"> (DI$2 &gt;= NTBA!$F$17) * IF(DI$268 &gt;= $E320, MAX( MIN( $F320*$F$264, $F320-SUM($I320:DH320)),0),0)</f>
        <v>0</v>
      </c>
      <c r="DJ320" s="53">
        <f ca="1" xml:space="preserve"> (DJ$2 &gt;= NTBA!$F$17) * IF(DJ$268 &gt;= $E320, MAX( MIN( $F320*$F$264, $F320-SUM($I320:DI320)),0),0)</f>
        <v>0</v>
      </c>
      <c r="DK320" s="53">
        <f ca="1" xml:space="preserve"> (DK$2 &gt;= NTBA!$F$17) * IF(DK$268 &gt;= $E320, MAX( MIN( $F320*$F$264, $F320-SUM($I320:DJ320)),0),0)</f>
        <v>0</v>
      </c>
      <c r="DL320" s="53">
        <f ca="1" xml:space="preserve"> (DL$2 &gt;= NTBA!$F$17) * IF(DL$268 &gt;= $E320, MAX( MIN( $F320*$F$264, $F320-SUM($I320:DK320)),0),0)</f>
        <v>0</v>
      </c>
      <c r="DM320" s="53">
        <f ca="1" xml:space="preserve"> (DM$2 &gt;= NTBA!$F$17) * IF(DM$268 &gt;= $E320, MAX( MIN( $F320*$F$264, $F320-SUM($I320:DL320)),0),0)</f>
        <v>0</v>
      </c>
      <c r="DN320" s="53">
        <f ca="1" xml:space="preserve"> (DN$2 &gt;= NTBA!$F$17) * IF(DN$268 &gt;= $E320, MAX( MIN( $F320*$F$264, $F320-SUM($I320:DM320)),0),0)</f>
        <v>0</v>
      </c>
      <c r="DO320" s="53">
        <f ca="1" xml:space="preserve"> (DO$2 &gt;= NTBA!$F$17) * IF(DO$268 &gt;= $E320, MAX( MIN( $F320*$F$264, $F320-SUM($I320:DN320)),0),0)</f>
        <v>0</v>
      </c>
      <c r="DP320" s="53">
        <f ca="1" xml:space="preserve"> (DP$2 &gt;= NTBA!$F$17) * IF(DP$268 &gt;= $E320, MAX( MIN( $F320*$F$264, $F320-SUM($I320:DO320)),0),0)</f>
        <v>0</v>
      </c>
      <c r="DQ320" s="53">
        <f ca="1" xml:space="preserve"> (DQ$2 &gt;= NTBA!$F$17) * IF(DQ$268 &gt;= $E320, MAX( MIN( $F320*$F$264, $F320-SUM($I320:DP320)),0),0)</f>
        <v>0</v>
      </c>
      <c r="DR320" s="53">
        <f ca="1" xml:space="preserve"> (DR$2 &gt;= NTBA!$F$17) * IF(DR$268 &gt;= $E320, MAX( MIN( $F320*$F$264, $F320-SUM($I320:DQ320)),0),0)</f>
        <v>0</v>
      </c>
      <c r="DS320" s="53">
        <f ca="1" xml:space="preserve"> (DS$2 &gt;= NTBA!$F$17) * IF(DS$268 &gt;= $E320, MAX( MIN( $F320*$F$264, $F320-SUM($I320:DR320)),0),0)</f>
        <v>0</v>
      </c>
      <c r="DT320" s="53">
        <f ca="1" xml:space="preserve"> (DT$2 &gt;= NTBA!$F$17) * IF(DT$268 &gt;= $E320, MAX( MIN( $F320*$F$264, $F320-SUM($I320:DS320)),0),0)</f>
        <v>0</v>
      </c>
      <c r="DU320" s="53">
        <f ca="1" xml:space="preserve"> (DU$2 &gt;= NTBA!$F$17) * IF(DU$268 &gt;= $E320, MAX( MIN( $F320*$F$264, $F320-SUM($I320:DT320)),0),0)</f>
        <v>0</v>
      </c>
      <c r="DV320" s="53">
        <f ca="1" xml:space="preserve"> (DV$2 &gt;= NTBA!$F$17) * IF(DV$268 &gt;= $E320, MAX( MIN( $F320*$F$264, $F320-SUM($I320:DU320)),0),0)</f>
        <v>0</v>
      </c>
      <c r="DW320" s="53">
        <f ca="1" xml:space="preserve"> (DW$2 &gt;= NTBA!$F$17) * IF(DW$268 &gt;= $E320, MAX( MIN( $F320*$F$264, $F320-SUM($I320:DV320)),0),0)</f>
        <v>0</v>
      </c>
      <c r="DX320" s="53">
        <f ca="1" xml:space="preserve"> (DX$2 &gt;= NTBA!$F$17) * IF(DX$268 &gt;= $E320, MAX( MIN( $F320*$F$264, $F320-SUM($I320:DW320)),0),0)</f>
        <v>0</v>
      </c>
      <c r="DY320" s="53">
        <f ca="1" xml:space="preserve"> (DY$2 &gt;= NTBA!$F$17) * IF(DY$268 &gt;= $E320, MAX( MIN( $F320*$F$264, $F320-SUM($I320:DX320)),0),0)</f>
        <v>0</v>
      </c>
      <c r="DZ320" s="53">
        <f ca="1" xml:space="preserve"> (DZ$2 &gt;= NTBA!$F$17) * IF(DZ$268 &gt;= $E320, MAX( MIN( $F320*$F$264, $F320-SUM($I320:DY320)),0),0)</f>
        <v>0</v>
      </c>
      <c r="EA320" s="53">
        <f ca="1" xml:space="preserve"> (EA$2 &gt;= NTBA!$F$17) * IF(EA$268 &gt;= $E320, MAX( MIN( $F320*$F$264, $F320-SUM($I320:DZ320)),0),0)</f>
        <v>0</v>
      </c>
      <c r="EB320" s="53">
        <f ca="1" xml:space="preserve"> (EB$2 &gt;= NTBA!$F$17) * IF(EB$268 &gt;= $E320, MAX( MIN( $F320*$F$264, $F320-SUM($I320:EA320)),0),0)</f>
        <v>0</v>
      </c>
      <c r="EC320" s="53">
        <f ca="1" xml:space="preserve"> (EC$2 &gt;= NTBA!$F$17) * IF(EC$268 &gt;= $E320, MAX( MIN( $F320*$F$264, $F320-SUM($I320:EB320)),0),0)</f>
        <v>0</v>
      </c>
      <c r="ED320" s="53">
        <f ca="1" xml:space="preserve"> (ED$2 &gt;= NTBA!$F$17) * IF(ED$268 &gt;= $E320, MAX( MIN( $F320*$F$264, $F320-SUM($I320:EC320)),0),0)</f>
        <v>0</v>
      </c>
      <c r="EE320" s="53">
        <f ca="1" xml:space="preserve"> (EE$2 &gt;= NTBA!$F$17) * IF(EE$268 &gt;= $E320, MAX( MIN( $F320*$F$264, $F320-SUM($I320:ED320)),0),0)</f>
        <v>0</v>
      </c>
      <c r="EF320" s="53">
        <f ca="1" xml:space="preserve"> (EF$2 &gt;= NTBA!$F$17) * IF(EF$268 &gt;= $E320, MAX( MIN( $F320*$F$264, $F320-SUM($I320:EE320)),0),0)</f>
        <v>0</v>
      </c>
      <c r="EG320" s="53">
        <f ca="1" xml:space="preserve"> (EG$2 &gt;= NTBA!$F$17) * IF(EG$268 &gt;= $E320, MAX( MIN( $F320*$F$264, $F320-SUM($I320:EF320)),0),0)</f>
        <v>0</v>
      </c>
      <c r="EH320" s="53">
        <f ca="1" xml:space="preserve"> (EH$2 &gt;= NTBA!$F$17) * IF(EH$268 &gt;= $E320, MAX( MIN( $F320*$F$264, $F320-SUM($I320:EG320)),0),0)</f>
        <v>0</v>
      </c>
      <c r="EI320" s="21"/>
    </row>
    <row r="321" spans="5:139" ht="15" customHeight="1" outlineLevel="1" x14ac:dyDescent="0.35">
      <c r="E321" s="625">
        <v>53</v>
      </c>
      <c r="F321" s="415">
        <f ca="1"/>
        <v>0</v>
      </c>
      <c r="H321" s="26">
        <f t="shared" ca="1" si="184"/>
        <v>0</v>
      </c>
      <c r="I321" s="39"/>
      <c r="J321" s="53">
        <f xml:space="preserve"> (J$2 &gt;= NTBA!$F$17) * IF(J$268 &gt;= $E321, MAX( MIN( $F321*$F$264, $F321-SUM($I321:I321)),0),0)</f>
        <v>0</v>
      </c>
      <c r="K321" s="53">
        <f xml:space="preserve"> (K$2 &gt;= NTBA!$F$17) * IF(K$268 &gt;= $E321, MAX( MIN( $F321*$F$264, $F321-SUM($I321:J321)),0),0)</f>
        <v>0</v>
      </c>
      <c r="L321" s="53">
        <f xml:space="preserve"> (L$2 &gt;= NTBA!$F$17) * IF(L$268 &gt;= $E321, MAX( MIN( $F321*$F$264, $F321-SUM($I321:K321)),0),0)</f>
        <v>0</v>
      </c>
      <c r="M321" s="53">
        <f xml:space="preserve"> (M$2 &gt;= NTBA!$F$17) * IF(M$268 &gt;= $E321, MAX( MIN( $F321*$F$264, $F321-SUM($I321:L321)),0),0)</f>
        <v>0</v>
      </c>
      <c r="N321" s="53">
        <f xml:space="preserve"> (N$2 &gt;= NTBA!$F$17) * IF(N$268 &gt;= $E321, MAX( MIN( $F321*$F$264, $F321-SUM($I321:M321)),0),0)</f>
        <v>0</v>
      </c>
      <c r="O321" s="53">
        <f xml:space="preserve"> (O$2 &gt;= NTBA!$F$17) * IF(O$268 &gt;= $E321, MAX( MIN( $F321*$F$264, $F321-SUM($I321:N321)),0),0)</f>
        <v>0</v>
      </c>
      <c r="P321" s="53">
        <f xml:space="preserve"> (P$2 &gt;= NTBA!$F$17) * IF(P$268 &gt;= $E321, MAX( MIN( $F321*$F$264, $F321-SUM($I321:O321)),0),0)</f>
        <v>0</v>
      </c>
      <c r="Q321" s="53">
        <f xml:space="preserve"> (Q$2 &gt;= NTBA!$F$17) * IF(Q$268 &gt;= $E321, MAX( MIN( $F321*$F$264, $F321-SUM($I321:P321)),0),0)</f>
        <v>0</v>
      </c>
      <c r="R321" s="53">
        <f xml:space="preserve"> (R$2 &gt;= NTBA!$F$17) * IF(R$268 &gt;= $E321, MAX( MIN( $F321*$F$264, $F321-SUM($I321:Q321)),0),0)</f>
        <v>0</v>
      </c>
      <c r="S321" s="53">
        <f xml:space="preserve"> (S$2 &gt;= NTBA!$F$17) * IF(S$268 &gt;= $E321, MAX( MIN( $F321*$F$264, $F321-SUM($I321:R321)),0),0)</f>
        <v>0</v>
      </c>
      <c r="T321" s="53">
        <f xml:space="preserve"> (T$2 &gt;= NTBA!$F$17) * IF(T$268 &gt;= $E321, MAX( MIN( $F321*$F$264, $F321-SUM($I321:S321)),0),0)</f>
        <v>0</v>
      </c>
      <c r="U321" s="53">
        <f xml:space="preserve"> (U$2 &gt;= NTBA!$F$17) * IF(U$268 &gt;= $E321, MAX( MIN( $F321*$F$264, $F321-SUM($I321:T321)),0),0)</f>
        <v>0</v>
      </c>
      <c r="V321" s="53">
        <f xml:space="preserve"> (V$2 &gt;= NTBA!$F$17) * IF(V$268 &gt;= $E321, MAX( MIN( $F321*$F$264, $F321-SUM($I321:U321)),0),0)</f>
        <v>0</v>
      </c>
      <c r="W321" s="53">
        <f xml:space="preserve"> (W$2 &gt;= NTBA!$F$17) * IF(W$268 &gt;= $E321, MAX( MIN( $F321*$F$264, $F321-SUM($I321:V321)),0),0)</f>
        <v>0</v>
      </c>
      <c r="X321" s="53">
        <f xml:space="preserve"> (X$2 &gt;= NTBA!$F$17) * IF(X$268 &gt;= $E321, MAX( MIN( $F321*$F$264, $F321-SUM($I321:W321)),0),0)</f>
        <v>0</v>
      </c>
      <c r="Y321" s="53">
        <f xml:space="preserve"> (Y$2 &gt;= NTBA!$F$17) * IF(Y$268 &gt;= $E321, MAX( MIN( $F321*$F$264, $F321-SUM($I321:X321)),0),0)</f>
        <v>0</v>
      </c>
      <c r="Z321" s="53">
        <f xml:space="preserve"> (Z$2 &gt;= NTBA!$F$17) * IF(Z$268 &gt;= $E321, MAX( MIN( $F321*$F$264, $F321-SUM($I321:Y321)),0),0)</f>
        <v>0</v>
      </c>
      <c r="AA321" s="53">
        <f xml:space="preserve"> (AA$2 &gt;= NTBA!$F$17) * IF(AA$268 &gt;= $E321, MAX( MIN( $F321*$F$264, $F321-SUM($I321:Z321)),0),0)</f>
        <v>0</v>
      </c>
      <c r="AB321" s="53">
        <f xml:space="preserve"> (AB$2 &gt;= NTBA!$F$17) * IF(AB$268 &gt;= $E321, MAX( MIN( $F321*$F$264, $F321-SUM($I321:AA321)),0),0)</f>
        <v>0</v>
      </c>
      <c r="AC321" s="53">
        <f xml:space="preserve"> (AC$2 &gt;= NTBA!$F$17) * IF(AC$268 &gt;= $E321, MAX( MIN( $F321*$F$264, $F321-SUM($I321:AB321)),0),0)</f>
        <v>0</v>
      </c>
      <c r="AD321" s="53">
        <f xml:space="preserve"> (AD$2 &gt;= NTBA!$F$17) * IF(AD$268 &gt;= $E321, MAX( MIN( $F321*$F$264, $F321-SUM($I321:AC321)),0),0)</f>
        <v>0</v>
      </c>
      <c r="AE321" s="53">
        <f xml:space="preserve"> (AE$2 &gt;= NTBA!$F$17) * IF(AE$268 &gt;= $E321, MAX( MIN( $F321*$F$264, $F321-SUM($I321:AD321)),0),0)</f>
        <v>0</v>
      </c>
      <c r="AF321" s="53">
        <f xml:space="preserve"> (AF$2 &gt;= NTBA!$F$17) * IF(AF$268 &gt;= $E321, MAX( MIN( $F321*$F$264, $F321-SUM($I321:AE321)),0),0)</f>
        <v>0</v>
      </c>
      <c r="AG321" s="53">
        <f xml:space="preserve"> (AG$2 &gt;= NTBA!$F$17) * IF(AG$268 &gt;= $E321, MAX( MIN( $F321*$F$264, $F321-SUM($I321:AF321)),0),0)</f>
        <v>0</v>
      </c>
      <c r="AH321" s="53">
        <f xml:space="preserve"> (AH$2 &gt;= NTBA!$F$17) * IF(AH$268 &gt;= $E321, MAX( MIN( $F321*$F$264, $F321-SUM($I321:AG321)),0),0)</f>
        <v>0</v>
      </c>
      <c r="AI321" s="53">
        <f xml:space="preserve"> (AI$2 &gt;= NTBA!$F$17) * IF(AI$268 &gt;= $E321, MAX( MIN( $F321*$F$264, $F321-SUM($I321:AH321)),0),0)</f>
        <v>0</v>
      </c>
      <c r="AJ321" s="53">
        <f xml:space="preserve"> (AJ$2 &gt;= NTBA!$F$17) * IF(AJ$268 &gt;= $E321, MAX( MIN( $F321*$F$264, $F321-SUM($I321:AI321)),0),0)</f>
        <v>0</v>
      </c>
      <c r="AK321" s="53">
        <f xml:space="preserve"> (AK$2 &gt;= NTBA!$F$17) * IF(AK$268 &gt;= $E321, MAX( MIN( $F321*$F$264, $F321-SUM($I321:AJ321)),0),0)</f>
        <v>0</v>
      </c>
      <c r="AL321" s="53">
        <f xml:space="preserve"> (AL$2 &gt;= NTBA!$F$17) * IF(AL$268 &gt;= $E321, MAX( MIN( $F321*$F$264, $F321-SUM($I321:AK321)),0),0)</f>
        <v>0</v>
      </c>
      <c r="AM321" s="53">
        <f xml:space="preserve"> (AM$2 &gt;= NTBA!$F$17) * IF(AM$268 &gt;= $E321, MAX( MIN( $F321*$F$264, $F321-SUM($I321:AL321)),0),0)</f>
        <v>0</v>
      </c>
      <c r="AN321" s="53">
        <f xml:space="preserve"> (AN$2 &gt;= NTBA!$F$17) * IF(AN$268 &gt;= $E321, MAX( MIN( $F321*$F$264, $F321-SUM($I321:AM321)),0),0)</f>
        <v>0</v>
      </c>
      <c r="AO321" s="53">
        <f xml:space="preserve"> (AO$2 &gt;= NTBA!$F$17) * IF(AO$268 &gt;= $E321, MAX( MIN( $F321*$F$264, $F321-SUM($I321:AN321)),0),0)</f>
        <v>0</v>
      </c>
      <c r="AP321" s="53">
        <f xml:space="preserve"> (AP$2 &gt;= NTBA!$F$17) * IF(AP$268 &gt;= $E321, MAX( MIN( $F321*$F$264, $F321-SUM($I321:AO321)),0),0)</f>
        <v>0</v>
      </c>
      <c r="AQ321" s="53">
        <f xml:space="preserve"> (AQ$2 &gt;= NTBA!$F$17) * IF(AQ$268 &gt;= $E321, MAX( MIN( $F321*$F$264, $F321-SUM($I321:AP321)),0),0)</f>
        <v>0</v>
      </c>
      <c r="AR321" s="53">
        <f xml:space="preserve"> (AR$2 &gt;= NTBA!$F$17) * IF(AR$268 &gt;= $E321, MAX( MIN( $F321*$F$264, $F321-SUM($I321:AQ321)),0),0)</f>
        <v>0</v>
      </c>
      <c r="AS321" s="53">
        <f xml:space="preserve"> (AS$2 &gt;= NTBA!$F$17) * IF(AS$268 &gt;= $E321, MAX( MIN( $F321*$F$264, $F321-SUM($I321:AR321)),0),0)</f>
        <v>0</v>
      </c>
      <c r="AT321" s="53">
        <f xml:space="preserve"> (AT$2 &gt;= NTBA!$F$17) * IF(AT$268 &gt;= $E321, MAX( MIN( $F321*$F$264, $F321-SUM($I321:AS321)),0),0)</f>
        <v>0</v>
      </c>
      <c r="AU321" s="53">
        <f xml:space="preserve"> (AU$2 &gt;= NTBA!$F$17) * IF(AU$268 &gt;= $E321, MAX( MIN( $F321*$F$264, $F321-SUM($I321:AT321)),0),0)</f>
        <v>0</v>
      </c>
      <c r="AV321" s="53">
        <f xml:space="preserve"> (AV$2 &gt;= NTBA!$F$17) * IF(AV$268 &gt;= $E321, MAX( MIN( $F321*$F$264, $F321-SUM($I321:AU321)),0),0)</f>
        <v>0</v>
      </c>
      <c r="AW321" s="53">
        <f xml:space="preserve"> (AW$2 &gt;= NTBA!$F$17) * IF(AW$268 &gt;= $E321, MAX( MIN( $F321*$F$264, $F321-SUM($I321:AV321)),0),0)</f>
        <v>0</v>
      </c>
      <c r="AX321" s="53">
        <f xml:space="preserve"> (AX$2 &gt;= NTBA!$F$17) * IF(AX$268 &gt;= $E321, MAX( MIN( $F321*$F$264, $F321-SUM($I321:AW321)),0),0)</f>
        <v>0</v>
      </c>
      <c r="AY321" s="53">
        <f xml:space="preserve"> (AY$2 &gt;= NTBA!$F$17) * IF(AY$268 &gt;= $E321, MAX( MIN( $F321*$F$264, $F321-SUM($I321:AX321)),0),0)</f>
        <v>0</v>
      </c>
      <c r="AZ321" s="53">
        <f xml:space="preserve"> (AZ$2 &gt;= NTBA!$F$17) * IF(AZ$268 &gt;= $E321, MAX( MIN( $F321*$F$264, $F321-SUM($I321:AY321)),0),0)</f>
        <v>0</v>
      </c>
      <c r="BA321" s="53">
        <f xml:space="preserve"> (BA$2 &gt;= NTBA!$F$17) * IF(BA$268 &gt;= $E321, MAX( MIN( $F321*$F$264, $F321-SUM($I321:AZ321)),0),0)</f>
        <v>0</v>
      </c>
      <c r="BB321" s="53">
        <f xml:space="preserve"> (BB$2 &gt;= NTBA!$F$17) * IF(BB$268 &gt;= $E321, MAX( MIN( $F321*$F$264, $F321-SUM($I321:BA321)),0),0)</f>
        <v>0</v>
      </c>
      <c r="BC321" s="53">
        <f xml:space="preserve"> (BC$2 &gt;= NTBA!$F$17) * IF(BC$268 &gt;= $E321, MAX( MIN( $F321*$F$264, $F321-SUM($I321:BB321)),0),0)</f>
        <v>0</v>
      </c>
      <c r="BD321" s="53">
        <f xml:space="preserve"> (BD$2 &gt;= NTBA!$F$17) * IF(BD$268 &gt;= $E321, MAX( MIN( $F321*$F$264, $F321-SUM($I321:BC321)),0),0)</f>
        <v>0</v>
      </c>
      <c r="BE321" s="53">
        <f xml:space="preserve"> (BE$2 &gt;= NTBA!$F$17) * IF(BE$268 &gt;= $E321, MAX( MIN( $F321*$F$264, $F321-SUM($I321:BD321)),0),0)</f>
        <v>0</v>
      </c>
      <c r="BF321" s="53">
        <f xml:space="preserve"> (BF$2 &gt;= NTBA!$F$17) * IF(BF$268 &gt;= $E321, MAX( MIN( $F321*$F$264, $F321-SUM($I321:BE321)),0),0)</f>
        <v>0</v>
      </c>
      <c r="BG321" s="53">
        <f xml:space="preserve"> (BG$2 &gt;= NTBA!$F$17) * IF(BG$268 &gt;= $E321, MAX( MIN( $F321*$F$264, $F321-SUM($I321:BF321)),0),0)</f>
        <v>0</v>
      </c>
      <c r="BH321" s="53">
        <f xml:space="preserve"> (BH$2 &gt;= NTBA!$F$17) * IF(BH$268 &gt;= $E321, MAX( MIN( $F321*$F$264, $F321-SUM($I321:BG321)),0),0)</f>
        <v>0</v>
      </c>
      <c r="BI321" s="53">
        <f xml:space="preserve"> (BI$2 &gt;= NTBA!$F$17) * IF(BI$268 &gt;= $E321, MAX( MIN( $F321*$F$264, $F321-SUM($I321:BH321)),0),0)</f>
        <v>0</v>
      </c>
      <c r="BJ321" s="53">
        <f ca="1" xml:space="preserve"> (BJ$2 &gt;= NTBA!$F$17) * IF(BJ$268 &gt;= $E321, MAX( MIN( $F321*$F$264, $F321-SUM($I321:BI321)),0),0)</f>
        <v>0</v>
      </c>
      <c r="BK321" s="53">
        <f ca="1" xml:space="preserve"> (BK$2 &gt;= NTBA!$F$17) * IF(BK$268 &gt;= $E321, MAX( MIN( $F321*$F$264, $F321-SUM($I321:BJ321)),0),0)</f>
        <v>0</v>
      </c>
      <c r="BL321" s="53">
        <f ca="1" xml:space="preserve"> (BL$2 &gt;= NTBA!$F$17) * IF(BL$268 &gt;= $E321, MAX( MIN( $F321*$F$264, $F321-SUM($I321:BK321)),0),0)</f>
        <v>0</v>
      </c>
      <c r="BM321" s="53">
        <f ca="1" xml:space="preserve"> (BM$2 &gt;= NTBA!$F$17) * IF(BM$268 &gt;= $E321, MAX( MIN( $F321*$F$264, $F321-SUM($I321:BL321)),0),0)</f>
        <v>0</v>
      </c>
      <c r="BN321" s="53">
        <f ca="1" xml:space="preserve"> (BN$2 &gt;= NTBA!$F$17) * IF(BN$268 &gt;= $E321, MAX( MIN( $F321*$F$264, $F321-SUM($I321:BM321)),0),0)</f>
        <v>0</v>
      </c>
      <c r="BO321" s="53">
        <f ca="1" xml:space="preserve"> (BO$2 &gt;= NTBA!$F$17) * IF(BO$268 &gt;= $E321, MAX( MIN( $F321*$F$264, $F321-SUM($I321:BN321)),0),0)</f>
        <v>0</v>
      </c>
      <c r="BP321" s="53">
        <f ca="1" xml:space="preserve"> (BP$2 &gt;= NTBA!$F$17) * IF(BP$268 &gt;= $E321, MAX( MIN( $F321*$F$264, $F321-SUM($I321:BO321)),0),0)</f>
        <v>0</v>
      </c>
      <c r="BQ321" s="53">
        <f ca="1" xml:space="preserve"> (BQ$2 &gt;= NTBA!$F$17) * IF(BQ$268 &gt;= $E321, MAX( MIN( $F321*$F$264, $F321-SUM($I321:BP321)),0),0)</f>
        <v>0</v>
      </c>
      <c r="BR321" s="53">
        <f ca="1" xml:space="preserve"> (BR$2 &gt;= NTBA!$F$17) * IF(BR$268 &gt;= $E321, MAX( MIN( $F321*$F$264, $F321-SUM($I321:BQ321)),0),0)</f>
        <v>0</v>
      </c>
      <c r="BS321" s="53">
        <f ca="1" xml:space="preserve"> (BS$2 &gt;= NTBA!$F$17) * IF(BS$268 &gt;= $E321, MAX( MIN( $F321*$F$264, $F321-SUM($I321:BR321)),0),0)</f>
        <v>0</v>
      </c>
      <c r="BT321" s="53">
        <f ca="1" xml:space="preserve"> (BT$2 &gt;= NTBA!$F$17) * IF(BT$268 &gt;= $E321, MAX( MIN( $F321*$F$264, $F321-SUM($I321:BS321)),0),0)</f>
        <v>0</v>
      </c>
      <c r="BU321" s="53">
        <f ca="1" xml:space="preserve"> (BU$2 &gt;= NTBA!$F$17) * IF(BU$268 &gt;= $E321, MAX( MIN( $F321*$F$264, $F321-SUM($I321:BT321)),0),0)</f>
        <v>0</v>
      </c>
      <c r="BV321" s="53">
        <f ca="1" xml:space="preserve"> (BV$2 &gt;= NTBA!$F$17) * IF(BV$268 &gt;= $E321, MAX( MIN( $F321*$F$264, $F321-SUM($I321:BU321)),0),0)</f>
        <v>0</v>
      </c>
      <c r="BW321" s="53">
        <f ca="1" xml:space="preserve"> (BW$2 &gt;= NTBA!$F$17) * IF(BW$268 &gt;= $E321, MAX( MIN( $F321*$F$264, $F321-SUM($I321:BV321)),0),0)</f>
        <v>0</v>
      </c>
      <c r="BX321" s="53">
        <f ca="1" xml:space="preserve"> (BX$2 &gt;= NTBA!$F$17) * IF(BX$268 &gt;= $E321, MAX( MIN( $F321*$F$264, $F321-SUM($I321:BW321)),0),0)</f>
        <v>0</v>
      </c>
      <c r="BY321" s="53">
        <f ca="1" xml:space="preserve"> (BY$2 &gt;= NTBA!$F$17) * IF(BY$268 &gt;= $E321, MAX( MIN( $F321*$F$264, $F321-SUM($I321:BX321)),0),0)</f>
        <v>0</v>
      </c>
      <c r="BZ321" s="53">
        <f ca="1" xml:space="preserve"> (BZ$2 &gt;= NTBA!$F$17) * IF(BZ$268 &gt;= $E321, MAX( MIN( $F321*$F$264, $F321-SUM($I321:BY321)),0),0)</f>
        <v>0</v>
      </c>
      <c r="CA321" s="53">
        <f ca="1" xml:space="preserve"> (CA$2 &gt;= NTBA!$F$17) * IF(CA$268 &gt;= $E321, MAX( MIN( $F321*$F$264, $F321-SUM($I321:BZ321)),0),0)</f>
        <v>0</v>
      </c>
      <c r="CB321" s="53">
        <f ca="1" xml:space="preserve"> (CB$2 &gt;= NTBA!$F$17) * IF(CB$268 &gt;= $E321, MAX( MIN( $F321*$F$264, $F321-SUM($I321:CA321)),0),0)</f>
        <v>0</v>
      </c>
      <c r="CC321" s="53">
        <f ca="1" xml:space="preserve"> (CC$2 &gt;= NTBA!$F$17) * IF(CC$268 &gt;= $E321, MAX( MIN( $F321*$F$264, $F321-SUM($I321:CB321)),0),0)</f>
        <v>0</v>
      </c>
      <c r="CD321" s="53">
        <f ca="1" xml:space="preserve"> (CD$2 &gt;= NTBA!$F$17) * IF(CD$268 &gt;= $E321, MAX( MIN( $F321*$F$264, $F321-SUM($I321:CC321)),0),0)</f>
        <v>0</v>
      </c>
      <c r="CE321" s="53">
        <f ca="1" xml:space="preserve"> (CE$2 &gt;= NTBA!$F$17) * IF(CE$268 &gt;= $E321, MAX( MIN( $F321*$F$264, $F321-SUM($I321:CD321)),0),0)</f>
        <v>0</v>
      </c>
      <c r="CF321" s="53">
        <f ca="1" xml:space="preserve"> (CF$2 &gt;= NTBA!$F$17) * IF(CF$268 &gt;= $E321, MAX( MIN( $F321*$F$264, $F321-SUM($I321:CE321)),0),0)</f>
        <v>0</v>
      </c>
      <c r="CG321" s="53">
        <f ca="1" xml:space="preserve"> (CG$2 &gt;= NTBA!$F$17) * IF(CG$268 &gt;= $E321, MAX( MIN( $F321*$F$264, $F321-SUM($I321:CF321)),0),0)</f>
        <v>0</v>
      </c>
      <c r="CH321" s="53">
        <f ca="1" xml:space="preserve"> (CH$2 &gt;= NTBA!$F$17) * IF(CH$268 &gt;= $E321, MAX( MIN( $F321*$F$264, $F321-SUM($I321:CG321)),0),0)</f>
        <v>0</v>
      </c>
      <c r="CI321" s="53">
        <f ca="1" xml:space="preserve"> (CI$2 &gt;= NTBA!$F$17) * IF(CI$268 &gt;= $E321, MAX( MIN( $F321*$F$264, $F321-SUM($I321:CH321)),0),0)</f>
        <v>0</v>
      </c>
      <c r="CJ321" s="53">
        <f ca="1" xml:space="preserve"> (CJ$2 &gt;= NTBA!$F$17) * IF(CJ$268 &gt;= $E321, MAX( MIN( $F321*$F$264, $F321-SUM($I321:CI321)),0),0)</f>
        <v>0</v>
      </c>
      <c r="CK321" s="53">
        <f ca="1" xml:space="preserve"> (CK$2 &gt;= NTBA!$F$17) * IF(CK$268 &gt;= $E321, MAX( MIN( $F321*$F$264, $F321-SUM($I321:CJ321)),0),0)</f>
        <v>0</v>
      </c>
      <c r="CL321" s="53">
        <f ca="1" xml:space="preserve"> (CL$2 &gt;= NTBA!$F$17) * IF(CL$268 &gt;= $E321, MAX( MIN( $F321*$F$264, $F321-SUM($I321:CK321)),0),0)</f>
        <v>0</v>
      </c>
      <c r="CM321" s="53">
        <f ca="1" xml:space="preserve"> (CM$2 &gt;= NTBA!$F$17) * IF(CM$268 &gt;= $E321, MAX( MIN( $F321*$F$264, $F321-SUM($I321:CL321)),0),0)</f>
        <v>0</v>
      </c>
      <c r="CN321" s="53">
        <f ca="1" xml:space="preserve"> (CN$2 &gt;= NTBA!$F$17) * IF(CN$268 &gt;= $E321, MAX( MIN( $F321*$F$264, $F321-SUM($I321:CM321)),0),0)</f>
        <v>0</v>
      </c>
      <c r="CO321" s="53">
        <f ca="1" xml:space="preserve"> (CO$2 &gt;= NTBA!$F$17) * IF(CO$268 &gt;= $E321, MAX( MIN( $F321*$F$264, $F321-SUM($I321:CN321)),0),0)</f>
        <v>0</v>
      </c>
      <c r="CP321" s="53">
        <f ca="1" xml:space="preserve"> (CP$2 &gt;= NTBA!$F$17) * IF(CP$268 &gt;= $E321, MAX( MIN( $F321*$F$264, $F321-SUM($I321:CO321)),0),0)</f>
        <v>0</v>
      </c>
      <c r="CQ321" s="53">
        <f ca="1" xml:space="preserve"> (CQ$2 &gt;= NTBA!$F$17) * IF(CQ$268 &gt;= $E321, MAX( MIN( $F321*$F$264, $F321-SUM($I321:CP321)),0),0)</f>
        <v>0</v>
      </c>
      <c r="CR321" s="53">
        <f ca="1" xml:space="preserve"> (CR$2 &gt;= NTBA!$F$17) * IF(CR$268 &gt;= $E321, MAX( MIN( $F321*$F$264, $F321-SUM($I321:CQ321)),0),0)</f>
        <v>0</v>
      </c>
      <c r="CS321" s="53">
        <f ca="1" xml:space="preserve"> (CS$2 &gt;= NTBA!$F$17) * IF(CS$268 &gt;= $E321, MAX( MIN( $F321*$F$264, $F321-SUM($I321:CR321)),0),0)</f>
        <v>0</v>
      </c>
      <c r="CT321" s="53">
        <f ca="1" xml:space="preserve"> (CT$2 &gt;= NTBA!$F$17) * IF(CT$268 &gt;= $E321, MAX( MIN( $F321*$F$264, $F321-SUM($I321:CS321)),0),0)</f>
        <v>0</v>
      </c>
      <c r="CU321" s="53">
        <f ca="1" xml:space="preserve"> (CU$2 &gt;= NTBA!$F$17) * IF(CU$268 &gt;= $E321, MAX( MIN( $F321*$F$264, $F321-SUM($I321:CT321)),0),0)</f>
        <v>0</v>
      </c>
      <c r="CV321" s="53">
        <f ca="1" xml:space="preserve"> (CV$2 &gt;= NTBA!$F$17) * IF(CV$268 &gt;= $E321, MAX( MIN( $F321*$F$264, $F321-SUM($I321:CU321)),0),0)</f>
        <v>0</v>
      </c>
      <c r="CW321" s="53">
        <f ca="1" xml:space="preserve"> (CW$2 &gt;= NTBA!$F$17) * IF(CW$268 &gt;= $E321, MAX( MIN( $F321*$F$264, $F321-SUM($I321:CV321)),0),0)</f>
        <v>0</v>
      </c>
      <c r="CX321" s="53">
        <f ca="1" xml:space="preserve"> (CX$2 &gt;= NTBA!$F$17) * IF(CX$268 &gt;= $E321, MAX( MIN( $F321*$F$264, $F321-SUM($I321:CW321)),0),0)</f>
        <v>0</v>
      </c>
      <c r="CY321" s="53">
        <f ca="1" xml:space="preserve"> (CY$2 &gt;= NTBA!$F$17) * IF(CY$268 &gt;= $E321, MAX( MIN( $F321*$F$264, $F321-SUM($I321:CX321)),0),0)</f>
        <v>0</v>
      </c>
      <c r="CZ321" s="53">
        <f ca="1" xml:space="preserve"> (CZ$2 &gt;= NTBA!$F$17) * IF(CZ$268 &gt;= $E321, MAX( MIN( $F321*$F$264, $F321-SUM($I321:CY321)),0),0)</f>
        <v>0</v>
      </c>
      <c r="DA321" s="53">
        <f ca="1" xml:space="preserve"> (DA$2 &gt;= NTBA!$F$17) * IF(DA$268 &gt;= $E321, MAX( MIN( $F321*$F$264, $F321-SUM($I321:CZ321)),0),0)</f>
        <v>0</v>
      </c>
      <c r="DB321" s="53">
        <f ca="1" xml:space="preserve"> (DB$2 &gt;= NTBA!$F$17) * IF(DB$268 &gt;= $E321, MAX( MIN( $F321*$F$264, $F321-SUM($I321:DA321)),0),0)</f>
        <v>0</v>
      </c>
      <c r="DC321" s="53">
        <f ca="1" xml:space="preserve"> (DC$2 &gt;= NTBA!$F$17) * IF(DC$268 &gt;= $E321, MAX( MIN( $F321*$F$264, $F321-SUM($I321:DB321)),0),0)</f>
        <v>0</v>
      </c>
      <c r="DD321" s="53">
        <f ca="1" xml:space="preserve"> (DD$2 &gt;= NTBA!$F$17) * IF(DD$268 &gt;= $E321, MAX( MIN( $F321*$F$264, $F321-SUM($I321:DC321)),0),0)</f>
        <v>0</v>
      </c>
      <c r="DE321" s="53">
        <f ca="1" xml:space="preserve"> (DE$2 &gt;= NTBA!$F$17) * IF(DE$268 &gt;= $E321, MAX( MIN( $F321*$F$264, $F321-SUM($I321:DD321)),0),0)</f>
        <v>0</v>
      </c>
      <c r="DF321" s="53">
        <f ca="1" xml:space="preserve"> (DF$2 &gt;= NTBA!$F$17) * IF(DF$268 &gt;= $E321, MAX( MIN( $F321*$F$264, $F321-SUM($I321:DE321)),0),0)</f>
        <v>0</v>
      </c>
      <c r="DG321" s="53">
        <f ca="1" xml:space="preserve"> (DG$2 &gt;= NTBA!$F$17) * IF(DG$268 &gt;= $E321, MAX( MIN( $F321*$F$264, $F321-SUM($I321:DF321)),0),0)</f>
        <v>0</v>
      </c>
      <c r="DH321" s="53">
        <f ca="1" xml:space="preserve"> (DH$2 &gt;= NTBA!$F$17) * IF(DH$268 &gt;= $E321, MAX( MIN( $F321*$F$264, $F321-SUM($I321:DG321)),0),0)</f>
        <v>0</v>
      </c>
      <c r="DI321" s="53">
        <f ca="1" xml:space="preserve"> (DI$2 &gt;= NTBA!$F$17) * IF(DI$268 &gt;= $E321, MAX( MIN( $F321*$F$264, $F321-SUM($I321:DH321)),0),0)</f>
        <v>0</v>
      </c>
      <c r="DJ321" s="53">
        <f ca="1" xml:space="preserve"> (DJ$2 &gt;= NTBA!$F$17) * IF(DJ$268 &gt;= $E321, MAX( MIN( $F321*$F$264, $F321-SUM($I321:DI321)),0),0)</f>
        <v>0</v>
      </c>
      <c r="DK321" s="53">
        <f ca="1" xml:space="preserve"> (DK$2 &gt;= NTBA!$F$17) * IF(DK$268 &gt;= $E321, MAX( MIN( $F321*$F$264, $F321-SUM($I321:DJ321)),0),0)</f>
        <v>0</v>
      </c>
      <c r="DL321" s="53">
        <f ca="1" xml:space="preserve"> (DL$2 &gt;= NTBA!$F$17) * IF(DL$268 &gt;= $E321, MAX( MIN( $F321*$F$264, $F321-SUM($I321:DK321)),0),0)</f>
        <v>0</v>
      </c>
      <c r="DM321" s="53">
        <f ca="1" xml:space="preserve"> (DM$2 &gt;= NTBA!$F$17) * IF(DM$268 &gt;= $E321, MAX( MIN( $F321*$F$264, $F321-SUM($I321:DL321)),0),0)</f>
        <v>0</v>
      </c>
      <c r="DN321" s="53">
        <f ca="1" xml:space="preserve"> (DN$2 &gt;= NTBA!$F$17) * IF(DN$268 &gt;= $E321, MAX( MIN( $F321*$F$264, $F321-SUM($I321:DM321)),0),0)</f>
        <v>0</v>
      </c>
      <c r="DO321" s="53">
        <f ca="1" xml:space="preserve"> (DO$2 &gt;= NTBA!$F$17) * IF(DO$268 &gt;= $E321, MAX( MIN( $F321*$F$264, $F321-SUM($I321:DN321)),0),0)</f>
        <v>0</v>
      </c>
      <c r="DP321" s="53">
        <f ca="1" xml:space="preserve"> (DP$2 &gt;= NTBA!$F$17) * IF(DP$268 &gt;= $E321, MAX( MIN( $F321*$F$264, $F321-SUM($I321:DO321)),0),0)</f>
        <v>0</v>
      </c>
      <c r="DQ321" s="53">
        <f ca="1" xml:space="preserve"> (DQ$2 &gt;= NTBA!$F$17) * IF(DQ$268 &gt;= $E321, MAX( MIN( $F321*$F$264, $F321-SUM($I321:DP321)),0),0)</f>
        <v>0</v>
      </c>
      <c r="DR321" s="53">
        <f ca="1" xml:space="preserve"> (DR$2 &gt;= NTBA!$F$17) * IF(DR$268 &gt;= $E321, MAX( MIN( $F321*$F$264, $F321-SUM($I321:DQ321)),0),0)</f>
        <v>0</v>
      </c>
      <c r="DS321" s="53">
        <f ca="1" xml:space="preserve"> (DS$2 &gt;= NTBA!$F$17) * IF(DS$268 &gt;= $E321, MAX( MIN( $F321*$F$264, $F321-SUM($I321:DR321)),0),0)</f>
        <v>0</v>
      </c>
      <c r="DT321" s="53">
        <f ca="1" xml:space="preserve"> (DT$2 &gt;= NTBA!$F$17) * IF(DT$268 &gt;= $E321, MAX( MIN( $F321*$F$264, $F321-SUM($I321:DS321)),0),0)</f>
        <v>0</v>
      </c>
      <c r="DU321" s="53">
        <f ca="1" xml:space="preserve"> (DU$2 &gt;= NTBA!$F$17) * IF(DU$268 &gt;= $E321, MAX( MIN( $F321*$F$264, $F321-SUM($I321:DT321)),0),0)</f>
        <v>0</v>
      </c>
      <c r="DV321" s="53">
        <f ca="1" xml:space="preserve"> (DV$2 &gt;= NTBA!$F$17) * IF(DV$268 &gt;= $E321, MAX( MIN( $F321*$F$264, $F321-SUM($I321:DU321)),0),0)</f>
        <v>0</v>
      </c>
      <c r="DW321" s="53">
        <f ca="1" xml:space="preserve"> (DW$2 &gt;= NTBA!$F$17) * IF(DW$268 &gt;= $E321, MAX( MIN( $F321*$F$264, $F321-SUM($I321:DV321)),0),0)</f>
        <v>0</v>
      </c>
      <c r="DX321" s="53">
        <f ca="1" xml:space="preserve"> (DX$2 &gt;= NTBA!$F$17) * IF(DX$268 &gt;= $E321, MAX( MIN( $F321*$F$264, $F321-SUM($I321:DW321)),0),0)</f>
        <v>0</v>
      </c>
      <c r="DY321" s="53">
        <f ca="1" xml:space="preserve"> (DY$2 &gt;= NTBA!$F$17) * IF(DY$268 &gt;= $E321, MAX( MIN( $F321*$F$264, $F321-SUM($I321:DX321)),0),0)</f>
        <v>0</v>
      </c>
      <c r="DZ321" s="53">
        <f ca="1" xml:space="preserve"> (DZ$2 &gt;= NTBA!$F$17) * IF(DZ$268 &gt;= $E321, MAX( MIN( $F321*$F$264, $F321-SUM($I321:DY321)),0),0)</f>
        <v>0</v>
      </c>
      <c r="EA321" s="53">
        <f ca="1" xml:space="preserve"> (EA$2 &gt;= NTBA!$F$17) * IF(EA$268 &gt;= $E321, MAX( MIN( $F321*$F$264, $F321-SUM($I321:DZ321)),0),0)</f>
        <v>0</v>
      </c>
      <c r="EB321" s="53">
        <f ca="1" xml:space="preserve"> (EB$2 &gt;= NTBA!$F$17) * IF(EB$268 &gt;= $E321, MAX( MIN( $F321*$F$264, $F321-SUM($I321:EA321)),0),0)</f>
        <v>0</v>
      </c>
      <c r="EC321" s="53">
        <f ca="1" xml:space="preserve"> (EC$2 &gt;= NTBA!$F$17) * IF(EC$268 &gt;= $E321, MAX( MIN( $F321*$F$264, $F321-SUM($I321:EB321)),0),0)</f>
        <v>0</v>
      </c>
      <c r="ED321" s="53">
        <f ca="1" xml:space="preserve"> (ED$2 &gt;= NTBA!$F$17) * IF(ED$268 &gt;= $E321, MAX( MIN( $F321*$F$264, $F321-SUM($I321:EC321)),0),0)</f>
        <v>0</v>
      </c>
      <c r="EE321" s="53">
        <f ca="1" xml:space="preserve"> (EE$2 &gt;= NTBA!$F$17) * IF(EE$268 &gt;= $E321, MAX( MIN( $F321*$F$264, $F321-SUM($I321:ED321)),0),0)</f>
        <v>0</v>
      </c>
      <c r="EF321" s="53">
        <f ca="1" xml:space="preserve"> (EF$2 &gt;= NTBA!$F$17) * IF(EF$268 &gt;= $E321, MAX( MIN( $F321*$F$264, $F321-SUM($I321:EE321)),0),0)</f>
        <v>0</v>
      </c>
      <c r="EG321" s="53">
        <f ca="1" xml:space="preserve"> (EG$2 &gt;= NTBA!$F$17) * IF(EG$268 &gt;= $E321, MAX( MIN( $F321*$F$264, $F321-SUM($I321:EF321)),0),0)</f>
        <v>0</v>
      </c>
      <c r="EH321" s="53">
        <f ca="1" xml:space="preserve"> (EH$2 &gt;= NTBA!$F$17) * IF(EH$268 &gt;= $E321, MAX( MIN( $F321*$F$264, $F321-SUM($I321:EG321)),0),0)</f>
        <v>0</v>
      </c>
      <c r="EI321" s="21"/>
    </row>
    <row r="322" spans="5:139" ht="15" customHeight="1" outlineLevel="1" x14ac:dyDescent="0.35">
      <c r="E322" s="625">
        <v>54</v>
      </c>
      <c r="F322" s="415">
        <f ca="1"/>
        <v>0</v>
      </c>
      <c r="H322" s="26">
        <f t="shared" ca="1" si="184"/>
        <v>0</v>
      </c>
      <c r="I322" s="39"/>
      <c r="J322" s="53">
        <f xml:space="preserve"> (J$2 &gt;= NTBA!$F$17) * IF(J$268 &gt;= $E322, MAX( MIN( $F322*$F$264, $F322-SUM($I322:I322)),0),0)</f>
        <v>0</v>
      </c>
      <c r="K322" s="53">
        <f xml:space="preserve"> (K$2 &gt;= NTBA!$F$17) * IF(K$268 &gt;= $E322, MAX( MIN( $F322*$F$264, $F322-SUM($I322:J322)),0),0)</f>
        <v>0</v>
      </c>
      <c r="L322" s="53">
        <f xml:space="preserve"> (L$2 &gt;= NTBA!$F$17) * IF(L$268 &gt;= $E322, MAX( MIN( $F322*$F$264, $F322-SUM($I322:K322)),0),0)</f>
        <v>0</v>
      </c>
      <c r="M322" s="53">
        <f xml:space="preserve"> (M$2 &gt;= NTBA!$F$17) * IF(M$268 &gt;= $E322, MAX( MIN( $F322*$F$264, $F322-SUM($I322:L322)),0),0)</f>
        <v>0</v>
      </c>
      <c r="N322" s="53">
        <f xml:space="preserve"> (N$2 &gt;= NTBA!$F$17) * IF(N$268 &gt;= $E322, MAX( MIN( $F322*$F$264, $F322-SUM($I322:M322)),0),0)</f>
        <v>0</v>
      </c>
      <c r="O322" s="53">
        <f xml:space="preserve"> (O$2 &gt;= NTBA!$F$17) * IF(O$268 &gt;= $E322, MAX( MIN( $F322*$F$264, $F322-SUM($I322:N322)),0),0)</f>
        <v>0</v>
      </c>
      <c r="P322" s="53">
        <f xml:space="preserve"> (P$2 &gt;= NTBA!$F$17) * IF(P$268 &gt;= $E322, MAX( MIN( $F322*$F$264, $F322-SUM($I322:O322)),0),0)</f>
        <v>0</v>
      </c>
      <c r="Q322" s="53">
        <f xml:space="preserve"> (Q$2 &gt;= NTBA!$F$17) * IF(Q$268 &gt;= $E322, MAX( MIN( $F322*$F$264, $F322-SUM($I322:P322)),0),0)</f>
        <v>0</v>
      </c>
      <c r="R322" s="53">
        <f xml:space="preserve"> (R$2 &gt;= NTBA!$F$17) * IF(R$268 &gt;= $E322, MAX( MIN( $F322*$F$264, $F322-SUM($I322:Q322)),0),0)</f>
        <v>0</v>
      </c>
      <c r="S322" s="53">
        <f xml:space="preserve"> (S$2 &gt;= NTBA!$F$17) * IF(S$268 &gt;= $E322, MAX( MIN( $F322*$F$264, $F322-SUM($I322:R322)),0),0)</f>
        <v>0</v>
      </c>
      <c r="T322" s="53">
        <f xml:space="preserve"> (T$2 &gt;= NTBA!$F$17) * IF(T$268 &gt;= $E322, MAX( MIN( $F322*$F$264, $F322-SUM($I322:S322)),0),0)</f>
        <v>0</v>
      </c>
      <c r="U322" s="53">
        <f xml:space="preserve"> (U$2 &gt;= NTBA!$F$17) * IF(U$268 &gt;= $E322, MAX( MIN( $F322*$F$264, $F322-SUM($I322:T322)),0),0)</f>
        <v>0</v>
      </c>
      <c r="V322" s="53">
        <f xml:space="preserve"> (V$2 &gt;= NTBA!$F$17) * IF(V$268 &gt;= $E322, MAX( MIN( $F322*$F$264, $F322-SUM($I322:U322)),0),0)</f>
        <v>0</v>
      </c>
      <c r="W322" s="53">
        <f xml:space="preserve"> (W$2 &gt;= NTBA!$F$17) * IF(W$268 &gt;= $E322, MAX( MIN( $F322*$F$264, $F322-SUM($I322:V322)),0),0)</f>
        <v>0</v>
      </c>
      <c r="X322" s="53">
        <f xml:space="preserve"> (X$2 &gt;= NTBA!$F$17) * IF(X$268 &gt;= $E322, MAX( MIN( $F322*$F$264, $F322-SUM($I322:W322)),0),0)</f>
        <v>0</v>
      </c>
      <c r="Y322" s="53">
        <f xml:space="preserve"> (Y$2 &gt;= NTBA!$F$17) * IF(Y$268 &gt;= $E322, MAX( MIN( $F322*$F$264, $F322-SUM($I322:X322)),0),0)</f>
        <v>0</v>
      </c>
      <c r="Z322" s="53">
        <f xml:space="preserve"> (Z$2 &gt;= NTBA!$F$17) * IF(Z$268 &gt;= $E322, MAX( MIN( $F322*$F$264, $F322-SUM($I322:Y322)),0),0)</f>
        <v>0</v>
      </c>
      <c r="AA322" s="53">
        <f xml:space="preserve"> (AA$2 &gt;= NTBA!$F$17) * IF(AA$268 &gt;= $E322, MAX( MIN( $F322*$F$264, $F322-SUM($I322:Z322)),0),0)</f>
        <v>0</v>
      </c>
      <c r="AB322" s="53">
        <f xml:space="preserve"> (AB$2 &gt;= NTBA!$F$17) * IF(AB$268 &gt;= $E322, MAX( MIN( $F322*$F$264, $F322-SUM($I322:AA322)),0),0)</f>
        <v>0</v>
      </c>
      <c r="AC322" s="53">
        <f xml:space="preserve"> (AC$2 &gt;= NTBA!$F$17) * IF(AC$268 &gt;= $E322, MAX( MIN( $F322*$F$264, $F322-SUM($I322:AB322)),0),0)</f>
        <v>0</v>
      </c>
      <c r="AD322" s="53">
        <f xml:space="preserve"> (AD$2 &gt;= NTBA!$F$17) * IF(AD$268 &gt;= $E322, MAX( MIN( $F322*$F$264, $F322-SUM($I322:AC322)),0),0)</f>
        <v>0</v>
      </c>
      <c r="AE322" s="53">
        <f xml:space="preserve"> (AE$2 &gt;= NTBA!$F$17) * IF(AE$268 &gt;= $E322, MAX( MIN( $F322*$F$264, $F322-SUM($I322:AD322)),0),0)</f>
        <v>0</v>
      </c>
      <c r="AF322" s="53">
        <f xml:space="preserve"> (AF$2 &gt;= NTBA!$F$17) * IF(AF$268 &gt;= $E322, MAX( MIN( $F322*$F$264, $F322-SUM($I322:AE322)),0),0)</f>
        <v>0</v>
      </c>
      <c r="AG322" s="53">
        <f xml:space="preserve"> (AG$2 &gt;= NTBA!$F$17) * IF(AG$268 &gt;= $E322, MAX( MIN( $F322*$F$264, $F322-SUM($I322:AF322)),0),0)</f>
        <v>0</v>
      </c>
      <c r="AH322" s="53">
        <f xml:space="preserve"> (AH$2 &gt;= NTBA!$F$17) * IF(AH$268 &gt;= $E322, MAX( MIN( $F322*$F$264, $F322-SUM($I322:AG322)),0),0)</f>
        <v>0</v>
      </c>
      <c r="AI322" s="53">
        <f xml:space="preserve"> (AI$2 &gt;= NTBA!$F$17) * IF(AI$268 &gt;= $E322, MAX( MIN( $F322*$F$264, $F322-SUM($I322:AH322)),0),0)</f>
        <v>0</v>
      </c>
      <c r="AJ322" s="53">
        <f xml:space="preserve"> (AJ$2 &gt;= NTBA!$F$17) * IF(AJ$268 &gt;= $E322, MAX( MIN( $F322*$F$264, $F322-SUM($I322:AI322)),0),0)</f>
        <v>0</v>
      </c>
      <c r="AK322" s="53">
        <f xml:space="preserve"> (AK$2 &gt;= NTBA!$F$17) * IF(AK$268 &gt;= $E322, MAX( MIN( $F322*$F$264, $F322-SUM($I322:AJ322)),0),0)</f>
        <v>0</v>
      </c>
      <c r="AL322" s="53">
        <f xml:space="preserve"> (AL$2 &gt;= NTBA!$F$17) * IF(AL$268 &gt;= $E322, MAX( MIN( $F322*$F$264, $F322-SUM($I322:AK322)),0),0)</f>
        <v>0</v>
      </c>
      <c r="AM322" s="53">
        <f xml:space="preserve"> (AM$2 &gt;= NTBA!$F$17) * IF(AM$268 &gt;= $E322, MAX( MIN( $F322*$F$264, $F322-SUM($I322:AL322)),0),0)</f>
        <v>0</v>
      </c>
      <c r="AN322" s="53">
        <f xml:space="preserve"> (AN$2 &gt;= NTBA!$F$17) * IF(AN$268 &gt;= $E322, MAX( MIN( $F322*$F$264, $F322-SUM($I322:AM322)),0),0)</f>
        <v>0</v>
      </c>
      <c r="AO322" s="53">
        <f xml:space="preserve"> (AO$2 &gt;= NTBA!$F$17) * IF(AO$268 &gt;= $E322, MAX( MIN( $F322*$F$264, $F322-SUM($I322:AN322)),0),0)</f>
        <v>0</v>
      </c>
      <c r="AP322" s="53">
        <f xml:space="preserve"> (AP$2 &gt;= NTBA!$F$17) * IF(AP$268 &gt;= $E322, MAX( MIN( $F322*$F$264, $F322-SUM($I322:AO322)),0),0)</f>
        <v>0</v>
      </c>
      <c r="AQ322" s="53">
        <f xml:space="preserve"> (AQ$2 &gt;= NTBA!$F$17) * IF(AQ$268 &gt;= $E322, MAX( MIN( $F322*$F$264, $F322-SUM($I322:AP322)),0),0)</f>
        <v>0</v>
      </c>
      <c r="AR322" s="53">
        <f xml:space="preserve"> (AR$2 &gt;= NTBA!$F$17) * IF(AR$268 &gt;= $E322, MAX( MIN( $F322*$F$264, $F322-SUM($I322:AQ322)),0),0)</f>
        <v>0</v>
      </c>
      <c r="AS322" s="53">
        <f xml:space="preserve"> (AS$2 &gt;= NTBA!$F$17) * IF(AS$268 &gt;= $E322, MAX( MIN( $F322*$F$264, $F322-SUM($I322:AR322)),0),0)</f>
        <v>0</v>
      </c>
      <c r="AT322" s="53">
        <f xml:space="preserve"> (AT$2 &gt;= NTBA!$F$17) * IF(AT$268 &gt;= $E322, MAX( MIN( $F322*$F$264, $F322-SUM($I322:AS322)),0),0)</f>
        <v>0</v>
      </c>
      <c r="AU322" s="53">
        <f xml:space="preserve"> (AU$2 &gt;= NTBA!$F$17) * IF(AU$268 &gt;= $E322, MAX( MIN( $F322*$F$264, $F322-SUM($I322:AT322)),0),0)</f>
        <v>0</v>
      </c>
      <c r="AV322" s="53">
        <f xml:space="preserve"> (AV$2 &gt;= NTBA!$F$17) * IF(AV$268 &gt;= $E322, MAX( MIN( $F322*$F$264, $F322-SUM($I322:AU322)),0),0)</f>
        <v>0</v>
      </c>
      <c r="AW322" s="53">
        <f xml:space="preserve"> (AW$2 &gt;= NTBA!$F$17) * IF(AW$268 &gt;= $E322, MAX( MIN( $F322*$F$264, $F322-SUM($I322:AV322)),0),0)</f>
        <v>0</v>
      </c>
      <c r="AX322" s="53">
        <f xml:space="preserve"> (AX$2 &gt;= NTBA!$F$17) * IF(AX$268 &gt;= $E322, MAX( MIN( $F322*$F$264, $F322-SUM($I322:AW322)),0),0)</f>
        <v>0</v>
      </c>
      <c r="AY322" s="53">
        <f xml:space="preserve"> (AY$2 &gt;= NTBA!$F$17) * IF(AY$268 &gt;= $E322, MAX( MIN( $F322*$F$264, $F322-SUM($I322:AX322)),0),0)</f>
        <v>0</v>
      </c>
      <c r="AZ322" s="53">
        <f xml:space="preserve"> (AZ$2 &gt;= NTBA!$F$17) * IF(AZ$268 &gt;= $E322, MAX( MIN( $F322*$F$264, $F322-SUM($I322:AY322)),0),0)</f>
        <v>0</v>
      </c>
      <c r="BA322" s="53">
        <f xml:space="preserve"> (BA$2 &gt;= NTBA!$F$17) * IF(BA$268 &gt;= $E322, MAX( MIN( $F322*$F$264, $F322-SUM($I322:AZ322)),0),0)</f>
        <v>0</v>
      </c>
      <c r="BB322" s="53">
        <f xml:space="preserve"> (BB$2 &gt;= NTBA!$F$17) * IF(BB$268 &gt;= $E322, MAX( MIN( $F322*$F$264, $F322-SUM($I322:BA322)),0),0)</f>
        <v>0</v>
      </c>
      <c r="BC322" s="53">
        <f xml:space="preserve"> (BC$2 &gt;= NTBA!$F$17) * IF(BC$268 &gt;= $E322, MAX( MIN( $F322*$F$264, $F322-SUM($I322:BB322)),0),0)</f>
        <v>0</v>
      </c>
      <c r="BD322" s="53">
        <f xml:space="preserve"> (BD$2 &gt;= NTBA!$F$17) * IF(BD$268 &gt;= $E322, MAX( MIN( $F322*$F$264, $F322-SUM($I322:BC322)),0),0)</f>
        <v>0</v>
      </c>
      <c r="BE322" s="53">
        <f xml:space="preserve"> (BE$2 &gt;= NTBA!$F$17) * IF(BE$268 &gt;= $E322, MAX( MIN( $F322*$F$264, $F322-SUM($I322:BD322)),0),0)</f>
        <v>0</v>
      </c>
      <c r="BF322" s="53">
        <f xml:space="preserve"> (BF$2 &gt;= NTBA!$F$17) * IF(BF$268 &gt;= $E322, MAX( MIN( $F322*$F$264, $F322-SUM($I322:BE322)),0),0)</f>
        <v>0</v>
      </c>
      <c r="BG322" s="53">
        <f xml:space="preserve"> (BG$2 &gt;= NTBA!$F$17) * IF(BG$268 &gt;= $E322, MAX( MIN( $F322*$F$264, $F322-SUM($I322:BF322)),0),0)</f>
        <v>0</v>
      </c>
      <c r="BH322" s="53">
        <f xml:space="preserve"> (BH$2 &gt;= NTBA!$F$17) * IF(BH$268 &gt;= $E322, MAX( MIN( $F322*$F$264, $F322-SUM($I322:BG322)),0),0)</f>
        <v>0</v>
      </c>
      <c r="BI322" s="53">
        <f xml:space="preserve"> (BI$2 &gt;= NTBA!$F$17) * IF(BI$268 &gt;= $E322, MAX( MIN( $F322*$F$264, $F322-SUM($I322:BH322)),0),0)</f>
        <v>0</v>
      </c>
      <c r="BJ322" s="53">
        <f xml:space="preserve"> (BJ$2 &gt;= NTBA!$F$17) * IF(BJ$268 &gt;= $E322, MAX( MIN( $F322*$F$264, $F322-SUM($I322:BI322)),0),0)</f>
        <v>0</v>
      </c>
      <c r="BK322" s="53">
        <f ca="1" xml:space="preserve"> (BK$2 &gt;= NTBA!$F$17) * IF(BK$268 &gt;= $E322, MAX( MIN( $F322*$F$264, $F322-SUM($I322:BJ322)),0),0)</f>
        <v>0</v>
      </c>
      <c r="BL322" s="53">
        <f ca="1" xml:space="preserve"> (BL$2 &gt;= NTBA!$F$17) * IF(BL$268 &gt;= $E322, MAX( MIN( $F322*$F$264, $F322-SUM($I322:BK322)),0),0)</f>
        <v>0</v>
      </c>
      <c r="BM322" s="53">
        <f ca="1" xml:space="preserve"> (BM$2 &gt;= NTBA!$F$17) * IF(BM$268 &gt;= $E322, MAX( MIN( $F322*$F$264, $F322-SUM($I322:BL322)),0),0)</f>
        <v>0</v>
      </c>
      <c r="BN322" s="53">
        <f ca="1" xml:space="preserve"> (BN$2 &gt;= NTBA!$F$17) * IF(BN$268 &gt;= $E322, MAX( MIN( $F322*$F$264, $F322-SUM($I322:BM322)),0),0)</f>
        <v>0</v>
      </c>
      <c r="BO322" s="53">
        <f ca="1" xml:space="preserve"> (BO$2 &gt;= NTBA!$F$17) * IF(BO$268 &gt;= $E322, MAX( MIN( $F322*$F$264, $F322-SUM($I322:BN322)),0),0)</f>
        <v>0</v>
      </c>
      <c r="BP322" s="53">
        <f ca="1" xml:space="preserve"> (BP$2 &gt;= NTBA!$F$17) * IF(BP$268 &gt;= $E322, MAX( MIN( $F322*$F$264, $F322-SUM($I322:BO322)),0),0)</f>
        <v>0</v>
      </c>
      <c r="BQ322" s="53">
        <f ca="1" xml:space="preserve"> (BQ$2 &gt;= NTBA!$F$17) * IF(BQ$268 &gt;= $E322, MAX( MIN( $F322*$F$264, $F322-SUM($I322:BP322)),0),0)</f>
        <v>0</v>
      </c>
      <c r="BR322" s="53">
        <f ca="1" xml:space="preserve"> (BR$2 &gt;= NTBA!$F$17) * IF(BR$268 &gt;= $E322, MAX( MIN( $F322*$F$264, $F322-SUM($I322:BQ322)),0),0)</f>
        <v>0</v>
      </c>
      <c r="BS322" s="53">
        <f ca="1" xml:space="preserve"> (BS$2 &gt;= NTBA!$F$17) * IF(BS$268 &gt;= $E322, MAX( MIN( $F322*$F$264, $F322-SUM($I322:BR322)),0),0)</f>
        <v>0</v>
      </c>
      <c r="BT322" s="53">
        <f ca="1" xml:space="preserve"> (BT$2 &gt;= NTBA!$F$17) * IF(BT$268 &gt;= $E322, MAX( MIN( $F322*$F$264, $F322-SUM($I322:BS322)),0),0)</f>
        <v>0</v>
      </c>
      <c r="BU322" s="53">
        <f ca="1" xml:space="preserve"> (BU$2 &gt;= NTBA!$F$17) * IF(BU$268 &gt;= $E322, MAX( MIN( $F322*$F$264, $F322-SUM($I322:BT322)),0),0)</f>
        <v>0</v>
      </c>
      <c r="BV322" s="53">
        <f ca="1" xml:space="preserve"> (BV$2 &gt;= NTBA!$F$17) * IF(BV$268 &gt;= $E322, MAX( MIN( $F322*$F$264, $F322-SUM($I322:BU322)),0),0)</f>
        <v>0</v>
      </c>
      <c r="BW322" s="53">
        <f ca="1" xml:space="preserve"> (BW$2 &gt;= NTBA!$F$17) * IF(BW$268 &gt;= $E322, MAX( MIN( $F322*$F$264, $F322-SUM($I322:BV322)),0),0)</f>
        <v>0</v>
      </c>
      <c r="BX322" s="53">
        <f ca="1" xml:space="preserve"> (BX$2 &gt;= NTBA!$F$17) * IF(BX$268 &gt;= $E322, MAX( MIN( $F322*$F$264, $F322-SUM($I322:BW322)),0),0)</f>
        <v>0</v>
      </c>
      <c r="BY322" s="53">
        <f ca="1" xml:space="preserve"> (BY$2 &gt;= NTBA!$F$17) * IF(BY$268 &gt;= $E322, MAX( MIN( $F322*$F$264, $F322-SUM($I322:BX322)),0),0)</f>
        <v>0</v>
      </c>
      <c r="BZ322" s="53">
        <f ca="1" xml:space="preserve"> (BZ$2 &gt;= NTBA!$F$17) * IF(BZ$268 &gt;= $E322, MAX( MIN( $F322*$F$264, $F322-SUM($I322:BY322)),0),0)</f>
        <v>0</v>
      </c>
      <c r="CA322" s="53">
        <f ca="1" xml:space="preserve"> (CA$2 &gt;= NTBA!$F$17) * IF(CA$268 &gt;= $E322, MAX( MIN( $F322*$F$264, $F322-SUM($I322:BZ322)),0),0)</f>
        <v>0</v>
      </c>
      <c r="CB322" s="53">
        <f ca="1" xml:space="preserve"> (CB$2 &gt;= NTBA!$F$17) * IF(CB$268 &gt;= $E322, MAX( MIN( $F322*$F$264, $F322-SUM($I322:CA322)),0),0)</f>
        <v>0</v>
      </c>
      <c r="CC322" s="53">
        <f ca="1" xml:space="preserve"> (CC$2 &gt;= NTBA!$F$17) * IF(CC$268 &gt;= $E322, MAX( MIN( $F322*$F$264, $F322-SUM($I322:CB322)),0),0)</f>
        <v>0</v>
      </c>
      <c r="CD322" s="53">
        <f ca="1" xml:space="preserve"> (CD$2 &gt;= NTBA!$F$17) * IF(CD$268 &gt;= $E322, MAX( MIN( $F322*$F$264, $F322-SUM($I322:CC322)),0),0)</f>
        <v>0</v>
      </c>
      <c r="CE322" s="53">
        <f ca="1" xml:space="preserve"> (CE$2 &gt;= NTBA!$F$17) * IF(CE$268 &gt;= $E322, MAX( MIN( $F322*$F$264, $F322-SUM($I322:CD322)),0),0)</f>
        <v>0</v>
      </c>
      <c r="CF322" s="53">
        <f ca="1" xml:space="preserve"> (CF$2 &gt;= NTBA!$F$17) * IF(CF$268 &gt;= $E322, MAX( MIN( $F322*$F$264, $F322-SUM($I322:CE322)),0),0)</f>
        <v>0</v>
      </c>
      <c r="CG322" s="53">
        <f ca="1" xml:space="preserve"> (CG$2 &gt;= NTBA!$F$17) * IF(CG$268 &gt;= $E322, MAX( MIN( $F322*$F$264, $F322-SUM($I322:CF322)),0),0)</f>
        <v>0</v>
      </c>
      <c r="CH322" s="53">
        <f ca="1" xml:space="preserve"> (CH$2 &gt;= NTBA!$F$17) * IF(CH$268 &gt;= $E322, MAX( MIN( $F322*$F$264, $F322-SUM($I322:CG322)),0),0)</f>
        <v>0</v>
      </c>
      <c r="CI322" s="53">
        <f ca="1" xml:space="preserve"> (CI$2 &gt;= NTBA!$F$17) * IF(CI$268 &gt;= $E322, MAX( MIN( $F322*$F$264, $F322-SUM($I322:CH322)),0),0)</f>
        <v>0</v>
      </c>
      <c r="CJ322" s="53">
        <f ca="1" xml:space="preserve"> (CJ$2 &gt;= NTBA!$F$17) * IF(CJ$268 &gt;= $E322, MAX( MIN( $F322*$F$264, $F322-SUM($I322:CI322)),0),0)</f>
        <v>0</v>
      </c>
      <c r="CK322" s="53">
        <f ca="1" xml:space="preserve"> (CK$2 &gt;= NTBA!$F$17) * IF(CK$268 &gt;= $E322, MAX( MIN( $F322*$F$264, $F322-SUM($I322:CJ322)),0),0)</f>
        <v>0</v>
      </c>
      <c r="CL322" s="53">
        <f ca="1" xml:space="preserve"> (CL$2 &gt;= NTBA!$F$17) * IF(CL$268 &gt;= $E322, MAX( MIN( $F322*$F$264, $F322-SUM($I322:CK322)),0),0)</f>
        <v>0</v>
      </c>
      <c r="CM322" s="53">
        <f ca="1" xml:space="preserve"> (CM$2 &gt;= NTBA!$F$17) * IF(CM$268 &gt;= $E322, MAX( MIN( $F322*$F$264, $F322-SUM($I322:CL322)),0),0)</f>
        <v>0</v>
      </c>
      <c r="CN322" s="53">
        <f ca="1" xml:space="preserve"> (CN$2 &gt;= NTBA!$F$17) * IF(CN$268 &gt;= $E322, MAX( MIN( $F322*$F$264, $F322-SUM($I322:CM322)),0),0)</f>
        <v>0</v>
      </c>
      <c r="CO322" s="53">
        <f ca="1" xml:space="preserve"> (CO$2 &gt;= NTBA!$F$17) * IF(CO$268 &gt;= $E322, MAX( MIN( $F322*$F$264, $F322-SUM($I322:CN322)),0),0)</f>
        <v>0</v>
      </c>
      <c r="CP322" s="53">
        <f ca="1" xml:space="preserve"> (CP$2 &gt;= NTBA!$F$17) * IF(CP$268 &gt;= $E322, MAX( MIN( $F322*$F$264, $F322-SUM($I322:CO322)),0),0)</f>
        <v>0</v>
      </c>
      <c r="CQ322" s="53">
        <f ca="1" xml:space="preserve"> (CQ$2 &gt;= NTBA!$F$17) * IF(CQ$268 &gt;= $E322, MAX( MIN( $F322*$F$264, $F322-SUM($I322:CP322)),0),0)</f>
        <v>0</v>
      </c>
      <c r="CR322" s="53">
        <f ca="1" xml:space="preserve"> (CR$2 &gt;= NTBA!$F$17) * IF(CR$268 &gt;= $E322, MAX( MIN( $F322*$F$264, $F322-SUM($I322:CQ322)),0),0)</f>
        <v>0</v>
      </c>
      <c r="CS322" s="53">
        <f ca="1" xml:space="preserve"> (CS$2 &gt;= NTBA!$F$17) * IF(CS$268 &gt;= $E322, MAX( MIN( $F322*$F$264, $F322-SUM($I322:CR322)),0),0)</f>
        <v>0</v>
      </c>
      <c r="CT322" s="53">
        <f ca="1" xml:space="preserve"> (CT$2 &gt;= NTBA!$F$17) * IF(CT$268 &gt;= $E322, MAX( MIN( $F322*$F$264, $F322-SUM($I322:CS322)),0),0)</f>
        <v>0</v>
      </c>
      <c r="CU322" s="53">
        <f ca="1" xml:space="preserve"> (CU$2 &gt;= NTBA!$F$17) * IF(CU$268 &gt;= $E322, MAX( MIN( $F322*$F$264, $F322-SUM($I322:CT322)),0),0)</f>
        <v>0</v>
      </c>
      <c r="CV322" s="53">
        <f ca="1" xml:space="preserve"> (CV$2 &gt;= NTBA!$F$17) * IF(CV$268 &gt;= $E322, MAX( MIN( $F322*$F$264, $F322-SUM($I322:CU322)),0),0)</f>
        <v>0</v>
      </c>
      <c r="CW322" s="53">
        <f ca="1" xml:space="preserve"> (CW$2 &gt;= NTBA!$F$17) * IF(CW$268 &gt;= $E322, MAX( MIN( $F322*$F$264, $F322-SUM($I322:CV322)),0),0)</f>
        <v>0</v>
      </c>
      <c r="CX322" s="53">
        <f ca="1" xml:space="preserve"> (CX$2 &gt;= NTBA!$F$17) * IF(CX$268 &gt;= $E322, MAX( MIN( $F322*$F$264, $F322-SUM($I322:CW322)),0),0)</f>
        <v>0</v>
      </c>
      <c r="CY322" s="53">
        <f ca="1" xml:space="preserve"> (CY$2 &gt;= NTBA!$F$17) * IF(CY$268 &gt;= $E322, MAX( MIN( $F322*$F$264, $F322-SUM($I322:CX322)),0),0)</f>
        <v>0</v>
      </c>
      <c r="CZ322" s="53">
        <f ca="1" xml:space="preserve"> (CZ$2 &gt;= NTBA!$F$17) * IF(CZ$268 &gt;= $E322, MAX( MIN( $F322*$F$264, $F322-SUM($I322:CY322)),0),0)</f>
        <v>0</v>
      </c>
      <c r="DA322" s="53">
        <f ca="1" xml:space="preserve"> (DA$2 &gt;= NTBA!$F$17) * IF(DA$268 &gt;= $E322, MAX( MIN( $F322*$F$264, $F322-SUM($I322:CZ322)),0),0)</f>
        <v>0</v>
      </c>
      <c r="DB322" s="53">
        <f ca="1" xml:space="preserve"> (DB$2 &gt;= NTBA!$F$17) * IF(DB$268 &gt;= $E322, MAX( MIN( $F322*$F$264, $F322-SUM($I322:DA322)),0),0)</f>
        <v>0</v>
      </c>
      <c r="DC322" s="53">
        <f ca="1" xml:space="preserve"> (DC$2 &gt;= NTBA!$F$17) * IF(DC$268 &gt;= $E322, MAX( MIN( $F322*$F$264, $F322-SUM($I322:DB322)),0),0)</f>
        <v>0</v>
      </c>
      <c r="DD322" s="53">
        <f ca="1" xml:space="preserve"> (DD$2 &gt;= NTBA!$F$17) * IF(DD$268 &gt;= $E322, MAX( MIN( $F322*$F$264, $F322-SUM($I322:DC322)),0),0)</f>
        <v>0</v>
      </c>
      <c r="DE322" s="53">
        <f ca="1" xml:space="preserve"> (DE$2 &gt;= NTBA!$F$17) * IF(DE$268 &gt;= $E322, MAX( MIN( $F322*$F$264, $F322-SUM($I322:DD322)),0),0)</f>
        <v>0</v>
      </c>
      <c r="DF322" s="53">
        <f ca="1" xml:space="preserve"> (DF$2 &gt;= NTBA!$F$17) * IF(DF$268 &gt;= $E322, MAX( MIN( $F322*$F$264, $F322-SUM($I322:DE322)),0),0)</f>
        <v>0</v>
      </c>
      <c r="DG322" s="53">
        <f ca="1" xml:space="preserve"> (DG$2 &gt;= NTBA!$F$17) * IF(DG$268 &gt;= $E322, MAX( MIN( $F322*$F$264, $F322-SUM($I322:DF322)),0),0)</f>
        <v>0</v>
      </c>
      <c r="DH322" s="53">
        <f ca="1" xml:space="preserve"> (DH$2 &gt;= NTBA!$F$17) * IF(DH$268 &gt;= $E322, MAX( MIN( $F322*$F$264, $F322-SUM($I322:DG322)),0),0)</f>
        <v>0</v>
      </c>
      <c r="DI322" s="53">
        <f ca="1" xml:space="preserve"> (DI$2 &gt;= NTBA!$F$17) * IF(DI$268 &gt;= $E322, MAX( MIN( $F322*$F$264, $F322-SUM($I322:DH322)),0),0)</f>
        <v>0</v>
      </c>
      <c r="DJ322" s="53">
        <f ca="1" xml:space="preserve"> (DJ$2 &gt;= NTBA!$F$17) * IF(DJ$268 &gt;= $E322, MAX( MIN( $F322*$F$264, $F322-SUM($I322:DI322)),0),0)</f>
        <v>0</v>
      </c>
      <c r="DK322" s="53">
        <f ca="1" xml:space="preserve"> (DK$2 &gt;= NTBA!$F$17) * IF(DK$268 &gt;= $E322, MAX( MIN( $F322*$F$264, $F322-SUM($I322:DJ322)),0),0)</f>
        <v>0</v>
      </c>
      <c r="DL322" s="53">
        <f ca="1" xml:space="preserve"> (DL$2 &gt;= NTBA!$F$17) * IF(DL$268 &gt;= $E322, MAX( MIN( $F322*$F$264, $F322-SUM($I322:DK322)),0),0)</f>
        <v>0</v>
      </c>
      <c r="DM322" s="53">
        <f ca="1" xml:space="preserve"> (DM$2 &gt;= NTBA!$F$17) * IF(DM$268 &gt;= $E322, MAX( MIN( $F322*$F$264, $F322-SUM($I322:DL322)),0),0)</f>
        <v>0</v>
      </c>
      <c r="DN322" s="53">
        <f ca="1" xml:space="preserve"> (DN$2 &gt;= NTBA!$F$17) * IF(DN$268 &gt;= $E322, MAX( MIN( $F322*$F$264, $F322-SUM($I322:DM322)),0),0)</f>
        <v>0</v>
      </c>
      <c r="DO322" s="53">
        <f ca="1" xml:space="preserve"> (DO$2 &gt;= NTBA!$F$17) * IF(DO$268 &gt;= $E322, MAX( MIN( $F322*$F$264, $F322-SUM($I322:DN322)),0),0)</f>
        <v>0</v>
      </c>
      <c r="DP322" s="53">
        <f ca="1" xml:space="preserve"> (DP$2 &gt;= NTBA!$F$17) * IF(DP$268 &gt;= $E322, MAX( MIN( $F322*$F$264, $F322-SUM($I322:DO322)),0),0)</f>
        <v>0</v>
      </c>
      <c r="DQ322" s="53">
        <f ca="1" xml:space="preserve"> (DQ$2 &gt;= NTBA!$F$17) * IF(DQ$268 &gt;= $E322, MAX( MIN( $F322*$F$264, $F322-SUM($I322:DP322)),0),0)</f>
        <v>0</v>
      </c>
      <c r="DR322" s="53">
        <f ca="1" xml:space="preserve"> (DR$2 &gt;= NTBA!$F$17) * IF(DR$268 &gt;= $E322, MAX( MIN( $F322*$F$264, $F322-SUM($I322:DQ322)),0),0)</f>
        <v>0</v>
      </c>
      <c r="DS322" s="53">
        <f ca="1" xml:space="preserve"> (DS$2 &gt;= NTBA!$F$17) * IF(DS$268 &gt;= $E322, MAX( MIN( $F322*$F$264, $F322-SUM($I322:DR322)),0),0)</f>
        <v>0</v>
      </c>
      <c r="DT322" s="53">
        <f ca="1" xml:space="preserve"> (DT$2 &gt;= NTBA!$F$17) * IF(DT$268 &gt;= $E322, MAX( MIN( $F322*$F$264, $F322-SUM($I322:DS322)),0),0)</f>
        <v>0</v>
      </c>
      <c r="DU322" s="53">
        <f ca="1" xml:space="preserve"> (DU$2 &gt;= NTBA!$F$17) * IF(DU$268 &gt;= $E322, MAX( MIN( $F322*$F$264, $F322-SUM($I322:DT322)),0),0)</f>
        <v>0</v>
      </c>
      <c r="DV322" s="53">
        <f ca="1" xml:space="preserve"> (DV$2 &gt;= NTBA!$F$17) * IF(DV$268 &gt;= $E322, MAX( MIN( $F322*$F$264, $F322-SUM($I322:DU322)),0),0)</f>
        <v>0</v>
      </c>
      <c r="DW322" s="53">
        <f ca="1" xml:space="preserve"> (DW$2 &gt;= NTBA!$F$17) * IF(DW$268 &gt;= $E322, MAX( MIN( $F322*$F$264, $F322-SUM($I322:DV322)),0),0)</f>
        <v>0</v>
      </c>
      <c r="DX322" s="53">
        <f ca="1" xml:space="preserve"> (DX$2 &gt;= NTBA!$F$17) * IF(DX$268 &gt;= $E322, MAX( MIN( $F322*$F$264, $F322-SUM($I322:DW322)),0),0)</f>
        <v>0</v>
      </c>
      <c r="DY322" s="53">
        <f ca="1" xml:space="preserve"> (DY$2 &gt;= NTBA!$F$17) * IF(DY$268 &gt;= $E322, MAX( MIN( $F322*$F$264, $F322-SUM($I322:DX322)),0),0)</f>
        <v>0</v>
      </c>
      <c r="DZ322" s="53">
        <f ca="1" xml:space="preserve"> (DZ$2 &gt;= NTBA!$F$17) * IF(DZ$268 &gt;= $E322, MAX( MIN( $F322*$F$264, $F322-SUM($I322:DY322)),0),0)</f>
        <v>0</v>
      </c>
      <c r="EA322" s="53">
        <f ca="1" xml:space="preserve"> (EA$2 &gt;= NTBA!$F$17) * IF(EA$268 &gt;= $E322, MAX( MIN( $F322*$F$264, $F322-SUM($I322:DZ322)),0),0)</f>
        <v>0</v>
      </c>
      <c r="EB322" s="53">
        <f ca="1" xml:space="preserve"> (EB$2 &gt;= NTBA!$F$17) * IF(EB$268 &gt;= $E322, MAX( MIN( $F322*$F$264, $F322-SUM($I322:EA322)),0),0)</f>
        <v>0</v>
      </c>
      <c r="EC322" s="53">
        <f ca="1" xml:space="preserve"> (EC$2 &gt;= NTBA!$F$17) * IF(EC$268 &gt;= $E322, MAX( MIN( $F322*$F$264, $F322-SUM($I322:EB322)),0),0)</f>
        <v>0</v>
      </c>
      <c r="ED322" s="53">
        <f ca="1" xml:space="preserve"> (ED$2 &gt;= NTBA!$F$17) * IF(ED$268 &gt;= $E322, MAX( MIN( $F322*$F$264, $F322-SUM($I322:EC322)),0),0)</f>
        <v>0</v>
      </c>
      <c r="EE322" s="53">
        <f ca="1" xml:space="preserve"> (EE$2 &gt;= NTBA!$F$17) * IF(EE$268 &gt;= $E322, MAX( MIN( $F322*$F$264, $F322-SUM($I322:ED322)),0),0)</f>
        <v>0</v>
      </c>
      <c r="EF322" s="53">
        <f ca="1" xml:space="preserve"> (EF$2 &gt;= NTBA!$F$17) * IF(EF$268 &gt;= $E322, MAX( MIN( $F322*$F$264, $F322-SUM($I322:EE322)),0),0)</f>
        <v>0</v>
      </c>
      <c r="EG322" s="53">
        <f ca="1" xml:space="preserve"> (EG$2 &gt;= NTBA!$F$17) * IF(EG$268 &gt;= $E322, MAX( MIN( $F322*$F$264, $F322-SUM($I322:EF322)),0),0)</f>
        <v>0</v>
      </c>
      <c r="EH322" s="53">
        <f ca="1" xml:space="preserve"> (EH$2 &gt;= NTBA!$F$17) * IF(EH$268 &gt;= $E322, MAX( MIN( $F322*$F$264, $F322-SUM($I322:EG322)),0),0)</f>
        <v>0</v>
      </c>
      <c r="EI322" s="21"/>
    </row>
    <row r="323" spans="5:139" ht="15" customHeight="1" outlineLevel="1" x14ac:dyDescent="0.35">
      <c r="E323" s="625">
        <v>55</v>
      </c>
      <c r="F323" s="415">
        <f ca="1"/>
        <v>0</v>
      </c>
      <c r="H323" s="26">
        <f t="shared" ca="1" si="184"/>
        <v>0</v>
      </c>
      <c r="I323" s="39"/>
      <c r="J323" s="53">
        <f xml:space="preserve"> (J$2 &gt;= NTBA!$F$17) * IF(J$268 &gt;= $E323, MAX( MIN( $F323*$F$264, $F323-SUM($I323:I323)),0),0)</f>
        <v>0</v>
      </c>
      <c r="K323" s="53">
        <f xml:space="preserve"> (K$2 &gt;= NTBA!$F$17) * IF(K$268 &gt;= $E323, MAX( MIN( $F323*$F$264, $F323-SUM($I323:J323)),0),0)</f>
        <v>0</v>
      </c>
      <c r="L323" s="53">
        <f xml:space="preserve"> (L$2 &gt;= NTBA!$F$17) * IF(L$268 &gt;= $E323, MAX( MIN( $F323*$F$264, $F323-SUM($I323:K323)),0),0)</f>
        <v>0</v>
      </c>
      <c r="M323" s="53">
        <f xml:space="preserve"> (M$2 &gt;= NTBA!$F$17) * IF(M$268 &gt;= $E323, MAX( MIN( $F323*$F$264, $F323-SUM($I323:L323)),0),0)</f>
        <v>0</v>
      </c>
      <c r="N323" s="53">
        <f xml:space="preserve"> (N$2 &gt;= NTBA!$F$17) * IF(N$268 &gt;= $E323, MAX( MIN( $F323*$F$264, $F323-SUM($I323:M323)),0),0)</f>
        <v>0</v>
      </c>
      <c r="O323" s="53">
        <f xml:space="preserve"> (O$2 &gt;= NTBA!$F$17) * IF(O$268 &gt;= $E323, MAX( MIN( $F323*$F$264, $F323-SUM($I323:N323)),0),0)</f>
        <v>0</v>
      </c>
      <c r="P323" s="53">
        <f xml:space="preserve"> (P$2 &gt;= NTBA!$F$17) * IF(P$268 &gt;= $E323, MAX( MIN( $F323*$F$264, $F323-SUM($I323:O323)),0),0)</f>
        <v>0</v>
      </c>
      <c r="Q323" s="53">
        <f xml:space="preserve"> (Q$2 &gt;= NTBA!$F$17) * IF(Q$268 &gt;= $E323, MAX( MIN( $F323*$F$264, $F323-SUM($I323:P323)),0),0)</f>
        <v>0</v>
      </c>
      <c r="R323" s="53">
        <f xml:space="preserve"> (R$2 &gt;= NTBA!$F$17) * IF(R$268 &gt;= $E323, MAX( MIN( $F323*$F$264, $F323-SUM($I323:Q323)),0),0)</f>
        <v>0</v>
      </c>
      <c r="S323" s="53">
        <f xml:space="preserve"> (S$2 &gt;= NTBA!$F$17) * IF(S$268 &gt;= $E323, MAX( MIN( $F323*$F$264, $F323-SUM($I323:R323)),0),0)</f>
        <v>0</v>
      </c>
      <c r="T323" s="53">
        <f xml:space="preserve"> (T$2 &gt;= NTBA!$F$17) * IF(T$268 &gt;= $E323, MAX( MIN( $F323*$F$264, $F323-SUM($I323:S323)),0),0)</f>
        <v>0</v>
      </c>
      <c r="U323" s="53">
        <f xml:space="preserve"> (U$2 &gt;= NTBA!$F$17) * IF(U$268 &gt;= $E323, MAX( MIN( $F323*$F$264, $F323-SUM($I323:T323)),0),0)</f>
        <v>0</v>
      </c>
      <c r="V323" s="53">
        <f xml:space="preserve"> (V$2 &gt;= NTBA!$F$17) * IF(V$268 &gt;= $E323, MAX( MIN( $F323*$F$264, $F323-SUM($I323:U323)),0),0)</f>
        <v>0</v>
      </c>
      <c r="W323" s="53">
        <f xml:space="preserve"> (W$2 &gt;= NTBA!$F$17) * IF(W$268 &gt;= $E323, MAX( MIN( $F323*$F$264, $F323-SUM($I323:V323)),0),0)</f>
        <v>0</v>
      </c>
      <c r="X323" s="53">
        <f xml:space="preserve"> (X$2 &gt;= NTBA!$F$17) * IF(X$268 &gt;= $E323, MAX( MIN( $F323*$F$264, $F323-SUM($I323:W323)),0),0)</f>
        <v>0</v>
      </c>
      <c r="Y323" s="53">
        <f xml:space="preserve"> (Y$2 &gt;= NTBA!$F$17) * IF(Y$268 &gt;= $E323, MAX( MIN( $F323*$F$264, $F323-SUM($I323:X323)),0),0)</f>
        <v>0</v>
      </c>
      <c r="Z323" s="53">
        <f xml:space="preserve"> (Z$2 &gt;= NTBA!$F$17) * IF(Z$268 &gt;= $E323, MAX( MIN( $F323*$F$264, $F323-SUM($I323:Y323)),0),0)</f>
        <v>0</v>
      </c>
      <c r="AA323" s="53">
        <f xml:space="preserve"> (AA$2 &gt;= NTBA!$F$17) * IF(AA$268 &gt;= $E323, MAX( MIN( $F323*$F$264, $F323-SUM($I323:Z323)),0),0)</f>
        <v>0</v>
      </c>
      <c r="AB323" s="53">
        <f xml:space="preserve"> (AB$2 &gt;= NTBA!$F$17) * IF(AB$268 &gt;= $E323, MAX( MIN( $F323*$F$264, $F323-SUM($I323:AA323)),0),0)</f>
        <v>0</v>
      </c>
      <c r="AC323" s="53">
        <f xml:space="preserve"> (AC$2 &gt;= NTBA!$F$17) * IF(AC$268 &gt;= $E323, MAX( MIN( $F323*$F$264, $F323-SUM($I323:AB323)),0),0)</f>
        <v>0</v>
      </c>
      <c r="AD323" s="53">
        <f xml:space="preserve"> (AD$2 &gt;= NTBA!$F$17) * IF(AD$268 &gt;= $E323, MAX( MIN( $F323*$F$264, $F323-SUM($I323:AC323)),0),0)</f>
        <v>0</v>
      </c>
      <c r="AE323" s="53">
        <f xml:space="preserve"> (AE$2 &gt;= NTBA!$F$17) * IF(AE$268 &gt;= $E323, MAX( MIN( $F323*$F$264, $F323-SUM($I323:AD323)),0),0)</f>
        <v>0</v>
      </c>
      <c r="AF323" s="53">
        <f xml:space="preserve"> (AF$2 &gt;= NTBA!$F$17) * IF(AF$268 &gt;= $E323, MAX( MIN( $F323*$F$264, $F323-SUM($I323:AE323)),0),0)</f>
        <v>0</v>
      </c>
      <c r="AG323" s="53">
        <f xml:space="preserve"> (AG$2 &gt;= NTBA!$F$17) * IF(AG$268 &gt;= $E323, MAX( MIN( $F323*$F$264, $F323-SUM($I323:AF323)),0),0)</f>
        <v>0</v>
      </c>
      <c r="AH323" s="53">
        <f xml:space="preserve"> (AH$2 &gt;= NTBA!$F$17) * IF(AH$268 &gt;= $E323, MAX( MIN( $F323*$F$264, $F323-SUM($I323:AG323)),0),0)</f>
        <v>0</v>
      </c>
      <c r="AI323" s="53">
        <f xml:space="preserve"> (AI$2 &gt;= NTBA!$F$17) * IF(AI$268 &gt;= $E323, MAX( MIN( $F323*$F$264, $F323-SUM($I323:AH323)),0),0)</f>
        <v>0</v>
      </c>
      <c r="AJ323" s="53">
        <f xml:space="preserve"> (AJ$2 &gt;= NTBA!$F$17) * IF(AJ$268 &gt;= $E323, MAX( MIN( $F323*$F$264, $F323-SUM($I323:AI323)),0),0)</f>
        <v>0</v>
      </c>
      <c r="AK323" s="53">
        <f xml:space="preserve"> (AK$2 &gt;= NTBA!$F$17) * IF(AK$268 &gt;= $E323, MAX( MIN( $F323*$F$264, $F323-SUM($I323:AJ323)),0),0)</f>
        <v>0</v>
      </c>
      <c r="AL323" s="53">
        <f xml:space="preserve"> (AL$2 &gt;= NTBA!$F$17) * IF(AL$268 &gt;= $E323, MAX( MIN( $F323*$F$264, $F323-SUM($I323:AK323)),0),0)</f>
        <v>0</v>
      </c>
      <c r="AM323" s="53">
        <f xml:space="preserve"> (AM$2 &gt;= NTBA!$F$17) * IF(AM$268 &gt;= $E323, MAX( MIN( $F323*$F$264, $F323-SUM($I323:AL323)),0),0)</f>
        <v>0</v>
      </c>
      <c r="AN323" s="53">
        <f xml:space="preserve"> (AN$2 &gt;= NTBA!$F$17) * IF(AN$268 &gt;= $E323, MAX( MIN( $F323*$F$264, $F323-SUM($I323:AM323)),0),0)</f>
        <v>0</v>
      </c>
      <c r="AO323" s="53">
        <f xml:space="preserve"> (AO$2 &gt;= NTBA!$F$17) * IF(AO$268 &gt;= $E323, MAX( MIN( $F323*$F$264, $F323-SUM($I323:AN323)),0),0)</f>
        <v>0</v>
      </c>
      <c r="AP323" s="53">
        <f xml:space="preserve"> (AP$2 &gt;= NTBA!$F$17) * IF(AP$268 &gt;= $E323, MAX( MIN( $F323*$F$264, $F323-SUM($I323:AO323)),0),0)</f>
        <v>0</v>
      </c>
      <c r="AQ323" s="53">
        <f xml:space="preserve"> (AQ$2 &gt;= NTBA!$F$17) * IF(AQ$268 &gt;= $E323, MAX( MIN( $F323*$F$264, $F323-SUM($I323:AP323)),0),0)</f>
        <v>0</v>
      </c>
      <c r="AR323" s="53">
        <f xml:space="preserve"> (AR$2 &gt;= NTBA!$F$17) * IF(AR$268 &gt;= $E323, MAX( MIN( $F323*$F$264, $F323-SUM($I323:AQ323)),0),0)</f>
        <v>0</v>
      </c>
      <c r="AS323" s="53">
        <f xml:space="preserve"> (AS$2 &gt;= NTBA!$F$17) * IF(AS$268 &gt;= $E323, MAX( MIN( $F323*$F$264, $F323-SUM($I323:AR323)),0),0)</f>
        <v>0</v>
      </c>
      <c r="AT323" s="53">
        <f xml:space="preserve"> (AT$2 &gt;= NTBA!$F$17) * IF(AT$268 &gt;= $E323, MAX( MIN( $F323*$F$264, $F323-SUM($I323:AS323)),0),0)</f>
        <v>0</v>
      </c>
      <c r="AU323" s="53">
        <f xml:space="preserve"> (AU$2 &gt;= NTBA!$F$17) * IF(AU$268 &gt;= $E323, MAX( MIN( $F323*$F$264, $F323-SUM($I323:AT323)),0),0)</f>
        <v>0</v>
      </c>
      <c r="AV323" s="53">
        <f xml:space="preserve"> (AV$2 &gt;= NTBA!$F$17) * IF(AV$268 &gt;= $E323, MAX( MIN( $F323*$F$264, $F323-SUM($I323:AU323)),0),0)</f>
        <v>0</v>
      </c>
      <c r="AW323" s="53">
        <f xml:space="preserve"> (AW$2 &gt;= NTBA!$F$17) * IF(AW$268 &gt;= $E323, MAX( MIN( $F323*$F$264, $F323-SUM($I323:AV323)),0),0)</f>
        <v>0</v>
      </c>
      <c r="AX323" s="53">
        <f xml:space="preserve"> (AX$2 &gt;= NTBA!$F$17) * IF(AX$268 &gt;= $E323, MAX( MIN( $F323*$F$264, $F323-SUM($I323:AW323)),0),0)</f>
        <v>0</v>
      </c>
      <c r="AY323" s="53">
        <f xml:space="preserve"> (AY$2 &gt;= NTBA!$F$17) * IF(AY$268 &gt;= $E323, MAX( MIN( $F323*$F$264, $F323-SUM($I323:AX323)),0),0)</f>
        <v>0</v>
      </c>
      <c r="AZ323" s="53">
        <f xml:space="preserve"> (AZ$2 &gt;= NTBA!$F$17) * IF(AZ$268 &gt;= $E323, MAX( MIN( $F323*$F$264, $F323-SUM($I323:AY323)),0),0)</f>
        <v>0</v>
      </c>
      <c r="BA323" s="53">
        <f xml:space="preserve"> (BA$2 &gt;= NTBA!$F$17) * IF(BA$268 &gt;= $E323, MAX( MIN( $F323*$F$264, $F323-SUM($I323:AZ323)),0),0)</f>
        <v>0</v>
      </c>
      <c r="BB323" s="53">
        <f xml:space="preserve"> (BB$2 &gt;= NTBA!$F$17) * IF(BB$268 &gt;= $E323, MAX( MIN( $F323*$F$264, $F323-SUM($I323:BA323)),0),0)</f>
        <v>0</v>
      </c>
      <c r="BC323" s="53">
        <f xml:space="preserve"> (BC$2 &gt;= NTBA!$F$17) * IF(BC$268 &gt;= $E323, MAX( MIN( $F323*$F$264, $F323-SUM($I323:BB323)),0),0)</f>
        <v>0</v>
      </c>
      <c r="BD323" s="53">
        <f xml:space="preserve"> (BD$2 &gt;= NTBA!$F$17) * IF(BD$268 &gt;= $E323, MAX( MIN( $F323*$F$264, $F323-SUM($I323:BC323)),0),0)</f>
        <v>0</v>
      </c>
      <c r="BE323" s="53">
        <f xml:space="preserve"> (BE$2 &gt;= NTBA!$F$17) * IF(BE$268 &gt;= $E323, MAX( MIN( $F323*$F$264, $F323-SUM($I323:BD323)),0),0)</f>
        <v>0</v>
      </c>
      <c r="BF323" s="53">
        <f xml:space="preserve"> (BF$2 &gt;= NTBA!$F$17) * IF(BF$268 &gt;= $E323, MAX( MIN( $F323*$F$264, $F323-SUM($I323:BE323)),0),0)</f>
        <v>0</v>
      </c>
      <c r="BG323" s="53">
        <f xml:space="preserve"> (BG$2 &gt;= NTBA!$F$17) * IF(BG$268 &gt;= $E323, MAX( MIN( $F323*$F$264, $F323-SUM($I323:BF323)),0),0)</f>
        <v>0</v>
      </c>
      <c r="BH323" s="53">
        <f xml:space="preserve"> (BH$2 &gt;= NTBA!$F$17) * IF(BH$268 &gt;= $E323, MAX( MIN( $F323*$F$264, $F323-SUM($I323:BG323)),0),0)</f>
        <v>0</v>
      </c>
      <c r="BI323" s="53">
        <f xml:space="preserve"> (BI$2 &gt;= NTBA!$F$17) * IF(BI$268 &gt;= $E323, MAX( MIN( $F323*$F$264, $F323-SUM($I323:BH323)),0),0)</f>
        <v>0</v>
      </c>
      <c r="BJ323" s="53">
        <f xml:space="preserve"> (BJ$2 &gt;= NTBA!$F$17) * IF(BJ$268 &gt;= $E323, MAX( MIN( $F323*$F$264, $F323-SUM($I323:BI323)),0),0)</f>
        <v>0</v>
      </c>
      <c r="BK323" s="53">
        <f xml:space="preserve"> (BK$2 &gt;= NTBA!$F$17) * IF(BK$268 &gt;= $E323, MAX( MIN( $F323*$F$264, $F323-SUM($I323:BJ323)),0),0)</f>
        <v>0</v>
      </c>
      <c r="BL323" s="53">
        <f ca="1" xml:space="preserve"> (BL$2 &gt;= NTBA!$F$17) * IF(BL$268 &gt;= $E323, MAX( MIN( $F323*$F$264, $F323-SUM($I323:BK323)),0),0)</f>
        <v>0</v>
      </c>
      <c r="BM323" s="53">
        <f ca="1" xml:space="preserve"> (BM$2 &gt;= NTBA!$F$17) * IF(BM$268 &gt;= $E323, MAX( MIN( $F323*$F$264, $F323-SUM($I323:BL323)),0),0)</f>
        <v>0</v>
      </c>
      <c r="BN323" s="53">
        <f ca="1" xml:space="preserve"> (BN$2 &gt;= NTBA!$F$17) * IF(BN$268 &gt;= $E323, MAX( MIN( $F323*$F$264, $F323-SUM($I323:BM323)),0),0)</f>
        <v>0</v>
      </c>
      <c r="BO323" s="53">
        <f ca="1" xml:space="preserve"> (BO$2 &gt;= NTBA!$F$17) * IF(BO$268 &gt;= $E323, MAX( MIN( $F323*$F$264, $F323-SUM($I323:BN323)),0),0)</f>
        <v>0</v>
      </c>
      <c r="BP323" s="53">
        <f ca="1" xml:space="preserve"> (BP$2 &gt;= NTBA!$F$17) * IF(BP$268 &gt;= $E323, MAX( MIN( $F323*$F$264, $F323-SUM($I323:BO323)),0),0)</f>
        <v>0</v>
      </c>
      <c r="BQ323" s="53">
        <f ca="1" xml:space="preserve"> (BQ$2 &gt;= NTBA!$F$17) * IF(BQ$268 &gt;= $E323, MAX( MIN( $F323*$F$264, $F323-SUM($I323:BP323)),0),0)</f>
        <v>0</v>
      </c>
      <c r="BR323" s="53">
        <f ca="1" xml:space="preserve"> (BR$2 &gt;= NTBA!$F$17) * IF(BR$268 &gt;= $E323, MAX( MIN( $F323*$F$264, $F323-SUM($I323:BQ323)),0),0)</f>
        <v>0</v>
      </c>
      <c r="BS323" s="53">
        <f ca="1" xml:space="preserve"> (BS$2 &gt;= NTBA!$F$17) * IF(BS$268 &gt;= $E323, MAX( MIN( $F323*$F$264, $F323-SUM($I323:BR323)),0),0)</f>
        <v>0</v>
      </c>
      <c r="BT323" s="53">
        <f ca="1" xml:space="preserve"> (BT$2 &gt;= NTBA!$F$17) * IF(BT$268 &gt;= $E323, MAX( MIN( $F323*$F$264, $F323-SUM($I323:BS323)),0),0)</f>
        <v>0</v>
      </c>
      <c r="BU323" s="53">
        <f ca="1" xml:space="preserve"> (BU$2 &gt;= NTBA!$F$17) * IF(BU$268 &gt;= $E323, MAX( MIN( $F323*$F$264, $F323-SUM($I323:BT323)),0),0)</f>
        <v>0</v>
      </c>
      <c r="BV323" s="53">
        <f ca="1" xml:space="preserve"> (BV$2 &gt;= NTBA!$F$17) * IF(BV$268 &gt;= $E323, MAX( MIN( $F323*$F$264, $F323-SUM($I323:BU323)),0),0)</f>
        <v>0</v>
      </c>
      <c r="BW323" s="53">
        <f ca="1" xml:space="preserve"> (BW$2 &gt;= NTBA!$F$17) * IF(BW$268 &gt;= $E323, MAX( MIN( $F323*$F$264, $F323-SUM($I323:BV323)),0),0)</f>
        <v>0</v>
      </c>
      <c r="BX323" s="53">
        <f ca="1" xml:space="preserve"> (BX$2 &gt;= NTBA!$F$17) * IF(BX$268 &gt;= $E323, MAX( MIN( $F323*$F$264, $F323-SUM($I323:BW323)),0),0)</f>
        <v>0</v>
      </c>
      <c r="BY323" s="53">
        <f ca="1" xml:space="preserve"> (BY$2 &gt;= NTBA!$F$17) * IF(BY$268 &gt;= $E323, MAX( MIN( $F323*$F$264, $F323-SUM($I323:BX323)),0),0)</f>
        <v>0</v>
      </c>
      <c r="BZ323" s="53">
        <f ca="1" xml:space="preserve"> (BZ$2 &gt;= NTBA!$F$17) * IF(BZ$268 &gt;= $E323, MAX( MIN( $F323*$F$264, $F323-SUM($I323:BY323)),0),0)</f>
        <v>0</v>
      </c>
      <c r="CA323" s="53">
        <f ca="1" xml:space="preserve"> (CA$2 &gt;= NTBA!$F$17) * IF(CA$268 &gt;= $E323, MAX( MIN( $F323*$F$264, $F323-SUM($I323:BZ323)),0),0)</f>
        <v>0</v>
      </c>
      <c r="CB323" s="53">
        <f ca="1" xml:space="preserve"> (CB$2 &gt;= NTBA!$F$17) * IF(CB$268 &gt;= $E323, MAX( MIN( $F323*$F$264, $F323-SUM($I323:CA323)),0),0)</f>
        <v>0</v>
      </c>
      <c r="CC323" s="53">
        <f ca="1" xml:space="preserve"> (CC$2 &gt;= NTBA!$F$17) * IF(CC$268 &gt;= $E323, MAX( MIN( $F323*$F$264, $F323-SUM($I323:CB323)),0),0)</f>
        <v>0</v>
      </c>
      <c r="CD323" s="53">
        <f ca="1" xml:space="preserve"> (CD$2 &gt;= NTBA!$F$17) * IF(CD$268 &gt;= $E323, MAX( MIN( $F323*$F$264, $F323-SUM($I323:CC323)),0),0)</f>
        <v>0</v>
      </c>
      <c r="CE323" s="53">
        <f ca="1" xml:space="preserve"> (CE$2 &gt;= NTBA!$F$17) * IF(CE$268 &gt;= $E323, MAX( MIN( $F323*$F$264, $F323-SUM($I323:CD323)),0),0)</f>
        <v>0</v>
      </c>
      <c r="CF323" s="53">
        <f ca="1" xml:space="preserve"> (CF$2 &gt;= NTBA!$F$17) * IF(CF$268 &gt;= $E323, MAX( MIN( $F323*$F$264, $F323-SUM($I323:CE323)),0),0)</f>
        <v>0</v>
      </c>
      <c r="CG323" s="53">
        <f ca="1" xml:space="preserve"> (CG$2 &gt;= NTBA!$F$17) * IF(CG$268 &gt;= $E323, MAX( MIN( $F323*$F$264, $F323-SUM($I323:CF323)),0),0)</f>
        <v>0</v>
      </c>
      <c r="CH323" s="53">
        <f ca="1" xml:space="preserve"> (CH$2 &gt;= NTBA!$F$17) * IF(CH$268 &gt;= $E323, MAX( MIN( $F323*$F$264, $F323-SUM($I323:CG323)),0),0)</f>
        <v>0</v>
      </c>
      <c r="CI323" s="53">
        <f ca="1" xml:space="preserve"> (CI$2 &gt;= NTBA!$F$17) * IF(CI$268 &gt;= $E323, MAX( MIN( $F323*$F$264, $F323-SUM($I323:CH323)),0),0)</f>
        <v>0</v>
      </c>
      <c r="CJ323" s="53">
        <f ca="1" xml:space="preserve"> (CJ$2 &gt;= NTBA!$F$17) * IF(CJ$268 &gt;= $E323, MAX( MIN( $F323*$F$264, $F323-SUM($I323:CI323)),0),0)</f>
        <v>0</v>
      </c>
      <c r="CK323" s="53">
        <f ca="1" xml:space="preserve"> (CK$2 &gt;= NTBA!$F$17) * IF(CK$268 &gt;= $E323, MAX( MIN( $F323*$F$264, $F323-SUM($I323:CJ323)),0),0)</f>
        <v>0</v>
      </c>
      <c r="CL323" s="53">
        <f ca="1" xml:space="preserve"> (CL$2 &gt;= NTBA!$F$17) * IF(CL$268 &gt;= $E323, MAX( MIN( $F323*$F$264, $F323-SUM($I323:CK323)),0),0)</f>
        <v>0</v>
      </c>
      <c r="CM323" s="53">
        <f ca="1" xml:space="preserve"> (CM$2 &gt;= NTBA!$F$17) * IF(CM$268 &gt;= $E323, MAX( MIN( $F323*$F$264, $F323-SUM($I323:CL323)),0),0)</f>
        <v>0</v>
      </c>
      <c r="CN323" s="53">
        <f ca="1" xml:space="preserve"> (CN$2 &gt;= NTBA!$F$17) * IF(CN$268 &gt;= $E323, MAX( MIN( $F323*$F$264, $F323-SUM($I323:CM323)),0),0)</f>
        <v>0</v>
      </c>
      <c r="CO323" s="53">
        <f ca="1" xml:space="preserve"> (CO$2 &gt;= NTBA!$F$17) * IF(CO$268 &gt;= $E323, MAX( MIN( $F323*$F$264, $F323-SUM($I323:CN323)),0),0)</f>
        <v>0</v>
      </c>
      <c r="CP323" s="53">
        <f ca="1" xml:space="preserve"> (CP$2 &gt;= NTBA!$F$17) * IF(CP$268 &gt;= $E323, MAX( MIN( $F323*$F$264, $F323-SUM($I323:CO323)),0),0)</f>
        <v>0</v>
      </c>
      <c r="CQ323" s="53">
        <f ca="1" xml:space="preserve"> (CQ$2 &gt;= NTBA!$F$17) * IF(CQ$268 &gt;= $E323, MAX( MIN( $F323*$F$264, $F323-SUM($I323:CP323)),0),0)</f>
        <v>0</v>
      </c>
      <c r="CR323" s="53">
        <f ca="1" xml:space="preserve"> (CR$2 &gt;= NTBA!$F$17) * IF(CR$268 &gt;= $E323, MAX( MIN( $F323*$F$264, $F323-SUM($I323:CQ323)),0),0)</f>
        <v>0</v>
      </c>
      <c r="CS323" s="53">
        <f ca="1" xml:space="preserve"> (CS$2 &gt;= NTBA!$F$17) * IF(CS$268 &gt;= $E323, MAX( MIN( $F323*$F$264, $F323-SUM($I323:CR323)),0),0)</f>
        <v>0</v>
      </c>
      <c r="CT323" s="53">
        <f ca="1" xml:space="preserve"> (CT$2 &gt;= NTBA!$F$17) * IF(CT$268 &gt;= $E323, MAX( MIN( $F323*$F$264, $F323-SUM($I323:CS323)),0),0)</f>
        <v>0</v>
      </c>
      <c r="CU323" s="53">
        <f ca="1" xml:space="preserve"> (CU$2 &gt;= NTBA!$F$17) * IF(CU$268 &gt;= $E323, MAX( MIN( $F323*$F$264, $F323-SUM($I323:CT323)),0),0)</f>
        <v>0</v>
      </c>
      <c r="CV323" s="53">
        <f ca="1" xml:space="preserve"> (CV$2 &gt;= NTBA!$F$17) * IF(CV$268 &gt;= $E323, MAX( MIN( $F323*$F$264, $F323-SUM($I323:CU323)),0),0)</f>
        <v>0</v>
      </c>
      <c r="CW323" s="53">
        <f ca="1" xml:space="preserve"> (CW$2 &gt;= NTBA!$F$17) * IF(CW$268 &gt;= $E323, MAX( MIN( $F323*$F$264, $F323-SUM($I323:CV323)),0),0)</f>
        <v>0</v>
      </c>
      <c r="CX323" s="53">
        <f ca="1" xml:space="preserve"> (CX$2 &gt;= NTBA!$F$17) * IF(CX$268 &gt;= $E323, MAX( MIN( $F323*$F$264, $F323-SUM($I323:CW323)),0),0)</f>
        <v>0</v>
      </c>
      <c r="CY323" s="53">
        <f ca="1" xml:space="preserve"> (CY$2 &gt;= NTBA!$F$17) * IF(CY$268 &gt;= $E323, MAX( MIN( $F323*$F$264, $F323-SUM($I323:CX323)),0),0)</f>
        <v>0</v>
      </c>
      <c r="CZ323" s="53">
        <f ca="1" xml:space="preserve"> (CZ$2 &gt;= NTBA!$F$17) * IF(CZ$268 &gt;= $E323, MAX( MIN( $F323*$F$264, $F323-SUM($I323:CY323)),0),0)</f>
        <v>0</v>
      </c>
      <c r="DA323" s="53">
        <f ca="1" xml:space="preserve"> (DA$2 &gt;= NTBA!$F$17) * IF(DA$268 &gt;= $E323, MAX( MIN( $F323*$F$264, $F323-SUM($I323:CZ323)),0),0)</f>
        <v>0</v>
      </c>
      <c r="DB323" s="53">
        <f ca="1" xml:space="preserve"> (DB$2 &gt;= NTBA!$F$17) * IF(DB$268 &gt;= $E323, MAX( MIN( $F323*$F$264, $F323-SUM($I323:DA323)),0),0)</f>
        <v>0</v>
      </c>
      <c r="DC323" s="53">
        <f ca="1" xml:space="preserve"> (DC$2 &gt;= NTBA!$F$17) * IF(DC$268 &gt;= $E323, MAX( MIN( $F323*$F$264, $F323-SUM($I323:DB323)),0),0)</f>
        <v>0</v>
      </c>
      <c r="DD323" s="53">
        <f ca="1" xml:space="preserve"> (DD$2 &gt;= NTBA!$F$17) * IF(DD$268 &gt;= $E323, MAX( MIN( $F323*$F$264, $F323-SUM($I323:DC323)),0),0)</f>
        <v>0</v>
      </c>
      <c r="DE323" s="53">
        <f ca="1" xml:space="preserve"> (DE$2 &gt;= NTBA!$F$17) * IF(DE$268 &gt;= $E323, MAX( MIN( $F323*$F$264, $F323-SUM($I323:DD323)),0),0)</f>
        <v>0</v>
      </c>
      <c r="DF323" s="53">
        <f ca="1" xml:space="preserve"> (DF$2 &gt;= NTBA!$F$17) * IF(DF$268 &gt;= $E323, MAX( MIN( $F323*$F$264, $F323-SUM($I323:DE323)),0),0)</f>
        <v>0</v>
      </c>
      <c r="DG323" s="53">
        <f ca="1" xml:space="preserve"> (DG$2 &gt;= NTBA!$F$17) * IF(DG$268 &gt;= $E323, MAX( MIN( $F323*$F$264, $F323-SUM($I323:DF323)),0),0)</f>
        <v>0</v>
      </c>
      <c r="DH323" s="53">
        <f ca="1" xml:space="preserve"> (DH$2 &gt;= NTBA!$F$17) * IF(DH$268 &gt;= $E323, MAX( MIN( $F323*$F$264, $F323-SUM($I323:DG323)),0),0)</f>
        <v>0</v>
      </c>
      <c r="DI323" s="53">
        <f ca="1" xml:space="preserve"> (DI$2 &gt;= NTBA!$F$17) * IF(DI$268 &gt;= $E323, MAX( MIN( $F323*$F$264, $F323-SUM($I323:DH323)),0),0)</f>
        <v>0</v>
      </c>
      <c r="DJ323" s="53">
        <f ca="1" xml:space="preserve"> (DJ$2 &gt;= NTBA!$F$17) * IF(DJ$268 &gt;= $E323, MAX( MIN( $F323*$F$264, $F323-SUM($I323:DI323)),0),0)</f>
        <v>0</v>
      </c>
      <c r="DK323" s="53">
        <f ca="1" xml:space="preserve"> (DK$2 &gt;= NTBA!$F$17) * IF(DK$268 &gt;= $E323, MAX( MIN( $F323*$F$264, $F323-SUM($I323:DJ323)),0),0)</f>
        <v>0</v>
      </c>
      <c r="DL323" s="53">
        <f ca="1" xml:space="preserve"> (DL$2 &gt;= NTBA!$F$17) * IF(DL$268 &gt;= $E323, MAX( MIN( $F323*$F$264, $F323-SUM($I323:DK323)),0),0)</f>
        <v>0</v>
      </c>
      <c r="DM323" s="53">
        <f ca="1" xml:space="preserve"> (DM$2 &gt;= NTBA!$F$17) * IF(DM$268 &gt;= $E323, MAX( MIN( $F323*$F$264, $F323-SUM($I323:DL323)),0),0)</f>
        <v>0</v>
      </c>
      <c r="DN323" s="53">
        <f ca="1" xml:space="preserve"> (DN$2 &gt;= NTBA!$F$17) * IF(DN$268 &gt;= $E323, MAX( MIN( $F323*$F$264, $F323-SUM($I323:DM323)),0),0)</f>
        <v>0</v>
      </c>
      <c r="DO323" s="53">
        <f ca="1" xml:space="preserve"> (DO$2 &gt;= NTBA!$F$17) * IF(DO$268 &gt;= $E323, MAX( MIN( $F323*$F$264, $F323-SUM($I323:DN323)),0),0)</f>
        <v>0</v>
      </c>
      <c r="DP323" s="53">
        <f ca="1" xml:space="preserve"> (DP$2 &gt;= NTBA!$F$17) * IF(DP$268 &gt;= $E323, MAX( MIN( $F323*$F$264, $F323-SUM($I323:DO323)),0),0)</f>
        <v>0</v>
      </c>
      <c r="DQ323" s="53">
        <f ca="1" xml:space="preserve"> (DQ$2 &gt;= NTBA!$F$17) * IF(DQ$268 &gt;= $E323, MAX( MIN( $F323*$F$264, $F323-SUM($I323:DP323)),0),0)</f>
        <v>0</v>
      </c>
      <c r="DR323" s="53">
        <f ca="1" xml:space="preserve"> (DR$2 &gt;= NTBA!$F$17) * IF(DR$268 &gt;= $E323, MAX( MIN( $F323*$F$264, $F323-SUM($I323:DQ323)),0),0)</f>
        <v>0</v>
      </c>
      <c r="DS323" s="53">
        <f ca="1" xml:space="preserve"> (DS$2 &gt;= NTBA!$F$17) * IF(DS$268 &gt;= $E323, MAX( MIN( $F323*$F$264, $F323-SUM($I323:DR323)),0),0)</f>
        <v>0</v>
      </c>
      <c r="DT323" s="53">
        <f ca="1" xml:space="preserve"> (DT$2 &gt;= NTBA!$F$17) * IF(DT$268 &gt;= $E323, MAX( MIN( $F323*$F$264, $F323-SUM($I323:DS323)),0),0)</f>
        <v>0</v>
      </c>
      <c r="DU323" s="53">
        <f ca="1" xml:space="preserve"> (DU$2 &gt;= NTBA!$F$17) * IF(DU$268 &gt;= $E323, MAX( MIN( $F323*$F$264, $F323-SUM($I323:DT323)),0),0)</f>
        <v>0</v>
      </c>
      <c r="DV323" s="53">
        <f ca="1" xml:space="preserve"> (DV$2 &gt;= NTBA!$F$17) * IF(DV$268 &gt;= $E323, MAX( MIN( $F323*$F$264, $F323-SUM($I323:DU323)),0),0)</f>
        <v>0</v>
      </c>
      <c r="DW323" s="53">
        <f ca="1" xml:space="preserve"> (DW$2 &gt;= NTBA!$F$17) * IF(DW$268 &gt;= $E323, MAX( MIN( $F323*$F$264, $F323-SUM($I323:DV323)),0),0)</f>
        <v>0</v>
      </c>
      <c r="DX323" s="53">
        <f ca="1" xml:space="preserve"> (DX$2 &gt;= NTBA!$F$17) * IF(DX$268 &gt;= $E323, MAX( MIN( $F323*$F$264, $F323-SUM($I323:DW323)),0),0)</f>
        <v>0</v>
      </c>
      <c r="DY323" s="53">
        <f ca="1" xml:space="preserve"> (DY$2 &gt;= NTBA!$F$17) * IF(DY$268 &gt;= $E323, MAX( MIN( $F323*$F$264, $F323-SUM($I323:DX323)),0),0)</f>
        <v>0</v>
      </c>
      <c r="DZ323" s="53">
        <f ca="1" xml:space="preserve"> (DZ$2 &gt;= NTBA!$F$17) * IF(DZ$268 &gt;= $E323, MAX( MIN( $F323*$F$264, $F323-SUM($I323:DY323)),0),0)</f>
        <v>0</v>
      </c>
      <c r="EA323" s="53">
        <f ca="1" xml:space="preserve"> (EA$2 &gt;= NTBA!$F$17) * IF(EA$268 &gt;= $E323, MAX( MIN( $F323*$F$264, $F323-SUM($I323:DZ323)),0),0)</f>
        <v>0</v>
      </c>
      <c r="EB323" s="53">
        <f ca="1" xml:space="preserve"> (EB$2 &gt;= NTBA!$F$17) * IF(EB$268 &gt;= $E323, MAX( MIN( $F323*$F$264, $F323-SUM($I323:EA323)),0),0)</f>
        <v>0</v>
      </c>
      <c r="EC323" s="53">
        <f ca="1" xml:space="preserve"> (EC$2 &gt;= NTBA!$F$17) * IF(EC$268 &gt;= $E323, MAX( MIN( $F323*$F$264, $F323-SUM($I323:EB323)),0),0)</f>
        <v>0</v>
      </c>
      <c r="ED323" s="53">
        <f ca="1" xml:space="preserve"> (ED$2 &gt;= NTBA!$F$17) * IF(ED$268 &gt;= $E323, MAX( MIN( $F323*$F$264, $F323-SUM($I323:EC323)),0),0)</f>
        <v>0</v>
      </c>
      <c r="EE323" s="53">
        <f ca="1" xml:space="preserve"> (EE$2 &gt;= NTBA!$F$17) * IF(EE$268 &gt;= $E323, MAX( MIN( $F323*$F$264, $F323-SUM($I323:ED323)),0),0)</f>
        <v>0</v>
      </c>
      <c r="EF323" s="53">
        <f ca="1" xml:space="preserve"> (EF$2 &gt;= NTBA!$F$17) * IF(EF$268 &gt;= $E323, MAX( MIN( $F323*$F$264, $F323-SUM($I323:EE323)),0),0)</f>
        <v>0</v>
      </c>
      <c r="EG323" s="53">
        <f ca="1" xml:space="preserve"> (EG$2 &gt;= NTBA!$F$17) * IF(EG$268 &gt;= $E323, MAX( MIN( $F323*$F$264, $F323-SUM($I323:EF323)),0),0)</f>
        <v>0</v>
      </c>
      <c r="EH323" s="53">
        <f ca="1" xml:space="preserve"> (EH$2 &gt;= NTBA!$F$17) * IF(EH$268 &gt;= $E323, MAX( MIN( $F323*$F$264, $F323-SUM($I323:EG323)),0),0)</f>
        <v>0</v>
      </c>
      <c r="EI323" s="21"/>
    </row>
    <row r="324" spans="5:139" ht="15" customHeight="1" outlineLevel="1" x14ac:dyDescent="0.35">
      <c r="E324" s="625">
        <v>56</v>
      </c>
      <c r="F324" s="415">
        <f ca="1"/>
        <v>0</v>
      </c>
      <c r="H324" s="26">
        <f t="shared" ca="1" si="184"/>
        <v>0</v>
      </c>
      <c r="I324" s="39"/>
      <c r="J324" s="53">
        <f xml:space="preserve"> (J$2 &gt;= NTBA!$F$17) * IF(J$268 &gt;= $E324, MAX( MIN( $F324*$F$264, $F324-SUM($I324:I324)),0),0)</f>
        <v>0</v>
      </c>
      <c r="K324" s="53">
        <f xml:space="preserve"> (K$2 &gt;= NTBA!$F$17) * IF(K$268 &gt;= $E324, MAX( MIN( $F324*$F$264, $F324-SUM($I324:J324)),0),0)</f>
        <v>0</v>
      </c>
      <c r="L324" s="53">
        <f xml:space="preserve"> (L$2 &gt;= NTBA!$F$17) * IF(L$268 &gt;= $E324, MAX( MIN( $F324*$F$264, $F324-SUM($I324:K324)),0),0)</f>
        <v>0</v>
      </c>
      <c r="M324" s="53">
        <f xml:space="preserve"> (M$2 &gt;= NTBA!$F$17) * IF(M$268 &gt;= $E324, MAX( MIN( $F324*$F$264, $F324-SUM($I324:L324)),0),0)</f>
        <v>0</v>
      </c>
      <c r="N324" s="53">
        <f xml:space="preserve"> (N$2 &gt;= NTBA!$F$17) * IF(N$268 &gt;= $E324, MAX( MIN( $F324*$F$264, $F324-SUM($I324:M324)),0),0)</f>
        <v>0</v>
      </c>
      <c r="O324" s="53">
        <f xml:space="preserve"> (O$2 &gt;= NTBA!$F$17) * IF(O$268 &gt;= $E324, MAX( MIN( $F324*$F$264, $F324-SUM($I324:N324)),0),0)</f>
        <v>0</v>
      </c>
      <c r="P324" s="53">
        <f xml:space="preserve"> (P$2 &gt;= NTBA!$F$17) * IF(P$268 &gt;= $E324, MAX( MIN( $F324*$F$264, $F324-SUM($I324:O324)),0),0)</f>
        <v>0</v>
      </c>
      <c r="Q324" s="53">
        <f xml:space="preserve"> (Q$2 &gt;= NTBA!$F$17) * IF(Q$268 &gt;= $E324, MAX( MIN( $F324*$F$264, $F324-SUM($I324:P324)),0),0)</f>
        <v>0</v>
      </c>
      <c r="R324" s="53">
        <f xml:space="preserve"> (R$2 &gt;= NTBA!$F$17) * IF(R$268 &gt;= $E324, MAX( MIN( $F324*$F$264, $F324-SUM($I324:Q324)),0),0)</f>
        <v>0</v>
      </c>
      <c r="S324" s="53">
        <f xml:space="preserve"> (S$2 &gt;= NTBA!$F$17) * IF(S$268 &gt;= $E324, MAX( MIN( $F324*$F$264, $F324-SUM($I324:R324)),0),0)</f>
        <v>0</v>
      </c>
      <c r="T324" s="53">
        <f xml:space="preserve"> (T$2 &gt;= NTBA!$F$17) * IF(T$268 &gt;= $E324, MAX( MIN( $F324*$F$264, $F324-SUM($I324:S324)),0),0)</f>
        <v>0</v>
      </c>
      <c r="U324" s="53">
        <f xml:space="preserve"> (U$2 &gt;= NTBA!$F$17) * IF(U$268 &gt;= $E324, MAX( MIN( $F324*$F$264, $F324-SUM($I324:T324)),0),0)</f>
        <v>0</v>
      </c>
      <c r="V324" s="53">
        <f xml:space="preserve"> (V$2 &gt;= NTBA!$F$17) * IF(V$268 &gt;= $E324, MAX( MIN( $F324*$F$264, $F324-SUM($I324:U324)),0),0)</f>
        <v>0</v>
      </c>
      <c r="W324" s="53">
        <f xml:space="preserve"> (W$2 &gt;= NTBA!$F$17) * IF(W$268 &gt;= $E324, MAX( MIN( $F324*$F$264, $F324-SUM($I324:V324)),0),0)</f>
        <v>0</v>
      </c>
      <c r="X324" s="53">
        <f xml:space="preserve"> (X$2 &gt;= NTBA!$F$17) * IF(X$268 &gt;= $E324, MAX( MIN( $F324*$F$264, $F324-SUM($I324:W324)),0),0)</f>
        <v>0</v>
      </c>
      <c r="Y324" s="53">
        <f xml:space="preserve"> (Y$2 &gt;= NTBA!$F$17) * IF(Y$268 &gt;= $E324, MAX( MIN( $F324*$F$264, $F324-SUM($I324:X324)),0),0)</f>
        <v>0</v>
      </c>
      <c r="Z324" s="53">
        <f xml:space="preserve"> (Z$2 &gt;= NTBA!$F$17) * IF(Z$268 &gt;= $E324, MAX( MIN( $F324*$F$264, $F324-SUM($I324:Y324)),0),0)</f>
        <v>0</v>
      </c>
      <c r="AA324" s="53">
        <f xml:space="preserve"> (AA$2 &gt;= NTBA!$F$17) * IF(AA$268 &gt;= $E324, MAX( MIN( $F324*$F$264, $F324-SUM($I324:Z324)),0),0)</f>
        <v>0</v>
      </c>
      <c r="AB324" s="53">
        <f xml:space="preserve"> (AB$2 &gt;= NTBA!$F$17) * IF(AB$268 &gt;= $E324, MAX( MIN( $F324*$F$264, $F324-SUM($I324:AA324)),0),0)</f>
        <v>0</v>
      </c>
      <c r="AC324" s="53">
        <f xml:space="preserve"> (AC$2 &gt;= NTBA!$F$17) * IF(AC$268 &gt;= $E324, MAX( MIN( $F324*$F$264, $F324-SUM($I324:AB324)),0),0)</f>
        <v>0</v>
      </c>
      <c r="AD324" s="53">
        <f xml:space="preserve"> (AD$2 &gt;= NTBA!$F$17) * IF(AD$268 &gt;= $E324, MAX( MIN( $F324*$F$264, $F324-SUM($I324:AC324)),0),0)</f>
        <v>0</v>
      </c>
      <c r="AE324" s="53">
        <f xml:space="preserve"> (AE$2 &gt;= NTBA!$F$17) * IF(AE$268 &gt;= $E324, MAX( MIN( $F324*$F$264, $F324-SUM($I324:AD324)),0),0)</f>
        <v>0</v>
      </c>
      <c r="AF324" s="53">
        <f xml:space="preserve"> (AF$2 &gt;= NTBA!$F$17) * IF(AF$268 &gt;= $E324, MAX( MIN( $F324*$F$264, $F324-SUM($I324:AE324)),0),0)</f>
        <v>0</v>
      </c>
      <c r="AG324" s="53">
        <f xml:space="preserve"> (AG$2 &gt;= NTBA!$F$17) * IF(AG$268 &gt;= $E324, MAX( MIN( $F324*$F$264, $F324-SUM($I324:AF324)),0),0)</f>
        <v>0</v>
      </c>
      <c r="AH324" s="53">
        <f xml:space="preserve"> (AH$2 &gt;= NTBA!$F$17) * IF(AH$268 &gt;= $E324, MAX( MIN( $F324*$F$264, $F324-SUM($I324:AG324)),0),0)</f>
        <v>0</v>
      </c>
      <c r="AI324" s="53">
        <f xml:space="preserve"> (AI$2 &gt;= NTBA!$F$17) * IF(AI$268 &gt;= $E324, MAX( MIN( $F324*$F$264, $F324-SUM($I324:AH324)),0),0)</f>
        <v>0</v>
      </c>
      <c r="AJ324" s="53">
        <f xml:space="preserve"> (AJ$2 &gt;= NTBA!$F$17) * IF(AJ$268 &gt;= $E324, MAX( MIN( $F324*$F$264, $F324-SUM($I324:AI324)),0),0)</f>
        <v>0</v>
      </c>
      <c r="AK324" s="53">
        <f xml:space="preserve"> (AK$2 &gt;= NTBA!$F$17) * IF(AK$268 &gt;= $E324, MAX( MIN( $F324*$F$264, $F324-SUM($I324:AJ324)),0),0)</f>
        <v>0</v>
      </c>
      <c r="AL324" s="53">
        <f xml:space="preserve"> (AL$2 &gt;= NTBA!$F$17) * IF(AL$268 &gt;= $E324, MAX( MIN( $F324*$F$264, $F324-SUM($I324:AK324)),0),0)</f>
        <v>0</v>
      </c>
      <c r="AM324" s="53">
        <f xml:space="preserve"> (AM$2 &gt;= NTBA!$F$17) * IF(AM$268 &gt;= $E324, MAX( MIN( $F324*$F$264, $F324-SUM($I324:AL324)),0),0)</f>
        <v>0</v>
      </c>
      <c r="AN324" s="53">
        <f xml:space="preserve"> (AN$2 &gt;= NTBA!$F$17) * IF(AN$268 &gt;= $E324, MAX( MIN( $F324*$F$264, $F324-SUM($I324:AM324)),0),0)</f>
        <v>0</v>
      </c>
      <c r="AO324" s="53">
        <f xml:space="preserve"> (AO$2 &gt;= NTBA!$F$17) * IF(AO$268 &gt;= $E324, MAX( MIN( $F324*$F$264, $F324-SUM($I324:AN324)),0),0)</f>
        <v>0</v>
      </c>
      <c r="AP324" s="53">
        <f xml:space="preserve"> (AP$2 &gt;= NTBA!$F$17) * IF(AP$268 &gt;= $E324, MAX( MIN( $F324*$F$264, $F324-SUM($I324:AO324)),0),0)</f>
        <v>0</v>
      </c>
      <c r="AQ324" s="53">
        <f xml:space="preserve"> (AQ$2 &gt;= NTBA!$F$17) * IF(AQ$268 &gt;= $E324, MAX( MIN( $F324*$F$264, $F324-SUM($I324:AP324)),0),0)</f>
        <v>0</v>
      </c>
      <c r="AR324" s="53">
        <f xml:space="preserve"> (AR$2 &gt;= NTBA!$F$17) * IF(AR$268 &gt;= $E324, MAX( MIN( $F324*$F$264, $F324-SUM($I324:AQ324)),0),0)</f>
        <v>0</v>
      </c>
      <c r="AS324" s="53">
        <f xml:space="preserve"> (AS$2 &gt;= NTBA!$F$17) * IF(AS$268 &gt;= $E324, MAX( MIN( $F324*$F$264, $F324-SUM($I324:AR324)),0),0)</f>
        <v>0</v>
      </c>
      <c r="AT324" s="53">
        <f xml:space="preserve"> (AT$2 &gt;= NTBA!$F$17) * IF(AT$268 &gt;= $E324, MAX( MIN( $F324*$F$264, $F324-SUM($I324:AS324)),0),0)</f>
        <v>0</v>
      </c>
      <c r="AU324" s="53">
        <f xml:space="preserve"> (AU$2 &gt;= NTBA!$F$17) * IF(AU$268 &gt;= $E324, MAX( MIN( $F324*$F$264, $F324-SUM($I324:AT324)),0),0)</f>
        <v>0</v>
      </c>
      <c r="AV324" s="53">
        <f xml:space="preserve"> (AV$2 &gt;= NTBA!$F$17) * IF(AV$268 &gt;= $E324, MAX( MIN( $F324*$F$264, $F324-SUM($I324:AU324)),0),0)</f>
        <v>0</v>
      </c>
      <c r="AW324" s="53">
        <f xml:space="preserve"> (AW$2 &gt;= NTBA!$F$17) * IF(AW$268 &gt;= $E324, MAX( MIN( $F324*$F$264, $F324-SUM($I324:AV324)),0),0)</f>
        <v>0</v>
      </c>
      <c r="AX324" s="53">
        <f xml:space="preserve"> (AX$2 &gt;= NTBA!$F$17) * IF(AX$268 &gt;= $E324, MAX( MIN( $F324*$F$264, $F324-SUM($I324:AW324)),0),0)</f>
        <v>0</v>
      </c>
      <c r="AY324" s="53">
        <f xml:space="preserve"> (AY$2 &gt;= NTBA!$F$17) * IF(AY$268 &gt;= $E324, MAX( MIN( $F324*$F$264, $F324-SUM($I324:AX324)),0),0)</f>
        <v>0</v>
      </c>
      <c r="AZ324" s="53">
        <f xml:space="preserve"> (AZ$2 &gt;= NTBA!$F$17) * IF(AZ$268 &gt;= $E324, MAX( MIN( $F324*$F$264, $F324-SUM($I324:AY324)),0),0)</f>
        <v>0</v>
      </c>
      <c r="BA324" s="53">
        <f xml:space="preserve"> (BA$2 &gt;= NTBA!$F$17) * IF(BA$268 &gt;= $E324, MAX( MIN( $F324*$F$264, $F324-SUM($I324:AZ324)),0),0)</f>
        <v>0</v>
      </c>
      <c r="BB324" s="53">
        <f xml:space="preserve"> (BB$2 &gt;= NTBA!$F$17) * IF(BB$268 &gt;= $E324, MAX( MIN( $F324*$F$264, $F324-SUM($I324:BA324)),0),0)</f>
        <v>0</v>
      </c>
      <c r="BC324" s="53">
        <f xml:space="preserve"> (BC$2 &gt;= NTBA!$F$17) * IF(BC$268 &gt;= $E324, MAX( MIN( $F324*$F$264, $F324-SUM($I324:BB324)),0),0)</f>
        <v>0</v>
      </c>
      <c r="BD324" s="53">
        <f xml:space="preserve"> (BD$2 &gt;= NTBA!$F$17) * IF(BD$268 &gt;= $E324, MAX( MIN( $F324*$F$264, $F324-SUM($I324:BC324)),0),0)</f>
        <v>0</v>
      </c>
      <c r="BE324" s="53">
        <f xml:space="preserve"> (BE$2 &gt;= NTBA!$F$17) * IF(BE$268 &gt;= $E324, MAX( MIN( $F324*$F$264, $F324-SUM($I324:BD324)),0),0)</f>
        <v>0</v>
      </c>
      <c r="BF324" s="53">
        <f xml:space="preserve"> (BF$2 &gt;= NTBA!$F$17) * IF(BF$268 &gt;= $E324, MAX( MIN( $F324*$F$264, $F324-SUM($I324:BE324)),0),0)</f>
        <v>0</v>
      </c>
      <c r="BG324" s="53">
        <f xml:space="preserve"> (BG$2 &gt;= NTBA!$F$17) * IF(BG$268 &gt;= $E324, MAX( MIN( $F324*$F$264, $F324-SUM($I324:BF324)),0),0)</f>
        <v>0</v>
      </c>
      <c r="BH324" s="53">
        <f xml:space="preserve"> (BH$2 &gt;= NTBA!$F$17) * IF(BH$268 &gt;= $E324, MAX( MIN( $F324*$F$264, $F324-SUM($I324:BG324)),0),0)</f>
        <v>0</v>
      </c>
      <c r="BI324" s="53">
        <f xml:space="preserve"> (BI$2 &gt;= NTBA!$F$17) * IF(BI$268 &gt;= $E324, MAX( MIN( $F324*$F$264, $F324-SUM($I324:BH324)),0),0)</f>
        <v>0</v>
      </c>
      <c r="BJ324" s="53">
        <f xml:space="preserve"> (BJ$2 &gt;= NTBA!$F$17) * IF(BJ$268 &gt;= $E324, MAX( MIN( $F324*$F$264, $F324-SUM($I324:BI324)),0),0)</f>
        <v>0</v>
      </c>
      <c r="BK324" s="53">
        <f xml:space="preserve"> (BK$2 &gt;= NTBA!$F$17) * IF(BK$268 &gt;= $E324, MAX( MIN( $F324*$F$264, $F324-SUM($I324:BJ324)),0),0)</f>
        <v>0</v>
      </c>
      <c r="BL324" s="53">
        <f xml:space="preserve"> (BL$2 &gt;= NTBA!$F$17) * IF(BL$268 &gt;= $E324, MAX( MIN( $F324*$F$264, $F324-SUM($I324:BK324)),0),0)</f>
        <v>0</v>
      </c>
      <c r="BM324" s="53">
        <f ca="1" xml:space="preserve"> (BM$2 &gt;= NTBA!$F$17) * IF(BM$268 &gt;= $E324, MAX( MIN( $F324*$F$264, $F324-SUM($I324:BL324)),0),0)</f>
        <v>0</v>
      </c>
      <c r="BN324" s="53">
        <f ca="1" xml:space="preserve"> (BN$2 &gt;= NTBA!$F$17) * IF(BN$268 &gt;= $E324, MAX( MIN( $F324*$F$264, $F324-SUM($I324:BM324)),0),0)</f>
        <v>0</v>
      </c>
      <c r="BO324" s="53">
        <f ca="1" xml:space="preserve"> (BO$2 &gt;= NTBA!$F$17) * IF(BO$268 &gt;= $E324, MAX( MIN( $F324*$F$264, $F324-SUM($I324:BN324)),0),0)</f>
        <v>0</v>
      </c>
      <c r="BP324" s="53">
        <f ca="1" xml:space="preserve"> (BP$2 &gt;= NTBA!$F$17) * IF(BP$268 &gt;= $E324, MAX( MIN( $F324*$F$264, $F324-SUM($I324:BO324)),0),0)</f>
        <v>0</v>
      </c>
      <c r="BQ324" s="53">
        <f ca="1" xml:space="preserve"> (BQ$2 &gt;= NTBA!$F$17) * IF(BQ$268 &gt;= $E324, MAX( MIN( $F324*$F$264, $F324-SUM($I324:BP324)),0),0)</f>
        <v>0</v>
      </c>
      <c r="BR324" s="53">
        <f ca="1" xml:space="preserve"> (BR$2 &gt;= NTBA!$F$17) * IF(BR$268 &gt;= $E324, MAX( MIN( $F324*$F$264, $F324-SUM($I324:BQ324)),0),0)</f>
        <v>0</v>
      </c>
      <c r="BS324" s="53">
        <f ca="1" xml:space="preserve"> (BS$2 &gt;= NTBA!$F$17) * IF(BS$268 &gt;= $E324, MAX( MIN( $F324*$F$264, $F324-SUM($I324:BR324)),0),0)</f>
        <v>0</v>
      </c>
      <c r="BT324" s="53">
        <f ca="1" xml:space="preserve"> (BT$2 &gt;= NTBA!$F$17) * IF(BT$268 &gt;= $E324, MAX( MIN( $F324*$F$264, $F324-SUM($I324:BS324)),0),0)</f>
        <v>0</v>
      </c>
      <c r="BU324" s="53">
        <f ca="1" xml:space="preserve"> (BU$2 &gt;= NTBA!$F$17) * IF(BU$268 &gt;= $E324, MAX( MIN( $F324*$F$264, $F324-SUM($I324:BT324)),0),0)</f>
        <v>0</v>
      </c>
      <c r="BV324" s="53">
        <f ca="1" xml:space="preserve"> (BV$2 &gt;= NTBA!$F$17) * IF(BV$268 &gt;= $E324, MAX( MIN( $F324*$F$264, $F324-SUM($I324:BU324)),0),0)</f>
        <v>0</v>
      </c>
      <c r="BW324" s="53">
        <f ca="1" xml:space="preserve"> (BW$2 &gt;= NTBA!$F$17) * IF(BW$268 &gt;= $E324, MAX( MIN( $F324*$F$264, $F324-SUM($I324:BV324)),0),0)</f>
        <v>0</v>
      </c>
      <c r="BX324" s="53">
        <f ca="1" xml:space="preserve"> (BX$2 &gt;= NTBA!$F$17) * IF(BX$268 &gt;= $E324, MAX( MIN( $F324*$F$264, $F324-SUM($I324:BW324)),0),0)</f>
        <v>0</v>
      </c>
      <c r="BY324" s="53">
        <f ca="1" xml:space="preserve"> (BY$2 &gt;= NTBA!$F$17) * IF(BY$268 &gt;= $E324, MAX( MIN( $F324*$F$264, $F324-SUM($I324:BX324)),0),0)</f>
        <v>0</v>
      </c>
      <c r="BZ324" s="53">
        <f ca="1" xml:space="preserve"> (BZ$2 &gt;= NTBA!$F$17) * IF(BZ$268 &gt;= $E324, MAX( MIN( $F324*$F$264, $F324-SUM($I324:BY324)),0),0)</f>
        <v>0</v>
      </c>
      <c r="CA324" s="53">
        <f ca="1" xml:space="preserve"> (CA$2 &gt;= NTBA!$F$17) * IF(CA$268 &gt;= $E324, MAX( MIN( $F324*$F$264, $F324-SUM($I324:BZ324)),0),0)</f>
        <v>0</v>
      </c>
      <c r="CB324" s="53">
        <f ca="1" xml:space="preserve"> (CB$2 &gt;= NTBA!$F$17) * IF(CB$268 &gt;= $E324, MAX( MIN( $F324*$F$264, $F324-SUM($I324:CA324)),0),0)</f>
        <v>0</v>
      </c>
      <c r="CC324" s="53">
        <f ca="1" xml:space="preserve"> (CC$2 &gt;= NTBA!$F$17) * IF(CC$268 &gt;= $E324, MAX( MIN( $F324*$F$264, $F324-SUM($I324:CB324)),0),0)</f>
        <v>0</v>
      </c>
      <c r="CD324" s="53">
        <f ca="1" xml:space="preserve"> (CD$2 &gt;= NTBA!$F$17) * IF(CD$268 &gt;= $E324, MAX( MIN( $F324*$F$264, $F324-SUM($I324:CC324)),0),0)</f>
        <v>0</v>
      </c>
      <c r="CE324" s="53">
        <f ca="1" xml:space="preserve"> (CE$2 &gt;= NTBA!$F$17) * IF(CE$268 &gt;= $E324, MAX( MIN( $F324*$F$264, $F324-SUM($I324:CD324)),0),0)</f>
        <v>0</v>
      </c>
      <c r="CF324" s="53">
        <f ca="1" xml:space="preserve"> (CF$2 &gt;= NTBA!$F$17) * IF(CF$268 &gt;= $E324, MAX( MIN( $F324*$F$264, $F324-SUM($I324:CE324)),0),0)</f>
        <v>0</v>
      </c>
      <c r="CG324" s="53">
        <f ca="1" xml:space="preserve"> (CG$2 &gt;= NTBA!$F$17) * IF(CG$268 &gt;= $E324, MAX( MIN( $F324*$F$264, $F324-SUM($I324:CF324)),0),0)</f>
        <v>0</v>
      </c>
      <c r="CH324" s="53">
        <f ca="1" xml:space="preserve"> (CH$2 &gt;= NTBA!$F$17) * IF(CH$268 &gt;= $E324, MAX( MIN( $F324*$F$264, $F324-SUM($I324:CG324)),0),0)</f>
        <v>0</v>
      </c>
      <c r="CI324" s="53">
        <f ca="1" xml:space="preserve"> (CI$2 &gt;= NTBA!$F$17) * IF(CI$268 &gt;= $E324, MAX( MIN( $F324*$F$264, $F324-SUM($I324:CH324)),0),0)</f>
        <v>0</v>
      </c>
      <c r="CJ324" s="53">
        <f ca="1" xml:space="preserve"> (CJ$2 &gt;= NTBA!$F$17) * IF(CJ$268 &gt;= $E324, MAX( MIN( $F324*$F$264, $F324-SUM($I324:CI324)),0),0)</f>
        <v>0</v>
      </c>
      <c r="CK324" s="53">
        <f ca="1" xml:space="preserve"> (CK$2 &gt;= NTBA!$F$17) * IF(CK$268 &gt;= $E324, MAX( MIN( $F324*$F$264, $F324-SUM($I324:CJ324)),0),0)</f>
        <v>0</v>
      </c>
      <c r="CL324" s="53">
        <f ca="1" xml:space="preserve"> (CL$2 &gt;= NTBA!$F$17) * IF(CL$268 &gt;= $E324, MAX( MIN( $F324*$F$264, $F324-SUM($I324:CK324)),0),0)</f>
        <v>0</v>
      </c>
      <c r="CM324" s="53">
        <f ca="1" xml:space="preserve"> (CM$2 &gt;= NTBA!$F$17) * IF(CM$268 &gt;= $E324, MAX( MIN( $F324*$F$264, $F324-SUM($I324:CL324)),0),0)</f>
        <v>0</v>
      </c>
      <c r="CN324" s="53">
        <f ca="1" xml:space="preserve"> (CN$2 &gt;= NTBA!$F$17) * IF(CN$268 &gt;= $E324, MAX( MIN( $F324*$F$264, $F324-SUM($I324:CM324)),0),0)</f>
        <v>0</v>
      </c>
      <c r="CO324" s="53">
        <f ca="1" xml:space="preserve"> (CO$2 &gt;= NTBA!$F$17) * IF(CO$268 &gt;= $E324, MAX( MIN( $F324*$F$264, $F324-SUM($I324:CN324)),0),0)</f>
        <v>0</v>
      </c>
      <c r="CP324" s="53">
        <f ca="1" xml:space="preserve"> (CP$2 &gt;= NTBA!$F$17) * IF(CP$268 &gt;= $E324, MAX( MIN( $F324*$F$264, $F324-SUM($I324:CO324)),0),0)</f>
        <v>0</v>
      </c>
      <c r="CQ324" s="53">
        <f ca="1" xml:space="preserve"> (CQ$2 &gt;= NTBA!$F$17) * IF(CQ$268 &gt;= $E324, MAX( MIN( $F324*$F$264, $F324-SUM($I324:CP324)),0),0)</f>
        <v>0</v>
      </c>
      <c r="CR324" s="53">
        <f ca="1" xml:space="preserve"> (CR$2 &gt;= NTBA!$F$17) * IF(CR$268 &gt;= $E324, MAX( MIN( $F324*$F$264, $F324-SUM($I324:CQ324)),0),0)</f>
        <v>0</v>
      </c>
      <c r="CS324" s="53">
        <f ca="1" xml:space="preserve"> (CS$2 &gt;= NTBA!$F$17) * IF(CS$268 &gt;= $E324, MAX( MIN( $F324*$F$264, $F324-SUM($I324:CR324)),0),0)</f>
        <v>0</v>
      </c>
      <c r="CT324" s="53">
        <f ca="1" xml:space="preserve"> (CT$2 &gt;= NTBA!$F$17) * IF(CT$268 &gt;= $E324, MAX( MIN( $F324*$F$264, $F324-SUM($I324:CS324)),0),0)</f>
        <v>0</v>
      </c>
      <c r="CU324" s="53">
        <f ca="1" xml:space="preserve"> (CU$2 &gt;= NTBA!$F$17) * IF(CU$268 &gt;= $E324, MAX( MIN( $F324*$F$264, $F324-SUM($I324:CT324)),0),0)</f>
        <v>0</v>
      </c>
      <c r="CV324" s="53">
        <f ca="1" xml:space="preserve"> (CV$2 &gt;= NTBA!$F$17) * IF(CV$268 &gt;= $E324, MAX( MIN( $F324*$F$264, $F324-SUM($I324:CU324)),0),0)</f>
        <v>0</v>
      </c>
      <c r="CW324" s="53">
        <f ca="1" xml:space="preserve"> (CW$2 &gt;= NTBA!$F$17) * IF(CW$268 &gt;= $E324, MAX( MIN( $F324*$F$264, $F324-SUM($I324:CV324)),0),0)</f>
        <v>0</v>
      </c>
      <c r="CX324" s="53">
        <f ca="1" xml:space="preserve"> (CX$2 &gt;= NTBA!$F$17) * IF(CX$268 &gt;= $E324, MAX( MIN( $F324*$F$264, $F324-SUM($I324:CW324)),0),0)</f>
        <v>0</v>
      </c>
      <c r="CY324" s="53">
        <f ca="1" xml:space="preserve"> (CY$2 &gt;= NTBA!$F$17) * IF(CY$268 &gt;= $E324, MAX( MIN( $F324*$F$264, $F324-SUM($I324:CX324)),0),0)</f>
        <v>0</v>
      </c>
      <c r="CZ324" s="53">
        <f ca="1" xml:space="preserve"> (CZ$2 &gt;= NTBA!$F$17) * IF(CZ$268 &gt;= $E324, MAX( MIN( $F324*$F$264, $F324-SUM($I324:CY324)),0),0)</f>
        <v>0</v>
      </c>
      <c r="DA324" s="53">
        <f ca="1" xml:space="preserve"> (DA$2 &gt;= NTBA!$F$17) * IF(DA$268 &gt;= $E324, MAX( MIN( $F324*$F$264, $F324-SUM($I324:CZ324)),0),0)</f>
        <v>0</v>
      </c>
      <c r="DB324" s="53">
        <f ca="1" xml:space="preserve"> (DB$2 &gt;= NTBA!$F$17) * IF(DB$268 &gt;= $E324, MAX( MIN( $F324*$F$264, $F324-SUM($I324:DA324)),0),0)</f>
        <v>0</v>
      </c>
      <c r="DC324" s="53">
        <f ca="1" xml:space="preserve"> (DC$2 &gt;= NTBA!$F$17) * IF(DC$268 &gt;= $E324, MAX( MIN( $F324*$F$264, $F324-SUM($I324:DB324)),0),0)</f>
        <v>0</v>
      </c>
      <c r="DD324" s="53">
        <f ca="1" xml:space="preserve"> (DD$2 &gt;= NTBA!$F$17) * IF(DD$268 &gt;= $E324, MAX( MIN( $F324*$F$264, $F324-SUM($I324:DC324)),0),0)</f>
        <v>0</v>
      </c>
      <c r="DE324" s="53">
        <f ca="1" xml:space="preserve"> (DE$2 &gt;= NTBA!$F$17) * IF(DE$268 &gt;= $E324, MAX( MIN( $F324*$F$264, $F324-SUM($I324:DD324)),0),0)</f>
        <v>0</v>
      </c>
      <c r="DF324" s="53">
        <f ca="1" xml:space="preserve"> (DF$2 &gt;= NTBA!$F$17) * IF(DF$268 &gt;= $E324, MAX( MIN( $F324*$F$264, $F324-SUM($I324:DE324)),0),0)</f>
        <v>0</v>
      </c>
      <c r="DG324" s="53">
        <f ca="1" xml:space="preserve"> (DG$2 &gt;= NTBA!$F$17) * IF(DG$268 &gt;= $E324, MAX( MIN( $F324*$F$264, $F324-SUM($I324:DF324)),0),0)</f>
        <v>0</v>
      </c>
      <c r="DH324" s="53">
        <f ca="1" xml:space="preserve"> (DH$2 &gt;= NTBA!$F$17) * IF(DH$268 &gt;= $E324, MAX( MIN( $F324*$F$264, $F324-SUM($I324:DG324)),0),0)</f>
        <v>0</v>
      </c>
      <c r="DI324" s="53">
        <f ca="1" xml:space="preserve"> (DI$2 &gt;= NTBA!$F$17) * IF(DI$268 &gt;= $E324, MAX( MIN( $F324*$F$264, $F324-SUM($I324:DH324)),0),0)</f>
        <v>0</v>
      </c>
      <c r="DJ324" s="53">
        <f ca="1" xml:space="preserve"> (DJ$2 &gt;= NTBA!$F$17) * IF(DJ$268 &gt;= $E324, MAX( MIN( $F324*$F$264, $F324-SUM($I324:DI324)),0),0)</f>
        <v>0</v>
      </c>
      <c r="DK324" s="53">
        <f ca="1" xml:space="preserve"> (DK$2 &gt;= NTBA!$F$17) * IF(DK$268 &gt;= $E324, MAX( MIN( $F324*$F$264, $F324-SUM($I324:DJ324)),0),0)</f>
        <v>0</v>
      </c>
      <c r="DL324" s="53">
        <f ca="1" xml:space="preserve"> (DL$2 &gt;= NTBA!$F$17) * IF(DL$268 &gt;= $E324, MAX( MIN( $F324*$F$264, $F324-SUM($I324:DK324)),0),0)</f>
        <v>0</v>
      </c>
      <c r="DM324" s="53">
        <f ca="1" xml:space="preserve"> (DM$2 &gt;= NTBA!$F$17) * IF(DM$268 &gt;= $E324, MAX( MIN( $F324*$F$264, $F324-SUM($I324:DL324)),0),0)</f>
        <v>0</v>
      </c>
      <c r="DN324" s="53">
        <f ca="1" xml:space="preserve"> (DN$2 &gt;= NTBA!$F$17) * IF(DN$268 &gt;= $E324, MAX( MIN( $F324*$F$264, $F324-SUM($I324:DM324)),0),0)</f>
        <v>0</v>
      </c>
      <c r="DO324" s="53">
        <f ca="1" xml:space="preserve"> (DO$2 &gt;= NTBA!$F$17) * IF(DO$268 &gt;= $E324, MAX( MIN( $F324*$F$264, $F324-SUM($I324:DN324)),0),0)</f>
        <v>0</v>
      </c>
      <c r="DP324" s="53">
        <f ca="1" xml:space="preserve"> (DP$2 &gt;= NTBA!$F$17) * IF(DP$268 &gt;= $E324, MAX( MIN( $F324*$F$264, $F324-SUM($I324:DO324)),0),0)</f>
        <v>0</v>
      </c>
      <c r="DQ324" s="53">
        <f ca="1" xml:space="preserve"> (DQ$2 &gt;= NTBA!$F$17) * IF(DQ$268 &gt;= $E324, MAX( MIN( $F324*$F$264, $F324-SUM($I324:DP324)),0),0)</f>
        <v>0</v>
      </c>
      <c r="DR324" s="53">
        <f ca="1" xml:space="preserve"> (DR$2 &gt;= NTBA!$F$17) * IF(DR$268 &gt;= $E324, MAX( MIN( $F324*$F$264, $F324-SUM($I324:DQ324)),0),0)</f>
        <v>0</v>
      </c>
      <c r="DS324" s="53">
        <f ca="1" xml:space="preserve"> (DS$2 &gt;= NTBA!$F$17) * IF(DS$268 &gt;= $E324, MAX( MIN( $F324*$F$264, $F324-SUM($I324:DR324)),0),0)</f>
        <v>0</v>
      </c>
      <c r="DT324" s="53">
        <f ca="1" xml:space="preserve"> (DT$2 &gt;= NTBA!$F$17) * IF(DT$268 &gt;= $E324, MAX( MIN( $F324*$F$264, $F324-SUM($I324:DS324)),0),0)</f>
        <v>0</v>
      </c>
      <c r="DU324" s="53">
        <f ca="1" xml:space="preserve"> (DU$2 &gt;= NTBA!$F$17) * IF(DU$268 &gt;= $E324, MAX( MIN( $F324*$F$264, $F324-SUM($I324:DT324)),0),0)</f>
        <v>0</v>
      </c>
      <c r="DV324" s="53">
        <f ca="1" xml:space="preserve"> (DV$2 &gt;= NTBA!$F$17) * IF(DV$268 &gt;= $E324, MAX( MIN( $F324*$F$264, $F324-SUM($I324:DU324)),0),0)</f>
        <v>0</v>
      </c>
      <c r="DW324" s="53">
        <f ca="1" xml:space="preserve"> (DW$2 &gt;= NTBA!$F$17) * IF(DW$268 &gt;= $E324, MAX( MIN( $F324*$F$264, $F324-SUM($I324:DV324)),0),0)</f>
        <v>0</v>
      </c>
      <c r="DX324" s="53">
        <f ca="1" xml:space="preserve"> (DX$2 &gt;= NTBA!$F$17) * IF(DX$268 &gt;= $E324, MAX( MIN( $F324*$F$264, $F324-SUM($I324:DW324)),0),0)</f>
        <v>0</v>
      </c>
      <c r="DY324" s="53">
        <f ca="1" xml:space="preserve"> (DY$2 &gt;= NTBA!$F$17) * IF(DY$268 &gt;= $E324, MAX( MIN( $F324*$F$264, $F324-SUM($I324:DX324)),0),0)</f>
        <v>0</v>
      </c>
      <c r="DZ324" s="53">
        <f ca="1" xml:space="preserve"> (DZ$2 &gt;= NTBA!$F$17) * IF(DZ$268 &gt;= $E324, MAX( MIN( $F324*$F$264, $F324-SUM($I324:DY324)),0),0)</f>
        <v>0</v>
      </c>
      <c r="EA324" s="53">
        <f ca="1" xml:space="preserve"> (EA$2 &gt;= NTBA!$F$17) * IF(EA$268 &gt;= $E324, MAX( MIN( $F324*$F$264, $F324-SUM($I324:DZ324)),0),0)</f>
        <v>0</v>
      </c>
      <c r="EB324" s="53">
        <f ca="1" xml:space="preserve"> (EB$2 &gt;= NTBA!$F$17) * IF(EB$268 &gt;= $E324, MAX( MIN( $F324*$F$264, $F324-SUM($I324:EA324)),0),0)</f>
        <v>0</v>
      </c>
      <c r="EC324" s="53">
        <f ca="1" xml:space="preserve"> (EC$2 &gt;= NTBA!$F$17) * IF(EC$268 &gt;= $E324, MAX( MIN( $F324*$F$264, $F324-SUM($I324:EB324)),0),0)</f>
        <v>0</v>
      </c>
      <c r="ED324" s="53">
        <f ca="1" xml:space="preserve"> (ED$2 &gt;= NTBA!$F$17) * IF(ED$268 &gt;= $E324, MAX( MIN( $F324*$F$264, $F324-SUM($I324:EC324)),0),0)</f>
        <v>0</v>
      </c>
      <c r="EE324" s="53">
        <f ca="1" xml:space="preserve"> (EE$2 &gt;= NTBA!$F$17) * IF(EE$268 &gt;= $E324, MAX( MIN( $F324*$F$264, $F324-SUM($I324:ED324)),0),0)</f>
        <v>0</v>
      </c>
      <c r="EF324" s="53">
        <f ca="1" xml:space="preserve"> (EF$2 &gt;= NTBA!$F$17) * IF(EF$268 &gt;= $E324, MAX( MIN( $F324*$F$264, $F324-SUM($I324:EE324)),0),0)</f>
        <v>0</v>
      </c>
      <c r="EG324" s="53">
        <f ca="1" xml:space="preserve"> (EG$2 &gt;= NTBA!$F$17) * IF(EG$268 &gt;= $E324, MAX( MIN( $F324*$F$264, $F324-SUM($I324:EF324)),0),0)</f>
        <v>0</v>
      </c>
      <c r="EH324" s="53">
        <f ca="1" xml:space="preserve"> (EH$2 &gt;= NTBA!$F$17) * IF(EH$268 &gt;= $E324, MAX( MIN( $F324*$F$264, $F324-SUM($I324:EG324)),0),0)</f>
        <v>0</v>
      </c>
      <c r="EI324" s="21"/>
    </row>
    <row r="325" spans="5:139" ht="15" customHeight="1" outlineLevel="1" x14ac:dyDescent="0.35">
      <c r="E325" s="625">
        <v>57</v>
      </c>
      <c r="F325" s="415">
        <f ca="1"/>
        <v>0</v>
      </c>
      <c r="H325" s="26">
        <f t="shared" ca="1" si="184"/>
        <v>0</v>
      </c>
      <c r="I325" s="39"/>
      <c r="J325" s="53">
        <f xml:space="preserve"> (J$2 &gt;= NTBA!$F$17) * IF(J$268 &gt;= $E325, MAX( MIN( $F325*$F$264, $F325-SUM($I325:I325)),0),0)</f>
        <v>0</v>
      </c>
      <c r="K325" s="53">
        <f xml:space="preserve"> (K$2 &gt;= NTBA!$F$17) * IF(K$268 &gt;= $E325, MAX( MIN( $F325*$F$264, $F325-SUM($I325:J325)),0),0)</f>
        <v>0</v>
      </c>
      <c r="L325" s="53">
        <f xml:space="preserve"> (L$2 &gt;= NTBA!$F$17) * IF(L$268 &gt;= $E325, MAX( MIN( $F325*$F$264, $F325-SUM($I325:K325)),0),0)</f>
        <v>0</v>
      </c>
      <c r="M325" s="53">
        <f xml:space="preserve"> (M$2 &gt;= NTBA!$F$17) * IF(M$268 &gt;= $E325, MAX( MIN( $F325*$F$264, $F325-SUM($I325:L325)),0),0)</f>
        <v>0</v>
      </c>
      <c r="N325" s="53">
        <f xml:space="preserve"> (N$2 &gt;= NTBA!$F$17) * IF(N$268 &gt;= $E325, MAX( MIN( $F325*$F$264, $F325-SUM($I325:M325)),0),0)</f>
        <v>0</v>
      </c>
      <c r="O325" s="53">
        <f xml:space="preserve"> (O$2 &gt;= NTBA!$F$17) * IF(O$268 &gt;= $E325, MAX( MIN( $F325*$F$264, $F325-SUM($I325:N325)),0),0)</f>
        <v>0</v>
      </c>
      <c r="P325" s="53">
        <f xml:space="preserve"> (P$2 &gt;= NTBA!$F$17) * IF(P$268 &gt;= $E325, MAX( MIN( $F325*$F$264, $F325-SUM($I325:O325)),0),0)</f>
        <v>0</v>
      </c>
      <c r="Q325" s="53">
        <f xml:space="preserve"> (Q$2 &gt;= NTBA!$F$17) * IF(Q$268 &gt;= $E325, MAX( MIN( $F325*$F$264, $F325-SUM($I325:P325)),0),0)</f>
        <v>0</v>
      </c>
      <c r="R325" s="53">
        <f xml:space="preserve"> (R$2 &gt;= NTBA!$F$17) * IF(R$268 &gt;= $E325, MAX( MIN( $F325*$F$264, $F325-SUM($I325:Q325)),0),0)</f>
        <v>0</v>
      </c>
      <c r="S325" s="53">
        <f xml:space="preserve"> (S$2 &gt;= NTBA!$F$17) * IF(S$268 &gt;= $E325, MAX( MIN( $F325*$F$264, $F325-SUM($I325:R325)),0),0)</f>
        <v>0</v>
      </c>
      <c r="T325" s="53">
        <f xml:space="preserve"> (T$2 &gt;= NTBA!$F$17) * IF(T$268 &gt;= $E325, MAX( MIN( $F325*$F$264, $F325-SUM($I325:S325)),0),0)</f>
        <v>0</v>
      </c>
      <c r="U325" s="53">
        <f xml:space="preserve"> (U$2 &gt;= NTBA!$F$17) * IF(U$268 &gt;= $E325, MAX( MIN( $F325*$F$264, $F325-SUM($I325:T325)),0),0)</f>
        <v>0</v>
      </c>
      <c r="V325" s="53">
        <f xml:space="preserve"> (V$2 &gt;= NTBA!$F$17) * IF(V$268 &gt;= $E325, MAX( MIN( $F325*$F$264, $F325-SUM($I325:U325)),0),0)</f>
        <v>0</v>
      </c>
      <c r="W325" s="53">
        <f xml:space="preserve"> (W$2 &gt;= NTBA!$F$17) * IF(W$268 &gt;= $E325, MAX( MIN( $F325*$F$264, $F325-SUM($I325:V325)),0),0)</f>
        <v>0</v>
      </c>
      <c r="X325" s="53">
        <f xml:space="preserve"> (X$2 &gt;= NTBA!$F$17) * IF(X$268 &gt;= $E325, MAX( MIN( $F325*$F$264, $F325-SUM($I325:W325)),0),0)</f>
        <v>0</v>
      </c>
      <c r="Y325" s="53">
        <f xml:space="preserve"> (Y$2 &gt;= NTBA!$F$17) * IF(Y$268 &gt;= $E325, MAX( MIN( $F325*$F$264, $F325-SUM($I325:X325)),0),0)</f>
        <v>0</v>
      </c>
      <c r="Z325" s="53">
        <f xml:space="preserve"> (Z$2 &gt;= NTBA!$F$17) * IF(Z$268 &gt;= $E325, MAX( MIN( $F325*$F$264, $F325-SUM($I325:Y325)),0),0)</f>
        <v>0</v>
      </c>
      <c r="AA325" s="53">
        <f xml:space="preserve"> (AA$2 &gt;= NTBA!$F$17) * IF(AA$268 &gt;= $E325, MAX( MIN( $F325*$F$264, $F325-SUM($I325:Z325)),0),0)</f>
        <v>0</v>
      </c>
      <c r="AB325" s="53">
        <f xml:space="preserve"> (AB$2 &gt;= NTBA!$F$17) * IF(AB$268 &gt;= $E325, MAX( MIN( $F325*$F$264, $F325-SUM($I325:AA325)),0),0)</f>
        <v>0</v>
      </c>
      <c r="AC325" s="53">
        <f xml:space="preserve"> (AC$2 &gt;= NTBA!$F$17) * IF(AC$268 &gt;= $E325, MAX( MIN( $F325*$F$264, $F325-SUM($I325:AB325)),0),0)</f>
        <v>0</v>
      </c>
      <c r="AD325" s="53">
        <f xml:space="preserve"> (AD$2 &gt;= NTBA!$F$17) * IF(AD$268 &gt;= $E325, MAX( MIN( $F325*$F$264, $F325-SUM($I325:AC325)),0),0)</f>
        <v>0</v>
      </c>
      <c r="AE325" s="53">
        <f xml:space="preserve"> (AE$2 &gt;= NTBA!$F$17) * IF(AE$268 &gt;= $E325, MAX( MIN( $F325*$F$264, $F325-SUM($I325:AD325)),0),0)</f>
        <v>0</v>
      </c>
      <c r="AF325" s="53">
        <f xml:space="preserve"> (AF$2 &gt;= NTBA!$F$17) * IF(AF$268 &gt;= $E325, MAX( MIN( $F325*$F$264, $F325-SUM($I325:AE325)),0),0)</f>
        <v>0</v>
      </c>
      <c r="AG325" s="53">
        <f xml:space="preserve"> (AG$2 &gt;= NTBA!$F$17) * IF(AG$268 &gt;= $E325, MAX( MIN( $F325*$F$264, $F325-SUM($I325:AF325)),0),0)</f>
        <v>0</v>
      </c>
      <c r="AH325" s="53">
        <f xml:space="preserve"> (AH$2 &gt;= NTBA!$F$17) * IF(AH$268 &gt;= $E325, MAX( MIN( $F325*$F$264, $F325-SUM($I325:AG325)),0),0)</f>
        <v>0</v>
      </c>
      <c r="AI325" s="53">
        <f xml:space="preserve"> (AI$2 &gt;= NTBA!$F$17) * IF(AI$268 &gt;= $E325, MAX( MIN( $F325*$F$264, $F325-SUM($I325:AH325)),0),0)</f>
        <v>0</v>
      </c>
      <c r="AJ325" s="53">
        <f xml:space="preserve"> (AJ$2 &gt;= NTBA!$F$17) * IF(AJ$268 &gt;= $E325, MAX( MIN( $F325*$F$264, $F325-SUM($I325:AI325)),0),0)</f>
        <v>0</v>
      </c>
      <c r="AK325" s="53">
        <f xml:space="preserve"> (AK$2 &gt;= NTBA!$F$17) * IF(AK$268 &gt;= $E325, MAX( MIN( $F325*$F$264, $F325-SUM($I325:AJ325)),0),0)</f>
        <v>0</v>
      </c>
      <c r="AL325" s="53">
        <f xml:space="preserve"> (AL$2 &gt;= NTBA!$F$17) * IF(AL$268 &gt;= $E325, MAX( MIN( $F325*$F$264, $F325-SUM($I325:AK325)),0),0)</f>
        <v>0</v>
      </c>
      <c r="AM325" s="53">
        <f xml:space="preserve"> (AM$2 &gt;= NTBA!$F$17) * IF(AM$268 &gt;= $E325, MAX( MIN( $F325*$F$264, $F325-SUM($I325:AL325)),0),0)</f>
        <v>0</v>
      </c>
      <c r="AN325" s="53">
        <f xml:space="preserve"> (AN$2 &gt;= NTBA!$F$17) * IF(AN$268 &gt;= $E325, MAX( MIN( $F325*$F$264, $F325-SUM($I325:AM325)),0),0)</f>
        <v>0</v>
      </c>
      <c r="AO325" s="53">
        <f xml:space="preserve"> (AO$2 &gt;= NTBA!$F$17) * IF(AO$268 &gt;= $E325, MAX( MIN( $F325*$F$264, $F325-SUM($I325:AN325)),0),0)</f>
        <v>0</v>
      </c>
      <c r="AP325" s="53">
        <f xml:space="preserve"> (AP$2 &gt;= NTBA!$F$17) * IF(AP$268 &gt;= $E325, MAX( MIN( $F325*$F$264, $F325-SUM($I325:AO325)),0),0)</f>
        <v>0</v>
      </c>
      <c r="AQ325" s="53">
        <f xml:space="preserve"> (AQ$2 &gt;= NTBA!$F$17) * IF(AQ$268 &gt;= $E325, MAX( MIN( $F325*$F$264, $F325-SUM($I325:AP325)),0),0)</f>
        <v>0</v>
      </c>
      <c r="AR325" s="53">
        <f xml:space="preserve"> (AR$2 &gt;= NTBA!$F$17) * IF(AR$268 &gt;= $E325, MAX( MIN( $F325*$F$264, $F325-SUM($I325:AQ325)),0),0)</f>
        <v>0</v>
      </c>
      <c r="AS325" s="53">
        <f xml:space="preserve"> (AS$2 &gt;= NTBA!$F$17) * IF(AS$268 &gt;= $E325, MAX( MIN( $F325*$F$264, $F325-SUM($I325:AR325)),0),0)</f>
        <v>0</v>
      </c>
      <c r="AT325" s="53">
        <f xml:space="preserve"> (AT$2 &gt;= NTBA!$F$17) * IF(AT$268 &gt;= $E325, MAX( MIN( $F325*$F$264, $F325-SUM($I325:AS325)),0),0)</f>
        <v>0</v>
      </c>
      <c r="AU325" s="53">
        <f xml:space="preserve"> (AU$2 &gt;= NTBA!$F$17) * IF(AU$268 &gt;= $E325, MAX( MIN( $F325*$F$264, $F325-SUM($I325:AT325)),0),0)</f>
        <v>0</v>
      </c>
      <c r="AV325" s="53">
        <f xml:space="preserve"> (AV$2 &gt;= NTBA!$F$17) * IF(AV$268 &gt;= $E325, MAX( MIN( $F325*$F$264, $F325-SUM($I325:AU325)),0),0)</f>
        <v>0</v>
      </c>
      <c r="AW325" s="53">
        <f xml:space="preserve"> (AW$2 &gt;= NTBA!$F$17) * IF(AW$268 &gt;= $E325, MAX( MIN( $F325*$F$264, $F325-SUM($I325:AV325)),0),0)</f>
        <v>0</v>
      </c>
      <c r="AX325" s="53">
        <f xml:space="preserve"> (AX$2 &gt;= NTBA!$F$17) * IF(AX$268 &gt;= $E325, MAX( MIN( $F325*$F$264, $F325-SUM($I325:AW325)),0),0)</f>
        <v>0</v>
      </c>
      <c r="AY325" s="53">
        <f xml:space="preserve"> (AY$2 &gt;= NTBA!$F$17) * IF(AY$268 &gt;= $E325, MAX( MIN( $F325*$F$264, $F325-SUM($I325:AX325)),0),0)</f>
        <v>0</v>
      </c>
      <c r="AZ325" s="53">
        <f xml:space="preserve"> (AZ$2 &gt;= NTBA!$F$17) * IF(AZ$268 &gt;= $E325, MAX( MIN( $F325*$F$264, $F325-SUM($I325:AY325)),0),0)</f>
        <v>0</v>
      </c>
      <c r="BA325" s="53">
        <f xml:space="preserve"> (BA$2 &gt;= NTBA!$F$17) * IF(BA$268 &gt;= $E325, MAX( MIN( $F325*$F$264, $F325-SUM($I325:AZ325)),0),0)</f>
        <v>0</v>
      </c>
      <c r="BB325" s="53">
        <f xml:space="preserve"> (BB$2 &gt;= NTBA!$F$17) * IF(BB$268 &gt;= $E325, MAX( MIN( $F325*$F$264, $F325-SUM($I325:BA325)),0),0)</f>
        <v>0</v>
      </c>
      <c r="BC325" s="53">
        <f xml:space="preserve"> (BC$2 &gt;= NTBA!$F$17) * IF(BC$268 &gt;= $E325, MAX( MIN( $F325*$F$264, $F325-SUM($I325:BB325)),0),0)</f>
        <v>0</v>
      </c>
      <c r="BD325" s="53">
        <f xml:space="preserve"> (BD$2 &gt;= NTBA!$F$17) * IF(BD$268 &gt;= $E325, MAX( MIN( $F325*$F$264, $F325-SUM($I325:BC325)),0),0)</f>
        <v>0</v>
      </c>
      <c r="BE325" s="53">
        <f xml:space="preserve"> (BE$2 &gt;= NTBA!$F$17) * IF(BE$268 &gt;= $E325, MAX( MIN( $F325*$F$264, $F325-SUM($I325:BD325)),0),0)</f>
        <v>0</v>
      </c>
      <c r="BF325" s="53">
        <f xml:space="preserve"> (BF$2 &gt;= NTBA!$F$17) * IF(BF$268 &gt;= $E325, MAX( MIN( $F325*$F$264, $F325-SUM($I325:BE325)),0),0)</f>
        <v>0</v>
      </c>
      <c r="BG325" s="53">
        <f xml:space="preserve"> (BG$2 &gt;= NTBA!$F$17) * IF(BG$268 &gt;= $E325, MAX( MIN( $F325*$F$264, $F325-SUM($I325:BF325)),0),0)</f>
        <v>0</v>
      </c>
      <c r="BH325" s="53">
        <f xml:space="preserve"> (BH$2 &gt;= NTBA!$F$17) * IF(BH$268 &gt;= $E325, MAX( MIN( $F325*$F$264, $F325-SUM($I325:BG325)),0),0)</f>
        <v>0</v>
      </c>
      <c r="BI325" s="53">
        <f xml:space="preserve"> (BI$2 &gt;= NTBA!$F$17) * IF(BI$268 &gt;= $E325, MAX( MIN( $F325*$F$264, $F325-SUM($I325:BH325)),0),0)</f>
        <v>0</v>
      </c>
      <c r="BJ325" s="53">
        <f xml:space="preserve"> (BJ$2 &gt;= NTBA!$F$17) * IF(BJ$268 &gt;= $E325, MAX( MIN( $F325*$F$264, $F325-SUM($I325:BI325)),0),0)</f>
        <v>0</v>
      </c>
      <c r="BK325" s="53">
        <f xml:space="preserve"> (BK$2 &gt;= NTBA!$F$17) * IF(BK$268 &gt;= $E325, MAX( MIN( $F325*$F$264, $F325-SUM($I325:BJ325)),0),0)</f>
        <v>0</v>
      </c>
      <c r="BL325" s="53">
        <f xml:space="preserve"> (BL$2 &gt;= NTBA!$F$17) * IF(BL$268 &gt;= $E325, MAX( MIN( $F325*$F$264, $F325-SUM($I325:BK325)),0),0)</f>
        <v>0</v>
      </c>
      <c r="BM325" s="53">
        <f xml:space="preserve"> (BM$2 &gt;= NTBA!$F$17) * IF(BM$268 &gt;= $E325, MAX( MIN( $F325*$F$264, $F325-SUM($I325:BL325)),0),0)</f>
        <v>0</v>
      </c>
      <c r="BN325" s="53">
        <f ca="1" xml:space="preserve"> (BN$2 &gt;= NTBA!$F$17) * IF(BN$268 &gt;= $E325, MAX( MIN( $F325*$F$264, $F325-SUM($I325:BM325)),0),0)</f>
        <v>0</v>
      </c>
      <c r="BO325" s="53">
        <f ca="1" xml:space="preserve"> (BO$2 &gt;= NTBA!$F$17) * IF(BO$268 &gt;= $E325, MAX( MIN( $F325*$F$264, $F325-SUM($I325:BN325)),0),0)</f>
        <v>0</v>
      </c>
      <c r="BP325" s="53">
        <f ca="1" xml:space="preserve"> (BP$2 &gt;= NTBA!$F$17) * IF(BP$268 &gt;= $E325, MAX( MIN( $F325*$F$264, $F325-SUM($I325:BO325)),0),0)</f>
        <v>0</v>
      </c>
      <c r="BQ325" s="53">
        <f ca="1" xml:space="preserve"> (BQ$2 &gt;= NTBA!$F$17) * IF(BQ$268 &gt;= $E325, MAX( MIN( $F325*$F$264, $F325-SUM($I325:BP325)),0),0)</f>
        <v>0</v>
      </c>
      <c r="BR325" s="53">
        <f ca="1" xml:space="preserve"> (BR$2 &gt;= NTBA!$F$17) * IF(BR$268 &gt;= $E325, MAX( MIN( $F325*$F$264, $F325-SUM($I325:BQ325)),0),0)</f>
        <v>0</v>
      </c>
      <c r="BS325" s="53">
        <f ca="1" xml:space="preserve"> (BS$2 &gt;= NTBA!$F$17) * IF(BS$268 &gt;= $E325, MAX( MIN( $F325*$F$264, $F325-SUM($I325:BR325)),0),0)</f>
        <v>0</v>
      </c>
      <c r="BT325" s="53">
        <f ca="1" xml:space="preserve"> (BT$2 &gt;= NTBA!$F$17) * IF(BT$268 &gt;= $E325, MAX( MIN( $F325*$F$264, $F325-SUM($I325:BS325)),0),0)</f>
        <v>0</v>
      </c>
      <c r="BU325" s="53">
        <f ca="1" xml:space="preserve"> (BU$2 &gt;= NTBA!$F$17) * IF(BU$268 &gt;= $E325, MAX( MIN( $F325*$F$264, $F325-SUM($I325:BT325)),0),0)</f>
        <v>0</v>
      </c>
      <c r="BV325" s="53">
        <f ca="1" xml:space="preserve"> (BV$2 &gt;= NTBA!$F$17) * IF(BV$268 &gt;= $E325, MAX( MIN( $F325*$F$264, $F325-SUM($I325:BU325)),0),0)</f>
        <v>0</v>
      </c>
      <c r="BW325" s="53">
        <f ca="1" xml:space="preserve"> (BW$2 &gt;= NTBA!$F$17) * IF(BW$268 &gt;= $E325, MAX( MIN( $F325*$F$264, $F325-SUM($I325:BV325)),0),0)</f>
        <v>0</v>
      </c>
      <c r="BX325" s="53">
        <f ca="1" xml:space="preserve"> (BX$2 &gt;= NTBA!$F$17) * IF(BX$268 &gt;= $E325, MAX( MIN( $F325*$F$264, $F325-SUM($I325:BW325)),0),0)</f>
        <v>0</v>
      </c>
      <c r="BY325" s="53">
        <f ca="1" xml:space="preserve"> (BY$2 &gt;= NTBA!$F$17) * IF(BY$268 &gt;= $E325, MAX( MIN( $F325*$F$264, $F325-SUM($I325:BX325)),0),0)</f>
        <v>0</v>
      </c>
      <c r="BZ325" s="53">
        <f ca="1" xml:space="preserve"> (BZ$2 &gt;= NTBA!$F$17) * IF(BZ$268 &gt;= $E325, MAX( MIN( $F325*$F$264, $F325-SUM($I325:BY325)),0),0)</f>
        <v>0</v>
      </c>
      <c r="CA325" s="53">
        <f ca="1" xml:space="preserve"> (CA$2 &gt;= NTBA!$F$17) * IF(CA$268 &gt;= $E325, MAX( MIN( $F325*$F$264, $F325-SUM($I325:BZ325)),0),0)</f>
        <v>0</v>
      </c>
      <c r="CB325" s="53">
        <f ca="1" xml:space="preserve"> (CB$2 &gt;= NTBA!$F$17) * IF(CB$268 &gt;= $E325, MAX( MIN( $F325*$F$264, $F325-SUM($I325:CA325)),0),0)</f>
        <v>0</v>
      </c>
      <c r="CC325" s="53">
        <f ca="1" xml:space="preserve"> (CC$2 &gt;= NTBA!$F$17) * IF(CC$268 &gt;= $E325, MAX( MIN( $F325*$F$264, $F325-SUM($I325:CB325)),0),0)</f>
        <v>0</v>
      </c>
      <c r="CD325" s="53">
        <f ca="1" xml:space="preserve"> (CD$2 &gt;= NTBA!$F$17) * IF(CD$268 &gt;= $E325, MAX( MIN( $F325*$F$264, $F325-SUM($I325:CC325)),0),0)</f>
        <v>0</v>
      </c>
      <c r="CE325" s="53">
        <f ca="1" xml:space="preserve"> (CE$2 &gt;= NTBA!$F$17) * IF(CE$268 &gt;= $E325, MAX( MIN( $F325*$F$264, $F325-SUM($I325:CD325)),0),0)</f>
        <v>0</v>
      </c>
      <c r="CF325" s="53">
        <f ca="1" xml:space="preserve"> (CF$2 &gt;= NTBA!$F$17) * IF(CF$268 &gt;= $E325, MAX( MIN( $F325*$F$264, $F325-SUM($I325:CE325)),0),0)</f>
        <v>0</v>
      </c>
      <c r="CG325" s="53">
        <f ca="1" xml:space="preserve"> (CG$2 &gt;= NTBA!$F$17) * IF(CG$268 &gt;= $E325, MAX( MIN( $F325*$F$264, $F325-SUM($I325:CF325)),0),0)</f>
        <v>0</v>
      </c>
      <c r="CH325" s="53">
        <f ca="1" xml:space="preserve"> (CH$2 &gt;= NTBA!$F$17) * IF(CH$268 &gt;= $E325, MAX( MIN( $F325*$F$264, $F325-SUM($I325:CG325)),0),0)</f>
        <v>0</v>
      </c>
      <c r="CI325" s="53">
        <f ca="1" xml:space="preserve"> (CI$2 &gt;= NTBA!$F$17) * IF(CI$268 &gt;= $E325, MAX( MIN( $F325*$F$264, $F325-SUM($I325:CH325)),0),0)</f>
        <v>0</v>
      </c>
      <c r="CJ325" s="53">
        <f ca="1" xml:space="preserve"> (CJ$2 &gt;= NTBA!$F$17) * IF(CJ$268 &gt;= $E325, MAX( MIN( $F325*$F$264, $F325-SUM($I325:CI325)),0),0)</f>
        <v>0</v>
      </c>
      <c r="CK325" s="53">
        <f ca="1" xml:space="preserve"> (CK$2 &gt;= NTBA!$F$17) * IF(CK$268 &gt;= $E325, MAX( MIN( $F325*$F$264, $F325-SUM($I325:CJ325)),0),0)</f>
        <v>0</v>
      </c>
      <c r="CL325" s="53">
        <f ca="1" xml:space="preserve"> (CL$2 &gt;= NTBA!$F$17) * IF(CL$268 &gt;= $E325, MAX( MIN( $F325*$F$264, $F325-SUM($I325:CK325)),0),0)</f>
        <v>0</v>
      </c>
      <c r="CM325" s="53">
        <f ca="1" xml:space="preserve"> (CM$2 &gt;= NTBA!$F$17) * IF(CM$268 &gt;= $E325, MAX( MIN( $F325*$F$264, $F325-SUM($I325:CL325)),0),0)</f>
        <v>0</v>
      </c>
      <c r="CN325" s="53">
        <f ca="1" xml:space="preserve"> (CN$2 &gt;= NTBA!$F$17) * IF(CN$268 &gt;= $E325, MAX( MIN( $F325*$F$264, $F325-SUM($I325:CM325)),0),0)</f>
        <v>0</v>
      </c>
      <c r="CO325" s="53">
        <f ca="1" xml:space="preserve"> (CO$2 &gt;= NTBA!$F$17) * IF(CO$268 &gt;= $E325, MAX( MIN( $F325*$F$264, $F325-SUM($I325:CN325)),0),0)</f>
        <v>0</v>
      </c>
      <c r="CP325" s="53">
        <f ca="1" xml:space="preserve"> (CP$2 &gt;= NTBA!$F$17) * IF(CP$268 &gt;= $E325, MAX( MIN( $F325*$F$264, $F325-SUM($I325:CO325)),0),0)</f>
        <v>0</v>
      </c>
      <c r="CQ325" s="53">
        <f ca="1" xml:space="preserve"> (CQ$2 &gt;= NTBA!$F$17) * IF(CQ$268 &gt;= $E325, MAX( MIN( $F325*$F$264, $F325-SUM($I325:CP325)),0),0)</f>
        <v>0</v>
      </c>
      <c r="CR325" s="53">
        <f ca="1" xml:space="preserve"> (CR$2 &gt;= NTBA!$F$17) * IF(CR$268 &gt;= $E325, MAX( MIN( $F325*$F$264, $F325-SUM($I325:CQ325)),0),0)</f>
        <v>0</v>
      </c>
      <c r="CS325" s="53">
        <f ca="1" xml:space="preserve"> (CS$2 &gt;= NTBA!$F$17) * IF(CS$268 &gt;= $E325, MAX( MIN( $F325*$F$264, $F325-SUM($I325:CR325)),0),0)</f>
        <v>0</v>
      </c>
      <c r="CT325" s="53">
        <f ca="1" xml:space="preserve"> (CT$2 &gt;= NTBA!$F$17) * IF(CT$268 &gt;= $E325, MAX( MIN( $F325*$F$264, $F325-SUM($I325:CS325)),0),0)</f>
        <v>0</v>
      </c>
      <c r="CU325" s="53">
        <f ca="1" xml:space="preserve"> (CU$2 &gt;= NTBA!$F$17) * IF(CU$268 &gt;= $E325, MAX( MIN( $F325*$F$264, $F325-SUM($I325:CT325)),0),0)</f>
        <v>0</v>
      </c>
      <c r="CV325" s="53">
        <f ca="1" xml:space="preserve"> (CV$2 &gt;= NTBA!$F$17) * IF(CV$268 &gt;= $E325, MAX( MIN( $F325*$F$264, $F325-SUM($I325:CU325)),0),0)</f>
        <v>0</v>
      </c>
      <c r="CW325" s="53">
        <f ca="1" xml:space="preserve"> (CW$2 &gt;= NTBA!$F$17) * IF(CW$268 &gt;= $E325, MAX( MIN( $F325*$F$264, $F325-SUM($I325:CV325)),0),0)</f>
        <v>0</v>
      </c>
      <c r="CX325" s="53">
        <f ca="1" xml:space="preserve"> (CX$2 &gt;= NTBA!$F$17) * IF(CX$268 &gt;= $E325, MAX( MIN( $F325*$F$264, $F325-SUM($I325:CW325)),0),0)</f>
        <v>0</v>
      </c>
      <c r="CY325" s="53">
        <f ca="1" xml:space="preserve"> (CY$2 &gt;= NTBA!$F$17) * IF(CY$268 &gt;= $E325, MAX( MIN( $F325*$F$264, $F325-SUM($I325:CX325)),0),0)</f>
        <v>0</v>
      </c>
      <c r="CZ325" s="53">
        <f ca="1" xml:space="preserve"> (CZ$2 &gt;= NTBA!$F$17) * IF(CZ$268 &gt;= $E325, MAX( MIN( $F325*$F$264, $F325-SUM($I325:CY325)),0),0)</f>
        <v>0</v>
      </c>
      <c r="DA325" s="53">
        <f ca="1" xml:space="preserve"> (DA$2 &gt;= NTBA!$F$17) * IF(DA$268 &gt;= $E325, MAX( MIN( $F325*$F$264, $F325-SUM($I325:CZ325)),0),0)</f>
        <v>0</v>
      </c>
      <c r="DB325" s="53">
        <f ca="1" xml:space="preserve"> (DB$2 &gt;= NTBA!$F$17) * IF(DB$268 &gt;= $E325, MAX( MIN( $F325*$F$264, $F325-SUM($I325:DA325)),0),0)</f>
        <v>0</v>
      </c>
      <c r="DC325" s="53">
        <f ca="1" xml:space="preserve"> (DC$2 &gt;= NTBA!$F$17) * IF(DC$268 &gt;= $E325, MAX( MIN( $F325*$F$264, $F325-SUM($I325:DB325)),0),0)</f>
        <v>0</v>
      </c>
      <c r="DD325" s="53">
        <f ca="1" xml:space="preserve"> (DD$2 &gt;= NTBA!$F$17) * IF(DD$268 &gt;= $E325, MAX( MIN( $F325*$F$264, $F325-SUM($I325:DC325)),0),0)</f>
        <v>0</v>
      </c>
      <c r="DE325" s="53">
        <f ca="1" xml:space="preserve"> (DE$2 &gt;= NTBA!$F$17) * IF(DE$268 &gt;= $E325, MAX( MIN( $F325*$F$264, $F325-SUM($I325:DD325)),0),0)</f>
        <v>0</v>
      </c>
      <c r="DF325" s="53">
        <f ca="1" xml:space="preserve"> (DF$2 &gt;= NTBA!$F$17) * IF(DF$268 &gt;= $E325, MAX( MIN( $F325*$F$264, $F325-SUM($I325:DE325)),0),0)</f>
        <v>0</v>
      </c>
      <c r="DG325" s="53">
        <f ca="1" xml:space="preserve"> (DG$2 &gt;= NTBA!$F$17) * IF(DG$268 &gt;= $E325, MAX( MIN( $F325*$F$264, $F325-SUM($I325:DF325)),0),0)</f>
        <v>0</v>
      </c>
      <c r="DH325" s="53">
        <f ca="1" xml:space="preserve"> (DH$2 &gt;= NTBA!$F$17) * IF(DH$268 &gt;= $E325, MAX( MIN( $F325*$F$264, $F325-SUM($I325:DG325)),0),0)</f>
        <v>0</v>
      </c>
      <c r="DI325" s="53">
        <f ca="1" xml:space="preserve"> (DI$2 &gt;= NTBA!$F$17) * IF(DI$268 &gt;= $E325, MAX( MIN( $F325*$F$264, $F325-SUM($I325:DH325)),0),0)</f>
        <v>0</v>
      </c>
      <c r="DJ325" s="53">
        <f ca="1" xml:space="preserve"> (DJ$2 &gt;= NTBA!$F$17) * IF(DJ$268 &gt;= $E325, MAX( MIN( $F325*$F$264, $F325-SUM($I325:DI325)),0),0)</f>
        <v>0</v>
      </c>
      <c r="DK325" s="53">
        <f ca="1" xml:space="preserve"> (DK$2 &gt;= NTBA!$F$17) * IF(DK$268 &gt;= $E325, MAX( MIN( $F325*$F$264, $F325-SUM($I325:DJ325)),0),0)</f>
        <v>0</v>
      </c>
      <c r="DL325" s="53">
        <f ca="1" xml:space="preserve"> (DL$2 &gt;= NTBA!$F$17) * IF(DL$268 &gt;= $E325, MAX( MIN( $F325*$F$264, $F325-SUM($I325:DK325)),0),0)</f>
        <v>0</v>
      </c>
      <c r="DM325" s="53">
        <f ca="1" xml:space="preserve"> (DM$2 &gt;= NTBA!$F$17) * IF(DM$268 &gt;= $E325, MAX( MIN( $F325*$F$264, $F325-SUM($I325:DL325)),0),0)</f>
        <v>0</v>
      </c>
      <c r="DN325" s="53">
        <f ca="1" xml:space="preserve"> (DN$2 &gt;= NTBA!$F$17) * IF(DN$268 &gt;= $E325, MAX( MIN( $F325*$F$264, $F325-SUM($I325:DM325)),0),0)</f>
        <v>0</v>
      </c>
      <c r="DO325" s="53">
        <f ca="1" xml:space="preserve"> (DO$2 &gt;= NTBA!$F$17) * IF(DO$268 &gt;= $E325, MAX( MIN( $F325*$F$264, $F325-SUM($I325:DN325)),0),0)</f>
        <v>0</v>
      </c>
      <c r="DP325" s="53">
        <f ca="1" xml:space="preserve"> (DP$2 &gt;= NTBA!$F$17) * IF(DP$268 &gt;= $E325, MAX( MIN( $F325*$F$264, $F325-SUM($I325:DO325)),0),0)</f>
        <v>0</v>
      </c>
      <c r="DQ325" s="53">
        <f ca="1" xml:space="preserve"> (DQ$2 &gt;= NTBA!$F$17) * IF(DQ$268 &gt;= $E325, MAX( MIN( $F325*$F$264, $F325-SUM($I325:DP325)),0),0)</f>
        <v>0</v>
      </c>
      <c r="DR325" s="53">
        <f ca="1" xml:space="preserve"> (DR$2 &gt;= NTBA!$F$17) * IF(DR$268 &gt;= $E325, MAX( MIN( $F325*$F$264, $F325-SUM($I325:DQ325)),0),0)</f>
        <v>0</v>
      </c>
      <c r="DS325" s="53">
        <f ca="1" xml:space="preserve"> (DS$2 &gt;= NTBA!$F$17) * IF(DS$268 &gt;= $E325, MAX( MIN( $F325*$F$264, $F325-SUM($I325:DR325)),0),0)</f>
        <v>0</v>
      </c>
      <c r="DT325" s="53">
        <f ca="1" xml:space="preserve"> (DT$2 &gt;= NTBA!$F$17) * IF(DT$268 &gt;= $E325, MAX( MIN( $F325*$F$264, $F325-SUM($I325:DS325)),0),0)</f>
        <v>0</v>
      </c>
      <c r="DU325" s="53">
        <f ca="1" xml:space="preserve"> (DU$2 &gt;= NTBA!$F$17) * IF(DU$268 &gt;= $E325, MAX( MIN( $F325*$F$264, $F325-SUM($I325:DT325)),0),0)</f>
        <v>0</v>
      </c>
      <c r="DV325" s="53">
        <f ca="1" xml:space="preserve"> (DV$2 &gt;= NTBA!$F$17) * IF(DV$268 &gt;= $E325, MAX( MIN( $F325*$F$264, $F325-SUM($I325:DU325)),0),0)</f>
        <v>0</v>
      </c>
      <c r="DW325" s="53">
        <f ca="1" xml:space="preserve"> (DW$2 &gt;= NTBA!$F$17) * IF(DW$268 &gt;= $E325, MAX( MIN( $F325*$F$264, $F325-SUM($I325:DV325)),0),0)</f>
        <v>0</v>
      </c>
      <c r="DX325" s="53">
        <f ca="1" xml:space="preserve"> (DX$2 &gt;= NTBA!$F$17) * IF(DX$268 &gt;= $E325, MAX( MIN( $F325*$F$264, $F325-SUM($I325:DW325)),0),0)</f>
        <v>0</v>
      </c>
      <c r="DY325" s="53">
        <f ca="1" xml:space="preserve"> (DY$2 &gt;= NTBA!$F$17) * IF(DY$268 &gt;= $E325, MAX( MIN( $F325*$F$264, $F325-SUM($I325:DX325)),0),0)</f>
        <v>0</v>
      </c>
      <c r="DZ325" s="53">
        <f ca="1" xml:space="preserve"> (DZ$2 &gt;= NTBA!$F$17) * IF(DZ$268 &gt;= $E325, MAX( MIN( $F325*$F$264, $F325-SUM($I325:DY325)),0),0)</f>
        <v>0</v>
      </c>
      <c r="EA325" s="53">
        <f ca="1" xml:space="preserve"> (EA$2 &gt;= NTBA!$F$17) * IF(EA$268 &gt;= $E325, MAX( MIN( $F325*$F$264, $F325-SUM($I325:DZ325)),0),0)</f>
        <v>0</v>
      </c>
      <c r="EB325" s="53">
        <f ca="1" xml:space="preserve"> (EB$2 &gt;= NTBA!$F$17) * IF(EB$268 &gt;= $E325, MAX( MIN( $F325*$F$264, $F325-SUM($I325:EA325)),0),0)</f>
        <v>0</v>
      </c>
      <c r="EC325" s="53">
        <f ca="1" xml:space="preserve"> (EC$2 &gt;= NTBA!$F$17) * IF(EC$268 &gt;= $E325, MAX( MIN( $F325*$F$264, $F325-SUM($I325:EB325)),0),0)</f>
        <v>0</v>
      </c>
      <c r="ED325" s="53">
        <f ca="1" xml:space="preserve"> (ED$2 &gt;= NTBA!$F$17) * IF(ED$268 &gt;= $E325, MAX( MIN( $F325*$F$264, $F325-SUM($I325:EC325)),0),0)</f>
        <v>0</v>
      </c>
      <c r="EE325" s="53">
        <f ca="1" xml:space="preserve"> (EE$2 &gt;= NTBA!$F$17) * IF(EE$268 &gt;= $E325, MAX( MIN( $F325*$F$264, $F325-SUM($I325:ED325)),0),0)</f>
        <v>0</v>
      </c>
      <c r="EF325" s="53">
        <f ca="1" xml:space="preserve"> (EF$2 &gt;= NTBA!$F$17) * IF(EF$268 &gt;= $E325, MAX( MIN( $F325*$F$264, $F325-SUM($I325:EE325)),0),0)</f>
        <v>0</v>
      </c>
      <c r="EG325" s="53">
        <f ca="1" xml:space="preserve"> (EG$2 &gt;= NTBA!$F$17) * IF(EG$268 &gt;= $E325, MAX( MIN( $F325*$F$264, $F325-SUM($I325:EF325)),0),0)</f>
        <v>0</v>
      </c>
      <c r="EH325" s="53">
        <f ca="1" xml:space="preserve"> (EH$2 &gt;= NTBA!$F$17) * IF(EH$268 &gt;= $E325, MAX( MIN( $F325*$F$264, $F325-SUM($I325:EG325)),0),0)</f>
        <v>0</v>
      </c>
      <c r="EI325" s="21"/>
    </row>
    <row r="326" spans="5:139" ht="15" customHeight="1" outlineLevel="1" x14ac:dyDescent="0.35">
      <c r="E326" s="625">
        <v>58</v>
      </c>
      <c r="F326" s="415">
        <f ca="1"/>
        <v>0</v>
      </c>
      <c r="H326" s="26">
        <f t="shared" ca="1" si="184"/>
        <v>0</v>
      </c>
      <c r="I326" s="39"/>
      <c r="J326" s="53">
        <f xml:space="preserve"> (J$2 &gt;= NTBA!$F$17) * IF(J$268 &gt;= $E326, MAX( MIN( $F326*$F$264, $F326-SUM($I326:I326)),0),0)</f>
        <v>0</v>
      </c>
      <c r="K326" s="53">
        <f xml:space="preserve"> (K$2 &gt;= NTBA!$F$17) * IF(K$268 &gt;= $E326, MAX( MIN( $F326*$F$264, $F326-SUM($I326:J326)),0),0)</f>
        <v>0</v>
      </c>
      <c r="L326" s="53">
        <f xml:space="preserve"> (L$2 &gt;= NTBA!$F$17) * IF(L$268 &gt;= $E326, MAX( MIN( $F326*$F$264, $F326-SUM($I326:K326)),0),0)</f>
        <v>0</v>
      </c>
      <c r="M326" s="53">
        <f xml:space="preserve"> (M$2 &gt;= NTBA!$F$17) * IF(M$268 &gt;= $E326, MAX( MIN( $F326*$F$264, $F326-SUM($I326:L326)),0),0)</f>
        <v>0</v>
      </c>
      <c r="N326" s="53">
        <f xml:space="preserve"> (N$2 &gt;= NTBA!$F$17) * IF(N$268 &gt;= $E326, MAX( MIN( $F326*$F$264, $F326-SUM($I326:M326)),0),0)</f>
        <v>0</v>
      </c>
      <c r="O326" s="53">
        <f xml:space="preserve"> (O$2 &gt;= NTBA!$F$17) * IF(O$268 &gt;= $E326, MAX( MIN( $F326*$F$264, $F326-SUM($I326:N326)),0),0)</f>
        <v>0</v>
      </c>
      <c r="P326" s="53">
        <f xml:space="preserve"> (P$2 &gt;= NTBA!$F$17) * IF(P$268 &gt;= $E326, MAX( MIN( $F326*$F$264, $F326-SUM($I326:O326)),0),0)</f>
        <v>0</v>
      </c>
      <c r="Q326" s="53">
        <f xml:space="preserve"> (Q$2 &gt;= NTBA!$F$17) * IF(Q$268 &gt;= $E326, MAX( MIN( $F326*$F$264, $F326-SUM($I326:P326)),0),0)</f>
        <v>0</v>
      </c>
      <c r="R326" s="53">
        <f xml:space="preserve"> (R$2 &gt;= NTBA!$F$17) * IF(R$268 &gt;= $E326, MAX( MIN( $F326*$F$264, $F326-SUM($I326:Q326)),0),0)</f>
        <v>0</v>
      </c>
      <c r="S326" s="53">
        <f xml:space="preserve"> (S$2 &gt;= NTBA!$F$17) * IF(S$268 &gt;= $E326, MAX( MIN( $F326*$F$264, $F326-SUM($I326:R326)),0),0)</f>
        <v>0</v>
      </c>
      <c r="T326" s="53">
        <f xml:space="preserve"> (T$2 &gt;= NTBA!$F$17) * IF(T$268 &gt;= $E326, MAX( MIN( $F326*$F$264, $F326-SUM($I326:S326)),0),0)</f>
        <v>0</v>
      </c>
      <c r="U326" s="53">
        <f xml:space="preserve"> (U$2 &gt;= NTBA!$F$17) * IF(U$268 &gt;= $E326, MAX( MIN( $F326*$F$264, $F326-SUM($I326:T326)),0),0)</f>
        <v>0</v>
      </c>
      <c r="V326" s="53">
        <f xml:space="preserve"> (V$2 &gt;= NTBA!$F$17) * IF(V$268 &gt;= $E326, MAX( MIN( $F326*$F$264, $F326-SUM($I326:U326)),0),0)</f>
        <v>0</v>
      </c>
      <c r="W326" s="53">
        <f xml:space="preserve"> (W$2 &gt;= NTBA!$F$17) * IF(W$268 &gt;= $E326, MAX( MIN( $F326*$F$264, $F326-SUM($I326:V326)),0),0)</f>
        <v>0</v>
      </c>
      <c r="X326" s="53">
        <f xml:space="preserve"> (X$2 &gt;= NTBA!$F$17) * IF(X$268 &gt;= $E326, MAX( MIN( $F326*$F$264, $F326-SUM($I326:W326)),0),0)</f>
        <v>0</v>
      </c>
      <c r="Y326" s="53">
        <f xml:space="preserve"> (Y$2 &gt;= NTBA!$F$17) * IF(Y$268 &gt;= $E326, MAX( MIN( $F326*$F$264, $F326-SUM($I326:X326)),0),0)</f>
        <v>0</v>
      </c>
      <c r="Z326" s="53">
        <f xml:space="preserve"> (Z$2 &gt;= NTBA!$F$17) * IF(Z$268 &gt;= $E326, MAX( MIN( $F326*$F$264, $F326-SUM($I326:Y326)),0),0)</f>
        <v>0</v>
      </c>
      <c r="AA326" s="53">
        <f xml:space="preserve"> (AA$2 &gt;= NTBA!$F$17) * IF(AA$268 &gt;= $E326, MAX( MIN( $F326*$F$264, $F326-SUM($I326:Z326)),0),0)</f>
        <v>0</v>
      </c>
      <c r="AB326" s="53">
        <f xml:space="preserve"> (AB$2 &gt;= NTBA!$F$17) * IF(AB$268 &gt;= $E326, MAX( MIN( $F326*$F$264, $F326-SUM($I326:AA326)),0),0)</f>
        <v>0</v>
      </c>
      <c r="AC326" s="53">
        <f xml:space="preserve"> (AC$2 &gt;= NTBA!$F$17) * IF(AC$268 &gt;= $E326, MAX( MIN( $F326*$F$264, $F326-SUM($I326:AB326)),0),0)</f>
        <v>0</v>
      </c>
      <c r="AD326" s="53">
        <f xml:space="preserve"> (AD$2 &gt;= NTBA!$F$17) * IF(AD$268 &gt;= $E326, MAX( MIN( $F326*$F$264, $F326-SUM($I326:AC326)),0),0)</f>
        <v>0</v>
      </c>
      <c r="AE326" s="53">
        <f xml:space="preserve"> (AE$2 &gt;= NTBA!$F$17) * IF(AE$268 &gt;= $E326, MAX( MIN( $F326*$F$264, $F326-SUM($I326:AD326)),0),0)</f>
        <v>0</v>
      </c>
      <c r="AF326" s="53">
        <f xml:space="preserve"> (AF$2 &gt;= NTBA!$F$17) * IF(AF$268 &gt;= $E326, MAX( MIN( $F326*$F$264, $F326-SUM($I326:AE326)),0),0)</f>
        <v>0</v>
      </c>
      <c r="AG326" s="53">
        <f xml:space="preserve"> (AG$2 &gt;= NTBA!$F$17) * IF(AG$268 &gt;= $E326, MAX( MIN( $F326*$F$264, $F326-SUM($I326:AF326)),0),0)</f>
        <v>0</v>
      </c>
      <c r="AH326" s="53">
        <f xml:space="preserve"> (AH$2 &gt;= NTBA!$F$17) * IF(AH$268 &gt;= $E326, MAX( MIN( $F326*$F$264, $F326-SUM($I326:AG326)),0),0)</f>
        <v>0</v>
      </c>
      <c r="AI326" s="53">
        <f xml:space="preserve"> (AI$2 &gt;= NTBA!$F$17) * IF(AI$268 &gt;= $E326, MAX( MIN( $F326*$F$264, $F326-SUM($I326:AH326)),0),0)</f>
        <v>0</v>
      </c>
      <c r="AJ326" s="53">
        <f xml:space="preserve"> (AJ$2 &gt;= NTBA!$F$17) * IF(AJ$268 &gt;= $E326, MAX( MIN( $F326*$F$264, $F326-SUM($I326:AI326)),0),0)</f>
        <v>0</v>
      </c>
      <c r="AK326" s="53">
        <f xml:space="preserve"> (AK$2 &gt;= NTBA!$F$17) * IF(AK$268 &gt;= $E326, MAX( MIN( $F326*$F$264, $F326-SUM($I326:AJ326)),0),0)</f>
        <v>0</v>
      </c>
      <c r="AL326" s="53">
        <f xml:space="preserve"> (AL$2 &gt;= NTBA!$F$17) * IF(AL$268 &gt;= $E326, MAX( MIN( $F326*$F$264, $F326-SUM($I326:AK326)),0),0)</f>
        <v>0</v>
      </c>
      <c r="AM326" s="53">
        <f xml:space="preserve"> (AM$2 &gt;= NTBA!$F$17) * IF(AM$268 &gt;= $E326, MAX( MIN( $F326*$F$264, $F326-SUM($I326:AL326)),0),0)</f>
        <v>0</v>
      </c>
      <c r="AN326" s="53">
        <f xml:space="preserve"> (AN$2 &gt;= NTBA!$F$17) * IF(AN$268 &gt;= $E326, MAX( MIN( $F326*$F$264, $F326-SUM($I326:AM326)),0),0)</f>
        <v>0</v>
      </c>
      <c r="AO326" s="53">
        <f xml:space="preserve"> (AO$2 &gt;= NTBA!$F$17) * IF(AO$268 &gt;= $E326, MAX( MIN( $F326*$F$264, $F326-SUM($I326:AN326)),0),0)</f>
        <v>0</v>
      </c>
      <c r="AP326" s="53">
        <f xml:space="preserve"> (AP$2 &gt;= NTBA!$F$17) * IF(AP$268 &gt;= $E326, MAX( MIN( $F326*$F$264, $F326-SUM($I326:AO326)),0),0)</f>
        <v>0</v>
      </c>
      <c r="AQ326" s="53">
        <f xml:space="preserve"> (AQ$2 &gt;= NTBA!$F$17) * IF(AQ$268 &gt;= $E326, MAX( MIN( $F326*$F$264, $F326-SUM($I326:AP326)),0),0)</f>
        <v>0</v>
      </c>
      <c r="AR326" s="53">
        <f xml:space="preserve"> (AR$2 &gt;= NTBA!$F$17) * IF(AR$268 &gt;= $E326, MAX( MIN( $F326*$F$264, $F326-SUM($I326:AQ326)),0),0)</f>
        <v>0</v>
      </c>
      <c r="AS326" s="53">
        <f xml:space="preserve"> (AS$2 &gt;= NTBA!$F$17) * IF(AS$268 &gt;= $E326, MAX( MIN( $F326*$F$264, $F326-SUM($I326:AR326)),0),0)</f>
        <v>0</v>
      </c>
      <c r="AT326" s="53">
        <f xml:space="preserve"> (AT$2 &gt;= NTBA!$F$17) * IF(AT$268 &gt;= $E326, MAX( MIN( $F326*$F$264, $F326-SUM($I326:AS326)),0),0)</f>
        <v>0</v>
      </c>
      <c r="AU326" s="53">
        <f xml:space="preserve"> (AU$2 &gt;= NTBA!$F$17) * IF(AU$268 &gt;= $E326, MAX( MIN( $F326*$F$264, $F326-SUM($I326:AT326)),0),0)</f>
        <v>0</v>
      </c>
      <c r="AV326" s="53">
        <f xml:space="preserve"> (AV$2 &gt;= NTBA!$F$17) * IF(AV$268 &gt;= $E326, MAX( MIN( $F326*$F$264, $F326-SUM($I326:AU326)),0),0)</f>
        <v>0</v>
      </c>
      <c r="AW326" s="53">
        <f xml:space="preserve"> (AW$2 &gt;= NTBA!$F$17) * IF(AW$268 &gt;= $E326, MAX( MIN( $F326*$F$264, $F326-SUM($I326:AV326)),0),0)</f>
        <v>0</v>
      </c>
      <c r="AX326" s="53">
        <f xml:space="preserve"> (AX$2 &gt;= NTBA!$F$17) * IF(AX$268 &gt;= $E326, MAX( MIN( $F326*$F$264, $F326-SUM($I326:AW326)),0),0)</f>
        <v>0</v>
      </c>
      <c r="AY326" s="53">
        <f xml:space="preserve"> (AY$2 &gt;= NTBA!$F$17) * IF(AY$268 &gt;= $E326, MAX( MIN( $F326*$F$264, $F326-SUM($I326:AX326)),0),0)</f>
        <v>0</v>
      </c>
      <c r="AZ326" s="53">
        <f xml:space="preserve"> (AZ$2 &gt;= NTBA!$F$17) * IF(AZ$268 &gt;= $E326, MAX( MIN( $F326*$F$264, $F326-SUM($I326:AY326)),0),0)</f>
        <v>0</v>
      </c>
      <c r="BA326" s="53">
        <f xml:space="preserve"> (BA$2 &gt;= NTBA!$F$17) * IF(BA$268 &gt;= $E326, MAX( MIN( $F326*$F$264, $F326-SUM($I326:AZ326)),0),0)</f>
        <v>0</v>
      </c>
      <c r="BB326" s="53">
        <f xml:space="preserve"> (BB$2 &gt;= NTBA!$F$17) * IF(BB$268 &gt;= $E326, MAX( MIN( $F326*$F$264, $F326-SUM($I326:BA326)),0),0)</f>
        <v>0</v>
      </c>
      <c r="BC326" s="53">
        <f xml:space="preserve"> (BC$2 &gt;= NTBA!$F$17) * IF(BC$268 &gt;= $E326, MAX( MIN( $F326*$F$264, $F326-SUM($I326:BB326)),0),0)</f>
        <v>0</v>
      </c>
      <c r="BD326" s="53">
        <f xml:space="preserve"> (BD$2 &gt;= NTBA!$F$17) * IF(BD$268 &gt;= $E326, MAX( MIN( $F326*$F$264, $F326-SUM($I326:BC326)),0),0)</f>
        <v>0</v>
      </c>
      <c r="BE326" s="53">
        <f xml:space="preserve"> (BE$2 &gt;= NTBA!$F$17) * IF(BE$268 &gt;= $E326, MAX( MIN( $F326*$F$264, $F326-SUM($I326:BD326)),0),0)</f>
        <v>0</v>
      </c>
      <c r="BF326" s="53">
        <f xml:space="preserve"> (BF$2 &gt;= NTBA!$F$17) * IF(BF$268 &gt;= $E326, MAX( MIN( $F326*$F$264, $F326-SUM($I326:BE326)),0),0)</f>
        <v>0</v>
      </c>
      <c r="BG326" s="53">
        <f xml:space="preserve"> (BG$2 &gt;= NTBA!$F$17) * IF(BG$268 &gt;= $E326, MAX( MIN( $F326*$F$264, $F326-SUM($I326:BF326)),0),0)</f>
        <v>0</v>
      </c>
      <c r="BH326" s="53">
        <f xml:space="preserve"> (BH$2 &gt;= NTBA!$F$17) * IF(BH$268 &gt;= $E326, MAX( MIN( $F326*$F$264, $F326-SUM($I326:BG326)),0),0)</f>
        <v>0</v>
      </c>
      <c r="BI326" s="53">
        <f xml:space="preserve"> (BI$2 &gt;= NTBA!$F$17) * IF(BI$268 &gt;= $E326, MAX( MIN( $F326*$F$264, $F326-SUM($I326:BH326)),0),0)</f>
        <v>0</v>
      </c>
      <c r="BJ326" s="53">
        <f xml:space="preserve"> (BJ$2 &gt;= NTBA!$F$17) * IF(BJ$268 &gt;= $E326, MAX( MIN( $F326*$F$264, $F326-SUM($I326:BI326)),0),0)</f>
        <v>0</v>
      </c>
      <c r="BK326" s="53">
        <f xml:space="preserve"> (BK$2 &gt;= NTBA!$F$17) * IF(BK$268 &gt;= $E326, MAX( MIN( $F326*$F$264, $F326-SUM($I326:BJ326)),0),0)</f>
        <v>0</v>
      </c>
      <c r="BL326" s="53">
        <f xml:space="preserve"> (BL$2 &gt;= NTBA!$F$17) * IF(BL$268 &gt;= $E326, MAX( MIN( $F326*$F$264, $F326-SUM($I326:BK326)),0),0)</f>
        <v>0</v>
      </c>
      <c r="BM326" s="53">
        <f xml:space="preserve"> (BM$2 &gt;= NTBA!$F$17) * IF(BM$268 &gt;= $E326, MAX( MIN( $F326*$F$264, $F326-SUM($I326:BL326)),0),0)</f>
        <v>0</v>
      </c>
      <c r="BN326" s="53">
        <f xml:space="preserve"> (BN$2 &gt;= NTBA!$F$17) * IF(BN$268 &gt;= $E326, MAX( MIN( $F326*$F$264, $F326-SUM($I326:BM326)),0),0)</f>
        <v>0</v>
      </c>
      <c r="BO326" s="53">
        <f ca="1" xml:space="preserve"> (BO$2 &gt;= NTBA!$F$17) * IF(BO$268 &gt;= $E326, MAX( MIN( $F326*$F$264, $F326-SUM($I326:BN326)),0),0)</f>
        <v>0</v>
      </c>
      <c r="BP326" s="53">
        <f ca="1" xml:space="preserve"> (BP$2 &gt;= NTBA!$F$17) * IF(BP$268 &gt;= $E326, MAX( MIN( $F326*$F$264, $F326-SUM($I326:BO326)),0),0)</f>
        <v>0</v>
      </c>
      <c r="BQ326" s="53">
        <f ca="1" xml:space="preserve"> (BQ$2 &gt;= NTBA!$F$17) * IF(BQ$268 &gt;= $E326, MAX( MIN( $F326*$F$264, $F326-SUM($I326:BP326)),0),0)</f>
        <v>0</v>
      </c>
      <c r="BR326" s="53">
        <f ca="1" xml:space="preserve"> (BR$2 &gt;= NTBA!$F$17) * IF(BR$268 &gt;= $E326, MAX( MIN( $F326*$F$264, $F326-SUM($I326:BQ326)),0),0)</f>
        <v>0</v>
      </c>
      <c r="BS326" s="53">
        <f ca="1" xml:space="preserve"> (BS$2 &gt;= NTBA!$F$17) * IF(BS$268 &gt;= $E326, MAX( MIN( $F326*$F$264, $F326-SUM($I326:BR326)),0),0)</f>
        <v>0</v>
      </c>
      <c r="BT326" s="53">
        <f ca="1" xml:space="preserve"> (BT$2 &gt;= NTBA!$F$17) * IF(BT$268 &gt;= $E326, MAX( MIN( $F326*$F$264, $F326-SUM($I326:BS326)),0),0)</f>
        <v>0</v>
      </c>
      <c r="BU326" s="53">
        <f ca="1" xml:space="preserve"> (BU$2 &gt;= NTBA!$F$17) * IF(BU$268 &gt;= $E326, MAX( MIN( $F326*$F$264, $F326-SUM($I326:BT326)),0),0)</f>
        <v>0</v>
      </c>
      <c r="BV326" s="53">
        <f ca="1" xml:space="preserve"> (BV$2 &gt;= NTBA!$F$17) * IF(BV$268 &gt;= $E326, MAX( MIN( $F326*$F$264, $F326-SUM($I326:BU326)),0),0)</f>
        <v>0</v>
      </c>
      <c r="BW326" s="53">
        <f ca="1" xml:space="preserve"> (BW$2 &gt;= NTBA!$F$17) * IF(BW$268 &gt;= $E326, MAX( MIN( $F326*$F$264, $F326-SUM($I326:BV326)),0),0)</f>
        <v>0</v>
      </c>
      <c r="BX326" s="53">
        <f ca="1" xml:space="preserve"> (BX$2 &gt;= NTBA!$F$17) * IF(BX$268 &gt;= $E326, MAX( MIN( $F326*$F$264, $F326-SUM($I326:BW326)),0),0)</f>
        <v>0</v>
      </c>
      <c r="BY326" s="53">
        <f ca="1" xml:space="preserve"> (BY$2 &gt;= NTBA!$F$17) * IF(BY$268 &gt;= $E326, MAX( MIN( $F326*$F$264, $F326-SUM($I326:BX326)),0),0)</f>
        <v>0</v>
      </c>
      <c r="BZ326" s="53">
        <f ca="1" xml:space="preserve"> (BZ$2 &gt;= NTBA!$F$17) * IF(BZ$268 &gt;= $E326, MAX( MIN( $F326*$F$264, $F326-SUM($I326:BY326)),0),0)</f>
        <v>0</v>
      </c>
      <c r="CA326" s="53">
        <f ca="1" xml:space="preserve"> (CA$2 &gt;= NTBA!$F$17) * IF(CA$268 &gt;= $E326, MAX( MIN( $F326*$F$264, $F326-SUM($I326:BZ326)),0),0)</f>
        <v>0</v>
      </c>
      <c r="CB326" s="53">
        <f ca="1" xml:space="preserve"> (CB$2 &gt;= NTBA!$F$17) * IF(CB$268 &gt;= $E326, MAX( MIN( $F326*$F$264, $F326-SUM($I326:CA326)),0),0)</f>
        <v>0</v>
      </c>
      <c r="CC326" s="53">
        <f ca="1" xml:space="preserve"> (CC$2 &gt;= NTBA!$F$17) * IF(CC$268 &gt;= $E326, MAX( MIN( $F326*$F$264, $F326-SUM($I326:CB326)),0),0)</f>
        <v>0</v>
      </c>
      <c r="CD326" s="53">
        <f ca="1" xml:space="preserve"> (CD$2 &gt;= NTBA!$F$17) * IF(CD$268 &gt;= $E326, MAX( MIN( $F326*$F$264, $F326-SUM($I326:CC326)),0),0)</f>
        <v>0</v>
      </c>
      <c r="CE326" s="53">
        <f ca="1" xml:space="preserve"> (CE$2 &gt;= NTBA!$F$17) * IF(CE$268 &gt;= $E326, MAX( MIN( $F326*$F$264, $F326-SUM($I326:CD326)),0),0)</f>
        <v>0</v>
      </c>
      <c r="CF326" s="53">
        <f ca="1" xml:space="preserve"> (CF$2 &gt;= NTBA!$F$17) * IF(CF$268 &gt;= $E326, MAX( MIN( $F326*$F$264, $F326-SUM($I326:CE326)),0),0)</f>
        <v>0</v>
      </c>
      <c r="CG326" s="53">
        <f ca="1" xml:space="preserve"> (CG$2 &gt;= NTBA!$F$17) * IF(CG$268 &gt;= $E326, MAX( MIN( $F326*$F$264, $F326-SUM($I326:CF326)),0),0)</f>
        <v>0</v>
      </c>
      <c r="CH326" s="53">
        <f ca="1" xml:space="preserve"> (CH$2 &gt;= NTBA!$F$17) * IF(CH$268 &gt;= $E326, MAX( MIN( $F326*$F$264, $F326-SUM($I326:CG326)),0),0)</f>
        <v>0</v>
      </c>
      <c r="CI326" s="53">
        <f ca="1" xml:space="preserve"> (CI$2 &gt;= NTBA!$F$17) * IF(CI$268 &gt;= $E326, MAX( MIN( $F326*$F$264, $F326-SUM($I326:CH326)),0),0)</f>
        <v>0</v>
      </c>
      <c r="CJ326" s="53">
        <f ca="1" xml:space="preserve"> (CJ$2 &gt;= NTBA!$F$17) * IF(CJ$268 &gt;= $E326, MAX( MIN( $F326*$F$264, $F326-SUM($I326:CI326)),0),0)</f>
        <v>0</v>
      </c>
      <c r="CK326" s="53">
        <f ca="1" xml:space="preserve"> (CK$2 &gt;= NTBA!$F$17) * IF(CK$268 &gt;= $E326, MAX( MIN( $F326*$F$264, $F326-SUM($I326:CJ326)),0),0)</f>
        <v>0</v>
      </c>
      <c r="CL326" s="53">
        <f ca="1" xml:space="preserve"> (CL$2 &gt;= NTBA!$F$17) * IF(CL$268 &gt;= $E326, MAX( MIN( $F326*$F$264, $F326-SUM($I326:CK326)),0),0)</f>
        <v>0</v>
      </c>
      <c r="CM326" s="53">
        <f ca="1" xml:space="preserve"> (CM$2 &gt;= NTBA!$F$17) * IF(CM$268 &gt;= $E326, MAX( MIN( $F326*$F$264, $F326-SUM($I326:CL326)),0),0)</f>
        <v>0</v>
      </c>
      <c r="CN326" s="53">
        <f ca="1" xml:space="preserve"> (CN$2 &gt;= NTBA!$F$17) * IF(CN$268 &gt;= $E326, MAX( MIN( $F326*$F$264, $F326-SUM($I326:CM326)),0),0)</f>
        <v>0</v>
      </c>
      <c r="CO326" s="53">
        <f ca="1" xml:space="preserve"> (CO$2 &gt;= NTBA!$F$17) * IF(CO$268 &gt;= $E326, MAX( MIN( $F326*$F$264, $F326-SUM($I326:CN326)),0),0)</f>
        <v>0</v>
      </c>
      <c r="CP326" s="53">
        <f ca="1" xml:space="preserve"> (CP$2 &gt;= NTBA!$F$17) * IF(CP$268 &gt;= $E326, MAX( MIN( $F326*$F$264, $F326-SUM($I326:CO326)),0),0)</f>
        <v>0</v>
      </c>
      <c r="CQ326" s="53">
        <f ca="1" xml:space="preserve"> (CQ$2 &gt;= NTBA!$F$17) * IF(CQ$268 &gt;= $E326, MAX( MIN( $F326*$F$264, $F326-SUM($I326:CP326)),0),0)</f>
        <v>0</v>
      </c>
      <c r="CR326" s="53">
        <f ca="1" xml:space="preserve"> (CR$2 &gt;= NTBA!$F$17) * IF(CR$268 &gt;= $E326, MAX( MIN( $F326*$F$264, $F326-SUM($I326:CQ326)),0),0)</f>
        <v>0</v>
      </c>
      <c r="CS326" s="53">
        <f ca="1" xml:space="preserve"> (CS$2 &gt;= NTBA!$F$17) * IF(CS$268 &gt;= $E326, MAX( MIN( $F326*$F$264, $F326-SUM($I326:CR326)),0),0)</f>
        <v>0</v>
      </c>
      <c r="CT326" s="53">
        <f ca="1" xml:space="preserve"> (CT$2 &gt;= NTBA!$F$17) * IF(CT$268 &gt;= $E326, MAX( MIN( $F326*$F$264, $F326-SUM($I326:CS326)),0),0)</f>
        <v>0</v>
      </c>
      <c r="CU326" s="53">
        <f ca="1" xml:space="preserve"> (CU$2 &gt;= NTBA!$F$17) * IF(CU$268 &gt;= $E326, MAX( MIN( $F326*$F$264, $F326-SUM($I326:CT326)),0),0)</f>
        <v>0</v>
      </c>
      <c r="CV326" s="53">
        <f ca="1" xml:space="preserve"> (CV$2 &gt;= NTBA!$F$17) * IF(CV$268 &gt;= $E326, MAX( MIN( $F326*$F$264, $F326-SUM($I326:CU326)),0),0)</f>
        <v>0</v>
      </c>
      <c r="CW326" s="53">
        <f ca="1" xml:space="preserve"> (CW$2 &gt;= NTBA!$F$17) * IF(CW$268 &gt;= $E326, MAX( MIN( $F326*$F$264, $F326-SUM($I326:CV326)),0),0)</f>
        <v>0</v>
      </c>
      <c r="CX326" s="53">
        <f ca="1" xml:space="preserve"> (CX$2 &gt;= NTBA!$F$17) * IF(CX$268 &gt;= $E326, MAX( MIN( $F326*$F$264, $F326-SUM($I326:CW326)),0),0)</f>
        <v>0</v>
      </c>
      <c r="CY326" s="53">
        <f ca="1" xml:space="preserve"> (CY$2 &gt;= NTBA!$F$17) * IF(CY$268 &gt;= $E326, MAX( MIN( $F326*$F$264, $F326-SUM($I326:CX326)),0),0)</f>
        <v>0</v>
      </c>
      <c r="CZ326" s="53">
        <f ca="1" xml:space="preserve"> (CZ$2 &gt;= NTBA!$F$17) * IF(CZ$268 &gt;= $E326, MAX( MIN( $F326*$F$264, $F326-SUM($I326:CY326)),0),0)</f>
        <v>0</v>
      </c>
      <c r="DA326" s="53">
        <f ca="1" xml:space="preserve"> (DA$2 &gt;= NTBA!$F$17) * IF(DA$268 &gt;= $E326, MAX( MIN( $F326*$F$264, $F326-SUM($I326:CZ326)),0),0)</f>
        <v>0</v>
      </c>
      <c r="DB326" s="53">
        <f ca="1" xml:space="preserve"> (DB$2 &gt;= NTBA!$F$17) * IF(DB$268 &gt;= $E326, MAX( MIN( $F326*$F$264, $F326-SUM($I326:DA326)),0),0)</f>
        <v>0</v>
      </c>
      <c r="DC326" s="53">
        <f ca="1" xml:space="preserve"> (DC$2 &gt;= NTBA!$F$17) * IF(DC$268 &gt;= $E326, MAX( MIN( $F326*$F$264, $F326-SUM($I326:DB326)),0),0)</f>
        <v>0</v>
      </c>
      <c r="DD326" s="53">
        <f ca="1" xml:space="preserve"> (DD$2 &gt;= NTBA!$F$17) * IF(DD$268 &gt;= $E326, MAX( MIN( $F326*$F$264, $F326-SUM($I326:DC326)),0),0)</f>
        <v>0</v>
      </c>
      <c r="DE326" s="53">
        <f ca="1" xml:space="preserve"> (DE$2 &gt;= NTBA!$F$17) * IF(DE$268 &gt;= $E326, MAX( MIN( $F326*$F$264, $F326-SUM($I326:DD326)),0),0)</f>
        <v>0</v>
      </c>
      <c r="DF326" s="53">
        <f ca="1" xml:space="preserve"> (DF$2 &gt;= NTBA!$F$17) * IF(DF$268 &gt;= $E326, MAX( MIN( $F326*$F$264, $F326-SUM($I326:DE326)),0),0)</f>
        <v>0</v>
      </c>
      <c r="DG326" s="53">
        <f ca="1" xml:space="preserve"> (DG$2 &gt;= NTBA!$F$17) * IF(DG$268 &gt;= $E326, MAX( MIN( $F326*$F$264, $F326-SUM($I326:DF326)),0),0)</f>
        <v>0</v>
      </c>
      <c r="DH326" s="53">
        <f ca="1" xml:space="preserve"> (DH$2 &gt;= NTBA!$F$17) * IF(DH$268 &gt;= $E326, MAX( MIN( $F326*$F$264, $F326-SUM($I326:DG326)),0),0)</f>
        <v>0</v>
      </c>
      <c r="DI326" s="53">
        <f ca="1" xml:space="preserve"> (DI$2 &gt;= NTBA!$F$17) * IF(DI$268 &gt;= $E326, MAX( MIN( $F326*$F$264, $F326-SUM($I326:DH326)),0),0)</f>
        <v>0</v>
      </c>
      <c r="DJ326" s="53">
        <f ca="1" xml:space="preserve"> (DJ$2 &gt;= NTBA!$F$17) * IF(DJ$268 &gt;= $E326, MAX( MIN( $F326*$F$264, $F326-SUM($I326:DI326)),0),0)</f>
        <v>0</v>
      </c>
      <c r="DK326" s="53">
        <f ca="1" xml:space="preserve"> (DK$2 &gt;= NTBA!$F$17) * IF(DK$268 &gt;= $E326, MAX( MIN( $F326*$F$264, $F326-SUM($I326:DJ326)),0),0)</f>
        <v>0</v>
      </c>
      <c r="DL326" s="53">
        <f ca="1" xml:space="preserve"> (DL$2 &gt;= NTBA!$F$17) * IF(DL$268 &gt;= $E326, MAX( MIN( $F326*$F$264, $F326-SUM($I326:DK326)),0),0)</f>
        <v>0</v>
      </c>
      <c r="DM326" s="53">
        <f ca="1" xml:space="preserve"> (DM$2 &gt;= NTBA!$F$17) * IF(DM$268 &gt;= $E326, MAX( MIN( $F326*$F$264, $F326-SUM($I326:DL326)),0),0)</f>
        <v>0</v>
      </c>
      <c r="DN326" s="53">
        <f ca="1" xml:space="preserve"> (DN$2 &gt;= NTBA!$F$17) * IF(DN$268 &gt;= $E326, MAX( MIN( $F326*$F$264, $F326-SUM($I326:DM326)),0),0)</f>
        <v>0</v>
      </c>
      <c r="DO326" s="53">
        <f ca="1" xml:space="preserve"> (DO$2 &gt;= NTBA!$F$17) * IF(DO$268 &gt;= $E326, MAX( MIN( $F326*$F$264, $F326-SUM($I326:DN326)),0),0)</f>
        <v>0</v>
      </c>
      <c r="DP326" s="53">
        <f ca="1" xml:space="preserve"> (DP$2 &gt;= NTBA!$F$17) * IF(DP$268 &gt;= $E326, MAX( MIN( $F326*$F$264, $F326-SUM($I326:DO326)),0),0)</f>
        <v>0</v>
      </c>
      <c r="DQ326" s="53">
        <f ca="1" xml:space="preserve"> (DQ$2 &gt;= NTBA!$F$17) * IF(DQ$268 &gt;= $E326, MAX( MIN( $F326*$F$264, $F326-SUM($I326:DP326)),0),0)</f>
        <v>0</v>
      </c>
      <c r="DR326" s="53">
        <f ca="1" xml:space="preserve"> (DR$2 &gt;= NTBA!$F$17) * IF(DR$268 &gt;= $E326, MAX( MIN( $F326*$F$264, $F326-SUM($I326:DQ326)),0),0)</f>
        <v>0</v>
      </c>
      <c r="DS326" s="53">
        <f ca="1" xml:space="preserve"> (DS$2 &gt;= NTBA!$F$17) * IF(DS$268 &gt;= $E326, MAX( MIN( $F326*$F$264, $F326-SUM($I326:DR326)),0),0)</f>
        <v>0</v>
      </c>
      <c r="DT326" s="53">
        <f ca="1" xml:space="preserve"> (DT$2 &gt;= NTBA!$F$17) * IF(DT$268 &gt;= $E326, MAX( MIN( $F326*$F$264, $F326-SUM($I326:DS326)),0),0)</f>
        <v>0</v>
      </c>
      <c r="DU326" s="53">
        <f ca="1" xml:space="preserve"> (DU$2 &gt;= NTBA!$F$17) * IF(DU$268 &gt;= $E326, MAX( MIN( $F326*$F$264, $F326-SUM($I326:DT326)),0),0)</f>
        <v>0</v>
      </c>
      <c r="DV326" s="53">
        <f ca="1" xml:space="preserve"> (DV$2 &gt;= NTBA!$F$17) * IF(DV$268 &gt;= $E326, MAX( MIN( $F326*$F$264, $F326-SUM($I326:DU326)),0),0)</f>
        <v>0</v>
      </c>
      <c r="DW326" s="53">
        <f ca="1" xml:space="preserve"> (DW$2 &gt;= NTBA!$F$17) * IF(DW$268 &gt;= $E326, MAX( MIN( $F326*$F$264, $F326-SUM($I326:DV326)),0),0)</f>
        <v>0</v>
      </c>
      <c r="DX326" s="53">
        <f ca="1" xml:space="preserve"> (DX$2 &gt;= NTBA!$F$17) * IF(DX$268 &gt;= $E326, MAX( MIN( $F326*$F$264, $F326-SUM($I326:DW326)),0),0)</f>
        <v>0</v>
      </c>
      <c r="DY326" s="53">
        <f ca="1" xml:space="preserve"> (DY$2 &gt;= NTBA!$F$17) * IF(DY$268 &gt;= $E326, MAX( MIN( $F326*$F$264, $F326-SUM($I326:DX326)),0),0)</f>
        <v>0</v>
      </c>
      <c r="DZ326" s="53">
        <f ca="1" xml:space="preserve"> (DZ$2 &gt;= NTBA!$F$17) * IF(DZ$268 &gt;= $E326, MAX( MIN( $F326*$F$264, $F326-SUM($I326:DY326)),0),0)</f>
        <v>0</v>
      </c>
      <c r="EA326" s="53">
        <f ca="1" xml:space="preserve"> (EA$2 &gt;= NTBA!$F$17) * IF(EA$268 &gt;= $E326, MAX( MIN( $F326*$F$264, $F326-SUM($I326:DZ326)),0),0)</f>
        <v>0</v>
      </c>
      <c r="EB326" s="53">
        <f ca="1" xml:space="preserve"> (EB$2 &gt;= NTBA!$F$17) * IF(EB$268 &gt;= $E326, MAX( MIN( $F326*$F$264, $F326-SUM($I326:EA326)),0),0)</f>
        <v>0</v>
      </c>
      <c r="EC326" s="53">
        <f ca="1" xml:space="preserve"> (EC$2 &gt;= NTBA!$F$17) * IF(EC$268 &gt;= $E326, MAX( MIN( $F326*$F$264, $F326-SUM($I326:EB326)),0),0)</f>
        <v>0</v>
      </c>
      <c r="ED326" s="53">
        <f ca="1" xml:space="preserve"> (ED$2 &gt;= NTBA!$F$17) * IF(ED$268 &gt;= $E326, MAX( MIN( $F326*$F$264, $F326-SUM($I326:EC326)),0),0)</f>
        <v>0</v>
      </c>
      <c r="EE326" s="53">
        <f ca="1" xml:space="preserve"> (EE$2 &gt;= NTBA!$F$17) * IF(EE$268 &gt;= $E326, MAX( MIN( $F326*$F$264, $F326-SUM($I326:ED326)),0),0)</f>
        <v>0</v>
      </c>
      <c r="EF326" s="53">
        <f ca="1" xml:space="preserve"> (EF$2 &gt;= NTBA!$F$17) * IF(EF$268 &gt;= $E326, MAX( MIN( $F326*$F$264, $F326-SUM($I326:EE326)),0),0)</f>
        <v>0</v>
      </c>
      <c r="EG326" s="53">
        <f ca="1" xml:space="preserve"> (EG$2 &gt;= NTBA!$F$17) * IF(EG$268 &gt;= $E326, MAX( MIN( $F326*$F$264, $F326-SUM($I326:EF326)),0),0)</f>
        <v>0</v>
      </c>
      <c r="EH326" s="53">
        <f ca="1" xml:space="preserve"> (EH$2 &gt;= NTBA!$F$17) * IF(EH$268 &gt;= $E326, MAX( MIN( $F326*$F$264, $F326-SUM($I326:EG326)),0),0)</f>
        <v>0</v>
      </c>
      <c r="EI326" s="21"/>
    </row>
    <row r="327" spans="5:139" ht="15" customHeight="1" outlineLevel="1" x14ac:dyDescent="0.35">
      <c r="E327" s="625">
        <v>59</v>
      </c>
      <c r="F327" s="415">
        <f ca="1"/>
        <v>0</v>
      </c>
      <c r="H327" s="26">
        <f t="shared" ca="1" si="184"/>
        <v>0</v>
      </c>
      <c r="I327" s="39"/>
      <c r="J327" s="53">
        <f xml:space="preserve"> (J$2 &gt;= NTBA!$F$17) * IF(J$268 &gt;= $E327, MAX( MIN( $F327*$F$264, $F327-SUM($I327:I327)),0),0)</f>
        <v>0</v>
      </c>
      <c r="K327" s="53">
        <f xml:space="preserve"> (K$2 &gt;= NTBA!$F$17) * IF(K$268 &gt;= $E327, MAX( MIN( $F327*$F$264, $F327-SUM($I327:J327)),0),0)</f>
        <v>0</v>
      </c>
      <c r="L327" s="53">
        <f xml:space="preserve"> (L$2 &gt;= NTBA!$F$17) * IF(L$268 &gt;= $E327, MAX( MIN( $F327*$F$264, $F327-SUM($I327:K327)),0),0)</f>
        <v>0</v>
      </c>
      <c r="M327" s="53">
        <f xml:space="preserve"> (M$2 &gt;= NTBA!$F$17) * IF(M$268 &gt;= $E327, MAX( MIN( $F327*$F$264, $F327-SUM($I327:L327)),0),0)</f>
        <v>0</v>
      </c>
      <c r="N327" s="53">
        <f xml:space="preserve"> (N$2 &gt;= NTBA!$F$17) * IF(N$268 &gt;= $E327, MAX( MIN( $F327*$F$264, $F327-SUM($I327:M327)),0),0)</f>
        <v>0</v>
      </c>
      <c r="O327" s="53">
        <f xml:space="preserve"> (O$2 &gt;= NTBA!$F$17) * IF(O$268 &gt;= $E327, MAX( MIN( $F327*$F$264, $F327-SUM($I327:N327)),0),0)</f>
        <v>0</v>
      </c>
      <c r="P327" s="53">
        <f xml:space="preserve"> (P$2 &gt;= NTBA!$F$17) * IF(P$268 &gt;= $E327, MAX( MIN( $F327*$F$264, $F327-SUM($I327:O327)),0),0)</f>
        <v>0</v>
      </c>
      <c r="Q327" s="53">
        <f xml:space="preserve"> (Q$2 &gt;= NTBA!$F$17) * IF(Q$268 &gt;= $E327, MAX( MIN( $F327*$F$264, $F327-SUM($I327:P327)),0),0)</f>
        <v>0</v>
      </c>
      <c r="R327" s="53">
        <f xml:space="preserve"> (R$2 &gt;= NTBA!$F$17) * IF(R$268 &gt;= $E327, MAX( MIN( $F327*$F$264, $F327-SUM($I327:Q327)),0),0)</f>
        <v>0</v>
      </c>
      <c r="S327" s="53">
        <f xml:space="preserve"> (S$2 &gt;= NTBA!$F$17) * IF(S$268 &gt;= $E327, MAX( MIN( $F327*$F$264, $F327-SUM($I327:R327)),0),0)</f>
        <v>0</v>
      </c>
      <c r="T327" s="53">
        <f xml:space="preserve"> (T$2 &gt;= NTBA!$F$17) * IF(T$268 &gt;= $E327, MAX( MIN( $F327*$F$264, $F327-SUM($I327:S327)),0),0)</f>
        <v>0</v>
      </c>
      <c r="U327" s="53">
        <f xml:space="preserve"> (U$2 &gt;= NTBA!$F$17) * IF(U$268 &gt;= $E327, MAX( MIN( $F327*$F$264, $F327-SUM($I327:T327)),0),0)</f>
        <v>0</v>
      </c>
      <c r="V327" s="53">
        <f xml:space="preserve"> (V$2 &gt;= NTBA!$F$17) * IF(V$268 &gt;= $E327, MAX( MIN( $F327*$F$264, $F327-SUM($I327:U327)),0),0)</f>
        <v>0</v>
      </c>
      <c r="W327" s="53">
        <f xml:space="preserve"> (W$2 &gt;= NTBA!$F$17) * IF(W$268 &gt;= $E327, MAX( MIN( $F327*$F$264, $F327-SUM($I327:V327)),0),0)</f>
        <v>0</v>
      </c>
      <c r="X327" s="53">
        <f xml:space="preserve"> (X$2 &gt;= NTBA!$F$17) * IF(X$268 &gt;= $E327, MAX( MIN( $F327*$F$264, $F327-SUM($I327:W327)),0),0)</f>
        <v>0</v>
      </c>
      <c r="Y327" s="53">
        <f xml:space="preserve"> (Y$2 &gt;= NTBA!$F$17) * IF(Y$268 &gt;= $E327, MAX( MIN( $F327*$F$264, $F327-SUM($I327:X327)),0),0)</f>
        <v>0</v>
      </c>
      <c r="Z327" s="53">
        <f xml:space="preserve"> (Z$2 &gt;= NTBA!$F$17) * IF(Z$268 &gt;= $E327, MAX( MIN( $F327*$F$264, $F327-SUM($I327:Y327)),0),0)</f>
        <v>0</v>
      </c>
      <c r="AA327" s="53">
        <f xml:space="preserve"> (AA$2 &gt;= NTBA!$F$17) * IF(AA$268 &gt;= $E327, MAX( MIN( $F327*$F$264, $F327-SUM($I327:Z327)),0),0)</f>
        <v>0</v>
      </c>
      <c r="AB327" s="53">
        <f xml:space="preserve"> (AB$2 &gt;= NTBA!$F$17) * IF(AB$268 &gt;= $E327, MAX( MIN( $F327*$F$264, $F327-SUM($I327:AA327)),0),0)</f>
        <v>0</v>
      </c>
      <c r="AC327" s="53">
        <f xml:space="preserve"> (AC$2 &gt;= NTBA!$F$17) * IF(AC$268 &gt;= $E327, MAX( MIN( $F327*$F$264, $F327-SUM($I327:AB327)),0),0)</f>
        <v>0</v>
      </c>
      <c r="AD327" s="53">
        <f xml:space="preserve"> (AD$2 &gt;= NTBA!$F$17) * IF(AD$268 &gt;= $E327, MAX( MIN( $F327*$F$264, $F327-SUM($I327:AC327)),0),0)</f>
        <v>0</v>
      </c>
      <c r="AE327" s="53">
        <f xml:space="preserve"> (AE$2 &gt;= NTBA!$F$17) * IF(AE$268 &gt;= $E327, MAX( MIN( $F327*$F$264, $F327-SUM($I327:AD327)),0),0)</f>
        <v>0</v>
      </c>
      <c r="AF327" s="53">
        <f xml:space="preserve"> (AF$2 &gt;= NTBA!$F$17) * IF(AF$268 &gt;= $E327, MAX( MIN( $F327*$F$264, $F327-SUM($I327:AE327)),0),0)</f>
        <v>0</v>
      </c>
      <c r="AG327" s="53">
        <f xml:space="preserve"> (AG$2 &gt;= NTBA!$F$17) * IF(AG$268 &gt;= $E327, MAX( MIN( $F327*$F$264, $F327-SUM($I327:AF327)),0),0)</f>
        <v>0</v>
      </c>
      <c r="AH327" s="53">
        <f xml:space="preserve"> (AH$2 &gt;= NTBA!$F$17) * IF(AH$268 &gt;= $E327, MAX( MIN( $F327*$F$264, $F327-SUM($I327:AG327)),0),0)</f>
        <v>0</v>
      </c>
      <c r="AI327" s="53">
        <f xml:space="preserve"> (AI$2 &gt;= NTBA!$F$17) * IF(AI$268 &gt;= $E327, MAX( MIN( $F327*$F$264, $F327-SUM($I327:AH327)),0),0)</f>
        <v>0</v>
      </c>
      <c r="AJ327" s="53">
        <f xml:space="preserve"> (AJ$2 &gt;= NTBA!$F$17) * IF(AJ$268 &gt;= $E327, MAX( MIN( $F327*$F$264, $F327-SUM($I327:AI327)),0),0)</f>
        <v>0</v>
      </c>
      <c r="AK327" s="53">
        <f xml:space="preserve"> (AK$2 &gt;= NTBA!$F$17) * IF(AK$268 &gt;= $E327, MAX( MIN( $F327*$F$264, $F327-SUM($I327:AJ327)),0),0)</f>
        <v>0</v>
      </c>
      <c r="AL327" s="53">
        <f xml:space="preserve"> (AL$2 &gt;= NTBA!$F$17) * IF(AL$268 &gt;= $E327, MAX( MIN( $F327*$F$264, $F327-SUM($I327:AK327)),0),0)</f>
        <v>0</v>
      </c>
      <c r="AM327" s="53">
        <f xml:space="preserve"> (AM$2 &gt;= NTBA!$F$17) * IF(AM$268 &gt;= $E327, MAX( MIN( $F327*$F$264, $F327-SUM($I327:AL327)),0),0)</f>
        <v>0</v>
      </c>
      <c r="AN327" s="53">
        <f xml:space="preserve"> (AN$2 &gt;= NTBA!$F$17) * IF(AN$268 &gt;= $E327, MAX( MIN( $F327*$F$264, $F327-SUM($I327:AM327)),0),0)</f>
        <v>0</v>
      </c>
      <c r="AO327" s="53">
        <f xml:space="preserve"> (AO$2 &gt;= NTBA!$F$17) * IF(AO$268 &gt;= $E327, MAX( MIN( $F327*$F$264, $F327-SUM($I327:AN327)),0),0)</f>
        <v>0</v>
      </c>
      <c r="AP327" s="53">
        <f xml:space="preserve"> (AP$2 &gt;= NTBA!$F$17) * IF(AP$268 &gt;= $E327, MAX( MIN( $F327*$F$264, $F327-SUM($I327:AO327)),0),0)</f>
        <v>0</v>
      </c>
      <c r="AQ327" s="53">
        <f xml:space="preserve"> (AQ$2 &gt;= NTBA!$F$17) * IF(AQ$268 &gt;= $E327, MAX( MIN( $F327*$F$264, $F327-SUM($I327:AP327)),0),0)</f>
        <v>0</v>
      </c>
      <c r="AR327" s="53">
        <f xml:space="preserve"> (AR$2 &gt;= NTBA!$F$17) * IF(AR$268 &gt;= $E327, MAX( MIN( $F327*$F$264, $F327-SUM($I327:AQ327)),0),0)</f>
        <v>0</v>
      </c>
      <c r="AS327" s="53">
        <f xml:space="preserve"> (AS$2 &gt;= NTBA!$F$17) * IF(AS$268 &gt;= $E327, MAX( MIN( $F327*$F$264, $F327-SUM($I327:AR327)),0),0)</f>
        <v>0</v>
      </c>
      <c r="AT327" s="53">
        <f xml:space="preserve"> (AT$2 &gt;= NTBA!$F$17) * IF(AT$268 &gt;= $E327, MAX( MIN( $F327*$F$264, $F327-SUM($I327:AS327)),0),0)</f>
        <v>0</v>
      </c>
      <c r="AU327" s="53">
        <f xml:space="preserve"> (AU$2 &gt;= NTBA!$F$17) * IF(AU$268 &gt;= $E327, MAX( MIN( $F327*$F$264, $F327-SUM($I327:AT327)),0),0)</f>
        <v>0</v>
      </c>
      <c r="AV327" s="53">
        <f xml:space="preserve"> (AV$2 &gt;= NTBA!$F$17) * IF(AV$268 &gt;= $E327, MAX( MIN( $F327*$F$264, $F327-SUM($I327:AU327)),0),0)</f>
        <v>0</v>
      </c>
      <c r="AW327" s="53">
        <f xml:space="preserve"> (AW$2 &gt;= NTBA!$F$17) * IF(AW$268 &gt;= $E327, MAX( MIN( $F327*$F$264, $F327-SUM($I327:AV327)),0),0)</f>
        <v>0</v>
      </c>
      <c r="AX327" s="53">
        <f xml:space="preserve"> (AX$2 &gt;= NTBA!$F$17) * IF(AX$268 &gt;= $E327, MAX( MIN( $F327*$F$264, $F327-SUM($I327:AW327)),0),0)</f>
        <v>0</v>
      </c>
      <c r="AY327" s="53">
        <f xml:space="preserve"> (AY$2 &gt;= NTBA!$F$17) * IF(AY$268 &gt;= $E327, MAX( MIN( $F327*$F$264, $F327-SUM($I327:AX327)),0),0)</f>
        <v>0</v>
      </c>
      <c r="AZ327" s="53">
        <f xml:space="preserve"> (AZ$2 &gt;= NTBA!$F$17) * IF(AZ$268 &gt;= $E327, MAX( MIN( $F327*$F$264, $F327-SUM($I327:AY327)),0),0)</f>
        <v>0</v>
      </c>
      <c r="BA327" s="53">
        <f xml:space="preserve"> (BA$2 &gt;= NTBA!$F$17) * IF(BA$268 &gt;= $E327, MAX( MIN( $F327*$F$264, $F327-SUM($I327:AZ327)),0),0)</f>
        <v>0</v>
      </c>
      <c r="BB327" s="53">
        <f xml:space="preserve"> (BB$2 &gt;= NTBA!$F$17) * IF(BB$268 &gt;= $E327, MAX( MIN( $F327*$F$264, $F327-SUM($I327:BA327)),0),0)</f>
        <v>0</v>
      </c>
      <c r="BC327" s="53">
        <f xml:space="preserve"> (BC$2 &gt;= NTBA!$F$17) * IF(BC$268 &gt;= $E327, MAX( MIN( $F327*$F$264, $F327-SUM($I327:BB327)),0),0)</f>
        <v>0</v>
      </c>
      <c r="BD327" s="53">
        <f xml:space="preserve"> (BD$2 &gt;= NTBA!$F$17) * IF(BD$268 &gt;= $E327, MAX( MIN( $F327*$F$264, $F327-SUM($I327:BC327)),0),0)</f>
        <v>0</v>
      </c>
      <c r="BE327" s="53">
        <f xml:space="preserve"> (BE$2 &gt;= NTBA!$F$17) * IF(BE$268 &gt;= $E327, MAX( MIN( $F327*$F$264, $F327-SUM($I327:BD327)),0),0)</f>
        <v>0</v>
      </c>
      <c r="BF327" s="53">
        <f xml:space="preserve"> (BF$2 &gt;= NTBA!$F$17) * IF(BF$268 &gt;= $E327, MAX( MIN( $F327*$F$264, $F327-SUM($I327:BE327)),0),0)</f>
        <v>0</v>
      </c>
      <c r="BG327" s="53">
        <f xml:space="preserve"> (BG$2 &gt;= NTBA!$F$17) * IF(BG$268 &gt;= $E327, MAX( MIN( $F327*$F$264, $F327-SUM($I327:BF327)),0),0)</f>
        <v>0</v>
      </c>
      <c r="BH327" s="53">
        <f xml:space="preserve"> (BH$2 &gt;= NTBA!$F$17) * IF(BH$268 &gt;= $E327, MAX( MIN( $F327*$F$264, $F327-SUM($I327:BG327)),0),0)</f>
        <v>0</v>
      </c>
      <c r="BI327" s="53">
        <f xml:space="preserve"> (BI$2 &gt;= NTBA!$F$17) * IF(BI$268 &gt;= $E327, MAX( MIN( $F327*$F$264, $F327-SUM($I327:BH327)),0),0)</f>
        <v>0</v>
      </c>
      <c r="BJ327" s="53">
        <f xml:space="preserve"> (BJ$2 &gt;= NTBA!$F$17) * IF(BJ$268 &gt;= $E327, MAX( MIN( $F327*$F$264, $F327-SUM($I327:BI327)),0),0)</f>
        <v>0</v>
      </c>
      <c r="BK327" s="53">
        <f xml:space="preserve"> (BK$2 &gt;= NTBA!$F$17) * IF(BK$268 &gt;= $E327, MAX( MIN( $F327*$F$264, $F327-SUM($I327:BJ327)),0),0)</f>
        <v>0</v>
      </c>
      <c r="BL327" s="53">
        <f xml:space="preserve"> (BL$2 &gt;= NTBA!$F$17) * IF(BL$268 &gt;= $E327, MAX( MIN( $F327*$F$264, $F327-SUM($I327:BK327)),0),0)</f>
        <v>0</v>
      </c>
      <c r="BM327" s="53">
        <f xml:space="preserve"> (BM$2 &gt;= NTBA!$F$17) * IF(BM$268 &gt;= $E327, MAX( MIN( $F327*$F$264, $F327-SUM($I327:BL327)),0),0)</f>
        <v>0</v>
      </c>
      <c r="BN327" s="53">
        <f xml:space="preserve"> (BN$2 &gt;= NTBA!$F$17) * IF(BN$268 &gt;= $E327, MAX( MIN( $F327*$F$264, $F327-SUM($I327:BM327)),0),0)</f>
        <v>0</v>
      </c>
      <c r="BO327" s="53">
        <f xml:space="preserve"> (BO$2 &gt;= NTBA!$F$17) * IF(BO$268 &gt;= $E327, MAX( MIN( $F327*$F$264, $F327-SUM($I327:BN327)),0),0)</f>
        <v>0</v>
      </c>
      <c r="BP327" s="53">
        <f ca="1" xml:space="preserve"> (BP$2 &gt;= NTBA!$F$17) * IF(BP$268 &gt;= $E327, MAX( MIN( $F327*$F$264, $F327-SUM($I327:BO327)),0),0)</f>
        <v>0</v>
      </c>
      <c r="BQ327" s="53">
        <f ca="1" xml:space="preserve"> (BQ$2 &gt;= NTBA!$F$17) * IF(BQ$268 &gt;= $E327, MAX( MIN( $F327*$F$264, $F327-SUM($I327:BP327)),0),0)</f>
        <v>0</v>
      </c>
      <c r="BR327" s="53">
        <f ca="1" xml:space="preserve"> (BR$2 &gt;= NTBA!$F$17) * IF(BR$268 &gt;= $E327, MAX( MIN( $F327*$F$264, $F327-SUM($I327:BQ327)),0),0)</f>
        <v>0</v>
      </c>
      <c r="BS327" s="53">
        <f ca="1" xml:space="preserve"> (BS$2 &gt;= NTBA!$F$17) * IF(BS$268 &gt;= $E327, MAX( MIN( $F327*$F$264, $F327-SUM($I327:BR327)),0),0)</f>
        <v>0</v>
      </c>
      <c r="BT327" s="53">
        <f ca="1" xml:space="preserve"> (BT$2 &gt;= NTBA!$F$17) * IF(BT$268 &gt;= $E327, MAX( MIN( $F327*$F$264, $F327-SUM($I327:BS327)),0),0)</f>
        <v>0</v>
      </c>
      <c r="BU327" s="53">
        <f ca="1" xml:space="preserve"> (BU$2 &gt;= NTBA!$F$17) * IF(BU$268 &gt;= $E327, MAX( MIN( $F327*$F$264, $F327-SUM($I327:BT327)),0),0)</f>
        <v>0</v>
      </c>
      <c r="BV327" s="53">
        <f ca="1" xml:space="preserve"> (BV$2 &gt;= NTBA!$F$17) * IF(BV$268 &gt;= $E327, MAX( MIN( $F327*$F$264, $F327-SUM($I327:BU327)),0),0)</f>
        <v>0</v>
      </c>
      <c r="BW327" s="53">
        <f ca="1" xml:space="preserve"> (BW$2 &gt;= NTBA!$F$17) * IF(BW$268 &gt;= $E327, MAX( MIN( $F327*$F$264, $F327-SUM($I327:BV327)),0),0)</f>
        <v>0</v>
      </c>
      <c r="BX327" s="53">
        <f ca="1" xml:space="preserve"> (BX$2 &gt;= NTBA!$F$17) * IF(BX$268 &gt;= $E327, MAX( MIN( $F327*$F$264, $F327-SUM($I327:BW327)),0),0)</f>
        <v>0</v>
      </c>
      <c r="BY327" s="53">
        <f ca="1" xml:space="preserve"> (BY$2 &gt;= NTBA!$F$17) * IF(BY$268 &gt;= $E327, MAX( MIN( $F327*$F$264, $F327-SUM($I327:BX327)),0),0)</f>
        <v>0</v>
      </c>
      <c r="BZ327" s="53">
        <f ca="1" xml:space="preserve"> (BZ$2 &gt;= NTBA!$F$17) * IF(BZ$268 &gt;= $E327, MAX( MIN( $F327*$F$264, $F327-SUM($I327:BY327)),0),0)</f>
        <v>0</v>
      </c>
      <c r="CA327" s="53">
        <f ca="1" xml:space="preserve"> (CA$2 &gt;= NTBA!$F$17) * IF(CA$268 &gt;= $E327, MAX( MIN( $F327*$F$264, $F327-SUM($I327:BZ327)),0),0)</f>
        <v>0</v>
      </c>
      <c r="CB327" s="53">
        <f ca="1" xml:space="preserve"> (CB$2 &gt;= NTBA!$F$17) * IF(CB$268 &gt;= $E327, MAX( MIN( $F327*$F$264, $F327-SUM($I327:CA327)),0),0)</f>
        <v>0</v>
      </c>
      <c r="CC327" s="53">
        <f ca="1" xml:space="preserve"> (CC$2 &gt;= NTBA!$F$17) * IF(CC$268 &gt;= $E327, MAX( MIN( $F327*$F$264, $F327-SUM($I327:CB327)),0),0)</f>
        <v>0</v>
      </c>
      <c r="CD327" s="53">
        <f ca="1" xml:space="preserve"> (CD$2 &gt;= NTBA!$F$17) * IF(CD$268 &gt;= $E327, MAX( MIN( $F327*$F$264, $F327-SUM($I327:CC327)),0),0)</f>
        <v>0</v>
      </c>
      <c r="CE327" s="53">
        <f ca="1" xml:space="preserve"> (CE$2 &gt;= NTBA!$F$17) * IF(CE$268 &gt;= $E327, MAX( MIN( $F327*$F$264, $F327-SUM($I327:CD327)),0),0)</f>
        <v>0</v>
      </c>
      <c r="CF327" s="53">
        <f ca="1" xml:space="preserve"> (CF$2 &gt;= NTBA!$F$17) * IF(CF$268 &gt;= $E327, MAX( MIN( $F327*$F$264, $F327-SUM($I327:CE327)),0),0)</f>
        <v>0</v>
      </c>
      <c r="CG327" s="53">
        <f ca="1" xml:space="preserve"> (CG$2 &gt;= NTBA!$F$17) * IF(CG$268 &gt;= $E327, MAX( MIN( $F327*$F$264, $F327-SUM($I327:CF327)),0),0)</f>
        <v>0</v>
      </c>
      <c r="CH327" s="53">
        <f ca="1" xml:space="preserve"> (CH$2 &gt;= NTBA!$F$17) * IF(CH$268 &gt;= $E327, MAX( MIN( $F327*$F$264, $F327-SUM($I327:CG327)),0),0)</f>
        <v>0</v>
      </c>
      <c r="CI327" s="53">
        <f ca="1" xml:space="preserve"> (CI$2 &gt;= NTBA!$F$17) * IF(CI$268 &gt;= $E327, MAX( MIN( $F327*$F$264, $F327-SUM($I327:CH327)),0),0)</f>
        <v>0</v>
      </c>
      <c r="CJ327" s="53">
        <f ca="1" xml:space="preserve"> (CJ$2 &gt;= NTBA!$F$17) * IF(CJ$268 &gt;= $E327, MAX( MIN( $F327*$F$264, $F327-SUM($I327:CI327)),0),0)</f>
        <v>0</v>
      </c>
      <c r="CK327" s="53">
        <f ca="1" xml:space="preserve"> (CK$2 &gt;= NTBA!$F$17) * IF(CK$268 &gt;= $E327, MAX( MIN( $F327*$F$264, $F327-SUM($I327:CJ327)),0),0)</f>
        <v>0</v>
      </c>
      <c r="CL327" s="53">
        <f ca="1" xml:space="preserve"> (CL$2 &gt;= NTBA!$F$17) * IF(CL$268 &gt;= $E327, MAX( MIN( $F327*$F$264, $F327-SUM($I327:CK327)),0),0)</f>
        <v>0</v>
      </c>
      <c r="CM327" s="53">
        <f ca="1" xml:space="preserve"> (CM$2 &gt;= NTBA!$F$17) * IF(CM$268 &gt;= $E327, MAX( MIN( $F327*$F$264, $F327-SUM($I327:CL327)),0),0)</f>
        <v>0</v>
      </c>
      <c r="CN327" s="53">
        <f ca="1" xml:space="preserve"> (CN$2 &gt;= NTBA!$F$17) * IF(CN$268 &gt;= $E327, MAX( MIN( $F327*$F$264, $F327-SUM($I327:CM327)),0),0)</f>
        <v>0</v>
      </c>
      <c r="CO327" s="53">
        <f ca="1" xml:space="preserve"> (CO$2 &gt;= NTBA!$F$17) * IF(CO$268 &gt;= $E327, MAX( MIN( $F327*$F$264, $F327-SUM($I327:CN327)),0),0)</f>
        <v>0</v>
      </c>
      <c r="CP327" s="53">
        <f ca="1" xml:space="preserve"> (CP$2 &gt;= NTBA!$F$17) * IF(CP$268 &gt;= $E327, MAX( MIN( $F327*$F$264, $F327-SUM($I327:CO327)),0),0)</f>
        <v>0</v>
      </c>
      <c r="CQ327" s="53">
        <f ca="1" xml:space="preserve"> (CQ$2 &gt;= NTBA!$F$17) * IF(CQ$268 &gt;= $E327, MAX( MIN( $F327*$F$264, $F327-SUM($I327:CP327)),0),0)</f>
        <v>0</v>
      </c>
      <c r="CR327" s="53">
        <f ca="1" xml:space="preserve"> (CR$2 &gt;= NTBA!$F$17) * IF(CR$268 &gt;= $E327, MAX( MIN( $F327*$F$264, $F327-SUM($I327:CQ327)),0),0)</f>
        <v>0</v>
      </c>
      <c r="CS327" s="53">
        <f ca="1" xml:space="preserve"> (CS$2 &gt;= NTBA!$F$17) * IF(CS$268 &gt;= $E327, MAX( MIN( $F327*$F$264, $F327-SUM($I327:CR327)),0),0)</f>
        <v>0</v>
      </c>
      <c r="CT327" s="53">
        <f ca="1" xml:space="preserve"> (CT$2 &gt;= NTBA!$F$17) * IF(CT$268 &gt;= $E327, MAX( MIN( $F327*$F$264, $F327-SUM($I327:CS327)),0),0)</f>
        <v>0</v>
      </c>
      <c r="CU327" s="53">
        <f ca="1" xml:space="preserve"> (CU$2 &gt;= NTBA!$F$17) * IF(CU$268 &gt;= $E327, MAX( MIN( $F327*$F$264, $F327-SUM($I327:CT327)),0),0)</f>
        <v>0</v>
      </c>
      <c r="CV327" s="53">
        <f ca="1" xml:space="preserve"> (CV$2 &gt;= NTBA!$F$17) * IF(CV$268 &gt;= $E327, MAX( MIN( $F327*$F$264, $F327-SUM($I327:CU327)),0),0)</f>
        <v>0</v>
      </c>
      <c r="CW327" s="53">
        <f ca="1" xml:space="preserve"> (CW$2 &gt;= NTBA!$F$17) * IF(CW$268 &gt;= $E327, MAX( MIN( $F327*$F$264, $F327-SUM($I327:CV327)),0),0)</f>
        <v>0</v>
      </c>
      <c r="CX327" s="53">
        <f ca="1" xml:space="preserve"> (CX$2 &gt;= NTBA!$F$17) * IF(CX$268 &gt;= $E327, MAX( MIN( $F327*$F$264, $F327-SUM($I327:CW327)),0),0)</f>
        <v>0</v>
      </c>
      <c r="CY327" s="53">
        <f ca="1" xml:space="preserve"> (CY$2 &gt;= NTBA!$F$17) * IF(CY$268 &gt;= $E327, MAX( MIN( $F327*$F$264, $F327-SUM($I327:CX327)),0),0)</f>
        <v>0</v>
      </c>
      <c r="CZ327" s="53">
        <f ca="1" xml:space="preserve"> (CZ$2 &gt;= NTBA!$F$17) * IF(CZ$268 &gt;= $E327, MAX( MIN( $F327*$F$264, $F327-SUM($I327:CY327)),0),0)</f>
        <v>0</v>
      </c>
      <c r="DA327" s="53">
        <f ca="1" xml:space="preserve"> (DA$2 &gt;= NTBA!$F$17) * IF(DA$268 &gt;= $E327, MAX( MIN( $F327*$F$264, $F327-SUM($I327:CZ327)),0),0)</f>
        <v>0</v>
      </c>
      <c r="DB327" s="53">
        <f ca="1" xml:space="preserve"> (DB$2 &gt;= NTBA!$F$17) * IF(DB$268 &gt;= $E327, MAX( MIN( $F327*$F$264, $F327-SUM($I327:DA327)),0),0)</f>
        <v>0</v>
      </c>
      <c r="DC327" s="53">
        <f ca="1" xml:space="preserve"> (DC$2 &gt;= NTBA!$F$17) * IF(DC$268 &gt;= $E327, MAX( MIN( $F327*$F$264, $F327-SUM($I327:DB327)),0),0)</f>
        <v>0</v>
      </c>
      <c r="DD327" s="53">
        <f ca="1" xml:space="preserve"> (DD$2 &gt;= NTBA!$F$17) * IF(DD$268 &gt;= $E327, MAX( MIN( $F327*$F$264, $F327-SUM($I327:DC327)),0),0)</f>
        <v>0</v>
      </c>
      <c r="DE327" s="53">
        <f ca="1" xml:space="preserve"> (DE$2 &gt;= NTBA!$F$17) * IF(DE$268 &gt;= $E327, MAX( MIN( $F327*$F$264, $F327-SUM($I327:DD327)),0),0)</f>
        <v>0</v>
      </c>
      <c r="DF327" s="53">
        <f ca="1" xml:space="preserve"> (DF$2 &gt;= NTBA!$F$17) * IF(DF$268 &gt;= $E327, MAX( MIN( $F327*$F$264, $F327-SUM($I327:DE327)),0),0)</f>
        <v>0</v>
      </c>
      <c r="DG327" s="53">
        <f ca="1" xml:space="preserve"> (DG$2 &gt;= NTBA!$F$17) * IF(DG$268 &gt;= $E327, MAX( MIN( $F327*$F$264, $F327-SUM($I327:DF327)),0),0)</f>
        <v>0</v>
      </c>
      <c r="DH327" s="53">
        <f ca="1" xml:space="preserve"> (DH$2 &gt;= NTBA!$F$17) * IF(DH$268 &gt;= $E327, MAX( MIN( $F327*$F$264, $F327-SUM($I327:DG327)),0),0)</f>
        <v>0</v>
      </c>
      <c r="DI327" s="53">
        <f ca="1" xml:space="preserve"> (DI$2 &gt;= NTBA!$F$17) * IF(DI$268 &gt;= $E327, MAX( MIN( $F327*$F$264, $F327-SUM($I327:DH327)),0),0)</f>
        <v>0</v>
      </c>
      <c r="DJ327" s="53">
        <f ca="1" xml:space="preserve"> (DJ$2 &gt;= NTBA!$F$17) * IF(DJ$268 &gt;= $E327, MAX( MIN( $F327*$F$264, $F327-SUM($I327:DI327)),0),0)</f>
        <v>0</v>
      </c>
      <c r="DK327" s="53">
        <f ca="1" xml:space="preserve"> (DK$2 &gt;= NTBA!$F$17) * IF(DK$268 &gt;= $E327, MAX( MIN( $F327*$F$264, $F327-SUM($I327:DJ327)),0),0)</f>
        <v>0</v>
      </c>
      <c r="DL327" s="53">
        <f ca="1" xml:space="preserve"> (DL$2 &gt;= NTBA!$F$17) * IF(DL$268 &gt;= $E327, MAX( MIN( $F327*$F$264, $F327-SUM($I327:DK327)),0),0)</f>
        <v>0</v>
      </c>
      <c r="DM327" s="53">
        <f ca="1" xml:space="preserve"> (DM$2 &gt;= NTBA!$F$17) * IF(DM$268 &gt;= $E327, MAX( MIN( $F327*$F$264, $F327-SUM($I327:DL327)),0),0)</f>
        <v>0</v>
      </c>
      <c r="DN327" s="53">
        <f ca="1" xml:space="preserve"> (DN$2 &gt;= NTBA!$F$17) * IF(DN$268 &gt;= $E327, MAX( MIN( $F327*$F$264, $F327-SUM($I327:DM327)),0),0)</f>
        <v>0</v>
      </c>
      <c r="DO327" s="53">
        <f ca="1" xml:space="preserve"> (DO$2 &gt;= NTBA!$F$17) * IF(DO$268 &gt;= $E327, MAX( MIN( $F327*$F$264, $F327-SUM($I327:DN327)),0),0)</f>
        <v>0</v>
      </c>
      <c r="DP327" s="53">
        <f ca="1" xml:space="preserve"> (DP$2 &gt;= NTBA!$F$17) * IF(DP$268 &gt;= $E327, MAX( MIN( $F327*$F$264, $F327-SUM($I327:DO327)),0),0)</f>
        <v>0</v>
      </c>
      <c r="DQ327" s="53">
        <f ca="1" xml:space="preserve"> (DQ$2 &gt;= NTBA!$F$17) * IF(DQ$268 &gt;= $E327, MAX( MIN( $F327*$F$264, $F327-SUM($I327:DP327)),0),0)</f>
        <v>0</v>
      </c>
      <c r="DR327" s="53">
        <f ca="1" xml:space="preserve"> (DR$2 &gt;= NTBA!$F$17) * IF(DR$268 &gt;= $E327, MAX( MIN( $F327*$F$264, $F327-SUM($I327:DQ327)),0),0)</f>
        <v>0</v>
      </c>
      <c r="DS327" s="53">
        <f ca="1" xml:space="preserve"> (DS$2 &gt;= NTBA!$F$17) * IF(DS$268 &gt;= $E327, MAX( MIN( $F327*$F$264, $F327-SUM($I327:DR327)),0),0)</f>
        <v>0</v>
      </c>
      <c r="DT327" s="53">
        <f ca="1" xml:space="preserve"> (DT$2 &gt;= NTBA!$F$17) * IF(DT$268 &gt;= $E327, MAX( MIN( $F327*$F$264, $F327-SUM($I327:DS327)),0),0)</f>
        <v>0</v>
      </c>
      <c r="DU327" s="53">
        <f ca="1" xml:space="preserve"> (DU$2 &gt;= NTBA!$F$17) * IF(DU$268 &gt;= $E327, MAX( MIN( $F327*$F$264, $F327-SUM($I327:DT327)),0),0)</f>
        <v>0</v>
      </c>
      <c r="DV327" s="53">
        <f ca="1" xml:space="preserve"> (DV$2 &gt;= NTBA!$F$17) * IF(DV$268 &gt;= $E327, MAX( MIN( $F327*$F$264, $F327-SUM($I327:DU327)),0),0)</f>
        <v>0</v>
      </c>
      <c r="DW327" s="53">
        <f ca="1" xml:space="preserve"> (DW$2 &gt;= NTBA!$F$17) * IF(DW$268 &gt;= $E327, MAX( MIN( $F327*$F$264, $F327-SUM($I327:DV327)),0),0)</f>
        <v>0</v>
      </c>
      <c r="DX327" s="53">
        <f ca="1" xml:space="preserve"> (DX$2 &gt;= NTBA!$F$17) * IF(DX$268 &gt;= $E327, MAX( MIN( $F327*$F$264, $F327-SUM($I327:DW327)),0),0)</f>
        <v>0</v>
      </c>
      <c r="DY327" s="53">
        <f ca="1" xml:space="preserve"> (DY$2 &gt;= NTBA!$F$17) * IF(DY$268 &gt;= $E327, MAX( MIN( $F327*$F$264, $F327-SUM($I327:DX327)),0),0)</f>
        <v>0</v>
      </c>
      <c r="DZ327" s="53">
        <f ca="1" xml:space="preserve"> (DZ$2 &gt;= NTBA!$F$17) * IF(DZ$268 &gt;= $E327, MAX( MIN( $F327*$F$264, $F327-SUM($I327:DY327)),0),0)</f>
        <v>0</v>
      </c>
      <c r="EA327" s="53">
        <f ca="1" xml:space="preserve"> (EA$2 &gt;= NTBA!$F$17) * IF(EA$268 &gt;= $E327, MAX( MIN( $F327*$F$264, $F327-SUM($I327:DZ327)),0),0)</f>
        <v>0</v>
      </c>
      <c r="EB327" s="53">
        <f ca="1" xml:space="preserve"> (EB$2 &gt;= NTBA!$F$17) * IF(EB$268 &gt;= $E327, MAX( MIN( $F327*$F$264, $F327-SUM($I327:EA327)),0),0)</f>
        <v>0</v>
      </c>
      <c r="EC327" s="53">
        <f ca="1" xml:space="preserve"> (EC$2 &gt;= NTBA!$F$17) * IF(EC$268 &gt;= $E327, MAX( MIN( $F327*$F$264, $F327-SUM($I327:EB327)),0),0)</f>
        <v>0</v>
      </c>
      <c r="ED327" s="53">
        <f ca="1" xml:space="preserve"> (ED$2 &gt;= NTBA!$F$17) * IF(ED$268 &gt;= $E327, MAX( MIN( $F327*$F$264, $F327-SUM($I327:EC327)),0),0)</f>
        <v>0</v>
      </c>
      <c r="EE327" s="53">
        <f ca="1" xml:space="preserve"> (EE$2 &gt;= NTBA!$F$17) * IF(EE$268 &gt;= $E327, MAX( MIN( $F327*$F$264, $F327-SUM($I327:ED327)),0),0)</f>
        <v>0</v>
      </c>
      <c r="EF327" s="53">
        <f ca="1" xml:space="preserve"> (EF$2 &gt;= NTBA!$F$17) * IF(EF$268 &gt;= $E327, MAX( MIN( $F327*$F$264, $F327-SUM($I327:EE327)),0),0)</f>
        <v>0</v>
      </c>
      <c r="EG327" s="53">
        <f ca="1" xml:space="preserve"> (EG$2 &gt;= NTBA!$F$17) * IF(EG$268 &gt;= $E327, MAX( MIN( $F327*$F$264, $F327-SUM($I327:EF327)),0),0)</f>
        <v>0</v>
      </c>
      <c r="EH327" s="53">
        <f ca="1" xml:space="preserve"> (EH$2 &gt;= NTBA!$F$17) * IF(EH$268 &gt;= $E327, MAX( MIN( $F327*$F$264, $F327-SUM($I327:EG327)),0),0)</f>
        <v>0</v>
      </c>
      <c r="EI327" s="21"/>
    </row>
    <row r="328" spans="5:139" ht="15" customHeight="1" outlineLevel="1" x14ac:dyDescent="0.35">
      <c r="E328" s="625">
        <v>60</v>
      </c>
      <c r="F328" s="415">
        <f ca="1"/>
        <v>0</v>
      </c>
      <c r="H328" s="26">
        <f t="shared" ca="1" si="184"/>
        <v>0</v>
      </c>
      <c r="I328" s="39"/>
      <c r="J328" s="53">
        <f xml:space="preserve"> (J$2 &gt;= NTBA!$F$17) * IF(J$268 &gt;= $E328, MAX( MIN( $F328*$F$264, $F328-SUM($I328:I328)),0),0)</f>
        <v>0</v>
      </c>
      <c r="K328" s="53">
        <f xml:space="preserve"> (K$2 &gt;= NTBA!$F$17) * IF(K$268 &gt;= $E328, MAX( MIN( $F328*$F$264, $F328-SUM($I328:J328)),0),0)</f>
        <v>0</v>
      </c>
      <c r="L328" s="53">
        <f xml:space="preserve"> (L$2 &gt;= NTBA!$F$17) * IF(L$268 &gt;= $E328, MAX( MIN( $F328*$F$264, $F328-SUM($I328:K328)),0),0)</f>
        <v>0</v>
      </c>
      <c r="M328" s="53">
        <f xml:space="preserve"> (M$2 &gt;= NTBA!$F$17) * IF(M$268 &gt;= $E328, MAX( MIN( $F328*$F$264, $F328-SUM($I328:L328)),0),0)</f>
        <v>0</v>
      </c>
      <c r="N328" s="53">
        <f xml:space="preserve"> (N$2 &gt;= NTBA!$F$17) * IF(N$268 &gt;= $E328, MAX( MIN( $F328*$F$264, $F328-SUM($I328:M328)),0),0)</f>
        <v>0</v>
      </c>
      <c r="O328" s="53">
        <f xml:space="preserve"> (O$2 &gt;= NTBA!$F$17) * IF(O$268 &gt;= $E328, MAX( MIN( $F328*$F$264, $F328-SUM($I328:N328)),0),0)</f>
        <v>0</v>
      </c>
      <c r="P328" s="53">
        <f xml:space="preserve"> (P$2 &gt;= NTBA!$F$17) * IF(P$268 &gt;= $E328, MAX( MIN( $F328*$F$264, $F328-SUM($I328:O328)),0),0)</f>
        <v>0</v>
      </c>
      <c r="Q328" s="53">
        <f xml:space="preserve"> (Q$2 &gt;= NTBA!$F$17) * IF(Q$268 &gt;= $E328, MAX( MIN( $F328*$F$264, $F328-SUM($I328:P328)),0),0)</f>
        <v>0</v>
      </c>
      <c r="R328" s="53">
        <f xml:space="preserve"> (R$2 &gt;= NTBA!$F$17) * IF(R$268 &gt;= $E328, MAX( MIN( $F328*$F$264, $F328-SUM($I328:Q328)),0),0)</f>
        <v>0</v>
      </c>
      <c r="S328" s="53">
        <f xml:space="preserve"> (S$2 &gt;= NTBA!$F$17) * IF(S$268 &gt;= $E328, MAX( MIN( $F328*$F$264, $F328-SUM($I328:R328)),0),0)</f>
        <v>0</v>
      </c>
      <c r="T328" s="53">
        <f xml:space="preserve"> (T$2 &gt;= NTBA!$F$17) * IF(T$268 &gt;= $E328, MAX( MIN( $F328*$F$264, $F328-SUM($I328:S328)),0),0)</f>
        <v>0</v>
      </c>
      <c r="U328" s="53">
        <f xml:space="preserve"> (U$2 &gt;= NTBA!$F$17) * IF(U$268 &gt;= $E328, MAX( MIN( $F328*$F$264, $F328-SUM($I328:T328)),0),0)</f>
        <v>0</v>
      </c>
      <c r="V328" s="53">
        <f xml:space="preserve"> (V$2 &gt;= NTBA!$F$17) * IF(V$268 &gt;= $E328, MAX( MIN( $F328*$F$264, $F328-SUM($I328:U328)),0),0)</f>
        <v>0</v>
      </c>
      <c r="W328" s="53">
        <f xml:space="preserve"> (W$2 &gt;= NTBA!$F$17) * IF(W$268 &gt;= $E328, MAX( MIN( $F328*$F$264, $F328-SUM($I328:V328)),0),0)</f>
        <v>0</v>
      </c>
      <c r="X328" s="53">
        <f xml:space="preserve"> (X$2 &gt;= NTBA!$F$17) * IF(X$268 &gt;= $E328, MAX( MIN( $F328*$F$264, $F328-SUM($I328:W328)),0),0)</f>
        <v>0</v>
      </c>
      <c r="Y328" s="53">
        <f xml:space="preserve"> (Y$2 &gt;= NTBA!$F$17) * IF(Y$268 &gt;= $E328, MAX( MIN( $F328*$F$264, $F328-SUM($I328:X328)),0),0)</f>
        <v>0</v>
      </c>
      <c r="Z328" s="53">
        <f xml:space="preserve"> (Z$2 &gt;= NTBA!$F$17) * IF(Z$268 &gt;= $E328, MAX( MIN( $F328*$F$264, $F328-SUM($I328:Y328)),0),0)</f>
        <v>0</v>
      </c>
      <c r="AA328" s="53">
        <f xml:space="preserve"> (AA$2 &gt;= NTBA!$F$17) * IF(AA$268 &gt;= $E328, MAX( MIN( $F328*$F$264, $F328-SUM($I328:Z328)),0),0)</f>
        <v>0</v>
      </c>
      <c r="AB328" s="53">
        <f xml:space="preserve"> (AB$2 &gt;= NTBA!$F$17) * IF(AB$268 &gt;= $E328, MAX( MIN( $F328*$F$264, $F328-SUM($I328:AA328)),0),0)</f>
        <v>0</v>
      </c>
      <c r="AC328" s="53">
        <f xml:space="preserve"> (AC$2 &gt;= NTBA!$F$17) * IF(AC$268 &gt;= $E328, MAX( MIN( $F328*$F$264, $F328-SUM($I328:AB328)),0),0)</f>
        <v>0</v>
      </c>
      <c r="AD328" s="53">
        <f xml:space="preserve"> (AD$2 &gt;= NTBA!$F$17) * IF(AD$268 &gt;= $E328, MAX( MIN( $F328*$F$264, $F328-SUM($I328:AC328)),0),0)</f>
        <v>0</v>
      </c>
      <c r="AE328" s="53">
        <f xml:space="preserve"> (AE$2 &gt;= NTBA!$F$17) * IF(AE$268 &gt;= $E328, MAX( MIN( $F328*$F$264, $F328-SUM($I328:AD328)),0),0)</f>
        <v>0</v>
      </c>
      <c r="AF328" s="53">
        <f xml:space="preserve"> (AF$2 &gt;= NTBA!$F$17) * IF(AF$268 &gt;= $E328, MAX( MIN( $F328*$F$264, $F328-SUM($I328:AE328)),0),0)</f>
        <v>0</v>
      </c>
      <c r="AG328" s="53">
        <f xml:space="preserve"> (AG$2 &gt;= NTBA!$F$17) * IF(AG$268 &gt;= $E328, MAX( MIN( $F328*$F$264, $F328-SUM($I328:AF328)),0),0)</f>
        <v>0</v>
      </c>
      <c r="AH328" s="53">
        <f xml:space="preserve"> (AH$2 &gt;= NTBA!$F$17) * IF(AH$268 &gt;= $E328, MAX( MIN( $F328*$F$264, $F328-SUM($I328:AG328)),0),0)</f>
        <v>0</v>
      </c>
      <c r="AI328" s="53">
        <f xml:space="preserve"> (AI$2 &gt;= NTBA!$F$17) * IF(AI$268 &gt;= $E328, MAX( MIN( $F328*$F$264, $F328-SUM($I328:AH328)),0),0)</f>
        <v>0</v>
      </c>
      <c r="AJ328" s="53">
        <f xml:space="preserve"> (AJ$2 &gt;= NTBA!$F$17) * IF(AJ$268 &gt;= $E328, MAX( MIN( $F328*$F$264, $F328-SUM($I328:AI328)),0),0)</f>
        <v>0</v>
      </c>
      <c r="AK328" s="53">
        <f xml:space="preserve"> (AK$2 &gt;= NTBA!$F$17) * IF(AK$268 &gt;= $E328, MAX( MIN( $F328*$F$264, $F328-SUM($I328:AJ328)),0),0)</f>
        <v>0</v>
      </c>
      <c r="AL328" s="53">
        <f xml:space="preserve"> (AL$2 &gt;= NTBA!$F$17) * IF(AL$268 &gt;= $E328, MAX( MIN( $F328*$F$264, $F328-SUM($I328:AK328)),0),0)</f>
        <v>0</v>
      </c>
      <c r="AM328" s="53">
        <f xml:space="preserve"> (AM$2 &gt;= NTBA!$F$17) * IF(AM$268 &gt;= $E328, MAX( MIN( $F328*$F$264, $F328-SUM($I328:AL328)),0),0)</f>
        <v>0</v>
      </c>
      <c r="AN328" s="53">
        <f xml:space="preserve"> (AN$2 &gt;= NTBA!$F$17) * IF(AN$268 &gt;= $E328, MAX( MIN( $F328*$F$264, $F328-SUM($I328:AM328)),0),0)</f>
        <v>0</v>
      </c>
      <c r="AO328" s="53">
        <f xml:space="preserve"> (AO$2 &gt;= NTBA!$F$17) * IF(AO$268 &gt;= $E328, MAX( MIN( $F328*$F$264, $F328-SUM($I328:AN328)),0),0)</f>
        <v>0</v>
      </c>
      <c r="AP328" s="53">
        <f xml:space="preserve"> (AP$2 &gt;= NTBA!$F$17) * IF(AP$268 &gt;= $E328, MAX( MIN( $F328*$F$264, $F328-SUM($I328:AO328)),0),0)</f>
        <v>0</v>
      </c>
      <c r="AQ328" s="53">
        <f xml:space="preserve"> (AQ$2 &gt;= NTBA!$F$17) * IF(AQ$268 &gt;= $E328, MAX( MIN( $F328*$F$264, $F328-SUM($I328:AP328)),0),0)</f>
        <v>0</v>
      </c>
      <c r="AR328" s="53">
        <f xml:space="preserve"> (AR$2 &gt;= NTBA!$F$17) * IF(AR$268 &gt;= $E328, MAX( MIN( $F328*$F$264, $F328-SUM($I328:AQ328)),0),0)</f>
        <v>0</v>
      </c>
      <c r="AS328" s="53">
        <f xml:space="preserve"> (AS$2 &gt;= NTBA!$F$17) * IF(AS$268 &gt;= $E328, MAX( MIN( $F328*$F$264, $F328-SUM($I328:AR328)),0),0)</f>
        <v>0</v>
      </c>
      <c r="AT328" s="53">
        <f xml:space="preserve"> (AT$2 &gt;= NTBA!$F$17) * IF(AT$268 &gt;= $E328, MAX( MIN( $F328*$F$264, $F328-SUM($I328:AS328)),0),0)</f>
        <v>0</v>
      </c>
      <c r="AU328" s="53">
        <f xml:space="preserve"> (AU$2 &gt;= NTBA!$F$17) * IF(AU$268 &gt;= $E328, MAX( MIN( $F328*$F$264, $F328-SUM($I328:AT328)),0),0)</f>
        <v>0</v>
      </c>
      <c r="AV328" s="53">
        <f xml:space="preserve"> (AV$2 &gt;= NTBA!$F$17) * IF(AV$268 &gt;= $E328, MAX( MIN( $F328*$F$264, $F328-SUM($I328:AU328)),0),0)</f>
        <v>0</v>
      </c>
      <c r="AW328" s="53">
        <f xml:space="preserve"> (AW$2 &gt;= NTBA!$F$17) * IF(AW$268 &gt;= $E328, MAX( MIN( $F328*$F$264, $F328-SUM($I328:AV328)),0),0)</f>
        <v>0</v>
      </c>
      <c r="AX328" s="53">
        <f xml:space="preserve"> (AX$2 &gt;= NTBA!$F$17) * IF(AX$268 &gt;= $E328, MAX( MIN( $F328*$F$264, $F328-SUM($I328:AW328)),0),0)</f>
        <v>0</v>
      </c>
      <c r="AY328" s="53">
        <f xml:space="preserve"> (AY$2 &gt;= NTBA!$F$17) * IF(AY$268 &gt;= $E328, MAX( MIN( $F328*$F$264, $F328-SUM($I328:AX328)),0),0)</f>
        <v>0</v>
      </c>
      <c r="AZ328" s="53">
        <f xml:space="preserve"> (AZ$2 &gt;= NTBA!$F$17) * IF(AZ$268 &gt;= $E328, MAX( MIN( $F328*$F$264, $F328-SUM($I328:AY328)),0),0)</f>
        <v>0</v>
      </c>
      <c r="BA328" s="53">
        <f xml:space="preserve"> (BA$2 &gt;= NTBA!$F$17) * IF(BA$268 &gt;= $E328, MAX( MIN( $F328*$F$264, $F328-SUM($I328:AZ328)),0),0)</f>
        <v>0</v>
      </c>
      <c r="BB328" s="53">
        <f xml:space="preserve"> (BB$2 &gt;= NTBA!$F$17) * IF(BB$268 &gt;= $E328, MAX( MIN( $F328*$F$264, $F328-SUM($I328:BA328)),0),0)</f>
        <v>0</v>
      </c>
      <c r="BC328" s="53">
        <f xml:space="preserve"> (BC$2 &gt;= NTBA!$F$17) * IF(BC$268 &gt;= $E328, MAX( MIN( $F328*$F$264, $F328-SUM($I328:BB328)),0),0)</f>
        <v>0</v>
      </c>
      <c r="BD328" s="53">
        <f xml:space="preserve"> (BD$2 &gt;= NTBA!$F$17) * IF(BD$268 &gt;= $E328, MAX( MIN( $F328*$F$264, $F328-SUM($I328:BC328)),0),0)</f>
        <v>0</v>
      </c>
      <c r="BE328" s="53">
        <f xml:space="preserve"> (BE$2 &gt;= NTBA!$F$17) * IF(BE$268 &gt;= $E328, MAX( MIN( $F328*$F$264, $F328-SUM($I328:BD328)),0),0)</f>
        <v>0</v>
      </c>
      <c r="BF328" s="53">
        <f xml:space="preserve"> (BF$2 &gt;= NTBA!$F$17) * IF(BF$268 &gt;= $E328, MAX( MIN( $F328*$F$264, $F328-SUM($I328:BE328)),0),0)</f>
        <v>0</v>
      </c>
      <c r="BG328" s="53">
        <f xml:space="preserve"> (BG$2 &gt;= NTBA!$F$17) * IF(BG$268 &gt;= $E328, MAX( MIN( $F328*$F$264, $F328-SUM($I328:BF328)),0),0)</f>
        <v>0</v>
      </c>
      <c r="BH328" s="53">
        <f xml:space="preserve"> (BH$2 &gt;= NTBA!$F$17) * IF(BH$268 &gt;= $E328, MAX( MIN( $F328*$F$264, $F328-SUM($I328:BG328)),0),0)</f>
        <v>0</v>
      </c>
      <c r="BI328" s="53">
        <f xml:space="preserve"> (BI$2 &gt;= NTBA!$F$17) * IF(BI$268 &gt;= $E328, MAX( MIN( $F328*$F$264, $F328-SUM($I328:BH328)),0),0)</f>
        <v>0</v>
      </c>
      <c r="BJ328" s="53">
        <f xml:space="preserve"> (BJ$2 &gt;= NTBA!$F$17) * IF(BJ$268 &gt;= $E328, MAX( MIN( $F328*$F$264, $F328-SUM($I328:BI328)),0),0)</f>
        <v>0</v>
      </c>
      <c r="BK328" s="53">
        <f xml:space="preserve"> (BK$2 &gt;= NTBA!$F$17) * IF(BK$268 &gt;= $E328, MAX( MIN( $F328*$F$264, $F328-SUM($I328:BJ328)),0),0)</f>
        <v>0</v>
      </c>
      <c r="BL328" s="53">
        <f xml:space="preserve"> (BL$2 &gt;= NTBA!$F$17) * IF(BL$268 &gt;= $E328, MAX( MIN( $F328*$F$264, $F328-SUM($I328:BK328)),0),0)</f>
        <v>0</v>
      </c>
      <c r="BM328" s="53">
        <f xml:space="preserve"> (BM$2 &gt;= NTBA!$F$17) * IF(BM$268 &gt;= $E328, MAX( MIN( $F328*$F$264, $F328-SUM($I328:BL328)),0),0)</f>
        <v>0</v>
      </c>
      <c r="BN328" s="53">
        <f xml:space="preserve"> (BN$2 &gt;= NTBA!$F$17) * IF(BN$268 &gt;= $E328, MAX( MIN( $F328*$F$264, $F328-SUM($I328:BM328)),0),0)</f>
        <v>0</v>
      </c>
      <c r="BO328" s="53">
        <f xml:space="preserve"> (BO$2 &gt;= NTBA!$F$17) * IF(BO$268 &gt;= $E328, MAX( MIN( $F328*$F$264, $F328-SUM($I328:BN328)),0),0)</f>
        <v>0</v>
      </c>
      <c r="BP328" s="53">
        <f xml:space="preserve"> (BP$2 &gt;= NTBA!$F$17) * IF(BP$268 &gt;= $E328, MAX( MIN( $F328*$F$264, $F328-SUM($I328:BO328)),0),0)</f>
        <v>0</v>
      </c>
      <c r="BQ328" s="53">
        <f ca="1" xml:space="preserve"> (BQ$2 &gt;= NTBA!$F$17) * IF(BQ$268 &gt;= $E328, MAX( MIN( $F328*$F$264, $F328-SUM($I328:BP328)),0),0)</f>
        <v>0</v>
      </c>
      <c r="BR328" s="53">
        <f ca="1" xml:space="preserve"> (BR$2 &gt;= NTBA!$F$17) * IF(BR$268 &gt;= $E328, MAX( MIN( $F328*$F$264, $F328-SUM($I328:BQ328)),0),0)</f>
        <v>0</v>
      </c>
      <c r="BS328" s="53">
        <f ca="1" xml:space="preserve"> (BS$2 &gt;= NTBA!$F$17) * IF(BS$268 &gt;= $E328, MAX( MIN( $F328*$F$264, $F328-SUM($I328:BR328)),0),0)</f>
        <v>0</v>
      </c>
      <c r="BT328" s="53">
        <f ca="1" xml:space="preserve"> (BT$2 &gt;= NTBA!$F$17) * IF(BT$268 &gt;= $E328, MAX( MIN( $F328*$F$264, $F328-SUM($I328:BS328)),0),0)</f>
        <v>0</v>
      </c>
      <c r="BU328" s="53">
        <f ca="1" xml:space="preserve"> (BU$2 &gt;= NTBA!$F$17) * IF(BU$268 &gt;= $E328, MAX( MIN( $F328*$F$264, $F328-SUM($I328:BT328)),0),0)</f>
        <v>0</v>
      </c>
      <c r="BV328" s="53">
        <f ca="1" xml:space="preserve"> (BV$2 &gt;= NTBA!$F$17) * IF(BV$268 &gt;= $E328, MAX( MIN( $F328*$F$264, $F328-SUM($I328:BU328)),0),0)</f>
        <v>0</v>
      </c>
      <c r="BW328" s="53">
        <f ca="1" xml:space="preserve"> (BW$2 &gt;= NTBA!$F$17) * IF(BW$268 &gt;= $E328, MAX( MIN( $F328*$F$264, $F328-SUM($I328:BV328)),0),0)</f>
        <v>0</v>
      </c>
      <c r="BX328" s="53">
        <f ca="1" xml:space="preserve"> (BX$2 &gt;= NTBA!$F$17) * IF(BX$268 &gt;= $E328, MAX( MIN( $F328*$F$264, $F328-SUM($I328:BW328)),0),0)</f>
        <v>0</v>
      </c>
      <c r="BY328" s="53">
        <f ca="1" xml:space="preserve"> (BY$2 &gt;= NTBA!$F$17) * IF(BY$268 &gt;= $E328, MAX( MIN( $F328*$F$264, $F328-SUM($I328:BX328)),0),0)</f>
        <v>0</v>
      </c>
      <c r="BZ328" s="53">
        <f ca="1" xml:space="preserve"> (BZ$2 &gt;= NTBA!$F$17) * IF(BZ$268 &gt;= $E328, MAX( MIN( $F328*$F$264, $F328-SUM($I328:BY328)),0),0)</f>
        <v>0</v>
      </c>
      <c r="CA328" s="53">
        <f ca="1" xml:space="preserve"> (CA$2 &gt;= NTBA!$F$17) * IF(CA$268 &gt;= $E328, MAX( MIN( $F328*$F$264, $F328-SUM($I328:BZ328)),0),0)</f>
        <v>0</v>
      </c>
      <c r="CB328" s="53">
        <f ca="1" xml:space="preserve"> (CB$2 &gt;= NTBA!$F$17) * IF(CB$268 &gt;= $E328, MAX( MIN( $F328*$F$264, $F328-SUM($I328:CA328)),0),0)</f>
        <v>0</v>
      </c>
      <c r="CC328" s="53">
        <f ca="1" xml:space="preserve"> (CC$2 &gt;= NTBA!$F$17) * IF(CC$268 &gt;= $E328, MAX( MIN( $F328*$F$264, $F328-SUM($I328:CB328)),0),0)</f>
        <v>0</v>
      </c>
      <c r="CD328" s="53">
        <f ca="1" xml:space="preserve"> (CD$2 &gt;= NTBA!$F$17) * IF(CD$268 &gt;= $E328, MAX( MIN( $F328*$F$264, $F328-SUM($I328:CC328)),0),0)</f>
        <v>0</v>
      </c>
      <c r="CE328" s="53">
        <f ca="1" xml:space="preserve"> (CE$2 &gt;= NTBA!$F$17) * IF(CE$268 &gt;= $E328, MAX( MIN( $F328*$F$264, $F328-SUM($I328:CD328)),0),0)</f>
        <v>0</v>
      </c>
      <c r="CF328" s="53">
        <f ca="1" xml:space="preserve"> (CF$2 &gt;= NTBA!$F$17) * IF(CF$268 &gt;= $E328, MAX( MIN( $F328*$F$264, $F328-SUM($I328:CE328)),0),0)</f>
        <v>0</v>
      </c>
      <c r="CG328" s="53">
        <f ca="1" xml:space="preserve"> (CG$2 &gt;= NTBA!$F$17) * IF(CG$268 &gt;= $E328, MAX( MIN( $F328*$F$264, $F328-SUM($I328:CF328)),0),0)</f>
        <v>0</v>
      </c>
      <c r="CH328" s="53">
        <f ca="1" xml:space="preserve"> (CH$2 &gt;= NTBA!$F$17) * IF(CH$268 &gt;= $E328, MAX( MIN( $F328*$F$264, $F328-SUM($I328:CG328)),0),0)</f>
        <v>0</v>
      </c>
      <c r="CI328" s="53">
        <f ca="1" xml:space="preserve"> (CI$2 &gt;= NTBA!$F$17) * IF(CI$268 &gt;= $E328, MAX( MIN( $F328*$F$264, $F328-SUM($I328:CH328)),0),0)</f>
        <v>0</v>
      </c>
      <c r="CJ328" s="53">
        <f ca="1" xml:space="preserve"> (CJ$2 &gt;= NTBA!$F$17) * IF(CJ$268 &gt;= $E328, MAX( MIN( $F328*$F$264, $F328-SUM($I328:CI328)),0),0)</f>
        <v>0</v>
      </c>
      <c r="CK328" s="53">
        <f ca="1" xml:space="preserve"> (CK$2 &gt;= NTBA!$F$17) * IF(CK$268 &gt;= $E328, MAX( MIN( $F328*$F$264, $F328-SUM($I328:CJ328)),0),0)</f>
        <v>0</v>
      </c>
      <c r="CL328" s="53">
        <f ca="1" xml:space="preserve"> (CL$2 &gt;= NTBA!$F$17) * IF(CL$268 &gt;= $E328, MAX( MIN( $F328*$F$264, $F328-SUM($I328:CK328)),0),0)</f>
        <v>0</v>
      </c>
      <c r="CM328" s="53">
        <f ca="1" xml:space="preserve"> (CM$2 &gt;= NTBA!$F$17) * IF(CM$268 &gt;= $E328, MAX( MIN( $F328*$F$264, $F328-SUM($I328:CL328)),0),0)</f>
        <v>0</v>
      </c>
      <c r="CN328" s="53">
        <f ca="1" xml:space="preserve"> (CN$2 &gt;= NTBA!$F$17) * IF(CN$268 &gt;= $E328, MAX( MIN( $F328*$F$264, $F328-SUM($I328:CM328)),0),0)</f>
        <v>0</v>
      </c>
      <c r="CO328" s="53">
        <f ca="1" xml:space="preserve"> (CO$2 &gt;= NTBA!$F$17) * IF(CO$268 &gt;= $E328, MAX( MIN( $F328*$F$264, $F328-SUM($I328:CN328)),0),0)</f>
        <v>0</v>
      </c>
      <c r="CP328" s="53">
        <f ca="1" xml:space="preserve"> (CP$2 &gt;= NTBA!$F$17) * IF(CP$268 &gt;= $E328, MAX( MIN( $F328*$F$264, $F328-SUM($I328:CO328)),0),0)</f>
        <v>0</v>
      </c>
      <c r="CQ328" s="53">
        <f ca="1" xml:space="preserve"> (CQ$2 &gt;= NTBA!$F$17) * IF(CQ$268 &gt;= $E328, MAX( MIN( $F328*$F$264, $F328-SUM($I328:CP328)),0),0)</f>
        <v>0</v>
      </c>
      <c r="CR328" s="53">
        <f ca="1" xml:space="preserve"> (CR$2 &gt;= NTBA!$F$17) * IF(CR$268 &gt;= $E328, MAX( MIN( $F328*$F$264, $F328-SUM($I328:CQ328)),0),0)</f>
        <v>0</v>
      </c>
      <c r="CS328" s="53">
        <f ca="1" xml:space="preserve"> (CS$2 &gt;= NTBA!$F$17) * IF(CS$268 &gt;= $E328, MAX( MIN( $F328*$F$264, $F328-SUM($I328:CR328)),0),0)</f>
        <v>0</v>
      </c>
      <c r="CT328" s="53">
        <f ca="1" xml:space="preserve"> (CT$2 &gt;= NTBA!$F$17) * IF(CT$268 &gt;= $E328, MAX( MIN( $F328*$F$264, $F328-SUM($I328:CS328)),0),0)</f>
        <v>0</v>
      </c>
      <c r="CU328" s="53">
        <f ca="1" xml:space="preserve"> (CU$2 &gt;= NTBA!$F$17) * IF(CU$268 &gt;= $E328, MAX( MIN( $F328*$F$264, $F328-SUM($I328:CT328)),0),0)</f>
        <v>0</v>
      </c>
      <c r="CV328" s="53">
        <f ca="1" xml:space="preserve"> (CV$2 &gt;= NTBA!$F$17) * IF(CV$268 &gt;= $E328, MAX( MIN( $F328*$F$264, $F328-SUM($I328:CU328)),0),0)</f>
        <v>0</v>
      </c>
      <c r="CW328" s="53">
        <f ca="1" xml:space="preserve"> (CW$2 &gt;= NTBA!$F$17) * IF(CW$268 &gt;= $E328, MAX( MIN( $F328*$F$264, $F328-SUM($I328:CV328)),0),0)</f>
        <v>0</v>
      </c>
      <c r="CX328" s="53">
        <f ca="1" xml:space="preserve"> (CX$2 &gt;= NTBA!$F$17) * IF(CX$268 &gt;= $E328, MAX( MIN( $F328*$F$264, $F328-SUM($I328:CW328)),0),0)</f>
        <v>0</v>
      </c>
      <c r="CY328" s="53">
        <f ca="1" xml:space="preserve"> (CY$2 &gt;= NTBA!$F$17) * IF(CY$268 &gt;= $E328, MAX( MIN( $F328*$F$264, $F328-SUM($I328:CX328)),0),0)</f>
        <v>0</v>
      </c>
      <c r="CZ328" s="53">
        <f ca="1" xml:space="preserve"> (CZ$2 &gt;= NTBA!$F$17) * IF(CZ$268 &gt;= $E328, MAX( MIN( $F328*$F$264, $F328-SUM($I328:CY328)),0),0)</f>
        <v>0</v>
      </c>
      <c r="DA328" s="53">
        <f ca="1" xml:space="preserve"> (DA$2 &gt;= NTBA!$F$17) * IF(DA$268 &gt;= $E328, MAX( MIN( $F328*$F$264, $F328-SUM($I328:CZ328)),0),0)</f>
        <v>0</v>
      </c>
      <c r="DB328" s="53">
        <f ca="1" xml:space="preserve"> (DB$2 &gt;= NTBA!$F$17) * IF(DB$268 &gt;= $E328, MAX( MIN( $F328*$F$264, $F328-SUM($I328:DA328)),0),0)</f>
        <v>0</v>
      </c>
      <c r="DC328" s="53">
        <f ca="1" xml:space="preserve"> (DC$2 &gt;= NTBA!$F$17) * IF(DC$268 &gt;= $E328, MAX( MIN( $F328*$F$264, $F328-SUM($I328:DB328)),0),0)</f>
        <v>0</v>
      </c>
      <c r="DD328" s="53">
        <f ca="1" xml:space="preserve"> (DD$2 &gt;= NTBA!$F$17) * IF(DD$268 &gt;= $E328, MAX( MIN( $F328*$F$264, $F328-SUM($I328:DC328)),0),0)</f>
        <v>0</v>
      </c>
      <c r="DE328" s="53">
        <f ca="1" xml:space="preserve"> (DE$2 &gt;= NTBA!$F$17) * IF(DE$268 &gt;= $E328, MAX( MIN( $F328*$F$264, $F328-SUM($I328:DD328)),0),0)</f>
        <v>0</v>
      </c>
      <c r="DF328" s="53">
        <f ca="1" xml:space="preserve"> (DF$2 &gt;= NTBA!$F$17) * IF(DF$268 &gt;= $E328, MAX( MIN( $F328*$F$264, $F328-SUM($I328:DE328)),0),0)</f>
        <v>0</v>
      </c>
      <c r="DG328" s="53">
        <f ca="1" xml:space="preserve"> (DG$2 &gt;= NTBA!$F$17) * IF(DG$268 &gt;= $E328, MAX( MIN( $F328*$F$264, $F328-SUM($I328:DF328)),0),0)</f>
        <v>0</v>
      </c>
      <c r="DH328" s="53">
        <f ca="1" xml:space="preserve"> (DH$2 &gt;= NTBA!$F$17) * IF(DH$268 &gt;= $E328, MAX( MIN( $F328*$F$264, $F328-SUM($I328:DG328)),0),0)</f>
        <v>0</v>
      </c>
      <c r="DI328" s="53">
        <f ca="1" xml:space="preserve"> (DI$2 &gt;= NTBA!$F$17) * IF(DI$268 &gt;= $E328, MAX( MIN( $F328*$F$264, $F328-SUM($I328:DH328)),0),0)</f>
        <v>0</v>
      </c>
      <c r="DJ328" s="53">
        <f ca="1" xml:space="preserve"> (DJ$2 &gt;= NTBA!$F$17) * IF(DJ$268 &gt;= $E328, MAX( MIN( $F328*$F$264, $F328-SUM($I328:DI328)),0),0)</f>
        <v>0</v>
      </c>
      <c r="DK328" s="53">
        <f ca="1" xml:space="preserve"> (DK$2 &gt;= NTBA!$F$17) * IF(DK$268 &gt;= $E328, MAX( MIN( $F328*$F$264, $F328-SUM($I328:DJ328)),0),0)</f>
        <v>0</v>
      </c>
      <c r="DL328" s="53">
        <f ca="1" xml:space="preserve"> (DL$2 &gt;= NTBA!$F$17) * IF(DL$268 &gt;= $E328, MAX( MIN( $F328*$F$264, $F328-SUM($I328:DK328)),0),0)</f>
        <v>0</v>
      </c>
      <c r="DM328" s="53">
        <f ca="1" xml:space="preserve"> (DM$2 &gt;= NTBA!$F$17) * IF(DM$268 &gt;= $E328, MAX( MIN( $F328*$F$264, $F328-SUM($I328:DL328)),0),0)</f>
        <v>0</v>
      </c>
      <c r="DN328" s="53">
        <f ca="1" xml:space="preserve"> (DN$2 &gt;= NTBA!$F$17) * IF(DN$268 &gt;= $E328, MAX( MIN( $F328*$F$264, $F328-SUM($I328:DM328)),0),0)</f>
        <v>0</v>
      </c>
      <c r="DO328" s="53">
        <f ca="1" xml:space="preserve"> (DO$2 &gt;= NTBA!$F$17) * IF(DO$268 &gt;= $E328, MAX( MIN( $F328*$F$264, $F328-SUM($I328:DN328)),0),0)</f>
        <v>0</v>
      </c>
      <c r="DP328" s="53">
        <f ca="1" xml:space="preserve"> (DP$2 &gt;= NTBA!$F$17) * IF(DP$268 &gt;= $E328, MAX( MIN( $F328*$F$264, $F328-SUM($I328:DO328)),0),0)</f>
        <v>0</v>
      </c>
      <c r="DQ328" s="53">
        <f ca="1" xml:space="preserve"> (DQ$2 &gt;= NTBA!$F$17) * IF(DQ$268 &gt;= $E328, MAX( MIN( $F328*$F$264, $F328-SUM($I328:DP328)),0),0)</f>
        <v>0</v>
      </c>
      <c r="DR328" s="53">
        <f ca="1" xml:space="preserve"> (DR$2 &gt;= NTBA!$F$17) * IF(DR$268 &gt;= $E328, MAX( MIN( $F328*$F$264, $F328-SUM($I328:DQ328)),0),0)</f>
        <v>0</v>
      </c>
      <c r="DS328" s="53">
        <f ca="1" xml:space="preserve"> (DS$2 &gt;= NTBA!$F$17) * IF(DS$268 &gt;= $E328, MAX( MIN( $F328*$F$264, $F328-SUM($I328:DR328)),0),0)</f>
        <v>0</v>
      </c>
      <c r="DT328" s="53">
        <f ca="1" xml:space="preserve"> (DT$2 &gt;= NTBA!$F$17) * IF(DT$268 &gt;= $E328, MAX( MIN( $F328*$F$264, $F328-SUM($I328:DS328)),0),0)</f>
        <v>0</v>
      </c>
      <c r="DU328" s="53">
        <f ca="1" xml:space="preserve"> (DU$2 &gt;= NTBA!$F$17) * IF(DU$268 &gt;= $E328, MAX( MIN( $F328*$F$264, $F328-SUM($I328:DT328)),0),0)</f>
        <v>0</v>
      </c>
      <c r="DV328" s="53">
        <f ca="1" xml:space="preserve"> (DV$2 &gt;= NTBA!$F$17) * IF(DV$268 &gt;= $E328, MAX( MIN( $F328*$F$264, $F328-SUM($I328:DU328)),0),0)</f>
        <v>0</v>
      </c>
      <c r="DW328" s="53">
        <f ca="1" xml:space="preserve"> (DW$2 &gt;= NTBA!$F$17) * IF(DW$268 &gt;= $E328, MAX( MIN( $F328*$F$264, $F328-SUM($I328:DV328)),0),0)</f>
        <v>0</v>
      </c>
      <c r="DX328" s="53">
        <f ca="1" xml:space="preserve"> (DX$2 &gt;= NTBA!$F$17) * IF(DX$268 &gt;= $E328, MAX( MIN( $F328*$F$264, $F328-SUM($I328:DW328)),0),0)</f>
        <v>0</v>
      </c>
      <c r="DY328" s="53">
        <f ca="1" xml:space="preserve"> (DY$2 &gt;= NTBA!$F$17) * IF(DY$268 &gt;= $E328, MAX( MIN( $F328*$F$264, $F328-SUM($I328:DX328)),0),0)</f>
        <v>0</v>
      </c>
      <c r="DZ328" s="53">
        <f ca="1" xml:space="preserve"> (DZ$2 &gt;= NTBA!$F$17) * IF(DZ$268 &gt;= $E328, MAX( MIN( $F328*$F$264, $F328-SUM($I328:DY328)),0),0)</f>
        <v>0</v>
      </c>
      <c r="EA328" s="53">
        <f ca="1" xml:space="preserve"> (EA$2 &gt;= NTBA!$F$17) * IF(EA$268 &gt;= $E328, MAX( MIN( $F328*$F$264, $F328-SUM($I328:DZ328)),0),0)</f>
        <v>0</v>
      </c>
      <c r="EB328" s="53">
        <f ca="1" xml:space="preserve"> (EB$2 &gt;= NTBA!$F$17) * IF(EB$268 &gt;= $E328, MAX( MIN( $F328*$F$264, $F328-SUM($I328:EA328)),0),0)</f>
        <v>0</v>
      </c>
      <c r="EC328" s="53">
        <f ca="1" xml:space="preserve"> (EC$2 &gt;= NTBA!$F$17) * IF(EC$268 &gt;= $E328, MAX( MIN( $F328*$F$264, $F328-SUM($I328:EB328)),0),0)</f>
        <v>0</v>
      </c>
      <c r="ED328" s="53">
        <f ca="1" xml:space="preserve"> (ED$2 &gt;= NTBA!$F$17) * IF(ED$268 &gt;= $E328, MAX( MIN( $F328*$F$264, $F328-SUM($I328:EC328)),0),0)</f>
        <v>0</v>
      </c>
      <c r="EE328" s="53">
        <f ca="1" xml:space="preserve"> (EE$2 &gt;= NTBA!$F$17) * IF(EE$268 &gt;= $E328, MAX( MIN( $F328*$F$264, $F328-SUM($I328:ED328)),0),0)</f>
        <v>0</v>
      </c>
      <c r="EF328" s="53">
        <f ca="1" xml:space="preserve"> (EF$2 &gt;= NTBA!$F$17) * IF(EF$268 &gt;= $E328, MAX( MIN( $F328*$F$264, $F328-SUM($I328:EE328)),0),0)</f>
        <v>0</v>
      </c>
      <c r="EG328" s="53">
        <f ca="1" xml:space="preserve"> (EG$2 &gt;= NTBA!$F$17) * IF(EG$268 &gt;= $E328, MAX( MIN( $F328*$F$264, $F328-SUM($I328:EF328)),0),0)</f>
        <v>0</v>
      </c>
      <c r="EH328" s="53">
        <f ca="1" xml:space="preserve"> (EH$2 &gt;= NTBA!$F$17) * IF(EH$268 &gt;= $E328, MAX( MIN( $F328*$F$264, $F328-SUM($I328:EG328)),0),0)</f>
        <v>0</v>
      </c>
      <c r="EI328" s="21"/>
    </row>
    <row r="329" spans="5:139" ht="15" customHeight="1" outlineLevel="1" x14ac:dyDescent="0.35">
      <c r="E329" s="625">
        <v>61</v>
      </c>
      <c r="F329" s="415">
        <f ca="1"/>
        <v>0</v>
      </c>
      <c r="H329" s="26">
        <f t="shared" ca="1" si="184"/>
        <v>0</v>
      </c>
      <c r="I329" s="39"/>
      <c r="J329" s="53">
        <f xml:space="preserve"> (J$2 &gt;= NTBA!$F$17) * IF(J$268 &gt;= $E329, MAX( MIN( $F329*$F$264, $F329-SUM($I329:I329)),0),0)</f>
        <v>0</v>
      </c>
      <c r="K329" s="53">
        <f xml:space="preserve"> (K$2 &gt;= NTBA!$F$17) * IF(K$268 &gt;= $E329, MAX( MIN( $F329*$F$264, $F329-SUM($I329:J329)),0),0)</f>
        <v>0</v>
      </c>
      <c r="L329" s="53">
        <f xml:space="preserve"> (L$2 &gt;= NTBA!$F$17) * IF(L$268 &gt;= $E329, MAX( MIN( $F329*$F$264, $F329-SUM($I329:K329)),0),0)</f>
        <v>0</v>
      </c>
      <c r="M329" s="53">
        <f xml:space="preserve"> (M$2 &gt;= NTBA!$F$17) * IF(M$268 &gt;= $E329, MAX( MIN( $F329*$F$264, $F329-SUM($I329:L329)),0),0)</f>
        <v>0</v>
      </c>
      <c r="N329" s="53">
        <f xml:space="preserve"> (N$2 &gt;= NTBA!$F$17) * IF(N$268 &gt;= $E329, MAX( MIN( $F329*$F$264, $F329-SUM($I329:M329)),0),0)</f>
        <v>0</v>
      </c>
      <c r="O329" s="53">
        <f xml:space="preserve"> (O$2 &gt;= NTBA!$F$17) * IF(O$268 &gt;= $E329, MAX( MIN( $F329*$F$264, $F329-SUM($I329:N329)),0),0)</f>
        <v>0</v>
      </c>
      <c r="P329" s="53">
        <f xml:space="preserve"> (P$2 &gt;= NTBA!$F$17) * IF(P$268 &gt;= $E329, MAX( MIN( $F329*$F$264, $F329-SUM($I329:O329)),0),0)</f>
        <v>0</v>
      </c>
      <c r="Q329" s="53">
        <f xml:space="preserve"> (Q$2 &gt;= NTBA!$F$17) * IF(Q$268 &gt;= $E329, MAX( MIN( $F329*$F$264, $F329-SUM($I329:P329)),0),0)</f>
        <v>0</v>
      </c>
      <c r="R329" s="53">
        <f xml:space="preserve"> (R$2 &gt;= NTBA!$F$17) * IF(R$268 &gt;= $E329, MAX( MIN( $F329*$F$264, $F329-SUM($I329:Q329)),0),0)</f>
        <v>0</v>
      </c>
      <c r="S329" s="53">
        <f xml:space="preserve"> (S$2 &gt;= NTBA!$F$17) * IF(S$268 &gt;= $E329, MAX( MIN( $F329*$F$264, $F329-SUM($I329:R329)),0),0)</f>
        <v>0</v>
      </c>
      <c r="T329" s="53">
        <f xml:space="preserve"> (T$2 &gt;= NTBA!$F$17) * IF(T$268 &gt;= $E329, MAX( MIN( $F329*$F$264, $F329-SUM($I329:S329)),0),0)</f>
        <v>0</v>
      </c>
      <c r="U329" s="53">
        <f xml:space="preserve"> (U$2 &gt;= NTBA!$F$17) * IF(U$268 &gt;= $E329, MAX( MIN( $F329*$F$264, $F329-SUM($I329:T329)),0),0)</f>
        <v>0</v>
      </c>
      <c r="V329" s="53">
        <f xml:space="preserve"> (V$2 &gt;= NTBA!$F$17) * IF(V$268 &gt;= $E329, MAX( MIN( $F329*$F$264, $F329-SUM($I329:U329)),0),0)</f>
        <v>0</v>
      </c>
      <c r="W329" s="53">
        <f xml:space="preserve"> (W$2 &gt;= NTBA!$F$17) * IF(W$268 &gt;= $E329, MAX( MIN( $F329*$F$264, $F329-SUM($I329:V329)),0),0)</f>
        <v>0</v>
      </c>
      <c r="X329" s="53">
        <f xml:space="preserve"> (X$2 &gt;= NTBA!$F$17) * IF(X$268 &gt;= $E329, MAX( MIN( $F329*$F$264, $F329-SUM($I329:W329)),0),0)</f>
        <v>0</v>
      </c>
      <c r="Y329" s="53">
        <f xml:space="preserve"> (Y$2 &gt;= NTBA!$F$17) * IF(Y$268 &gt;= $E329, MAX( MIN( $F329*$F$264, $F329-SUM($I329:X329)),0),0)</f>
        <v>0</v>
      </c>
      <c r="Z329" s="53">
        <f xml:space="preserve"> (Z$2 &gt;= NTBA!$F$17) * IF(Z$268 &gt;= $E329, MAX( MIN( $F329*$F$264, $F329-SUM($I329:Y329)),0),0)</f>
        <v>0</v>
      </c>
      <c r="AA329" s="53">
        <f xml:space="preserve"> (AA$2 &gt;= NTBA!$F$17) * IF(AA$268 &gt;= $E329, MAX( MIN( $F329*$F$264, $F329-SUM($I329:Z329)),0),0)</f>
        <v>0</v>
      </c>
      <c r="AB329" s="53">
        <f xml:space="preserve"> (AB$2 &gt;= NTBA!$F$17) * IF(AB$268 &gt;= $E329, MAX( MIN( $F329*$F$264, $F329-SUM($I329:AA329)),0),0)</f>
        <v>0</v>
      </c>
      <c r="AC329" s="53">
        <f xml:space="preserve"> (AC$2 &gt;= NTBA!$F$17) * IF(AC$268 &gt;= $E329, MAX( MIN( $F329*$F$264, $F329-SUM($I329:AB329)),0),0)</f>
        <v>0</v>
      </c>
      <c r="AD329" s="53">
        <f xml:space="preserve"> (AD$2 &gt;= NTBA!$F$17) * IF(AD$268 &gt;= $E329, MAX( MIN( $F329*$F$264, $F329-SUM($I329:AC329)),0),0)</f>
        <v>0</v>
      </c>
      <c r="AE329" s="53">
        <f xml:space="preserve"> (AE$2 &gt;= NTBA!$F$17) * IF(AE$268 &gt;= $E329, MAX( MIN( $F329*$F$264, $F329-SUM($I329:AD329)),0),0)</f>
        <v>0</v>
      </c>
      <c r="AF329" s="53">
        <f xml:space="preserve"> (AF$2 &gt;= NTBA!$F$17) * IF(AF$268 &gt;= $E329, MAX( MIN( $F329*$F$264, $F329-SUM($I329:AE329)),0),0)</f>
        <v>0</v>
      </c>
      <c r="AG329" s="53">
        <f xml:space="preserve"> (AG$2 &gt;= NTBA!$F$17) * IF(AG$268 &gt;= $E329, MAX( MIN( $F329*$F$264, $F329-SUM($I329:AF329)),0),0)</f>
        <v>0</v>
      </c>
      <c r="AH329" s="53">
        <f xml:space="preserve"> (AH$2 &gt;= NTBA!$F$17) * IF(AH$268 &gt;= $E329, MAX( MIN( $F329*$F$264, $F329-SUM($I329:AG329)),0),0)</f>
        <v>0</v>
      </c>
      <c r="AI329" s="53">
        <f xml:space="preserve"> (AI$2 &gt;= NTBA!$F$17) * IF(AI$268 &gt;= $E329, MAX( MIN( $F329*$F$264, $F329-SUM($I329:AH329)),0),0)</f>
        <v>0</v>
      </c>
      <c r="AJ329" s="53">
        <f xml:space="preserve"> (AJ$2 &gt;= NTBA!$F$17) * IF(AJ$268 &gt;= $E329, MAX( MIN( $F329*$F$264, $F329-SUM($I329:AI329)),0),0)</f>
        <v>0</v>
      </c>
      <c r="AK329" s="53">
        <f xml:space="preserve"> (AK$2 &gt;= NTBA!$F$17) * IF(AK$268 &gt;= $E329, MAX( MIN( $F329*$F$264, $F329-SUM($I329:AJ329)),0),0)</f>
        <v>0</v>
      </c>
      <c r="AL329" s="53">
        <f xml:space="preserve"> (AL$2 &gt;= NTBA!$F$17) * IF(AL$268 &gt;= $E329, MAX( MIN( $F329*$F$264, $F329-SUM($I329:AK329)),0),0)</f>
        <v>0</v>
      </c>
      <c r="AM329" s="53">
        <f xml:space="preserve"> (AM$2 &gt;= NTBA!$F$17) * IF(AM$268 &gt;= $E329, MAX( MIN( $F329*$F$264, $F329-SUM($I329:AL329)),0),0)</f>
        <v>0</v>
      </c>
      <c r="AN329" s="53">
        <f xml:space="preserve"> (AN$2 &gt;= NTBA!$F$17) * IF(AN$268 &gt;= $E329, MAX( MIN( $F329*$F$264, $F329-SUM($I329:AM329)),0),0)</f>
        <v>0</v>
      </c>
      <c r="AO329" s="53">
        <f xml:space="preserve"> (AO$2 &gt;= NTBA!$F$17) * IF(AO$268 &gt;= $E329, MAX( MIN( $F329*$F$264, $F329-SUM($I329:AN329)),0),0)</f>
        <v>0</v>
      </c>
      <c r="AP329" s="53">
        <f xml:space="preserve"> (AP$2 &gt;= NTBA!$F$17) * IF(AP$268 &gt;= $E329, MAX( MIN( $F329*$F$264, $F329-SUM($I329:AO329)),0),0)</f>
        <v>0</v>
      </c>
      <c r="AQ329" s="53">
        <f xml:space="preserve"> (AQ$2 &gt;= NTBA!$F$17) * IF(AQ$268 &gt;= $E329, MAX( MIN( $F329*$F$264, $F329-SUM($I329:AP329)),0),0)</f>
        <v>0</v>
      </c>
      <c r="AR329" s="53">
        <f xml:space="preserve"> (AR$2 &gt;= NTBA!$F$17) * IF(AR$268 &gt;= $E329, MAX( MIN( $F329*$F$264, $F329-SUM($I329:AQ329)),0),0)</f>
        <v>0</v>
      </c>
      <c r="AS329" s="53">
        <f xml:space="preserve"> (AS$2 &gt;= NTBA!$F$17) * IF(AS$268 &gt;= $E329, MAX( MIN( $F329*$F$264, $F329-SUM($I329:AR329)),0),0)</f>
        <v>0</v>
      </c>
      <c r="AT329" s="53">
        <f xml:space="preserve"> (AT$2 &gt;= NTBA!$F$17) * IF(AT$268 &gt;= $E329, MAX( MIN( $F329*$F$264, $F329-SUM($I329:AS329)),0),0)</f>
        <v>0</v>
      </c>
      <c r="AU329" s="53">
        <f xml:space="preserve"> (AU$2 &gt;= NTBA!$F$17) * IF(AU$268 &gt;= $E329, MAX( MIN( $F329*$F$264, $F329-SUM($I329:AT329)),0),0)</f>
        <v>0</v>
      </c>
      <c r="AV329" s="53">
        <f xml:space="preserve"> (AV$2 &gt;= NTBA!$F$17) * IF(AV$268 &gt;= $E329, MAX( MIN( $F329*$F$264, $F329-SUM($I329:AU329)),0),0)</f>
        <v>0</v>
      </c>
      <c r="AW329" s="53">
        <f xml:space="preserve"> (AW$2 &gt;= NTBA!$F$17) * IF(AW$268 &gt;= $E329, MAX( MIN( $F329*$F$264, $F329-SUM($I329:AV329)),0),0)</f>
        <v>0</v>
      </c>
      <c r="AX329" s="53">
        <f xml:space="preserve"> (AX$2 &gt;= NTBA!$F$17) * IF(AX$268 &gt;= $E329, MAX( MIN( $F329*$F$264, $F329-SUM($I329:AW329)),0),0)</f>
        <v>0</v>
      </c>
      <c r="AY329" s="53">
        <f xml:space="preserve"> (AY$2 &gt;= NTBA!$F$17) * IF(AY$268 &gt;= $E329, MAX( MIN( $F329*$F$264, $F329-SUM($I329:AX329)),0),0)</f>
        <v>0</v>
      </c>
      <c r="AZ329" s="53">
        <f xml:space="preserve"> (AZ$2 &gt;= NTBA!$F$17) * IF(AZ$268 &gt;= $E329, MAX( MIN( $F329*$F$264, $F329-SUM($I329:AY329)),0),0)</f>
        <v>0</v>
      </c>
      <c r="BA329" s="53">
        <f xml:space="preserve"> (BA$2 &gt;= NTBA!$F$17) * IF(BA$268 &gt;= $E329, MAX( MIN( $F329*$F$264, $F329-SUM($I329:AZ329)),0),0)</f>
        <v>0</v>
      </c>
      <c r="BB329" s="53">
        <f xml:space="preserve"> (BB$2 &gt;= NTBA!$F$17) * IF(BB$268 &gt;= $E329, MAX( MIN( $F329*$F$264, $F329-SUM($I329:BA329)),0),0)</f>
        <v>0</v>
      </c>
      <c r="BC329" s="53">
        <f xml:space="preserve"> (BC$2 &gt;= NTBA!$F$17) * IF(BC$268 &gt;= $E329, MAX( MIN( $F329*$F$264, $F329-SUM($I329:BB329)),0),0)</f>
        <v>0</v>
      </c>
      <c r="BD329" s="53">
        <f xml:space="preserve"> (BD$2 &gt;= NTBA!$F$17) * IF(BD$268 &gt;= $E329, MAX( MIN( $F329*$F$264, $F329-SUM($I329:BC329)),0),0)</f>
        <v>0</v>
      </c>
      <c r="BE329" s="53">
        <f xml:space="preserve"> (BE$2 &gt;= NTBA!$F$17) * IF(BE$268 &gt;= $E329, MAX( MIN( $F329*$F$264, $F329-SUM($I329:BD329)),0),0)</f>
        <v>0</v>
      </c>
      <c r="BF329" s="53">
        <f xml:space="preserve"> (BF$2 &gt;= NTBA!$F$17) * IF(BF$268 &gt;= $E329, MAX( MIN( $F329*$F$264, $F329-SUM($I329:BE329)),0),0)</f>
        <v>0</v>
      </c>
      <c r="BG329" s="53">
        <f xml:space="preserve"> (BG$2 &gt;= NTBA!$F$17) * IF(BG$268 &gt;= $E329, MAX( MIN( $F329*$F$264, $F329-SUM($I329:BF329)),0),0)</f>
        <v>0</v>
      </c>
      <c r="BH329" s="53">
        <f xml:space="preserve"> (BH$2 &gt;= NTBA!$F$17) * IF(BH$268 &gt;= $E329, MAX( MIN( $F329*$F$264, $F329-SUM($I329:BG329)),0),0)</f>
        <v>0</v>
      </c>
      <c r="BI329" s="53">
        <f xml:space="preserve"> (BI$2 &gt;= NTBA!$F$17) * IF(BI$268 &gt;= $E329, MAX( MIN( $F329*$F$264, $F329-SUM($I329:BH329)),0),0)</f>
        <v>0</v>
      </c>
      <c r="BJ329" s="53">
        <f xml:space="preserve"> (BJ$2 &gt;= NTBA!$F$17) * IF(BJ$268 &gt;= $E329, MAX( MIN( $F329*$F$264, $F329-SUM($I329:BI329)),0),0)</f>
        <v>0</v>
      </c>
      <c r="BK329" s="53">
        <f xml:space="preserve"> (BK$2 &gt;= NTBA!$F$17) * IF(BK$268 &gt;= $E329, MAX( MIN( $F329*$F$264, $F329-SUM($I329:BJ329)),0),0)</f>
        <v>0</v>
      </c>
      <c r="BL329" s="53">
        <f xml:space="preserve"> (BL$2 &gt;= NTBA!$F$17) * IF(BL$268 &gt;= $E329, MAX( MIN( $F329*$F$264, $F329-SUM($I329:BK329)),0),0)</f>
        <v>0</v>
      </c>
      <c r="BM329" s="53">
        <f xml:space="preserve"> (BM$2 &gt;= NTBA!$F$17) * IF(BM$268 &gt;= $E329, MAX( MIN( $F329*$F$264, $F329-SUM($I329:BL329)),0),0)</f>
        <v>0</v>
      </c>
      <c r="BN329" s="53">
        <f xml:space="preserve"> (BN$2 &gt;= NTBA!$F$17) * IF(BN$268 &gt;= $E329, MAX( MIN( $F329*$F$264, $F329-SUM($I329:BM329)),0),0)</f>
        <v>0</v>
      </c>
      <c r="BO329" s="53">
        <f xml:space="preserve"> (BO$2 &gt;= NTBA!$F$17) * IF(BO$268 &gt;= $E329, MAX( MIN( $F329*$F$264, $F329-SUM($I329:BN329)),0),0)</f>
        <v>0</v>
      </c>
      <c r="BP329" s="53">
        <f xml:space="preserve"> (BP$2 &gt;= NTBA!$F$17) * IF(BP$268 &gt;= $E329, MAX( MIN( $F329*$F$264, $F329-SUM($I329:BO329)),0),0)</f>
        <v>0</v>
      </c>
      <c r="BQ329" s="53">
        <f xml:space="preserve"> (BQ$2 &gt;= NTBA!$F$17) * IF(BQ$268 &gt;= $E329, MAX( MIN( $F329*$F$264, $F329-SUM($I329:BP329)),0),0)</f>
        <v>0</v>
      </c>
      <c r="BR329" s="53">
        <f ca="1" xml:space="preserve"> (BR$2 &gt;= NTBA!$F$17) * IF(BR$268 &gt;= $E329, MAX( MIN( $F329*$F$264, $F329-SUM($I329:BQ329)),0),0)</f>
        <v>0</v>
      </c>
      <c r="BS329" s="53">
        <f ca="1" xml:space="preserve"> (BS$2 &gt;= NTBA!$F$17) * IF(BS$268 &gt;= $E329, MAX( MIN( $F329*$F$264, $F329-SUM($I329:BR329)),0),0)</f>
        <v>0</v>
      </c>
      <c r="BT329" s="53">
        <f ca="1" xml:space="preserve"> (BT$2 &gt;= NTBA!$F$17) * IF(BT$268 &gt;= $E329, MAX( MIN( $F329*$F$264, $F329-SUM($I329:BS329)),0),0)</f>
        <v>0</v>
      </c>
      <c r="BU329" s="53">
        <f ca="1" xml:space="preserve"> (BU$2 &gt;= NTBA!$F$17) * IF(BU$268 &gt;= $E329, MAX( MIN( $F329*$F$264, $F329-SUM($I329:BT329)),0),0)</f>
        <v>0</v>
      </c>
      <c r="BV329" s="53">
        <f ca="1" xml:space="preserve"> (BV$2 &gt;= NTBA!$F$17) * IF(BV$268 &gt;= $E329, MAX( MIN( $F329*$F$264, $F329-SUM($I329:BU329)),0),0)</f>
        <v>0</v>
      </c>
      <c r="BW329" s="53">
        <f ca="1" xml:space="preserve"> (BW$2 &gt;= NTBA!$F$17) * IF(BW$268 &gt;= $E329, MAX( MIN( $F329*$F$264, $F329-SUM($I329:BV329)),0),0)</f>
        <v>0</v>
      </c>
      <c r="BX329" s="53">
        <f ca="1" xml:space="preserve"> (BX$2 &gt;= NTBA!$F$17) * IF(BX$268 &gt;= $E329, MAX( MIN( $F329*$F$264, $F329-SUM($I329:BW329)),0),0)</f>
        <v>0</v>
      </c>
      <c r="BY329" s="53">
        <f ca="1" xml:space="preserve"> (BY$2 &gt;= NTBA!$F$17) * IF(BY$268 &gt;= $E329, MAX( MIN( $F329*$F$264, $F329-SUM($I329:BX329)),0),0)</f>
        <v>0</v>
      </c>
      <c r="BZ329" s="53">
        <f ca="1" xml:space="preserve"> (BZ$2 &gt;= NTBA!$F$17) * IF(BZ$268 &gt;= $E329, MAX( MIN( $F329*$F$264, $F329-SUM($I329:BY329)),0),0)</f>
        <v>0</v>
      </c>
      <c r="CA329" s="53">
        <f ca="1" xml:space="preserve"> (CA$2 &gt;= NTBA!$F$17) * IF(CA$268 &gt;= $E329, MAX( MIN( $F329*$F$264, $F329-SUM($I329:BZ329)),0),0)</f>
        <v>0</v>
      </c>
      <c r="CB329" s="53">
        <f ca="1" xml:space="preserve"> (CB$2 &gt;= NTBA!$F$17) * IF(CB$268 &gt;= $E329, MAX( MIN( $F329*$F$264, $F329-SUM($I329:CA329)),0),0)</f>
        <v>0</v>
      </c>
      <c r="CC329" s="53">
        <f ca="1" xml:space="preserve"> (CC$2 &gt;= NTBA!$F$17) * IF(CC$268 &gt;= $E329, MAX( MIN( $F329*$F$264, $F329-SUM($I329:CB329)),0),0)</f>
        <v>0</v>
      </c>
      <c r="CD329" s="53">
        <f ca="1" xml:space="preserve"> (CD$2 &gt;= NTBA!$F$17) * IF(CD$268 &gt;= $E329, MAX( MIN( $F329*$F$264, $F329-SUM($I329:CC329)),0),0)</f>
        <v>0</v>
      </c>
      <c r="CE329" s="53">
        <f ca="1" xml:space="preserve"> (CE$2 &gt;= NTBA!$F$17) * IF(CE$268 &gt;= $E329, MAX( MIN( $F329*$F$264, $F329-SUM($I329:CD329)),0),0)</f>
        <v>0</v>
      </c>
      <c r="CF329" s="53">
        <f ca="1" xml:space="preserve"> (CF$2 &gt;= NTBA!$F$17) * IF(CF$268 &gt;= $E329, MAX( MIN( $F329*$F$264, $F329-SUM($I329:CE329)),0),0)</f>
        <v>0</v>
      </c>
      <c r="CG329" s="53">
        <f ca="1" xml:space="preserve"> (CG$2 &gt;= NTBA!$F$17) * IF(CG$268 &gt;= $E329, MAX( MIN( $F329*$F$264, $F329-SUM($I329:CF329)),0),0)</f>
        <v>0</v>
      </c>
      <c r="CH329" s="53">
        <f ca="1" xml:space="preserve"> (CH$2 &gt;= NTBA!$F$17) * IF(CH$268 &gt;= $E329, MAX( MIN( $F329*$F$264, $F329-SUM($I329:CG329)),0),0)</f>
        <v>0</v>
      </c>
      <c r="CI329" s="53">
        <f ca="1" xml:space="preserve"> (CI$2 &gt;= NTBA!$F$17) * IF(CI$268 &gt;= $E329, MAX( MIN( $F329*$F$264, $F329-SUM($I329:CH329)),0),0)</f>
        <v>0</v>
      </c>
      <c r="CJ329" s="53">
        <f ca="1" xml:space="preserve"> (CJ$2 &gt;= NTBA!$F$17) * IF(CJ$268 &gt;= $E329, MAX( MIN( $F329*$F$264, $F329-SUM($I329:CI329)),0),0)</f>
        <v>0</v>
      </c>
      <c r="CK329" s="53">
        <f ca="1" xml:space="preserve"> (CK$2 &gt;= NTBA!$F$17) * IF(CK$268 &gt;= $E329, MAX( MIN( $F329*$F$264, $F329-SUM($I329:CJ329)),0),0)</f>
        <v>0</v>
      </c>
      <c r="CL329" s="53">
        <f ca="1" xml:space="preserve"> (CL$2 &gt;= NTBA!$F$17) * IF(CL$268 &gt;= $E329, MAX( MIN( $F329*$F$264, $F329-SUM($I329:CK329)),0),0)</f>
        <v>0</v>
      </c>
      <c r="CM329" s="53">
        <f ca="1" xml:space="preserve"> (CM$2 &gt;= NTBA!$F$17) * IF(CM$268 &gt;= $E329, MAX( MIN( $F329*$F$264, $F329-SUM($I329:CL329)),0),0)</f>
        <v>0</v>
      </c>
      <c r="CN329" s="53">
        <f ca="1" xml:space="preserve"> (CN$2 &gt;= NTBA!$F$17) * IF(CN$268 &gt;= $E329, MAX( MIN( $F329*$F$264, $F329-SUM($I329:CM329)),0),0)</f>
        <v>0</v>
      </c>
      <c r="CO329" s="53">
        <f ca="1" xml:space="preserve"> (CO$2 &gt;= NTBA!$F$17) * IF(CO$268 &gt;= $E329, MAX( MIN( $F329*$F$264, $F329-SUM($I329:CN329)),0),0)</f>
        <v>0</v>
      </c>
      <c r="CP329" s="53">
        <f ca="1" xml:space="preserve"> (CP$2 &gt;= NTBA!$F$17) * IF(CP$268 &gt;= $E329, MAX( MIN( $F329*$F$264, $F329-SUM($I329:CO329)),0),0)</f>
        <v>0</v>
      </c>
      <c r="CQ329" s="53">
        <f ca="1" xml:space="preserve"> (CQ$2 &gt;= NTBA!$F$17) * IF(CQ$268 &gt;= $E329, MAX( MIN( $F329*$F$264, $F329-SUM($I329:CP329)),0),0)</f>
        <v>0</v>
      </c>
      <c r="CR329" s="53">
        <f ca="1" xml:space="preserve"> (CR$2 &gt;= NTBA!$F$17) * IF(CR$268 &gt;= $E329, MAX( MIN( $F329*$F$264, $F329-SUM($I329:CQ329)),0),0)</f>
        <v>0</v>
      </c>
      <c r="CS329" s="53">
        <f ca="1" xml:space="preserve"> (CS$2 &gt;= NTBA!$F$17) * IF(CS$268 &gt;= $E329, MAX( MIN( $F329*$F$264, $F329-SUM($I329:CR329)),0),0)</f>
        <v>0</v>
      </c>
      <c r="CT329" s="53">
        <f ca="1" xml:space="preserve"> (CT$2 &gt;= NTBA!$F$17) * IF(CT$268 &gt;= $E329, MAX( MIN( $F329*$F$264, $F329-SUM($I329:CS329)),0),0)</f>
        <v>0</v>
      </c>
      <c r="CU329" s="53">
        <f ca="1" xml:space="preserve"> (CU$2 &gt;= NTBA!$F$17) * IF(CU$268 &gt;= $E329, MAX( MIN( $F329*$F$264, $F329-SUM($I329:CT329)),0),0)</f>
        <v>0</v>
      </c>
      <c r="CV329" s="53">
        <f ca="1" xml:space="preserve"> (CV$2 &gt;= NTBA!$F$17) * IF(CV$268 &gt;= $E329, MAX( MIN( $F329*$F$264, $F329-SUM($I329:CU329)),0),0)</f>
        <v>0</v>
      </c>
      <c r="CW329" s="53">
        <f ca="1" xml:space="preserve"> (CW$2 &gt;= NTBA!$F$17) * IF(CW$268 &gt;= $E329, MAX( MIN( $F329*$F$264, $F329-SUM($I329:CV329)),0),0)</f>
        <v>0</v>
      </c>
      <c r="CX329" s="53">
        <f ca="1" xml:space="preserve"> (CX$2 &gt;= NTBA!$F$17) * IF(CX$268 &gt;= $E329, MAX( MIN( $F329*$F$264, $F329-SUM($I329:CW329)),0),0)</f>
        <v>0</v>
      </c>
      <c r="CY329" s="53">
        <f ca="1" xml:space="preserve"> (CY$2 &gt;= NTBA!$F$17) * IF(CY$268 &gt;= $E329, MAX( MIN( $F329*$F$264, $F329-SUM($I329:CX329)),0),0)</f>
        <v>0</v>
      </c>
      <c r="CZ329" s="53">
        <f ca="1" xml:space="preserve"> (CZ$2 &gt;= NTBA!$F$17) * IF(CZ$268 &gt;= $E329, MAX( MIN( $F329*$F$264, $F329-SUM($I329:CY329)),0),0)</f>
        <v>0</v>
      </c>
      <c r="DA329" s="53">
        <f ca="1" xml:space="preserve"> (DA$2 &gt;= NTBA!$F$17) * IF(DA$268 &gt;= $E329, MAX( MIN( $F329*$F$264, $F329-SUM($I329:CZ329)),0),0)</f>
        <v>0</v>
      </c>
      <c r="DB329" s="53">
        <f ca="1" xml:space="preserve"> (DB$2 &gt;= NTBA!$F$17) * IF(DB$268 &gt;= $E329, MAX( MIN( $F329*$F$264, $F329-SUM($I329:DA329)),0),0)</f>
        <v>0</v>
      </c>
      <c r="DC329" s="53">
        <f ca="1" xml:space="preserve"> (DC$2 &gt;= NTBA!$F$17) * IF(DC$268 &gt;= $E329, MAX( MIN( $F329*$F$264, $F329-SUM($I329:DB329)),0),0)</f>
        <v>0</v>
      </c>
      <c r="DD329" s="53">
        <f ca="1" xml:space="preserve"> (DD$2 &gt;= NTBA!$F$17) * IF(DD$268 &gt;= $E329, MAX( MIN( $F329*$F$264, $F329-SUM($I329:DC329)),0),0)</f>
        <v>0</v>
      </c>
      <c r="DE329" s="53">
        <f ca="1" xml:space="preserve"> (DE$2 &gt;= NTBA!$F$17) * IF(DE$268 &gt;= $E329, MAX( MIN( $F329*$F$264, $F329-SUM($I329:DD329)),0),0)</f>
        <v>0</v>
      </c>
      <c r="DF329" s="53">
        <f ca="1" xml:space="preserve"> (DF$2 &gt;= NTBA!$F$17) * IF(DF$268 &gt;= $E329, MAX( MIN( $F329*$F$264, $F329-SUM($I329:DE329)),0),0)</f>
        <v>0</v>
      </c>
      <c r="DG329" s="53">
        <f ca="1" xml:space="preserve"> (DG$2 &gt;= NTBA!$F$17) * IF(DG$268 &gt;= $E329, MAX( MIN( $F329*$F$264, $F329-SUM($I329:DF329)),0),0)</f>
        <v>0</v>
      </c>
      <c r="DH329" s="53">
        <f ca="1" xml:space="preserve"> (DH$2 &gt;= NTBA!$F$17) * IF(DH$268 &gt;= $E329, MAX( MIN( $F329*$F$264, $F329-SUM($I329:DG329)),0),0)</f>
        <v>0</v>
      </c>
      <c r="DI329" s="53">
        <f ca="1" xml:space="preserve"> (DI$2 &gt;= NTBA!$F$17) * IF(DI$268 &gt;= $E329, MAX( MIN( $F329*$F$264, $F329-SUM($I329:DH329)),0),0)</f>
        <v>0</v>
      </c>
      <c r="DJ329" s="53">
        <f ca="1" xml:space="preserve"> (DJ$2 &gt;= NTBA!$F$17) * IF(DJ$268 &gt;= $E329, MAX( MIN( $F329*$F$264, $F329-SUM($I329:DI329)),0),0)</f>
        <v>0</v>
      </c>
      <c r="DK329" s="53">
        <f ca="1" xml:space="preserve"> (DK$2 &gt;= NTBA!$F$17) * IF(DK$268 &gt;= $E329, MAX( MIN( $F329*$F$264, $F329-SUM($I329:DJ329)),0),0)</f>
        <v>0</v>
      </c>
      <c r="DL329" s="53">
        <f ca="1" xml:space="preserve"> (DL$2 &gt;= NTBA!$F$17) * IF(DL$268 &gt;= $E329, MAX( MIN( $F329*$F$264, $F329-SUM($I329:DK329)),0),0)</f>
        <v>0</v>
      </c>
      <c r="DM329" s="53">
        <f ca="1" xml:space="preserve"> (DM$2 &gt;= NTBA!$F$17) * IF(DM$268 &gt;= $E329, MAX( MIN( $F329*$F$264, $F329-SUM($I329:DL329)),0),0)</f>
        <v>0</v>
      </c>
      <c r="DN329" s="53">
        <f ca="1" xml:space="preserve"> (DN$2 &gt;= NTBA!$F$17) * IF(DN$268 &gt;= $E329, MAX( MIN( $F329*$F$264, $F329-SUM($I329:DM329)),0),0)</f>
        <v>0</v>
      </c>
      <c r="DO329" s="53">
        <f ca="1" xml:space="preserve"> (DO$2 &gt;= NTBA!$F$17) * IF(DO$268 &gt;= $E329, MAX( MIN( $F329*$F$264, $F329-SUM($I329:DN329)),0),0)</f>
        <v>0</v>
      </c>
      <c r="DP329" s="53">
        <f ca="1" xml:space="preserve"> (DP$2 &gt;= NTBA!$F$17) * IF(DP$268 &gt;= $E329, MAX( MIN( $F329*$F$264, $F329-SUM($I329:DO329)),0),0)</f>
        <v>0</v>
      </c>
      <c r="DQ329" s="53">
        <f ca="1" xml:space="preserve"> (DQ$2 &gt;= NTBA!$F$17) * IF(DQ$268 &gt;= $E329, MAX( MIN( $F329*$F$264, $F329-SUM($I329:DP329)),0),0)</f>
        <v>0</v>
      </c>
      <c r="DR329" s="53">
        <f ca="1" xml:space="preserve"> (DR$2 &gt;= NTBA!$F$17) * IF(DR$268 &gt;= $E329, MAX( MIN( $F329*$F$264, $F329-SUM($I329:DQ329)),0),0)</f>
        <v>0</v>
      </c>
      <c r="DS329" s="53">
        <f ca="1" xml:space="preserve"> (DS$2 &gt;= NTBA!$F$17) * IF(DS$268 &gt;= $E329, MAX( MIN( $F329*$F$264, $F329-SUM($I329:DR329)),0),0)</f>
        <v>0</v>
      </c>
      <c r="DT329" s="53">
        <f ca="1" xml:space="preserve"> (DT$2 &gt;= NTBA!$F$17) * IF(DT$268 &gt;= $E329, MAX( MIN( $F329*$F$264, $F329-SUM($I329:DS329)),0),0)</f>
        <v>0</v>
      </c>
      <c r="DU329" s="53">
        <f ca="1" xml:space="preserve"> (DU$2 &gt;= NTBA!$F$17) * IF(DU$268 &gt;= $E329, MAX( MIN( $F329*$F$264, $F329-SUM($I329:DT329)),0),0)</f>
        <v>0</v>
      </c>
      <c r="DV329" s="53">
        <f ca="1" xml:space="preserve"> (DV$2 &gt;= NTBA!$F$17) * IF(DV$268 &gt;= $E329, MAX( MIN( $F329*$F$264, $F329-SUM($I329:DU329)),0),0)</f>
        <v>0</v>
      </c>
      <c r="DW329" s="53">
        <f ca="1" xml:space="preserve"> (DW$2 &gt;= NTBA!$F$17) * IF(DW$268 &gt;= $E329, MAX( MIN( $F329*$F$264, $F329-SUM($I329:DV329)),0),0)</f>
        <v>0</v>
      </c>
      <c r="DX329" s="53">
        <f ca="1" xml:space="preserve"> (DX$2 &gt;= NTBA!$F$17) * IF(DX$268 &gt;= $E329, MAX( MIN( $F329*$F$264, $F329-SUM($I329:DW329)),0),0)</f>
        <v>0</v>
      </c>
      <c r="DY329" s="53">
        <f ca="1" xml:space="preserve"> (DY$2 &gt;= NTBA!$F$17) * IF(DY$268 &gt;= $E329, MAX( MIN( $F329*$F$264, $F329-SUM($I329:DX329)),0),0)</f>
        <v>0</v>
      </c>
      <c r="DZ329" s="53">
        <f ca="1" xml:space="preserve"> (DZ$2 &gt;= NTBA!$F$17) * IF(DZ$268 &gt;= $E329, MAX( MIN( $F329*$F$264, $F329-SUM($I329:DY329)),0),0)</f>
        <v>0</v>
      </c>
      <c r="EA329" s="53">
        <f ca="1" xml:space="preserve"> (EA$2 &gt;= NTBA!$F$17) * IF(EA$268 &gt;= $E329, MAX( MIN( $F329*$F$264, $F329-SUM($I329:DZ329)),0),0)</f>
        <v>0</v>
      </c>
      <c r="EB329" s="53">
        <f ca="1" xml:space="preserve"> (EB$2 &gt;= NTBA!$F$17) * IF(EB$268 &gt;= $E329, MAX( MIN( $F329*$F$264, $F329-SUM($I329:EA329)),0),0)</f>
        <v>0</v>
      </c>
      <c r="EC329" s="53">
        <f ca="1" xml:space="preserve"> (EC$2 &gt;= NTBA!$F$17) * IF(EC$268 &gt;= $E329, MAX( MIN( $F329*$F$264, $F329-SUM($I329:EB329)),0),0)</f>
        <v>0</v>
      </c>
      <c r="ED329" s="53">
        <f ca="1" xml:space="preserve"> (ED$2 &gt;= NTBA!$F$17) * IF(ED$268 &gt;= $E329, MAX( MIN( $F329*$F$264, $F329-SUM($I329:EC329)),0),0)</f>
        <v>0</v>
      </c>
      <c r="EE329" s="53">
        <f ca="1" xml:space="preserve"> (EE$2 &gt;= NTBA!$F$17) * IF(EE$268 &gt;= $E329, MAX( MIN( $F329*$F$264, $F329-SUM($I329:ED329)),0),0)</f>
        <v>0</v>
      </c>
      <c r="EF329" s="53">
        <f ca="1" xml:space="preserve"> (EF$2 &gt;= NTBA!$F$17) * IF(EF$268 &gt;= $E329, MAX( MIN( $F329*$F$264, $F329-SUM($I329:EE329)),0),0)</f>
        <v>0</v>
      </c>
      <c r="EG329" s="53">
        <f ca="1" xml:space="preserve"> (EG$2 &gt;= NTBA!$F$17) * IF(EG$268 &gt;= $E329, MAX( MIN( $F329*$F$264, $F329-SUM($I329:EF329)),0),0)</f>
        <v>0</v>
      </c>
      <c r="EH329" s="53">
        <f ca="1" xml:space="preserve"> (EH$2 &gt;= NTBA!$F$17) * IF(EH$268 &gt;= $E329, MAX( MIN( $F329*$F$264, $F329-SUM($I329:EG329)),0),0)</f>
        <v>0</v>
      </c>
      <c r="EI329" s="21"/>
    </row>
    <row r="330" spans="5:139" ht="15" customHeight="1" outlineLevel="1" x14ac:dyDescent="0.35">
      <c r="E330" s="625">
        <v>62</v>
      </c>
      <c r="F330" s="415">
        <f ca="1"/>
        <v>0</v>
      </c>
      <c r="H330" s="26">
        <f t="shared" ca="1" si="184"/>
        <v>0</v>
      </c>
      <c r="I330" s="39"/>
      <c r="J330" s="53">
        <f xml:space="preserve"> (J$2 &gt;= NTBA!$F$17) * IF(J$268 &gt;= $E330, MAX( MIN( $F330*$F$264, $F330-SUM($I330:I330)),0),0)</f>
        <v>0</v>
      </c>
      <c r="K330" s="53">
        <f xml:space="preserve"> (K$2 &gt;= NTBA!$F$17) * IF(K$268 &gt;= $E330, MAX( MIN( $F330*$F$264, $F330-SUM($I330:J330)),0),0)</f>
        <v>0</v>
      </c>
      <c r="L330" s="53">
        <f xml:space="preserve"> (L$2 &gt;= NTBA!$F$17) * IF(L$268 &gt;= $E330, MAX( MIN( $F330*$F$264, $F330-SUM($I330:K330)),0),0)</f>
        <v>0</v>
      </c>
      <c r="M330" s="53">
        <f xml:space="preserve"> (M$2 &gt;= NTBA!$F$17) * IF(M$268 &gt;= $E330, MAX( MIN( $F330*$F$264, $F330-SUM($I330:L330)),0),0)</f>
        <v>0</v>
      </c>
      <c r="N330" s="53">
        <f xml:space="preserve"> (N$2 &gt;= NTBA!$F$17) * IF(N$268 &gt;= $E330, MAX( MIN( $F330*$F$264, $F330-SUM($I330:M330)),0),0)</f>
        <v>0</v>
      </c>
      <c r="O330" s="53">
        <f xml:space="preserve"> (O$2 &gt;= NTBA!$F$17) * IF(O$268 &gt;= $E330, MAX( MIN( $F330*$F$264, $F330-SUM($I330:N330)),0),0)</f>
        <v>0</v>
      </c>
      <c r="P330" s="53">
        <f xml:space="preserve"> (P$2 &gt;= NTBA!$F$17) * IF(P$268 &gt;= $E330, MAX( MIN( $F330*$F$264, $F330-SUM($I330:O330)),0),0)</f>
        <v>0</v>
      </c>
      <c r="Q330" s="53">
        <f xml:space="preserve"> (Q$2 &gt;= NTBA!$F$17) * IF(Q$268 &gt;= $E330, MAX( MIN( $F330*$F$264, $F330-SUM($I330:P330)),0),0)</f>
        <v>0</v>
      </c>
      <c r="R330" s="53">
        <f xml:space="preserve"> (R$2 &gt;= NTBA!$F$17) * IF(R$268 &gt;= $E330, MAX( MIN( $F330*$F$264, $F330-SUM($I330:Q330)),0),0)</f>
        <v>0</v>
      </c>
      <c r="S330" s="53">
        <f xml:space="preserve"> (S$2 &gt;= NTBA!$F$17) * IF(S$268 &gt;= $E330, MAX( MIN( $F330*$F$264, $F330-SUM($I330:R330)),0),0)</f>
        <v>0</v>
      </c>
      <c r="T330" s="53">
        <f xml:space="preserve"> (T$2 &gt;= NTBA!$F$17) * IF(T$268 &gt;= $E330, MAX( MIN( $F330*$F$264, $F330-SUM($I330:S330)),0),0)</f>
        <v>0</v>
      </c>
      <c r="U330" s="53">
        <f xml:space="preserve"> (U$2 &gt;= NTBA!$F$17) * IF(U$268 &gt;= $E330, MAX( MIN( $F330*$F$264, $F330-SUM($I330:T330)),0),0)</f>
        <v>0</v>
      </c>
      <c r="V330" s="53">
        <f xml:space="preserve"> (V$2 &gt;= NTBA!$F$17) * IF(V$268 &gt;= $E330, MAX( MIN( $F330*$F$264, $F330-SUM($I330:U330)),0),0)</f>
        <v>0</v>
      </c>
      <c r="W330" s="53">
        <f xml:space="preserve"> (W$2 &gt;= NTBA!$F$17) * IF(W$268 &gt;= $E330, MAX( MIN( $F330*$F$264, $F330-SUM($I330:V330)),0),0)</f>
        <v>0</v>
      </c>
      <c r="X330" s="53">
        <f xml:space="preserve"> (X$2 &gt;= NTBA!$F$17) * IF(X$268 &gt;= $E330, MAX( MIN( $F330*$F$264, $F330-SUM($I330:W330)),0),0)</f>
        <v>0</v>
      </c>
      <c r="Y330" s="53">
        <f xml:space="preserve"> (Y$2 &gt;= NTBA!$F$17) * IF(Y$268 &gt;= $E330, MAX( MIN( $F330*$F$264, $F330-SUM($I330:X330)),0),0)</f>
        <v>0</v>
      </c>
      <c r="Z330" s="53">
        <f xml:space="preserve"> (Z$2 &gt;= NTBA!$F$17) * IF(Z$268 &gt;= $E330, MAX( MIN( $F330*$F$264, $F330-SUM($I330:Y330)),0),0)</f>
        <v>0</v>
      </c>
      <c r="AA330" s="53">
        <f xml:space="preserve"> (AA$2 &gt;= NTBA!$F$17) * IF(AA$268 &gt;= $E330, MAX( MIN( $F330*$F$264, $F330-SUM($I330:Z330)),0),0)</f>
        <v>0</v>
      </c>
      <c r="AB330" s="53">
        <f xml:space="preserve"> (AB$2 &gt;= NTBA!$F$17) * IF(AB$268 &gt;= $E330, MAX( MIN( $F330*$F$264, $F330-SUM($I330:AA330)),0),0)</f>
        <v>0</v>
      </c>
      <c r="AC330" s="53">
        <f xml:space="preserve"> (AC$2 &gt;= NTBA!$F$17) * IF(AC$268 &gt;= $E330, MAX( MIN( $F330*$F$264, $F330-SUM($I330:AB330)),0),0)</f>
        <v>0</v>
      </c>
      <c r="AD330" s="53">
        <f xml:space="preserve"> (AD$2 &gt;= NTBA!$F$17) * IF(AD$268 &gt;= $E330, MAX( MIN( $F330*$F$264, $F330-SUM($I330:AC330)),0),0)</f>
        <v>0</v>
      </c>
      <c r="AE330" s="53">
        <f xml:space="preserve"> (AE$2 &gt;= NTBA!$F$17) * IF(AE$268 &gt;= $E330, MAX( MIN( $F330*$F$264, $F330-SUM($I330:AD330)),0),0)</f>
        <v>0</v>
      </c>
      <c r="AF330" s="53">
        <f xml:space="preserve"> (AF$2 &gt;= NTBA!$F$17) * IF(AF$268 &gt;= $E330, MAX( MIN( $F330*$F$264, $F330-SUM($I330:AE330)),0),0)</f>
        <v>0</v>
      </c>
      <c r="AG330" s="53">
        <f xml:space="preserve"> (AG$2 &gt;= NTBA!$F$17) * IF(AG$268 &gt;= $E330, MAX( MIN( $F330*$F$264, $F330-SUM($I330:AF330)),0),0)</f>
        <v>0</v>
      </c>
      <c r="AH330" s="53">
        <f xml:space="preserve"> (AH$2 &gt;= NTBA!$F$17) * IF(AH$268 &gt;= $E330, MAX( MIN( $F330*$F$264, $F330-SUM($I330:AG330)),0),0)</f>
        <v>0</v>
      </c>
      <c r="AI330" s="53">
        <f xml:space="preserve"> (AI$2 &gt;= NTBA!$F$17) * IF(AI$268 &gt;= $E330, MAX( MIN( $F330*$F$264, $F330-SUM($I330:AH330)),0),0)</f>
        <v>0</v>
      </c>
      <c r="AJ330" s="53">
        <f xml:space="preserve"> (AJ$2 &gt;= NTBA!$F$17) * IF(AJ$268 &gt;= $E330, MAX( MIN( $F330*$F$264, $F330-SUM($I330:AI330)),0),0)</f>
        <v>0</v>
      </c>
      <c r="AK330" s="53">
        <f xml:space="preserve"> (AK$2 &gt;= NTBA!$F$17) * IF(AK$268 &gt;= $E330, MAX( MIN( $F330*$F$264, $F330-SUM($I330:AJ330)),0),0)</f>
        <v>0</v>
      </c>
      <c r="AL330" s="53">
        <f xml:space="preserve"> (AL$2 &gt;= NTBA!$F$17) * IF(AL$268 &gt;= $E330, MAX( MIN( $F330*$F$264, $F330-SUM($I330:AK330)),0),0)</f>
        <v>0</v>
      </c>
      <c r="AM330" s="53">
        <f xml:space="preserve"> (AM$2 &gt;= NTBA!$F$17) * IF(AM$268 &gt;= $E330, MAX( MIN( $F330*$F$264, $F330-SUM($I330:AL330)),0),0)</f>
        <v>0</v>
      </c>
      <c r="AN330" s="53">
        <f xml:space="preserve"> (AN$2 &gt;= NTBA!$F$17) * IF(AN$268 &gt;= $E330, MAX( MIN( $F330*$F$264, $F330-SUM($I330:AM330)),0),0)</f>
        <v>0</v>
      </c>
      <c r="AO330" s="53">
        <f xml:space="preserve"> (AO$2 &gt;= NTBA!$F$17) * IF(AO$268 &gt;= $E330, MAX( MIN( $F330*$F$264, $F330-SUM($I330:AN330)),0),0)</f>
        <v>0</v>
      </c>
      <c r="AP330" s="53">
        <f xml:space="preserve"> (AP$2 &gt;= NTBA!$F$17) * IF(AP$268 &gt;= $E330, MAX( MIN( $F330*$F$264, $F330-SUM($I330:AO330)),0),0)</f>
        <v>0</v>
      </c>
      <c r="AQ330" s="53">
        <f xml:space="preserve"> (AQ$2 &gt;= NTBA!$F$17) * IF(AQ$268 &gt;= $E330, MAX( MIN( $F330*$F$264, $F330-SUM($I330:AP330)),0),0)</f>
        <v>0</v>
      </c>
      <c r="AR330" s="53">
        <f xml:space="preserve"> (AR$2 &gt;= NTBA!$F$17) * IF(AR$268 &gt;= $E330, MAX( MIN( $F330*$F$264, $F330-SUM($I330:AQ330)),0),0)</f>
        <v>0</v>
      </c>
      <c r="AS330" s="53">
        <f xml:space="preserve"> (AS$2 &gt;= NTBA!$F$17) * IF(AS$268 &gt;= $E330, MAX( MIN( $F330*$F$264, $F330-SUM($I330:AR330)),0),0)</f>
        <v>0</v>
      </c>
      <c r="AT330" s="53">
        <f xml:space="preserve"> (AT$2 &gt;= NTBA!$F$17) * IF(AT$268 &gt;= $E330, MAX( MIN( $F330*$F$264, $F330-SUM($I330:AS330)),0),0)</f>
        <v>0</v>
      </c>
      <c r="AU330" s="53">
        <f xml:space="preserve"> (AU$2 &gt;= NTBA!$F$17) * IF(AU$268 &gt;= $E330, MAX( MIN( $F330*$F$264, $F330-SUM($I330:AT330)),0),0)</f>
        <v>0</v>
      </c>
      <c r="AV330" s="53">
        <f xml:space="preserve"> (AV$2 &gt;= NTBA!$F$17) * IF(AV$268 &gt;= $E330, MAX( MIN( $F330*$F$264, $F330-SUM($I330:AU330)),0),0)</f>
        <v>0</v>
      </c>
      <c r="AW330" s="53">
        <f xml:space="preserve"> (AW$2 &gt;= NTBA!$F$17) * IF(AW$268 &gt;= $E330, MAX( MIN( $F330*$F$264, $F330-SUM($I330:AV330)),0),0)</f>
        <v>0</v>
      </c>
      <c r="AX330" s="53">
        <f xml:space="preserve"> (AX$2 &gt;= NTBA!$F$17) * IF(AX$268 &gt;= $E330, MAX( MIN( $F330*$F$264, $F330-SUM($I330:AW330)),0),0)</f>
        <v>0</v>
      </c>
      <c r="AY330" s="53">
        <f xml:space="preserve"> (AY$2 &gt;= NTBA!$F$17) * IF(AY$268 &gt;= $E330, MAX( MIN( $F330*$F$264, $F330-SUM($I330:AX330)),0),0)</f>
        <v>0</v>
      </c>
      <c r="AZ330" s="53">
        <f xml:space="preserve"> (AZ$2 &gt;= NTBA!$F$17) * IF(AZ$268 &gt;= $E330, MAX( MIN( $F330*$F$264, $F330-SUM($I330:AY330)),0),0)</f>
        <v>0</v>
      </c>
      <c r="BA330" s="53">
        <f xml:space="preserve"> (BA$2 &gt;= NTBA!$F$17) * IF(BA$268 &gt;= $E330, MAX( MIN( $F330*$F$264, $F330-SUM($I330:AZ330)),0),0)</f>
        <v>0</v>
      </c>
      <c r="BB330" s="53">
        <f xml:space="preserve"> (BB$2 &gt;= NTBA!$F$17) * IF(BB$268 &gt;= $E330, MAX( MIN( $F330*$F$264, $F330-SUM($I330:BA330)),0),0)</f>
        <v>0</v>
      </c>
      <c r="BC330" s="53">
        <f xml:space="preserve"> (BC$2 &gt;= NTBA!$F$17) * IF(BC$268 &gt;= $E330, MAX( MIN( $F330*$F$264, $F330-SUM($I330:BB330)),0),0)</f>
        <v>0</v>
      </c>
      <c r="BD330" s="53">
        <f xml:space="preserve"> (BD$2 &gt;= NTBA!$F$17) * IF(BD$268 &gt;= $E330, MAX( MIN( $F330*$F$264, $F330-SUM($I330:BC330)),0),0)</f>
        <v>0</v>
      </c>
      <c r="BE330" s="53">
        <f xml:space="preserve"> (BE$2 &gt;= NTBA!$F$17) * IF(BE$268 &gt;= $E330, MAX( MIN( $F330*$F$264, $F330-SUM($I330:BD330)),0),0)</f>
        <v>0</v>
      </c>
      <c r="BF330" s="53">
        <f xml:space="preserve"> (BF$2 &gt;= NTBA!$F$17) * IF(BF$268 &gt;= $E330, MAX( MIN( $F330*$F$264, $F330-SUM($I330:BE330)),0),0)</f>
        <v>0</v>
      </c>
      <c r="BG330" s="53">
        <f xml:space="preserve"> (BG$2 &gt;= NTBA!$F$17) * IF(BG$268 &gt;= $E330, MAX( MIN( $F330*$F$264, $F330-SUM($I330:BF330)),0),0)</f>
        <v>0</v>
      </c>
      <c r="BH330" s="53">
        <f xml:space="preserve"> (BH$2 &gt;= NTBA!$F$17) * IF(BH$268 &gt;= $E330, MAX( MIN( $F330*$F$264, $F330-SUM($I330:BG330)),0),0)</f>
        <v>0</v>
      </c>
      <c r="BI330" s="53">
        <f xml:space="preserve"> (BI$2 &gt;= NTBA!$F$17) * IF(BI$268 &gt;= $E330, MAX( MIN( $F330*$F$264, $F330-SUM($I330:BH330)),0),0)</f>
        <v>0</v>
      </c>
      <c r="BJ330" s="53">
        <f xml:space="preserve"> (BJ$2 &gt;= NTBA!$F$17) * IF(BJ$268 &gt;= $E330, MAX( MIN( $F330*$F$264, $F330-SUM($I330:BI330)),0),0)</f>
        <v>0</v>
      </c>
      <c r="BK330" s="53">
        <f xml:space="preserve"> (BK$2 &gt;= NTBA!$F$17) * IF(BK$268 &gt;= $E330, MAX( MIN( $F330*$F$264, $F330-SUM($I330:BJ330)),0),0)</f>
        <v>0</v>
      </c>
      <c r="BL330" s="53">
        <f xml:space="preserve"> (BL$2 &gt;= NTBA!$F$17) * IF(BL$268 &gt;= $E330, MAX( MIN( $F330*$F$264, $F330-SUM($I330:BK330)),0),0)</f>
        <v>0</v>
      </c>
      <c r="BM330" s="53">
        <f xml:space="preserve"> (BM$2 &gt;= NTBA!$F$17) * IF(BM$268 &gt;= $E330, MAX( MIN( $F330*$F$264, $F330-SUM($I330:BL330)),0),0)</f>
        <v>0</v>
      </c>
      <c r="BN330" s="53">
        <f xml:space="preserve"> (BN$2 &gt;= NTBA!$F$17) * IF(BN$268 &gt;= $E330, MAX( MIN( $F330*$F$264, $F330-SUM($I330:BM330)),0),0)</f>
        <v>0</v>
      </c>
      <c r="BO330" s="53">
        <f xml:space="preserve"> (BO$2 &gt;= NTBA!$F$17) * IF(BO$268 &gt;= $E330, MAX( MIN( $F330*$F$264, $F330-SUM($I330:BN330)),0),0)</f>
        <v>0</v>
      </c>
      <c r="BP330" s="53">
        <f xml:space="preserve"> (BP$2 &gt;= NTBA!$F$17) * IF(BP$268 &gt;= $E330, MAX( MIN( $F330*$F$264, $F330-SUM($I330:BO330)),0),0)</f>
        <v>0</v>
      </c>
      <c r="BQ330" s="53">
        <f xml:space="preserve"> (BQ$2 &gt;= NTBA!$F$17) * IF(BQ$268 &gt;= $E330, MAX( MIN( $F330*$F$264, $F330-SUM($I330:BP330)),0),0)</f>
        <v>0</v>
      </c>
      <c r="BR330" s="53">
        <f xml:space="preserve"> (BR$2 &gt;= NTBA!$F$17) * IF(BR$268 &gt;= $E330, MAX( MIN( $F330*$F$264, $F330-SUM($I330:BQ330)),0),0)</f>
        <v>0</v>
      </c>
      <c r="BS330" s="53">
        <f ca="1" xml:space="preserve"> (BS$2 &gt;= NTBA!$F$17) * IF(BS$268 &gt;= $E330, MAX( MIN( $F330*$F$264, $F330-SUM($I330:BR330)),0),0)</f>
        <v>0</v>
      </c>
      <c r="BT330" s="53">
        <f ca="1" xml:space="preserve"> (BT$2 &gt;= NTBA!$F$17) * IF(BT$268 &gt;= $E330, MAX( MIN( $F330*$F$264, $F330-SUM($I330:BS330)),0),0)</f>
        <v>0</v>
      </c>
      <c r="BU330" s="53">
        <f ca="1" xml:space="preserve"> (BU$2 &gt;= NTBA!$F$17) * IF(BU$268 &gt;= $E330, MAX( MIN( $F330*$F$264, $F330-SUM($I330:BT330)),0),0)</f>
        <v>0</v>
      </c>
      <c r="BV330" s="53">
        <f ca="1" xml:space="preserve"> (BV$2 &gt;= NTBA!$F$17) * IF(BV$268 &gt;= $E330, MAX( MIN( $F330*$F$264, $F330-SUM($I330:BU330)),0),0)</f>
        <v>0</v>
      </c>
      <c r="BW330" s="53">
        <f ca="1" xml:space="preserve"> (BW$2 &gt;= NTBA!$F$17) * IF(BW$268 &gt;= $E330, MAX( MIN( $F330*$F$264, $F330-SUM($I330:BV330)),0),0)</f>
        <v>0</v>
      </c>
      <c r="BX330" s="53">
        <f ca="1" xml:space="preserve"> (BX$2 &gt;= NTBA!$F$17) * IF(BX$268 &gt;= $E330, MAX( MIN( $F330*$F$264, $F330-SUM($I330:BW330)),0),0)</f>
        <v>0</v>
      </c>
      <c r="BY330" s="53">
        <f ca="1" xml:space="preserve"> (BY$2 &gt;= NTBA!$F$17) * IF(BY$268 &gt;= $E330, MAX( MIN( $F330*$F$264, $F330-SUM($I330:BX330)),0),0)</f>
        <v>0</v>
      </c>
      <c r="BZ330" s="53">
        <f ca="1" xml:space="preserve"> (BZ$2 &gt;= NTBA!$F$17) * IF(BZ$268 &gt;= $E330, MAX( MIN( $F330*$F$264, $F330-SUM($I330:BY330)),0),0)</f>
        <v>0</v>
      </c>
      <c r="CA330" s="53">
        <f ca="1" xml:space="preserve"> (CA$2 &gt;= NTBA!$F$17) * IF(CA$268 &gt;= $E330, MAX( MIN( $F330*$F$264, $F330-SUM($I330:BZ330)),0),0)</f>
        <v>0</v>
      </c>
      <c r="CB330" s="53">
        <f ca="1" xml:space="preserve"> (CB$2 &gt;= NTBA!$F$17) * IF(CB$268 &gt;= $E330, MAX( MIN( $F330*$F$264, $F330-SUM($I330:CA330)),0),0)</f>
        <v>0</v>
      </c>
      <c r="CC330" s="53">
        <f ca="1" xml:space="preserve"> (CC$2 &gt;= NTBA!$F$17) * IF(CC$268 &gt;= $E330, MAX( MIN( $F330*$F$264, $F330-SUM($I330:CB330)),0),0)</f>
        <v>0</v>
      </c>
      <c r="CD330" s="53">
        <f ca="1" xml:space="preserve"> (CD$2 &gt;= NTBA!$F$17) * IF(CD$268 &gt;= $E330, MAX( MIN( $F330*$F$264, $F330-SUM($I330:CC330)),0),0)</f>
        <v>0</v>
      </c>
      <c r="CE330" s="53">
        <f ca="1" xml:space="preserve"> (CE$2 &gt;= NTBA!$F$17) * IF(CE$268 &gt;= $E330, MAX( MIN( $F330*$F$264, $F330-SUM($I330:CD330)),0),0)</f>
        <v>0</v>
      </c>
      <c r="CF330" s="53">
        <f ca="1" xml:space="preserve"> (CF$2 &gt;= NTBA!$F$17) * IF(CF$268 &gt;= $E330, MAX( MIN( $F330*$F$264, $F330-SUM($I330:CE330)),0),0)</f>
        <v>0</v>
      </c>
      <c r="CG330" s="53">
        <f ca="1" xml:space="preserve"> (CG$2 &gt;= NTBA!$F$17) * IF(CG$268 &gt;= $E330, MAX( MIN( $F330*$F$264, $F330-SUM($I330:CF330)),0),0)</f>
        <v>0</v>
      </c>
      <c r="CH330" s="53">
        <f ca="1" xml:space="preserve"> (CH$2 &gt;= NTBA!$F$17) * IF(CH$268 &gt;= $E330, MAX( MIN( $F330*$F$264, $F330-SUM($I330:CG330)),0),0)</f>
        <v>0</v>
      </c>
      <c r="CI330" s="53">
        <f ca="1" xml:space="preserve"> (CI$2 &gt;= NTBA!$F$17) * IF(CI$268 &gt;= $E330, MAX( MIN( $F330*$F$264, $F330-SUM($I330:CH330)),0),0)</f>
        <v>0</v>
      </c>
      <c r="CJ330" s="53">
        <f ca="1" xml:space="preserve"> (CJ$2 &gt;= NTBA!$F$17) * IF(CJ$268 &gt;= $E330, MAX( MIN( $F330*$F$264, $F330-SUM($I330:CI330)),0),0)</f>
        <v>0</v>
      </c>
      <c r="CK330" s="53">
        <f ca="1" xml:space="preserve"> (CK$2 &gt;= NTBA!$F$17) * IF(CK$268 &gt;= $E330, MAX( MIN( $F330*$F$264, $F330-SUM($I330:CJ330)),0),0)</f>
        <v>0</v>
      </c>
      <c r="CL330" s="53">
        <f ca="1" xml:space="preserve"> (CL$2 &gt;= NTBA!$F$17) * IF(CL$268 &gt;= $E330, MAX( MIN( $F330*$F$264, $F330-SUM($I330:CK330)),0),0)</f>
        <v>0</v>
      </c>
      <c r="CM330" s="53">
        <f ca="1" xml:space="preserve"> (CM$2 &gt;= NTBA!$F$17) * IF(CM$268 &gt;= $E330, MAX( MIN( $F330*$F$264, $F330-SUM($I330:CL330)),0),0)</f>
        <v>0</v>
      </c>
      <c r="CN330" s="53">
        <f ca="1" xml:space="preserve"> (CN$2 &gt;= NTBA!$F$17) * IF(CN$268 &gt;= $E330, MAX( MIN( $F330*$F$264, $F330-SUM($I330:CM330)),0),0)</f>
        <v>0</v>
      </c>
      <c r="CO330" s="53">
        <f ca="1" xml:space="preserve"> (CO$2 &gt;= NTBA!$F$17) * IF(CO$268 &gt;= $E330, MAX( MIN( $F330*$F$264, $F330-SUM($I330:CN330)),0),0)</f>
        <v>0</v>
      </c>
      <c r="CP330" s="53">
        <f ca="1" xml:space="preserve"> (CP$2 &gt;= NTBA!$F$17) * IF(CP$268 &gt;= $E330, MAX( MIN( $F330*$F$264, $F330-SUM($I330:CO330)),0),0)</f>
        <v>0</v>
      </c>
      <c r="CQ330" s="53">
        <f ca="1" xml:space="preserve"> (CQ$2 &gt;= NTBA!$F$17) * IF(CQ$268 &gt;= $E330, MAX( MIN( $F330*$F$264, $F330-SUM($I330:CP330)),0),0)</f>
        <v>0</v>
      </c>
      <c r="CR330" s="53">
        <f ca="1" xml:space="preserve"> (CR$2 &gt;= NTBA!$F$17) * IF(CR$268 &gt;= $E330, MAX( MIN( $F330*$F$264, $F330-SUM($I330:CQ330)),0),0)</f>
        <v>0</v>
      </c>
      <c r="CS330" s="53">
        <f ca="1" xml:space="preserve"> (CS$2 &gt;= NTBA!$F$17) * IF(CS$268 &gt;= $E330, MAX( MIN( $F330*$F$264, $F330-SUM($I330:CR330)),0),0)</f>
        <v>0</v>
      </c>
      <c r="CT330" s="53">
        <f ca="1" xml:space="preserve"> (CT$2 &gt;= NTBA!$F$17) * IF(CT$268 &gt;= $E330, MAX( MIN( $F330*$F$264, $F330-SUM($I330:CS330)),0),0)</f>
        <v>0</v>
      </c>
      <c r="CU330" s="53">
        <f ca="1" xml:space="preserve"> (CU$2 &gt;= NTBA!$F$17) * IF(CU$268 &gt;= $E330, MAX( MIN( $F330*$F$264, $F330-SUM($I330:CT330)),0),0)</f>
        <v>0</v>
      </c>
      <c r="CV330" s="53">
        <f ca="1" xml:space="preserve"> (CV$2 &gt;= NTBA!$F$17) * IF(CV$268 &gt;= $E330, MAX( MIN( $F330*$F$264, $F330-SUM($I330:CU330)),0),0)</f>
        <v>0</v>
      </c>
      <c r="CW330" s="53">
        <f ca="1" xml:space="preserve"> (CW$2 &gt;= NTBA!$F$17) * IF(CW$268 &gt;= $E330, MAX( MIN( $F330*$F$264, $F330-SUM($I330:CV330)),0),0)</f>
        <v>0</v>
      </c>
      <c r="CX330" s="53">
        <f ca="1" xml:space="preserve"> (CX$2 &gt;= NTBA!$F$17) * IF(CX$268 &gt;= $E330, MAX( MIN( $F330*$F$264, $F330-SUM($I330:CW330)),0),0)</f>
        <v>0</v>
      </c>
      <c r="CY330" s="53">
        <f ca="1" xml:space="preserve"> (CY$2 &gt;= NTBA!$F$17) * IF(CY$268 &gt;= $E330, MAX( MIN( $F330*$F$264, $F330-SUM($I330:CX330)),0),0)</f>
        <v>0</v>
      </c>
      <c r="CZ330" s="53">
        <f ca="1" xml:space="preserve"> (CZ$2 &gt;= NTBA!$F$17) * IF(CZ$268 &gt;= $E330, MAX( MIN( $F330*$F$264, $F330-SUM($I330:CY330)),0),0)</f>
        <v>0</v>
      </c>
      <c r="DA330" s="53">
        <f ca="1" xml:space="preserve"> (DA$2 &gt;= NTBA!$F$17) * IF(DA$268 &gt;= $E330, MAX( MIN( $F330*$F$264, $F330-SUM($I330:CZ330)),0),0)</f>
        <v>0</v>
      </c>
      <c r="DB330" s="53">
        <f ca="1" xml:space="preserve"> (DB$2 &gt;= NTBA!$F$17) * IF(DB$268 &gt;= $E330, MAX( MIN( $F330*$F$264, $F330-SUM($I330:DA330)),0),0)</f>
        <v>0</v>
      </c>
      <c r="DC330" s="53">
        <f ca="1" xml:space="preserve"> (DC$2 &gt;= NTBA!$F$17) * IF(DC$268 &gt;= $E330, MAX( MIN( $F330*$F$264, $F330-SUM($I330:DB330)),0),0)</f>
        <v>0</v>
      </c>
      <c r="DD330" s="53">
        <f ca="1" xml:space="preserve"> (DD$2 &gt;= NTBA!$F$17) * IF(DD$268 &gt;= $E330, MAX( MIN( $F330*$F$264, $F330-SUM($I330:DC330)),0),0)</f>
        <v>0</v>
      </c>
      <c r="DE330" s="53">
        <f ca="1" xml:space="preserve"> (DE$2 &gt;= NTBA!$F$17) * IF(DE$268 &gt;= $E330, MAX( MIN( $F330*$F$264, $F330-SUM($I330:DD330)),0),0)</f>
        <v>0</v>
      </c>
      <c r="DF330" s="53">
        <f ca="1" xml:space="preserve"> (DF$2 &gt;= NTBA!$F$17) * IF(DF$268 &gt;= $E330, MAX( MIN( $F330*$F$264, $F330-SUM($I330:DE330)),0),0)</f>
        <v>0</v>
      </c>
      <c r="DG330" s="53">
        <f ca="1" xml:space="preserve"> (DG$2 &gt;= NTBA!$F$17) * IF(DG$268 &gt;= $E330, MAX( MIN( $F330*$F$264, $F330-SUM($I330:DF330)),0),0)</f>
        <v>0</v>
      </c>
      <c r="DH330" s="53">
        <f ca="1" xml:space="preserve"> (DH$2 &gt;= NTBA!$F$17) * IF(DH$268 &gt;= $E330, MAX( MIN( $F330*$F$264, $F330-SUM($I330:DG330)),0),0)</f>
        <v>0</v>
      </c>
      <c r="DI330" s="53">
        <f ca="1" xml:space="preserve"> (DI$2 &gt;= NTBA!$F$17) * IF(DI$268 &gt;= $E330, MAX( MIN( $F330*$F$264, $F330-SUM($I330:DH330)),0),0)</f>
        <v>0</v>
      </c>
      <c r="DJ330" s="53">
        <f ca="1" xml:space="preserve"> (DJ$2 &gt;= NTBA!$F$17) * IF(DJ$268 &gt;= $E330, MAX( MIN( $F330*$F$264, $F330-SUM($I330:DI330)),0),0)</f>
        <v>0</v>
      </c>
      <c r="DK330" s="53">
        <f ca="1" xml:space="preserve"> (DK$2 &gt;= NTBA!$F$17) * IF(DK$268 &gt;= $E330, MAX( MIN( $F330*$F$264, $F330-SUM($I330:DJ330)),0),0)</f>
        <v>0</v>
      </c>
      <c r="DL330" s="53">
        <f ca="1" xml:space="preserve"> (DL$2 &gt;= NTBA!$F$17) * IF(DL$268 &gt;= $E330, MAX( MIN( $F330*$F$264, $F330-SUM($I330:DK330)),0),0)</f>
        <v>0</v>
      </c>
      <c r="DM330" s="53">
        <f ca="1" xml:space="preserve"> (DM$2 &gt;= NTBA!$F$17) * IF(DM$268 &gt;= $E330, MAX( MIN( $F330*$F$264, $F330-SUM($I330:DL330)),0),0)</f>
        <v>0</v>
      </c>
      <c r="DN330" s="53">
        <f ca="1" xml:space="preserve"> (DN$2 &gt;= NTBA!$F$17) * IF(DN$268 &gt;= $E330, MAX( MIN( $F330*$F$264, $F330-SUM($I330:DM330)),0),0)</f>
        <v>0</v>
      </c>
      <c r="DO330" s="53">
        <f ca="1" xml:space="preserve"> (DO$2 &gt;= NTBA!$F$17) * IF(DO$268 &gt;= $E330, MAX( MIN( $F330*$F$264, $F330-SUM($I330:DN330)),0),0)</f>
        <v>0</v>
      </c>
      <c r="DP330" s="53">
        <f ca="1" xml:space="preserve"> (DP$2 &gt;= NTBA!$F$17) * IF(DP$268 &gt;= $E330, MAX( MIN( $F330*$F$264, $F330-SUM($I330:DO330)),0),0)</f>
        <v>0</v>
      </c>
      <c r="DQ330" s="53">
        <f ca="1" xml:space="preserve"> (DQ$2 &gt;= NTBA!$F$17) * IF(DQ$268 &gt;= $E330, MAX( MIN( $F330*$F$264, $F330-SUM($I330:DP330)),0),0)</f>
        <v>0</v>
      </c>
      <c r="DR330" s="53">
        <f ca="1" xml:space="preserve"> (DR$2 &gt;= NTBA!$F$17) * IF(DR$268 &gt;= $E330, MAX( MIN( $F330*$F$264, $F330-SUM($I330:DQ330)),0),0)</f>
        <v>0</v>
      </c>
      <c r="DS330" s="53">
        <f ca="1" xml:space="preserve"> (DS$2 &gt;= NTBA!$F$17) * IF(DS$268 &gt;= $E330, MAX( MIN( $F330*$F$264, $F330-SUM($I330:DR330)),0),0)</f>
        <v>0</v>
      </c>
      <c r="DT330" s="53">
        <f ca="1" xml:space="preserve"> (DT$2 &gt;= NTBA!$F$17) * IF(DT$268 &gt;= $E330, MAX( MIN( $F330*$F$264, $F330-SUM($I330:DS330)),0),0)</f>
        <v>0</v>
      </c>
      <c r="DU330" s="53">
        <f ca="1" xml:space="preserve"> (DU$2 &gt;= NTBA!$F$17) * IF(DU$268 &gt;= $E330, MAX( MIN( $F330*$F$264, $F330-SUM($I330:DT330)),0),0)</f>
        <v>0</v>
      </c>
      <c r="DV330" s="53">
        <f ca="1" xml:space="preserve"> (DV$2 &gt;= NTBA!$F$17) * IF(DV$268 &gt;= $E330, MAX( MIN( $F330*$F$264, $F330-SUM($I330:DU330)),0),0)</f>
        <v>0</v>
      </c>
      <c r="DW330" s="53">
        <f ca="1" xml:space="preserve"> (DW$2 &gt;= NTBA!$F$17) * IF(DW$268 &gt;= $E330, MAX( MIN( $F330*$F$264, $F330-SUM($I330:DV330)),0),0)</f>
        <v>0</v>
      </c>
      <c r="DX330" s="53">
        <f ca="1" xml:space="preserve"> (DX$2 &gt;= NTBA!$F$17) * IF(DX$268 &gt;= $E330, MAX( MIN( $F330*$F$264, $F330-SUM($I330:DW330)),0),0)</f>
        <v>0</v>
      </c>
      <c r="DY330" s="53">
        <f ca="1" xml:space="preserve"> (DY$2 &gt;= NTBA!$F$17) * IF(DY$268 &gt;= $E330, MAX( MIN( $F330*$F$264, $F330-SUM($I330:DX330)),0),0)</f>
        <v>0</v>
      </c>
      <c r="DZ330" s="53">
        <f ca="1" xml:space="preserve"> (DZ$2 &gt;= NTBA!$F$17) * IF(DZ$268 &gt;= $E330, MAX( MIN( $F330*$F$264, $F330-SUM($I330:DY330)),0),0)</f>
        <v>0</v>
      </c>
      <c r="EA330" s="53">
        <f ca="1" xml:space="preserve"> (EA$2 &gt;= NTBA!$F$17) * IF(EA$268 &gt;= $E330, MAX( MIN( $F330*$F$264, $F330-SUM($I330:DZ330)),0),0)</f>
        <v>0</v>
      </c>
      <c r="EB330" s="53">
        <f ca="1" xml:space="preserve"> (EB$2 &gt;= NTBA!$F$17) * IF(EB$268 &gt;= $E330, MAX( MIN( $F330*$F$264, $F330-SUM($I330:EA330)),0),0)</f>
        <v>0</v>
      </c>
      <c r="EC330" s="53">
        <f ca="1" xml:space="preserve"> (EC$2 &gt;= NTBA!$F$17) * IF(EC$268 &gt;= $E330, MAX( MIN( $F330*$F$264, $F330-SUM($I330:EB330)),0),0)</f>
        <v>0</v>
      </c>
      <c r="ED330" s="53">
        <f ca="1" xml:space="preserve"> (ED$2 &gt;= NTBA!$F$17) * IF(ED$268 &gt;= $E330, MAX( MIN( $F330*$F$264, $F330-SUM($I330:EC330)),0),0)</f>
        <v>0</v>
      </c>
      <c r="EE330" s="53">
        <f ca="1" xml:space="preserve"> (EE$2 &gt;= NTBA!$F$17) * IF(EE$268 &gt;= $E330, MAX( MIN( $F330*$F$264, $F330-SUM($I330:ED330)),0),0)</f>
        <v>0</v>
      </c>
      <c r="EF330" s="53">
        <f ca="1" xml:space="preserve"> (EF$2 &gt;= NTBA!$F$17) * IF(EF$268 &gt;= $E330, MAX( MIN( $F330*$F$264, $F330-SUM($I330:EE330)),0),0)</f>
        <v>0</v>
      </c>
      <c r="EG330" s="53">
        <f ca="1" xml:space="preserve"> (EG$2 &gt;= NTBA!$F$17) * IF(EG$268 &gt;= $E330, MAX( MIN( $F330*$F$264, $F330-SUM($I330:EF330)),0),0)</f>
        <v>0</v>
      </c>
      <c r="EH330" s="53">
        <f ca="1" xml:space="preserve"> (EH$2 &gt;= NTBA!$F$17) * IF(EH$268 &gt;= $E330, MAX( MIN( $F330*$F$264, $F330-SUM($I330:EG330)),0),0)</f>
        <v>0</v>
      </c>
      <c r="EI330" s="21"/>
    </row>
    <row r="331" spans="5:139" ht="15" customHeight="1" outlineLevel="1" x14ac:dyDescent="0.35">
      <c r="E331" s="625">
        <v>63</v>
      </c>
      <c r="F331" s="415">
        <f ca="1"/>
        <v>0</v>
      </c>
      <c r="H331" s="26">
        <f t="shared" ca="1" si="184"/>
        <v>0</v>
      </c>
      <c r="I331" s="39"/>
      <c r="J331" s="53">
        <f xml:space="preserve"> (J$2 &gt;= NTBA!$F$17) * IF(J$268 &gt;= $E331, MAX( MIN( $F331*$F$264, $F331-SUM($I331:I331)),0),0)</f>
        <v>0</v>
      </c>
      <c r="K331" s="53">
        <f xml:space="preserve"> (K$2 &gt;= NTBA!$F$17) * IF(K$268 &gt;= $E331, MAX( MIN( $F331*$F$264, $F331-SUM($I331:J331)),0),0)</f>
        <v>0</v>
      </c>
      <c r="L331" s="53">
        <f xml:space="preserve"> (L$2 &gt;= NTBA!$F$17) * IF(L$268 &gt;= $E331, MAX( MIN( $F331*$F$264, $F331-SUM($I331:K331)),0),0)</f>
        <v>0</v>
      </c>
      <c r="M331" s="53">
        <f xml:space="preserve"> (M$2 &gt;= NTBA!$F$17) * IF(M$268 &gt;= $E331, MAX( MIN( $F331*$F$264, $F331-SUM($I331:L331)),0),0)</f>
        <v>0</v>
      </c>
      <c r="N331" s="53">
        <f xml:space="preserve"> (N$2 &gt;= NTBA!$F$17) * IF(N$268 &gt;= $E331, MAX( MIN( $F331*$F$264, $F331-SUM($I331:M331)),0),0)</f>
        <v>0</v>
      </c>
      <c r="O331" s="53">
        <f xml:space="preserve"> (O$2 &gt;= NTBA!$F$17) * IF(O$268 &gt;= $E331, MAX( MIN( $F331*$F$264, $F331-SUM($I331:N331)),0),0)</f>
        <v>0</v>
      </c>
      <c r="P331" s="53">
        <f xml:space="preserve"> (P$2 &gt;= NTBA!$F$17) * IF(P$268 &gt;= $E331, MAX( MIN( $F331*$F$264, $F331-SUM($I331:O331)),0),0)</f>
        <v>0</v>
      </c>
      <c r="Q331" s="53">
        <f xml:space="preserve"> (Q$2 &gt;= NTBA!$F$17) * IF(Q$268 &gt;= $E331, MAX( MIN( $F331*$F$264, $F331-SUM($I331:P331)),0),0)</f>
        <v>0</v>
      </c>
      <c r="R331" s="53">
        <f xml:space="preserve"> (R$2 &gt;= NTBA!$F$17) * IF(R$268 &gt;= $E331, MAX( MIN( $F331*$F$264, $F331-SUM($I331:Q331)),0),0)</f>
        <v>0</v>
      </c>
      <c r="S331" s="53">
        <f xml:space="preserve"> (S$2 &gt;= NTBA!$F$17) * IF(S$268 &gt;= $E331, MAX( MIN( $F331*$F$264, $F331-SUM($I331:R331)),0),0)</f>
        <v>0</v>
      </c>
      <c r="T331" s="53">
        <f xml:space="preserve"> (T$2 &gt;= NTBA!$F$17) * IF(T$268 &gt;= $E331, MAX( MIN( $F331*$F$264, $F331-SUM($I331:S331)),0),0)</f>
        <v>0</v>
      </c>
      <c r="U331" s="53">
        <f xml:space="preserve"> (U$2 &gt;= NTBA!$F$17) * IF(U$268 &gt;= $E331, MAX( MIN( $F331*$F$264, $F331-SUM($I331:T331)),0),0)</f>
        <v>0</v>
      </c>
      <c r="V331" s="53">
        <f xml:space="preserve"> (V$2 &gt;= NTBA!$F$17) * IF(V$268 &gt;= $E331, MAX( MIN( $F331*$F$264, $F331-SUM($I331:U331)),0),0)</f>
        <v>0</v>
      </c>
      <c r="W331" s="53">
        <f xml:space="preserve"> (W$2 &gt;= NTBA!$F$17) * IF(W$268 &gt;= $E331, MAX( MIN( $F331*$F$264, $F331-SUM($I331:V331)),0),0)</f>
        <v>0</v>
      </c>
      <c r="X331" s="53">
        <f xml:space="preserve"> (X$2 &gt;= NTBA!$F$17) * IF(X$268 &gt;= $E331, MAX( MIN( $F331*$F$264, $F331-SUM($I331:W331)),0),0)</f>
        <v>0</v>
      </c>
      <c r="Y331" s="53">
        <f xml:space="preserve"> (Y$2 &gt;= NTBA!$F$17) * IF(Y$268 &gt;= $E331, MAX( MIN( $F331*$F$264, $F331-SUM($I331:X331)),0),0)</f>
        <v>0</v>
      </c>
      <c r="Z331" s="53">
        <f xml:space="preserve"> (Z$2 &gt;= NTBA!$F$17) * IF(Z$268 &gt;= $E331, MAX( MIN( $F331*$F$264, $F331-SUM($I331:Y331)),0),0)</f>
        <v>0</v>
      </c>
      <c r="AA331" s="53">
        <f xml:space="preserve"> (AA$2 &gt;= NTBA!$F$17) * IF(AA$268 &gt;= $E331, MAX( MIN( $F331*$F$264, $F331-SUM($I331:Z331)),0),0)</f>
        <v>0</v>
      </c>
      <c r="AB331" s="53">
        <f xml:space="preserve"> (AB$2 &gt;= NTBA!$F$17) * IF(AB$268 &gt;= $E331, MAX( MIN( $F331*$F$264, $F331-SUM($I331:AA331)),0),0)</f>
        <v>0</v>
      </c>
      <c r="AC331" s="53">
        <f xml:space="preserve"> (AC$2 &gt;= NTBA!$F$17) * IF(AC$268 &gt;= $E331, MAX( MIN( $F331*$F$264, $F331-SUM($I331:AB331)),0),0)</f>
        <v>0</v>
      </c>
      <c r="AD331" s="53">
        <f xml:space="preserve"> (AD$2 &gt;= NTBA!$F$17) * IF(AD$268 &gt;= $E331, MAX( MIN( $F331*$F$264, $F331-SUM($I331:AC331)),0),0)</f>
        <v>0</v>
      </c>
      <c r="AE331" s="53">
        <f xml:space="preserve"> (AE$2 &gt;= NTBA!$F$17) * IF(AE$268 &gt;= $E331, MAX( MIN( $F331*$F$264, $F331-SUM($I331:AD331)),0),0)</f>
        <v>0</v>
      </c>
      <c r="AF331" s="53">
        <f xml:space="preserve"> (AF$2 &gt;= NTBA!$F$17) * IF(AF$268 &gt;= $E331, MAX( MIN( $F331*$F$264, $F331-SUM($I331:AE331)),0),0)</f>
        <v>0</v>
      </c>
      <c r="AG331" s="53">
        <f xml:space="preserve"> (AG$2 &gt;= NTBA!$F$17) * IF(AG$268 &gt;= $E331, MAX( MIN( $F331*$F$264, $F331-SUM($I331:AF331)),0),0)</f>
        <v>0</v>
      </c>
      <c r="AH331" s="53">
        <f xml:space="preserve"> (AH$2 &gt;= NTBA!$F$17) * IF(AH$268 &gt;= $E331, MAX( MIN( $F331*$F$264, $F331-SUM($I331:AG331)),0),0)</f>
        <v>0</v>
      </c>
      <c r="AI331" s="53">
        <f xml:space="preserve"> (AI$2 &gt;= NTBA!$F$17) * IF(AI$268 &gt;= $E331, MAX( MIN( $F331*$F$264, $F331-SUM($I331:AH331)),0),0)</f>
        <v>0</v>
      </c>
      <c r="AJ331" s="53">
        <f xml:space="preserve"> (AJ$2 &gt;= NTBA!$F$17) * IF(AJ$268 &gt;= $E331, MAX( MIN( $F331*$F$264, $F331-SUM($I331:AI331)),0),0)</f>
        <v>0</v>
      </c>
      <c r="AK331" s="53">
        <f xml:space="preserve"> (AK$2 &gt;= NTBA!$F$17) * IF(AK$268 &gt;= $E331, MAX( MIN( $F331*$F$264, $F331-SUM($I331:AJ331)),0),0)</f>
        <v>0</v>
      </c>
      <c r="AL331" s="53">
        <f xml:space="preserve"> (AL$2 &gt;= NTBA!$F$17) * IF(AL$268 &gt;= $E331, MAX( MIN( $F331*$F$264, $F331-SUM($I331:AK331)),0),0)</f>
        <v>0</v>
      </c>
      <c r="AM331" s="53">
        <f xml:space="preserve"> (AM$2 &gt;= NTBA!$F$17) * IF(AM$268 &gt;= $E331, MAX( MIN( $F331*$F$264, $F331-SUM($I331:AL331)),0),0)</f>
        <v>0</v>
      </c>
      <c r="AN331" s="53">
        <f xml:space="preserve"> (AN$2 &gt;= NTBA!$F$17) * IF(AN$268 &gt;= $E331, MAX( MIN( $F331*$F$264, $F331-SUM($I331:AM331)),0),0)</f>
        <v>0</v>
      </c>
      <c r="AO331" s="53">
        <f xml:space="preserve"> (AO$2 &gt;= NTBA!$F$17) * IF(AO$268 &gt;= $E331, MAX( MIN( $F331*$F$264, $F331-SUM($I331:AN331)),0),0)</f>
        <v>0</v>
      </c>
      <c r="AP331" s="53">
        <f xml:space="preserve"> (AP$2 &gt;= NTBA!$F$17) * IF(AP$268 &gt;= $E331, MAX( MIN( $F331*$F$264, $F331-SUM($I331:AO331)),0),0)</f>
        <v>0</v>
      </c>
      <c r="AQ331" s="53">
        <f xml:space="preserve"> (AQ$2 &gt;= NTBA!$F$17) * IF(AQ$268 &gt;= $E331, MAX( MIN( $F331*$F$264, $F331-SUM($I331:AP331)),0),0)</f>
        <v>0</v>
      </c>
      <c r="AR331" s="53">
        <f xml:space="preserve"> (AR$2 &gt;= NTBA!$F$17) * IF(AR$268 &gt;= $E331, MAX( MIN( $F331*$F$264, $F331-SUM($I331:AQ331)),0),0)</f>
        <v>0</v>
      </c>
      <c r="AS331" s="53">
        <f xml:space="preserve"> (AS$2 &gt;= NTBA!$F$17) * IF(AS$268 &gt;= $E331, MAX( MIN( $F331*$F$264, $F331-SUM($I331:AR331)),0),0)</f>
        <v>0</v>
      </c>
      <c r="AT331" s="53">
        <f xml:space="preserve"> (AT$2 &gt;= NTBA!$F$17) * IF(AT$268 &gt;= $E331, MAX( MIN( $F331*$F$264, $F331-SUM($I331:AS331)),0),0)</f>
        <v>0</v>
      </c>
      <c r="AU331" s="53">
        <f xml:space="preserve"> (AU$2 &gt;= NTBA!$F$17) * IF(AU$268 &gt;= $E331, MAX( MIN( $F331*$F$264, $F331-SUM($I331:AT331)),0),0)</f>
        <v>0</v>
      </c>
      <c r="AV331" s="53">
        <f xml:space="preserve"> (AV$2 &gt;= NTBA!$F$17) * IF(AV$268 &gt;= $E331, MAX( MIN( $F331*$F$264, $F331-SUM($I331:AU331)),0),0)</f>
        <v>0</v>
      </c>
      <c r="AW331" s="53">
        <f xml:space="preserve"> (AW$2 &gt;= NTBA!$F$17) * IF(AW$268 &gt;= $E331, MAX( MIN( $F331*$F$264, $F331-SUM($I331:AV331)),0),0)</f>
        <v>0</v>
      </c>
      <c r="AX331" s="53">
        <f xml:space="preserve"> (AX$2 &gt;= NTBA!$F$17) * IF(AX$268 &gt;= $E331, MAX( MIN( $F331*$F$264, $F331-SUM($I331:AW331)),0),0)</f>
        <v>0</v>
      </c>
      <c r="AY331" s="53">
        <f xml:space="preserve"> (AY$2 &gt;= NTBA!$F$17) * IF(AY$268 &gt;= $E331, MAX( MIN( $F331*$F$264, $F331-SUM($I331:AX331)),0),0)</f>
        <v>0</v>
      </c>
      <c r="AZ331" s="53">
        <f xml:space="preserve"> (AZ$2 &gt;= NTBA!$F$17) * IF(AZ$268 &gt;= $E331, MAX( MIN( $F331*$F$264, $F331-SUM($I331:AY331)),0),0)</f>
        <v>0</v>
      </c>
      <c r="BA331" s="53">
        <f xml:space="preserve"> (BA$2 &gt;= NTBA!$F$17) * IF(BA$268 &gt;= $E331, MAX( MIN( $F331*$F$264, $F331-SUM($I331:AZ331)),0),0)</f>
        <v>0</v>
      </c>
      <c r="BB331" s="53">
        <f xml:space="preserve"> (BB$2 &gt;= NTBA!$F$17) * IF(BB$268 &gt;= $E331, MAX( MIN( $F331*$F$264, $F331-SUM($I331:BA331)),0),0)</f>
        <v>0</v>
      </c>
      <c r="BC331" s="53">
        <f xml:space="preserve"> (BC$2 &gt;= NTBA!$F$17) * IF(BC$268 &gt;= $E331, MAX( MIN( $F331*$F$264, $F331-SUM($I331:BB331)),0),0)</f>
        <v>0</v>
      </c>
      <c r="BD331" s="53">
        <f xml:space="preserve"> (BD$2 &gt;= NTBA!$F$17) * IF(BD$268 &gt;= $E331, MAX( MIN( $F331*$F$264, $F331-SUM($I331:BC331)),0),0)</f>
        <v>0</v>
      </c>
      <c r="BE331" s="53">
        <f xml:space="preserve"> (BE$2 &gt;= NTBA!$F$17) * IF(BE$268 &gt;= $E331, MAX( MIN( $F331*$F$264, $F331-SUM($I331:BD331)),0),0)</f>
        <v>0</v>
      </c>
      <c r="BF331" s="53">
        <f xml:space="preserve"> (BF$2 &gt;= NTBA!$F$17) * IF(BF$268 &gt;= $E331, MAX( MIN( $F331*$F$264, $F331-SUM($I331:BE331)),0),0)</f>
        <v>0</v>
      </c>
      <c r="BG331" s="53">
        <f xml:space="preserve"> (BG$2 &gt;= NTBA!$F$17) * IF(BG$268 &gt;= $E331, MAX( MIN( $F331*$F$264, $F331-SUM($I331:BF331)),0),0)</f>
        <v>0</v>
      </c>
      <c r="BH331" s="53">
        <f xml:space="preserve"> (BH$2 &gt;= NTBA!$F$17) * IF(BH$268 &gt;= $E331, MAX( MIN( $F331*$F$264, $F331-SUM($I331:BG331)),0),0)</f>
        <v>0</v>
      </c>
      <c r="BI331" s="53">
        <f xml:space="preserve"> (BI$2 &gt;= NTBA!$F$17) * IF(BI$268 &gt;= $E331, MAX( MIN( $F331*$F$264, $F331-SUM($I331:BH331)),0),0)</f>
        <v>0</v>
      </c>
      <c r="BJ331" s="53">
        <f xml:space="preserve"> (BJ$2 &gt;= NTBA!$F$17) * IF(BJ$268 &gt;= $E331, MAX( MIN( $F331*$F$264, $F331-SUM($I331:BI331)),0),0)</f>
        <v>0</v>
      </c>
      <c r="BK331" s="53">
        <f xml:space="preserve"> (BK$2 &gt;= NTBA!$F$17) * IF(BK$268 &gt;= $E331, MAX( MIN( $F331*$F$264, $F331-SUM($I331:BJ331)),0),0)</f>
        <v>0</v>
      </c>
      <c r="BL331" s="53">
        <f xml:space="preserve"> (BL$2 &gt;= NTBA!$F$17) * IF(BL$268 &gt;= $E331, MAX( MIN( $F331*$F$264, $F331-SUM($I331:BK331)),0),0)</f>
        <v>0</v>
      </c>
      <c r="BM331" s="53">
        <f xml:space="preserve"> (BM$2 &gt;= NTBA!$F$17) * IF(BM$268 &gt;= $E331, MAX( MIN( $F331*$F$264, $F331-SUM($I331:BL331)),0),0)</f>
        <v>0</v>
      </c>
      <c r="BN331" s="53">
        <f xml:space="preserve"> (BN$2 &gt;= NTBA!$F$17) * IF(BN$268 &gt;= $E331, MAX( MIN( $F331*$F$264, $F331-SUM($I331:BM331)),0),0)</f>
        <v>0</v>
      </c>
      <c r="BO331" s="53">
        <f xml:space="preserve"> (BO$2 &gt;= NTBA!$F$17) * IF(BO$268 &gt;= $E331, MAX( MIN( $F331*$F$264, $F331-SUM($I331:BN331)),0),0)</f>
        <v>0</v>
      </c>
      <c r="BP331" s="53">
        <f xml:space="preserve"> (BP$2 &gt;= NTBA!$F$17) * IF(BP$268 &gt;= $E331, MAX( MIN( $F331*$F$264, $F331-SUM($I331:BO331)),0),0)</f>
        <v>0</v>
      </c>
      <c r="BQ331" s="53">
        <f xml:space="preserve"> (BQ$2 &gt;= NTBA!$F$17) * IF(BQ$268 &gt;= $E331, MAX( MIN( $F331*$F$264, $F331-SUM($I331:BP331)),0),0)</f>
        <v>0</v>
      </c>
      <c r="BR331" s="53">
        <f xml:space="preserve"> (BR$2 &gt;= NTBA!$F$17) * IF(BR$268 &gt;= $E331, MAX( MIN( $F331*$F$264, $F331-SUM($I331:BQ331)),0),0)</f>
        <v>0</v>
      </c>
      <c r="BS331" s="53">
        <f xml:space="preserve"> (BS$2 &gt;= NTBA!$F$17) * IF(BS$268 &gt;= $E331, MAX( MIN( $F331*$F$264, $F331-SUM($I331:BR331)),0),0)</f>
        <v>0</v>
      </c>
      <c r="BT331" s="53">
        <f ca="1" xml:space="preserve"> (BT$2 &gt;= NTBA!$F$17) * IF(BT$268 &gt;= $E331, MAX( MIN( $F331*$F$264, $F331-SUM($I331:BS331)),0),0)</f>
        <v>0</v>
      </c>
      <c r="BU331" s="53">
        <f ca="1" xml:space="preserve"> (BU$2 &gt;= NTBA!$F$17) * IF(BU$268 &gt;= $E331, MAX( MIN( $F331*$F$264, $F331-SUM($I331:BT331)),0),0)</f>
        <v>0</v>
      </c>
      <c r="BV331" s="53">
        <f ca="1" xml:space="preserve"> (BV$2 &gt;= NTBA!$F$17) * IF(BV$268 &gt;= $E331, MAX( MIN( $F331*$F$264, $F331-SUM($I331:BU331)),0),0)</f>
        <v>0</v>
      </c>
      <c r="BW331" s="53">
        <f ca="1" xml:space="preserve"> (BW$2 &gt;= NTBA!$F$17) * IF(BW$268 &gt;= $E331, MAX( MIN( $F331*$F$264, $F331-SUM($I331:BV331)),0),0)</f>
        <v>0</v>
      </c>
      <c r="BX331" s="53">
        <f ca="1" xml:space="preserve"> (BX$2 &gt;= NTBA!$F$17) * IF(BX$268 &gt;= $E331, MAX( MIN( $F331*$F$264, $F331-SUM($I331:BW331)),0),0)</f>
        <v>0</v>
      </c>
      <c r="BY331" s="53">
        <f ca="1" xml:space="preserve"> (BY$2 &gt;= NTBA!$F$17) * IF(BY$268 &gt;= $E331, MAX( MIN( $F331*$F$264, $F331-SUM($I331:BX331)),0),0)</f>
        <v>0</v>
      </c>
      <c r="BZ331" s="53">
        <f ca="1" xml:space="preserve"> (BZ$2 &gt;= NTBA!$F$17) * IF(BZ$268 &gt;= $E331, MAX( MIN( $F331*$F$264, $F331-SUM($I331:BY331)),0),0)</f>
        <v>0</v>
      </c>
      <c r="CA331" s="53">
        <f ca="1" xml:space="preserve"> (CA$2 &gt;= NTBA!$F$17) * IF(CA$268 &gt;= $E331, MAX( MIN( $F331*$F$264, $F331-SUM($I331:BZ331)),0),0)</f>
        <v>0</v>
      </c>
      <c r="CB331" s="53">
        <f ca="1" xml:space="preserve"> (CB$2 &gt;= NTBA!$F$17) * IF(CB$268 &gt;= $E331, MAX( MIN( $F331*$F$264, $F331-SUM($I331:CA331)),0),0)</f>
        <v>0</v>
      </c>
      <c r="CC331" s="53">
        <f ca="1" xml:space="preserve"> (CC$2 &gt;= NTBA!$F$17) * IF(CC$268 &gt;= $E331, MAX( MIN( $F331*$F$264, $F331-SUM($I331:CB331)),0),0)</f>
        <v>0</v>
      </c>
      <c r="CD331" s="53">
        <f ca="1" xml:space="preserve"> (CD$2 &gt;= NTBA!$F$17) * IF(CD$268 &gt;= $E331, MAX( MIN( $F331*$F$264, $F331-SUM($I331:CC331)),0),0)</f>
        <v>0</v>
      </c>
      <c r="CE331" s="53">
        <f ca="1" xml:space="preserve"> (CE$2 &gt;= NTBA!$F$17) * IF(CE$268 &gt;= $E331, MAX( MIN( $F331*$F$264, $F331-SUM($I331:CD331)),0),0)</f>
        <v>0</v>
      </c>
      <c r="CF331" s="53">
        <f ca="1" xml:space="preserve"> (CF$2 &gt;= NTBA!$F$17) * IF(CF$268 &gt;= $E331, MAX( MIN( $F331*$F$264, $F331-SUM($I331:CE331)),0),0)</f>
        <v>0</v>
      </c>
      <c r="CG331" s="53">
        <f ca="1" xml:space="preserve"> (CG$2 &gt;= NTBA!$F$17) * IF(CG$268 &gt;= $E331, MAX( MIN( $F331*$F$264, $F331-SUM($I331:CF331)),0),0)</f>
        <v>0</v>
      </c>
      <c r="CH331" s="53">
        <f ca="1" xml:space="preserve"> (CH$2 &gt;= NTBA!$F$17) * IF(CH$268 &gt;= $E331, MAX( MIN( $F331*$F$264, $F331-SUM($I331:CG331)),0),0)</f>
        <v>0</v>
      </c>
      <c r="CI331" s="53">
        <f ca="1" xml:space="preserve"> (CI$2 &gt;= NTBA!$F$17) * IF(CI$268 &gt;= $E331, MAX( MIN( $F331*$F$264, $F331-SUM($I331:CH331)),0),0)</f>
        <v>0</v>
      </c>
      <c r="CJ331" s="53">
        <f ca="1" xml:space="preserve"> (CJ$2 &gt;= NTBA!$F$17) * IF(CJ$268 &gt;= $E331, MAX( MIN( $F331*$F$264, $F331-SUM($I331:CI331)),0),0)</f>
        <v>0</v>
      </c>
      <c r="CK331" s="53">
        <f ca="1" xml:space="preserve"> (CK$2 &gt;= NTBA!$F$17) * IF(CK$268 &gt;= $E331, MAX( MIN( $F331*$F$264, $F331-SUM($I331:CJ331)),0),0)</f>
        <v>0</v>
      </c>
      <c r="CL331" s="53">
        <f ca="1" xml:space="preserve"> (CL$2 &gt;= NTBA!$F$17) * IF(CL$268 &gt;= $E331, MAX( MIN( $F331*$F$264, $F331-SUM($I331:CK331)),0),0)</f>
        <v>0</v>
      </c>
      <c r="CM331" s="53">
        <f ca="1" xml:space="preserve"> (CM$2 &gt;= NTBA!$F$17) * IF(CM$268 &gt;= $E331, MAX( MIN( $F331*$F$264, $F331-SUM($I331:CL331)),0),0)</f>
        <v>0</v>
      </c>
      <c r="CN331" s="53">
        <f ca="1" xml:space="preserve"> (CN$2 &gt;= NTBA!$F$17) * IF(CN$268 &gt;= $E331, MAX( MIN( $F331*$F$264, $F331-SUM($I331:CM331)),0),0)</f>
        <v>0</v>
      </c>
      <c r="CO331" s="53">
        <f ca="1" xml:space="preserve"> (CO$2 &gt;= NTBA!$F$17) * IF(CO$268 &gt;= $E331, MAX( MIN( $F331*$F$264, $F331-SUM($I331:CN331)),0),0)</f>
        <v>0</v>
      </c>
      <c r="CP331" s="53">
        <f ca="1" xml:space="preserve"> (CP$2 &gt;= NTBA!$F$17) * IF(CP$268 &gt;= $E331, MAX( MIN( $F331*$F$264, $F331-SUM($I331:CO331)),0),0)</f>
        <v>0</v>
      </c>
      <c r="CQ331" s="53">
        <f ca="1" xml:space="preserve"> (CQ$2 &gt;= NTBA!$F$17) * IF(CQ$268 &gt;= $E331, MAX( MIN( $F331*$F$264, $F331-SUM($I331:CP331)),0),0)</f>
        <v>0</v>
      </c>
      <c r="CR331" s="53">
        <f ca="1" xml:space="preserve"> (CR$2 &gt;= NTBA!$F$17) * IF(CR$268 &gt;= $E331, MAX( MIN( $F331*$F$264, $F331-SUM($I331:CQ331)),0),0)</f>
        <v>0</v>
      </c>
      <c r="CS331" s="53">
        <f ca="1" xml:space="preserve"> (CS$2 &gt;= NTBA!$F$17) * IF(CS$268 &gt;= $E331, MAX( MIN( $F331*$F$264, $F331-SUM($I331:CR331)),0),0)</f>
        <v>0</v>
      </c>
      <c r="CT331" s="53">
        <f ca="1" xml:space="preserve"> (CT$2 &gt;= NTBA!$F$17) * IF(CT$268 &gt;= $E331, MAX( MIN( $F331*$F$264, $F331-SUM($I331:CS331)),0),0)</f>
        <v>0</v>
      </c>
      <c r="CU331" s="53">
        <f ca="1" xml:space="preserve"> (CU$2 &gt;= NTBA!$F$17) * IF(CU$268 &gt;= $E331, MAX( MIN( $F331*$F$264, $F331-SUM($I331:CT331)),0),0)</f>
        <v>0</v>
      </c>
      <c r="CV331" s="53">
        <f ca="1" xml:space="preserve"> (CV$2 &gt;= NTBA!$F$17) * IF(CV$268 &gt;= $E331, MAX( MIN( $F331*$F$264, $F331-SUM($I331:CU331)),0),0)</f>
        <v>0</v>
      </c>
      <c r="CW331" s="53">
        <f ca="1" xml:space="preserve"> (CW$2 &gt;= NTBA!$F$17) * IF(CW$268 &gt;= $E331, MAX( MIN( $F331*$F$264, $F331-SUM($I331:CV331)),0),0)</f>
        <v>0</v>
      </c>
      <c r="CX331" s="53">
        <f ca="1" xml:space="preserve"> (CX$2 &gt;= NTBA!$F$17) * IF(CX$268 &gt;= $E331, MAX( MIN( $F331*$F$264, $F331-SUM($I331:CW331)),0),0)</f>
        <v>0</v>
      </c>
      <c r="CY331" s="53">
        <f ca="1" xml:space="preserve"> (CY$2 &gt;= NTBA!$F$17) * IF(CY$268 &gt;= $E331, MAX( MIN( $F331*$F$264, $F331-SUM($I331:CX331)),0),0)</f>
        <v>0</v>
      </c>
      <c r="CZ331" s="53">
        <f ca="1" xml:space="preserve"> (CZ$2 &gt;= NTBA!$F$17) * IF(CZ$268 &gt;= $E331, MAX( MIN( $F331*$F$264, $F331-SUM($I331:CY331)),0),0)</f>
        <v>0</v>
      </c>
      <c r="DA331" s="53">
        <f ca="1" xml:space="preserve"> (DA$2 &gt;= NTBA!$F$17) * IF(DA$268 &gt;= $E331, MAX( MIN( $F331*$F$264, $F331-SUM($I331:CZ331)),0),0)</f>
        <v>0</v>
      </c>
      <c r="DB331" s="53">
        <f ca="1" xml:space="preserve"> (DB$2 &gt;= NTBA!$F$17) * IF(DB$268 &gt;= $E331, MAX( MIN( $F331*$F$264, $F331-SUM($I331:DA331)),0),0)</f>
        <v>0</v>
      </c>
      <c r="DC331" s="53">
        <f ca="1" xml:space="preserve"> (DC$2 &gt;= NTBA!$F$17) * IF(DC$268 &gt;= $E331, MAX( MIN( $F331*$F$264, $F331-SUM($I331:DB331)),0),0)</f>
        <v>0</v>
      </c>
      <c r="DD331" s="53">
        <f ca="1" xml:space="preserve"> (DD$2 &gt;= NTBA!$F$17) * IF(DD$268 &gt;= $E331, MAX( MIN( $F331*$F$264, $F331-SUM($I331:DC331)),0),0)</f>
        <v>0</v>
      </c>
      <c r="DE331" s="53">
        <f ca="1" xml:space="preserve"> (DE$2 &gt;= NTBA!$F$17) * IF(DE$268 &gt;= $E331, MAX( MIN( $F331*$F$264, $F331-SUM($I331:DD331)),0),0)</f>
        <v>0</v>
      </c>
      <c r="DF331" s="53">
        <f ca="1" xml:space="preserve"> (DF$2 &gt;= NTBA!$F$17) * IF(DF$268 &gt;= $E331, MAX( MIN( $F331*$F$264, $F331-SUM($I331:DE331)),0),0)</f>
        <v>0</v>
      </c>
      <c r="DG331" s="53">
        <f ca="1" xml:space="preserve"> (DG$2 &gt;= NTBA!$F$17) * IF(DG$268 &gt;= $E331, MAX( MIN( $F331*$F$264, $F331-SUM($I331:DF331)),0),0)</f>
        <v>0</v>
      </c>
      <c r="DH331" s="53">
        <f ca="1" xml:space="preserve"> (DH$2 &gt;= NTBA!$F$17) * IF(DH$268 &gt;= $E331, MAX( MIN( $F331*$F$264, $F331-SUM($I331:DG331)),0),0)</f>
        <v>0</v>
      </c>
      <c r="DI331" s="53">
        <f ca="1" xml:space="preserve"> (DI$2 &gt;= NTBA!$F$17) * IF(DI$268 &gt;= $E331, MAX( MIN( $F331*$F$264, $F331-SUM($I331:DH331)),0),0)</f>
        <v>0</v>
      </c>
      <c r="DJ331" s="53">
        <f ca="1" xml:space="preserve"> (DJ$2 &gt;= NTBA!$F$17) * IF(DJ$268 &gt;= $E331, MAX( MIN( $F331*$F$264, $F331-SUM($I331:DI331)),0),0)</f>
        <v>0</v>
      </c>
      <c r="DK331" s="53">
        <f ca="1" xml:space="preserve"> (DK$2 &gt;= NTBA!$F$17) * IF(DK$268 &gt;= $E331, MAX( MIN( $F331*$F$264, $F331-SUM($I331:DJ331)),0),0)</f>
        <v>0</v>
      </c>
      <c r="DL331" s="53">
        <f ca="1" xml:space="preserve"> (DL$2 &gt;= NTBA!$F$17) * IF(DL$268 &gt;= $E331, MAX( MIN( $F331*$F$264, $F331-SUM($I331:DK331)),0),0)</f>
        <v>0</v>
      </c>
      <c r="DM331" s="53">
        <f ca="1" xml:space="preserve"> (DM$2 &gt;= NTBA!$F$17) * IF(DM$268 &gt;= $E331, MAX( MIN( $F331*$F$264, $F331-SUM($I331:DL331)),0),0)</f>
        <v>0</v>
      </c>
      <c r="DN331" s="53">
        <f ca="1" xml:space="preserve"> (DN$2 &gt;= NTBA!$F$17) * IF(DN$268 &gt;= $E331, MAX( MIN( $F331*$F$264, $F331-SUM($I331:DM331)),0),0)</f>
        <v>0</v>
      </c>
      <c r="DO331" s="53">
        <f ca="1" xml:space="preserve"> (DO$2 &gt;= NTBA!$F$17) * IF(DO$268 &gt;= $E331, MAX( MIN( $F331*$F$264, $F331-SUM($I331:DN331)),0),0)</f>
        <v>0</v>
      </c>
      <c r="DP331" s="53">
        <f ca="1" xml:space="preserve"> (DP$2 &gt;= NTBA!$F$17) * IF(DP$268 &gt;= $E331, MAX( MIN( $F331*$F$264, $F331-SUM($I331:DO331)),0),0)</f>
        <v>0</v>
      </c>
      <c r="DQ331" s="53">
        <f ca="1" xml:space="preserve"> (DQ$2 &gt;= NTBA!$F$17) * IF(DQ$268 &gt;= $E331, MAX( MIN( $F331*$F$264, $F331-SUM($I331:DP331)),0),0)</f>
        <v>0</v>
      </c>
      <c r="DR331" s="53">
        <f ca="1" xml:space="preserve"> (DR$2 &gt;= NTBA!$F$17) * IF(DR$268 &gt;= $E331, MAX( MIN( $F331*$F$264, $F331-SUM($I331:DQ331)),0),0)</f>
        <v>0</v>
      </c>
      <c r="DS331" s="53">
        <f ca="1" xml:space="preserve"> (DS$2 &gt;= NTBA!$F$17) * IF(DS$268 &gt;= $E331, MAX( MIN( $F331*$F$264, $F331-SUM($I331:DR331)),0),0)</f>
        <v>0</v>
      </c>
      <c r="DT331" s="53">
        <f ca="1" xml:space="preserve"> (DT$2 &gt;= NTBA!$F$17) * IF(DT$268 &gt;= $E331, MAX( MIN( $F331*$F$264, $F331-SUM($I331:DS331)),0),0)</f>
        <v>0</v>
      </c>
      <c r="DU331" s="53">
        <f ca="1" xml:space="preserve"> (DU$2 &gt;= NTBA!$F$17) * IF(DU$268 &gt;= $E331, MAX( MIN( $F331*$F$264, $F331-SUM($I331:DT331)),0),0)</f>
        <v>0</v>
      </c>
      <c r="DV331" s="53">
        <f ca="1" xml:space="preserve"> (DV$2 &gt;= NTBA!$F$17) * IF(DV$268 &gt;= $E331, MAX( MIN( $F331*$F$264, $F331-SUM($I331:DU331)),0),0)</f>
        <v>0</v>
      </c>
      <c r="DW331" s="53">
        <f ca="1" xml:space="preserve"> (DW$2 &gt;= NTBA!$F$17) * IF(DW$268 &gt;= $E331, MAX( MIN( $F331*$F$264, $F331-SUM($I331:DV331)),0),0)</f>
        <v>0</v>
      </c>
      <c r="DX331" s="53">
        <f ca="1" xml:space="preserve"> (DX$2 &gt;= NTBA!$F$17) * IF(DX$268 &gt;= $E331, MAX( MIN( $F331*$F$264, $F331-SUM($I331:DW331)),0),0)</f>
        <v>0</v>
      </c>
      <c r="DY331" s="53">
        <f ca="1" xml:space="preserve"> (DY$2 &gt;= NTBA!$F$17) * IF(DY$268 &gt;= $E331, MAX( MIN( $F331*$F$264, $F331-SUM($I331:DX331)),0),0)</f>
        <v>0</v>
      </c>
      <c r="DZ331" s="53">
        <f ca="1" xml:space="preserve"> (DZ$2 &gt;= NTBA!$F$17) * IF(DZ$268 &gt;= $E331, MAX( MIN( $F331*$F$264, $F331-SUM($I331:DY331)),0),0)</f>
        <v>0</v>
      </c>
      <c r="EA331" s="53">
        <f ca="1" xml:space="preserve"> (EA$2 &gt;= NTBA!$F$17) * IF(EA$268 &gt;= $E331, MAX( MIN( $F331*$F$264, $F331-SUM($I331:DZ331)),0),0)</f>
        <v>0</v>
      </c>
      <c r="EB331" s="53">
        <f ca="1" xml:space="preserve"> (EB$2 &gt;= NTBA!$F$17) * IF(EB$268 &gt;= $E331, MAX( MIN( $F331*$F$264, $F331-SUM($I331:EA331)),0),0)</f>
        <v>0</v>
      </c>
      <c r="EC331" s="53">
        <f ca="1" xml:space="preserve"> (EC$2 &gt;= NTBA!$F$17) * IF(EC$268 &gt;= $E331, MAX( MIN( $F331*$F$264, $F331-SUM($I331:EB331)),0),0)</f>
        <v>0</v>
      </c>
      <c r="ED331" s="53">
        <f ca="1" xml:space="preserve"> (ED$2 &gt;= NTBA!$F$17) * IF(ED$268 &gt;= $E331, MAX( MIN( $F331*$F$264, $F331-SUM($I331:EC331)),0),0)</f>
        <v>0</v>
      </c>
      <c r="EE331" s="53">
        <f ca="1" xml:space="preserve"> (EE$2 &gt;= NTBA!$F$17) * IF(EE$268 &gt;= $E331, MAX( MIN( $F331*$F$264, $F331-SUM($I331:ED331)),0),0)</f>
        <v>0</v>
      </c>
      <c r="EF331" s="53">
        <f ca="1" xml:space="preserve"> (EF$2 &gt;= NTBA!$F$17) * IF(EF$268 &gt;= $E331, MAX( MIN( $F331*$F$264, $F331-SUM($I331:EE331)),0),0)</f>
        <v>0</v>
      </c>
      <c r="EG331" s="53">
        <f ca="1" xml:space="preserve"> (EG$2 &gt;= NTBA!$F$17) * IF(EG$268 &gt;= $E331, MAX( MIN( $F331*$F$264, $F331-SUM($I331:EF331)),0),0)</f>
        <v>0</v>
      </c>
      <c r="EH331" s="53">
        <f ca="1" xml:space="preserve"> (EH$2 &gt;= NTBA!$F$17) * IF(EH$268 &gt;= $E331, MAX( MIN( $F331*$F$264, $F331-SUM($I331:EG331)),0),0)</f>
        <v>0</v>
      </c>
      <c r="EI331" s="21"/>
    </row>
    <row r="332" spans="5:139" ht="15" customHeight="1" outlineLevel="1" x14ac:dyDescent="0.35">
      <c r="E332" s="625">
        <v>64</v>
      </c>
      <c r="F332" s="415">
        <f ca="1"/>
        <v>0</v>
      </c>
      <c r="H332" s="26">
        <f t="shared" ca="1" si="184"/>
        <v>0</v>
      </c>
      <c r="I332" s="39"/>
      <c r="J332" s="53">
        <f xml:space="preserve"> (J$2 &gt;= NTBA!$F$17) * IF(J$268 &gt;= $E332, MAX( MIN( $F332*$F$264, $F332-SUM($I332:I332)),0),0)</f>
        <v>0</v>
      </c>
      <c r="K332" s="53">
        <f xml:space="preserve"> (K$2 &gt;= NTBA!$F$17) * IF(K$268 &gt;= $E332, MAX( MIN( $F332*$F$264, $F332-SUM($I332:J332)),0),0)</f>
        <v>0</v>
      </c>
      <c r="L332" s="53">
        <f xml:space="preserve"> (L$2 &gt;= NTBA!$F$17) * IF(L$268 &gt;= $E332, MAX( MIN( $F332*$F$264, $F332-SUM($I332:K332)),0),0)</f>
        <v>0</v>
      </c>
      <c r="M332" s="53">
        <f xml:space="preserve"> (M$2 &gt;= NTBA!$F$17) * IF(M$268 &gt;= $E332, MAX( MIN( $F332*$F$264, $F332-SUM($I332:L332)),0),0)</f>
        <v>0</v>
      </c>
      <c r="N332" s="53">
        <f xml:space="preserve"> (N$2 &gt;= NTBA!$F$17) * IF(N$268 &gt;= $E332, MAX( MIN( $F332*$F$264, $F332-SUM($I332:M332)),0),0)</f>
        <v>0</v>
      </c>
      <c r="O332" s="53">
        <f xml:space="preserve"> (O$2 &gt;= NTBA!$F$17) * IF(O$268 &gt;= $E332, MAX( MIN( $F332*$F$264, $F332-SUM($I332:N332)),0),0)</f>
        <v>0</v>
      </c>
      <c r="P332" s="53">
        <f xml:space="preserve"> (P$2 &gt;= NTBA!$F$17) * IF(P$268 &gt;= $E332, MAX( MIN( $F332*$F$264, $F332-SUM($I332:O332)),0),0)</f>
        <v>0</v>
      </c>
      <c r="Q332" s="53">
        <f xml:space="preserve"> (Q$2 &gt;= NTBA!$F$17) * IF(Q$268 &gt;= $E332, MAX( MIN( $F332*$F$264, $F332-SUM($I332:P332)),0),0)</f>
        <v>0</v>
      </c>
      <c r="R332" s="53">
        <f xml:space="preserve"> (R$2 &gt;= NTBA!$F$17) * IF(R$268 &gt;= $E332, MAX( MIN( $F332*$F$264, $F332-SUM($I332:Q332)),0),0)</f>
        <v>0</v>
      </c>
      <c r="S332" s="53">
        <f xml:space="preserve"> (S$2 &gt;= NTBA!$F$17) * IF(S$268 &gt;= $E332, MAX( MIN( $F332*$F$264, $F332-SUM($I332:R332)),0),0)</f>
        <v>0</v>
      </c>
      <c r="T332" s="53">
        <f xml:space="preserve"> (T$2 &gt;= NTBA!$F$17) * IF(T$268 &gt;= $E332, MAX( MIN( $F332*$F$264, $F332-SUM($I332:S332)),0),0)</f>
        <v>0</v>
      </c>
      <c r="U332" s="53">
        <f xml:space="preserve"> (U$2 &gt;= NTBA!$F$17) * IF(U$268 &gt;= $E332, MAX( MIN( $F332*$F$264, $F332-SUM($I332:T332)),0),0)</f>
        <v>0</v>
      </c>
      <c r="V332" s="53">
        <f xml:space="preserve"> (V$2 &gt;= NTBA!$F$17) * IF(V$268 &gt;= $E332, MAX( MIN( $F332*$F$264, $F332-SUM($I332:U332)),0),0)</f>
        <v>0</v>
      </c>
      <c r="W332" s="53">
        <f xml:space="preserve"> (W$2 &gt;= NTBA!$F$17) * IF(W$268 &gt;= $E332, MAX( MIN( $F332*$F$264, $F332-SUM($I332:V332)),0),0)</f>
        <v>0</v>
      </c>
      <c r="X332" s="53">
        <f xml:space="preserve"> (X$2 &gt;= NTBA!$F$17) * IF(X$268 &gt;= $E332, MAX( MIN( $F332*$F$264, $F332-SUM($I332:W332)),0),0)</f>
        <v>0</v>
      </c>
      <c r="Y332" s="53">
        <f xml:space="preserve"> (Y$2 &gt;= NTBA!$F$17) * IF(Y$268 &gt;= $E332, MAX( MIN( $F332*$F$264, $F332-SUM($I332:X332)),0),0)</f>
        <v>0</v>
      </c>
      <c r="Z332" s="53">
        <f xml:space="preserve"> (Z$2 &gt;= NTBA!$F$17) * IF(Z$268 &gt;= $E332, MAX( MIN( $F332*$F$264, $F332-SUM($I332:Y332)),0),0)</f>
        <v>0</v>
      </c>
      <c r="AA332" s="53">
        <f xml:space="preserve"> (AA$2 &gt;= NTBA!$F$17) * IF(AA$268 &gt;= $E332, MAX( MIN( $F332*$F$264, $F332-SUM($I332:Z332)),0),0)</f>
        <v>0</v>
      </c>
      <c r="AB332" s="53">
        <f xml:space="preserve"> (AB$2 &gt;= NTBA!$F$17) * IF(AB$268 &gt;= $E332, MAX( MIN( $F332*$F$264, $F332-SUM($I332:AA332)),0),0)</f>
        <v>0</v>
      </c>
      <c r="AC332" s="53">
        <f xml:space="preserve"> (AC$2 &gt;= NTBA!$F$17) * IF(AC$268 &gt;= $E332, MAX( MIN( $F332*$F$264, $F332-SUM($I332:AB332)),0),0)</f>
        <v>0</v>
      </c>
      <c r="AD332" s="53">
        <f xml:space="preserve"> (AD$2 &gt;= NTBA!$F$17) * IF(AD$268 &gt;= $E332, MAX( MIN( $F332*$F$264, $F332-SUM($I332:AC332)),0),0)</f>
        <v>0</v>
      </c>
      <c r="AE332" s="53">
        <f xml:space="preserve"> (AE$2 &gt;= NTBA!$F$17) * IF(AE$268 &gt;= $E332, MAX( MIN( $F332*$F$264, $F332-SUM($I332:AD332)),0),0)</f>
        <v>0</v>
      </c>
      <c r="AF332" s="53">
        <f xml:space="preserve"> (AF$2 &gt;= NTBA!$F$17) * IF(AF$268 &gt;= $E332, MAX( MIN( $F332*$F$264, $F332-SUM($I332:AE332)),0),0)</f>
        <v>0</v>
      </c>
      <c r="AG332" s="53">
        <f xml:space="preserve"> (AG$2 &gt;= NTBA!$F$17) * IF(AG$268 &gt;= $E332, MAX( MIN( $F332*$F$264, $F332-SUM($I332:AF332)),0),0)</f>
        <v>0</v>
      </c>
      <c r="AH332" s="53">
        <f xml:space="preserve"> (AH$2 &gt;= NTBA!$F$17) * IF(AH$268 &gt;= $E332, MAX( MIN( $F332*$F$264, $F332-SUM($I332:AG332)),0),0)</f>
        <v>0</v>
      </c>
      <c r="AI332" s="53">
        <f xml:space="preserve"> (AI$2 &gt;= NTBA!$F$17) * IF(AI$268 &gt;= $E332, MAX( MIN( $F332*$F$264, $F332-SUM($I332:AH332)),0),0)</f>
        <v>0</v>
      </c>
      <c r="AJ332" s="53">
        <f xml:space="preserve"> (AJ$2 &gt;= NTBA!$F$17) * IF(AJ$268 &gt;= $E332, MAX( MIN( $F332*$F$264, $F332-SUM($I332:AI332)),0),0)</f>
        <v>0</v>
      </c>
      <c r="AK332" s="53">
        <f xml:space="preserve"> (AK$2 &gt;= NTBA!$F$17) * IF(AK$268 &gt;= $E332, MAX( MIN( $F332*$F$264, $F332-SUM($I332:AJ332)),0),0)</f>
        <v>0</v>
      </c>
      <c r="AL332" s="53">
        <f xml:space="preserve"> (AL$2 &gt;= NTBA!$F$17) * IF(AL$268 &gt;= $E332, MAX( MIN( $F332*$F$264, $F332-SUM($I332:AK332)),0),0)</f>
        <v>0</v>
      </c>
      <c r="AM332" s="53">
        <f xml:space="preserve"> (AM$2 &gt;= NTBA!$F$17) * IF(AM$268 &gt;= $E332, MAX( MIN( $F332*$F$264, $F332-SUM($I332:AL332)),0),0)</f>
        <v>0</v>
      </c>
      <c r="AN332" s="53">
        <f xml:space="preserve"> (AN$2 &gt;= NTBA!$F$17) * IF(AN$268 &gt;= $E332, MAX( MIN( $F332*$F$264, $F332-SUM($I332:AM332)),0),0)</f>
        <v>0</v>
      </c>
      <c r="AO332" s="53">
        <f xml:space="preserve"> (AO$2 &gt;= NTBA!$F$17) * IF(AO$268 &gt;= $E332, MAX( MIN( $F332*$F$264, $F332-SUM($I332:AN332)),0),0)</f>
        <v>0</v>
      </c>
      <c r="AP332" s="53">
        <f xml:space="preserve"> (AP$2 &gt;= NTBA!$F$17) * IF(AP$268 &gt;= $E332, MAX( MIN( $F332*$F$264, $F332-SUM($I332:AO332)),0),0)</f>
        <v>0</v>
      </c>
      <c r="AQ332" s="53">
        <f xml:space="preserve"> (AQ$2 &gt;= NTBA!$F$17) * IF(AQ$268 &gt;= $E332, MAX( MIN( $F332*$F$264, $F332-SUM($I332:AP332)),0),0)</f>
        <v>0</v>
      </c>
      <c r="AR332" s="53">
        <f xml:space="preserve"> (AR$2 &gt;= NTBA!$F$17) * IF(AR$268 &gt;= $E332, MAX( MIN( $F332*$F$264, $F332-SUM($I332:AQ332)),0),0)</f>
        <v>0</v>
      </c>
      <c r="AS332" s="53">
        <f xml:space="preserve"> (AS$2 &gt;= NTBA!$F$17) * IF(AS$268 &gt;= $E332, MAX( MIN( $F332*$F$264, $F332-SUM($I332:AR332)),0),0)</f>
        <v>0</v>
      </c>
      <c r="AT332" s="53">
        <f xml:space="preserve"> (AT$2 &gt;= NTBA!$F$17) * IF(AT$268 &gt;= $E332, MAX( MIN( $F332*$F$264, $F332-SUM($I332:AS332)),0),0)</f>
        <v>0</v>
      </c>
      <c r="AU332" s="53">
        <f xml:space="preserve"> (AU$2 &gt;= NTBA!$F$17) * IF(AU$268 &gt;= $E332, MAX( MIN( $F332*$F$264, $F332-SUM($I332:AT332)),0),0)</f>
        <v>0</v>
      </c>
      <c r="AV332" s="53">
        <f xml:space="preserve"> (AV$2 &gt;= NTBA!$F$17) * IF(AV$268 &gt;= $E332, MAX( MIN( $F332*$F$264, $F332-SUM($I332:AU332)),0),0)</f>
        <v>0</v>
      </c>
      <c r="AW332" s="53">
        <f xml:space="preserve"> (AW$2 &gt;= NTBA!$F$17) * IF(AW$268 &gt;= $E332, MAX( MIN( $F332*$F$264, $F332-SUM($I332:AV332)),0),0)</f>
        <v>0</v>
      </c>
      <c r="AX332" s="53">
        <f xml:space="preserve"> (AX$2 &gt;= NTBA!$F$17) * IF(AX$268 &gt;= $E332, MAX( MIN( $F332*$F$264, $F332-SUM($I332:AW332)),0),0)</f>
        <v>0</v>
      </c>
      <c r="AY332" s="53">
        <f xml:space="preserve"> (AY$2 &gt;= NTBA!$F$17) * IF(AY$268 &gt;= $E332, MAX( MIN( $F332*$F$264, $F332-SUM($I332:AX332)),0),0)</f>
        <v>0</v>
      </c>
      <c r="AZ332" s="53">
        <f xml:space="preserve"> (AZ$2 &gt;= NTBA!$F$17) * IF(AZ$268 &gt;= $E332, MAX( MIN( $F332*$F$264, $F332-SUM($I332:AY332)),0),0)</f>
        <v>0</v>
      </c>
      <c r="BA332" s="53">
        <f xml:space="preserve"> (BA$2 &gt;= NTBA!$F$17) * IF(BA$268 &gt;= $E332, MAX( MIN( $F332*$F$264, $F332-SUM($I332:AZ332)),0),0)</f>
        <v>0</v>
      </c>
      <c r="BB332" s="53">
        <f xml:space="preserve"> (BB$2 &gt;= NTBA!$F$17) * IF(BB$268 &gt;= $E332, MAX( MIN( $F332*$F$264, $F332-SUM($I332:BA332)),0),0)</f>
        <v>0</v>
      </c>
      <c r="BC332" s="53">
        <f xml:space="preserve"> (BC$2 &gt;= NTBA!$F$17) * IF(BC$268 &gt;= $E332, MAX( MIN( $F332*$F$264, $F332-SUM($I332:BB332)),0),0)</f>
        <v>0</v>
      </c>
      <c r="BD332" s="53">
        <f xml:space="preserve"> (BD$2 &gt;= NTBA!$F$17) * IF(BD$268 &gt;= $E332, MAX( MIN( $F332*$F$264, $F332-SUM($I332:BC332)),0),0)</f>
        <v>0</v>
      </c>
      <c r="BE332" s="53">
        <f xml:space="preserve"> (BE$2 &gt;= NTBA!$F$17) * IF(BE$268 &gt;= $E332, MAX( MIN( $F332*$F$264, $F332-SUM($I332:BD332)),0),0)</f>
        <v>0</v>
      </c>
      <c r="BF332" s="53">
        <f xml:space="preserve"> (BF$2 &gt;= NTBA!$F$17) * IF(BF$268 &gt;= $E332, MAX( MIN( $F332*$F$264, $F332-SUM($I332:BE332)),0),0)</f>
        <v>0</v>
      </c>
      <c r="BG332" s="53">
        <f xml:space="preserve"> (BG$2 &gt;= NTBA!$F$17) * IF(BG$268 &gt;= $E332, MAX( MIN( $F332*$F$264, $F332-SUM($I332:BF332)),0),0)</f>
        <v>0</v>
      </c>
      <c r="BH332" s="53">
        <f xml:space="preserve"> (BH$2 &gt;= NTBA!$F$17) * IF(BH$268 &gt;= $E332, MAX( MIN( $F332*$F$264, $F332-SUM($I332:BG332)),0),0)</f>
        <v>0</v>
      </c>
      <c r="BI332" s="53">
        <f xml:space="preserve"> (BI$2 &gt;= NTBA!$F$17) * IF(BI$268 &gt;= $E332, MAX( MIN( $F332*$F$264, $F332-SUM($I332:BH332)),0),0)</f>
        <v>0</v>
      </c>
      <c r="BJ332" s="53">
        <f xml:space="preserve"> (BJ$2 &gt;= NTBA!$F$17) * IF(BJ$268 &gt;= $E332, MAX( MIN( $F332*$F$264, $F332-SUM($I332:BI332)),0),0)</f>
        <v>0</v>
      </c>
      <c r="BK332" s="53">
        <f xml:space="preserve"> (BK$2 &gt;= NTBA!$F$17) * IF(BK$268 &gt;= $E332, MAX( MIN( $F332*$F$264, $F332-SUM($I332:BJ332)),0),0)</f>
        <v>0</v>
      </c>
      <c r="BL332" s="53">
        <f xml:space="preserve"> (BL$2 &gt;= NTBA!$F$17) * IF(BL$268 &gt;= $E332, MAX( MIN( $F332*$F$264, $F332-SUM($I332:BK332)),0),0)</f>
        <v>0</v>
      </c>
      <c r="BM332" s="53">
        <f xml:space="preserve"> (BM$2 &gt;= NTBA!$F$17) * IF(BM$268 &gt;= $E332, MAX( MIN( $F332*$F$264, $F332-SUM($I332:BL332)),0),0)</f>
        <v>0</v>
      </c>
      <c r="BN332" s="53">
        <f xml:space="preserve"> (BN$2 &gt;= NTBA!$F$17) * IF(BN$268 &gt;= $E332, MAX( MIN( $F332*$F$264, $F332-SUM($I332:BM332)),0),0)</f>
        <v>0</v>
      </c>
      <c r="BO332" s="53">
        <f xml:space="preserve"> (BO$2 &gt;= NTBA!$F$17) * IF(BO$268 &gt;= $E332, MAX( MIN( $F332*$F$264, $F332-SUM($I332:BN332)),0),0)</f>
        <v>0</v>
      </c>
      <c r="BP332" s="53">
        <f xml:space="preserve"> (BP$2 &gt;= NTBA!$F$17) * IF(BP$268 &gt;= $E332, MAX( MIN( $F332*$F$264, $F332-SUM($I332:BO332)),0),0)</f>
        <v>0</v>
      </c>
      <c r="BQ332" s="53">
        <f xml:space="preserve"> (BQ$2 &gt;= NTBA!$F$17) * IF(BQ$268 &gt;= $E332, MAX( MIN( $F332*$F$264, $F332-SUM($I332:BP332)),0),0)</f>
        <v>0</v>
      </c>
      <c r="BR332" s="53">
        <f xml:space="preserve"> (BR$2 &gt;= NTBA!$F$17) * IF(BR$268 &gt;= $E332, MAX( MIN( $F332*$F$264, $F332-SUM($I332:BQ332)),0),0)</f>
        <v>0</v>
      </c>
      <c r="BS332" s="53">
        <f xml:space="preserve"> (BS$2 &gt;= NTBA!$F$17) * IF(BS$268 &gt;= $E332, MAX( MIN( $F332*$F$264, $F332-SUM($I332:BR332)),0),0)</f>
        <v>0</v>
      </c>
      <c r="BT332" s="53">
        <f xml:space="preserve"> (BT$2 &gt;= NTBA!$F$17) * IF(BT$268 &gt;= $E332, MAX( MIN( $F332*$F$264, $F332-SUM($I332:BS332)),0),0)</f>
        <v>0</v>
      </c>
      <c r="BU332" s="53">
        <f ca="1" xml:space="preserve"> (BU$2 &gt;= NTBA!$F$17) * IF(BU$268 &gt;= $E332, MAX( MIN( $F332*$F$264, $F332-SUM($I332:BT332)),0),0)</f>
        <v>0</v>
      </c>
      <c r="BV332" s="53">
        <f ca="1" xml:space="preserve"> (BV$2 &gt;= NTBA!$F$17) * IF(BV$268 &gt;= $E332, MAX( MIN( $F332*$F$264, $F332-SUM($I332:BU332)),0),0)</f>
        <v>0</v>
      </c>
      <c r="BW332" s="53">
        <f ca="1" xml:space="preserve"> (BW$2 &gt;= NTBA!$F$17) * IF(BW$268 &gt;= $E332, MAX( MIN( $F332*$F$264, $F332-SUM($I332:BV332)),0),0)</f>
        <v>0</v>
      </c>
      <c r="BX332" s="53">
        <f ca="1" xml:space="preserve"> (BX$2 &gt;= NTBA!$F$17) * IF(BX$268 &gt;= $E332, MAX( MIN( $F332*$F$264, $F332-SUM($I332:BW332)),0),0)</f>
        <v>0</v>
      </c>
      <c r="BY332" s="53">
        <f ca="1" xml:space="preserve"> (BY$2 &gt;= NTBA!$F$17) * IF(BY$268 &gt;= $E332, MAX( MIN( $F332*$F$264, $F332-SUM($I332:BX332)),0),0)</f>
        <v>0</v>
      </c>
      <c r="BZ332" s="53">
        <f ca="1" xml:space="preserve"> (BZ$2 &gt;= NTBA!$F$17) * IF(BZ$268 &gt;= $E332, MAX( MIN( $F332*$F$264, $F332-SUM($I332:BY332)),0),0)</f>
        <v>0</v>
      </c>
      <c r="CA332" s="53">
        <f ca="1" xml:space="preserve"> (CA$2 &gt;= NTBA!$F$17) * IF(CA$268 &gt;= $E332, MAX( MIN( $F332*$F$264, $F332-SUM($I332:BZ332)),0),0)</f>
        <v>0</v>
      </c>
      <c r="CB332" s="53">
        <f ca="1" xml:space="preserve"> (CB$2 &gt;= NTBA!$F$17) * IF(CB$268 &gt;= $E332, MAX( MIN( $F332*$F$264, $F332-SUM($I332:CA332)),0),0)</f>
        <v>0</v>
      </c>
      <c r="CC332" s="53">
        <f ca="1" xml:space="preserve"> (CC$2 &gt;= NTBA!$F$17) * IF(CC$268 &gt;= $E332, MAX( MIN( $F332*$F$264, $F332-SUM($I332:CB332)),0),0)</f>
        <v>0</v>
      </c>
      <c r="CD332" s="53">
        <f ca="1" xml:space="preserve"> (CD$2 &gt;= NTBA!$F$17) * IF(CD$268 &gt;= $E332, MAX( MIN( $F332*$F$264, $F332-SUM($I332:CC332)),0),0)</f>
        <v>0</v>
      </c>
      <c r="CE332" s="53">
        <f ca="1" xml:space="preserve"> (CE$2 &gt;= NTBA!$F$17) * IF(CE$268 &gt;= $E332, MAX( MIN( $F332*$F$264, $F332-SUM($I332:CD332)),0),0)</f>
        <v>0</v>
      </c>
      <c r="CF332" s="53">
        <f ca="1" xml:space="preserve"> (CF$2 &gt;= NTBA!$F$17) * IF(CF$268 &gt;= $E332, MAX( MIN( $F332*$F$264, $F332-SUM($I332:CE332)),0),0)</f>
        <v>0</v>
      </c>
      <c r="CG332" s="53">
        <f ca="1" xml:space="preserve"> (CG$2 &gt;= NTBA!$F$17) * IF(CG$268 &gt;= $E332, MAX( MIN( $F332*$F$264, $F332-SUM($I332:CF332)),0),0)</f>
        <v>0</v>
      </c>
      <c r="CH332" s="53">
        <f ca="1" xml:space="preserve"> (CH$2 &gt;= NTBA!$F$17) * IF(CH$268 &gt;= $E332, MAX( MIN( $F332*$F$264, $F332-SUM($I332:CG332)),0),0)</f>
        <v>0</v>
      </c>
      <c r="CI332" s="53">
        <f ca="1" xml:space="preserve"> (CI$2 &gt;= NTBA!$F$17) * IF(CI$268 &gt;= $E332, MAX( MIN( $F332*$F$264, $F332-SUM($I332:CH332)),0),0)</f>
        <v>0</v>
      </c>
      <c r="CJ332" s="53">
        <f ca="1" xml:space="preserve"> (CJ$2 &gt;= NTBA!$F$17) * IF(CJ$268 &gt;= $E332, MAX( MIN( $F332*$F$264, $F332-SUM($I332:CI332)),0),0)</f>
        <v>0</v>
      </c>
      <c r="CK332" s="53">
        <f ca="1" xml:space="preserve"> (CK$2 &gt;= NTBA!$F$17) * IF(CK$268 &gt;= $E332, MAX( MIN( $F332*$F$264, $F332-SUM($I332:CJ332)),0),0)</f>
        <v>0</v>
      </c>
      <c r="CL332" s="53">
        <f ca="1" xml:space="preserve"> (CL$2 &gt;= NTBA!$F$17) * IF(CL$268 &gt;= $E332, MAX( MIN( $F332*$F$264, $F332-SUM($I332:CK332)),0),0)</f>
        <v>0</v>
      </c>
      <c r="CM332" s="53">
        <f ca="1" xml:space="preserve"> (CM$2 &gt;= NTBA!$F$17) * IF(CM$268 &gt;= $E332, MAX( MIN( $F332*$F$264, $F332-SUM($I332:CL332)),0),0)</f>
        <v>0</v>
      </c>
      <c r="CN332" s="53">
        <f ca="1" xml:space="preserve"> (CN$2 &gt;= NTBA!$F$17) * IF(CN$268 &gt;= $E332, MAX( MIN( $F332*$F$264, $F332-SUM($I332:CM332)),0),0)</f>
        <v>0</v>
      </c>
      <c r="CO332" s="53">
        <f ca="1" xml:space="preserve"> (CO$2 &gt;= NTBA!$F$17) * IF(CO$268 &gt;= $E332, MAX( MIN( $F332*$F$264, $F332-SUM($I332:CN332)),0),0)</f>
        <v>0</v>
      </c>
      <c r="CP332" s="53">
        <f ca="1" xml:space="preserve"> (CP$2 &gt;= NTBA!$F$17) * IF(CP$268 &gt;= $E332, MAX( MIN( $F332*$F$264, $F332-SUM($I332:CO332)),0),0)</f>
        <v>0</v>
      </c>
      <c r="CQ332" s="53">
        <f ca="1" xml:space="preserve"> (CQ$2 &gt;= NTBA!$F$17) * IF(CQ$268 &gt;= $E332, MAX( MIN( $F332*$F$264, $F332-SUM($I332:CP332)),0),0)</f>
        <v>0</v>
      </c>
      <c r="CR332" s="53">
        <f ca="1" xml:space="preserve"> (CR$2 &gt;= NTBA!$F$17) * IF(CR$268 &gt;= $E332, MAX( MIN( $F332*$F$264, $F332-SUM($I332:CQ332)),0),0)</f>
        <v>0</v>
      </c>
      <c r="CS332" s="53">
        <f ca="1" xml:space="preserve"> (CS$2 &gt;= NTBA!$F$17) * IF(CS$268 &gt;= $E332, MAX( MIN( $F332*$F$264, $F332-SUM($I332:CR332)),0),0)</f>
        <v>0</v>
      </c>
      <c r="CT332" s="53">
        <f ca="1" xml:space="preserve"> (CT$2 &gt;= NTBA!$F$17) * IF(CT$268 &gt;= $E332, MAX( MIN( $F332*$F$264, $F332-SUM($I332:CS332)),0),0)</f>
        <v>0</v>
      </c>
      <c r="CU332" s="53">
        <f ca="1" xml:space="preserve"> (CU$2 &gt;= NTBA!$F$17) * IF(CU$268 &gt;= $E332, MAX( MIN( $F332*$F$264, $F332-SUM($I332:CT332)),0),0)</f>
        <v>0</v>
      </c>
      <c r="CV332" s="53">
        <f ca="1" xml:space="preserve"> (CV$2 &gt;= NTBA!$F$17) * IF(CV$268 &gt;= $E332, MAX( MIN( $F332*$F$264, $F332-SUM($I332:CU332)),0),0)</f>
        <v>0</v>
      </c>
      <c r="CW332" s="53">
        <f ca="1" xml:space="preserve"> (CW$2 &gt;= NTBA!$F$17) * IF(CW$268 &gt;= $E332, MAX( MIN( $F332*$F$264, $F332-SUM($I332:CV332)),0),0)</f>
        <v>0</v>
      </c>
      <c r="CX332" s="53">
        <f ca="1" xml:space="preserve"> (CX$2 &gt;= NTBA!$F$17) * IF(CX$268 &gt;= $E332, MAX( MIN( $F332*$F$264, $F332-SUM($I332:CW332)),0),0)</f>
        <v>0</v>
      </c>
      <c r="CY332" s="53">
        <f ca="1" xml:space="preserve"> (CY$2 &gt;= NTBA!$F$17) * IF(CY$268 &gt;= $E332, MAX( MIN( $F332*$F$264, $F332-SUM($I332:CX332)),0),0)</f>
        <v>0</v>
      </c>
      <c r="CZ332" s="53">
        <f ca="1" xml:space="preserve"> (CZ$2 &gt;= NTBA!$F$17) * IF(CZ$268 &gt;= $E332, MAX( MIN( $F332*$F$264, $F332-SUM($I332:CY332)),0),0)</f>
        <v>0</v>
      </c>
      <c r="DA332" s="53">
        <f ca="1" xml:space="preserve"> (DA$2 &gt;= NTBA!$F$17) * IF(DA$268 &gt;= $E332, MAX( MIN( $F332*$F$264, $F332-SUM($I332:CZ332)),0),0)</f>
        <v>0</v>
      </c>
      <c r="DB332" s="53">
        <f ca="1" xml:space="preserve"> (DB$2 &gt;= NTBA!$F$17) * IF(DB$268 &gt;= $E332, MAX( MIN( $F332*$F$264, $F332-SUM($I332:DA332)),0),0)</f>
        <v>0</v>
      </c>
      <c r="DC332" s="53">
        <f ca="1" xml:space="preserve"> (DC$2 &gt;= NTBA!$F$17) * IF(DC$268 &gt;= $E332, MAX( MIN( $F332*$F$264, $F332-SUM($I332:DB332)),0),0)</f>
        <v>0</v>
      </c>
      <c r="DD332" s="53">
        <f ca="1" xml:space="preserve"> (DD$2 &gt;= NTBA!$F$17) * IF(DD$268 &gt;= $E332, MAX( MIN( $F332*$F$264, $F332-SUM($I332:DC332)),0),0)</f>
        <v>0</v>
      </c>
      <c r="DE332" s="53">
        <f ca="1" xml:space="preserve"> (DE$2 &gt;= NTBA!$F$17) * IF(DE$268 &gt;= $E332, MAX( MIN( $F332*$F$264, $F332-SUM($I332:DD332)),0),0)</f>
        <v>0</v>
      </c>
      <c r="DF332" s="53">
        <f ca="1" xml:space="preserve"> (DF$2 &gt;= NTBA!$F$17) * IF(DF$268 &gt;= $E332, MAX( MIN( $F332*$F$264, $F332-SUM($I332:DE332)),0),0)</f>
        <v>0</v>
      </c>
      <c r="DG332" s="53">
        <f ca="1" xml:space="preserve"> (DG$2 &gt;= NTBA!$F$17) * IF(DG$268 &gt;= $E332, MAX( MIN( $F332*$F$264, $F332-SUM($I332:DF332)),0),0)</f>
        <v>0</v>
      </c>
      <c r="DH332" s="53">
        <f ca="1" xml:space="preserve"> (DH$2 &gt;= NTBA!$F$17) * IF(DH$268 &gt;= $E332, MAX( MIN( $F332*$F$264, $F332-SUM($I332:DG332)),0),0)</f>
        <v>0</v>
      </c>
      <c r="DI332" s="53">
        <f ca="1" xml:space="preserve"> (DI$2 &gt;= NTBA!$F$17) * IF(DI$268 &gt;= $E332, MAX( MIN( $F332*$F$264, $F332-SUM($I332:DH332)),0),0)</f>
        <v>0</v>
      </c>
      <c r="DJ332" s="53">
        <f ca="1" xml:space="preserve"> (DJ$2 &gt;= NTBA!$F$17) * IF(DJ$268 &gt;= $E332, MAX( MIN( $F332*$F$264, $F332-SUM($I332:DI332)),0),0)</f>
        <v>0</v>
      </c>
      <c r="DK332" s="53">
        <f ca="1" xml:space="preserve"> (DK$2 &gt;= NTBA!$F$17) * IF(DK$268 &gt;= $E332, MAX( MIN( $F332*$F$264, $F332-SUM($I332:DJ332)),0),0)</f>
        <v>0</v>
      </c>
      <c r="DL332" s="53">
        <f ca="1" xml:space="preserve"> (DL$2 &gt;= NTBA!$F$17) * IF(DL$268 &gt;= $E332, MAX( MIN( $F332*$F$264, $F332-SUM($I332:DK332)),0),0)</f>
        <v>0</v>
      </c>
      <c r="DM332" s="53">
        <f ca="1" xml:space="preserve"> (DM$2 &gt;= NTBA!$F$17) * IF(DM$268 &gt;= $E332, MAX( MIN( $F332*$F$264, $F332-SUM($I332:DL332)),0),0)</f>
        <v>0</v>
      </c>
      <c r="DN332" s="53">
        <f ca="1" xml:space="preserve"> (DN$2 &gt;= NTBA!$F$17) * IF(DN$268 &gt;= $E332, MAX( MIN( $F332*$F$264, $F332-SUM($I332:DM332)),0),0)</f>
        <v>0</v>
      </c>
      <c r="DO332" s="53">
        <f ca="1" xml:space="preserve"> (DO$2 &gt;= NTBA!$F$17) * IF(DO$268 &gt;= $E332, MAX( MIN( $F332*$F$264, $F332-SUM($I332:DN332)),0),0)</f>
        <v>0</v>
      </c>
      <c r="DP332" s="53">
        <f ca="1" xml:space="preserve"> (DP$2 &gt;= NTBA!$F$17) * IF(DP$268 &gt;= $E332, MAX( MIN( $F332*$F$264, $F332-SUM($I332:DO332)),0),0)</f>
        <v>0</v>
      </c>
      <c r="DQ332" s="53">
        <f ca="1" xml:space="preserve"> (DQ$2 &gt;= NTBA!$F$17) * IF(DQ$268 &gt;= $E332, MAX( MIN( $F332*$F$264, $F332-SUM($I332:DP332)),0),0)</f>
        <v>0</v>
      </c>
      <c r="DR332" s="53">
        <f ca="1" xml:space="preserve"> (DR$2 &gt;= NTBA!$F$17) * IF(DR$268 &gt;= $E332, MAX( MIN( $F332*$F$264, $F332-SUM($I332:DQ332)),0),0)</f>
        <v>0</v>
      </c>
      <c r="DS332" s="53">
        <f ca="1" xml:space="preserve"> (DS$2 &gt;= NTBA!$F$17) * IF(DS$268 &gt;= $E332, MAX( MIN( $F332*$F$264, $F332-SUM($I332:DR332)),0),0)</f>
        <v>0</v>
      </c>
      <c r="DT332" s="53">
        <f ca="1" xml:space="preserve"> (DT$2 &gt;= NTBA!$F$17) * IF(DT$268 &gt;= $E332, MAX( MIN( $F332*$F$264, $F332-SUM($I332:DS332)),0),0)</f>
        <v>0</v>
      </c>
      <c r="DU332" s="53">
        <f ca="1" xml:space="preserve"> (DU$2 &gt;= NTBA!$F$17) * IF(DU$268 &gt;= $E332, MAX( MIN( $F332*$F$264, $F332-SUM($I332:DT332)),0),0)</f>
        <v>0</v>
      </c>
      <c r="DV332" s="53">
        <f ca="1" xml:space="preserve"> (DV$2 &gt;= NTBA!$F$17) * IF(DV$268 &gt;= $E332, MAX( MIN( $F332*$F$264, $F332-SUM($I332:DU332)),0),0)</f>
        <v>0</v>
      </c>
      <c r="DW332" s="53">
        <f ca="1" xml:space="preserve"> (DW$2 &gt;= NTBA!$F$17) * IF(DW$268 &gt;= $E332, MAX( MIN( $F332*$F$264, $F332-SUM($I332:DV332)),0),0)</f>
        <v>0</v>
      </c>
      <c r="DX332" s="53">
        <f ca="1" xml:space="preserve"> (DX$2 &gt;= NTBA!$F$17) * IF(DX$268 &gt;= $E332, MAX( MIN( $F332*$F$264, $F332-SUM($I332:DW332)),0),0)</f>
        <v>0</v>
      </c>
      <c r="DY332" s="53">
        <f ca="1" xml:space="preserve"> (DY$2 &gt;= NTBA!$F$17) * IF(DY$268 &gt;= $E332, MAX( MIN( $F332*$F$264, $F332-SUM($I332:DX332)),0),0)</f>
        <v>0</v>
      </c>
      <c r="DZ332" s="53">
        <f ca="1" xml:space="preserve"> (DZ$2 &gt;= NTBA!$F$17) * IF(DZ$268 &gt;= $E332, MAX( MIN( $F332*$F$264, $F332-SUM($I332:DY332)),0),0)</f>
        <v>0</v>
      </c>
      <c r="EA332" s="53">
        <f ca="1" xml:space="preserve"> (EA$2 &gt;= NTBA!$F$17) * IF(EA$268 &gt;= $E332, MAX( MIN( $F332*$F$264, $F332-SUM($I332:DZ332)),0),0)</f>
        <v>0</v>
      </c>
      <c r="EB332" s="53">
        <f ca="1" xml:space="preserve"> (EB$2 &gt;= NTBA!$F$17) * IF(EB$268 &gt;= $E332, MAX( MIN( $F332*$F$264, $F332-SUM($I332:EA332)),0),0)</f>
        <v>0</v>
      </c>
      <c r="EC332" s="53">
        <f ca="1" xml:space="preserve"> (EC$2 &gt;= NTBA!$F$17) * IF(EC$268 &gt;= $E332, MAX( MIN( $F332*$F$264, $F332-SUM($I332:EB332)),0),0)</f>
        <v>0</v>
      </c>
      <c r="ED332" s="53">
        <f ca="1" xml:space="preserve"> (ED$2 &gt;= NTBA!$F$17) * IF(ED$268 &gt;= $E332, MAX( MIN( $F332*$F$264, $F332-SUM($I332:EC332)),0),0)</f>
        <v>0</v>
      </c>
      <c r="EE332" s="53">
        <f ca="1" xml:space="preserve"> (EE$2 &gt;= NTBA!$F$17) * IF(EE$268 &gt;= $E332, MAX( MIN( $F332*$F$264, $F332-SUM($I332:ED332)),0),0)</f>
        <v>0</v>
      </c>
      <c r="EF332" s="53">
        <f ca="1" xml:space="preserve"> (EF$2 &gt;= NTBA!$F$17) * IF(EF$268 &gt;= $E332, MAX( MIN( $F332*$F$264, $F332-SUM($I332:EE332)),0),0)</f>
        <v>0</v>
      </c>
      <c r="EG332" s="53">
        <f ca="1" xml:space="preserve"> (EG$2 &gt;= NTBA!$F$17) * IF(EG$268 &gt;= $E332, MAX( MIN( $F332*$F$264, $F332-SUM($I332:EF332)),0),0)</f>
        <v>0</v>
      </c>
      <c r="EH332" s="53">
        <f ca="1" xml:space="preserve"> (EH$2 &gt;= NTBA!$F$17) * IF(EH$268 &gt;= $E332, MAX( MIN( $F332*$F$264, $F332-SUM($I332:EG332)),0),0)</f>
        <v>0</v>
      </c>
      <c r="EI332" s="21"/>
    </row>
    <row r="333" spans="5:139" ht="15" customHeight="1" outlineLevel="1" x14ac:dyDescent="0.35">
      <c r="E333" s="625">
        <v>65</v>
      </c>
      <c r="F333" s="415">
        <f ca="1"/>
        <v>0</v>
      </c>
      <c r="H333" s="26">
        <f t="shared" ca="1" si="184"/>
        <v>0</v>
      </c>
      <c r="I333" s="39"/>
      <c r="J333" s="53">
        <f xml:space="preserve"> (J$2 &gt;= NTBA!$F$17) * IF(J$268 &gt;= $E333, MAX( MIN( $F333*$F$264, $F333-SUM($I333:I333)),0),0)</f>
        <v>0</v>
      </c>
      <c r="K333" s="53">
        <f xml:space="preserve"> (K$2 &gt;= NTBA!$F$17) * IF(K$268 &gt;= $E333, MAX( MIN( $F333*$F$264, $F333-SUM($I333:J333)),0),0)</f>
        <v>0</v>
      </c>
      <c r="L333" s="53">
        <f xml:space="preserve"> (L$2 &gt;= NTBA!$F$17) * IF(L$268 &gt;= $E333, MAX( MIN( $F333*$F$264, $F333-SUM($I333:K333)),0),0)</f>
        <v>0</v>
      </c>
      <c r="M333" s="53">
        <f xml:space="preserve"> (M$2 &gt;= NTBA!$F$17) * IF(M$268 &gt;= $E333, MAX( MIN( $F333*$F$264, $F333-SUM($I333:L333)),0),0)</f>
        <v>0</v>
      </c>
      <c r="N333" s="53">
        <f xml:space="preserve"> (N$2 &gt;= NTBA!$F$17) * IF(N$268 &gt;= $E333, MAX( MIN( $F333*$F$264, $F333-SUM($I333:M333)),0),0)</f>
        <v>0</v>
      </c>
      <c r="O333" s="53">
        <f xml:space="preserve"> (O$2 &gt;= NTBA!$F$17) * IF(O$268 &gt;= $E333, MAX( MIN( $F333*$F$264, $F333-SUM($I333:N333)),0),0)</f>
        <v>0</v>
      </c>
      <c r="P333" s="53">
        <f xml:space="preserve"> (P$2 &gt;= NTBA!$F$17) * IF(P$268 &gt;= $E333, MAX( MIN( $F333*$F$264, $F333-SUM($I333:O333)),0),0)</f>
        <v>0</v>
      </c>
      <c r="Q333" s="53">
        <f xml:space="preserve"> (Q$2 &gt;= NTBA!$F$17) * IF(Q$268 &gt;= $E333, MAX( MIN( $F333*$F$264, $F333-SUM($I333:P333)),0),0)</f>
        <v>0</v>
      </c>
      <c r="R333" s="53">
        <f xml:space="preserve"> (R$2 &gt;= NTBA!$F$17) * IF(R$268 &gt;= $E333, MAX( MIN( $F333*$F$264, $F333-SUM($I333:Q333)),0),0)</f>
        <v>0</v>
      </c>
      <c r="S333" s="53">
        <f xml:space="preserve"> (S$2 &gt;= NTBA!$F$17) * IF(S$268 &gt;= $E333, MAX( MIN( $F333*$F$264, $F333-SUM($I333:R333)),0),0)</f>
        <v>0</v>
      </c>
      <c r="T333" s="53">
        <f xml:space="preserve"> (T$2 &gt;= NTBA!$F$17) * IF(T$268 &gt;= $E333, MAX( MIN( $F333*$F$264, $F333-SUM($I333:S333)),0),0)</f>
        <v>0</v>
      </c>
      <c r="U333" s="53">
        <f xml:space="preserve"> (U$2 &gt;= NTBA!$F$17) * IF(U$268 &gt;= $E333, MAX( MIN( $F333*$F$264, $F333-SUM($I333:T333)),0),0)</f>
        <v>0</v>
      </c>
      <c r="V333" s="53">
        <f xml:space="preserve"> (V$2 &gt;= NTBA!$F$17) * IF(V$268 &gt;= $E333, MAX( MIN( $F333*$F$264, $F333-SUM($I333:U333)),0),0)</f>
        <v>0</v>
      </c>
      <c r="W333" s="53">
        <f xml:space="preserve"> (W$2 &gt;= NTBA!$F$17) * IF(W$268 &gt;= $E333, MAX( MIN( $F333*$F$264, $F333-SUM($I333:V333)),0),0)</f>
        <v>0</v>
      </c>
      <c r="X333" s="53">
        <f xml:space="preserve"> (X$2 &gt;= NTBA!$F$17) * IF(X$268 &gt;= $E333, MAX( MIN( $F333*$F$264, $F333-SUM($I333:W333)),0),0)</f>
        <v>0</v>
      </c>
      <c r="Y333" s="53">
        <f xml:space="preserve"> (Y$2 &gt;= NTBA!$F$17) * IF(Y$268 &gt;= $E333, MAX( MIN( $F333*$F$264, $F333-SUM($I333:X333)),0),0)</f>
        <v>0</v>
      </c>
      <c r="Z333" s="53">
        <f xml:space="preserve"> (Z$2 &gt;= NTBA!$F$17) * IF(Z$268 &gt;= $E333, MAX( MIN( $F333*$F$264, $F333-SUM($I333:Y333)),0),0)</f>
        <v>0</v>
      </c>
      <c r="AA333" s="53">
        <f xml:space="preserve"> (AA$2 &gt;= NTBA!$F$17) * IF(AA$268 &gt;= $E333, MAX( MIN( $F333*$F$264, $F333-SUM($I333:Z333)),0),0)</f>
        <v>0</v>
      </c>
      <c r="AB333" s="53">
        <f xml:space="preserve"> (AB$2 &gt;= NTBA!$F$17) * IF(AB$268 &gt;= $E333, MAX( MIN( $F333*$F$264, $F333-SUM($I333:AA333)),0),0)</f>
        <v>0</v>
      </c>
      <c r="AC333" s="53">
        <f xml:space="preserve"> (AC$2 &gt;= NTBA!$F$17) * IF(AC$268 &gt;= $E333, MAX( MIN( $F333*$F$264, $F333-SUM($I333:AB333)),0),0)</f>
        <v>0</v>
      </c>
      <c r="AD333" s="53">
        <f xml:space="preserve"> (AD$2 &gt;= NTBA!$F$17) * IF(AD$268 &gt;= $E333, MAX( MIN( $F333*$F$264, $F333-SUM($I333:AC333)),0),0)</f>
        <v>0</v>
      </c>
      <c r="AE333" s="53">
        <f xml:space="preserve"> (AE$2 &gt;= NTBA!$F$17) * IF(AE$268 &gt;= $E333, MAX( MIN( $F333*$F$264, $F333-SUM($I333:AD333)),0),0)</f>
        <v>0</v>
      </c>
      <c r="AF333" s="53">
        <f xml:space="preserve"> (AF$2 &gt;= NTBA!$F$17) * IF(AF$268 &gt;= $E333, MAX( MIN( $F333*$F$264, $F333-SUM($I333:AE333)),0),0)</f>
        <v>0</v>
      </c>
      <c r="AG333" s="53">
        <f xml:space="preserve"> (AG$2 &gt;= NTBA!$F$17) * IF(AG$268 &gt;= $E333, MAX( MIN( $F333*$F$264, $F333-SUM($I333:AF333)),0),0)</f>
        <v>0</v>
      </c>
      <c r="AH333" s="53">
        <f xml:space="preserve"> (AH$2 &gt;= NTBA!$F$17) * IF(AH$268 &gt;= $E333, MAX( MIN( $F333*$F$264, $F333-SUM($I333:AG333)),0),0)</f>
        <v>0</v>
      </c>
      <c r="AI333" s="53">
        <f xml:space="preserve"> (AI$2 &gt;= NTBA!$F$17) * IF(AI$268 &gt;= $E333, MAX( MIN( $F333*$F$264, $F333-SUM($I333:AH333)),0),0)</f>
        <v>0</v>
      </c>
      <c r="AJ333" s="53">
        <f xml:space="preserve"> (AJ$2 &gt;= NTBA!$F$17) * IF(AJ$268 &gt;= $E333, MAX( MIN( $F333*$F$264, $F333-SUM($I333:AI333)),0),0)</f>
        <v>0</v>
      </c>
      <c r="AK333" s="53">
        <f xml:space="preserve"> (AK$2 &gt;= NTBA!$F$17) * IF(AK$268 &gt;= $E333, MAX( MIN( $F333*$F$264, $F333-SUM($I333:AJ333)),0),0)</f>
        <v>0</v>
      </c>
      <c r="AL333" s="53">
        <f xml:space="preserve"> (AL$2 &gt;= NTBA!$F$17) * IF(AL$268 &gt;= $E333, MAX( MIN( $F333*$F$264, $F333-SUM($I333:AK333)),0),0)</f>
        <v>0</v>
      </c>
      <c r="AM333" s="53">
        <f xml:space="preserve"> (AM$2 &gt;= NTBA!$F$17) * IF(AM$268 &gt;= $E333, MAX( MIN( $F333*$F$264, $F333-SUM($I333:AL333)),0),0)</f>
        <v>0</v>
      </c>
      <c r="AN333" s="53">
        <f xml:space="preserve"> (AN$2 &gt;= NTBA!$F$17) * IF(AN$268 &gt;= $E333, MAX( MIN( $F333*$F$264, $F333-SUM($I333:AM333)),0),0)</f>
        <v>0</v>
      </c>
      <c r="AO333" s="53">
        <f xml:space="preserve"> (AO$2 &gt;= NTBA!$F$17) * IF(AO$268 &gt;= $E333, MAX( MIN( $F333*$F$264, $F333-SUM($I333:AN333)),0),0)</f>
        <v>0</v>
      </c>
      <c r="AP333" s="53">
        <f xml:space="preserve"> (AP$2 &gt;= NTBA!$F$17) * IF(AP$268 &gt;= $E333, MAX( MIN( $F333*$F$264, $F333-SUM($I333:AO333)),0),0)</f>
        <v>0</v>
      </c>
      <c r="AQ333" s="53">
        <f xml:space="preserve"> (AQ$2 &gt;= NTBA!$F$17) * IF(AQ$268 &gt;= $E333, MAX( MIN( $F333*$F$264, $F333-SUM($I333:AP333)),0),0)</f>
        <v>0</v>
      </c>
      <c r="AR333" s="53">
        <f xml:space="preserve"> (AR$2 &gt;= NTBA!$F$17) * IF(AR$268 &gt;= $E333, MAX( MIN( $F333*$F$264, $F333-SUM($I333:AQ333)),0),0)</f>
        <v>0</v>
      </c>
      <c r="AS333" s="53">
        <f xml:space="preserve"> (AS$2 &gt;= NTBA!$F$17) * IF(AS$268 &gt;= $E333, MAX( MIN( $F333*$F$264, $F333-SUM($I333:AR333)),0),0)</f>
        <v>0</v>
      </c>
      <c r="AT333" s="53">
        <f xml:space="preserve"> (AT$2 &gt;= NTBA!$F$17) * IF(AT$268 &gt;= $E333, MAX( MIN( $F333*$F$264, $F333-SUM($I333:AS333)),0),0)</f>
        <v>0</v>
      </c>
      <c r="AU333" s="53">
        <f xml:space="preserve"> (AU$2 &gt;= NTBA!$F$17) * IF(AU$268 &gt;= $E333, MAX( MIN( $F333*$F$264, $F333-SUM($I333:AT333)),0),0)</f>
        <v>0</v>
      </c>
      <c r="AV333" s="53">
        <f xml:space="preserve"> (AV$2 &gt;= NTBA!$F$17) * IF(AV$268 &gt;= $E333, MAX( MIN( $F333*$F$264, $F333-SUM($I333:AU333)),0),0)</f>
        <v>0</v>
      </c>
      <c r="AW333" s="53">
        <f xml:space="preserve"> (AW$2 &gt;= NTBA!$F$17) * IF(AW$268 &gt;= $E333, MAX( MIN( $F333*$F$264, $F333-SUM($I333:AV333)),0),0)</f>
        <v>0</v>
      </c>
      <c r="AX333" s="53">
        <f xml:space="preserve"> (AX$2 &gt;= NTBA!$F$17) * IF(AX$268 &gt;= $E333, MAX( MIN( $F333*$F$264, $F333-SUM($I333:AW333)),0),0)</f>
        <v>0</v>
      </c>
      <c r="AY333" s="53">
        <f xml:space="preserve"> (AY$2 &gt;= NTBA!$F$17) * IF(AY$268 &gt;= $E333, MAX( MIN( $F333*$F$264, $F333-SUM($I333:AX333)),0),0)</f>
        <v>0</v>
      </c>
      <c r="AZ333" s="53">
        <f xml:space="preserve"> (AZ$2 &gt;= NTBA!$F$17) * IF(AZ$268 &gt;= $E333, MAX( MIN( $F333*$F$264, $F333-SUM($I333:AY333)),0),0)</f>
        <v>0</v>
      </c>
      <c r="BA333" s="53">
        <f xml:space="preserve"> (BA$2 &gt;= NTBA!$F$17) * IF(BA$268 &gt;= $E333, MAX( MIN( $F333*$F$264, $F333-SUM($I333:AZ333)),0),0)</f>
        <v>0</v>
      </c>
      <c r="BB333" s="53">
        <f xml:space="preserve"> (BB$2 &gt;= NTBA!$F$17) * IF(BB$268 &gt;= $E333, MAX( MIN( $F333*$F$264, $F333-SUM($I333:BA333)),0),0)</f>
        <v>0</v>
      </c>
      <c r="BC333" s="53">
        <f xml:space="preserve"> (BC$2 &gt;= NTBA!$F$17) * IF(BC$268 &gt;= $E333, MAX( MIN( $F333*$F$264, $F333-SUM($I333:BB333)),0),0)</f>
        <v>0</v>
      </c>
      <c r="BD333" s="53">
        <f xml:space="preserve"> (BD$2 &gt;= NTBA!$F$17) * IF(BD$268 &gt;= $E333, MAX( MIN( $F333*$F$264, $F333-SUM($I333:BC333)),0),0)</f>
        <v>0</v>
      </c>
      <c r="BE333" s="53">
        <f xml:space="preserve"> (BE$2 &gt;= NTBA!$F$17) * IF(BE$268 &gt;= $E333, MAX( MIN( $F333*$F$264, $F333-SUM($I333:BD333)),0),0)</f>
        <v>0</v>
      </c>
      <c r="BF333" s="53">
        <f xml:space="preserve"> (BF$2 &gt;= NTBA!$F$17) * IF(BF$268 &gt;= $E333, MAX( MIN( $F333*$F$264, $F333-SUM($I333:BE333)),0),0)</f>
        <v>0</v>
      </c>
      <c r="BG333" s="53">
        <f xml:space="preserve"> (BG$2 &gt;= NTBA!$F$17) * IF(BG$268 &gt;= $E333, MAX( MIN( $F333*$F$264, $F333-SUM($I333:BF333)),0),0)</f>
        <v>0</v>
      </c>
      <c r="BH333" s="53">
        <f xml:space="preserve"> (BH$2 &gt;= NTBA!$F$17) * IF(BH$268 &gt;= $E333, MAX( MIN( $F333*$F$264, $F333-SUM($I333:BG333)),0),0)</f>
        <v>0</v>
      </c>
      <c r="BI333" s="53">
        <f xml:space="preserve"> (BI$2 &gt;= NTBA!$F$17) * IF(BI$268 &gt;= $E333, MAX( MIN( $F333*$F$264, $F333-SUM($I333:BH333)),0),0)</f>
        <v>0</v>
      </c>
      <c r="BJ333" s="53">
        <f xml:space="preserve"> (BJ$2 &gt;= NTBA!$F$17) * IF(BJ$268 &gt;= $E333, MAX( MIN( $F333*$F$264, $F333-SUM($I333:BI333)),0),0)</f>
        <v>0</v>
      </c>
      <c r="BK333" s="53">
        <f xml:space="preserve"> (BK$2 &gt;= NTBA!$F$17) * IF(BK$268 &gt;= $E333, MAX( MIN( $F333*$F$264, $F333-SUM($I333:BJ333)),0),0)</f>
        <v>0</v>
      </c>
      <c r="BL333" s="53">
        <f xml:space="preserve"> (BL$2 &gt;= NTBA!$F$17) * IF(BL$268 &gt;= $E333, MAX( MIN( $F333*$F$264, $F333-SUM($I333:BK333)),0),0)</f>
        <v>0</v>
      </c>
      <c r="BM333" s="53">
        <f xml:space="preserve"> (BM$2 &gt;= NTBA!$F$17) * IF(BM$268 &gt;= $E333, MAX( MIN( $F333*$F$264, $F333-SUM($I333:BL333)),0),0)</f>
        <v>0</v>
      </c>
      <c r="BN333" s="53">
        <f xml:space="preserve"> (BN$2 &gt;= NTBA!$F$17) * IF(BN$268 &gt;= $E333, MAX( MIN( $F333*$F$264, $F333-SUM($I333:BM333)),0),0)</f>
        <v>0</v>
      </c>
      <c r="BO333" s="53">
        <f xml:space="preserve"> (BO$2 &gt;= NTBA!$F$17) * IF(BO$268 &gt;= $E333, MAX( MIN( $F333*$F$264, $F333-SUM($I333:BN333)),0),0)</f>
        <v>0</v>
      </c>
      <c r="BP333" s="53">
        <f xml:space="preserve"> (BP$2 &gt;= NTBA!$F$17) * IF(BP$268 &gt;= $E333, MAX( MIN( $F333*$F$264, $F333-SUM($I333:BO333)),0),0)</f>
        <v>0</v>
      </c>
      <c r="BQ333" s="53">
        <f xml:space="preserve"> (BQ$2 &gt;= NTBA!$F$17) * IF(BQ$268 &gt;= $E333, MAX( MIN( $F333*$F$264, $F333-SUM($I333:BP333)),0),0)</f>
        <v>0</v>
      </c>
      <c r="BR333" s="53">
        <f xml:space="preserve"> (BR$2 &gt;= NTBA!$F$17) * IF(BR$268 &gt;= $E333, MAX( MIN( $F333*$F$264, $F333-SUM($I333:BQ333)),0),0)</f>
        <v>0</v>
      </c>
      <c r="BS333" s="53">
        <f xml:space="preserve"> (BS$2 &gt;= NTBA!$F$17) * IF(BS$268 &gt;= $E333, MAX( MIN( $F333*$F$264, $F333-SUM($I333:BR333)),0),0)</f>
        <v>0</v>
      </c>
      <c r="BT333" s="53">
        <f xml:space="preserve"> (BT$2 &gt;= NTBA!$F$17) * IF(BT$268 &gt;= $E333, MAX( MIN( $F333*$F$264, $F333-SUM($I333:BS333)),0),0)</f>
        <v>0</v>
      </c>
      <c r="BU333" s="53">
        <f xml:space="preserve"> (BU$2 &gt;= NTBA!$F$17) * IF(BU$268 &gt;= $E333, MAX( MIN( $F333*$F$264, $F333-SUM($I333:BT333)),0),0)</f>
        <v>0</v>
      </c>
      <c r="BV333" s="53">
        <f ca="1" xml:space="preserve"> (BV$2 &gt;= NTBA!$F$17) * IF(BV$268 &gt;= $E333, MAX( MIN( $F333*$F$264, $F333-SUM($I333:BU333)),0),0)</f>
        <v>0</v>
      </c>
      <c r="BW333" s="53">
        <f ca="1" xml:space="preserve"> (BW$2 &gt;= NTBA!$F$17) * IF(BW$268 &gt;= $E333, MAX( MIN( $F333*$F$264, $F333-SUM($I333:BV333)),0),0)</f>
        <v>0</v>
      </c>
      <c r="BX333" s="53">
        <f ca="1" xml:space="preserve"> (BX$2 &gt;= NTBA!$F$17) * IF(BX$268 &gt;= $E333, MAX( MIN( $F333*$F$264, $F333-SUM($I333:BW333)),0),0)</f>
        <v>0</v>
      </c>
      <c r="BY333" s="53">
        <f ca="1" xml:space="preserve"> (BY$2 &gt;= NTBA!$F$17) * IF(BY$268 &gt;= $E333, MAX( MIN( $F333*$F$264, $F333-SUM($I333:BX333)),0),0)</f>
        <v>0</v>
      </c>
      <c r="BZ333" s="53">
        <f ca="1" xml:space="preserve"> (BZ$2 &gt;= NTBA!$F$17) * IF(BZ$268 &gt;= $E333, MAX( MIN( $F333*$F$264, $F333-SUM($I333:BY333)),0),0)</f>
        <v>0</v>
      </c>
      <c r="CA333" s="53">
        <f ca="1" xml:space="preserve"> (CA$2 &gt;= NTBA!$F$17) * IF(CA$268 &gt;= $E333, MAX( MIN( $F333*$F$264, $F333-SUM($I333:BZ333)),0),0)</f>
        <v>0</v>
      </c>
      <c r="CB333" s="53">
        <f ca="1" xml:space="preserve"> (CB$2 &gt;= NTBA!$F$17) * IF(CB$268 &gt;= $E333, MAX( MIN( $F333*$F$264, $F333-SUM($I333:CA333)),0),0)</f>
        <v>0</v>
      </c>
      <c r="CC333" s="53">
        <f ca="1" xml:space="preserve"> (CC$2 &gt;= NTBA!$F$17) * IF(CC$268 &gt;= $E333, MAX( MIN( $F333*$F$264, $F333-SUM($I333:CB333)),0),0)</f>
        <v>0</v>
      </c>
      <c r="CD333" s="53">
        <f ca="1" xml:space="preserve"> (CD$2 &gt;= NTBA!$F$17) * IF(CD$268 &gt;= $E333, MAX( MIN( $F333*$F$264, $F333-SUM($I333:CC333)),0),0)</f>
        <v>0</v>
      </c>
      <c r="CE333" s="53">
        <f ca="1" xml:space="preserve"> (CE$2 &gt;= NTBA!$F$17) * IF(CE$268 &gt;= $E333, MAX( MIN( $F333*$F$264, $F333-SUM($I333:CD333)),0),0)</f>
        <v>0</v>
      </c>
      <c r="CF333" s="53">
        <f ca="1" xml:space="preserve"> (CF$2 &gt;= NTBA!$F$17) * IF(CF$268 &gt;= $E333, MAX( MIN( $F333*$F$264, $F333-SUM($I333:CE333)),0),0)</f>
        <v>0</v>
      </c>
      <c r="CG333" s="53">
        <f ca="1" xml:space="preserve"> (CG$2 &gt;= NTBA!$F$17) * IF(CG$268 &gt;= $E333, MAX( MIN( $F333*$F$264, $F333-SUM($I333:CF333)),0),0)</f>
        <v>0</v>
      </c>
      <c r="CH333" s="53">
        <f ca="1" xml:space="preserve"> (CH$2 &gt;= NTBA!$F$17) * IF(CH$268 &gt;= $E333, MAX( MIN( $F333*$F$264, $F333-SUM($I333:CG333)),0),0)</f>
        <v>0</v>
      </c>
      <c r="CI333" s="53">
        <f ca="1" xml:space="preserve"> (CI$2 &gt;= NTBA!$F$17) * IF(CI$268 &gt;= $E333, MAX( MIN( $F333*$F$264, $F333-SUM($I333:CH333)),0),0)</f>
        <v>0</v>
      </c>
      <c r="CJ333" s="53">
        <f ca="1" xml:space="preserve"> (CJ$2 &gt;= NTBA!$F$17) * IF(CJ$268 &gt;= $E333, MAX( MIN( $F333*$F$264, $F333-SUM($I333:CI333)),0),0)</f>
        <v>0</v>
      </c>
      <c r="CK333" s="53">
        <f ca="1" xml:space="preserve"> (CK$2 &gt;= NTBA!$F$17) * IF(CK$268 &gt;= $E333, MAX( MIN( $F333*$F$264, $F333-SUM($I333:CJ333)),0),0)</f>
        <v>0</v>
      </c>
      <c r="CL333" s="53">
        <f ca="1" xml:space="preserve"> (CL$2 &gt;= NTBA!$F$17) * IF(CL$268 &gt;= $E333, MAX( MIN( $F333*$F$264, $F333-SUM($I333:CK333)),0),0)</f>
        <v>0</v>
      </c>
      <c r="CM333" s="53">
        <f ca="1" xml:space="preserve"> (CM$2 &gt;= NTBA!$F$17) * IF(CM$268 &gt;= $E333, MAX( MIN( $F333*$F$264, $F333-SUM($I333:CL333)),0),0)</f>
        <v>0</v>
      </c>
      <c r="CN333" s="53">
        <f ca="1" xml:space="preserve"> (CN$2 &gt;= NTBA!$F$17) * IF(CN$268 &gt;= $E333, MAX( MIN( $F333*$F$264, $F333-SUM($I333:CM333)),0),0)</f>
        <v>0</v>
      </c>
      <c r="CO333" s="53">
        <f ca="1" xml:space="preserve"> (CO$2 &gt;= NTBA!$F$17) * IF(CO$268 &gt;= $E333, MAX( MIN( $F333*$F$264, $F333-SUM($I333:CN333)),0),0)</f>
        <v>0</v>
      </c>
      <c r="CP333" s="53">
        <f ca="1" xml:space="preserve"> (CP$2 &gt;= NTBA!$F$17) * IF(CP$268 &gt;= $E333, MAX( MIN( $F333*$F$264, $F333-SUM($I333:CO333)),0),0)</f>
        <v>0</v>
      </c>
      <c r="CQ333" s="53">
        <f ca="1" xml:space="preserve"> (CQ$2 &gt;= NTBA!$F$17) * IF(CQ$268 &gt;= $E333, MAX( MIN( $F333*$F$264, $F333-SUM($I333:CP333)),0),0)</f>
        <v>0</v>
      </c>
      <c r="CR333" s="53">
        <f ca="1" xml:space="preserve"> (CR$2 &gt;= NTBA!$F$17) * IF(CR$268 &gt;= $E333, MAX( MIN( $F333*$F$264, $F333-SUM($I333:CQ333)),0),0)</f>
        <v>0</v>
      </c>
      <c r="CS333" s="53">
        <f ca="1" xml:space="preserve"> (CS$2 &gt;= NTBA!$F$17) * IF(CS$268 &gt;= $E333, MAX( MIN( $F333*$F$264, $F333-SUM($I333:CR333)),0),0)</f>
        <v>0</v>
      </c>
      <c r="CT333" s="53">
        <f ca="1" xml:space="preserve"> (CT$2 &gt;= NTBA!$F$17) * IF(CT$268 &gt;= $E333, MAX( MIN( $F333*$F$264, $F333-SUM($I333:CS333)),0),0)</f>
        <v>0</v>
      </c>
      <c r="CU333" s="53">
        <f ca="1" xml:space="preserve"> (CU$2 &gt;= NTBA!$F$17) * IF(CU$268 &gt;= $E333, MAX( MIN( $F333*$F$264, $F333-SUM($I333:CT333)),0),0)</f>
        <v>0</v>
      </c>
      <c r="CV333" s="53">
        <f ca="1" xml:space="preserve"> (CV$2 &gt;= NTBA!$F$17) * IF(CV$268 &gt;= $E333, MAX( MIN( $F333*$F$264, $F333-SUM($I333:CU333)),0),0)</f>
        <v>0</v>
      </c>
      <c r="CW333" s="53">
        <f ca="1" xml:space="preserve"> (CW$2 &gt;= NTBA!$F$17) * IF(CW$268 &gt;= $E333, MAX( MIN( $F333*$F$264, $F333-SUM($I333:CV333)),0),0)</f>
        <v>0</v>
      </c>
      <c r="CX333" s="53">
        <f ca="1" xml:space="preserve"> (CX$2 &gt;= NTBA!$F$17) * IF(CX$268 &gt;= $E333, MAX( MIN( $F333*$F$264, $F333-SUM($I333:CW333)),0),0)</f>
        <v>0</v>
      </c>
      <c r="CY333" s="53">
        <f ca="1" xml:space="preserve"> (CY$2 &gt;= NTBA!$F$17) * IF(CY$268 &gt;= $E333, MAX( MIN( $F333*$F$264, $F333-SUM($I333:CX333)),0),0)</f>
        <v>0</v>
      </c>
      <c r="CZ333" s="53">
        <f ca="1" xml:space="preserve"> (CZ$2 &gt;= NTBA!$F$17) * IF(CZ$268 &gt;= $E333, MAX( MIN( $F333*$F$264, $F333-SUM($I333:CY333)),0),0)</f>
        <v>0</v>
      </c>
      <c r="DA333" s="53">
        <f ca="1" xml:space="preserve"> (DA$2 &gt;= NTBA!$F$17) * IF(DA$268 &gt;= $E333, MAX( MIN( $F333*$F$264, $F333-SUM($I333:CZ333)),0),0)</f>
        <v>0</v>
      </c>
      <c r="DB333" s="53">
        <f ca="1" xml:space="preserve"> (DB$2 &gt;= NTBA!$F$17) * IF(DB$268 &gt;= $E333, MAX( MIN( $F333*$F$264, $F333-SUM($I333:DA333)),0),0)</f>
        <v>0</v>
      </c>
      <c r="DC333" s="53">
        <f ca="1" xml:space="preserve"> (DC$2 &gt;= NTBA!$F$17) * IF(DC$268 &gt;= $E333, MAX( MIN( $F333*$F$264, $F333-SUM($I333:DB333)),0),0)</f>
        <v>0</v>
      </c>
      <c r="DD333" s="53">
        <f ca="1" xml:space="preserve"> (DD$2 &gt;= NTBA!$F$17) * IF(DD$268 &gt;= $E333, MAX( MIN( $F333*$F$264, $F333-SUM($I333:DC333)),0),0)</f>
        <v>0</v>
      </c>
      <c r="DE333" s="53">
        <f ca="1" xml:space="preserve"> (DE$2 &gt;= NTBA!$F$17) * IF(DE$268 &gt;= $E333, MAX( MIN( $F333*$F$264, $F333-SUM($I333:DD333)),0),0)</f>
        <v>0</v>
      </c>
      <c r="DF333" s="53">
        <f ca="1" xml:space="preserve"> (DF$2 &gt;= NTBA!$F$17) * IF(DF$268 &gt;= $E333, MAX( MIN( $F333*$F$264, $F333-SUM($I333:DE333)),0),0)</f>
        <v>0</v>
      </c>
      <c r="DG333" s="53">
        <f ca="1" xml:space="preserve"> (DG$2 &gt;= NTBA!$F$17) * IF(DG$268 &gt;= $E333, MAX( MIN( $F333*$F$264, $F333-SUM($I333:DF333)),0),0)</f>
        <v>0</v>
      </c>
      <c r="DH333" s="53">
        <f ca="1" xml:space="preserve"> (DH$2 &gt;= NTBA!$F$17) * IF(DH$268 &gt;= $E333, MAX( MIN( $F333*$F$264, $F333-SUM($I333:DG333)),0),0)</f>
        <v>0</v>
      </c>
      <c r="DI333" s="53">
        <f ca="1" xml:space="preserve"> (DI$2 &gt;= NTBA!$F$17) * IF(DI$268 &gt;= $E333, MAX( MIN( $F333*$F$264, $F333-SUM($I333:DH333)),0),0)</f>
        <v>0</v>
      </c>
      <c r="DJ333" s="53">
        <f ca="1" xml:space="preserve"> (DJ$2 &gt;= NTBA!$F$17) * IF(DJ$268 &gt;= $E333, MAX( MIN( $F333*$F$264, $F333-SUM($I333:DI333)),0),0)</f>
        <v>0</v>
      </c>
      <c r="DK333" s="53">
        <f ca="1" xml:space="preserve"> (DK$2 &gt;= NTBA!$F$17) * IF(DK$268 &gt;= $E333, MAX( MIN( $F333*$F$264, $F333-SUM($I333:DJ333)),0),0)</f>
        <v>0</v>
      </c>
      <c r="DL333" s="53">
        <f ca="1" xml:space="preserve"> (DL$2 &gt;= NTBA!$F$17) * IF(DL$268 &gt;= $E333, MAX( MIN( $F333*$F$264, $F333-SUM($I333:DK333)),0),0)</f>
        <v>0</v>
      </c>
      <c r="DM333" s="53">
        <f ca="1" xml:space="preserve"> (DM$2 &gt;= NTBA!$F$17) * IF(DM$268 &gt;= $E333, MAX( MIN( $F333*$F$264, $F333-SUM($I333:DL333)),0),0)</f>
        <v>0</v>
      </c>
      <c r="DN333" s="53">
        <f ca="1" xml:space="preserve"> (DN$2 &gt;= NTBA!$F$17) * IF(DN$268 &gt;= $E333, MAX( MIN( $F333*$F$264, $F333-SUM($I333:DM333)),0),0)</f>
        <v>0</v>
      </c>
      <c r="DO333" s="53">
        <f ca="1" xml:space="preserve"> (DO$2 &gt;= NTBA!$F$17) * IF(DO$268 &gt;= $E333, MAX( MIN( $F333*$F$264, $F333-SUM($I333:DN333)),0),0)</f>
        <v>0</v>
      </c>
      <c r="DP333" s="53">
        <f ca="1" xml:space="preserve"> (DP$2 &gt;= NTBA!$F$17) * IF(DP$268 &gt;= $E333, MAX( MIN( $F333*$F$264, $F333-SUM($I333:DO333)),0),0)</f>
        <v>0</v>
      </c>
      <c r="DQ333" s="53">
        <f ca="1" xml:space="preserve"> (DQ$2 &gt;= NTBA!$F$17) * IF(DQ$268 &gt;= $E333, MAX( MIN( $F333*$F$264, $F333-SUM($I333:DP333)),0),0)</f>
        <v>0</v>
      </c>
      <c r="DR333" s="53">
        <f ca="1" xml:space="preserve"> (DR$2 &gt;= NTBA!$F$17) * IF(DR$268 &gt;= $E333, MAX( MIN( $F333*$F$264, $F333-SUM($I333:DQ333)),0),0)</f>
        <v>0</v>
      </c>
      <c r="DS333" s="53">
        <f ca="1" xml:space="preserve"> (DS$2 &gt;= NTBA!$F$17) * IF(DS$268 &gt;= $E333, MAX( MIN( $F333*$F$264, $F333-SUM($I333:DR333)),0),0)</f>
        <v>0</v>
      </c>
      <c r="DT333" s="53">
        <f ca="1" xml:space="preserve"> (DT$2 &gt;= NTBA!$F$17) * IF(DT$268 &gt;= $E333, MAX( MIN( $F333*$F$264, $F333-SUM($I333:DS333)),0),0)</f>
        <v>0</v>
      </c>
      <c r="DU333" s="53">
        <f ca="1" xml:space="preserve"> (DU$2 &gt;= NTBA!$F$17) * IF(DU$268 &gt;= $E333, MAX( MIN( $F333*$F$264, $F333-SUM($I333:DT333)),0),0)</f>
        <v>0</v>
      </c>
      <c r="DV333" s="53">
        <f ca="1" xml:space="preserve"> (DV$2 &gt;= NTBA!$F$17) * IF(DV$268 &gt;= $E333, MAX( MIN( $F333*$F$264, $F333-SUM($I333:DU333)),0),0)</f>
        <v>0</v>
      </c>
      <c r="DW333" s="53">
        <f ca="1" xml:space="preserve"> (DW$2 &gt;= NTBA!$F$17) * IF(DW$268 &gt;= $E333, MAX( MIN( $F333*$F$264, $F333-SUM($I333:DV333)),0),0)</f>
        <v>0</v>
      </c>
      <c r="DX333" s="53">
        <f ca="1" xml:space="preserve"> (DX$2 &gt;= NTBA!$F$17) * IF(DX$268 &gt;= $E333, MAX( MIN( $F333*$F$264, $F333-SUM($I333:DW333)),0),0)</f>
        <v>0</v>
      </c>
      <c r="DY333" s="53">
        <f ca="1" xml:space="preserve"> (DY$2 &gt;= NTBA!$F$17) * IF(DY$268 &gt;= $E333, MAX( MIN( $F333*$F$264, $F333-SUM($I333:DX333)),0),0)</f>
        <v>0</v>
      </c>
      <c r="DZ333" s="53">
        <f ca="1" xml:space="preserve"> (DZ$2 &gt;= NTBA!$F$17) * IF(DZ$268 &gt;= $E333, MAX( MIN( $F333*$F$264, $F333-SUM($I333:DY333)),0),0)</f>
        <v>0</v>
      </c>
      <c r="EA333" s="53">
        <f ca="1" xml:space="preserve"> (EA$2 &gt;= NTBA!$F$17) * IF(EA$268 &gt;= $E333, MAX( MIN( $F333*$F$264, $F333-SUM($I333:DZ333)),0),0)</f>
        <v>0</v>
      </c>
      <c r="EB333" s="53">
        <f ca="1" xml:space="preserve"> (EB$2 &gt;= NTBA!$F$17) * IF(EB$268 &gt;= $E333, MAX( MIN( $F333*$F$264, $F333-SUM($I333:EA333)),0),0)</f>
        <v>0</v>
      </c>
      <c r="EC333" s="53">
        <f ca="1" xml:space="preserve"> (EC$2 &gt;= NTBA!$F$17) * IF(EC$268 &gt;= $E333, MAX( MIN( $F333*$F$264, $F333-SUM($I333:EB333)),0),0)</f>
        <v>0</v>
      </c>
      <c r="ED333" s="53">
        <f ca="1" xml:space="preserve"> (ED$2 &gt;= NTBA!$F$17) * IF(ED$268 &gt;= $E333, MAX( MIN( $F333*$F$264, $F333-SUM($I333:EC333)),0),0)</f>
        <v>0</v>
      </c>
      <c r="EE333" s="53">
        <f ca="1" xml:space="preserve"> (EE$2 &gt;= NTBA!$F$17) * IF(EE$268 &gt;= $E333, MAX( MIN( $F333*$F$264, $F333-SUM($I333:ED333)),0),0)</f>
        <v>0</v>
      </c>
      <c r="EF333" s="53">
        <f ca="1" xml:space="preserve"> (EF$2 &gt;= NTBA!$F$17) * IF(EF$268 &gt;= $E333, MAX( MIN( $F333*$F$264, $F333-SUM($I333:EE333)),0),0)</f>
        <v>0</v>
      </c>
      <c r="EG333" s="53">
        <f ca="1" xml:space="preserve"> (EG$2 &gt;= NTBA!$F$17) * IF(EG$268 &gt;= $E333, MAX( MIN( $F333*$F$264, $F333-SUM($I333:EF333)),0),0)</f>
        <v>0</v>
      </c>
      <c r="EH333" s="53">
        <f ca="1" xml:space="preserve"> (EH$2 &gt;= NTBA!$F$17) * IF(EH$268 &gt;= $E333, MAX( MIN( $F333*$F$264, $F333-SUM($I333:EG333)),0),0)</f>
        <v>0</v>
      </c>
      <c r="EI333" s="21"/>
    </row>
    <row r="334" spans="5:139" ht="15" customHeight="1" outlineLevel="1" x14ac:dyDescent="0.35">
      <c r="E334" s="625">
        <v>66</v>
      </c>
      <c r="F334" s="415">
        <f ca="1"/>
        <v>0</v>
      </c>
      <c r="H334" s="26">
        <f t="shared" ca="1" si="184"/>
        <v>0</v>
      </c>
      <c r="I334" s="39"/>
      <c r="J334" s="53">
        <f xml:space="preserve"> (J$2 &gt;= NTBA!$F$17) * IF(J$268 &gt;= $E334, MAX( MIN( $F334*$F$264, $F334-SUM($I334:I334)),0),0)</f>
        <v>0</v>
      </c>
      <c r="K334" s="53">
        <f xml:space="preserve"> (K$2 &gt;= NTBA!$F$17) * IF(K$268 &gt;= $E334, MAX( MIN( $F334*$F$264, $F334-SUM($I334:J334)),0),0)</f>
        <v>0</v>
      </c>
      <c r="L334" s="53">
        <f xml:space="preserve"> (L$2 &gt;= NTBA!$F$17) * IF(L$268 &gt;= $E334, MAX( MIN( $F334*$F$264, $F334-SUM($I334:K334)),0),0)</f>
        <v>0</v>
      </c>
      <c r="M334" s="53">
        <f xml:space="preserve"> (M$2 &gt;= NTBA!$F$17) * IF(M$268 &gt;= $E334, MAX( MIN( $F334*$F$264, $F334-SUM($I334:L334)),0),0)</f>
        <v>0</v>
      </c>
      <c r="N334" s="53">
        <f xml:space="preserve"> (N$2 &gt;= NTBA!$F$17) * IF(N$268 &gt;= $E334, MAX( MIN( $F334*$F$264, $F334-SUM($I334:M334)),0),0)</f>
        <v>0</v>
      </c>
      <c r="O334" s="53">
        <f xml:space="preserve"> (O$2 &gt;= NTBA!$F$17) * IF(O$268 &gt;= $E334, MAX( MIN( $F334*$F$264, $F334-SUM($I334:N334)),0),0)</f>
        <v>0</v>
      </c>
      <c r="P334" s="53">
        <f xml:space="preserve"> (P$2 &gt;= NTBA!$F$17) * IF(P$268 &gt;= $E334, MAX( MIN( $F334*$F$264, $F334-SUM($I334:O334)),0),0)</f>
        <v>0</v>
      </c>
      <c r="Q334" s="53">
        <f xml:space="preserve"> (Q$2 &gt;= NTBA!$F$17) * IF(Q$268 &gt;= $E334, MAX( MIN( $F334*$F$264, $F334-SUM($I334:P334)),0),0)</f>
        <v>0</v>
      </c>
      <c r="R334" s="53">
        <f xml:space="preserve"> (R$2 &gt;= NTBA!$F$17) * IF(R$268 &gt;= $E334, MAX( MIN( $F334*$F$264, $F334-SUM($I334:Q334)),0),0)</f>
        <v>0</v>
      </c>
      <c r="S334" s="53">
        <f xml:space="preserve"> (S$2 &gt;= NTBA!$F$17) * IF(S$268 &gt;= $E334, MAX( MIN( $F334*$F$264, $F334-SUM($I334:R334)),0),0)</f>
        <v>0</v>
      </c>
      <c r="T334" s="53">
        <f xml:space="preserve"> (T$2 &gt;= NTBA!$F$17) * IF(T$268 &gt;= $E334, MAX( MIN( $F334*$F$264, $F334-SUM($I334:S334)),0),0)</f>
        <v>0</v>
      </c>
      <c r="U334" s="53">
        <f xml:space="preserve"> (U$2 &gt;= NTBA!$F$17) * IF(U$268 &gt;= $E334, MAX( MIN( $F334*$F$264, $F334-SUM($I334:T334)),0),0)</f>
        <v>0</v>
      </c>
      <c r="V334" s="53">
        <f xml:space="preserve"> (V$2 &gt;= NTBA!$F$17) * IF(V$268 &gt;= $E334, MAX( MIN( $F334*$F$264, $F334-SUM($I334:U334)),0),0)</f>
        <v>0</v>
      </c>
      <c r="W334" s="53">
        <f xml:space="preserve"> (W$2 &gt;= NTBA!$F$17) * IF(W$268 &gt;= $E334, MAX( MIN( $F334*$F$264, $F334-SUM($I334:V334)),0),0)</f>
        <v>0</v>
      </c>
      <c r="X334" s="53">
        <f xml:space="preserve"> (X$2 &gt;= NTBA!$F$17) * IF(X$268 &gt;= $E334, MAX( MIN( $F334*$F$264, $F334-SUM($I334:W334)),0),0)</f>
        <v>0</v>
      </c>
      <c r="Y334" s="53">
        <f xml:space="preserve"> (Y$2 &gt;= NTBA!$F$17) * IF(Y$268 &gt;= $E334, MAX( MIN( $F334*$F$264, $F334-SUM($I334:X334)),0),0)</f>
        <v>0</v>
      </c>
      <c r="Z334" s="53">
        <f xml:space="preserve"> (Z$2 &gt;= NTBA!$F$17) * IF(Z$268 &gt;= $E334, MAX( MIN( $F334*$F$264, $F334-SUM($I334:Y334)),0),0)</f>
        <v>0</v>
      </c>
      <c r="AA334" s="53">
        <f xml:space="preserve"> (AA$2 &gt;= NTBA!$F$17) * IF(AA$268 &gt;= $E334, MAX( MIN( $F334*$F$264, $F334-SUM($I334:Z334)),0),0)</f>
        <v>0</v>
      </c>
      <c r="AB334" s="53">
        <f xml:space="preserve"> (AB$2 &gt;= NTBA!$F$17) * IF(AB$268 &gt;= $E334, MAX( MIN( $F334*$F$264, $F334-SUM($I334:AA334)),0),0)</f>
        <v>0</v>
      </c>
      <c r="AC334" s="53">
        <f xml:space="preserve"> (AC$2 &gt;= NTBA!$F$17) * IF(AC$268 &gt;= $E334, MAX( MIN( $F334*$F$264, $F334-SUM($I334:AB334)),0),0)</f>
        <v>0</v>
      </c>
      <c r="AD334" s="53">
        <f xml:space="preserve"> (AD$2 &gt;= NTBA!$F$17) * IF(AD$268 &gt;= $E334, MAX( MIN( $F334*$F$264, $F334-SUM($I334:AC334)),0),0)</f>
        <v>0</v>
      </c>
      <c r="AE334" s="53">
        <f xml:space="preserve"> (AE$2 &gt;= NTBA!$F$17) * IF(AE$268 &gt;= $E334, MAX( MIN( $F334*$F$264, $F334-SUM($I334:AD334)),0),0)</f>
        <v>0</v>
      </c>
      <c r="AF334" s="53">
        <f xml:space="preserve"> (AF$2 &gt;= NTBA!$F$17) * IF(AF$268 &gt;= $E334, MAX( MIN( $F334*$F$264, $F334-SUM($I334:AE334)),0),0)</f>
        <v>0</v>
      </c>
      <c r="AG334" s="53">
        <f xml:space="preserve"> (AG$2 &gt;= NTBA!$F$17) * IF(AG$268 &gt;= $E334, MAX( MIN( $F334*$F$264, $F334-SUM($I334:AF334)),0),0)</f>
        <v>0</v>
      </c>
      <c r="AH334" s="53">
        <f xml:space="preserve"> (AH$2 &gt;= NTBA!$F$17) * IF(AH$268 &gt;= $E334, MAX( MIN( $F334*$F$264, $F334-SUM($I334:AG334)),0),0)</f>
        <v>0</v>
      </c>
      <c r="AI334" s="53">
        <f xml:space="preserve"> (AI$2 &gt;= NTBA!$F$17) * IF(AI$268 &gt;= $E334, MAX( MIN( $F334*$F$264, $F334-SUM($I334:AH334)),0),0)</f>
        <v>0</v>
      </c>
      <c r="AJ334" s="53">
        <f xml:space="preserve"> (AJ$2 &gt;= NTBA!$F$17) * IF(AJ$268 &gt;= $E334, MAX( MIN( $F334*$F$264, $F334-SUM($I334:AI334)),0),0)</f>
        <v>0</v>
      </c>
      <c r="AK334" s="53">
        <f xml:space="preserve"> (AK$2 &gt;= NTBA!$F$17) * IF(AK$268 &gt;= $E334, MAX( MIN( $F334*$F$264, $F334-SUM($I334:AJ334)),0),0)</f>
        <v>0</v>
      </c>
      <c r="AL334" s="53">
        <f xml:space="preserve"> (AL$2 &gt;= NTBA!$F$17) * IF(AL$268 &gt;= $E334, MAX( MIN( $F334*$F$264, $F334-SUM($I334:AK334)),0),0)</f>
        <v>0</v>
      </c>
      <c r="AM334" s="53">
        <f xml:space="preserve"> (AM$2 &gt;= NTBA!$F$17) * IF(AM$268 &gt;= $E334, MAX( MIN( $F334*$F$264, $F334-SUM($I334:AL334)),0),0)</f>
        <v>0</v>
      </c>
      <c r="AN334" s="53">
        <f xml:space="preserve"> (AN$2 &gt;= NTBA!$F$17) * IF(AN$268 &gt;= $E334, MAX( MIN( $F334*$F$264, $F334-SUM($I334:AM334)),0),0)</f>
        <v>0</v>
      </c>
      <c r="AO334" s="53">
        <f xml:space="preserve"> (AO$2 &gt;= NTBA!$F$17) * IF(AO$268 &gt;= $E334, MAX( MIN( $F334*$F$264, $F334-SUM($I334:AN334)),0),0)</f>
        <v>0</v>
      </c>
      <c r="AP334" s="53">
        <f xml:space="preserve"> (AP$2 &gt;= NTBA!$F$17) * IF(AP$268 &gt;= $E334, MAX( MIN( $F334*$F$264, $F334-SUM($I334:AO334)),0),0)</f>
        <v>0</v>
      </c>
      <c r="AQ334" s="53">
        <f xml:space="preserve"> (AQ$2 &gt;= NTBA!$F$17) * IF(AQ$268 &gt;= $E334, MAX( MIN( $F334*$F$264, $F334-SUM($I334:AP334)),0),0)</f>
        <v>0</v>
      </c>
      <c r="AR334" s="53">
        <f xml:space="preserve"> (AR$2 &gt;= NTBA!$F$17) * IF(AR$268 &gt;= $E334, MAX( MIN( $F334*$F$264, $F334-SUM($I334:AQ334)),0),0)</f>
        <v>0</v>
      </c>
      <c r="AS334" s="53">
        <f xml:space="preserve"> (AS$2 &gt;= NTBA!$F$17) * IF(AS$268 &gt;= $E334, MAX( MIN( $F334*$F$264, $F334-SUM($I334:AR334)),0),0)</f>
        <v>0</v>
      </c>
      <c r="AT334" s="53">
        <f xml:space="preserve"> (AT$2 &gt;= NTBA!$F$17) * IF(AT$268 &gt;= $E334, MAX( MIN( $F334*$F$264, $F334-SUM($I334:AS334)),0),0)</f>
        <v>0</v>
      </c>
      <c r="AU334" s="53">
        <f xml:space="preserve"> (AU$2 &gt;= NTBA!$F$17) * IF(AU$268 &gt;= $E334, MAX( MIN( $F334*$F$264, $F334-SUM($I334:AT334)),0),0)</f>
        <v>0</v>
      </c>
      <c r="AV334" s="53">
        <f xml:space="preserve"> (AV$2 &gt;= NTBA!$F$17) * IF(AV$268 &gt;= $E334, MAX( MIN( $F334*$F$264, $F334-SUM($I334:AU334)),0),0)</f>
        <v>0</v>
      </c>
      <c r="AW334" s="53">
        <f xml:space="preserve"> (AW$2 &gt;= NTBA!$F$17) * IF(AW$268 &gt;= $E334, MAX( MIN( $F334*$F$264, $F334-SUM($I334:AV334)),0),0)</f>
        <v>0</v>
      </c>
      <c r="AX334" s="53">
        <f xml:space="preserve"> (AX$2 &gt;= NTBA!$F$17) * IF(AX$268 &gt;= $E334, MAX( MIN( $F334*$F$264, $F334-SUM($I334:AW334)),0),0)</f>
        <v>0</v>
      </c>
      <c r="AY334" s="53">
        <f xml:space="preserve"> (AY$2 &gt;= NTBA!$F$17) * IF(AY$268 &gt;= $E334, MAX( MIN( $F334*$F$264, $F334-SUM($I334:AX334)),0),0)</f>
        <v>0</v>
      </c>
      <c r="AZ334" s="53">
        <f xml:space="preserve"> (AZ$2 &gt;= NTBA!$F$17) * IF(AZ$268 &gt;= $E334, MAX( MIN( $F334*$F$264, $F334-SUM($I334:AY334)),0),0)</f>
        <v>0</v>
      </c>
      <c r="BA334" s="53">
        <f xml:space="preserve"> (BA$2 &gt;= NTBA!$F$17) * IF(BA$268 &gt;= $E334, MAX( MIN( $F334*$F$264, $F334-SUM($I334:AZ334)),0),0)</f>
        <v>0</v>
      </c>
      <c r="BB334" s="53">
        <f xml:space="preserve"> (BB$2 &gt;= NTBA!$F$17) * IF(BB$268 &gt;= $E334, MAX( MIN( $F334*$F$264, $F334-SUM($I334:BA334)),0),0)</f>
        <v>0</v>
      </c>
      <c r="BC334" s="53">
        <f xml:space="preserve"> (BC$2 &gt;= NTBA!$F$17) * IF(BC$268 &gt;= $E334, MAX( MIN( $F334*$F$264, $F334-SUM($I334:BB334)),0),0)</f>
        <v>0</v>
      </c>
      <c r="BD334" s="53">
        <f xml:space="preserve"> (BD$2 &gt;= NTBA!$F$17) * IF(BD$268 &gt;= $E334, MAX( MIN( $F334*$F$264, $F334-SUM($I334:BC334)),0),0)</f>
        <v>0</v>
      </c>
      <c r="BE334" s="53">
        <f xml:space="preserve"> (BE$2 &gt;= NTBA!$F$17) * IF(BE$268 &gt;= $E334, MAX( MIN( $F334*$F$264, $F334-SUM($I334:BD334)),0),0)</f>
        <v>0</v>
      </c>
      <c r="BF334" s="53">
        <f xml:space="preserve"> (BF$2 &gt;= NTBA!$F$17) * IF(BF$268 &gt;= $E334, MAX( MIN( $F334*$F$264, $F334-SUM($I334:BE334)),0),0)</f>
        <v>0</v>
      </c>
      <c r="BG334" s="53">
        <f xml:space="preserve"> (BG$2 &gt;= NTBA!$F$17) * IF(BG$268 &gt;= $E334, MAX( MIN( $F334*$F$264, $F334-SUM($I334:BF334)),0),0)</f>
        <v>0</v>
      </c>
      <c r="BH334" s="53">
        <f xml:space="preserve"> (BH$2 &gt;= NTBA!$F$17) * IF(BH$268 &gt;= $E334, MAX( MIN( $F334*$F$264, $F334-SUM($I334:BG334)),0),0)</f>
        <v>0</v>
      </c>
      <c r="BI334" s="53">
        <f xml:space="preserve"> (BI$2 &gt;= NTBA!$F$17) * IF(BI$268 &gt;= $E334, MAX( MIN( $F334*$F$264, $F334-SUM($I334:BH334)),0),0)</f>
        <v>0</v>
      </c>
      <c r="BJ334" s="53">
        <f xml:space="preserve"> (BJ$2 &gt;= NTBA!$F$17) * IF(BJ$268 &gt;= $E334, MAX( MIN( $F334*$F$264, $F334-SUM($I334:BI334)),0),0)</f>
        <v>0</v>
      </c>
      <c r="BK334" s="53">
        <f xml:space="preserve"> (BK$2 &gt;= NTBA!$F$17) * IF(BK$268 &gt;= $E334, MAX( MIN( $F334*$F$264, $F334-SUM($I334:BJ334)),0),0)</f>
        <v>0</v>
      </c>
      <c r="BL334" s="53">
        <f xml:space="preserve"> (BL$2 &gt;= NTBA!$F$17) * IF(BL$268 &gt;= $E334, MAX( MIN( $F334*$F$264, $F334-SUM($I334:BK334)),0),0)</f>
        <v>0</v>
      </c>
      <c r="BM334" s="53">
        <f xml:space="preserve"> (BM$2 &gt;= NTBA!$F$17) * IF(BM$268 &gt;= $E334, MAX( MIN( $F334*$F$264, $F334-SUM($I334:BL334)),0),0)</f>
        <v>0</v>
      </c>
      <c r="BN334" s="53">
        <f xml:space="preserve"> (BN$2 &gt;= NTBA!$F$17) * IF(BN$268 &gt;= $E334, MAX( MIN( $F334*$F$264, $F334-SUM($I334:BM334)),0),0)</f>
        <v>0</v>
      </c>
      <c r="BO334" s="53">
        <f xml:space="preserve"> (BO$2 &gt;= NTBA!$F$17) * IF(BO$268 &gt;= $E334, MAX( MIN( $F334*$F$264, $F334-SUM($I334:BN334)),0),0)</f>
        <v>0</v>
      </c>
      <c r="BP334" s="53">
        <f xml:space="preserve"> (BP$2 &gt;= NTBA!$F$17) * IF(BP$268 &gt;= $E334, MAX( MIN( $F334*$F$264, $F334-SUM($I334:BO334)),0),0)</f>
        <v>0</v>
      </c>
      <c r="BQ334" s="53">
        <f xml:space="preserve"> (BQ$2 &gt;= NTBA!$F$17) * IF(BQ$268 &gt;= $E334, MAX( MIN( $F334*$F$264, $F334-SUM($I334:BP334)),0),0)</f>
        <v>0</v>
      </c>
      <c r="BR334" s="53">
        <f xml:space="preserve"> (BR$2 &gt;= NTBA!$F$17) * IF(BR$268 &gt;= $E334, MAX( MIN( $F334*$F$264, $F334-SUM($I334:BQ334)),0),0)</f>
        <v>0</v>
      </c>
      <c r="BS334" s="53">
        <f xml:space="preserve"> (BS$2 &gt;= NTBA!$F$17) * IF(BS$268 &gt;= $E334, MAX( MIN( $F334*$F$264, $F334-SUM($I334:BR334)),0),0)</f>
        <v>0</v>
      </c>
      <c r="BT334" s="53">
        <f xml:space="preserve"> (BT$2 &gt;= NTBA!$F$17) * IF(BT$268 &gt;= $E334, MAX( MIN( $F334*$F$264, $F334-SUM($I334:BS334)),0),0)</f>
        <v>0</v>
      </c>
      <c r="BU334" s="53">
        <f xml:space="preserve"> (BU$2 &gt;= NTBA!$F$17) * IF(BU$268 &gt;= $E334, MAX( MIN( $F334*$F$264, $F334-SUM($I334:BT334)),0),0)</f>
        <v>0</v>
      </c>
      <c r="BV334" s="53">
        <f xml:space="preserve"> (BV$2 &gt;= NTBA!$F$17) * IF(BV$268 &gt;= $E334, MAX( MIN( $F334*$F$264, $F334-SUM($I334:BU334)),0),0)</f>
        <v>0</v>
      </c>
      <c r="BW334" s="53">
        <f ca="1" xml:space="preserve"> (BW$2 &gt;= NTBA!$F$17) * IF(BW$268 &gt;= $E334, MAX( MIN( $F334*$F$264, $F334-SUM($I334:BV334)),0),0)</f>
        <v>0</v>
      </c>
      <c r="BX334" s="53">
        <f ca="1" xml:space="preserve"> (BX$2 &gt;= NTBA!$F$17) * IF(BX$268 &gt;= $E334, MAX( MIN( $F334*$F$264, $F334-SUM($I334:BW334)),0),0)</f>
        <v>0</v>
      </c>
      <c r="BY334" s="53">
        <f ca="1" xml:space="preserve"> (BY$2 &gt;= NTBA!$F$17) * IF(BY$268 &gt;= $E334, MAX( MIN( $F334*$F$264, $F334-SUM($I334:BX334)),0),0)</f>
        <v>0</v>
      </c>
      <c r="BZ334" s="53">
        <f ca="1" xml:space="preserve"> (BZ$2 &gt;= NTBA!$F$17) * IF(BZ$268 &gt;= $E334, MAX( MIN( $F334*$F$264, $F334-SUM($I334:BY334)),0),0)</f>
        <v>0</v>
      </c>
      <c r="CA334" s="53">
        <f ca="1" xml:space="preserve"> (CA$2 &gt;= NTBA!$F$17) * IF(CA$268 &gt;= $E334, MAX( MIN( $F334*$F$264, $F334-SUM($I334:BZ334)),0),0)</f>
        <v>0</v>
      </c>
      <c r="CB334" s="53">
        <f ca="1" xml:space="preserve"> (CB$2 &gt;= NTBA!$F$17) * IF(CB$268 &gt;= $E334, MAX( MIN( $F334*$F$264, $F334-SUM($I334:CA334)),0),0)</f>
        <v>0</v>
      </c>
      <c r="CC334" s="53">
        <f ca="1" xml:space="preserve"> (CC$2 &gt;= NTBA!$F$17) * IF(CC$268 &gt;= $E334, MAX( MIN( $F334*$F$264, $F334-SUM($I334:CB334)),0),0)</f>
        <v>0</v>
      </c>
      <c r="CD334" s="53">
        <f ca="1" xml:space="preserve"> (CD$2 &gt;= NTBA!$F$17) * IF(CD$268 &gt;= $E334, MAX( MIN( $F334*$F$264, $F334-SUM($I334:CC334)),0),0)</f>
        <v>0</v>
      </c>
      <c r="CE334" s="53">
        <f ca="1" xml:space="preserve"> (CE$2 &gt;= NTBA!$F$17) * IF(CE$268 &gt;= $E334, MAX( MIN( $F334*$F$264, $F334-SUM($I334:CD334)),0),0)</f>
        <v>0</v>
      </c>
      <c r="CF334" s="53">
        <f ca="1" xml:space="preserve"> (CF$2 &gt;= NTBA!$F$17) * IF(CF$268 &gt;= $E334, MAX( MIN( $F334*$F$264, $F334-SUM($I334:CE334)),0),0)</f>
        <v>0</v>
      </c>
      <c r="CG334" s="53">
        <f ca="1" xml:space="preserve"> (CG$2 &gt;= NTBA!$F$17) * IF(CG$268 &gt;= $E334, MAX( MIN( $F334*$F$264, $F334-SUM($I334:CF334)),0),0)</f>
        <v>0</v>
      </c>
      <c r="CH334" s="53">
        <f ca="1" xml:space="preserve"> (CH$2 &gt;= NTBA!$F$17) * IF(CH$268 &gt;= $E334, MAX( MIN( $F334*$F$264, $F334-SUM($I334:CG334)),0),0)</f>
        <v>0</v>
      </c>
      <c r="CI334" s="53">
        <f ca="1" xml:space="preserve"> (CI$2 &gt;= NTBA!$F$17) * IF(CI$268 &gt;= $E334, MAX( MIN( $F334*$F$264, $F334-SUM($I334:CH334)),0),0)</f>
        <v>0</v>
      </c>
      <c r="CJ334" s="53">
        <f ca="1" xml:space="preserve"> (CJ$2 &gt;= NTBA!$F$17) * IF(CJ$268 &gt;= $E334, MAX( MIN( $F334*$F$264, $F334-SUM($I334:CI334)),0),0)</f>
        <v>0</v>
      </c>
      <c r="CK334" s="53">
        <f ca="1" xml:space="preserve"> (CK$2 &gt;= NTBA!$F$17) * IF(CK$268 &gt;= $E334, MAX( MIN( $F334*$F$264, $F334-SUM($I334:CJ334)),0),0)</f>
        <v>0</v>
      </c>
      <c r="CL334" s="53">
        <f ca="1" xml:space="preserve"> (CL$2 &gt;= NTBA!$F$17) * IF(CL$268 &gt;= $E334, MAX( MIN( $F334*$F$264, $F334-SUM($I334:CK334)),0),0)</f>
        <v>0</v>
      </c>
      <c r="CM334" s="53">
        <f ca="1" xml:space="preserve"> (CM$2 &gt;= NTBA!$F$17) * IF(CM$268 &gt;= $E334, MAX( MIN( $F334*$F$264, $F334-SUM($I334:CL334)),0),0)</f>
        <v>0</v>
      </c>
      <c r="CN334" s="53">
        <f ca="1" xml:space="preserve"> (CN$2 &gt;= NTBA!$F$17) * IF(CN$268 &gt;= $E334, MAX( MIN( $F334*$F$264, $F334-SUM($I334:CM334)),0),0)</f>
        <v>0</v>
      </c>
      <c r="CO334" s="53">
        <f ca="1" xml:space="preserve"> (CO$2 &gt;= NTBA!$F$17) * IF(CO$268 &gt;= $E334, MAX( MIN( $F334*$F$264, $F334-SUM($I334:CN334)),0),0)</f>
        <v>0</v>
      </c>
      <c r="CP334" s="53">
        <f ca="1" xml:space="preserve"> (CP$2 &gt;= NTBA!$F$17) * IF(CP$268 &gt;= $E334, MAX( MIN( $F334*$F$264, $F334-SUM($I334:CO334)),0),0)</f>
        <v>0</v>
      </c>
      <c r="CQ334" s="53">
        <f ca="1" xml:space="preserve"> (CQ$2 &gt;= NTBA!$F$17) * IF(CQ$268 &gt;= $E334, MAX( MIN( $F334*$F$264, $F334-SUM($I334:CP334)),0),0)</f>
        <v>0</v>
      </c>
      <c r="CR334" s="53">
        <f ca="1" xml:space="preserve"> (CR$2 &gt;= NTBA!$F$17) * IF(CR$268 &gt;= $E334, MAX( MIN( $F334*$F$264, $F334-SUM($I334:CQ334)),0),0)</f>
        <v>0</v>
      </c>
      <c r="CS334" s="53">
        <f ca="1" xml:space="preserve"> (CS$2 &gt;= NTBA!$F$17) * IF(CS$268 &gt;= $E334, MAX( MIN( $F334*$F$264, $F334-SUM($I334:CR334)),0),0)</f>
        <v>0</v>
      </c>
      <c r="CT334" s="53">
        <f ca="1" xml:space="preserve"> (CT$2 &gt;= NTBA!$F$17) * IF(CT$268 &gt;= $E334, MAX( MIN( $F334*$F$264, $F334-SUM($I334:CS334)),0),0)</f>
        <v>0</v>
      </c>
      <c r="CU334" s="53">
        <f ca="1" xml:space="preserve"> (CU$2 &gt;= NTBA!$F$17) * IF(CU$268 &gt;= $E334, MAX( MIN( $F334*$F$264, $F334-SUM($I334:CT334)),0),0)</f>
        <v>0</v>
      </c>
      <c r="CV334" s="53">
        <f ca="1" xml:space="preserve"> (CV$2 &gt;= NTBA!$F$17) * IF(CV$268 &gt;= $E334, MAX( MIN( $F334*$F$264, $F334-SUM($I334:CU334)),0),0)</f>
        <v>0</v>
      </c>
      <c r="CW334" s="53">
        <f ca="1" xml:space="preserve"> (CW$2 &gt;= NTBA!$F$17) * IF(CW$268 &gt;= $E334, MAX( MIN( $F334*$F$264, $F334-SUM($I334:CV334)),0),0)</f>
        <v>0</v>
      </c>
      <c r="CX334" s="53">
        <f ca="1" xml:space="preserve"> (CX$2 &gt;= NTBA!$F$17) * IF(CX$268 &gt;= $E334, MAX( MIN( $F334*$F$264, $F334-SUM($I334:CW334)),0),0)</f>
        <v>0</v>
      </c>
      <c r="CY334" s="53">
        <f ca="1" xml:space="preserve"> (CY$2 &gt;= NTBA!$F$17) * IF(CY$268 &gt;= $E334, MAX( MIN( $F334*$F$264, $F334-SUM($I334:CX334)),0),0)</f>
        <v>0</v>
      </c>
      <c r="CZ334" s="53">
        <f ca="1" xml:space="preserve"> (CZ$2 &gt;= NTBA!$F$17) * IF(CZ$268 &gt;= $E334, MAX( MIN( $F334*$F$264, $F334-SUM($I334:CY334)),0),0)</f>
        <v>0</v>
      </c>
      <c r="DA334" s="53">
        <f ca="1" xml:space="preserve"> (DA$2 &gt;= NTBA!$F$17) * IF(DA$268 &gt;= $E334, MAX( MIN( $F334*$F$264, $F334-SUM($I334:CZ334)),0),0)</f>
        <v>0</v>
      </c>
      <c r="DB334" s="53">
        <f ca="1" xml:space="preserve"> (DB$2 &gt;= NTBA!$F$17) * IF(DB$268 &gt;= $E334, MAX( MIN( $F334*$F$264, $F334-SUM($I334:DA334)),0),0)</f>
        <v>0</v>
      </c>
      <c r="DC334" s="53">
        <f ca="1" xml:space="preserve"> (DC$2 &gt;= NTBA!$F$17) * IF(DC$268 &gt;= $E334, MAX( MIN( $F334*$F$264, $F334-SUM($I334:DB334)),0),0)</f>
        <v>0</v>
      </c>
      <c r="DD334" s="53">
        <f ca="1" xml:space="preserve"> (DD$2 &gt;= NTBA!$F$17) * IF(DD$268 &gt;= $E334, MAX( MIN( $F334*$F$264, $F334-SUM($I334:DC334)),0),0)</f>
        <v>0</v>
      </c>
      <c r="DE334" s="53">
        <f ca="1" xml:space="preserve"> (DE$2 &gt;= NTBA!$F$17) * IF(DE$268 &gt;= $E334, MAX( MIN( $F334*$F$264, $F334-SUM($I334:DD334)),0),0)</f>
        <v>0</v>
      </c>
      <c r="DF334" s="53">
        <f ca="1" xml:space="preserve"> (DF$2 &gt;= NTBA!$F$17) * IF(DF$268 &gt;= $E334, MAX( MIN( $F334*$F$264, $F334-SUM($I334:DE334)),0),0)</f>
        <v>0</v>
      </c>
      <c r="DG334" s="53">
        <f ca="1" xml:space="preserve"> (DG$2 &gt;= NTBA!$F$17) * IF(DG$268 &gt;= $E334, MAX( MIN( $F334*$F$264, $F334-SUM($I334:DF334)),0),0)</f>
        <v>0</v>
      </c>
      <c r="DH334" s="53">
        <f ca="1" xml:space="preserve"> (DH$2 &gt;= NTBA!$F$17) * IF(DH$268 &gt;= $E334, MAX( MIN( $F334*$F$264, $F334-SUM($I334:DG334)),0),0)</f>
        <v>0</v>
      </c>
      <c r="DI334" s="53">
        <f ca="1" xml:space="preserve"> (DI$2 &gt;= NTBA!$F$17) * IF(DI$268 &gt;= $E334, MAX( MIN( $F334*$F$264, $F334-SUM($I334:DH334)),0),0)</f>
        <v>0</v>
      </c>
      <c r="DJ334" s="53">
        <f ca="1" xml:space="preserve"> (DJ$2 &gt;= NTBA!$F$17) * IF(DJ$268 &gt;= $E334, MAX( MIN( $F334*$F$264, $F334-SUM($I334:DI334)),0),0)</f>
        <v>0</v>
      </c>
      <c r="DK334" s="53">
        <f ca="1" xml:space="preserve"> (DK$2 &gt;= NTBA!$F$17) * IF(DK$268 &gt;= $E334, MAX( MIN( $F334*$F$264, $F334-SUM($I334:DJ334)),0),0)</f>
        <v>0</v>
      </c>
      <c r="DL334" s="53">
        <f ca="1" xml:space="preserve"> (DL$2 &gt;= NTBA!$F$17) * IF(DL$268 &gt;= $E334, MAX( MIN( $F334*$F$264, $F334-SUM($I334:DK334)),0),0)</f>
        <v>0</v>
      </c>
      <c r="DM334" s="53">
        <f ca="1" xml:space="preserve"> (DM$2 &gt;= NTBA!$F$17) * IF(DM$268 &gt;= $E334, MAX( MIN( $F334*$F$264, $F334-SUM($I334:DL334)),0),0)</f>
        <v>0</v>
      </c>
      <c r="DN334" s="53">
        <f ca="1" xml:space="preserve"> (DN$2 &gt;= NTBA!$F$17) * IF(DN$268 &gt;= $E334, MAX( MIN( $F334*$F$264, $F334-SUM($I334:DM334)),0),0)</f>
        <v>0</v>
      </c>
      <c r="DO334" s="53">
        <f ca="1" xml:space="preserve"> (DO$2 &gt;= NTBA!$F$17) * IF(DO$268 &gt;= $E334, MAX( MIN( $F334*$F$264, $F334-SUM($I334:DN334)),0),0)</f>
        <v>0</v>
      </c>
      <c r="DP334" s="53">
        <f ca="1" xml:space="preserve"> (DP$2 &gt;= NTBA!$F$17) * IF(DP$268 &gt;= $E334, MAX( MIN( $F334*$F$264, $F334-SUM($I334:DO334)),0),0)</f>
        <v>0</v>
      </c>
      <c r="DQ334" s="53">
        <f ca="1" xml:space="preserve"> (DQ$2 &gt;= NTBA!$F$17) * IF(DQ$268 &gt;= $E334, MAX( MIN( $F334*$F$264, $F334-SUM($I334:DP334)),0),0)</f>
        <v>0</v>
      </c>
      <c r="DR334" s="53">
        <f ca="1" xml:space="preserve"> (DR$2 &gt;= NTBA!$F$17) * IF(DR$268 &gt;= $E334, MAX( MIN( $F334*$F$264, $F334-SUM($I334:DQ334)),0),0)</f>
        <v>0</v>
      </c>
      <c r="DS334" s="53">
        <f ca="1" xml:space="preserve"> (DS$2 &gt;= NTBA!$F$17) * IF(DS$268 &gt;= $E334, MAX( MIN( $F334*$F$264, $F334-SUM($I334:DR334)),0),0)</f>
        <v>0</v>
      </c>
      <c r="DT334" s="53">
        <f ca="1" xml:space="preserve"> (DT$2 &gt;= NTBA!$F$17) * IF(DT$268 &gt;= $E334, MAX( MIN( $F334*$F$264, $F334-SUM($I334:DS334)),0),0)</f>
        <v>0</v>
      </c>
      <c r="DU334" s="53">
        <f ca="1" xml:space="preserve"> (DU$2 &gt;= NTBA!$F$17) * IF(DU$268 &gt;= $E334, MAX( MIN( $F334*$F$264, $F334-SUM($I334:DT334)),0),0)</f>
        <v>0</v>
      </c>
      <c r="DV334" s="53">
        <f ca="1" xml:space="preserve"> (DV$2 &gt;= NTBA!$F$17) * IF(DV$268 &gt;= $E334, MAX( MIN( $F334*$F$264, $F334-SUM($I334:DU334)),0),0)</f>
        <v>0</v>
      </c>
      <c r="DW334" s="53">
        <f ca="1" xml:space="preserve"> (DW$2 &gt;= NTBA!$F$17) * IF(DW$268 &gt;= $E334, MAX( MIN( $F334*$F$264, $F334-SUM($I334:DV334)),0),0)</f>
        <v>0</v>
      </c>
      <c r="DX334" s="53">
        <f ca="1" xml:space="preserve"> (DX$2 &gt;= NTBA!$F$17) * IF(DX$268 &gt;= $E334, MAX( MIN( $F334*$F$264, $F334-SUM($I334:DW334)),0),0)</f>
        <v>0</v>
      </c>
      <c r="DY334" s="53">
        <f ca="1" xml:space="preserve"> (DY$2 &gt;= NTBA!$F$17) * IF(DY$268 &gt;= $E334, MAX( MIN( $F334*$F$264, $F334-SUM($I334:DX334)),0),0)</f>
        <v>0</v>
      </c>
      <c r="DZ334" s="53">
        <f ca="1" xml:space="preserve"> (DZ$2 &gt;= NTBA!$F$17) * IF(DZ$268 &gt;= $E334, MAX( MIN( $F334*$F$264, $F334-SUM($I334:DY334)),0),0)</f>
        <v>0</v>
      </c>
      <c r="EA334" s="53">
        <f ca="1" xml:space="preserve"> (EA$2 &gt;= NTBA!$F$17) * IF(EA$268 &gt;= $E334, MAX( MIN( $F334*$F$264, $F334-SUM($I334:DZ334)),0),0)</f>
        <v>0</v>
      </c>
      <c r="EB334" s="53">
        <f ca="1" xml:space="preserve"> (EB$2 &gt;= NTBA!$F$17) * IF(EB$268 &gt;= $E334, MAX( MIN( $F334*$F$264, $F334-SUM($I334:EA334)),0),0)</f>
        <v>0</v>
      </c>
      <c r="EC334" s="53">
        <f ca="1" xml:space="preserve"> (EC$2 &gt;= NTBA!$F$17) * IF(EC$268 &gt;= $E334, MAX( MIN( $F334*$F$264, $F334-SUM($I334:EB334)),0),0)</f>
        <v>0</v>
      </c>
      <c r="ED334" s="53">
        <f ca="1" xml:space="preserve"> (ED$2 &gt;= NTBA!$F$17) * IF(ED$268 &gt;= $E334, MAX( MIN( $F334*$F$264, $F334-SUM($I334:EC334)),0),0)</f>
        <v>0</v>
      </c>
      <c r="EE334" s="53">
        <f ca="1" xml:space="preserve"> (EE$2 &gt;= NTBA!$F$17) * IF(EE$268 &gt;= $E334, MAX( MIN( $F334*$F$264, $F334-SUM($I334:ED334)),0),0)</f>
        <v>0</v>
      </c>
      <c r="EF334" s="53">
        <f ca="1" xml:space="preserve"> (EF$2 &gt;= NTBA!$F$17) * IF(EF$268 &gt;= $E334, MAX( MIN( $F334*$F$264, $F334-SUM($I334:EE334)),0),0)</f>
        <v>0</v>
      </c>
      <c r="EG334" s="53">
        <f ca="1" xml:space="preserve"> (EG$2 &gt;= NTBA!$F$17) * IF(EG$268 &gt;= $E334, MAX( MIN( $F334*$F$264, $F334-SUM($I334:EF334)),0),0)</f>
        <v>0</v>
      </c>
      <c r="EH334" s="53">
        <f ca="1" xml:space="preserve"> (EH$2 &gt;= NTBA!$F$17) * IF(EH$268 &gt;= $E334, MAX( MIN( $F334*$F$264, $F334-SUM($I334:EG334)),0),0)</f>
        <v>0</v>
      </c>
      <c r="EI334" s="21"/>
    </row>
    <row r="335" spans="5:139" ht="15" customHeight="1" outlineLevel="1" x14ac:dyDescent="0.35">
      <c r="E335" s="625">
        <v>67</v>
      </c>
      <c r="F335" s="415">
        <f ca="1"/>
        <v>0</v>
      </c>
      <c r="H335" s="26">
        <f t="shared" ca="1" si="184"/>
        <v>0</v>
      </c>
      <c r="I335" s="39"/>
      <c r="J335" s="53">
        <f xml:space="preserve"> (J$2 &gt;= NTBA!$F$17) * IF(J$268 &gt;= $E335, MAX( MIN( $F335*$F$264, $F335-SUM($I335:I335)),0),0)</f>
        <v>0</v>
      </c>
      <c r="K335" s="53">
        <f xml:space="preserve"> (K$2 &gt;= NTBA!$F$17) * IF(K$268 &gt;= $E335, MAX( MIN( $F335*$F$264, $F335-SUM($I335:J335)),0),0)</f>
        <v>0</v>
      </c>
      <c r="L335" s="53">
        <f xml:space="preserve"> (L$2 &gt;= NTBA!$F$17) * IF(L$268 &gt;= $E335, MAX( MIN( $F335*$F$264, $F335-SUM($I335:K335)),0),0)</f>
        <v>0</v>
      </c>
      <c r="M335" s="53">
        <f xml:space="preserve"> (M$2 &gt;= NTBA!$F$17) * IF(M$268 &gt;= $E335, MAX( MIN( $F335*$F$264, $F335-SUM($I335:L335)),0),0)</f>
        <v>0</v>
      </c>
      <c r="N335" s="53">
        <f xml:space="preserve"> (N$2 &gt;= NTBA!$F$17) * IF(N$268 &gt;= $E335, MAX( MIN( $F335*$F$264, $F335-SUM($I335:M335)),0),0)</f>
        <v>0</v>
      </c>
      <c r="O335" s="53">
        <f xml:space="preserve"> (O$2 &gt;= NTBA!$F$17) * IF(O$268 &gt;= $E335, MAX( MIN( $F335*$F$264, $F335-SUM($I335:N335)),0),0)</f>
        <v>0</v>
      </c>
      <c r="P335" s="53">
        <f xml:space="preserve"> (P$2 &gt;= NTBA!$F$17) * IF(P$268 &gt;= $E335, MAX( MIN( $F335*$F$264, $F335-SUM($I335:O335)),0),0)</f>
        <v>0</v>
      </c>
      <c r="Q335" s="53">
        <f xml:space="preserve"> (Q$2 &gt;= NTBA!$F$17) * IF(Q$268 &gt;= $E335, MAX( MIN( $F335*$F$264, $F335-SUM($I335:P335)),0),0)</f>
        <v>0</v>
      </c>
      <c r="R335" s="53">
        <f xml:space="preserve"> (R$2 &gt;= NTBA!$F$17) * IF(R$268 &gt;= $E335, MAX( MIN( $F335*$F$264, $F335-SUM($I335:Q335)),0),0)</f>
        <v>0</v>
      </c>
      <c r="S335" s="53">
        <f xml:space="preserve"> (S$2 &gt;= NTBA!$F$17) * IF(S$268 &gt;= $E335, MAX( MIN( $F335*$F$264, $F335-SUM($I335:R335)),0),0)</f>
        <v>0</v>
      </c>
      <c r="T335" s="53">
        <f xml:space="preserve"> (T$2 &gt;= NTBA!$F$17) * IF(T$268 &gt;= $E335, MAX( MIN( $F335*$F$264, $F335-SUM($I335:S335)),0),0)</f>
        <v>0</v>
      </c>
      <c r="U335" s="53">
        <f xml:space="preserve"> (U$2 &gt;= NTBA!$F$17) * IF(U$268 &gt;= $E335, MAX( MIN( $F335*$F$264, $F335-SUM($I335:T335)),0),0)</f>
        <v>0</v>
      </c>
      <c r="V335" s="53">
        <f xml:space="preserve"> (V$2 &gt;= NTBA!$F$17) * IF(V$268 &gt;= $E335, MAX( MIN( $F335*$F$264, $F335-SUM($I335:U335)),0),0)</f>
        <v>0</v>
      </c>
      <c r="W335" s="53">
        <f xml:space="preserve"> (W$2 &gt;= NTBA!$F$17) * IF(W$268 &gt;= $E335, MAX( MIN( $F335*$F$264, $F335-SUM($I335:V335)),0),0)</f>
        <v>0</v>
      </c>
      <c r="X335" s="53">
        <f xml:space="preserve"> (X$2 &gt;= NTBA!$F$17) * IF(X$268 &gt;= $E335, MAX( MIN( $F335*$F$264, $F335-SUM($I335:W335)),0),0)</f>
        <v>0</v>
      </c>
      <c r="Y335" s="53">
        <f xml:space="preserve"> (Y$2 &gt;= NTBA!$F$17) * IF(Y$268 &gt;= $E335, MAX( MIN( $F335*$F$264, $F335-SUM($I335:X335)),0),0)</f>
        <v>0</v>
      </c>
      <c r="Z335" s="53">
        <f xml:space="preserve"> (Z$2 &gt;= NTBA!$F$17) * IF(Z$268 &gt;= $E335, MAX( MIN( $F335*$F$264, $F335-SUM($I335:Y335)),0),0)</f>
        <v>0</v>
      </c>
      <c r="AA335" s="53">
        <f xml:space="preserve"> (AA$2 &gt;= NTBA!$F$17) * IF(AA$268 &gt;= $E335, MAX( MIN( $F335*$F$264, $F335-SUM($I335:Z335)),0),0)</f>
        <v>0</v>
      </c>
      <c r="AB335" s="53">
        <f xml:space="preserve"> (AB$2 &gt;= NTBA!$F$17) * IF(AB$268 &gt;= $E335, MAX( MIN( $F335*$F$264, $F335-SUM($I335:AA335)),0),0)</f>
        <v>0</v>
      </c>
      <c r="AC335" s="53">
        <f xml:space="preserve"> (AC$2 &gt;= NTBA!$F$17) * IF(AC$268 &gt;= $E335, MAX( MIN( $F335*$F$264, $F335-SUM($I335:AB335)),0),0)</f>
        <v>0</v>
      </c>
      <c r="AD335" s="53">
        <f xml:space="preserve"> (AD$2 &gt;= NTBA!$F$17) * IF(AD$268 &gt;= $E335, MAX( MIN( $F335*$F$264, $F335-SUM($I335:AC335)),0),0)</f>
        <v>0</v>
      </c>
      <c r="AE335" s="53">
        <f xml:space="preserve"> (AE$2 &gt;= NTBA!$F$17) * IF(AE$268 &gt;= $E335, MAX( MIN( $F335*$F$264, $F335-SUM($I335:AD335)),0),0)</f>
        <v>0</v>
      </c>
      <c r="AF335" s="53">
        <f xml:space="preserve"> (AF$2 &gt;= NTBA!$F$17) * IF(AF$268 &gt;= $E335, MAX( MIN( $F335*$F$264, $F335-SUM($I335:AE335)),0),0)</f>
        <v>0</v>
      </c>
      <c r="AG335" s="53">
        <f xml:space="preserve"> (AG$2 &gt;= NTBA!$F$17) * IF(AG$268 &gt;= $E335, MAX( MIN( $F335*$F$264, $F335-SUM($I335:AF335)),0),0)</f>
        <v>0</v>
      </c>
      <c r="AH335" s="53">
        <f xml:space="preserve"> (AH$2 &gt;= NTBA!$F$17) * IF(AH$268 &gt;= $E335, MAX( MIN( $F335*$F$264, $F335-SUM($I335:AG335)),0),0)</f>
        <v>0</v>
      </c>
      <c r="AI335" s="53">
        <f xml:space="preserve"> (AI$2 &gt;= NTBA!$F$17) * IF(AI$268 &gt;= $E335, MAX( MIN( $F335*$F$264, $F335-SUM($I335:AH335)),0),0)</f>
        <v>0</v>
      </c>
      <c r="AJ335" s="53">
        <f xml:space="preserve"> (AJ$2 &gt;= NTBA!$F$17) * IF(AJ$268 &gt;= $E335, MAX( MIN( $F335*$F$264, $F335-SUM($I335:AI335)),0),0)</f>
        <v>0</v>
      </c>
      <c r="AK335" s="53">
        <f xml:space="preserve"> (AK$2 &gt;= NTBA!$F$17) * IF(AK$268 &gt;= $E335, MAX( MIN( $F335*$F$264, $F335-SUM($I335:AJ335)),0),0)</f>
        <v>0</v>
      </c>
      <c r="AL335" s="53">
        <f xml:space="preserve"> (AL$2 &gt;= NTBA!$F$17) * IF(AL$268 &gt;= $E335, MAX( MIN( $F335*$F$264, $F335-SUM($I335:AK335)),0),0)</f>
        <v>0</v>
      </c>
      <c r="AM335" s="53">
        <f xml:space="preserve"> (AM$2 &gt;= NTBA!$F$17) * IF(AM$268 &gt;= $E335, MAX( MIN( $F335*$F$264, $F335-SUM($I335:AL335)),0),0)</f>
        <v>0</v>
      </c>
      <c r="AN335" s="53">
        <f xml:space="preserve"> (AN$2 &gt;= NTBA!$F$17) * IF(AN$268 &gt;= $E335, MAX( MIN( $F335*$F$264, $F335-SUM($I335:AM335)),0),0)</f>
        <v>0</v>
      </c>
      <c r="AO335" s="53">
        <f xml:space="preserve"> (AO$2 &gt;= NTBA!$F$17) * IF(AO$268 &gt;= $E335, MAX( MIN( $F335*$F$264, $F335-SUM($I335:AN335)),0),0)</f>
        <v>0</v>
      </c>
      <c r="AP335" s="53">
        <f xml:space="preserve"> (AP$2 &gt;= NTBA!$F$17) * IF(AP$268 &gt;= $E335, MAX( MIN( $F335*$F$264, $F335-SUM($I335:AO335)),0),0)</f>
        <v>0</v>
      </c>
      <c r="AQ335" s="53">
        <f xml:space="preserve"> (AQ$2 &gt;= NTBA!$F$17) * IF(AQ$268 &gt;= $E335, MAX( MIN( $F335*$F$264, $F335-SUM($I335:AP335)),0),0)</f>
        <v>0</v>
      </c>
      <c r="AR335" s="53">
        <f xml:space="preserve"> (AR$2 &gt;= NTBA!$F$17) * IF(AR$268 &gt;= $E335, MAX( MIN( $F335*$F$264, $F335-SUM($I335:AQ335)),0),0)</f>
        <v>0</v>
      </c>
      <c r="AS335" s="53">
        <f xml:space="preserve"> (AS$2 &gt;= NTBA!$F$17) * IF(AS$268 &gt;= $E335, MAX( MIN( $F335*$F$264, $F335-SUM($I335:AR335)),0),0)</f>
        <v>0</v>
      </c>
      <c r="AT335" s="53">
        <f xml:space="preserve"> (AT$2 &gt;= NTBA!$F$17) * IF(AT$268 &gt;= $E335, MAX( MIN( $F335*$F$264, $F335-SUM($I335:AS335)),0),0)</f>
        <v>0</v>
      </c>
      <c r="AU335" s="53">
        <f xml:space="preserve"> (AU$2 &gt;= NTBA!$F$17) * IF(AU$268 &gt;= $E335, MAX( MIN( $F335*$F$264, $F335-SUM($I335:AT335)),0),0)</f>
        <v>0</v>
      </c>
      <c r="AV335" s="53">
        <f xml:space="preserve"> (AV$2 &gt;= NTBA!$F$17) * IF(AV$268 &gt;= $E335, MAX( MIN( $F335*$F$264, $F335-SUM($I335:AU335)),0),0)</f>
        <v>0</v>
      </c>
      <c r="AW335" s="53">
        <f xml:space="preserve"> (AW$2 &gt;= NTBA!$F$17) * IF(AW$268 &gt;= $E335, MAX( MIN( $F335*$F$264, $F335-SUM($I335:AV335)),0),0)</f>
        <v>0</v>
      </c>
      <c r="AX335" s="53">
        <f xml:space="preserve"> (AX$2 &gt;= NTBA!$F$17) * IF(AX$268 &gt;= $E335, MAX( MIN( $F335*$F$264, $F335-SUM($I335:AW335)),0),0)</f>
        <v>0</v>
      </c>
      <c r="AY335" s="53">
        <f xml:space="preserve"> (AY$2 &gt;= NTBA!$F$17) * IF(AY$268 &gt;= $E335, MAX( MIN( $F335*$F$264, $F335-SUM($I335:AX335)),0),0)</f>
        <v>0</v>
      </c>
      <c r="AZ335" s="53">
        <f xml:space="preserve"> (AZ$2 &gt;= NTBA!$F$17) * IF(AZ$268 &gt;= $E335, MAX( MIN( $F335*$F$264, $F335-SUM($I335:AY335)),0),0)</f>
        <v>0</v>
      </c>
      <c r="BA335" s="53">
        <f xml:space="preserve"> (BA$2 &gt;= NTBA!$F$17) * IF(BA$268 &gt;= $E335, MAX( MIN( $F335*$F$264, $F335-SUM($I335:AZ335)),0),0)</f>
        <v>0</v>
      </c>
      <c r="BB335" s="53">
        <f xml:space="preserve"> (BB$2 &gt;= NTBA!$F$17) * IF(BB$268 &gt;= $E335, MAX( MIN( $F335*$F$264, $F335-SUM($I335:BA335)),0),0)</f>
        <v>0</v>
      </c>
      <c r="BC335" s="53">
        <f xml:space="preserve"> (BC$2 &gt;= NTBA!$F$17) * IF(BC$268 &gt;= $E335, MAX( MIN( $F335*$F$264, $F335-SUM($I335:BB335)),0),0)</f>
        <v>0</v>
      </c>
      <c r="BD335" s="53">
        <f xml:space="preserve"> (BD$2 &gt;= NTBA!$F$17) * IF(BD$268 &gt;= $E335, MAX( MIN( $F335*$F$264, $F335-SUM($I335:BC335)),0),0)</f>
        <v>0</v>
      </c>
      <c r="BE335" s="53">
        <f xml:space="preserve"> (BE$2 &gt;= NTBA!$F$17) * IF(BE$268 &gt;= $E335, MAX( MIN( $F335*$F$264, $F335-SUM($I335:BD335)),0),0)</f>
        <v>0</v>
      </c>
      <c r="BF335" s="53">
        <f xml:space="preserve"> (BF$2 &gt;= NTBA!$F$17) * IF(BF$268 &gt;= $E335, MAX( MIN( $F335*$F$264, $F335-SUM($I335:BE335)),0),0)</f>
        <v>0</v>
      </c>
      <c r="BG335" s="53">
        <f xml:space="preserve"> (BG$2 &gt;= NTBA!$F$17) * IF(BG$268 &gt;= $E335, MAX( MIN( $F335*$F$264, $F335-SUM($I335:BF335)),0),0)</f>
        <v>0</v>
      </c>
      <c r="BH335" s="53">
        <f xml:space="preserve"> (BH$2 &gt;= NTBA!$F$17) * IF(BH$268 &gt;= $E335, MAX( MIN( $F335*$F$264, $F335-SUM($I335:BG335)),0),0)</f>
        <v>0</v>
      </c>
      <c r="BI335" s="53">
        <f xml:space="preserve"> (BI$2 &gt;= NTBA!$F$17) * IF(BI$268 &gt;= $E335, MAX( MIN( $F335*$F$264, $F335-SUM($I335:BH335)),0),0)</f>
        <v>0</v>
      </c>
      <c r="BJ335" s="53">
        <f xml:space="preserve"> (BJ$2 &gt;= NTBA!$F$17) * IF(BJ$268 &gt;= $E335, MAX( MIN( $F335*$F$264, $F335-SUM($I335:BI335)),0),0)</f>
        <v>0</v>
      </c>
      <c r="BK335" s="53">
        <f xml:space="preserve"> (BK$2 &gt;= NTBA!$F$17) * IF(BK$268 &gt;= $E335, MAX( MIN( $F335*$F$264, $F335-SUM($I335:BJ335)),0),0)</f>
        <v>0</v>
      </c>
      <c r="BL335" s="53">
        <f xml:space="preserve"> (BL$2 &gt;= NTBA!$F$17) * IF(BL$268 &gt;= $E335, MAX( MIN( $F335*$F$264, $F335-SUM($I335:BK335)),0),0)</f>
        <v>0</v>
      </c>
      <c r="BM335" s="53">
        <f xml:space="preserve"> (BM$2 &gt;= NTBA!$F$17) * IF(BM$268 &gt;= $E335, MAX( MIN( $F335*$F$264, $F335-SUM($I335:BL335)),0),0)</f>
        <v>0</v>
      </c>
      <c r="BN335" s="53">
        <f xml:space="preserve"> (BN$2 &gt;= NTBA!$F$17) * IF(BN$268 &gt;= $E335, MAX( MIN( $F335*$F$264, $F335-SUM($I335:BM335)),0),0)</f>
        <v>0</v>
      </c>
      <c r="BO335" s="53">
        <f xml:space="preserve"> (BO$2 &gt;= NTBA!$F$17) * IF(BO$268 &gt;= $E335, MAX( MIN( $F335*$F$264, $F335-SUM($I335:BN335)),0),0)</f>
        <v>0</v>
      </c>
      <c r="BP335" s="53">
        <f xml:space="preserve"> (BP$2 &gt;= NTBA!$F$17) * IF(BP$268 &gt;= $E335, MAX( MIN( $F335*$F$264, $F335-SUM($I335:BO335)),0),0)</f>
        <v>0</v>
      </c>
      <c r="BQ335" s="53">
        <f xml:space="preserve"> (BQ$2 &gt;= NTBA!$F$17) * IF(BQ$268 &gt;= $E335, MAX( MIN( $F335*$F$264, $F335-SUM($I335:BP335)),0),0)</f>
        <v>0</v>
      </c>
      <c r="BR335" s="53">
        <f xml:space="preserve"> (BR$2 &gt;= NTBA!$F$17) * IF(BR$268 &gt;= $E335, MAX( MIN( $F335*$F$264, $F335-SUM($I335:BQ335)),0),0)</f>
        <v>0</v>
      </c>
      <c r="BS335" s="53">
        <f xml:space="preserve"> (BS$2 &gt;= NTBA!$F$17) * IF(BS$268 &gt;= $E335, MAX( MIN( $F335*$F$264, $F335-SUM($I335:BR335)),0),0)</f>
        <v>0</v>
      </c>
      <c r="BT335" s="53">
        <f xml:space="preserve"> (BT$2 &gt;= NTBA!$F$17) * IF(BT$268 &gt;= $E335, MAX( MIN( $F335*$F$264, $F335-SUM($I335:BS335)),0),0)</f>
        <v>0</v>
      </c>
      <c r="BU335" s="53">
        <f xml:space="preserve"> (BU$2 &gt;= NTBA!$F$17) * IF(BU$268 &gt;= $E335, MAX( MIN( $F335*$F$264, $F335-SUM($I335:BT335)),0),0)</f>
        <v>0</v>
      </c>
      <c r="BV335" s="53">
        <f xml:space="preserve"> (BV$2 &gt;= NTBA!$F$17) * IF(BV$268 &gt;= $E335, MAX( MIN( $F335*$F$264, $F335-SUM($I335:BU335)),0),0)</f>
        <v>0</v>
      </c>
      <c r="BW335" s="53">
        <f xml:space="preserve"> (BW$2 &gt;= NTBA!$F$17) * IF(BW$268 &gt;= $E335, MAX( MIN( $F335*$F$264, $F335-SUM($I335:BV335)),0),0)</f>
        <v>0</v>
      </c>
      <c r="BX335" s="53">
        <f ca="1" xml:space="preserve"> (BX$2 &gt;= NTBA!$F$17) * IF(BX$268 &gt;= $E335, MAX( MIN( $F335*$F$264, $F335-SUM($I335:BW335)),0),0)</f>
        <v>0</v>
      </c>
      <c r="BY335" s="53">
        <f ca="1" xml:space="preserve"> (BY$2 &gt;= NTBA!$F$17) * IF(BY$268 &gt;= $E335, MAX( MIN( $F335*$F$264, $F335-SUM($I335:BX335)),0),0)</f>
        <v>0</v>
      </c>
      <c r="BZ335" s="53">
        <f ca="1" xml:space="preserve"> (BZ$2 &gt;= NTBA!$F$17) * IF(BZ$268 &gt;= $E335, MAX( MIN( $F335*$F$264, $F335-SUM($I335:BY335)),0),0)</f>
        <v>0</v>
      </c>
      <c r="CA335" s="53">
        <f ca="1" xml:space="preserve"> (CA$2 &gt;= NTBA!$F$17) * IF(CA$268 &gt;= $E335, MAX( MIN( $F335*$F$264, $F335-SUM($I335:BZ335)),0),0)</f>
        <v>0</v>
      </c>
      <c r="CB335" s="53">
        <f ca="1" xml:space="preserve"> (CB$2 &gt;= NTBA!$F$17) * IF(CB$268 &gt;= $E335, MAX( MIN( $F335*$F$264, $F335-SUM($I335:CA335)),0),0)</f>
        <v>0</v>
      </c>
      <c r="CC335" s="53">
        <f ca="1" xml:space="preserve"> (CC$2 &gt;= NTBA!$F$17) * IF(CC$268 &gt;= $E335, MAX( MIN( $F335*$F$264, $F335-SUM($I335:CB335)),0),0)</f>
        <v>0</v>
      </c>
      <c r="CD335" s="53">
        <f ca="1" xml:space="preserve"> (CD$2 &gt;= NTBA!$F$17) * IF(CD$268 &gt;= $E335, MAX( MIN( $F335*$F$264, $F335-SUM($I335:CC335)),0),0)</f>
        <v>0</v>
      </c>
      <c r="CE335" s="53">
        <f ca="1" xml:space="preserve"> (CE$2 &gt;= NTBA!$F$17) * IF(CE$268 &gt;= $E335, MAX( MIN( $F335*$F$264, $F335-SUM($I335:CD335)),0),0)</f>
        <v>0</v>
      </c>
      <c r="CF335" s="53">
        <f ca="1" xml:space="preserve"> (CF$2 &gt;= NTBA!$F$17) * IF(CF$268 &gt;= $E335, MAX( MIN( $F335*$F$264, $F335-SUM($I335:CE335)),0),0)</f>
        <v>0</v>
      </c>
      <c r="CG335" s="53">
        <f ca="1" xml:space="preserve"> (CG$2 &gt;= NTBA!$F$17) * IF(CG$268 &gt;= $E335, MAX( MIN( $F335*$F$264, $F335-SUM($I335:CF335)),0),0)</f>
        <v>0</v>
      </c>
      <c r="CH335" s="53">
        <f ca="1" xml:space="preserve"> (CH$2 &gt;= NTBA!$F$17) * IF(CH$268 &gt;= $E335, MAX( MIN( $F335*$F$264, $F335-SUM($I335:CG335)),0),0)</f>
        <v>0</v>
      </c>
      <c r="CI335" s="53">
        <f ca="1" xml:space="preserve"> (CI$2 &gt;= NTBA!$F$17) * IF(CI$268 &gt;= $E335, MAX( MIN( $F335*$F$264, $F335-SUM($I335:CH335)),0),0)</f>
        <v>0</v>
      </c>
      <c r="CJ335" s="53">
        <f ca="1" xml:space="preserve"> (CJ$2 &gt;= NTBA!$F$17) * IF(CJ$268 &gt;= $E335, MAX( MIN( $F335*$F$264, $F335-SUM($I335:CI335)),0),0)</f>
        <v>0</v>
      </c>
      <c r="CK335" s="53">
        <f ca="1" xml:space="preserve"> (CK$2 &gt;= NTBA!$F$17) * IF(CK$268 &gt;= $E335, MAX( MIN( $F335*$F$264, $F335-SUM($I335:CJ335)),0),0)</f>
        <v>0</v>
      </c>
      <c r="CL335" s="53">
        <f ca="1" xml:space="preserve"> (CL$2 &gt;= NTBA!$F$17) * IF(CL$268 &gt;= $E335, MAX( MIN( $F335*$F$264, $F335-SUM($I335:CK335)),0),0)</f>
        <v>0</v>
      </c>
      <c r="CM335" s="53">
        <f ca="1" xml:space="preserve"> (CM$2 &gt;= NTBA!$F$17) * IF(CM$268 &gt;= $E335, MAX( MIN( $F335*$F$264, $F335-SUM($I335:CL335)),0),0)</f>
        <v>0</v>
      </c>
      <c r="CN335" s="53">
        <f ca="1" xml:space="preserve"> (CN$2 &gt;= NTBA!$F$17) * IF(CN$268 &gt;= $E335, MAX( MIN( $F335*$F$264, $F335-SUM($I335:CM335)),0),0)</f>
        <v>0</v>
      </c>
      <c r="CO335" s="53">
        <f ca="1" xml:space="preserve"> (CO$2 &gt;= NTBA!$F$17) * IF(CO$268 &gt;= $E335, MAX( MIN( $F335*$F$264, $F335-SUM($I335:CN335)),0),0)</f>
        <v>0</v>
      </c>
      <c r="CP335" s="53">
        <f ca="1" xml:space="preserve"> (CP$2 &gt;= NTBA!$F$17) * IF(CP$268 &gt;= $E335, MAX( MIN( $F335*$F$264, $F335-SUM($I335:CO335)),0),0)</f>
        <v>0</v>
      </c>
      <c r="CQ335" s="53">
        <f ca="1" xml:space="preserve"> (CQ$2 &gt;= NTBA!$F$17) * IF(CQ$268 &gt;= $E335, MAX( MIN( $F335*$F$264, $F335-SUM($I335:CP335)),0),0)</f>
        <v>0</v>
      </c>
      <c r="CR335" s="53">
        <f ca="1" xml:space="preserve"> (CR$2 &gt;= NTBA!$F$17) * IF(CR$268 &gt;= $E335, MAX( MIN( $F335*$F$264, $F335-SUM($I335:CQ335)),0),0)</f>
        <v>0</v>
      </c>
      <c r="CS335" s="53">
        <f ca="1" xml:space="preserve"> (CS$2 &gt;= NTBA!$F$17) * IF(CS$268 &gt;= $E335, MAX( MIN( $F335*$F$264, $F335-SUM($I335:CR335)),0),0)</f>
        <v>0</v>
      </c>
      <c r="CT335" s="53">
        <f ca="1" xml:space="preserve"> (CT$2 &gt;= NTBA!$F$17) * IF(CT$268 &gt;= $E335, MAX( MIN( $F335*$F$264, $F335-SUM($I335:CS335)),0),0)</f>
        <v>0</v>
      </c>
      <c r="CU335" s="53">
        <f ca="1" xml:space="preserve"> (CU$2 &gt;= NTBA!$F$17) * IF(CU$268 &gt;= $E335, MAX( MIN( $F335*$F$264, $F335-SUM($I335:CT335)),0),0)</f>
        <v>0</v>
      </c>
      <c r="CV335" s="53">
        <f ca="1" xml:space="preserve"> (CV$2 &gt;= NTBA!$F$17) * IF(CV$268 &gt;= $E335, MAX( MIN( $F335*$F$264, $F335-SUM($I335:CU335)),0),0)</f>
        <v>0</v>
      </c>
      <c r="CW335" s="53">
        <f ca="1" xml:space="preserve"> (CW$2 &gt;= NTBA!$F$17) * IF(CW$268 &gt;= $E335, MAX( MIN( $F335*$F$264, $F335-SUM($I335:CV335)),0),0)</f>
        <v>0</v>
      </c>
      <c r="CX335" s="53">
        <f ca="1" xml:space="preserve"> (CX$2 &gt;= NTBA!$F$17) * IF(CX$268 &gt;= $E335, MAX( MIN( $F335*$F$264, $F335-SUM($I335:CW335)),0),0)</f>
        <v>0</v>
      </c>
      <c r="CY335" s="53">
        <f ca="1" xml:space="preserve"> (CY$2 &gt;= NTBA!$F$17) * IF(CY$268 &gt;= $E335, MAX( MIN( $F335*$F$264, $F335-SUM($I335:CX335)),0),0)</f>
        <v>0</v>
      </c>
      <c r="CZ335" s="53">
        <f ca="1" xml:space="preserve"> (CZ$2 &gt;= NTBA!$F$17) * IF(CZ$268 &gt;= $E335, MAX( MIN( $F335*$F$264, $F335-SUM($I335:CY335)),0),0)</f>
        <v>0</v>
      </c>
      <c r="DA335" s="53">
        <f ca="1" xml:space="preserve"> (DA$2 &gt;= NTBA!$F$17) * IF(DA$268 &gt;= $E335, MAX( MIN( $F335*$F$264, $F335-SUM($I335:CZ335)),0),0)</f>
        <v>0</v>
      </c>
      <c r="DB335" s="53">
        <f ca="1" xml:space="preserve"> (DB$2 &gt;= NTBA!$F$17) * IF(DB$268 &gt;= $E335, MAX( MIN( $F335*$F$264, $F335-SUM($I335:DA335)),0),0)</f>
        <v>0</v>
      </c>
      <c r="DC335" s="53">
        <f ca="1" xml:space="preserve"> (DC$2 &gt;= NTBA!$F$17) * IF(DC$268 &gt;= $E335, MAX( MIN( $F335*$F$264, $F335-SUM($I335:DB335)),0),0)</f>
        <v>0</v>
      </c>
      <c r="DD335" s="53">
        <f ca="1" xml:space="preserve"> (DD$2 &gt;= NTBA!$F$17) * IF(DD$268 &gt;= $E335, MAX( MIN( $F335*$F$264, $F335-SUM($I335:DC335)),0),0)</f>
        <v>0</v>
      </c>
      <c r="DE335" s="53">
        <f ca="1" xml:space="preserve"> (DE$2 &gt;= NTBA!$F$17) * IF(DE$268 &gt;= $E335, MAX( MIN( $F335*$F$264, $F335-SUM($I335:DD335)),0),0)</f>
        <v>0</v>
      </c>
      <c r="DF335" s="53">
        <f ca="1" xml:space="preserve"> (DF$2 &gt;= NTBA!$F$17) * IF(DF$268 &gt;= $E335, MAX( MIN( $F335*$F$264, $F335-SUM($I335:DE335)),0),0)</f>
        <v>0</v>
      </c>
      <c r="DG335" s="53">
        <f ca="1" xml:space="preserve"> (DG$2 &gt;= NTBA!$F$17) * IF(DG$268 &gt;= $E335, MAX( MIN( $F335*$F$264, $F335-SUM($I335:DF335)),0),0)</f>
        <v>0</v>
      </c>
      <c r="DH335" s="53">
        <f ca="1" xml:space="preserve"> (DH$2 &gt;= NTBA!$F$17) * IF(DH$268 &gt;= $E335, MAX( MIN( $F335*$F$264, $F335-SUM($I335:DG335)),0),0)</f>
        <v>0</v>
      </c>
      <c r="DI335" s="53">
        <f ca="1" xml:space="preserve"> (DI$2 &gt;= NTBA!$F$17) * IF(DI$268 &gt;= $E335, MAX( MIN( $F335*$F$264, $F335-SUM($I335:DH335)),0),0)</f>
        <v>0</v>
      </c>
      <c r="DJ335" s="53">
        <f ca="1" xml:space="preserve"> (DJ$2 &gt;= NTBA!$F$17) * IF(DJ$268 &gt;= $E335, MAX( MIN( $F335*$F$264, $F335-SUM($I335:DI335)),0),0)</f>
        <v>0</v>
      </c>
      <c r="DK335" s="53">
        <f ca="1" xml:space="preserve"> (DK$2 &gt;= NTBA!$F$17) * IF(DK$268 &gt;= $E335, MAX( MIN( $F335*$F$264, $F335-SUM($I335:DJ335)),0),0)</f>
        <v>0</v>
      </c>
      <c r="DL335" s="53">
        <f ca="1" xml:space="preserve"> (DL$2 &gt;= NTBA!$F$17) * IF(DL$268 &gt;= $E335, MAX( MIN( $F335*$F$264, $F335-SUM($I335:DK335)),0),0)</f>
        <v>0</v>
      </c>
      <c r="DM335" s="53">
        <f ca="1" xml:space="preserve"> (DM$2 &gt;= NTBA!$F$17) * IF(DM$268 &gt;= $E335, MAX( MIN( $F335*$F$264, $F335-SUM($I335:DL335)),0),0)</f>
        <v>0</v>
      </c>
      <c r="DN335" s="53">
        <f ca="1" xml:space="preserve"> (DN$2 &gt;= NTBA!$F$17) * IF(DN$268 &gt;= $E335, MAX( MIN( $F335*$F$264, $F335-SUM($I335:DM335)),0),0)</f>
        <v>0</v>
      </c>
      <c r="DO335" s="53">
        <f ca="1" xml:space="preserve"> (DO$2 &gt;= NTBA!$F$17) * IF(DO$268 &gt;= $E335, MAX( MIN( $F335*$F$264, $F335-SUM($I335:DN335)),0),0)</f>
        <v>0</v>
      </c>
      <c r="DP335" s="53">
        <f ca="1" xml:space="preserve"> (DP$2 &gt;= NTBA!$F$17) * IF(DP$268 &gt;= $E335, MAX( MIN( $F335*$F$264, $F335-SUM($I335:DO335)),0),0)</f>
        <v>0</v>
      </c>
      <c r="DQ335" s="53">
        <f ca="1" xml:space="preserve"> (DQ$2 &gt;= NTBA!$F$17) * IF(DQ$268 &gt;= $E335, MAX( MIN( $F335*$F$264, $F335-SUM($I335:DP335)),0),0)</f>
        <v>0</v>
      </c>
      <c r="DR335" s="53">
        <f ca="1" xml:space="preserve"> (DR$2 &gt;= NTBA!$F$17) * IF(DR$268 &gt;= $E335, MAX( MIN( $F335*$F$264, $F335-SUM($I335:DQ335)),0),0)</f>
        <v>0</v>
      </c>
      <c r="DS335" s="53">
        <f ca="1" xml:space="preserve"> (DS$2 &gt;= NTBA!$F$17) * IF(DS$268 &gt;= $E335, MAX( MIN( $F335*$F$264, $F335-SUM($I335:DR335)),0),0)</f>
        <v>0</v>
      </c>
      <c r="DT335" s="53">
        <f ca="1" xml:space="preserve"> (DT$2 &gt;= NTBA!$F$17) * IF(DT$268 &gt;= $E335, MAX( MIN( $F335*$F$264, $F335-SUM($I335:DS335)),0),0)</f>
        <v>0</v>
      </c>
      <c r="DU335" s="53">
        <f ca="1" xml:space="preserve"> (DU$2 &gt;= NTBA!$F$17) * IF(DU$268 &gt;= $E335, MAX( MIN( $F335*$F$264, $F335-SUM($I335:DT335)),0),0)</f>
        <v>0</v>
      </c>
      <c r="DV335" s="53">
        <f ca="1" xml:space="preserve"> (DV$2 &gt;= NTBA!$F$17) * IF(DV$268 &gt;= $E335, MAX( MIN( $F335*$F$264, $F335-SUM($I335:DU335)),0),0)</f>
        <v>0</v>
      </c>
      <c r="DW335" s="53">
        <f ca="1" xml:space="preserve"> (DW$2 &gt;= NTBA!$F$17) * IF(DW$268 &gt;= $E335, MAX( MIN( $F335*$F$264, $F335-SUM($I335:DV335)),0),0)</f>
        <v>0</v>
      </c>
      <c r="DX335" s="53">
        <f ca="1" xml:space="preserve"> (DX$2 &gt;= NTBA!$F$17) * IF(DX$268 &gt;= $E335, MAX( MIN( $F335*$F$264, $F335-SUM($I335:DW335)),0),0)</f>
        <v>0</v>
      </c>
      <c r="DY335" s="53">
        <f ca="1" xml:space="preserve"> (DY$2 &gt;= NTBA!$F$17) * IF(DY$268 &gt;= $E335, MAX( MIN( $F335*$F$264, $F335-SUM($I335:DX335)),0),0)</f>
        <v>0</v>
      </c>
      <c r="DZ335" s="53">
        <f ca="1" xml:space="preserve"> (DZ$2 &gt;= NTBA!$F$17) * IF(DZ$268 &gt;= $E335, MAX( MIN( $F335*$F$264, $F335-SUM($I335:DY335)),0),0)</f>
        <v>0</v>
      </c>
      <c r="EA335" s="53">
        <f ca="1" xml:space="preserve"> (EA$2 &gt;= NTBA!$F$17) * IF(EA$268 &gt;= $E335, MAX( MIN( $F335*$F$264, $F335-SUM($I335:DZ335)),0),0)</f>
        <v>0</v>
      </c>
      <c r="EB335" s="53">
        <f ca="1" xml:space="preserve"> (EB$2 &gt;= NTBA!$F$17) * IF(EB$268 &gt;= $E335, MAX( MIN( $F335*$F$264, $F335-SUM($I335:EA335)),0),0)</f>
        <v>0</v>
      </c>
      <c r="EC335" s="53">
        <f ca="1" xml:space="preserve"> (EC$2 &gt;= NTBA!$F$17) * IF(EC$268 &gt;= $E335, MAX( MIN( $F335*$F$264, $F335-SUM($I335:EB335)),0),0)</f>
        <v>0</v>
      </c>
      <c r="ED335" s="53">
        <f ca="1" xml:space="preserve"> (ED$2 &gt;= NTBA!$F$17) * IF(ED$268 &gt;= $E335, MAX( MIN( $F335*$F$264, $F335-SUM($I335:EC335)),0),0)</f>
        <v>0</v>
      </c>
      <c r="EE335" s="53">
        <f ca="1" xml:space="preserve"> (EE$2 &gt;= NTBA!$F$17) * IF(EE$268 &gt;= $E335, MAX( MIN( $F335*$F$264, $F335-SUM($I335:ED335)),0),0)</f>
        <v>0</v>
      </c>
      <c r="EF335" s="53">
        <f ca="1" xml:space="preserve"> (EF$2 &gt;= NTBA!$F$17) * IF(EF$268 &gt;= $E335, MAX( MIN( $F335*$F$264, $F335-SUM($I335:EE335)),0),0)</f>
        <v>0</v>
      </c>
      <c r="EG335" s="53">
        <f ca="1" xml:space="preserve"> (EG$2 &gt;= NTBA!$F$17) * IF(EG$268 &gt;= $E335, MAX( MIN( $F335*$F$264, $F335-SUM($I335:EF335)),0),0)</f>
        <v>0</v>
      </c>
      <c r="EH335" s="53">
        <f ca="1" xml:space="preserve"> (EH$2 &gt;= NTBA!$F$17) * IF(EH$268 &gt;= $E335, MAX( MIN( $F335*$F$264, $F335-SUM($I335:EG335)),0),0)</f>
        <v>0</v>
      </c>
      <c r="EI335" s="21"/>
    </row>
    <row r="336" spans="5:139" ht="15" customHeight="1" outlineLevel="1" x14ac:dyDescent="0.35">
      <c r="E336" s="625">
        <v>68</v>
      </c>
      <c r="F336" s="415">
        <f ca="1"/>
        <v>0</v>
      </c>
      <c r="H336" s="26">
        <f t="shared" ca="1" si="184"/>
        <v>0</v>
      </c>
      <c r="I336" s="39"/>
      <c r="J336" s="53">
        <f xml:space="preserve"> (J$2 &gt;= NTBA!$F$17) * IF(J$268 &gt;= $E336, MAX( MIN( $F336*$F$264, $F336-SUM($I336:I336)),0),0)</f>
        <v>0</v>
      </c>
      <c r="K336" s="53">
        <f xml:space="preserve"> (K$2 &gt;= NTBA!$F$17) * IF(K$268 &gt;= $E336, MAX( MIN( $F336*$F$264, $F336-SUM($I336:J336)),0),0)</f>
        <v>0</v>
      </c>
      <c r="L336" s="53">
        <f xml:space="preserve"> (L$2 &gt;= NTBA!$F$17) * IF(L$268 &gt;= $E336, MAX( MIN( $F336*$F$264, $F336-SUM($I336:K336)),0),0)</f>
        <v>0</v>
      </c>
      <c r="M336" s="53">
        <f xml:space="preserve"> (M$2 &gt;= NTBA!$F$17) * IF(M$268 &gt;= $E336, MAX( MIN( $F336*$F$264, $F336-SUM($I336:L336)),0),0)</f>
        <v>0</v>
      </c>
      <c r="N336" s="53">
        <f xml:space="preserve"> (N$2 &gt;= NTBA!$F$17) * IF(N$268 &gt;= $E336, MAX( MIN( $F336*$F$264, $F336-SUM($I336:M336)),0),0)</f>
        <v>0</v>
      </c>
      <c r="O336" s="53">
        <f xml:space="preserve"> (O$2 &gt;= NTBA!$F$17) * IF(O$268 &gt;= $E336, MAX( MIN( $F336*$F$264, $F336-SUM($I336:N336)),0),0)</f>
        <v>0</v>
      </c>
      <c r="P336" s="53">
        <f xml:space="preserve"> (P$2 &gt;= NTBA!$F$17) * IF(P$268 &gt;= $E336, MAX( MIN( $F336*$F$264, $F336-SUM($I336:O336)),0),0)</f>
        <v>0</v>
      </c>
      <c r="Q336" s="53">
        <f xml:space="preserve"> (Q$2 &gt;= NTBA!$F$17) * IF(Q$268 &gt;= $E336, MAX( MIN( $F336*$F$264, $F336-SUM($I336:P336)),0),0)</f>
        <v>0</v>
      </c>
      <c r="R336" s="53">
        <f xml:space="preserve"> (R$2 &gt;= NTBA!$F$17) * IF(R$268 &gt;= $E336, MAX( MIN( $F336*$F$264, $F336-SUM($I336:Q336)),0),0)</f>
        <v>0</v>
      </c>
      <c r="S336" s="53">
        <f xml:space="preserve"> (S$2 &gt;= NTBA!$F$17) * IF(S$268 &gt;= $E336, MAX( MIN( $F336*$F$264, $F336-SUM($I336:R336)),0),0)</f>
        <v>0</v>
      </c>
      <c r="T336" s="53">
        <f xml:space="preserve"> (T$2 &gt;= NTBA!$F$17) * IF(T$268 &gt;= $E336, MAX( MIN( $F336*$F$264, $F336-SUM($I336:S336)),0),0)</f>
        <v>0</v>
      </c>
      <c r="U336" s="53">
        <f xml:space="preserve"> (U$2 &gt;= NTBA!$F$17) * IF(U$268 &gt;= $E336, MAX( MIN( $F336*$F$264, $F336-SUM($I336:T336)),0),0)</f>
        <v>0</v>
      </c>
      <c r="V336" s="53">
        <f xml:space="preserve"> (V$2 &gt;= NTBA!$F$17) * IF(V$268 &gt;= $E336, MAX( MIN( $F336*$F$264, $F336-SUM($I336:U336)),0),0)</f>
        <v>0</v>
      </c>
      <c r="W336" s="53">
        <f xml:space="preserve"> (W$2 &gt;= NTBA!$F$17) * IF(W$268 &gt;= $E336, MAX( MIN( $F336*$F$264, $F336-SUM($I336:V336)),0),0)</f>
        <v>0</v>
      </c>
      <c r="X336" s="53">
        <f xml:space="preserve"> (X$2 &gt;= NTBA!$F$17) * IF(X$268 &gt;= $E336, MAX( MIN( $F336*$F$264, $F336-SUM($I336:W336)),0),0)</f>
        <v>0</v>
      </c>
      <c r="Y336" s="53">
        <f xml:space="preserve"> (Y$2 &gt;= NTBA!$F$17) * IF(Y$268 &gt;= $E336, MAX( MIN( $F336*$F$264, $F336-SUM($I336:X336)),0),0)</f>
        <v>0</v>
      </c>
      <c r="Z336" s="53">
        <f xml:space="preserve"> (Z$2 &gt;= NTBA!$F$17) * IF(Z$268 &gt;= $E336, MAX( MIN( $F336*$F$264, $F336-SUM($I336:Y336)),0),0)</f>
        <v>0</v>
      </c>
      <c r="AA336" s="53">
        <f xml:space="preserve"> (AA$2 &gt;= NTBA!$F$17) * IF(AA$268 &gt;= $E336, MAX( MIN( $F336*$F$264, $F336-SUM($I336:Z336)),0),0)</f>
        <v>0</v>
      </c>
      <c r="AB336" s="53">
        <f xml:space="preserve"> (AB$2 &gt;= NTBA!$F$17) * IF(AB$268 &gt;= $E336, MAX( MIN( $F336*$F$264, $F336-SUM($I336:AA336)),0),0)</f>
        <v>0</v>
      </c>
      <c r="AC336" s="53">
        <f xml:space="preserve"> (AC$2 &gt;= NTBA!$F$17) * IF(AC$268 &gt;= $E336, MAX( MIN( $F336*$F$264, $F336-SUM($I336:AB336)),0),0)</f>
        <v>0</v>
      </c>
      <c r="AD336" s="53">
        <f xml:space="preserve"> (AD$2 &gt;= NTBA!$F$17) * IF(AD$268 &gt;= $E336, MAX( MIN( $F336*$F$264, $F336-SUM($I336:AC336)),0),0)</f>
        <v>0</v>
      </c>
      <c r="AE336" s="53">
        <f xml:space="preserve"> (AE$2 &gt;= NTBA!$F$17) * IF(AE$268 &gt;= $E336, MAX( MIN( $F336*$F$264, $F336-SUM($I336:AD336)),0),0)</f>
        <v>0</v>
      </c>
      <c r="AF336" s="53">
        <f xml:space="preserve"> (AF$2 &gt;= NTBA!$F$17) * IF(AF$268 &gt;= $E336, MAX( MIN( $F336*$F$264, $F336-SUM($I336:AE336)),0),0)</f>
        <v>0</v>
      </c>
      <c r="AG336" s="53">
        <f xml:space="preserve"> (AG$2 &gt;= NTBA!$F$17) * IF(AG$268 &gt;= $E336, MAX( MIN( $F336*$F$264, $F336-SUM($I336:AF336)),0),0)</f>
        <v>0</v>
      </c>
      <c r="AH336" s="53">
        <f xml:space="preserve"> (AH$2 &gt;= NTBA!$F$17) * IF(AH$268 &gt;= $E336, MAX( MIN( $F336*$F$264, $F336-SUM($I336:AG336)),0),0)</f>
        <v>0</v>
      </c>
      <c r="AI336" s="53">
        <f xml:space="preserve"> (AI$2 &gt;= NTBA!$F$17) * IF(AI$268 &gt;= $E336, MAX( MIN( $F336*$F$264, $F336-SUM($I336:AH336)),0),0)</f>
        <v>0</v>
      </c>
      <c r="AJ336" s="53">
        <f xml:space="preserve"> (AJ$2 &gt;= NTBA!$F$17) * IF(AJ$268 &gt;= $E336, MAX( MIN( $F336*$F$264, $F336-SUM($I336:AI336)),0),0)</f>
        <v>0</v>
      </c>
      <c r="AK336" s="53">
        <f xml:space="preserve"> (AK$2 &gt;= NTBA!$F$17) * IF(AK$268 &gt;= $E336, MAX( MIN( $F336*$F$264, $F336-SUM($I336:AJ336)),0),0)</f>
        <v>0</v>
      </c>
      <c r="AL336" s="53">
        <f xml:space="preserve"> (AL$2 &gt;= NTBA!$F$17) * IF(AL$268 &gt;= $E336, MAX( MIN( $F336*$F$264, $F336-SUM($I336:AK336)),0),0)</f>
        <v>0</v>
      </c>
      <c r="AM336" s="53">
        <f xml:space="preserve"> (AM$2 &gt;= NTBA!$F$17) * IF(AM$268 &gt;= $E336, MAX( MIN( $F336*$F$264, $F336-SUM($I336:AL336)),0),0)</f>
        <v>0</v>
      </c>
      <c r="AN336" s="53">
        <f xml:space="preserve"> (AN$2 &gt;= NTBA!$F$17) * IF(AN$268 &gt;= $E336, MAX( MIN( $F336*$F$264, $F336-SUM($I336:AM336)),0),0)</f>
        <v>0</v>
      </c>
      <c r="AO336" s="53">
        <f xml:space="preserve"> (AO$2 &gt;= NTBA!$F$17) * IF(AO$268 &gt;= $E336, MAX( MIN( $F336*$F$264, $F336-SUM($I336:AN336)),0),0)</f>
        <v>0</v>
      </c>
      <c r="AP336" s="53">
        <f xml:space="preserve"> (AP$2 &gt;= NTBA!$F$17) * IF(AP$268 &gt;= $E336, MAX( MIN( $F336*$F$264, $F336-SUM($I336:AO336)),0),0)</f>
        <v>0</v>
      </c>
      <c r="AQ336" s="53">
        <f xml:space="preserve"> (AQ$2 &gt;= NTBA!$F$17) * IF(AQ$268 &gt;= $E336, MAX( MIN( $F336*$F$264, $F336-SUM($I336:AP336)),0),0)</f>
        <v>0</v>
      </c>
      <c r="AR336" s="53">
        <f xml:space="preserve"> (AR$2 &gt;= NTBA!$F$17) * IF(AR$268 &gt;= $E336, MAX( MIN( $F336*$F$264, $F336-SUM($I336:AQ336)),0),0)</f>
        <v>0</v>
      </c>
      <c r="AS336" s="53">
        <f xml:space="preserve"> (AS$2 &gt;= NTBA!$F$17) * IF(AS$268 &gt;= $E336, MAX( MIN( $F336*$F$264, $F336-SUM($I336:AR336)),0),0)</f>
        <v>0</v>
      </c>
      <c r="AT336" s="53">
        <f xml:space="preserve"> (AT$2 &gt;= NTBA!$F$17) * IF(AT$268 &gt;= $E336, MAX( MIN( $F336*$F$264, $F336-SUM($I336:AS336)),0),0)</f>
        <v>0</v>
      </c>
      <c r="AU336" s="53">
        <f xml:space="preserve"> (AU$2 &gt;= NTBA!$F$17) * IF(AU$268 &gt;= $E336, MAX( MIN( $F336*$F$264, $F336-SUM($I336:AT336)),0),0)</f>
        <v>0</v>
      </c>
      <c r="AV336" s="53">
        <f xml:space="preserve"> (AV$2 &gt;= NTBA!$F$17) * IF(AV$268 &gt;= $E336, MAX( MIN( $F336*$F$264, $F336-SUM($I336:AU336)),0),0)</f>
        <v>0</v>
      </c>
      <c r="AW336" s="53">
        <f xml:space="preserve"> (AW$2 &gt;= NTBA!$F$17) * IF(AW$268 &gt;= $E336, MAX( MIN( $F336*$F$264, $F336-SUM($I336:AV336)),0),0)</f>
        <v>0</v>
      </c>
      <c r="AX336" s="53">
        <f xml:space="preserve"> (AX$2 &gt;= NTBA!$F$17) * IF(AX$268 &gt;= $E336, MAX( MIN( $F336*$F$264, $F336-SUM($I336:AW336)),0),0)</f>
        <v>0</v>
      </c>
      <c r="AY336" s="53">
        <f xml:space="preserve"> (AY$2 &gt;= NTBA!$F$17) * IF(AY$268 &gt;= $E336, MAX( MIN( $F336*$F$264, $F336-SUM($I336:AX336)),0),0)</f>
        <v>0</v>
      </c>
      <c r="AZ336" s="53">
        <f xml:space="preserve"> (AZ$2 &gt;= NTBA!$F$17) * IF(AZ$268 &gt;= $E336, MAX( MIN( $F336*$F$264, $F336-SUM($I336:AY336)),0),0)</f>
        <v>0</v>
      </c>
      <c r="BA336" s="53">
        <f xml:space="preserve"> (BA$2 &gt;= NTBA!$F$17) * IF(BA$268 &gt;= $E336, MAX( MIN( $F336*$F$264, $F336-SUM($I336:AZ336)),0),0)</f>
        <v>0</v>
      </c>
      <c r="BB336" s="53">
        <f xml:space="preserve"> (BB$2 &gt;= NTBA!$F$17) * IF(BB$268 &gt;= $E336, MAX( MIN( $F336*$F$264, $F336-SUM($I336:BA336)),0),0)</f>
        <v>0</v>
      </c>
      <c r="BC336" s="53">
        <f xml:space="preserve"> (BC$2 &gt;= NTBA!$F$17) * IF(BC$268 &gt;= $E336, MAX( MIN( $F336*$F$264, $F336-SUM($I336:BB336)),0),0)</f>
        <v>0</v>
      </c>
      <c r="BD336" s="53">
        <f xml:space="preserve"> (BD$2 &gt;= NTBA!$F$17) * IF(BD$268 &gt;= $E336, MAX( MIN( $F336*$F$264, $F336-SUM($I336:BC336)),0),0)</f>
        <v>0</v>
      </c>
      <c r="BE336" s="53">
        <f xml:space="preserve"> (BE$2 &gt;= NTBA!$F$17) * IF(BE$268 &gt;= $E336, MAX( MIN( $F336*$F$264, $F336-SUM($I336:BD336)),0),0)</f>
        <v>0</v>
      </c>
      <c r="BF336" s="53">
        <f xml:space="preserve"> (BF$2 &gt;= NTBA!$F$17) * IF(BF$268 &gt;= $E336, MAX( MIN( $F336*$F$264, $F336-SUM($I336:BE336)),0),0)</f>
        <v>0</v>
      </c>
      <c r="BG336" s="53">
        <f xml:space="preserve"> (BG$2 &gt;= NTBA!$F$17) * IF(BG$268 &gt;= $E336, MAX( MIN( $F336*$F$264, $F336-SUM($I336:BF336)),0),0)</f>
        <v>0</v>
      </c>
      <c r="BH336" s="53">
        <f xml:space="preserve"> (BH$2 &gt;= NTBA!$F$17) * IF(BH$268 &gt;= $E336, MAX( MIN( $F336*$F$264, $F336-SUM($I336:BG336)),0),0)</f>
        <v>0</v>
      </c>
      <c r="BI336" s="53">
        <f xml:space="preserve"> (BI$2 &gt;= NTBA!$F$17) * IF(BI$268 &gt;= $E336, MAX( MIN( $F336*$F$264, $F336-SUM($I336:BH336)),0),0)</f>
        <v>0</v>
      </c>
      <c r="BJ336" s="53">
        <f xml:space="preserve"> (BJ$2 &gt;= NTBA!$F$17) * IF(BJ$268 &gt;= $E336, MAX( MIN( $F336*$F$264, $F336-SUM($I336:BI336)),0),0)</f>
        <v>0</v>
      </c>
      <c r="BK336" s="53">
        <f xml:space="preserve"> (BK$2 &gt;= NTBA!$F$17) * IF(BK$268 &gt;= $E336, MAX( MIN( $F336*$F$264, $F336-SUM($I336:BJ336)),0),0)</f>
        <v>0</v>
      </c>
      <c r="BL336" s="53">
        <f xml:space="preserve"> (BL$2 &gt;= NTBA!$F$17) * IF(BL$268 &gt;= $E336, MAX( MIN( $F336*$F$264, $F336-SUM($I336:BK336)),0),0)</f>
        <v>0</v>
      </c>
      <c r="BM336" s="53">
        <f xml:space="preserve"> (BM$2 &gt;= NTBA!$F$17) * IF(BM$268 &gt;= $E336, MAX( MIN( $F336*$F$264, $F336-SUM($I336:BL336)),0),0)</f>
        <v>0</v>
      </c>
      <c r="BN336" s="53">
        <f xml:space="preserve"> (BN$2 &gt;= NTBA!$F$17) * IF(BN$268 &gt;= $E336, MAX( MIN( $F336*$F$264, $F336-SUM($I336:BM336)),0),0)</f>
        <v>0</v>
      </c>
      <c r="BO336" s="53">
        <f xml:space="preserve"> (BO$2 &gt;= NTBA!$F$17) * IF(BO$268 &gt;= $E336, MAX( MIN( $F336*$F$264, $F336-SUM($I336:BN336)),0),0)</f>
        <v>0</v>
      </c>
      <c r="BP336" s="53">
        <f xml:space="preserve"> (BP$2 &gt;= NTBA!$F$17) * IF(BP$268 &gt;= $E336, MAX( MIN( $F336*$F$264, $F336-SUM($I336:BO336)),0),0)</f>
        <v>0</v>
      </c>
      <c r="BQ336" s="53">
        <f xml:space="preserve"> (BQ$2 &gt;= NTBA!$F$17) * IF(BQ$268 &gt;= $E336, MAX( MIN( $F336*$F$264, $F336-SUM($I336:BP336)),0),0)</f>
        <v>0</v>
      </c>
      <c r="BR336" s="53">
        <f xml:space="preserve"> (BR$2 &gt;= NTBA!$F$17) * IF(BR$268 &gt;= $E336, MAX( MIN( $F336*$F$264, $F336-SUM($I336:BQ336)),0),0)</f>
        <v>0</v>
      </c>
      <c r="BS336" s="53">
        <f xml:space="preserve"> (BS$2 &gt;= NTBA!$F$17) * IF(BS$268 &gt;= $E336, MAX( MIN( $F336*$F$264, $F336-SUM($I336:BR336)),0),0)</f>
        <v>0</v>
      </c>
      <c r="BT336" s="53">
        <f xml:space="preserve"> (BT$2 &gt;= NTBA!$F$17) * IF(BT$268 &gt;= $E336, MAX( MIN( $F336*$F$264, $F336-SUM($I336:BS336)),0),0)</f>
        <v>0</v>
      </c>
      <c r="BU336" s="53">
        <f xml:space="preserve"> (BU$2 &gt;= NTBA!$F$17) * IF(BU$268 &gt;= $E336, MAX( MIN( $F336*$F$264, $F336-SUM($I336:BT336)),0),0)</f>
        <v>0</v>
      </c>
      <c r="BV336" s="53">
        <f xml:space="preserve"> (BV$2 &gt;= NTBA!$F$17) * IF(BV$268 &gt;= $E336, MAX( MIN( $F336*$F$264, $F336-SUM($I336:BU336)),0),0)</f>
        <v>0</v>
      </c>
      <c r="BW336" s="53">
        <f xml:space="preserve"> (BW$2 &gt;= NTBA!$F$17) * IF(BW$268 &gt;= $E336, MAX( MIN( $F336*$F$264, $F336-SUM($I336:BV336)),0),0)</f>
        <v>0</v>
      </c>
      <c r="BX336" s="53">
        <f xml:space="preserve"> (BX$2 &gt;= NTBA!$F$17) * IF(BX$268 &gt;= $E336, MAX( MIN( $F336*$F$264, $F336-SUM($I336:BW336)),0),0)</f>
        <v>0</v>
      </c>
      <c r="BY336" s="53">
        <f ca="1" xml:space="preserve"> (BY$2 &gt;= NTBA!$F$17) * IF(BY$268 &gt;= $E336, MAX( MIN( $F336*$F$264, $F336-SUM($I336:BX336)),0),0)</f>
        <v>0</v>
      </c>
      <c r="BZ336" s="53">
        <f ca="1" xml:space="preserve"> (BZ$2 &gt;= NTBA!$F$17) * IF(BZ$268 &gt;= $E336, MAX( MIN( $F336*$F$264, $F336-SUM($I336:BY336)),0),0)</f>
        <v>0</v>
      </c>
      <c r="CA336" s="53">
        <f ca="1" xml:space="preserve"> (CA$2 &gt;= NTBA!$F$17) * IF(CA$268 &gt;= $E336, MAX( MIN( $F336*$F$264, $F336-SUM($I336:BZ336)),0),0)</f>
        <v>0</v>
      </c>
      <c r="CB336" s="53">
        <f ca="1" xml:space="preserve"> (CB$2 &gt;= NTBA!$F$17) * IF(CB$268 &gt;= $E336, MAX( MIN( $F336*$F$264, $F336-SUM($I336:CA336)),0),0)</f>
        <v>0</v>
      </c>
      <c r="CC336" s="53">
        <f ca="1" xml:space="preserve"> (CC$2 &gt;= NTBA!$F$17) * IF(CC$268 &gt;= $E336, MAX( MIN( $F336*$F$264, $F336-SUM($I336:CB336)),0),0)</f>
        <v>0</v>
      </c>
      <c r="CD336" s="53">
        <f ca="1" xml:space="preserve"> (CD$2 &gt;= NTBA!$F$17) * IF(CD$268 &gt;= $E336, MAX( MIN( $F336*$F$264, $F336-SUM($I336:CC336)),0),0)</f>
        <v>0</v>
      </c>
      <c r="CE336" s="53">
        <f ca="1" xml:space="preserve"> (CE$2 &gt;= NTBA!$F$17) * IF(CE$268 &gt;= $E336, MAX( MIN( $F336*$F$264, $F336-SUM($I336:CD336)),0),0)</f>
        <v>0</v>
      </c>
      <c r="CF336" s="53">
        <f ca="1" xml:space="preserve"> (CF$2 &gt;= NTBA!$F$17) * IF(CF$268 &gt;= $E336, MAX( MIN( $F336*$F$264, $F336-SUM($I336:CE336)),0),0)</f>
        <v>0</v>
      </c>
      <c r="CG336" s="53">
        <f ca="1" xml:space="preserve"> (CG$2 &gt;= NTBA!$F$17) * IF(CG$268 &gt;= $E336, MAX( MIN( $F336*$F$264, $F336-SUM($I336:CF336)),0),0)</f>
        <v>0</v>
      </c>
      <c r="CH336" s="53">
        <f ca="1" xml:space="preserve"> (CH$2 &gt;= NTBA!$F$17) * IF(CH$268 &gt;= $E336, MAX( MIN( $F336*$F$264, $F336-SUM($I336:CG336)),0),0)</f>
        <v>0</v>
      </c>
      <c r="CI336" s="53">
        <f ca="1" xml:space="preserve"> (CI$2 &gt;= NTBA!$F$17) * IF(CI$268 &gt;= $E336, MAX( MIN( $F336*$F$264, $F336-SUM($I336:CH336)),0),0)</f>
        <v>0</v>
      </c>
      <c r="CJ336" s="53">
        <f ca="1" xml:space="preserve"> (CJ$2 &gt;= NTBA!$F$17) * IF(CJ$268 &gt;= $E336, MAX( MIN( $F336*$F$264, $F336-SUM($I336:CI336)),0),0)</f>
        <v>0</v>
      </c>
      <c r="CK336" s="53">
        <f ca="1" xml:space="preserve"> (CK$2 &gt;= NTBA!$F$17) * IF(CK$268 &gt;= $E336, MAX( MIN( $F336*$F$264, $F336-SUM($I336:CJ336)),0),0)</f>
        <v>0</v>
      </c>
      <c r="CL336" s="53">
        <f ca="1" xml:space="preserve"> (CL$2 &gt;= NTBA!$F$17) * IF(CL$268 &gt;= $E336, MAX( MIN( $F336*$F$264, $F336-SUM($I336:CK336)),0),0)</f>
        <v>0</v>
      </c>
      <c r="CM336" s="53">
        <f ca="1" xml:space="preserve"> (CM$2 &gt;= NTBA!$F$17) * IF(CM$268 &gt;= $E336, MAX( MIN( $F336*$F$264, $F336-SUM($I336:CL336)),0),0)</f>
        <v>0</v>
      </c>
      <c r="CN336" s="53">
        <f ca="1" xml:space="preserve"> (CN$2 &gt;= NTBA!$F$17) * IF(CN$268 &gt;= $E336, MAX( MIN( $F336*$F$264, $F336-SUM($I336:CM336)),0),0)</f>
        <v>0</v>
      </c>
      <c r="CO336" s="53">
        <f ca="1" xml:space="preserve"> (CO$2 &gt;= NTBA!$F$17) * IF(CO$268 &gt;= $E336, MAX( MIN( $F336*$F$264, $F336-SUM($I336:CN336)),0),0)</f>
        <v>0</v>
      </c>
      <c r="CP336" s="53">
        <f ca="1" xml:space="preserve"> (CP$2 &gt;= NTBA!$F$17) * IF(CP$268 &gt;= $E336, MAX( MIN( $F336*$F$264, $F336-SUM($I336:CO336)),0),0)</f>
        <v>0</v>
      </c>
      <c r="CQ336" s="53">
        <f ca="1" xml:space="preserve"> (CQ$2 &gt;= NTBA!$F$17) * IF(CQ$268 &gt;= $E336, MAX( MIN( $F336*$F$264, $F336-SUM($I336:CP336)),0),0)</f>
        <v>0</v>
      </c>
      <c r="CR336" s="53">
        <f ca="1" xml:space="preserve"> (CR$2 &gt;= NTBA!$F$17) * IF(CR$268 &gt;= $E336, MAX( MIN( $F336*$F$264, $F336-SUM($I336:CQ336)),0),0)</f>
        <v>0</v>
      </c>
      <c r="CS336" s="53">
        <f ca="1" xml:space="preserve"> (CS$2 &gt;= NTBA!$F$17) * IF(CS$268 &gt;= $E336, MAX( MIN( $F336*$F$264, $F336-SUM($I336:CR336)),0),0)</f>
        <v>0</v>
      </c>
      <c r="CT336" s="53">
        <f ca="1" xml:space="preserve"> (CT$2 &gt;= NTBA!$F$17) * IF(CT$268 &gt;= $E336, MAX( MIN( $F336*$F$264, $F336-SUM($I336:CS336)),0),0)</f>
        <v>0</v>
      </c>
      <c r="CU336" s="53">
        <f ca="1" xml:space="preserve"> (CU$2 &gt;= NTBA!$F$17) * IF(CU$268 &gt;= $E336, MAX( MIN( $F336*$F$264, $F336-SUM($I336:CT336)),0),0)</f>
        <v>0</v>
      </c>
      <c r="CV336" s="53">
        <f ca="1" xml:space="preserve"> (CV$2 &gt;= NTBA!$F$17) * IF(CV$268 &gt;= $E336, MAX( MIN( $F336*$F$264, $F336-SUM($I336:CU336)),0),0)</f>
        <v>0</v>
      </c>
      <c r="CW336" s="53">
        <f ca="1" xml:space="preserve"> (CW$2 &gt;= NTBA!$F$17) * IF(CW$268 &gt;= $E336, MAX( MIN( $F336*$F$264, $F336-SUM($I336:CV336)),0),0)</f>
        <v>0</v>
      </c>
      <c r="CX336" s="53">
        <f ca="1" xml:space="preserve"> (CX$2 &gt;= NTBA!$F$17) * IF(CX$268 &gt;= $E336, MAX( MIN( $F336*$F$264, $F336-SUM($I336:CW336)),0),0)</f>
        <v>0</v>
      </c>
      <c r="CY336" s="53">
        <f ca="1" xml:space="preserve"> (CY$2 &gt;= NTBA!$F$17) * IF(CY$268 &gt;= $E336, MAX( MIN( $F336*$F$264, $F336-SUM($I336:CX336)),0),0)</f>
        <v>0</v>
      </c>
      <c r="CZ336" s="53">
        <f ca="1" xml:space="preserve"> (CZ$2 &gt;= NTBA!$F$17) * IF(CZ$268 &gt;= $E336, MAX( MIN( $F336*$F$264, $F336-SUM($I336:CY336)),0),0)</f>
        <v>0</v>
      </c>
      <c r="DA336" s="53">
        <f ca="1" xml:space="preserve"> (DA$2 &gt;= NTBA!$F$17) * IF(DA$268 &gt;= $E336, MAX( MIN( $F336*$F$264, $F336-SUM($I336:CZ336)),0),0)</f>
        <v>0</v>
      </c>
      <c r="DB336" s="53">
        <f ca="1" xml:space="preserve"> (DB$2 &gt;= NTBA!$F$17) * IF(DB$268 &gt;= $E336, MAX( MIN( $F336*$F$264, $F336-SUM($I336:DA336)),0),0)</f>
        <v>0</v>
      </c>
      <c r="DC336" s="53">
        <f ca="1" xml:space="preserve"> (DC$2 &gt;= NTBA!$F$17) * IF(DC$268 &gt;= $E336, MAX( MIN( $F336*$F$264, $F336-SUM($I336:DB336)),0),0)</f>
        <v>0</v>
      </c>
      <c r="DD336" s="53">
        <f ca="1" xml:space="preserve"> (DD$2 &gt;= NTBA!$F$17) * IF(DD$268 &gt;= $E336, MAX( MIN( $F336*$F$264, $F336-SUM($I336:DC336)),0),0)</f>
        <v>0</v>
      </c>
      <c r="DE336" s="53">
        <f ca="1" xml:space="preserve"> (DE$2 &gt;= NTBA!$F$17) * IF(DE$268 &gt;= $E336, MAX( MIN( $F336*$F$264, $F336-SUM($I336:DD336)),0),0)</f>
        <v>0</v>
      </c>
      <c r="DF336" s="53">
        <f ca="1" xml:space="preserve"> (DF$2 &gt;= NTBA!$F$17) * IF(DF$268 &gt;= $E336, MAX( MIN( $F336*$F$264, $F336-SUM($I336:DE336)),0),0)</f>
        <v>0</v>
      </c>
      <c r="DG336" s="53">
        <f ca="1" xml:space="preserve"> (DG$2 &gt;= NTBA!$F$17) * IF(DG$268 &gt;= $E336, MAX( MIN( $F336*$F$264, $F336-SUM($I336:DF336)),0),0)</f>
        <v>0</v>
      </c>
      <c r="DH336" s="53">
        <f ca="1" xml:space="preserve"> (DH$2 &gt;= NTBA!$F$17) * IF(DH$268 &gt;= $E336, MAX( MIN( $F336*$F$264, $F336-SUM($I336:DG336)),0),0)</f>
        <v>0</v>
      </c>
      <c r="DI336" s="53">
        <f ca="1" xml:space="preserve"> (DI$2 &gt;= NTBA!$F$17) * IF(DI$268 &gt;= $E336, MAX( MIN( $F336*$F$264, $F336-SUM($I336:DH336)),0),0)</f>
        <v>0</v>
      </c>
      <c r="DJ336" s="53">
        <f ca="1" xml:space="preserve"> (DJ$2 &gt;= NTBA!$F$17) * IF(DJ$268 &gt;= $E336, MAX( MIN( $F336*$F$264, $F336-SUM($I336:DI336)),0),0)</f>
        <v>0</v>
      </c>
      <c r="DK336" s="53">
        <f ca="1" xml:space="preserve"> (DK$2 &gt;= NTBA!$F$17) * IF(DK$268 &gt;= $E336, MAX( MIN( $F336*$F$264, $F336-SUM($I336:DJ336)),0),0)</f>
        <v>0</v>
      </c>
      <c r="DL336" s="53">
        <f ca="1" xml:space="preserve"> (DL$2 &gt;= NTBA!$F$17) * IF(DL$268 &gt;= $E336, MAX( MIN( $F336*$F$264, $F336-SUM($I336:DK336)),0),0)</f>
        <v>0</v>
      </c>
      <c r="DM336" s="53">
        <f ca="1" xml:space="preserve"> (DM$2 &gt;= NTBA!$F$17) * IF(DM$268 &gt;= $E336, MAX( MIN( $F336*$F$264, $F336-SUM($I336:DL336)),0),0)</f>
        <v>0</v>
      </c>
      <c r="DN336" s="53">
        <f ca="1" xml:space="preserve"> (DN$2 &gt;= NTBA!$F$17) * IF(DN$268 &gt;= $E336, MAX( MIN( $F336*$F$264, $F336-SUM($I336:DM336)),0),0)</f>
        <v>0</v>
      </c>
      <c r="DO336" s="53">
        <f ca="1" xml:space="preserve"> (DO$2 &gt;= NTBA!$F$17) * IF(DO$268 &gt;= $E336, MAX( MIN( $F336*$F$264, $F336-SUM($I336:DN336)),0),0)</f>
        <v>0</v>
      </c>
      <c r="DP336" s="53">
        <f ca="1" xml:space="preserve"> (DP$2 &gt;= NTBA!$F$17) * IF(DP$268 &gt;= $E336, MAX( MIN( $F336*$F$264, $F336-SUM($I336:DO336)),0),0)</f>
        <v>0</v>
      </c>
      <c r="DQ336" s="53">
        <f ca="1" xml:space="preserve"> (DQ$2 &gt;= NTBA!$F$17) * IF(DQ$268 &gt;= $E336, MAX( MIN( $F336*$F$264, $F336-SUM($I336:DP336)),0),0)</f>
        <v>0</v>
      </c>
      <c r="DR336" s="53">
        <f ca="1" xml:space="preserve"> (DR$2 &gt;= NTBA!$F$17) * IF(DR$268 &gt;= $E336, MAX( MIN( $F336*$F$264, $F336-SUM($I336:DQ336)),0),0)</f>
        <v>0</v>
      </c>
      <c r="DS336" s="53">
        <f ca="1" xml:space="preserve"> (DS$2 &gt;= NTBA!$F$17) * IF(DS$268 &gt;= $E336, MAX( MIN( $F336*$F$264, $F336-SUM($I336:DR336)),0),0)</f>
        <v>0</v>
      </c>
      <c r="DT336" s="53">
        <f ca="1" xml:space="preserve"> (DT$2 &gt;= NTBA!$F$17) * IF(DT$268 &gt;= $E336, MAX( MIN( $F336*$F$264, $F336-SUM($I336:DS336)),0),0)</f>
        <v>0</v>
      </c>
      <c r="DU336" s="53">
        <f ca="1" xml:space="preserve"> (DU$2 &gt;= NTBA!$F$17) * IF(DU$268 &gt;= $E336, MAX( MIN( $F336*$F$264, $F336-SUM($I336:DT336)),0),0)</f>
        <v>0</v>
      </c>
      <c r="DV336" s="53">
        <f ca="1" xml:space="preserve"> (DV$2 &gt;= NTBA!$F$17) * IF(DV$268 &gt;= $E336, MAX( MIN( $F336*$F$264, $F336-SUM($I336:DU336)),0),0)</f>
        <v>0</v>
      </c>
      <c r="DW336" s="53">
        <f ca="1" xml:space="preserve"> (DW$2 &gt;= NTBA!$F$17) * IF(DW$268 &gt;= $E336, MAX( MIN( $F336*$F$264, $F336-SUM($I336:DV336)),0),0)</f>
        <v>0</v>
      </c>
      <c r="DX336" s="53">
        <f ca="1" xml:space="preserve"> (DX$2 &gt;= NTBA!$F$17) * IF(DX$268 &gt;= $E336, MAX( MIN( $F336*$F$264, $F336-SUM($I336:DW336)),0),0)</f>
        <v>0</v>
      </c>
      <c r="DY336" s="53">
        <f ca="1" xml:space="preserve"> (DY$2 &gt;= NTBA!$F$17) * IF(DY$268 &gt;= $E336, MAX( MIN( $F336*$F$264, $F336-SUM($I336:DX336)),0),0)</f>
        <v>0</v>
      </c>
      <c r="DZ336" s="53">
        <f ca="1" xml:space="preserve"> (DZ$2 &gt;= NTBA!$F$17) * IF(DZ$268 &gt;= $E336, MAX( MIN( $F336*$F$264, $F336-SUM($I336:DY336)),0),0)</f>
        <v>0</v>
      </c>
      <c r="EA336" s="53">
        <f ca="1" xml:space="preserve"> (EA$2 &gt;= NTBA!$F$17) * IF(EA$268 &gt;= $E336, MAX( MIN( $F336*$F$264, $F336-SUM($I336:DZ336)),0),0)</f>
        <v>0</v>
      </c>
      <c r="EB336" s="53">
        <f ca="1" xml:space="preserve"> (EB$2 &gt;= NTBA!$F$17) * IF(EB$268 &gt;= $E336, MAX( MIN( $F336*$F$264, $F336-SUM($I336:EA336)),0),0)</f>
        <v>0</v>
      </c>
      <c r="EC336" s="53">
        <f ca="1" xml:space="preserve"> (EC$2 &gt;= NTBA!$F$17) * IF(EC$268 &gt;= $E336, MAX( MIN( $F336*$F$264, $F336-SUM($I336:EB336)),0),0)</f>
        <v>0</v>
      </c>
      <c r="ED336" s="53">
        <f ca="1" xml:space="preserve"> (ED$2 &gt;= NTBA!$F$17) * IF(ED$268 &gt;= $E336, MAX( MIN( $F336*$F$264, $F336-SUM($I336:EC336)),0),0)</f>
        <v>0</v>
      </c>
      <c r="EE336" s="53">
        <f ca="1" xml:space="preserve"> (EE$2 &gt;= NTBA!$F$17) * IF(EE$268 &gt;= $E336, MAX( MIN( $F336*$F$264, $F336-SUM($I336:ED336)),0),0)</f>
        <v>0</v>
      </c>
      <c r="EF336" s="53">
        <f ca="1" xml:space="preserve"> (EF$2 &gt;= NTBA!$F$17) * IF(EF$268 &gt;= $E336, MAX( MIN( $F336*$F$264, $F336-SUM($I336:EE336)),0),0)</f>
        <v>0</v>
      </c>
      <c r="EG336" s="53">
        <f ca="1" xml:space="preserve"> (EG$2 &gt;= NTBA!$F$17) * IF(EG$268 &gt;= $E336, MAX( MIN( $F336*$F$264, $F336-SUM($I336:EF336)),0),0)</f>
        <v>0</v>
      </c>
      <c r="EH336" s="53">
        <f ca="1" xml:space="preserve"> (EH$2 &gt;= NTBA!$F$17) * IF(EH$268 &gt;= $E336, MAX( MIN( $F336*$F$264, $F336-SUM($I336:EG336)),0),0)</f>
        <v>0</v>
      </c>
      <c r="EI336" s="21"/>
    </row>
    <row r="337" spans="5:139" ht="15" customHeight="1" outlineLevel="1" x14ac:dyDescent="0.35">
      <c r="E337" s="625">
        <v>69</v>
      </c>
      <c r="F337" s="415">
        <f ca="1"/>
        <v>0</v>
      </c>
      <c r="H337" s="26">
        <f t="shared" ca="1" si="184"/>
        <v>0</v>
      </c>
      <c r="I337" s="39"/>
      <c r="J337" s="53">
        <f xml:space="preserve"> (J$2 &gt;= NTBA!$F$17) * IF(J$268 &gt;= $E337, MAX( MIN( $F337*$F$264, $F337-SUM($I337:I337)),0),0)</f>
        <v>0</v>
      </c>
      <c r="K337" s="53">
        <f xml:space="preserve"> (K$2 &gt;= NTBA!$F$17) * IF(K$268 &gt;= $E337, MAX( MIN( $F337*$F$264, $F337-SUM($I337:J337)),0),0)</f>
        <v>0</v>
      </c>
      <c r="L337" s="53">
        <f xml:space="preserve"> (L$2 &gt;= NTBA!$F$17) * IF(L$268 &gt;= $E337, MAX( MIN( $F337*$F$264, $F337-SUM($I337:K337)),0),0)</f>
        <v>0</v>
      </c>
      <c r="M337" s="53">
        <f xml:space="preserve"> (M$2 &gt;= NTBA!$F$17) * IF(M$268 &gt;= $E337, MAX( MIN( $F337*$F$264, $F337-SUM($I337:L337)),0),0)</f>
        <v>0</v>
      </c>
      <c r="N337" s="53">
        <f xml:space="preserve"> (N$2 &gt;= NTBA!$F$17) * IF(N$268 &gt;= $E337, MAX( MIN( $F337*$F$264, $F337-SUM($I337:M337)),0),0)</f>
        <v>0</v>
      </c>
      <c r="O337" s="53">
        <f xml:space="preserve"> (O$2 &gt;= NTBA!$F$17) * IF(O$268 &gt;= $E337, MAX( MIN( $F337*$F$264, $F337-SUM($I337:N337)),0),0)</f>
        <v>0</v>
      </c>
      <c r="P337" s="53">
        <f xml:space="preserve"> (P$2 &gt;= NTBA!$F$17) * IF(P$268 &gt;= $E337, MAX( MIN( $F337*$F$264, $F337-SUM($I337:O337)),0),0)</f>
        <v>0</v>
      </c>
      <c r="Q337" s="53">
        <f xml:space="preserve"> (Q$2 &gt;= NTBA!$F$17) * IF(Q$268 &gt;= $E337, MAX( MIN( $F337*$F$264, $F337-SUM($I337:P337)),0),0)</f>
        <v>0</v>
      </c>
      <c r="R337" s="53">
        <f xml:space="preserve"> (R$2 &gt;= NTBA!$F$17) * IF(R$268 &gt;= $E337, MAX( MIN( $F337*$F$264, $F337-SUM($I337:Q337)),0),0)</f>
        <v>0</v>
      </c>
      <c r="S337" s="53">
        <f xml:space="preserve"> (S$2 &gt;= NTBA!$F$17) * IF(S$268 &gt;= $E337, MAX( MIN( $F337*$F$264, $F337-SUM($I337:R337)),0),0)</f>
        <v>0</v>
      </c>
      <c r="T337" s="53">
        <f xml:space="preserve"> (T$2 &gt;= NTBA!$F$17) * IF(T$268 &gt;= $E337, MAX( MIN( $F337*$F$264, $F337-SUM($I337:S337)),0),0)</f>
        <v>0</v>
      </c>
      <c r="U337" s="53">
        <f xml:space="preserve"> (U$2 &gt;= NTBA!$F$17) * IF(U$268 &gt;= $E337, MAX( MIN( $F337*$F$264, $F337-SUM($I337:T337)),0),0)</f>
        <v>0</v>
      </c>
      <c r="V337" s="53">
        <f xml:space="preserve"> (V$2 &gt;= NTBA!$F$17) * IF(V$268 &gt;= $E337, MAX( MIN( $F337*$F$264, $F337-SUM($I337:U337)),0),0)</f>
        <v>0</v>
      </c>
      <c r="W337" s="53">
        <f xml:space="preserve"> (W$2 &gt;= NTBA!$F$17) * IF(W$268 &gt;= $E337, MAX( MIN( $F337*$F$264, $F337-SUM($I337:V337)),0),0)</f>
        <v>0</v>
      </c>
      <c r="X337" s="53">
        <f xml:space="preserve"> (X$2 &gt;= NTBA!$F$17) * IF(X$268 &gt;= $E337, MAX( MIN( $F337*$F$264, $F337-SUM($I337:W337)),0),0)</f>
        <v>0</v>
      </c>
      <c r="Y337" s="53">
        <f xml:space="preserve"> (Y$2 &gt;= NTBA!$F$17) * IF(Y$268 &gt;= $E337, MAX( MIN( $F337*$F$264, $F337-SUM($I337:X337)),0),0)</f>
        <v>0</v>
      </c>
      <c r="Z337" s="53">
        <f xml:space="preserve"> (Z$2 &gt;= NTBA!$F$17) * IF(Z$268 &gt;= $E337, MAX( MIN( $F337*$F$264, $F337-SUM($I337:Y337)),0),0)</f>
        <v>0</v>
      </c>
      <c r="AA337" s="53">
        <f xml:space="preserve"> (AA$2 &gt;= NTBA!$F$17) * IF(AA$268 &gt;= $E337, MAX( MIN( $F337*$F$264, $F337-SUM($I337:Z337)),0),0)</f>
        <v>0</v>
      </c>
      <c r="AB337" s="53">
        <f xml:space="preserve"> (AB$2 &gt;= NTBA!$F$17) * IF(AB$268 &gt;= $E337, MAX( MIN( $F337*$F$264, $F337-SUM($I337:AA337)),0),0)</f>
        <v>0</v>
      </c>
      <c r="AC337" s="53">
        <f xml:space="preserve"> (AC$2 &gt;= NTBA!$F$17) * IF(AC$268 &gt;= $E337, MAX( MIN( $F337*$F$264, $F337-SUM($I337:AB337)),0),0)</f>
        <v>0</v>
      </c>
      <c r="AD337" s="53">
        <f xml:space="preserve"> (AD$2 &gt;= NTBA!$F$17) * IF(AD$268 &gt;= $E337, MAX( MIN( $F337*$F$264, $F337-SUM($I337:AC337)),0),0)</f>
        <v>0</v>
      </c>
      <c r="AE337" s="53">
        <f xml:space="preserve"> (AE$2 &gt;= NTBA!$F$17) * IF(AE$268 &gt;= $E337, MAX( MIN( $F337*$F$264, $F337-SUM($I337:AD337)),0),0)</f>
        <v>0</v>
      </c>
      <c r="AF337" s="53">
        <f xml:space="preserve"> (AF$2 &gt;= NTBA!$F$17) * IF(AF$268 &gt;= $E337, MAX( MIN( $F337*$F$264, $F337-SUM($I337:AE337)),0),0)</f>
        <v>0</v>
      </c>
      <c r="AG337" s="53">
        <f xml:space="preserve"> (AG$2 &gt;= NTBA!$F$17) * IF(AG$268 &gt;= $E337, MAX( MIN( $F337*$F$264, $F337-SUM($I337:AF337)),0),0)</f>
        <v>0</v>
      </c>
      <c r="AH337" s="53">
        <f xml:space="preserve"> (AH$2 &gt;= NTBA!$F$17) * IF(AH$268 &gt;= $E337, MAX( MIN( $F337*$F$264, $F337-SUM($I337:AG337)),0),0)</f>
        <v>0</v>
      </c>
      <c r="AI337" s="53">
        <f xml:space="preserve"> (AI$2 &gt;= NTBA!$F$17) * IF(AI$268 &gt;= $E337, MAX( MIN( $F337*$F$264, $F337-SUM($I337:AH337)),0),0)</f>
        <v>0</v>
      </c>
      <c r="AJ337" s="53">
        <f xml:space="preserve"> (AJ$2 &gt;= NTBA!$F$17) * IF(AJ$268 &gt;= $E337, MAX( MIN( $F337*$F$264, $F337-SUM($I337:AI337)),0),0)</f>
        <v>0</v>
      </c>
      <c r="AK337" s="53">
        <f xml:space="preserve"> (AK$2 &gt;= NTBA!$F$17) * IF(AK$268 &gt;= $E337, MAX( MIN( $F337*$F$264, $F337-SUM($I337:AJ337)),0),0)</f>
        <v>0</v>
      </c>
      <c r="AL337" s="53">
        <f xml:space="preserve"> (AL$2 &gt;= NTBA!$F$17) * IF(AL$268 &gt;= $E337, MAX( MIN( $F337*$F$264, $F337-SUM($I337:AK337)),0),0)</f>
        <v>0</v>
      </c>
      <c r="AM337" s="53">
        <f xml:space="preserve"> (AM$2 &gt;= NTBA!$F$17) * IF(AM$268 &gt;= $E337, MAX( MIN( $F337*$F$264, $F337-SUM($I337:AL337)),0),0)</f>
        <v>0</v>
      </c>
      <c r="AN337" s="53">
        <f xml:space="preserve"> (AN$2 &gt;= NTBA!$F$17) * IF(AN$268 &gt;= $E337, MAX( MIN( $F337*$F$264, $F337-SUM($I337:AM337)),0),0)</f>
        <v>0</v>
      </c>
      <c r="AO337" s="53">
        <f xml:space="preserve"> (AO$2 &gt;= NTBA!$F$17) * IF(AO$268 &gt;= $E337, MAX( MIN( $F337*$F$264, $F337-SUM($I337:AN337)),0),0)</f>
        <v>0</v>
      </c>
      <c r="AP337" s="53">
        <f xml:space="preserve"> (AP$2 &gt;= NTBA!$F$17) * IF(AP$268 &gt;= $E337, MAX( MIN( $F337*$F$264, $F337-SUM($I337:AO337)),0),0)</f>
        <v>0</v>
      </c>
      <c r="AQ337" s="53">
        <f xml:space="preserve"> (AQ$2 &gt;= NTBA!$F$17) * IF(AQ$268 &gt;= $E337, MAX( MIN( $F337*$F$264, $F337-SUM($I337:AP337)),0),0)</f>
        <v>0</v>
      </c>
      <c r="AR337" s="53">
        <f xml:space="preserve"> (AR$2 &gt;= NTBA!$F$17) * IF(AR$268 &gt;= $E337, MAX( MIN( $F337*$F$264, $F337-SUM($I337:AQ337)),0),0)</f>
        <v>0</v>
      </c>
      <c r="AS337" s="53">
        <f xml:space="preserve"> (AS$2 &gt;= NTBA!$F$17) * IF(AS$268 &gt;= $E337, MAX( MIN( $F337*$F$264, $F337-SUM($I337:AR337)),0),0)</f>
        <v>0</v>
      </c>
      <c r="AT337" s="53">
        <f xml:space="preserve"> (AT$2 &gt;= NTBA!$F$17) * IF(AT$268 &gt;= $E337, MAX( MIN( $F337*$F$264, $F337-SUM($I337:AS337)),0),0)</f>
        <v>0</v>
      </c>
      <c r="AU337" s="53">
        <f xml:space="preserve"> (AU$2 &gt;= NTBA!$F$17) * IF(AU$268 &gt;= $E337, MAX( MIN( $F337*$F$264, $F337-SUM($I337:AT337)),0),0)</f>
        <v>0</v>
      </c>
      <c r="AV337" s="53">
        <f xml:space="preserve"> (AV$2 &gt;= NTBA!$F$17) * IF(AV$268 &gt;= $E337, MAX( MIN( $F337*$F$264, $F337-SUM($I337:AU337)),0),0)</f>
        <v>0</v>
      </c>
      <c r="AW337" s="53">
        <f xml:space="preserve"> (AW$2 &gt;= NTBA!$F$17) * IF(AW$268 &gt;= $E337, MAX( MIN( $F337*$F$264, $F337-SUM($I337:AV337)),0),0)</f>
        <v>0</v>
      </c>
      <c r="AX337" s="53">
        <f xml:space="preserve"> (AX$2 &gt;= NTBA!$F$17) * IF(AX$268 &gt;= $E337, MAX( MIN( $F337*$F$264, $F337-SUM($I337:AW337)),0),0)</f>
        <v>0</v>
      </c>
      <c r="AY337" s="53">
        <f xml:space="preserve"> (AY$2 &gt;= NTBA!$F$17) * IF(AY$268 &gt;= $E337, MAX( MIN( $F337*$F$264, $F337-SUM($I337:AX337)),0),0)</f>
        <v>0</v>
      </c>
      <c r="AZ337" s="53">
        <f xml:space="preserve"> (AZ$2 &gt;= NTBA!$F$17) * IF(AZ$268 &gt;= $E337, MAX( MIN( $F337*$F$264, $F337-SUM($I337:AY337)),0),0)</f>
        <v>0</v>
      </c>
      <c r="BA337" s="53">
        <f xml:space="preserve"> (BA$2 &gt;= NTBA!$F$17) * IF(BA$268 &gt;= $E337, MAX( MIN( $F337*$F$264, $F337-SUM($I337:AZ337)),0),0)</f>
        <v>0</v>
      </c>
      <c r="BB337" s="53">
        <f xml:space="preserve"> (BB$2 &gt;= NTBA!$F$17) * IF(BB$268 &gt;= $E337, MAX( MIN( $F337*$F$264, $F337-SUM($I337:BA337)),0),0)</f>
        <v>0</v>
      </c>
      <c r="BC337" s="53">
        <f xml:space="preserve"> (BC$2 &gt;= NTBA!$F$17) * IF(BC$268 &gt;= $E337, MAX( MIN( $F337*$F$264, $F337-SUM($I337:BB337)),0),0)</f>
        <v>0</v>
      </c>
      <c r="BD337" s="53">
        <f xml:space="preserve"> (BD$2 &gt;= NTBA!$F$17) * IF(BD$268 &gt;= $E337, MAX( MIN( $F337*$F$264, $F337-SUM($I337:BC337)),0),0)</f>
        <v>0</v>
      </c>
      <c r="BE337" s="53">
        <f xml:space="preserve"> (BE$2 &gt;= NTBA!$F$17) * IF(BE$268 &gt;= $E337, MAX( MIN( $F337*$F$264, $F337-SUM($I337:BD337)),0),0)</f>
        <v>0</v>
      </c>
      <c r="BF337" s="53">
        <f xml:space="preserve"> (BF$2 &gt;= NTBA!$F$17) * IF(BF$268 &gt;= $E337, MAX( MIN( $F337*$F$264, $F337-SUM($I337:BE337)),0),0)</f>
        <v>0</v>
      </c>
      <c r="BG337" s="53">
        <f xml:space="preserve"> (BG$2 &gt;= NTBA!$F$17) * IF(BG$268 &gt;= $E337, MAX( MIN( $F337*$F$264, $F337-SUM($I337:BF337)),0),0)</f>
        <v>0</v>
      </c>
      <c r="BH337" s="53">
        <f xml:space="preserve"> (BH$2 &gt;= NTBA!$F$17) * IF(BH$268 &gt;= $E337, MAX( MIN( $F337*$F$264, $F337-SUM($I337:BG337)),0),0)</f>
        <v>0</v>
      </c>
      <c r="BI337" s="53">
        <f xml:space="preserve"> (BI$2 &gt;= NTBA!$F$17) * IF(BI$268 &gt;= $E337, MAX( MIN( $F337*$F$264, $F337-SUM($I337:BH337)),0),0)</f>
        <v>0</v>
      </c>
      <c r="BJ337" s="53">
        <f xml:space="preserve"> (BJ$2 &gt;= NTBA!$F$17) * IF(BJ$268 &gt;= $E337, MAX( MIN( $F337*$F$264, $F337-SUM($I337:BI337)),0),0)</f>
        <v>0</v>
      </c>
      <c r="BK337" s="53">
        <f xml:space="preserve"> (BK$2 &gt;= NTBA!$F$17) * IF(BK$268 &gt;= $E337, MAX( MIN( $F337*$F$264, $F337-SUM($I337:BJ337)),0),0)</f>
        <v>0</v>
      </c>
      <c r="BL337" s="53">
        <f xml:space="preserve"> (BL$2 &gt;= NTBA!$F$17) * IF(BL$268 &gt;= $E337, MAX( MIN( $F337*$F$264, $F337-SUM($I337:BK337)),0),0)</f>
        <v>0</v>
      </c>
      <c r="BM337" s="53">
        <f xml:space="preserve"> (BM$2 &gt;= NTBA!$F$17) * IF(BM$268 &gt;= $E337, MAX( MIN( $F337*$F$264, $F337-SUM($I337:BL337)),0),0)</f>
        <v>0</v>
      </c>
      <c r="BN337" s="53">
        <f xml:space="preserve"> (BN$2 &gt;= NTBA!$F$17) * IF(BN$268 &gt;= $E337, MAX( MIN( $F337*$F$264, $F337-SUM($I337:BM337)),0),0)</f>
        <v>0</v>
      </c>
      <c r="BO337" s="53">
        <f xml:space="preserve"> (BO$2 &gt;= NTBA!$F$17) * IF(BO$268 &gt;= $E337, MAX( MIN( $F337*$F$264, $F337-SUM($I337:BN337)),0),0)</f>
        <v>0</v>
      </c>
      <c r="BP337" s="53">
        <f xml:space="preserve"> (BP$2 &gt;= NTBA!$F$17) * IF(BP$268 &gt;= $E337, MAX( MIN( $F337*$F$264, $F337-SUM($I337:BO337)),0),0)</f>
        <v>0</v>
      </c>
      <c r="BQ337" s="53">
        <f xml:space="preserve"> (BQ$2 &gt;= NTBA!$F$17) * IF(BQ$268 &gt;= $E337, MAX( MIN( $F337*$F$264, $F337-SUM($I337:BP337)),0),0)</f>
        <v>0</v>
      </c>
      <c r="BR337" s="53">
        <f xml:space="preserve"> (BR$2 &gt;= NTBA!$F$17) * IF(BR$268 &gt;= $E337, MAX( MIN( $F337*$F$264, $F337-SUM($I337:BQ337)),0),0)</f>
        <v>0</v>
      </c>
      <c r="BS337" s="53">
        <f xml:space="preserve"> (BS$2 &gt;= NTBA!$F$17) * IF(BS$268 &gt;= $E337, MAX( MIN( $F337*$F$264, $F337-SUM($I337:BR337)),0),0)</f>
        <v>0</v>
      </c>
      <c r="BT337" s="53">
        <f xml:space="preserve"> (BT$2 &gt;= NTBA!$F$17) * IF(BT$268 &gt;= $E337, MAX( MIN( $F337*$F$264, $F337-SUM($I337:BS337)),0),0)</f>
        <v>0</v>
      </c>
      <c r="BU337" s="53">
        <f xml:space="preserve"> (BU$2 &gt;= NTBA!$F$17) * IF(BU$268 &gt;= $E337, MAX( MIN( $F337*$F$264, $F337-SUM($I337:BT337)),0),0)</f>
        <v>0</v>
      </c>
      <c r="BV337" s="53">
        <f xml:space="preserve"> (BV$2 &gt;= NTBA!$F$17) * IF(BV$268 &gt;= $E337, MAX( MIN( $F337*$F$264, $F337-SUM($I337:BU337)),0),0)</f>
        <v>0</v>
      </c>
      <c r="BW337" s="53">
        <f xml:space="preserve"> (BW$2 &gt;= NTBA!$F$17) * IF(BW$268 &gt;= $E337, MAX( MIN( $F337*$F$264, $F337-SUM($I337:BV337)),0),0)</f>
        <v>0</v>
      </c>
      <c r="BX337" s="53">
        <f xml:space="preserve"> (BX$2 &gt;= NTBA!$F$17) * IF(BX$268 &gt;= $E337, MAX( MIN( $F337*$F$264, $F337-SUM($I337:BW337)),0),0)</f>
        <v>0</v>
      </c>
      <c r="BY337" s="53">
        <f xml:space="preserve"> (BY$2 &gt;= NTBA!$F$17) * IF(BY$268 &gt;= $E337, MAX( MIN( $F337*$F$264, $F337-SUM($I337:BX337)),0),0)</f>
        <v>0</v>
      </c>
      <c r="BZ337" s="53">
        <f ca="1" xml:space="preserve"> (BZ$2 &gt;= NTBA!$F$17) * IF(BZ$268 &gt;= $E337, MAX( MIN( $F337*$F$264, $F337-SUM($I337:BY337)),0),0)</f>
        <v>0</v>
      </c>
      <c r="CA337" s="53">
        <f ca="1" xml:space="preserve"> (CA$2 &gt;= NTBA!$F$17) * IF(CA$268 &gt;= $E337, MAX( MIN( $F337*$F$264, $F337-SUM($I337:BZ337)),0),0)</f>
        <v>0</v>
      </c>
      <c r="CB337" s="53">
        <f ca="1" xml:space="preserve"> (CB$2 &gt;= NTBA!$F$17) * IF(CB$268 &gt;= $E337, MAX( MIN( $F337*$F$264, $F337-SUM($I337:CA337)),0),0)</f>
        <v>0</v>
      </c>
      <c r="CC337" s="53">
        <f ca="1" xml:space="preserve"> (CC$2 &gt;= NTBA!$F$17) * IF(CC$268 &gt;= $E337, MAX( MIN( $F337*$F$264, $F337-SUM($I337:CB337)),0),0)</f>
        <v>0</v>
      </c>
      <c r="CD337" s="53">
        <f ca="1" xml:space="preserve"> (CD$2 &gt;= NTBA!$F$17) * IF(CD$268 &gt;= $E337, MAX( MIN( $F337*$F$264, $F337-SUM($I337:CC337)),0),0)</f>
        <v>0</v>
      </c>
      <c r="CE337" s="53">
        <f ca="1" xml:space="preserve"> (CE$2 &gt;= NTBA!$F$17) * IF(CE$268 &gt;= $E337, MAX( MIN( $F337*$F$264, $F337-SUM($I337:CD337)),0),0)</f>
        <v>0</v>
      </c>
      <c r="CF337" s="53">
        <f ca="1" xml:space="preserve"> (CF$2 &gt;= NTBA!$F$17) * IF(CF$268 &gt;= $E337, MAX( MIN( $F337*$F$264, $F337-SUM($I337:CE337)),0),0)</f>
        <v>0</v>
      </c>
      <c r="CG337" s="53">
        <f ca="1" xml:space="preserve"> (CG$2 &gt;= NTBA!$F$17) * IF(CG$268 &gt;= $E337, MAX( MIN( $F337*$F$264, $F337-SUM($I337:CF337)),0),0)</f>
        <v>0</v>
      </c>
      <c r="CH337" s="53">
        <f ca="1" xml:space="preserve"> (CH$2 &gt;= NTBA!$F$17) * IF(CH$268 &gt;= $E337, MAX( MIN( $F337*$F$264, $F337-SUM($I337:CG337)),0),0)</f>
        <v>0</v>
      </c>
      <c r="CI337" s="53">
        <f ca="1" xml:space="preserve"> (CI$2 &gt;= NTBA!$F$17) * IF(CI$268 &gt;= $E337, MAX( MIN( $F337*$F$264, $F337-SUM($I337:CH337)),0),0)</f>
        <v>0</v>
      </c>
      <c r="CJ337" s="53">
        <f ca="1" xml:space="preserve"> (CJ$2 &gt;= NTBA!$F$17) * IF(CJ$268 &gt;= $E337, MAX( MIN( $F337*$F$264, $F337-SUM($I337:CI337)),0),0)</f>
        <v>0</v>
      </c>
      <c r="CK337" s="53">
        <f ca="1" xml:space="preserve"> (CK$2 &gt;= NTBA!$F$17) * IF(CK$268 &gt;= $E337, MAX( MIN( $F337*$F$264, $F337-SUM($I337:CJ337)),0),0)</f>
        <v>0</v>
      </c>
      <c r="CL337" s="53">
        <f ca="1" xml:space="preserve"> (CL$2 &gt;= NTBA!$F$17) * IF(CL$268 &gt;= $E337, MAX( MIN( $F337*$F$264, $F337-SUM($I337:CK337)),0),0)</f>
        <v>0</v>
      </c>
      <c r="CM337" s="53">
        <f ca="1" xml:space="preserve"> (CM$2 &gt;= NTBA!$F$17) * IF(CM$268 &gt;= $E337, MAX( MIN( $F337*$F$264, $F337-SUM($I337:CL337)),0),0)</f>
        <v>0</v>
      </c>
      <c r="CN337" s="53">
        <f ca="1" xml:space="preserve"> (CN$2 &gt;= NTBA!$F$17) * IF(CN$268 &gt;= $E337, MAX( MIN( $F337*$F$264, $F337-SUM($I337:CM337)),0),0)</f>
        <v>0</v>
      </c>
      <c r="CO337" s="53">
        <f ca="1" xml:space="preserve"> (CO$2 &gt;= NTBA!$F$17) * IF(CO$268 &gt;= $E337, MAX( MIN( $F337*$F$264, $F337-SUM($I337:CN337)),0),0)</f>
        <v>0</v>
      </c>
      <c r="CP337" s="53">
        <f ca="1" xml:space="preserve"> (CP$2 &gt;= NTBA!$F$17) * IF(CP$268 &gt;= $E337, MAX( MIN( $F337*$F$264, $F337-SUM($I337:CO337)),0),0)</f>
        <v>0</v>
      </c>
      <c r="CQ337" s="53">
        <f ca="1" xml:space="preserve"> (CQ$2 &gt;= NTBA!$F$17) * IF(CQ$268 &gt;= $E337, MAX( MIN( $F337*$F$264, $F337-SUM($I337:CP337)),0),0)</f>
        <v>0</v>
      </c>
      <c r="CR337" s="53">
        <f ca="1" xml:space="preserve"> (CR$2 &gt;= NTBA!$F$17) * IF(CR$268 &gt;= $E337, MAX( MIN( $F337*$F$264, $F337-SUM($I337:CQ337)),0),0)</f>
        <v>0</v>
      </c>
      <c r="CS337" s="53">
        <f ca="1" xml:space="preserve"> (CS$2 &gt;= NTBA!$F$17) * IF(CS$268 &gt;= $E337, MAX( MIN( $F337*$F$264, $F337-SUM($I337:CR337)),0),0)</f>
        <v>0</v>
      </c>
      <c r="CT337" s="53">
        <f ca="1" xml:space="preserve"> (CT$2 &gt;= NTBA!$F$17) * IF(CT$268 &gt;= $E337, MAX( MIN( $F337*$F$264, $F337-SUM($I337:CS337)),0),0)</f>
        <v>0</v>
      </c>
      <c r="CU337" s="53">
        <f ca="1" xml:space="preserve"> (CU$2 &gt;= NTBA!$F$17) * IF(CU$268 &gt;= $E337, MAX( MIN( $F337*$F$264, $F337-SUM($I337:CT337)),0),0)</f>
        <v>0</v>
      </c>
      <c r="CV337" s="53">
        <f ca="1" xml:space="preserve"> (CV$2 &gt;= NTBA!$F$17) * IF(CV$268 &gt;= $E337, MAX( MIN( $F337*$F$264, $F337-SUM($I337:CU337)),0),0)</f>
        <v>0</v>
      </c>
      <c r="CW337" s="53">
        <f ca="1" xml:space="preserve"> (CW$2 &gt;= NTBA!$F$17) * IF(CW$268 &gt;= $E337, MAX( MIN( $F337*$F$264, $F337-SUM($I337:CV337)),0),0)</f>
        <v>0</v>
      </c>
      <c r="CX337" s="53">
        <f ca="1" xml:space="preserve"> (CX$2 &gt;= NTBA!$F$17) * IF(CX$268 &gt;= $E337, MAX( MIN( $F337*$F$264, $F337-SUM($I337:CW337)),0),0)</f>
        <v>0</v>
      </c>
      <c r="CY337" s="53">
        <f ca="1" xml:space="preserve"> (CY$2 &gt;= NTBA!$F$17) * IF(CY$268 &gt;= $E337, MAX( MIN( $F337*$F$264, $F337-SUM($I337:CX337)),0),0)</f>
        <v>0</v>
      </c>
      <c r="CZ337" s="53">
        <f ca="1" xml:space="preserve"> (CZ$2 &gt;= NTBA!$F$17) * IF(CZ$268 &gt;= $E337, MAX( MIN( $F337*$F$264, $F337-SUM($I337:CY337)),0),0)</f>
        <v>0</v>
      </c>
      <c r="DA337" s="53">
        <f ca="1" xml:space="preserve"> (DA$2 &gt;= NTBA!$F$17) * IF(DA$268 &gt;= $E337, MAX( MIN( $F337*$F$264, $F337-SUM($I337:CZ337)),0),0)</f>
        <v>0</v>
      </c>
      <c r="DB337" s="53">
        <f ca="1" xml:space="preserve"> (DB$2 &gt;= NTBA!$F$17) * IF(DB$268 &gt;= $E337, MAX( MIN( $F337*$F$264, $F337-SUM($I337:DA337)),0),0)</f>
        <v>0</v>
      </c>
      <c r="DC337" s="53">
        <f ca="1" xml:space="preserve"> (DC$2 &gt;= NTBA!$F$17) * IF(DC$268 &gt;= $E337, MAX( MIN( $F337*$F$264, $F337-SUM($I337:DB337)),0),0)</f>
        <v>0</v>
      </c>
      <c r="DD337" s="53">
        <f ca="1" xml:space="preserve"> (DD$2 &gt;= NTBA!$F$17) * IF(DD$268 &gt;= $E337, MAX( MIN( $F337*$F$264, $F337-SUM($I337:DC337)),0),0)</f>
        <v>0</v>
      </c>
      <c r="DE337" s="53">
        <f ca="1" xml:space="preserve"> (DE$2 &gt;= NTBA!$F$17) * IF(DE$268 &gt;= $E337, MAX( MIN( $F337*$F$264, $F337-SUM($I337:DD337)),0),0)</f>
        <v>0</v>
      </c>
      <c r="DF337" s="53">
        <f ca="1" xml:space="preserve"> (DF$2 &gt;= NTBA!$F$17) * IF(DF$268 &gt;= $E337, MAX( MIN( $F337*$F$264, $F337-SUM($I337:DE337)),0),0)</f>
        <v>0</v>
      </c>
      <c r="DG337" s="53">
        <f ca="1" xml:space="preserve"> (DG$2 &gt;= NTBA!$F$17) * IF(DG$268 &gt;= $E337, MAX( MIN( $F337*$F$264, $F337-SUM($I337:DF337)),0),0)</f>
        <v>0</v>
      </c>
      <c r="DH337" s="53">
        <f ca="1" xml:space="preserve"> (DH$2 &gt;= NTBA!$F$17) * IF(DH$268 &gt;= $E337, MAX( MIN( $F337*$F$264, $F337-SUM($I337:DG337)),0),0)</f>
        <v>0</v>
      </c>
      <c r="DI337" s="53">
        <f ca="1" xml:space="preserve"> (DI$2 &gt;= NTBA!$F$17) * IF(DI$268 &gt;= $E337, MAX( MIN( $F337*$F$264, $F337-SUM($I337:DH337)),0),0)</f>
        <v>0</v>
      </c>
      <c r="DJ337" s="53">
        <f ca="1" xml:space="preserve"> (DJ$2 &gt;= NTBA!$F$17) * IF(DJ$268 &gt;= $E337, MAX( MIN( $F337*$F$264, $F337-SUM($I337:DI337)),0),0)</f>
        <v>0</v>
      </c>
      <c r="DK337" s="53">
        <f ca="1" xml:space="preserve"> (DK$2 &gt;= NTBA!$F$17) * IF(DK$268 &gt;= $E337, MAX( MIN( $F337*$F$264, $F337-SUM($I337:DJ337)),0),0)</f>
        <v>0</v>
      </c>
      <c r="DL337" s="53">
        <f ca="1" xml:space="preserve"> (DL$2 &gt;= NTBA!$F$17) * IF(DL$268 &gt;= $E337, MAX( MIN( $F337*$F$264, $F337-SUM($I337:DK337)),0),0)</f>
        <v>0</v>
      </c>
      <c r="DM337" s="53">
        <f ca="1" xml:space="preserve"> (DM$2 &gt;= NTBA!$F$17) * IF(DM$268 &gt;= $E337, MAX( MIN( $F337*$F$264, $F337-SUM($I337:DL337)),0),0)</f>
        <v>0</v>
      </c>
      <c r="DN337" s="53">
        <f ca="1" xml:space="preserve"> (DN$2 &gt;= NTBA!$F$17) * IF(DN$268 &gt;= $E337, MAX( MIN( $F337*$F$264, $F337-SUM($I337:DM337)),0),0)</f>
        <v>0</v>
      </c>
      <c r="DO337" s="53">
        <f ca="1" xml:space="preserve"> (DO$2 &gt;= NTBA!$F$17) * IF(DO$268 &gt;= $E337, MAX( MIN( $F337*$F$264, $F337-SUM($I337:DN337)),0),0)</f>
        <v>0</v>
      </c>
      <c r="DP337" s="53">
        <f ca="1" xml:space="preserve"> (DP$2 &gt;= NTBA!$F$17) * IF(DP$268 &gt;= $E337, MAX( MIN( $F337*$F$264, $F337-SUM($I337:DO337)),0),0)</f>
        <v>0</v>
      </c>
      <c r="DQ337" s="53">
        <f ca="1" xml:space="preserve"> (DQ$2 &gt;= NTBA!$F$17) * IF(DQ$268 &gt;= $E337, MAX( MIN( $F337*$F$264, $F337-SUM($I337:DP337)),0),0)</f>
        <v>0</v>
      </c>
      <c r="DR337" s="53">
        <f ca="1" xml:space="preserve"> (DR$2 &gt;= NTBA!$F$17) * IF(DR$268 &gt;= $E337, MAX( MIN( $F337*$F$264, $F337-SUM($I337:DQ337)),0),0)</f>
        <v>0</v>
      </c>
      <c r="DS337" s="53">
        <f ca="1" xml:space="preserve"> (DS$2 &gt;= NTBA!$F$17) * IF(DS$268 &gt;= $E337, MAX( MIN( $F337*$F$264, $F337-SUM($I337:DR337)),0),0)</f>
        <v>0</v>
      </c>
      <c r="DT337" s="53">
        <f ca="1" xml:space="preserve"> (DT$2 &gt;= NTBA!$F$17) * IF(DT$268 &gt;= $E337, MAX( MIN( $F337*$F$264, $F337-SUM($I337:DS337)),0),0)</f>
        <v>0</v>
      </c>
      <c r="DU337" s="53">
        <f ca="1" xml:space="preserve"> (DU$2 &gt;= NTBA!$F$17) * IF(DU$268 &gt;= $E337, MAX( MIN( $F337*$F$264, $F337-SUM($I337:DT337)),0),0)</f>
        <v>0</v>
      </c>
      <c r="DV337" s="53">
        <f ca="1" xml:space="preserve"> (DV$2 &gt;= NTBA!$F$17) * IF(DV$268 &gt;= $E337, MAX( MIN( $F337*$F$264, $F337-SUM($I337:DU337)),0),0)</f>
        <v>0</v>
      </c>
      <c r="DW337" s="53">
        <f ca="1" xml:space="preserve"> (DW$2 &gt;= NTBA!$F$17) * IF(DW$268 &gt;= $E337, MAX( MIN( $F337*$F$264, $F337-SUM($I337:DV337)),0),0)</f>
        <v>0</v>
      </c>
      <c r="DX337" s="53">
        <f ca="1" xml:space="preserve"> (DX$2 &gt;= NTBA!$F$17) * IF(DX$268 &gt;= $E337, MAX( MIN( $F337*$F$264, $F337-SUM($I337:DW337)),0),0)</f>
        <v>0</v>
      </c>
      <c r="DY337" s="53">
        <f ca="1" xml:space="preserve"> (DY$2 &gt;= NTBA!$F$17) * IF(DY$268 &gt;= $E337, MAX( MIN( $F337*$F$264, $F337-SUM($I337:DX337)),0),0)</f>
        <v>0</v>
      </c>
      <c r="DZ337" s="53">
        <f ca="1" xml:space="preserve"> (DZ$2 &gt;= NTBA!$F$17) * IF(DZ$268 &gt;= $E337, MAX( MIN( $F337*$F$264, $F337-SUM($I337:DY337)),0),0)</f>
        <v>0</v>
      </c>
      <c r="EA337" s="53">
        <f ca="1" xml:space="preserve"> (EA$2 &gt;= NTBA!$F$17) * IF(EA$268 &gt;= $E337, MAX( MIN( $F337*$F$264, $F337-SUM($I337:DZ337)),0),0)</f>
        <v>0</v>
      </c>
      <c r="EB337" s="53">
        <f ca="1" xml:space="preserve"> (EB$2 &gt;= NTBA!$F$17) * IF(EB$268 &gt;= $E337, MAX( MIN( $F337*$F$264, $F337-SUM($I337:EA337)),0),0)</f>
        <v>0</v>
      </c>
      <c r="EC337" s="53">
        <f ca="1" xml:space="preserve"> (EC$2 &gt;= NTBA!$F$17) * IF(EC$268 &gt;= $E337, MAX( MIN( $F337*$F$264, $F337-SUM($I337:EB337)),0),0)</f>
        <v>0</v>
      </c>
      <c r="ED337" s="53">
        <f ca="1" xml:space="preserve"> (ED$2 &gt;= NTBA!$F$17) * IF(ED$268 &gt;= $E337, MAX( MIN( $F337*$F$264, $F337-SUM($I337:EC337)),0),0)</f>
        <v>0</v>
      </c>
      <c r="EE337" s="53">
        <f ca="1" xml:space="preserve"> (EE$2 &gt;= NTBA!$F$17) * IF(EE$268 &gt;= $E337, MAX( MIN( $F337*$F$264, $F337-SUM($I337:ED337)),0),0)</f>
        <v>0</v>
      </c>
      <c r="EF337" s="53">
        <f ca="1" xml:space="preserve"> (EF$2 &gt;= NTBA!$F$17) * IF(EF$268 &gt;= $E337, MAX( MIN( $F337*$F$264, $F337-SUM($I337:EE337)),0),0)</f>
        <v>0</v>
      </c>
      <c r="EG337" s="53">
        <f ca="1" xml:space="preserve"> (EG$2 &gt;= NTBA!$F$17) * IF(EG$268 &gt;= $E337, MAX( MIN( $F337*$F$264, $F337-SUM($I337:EF337)),0),0)</f>
        <v>0</v>
      </c>
      <c r="EH337" s="53">
        <f ca="1" xml:space="preserve"> (EH$2 &gt;= NTBA!$F$17) * IF(EH$268 &gt;= $E337, MAX( MIN( $F337*$F$264, $F337-SUM($I337:EG337)),0),0)</f>
        <v>0</v>
      </c>
      <c r="EI337" s="21"/>
    </row>
    <row r="338" spans="5:139" ht="15" customHeight="1" outlineLevel="1" x14ac:dyDescent="0.35">
      <c r="E338" s="625">
        <v>70</v>
      </c>
      <c r="F338" s="415">
        <f ca="1"/>
        <v>0</v>
      </c>
      <c r="H338" s="26">
        <f t="shared" ref="H338:H397" ca="1" si="185">SUM(J338:EH338)</f>
        <v>0</v>
      </c>
      <c r="I338" s="39"/>
      <c r="J338" s="53">
        <f xml:space="preserve"> (J$2 &gt;= NTBA!$F$17) * IF(J$268 &gt;= $E338, MAX( MIN( $F338*$F$264, $F338-SUM($I338:I338)),0),0)</f>
        <v>0</v>
      </c>
      <c r="K338" s="53">
        <f xml:space="preserve"> (K$2 &gt;= NTBA!$F$17) * IF(K$268 &gt;= $E338, MAX( MIN( $F338*$F$264, $F338-SUM($I338:J338)),0),0)</f>
        <v>0</v>
      </c>
      <c r="L338" s="53">
        <f xml:space="preserve"> (L$2 &gt;= NTBA!$F$17) * IF(L$268 &gt;= $E338, MAX( MIN( $F338*$F$264, $F338-SUM($I338:K338)),0),0)</f>
        <v>0</v>
      </c>
      <c r="M338" s="53">
        <f xml:space="preserve"> (M$2 &gt;= NTBA!$F$17) * IF(M$268 &gt;= $E338, MAX( MIN( $F338*$F$264, $F338-SUM($I338:L338)),0),0)</f>
        <v>0</v>
      </c>
      <c r="N338" s="53">
        <f xml:space="preserve"> (N$2 &gt;= NTBA!$F$17) * IF(N$268 &gt;= $E338, MAX( MIN( $F338*$F$264, $F338-SUM($I338:M338)),0),0)</f>
        <v>0</v>
      </c>
      <c r="O338" s="53">
        <f xml:space="preserve"> (O$2 &gt;= NTBA!$F$17) * IF(O$268 &gt;= $E338, MAX( MIN( $F338*$F$264, $F338-SUM($I338:N338)),0),0)</f>
        <v>0</v>
      </c>
      <c r="P338" s="53">
        <f xml:space="preserve"> (P$2 &gt;= NTBA!$F$17) * IF(P$268 &gt;= $E338, MAX( MIN( $F338*$F$264, $F338-SUM($I338:O338)),0),0)</f>
        <v>0</v>
      </c>
      <c r="Q338" s="53">
        <f xml:space="preserve"> (Q$2 &gt;= NTBA!$F$17) * IF(Q$268 &gt;= $E338, MAX( MIN( $F338*$F$264, $F338-SUM($I338:P338)),0),0)</f>
        <v>0</v>
      </c>
      <c r="R338" s="53">
        <f xml:space="preserve"> (R$2 &gt;= NTBA!$F$17) * IF(R$268 &gt;= $E338, MAX( MIN( $F338*$F$264, $F338-SUM($I338:Q338)),0),0)</f>
        <v>0</v>
      </c>
      <c r="S338" s="53">
        <f xml:space="preserve"> (S$2 &gt;= NTBA!$F$17) * IF(S$268 &gt;= $E338, MAX( MIN( $F338*$F$264, $F338-SUM($I338:R338)),0),0)</f>
        <v>0</v>
      </c>
      <c r="T338" s="53">
        <f xml:space="preserve"> (T$2 &gt;= NTBA!$F$17) * IF(T$268 &gt;= $E338, MAX( MIN( $F338*$F$264, $F338-SUM($I338:S338)),0),0)</f>
        <v>0</v>
      </c>
      <c r="U338" s="53">
        <f xml:space="preserve"> (U$2 &gt;= NTBA!$F$17) * IF(U$268 &gt;= $E338, MAX( MIN( $F338*$F$264, $F338-SUM($I338:T338)),0),0)</f>
        <v>0</v>
      </c>
      <c r="V338" s="53">
        <f xml:space="preserve"> (V$2 &gt;= NTBA!$F$17) * IF(V$268 &gt;= $E338, MAX( MIN( $F338*$F$264, $F338-SUM($I338:U338)),0),0)</f>
        <v>0</v>
      </c>
      <c r="W338" s="53">
        <f xml:space="preserve"> (W$2 &gt;= NTBA!$F$17) * IF(W$268 &gt;= $E338, MAX( MIN( $F338*$F$264, $F338-SUM($I338:V338)),0),0)</f>
        <v>0</v>
      </c>
      <c r="X338" s="53">
        <f xml:space="preserve"> (X$2 &gt;= NTBA!$F$17) * IF(X$268 &gt;= $E338, MAX( MIN( $F338*$F$264, $F338-SUM($I338:W338)),0),0)</f>
        <v>0</v>
      </c>
      <c r="Y338" s="53">
        <f xml:space="preserve"> (Y$2 &gt;= NTBA!$F$17) * IF(Y$268 &gt;= $E338, MAX( MIN( $F338*$F$264, $F338-SUM($I338:X338)),0),0)</f>
        <v>0</v>
      </c>
      <c r="Z338" s="53">
        <f xml:space="preserve"> (Z$2 &gt;= NTBA!$F$17) * IF(Z$268 &gt;= $E338, MAX( MIN( $F338*$F$264, $F338-SUM($I338:Y338)),0),0)</f>
        <v>0</v>
      </c>
      <c r="AA338" s="53">
        <f xml:space="preserve"> (AA$2 &gt;= NTBA!$F$17) * IF(AA$268 &gt;= $E338, MAX( MIN( $F338*$F$264, $F338-SUM($I338:Z338)),0),0)</f>
        <v>0</v>
      </c>
      <c r="AB338" s="53">
        <f xml:space="preserve"> (AB$2 &gt;= NTBA!$F$17) * IF(AB$268 &gt;= $E338, MAX( MIN( $F338*$F$264, $F338-SUM($I338:AA338)),0),0)</f>
        <v>0</v>
      </c>
      <c r="AC338" s="53">
        <f xml:space="preserve"> (AC$2 &gt;= NTBA!$F$17) * IF(AC$268 &gt;= $E338, MAX( MIN( $F338*$F$264, $F338-SUM($I338:AB338)),0),0)</f>
        <v>0</v>
      </c>
      <c r="AD338" s="53">
        <f xml:space="preserve"> (AD$2 &gt;= NTBA!$F$17) * IF(AD$268 &gt;= $E338, MAX( MIN( $F338*$F$264, $F338-SUM($I338:AC338)),0),0)</f>
        <v>0</v>
      </c>
      <c r="AE338" s="53">
        <f xml:space="preserve"> (AE$2 &gt;= NTBA!$F$17) * IF(AE$268 &gt;= $E338, MAX( MIN( $F338*$F$264, $F338-SUM($I338:AD338)),0),0)</f>
        <v>0</v>
      </c>
      <c r="AF338" s="53">
        <f xml:space="preserve"> (AF$2 &gt;= NTBA!$F$17) * IF(AF$268 &gt;= $E338, MAX( MIN( $F338*$F$264, $F338-SUM($I338:AE338)),0),0)</f>
        <v>0</v>
      </c>
      <c r="AG338" s="53">
        <f xml:space="preserve"> (AG$2 &gt;= NTBA!$F$17) * IF(AG$268 &gt;= $E338, MAX( MIN( $F338*$F$264, $F338-SUM($I338:AF338)),0),0)</f>
        <v>0</v>
      </c>
      <c r="AH338" s="53">
        <f xml:space="preserve"> (AH$2 &gt;= NTBA!$F$17) * IF(AH$268 &gt;= $E338, MAX( MIN( $F338*$F$264, $F338-SUM($I338:AG338)),0),0)</f>
        <v>0</v>
      </c>
      <c r="AI338" s="53">
        <f xml:space="preserve"> (AI$2 &gt;= NTBA!$F$17) * IF(AI$268 &gt;= $E338, MAX( MIN( $F338*$F$264, $F338-SUM($I338:AH338)),0),0)</f>
        <v>0</v>
      </c>
      <c r="AJ338" s="53">
        <f xml:space="preserve"> (AJ$2 &gt;= NTBA!$F$17) * IF(AJ$268 &gt;= $E338, MAX( MIN( $F338*$F$264, $F338-SUM($I338:AI338)),0),0)</f>
        <v>0</v>
      </c>
      <c r="AK338" s="53">
        <f xml:space="preserve"> (AK$2 &gt;= NTBA!$F$17) * IF(AK$268 &gt;= $E338, MAX( MIN( $F338*$F$264, $F338-SUM($I338:AJ338)),0),0)</f>
        <v>0</v>
      </c>
      <c r="AL338" s="53">
        <f xml:space="preserve"> (AL$2 &gt;= NTBA!$F$17) * IF(AL$268 &gt;= $E338, MAX( MIN( $F338*$F$264, $F338-SUM($I338:AK338)),0),0)</f>
        <v>0</v>
      </c>
      <c r="AM338" s="53">
        <f xml:space="preserve"> (AM$2 &gt;= NTBA!$F$17) * IF(AM$268 &gt;= $E338, MAX( MIN( $F338*$F$264, $F338-SUM($I338:AL338)),0),0)</f>
        <v>0</v>
      </c>
      <c r="AN338" s="53">
        <f xml:space="preserve"> (AN$2 &gt;= NTBA!$F$17) * IF(AN$268 &gt;= $E338, MAX( MIN( $F338*$F$264, $F338-SUM($I338:AM338)),0),0)</f>
        <v>0</v>
      </c>
      <c r="AO338" s="53">
        <f xml:space="preserve"> (AO$2 &gt;= NTBA!$F$17) * IF(AO$268 &gt;= $E338, MAX( MIN( $F338*$F$264, $F338-SUM($I338:AN338)),0),0)</f>
        <v>0</v>
      </c>
      <c r="AP338" s="53">
        <f xml:space="preserve"> (AP$2 &gt;= NTBA!$F$17) * IF(AP$268 &gt;= $E338, MAX( MIN( $F338*$F$264, $F338-SUM($I338:AO338)),0),0)</f>
        <v>0</v>
      </c>
      <c r="AQ338" s="53">
        <f xml:space="preserve"> (AQ$2 &gt;= NTBA!$F$17) * IF(AQ$268 &gt;= $E338, MAX( MIN( $F338*$F$264, $F338-SUM($I338:AP338)),0),0)</f>
        <v>0</v>
      </c>
      <c r="AR338" s="53">
        <f xml:space="preserve"> (AR$2 &gt;= NTBA!$F$17) * IF(AR$268 &gt;= $E338, MAX( MIN( $F338*$F$264, $F338-SUM($I338:AQ338)),0),0)</f>
        <v>0</v>
      </c>
      <c r="AS338" s="53">
        <f xml:space="preserve"> (AS$2 &gt;= NTBA!$F$17) * IF(AS$268 &gt;= $E338, MAX( MIN( $F338*$F$264, $F338-SUM($I338:AR338)),0),0)</f>
        <v>0</v>
      </c>
      <c r="AT338" s="53">
        <f xml:space="preserve"> (AT$2 &gt;= NTBA!$F$17) * IF(AT$268 &gt;= $E338, MAX( MIN( $F338*$F$264, $F338-SUM($I338:AS338)),0),0)</f>
        <v>0</v>
      </c>
      <c r="AU338" s="53">
        <f xml:space="preserve"> (AU$2 &gt;= NTBA!$F$17) * IF(AU$268 &gt;= $E338, MAX( MIN( $F338*$F$264, $F338-SUM($I338:AT338)),0),0)</f>
        <v>0</v>
      </c>
      <c r="AV338" s="53">
        <f xml:space="preserve"> (AV$2 &gt;= NTBA!$F$17) * IF(AV$268 &gt;= $E338, MAX( MIN( $F338*$F$264, $F338-SUM($I338:AU338)),0),0)</f>
        <v>0</v>
      </c>
      <c r="AW338" s="53">
        <f xml:space="preserve"> (AW$2 &gt;= NTBA!$F$17) * IF(AW$268 &gt;= $E338, MAX( MIN( $F338*$F$264, $F338-SUM($I338:AV338)),0),0)</f>
        <v>0</v>
      </c>
      <c r="AX338" s="53">
        <f xml:space="preserve"> (AX$2 &gt;= NTBA!$F$17) * IF(AX$268 &gt;= $E338, MAX( MIN( $F338*$F$264, $F338-SUM($I338:AW338)),0),0)</f>
        <v>0</v>
      </c>
      <c r="AY338" s="53">
        <f xml:space="preserve"> (AY$2 &gt;= NTBA!$F$17) * IF(AY$268 &gt;= $E338, MAX( MIN( $F338*$F$264, $F338-SUM($I338:AX338)),0),0)</f>
        <v>0</v>
      </c>
      <c r="AZ338" s="53">
        <f xml:space="preserve"> (AZ$2 &gt;= NTBA!$F$17) * IF(AZ$268 &gt;= $E338, MAX( MIN( $F338*$F$264, $F338-SUM($I338:AY338)),0),0)</f>
        <v>0</v>
      </c>
      <c r="BA338" s="53">
        <f xml:space="preserve"> (BA$2 &gt;= NTBA!$F$17) * IF(BA$268 &gt;= $E338, MAX( MIN( $F338*$F$264, $F338-SUM($I338:AZ338)),0),0)</f>
        <v>0</v>
      </c>
      <c r="BB338" s="53">
        <f xml:space="preserve"> (BB$2 &gt;= NTBA!$F$17) * IF(BB$268 &gt;= $E338, MAX( MIN( $F338*$F$264, $F338-SUM($I338:BA338)),0),0)</f>
        <v>0</v>
      </c>
      <c r="BC338" s="53">
        <f xml:space="preserve"> (BC$2 &gt;= NTBA!$F$17) * IF(BC$268 &gt;= $E338, MAX( MIN( $F338*$F$264, $F338-SUM($I338:BB338)),0),0)</f>
        <v>0</v>
      </c>
      <c r="BD338" s="53">
        <f xml:space="preserve"> (BD$2 &gt;= NTBA!$F$17) * IF(BD$268 &gt;= $E338, MAX( MIN( $F338*$F$264, $F338-SUM($I338:BC338)),0),0)</f>
        <v>0</v>
      </c>
      <c r="BE338" s="53">
        <f xml:space="preserve"> (BE$2 &gt;= NTBA!$F$17) * IF(BE$268 &gt;= $E338, MAX( MIN( $F338*$F$264, $F338-SUM($I338:BD338)),0),0)</f>
        <v>0</v>
      </c>
      <c r="BF338" s="53">
        <f xml:space="preserve"> (BF$2 &gt;= NTBA!$F$17) * IF(BF$268 &gt;= $E338, MAX( MIN( $F338*$F$264, $F338-SUM($I338:BE338)),0),0)</f>
        <v>0</v>
      </c>
      <c r="BG338" s="53">
        <f xml:space="preserve"> (BG$2 &gt;= NTBA!$F$17) * IF(BG$268 &gt;= $E338, MAX( MIN( $F338*$F$264, $F338-SUM($I338:BF338)),0),0)</f>
        <v>0</v>
      </c>
      <c r="BH338" s="53">
        <f xml:space="preserve"> (BH$2 &gt;= NTBA!$F$17) * IF(BH$268 &gt;= $E338, MAX( MIN( $F338*$F$264, $F338-SUM($I338:BG338)),0),0)</f>
        <v>0</v>
      </c>
      <c r="BI338" s="53">
        <f xml:space="preserve"> (BI$2 &gt;= NTBA!$F$17) * IF(BI$268 &gt;= $E338, MAX( MIN( $F338*$F$264, $F338-SUM($I338:BH338)),0),0)</f>
        <v>0</v>
      </c>
      <c r="BJ338" s="53">
        <f xml:space="preserve"> (BJ$2 &gt;= NTBA!$F$17) * IF(BJ$268 &gt;= $E338, MAX( MIN( $F338*$F$264, $F338-SUM($I338:BI338)),0),0)</f>
        <v>0</v>
      </c>
      <c r="BK338" s="53">
        <f xml:space="preserve"> (BK$2 &gt;= NTBA!$F$17) * IF(BK$268 &gt;= $E338, MAX( MIN( $F338*$F$264, $F338-SUM($I338:BJ338)),0),0)</f>
        <v>0</v>
      </c>
      <c r="BL338" s="53">
        <f xml:space="preserve"> (BL$2 &gt;= NTBA!$F$17) * IF(BL$268 &gt;= $E338, MAX( MIN( $F338*$F$264, $F338-SUM($I338:BK338)),0),0)</f>
        <v>0</v>
      </c>
      <c r="BM338" s="53">
        <f xml:space="preserve"> (BM$2 &gt;= NTBA!$F$17) * IF(BM$268 &gt;= $E338, MAX( MIN( $F338*$F$264, $F338-SUM($I338:BL338)),0),0)</f>
        <v>0</v>
      </c>
      <c r="BN338" s="53">
        <f xml:space="preserve"> (BN$2 &gt;= NTBA!$F$17) * IF(BN$268 &gt;= $E338, MAX( MIN( $F338*$F$264, $F338-SUM($I338:BM338)),0),0)</f>
        <v>0</v>
      </c>
      <c r="BO338" s="53">
        <f xml:space="preserve"> (BO$2 &gt;= NTBA!$F$17) * IF(BO$268 &gt;= $E338, MAX( MIN( $F338*$F$264, $F338-SUM($I338:BN338)),0),0)</f>
        <v>0</v>
      </c>
      <c r="BP338" s="53">
        <f xml:space="preserve"> (BP$2 &gt;= NTBA!$F$17) * IF(BP$268 &gt;= $E338, MAX( MIN( $F338*$F$264, $F338-SUM($I338:BO338)),0),0)</f>
        <v>0</v>
      </c>
      <c r="BQ338" s="53">
        <f xml:space="preserve"> (BQ$2 &gt;= NTBA!$F$17) * IF(BQ$268 &gt;= $E338, MAX( MIN( $F338*$F$264, $F338-SUM($I338:BP338)),0),0)</f>
        <v>0</v>
      </c>
      <c r="BR338" s="53">
        <f xml:space="preserve"> (BR$2 &gt;= NTBA!$F$17) * IF(BR$268 &gt;= $E338, MAX( MIN( $F338*$F$264, $F338-SUM($I338:BQ338)),0),0)</f>
        <v>0</v>
      </c>
      <c r="BS338" s="53">
        <f xml:space="preserve"> (BS$2 &gt;= NTBA!$F$17) * IF(BS$268 &gt;= $E338, MAX( MIN( $F338*$F$264, $F338-SUM($I338:BR338)),0),0)</f>
        <v>0</v>
      </c>
      <c r="BT338" s="53">
        <f xml:space="preserve"> (BT$2 &gt;= NTBA!$F$17) * IF(BT$268 &gt;= $E338, MAX( MIN( $F338*$F$264, $F338-SUM($I338:BS338)),0),0)</f>
        <v>0</v>
      </c>
      <c r="BU338" s="53">
        <f xml:space="preserve"> (BU$2 &gt;= NTBA!$F$17) * IF(BU$268 &gt;= $E338, MAX( MIN( $F338*$F$264, $F338-SUM($I338:BT338)),0),0)</f>
        <v>0</v>
      </c>
      <c r="BV338" s="53">
        <f xml:space="preserve"> (BV$2 &gt;= NTBA!$F$17) * IF(BV$268 &gt;= $E338, MAX( MIN( $F338*$F$264, $F338-SUM($I338:BU338)),0),0)</f>
        <v>0</v>
      </c>
      <c r="BW338" s="53">
        <f xml:space="preserve"> (BW$2 &gt;= NTBA!$F$17) * IF(BW$268 &gt;= $E338, MAX( MIN( $F338*$F$264, $F338-SUM($I338:BV338)),0),0)</f>
        <v>0</v>
      </c>
      <c r="BX338" s="53">
        <f xml:space="preserve"> (BX$2 &gt;= NTBA!$F$17) * IF(BX$268 &gt;= $E338, MAX( MIN( $F338*$F$264, $F338-SUM($I338:BW338)),0),0)</f>
        <v>0</v>
      </c>
      <c r="BY338" s="53">
        <f xml:space="preserve"> (BY$2 &gt;= NTBA!$F$17) * IF(BY$268 &gt;= $E338, MAX( MIN( $F338*$F$264, $F338-SUM($I338:BX338)),0),0)</f>
        <v>0</v>
      </c>
      <c r="BZ338" s="53">
        <f xml:space="preserve"> (BZ$2 &gt;= NTBA!$F$17) * IF(BZ$268 &gt;= $E338, MAX( MIN( $F338*$F$264, $F338-SUM($I338:BY338)),0),0)</f>
        <v>0</v>
      </c>
      <c r="CA338" s="53">
        <f ca="1" xml:space="preserve"> (CA$2 &gt;= NTBA!$F$17) * IF(CA$268 &gt;= $E338, MAX( MIN( $F338*$F$264, $F338-SUM($I338:BZ338)),0),0)</f>
        <v>0</v>
      </c>
      <c r="CB338" s="53">
        <f ca="1" xml:space="preserve"> (CB$2 &gt;= NTBA!$F$17) * IF(CB$268 &gt;= $E338, MAX( MIN( $F338*$F$264, $F338-SUM($I338:CA338)),0),0)</f>
        <v>0</v>
      </c>
      <c r="CC338" s="53">
        <f ca="1" xml:space="preserve"> (CC$2 &gt;= NTBA!$F$17) * IF(CC$268 &gt;= $E338, MAX( MIN( $F338*$F$264, $F338-SUM($I338:CB338)),0),0)</f>
        <v>0</v>
      </c>
      <c r="CD338" s="53">
        <f ca="1" xml:space="preserve"> (CD$2 &gt;= NTBA!$F$17) * IF(CD$268 &gt;= $E338, MAX( MIN( $F338*$F$264, $F338-SUM($I338:CC338)),0),0)</f>
        <v>0</v>
      </c>
      <c r="CE338" s="53">
        <f ca="1" xml:space="preserve"> (CE$2 &gt;= NTBA!$F$17) * IF(CE$268 &gt;= $E338, MAX( MIN( $F338*$F$264, $F338-SUM($I338:CD338)),0),0)</f>
        <v>0</v>
      </c>
      <c r="CF338" s="53">
        <f ca="1" xml:space="preserve"> (CF$2 &gt;= NTBA!$F$17) * IF(CF$268 &gt;= $E338, MAX( MIN( $F338*$F$264, $F338-SUM($I338:CE338)),0),0)</f>
        <v>0</v>
      </c>
      <c r="CG338" s="53">
        <f ca="1" xml:space="preserve"> (CG$2 &gt;= NTBA!$F$17) * IF(CG$268 &gt;= $E338, MAX( MIN( $F338*$F$264, $F338-SUM($I338:CF338)),0),0)</f>
        <v>0</v>
      </c>
      <c r="CH338" s="53">
        <f ca="1" xml:space="preserve"> (CH$2 &gt;= NTBA!$F$17) * IF(CH$268 &gt;= $E338, MAX( MIN( $F338*$F$264, $F338-SUM($I338:CG338)),0),0)</f>
        <v>0</v>
      </c>
      <c r="CI338" s="53">
        <f ca="1" xml:space="preserve"> (CI$2 &gt;= NTBA!$F$17) * IF(CI$268 &gt;= $E338, MAX( MIN( $F338*$F$264, $F338-SUM($I338:CH338)),0),0)</f>
        <v>0</v>
      </c>
      <c r="CJ338" s="53">
        <f ca="1" xml:space="preserve"> (CJ$2 &gt;= NTBA!$F$17) * IF(CJ$268 &gt;= $E338, MAX( MIN( $F338*$F$264, $F338-SUM($I338:CI338)),0),0)</f>
        <v>0</v>
      </c>
      <c r="CK338" s="53">
        <f ca="1" xml:space="preserve"> (CK$2 &gt;= NTBA!$F$17) * IF(CK$268 &gt;= $E338, MAX( MIN( $F338*$F$264, $F338-SUM($I338:CJ338)),0),0)</f>
        <v>0</v>
      </c>
      <c r="CL338" s="53">
        <f ca="1" xml:space="preserve"> (CL$2 &gt;= NTBA!$F$17) * IF(CL$268 &gt;= $E338, MAX( MIN( $F338*$F$264, $F338-SUM($I338:CK338)),0),0)</f>
        <v>0</v>
      </c>
      <c r="CM338" s="53">
        <f ca="1" xml:space="preserve"> (CM$2 &gt;= NTBA!$F$17) * IF(CM$268 &gt;= $E338, MAX( MIN( $F338*$F$264, $F338-SUM($I338:CL338)),0),0)</f>
        <v>0</v>
      </c>
      <c r="CN338" s="53">
        <f ca="1" xml:space="preserve"> (CN$2 &gt;= NTBA!$F$17) * IF(CN$268 &gt;= $E338, MAX( MIN( $F338*$F$264, $F338-SUM($I338:CM338)),0),0)</f>
        <v>0</v>
      </c>
      <c r="CO338" s="53">
        <f ca="1" xml:space="preserve"> (CO$2 &gt;= NTBA!$F$17) * IF(CO$268 &gt;= $E338, MAX( MIN( $F338*$F$264, $F338-SUM($I338:CN338)),0),0)</f>
        <v>0</v>
      </c>
      <c r="CP338" s="53">
        <f ca="1" xml:space="preserve"> (CP$2 &gt;= NTBA!$F$17) * IF(CP$268 &gt;= $E338, MAX( MIN( $F338*$F$264, $F338-SUM($I338:CO338)),0),0)</f>
        <v>0</v>
      </c>
      <c r="CQ338" s="53">
        <f ca="1" xml:space="preserve"> (CQ$2 &gt;= NTBA!$F$17) * IF(CQ$268 &gt;= $E338, MAX( MIN( $F338*$F$264, $F338-SUM($I338:CP338)),0),0)</f>
        <v>0</v>
      </c>
      <c r="CR338" s="53">
        <f ca="1" xml:space="preserve"> (CR$2 &gt;= NTBA!$F$17) * IF(CR$268 &gt;= $E338, MAX( MIN( $F338*$F$264, $F338-SUM($I338:CQ338)),0),0)</f>
        <v>0</v>
      </c>
      <c r="CS338" s="53">
        <f ca="1" xml:space="preserve"> (CS$2 &gt;= NTBA!$F$17) * IF(CS$268 &gt;= $E338, MAX( MIN( $F338*$F$264, $F338-SUM($I338:CR338)),0),0)</f>
        <v>0</v>
      </c>
      <c r="CT338" s="53">
        <f ca="1" xml:space="preserve"> (CT$2 &gt;= NTBA!$F$17) * IF(CT$268 &gt;= $E338, MAX( MIN( $F338*$F$264, $F338-SUM($I338:CS338)),0),0)</f>
        <v>0</v>
      </c>
      <c r="CU338" s="53">
        <f ca="1" xml:space="preserve"> (CU$2 &gt;= NTBA!$F$17) * IF(CU$268 &gt;= $E338, MAX( MIN( $F338*$F$264, $F338-SUM($I338:CT338)),0),0)</f>
        <v>0</v>
      </c>
      <c r="CV338" s="53">
        <f ca="1" xml:space="preserve"> (CV$2 &gt;= NTBA!$F$17) * IF(CV$268 &gt;= $E338, MAX( MIN( $F338*$F$264, $F338-SUM($I338:CU338)),0),0)</f>
        <v>0</v>
      </c>
      <c r="CW338" s="53">
        <f ca="1" xml:space="preserve"> (CW$2 &gt;= NTBA!$F$17) * IF(CW$268 &gt;= $E338, MAX( MIN( $F338*$F$264, $F338-SUM($I338:CV338)),0),0)</f>
        <v>0</v>
      </c>
      <c r="CX338" s="53">
        <f ca="1" xml:space="preserve"> (CX$2 &gt;= NTBA!$F$17) * IF(CX$268 &gt;= $E338, MAX( MIN( $F338*$F$264, $F338-SUM($I338:CW338)),0),0)</f>
        <v>0</v>
      </c>
      <c r="CY338" s="53">
        <f ca="1" xml:space="preserve"> (CY$2 &gt;= NTBA!$F$17) * IF(CY$268 &gt;= $E338, MAX( MIN( $F338*$F$264, $F338-SUM($I338:CX338)),0),0)</f>
        <v>0</v>
      </c>
      <c r="CZ338" s="53">
        <f ca="1" xml:space="preserve"> (CZ$2 &gt;= NTBA!$F$17) * IF(CZ$268 &gt;= $E338, MAX( MIN( $F338*$F$264, $F338-SUM($I338:CY338)),0),0)</f>
        <v>0</v>
      </c>
      <c r="DA338" s="53">
        <f ca="1" xml:space="preserve"> (DA$2 &gt;= NTBA!$F$17) * IF(DA$268 &gt;= $E338, MAX( MIN( $F338*$F$264, $F338-SUM($I338:CZ338)),0),0)</f>
        <v>0</v>
      </c>
      <c r="DB338" s="53">
        <f ca="1" xml:space="preserve"> (DB$2 &gt;= NTBA!$F$17) * IF(DB$268 &gt;= $E338, MAX( MIN( $F338*$F$264, $F338-SUM($I338:DA338)),0),0)</f>
        <v>0</v>
      </c>
      <c r="DC338" s="53">
        <f ca="1" xml:space="preserve"> (DC$2 &gt;= NTBA!$F$17) * IF(DC$268 &gt;= $E338, MAX( MIN( $F338*$F$264, $F338-SUM($I338:DB338)),0),0)</f>
        <v>0</v>
      </c>
      <c r="DD338" s="53">
        <f ca="1" xml:space="preserve"> (DD$2 &gt;= NTBA!$F$17) * IF(DD$268 &gt;= $E338, MAX( MIN( $F338*$F$264, $F338-SUM($I338:DC338)),0),0)</f>
        <v>0</v>
      </c>
      <c r="DE338" s="53">
        <f ca="1" xml:space="preserve"> (DE$2 &gt;= NTBA!$F$17) * IF(DE$268 &gt;= $E338, MAX( MIN( $F338*$F$264, $F338-SUM($I338:DD338)),0),0)</f>
        <v>0</v>
      </c>
      <c r="DF338" s="53">
        <f ca="1" xml:space="preserve"> (DF$2 &gt;= NTBA!$F$17) * IF(DF$268 &gt;= $E338, MAX( MIN( $F338*$F$264, $F338-SUM($I338:DE338)),0),0)</f>
        <v>0</v>
      </c>
      <c r="DG338" s="53">
        <f ca="1" xml:space="preserve"> (DG$2 &gt;= NTBA!$F$17) * IF(DG$268 &gt;= $E338, MAX( MIN( $F338*$F$264, $F338-SUM($I338:DF338)),0),0)</f>
        <v>0</v>
      </c>
      <c r="DH338" s="53">
        <f ca="1" xml:space="preserve"> (DH$2 &gt;= NTBA!$F$17) * IF(DH$268 &gt;= $E338, MAX( MIN( $F338*$F$264, $F338-SUM($I338:DG338)),0),0)</f>
        <v>0</v>
      </c>
      <c r="DI338" s="53">
        <f ca="1" xml:space="preserve"> (DI$2 &gt;= NTBA!$F$17) * IF(DI$268 &gt;= $E338, MAX( MIN( $F338*$F$264, $F338-SUM($I338:DH338)),0),0)</f>
        <v>0</v>
      </c>
      <c r="DJ338" s="53">
        <f ca="1" xml:space="preserve"> (DJ$2 &gt;= NTBA!$F$17) * IF(DJ$268 &gt;= $E338, MAX( MIN( $F338*$F$264, $F338-SUM($I338:DI338)),0),0)</f>
        <v>0</v>
      </c>
      <c r="DK338" s="53">
        <f ca="1" xml:space="preserve"> (DK$2 &gt;= NTBA!$F$17) * IF(DK$268 &gt;= $E338, MAX( MIN( $F338*$F$264, $F338-SUM($I338:DJ338)),0),0)</f>
        <v>0</v>
      </c>
      <c r="DL338" s="53">
        <f ca="1" xml:space="preserve"> (DL$2 &gt;= NTBA!$F$17) * IF(DL$268 &gt;= $E338, MAX( MIN( $F338*$F$264, $F338-SUM($I338:DK338)),0),0)</f>
        <v>0</v>
      </c>
      <c r="DM338" s="53">
        <f ca="1" xml:space="preserve"> (DM$2 &gt;= NTBA!$F$17) * IF(DM$268 &gt;= $E338, MAX( MIN( $F338*$F$264, $F338-SUM($I338:DL338)),0),0)</f>
        <v>0</v>
      </c>
      <c r="DN338" s="53">
        <f ca="1" xml:space="preserve"> (DN$2 &gt;= NTBA!$F$17) * IF(DN$268 &gt;= $E338, MAX( MIN( $F338*$F$264, $F338-SUM($I338:DM338)),0),0)</f>
        <v>0</v>
      </c>
      <c r="DO338" s="53">
        <f ca="1" xml:space="preserve"> (DO$2 &gt;= NTBA!$F$17) * IF(DO$268 &gt;= $E338, MAX( MIN( $F338*$F$264, $F338-SUM($I338:DN338)),0),0)</f>
        <v>0</v>
      </c>
      <c r="DP338" s="53">
        <f ca="1" xml:space="preserve"> (DP$2 &gt;= NTBA!$F$17) * IF(DP$268 &gt;= $E338, MAX( MIN( $F338*$F$264, $F338-SUM($I338:DO338)),0),0)</f>
        <v>0</v>
      </c>
      <c r="DQ338" s="53">
        <f ca="1" xml:space="preserve"> (DQ$2 &gt;= NTBA!$F$17) * IF(DQ$268 &gt;= $E338, MAX( MIN( $F338*$F$264, $F338-SUM($I338:DP338)),0),0)</f>
        <v>0</v>
      </c>
      <c r="DR338" s="53">
        <f ca="1" xml:space="preserve"> (DR$2 &gt;= NTBA!$F$17) * IF(DR$268 &gt;= $E338, MAX( MIN( $F338*$F$264, $F338-SUM($I338:DQ338)),0),0)</f>
        <v>0</v>
      </c>
      <c r="DS338" s="53">
        <f ca="1" xml:space="preserve"> (DS$2 &gt;= NTBA!$F$17) * IF(DS$268 &gt;= $E338, MAX( MIN( $F338*$F$264, $F338-SUM($I338:DR338)),0),0)</f>
        <v>0</v>
      </c>
      <c r="DT338" s="53">
        <f ca="1" xml:space="preserve"> (DT$2 &gt;= NTBA!$F$17) * IF(DT$268 &gt;= $E338, MAX( MIN( $F338*$F$264, $F338-SUM($I338:DS338)),0),0)</f>
        <v>0</v>
      </c>
      <c r="DU338" s="53">
        <f ca="1" xml:space="preserve"> (DU$2 &gt;= NTBA!$F$17) * IF(DU$268 &gt;= $E338, MAX( MIN( $F338*$F$264, $F338-SUM($I338:DT338)),0),0)</f>
        <v>0</v>
      </c>
      <c r="DV338" s="53">
        <f ca="1" xml:space="preserve"> (DV$2 &gt;= NTBA!$F$17) * IF(DV$268 &gt;= $E338, MAX( MIN( $F338*$F$264, $F338-SUM($I338:DU338)),0),0)</f>
        <v>0</v>
      </c>
      <c r="DW338" s="53">
        <f ca="1" xml:space="preserve"> (DW$2 &gt;= NTBA!$F$17) * IF(DW$268 &gt;= $E338, MAX( MIN( $F338*$F$264, $F338-SUM($I338:DV338)),0),0)</f>
        <v>0</v>
      </c>
      <c r="DX338" s="53">
        <f ca="1" xml:space="preserve"> (DX$2 &gt;= NTBA!$F$17) * IF(DX$268 &gt;= $E338, MAX( MIN( $F338*$F$264, $F338-SUM($I338:DW338)),0),0)</f>
        <v>0</v>
      </c>
      <c r="DY338" s="53">
        <f ca="1" xml:space="preserve"> (DY$2 &gt;= NTBA!$F$17) * IF(DY$268 &gt;= $E338, MAX( MIN( $F338*$F$264, $F338-SUM($I338:DX338)),0),0)</f>
        <v>0</v>
      </c>
      <c r="DZ338" s="53">
        <f ca="1" xml:space="preserve"> (DZ$2 &gt;= NTBA!$F$17) * IF(DZ$268 &gt;= $E338, MAX( MIN( $F338*$F$264, $F338-SUM($I338:DY338)),0),0)</f>
        <v>0</v>
      </c>
      <c r="EA338" s="53">
        <f ca="1" xml:space="preserve"> (EA$2 &gt;= NTBA!$F$17) * IF(EA$268 &gt;= $E338, MAX( MIN( $F338*$F$264, $F338-SUM($I338:DZ338)),0),0)</f>
        <v>0</v>
      </c>
      <c r="EB338" s="53">
        <f ca="1" xml:space="preserve"> (EB$2 &gt;= NTBA!$F$17) * IF(EB$268 &gt;= $E338, MAX( MIN( $F338*$F$264, $F338-SUM($I338:EA338)),0),0)</f>
        <v>0</v>
      </c>
      <c r="EC338" s="53">
        <f ca="1" xml:space="preserve"> (EC$2 &gt;= NTBA!$F$17) * IF(EC$268 &gt;= $E338, MAX( MIN( $F338*$F$264, $F338-SUM($I338:EB338)),0),0)</f>
        <v>0</v>
      </c>
      <c r="ED338" s="53">
        <f ca="1" xml:space="preserve"> (ED$2 &gt;= NTBA!$F$17) * IF(ED$268 &gt;= $E338, MAX( MIN( $F338*$F$264, $F338-SUM($I338:EC338)),0),0)</f>
        <v>0</v>
      </c>
      <c r="EE338" s="53">
        <f ca="1" xml:space="preserve"> (EE$2 &gt;= NTBA!$F$17) * IF(EE$268 &gt;= $E338, MAX( MIN( $F338*$F$264, $F338-SUM($I338:ED338)),0),0)</f>
        <v>0</v>
      </c>
      <c r="EF338" s="53">
        <f ca="1" xml:space="preserve"> (EF$2 &gt;= NTBA!$F$17) * IF(EF$268 &gt;= $E338, MAX( MIN( $F338*$F$264, $F338-SUM($I338:EE338)),0),0)</f>
        <v>0</v>
      </c>
      <c r="EG338" s="53">
        <f ca="1" xml:space="preserve"> (EG$2 &gt;= NTBA!$F$17) * IF(EG$268 &gt;= $E338, MAX( MIN( $F338*$F$264, $F338-SUM($I338:EF338)),0),0)</f>
        <v>0</v>
      </c>
      <c r="EH338" s="53">
        <f ca="1" xml:space="preserve"> (EH$2 &gt;= NTBA!$F$17) * IF(EH$268 &gt;= $E338, MAX( MIN( $F338*$F$264, $F338-SUM($I338:EG338)),0),0)</f>
        <v>0</v>
      </c>
      <c r="EI338" s="21"/>
    </row>
    <row r="339" spans="5:139" ht="15" customHeight="1" outlineLevel="1" x14ac:dyDescent="0.35">
      <c r="E339" s="625">
        <v>71</v>
      </c>
      <c r="F339" s="415">
        <f ca="1"/>
        <v>0</v>
      </c>
      <c r="H339" s="26">
        <f t="shared" ca="1" si="185"/>
        <v>0</v>
      </c>
      <c r="I339" s="39"/>
      <c r="J339" s="53">
        <f xml:space="preserve"> (J$2 &gt;= NTBA!$F$17) * IF(J$268 &gt;= $E339, MAX( MIN( $F339*$F$264, $F339-SUM($I339:I339)),0),0)</f>
        <v>0</v>
      </c>
      <c r="K339" s="53">
        <f xml:space="preserve"> (K$2 &gt;= NTBA!$F$17) * IF(K$268 &gt;= $E339, MAX( MIN( $F339*$F$264, $F339-SUM($I339:J339)),0),0)</f>
        <v>0</v>
      </c>
      <c r="L339" s="53">
        <f xml:space="preserve"> (L$2 &gt;= NTBA!$F$17) * IF(L$268 &gt;= $E339, MAX( MIN( $F339*$F$264, $F339-SUM($I339:K339)),0),0)</f>
        <v>0</v>
      </c>
      <c r="M339" s="53">
        <f xml:space="preserve"> (M$2 &gt;= NTBA!$F$17) * IF(M$268 &gt;= $E339, MAX( MIN( $F339*$F$264, $F339-SUM($I339:L339)),0),0)</f>
        <v>0</v>
      </c>
      <c r="N339" s="53">
        <f xml:space="preserve"> (N$2 &gt;= NTBA!$F$17) * IF(N$268 &gt;= $E339, MAX( MIN( $F339*$F$264, $F339-SUM($I339:M339)),0),0)</f>
        <v>0</v>
      </c>
      <c r="O339" s="53">
        <f xml:space="preserve"> (O$2 &gt;= NTBA!$F$17) * IF(O$268 &gt;= $E339, MAX( MIN( $F339*$F$264, $F339-SUM($I339:N339)),0),0)</f>
        <v>0</v>
      </c>
      <c r="P339" s="53">
        <f xml:space="preserve"> (P$2 &gt;= NTBA!$F$17) * IF(P$268 &gt;= $E339, MAX( MIN( $F339*$F$264, $F339-SUM($I339:O339)),0),0)</f>
        <v>0</v>
      </c>
      <c r="Q339" s="53">
        <f xml:space="preserve"> (Q$2 &gt;= NTBA!$F$17) * IF(Q$268 &gt;= $E339, MAX( MIN( $F339*$F$264, $F339-SUM($I339:P339)),0),0)</f>
        <v>0</v>
      </c>
      <c r="R339" s="53">
        <f xml:space="preserve"> (R$2 &gt;= NTBA!$F$17) * IF(R$268 &gt;= $E339, MAX( MIN( $F339*$F$264, $F339-SUM($I339:Q339)),0),0)</f>
        <v>0</v>
      </c>
      <c r="S339" s="53">
        <f xml:space="preserve"> (S$2 &gt;= NTBA!$F$17) * IF(S$268 &gt;= $E339, MAX( MIN( $F339*$F$264, $F339-SUM($I339:R339)),0),0)</f>
        <v>0</v>
      </c>
      <c r="T339" s="53">
        <f xml:space="preserve"> (T$2 &gt;= NTBA!$F$17) * IF(T$268 &gt;= $E339, MAX( MIN( $F339*$F$264, $F339-SUM($I339:S339)),0),0)</f>
        <v>0</v>
      </c>
      <c r="U339" s="53">
        <f xml:space="preserve"> (U$2 &gt;= NTBA!$F$17) * IF(U$268 &gt;= $E339, MAX( MIN( $F339*$F$264, $F339-SUM($I339:T339)),0),0)</f>
        <v>0</v>
      </c>
      <c r="V339" s="53">
        <f xml:space="preserve"> (V$2 &gt;= NTBA!$F$17) * IF(V$268 &gt;= $E339, MAX( MIN( $F339*$F$264, $F339-SUM($I339:U339)),0),0)</f>
        <v>0</v>
      </c>
      <c r="W339" s="53">
        <f xml:space="preserve"> (W$2 &gt;= NTBA!$F$17) * IF(W$268 &gt;= $E339, MAX( MIN( $F339*$F$264, $F339-SUM($I339:V339)),0),0)</f>
        <v>0</v>
      </c>
      <c r="X339" s="53">
        <f xml:space="preserve"> (X$2 &gt;= NTBA!$F$17) * IF(X$268 &gt;= $E339, MAX( MIN( $F339*$F$264, $F339-SUM($I339:W339)),0),0)</f>
        <v>0</v>
      </c>
      <c r="Y339" s="53">
        <f xml:space="preserve"> (Y$2 &gt;= NTBA!$F$17) * IF(Y$268 &gt;= $E339, MAX( MIN( $F339*$F$264, $F339-SUM($I339:X339)),0),0)</f>
        <v>0</v>
      </c>
      <c r="Z339" s="53">
        <f xml:space="preserve"> (Z$2 &gt;= NTBA!$F$17) * IF(Z$268 &gt;= $E339, MAX( MIN( $F339*$F$264, $F339-SUM($I339:Y339)),0),0)</f>
        <v>0</v>
      </c>
      <c r="AA339" s="53">
        <f xml:space="preserve"> (AA$2 &gt;= NTBA!$F$17) * IF(AA$268 &gt;= $E339, MAX( MIN( $F339*$F$264, $F339-SUM($I339:Z339)),0),0)</f>
        <v>0</v>
      </c>
      <c r="AB339" s="53">
        <f xml:space="preserve"> (AB$2 &gt;= NTBA!$F$17) * IF(AB$268 &gt;= $E339, MAX( MIN( $F339*$F$264, $F339-SUM($I339:AA339)),0),0)</f>
        <v>0</v>
      </c>
      <c r="AC339" s="53">
        <f xml:space="preserve"> (AC$2 &gt;= NTBA!$F$17) * IF(AC$268 &gt;= $E339, MAX( MIN( $F339*$F$264, $F339-SUM($I339:AB339)),0),0)</f>
        <v>0</v>
      </c>
      <c r="AD339" s="53">
        <f xml:space="preserve"> (AD$2 &gt;= NTBA!$F$17) * IF(AD$268 &gt;= $E339, MAX( MIN( $F339*$F$264, $F339-SUM($I339:AC339)),0),0)</f>
        <v>0</v>
      </c>
      <c r="AE339" s="53">
        <f xml:space="preserve"> (AE$2 &gt;= NTBA!$F$17) * IF(AE$268 &gt;= $E339, MAX( MIN( $F339*$F$264, $F339-SUM($I339:AD339)),0),0)</f>
        <v>0</v>
      </c>
      <c r="AF339" s="53">
        <f xml:space="preserve"> (AF$2 &gt;= NTBA!$F$17) * IF(AF$268 &gt;= $E339, MAX( MIN( $F339*$F$264, $F339-SUM($I339:AE339)),0),0)</f>
        <v>0</v>
      </c>
      <c r="AG339" s="53">
        <f xml:space="preserve"> (AG$2 &gt;= NTBA!$F$17) * IF(AG$268 &gt;= $E339, MAX( MIN( $F339*$F$264, $F339-SUM($I339:AF339)),0),0)</f>
        <v>0</v>
      </c>
      <c r="AH339" s="53">
        <f xml:space="preserve"> (AH$2 &gt;= NTBA!$F$17) * IF(AH$268 &gt;= $E339, MAX( MIN( $F339*$F$264, $F339-SUM($I339:AG339)),0),0)</f>
        <v>0</v>
      </c>
      <c r="AI339" s="53">
        <f xml:space="preserve"> (AI$2 &gt;= NTBA!$F$17) * IF(AI$268 &gt;= $E339, MAX( MIN( $F339*$F$264, $F339-SUM($I339:AH339)),0),0)</f>
        <v>0</v>
      </c>
      <c r="AJ339" s="53">
        <f xml:space="preserve"> (AJ$2 &gt;= NTBA!$F$17) * IF(AJ$268 &gt;= $E339, MAX( MIN( $F339*$F$264, $F339-SUM($I339:AI339)),0),0)</f>
        <v>0</v>
      </c>
      <c r="AK339" s="53">
        <f xml:space="preserve"> (AK$2 &gt;= NTBA!$F$17) * IF(AK$268 &gt;= $E339, MAX( MIN( $F339*$F$264, $F339-SUM($I339:AJ339)),0),0)</f>
        <v>0</v>
      </c>
      <c r="AL339" s="53">
        <f xml:space="preserve"> (AL$2 &gt;= NTBA!$F$17) * IF(AL$268 &gt;= $E339, MAX( MIN( $F339*$F$264, $F339-SUM($I339:AK339)),0),0)</f>
        <v>0</v>
      </c>
      <c r="AM339" s="53">
        <f xml:space="preserve"> (AM$2 &gt;= NTBA!$F$17) * IF(AM$268 &gt;= $E339, MAX( MIN( $F339*$F$264, $F339-SUM($I339:AL339)),0),0)</f>
        <v>0</v>
      </c>
      <c r="AN339" s="53">
        <f xml:space="preserve"> (AN$2 &gt;= NTBA!$F$17) * IF(AN$268 &gt;= $E339, MAX( MIN( $F339*$F$264, $F339-SUM($I339:AM339)),0),0)</f>
        <v>0</v>
      </c>
      <c r="AO339" s="53">
        <f xml:space="preserve"> (AO$2 &gt;= NTBA!$F$17) * IF(AO$268 &gt;= $E339, MAX( MIN( $F339*$F$264, $F339-SUM($I339:AN339)),0),0)</f>
        <v>0</v>
      </c>
      <c r="AP339" s="53">
        <f xml:space="preserve"> (AP$2 &gt;= NTBA!$F$17) * IF(AP$268 &gt;= $E339, MAX( MIN( $F339*$F$264, $F339-SUM($I339:AO339)),0),0)</f>
        <v>0</v>
      </c>
      <c r="AQ339" s="53">
        <f xml:space="preserve"> (AQ$2 &gt;= NTBA!$F$17) * IF(AQ$268 &gt;= $E339, MAX( MIN( $F339*$F$264, $F339-SUM($I339:AP339)),0),0)</f>
        <v>0</v>
      </c>
      <c r="AR339" s="53">
        <f xml:space="preserve"> (AR$2 &gt;= NTBA!$F$17) * IF(AR$268 &gt;= $E339, MAX( MIN( $F339*$F$264, $F339-SUM($I339:AQ339)),0),0)</f>
        <v>0</v>
      </c>
      <c r="AS339" s="53">
        <f xml:space="preserve"> (AS$2 &gt;= NTBA!$F$17) * IF(AS$268 &gt;= $E339, MAX( MIN( $F339*$F$264, $F339-SUM($I339:AR339)),0),0)</f>
        <v>0</v>
      </c>
      <c r="AT339" s="53">
        <f xml:space="preserve"> (AT$2 &gt;= NTBA!$F$17) * IF(AT$268 &gt;= $E339, MAX( MIN( $F339*$F$264, $F339-SUM($I339:AS339)),0),0)</f>
        <v>0</v>
      </c>
      <c r="AU339" s="53">
        <f xml:space="preserve"> (AU$2 &gt;= NTBA!$F$17) * IF(AU$268 &gt;= $E339, MAX( MIN( $F339*$F$264, $F339-SUM($I339:AT339)),0),0)</f>
        <v>0</v>
      </c>
      <c r="AV339" s="53">
        <f xml:space="preserve"> (AV$2 &gt;= NTBA!$F$17) * IF(AV$268 &gt;= $E339, MAX( MIN( $F339*$F$264, $F339-SUM($I339:AU339)),0),0)</f>
        <v>0</v>
      </c>
      <c r="AW339" s="53">
        <f xml:space="preserve"> (AW$2 &gt;= NTBA!$F$17) * IF(AW$268 &gt;= $E339, MAX( MIN( $F339*$F$264, $F339-SUM($I339:AV339)),0),0)</f>
        <v>0</v>
      </c>
      <c r="AX339" s="53">
        <f xml:space="preserve"> (AX$2 &gt;= NTBA!$F$17) * IF(AX$268 &gt;= $E339, MAX( MIN( $F339*$F$264, $F339-SUM($I339:AW339)),0),0)</f>
        <v>0</v>
      </c>
      <c r="AY339" s="53">
        <f xml:space="preserve"> (AY$2 &gt;= NTBA!$F$17) * IF(AY$268 &gt;= $E339, MAX( MIN( $F339*$F$264, $F339-SUM($I339:AX339)),0),0)</f>
        <v>0</v>
      </c>
      <c r="AZ339" s="53">
        <f xml:space="preserve"> (AZ$2 &gt;= NTBA!$F$17) * IF(AZ$268 &gt;= $E339, MAX( MIN( $F339*$F$264, $F339-SUM($I339:AY339)),0),0)</f>
        <v>0</v>
      </c>
      <c r="BA339" s="53">
        <f xml:space="preserve"> (BA$2 &gt;= NTBA!$F$17) * IF(BA$268 &gt;= $E339, MAX( MIN( $F339*$F$264, $F339-SUM($I339:AZ339)),0),0)</f>
        <v>0</v>
      </c>
      <c r="BB339" s="53">
        <f xml:space="preserve"> (BB$2 &gt;= NTBA!$F$17) * IF(BB$268 &gt;= $E339, MAX( MIN( $F339*$F$264, $F339-SUM($I339:BA339)),0),0)</f>
        <v>0</v>
      </c>
      <c r="BC339" s="53">
        <f xml:space="preserve"> (BC$2 &gt;= NTBA!$F$17) * IF(BC$268 &gt;= $E339, MAX( MIN( $F339*$F$264, $F339-SUM($I339:BB339)),0),0)</f>
        <v>0</v>
      </c>
      <c r="BD339" s="53">
        <f xml:space="preserve"> (BD$2 &gt;= NTBA!$F$17) * IF(BD$268 &gt;= $E339, MAX( MIN( $F339*$F$264, $F339-SUM($I339:BC339)),0),0)</f>
        <v>0</v>
      </c>
      <c r="BE339" s="53">
        <f xml:space="preserve"> (BE$2 &gt;= NTBA!$F$17) * IF(BE$268 &gt;= $E339, MAX( MIN( $F339*$F$264, $F339-SUM($I339:BD339)),0),0)</f>
        <v>0</v>
      </c>
      <c r="BF339" s="53">
        <f xml:space="preserve"> (BF$2 &gt;= NTBA!$F$17) * IF(BF$268 &gt;= $E339, MAX( MIN( $F339*$F$264, $F339-SUM($I339:BE339)),0),0)</f>
        <v>0</v>
      </c>
      <c r="BG339" s="53">
        <f xml:space="preserve"> (BG$2 &gt;= NTBA!$F$17) * IF(BG$268 &gt;= $E339, MAX( MIN( $F339*$F$264, $F339-SUM($I339:BF339)),0),0)</f>
        <v>0</v>
      </c>
      <c r="BH339" s="53">
        <f xml:space="preserve"> (BH$2 &gt;= NTBA!$F$17) * IF(BH$268 &gt;= $E339, MAX( MIN( $F339*$F$264, $F339-SUM($I339:BG339)),0),0)</f>
        <v>0</v>
      </c>
      <c r="BI339" s="53">
        <f xml:space="preserve"> (BI$2 &gt;= NTBA!$F$17) * IF(BI$268 &gt;= $E339, MAX( MIN( $F339*$F$264, $F339-SUM($I339:BH339)),0),0)</f>
        <v>0</v>
      </c>
      <c r="BJ339" s="53">
        <f xml:space="preserve"> (BJ$2 &gt;= NTBA!$F$17) * IF(BJ$268 &gt;= $E339, MAX( MIN( $F339*$F$264, $F339-SUM($I339:BI339)),0),0)</f>
        <v>0</v>
      </c>
      <c r="BK339" s="53">
        <f xml:space="preserve"> (BK$2 &gt;= NTBA!$F$17) * IF(BK$268 &gt;= $E339, MAX( MIN( $F339*$F$264, $F339-SUM($I339:BJ339)),0),0)</f>
        <v>0</v>
      </c>
      <c r="BL339" s="53">
        <f xml:space="preserve"> (BL$2 &gt;= NTBA!$F$17) * IF(BL$268 &gt;= $E339, MAX( MIN( $F339*$F$264, $F339-SUM($I339:BK339)),0),0)</f>
        <v>0</v>
      </c>
      <c r="BM339" s="53">
        <f xml:space="preserve"> (BM$2 &gt;= NTBA!$F$17) * IF(BM$268 &gt;= $E339, MAX( MIN( $F339*$F$264, $F339-SUM($I339:BL339)),0),0)</f>
        <v>0</v>
      </c>
      <c r="BN339" s="53">
        <f xml:space="preserve"> (BN$2 &gt;= NTBA!$F$17) * IF(BN$268 &gt;= $E339, MAX( MIN( $F339*$F$264, $F339-SUM($I339:BM339)),0),0)</f>
        <v>0</v>
      </c>
      <c r="BO339" s="53">
        <f xml:space="preserve"> (BO$2 &gt;= NTBA!$F$17) * IF(BO$268 &gt;= $E339, MAX( MIN( $F339*$F$264, $F339-SUM($I339:BN339)),0),0)</f>
        <v>0</v>
      </c>
      <c r="BP339" s="53">
        <f xml:space="preserve"> (BP$2 &gt;= NTBA!$F$17) * IF(BP$268 &gt;= $E339, MAX( MIN( $F339*$F$264, $F339-SUM($I339:BO339)),0),0)</f>
        <v>0</v>
      </c>
      <c r="BQ339" s="53">
        <f xml:space="preserve"> (BQ$2 &gt;= NTBA!$F$17) * IF(BQ$268 &gt;= $E339, MAX( MIN( $F339*$F$264, $F339-SUM($I339:BP339)),0),0)</f>
        <v>0</v>
      </c>
      <c r="BR339" s="53">
        <f xml:space="preserve"> (BR$2 &gt;= NTBA!$F$17) * IF(BR$268 &gt;= $E339, MAX( MIN( $F339*$F$264, $F339-SUM($I339:BQ339)),0),0)</f>
        <v>0</v>
      </c>
      <c r="BS339" s="53">
        <f xml:space="preserve"> (BS$2 &gt;= NTBA!$F$17) * IF(BS$268 &gt;= $E339, MAX( MIN( $F339*$F$264, $F339-SUM($I339:BR339)),0),0)</f>
        <v>0</v>
      </c>
      <c r="BT339" s="53">
        <f xml:space="preserve"> (BT$2 &gt;= NTBA!$F$17) * IF(BT$268 &gt;= $E339, MAX( MIN( $F339*$F$264, $F339-SUM($I339:BS339)),0),0)</f>
        <v>0</v>
      </c>
      <c r="BU339" s="53">
        <f xml:space="preserve"> (BU$2 &gt;= NTBA!$F$17) * IF(BU$268 &gt;= $E339, MAX( MIN( $F339*$F$264, $F339-SUM($I339:BT339)),0),0)</f>
        <v>0</v>
      </c>
      <c r="BV339" s="53">
        <f xml:space="preserve"> (BV$2 &gt;= NTBA!$F$17) * IF(BV$268 &gt;= $E339, MAX( MIN( $F339*$F$264, $F339-SUM($I339:BU339)),0),0)</f>
        <v>0</v>
      </c>
      <c r="BW339" s="53">
        <f xml:space="preserve"> (BW$2 &gt;= NTBA!$F$17) * IF(BW$268 &gt;= $E339, MAX( MIN( $F339*$F$264, $F339-SUM($I339:BV339)),0),0)</f>
        <v>0</v>
      </c>
      <c r="BX339" s="53">
        <f xml:space="preserve"> (BX$2 &gt;= NTBA!$F$17) * IF(BX$268 &gt;= $E339, MAX( MIN( $F339*$F$264, $F339-SUM($I339:BW339)),0),0)</f>
        <v>0</v>
      </c>
      <c r="BY339" s="53">
        <f xml:space="preserve"> (BY$2 &gt;= NTBA!$F$17) * IF(BY$268 &gt;= $E339, MAX( MIN( $F339*$F$264, $F339-SUM($I339:BX339)),0),0)</f>
        <v>0</v>
      </c>
      <c r="BZ339" s="53">
        <f xml:space="preserve"> (BZ$2 &gt;= NTBA!$F$17) * IF(BZ$268 &gt;= $E339, MAX( MIN( $F339*$F$264, $F339-SUM($I339:BY339)),0),0)</f>
        <v>0</v>
      </c>
      <c r="CA339" s="53">
        <f xml:space="preserve"> (CA$2 &gt;= NTBA!$F$17) * IF(CA$268 &gt;= $E339, MAX( MIN( $F339*$F$264, $F339-SUM($I339:BZ339)),0),0)</f>
        <v>0</v>
      </c>
      <c r="CB339" s="53">
        <f ca="1" xml:space="preserve"> (CB$2 &gt;= NTBA!$F$17) * IF(CB$268 &gt;= $E339, MAX( MIN( $F339*$F$264, $F339-SUM($I339:CA339)),0),0)</f>
        <v>0</v>
      </c>
      <c r="CC339" s="53">
        <f ca="1" xml:space="preserve"> (CC$2 &gt;= NTBA!$F$17) * IF(CC$268 &gt;= $E339, MAX( MIN( $F339*$F$264, $F339-SUM($I339:CB339)),0),0)</f>
        <v>0</v>
      </c>
      <c r="CD339" s="53">
        <f ca="1" xml:space="preserve"> (CD$2 &gt;= NTBA!$F$17) * IF(CD$268 &gt;= $E339, MAX( MIN( $F339*$F$264, $F339-SUM($I339:CC339)),0),0)</f>
        <v>0</v>
      </c>
      <c r="CE339" s="53">
        <f ca="1" xml:space="preserve"> (CE$2 &gt;= NTBA!$F$17) * IF(CE$268 &gt;= $E339, MAX( MIN( $F339*$F$264, $F339-SUM($I339:CD339)),0),0)</f>
        <v>0</v>
      </c>
      <c r="CF339" s="53">
        <f ca="1" xml:space="preserve"> (CF$2 &gt;= NTBA!$F$17) * IF(CF$268 &gt;= $E339, MAX( MIN( $F339*$F$264, $F339-SUM($I339:CE339)),0),0)</f>
        <v>0</v>
      </c>
      <c r="CG339" s="53">
        <f ca="1" xml:space="preserve"> (CG$2 &gt;= NTBA!$F$17) * IF(CG$268 &gt;= $E339, MAX( MIN( $F339*$F$264, $F339-SUM($I339:CF339)),0),0)</f>
        <v>0</v>
      </c>
      <c r="CH339" s="53">
        <f ca="1" xml:space="preserve"> (CH$2 &gt;= NTBA!$F$17) * IF(CH$268 &gt;= $E339, MAX( MIN( $F339*$F$264, $F339-SUM($I339:CG339)),0),0)</f>
        <v>0</v>
      </c>
      <c r="CI339" s="53">
        <f ca="1" xml:space="preserve"> (CI$2 &gt;= NTBA!$F$17) * IF(CI$268 &gt;= $E339, MAX( MIN( $F339*$F$264, $F339-SUM($I339:CH339)),0),0)</f>
        <v>0</v>
      </c>
      <c r="CJ339" s="53">
        <f ca="1" xml:space="preserve"> (CJ$2 &gt;= NTBA!$F$17) * IF(CJ$268 &gt;= $E339, MAX( MIN( $F339*$F$264, $F339-SUM($I339:CI339)),0),0)</f>
        <v>0</v>
      </c>
      <c r="CK339" s="53">
        <f ca="1" xml:space="preserve"> (CK$2 &gt;= NTBA!$F$17) * IF(CK$268 &gt;= $E339, MAX( MIN( $F339*$F$264, $F339-SUM($I339:CJ339)),0),0)</f>
        <v>0</v>
      </c>
      <c r="CL339" s="53">
        <f ca="1" xml:space="preserve"> (CL$2 &gt;= NTBA!$F$17) * IF(CL$268 &gt;= $E339, MAX( MIN( $F339*$F$264, $F339-SUM($I339:CK339)),0),0)</f>
        <v>0</v>
      </c>
      <c r="CM339" s="53">
        <f ca="1" xml:space="preserve"> (CM$2 &gt;= NTBA!$F$17) * IF(CM$268 &gt;= $E339, MAX( MIN( $F339*$F$264, $F339-SUM($I339:CL339)),0),0)</f>
        <v>0</v>
      </c>
      <c r="CN339" s="53">
        <f ca="1" xml:space="preserve"> (CN$2 &gt;= NTBA!$F$17) * IF(CN$268 &gt;= $E339, MAX( MIN( $F339*$F$264, $F339-SUM($I339:CM339)),0),0)</f>
        <v>0</v>
      </c>
      <c r="CO339" s="53">
        <f ca="1" xml:space="preserve"> (CO$2 &gt;= NTBA!$F$17) * IF(CO$268 &gt;= $E339, MAX( MIN( $F339*$F$264, $F339-SUM($I339:CN339)),0),0)</f>
        <v>0</v>
      </c>
      <c r="CP339" s="53">
        <f ca="1" xml:space="preserve"> (CP$2 &gt;= NTBA!$F$17) * IF(CP$268 &gt;= $E339, MAX( MIN( $F339*$F$264, $F339-SUM($I339:CO339)),0),0)</f>
        <v>0</v>
      </c>
      <c r="CQ339" s="53">
        <f ca="1" xml:space="preserve"> (CQ$2 &gt;= NTBA!$F$17) * IF(CQ$268 &gt;= $E339, MAX( MIN( $F339*$F$264, $F339-SUM($I339:CP339)),0),0)</f>
        <v>0</v>
      </c>
      <c r="CR339" s="53">
        <f ca="1" xml:space="preserve"> (CR$2 &gt;= NTBA!$F$17) * IF(CR$268 &gt;= $E339, MAX( MIN( $F339*$F$264, $F339-SUM($I339:CQ339)),0),0)</f>
        <v>0</v>
      </c>
      <c r="CS339" s="53">
        <f ca="1" xml:space="preserve"> (CS$2 &gt;= NTBA!$F$17) * IF(CS$268 &gt;= $E339, MAX( MIN( $F339*$F$264, $F339-SUM($I339:CR339)),0),0)</f>
        <v>0</v>
      </c>
      <c r="CT339" s="53">
        <f ca="1" xml:space="preserve"> (CT$2 &gt;= NTBA!$F$17) * IF(CT$268 &gt;= $E339, MAX( MIN( $F339*$F$264, $F339-SUM($I339:CS339)),0),0)</f>
        <v>0</v>
      </c>
      <c r="CU339" s="53">
        <f ca="1" xml:space="preserve"> (CU$2 &gt;= NTBA!$F$17) * IF(CU$268 &gt;= $E339, MAX( MIN( $F339*$F$264, $F339-SUM($I339:CT339)),0),0)</f>
        <v>0</v>
      </c>
      <c r="CV339" s="53">
        <f ca="1" xml:space="preserve"> (CV$2 &gt;= NTBA!$F$17) * IF(CV$268 &gt;= $E339, MAX( MIN( $F339*$F$264, $F339-SUM($I339:CU339)),0),0)</f>
        <v>0</v>
      </c>
      <c r="CW339" s="53">
        <f ca="1" xml:space="preserve"> (CW$2 &gt;= NTBA!$F$17) * IF(CW$268 &gt;= $E339, MAX( MIN( $F339*$F$264, $F339-SUM($I339:CV339)),0),0)</f>
        <v>0</v>
      </c>
      <c r="CX339" s="53">
        <f ca="1" xml:space="preserve"> (CX$2 &gt;= NTBA!$F$17) * IF(CX$268 &gt;= $E339, MAX( MIN( $F339*$F$264, $F339-SUM($I339:CW339)),0),0)</f>
        <v>0</v>
      </c>
      <c r="CY339" s="53">
        <f ca="1" xml:space="preserve"> (CY$2 &gt;= NTBA!$F$17) * IF(CY$268 &gt;= $E339, MAX( MIN( $F339*$F$264, $F339-SUM($I339:CX339)),0),0)</f>
        <v>0</v>
      </c>
      <c r="CZ339" s="53">
        <f ca="1" xml:space="preserve"> (CZ$2 &gt;= NTBA!$F$17) * IF(CZ$268 &gt;= $E339, MAX( MIN( $F339*$F$264, $F339-SUM($I339:CY339)),0),0)</f>
        <v>0</v>
      </c>
      <c r="DA339" s="53">
        <f ca="1" xml:space="preserve"> (DA$2 &gt;= NTBA!$F$17) * IF(DA$268 &gt;= $E339, MAX( MIN( $F339*$F$264, $F339-SUM($I339:CZ339)),0),0)</f>
        <v>0</v>
      </c>
      <c r="DB339" s="53">
        <f ca="1" xml:space="preserve"> (DB$2 &gt;= NTBA!$F$17) * IF(DB$268 &gt;= $E339, MAX( MIN( $F339*$F$264, $F339-SUM($I339:DA339)),0),0)</f>
        <v>0</v>
      </c>
      <c r="DC339" s="53">
        <f ca="1" xml:space="preserve"> (DC$2 &gt;= NTBA!$F$17) * IF(DC$268 &gt;= $E339, MAX( MIN( $F339*$F$264, $F339-SUM($I339:DB339)),0),0)</f>
        <v>0</v>
      </c>
      <c r="DD339" s="53">
        <f ca="1" xml:space="preserve"> (DD$2 &gt;= NTBA!$F$17) * IF(DD$268 &gt;= $E339, MAX( MIN( $F339*$F$264, $F339-SUM($I339:DC339)),0),0)</f>
        <v>0</v>
      </c>
      <c r="DE339" s="53">
        <f ca="1" xml:space="preserve"> (DE$2 &gt;= NTBA!$F$17) * IF(DE$268 &gt;= $E339, MAX( MIN( $F339*$F$264, $F339-SUM($I339:DD339)),0),0)</f>
        <v>0</v>
      </c>
      <c r="DF339" s="53">
        <f ca="1" xml:space="preserve"> (DF$2 &gt;= NTBA!$F$17) * IF(DF$268 &gt;= $E339, MAX( MIN( $F339*$F$264, $F339-SUM($I339:DE339)),0),0)</f>
        <v>0</v>
      </c>
      <c r="DG339" s="53">
        <f ca="1" xml:space="preserve"> (DG$2 &gt;= NTBA!$F$17) * IF(DG$268 &gt;= $E339, MAX( MIN( $F339*$F$264, $F339-SUM($I339:DF339)),0),0)</f>
        <v>0</v>
      </c>
      <c r="DH339" s="53">
        <f ca="1" xml:space="preserve"> (DH$2 &gt;= NTBA!$F$17) * IF(DH$268 &gt;= $E339, MAX( MIN( $F339*$F$264, $F339-SUM($I339:DG339)),0),0)</f>
        <v>0</v>
      </c>
      <c r="DI339" s="53">
        <f ca="1" xml:space="preserve"> (DI$2 &gt;= NTBA!$F$17) * IF(DI$268 &gt;= $E339, MAX( MIN( $F339*$F$264, $F339-SUM($I339:DH339)),0),0)</f>
        <v>0</v>
      </c>
      <c r="DJ339" s="53">
        <f ca="1" xml:space="preserve"> (DJ$2 &gt;= NTBA!$F$17) * IF(DJ$268 &gt;= $E339, MAX( MIN( $F339*$F$264, $F339-SUM($I339:DI339)),0),0)</f>
        <v>0</v>
      </c>
      <c r="DK339" s="53">
        <f ca="1" xml:space="preserve"> (DK$2 &gt;= NTBA!$F$17) * IF(DK$268 &gt;= $E339, MAX( MIN( $F339*$F$264, $F339-SUM($I339:DJ339)),0),0)</f>
        <v>0</v>
      </c>
      <c r="DL339" s="53">
        <f ca="1" xml:space="preserve"> (DL$2 &gt;= NTBA!$F$17) * IF(DL$268 &gt;= $E339, MAX( MIN( $F339*$F$264, $F339-SUM($I339:DK339)),0),0)</f>
        <v>0</v>
      </c>
      <c r="DM339" s="53">
        <f ca="1" xml:space="preserve"> (DM$2 &gt;= NTBA!$F$17) * IF(DM$268 &gt;= $E339, MAX( MIN( $F339*$F$264, $F339-SUM($I339:DL339)),0),0)</f>
        <v>0</v>
      </c>
      <c r="DN339" s="53">
        <f ca="1" xml:space="preserve"> (DN$2 &gt;= NTBA!$F$17) * IF(DN$268 &gt;= $E339, MAX( MIN( $F339*$F$264, $F339-SUM($I339:DM339)),0),0)</f>
        <v>0</v>
      </c>
      <c r="DO339" s="53">
        <f ca="1" xml:space="preserve"> (DO$2 &gt;= NTBA!$F$17) * IF(DO$268 &gt;= $E339, MAX( MIN( $F339*$F$264, $F339-SUM($I339:DN339)),0),0)</f>
        <v>0</v>
      </c>
      <c r="DP339" s="53">
        <f ca="1" xml:space="preserve"> (DP$2 &gt;= NTBA!$F$17) * IF(DP$268 &gt;= $E339, MAX( MIN( $F339*$F$264, $F339-SUM($I339:DO339)),0),0)</f>
        <v>0</v>
      </c>
      <c r="DQ339" s="53">
        <f ca="1" xml:space="preserve"> (DQ$2 &gt;= NTBA!$F$17) * IF(DQ$268 &gt;= $E339, MAX( MIN( $F339*$F$264, $F339-SUM($I339:DP339)),0),0)</f>
        <v>0</v>
      </c>
      <c r="DR339" s="53">
        <f ca="1" xml:space="preserve"> (DR$2 &gt;= NTBA!$F$17) * IF(DR$268 &gt;= $E339, MAX( MIN( $F339*$F$264, $F339-SUM($I339:DQ339)),0),0)</f>
        <v>0</v>
      </c>
      <c r="DS339" s="53">
        <f ca="1" xml:space="preserve"> (DS$2 &gt;= NTBA!$F$17) * IF(DS$268 &gt;= $E339, MAX( MIN( $F339*$F$264, $F339-SUM($I339:DR339)),0),0)</f>
        <v>0</v>
      </c>
      <c r="DT339" s="53">
        <f ca="1" xml:space="preserve"> (DT$2 &gt;= NTBA!$F$17) * IF(DT$268 &gt;= $E339, MAX( MIN( $F339*$F$264, $F339-SUM($I339:DS339)),0),0)</f>
        <v>0</v>
      </c>
      <c r="DU339" s="53">
        <f ca="1" xml:space="preserve"> (DU$2 &gt;= NTBA!$F$17) * IF(DU$268 &gt;= $E339, MAX( MIN( $F339*$F$264, $F339-SUM($I339:DT339)),0),0)</f>
        <v>0</v>
      </c>
      <c r="DV339" s="53">
        <f ca="1" xml:space="preserve"> (DV$2 &gt;= NTBA!$F$17) * IF(DV$268 &gt;= $E339, MAX( MIN( $F339*$F$264, $F339-SUM($I339:DU339)),0),0)</f>
        <v>0</v>
      </c>
      <c r="DW339" s="53">
        <f ca="1" xml:space="preserve"> (DW$2 &gt;= NTBA!$F$17) * IF(DW$268 &gt;= $E339, MAX( MIN( $F339*$F$264, $F339-SUM($I339:DV339)),0),0)</f>
        <v>0</v>
      </c>
      <c r="DX339" s="53">
        <f ca="1" xml:space="preserve"> (DX$2 &gt;= NTBA!$F$17) * IF(DX$268 &gt;= $E339, MAX( MIN( $F339*$F$264, $F339-SUM($I339:DW339)),0),0)</f>
        <v>0</v>
      </c>
      <c r="DY339" s="53">
        <f ca="1" xml:space="preserve"> (DY$2 &gt;= NTBA!$F$17) * IF(DY$268 &gt;= $E339, MAX( MIN( $F339*$F$264, $F339-SUM($I339:DX339)),0),0)</f>
        <v>0</v>
      </c>
      <c r="DZ339" s="53">
        <f ca="1" xml:space="preserve"> (DZ$2 &gt;= NTBA!$F$17) * IF(DZ$268 &gt;= $E339, MAX( MIN( $F339*$F$264, $F339-SUM($I339:DY339)),0),0)</f>
        <v>0</v>
      </c>
      <c r="EA339" s="53">
        <f ca="1" xml:space="preserve"> (EA$2 &gt;= NTBA!$F$17) * IF(EA$268 &gt;= $E339, MAX( MIN( $F339*$F$264, $F339-SUM($I339:DZ339)),0),0)</f>
        <v>0</v>
      </c>
      <c r="EB339" s="53">
        <f ca="1" xml:space="preserve"> (EB$2 &gt;= NTBA!$F$17) * IF(EB$268 &gt;= $E339, MAX( MIN( $F339*$F$264, $F339-SUM($I339:EA339)),0),0)</f>
        <v>0</v>
      </c>
      <c r="EC339" s="53">
        <f ca="1" xml:space="preserve"> (EC$2 &gt;= NTBA!$F$17) * IF(EC$268 &gt;= $E339, MAX( MIN( $F339*$F$264, $F339-SUM($I339:EB339)),0),0)</f>
        <v>0</v>
      </c>
      <c r="ED339" s="53">
        <f ca="1" xml:space="preserve"> (ED$2 &gt;= NTBA!$F$17) * IF(ED$268 &gt;= $E339, MAX( MIN( $F339*$F$264, $F339-SUM($I339:EC339)),0),0)</f>
        <v>0</v>
      </c>
      <c r="EE339" s="53">
        <f ca="1" xml:space="preserve"> (EE$2 &gt;= NTBA!$F$17) * IF(EE$268 &gt;= $E339, MAX( MIN( $F339*$F$264, $F339-SUM($I339:ED339)),0),0)</f>
        <v>0</v>
      </c>
      <c r="EF339" s="53">
        <f ca="1" xml:space="preserve"> (EF$2 &gt;= NTBA!$F$17) * IF(EF$268 &gt;= $E339, MAX( MIN( $F339*$F$264, $F339-SUM($I339:EE339)),0),0)</f>
        <v>0</v>
      </c>
      <c r="EG339" s="53">
        <f ca="1" xml:space="preserve"> (EG$2 &gt;= NTBA!$F$17) * IF(EG$268 &gt;= $E339, MAX( MIN( $F339*$F$264, $F339-SUM($I339:EF339)),0),0)</f>
        <v>0</v>
      </c>
      <c r="EH339" s="53">
        <f ca="1" xml:space="preserve"> (EH$2 &gt;= NTBA!$F$17) * IF(EH$268 &gt;= $E339, MAX( MIN( $F339*$F$264, $F339-SUM($I339:EG339)),0),0)</f>
        <v>0</v>
      </c>
      <c r="EI339" s="21"/>
    </row>
    <row r="340" spans="5:139" ht="15" customHeight="1" outlineLevel="1" x14ac:dyDescent="0.35">
      <c r="E340" s="625">
        <v>72</v>
      </c>
      <c r="F340" s="415">
        <f ca="1"/>
        <v>0</v>
      </c>
      <c r="H340" s="26">
        <f t="shared" ca="1" si="185"/>
        <v>0</v>
      </c>
      <c r="I340" s="39"/>
      <c r="J340" s="53">
        <f xml:space="preserve"> (J$2 &gt;= NTBA!$F$17) * IF(J$268 &gt;= $E340, MAX( MIN( $F340*$F$264, $F340-SUM($I340:I340)),0),0)</f>
        <v>0</v>
      </c>
      <c r="K340" s="53">
        <f xml:space="preserve"> (K$2 &gt;= NTBA!$F$17) * IF(K$268 &gt;= $E340, MAX( MIN( $F340*$F$264, $F340-SUM($I340:J340)),0),0)</f>
        <v>0</v>
      </c>
      <c r="L340" s="53">
        <f xml:space="preserve"> (L$2 &gt;= NTBA!$F$17) * IF(L$268 &gt;= $E340, MAX( MIN( $F340*$F$264, $F340-SUM($I340:K340)),0),0)</f>
        <v>0</v>
      </c>
      <c r="M340" s="53">
        <f xml:space="preserve"> (M$2 &gt;= NTBA!$F$17) * IF(M$268 &gt;= $E340, MAX( MIN( $F340*$F$264, $F340-SUM($I340:L340)),0),0)</f>
        <v>0</v>
      </c>
      <c r="N340" s="53">
        <f xml:space="preserve"> (N$2 &gt;= NTBA!$F$17) * IF(N$268 &gt;= $E340, MAX( MIN( $F340*$F$264, $F340-SUM($I340:M340)),0),0)</f>
        <v>0</v>
      </c>
      <c r="O340" s="53">
        <f xml:space="preserve"> (O$2 &gt;= NTBA!$F$17) * IF(O$268 &gt;= $E340, MAX( MIN( $F340*$F$264, $F340-SUM($I340:N340)),0),0)</f>
        <v>0</v>
      </c>
      <c r="P340" s="53">
        <f xml:space="preserve"> (P$2 &gt;= NTBA!$F$17) * IF(P$268 &gt;= $E340, MAX( MIN( $F340*$F$264, $F340-SUM($I340:O340)),0),0)</f>
        <v>0</v>
      </c>
      <c r="Q340" s="53">
        <f xml:space="preserve"> (Q$2 &gt;= NTBA!$F$17) * IF(Q$268 &gt;= $E340, MAX( MIN( $F340*$F$264, $F340-SUM($I340:P340)),0),0)</f>
        <v>0</v>
      </c>
      <c r="R340" s="53">
        <f xml:space="preserve"> (R$2 &gt;= NTBA!$F$17) * IF(R$268 &gt;= $E340, MAX( MIN( $F340*$F$264, $F340-SUM($I340:Q340)),0),0)</f>
        <v>0</v>
      </c>
      <c r="S340" s="53">
        <f xml:space="preserve"> (S$2 &gt;= NTBA!$F$17) * IF(S$268 &gt;= $E340, MAX( MIN( $F340*$F$264, $F340-SUM($I340:R340)),0),0)</f>
        <v>0</v>
      </c>
      <c r="T340" s="53">
        <f xml:space="preserve"> (T$2 &gt;= NTBA!$F$17) * IF(T$268 &gt;= $E340, MAX( MIN( $F340*$F$264, $F340-SUM($I340:S340)),0),0)</f>
        <v>0</v>
      </c>
      <c r="U340" s="53">
        <f xml:space="preserve"> (U$2 &gt;= NTBA!$F$17) * IF(U$268 &gt;= $E340, MAX( MIN( $F340*$F$264, $F340-SUM($I340:T340)),0),0)</f>
        <v>0</v>
      </c>
      <c r="V340" s="53">
        <f xml:space="preserve"> (V$2 &gt;= NTBA!$F$17) * IF(V$268 &gt;= $E340, MAX( MIN( $F340*$F$264, $F340-SUM($I340:U340)),0),0)</f>
        <v>0</v>
      </c>
      <c r="W340" s="53">
        <f xml:space="preserve"> (W$2 &gt;= NTBA!$F$17) * IF(W$268 &gt;= $E340, MAX( MIN( $F340*$F$264, $F340-SUM($I340:V340)),0),0)</f>
        <v>0</v>
      </c>
      <c r="X340" s="53">
        <f xml:space="preserve"> (X$2 &gt;= NTBA!$F$17) * IF(X$268 &gt;= $E340, MAX( MIN( $F340*$F$264, $F340-SUM($I340:W340)),0),0)</f>
        <v>0</v>
      </c>
      <c r="Y340" s="53">
        <f xml:space="preserve"> (Y$2 &gt;= NTBA!$F$17) * IF(Y$268 &gt;= $E340, MAX( MIN( $F340*$F$264, $F340-SUM($I340:X340)),0),0)</f>
        <v>0</v>
      </c>
      <c r="Z340" s="53">
        <f xml:space="preserve"> (Z$2 &gt;= NTBA!$F$17) * IF(Z$268 &gt;= $E340, MAX( MIN( $F340*$F$264, $F340-SUM($I340:Y340)),0),0)</f>
        <v>0</v>
      </c>
      <c r="AA340" s="53">
        <f xml:space="preserve"> (AA$2 &gt;= NTBA!$F$17) * IF(AA$268 &gt;= $E340, MAX( MIN( $F340*$F$264, $F340-SUM($I340:Z340)),0),0)</f>
        <v>0</v>
      </c>
      <c r="AB340" s="53">
        <f xml:space="preserve"> (AB$2 &gt;= NTBA!$F$17) * IF(AB$268 &gt;= $E340, MAX( MIN( $F340*$F$264, $F340-SUM($I340:AA340)),0),0)</f>
        <v>0</v>
      </c>
      <c r="AC340" s="53">
        <f xml:space="preserve"> (AC$2 &gt;= NTBA!$F$17) * IF(AC$268 &gt;= $E340, MAX( MIN( $F340*$F$264, $F340-SUM($I340:AB340)),0),0)</f>
        <v>0</v>
      </c>
      <c r="AD340" s="53">
        <f xml:space="preserve"> (AD$2 &gt;= NTBA!$F$17) * IF(AD$268 &gt;= $E340, MAX( MIN( $F340*$F$264, $F340-SUM($I340:AC340)),0),0)</f>
        <v>0</v>
      </c>
      <c r="AE340" s="53">
        <f xml:space="preserve"> (AE$2 &gt;= NTBA!$F$17) * IF(AE$268 &gt;= $E340, MAX( MIN( $F340*$F$264, $F340-SUM($I340:AD340)),0),0)</f>
        <v>0</v>
      </c>
      <c r="AF340" s="53">
        <f xml:space="preserve"> (AF$2 &gt;= NTBA!$F$17) * IF(AF$268 &gt;= $E340, MAX( MIN( $F340*$F$264, $F340-SUM($I340:AE340)),0),0)</f>
        <v>0</v>
      </c>
      <c r="AG340" s="53">
        <f xml:space="preserve"> (AG$2 &gt;= NTBA!$F$17) * IF(AG$268 &gt;= $E340, MAX( MIN( $F340*$F$264, $F340-SUM($I340:AF340)),0),0)</f>
        <v>0</v>
      </c>
      <c r="AH340" s="53">
        <f xml:space="preserve"> (AH$2 &gt;= NTBA!$F$17) * IF(AH$268 &gt;= $E340, MAX( MIN( $F340*$F$264, $F340-SUM($I340:AG340)),0),0)</f>
        <v>0</v>
      </c>
      <c r="AI340" s="53">
        <f xml:space="preserve"> (AI$2 &gt;= NTBA!$F$17) * IF(AI$268 &gt;= $E340, MAX( MIN( $F340*$F$264, $F340-SUM($I340:AH340)),0),0)</f>
        <v>0</v>
      </c>
      <c r="AJ340" s="53">
        <f xml:space="preserve"> (AJ$2 &gt;= NTBA!$F$17) * IF(AJ$268 &gt;= $E340, MAX( MIN( $F340*$F$264, $F340-SUM($I340:AI340)),0),0)</f>
        <v>0</v>
      </c>
      <c r="AK340" s="53">
        <f xml:space="preserve"> (AK$2 &gt;= NTBA!$F$17) * IF(AK$268 &gt;= $E340, MAX( MIN( $F340*$F$264, $F340-SUM($I340:AJ340)),0),0)</f>
        <v>0</v>
      </c>
      <c r="AL340" s="53">
        <f xml:space="preserve"> (AL$2 &gt;= NTBA!$F$17) * IF(AL$268 &gt;= $E340, MAX( MIN( $F340*$F$264, $F340-SUM($I340:AK340)),0),0)</f>
        <v>0</v>
      </c>
      <c r="AM340" s="53">
        <f xml:space="preserve"> (AM$2 &gt;= NTBA!$F$17) * IF(AM$268 &gt;= $E340, MAX( MIN( $F340*$F$264, $F340-SUM($I340:AL340)),0),0)</f>
        <v>0</v>
      </c>
      <c r="AN340" s="53">
        <f xml:space="preserve"> (AN$2 &gt;= NTBA!$F$17) * IF(AN$268 &gt;= $E340, MAX( MIN( $F340*$F$264, $F340-SUM($I340:AM340)),0),0)</f>
        <v>0</v>
      </c>
      <c r="AO340" s="53">
        <f xml:space="preserve"> (AO$2 &gt;= NTBA!$F$17) * IF(AO$268 &gt;= $E340, MAX( MIN( $F340*$F$264, $F340-SUM($I340:AN340)),0),0)</f>
        <v>0</v>
      </c>
      <c r="AP340" s="53">
        <f xml:space="preserve"> (AP$2 &gt;= NTBA!$F$17) * IF(AP$268 &gt;= $E340, MAX( MIN( $F340*$F$264, $F340-SUM($I340:AO340)),0),0)</f>
        <v>0</v>
      </c>
      <c r="AQ340" s="53">
        <f xml:space="preserve"> (AQ$2 &gt;= NTBA!$F$17) * IF(AQ$268 &gt;= $E340, MAX( MIN( $F340*$F$264, $F340-SUM($I340:AP340)),0),0)</f>
        <v>0</v>
      </c>
      <c r="AR340" s="53">
        <f xml:space="preserve"> (AR$2 &gt;= NTBA!$F$17) * IF(AR$268 &gt;= $E340, MAX( MIN( $F340*$F$264, $F340-SUM($I340:AQ340)),0),0)</f>
        <v>0</v>
      </c>
      <c r="AS340" s="53">
        <f xml:space="preserve"> (AS$2 &gt;= NTBA!$F$17) * IF(AS$268 &gt;= $E340, MAX( MIN( $F340*$F$264, $F340-SUM($I340:AR340)),0),0)</f>
        <v>0</v>
      </c>
      <c r="AT340" s="53">
        <f xml:space="preserve"> (AT$2 &gt;= NTBA!$F$17) * IF(AT$268 &gt;= $E340, MAX( MIN( $F340*$F$264, $F340-SUM($I340:AS340)),0),0)</f>
        <v>0</v>
      </c>
      <c r="AU340" s="53">
        <f xml:space="preserve"> (AU$2 &gt;= NTBA!$F$17) * IF(AU$268 &gt;= $E340, MAX( MIN( $F340*$F$264, $F340-SUM($I340:AT340)),0),0)</f>
        <v>0</v>
      </c>
      <c r="AV340" s="53">
        <f xml:space="preserve"> (AV$2 &gt;= NTBA!$F$17) * IF(AV$268 &gt;= $E340, MAX( MIN( $F340*$F$264, $F340-SUM($I340:AU340)),0),0)</f>
        <v>0</v>
      </c>
      <c r="AW340" s="53">
        <f xml:space="preserve"> (AW$2 &gt;= NTBA!$F$17) * IF(AW$268 &gt;= $E340, MAX( MIN( $F340*$F$264, $F340-SUM($I340:AV340)),0),0)</f>
        <v>0</v>
      </c>
      <c r="AX340" s="53">
        <f xml:space="preserve"> (AX$2 &gt;= NTBA!$F$17) * IF(AX$268 &gt;= $E340, MAX( MIN( $F340*$F$264, $F340-SUM($I340:AW340)),0),0)</f>
        <v>0</v>
      </c>
      <c r="AY340" s="53">
        <f xml:space="preserve"> (AY$2 &gt;= NTBA!$F$17) * IF(AY$268 &gt;= $E340, MAX( MIN( $F340*$F$264, $F340-SUM($I340:AX340)),0),0)</f>
        <v>0</v>
      </c>
      <c r="AZ340" s="53">
        <f xml:space="preserve"> (AZ$2 &gt;= NTBA!$F$17) * IF(AZ$268 &gt;= $E340, MAX( MIN( $F340*$F$264, $F340-SUM($I340:AY340)),0),0)</f>
        <v>0</v>
      </c>
      <c r="BA340" s="53">
        <f xml:space="preserve"> (BA$2 &gt;= NTBA!$F$17) * IF(BA$268 &gt;= $E340, MAX( MIN( $F340*$F$264, $F340-SUM($I340:AZ340)),0),0)</f>
        <v>0</v>
      </c>
      <c r="BB340" s="53">
        <f xml:space="preserve"> (BB$2 &gt;= NTBA!$F$17) * IF(BB$268 &gt;= $E340, MAX( MIN( $F340*$F$264, $F340-SUM($I340:BA340)),0),0)</f>
        <v>0</v>
      </c>
      <c r="BC340" s="53">
        <f xml:space="preserve"> (BC$2 &gt;= NTBA!$F$17) * IF(BC$268 &gt;= $E340, MAX( MIN( $F340*$F$264, $F340-SUM($I340:BB340)),0),0)</f>
        <v>0</v>
      </c>
      <c r="BD340" s="53">
        <f xml:space="preserve"> (BD$2 &gt;= NTBA!$F$17) * IF(BD$268 &gt;= $E340, MAX( MIN( $F340*$F$264, $F340-SUM($I340:BC340)),0),0)</f>
        <v>0</v>
      </c>
      <c r="BE340" s="53">
        <f xml:space="preserve"> (BE$2 &gt;= NTBA!$F$17) * IF(BE$268 &gt;= $E340, MAX( MIN( $F340*$F$264, $F340-SUM($I340:BD340)),0),0)</f>
        <v>0</v>
      </c>
      <c r="BF340" s="53">
        <f xml:space="preserve"> (BF$2 &gt;= NTBA!$F$17) * IF(BF$268 &gt;= $E340, MAX( MIN( $F340*$F$264, $F340-SUM($I340:BE340)),0),0)</f>
        <v>0</v>
      </c>
      <c r="BG340" s="53">
        <f xml:space="preserve"> (BG$2 &gt;= NTBA!$F$17) * IF(BG$268 &gt;= $E340, MAX( MIN( $F340*$F$264, $F340-SUM($I340:BF340)),0),0)</f>
        <v>0</v>
      </c>
      <c r="BH340" s="53">
        <f xml:space="preserve"> (BH$2 &gt;= NTBA!$F$17) * IF(BH$268 &gt;= $E340, MAX( MIN( $F340*$F$264, $F340-SUM($I340:BG340)),0),0)</f>
        <v>0</v>
      </c>
      <c r="BI340" s="53">
        <f xml:space="preserve"> (BI$2 &gt;= NTBA!$F$17) * IF(BI$268 &gt;= $E340, MAX( MIN( $F340*$F$264, $F340-SUM($I340:BH340)),0),0)</f>
        <v>0</v>
      </c>
      <c r="BJ340" s="53">
        <f xml:space="preserve"> (BJ$2 &gt;= NTBA!$F$17) * IF(BJ$268 &gt;= $E340, MAX( MIN( $F340*$F$264, $F340-SUM($I340:BI340)),0),0)</f>
        <v>0</v>
      </c>
      <c r="BK340" s="53">
        <f xml:space="preserve"> (BK$2 &gt;= NTBA!$F$17) * IF(BK$268 &gt;= $E340, MAX( MIN( $F340*$F$264, $F340-SUM($I340:BJ340)),0),0)</f>
        <v>0</v>
      </c>
      <c r="BL340" s="53">
        <f xml:space="preserve"> (BL$2 &gt;= NTBA!$F$17) * IF(BL$268 &gt;= $E340, MAX( MIN( $F340*$F$264, $F340-SUM($I340:BK340)),0),0)</f>
        <v>0</v>
      </c>
      <c r="BM340" s="53">
        <f xml:space="preserve"> (BM$2 &gt;= NTBA!$F$17) * IF(BM$268 &gt;= $E340, MAX( MIN( $F340*$F$264, $F340-SUM($I340:BL340)),0),0)</f>
        <v>0</v>
      </c>
      <c r="BN340" s="53">
        <f xml:space="preserve"> (BN$2 &gt;= NTBA!$F$17) * IF(BN$268 &gt;= $E340, MAX( MIN( $F340*$F$264, $F340-SUM($I340:BM340)),0),0)</f>
        <v>0</v>
      </c>
      <c r="BO340" s="53">
        <f xml:space="preserve"> (BO$2 &gt;= NTBA!$F$17) * IF(BO$268 &gt;= $E340, MAX( MIN( $F340*$F$264, $F340-SUM($I340:BN340)),0),0)</f>
        <v>0</v>
      </c>
      <c r="BP340" s="53">
        <f xml:space="preserve"> (BP$2 &gt;= NTBA!$F$17) * IF(BP$268 &gt;= $E340, MAX( MIN( $F340*$F$264, $F340-SUM($I340:BO340)),0),0)</f>
        <v>0</v>
      </c>
      <c r="BQ340" s="53">
        <f xml:space="preserve"> (BQ$2 &gt;= NTBA!$F$17) * IF(BQ$268 &gt;= $E340, MAX( MIN( $F340*$F$264, $F340-SUM($I340:BP340)),0),0)</f>
        <v>0</v>
      </c>
      <c r="BR340" s="53">
        <f xml:space="preserve"> (BR$2 &gt;= NTBA!$F$17) * IF(BR$268 &gt;= $E340, MAX( MIN( $F340*$F$264, $F340-SUM($I340:BQ340)),0),0)</f>
        <v>0</v>
      </c>
      <c r="BS340" s="53">
        <f xml:space="preserve"> (BS$2 &gt;= NTBA!$F$17) * IF(BS$268 &gt;= $E340, MAX( MIN( $F340*$F$264, $F340-SUM($I340:BR340)),0),0)</f>
        <v>0</v>
      </c>
      <c r="BT340" s="53">
        <f xml:space="preserve"> (BT$2 &gt;= NTBA!$F$17) * IF(BT$268 &gt;= $E340, MAX( MIN( $F340*$F$264, $F340-SUM($I340:BS340)),0),0)</f>
        <v>0</v>
      </c>
      <c r="BU340" s="53">
        <f xml:space="preserve"> (BU$2 &gt;= NTBA!$F$17) * IF(BU$268 &gt;= $E340, MAX( MIN( $F340*$F$264, $F340-SUM($I340:BT340)),0),0)</f>
        <v>0</v>
      </c>
      <c r="BV340" s="53">
        <f xml:space="preserve"> (BV$2 &gt;= NTBA!$F$17) * IF(BV$268 &gt;= $E340, MAX( MIN( $F340*$F$264, $F340-SUM($I340:BU340)),0),0)</f>
        <v>0</v>
      </c>
      <c r="BW340" s="53">
        <f xml:space="preserve"> (BW$2 &gt;= NTBA!$F$17) * IF(BW$268 &gt;= $E340, MAX( MIN( $F340*$F$264, $F340-SUM($I340:BV340)),0),0)</f>
        <v>0</v>
      </c>
      <c r="BX340" s="53">
        <f xml:space="preserve"> (BX$2 &gt;= NTBA!$F$17) * IF(BX$268 &gt;= $E340, MAX( MIN( $F340*$F$264, $F340-SUM($I340:BW340)),0),0)</f>
        <v>0</v>
      </c>
      <c r="BY340" s="53">
        <f xml:space="preserve"> (BY$2 &gt;= NTBA!$F$17) * IF(BY$268 &gt;= $E340, MAX( MIN( $F340*$F$264, $F340-SUM($I340:BX340)),0),0)</f>
        <v>0</v>
      </c>
      <c r="BZ340" s="53">
        <f xml:space="preserve"> (BZ$2 &gt;= NTBA!$F$17) * IF(BZ$268 &gt;= $E340, MAX( MIN( $F340*$F$264, $F340-SUM($I340:BY340)),0),0)</f>
        <v>0</v>
      </c>
      <c r="CA340" s="53">
        <f xml:space="preserve"> (CA$2 &gt;= NTBA!$F$17) * IF(CA$268 &gt;= $E340, MAX( MIN( $F340*$F$264, $F340-SUM($I340:BZ340)),0),0)</f>
        <v>0</v>
      </c>
      <c r="CB340" s="53">
        <f xml:space="preserve"> (CB$2 &gt;= NTBA!$F$17) * IF(CB$268 &gt;= $E340, MAX( MIN( $F340*$F$264, $F340-SUM($I340:CA340)),0),0)</f>
        <v>0</v>
      </c>
      <c r="CC340" s="53">
        <f ca="1" xml:space="preserve"> (CC$2 &gt;= NTBA!$F$17) * IF(CC$268 &gt;= $E340, MAX( MIN( $F340*$F$264, $F340-SUM($I340:CB340)),0),0)</f>
        <v>0</v>
      </c>
      <c r="CD340" s="53">
        <f ca="1" xml:space="preserve"> (CD$2 &gt;= NTBA!$F$17) * IF(CD$268 &gt;= $E340, MAX( MIN( $F340*$F$264, $F340-SUM($I340:CC340)),0),0)</f>
        <v>0</v>
      </c>
      <c r="CE340" s="53">
        <f ca="1" xml:space="preserve"> (CE$2 &gt;= NTBA!$F$17) * IF(CE$268 &gt;= $E340, MAX( MIN( $F340*$F$264, $F340-SUM($I340:CD340)),0),0)</f>
        <v>0</v>
      </c>
      <c r="CF340" s="53">
        <f ca="1" xml:space="preserve"> (CF$2 &gt;= NTBA!$F$17) * IF(CF$268 &gt;= $E340, MAX( MIN( $F340*$F$264, $F340-SUM($I340:CE340)),0),0)</f>
        <v>0</v>
      </c>
      <c r="CG340" s="53">
        <f ca="1" xml:space="preserve"> (CG$2 &gt;= NTBA!$F$17) * IF(CG$268 &gt;= $E340, MAX( MIN( $F340*$F$264, $F340-SUM($I340:CF340)),0),0)</f>
        <v>0</v>
      </c>
      <c r="CH340" s="53">
        <f ca="1" xml:space="preserve"> (CH$2 &gt;= NTBA!$F$17) * IF(CH$268 &gt;= $E340, MAX( MIN( $F340*$F$264, $F340-SUM($I340:CG340)),0),0)</f>
        <v>0</v>
      </c>
      <c r="CI340" s="53">
        <f ca="1" xml:space="preserve"> (CI$2 &gt;= NTBA!$F$17) * IF(CI$268 &gt;= $E340, MAX( MIN( $F340*$F$264, $F340-SUM($I340:CH340)),0),0)</f>
        <v>0</v>
      </c>
      <c r="CJ340" s="53">
        <f ca="1" xml:space="preserve"> (CJ$2 &gt;= NTBA!$F$17) * IF(CJ$268 &gt;= $E340, MAX( MIN( $F340*$F$264, $F340-SUM($I340:CI340)),0),0)</f>
        <v>0</v>
      </c>
      <c r="CK340" s="53">
        <f ca="1" xml:space="preserve"> (CK$2 &gt;= NTBA!$F$17) * IF(CK$268 &gt;= $E340, MAX( MIN( $F340*$F$264, $F340-SUM($I340:CJ340)),0),0)</f>
        <v>0</v>
      </c>
      <c r="CL340" s="53">
        <f ca="1" xml:space="preserve"> (CL$2 &gt;= NTBA!$F$17) * IF(CL$268 &gt;= $E340, MAX( MIN( $F340*$F$264, $F340-SUM($I340:CK340)),0),0)</f>
        <v>0</v>
      </c>
      <c r="CM340" s="53">
        <f ca="1" xml:space="preserve"> (CM$2 &gt;= NTBA!$F$17) * IF(CM$268 &gt;= $E340, MAX( MIN( $F340*$F$264, $F340-SUM($I340:CL340)),0),0)</f>
        <v>0</v>
      </c>
      <c r="CN340" s="53">
        <f ca="1" xml:space="preserve"> (CN$2 &gt;= NTBA!$F$17) * IF(CN$268 &gt;= $E340, MAX( MIN( $F340*$F$264, $F340-SUM($I340:CM340)),0),0)</f>
        <v>0</v>
      </c>
      <c r="CO340" s="53">
        <f ca="1" xml:space="preserve"> (CO$2 &gt;= NTBA!$F$17) * IF(CO$268 &gt;= $E340, MAX( MIN( $F340*$F$264, $F340-SUM($I340:CN340)),0),0)</f>
        <v>0</v>
      </c>
      <c r="CP340" s="53">
        <f ca="1" xml:space="preserve"> (CP$2 &gt;= NTBA!$F$17) * IF(CP$268 &gt;= $E340, MAX( MIN( $F340*$F$264, $F340-SUM($I340:CO340)),0),0)</f>
        <v>0</v>
      </c>
      <c r="CQ340" s="53">
        <f ca="1" xml:space="preserve"> (CQ$2 &gt;= NTBA!$F$17) * IF(CQ$268 &gt;= $E340, MAX( MIN( $F340*$F$264, $F340-SUM($I340:CP340)),0),0)</f>
        <v>0</v>
      </c>
      <c r="CR340" s="53">
        <f ca="1" xml:space="preserve"> (CR$2 &gt;= NTBA!$F$17) * IF(CR$268 &gt;= $E340, MAX( MIN( $F340*$F$264, $F340-SUM($I340:CQ340)),0),0)</f>
        <v>0</v>
      </c>
      <c r="CS340" s="53">
        <f ca="1" xml:space="preserve"> (CS$2 &gt;= NTBA!$F$17) * IF(CS$268 &gt;= $E340, MAX( MIN( $F340*$F$264, $F340-SUM($I340:CR340)),0),0)</f>
        <v>0</v>
      </c>
      <c r="CT340" s="53">
        <f ca="1" xml:space="preserve"> (CT$2 &gt;= NTBA!$F$17) * IF(CT$268 &gt;= $E340, MAX( MIN( $F340*$F$264, $F340-SUM($I340:CS340)),0),0)</f>
        <v>0</v>
      </c>
      <c r="CU340" s="53">
        <f ca="1" xml:space="preserve"> (CU$2 &gt;= NTBA!$F$17) * IF(CU$268 &gt;= $E340, MAX( MIN( $F340*$F$264, $F340-SUM($I340:CT340)),0),0)</f>
        <v>0</v>
      </c>
      <c r="CV340" s="53">
        <f ca="1" xml:space="preserve"> (CV$2 &gt;= NTBA!$F$17) * IF(CV$268 &gt;= $E340, MAX( MIN( $F340*$F$264, $F340-SUM($I340:CU340)),0),0)</f>
        <v>0</v>
      </c>
      <c r="CW340" s="53">
        <f ca="1" xml:space="preserve"> (CW$2 &gt;= NTBA!$F$17) * IF(CW$268 &gt;= $E340, MAX( MIN( $F340*$F$264, $F340-SUM($I340:CV340)),0),0)</f>
        <v>0</v>
      </c>
      <c r="CX340" s="53">
        <f ca="1" xml:space="preserve"> (CX$2 &gt;= NTBA!$F$17) * IF(CX$268 &gt;= $E340, MAX( MIN( $F340*$F$264, $F340-SUM($I340:CW340)),0),0)</f>
        <v>0</v>
      </c>
      <c r="CY340" s="53">
        <f ca="1" xml:space="preserve"> (CY$2 &gt;= NTBA!$F$17) * IF(CY$268 &gt;= $E340, MAX( MIN( $F340*$F$264, $F340-SUM($I340:CX340)),0),0)</f>
        <v>0</v>
      </c>
      <c r="CZ340" s="53">
        <f ca="1" xml:space="preserve"> (CZ$2 &gt;= NTBA!$F$17) * IF(CZ$268 &gt;= $E340, MAX( MIN( $F340*$F$264, $F340-SUM($I340:CY340)),0),0)</f>
        <v>0</v>
      </c>
      <c r="DA340" s="53">
        <f ca="1" xml:space="preserve"> (DA$2 &gt;= NTBA!$F$17) * IF(DA$268 &gt;= $E340, MAX( MIN( $F340*$F$264, $F340-SUM($I340:CZ340)),0),0)</f>
        <v>0</v>
      </c>
      <c r="DB340" s="53">
        <f ca="1" xml:space="preserve"> (DB$2 &gt;= NTBA!$F$17) * IF(DB$268 &gt;= $E340, MAX( MIN( $F340*$F$264, $F340-SUM($I340:DA340)),0),0)</f>
        <v>0</v>
      </c>
      <c r="DC340" s="53">
        <f ca="1" xml:space="preserve"> (DC$2 &gt;= NTBA!$F$17) * IF(DC$268 &gt;= $E340, MAX( MIN( $F340*$F$264, $F340-SUM($I340:DB340)),0),0)</f>
        <v>0</v>
      </c>
      <c r="DD340" s="53">
        <f ca="1" xml:space="preserve"> (DD$2 &gt;= NTBA!$F$17) * IF(DD$268 &gt;= $E340, MAX( MIN( $F340*$F$264, $F340-SUM($I340:DC340)),0),0)</f>
        <v>0</v>
      </c>
      <c r="DE340" s="53">
        <f ca="1" xml:space="preserve"> (DE$2 &gt;= NTBA!$F$17) * IF(DE$268 &gt;= $E340, MAX( MIN( $F340*$F$264, $F340-SUM($I340:DD340)),0),0)</f>
        <v>0</v>
      </c>
      <c r="DF340" s="53">
        <f ca="1" xml:space="preserve"> (DF$2 &gt;= NTBA!$F$17) * IF(DF$268 &gt;= $E340, MAX( MIN( $F340*$F$264, $F340-SUM($I340:DE340)),0),0)</f>
        <v>0</v>
      </c>
      <c r="DG340" s="53">
        <f ca="1" xml:space="preserve"> (DG$2 &gt;= NTBA!$F$17) * IF(DG$268 &gt;= $E340, MAX( MIN( $F340*$F$264, $F340-SUM($I340:DF340)),0),0)</f>
        <v>0</v>
      </c>
      <c r="DH340" s="53">
        <f ca="1" xml:space="preserve"> (DH$2 &gt;= NTBA!$F$17) * IF(DH$268 &gt;= $E340, MAX( MIN( $F340*$F$264, $F340-SUM($I340:DG340)),0),0)</f>
        <v>0</v>
      </c>
      <c r="DI340" s="53">
        <f ca="1" xml:space="preserve"> (DI$2 &gt;= NTBA!$F$17) * IF(DI$268 &gt;= $E340, MAX( MIN( $F340*$F$264, $F340-SUM($I340:DH340)),0),0)</f>
        <v>0</v>
      </c>
      <c r="DJ340" s="53">
        <f ca="1" xml:space="preserve"> (DJ$2 &gt;= NTBA!$F$17) * IF(DJ$268 &gt;= $E340, MAX( MIN( $F340*$F$264, $F340-SUM($I340:DI340)),0),0)</f>
        <v>0</v>
      </c>
      <c r="DK340" s="53">
        <f ca="1" xml:space="preserve"> (DK$2 &gt;= NTBA!$F$17) * IF(DK$268 &gt;= $E340, MAX( MIN( $F340*$F$264, $F340-SUM($I340:DJ340)),0),0)</f>
        <v>0</v>
      </c>
      <c r="DL340" s="53">
        <f ca="1" xml:space="preserve"> (DL$2 &gt;= NTBA!$F$17) * IF(DL$268 &gt;= $E340, MAX( MIN( $F340*$F$264, $F340-SUM($I340:DK340)),0),0)</f>
        <v>0</v>
      </c>
      <c r="DM340" s="53">
        <f ca="1" xml:space="preserve"> (DM$2 &gt;= NTBA!$F$17) * IF(DM$268 &gt;= $E340, MAX( MIN( $F340*$F$264, $F340-SUM($I340:DL340)),0),0)</f>
        <v>0</v>
      </c>
      <c r="DN340" s="53">
        <f ca="1" xml:space="preserve"> (DN$2 &gt;= NTBA!$F$17) * IF(DN$268 &gt;= $E340, MAX( MIN( $F340*$F$264, $F340-SUM($I340:DM340)),0),0)</f>
        <v>0</v>
      </c>
      <c r="DO340" s="53">
        <f ca="1" xml:space="preserve"> (DO$2 &gt;= NTBA!$F$17) * IF(DO$268 &gt;= $E340, MAX( MIN( $F340*$F$264, $F340-SUM($I340:DN340)),0),0)</f>
        <v>0</v>
      </c>
      <c r="DP340" s="53">
        <f ca="1" xml:space="preserve"> (DP$2 &gt;= NTBA!$F$17) * IF(DP$268 &gt;= $E340, MAX( MIN( $F340*$F$264, $F340-SUM($I340:DO340)),0),0)</f>
        <v>0</v>
      </c>
      <c r="DQ340" s="53">
        <f ca="1" xml:space="preserve"> (DQ$2 &gt;= NTBA!$F$17) * IF(DQ$268 &gt;= $E340, MAX( MIN( $F340*$F$264, $F340-SUM($I340:DP340)),0),0)</f>
        <v>0</v>
      </c>
      <c r="DR340" s="53">
        <f ca="1" xml:space="preserve"> (DR$2 &gt;= NTBA!$F$17) * IF(DR$268 &gt;= $E340, MAX( MIN( $F340*$F$264, $F340-SUM($I340:DQ340)),0),0)</f>
        <v>0</v>
      </c>
      <c r="DS340" s="53">
        <f ca="1" xml:space="preserve"> (DS$2 &gt;= NTBA!$F$17) * IF(DS$268 &gt;= $E340, MAX( MIN( $F340*$F$264, $F340-SUM($I340:DR340)),0),0)</f>
        <v>0</v>
      </c>
      <c r="DT340" s="53">
        <f ca="1" xml:space="preserve"> (DT$2 &gt;= NTBA!$F$17) * IF(DT$268 &gt;= $E340, MAX( MIN( $F340*$F$264, $F340-SUM($I340:DS340)),0),0)</f>
        <v>0</v>
      </c>
      <c r="DU340" s="53">
        <f ca="1" xml:space="preserve"> (DU$2 &gt;= NTBA!$F$17) * IF(DU$268 &gt;= $E340, MAX( MIN( $F340*$F$264, $F340-SUM($I340:DT340)),0),0)</f>
        <v>0</v>
      </c>
      <c r="DV340" s="53">
        <f ca="1" xml:space="preserve"> (DV$2 &gt;= NTBA!$F$17) * IF(DV$268 &gt;= $E340, MAX( MIN( $F340*$F$264, $F340-SUM($I340:DU340)),0),0)</f>
        <v>0</v>
      </c>
      <c r="DW340" s="53">
        <f ca="1" xml:space="preserve"> (DW$2 &gt;= NTBA!$F$17) * IF(DW$268 &gt;= $E340, MAX( MIN( $F340*$F$264, $F340-SUM($I340:DV340)),0),0)</f>
        <v>0</v>
      </c>
      <c r="DX340" s="53">
        <f ca="1" xml:space="preserve"> (DX$2 &gt;= NTBA!$F$17) * IF(DX$268 &gt;= $E340, MAX( MIN( $F340*$F$264, $F340-SUM($I340:DW340)),0),0)</f>
        <v>0</v>
      </c>
      <c r="DY340" s="53">
        <f ca="1" xml:space="preserve"> (DY$2 &gt;= NTBA!$F$17) * IF(DY$268 &gt;= $E340, MAX( MIN( $F340*$F$264, $F340-SUM($I340:DX340)),0),0)</f>
        <v>0</v>
      </c>
      <c r="DZ340" s="53">
        <f ca="1" xml:space="preserve"> (DZ$2 &gt;= NTBA!$F$17) * IF(DZ$268 &gt;= $E340, MAX( MIN( $F340*$F$264, $F340-SUM($I340:DY340)),0),0)</f>
        <v>0</v>
      </c>
      <c r="EA340" s="53">
        <f ca="1" xml:space="preserve"> (EA$2 &gt;= NTBA!$F$17) * IF(EA$268 &gt;= $E340, MAX( MIN( $F340*$F$264, $F340-SUM($I340:DZ340)),0),0)</f>
        <v>0</v>
      </c>
      <c r="EB340" s="53">
        <f ca="1" xml:space="preserve"> (EB$2 &gt;= NTBA!$F$17) * IF(EB$268 &gt;= $E340, MAX( MIN( $F340*$F$264, $F340-SUM($I340:EA340)),0),0)</f>
        <v>0</v>
      </c>
      <c r="EC340" s="53">
        <f ca="1" xml:space="preserve"> (EC$2 &gt;= NTBA!$F$17) * IF(EC$268 &gt;= $E340, MAX( MIN( $F340*$F$264, $F340-SUM($I340:EB340)),0),0)</f>
        <v>0</v>
      </c>
      <c r="ED340" s="53">
        <f ca="1" xml:space="preserve"> (ED$2 &gt;= NTBA!$F$17) * IF(ED$268 &gt;= $E340, MAX( MIN( $F340*$F$264, $F340-SUM($I340:EC340)),0),0)</f>
        <v>0</v>
      </c>
      <c r="EE340" s="53">
        <f ca="1" xml:space="preserve"> (EE$2 &gt;= NTBA!$F$17) * IF(EE$268 &gt;= $E340, MAX( MIN( $F340*$F$264, $F340-SUM($I340:ED340)),0),0)</f>
        <v>0</v>
      </c>
      <c r="EF340" s="53">
        <f ca="1" xml:space="preserve"> (EF$2 &gt;= NTBA!$F$17) * IF(EF$268 &gt;= $E340, MAX( MIN( $F340*$F$264, $F340-SUM($I340:EE340)),0),0)</f>
        <v>0</v>
      </c>
      <c r="EG340" s="53">
        <f ca="1" xml:space="preserve"> (EG$2 &gt;= NTBA!$F$17) * IF(EG$268 &gt;= $E340, MAX( MIN( $F340*$F$264, $F340-SUM($I340:EF340)),0),0)</f>
        <v>0</v>
      </c>
      <c r="EH340" s="53">
        <f ca="1" xml:space="preserve"> (EH$2 &gt;= NTBA!$F$17) * IF(EH$268 &gt;= $E340, MAX( MIN( $F340*$F$264, $F340-SUM($I340:EG340)),0),0)</f>
        <v>0</v>
      </c>
      <c r="EI340" s="21"/>
    </row>
    <row r="341" spans="5:139" ht="15" customHeight="1" outlineLevel="1" x14ac:dyDescent="0.35">
      <c r="E341" s="625">
        <v>73</v>
      </c>
      <c r="F341" s="415">
        <f ca="1"/>
        <v>0</v>
      </c>
      <c r="H341" s="26">
        <f t="shared" ca="1" si="185"/>
        <v>0</v>
      </c>
      <c r="I341" s="39"/>
      <c r="J341" s="53">
        <f xml:space="preserve"> (J$2 &gt;= NTBA!$F$17) * IF(J$268 &gt;= $E341, MAX( MIN( $F341*$F$264, $F341-SUM($I341:I341)),0),0)</f>
        <v>0</v>
      </c>
      <c r="K341" s="53">
        <f xml:space="preserve"> (K$2 &gt;= NTBA!$F$17) * IF(K$268 &gt;= $E341, MAX( MIN( $F341*$F$264, $F341-SUM($I341:J341)),0),0)</f>
        <v>0</v>
      </c>
      <c r="L341" s="53">
        <f xml:space="preserve"> (L$2 &gt;= NTBA!$F$17) * IF(L$268 &gt;= $E341, MAX( MIN( $F341*$F$264, $F341-SUM($I341:K341)),0),0)</f>
        <v>0</v>
      </c>
      <c r="M341" s="53">
        <f xml:space="preserve"> (M$2 &gt;= NTBA!$F$17) * IF(M$268 &gt;= $E341, MAX( MIN( $F341*$F$264, $F341-SUM($I341:L341)),0),0)</f>
        <v>0</v>
      </c>
      <c r="N341" s="53">
        <f xml:space="preserve"> (N$2 &gt;= NTBA!$F$17) * IF(N$268 &gt;= $E341, MAX( MIN( $F341*$F$264, $F341-SUM($I341:M341)),0),0)</f>
        <v>0</v>
      </c>
      <c r="O341" s="53">
        <f xml:space="preserve"> (O$2 &gt;= NTBA!$F$17) * IF(O$268 &gt;= $E341, MAX( MIN( $F341*$F$264, $F341-SUM($I341:N341)),0),0)</f>
        <v>0</v>
      </c>
      <c r="P341" s="53">
        <f xml:space="preserve"> (P$2 &gt;= NTBA!$F$17) * IF(P$268 &gt;= $E341, MAX( MIN( $F341*$F$264, $F341-SUM($I341:O341)),0),0)</f>
        <v>0</v>
      </c>
      <c r="Q341" s="53">
        <f xml:space="preserve"> (Q$2 &gt;= NTBA!$F$17) * IF(Q$268 &gt;= $E341, MAX( MIN( $F341*$F$264, $F341-SUM($I341:P341)),0),0)</f>
        <v>0</v>
      </c>
      <c r="R341" s="53">
        <f xml:space="preserve"> (R$2 &gt;= NTBA!$F$17) * IF(R$268 &gt;= $E341, MAX( MIN( $F341*$F$264, $F341-SUM($I341:Q341)),0),0)</f>
        <v>0</v>
      </c>
      <c r="S341" s="53">
        <f xml:space="preserve"> (S$2 &gt;= NTBA!$F$17) * IF(S$268 &gt;= $E341, MAX( MIN( $F341*$F$264, $F341-SUM($I341:R341)),0),0)</f>
        <v>0</v>
      </c>
      <c r="T341" s="53">
        <f xml:space="preserve"> (T$2 &gt;= NTBA!$F$17) * IF(T$268 &gt;= $E341, MAX( MIN( $F341*$F$264, $F341-SUM($I341:S341)),0),0)</f>
        <v>0</v>
      </c>
      <c r="U341" s="53">
        <f xml:space="preserve"> (U$2 &gt;= NTBA!$F$17) * IF(U$268 &gt;= $E341, MAX( MIN( $F341*$F$264, $F341-SUM($I341:T341)),0),0)</f>
        <v>0</v>
      </c>
      <c r="V341" s="53">
        <f xml:space="preserve"> (V$2 &gt;= NTBA!$F$17) * IF(V$268 &gt;= $E341, MAX( MIN( $F341*$F$264, $F341-SUM($I341:U341)),0),0)</f>
        <v>0</v>
      </c>
      <c r="W341" s="53">
        <f xml:space="preserve"> (W$2 &gt;= NTBA!$F$17) * IF(W$268 &gt;= $E341, MAX( MIN( $F341*$F$264, $F341-SUM($I341:V341)),0),0)</f>
        <v>0</v>
      </c>
      <c r="X341" s="53">
        <f xml:space="preserve"> (X$2 &gt;= NTBA!$F$17) * IF(X$268 &gt;= $E341, MAX( MIN( $F341*$F$264, $F341-SUM($I341:W341)),0),0)</f>
        <v>0</v>
      </c>
      <c r="Y341" s="53">
        <f xml:space="preserve"> (Y$2 &gt;= NTBA!$F$17) * IF(Y$268 &gt;= $E341, MAX( MIN( $F341*$F$264, $F341-SUM($I341:X341)),0),0)</f>
        <v>0</v>
      </c>
      <c r="Z341" s="53">
        <f xml:space="preserve"> (Z$2 &gt;= NTBA!$F$17) * IF(Z$268 &gt;= $E341, MAX( MIN( $F341*$F$264, $F341-SUM($I341:Y341)),0),0)</f>
        <v>0</v>
      </c>
      <c r="AA341" s="53">
        <f xml:space="preserve"> (AA$2 &gt;= NTBA!$F$17) * IF(AA$268 &gt;= $E341, MAX( MIN( $F341*$F$264, $F341-SUM($I341:Z341)),0),0)</f>
        <v>0</v>
      </c>
      <c r="AB341" s="53">
        <f xml:space="preserve"> (AB$2 &gt;= NTBA!$F$17) * IF(AB$268 &gt;= $E341, MAX( MIN( $F341*$F$264, $F341-SUM($I341:AA341)),0),0)</f>
        <v>0</v>
      </c>
      <c r="AC341" s="53">
        <f xml:space="preserve"> (AC$2 &gt;= NTBA!$F$17) * IF(AC$268 &gt;= $E341, MAX( MIN( $F341*$F$264, $F341-SUM($I341:AB341)),0),0)</f>
        <v>0</v>
      </c>
      <c r="AD341" s="53">
        <f xml:space="preserve"> (AD$2 &gt;= NTBA!$F$17) * IF(AD$268 &gt;= $E341, MAX( MIN( $F341*$F$264, $F341-SUM($I341:AC341)),0),0)</f>
        <v>0</v>
      </c>
      <c r="AE341" s="53">
        <f xml:space="preserve"> (AE$2 &gt;= NTBA!$F$17) * IF(AE$268 &gt;= $E341, MAX( MIN( $F341*$F$264, $F341-SUM($I341:AD341)),0),0)</f>
        <v>0</v>
      </c>
      <c r="AF341" s="53">
        <f xml:space="preserve"> (AF$2 &gt;= NTBA!$F$17) * IF(AF$268 &gt;= $E341, MAX( MIN( $F341*$F$264, $F341-SUM($I341:AE341)),0),0)</f>
        <v>0</v>
      </c>
      <c r="AG341" s="53">
        <f xml:space="preserve"> (AG$2 &gt;= NTBA!$F$17) * IF(AG$268 &gt;= $E341, MAX( MIN( $F341*$F$264, $F341-SUM($I341:AF341)),0),0)</f>
        <v>0</v>
      </c>
      <c r="AH341" s="53">
        <f xml:space="preserve"> (AH$2 &gt;= NTBA!$F$17) * IF(AH$268 &gt;= $E341, MAX( MIN( $F341*$F$264, $F341-SUM($I341:AG341)),0),0)</f>
        <v>0</v>
      </c>
      <c r="AI341" s="53">
        <f xml:space="preserve"> (AI$2 &gt;= NTBA!$F$17) * IF(AI$268 &gt;= $E341, MAX( MIN( $F341*$F$264, $F341-SUM($I341:AH341)),0),0)</f>
        <v>0</v>
      </c>
      <c r="AJ341" s="53">
        <f xml:space="preserve"> (AJ$2 &gt;= NTBA!$F$17) * IF(AJ$268 &gt;= $E341, MAX( MIN( $F341*$F$264, $F341-SUM($I341:AI341)),0),0)</f>
        <v>0</v>
      </c>
      <c r="AK341" s="53">
        <f xml:space="preserve"> (AK$2 &gt;= NTBA!$F$17) * IF(AK$268 &gt;= $E341, MAX( MIN( $F341*$F$264, $F341-SUM($I341:AJ341)),0),0)</f>
        <v>0</v>
      </c>
      <c r="AL341" s="53">
        <f xml:space="preserve"> (AL$2 &gt;= NTBA!$F$17) * IF(AL$268 &gt;= $E341, MAX( MIN( $F341*$F$264, $F341-SUM($I341:AK341)),0),0)</f>
        <v>0</v>
      </c>
      <c r="AM341" s="53">
        <f xml:space="preserve"> (AM$2 &gt;= NTBA!$F$17) * IF(AM$268 &gt;= $E341, MAX( MIN( $F341*$F$264, $F341-SUM($I341:AL341)),0),0)</f>
        <v>0</v>
      </c>
      <c r="AN341" s="53">
        <f xml:space="preserve"> (AN$2 &gt;= NTBA!$F$17) * IF(AN$268 &gt;= $E341, MAX( MIN( $F341*$F$264, $F341-SUM($I341:AM341)),0),0)</f>
        <v>0</v>
      </c>
      <c r="AO341" s="53">
        <f xml:space="preserve"> (AO$2 &gt;= NTBA!$F$17) * IF(AO$268 &gt;= $E341, MAX( MIN( $F341*$F$264, $F341-SUM($I341:AN341)),0),0)</f>
        <v>0</v>
      </c>
      <c r="AP341" s="53">
        <f xml:space="preserve"> (AP$2 &gt;= NTBA!$F$17) * IF(AP$268 &gt;= $E341, MAX( MIN( $F341*$F$264, $F341-SUM($I341:AO341)),0),0)</f>
        <v>0</v>
      </c>
      <c r="AQ341" s="53">
        <f xml:space="preserve"> (AQ$2 &gt;= NTBA!$F$17) * IF(AQ$268 &gt;= $E341, MAX( MIN( $F341*$F$264, $F341-SUM($I341:AP341)),0),0)</f>
        <v>0</v>
      </c>
      <c r="AR341" s="53">
        <f xml:space="preserve"> (AR$2 &gt;= NTBA!$F$17) * IF(AR$268 &gt;= $E341, MAX( MIN( $F341*$F$264, $F341-SUM($I341:AQ341)),0),0)</f>
        <v>0</v>
      </c>
      <c r="AS341" s="53">
        <f xml:space="preserve"> (AS$2 &gt;= NTBA!$F$17) * IF(AS$268 &gt;= $E341, MAX( MIN( $F341*$F$264, $F341-SUM($I341:AR341)),0),0)</f>
        <v>0</v>
      </c>
      <c r="AT341" s="53">
        <f xml:space="preserve"> (AT$2 &gt;= NTBA!$F$17) * IF(AT$268 &gt;= $E341, MAX( MIN( $F341*$F$264, $F341-SUM($I341:AS341)),0),0)</f>
        <v>0</v>
      </c>
      <c r="AU341" s="53">
        <f xml:space="preserve"> (AU$2 &gt;= NTBA!$F$17) * IF(AU$268 &gt;= $E341, MAX( MIN( $F341*$F$264, $F341-SUM($I341:AT341)),0),0)</f>
        <v>0</v>
      </c>
      <c r="AV341" s="53">
        <f xml:space="preserve"> (AV$2 &gt;= NTBA!$F$17) * IF(AV$268 &gt;= $E341, MAX( MIN( $F341*$F$264, $F341-SUM($I341:AU341)),0),0)</f>
        <v>0</v>
      </c>
      <c r="AW341" s="53">
        <f xml:space="preserve"> (AW$2 &gt;= NTBA!$F$17) * IF(AW$268 &gt;= $E341, MAX( MIN( $F341*$F$264, $F341-SUM($I341:AV341)),0),0)</f>
        <v>0</v>
      </c>
      <c r="AX341" s="53">
        <f xml:space="preserve"> (AX$2 &gt;= NTBA!$F$17) * IF(AX$268 &gt;= $E341, MAX( MIN( $F341*$F$264, $F341-SUM($I341:AW341)),0),0)</f>
        <v>0</v>
      </c>
      <c r="AY341" s="53">
        <f xml:space="preserve"> (AY$2 &gt;= NTBA!$F$17) * IF(AY$268 &gt;= $E341, MAX( MIN( $F341*$F$264, $F341-SUM($I341:AX341)),0),0)</f>
        <v>0</v>
      </c>
      <c r="AZ341" s="53">
        <f xml:space="preserve"> (AZ$2 &gt;= NTBA!$F$17) * IF(AZ$268 &gt;= $E341, MAX( MIN( $F341*$F$264, $F341-SUM($I341:AY341)),0),0)</f>
        <v>0</v>
      </c>
      <c r="BA341" s="53">
        <f xml:space="preserve"> (BA$2 &gt;= NTBA!$F$17) * IF(BA$268 &gt;= $E341, MAX( MIN( $F341*$F$264, $F341-SUM($I341:AZ341)),0),0)</f>
        <v>0</v>
      </c>
      <c r="BB341" s="53">
        <f xml:space="preserve"> (BB$2 &gt;= NTBA!$F$17) * IF(BB$268 &gt;= $E341, MAX( MIN( $F341*$F$264, $F341-SUM($I341:BA341)),0),0)</f>
        <v>0</v>
      </c>
      <c r="BC341" s="53">
        <f xml:space="preserve"> (BC$2 &gt;= NTBA!$F$17) * IF(BC$268 &gt;= $E341, MAX( MIN( $F341*$F$264, $F341-SUM($I341:BB341)),0),0)</f>
        <v>0</v>
      </c>
      <c r="BD341" s="53">
        <f xml:space="preserve"> (BD$2 &gt;= NTBA!$F$17) * IF(BD$268 &gt;= $E341, MAX( MIN( $F341*$F$264, $F341-SUM($I341:BC341)),0),0)</f>
        <v>0</v>
      </c>
      <c r="BE341" s="53">
        <f xml:space="preserve"> (BE$2 &gt;= NTBA!$F$17) * IF(BE$268 &gt;= $E341, MAX( MIN( $F341*$F$264, $F341-SUM($I341:BD341)),0),0)</f>
        <v>0</v>
      </c>
      <c r="BF341" s="53">
        <f xml:space="preserve"> (BF$2 &gt;= NTBA!$F$17) * IF(BF$268 &gt;= $E341, MAX( MIN( $F341*$F$264, $F341-SUM($I341:BE341)),0),0)</f>
        <v>0</v>
      </c>
      <c r="BG341" s="53">
        <f xml:space="preserve"> (BG$2 &gt;= NTBA!$F$17) * IF(BG$268 &gt;= $E341, MAX( MIN( $F341*$F$264, $F341-SUM($I341:BF341)),0),0)</f>
        <v>0</v>
      </c>
      <c r="BH341" s="53">
        <f xml:space="preserve"> (BH$2 &gt;= NTBA!$F$17) * IF(BH$268 &gt;= $E341, MAX( MIN( $F341*$F$264, $F341-SUM($I341:BG341)),0),0)</f>
        <v>0</v>
      </c>
      <c r="BI341" s="53">
        <f xml:space="preserve"> (BI$2 &gt;= NTBA!$F$17) * IF(BI$268 &gt;= $E341, MAX( MIN( $F341*$F$264, $F341-SUM($I341:BH341)),0),0)</f>
        <v>0</v>
      </c>
      <c r="BJ341" s="53">
        <f xml:space="preserve"> (BJ$2 &gt;= NTBA!$F$17) * IF(BJ$268 &gt;= $E341, MAX( MIN( $F341*$F$264, $F341-SUM($I341:BI341)),0),0)</f>
        <v>0</v>
      </c>
      <c r="BK341" s="53">
        <f xml:space="preserve"> (BK$2 &gt;= NTBA!$F$17) * IF(BK$268 &gt;= $E341, MAX( MIN( $F341*$F$264, $F341-SUM($I341:BJ341)),0),0)</f>
        <v>0</v>
      </c>
      <c r="BL341" s="53">
        <f xml:space="preserve"> (BL$2 &gt;= NTBA!$F$17) * IF(BL$268 &gt;= $E341, MAX( MIN( $F341*$F$264, $F341-SUM($I341:BK341)),0),0)</f>
        <v>0</v>
      </c>
      <c r="BM341" s="53">
        <f xml:space="preserve"> (BM$2 &gt;= NTBA!$F$17) * IF(BM$268 &gt;= $E341, MAX( MIN( $F341*$F$264, $F341-SUM($I341:BL341)),0),0)</f>
        <v>0</v>
      </c>
      <c r="BN341" s="53">
        <f xml:space="preserve"> (BN$2 &gt;= NTBA!$F$17) * IF(BN$268 &gt;= $E341, MAX( MIN( $F341*$F$264, $F341-SUM($I341:BM341)),0),0)</f>
        <v>0</v>
      </c>
      <c r="BO341" s="53">
        <f xml:space="preserve"> (BO$2 &gt;= NTBA!$F$17) * IF(BO$268 &gt;= $E341, MAX( MIN( $F341*$F$264, $F341-SUM($I341:BN341)),0),0)</f>
        <v>0</v>
      </c>
      <c r="BP341" s="53">
        <f xml:space="preserve"> (BP$2 &gt;= NTBA!$F$17) * IF(BP$268 &gt;= $E341, MAX( MIN( $F341*$F$264, $F341-SUM($I341:BO341)),0),0)</f>
        <v>0</v>
      </c>
      <c r="BQ341" s="53">
        <f xml:space="preserve"> (BQ$2 &gt;= NTBA!$F$17) * IF(BQ$268 &gt;= $E341, MAX( MIN( $F341*$F$264, $F341-SUM($I341:BP341)),0),0)</f>
        <v>0</v>
      </c>
      <c r="BR341" s="53">
        <f xml:space="preserve"> (BR$2 &gt;= NTBA!$F$17) * IF(BR$268 &gt;= $E341, MAX( MIN( $F341*$F$264, $F341-SUM($I341:BQ341)),0),0)</f>
        <v>0</v>
      </c>
      <c r="BS341" s="53">
        <f xml:space="preserve"> (BS$2 &gt;= NTBA!$F$17) * IF(BS$268 &gt;= $E341, MAX( MIN( $F341*$F$264, $F341-SUM($I341:BR341)),0),0)</f>
        <v>0</v>
      </c>
      <c r="BT341" s="53">
        <f xml:space="preserve"> (BT$2 &gt;= NTBA!$F$17) * IF(BT$268 &gt;= $E341, MAX( MIN( $F341*$F$264, $F341-SUM($I341:BS341)),0),0)</f>
        <v>0</v>
      </c>
      <c r="BU341" s="53">
        <f xml:space="preserve"> (BU$2 &gt;= NTBA!$F$17) * IF(BU$268 &gt;= $E341, MAX( MIN( $F341*$F$264, $F341-SUM($I341:BT341)),0),0)</f>
        <v>0</v>
      </c>
      <c r="BV341" s="53">
        <f xml:space="preserve"> (BV$2 &gt;= NTBA!$F$17) * IF(BV$268 &gt;= $E341, MAX( MIN( $F341*$F$264, $F341-SUM($I341:BU341)),0),0)</f>
        <v>0</v>
      </c>
      <c r="BW341" s="53">
        <f xml:space="preserve"> (BW$2 &gt;= NTBA!$F$17) * IF(BW$268 &gt;= $E341, MAX( MIN( $F341*$F$264, $F341-SUM($I341:BV341)),0),0)</f>
        <v>0</v>
      </c>
      <c r="BX341" s="53">
        <f xml:space="preserve"> (BX$2 &gt;= NTBA!$F$17) * IF(BX$268 &gt;= $E341, MAX( MIN( $F341*$F$264, $F341-SUM($I341:BW341)),0),0)</f>
        <v>0</v>
      </c>
      <c r="BY341" s="53">
        <f xml:space="preserve"> (BY$2 &gt;= NTBA!$F$17) * IF(BY$268 &gt;= $E341, MAX( MIN( $F341*$F$264, $F341-SUM($I341:BX341)),0),0)</f>
        <v>0</v>
      </c>
      <c r="BZ341" s="53">
        <f xml:space="preserve"> (BZ$2 &gt;= NTBA!$F$17) * IF(BZ$268 &gt;= $E341, MAX( MIN( $F341*$F$264, $F341-SUM($I341:BY341)),0),0)</f>
        <v>0</v>
      </c>
      <c r="CA341" s="53">
        <f xml:space="preserve"> (CA$2 &gt;= NTBA!$F$17) * IF(CA$268 &gt;= $E341, MAX( MIN( $F341*$F$264, $F341-SUM($I341:BZ341)),0),0)</f>
        <v>0</v>
      </c>
      <c r="CB341" s="53">
        <f xml:space="preserve"> (CB$2 &gt;= NTBA!$F$17) * IF(CB$268 &gt;= $E341, MAX( MIN( $F341*$F$264, $F341-SUM($I341:CA341)),0),0)</f>
        <v>0</v>
      </c>
      <c r="CC341" s="53">
        <f xml:space="preserve"> (CC$2 &gt;= NTBA!$F$17) * IF(CC$268 &gt;= $E341, MAX( MIN( $F341*$F$264, $F341-SUM($I341:CB341)),0),0)</f>
        <v>0</v>
      </c>
      <c r="CD341" s="53">
        <f ca="1" xml:space="preserve"> (CD$2 &gt;= NTBA!$F$17) * IF(CD$268 &gt;= $E341, MAX( MIN( $F341*$F$264, $F341-SUM($I341:CC341)),0),0)</f>
        <v>0</v>
      </c>
      <c r="CE341" s="53">
        <f ca="1" xml:space="preserve"> (CE$2 &gt;= NTBA!$F$17) * IF(CE$268 &gt;= $E341, MAX( MIN( $F341*$F$264, $F341-SUM($I341:CD341)),0),0)</f>
        <v>0</v>
      </c>
      <c r="CF341" s="53">
        <f ca="1" xml:space="preserve"> (CF$2 &gt;= NTBA!$F$17) * IF(CF$268 &gt;= $E341, MAX( MIN( $F341*$F$264, $F341-SUM($I341:CE341)),0),0)</f>
        <v>0</v>
      </c>
      <c r="CG341" s="53">
        <f ca="1" xml:space="preserve"> (CG$2 &gt;= NTBA!$F$17) * IF(CG$268 &gt;= $E341, MAX( MIN( $F341*$F$264, $F341-SUM($I341:CF341)),0),0)</f>
        <v>0</v>
      </c>
      <c r="CH341" s="53">
        <f ca="1" xml:space="preserve"> (CH$2 &gt;= NTBA!$F$17) * IF(CH$268 &gt;= $E341, MAX( MIN( $F341*$F$264, $F341-SUM($I341:CG341)),0),0)</f>
        <v>0</v>
      </c>
      <c r="CI341" s="53">
        <f ca="1" xml:space="preserve"> (CI$2 &gt;= NTBA!$F$17) * IF(CI$268 &gt;= $E341, MAX( MIN( $F341*$F$264, $F341-SUM($I341:CH341)),0),0)</f>
        <v>0</v>
      </c>
      <c r="CJ341" s="53">
        <f ca="1" xml:space="preserve"> (CJ$2 &gt;= NTBA!$F$17) * IF(CJ$268 &gt;= $E341, MAX( MIN( $F341*$F$264, $F341-SUM($I341:CI341)),0),0)</f>
        <v>0</v>
      </c>
      <c r="CK341" s="53">
        <f ca="1" xml:space="preserve"> (CK$2 &gt;= NTBA!$F$17) * IF(CK$268 &gt;= $E341, MAX( MIN( $F341*$F$264, $F341-SUM($I341:CJ341)),0),0)</f>
        <v>0</v>
      </c>
      <c r="CL341" s="53">
        <f ca="1" xml:space="preserve"> (CL$2 &gt;= NTBA!$F$17) * IF(CL$268 &gt;= $E341, MAX( MIN( $F341*$F$264, $F341-SUM($I341:CK341)),0),0)</f>
        <v>0</v>
      </c>
      <c r="CM341" s="53">
        <f ca="1" xml:space="preserve"> (CM$2 &gt;= NTBA!$F$17) * IF(CM$268 &gt;= $E341, MAX( MIN( $F341*$F$264, $F341-SUM($I341:CL341)),0),0)</f>
        <v>0</v>
      </c>
      <c r="CN341" s="53">
        <f ca="1" xml:space="preserve"> (CN$2 &gt;= NTBA!$F$17) * IF(CN$268 &gt;= $E341, MAX( MIN( $F341*$F$264, $F341-SUM($I341:CM341)),0),0)</f>
        <v>0</v>
      </c>
      <c r="CO341" s="53">
        <f ca="1" xml:space="preserve"> (CO$2 &gt;= NTBA!$F$17) * IF(CO$268 &gt;= $E341, MAX( MIN( $F341*$F$264, $F341-SUM($I341:CN341)),0),0)</f>
        <v>0</v>
      </c>
      <c r="CP341" s="53">
        <f ca="1" xml:space="preserve"> (CP$2 &gt;= NTBA!$F$17) * IF(CP$268 &gt;= $E341, MAX( MIN( $F341*$F$264, $F341-SUM($I341:CO341)),0),0)</f>
        <v>0</v>
      </c>
      <c r="CQ341" s="53">
        <f ca="1" xml:space="preserve"> (CQ$2 &gt;= NTBA!$F$17) * IF(CQ$268 &gt;= $E341, MAX( MIN( $F341*$F$264, $F341-SUM($I341:CP341)),0),0)</f>
        <v>0</v>
      </c>
      <c r="CR341" s="53">
        <f ca="1" xml:space="preserve"> (CR$2 &gt;= NTBA!$F$17) * IF(CR$268 &gt;= $E341, MAX( MIN( $F341*$F$264, $F341-SUM($I341:CQ341)),0),0)</f>
        <v>0</v>
      </c>
      <c r="CS341" s="53">
        <f ca="1" xml:space="preserve"> (CS$2 &gt;= NTBA!$F$17) * IF(CS$268 &gt;= $E341, MAX( MIN( $F341*$F$264, $F341-SUM($I341:CR341)),0),0)</f>
        <v>0</v>
      </c>
      <c r="CT341" s="53">
        <f ca="1" xml:space="preserve"> (CT$2 &gt;= NTBA!$F$17) * IF(CT$268 &gt;= $E341, MAX( MIN( $F341*$F$264, $F341-SUM($I341:CS341)),0),0)</f>
        <v>0</v>
      </c>
      <c r="CU341" s="53">
        <f ca="1" xml:space="preserve"> (CU$2 &gt;= NTBA!$F$17) * IF(CU$268 &gt;= $E341, MAX( MIN( $F341*$F$264, $F341-SUM($I341:CT341)),0),0)</f>
        <v>0</v>
      </c>
      <c r="CV341" s="53">
        <f ca="1" xml:space="preserve"> (CV$2 &gt;= NTBA!$F$17) * IF(CV$268 &gt;= $E341, MAX( MIN( $F341*$F$264, $F341-SUM($I341:CU341)),0),0)</f>
        <v>0</v>
      </c>
      <c r="CW341" s="53">
        <f ca="1" xml:space="preserve"> (CW$2 &gt;= NTBA!$F$17) * IF(CW$268 &gt;= $E341, MAX( MIN( $F341*$F$264, $F341-SUM($I341:CV341)),0),0)</f>
        <v>0</v>
      </c>
      <c r="CX341" s="53">
        <f ca="1" xml:space="preserve"> (CX$2 &gt;= NTBA!$F$17) * IF(CX$268 &gt;= $E341, MAX( MIN( $F341*$F$264, $F341-SUM($I341:CW341)),0),0)</f>
        <v>0</v>
      </c>
      <c r="CY341" s="53">
        <f ca="1" xml:space="preserve"> (CY$2 &gt;= NTBA!$F$17) * IF(CY$268 &gt;= $E341, MAX( MIN( $F341*$F$264, $F341-SUM($I341:CX341)),0),0)</f>
        <v>0</v>
      </c>
      <c r="CZ341" s="53">
        <f ca="1" xml:space="preserve"> (CZ$2 &gt;= NTBA!$F$17) * IF(CZ$268 &gt;= $E341, MAX( MIN( $F341*$F$264, $F341-SUM($I341:CY341)),0),0)</f>
        <v>0</v>
      </c>
      <c r="DA341" s="53">
        <f ca="1" xml:space="preserve"> (DA$2 &gt;= NTBA!$F$17) * IF(DA$268 &gt;= $E341, MAX( MIN( $F341*$F$264, $F341-SUM($I341:CZ341)),0),0)</f>
        <v>0</v>
      </c>
      <c r="DB341" s="53">
        <f ca="1" xml:space="preserve"> (DB$2 &gt;= NTBA!$F$17) * IF(DB$268 &gt;= $E341, MAX( MIN( $F341*$F$264, $F341-SUM($I341:DA341)),0),0)</f>
        <v>0</v>
      </c>
      <c r="DC341" s="53">
        <f ca="1" xml:space="preserve"> (DC$2 &gt;= NTBA!$F$17) * IF(DC$268 &gt;= $E341, MAX( MIN( $F341*$F$264, $F341-SUM($I341:DB341)),0),0)</f>
        <v>0</v>
      </c>
      <c r="DD341" s="53">
        <f ca="1" xml:space="preserve"> (DD$2 &gt;= NTBA!$F$17) * IF(DD$268 &gt;= $E341, MAX( MIN( $F341*$F$264, $F341-SUM($I341:DC341)),0),0)</f>
        <v>0</v>
      </c>
      <c r="DE341" s="53">
        <f ca="1" xml:space="preserve"> (DE$2 &gt;= NTBA!$F$17) * IF(DE$268 &gt;= $E341, MAX( MIN( $F341*$F$264, $F341-SUM($I341:DD341)),0),0)</f>
        <v>0</v>
      </c>
      <c r="DF341" s="53">
        <f ca="1" xml:space="preserve"> (DF$2 &gt;= NTBA!$F$17) * IF(DF$268 &gt;= $E341, MAX( MIN( $F341*$F$264, $F341-SUM($I341:DE341)),0),0)</f>
        <v>0</v>
      </c>
      <c r="DG341" s="53">
        <f ca="1" xml:space="preserve"> (DG$2 &gt;= NTBA!$F$17) * IF(DG$268 &gt;= $E341, MAX( MIN( $F341*$F$264, $F341-SUM($I341:DF341)),0),0)</f>
        <v>0</v>
      </c>
      <c r="DH341" s="53">
        <f ca="1" xml:space="preserve"> (DH$2 &gt;= NTBA!$F$17) * IF(DH$268 &gt;= $E341, MAX( MIN( $F341*$F$264, $F341-SUM($I341:DG341)),0),0)</f>
        <v>0</v>
      </c>
      <c r="DI341" s="53">
        <f ca="1" xml:space="preserve"> (DI$2 &gt;= NTBA!$F$17) * IF(DI$268 &gt;= $E341, MAX( MIN( $F341*$F$264, $F341-SUM($I341:DH341)),0),0)</f>
        <v>0</v>
      </c>
      <c r="DJ341" s="53">
        <f ca="1" xml:space="preserve"> (DJ$2 &gt;= NTBA!$F$17) * IF(DJ$268 &gt;= $E341, MAX( MIN( $F341*$F$264, $F341-SUM($I341:DI341)),0),0)</f>
        <v>0</v>
      </c>
      <c r="DK341" s="53">
        <f ca="1" xml:space="preserve"> (DK$2 &gt;= NTBA!$F$17) * IF(DK$268 &gt;= $E341, MAX( MIN( $F341*$F$264, $F341-SUM($I341:DJ341)),0),0)</f>
        <v>0</v>
      </c>
      <c r="DL341" s="53">
        <f ca="1" xml:space="preserve"> (DL$2 &gt;= NTBA!$F$17) * IF(DL$268 &gt;= $E341, MAX( MIN( $F341*$F$264, $F341-SUM($I341:DK341)),0),0)</f>
        <v>0</v>
      </c>
      <c r="DM341" s="53">
        <f ca="1" xml:space="preserve"> (DM$2 &gt;= NTBA!$F$17) * IF(DM$268 &gt;= $E341, MAX( MIN( $F341*$F$264, $F341-SUM($I341:DL341)),0),0)</f>
        <v>0</v>
      </c>
      <c r="DN341" s="53">
        <f ca="1" xml:space="preserve"> (DN$2 &gt;= NTBA!$F$17) * IF(DN$268 &gt;= $E341, MAX( MIN( $F341*$F$264, $F341-SUM($I341:DM341)),0),0)</f>
        <v>0</v>
      </c>
      <c r="DO341" s="53">
        <f ca="1" xml:space="preserve"> (DO$2 &gt;= NTBA!$F$17) * IF(DO$268 &gt;= $E341, MAX( MIN( $F341*$F$264, $F341-SUM($I341:DN341)),0),0)</f>
        <v>0</v>
      </c>
      <c r="DP341" s="53">
        <f ca="1" xml:space="preserve"> (DP$2 &gt;= NTBA!$F$17) * IF(DP$268 &gt;= $E341, MAX( MIN( $F341*$F$264, $F341-SUM($I341:DO341)),0),0)</f>
        <v>0</v>
      </c>
      <c r="DQ341" s="53">
        <f ca="1" xml:space="preserve"> (DQ$2 &gt;= NTBA!$F$17) * IF(DQ$268 &gt;= $E341, MAX( MIN( $F341*$F$264, $F341-SUM($I341:DP341)),0),0)</f>
        <v>0</v>
      </c>
      <c r="DR341" s="53">
        <f ca="1" xml:space="preserve"> (DR$2 &gt;= NTBA!$F$17) * IF(DR$268 &gt;= $E341, MAX( MIN( $F341*$F$264, $F341-SUM($I341:DQ341)),0),0)</f>
        <v>0</v>
      </c>
      <c r="DS341" s="53">
        <f ca="1" xml:space="preserve"> (DS$2 &gt;= NTBA!$F$17) * IF(DS$268 &gt;= $E341, MAX( MIN( $F341*$F$264, $F341-SUM($I341:DR341)),0),0)</f>
        <v>0</v>
      </c>
      <c r="DT341" s="53">
        <f ca="1" xml:space="preserve"> (DT$2 &gt;= NTBA!$F$17) * IF(DT$268 &gt;= $E341, MAX( MIN( $F341*$F$264, $F341-SUM($I341:DS341)),0),0)</f>
        <v>0</v>
      </c>
      <c r="DU341" s="53">
        <f ca="1" xml:space="preserve"> (DU$2 &gt;= NTBA!$F$17) * IF(DU$268 &gt;= $E341, MAX( MIN( $F341*$F$264, $F341-SUM($I341:DT341)),0),0)</f>
        <v>0</v>
      </c>
      <c r="DV341" s="53">
        <f ca="1" xml:space="preserve"> (DV$2 &gt;= NTBA!$F$17) * IF(DV$268 &gt;= $E341, MAX( MIN( $F341*$F$264, $F341-SUM($I341:DU341)),0),0)</f>
        <v>0</v>
      </c>
      <c r="DW341" s="53">
        <f ca="1" xml:space="preserve"> (DW$2 &gt;= NTBA!$F$17) * IF(DW$268 &gt;= $E341, MAX( MIN( $F341*$F$264, $F341-SUM($I341:DV341)),0),0)</f>
        <v>0</v>
      </c>
      <c r="DX341" s="53">
        <f ca="1" xml:space="preserve"> (DX$2 &gt;= NTBA!$F$17) * IF(DX$268 &gt;= $E341, MAX( MIN( $F341*$F$264, $F341-SUM($I341:DW341)),0),0)</f>
        <v>0</v>
      </c>
      <c r="DY341" s="53">
        <f ca="1" xml:space="preserve"> (DY$2 &gt;= NTBA!$F$17) * IF(DY$268 &gt;= $E341, MAX( MIN( $F341*$F$264, $F341-SUM($I341:DX341)),0),0)</f>
        <v>0</v>
      </c>
      <c r="DZ341" s="53">
        <f ca="1" xml:space="preserve"> (DZ$2 &gt;= NTBA!$F$17) * IF(DZ$268 &gt;= $E341, MAX( MIN( $F341*$F$264, $F341-SUM($I341:DY341)),0),0)</f>
        <v>0</v>
      </c>
      <c r="EA341" s="53">
        <f ca="1" xml:space="preserve"> (EA$2 &gt;= NTBA!$F$17) * IF(EA$268 &gt;= $E341, MAX( MIN( $F341*$F$264, $F341-SUM($I341:DZ341)),0),0)</f>
        <v>0</v>
      </c>
      <c r="EB341" s="53">
        <f ca="1" xml:space="preserve"> (EB$2 &gt;= NTBA!$F$17) * IF(EB$268 &gt;= $E341, MAX( MIN( $F341*$F$264, $F341-SUM($I341:EA341)),0),0)</f>
        <v>0</v>
      </c>
      <c r="EC341" s="53">
        <f ca="1" xml:space="preserve"> (EC$2 &gt;= NTBA!$F$17) * IF(EC$268 &gt;= $E341, MAX( MIN( $F341*$F$264, $F341-SUM($I341:EB341)),0),0)</f>
        <v>0</v>
      </c>
      <c r="ED341" s="53">
        <f ca="1" xml:space="preserve"> (ED$2 &gt;= NTBA!$F$17) * IF(ED$268 &gt;= $E341, MAX( MIN( $F341*$F$264, $F341-SUM($I341:EC341)),0),0)</f>
        <v>0</v>
      </c>
      <c r="EE341" s="53">
        <f ca="1" xml:space="preserve"> (EE$2 &gt;= NTBA!$F$17) * IF(EE$268 &gt;= $E341, MAX( MIN( $F341*$F$264, $F341-SUM($I341:ED341)),0),0)</f>
        <v>0</v>
      </c>
      <c r="EF341" s="53">
        <f ca="1" xml:space="preserve"> (EF$2 &gt;= NTBA!$F$17) * IF(EF$268 &gt;= $E341, MAX( MIN( $F341*$F$264, $F341-SUM($I341:EE341)),0),0)</f>
        <v>0</v>
      </c>
      <c r="EG341" s="53">
        <f ca="1" xml:space="preserve"> (EG$2 &gt;= NTBA!$F$17) * IF(EG$268 &gt;= $E341, MAX( MIN( $F341*$F$264, $F341-SUM($I341:EF341)),0),0)</f>
        <v>0</v>
      </c>
      <c r="EH341" s="53">
        <f ca="1" xml:space="preserve"> (EH$2 &gt;= NTBA!$F$17) * IF(EH$268 &gt;= $E341, MAX( MIN( $F341*$F$264, $F341-SUM($I341:EG341)),0),0)</f>
        <v>0</v>
      </c>
      <c r="EI341" s="21"/>
    </row>
    <row r="342" spans="5:139" ht="15" customHeight="1" outlineLevel="1" x14ac:dyDescent="0.35">
      <c r="E342" s="625">
        <v>74</v>
      </c>
      <c r="F342" s="415">
        <f ca="1"/>
        <v>0</v>
      </c>
      <c r="H342" s="26">
        <f t="shared" ca="1" si="185"/>
        <v>0</v>
      </c>
      <c r="I342" s="39"/>
      <c r="J342" s="53">
        <f xml:space="preserve"> (J$2 &gt;= NTBA!$F$17) * IF(J$268 &gt;= $E342, MAX( MIN( $F342*$F$264, $F342-SUM($I342:I342)),0),0)</f>
        <v>0</v>
      </c>
      <c r="K342" s="53">
        <f xml:space="preserve"> (K$2 &gt;= NTBA!$F$17) * IF(K$268 &gt;= $E342, MAX( MIN( $F342*$F$264, $F342-SUM($I342:J342)),0),0)</f>
        <v>0</v>
      </c>
      <c r="L342" s="53">
        <f xml:space="preserve"> (L$2 &gt;= NTBA!$F$17) * IF(L$268 &gt;= $E342, MAX( MIN( $F342*$F$264, $F342-SUM($I342:K342)),0),0)</f>
        <v>0</v>
      </c>
      <c r="M342" s="53">
        <f xml:space="preserve"> (M$2 &gt;= NTBA!$F$17) * IF(M$268 &gt;= $E342, MAX( MIN( $F342*$F$264, $F342-SUM($I342:L342)),0),0)</f>
        <v>0</v>
      </c>
      <c r="N342" s="53">
        <f xml:space="preserve"> (N$2 &gt;= NTBA!$F$17) * IF(N$268 &gt;= $E342, MAX( MIN( $F342*$F$264, $F342-SUM($I342:M342)),0),0)</f>
        <v>0</v>
      </c>
      <c r="O342" s="53">
        <f xml:space="preserve"> (O$2 &gt;= NTBA!$F$17) * IF(O$268 &gt;= $E342, MAX( MIN( $F342*$F$264, $F342-SUM($I342:N342)),0),0)</f>
        <v>0</v>
      </c>
      <c r="P342" s="53">
        <f xml:space="preserve"> (P$2 &gt;= NTBA!$F$17) * IF(P$268 &gt;= $E342, MAX( MIN( $F342*$F$264, $F342-SUM($I342:O342)),0),0)</f>
        <v>0</v>
      </c>
      <c r="Q342" s="53">
        <f xml:space="preserve"> (Q$2 &gt;= NTBA!$F$17) * IF(Q$268 &gt;= $E342, MAX( MIN( $F342*$F$264, $F342-SUM($I342:P342)),0),0)</f>
        <v>0</v>
      </c>
      <c r="R342" s="53">
        <f xml:space="preserve"> (R$2 &gt;= NTBA!$F$17) * IF(R$268 &gt;= $E342, MAX( MIN( $F342*$F$264, $F342-SUM($I342:Q342)),0),0)</f>
        <v>0</v>
      </c>
      <c r="S342" s="53">
        <f xml:space="preserve"> (S$2 &gt;= NTBA!$F$17) * IF(S$268 &gt;= $E342, MAX( MIN( $F342*$F$264, $F342-SUM($I342:R342)),0),0)</f>
        <v>0</v>
      </c>
      <c r="T342" s="53">
        <f xml:space="preserve"> (T$2 &gt;= NTBA!$F$17) * IF(T$268 &gt;= $E342, MAX( MIN( $F342*$F$264, $F342-SUM($I342:S342)),0),0)</f>
        <v>0</v>
      </c>
      <c r="U342" s="53">
        <f xml:space="preserve"> (U$2 &gt;= NTBA!$F$17) * IF(U$268 &gt;= $E342, MAX( MIN( $F342*$F$264, $F342-SUM($I342:T342)),0),0)</f>
        <v>0</v>
      </c>
      <c r="V342" s="53">
        <f xml:space="preserve"> (V$2 &gt;= NTBA!$F$17) * IF(V$268 &gt;= $E342, MAX( MIN( $F342*$F$264, $F342-SUM($I342:U342)),0),0)</f>
        <v>0</v>
      </c>
      <c r="W342" s="53">
        <f xml:space="preserve"> (W$2 &gt;= NTBA!$F$17) * IF(W$268 &gt;= $E342, MAX( MIN( $F342*$F$264, $F342-SUM($I342:V342)),0),0)</f>
        <v>0</v>
      </c>
      <c r="X342" s="53">
        <f xml:space="preserve"> (X$2 &gt;= NTBA!$F$17) * IF(X$268 &gt;= $E342, MAX( MIN( $F342*$F$264, $F342-SUM($I342:W342)),0),0)</f>
        <v>0</v>
      </c>
      <c r="Y342" s="53">
        <f xml:space="preserve"> (Y$2 &gt;= NTBA!$F$17) * IF(Y$268 &gt;= $E342, MAX( MIN( $F342*$F$264, $F342-SUM($I342:X342)),0),0)</f>
        <v>0</v>
      </c>
      <c r="Z342" s="53">
        <f xml:space="preserve"> (Z$2 &gt;= NTBA!$F$17) * IF(Z$268 &gt;= $E342, MAX( MIN( $F342*$F$264, $F342-SUM($I342:Y342)),0),0)</f>
        <v>0</v>
      </c>
      <c r="AA342" s="53">
        <f xml:space="preserve"> (AA$2 &gt;= NTBA!$F$17) * IF(AA$268 &gt;= $E342, MAX( MIN( $F342*$F$264, $F342-SUM($I342:Z342)),0),0)</f>
        <v>0</v>
      </c>
      <c r="AB342" s="53">
        <f xml:space="preserve"> (AB$2 &gt;= NTBA!$F$17) * IF(AB$268 &gt;= $E342, MAX( MIN( $F342*$F$264, $F342-SUM($I342:AA342)),0),0)</f>
        <v>0</v>
      </c>
      <c r="AC342" s="53">
        <f xml:space="preserve"> (AC$2 &gt;= NTBA!$F$17) * IF(AC$268 &gt;= $E342, MAX( MIN( $F342*$F$264, $F342-SUM($I342:AB342)),0),0)</f>
        <v>0</v>
      </c>
      <c r="AD342" s="53">
        <f xml:space="preserve"> (AD$2 &gt;= NTBA!$F$17) * IF(AD$268 &gt;= $E342, MAX( MIN( $F342*$F$264, $F342-SUM($I342:AC342)),0),0)</f>
        <v>0</v>
      </c>
      <c r="AE342" s="53">
        <f xml:space="preserve"> (AE$2 &gt;= NTBA!$F$17) * IF(AE$268 &gt;= $E342, MAX( MIN( $F342*$F$264, $F342-SUM($I342:AD342)),0),0)</f>
        <v>0</v>
      </c>
      <c r="AF342" s="53">
        <f xml:space="preserve"> (AF$2 &gt;= NTBA!$F$17) * IF(AF$268 &gt;= $E342, MAX( MIN( $F342*$F$264, $F342-SUM($I342:AE342)),0),0)</f>
        <v>0</v>
      </c>
      <c r="AG342" s="53">
        <f xml:space="preserve"> (AG$2 &gt;= NTBA!$F$17) * IF(AG$268 &gt;= $E342, MAX( MIN( $F342*$F$264, $F342-SUM($I342:AF342)),0),0)</f>
        <v>0</v>
      </c>
      <c r="AH342" s="53">
        <f xml:space="preserve"> (AH$2 &gt;= NTBA!$F$17) * IF(AH$268 &gt;= $E342, MAX( MIN( $F342*$F$264, $F342-SUM($I342:AG342)),0),0)</f>
        <v>0</v>
      </c>
      <c r="AI342" s="53">
        <f xml:space="preserve"> (AI$2 &gt;= NTBA!$F$17) * IF(AI$268 &gt;= $E342, MAX( MIN( $F342*$F$264, $F342-SUM($I342:AH342)),0),0)</f>
        <v>0</v>
      </c>
      <c r="AJ342" s="53">
        <f xml:space="preserve"> (AJ$2 &gt;= NTBA!$F$17) * IF(AJ$268 &gt;= $E342, MAX( MIN( $F342*$F$264, $F342-SUM($I342:AI342)),0),0)</f>
        <v>0</v>
      </c>
      <c r="AK342" s="53">
        <f xml:space="preserve"> (AK$2 &gt;= NTBA!$F$17) * IF(AK$268 &gt;= $E342, MAX( MIN( $F342*$F$264, $F342-SUM($I342:AJ342)),0),0)</f>
        <v>0</v>
      </c>
      <c r="AL342" s="53">
        <f xml:space="preserve"> (AL$2 &gt;= NTBA!$F$17) * IF(AL$268 &gt;= $E342, MAX( MIN( $F342*$F$264, $F342-SUM($I342:AK342)),0),0)</f>
        <v>0</v>
      </c>
      <c r="AM342" s="53">
        <f xml:space="preserve"> (AM$2 &gt;= NTBA!$F$17) * IF(AM$268 &gt;= $E342, MAX( MIN( $F342*$F$264, $F342-SUM($I342:AL342)),0),0)</f>
        <v>0</v>
      </c>
      <c r="AN342" s="53">
        <f xml:space="preserve"> (AN$2 &gt;= NTBA!$F$17) * IF(AN$268 &gt;= $E342, MAX( MIN( $F342*$F$264, $F342-SUM($I342:AM342)),0),0)</f>
        <v>0</v>
      </c>
      <c r="AO342" s="53">
        <f xml:space="preserve"> (AO$2 &gt;= NTBA!$F$17) * IF(AO$268 &gt;= $E342, MAX( MIN( $F342*$F$264, $F342-SUM($I342:AN342)),0),0)</f>
        <v>0</v>
      </c>
      <c r="AP342" s="53">
        <f xml:space="preserve"> (AP$2 &gt;= NTBA!$F$17) * IF(AP$268 &gt;= $E342, MAX( MIN( $F342*$F$264, $F342-SUM($I342:AO342)),0),0)</f>
        <v>0</v>
      </c>
      <c r="AQ342" s="53">
        <f xml:space="preserve"> (AQ$2 &gt;= NTBA!$F$17) * IF(AQ$268 &gt;= $E342, MAX( MIN( $F342*$F$264, $F342-SUM($I342:AP342)),0),0)</f>
        <v>0</v>
      </c>
      <c r="AR342" s="53">
        <f xml:space="preserve"> (AR$2 &gt;= NTBA!$F$17) * IF(AR$268 &gt;= $E342, MAX( MIN( $F342*$F$264, $F342-SUM($I342:AQ342)),0),0)</f>
        <v>0</v>
      </c>
      <c r="AS342" s="53">
        <f xml:space="preserve"> (AS$2 &gt;= NTBA!$F$17) * IF(AS$268 &gt;= $E342, MAX( MIN( $F342*$F$264, $F342-SUM($I342:AR342)),0),0)</f>
        <v>0</v>
      </c>
      <c r="AT342" s="53">
        <f xml:space="preserve"> (AT$2 &gt;= NTBA!$F$17) * IF(AT$268 &gt;= $E342, MAX( MIN( $F342*$F$264, $F342-SUM($I342:AS342)),0),0)</f>
        <v>0</v>
      </c>
      <c r="AU342" s="53">
        <f xml:space="preserve"> (AU$2 &gt;= NTBA!$F$17) * IF(AU$268 &gt;= $E342, MAX( MIN( $F342*$F$264, $F342-SUM($I342:AT342)),0),0)</f>
        <v>0</v>
      </c>
      <c r="AV342" s="53">
        <f xml:space="preserve"> (AV$2 &gt;= NTBA!$F$17) * IF(AV$268 &gt;= $E342, MAX( MIN( $F342*$F$264, $F342-SUM($I342:AU342)),0),0)</f>
        <v>0</v>
      </c>
      <c r="AW342" s="53">
        <f xml:space="preserve"> (AW$2 &gt;= NTBA!$F$17) * IF(AW$268 &gt;= $E342, MAX( MIN( $F342*$F$264, $F342-SUM($I342:AV342)),0),0)</f>
        <v>0</v>
      </c>
      <c r="AX342" s="53">
        <f xml:space="preserve"> (AX$2 &gt;= NTBA!$F$17) * IF(AX$268 &gt;= $E342, MAX( MIN( $F342*$F$264, $F342-SUM($I342:AW342)),0),0)</f>
        <v>0</v>
      </c>
      <c r="AY342" s="53">
        <f xml:space="preserve"> (AY$2 &gt;= NTBA!$F$17) * IF(AY$268 &gt;= $E342, MAX( MIN( $F342*$F$264, $F342-SUM($I342:AX342)),0),0)</f>
        <v>0</v>
      </c>
      <c r="AZ342" s="53">
        <f xml:space="preserve"> (AZ$2 &gt;= NTBA!$F$17) * IF(AZ$268 &gt;= $E342, MAX( MIN( $F342*$F$264, $F342-SUM($I342:AY342)),0),0)</f>
        <v>0</v>
      </c>
      <c r="BA342" s="53">
        <f xml:space="preserve"> (BA$2 &gt;= NTBA!$F$17) * IF(BA$268 &gt;= $E342, MAX( MIN( $F342*$F$264, $F342-SUM($I342:AZ342)),0),0)</f>
        <v>0</v>
      </c>
      <c r="BB342" s="53">
        <f xml:space="preserve"> (BB$2 &gt;= NTBA!$F$17) * IF(BB$268 &gt;= $E342, MAX( MIN( $F342*$F$264, $F342-SUM($I342:BA342)),0),0)</f>
        <v>0</v>
      </c>
      <c r="BC342" s="53">
        <f xml:space="preserve"> (BC$2 &gt;= NTBA!$F$17) * IF(BC$268 &gt;= $E342, MAX( MIN( $F342*$F$264, $F342-SUM($I342:BB342)),0),0)</f>
        <v>0</v>
      </c>
      <c r="BD342" s="53">
        <f xml:space="preserve"> (BD$2 &gt;= NTBA!$F$17) * IF(BD$268 &gt;= $E342, MAX( MIN( $F342*$F$264, $F342-SUM($I342:BC342)),0),0)</f>
        <v>0</v>
      </c>
      <c r="BE342" s="53">
        <f xml:space="preserve"> (BE$2 &gt;= NTBA!$F$17) * IF(BE$268 &gt;= $E342, MAX( MIN( $F342*$F$264, $F342-SUM($I342:BD342)),0),0)</f>
        <v>0</v>
      </c>
      <c r="BF342" s="53">
        <f xml:space="preserve"> (BF$2 &gt;= NTBA!$F$17) * IF(BF$268 &gt;= $E342, MAX( MIN( $F342*$F$264, $F342-SUM($I342:BE342)),0),0)</f>
        <v>0</v>
      </c>
      <c r="BG342" s="53">
        <f xml:space="preserve"> (BG$2 &gt;= NTBA!$F$17) * IF(BG$268 &gt;= $E342, MAX( MIN( $F342*$F$264, $F342-SUM($I342:BF342)),0),0)</f>
        <v>0</v>
      </c>
      <c r="BH342" s="53">
        <f xml:space="preserve"> (BH$2 &gt;= NTBA!$F$17) * IF(BH$268 &gt;= $E342, MAX( MIN( $F342*$F$264, $F342-SUM($I342:BG342)),0),0)</f>
        <v>0</v>
      </c>
      <c r="BI342" s="53">
        <f xml:space="preserve"> (BI$2 &gt;= NTBA!$F$17) * IF(BI$268 &gt;= $E342, MAX( MIN( $F342*$F$264, $F342-SUM($I342:BH342)),0),0)</f>
        <v>0</v>
      </c>
      <c r="BJ342" s="53">
        <f xml:space="preserve"> (BJ$2 &gt;= NTBA!$F$17) * IF(BJ$268 &gt;= $E342, MAX( MIN( $F342*$F$264, $F342-SUM($I342:BI342)),0),0)</f>
        <v>0</v>
      </c>
      <c r="BK342" s="53">
        <f xml:space="preserve"> (BK$2 &gt;= NTBA!$F$17) * IF(BK$268 &gt;= $E342, MAX( MIN( $F342*$F$264, $F342-SUM($I342:BJ342)),0),0)</f>
        <v>0</v>
      </c>
      <c r="BL342" s="53">
        <f xml:space="preserve"> (BL$2 &gt;= NTBA!$F$17) * IF(BL$268 &gt;= $E342, MAX( MIN( $F342*$F$264, $F342-SUM($I342:BK342)),0),0)</f>
        <v>0</v>
      </c>
      <c r="BM342" s="53">
        <f xml:space="preserve"> (BM$2 &gt;= NTBA!$F$17) * IF(BM$268 &gt;= $E342, MAX( MIN( $F342*$F$264, $F342-SUM($I342:BL342)),0),0)</f>
        <v>0</v>
      </c>
      <c r="BN342" s="53">
        <f xml:space="preserve"> (BN$2 &gt;= NTBA!$F$17) * IF(BN$268 &gt;= $E342, MAX( MIN( $F342*$F$264, $F342-SUM($I342:BM342)),0),0)</f>
        <v>0</v>
      </c>
      <c r="BO342" s="53">
        <f xml:space="preserve"> (BO$2 &gt;= NTBA!$F$17) * IF(BO$268 &gt;= $E342, MAX( MIN( $F342*$F$264, $F342-SUM($I342:BN342)),0),0)</f>
        <v>0</v>
      </c>
      <c r="BP342" s="53">
        <f xml:space="preserve"> (BP$2 &gt;= NTBA!$F$17) * IF(BP$268 &gt;= $E342, MAX( MIN( $F342*$F$264, $F342-SUM($I342:BO342)),0),0)</f>
        <v>0</v>
      </c>
      <c r="BQ342" s="53">
        <f xml:space="preserve"> (BQ$2 &gt;= NTBA!$F$17) * IF(BQ$268 &gt;= $E342, MAX( MIN( $F342*$F$264, $F342-SUM($I342:BP342)),0),0)</f>
        <v>0</v>
      </c>
      <c r="BR342" s="53">
        <f xml:space="preserve"> (BR$2 &gt;= NTBA!$F$17) * IF(BR$268 &gt;= $E342, MAX( MIN( $F342*$F$264, $F342-SUM($I342:BQ342)),0),0)</f>
        <v>0</v>
      </c>
      <c r="BS342" s="53">
        <f xml:space="preserve"> (BS$2 &gt;= NTBA!$F$17) * IF(BS$268 &gt;= $E342, MAX( MIN( $F342*$F$264, $F342-SUM($I342:BR342)),0),0)</f>
        <v>0</v>
      </c>
      <c r="BT342" s="53">
        <f xml:space="preserve"> (BT$2 &gt;= NTBA!$F$17) * IF(BT$268 &gt;= $E342, MAX( MIN( $F342*$F$264, $F342-SUM($I342:BS342)),0),0)</f>
        <v>0</v>
      </c>
      <c r="BU342" s="53">
        <f xml:space="preserve"> (BU$2 &gt;= NTBA!$F$17) * IF(BU$268 &gt;= $E342, MAX( MIN( $F342*$F$264, $F342-SUM($I342:BT342)),0),0)</f>
        <v>0</v>
      </c>
      <c r="BV342" s="53">
        <f xml:space="preserve"> (BV$2 &gt;= NTBA!$F$17) * IF(BV$268 &gt;= $E342, MAX( MIN( $F342*$F$264, $F342-SUM($I342:BU342)),0),0)</f>
        <v>0</v>
      </c>
      <c r="BW342" s="53">
        <f xml:space="preserve"> (BW$2 &gt;= NTBA!$F$17) * IF(BW$268 &gt;= $E342, MAX( MIN( $F342*$F$264, $F342-SUM($I342:BV342)),0),0)</f>
        <v>0</v>
      </c>
      <c r="BX342" s="53">
        <f xml:space="preserve"> (BX$2 &gt;= NTBA!$F$17) * IF(BX$268 &gt;= $E342, MAX( MIN( $F342*$F$264, $F342-SUM($I342:BW342)),0),0)</f>
        <v>0</v>
      </c>
      <c r="BY342" s="53">
        <f xml:space="preserve"> (BY$2 &gt;= NTBA!$F$17) * IF(BY$268 &gt;= $E342, MAX( MIN( $F342*$F$264, $F342-SUM($I342:BX342)),0),0)</f>
        <v>0</v>
      </c>
      <c r="BZ342" s="53">
        <f xml:space="preserve"> (BZ$2 &gt;= NTBA!$F$17) * IF(BZ$268 &gt;= $E342, MAX( MIN( $F342*$F$264, $F342-SUM($I342:BY342)),0),0)</f>
        <v>0</v>
      </c>
      <c r="CA342" s="53">
        <f xml:space="preserve"> (CA$2 &gt;= NTBA!$F$17) * IF(CA$268 &gt;= $E342, MAX( MIN( $F342*$F$264, $F342-SUM($I342:BZ342)),0),0)</f>
        <v>0</v>
      </c>
      <c r="CB342" s="53">
        <f xml:space="preserve"> (CB$2 &gt;= NTBA!$F$17) * IF(CB$268 &gt;= $E342, MAX( MIN( $F342*$F$264, $F342-SUM($I342:CA342)),0),0)</f>
        <v>0</v>
      </c>
      <c r="CC342" s="53">
        <f xml:space="preserve"> (CC$2 &gt;= NTBA!$F$17) * IF(CC$268 &gt;= $E342, MAX( MIN( $F342*$F$264, $F342-SUM($I342:CB342)),0),0)</f>
        <v>0</v>
      </c>
      <c r="CD342" s="53">
        <f xml:space="preserve"> (CD$2 &gt;= NTBA!$F$17) * IF(CD$268 &gt;= $E342, MAX( MIN( $F342*$F$264, $F342-SUM($I342:CC342)),0),0)</f>
        <v>0</v>
      </c>
      <c r="CE342" s="53">
        <f ca="1" xml:space="preserve"> (CE$2 &gt;= NTBA!$F$17) * IF(CE$268 &gt;= $E342, MAX( MIN( $F342*$F$264, $F342-SUM($I342:CD342)),0),0)</f>
        <v>0</v>
      </c>
      <c r="CF342" s="53">
        <f ca="1" xml:space="preserve"> (CF$2 &gt;= NTBA!$F$17) * IF(CF$268 &gt;= $E342, MAX( MIN( $F342*$F$264, $F342-SUM($I342:CE342)),0),0)</f>
        <v>0</v>
      </c>
      <c r="CG342" s="53">
        <f ca="1" xml:space="preserve"> (CG$2 &gt;= NTBA!$F$17) * IF(CG$268 &gt;= $E342, MAX( MIN( $F342*$F$264, $F342-SUM($I342:CF342)),0),0)</f>
        <v>0</v>
      </c>
      <c r="CH342" s="53">
        <f ca="1" xml:space="preserve"> (CH$2 &gt;= NTBA!$F$17) * IF(CH$268 &gt;= $E342, MAX( MIN( $F342*$F$264, $F342-SUM($I342:CG342)),0),0)</f>
        <v>0</v>
      </c>
      <c r="CI342" s="53">
        <f ca="1" xml:space="preserve"> (CI$2 &gt;= NTBA!$F$17) * IF(CI$268 &gt;= $E342, MAX( MIN( $F342*$F$264, $F342-SUM($I342:CH342)),0),0)</f>
        <v>0</v>
      </c>
      <c r="CJ342" s="53">
        <f ca="1" xml:space="preserve"> (CJ$2 &gt;= NTBA!$F$17) * IF(CJ$268 &gt;= $E342, MAX( MIN( $F342*$F$264, $F342-SUM($I342:CI342)),0),0)</f>
        <v>0</v>
      </c>
      <c r="CK342" s="53">
        <f ca="1" xml:space="preserve"> (CK$2 &gt;= NTBA!$F$17) * IF(CK$268 &gt;= $E342, MAX( MIN( $F342*$F$264, $F342-SUM($I342:CJ342)),0),0)</f>
        <v>0</v>
      </c>
      <c r="CL342" s="53">
        <f ca="1" xml:space="preserve"> (CL$2 &gt;= NTBA!$F$17) * IF(CL$268 &gt;= $E342, MAX( MIN( $F342*$F$264, $F342-SUM($I342:CK342)),0),0)</f>
        <v>0</v>
      </c>
      <c r="CM342" s="53">
        <f ca="1" xml:space="preserve"> (CM$2 &gt;= NTBA!$F$17) * IF(CM$268 &gt;= $E342, MAX( MIN( $F342*$F$264, $F342-SUM($I342:CL342)),0),0)</f>
        <v>0</v>
      </c>
      <c r="CN342" s="53">
        <f ca="1" xml:space="preserve"> (CN$2 &gt;= NTBA!$F$17) * IF(CN$268 &gt;= $E342, MAX( MIN( $F342*$F$264, $F342-SUM($I342:CM342)),0),0)</f>
        <v>0</v>
      </c>
      <c r="CO342" s="53">
        <f ca="1" xml:space="preserve"> (CO$2 &gt;= NTBA!$F$17) * IF(CO$268 &gt;= $E342, MAX( MIN( $F342*$F$264, $F342-SUM($I342:CN342)),0),0)</f>
        <v>0</v>
      </c>
      <c r="CP342" s="53">
        <f ca="1" xml:space="preserve"> (CP$2 &gt;= NTBA!$F$17) * IF(CP$268 &gt;= $E342, MAX( MIN( $F342*$F$264, $F342-SUM($I342:CO342)),0),0)</f>
        <v>0</v>
      </c>
      <c r="CQ342" s="53">
        <f ca="1" xml:space="preserve"> (CQ$2 &gt;= NTBA!$F$17) * IF(CQ$268 &gt;= $E342, MAX( MIN( $F342*$F$264, $F342-SUM($I342:CP342)),0),0)</f>
        <v>0</v>
      </c>
      <c r="CR342" s="53">
        <f ca="1" xml:space="preserve"> (CR$2 &gt;= NTBA!$F$17) * IF(CR$268 &gt;= $E342, MAX( MIN( $F342*$F$264, $F342-SUM($I342:CQ342)),0),0)</f>
        <v>0</v>
      </c>
      <c r="CS342" s="53">
        <f ca="1" xml:space="preserve"> (CS$2 &gt;= NTBA!$F$17) * IF(CS$268 &gt;= $E342, MAX( MIN( $F342*$F$264, $F342-SUM($I342:CR342)),0),0)</f>
        <v>0</v>
      </c>
      <c r="CT342" s="53">
        <f ca="1" xml:space="preserve"> (CT$2 &gt;= NTBA!$F$17) * IF(CT$268 &gt;= $E342, MAX( MIN( $F342*$F$264, $F342-SUM($I342:CS342)),0),0)</f>
        <v>0</v>
      </c>
      <c r="CU342" s="53">
        <f ca="1" xml:space="preserve"> (CU$2 &gt;= NTBA!$F$17) * IF(CU$268 &gt;= $E342, MAX( MIN( $F342*$F$264, $F342-SUM($I342:CT342)),0),0)</f>
        <v>0</v>
      </c>
      <c r="CV342" s="53">
        <f ca="1" xml:space="preserve"> (CV$2 &gt;= NTBA!$F$17) * IF(CV$268 &gt;= $E342, MAX( MIN( $F342*$F$264, $F342-SUM($I342:CU342)),0),0)</f>
        <v>0</v>
      </c>
      <c r="CW342" s="53">
        <f ca="1" xml:space="preserve"> (CW$2 &gt;= NTBA!$F$17) * IF(CW$268 &gt;= $E342, MAX( MIN( $F342*$F$264, $F342-SUM($I342:CV342)),0),0)</f>
        <v>0</v>
      </c>
      <c r="CX342" s="53">
        <f ca="1" xml:space="preserve"> (CX$2 &gt;= NTBA!$F$17) * IF(CX$268 &gt;= $E342, MAX( MIN( $F342*$F$264, $F342-SUM($I342:CW342)),0),0)</f>
        <v>0</v>
      </c>
      <c r="CY342" s="53">
        <f ca="1" xml:space="preserve"> (CY$2 &gt;= NTBA!$F$17) * IF(CY$268 &gt;= $E342, MAX( MIN( $F342*$F$264, $F342-SUM($I342:CX342)),0),0)</f>
        <v>0</v>
      </c>
      <c r="CZ342" s="53">
        <f ca="1" xml:space="preserve"> (CZ$2 &gt;= NTBA!$F$17) * IF(CZ$268 &gt;= $E342, MAX( MIN( $F342*$F$264, $F342-SUM($I342:CY342)),0),0)</f>
        <v>0</v>
      </c>
      <c r="DA342" s="53">
        <f ca="1" xml:space="preserve"> (DA$2 &gt;= NTBA!$F$17) * IF(DA$268 &gt;= $E342, MAX( MIN( $F342*$F$264, $F342-SUM($I342:CZ342)),0),0)</f>
        <v>0</v>
      </c>
      <c r="DB342" s="53">
        <f ca="1" xml:space="preserve"> (DB$2 &gt;= NTBA!$F$17) * IF(DB$268 &gt;= $E342, MAX( MIN( $F342*$F$264, $F342-SUM($I342:DA342)),0),0)</f>
        <v>0</v>
      </c>
      <c r="DC342" s="53">
        <f ca="1" xml:space="preserve"> (DC$2 &gt;= NTBA!$F$17) * IF(DC$268 &gt;= $E342, MAX( MIN( $F342*$F$264, $F342-SUM($I342:DB342)),0),0)</f>
        <v>0</v>
      </c>
      <c r="DD342" s="53">
        <f ca="1" xml:space="preserve"> (DD$2 &gt;= NTBA!$F$17) * IF(DD$268 &gt;= $E342, MAX( MIN( $F342*$F$264, $F342-SUM($I342:DC342)),0),0)</f>
        <v>0</v>
      </c>
      <c r="DE342" s="53">
        <f ca="1" xml:space="preserve"> (DE$2 &gt;= NTBA!$F$17) * IF(DE$268 &gt;= $E342, MAX( MIN( $F342*$F$264, $F342-SUM($I342:DD342)),0),0)</f>
        <v>0</v>
      </c>
      <c r="DF342" s="53">
        <f ca="1" xml:space="preserve"> (DF$2 &gt;= NTBA!$F$17) * IF(DF$268 &gt;= $E342, MAX( MIN( $F342*$F$264, $F342-SUM($I342:DE342)),0),0)</f>
        <v>0</v>
      </c>
      <c r="DG342" s="53">
        <f ca="1" xml:space="preserve"> (DG$2 &gt;= NTBA!$F$17) * IF(DG$268 &gt;= $E342, MAX( MIN( $F342*$F$264, $F342-SUM($I342:DF342)),0),0)</f>
        <v>0</v>
      </c>
      <c r="DH342" s="53">
        <f ca="1" xml:space="preserve"> (DH$2 &gt;= NTBA!$F$17) * IF(DH$268 &gt;= $E342, MAX( MIN( $F342*$F$264, $F342-SUM($I342:DG342)),0),0)</f>
        <v>0</v>
      </c>
      <c r="DI342" s="53">
        <f ca="1" xml:space="preserve"> (DI$2 &gt;= NTBA!$F$17) * IF(DI$268 &gt;= $E342, MAX( MIN( $F342*$F$264, $F342-SUM($I342:DH342)),0),0)</f>
        <v>0</v>
      </c>
      <c r="DJ342" s="53">
        <f ca="1" xml:space="preserve"> (DJ$2 &gt;= NTBA!$F$17) * IF(DJ$268 &gt;= $E342, MAX( MIN( $F342*$F$264, $F342-SUM($I342:DI342)),0),0)</f>
        <v>0</v>
      </c>
      <c r="DK342" s="53">
        <f ca="1" xml:space="preserve"> (DK$2 &gt;= NTBA!$F$17) * IF(DK$268 &gt;= $E342, MAX( MIN( $F342*$F$264, $F342-SUM($I342:DJ342)),0),0)</f>
        <v>0</v>
      </c>
      <c r="DL342" s="53">
        <f ca="1" xml:space="preserve"> (DL$2 &gt;= NTBA!$F$17) * IF(DL$268 &gt;= $E342, MAX( MIN( $F342*$F$264, $F342-SUM($I342:DK342)),0),0)</f>
        <v>0</v>
      </c>
      <c r="DM342" s="53">
        <f ca="1" xml:space="preserve"> (DM$2 &gt;= NTBA!$F$17) * IF(DM$268 &gt;= $E342, MAX( MIN( $F342*$F$264, $F342-SUM($I342:DL342)),0),0)</f>
        <v>0</v>
      </c>
      <c r="DN342" s="53">
        <f ca="1" xml:space="preserve"> (DN$2 &gt;= NTBA!$F$17) * IF(DN$268 &gt;= $E342, MAX( MIN( $F342*$F$264, $F342-SUM($I342:DM342)),0),0)</f>
        <v>0</v>
      </c>
      <c r="DO342" s="53">
        <f ca="1" xml:space="preserve"> (DO$2 &gt;= NTBA!$F$17) * IF(DO$268 &gt;= $E342, MAX( MIN( $F342*$F$264, $F342-SUM($I342:DN342)),0),0)</f>
        <v>0</v>
      </c>
      <c r="DP342" s="53">
        <f ca="1" xml:space="preserve"> (DP$2 &gt;= NTBA!$F$17) * IF(DP$268 &gt;= $E342, MAX( MIN( $F342*$F$264, $F342-SUM($I342:DO342)),0),0)</f>
        <v>0</v>
      </c>
      <c r="DQ342" s="53">
        <f ca="1" xml:space="preserve"> (DQ$2 &gt;= NTBA!$F$17) * IF(DQ$268 &gt;= $E342, MAX( MIN( $F342*$F$264, $F342-SUM($I342:DP342)),0),0)</f>
        <v>0</v>
      </c>
      <c r="DR342" s="53">
        <f ca="1" xml:space="preserve"> (DR$2 &gt;= NTBA!$F$17) * IF(DR$268 &gt;= $E342, MAX( MIN( $F342*$F$264, $F342-SUM($I342:DQ342)),0),0)</f>
        <v>0</v>
      </c>
      <c r="DS342" s="53">
        <f ca="1" xml:space="preserve"> (DS$2 &gt;= NTBA!$F$17) * IF(DS$268 &gt;= $E342, MAX( MIN( $F342*$F$264, $F342-SUM($I342:DR342)),0),0)</f>
        <v>0</v>
      </c>
      <c r="DT342" s="53">
        <f ca="1" xml:space="preserve"> (DT$2 &gt;= NTBA!$F$17) * IF(DT$268 &gt;= $E342, MAX( MIN( $F342*$F$264, $F342-SUM($I342:DS342)),0),0)</f>
        <v>0</v>
      </c>
      <c r="DU342" s="53">
        <f ca="1" xml:space="preserve"> (DU$2 &gt;= NTBA!$F$17) * IF(DU$268 &gt;= $E342, MAX( MIN( $F342*$F$264, $F342-SUM($I342:DT342)),0),0)</f>
        <v>0</v>
      </c>
      <c r="DV342" s="53">
        <f ca="1" xml:space="preserve"> (DV$2 &gt;= NTBA!$F$17) * IF(DV$268 &gt;= $E342, MAX( MIN( $F342*$F$264, $F342-SUM($I342:DU342)),0),0)</f>
        <v>0</v>
      </c>
      <c r="DW342" s="53">
        <f ca="1" xml:space="preserve"> (DW$2 &gt;= NTBA!$F$17) * IF(DW$268 &gt;= $E342, MAX( MIN( $F342*$F$264, $F342-SUM($I342:DV342)),0),0)</f>
        <v>0</v>
      </c>
      <c r="DX342" s="53">
        <f ca="1" xml:space="preserve"> (DX$2 &gt;= NTBA!$F$17) * IF(DX$268 &gt;= $E342, MAX( MIN( $F342*$F$264, $F342-SUM($I342:DW342)),0),0)</f>
        <v>0</v>
      </c>
      <c r="DY342" s="53">
        <f ca="1" xml:space="preserve"> (DY$2 &gt;= NTBA!$F$17) * IF(DY$268 &gt;= $E342, MAX( MIN( $F342*$F$264, $F342-SUM($I342:DX342)),0),0)</f>
        <v>0</v>
      </c>
      <c r="DZ342" s="53">
        <f ca="1" xml:space="preserve"> (DZ$2 &gt;= NTBA!$F$17) * IF(DZ$268 &gt;= $E342, MAX( MIN( $F342*$F$264, $F342-SUM($I342:DY342)),0),0)</f>
        <v>0</v>
      </c>
      <c r="EA342" s="53">
        <f ca="1" xml:space="preserve"> (EA$2 &gt;= NTBA!$F$17) * IF(EA$268 &gt;= $E342, MAX( MIN( $F342*$F$264, $F342-SUM($I342:DZ342)),0),0)</f>
        <v>0</v>
      </c>
      <c r="EB342" s="53">
        <f ca="1" xml:space="preserve"> (EB$2 &gt;= NTBA!$F$17) * IF(EB$268 &gt;= $E342, MAX( MIN( $F342*$F$264, $F342-SUM($I342:EA342)),0),0)</f>
        <v>0</v>
      </c>
      <c r="EC342" s="53">
        <f ca="1" xml:space="preserve"> (EC$2 &gt;= NTBA!$F$17) * IF(EC$268 &gt;= $E342, MAX( MIN( $F342*$F$264, $F342-SUM($I342:EB342)),0),0)</f>
        <v>0</v>
      </c>
      <c r="ED342" s="53">
        <f ca="1" xml:space="preserve"> (ED$2 &gt;= NTBA!$F$17) * IF(ED$268 &gt;= $E342, MAX( MIN( $F342*$F$264, $F342-SUM($I342:EC342)),0),0)</f>
        <v>0</v>
      </c>
      <c r="EE342" s="53">
        <f ca="1" xml:space="preserve"> (EE$2 &gt;= NTBA!$F$17) * IF(EE$268 &gt;= $E342, MAX( MIN( $F342*$F$264, $F342-SUM($I342:ED342)),0),0)</f>
        <v>0</v>
      </c>
      <c r="EF342" s="53">
        <f ca="1" xml:space="preserve"> (EF$2 &gt;= NTBA!$F$17) * IF(EF$268 &gt;= $E342, MAX( MIN( $F342*$F$264, $F342-SUM($I342:EE342)),0),0)</f>
        <v>0</v>
      </c>
      <c r="EG342" s="53">
        <f ca="1" xml:space="preserve"> (EG$2 &gt;= NTBA!$F$17) * IF(EG$268 &gt;= $E342, MAX( MIN( $F342*$F$264, $F342-SUM($I342:EF342)),0),0)</f>
        <v>0</v>
      </c>
      <c r="EH342" s="53">
        <f ca="1" xml:space="preserve"> (EH$2 &gt;= NTBA!$F$17) * IF(EH$268 &gt;= $E342, MAX( MIN( $F342*$F$264, $F342-SUM($I342:EG342)),0),0)</f>
        <v>0</v>
      </c>
      <c r="EI342" s="21"/>
    </row>
    <row r="343" spans="5:139" ht="15" customHeight="1" outlineLevel="1" x14ac:dyDescent="0.35">
      <c r="E343" s="625">
        <v>75</v>
      </c>
      <c r="F343" s="415">
        <f ca="1"/>
        <v>0</v>
      </c>
      <c r="H343" s="26">
        <f t="shared" ca="1" si="185"/>
        <v>0</v>
      </c>
      <c r="I343" s="39"/>
      <c r="J343" s="53">
        <f xml:space="preserve"> (J$2 &gt;= NTBA!$F$17) * IF(J$268 &gt;= $E343, MAX( MIN( $F343*$F$264, $F343-SUM($I343:I343)),0),0)</f>
        <v>0</v>
      </c>
      <c r="K343" s="53">
        <f xml:space="preserve"> (K$2 &gt;= NTBA!$F$17) * IF(K$268 &gt;= $E343, MAX( MIN( $F343*$F$264, $F343-SUM($I343:J343)),0),0)</f>
        <v>0</v>
      </c>
      <c r="L343" s="53">
        <f xml:space="preserve"> (L$2 &gt;= NTBA!$F$17) * IF(L$268 &gt;= $E343, MAX( MIN( $F343*$F$264, $F343-SUM($I343:K343)),0),0)</f>
        <v>0</v>
      </c>
      <c r="M343" s="53">
        <f xml:space="preserve"> (M$2 &gt;= NTBA!$F$17) * IF(M$268 &gt;= $E343, MAX( MIN( $F343*$F$264, $F343-SUM($I343:L343)),0),0)</f>
        <v>0</v>
      </c>
      <c r="N343" s="53">
        <f xml:space="preserve"> (N$2 &gt;= NTBA!$F$17) * IF(N$268 &gt;= $E343, MAX( MIN( $F343*$F$264, $F343-SUM($I343:M343)),0),0)</f>
        <v>0</v>
      </c>
      <c r="O343" s="53">
        <f xml:space="preserve"> (O$2 &gt;= NTBA!$F$17) * IF(O$268 &gt;= $E343, MAX( MIN( $F343*$F$264, $F343-SUM($I343:N343)),0),0)</f>
        <v>0</v>
      </c>
      <c r="P343" s="53">
        <f xml:space="preserve"> (P$2 &gt;= NTBA!$F$17) * IF(P$268 &gt;= $E343, MAX( MIN( $F343*$F$264, $F343-SUM($I343:O343)),0),0)</f>
        <v>0</v>
      </c>
      <c r="Q343" s="53">
        <f xml:space="preserve"> (Q$2 &gt;= NTBA!$F$17) * IF(Q$268 &gt;= $E343, MAX( MIN( $F343*$F$264, $F343-SUM($I343:P343)),0),0)</f>
        <v>0</v>
      </c>
      <c r="R343" s="53">
        <f xml:space="preserve"> (R$2 &gt;= NTBA!$F$17) * IF(R$268 &gt;= $E343, MAX( MIN( $F343*$F$264, $F343-SUM($I343:Q343)),0),0)</f>
        <v>0</v>
      </c>
      <c r="S343" s="53">
        <f xml:space="preserve"> (S$2 &gt;= NTBA!$F$17) * IF(S$268 &gt;= $E343, MAX( MIN( $F343*$F$264, $F343-SUM($I343:R343)),0),0)</f>
        <v>0</v>
      </c>
      <c r="T343" s="53">
        <f xml:space="preserve"> (T$2 &gt;= NTBA!$F$17) * IF(T$268 &gt;= $E343, MAX( MIN( $F343*$F$264, $F343-SUM($I343:S343)),0),0)</f>
        <v>0</v>
      </c>
      <c r="U343" s="53">
        <f xml:space="preserve"> (U$2 &gt;= NTBA!$F$17) * IF(U$268 &gt;= $E343, MAX( MIN( $F343*$F$264, $F343-SUM($I343:T343)),0),0)</f>
        <v>0</v>
      </c>
      <c r="V343" s="53">
        <f xml:space="preserve"> (V$2 &gt;= NTBA!$F$17) * IF(V$268 &gt;= $E343, MAX( MIN( $F343*$F$264, $F343-SUM($I343:U343)),0),0)</f>
        <v>0</v>
      </c>
      <c r="W343" s="53">
        <f xml:space="preserve"> (W$2 &gt;= NTBA!$F$17) * IF(W$268 &gt;= $E343, MAX( MIN( $F343*$F$264, $F343-SUM($I343:V343)),0),0)</f>
        <v>0</v>
      </c>
      <c r="X343" s="53">
        <f xml:space="preserve"> (X$2 &gt;= NTBA!$F$17) * IF(X$268 &gt;= $E343, MAX( MIN( $F343*$F$264, $F343-SUM($I343:W343)),0),0)</f>
        <v>0</v>
      </c>
      <c r="Y343" s="53">
        <f xml:space="preserve"> (Y$2 &gt;= NTBA!$F$17) * IF(Y$268 &gt;= $E343, MAX( MIN( $F343*$F$264, $F343-SUM($I343:X343)),0),0)</f>
        <v>0</v>
      </c>
      <c r="Z343" s="53">
        <f xml:space="preserve"> (Z$2 &gt;= NTBA!$F$17) * IF(Z$268 &gt;= $E343, MAX( MIN( $F343*$F$264, $F343-SUM($I343:Y343)),0),0)</f>
        <v>0</v>
      </c>
      <c r="AA343" s="53">
        <f xml:space="preserve"> (AA$2 &gt;= NTBA!$F$17) * IF(AA$268 &gt;= $E343, MAX( MIN( $F343*$F$264, $F343-SUM($I343:Z343)),0),0)</f>
        <v>0</v>
      </c>
      <c r="AB343" s="53">
        <f xml:space="preserve"> (AB$2 &gt;= NTBA!$F$17) * IF(AB$268 &gt;= $E343, MAX( MIN( $F343*$F$264, $F343-SUM($I343:AA343)),0),0)</f>
        <v>0</v>
      </c>
      <c r="AC343" s="53">
        <f xml:space="preserve"> (AC$2 &gt;= NTBA!$F$17) * IF(AC$268 &gt;= $E343, MAX( MIN( $F343*$F$264, $F343-SUM($I343:AB343)),0),0)</f>
        <v>0</v>
      </c>
      <c r="AD343" s="53">
        <f xml:space="preserve"> (AD$2 &gt;= NTBA!$F$17) * IF(AD$268 &gt;= $E343, MAX( MIN( $F343*$F$264, $F343-SUM($I343:AC343)),0),0)</f>
        <v>0</v>
      </c>
      <c r="AE343" s="53">
        <f xml:space="preserve"> (AE$2 &gt;= NTBA!$F$17) * IF(AE$268 &gt;= $E343, MAX( MIN( $F343*$F$264, $F343-SUM($I343:AD343)),0),0)</f>
        <v>0</v>
      </c>
      <c r="AF343" s="53">
        <f xml:space="preserve"> (AF$2 &gt;= NTBA!$F$17) * IF(AF$268 &gt;= $E343, MAX( MIN( $F343*$F$264, $F343-SUM($I343:AE343)),0),0)</f>
        <v>0</v>
      </c>
      <c r="AG343" s="53">
        <f xml:space="preserve"> (AG$2 &gt;= NTBA!$F$17) * IF(AG$268 &gt;= $E343, MAX( MIN( $F343*$F$264, $F343-SUM($I343:AF343)),0),0)</f>
        <v>0</v>
      </c>
      <c r="AH343" s="53">
        <f xml:space="preserve"> (AH$2 &gt;= NTBA!$F$17) * IF(AH$268 &gt;= $E343, MAX( MIN( $F343*$F$264, $F343-SUM($I343:AG343)),0),0)</f>
        <v>0</v>
      </c>
      <c r="AI343" s="53">
        <f xml:space="preserve"> (AI$2 &gt;= NTBA!$F$17) * IF(AI$268 &gt;= $E343, MAX( MIN( $F343*$F$264, $F343-SUM($I343:AH343)),0),0)</f>
        <v>0</v>
      </c>
      <c r="AJ343" s="53">
        <f xml:space="preserve"> (AJ$2 &gt;= NTBA!$F$17) * IF(AJ$268 &gt;= $E343, MAX( MIN( $F343*$F$264, $F343-SUM($I343:AI343)),0),0)</f>
        <v>0</v>
      </c>
      <c r="AK343" s="53">
        <f xml:space="preserve"> (AK$2 &gt;= NTBA!$F$17) * IF(AK$268 &gt;= $E343, MAX( MIN( $F343*$F$264, $F343-SUM($I343:AJ343)),0),0)</f>
        <v>0</v>
      </c>
      <c r="AL343" s="53">
        <f xml:space="preserve"> (AL$2 &gt;= NTBA!$F$17) * IF(AL$268 &gt;= $E343, MAX( MIN( $F343*$F$264, $F343-SUM($I343:AK343)),0),0)</f>
        <v>0</v>
      </c>
      <c r="AM343" s="53">
        <f xml:space="preserve"> (AM$2 &gt;= NTBA!$F$17) * IF(AM$268 &gt;= $E343, MAX( MIN( $F343*$F$264, $F343-SUM($I343:AL343)),0),0)</f>
        <v>0</v>
      </c>
      <c r="AN343" s="53">
        <f xml:space="preserve"> (AN$2 &gt;= NTBA!$F$17) * IF(AN$268 &gt;= $E343, MAX( MIN( $F343*$F$264, $F343-SUM($I343:AM343)),0),0)</f>
        <v>0</v>
      </c>
      <c r="AO343" s="53">
        <f xml:space="preserve"> (AO$2 &gt;= NTBA!$F$17) * IF(AO$268 &gt;= $E343, MAX( MIN( $F343*$F$264, $F343-SUM($I343:AN343)),0),0)</f>
        <v>0</v>
      </c>
      <c r="AP343" s="53">
        <f xml:space="preserve"> (AP$2 &gt;= NTBA!$F$17) * IF(AP$268 &gt;= $E343, MAX( MIN( $F343*$F$264, $F343-SUM($I343:AO343)),0),0)</f>
        <v>0</v>
      </c>
      <c r="AQ343" s="53">
        <f xml:space="preserve"> (AQ$2 &gt;= NTBA!$F$17) * IF(AQ$268 &gt;= $E343, MAX( MIN( $F343*$F$264, $F343-SUM($I343:AP343)),0),0)</f>
        <v>0</v>
      </c>
      <c r="AR343" s="53">
        <f xml:space="preserve"> (AR$2 &gt;= NTBA!$F$17) * IF(AR$268 &gt;= $E343, MAX( MIN( $F343*$F$264, $F343-SUM($I343:AQ343)),0),0)</f>
        <v>0</v>
      </c>
      <c r="AS343" s="53">
        <f xml:space="preserve"> (AS$2 &gt;= NTBA!$F$17) * IF(AS$268 &gt;= $E343, MAX( MIN( $F343*$F$264, $F343-SUM($I343:AR343)),0),0)</f>
        <v>0</v>
      </c>
      <c r="AT343" s="53">
        <f xml:space="preserve"> (AT$2 &gt;= NTBA!$F$17) * IF(AT$268 &gt;= $E343, MAX( MIN( $F343*$F$264, $F343-SUM($I343:AS343)),0),0)</f>
        <v>0</v>
      </c>
      <c r="AU343" s="53">
        <f xml:space="preserve"> (AU$2 &gt;= NTBA!$F$17) * IF(AU$268 &gt;= $E343, MAX( MIN( $F343*$F$264, $F343-SUM($I343:AT343)),0),0)</f>
        <v>0</v>
      </c>
      <c r="AV343" s="53">
        <f xml:space="preserve"> (AV$2 &gt;= NTBA!$F$17) * IF(AV$268 &gt;= $E343, MAX( MIN( $F343*$F$264, $F343-SUM($I343:AU343)),0),0)</f>
        <v>0</v>
      </c>
      <c r="AW343" s="53">
        <f xml:space="preserve"> (AW$2 &gt;= NTBA!$F$17) * IF(AW$268 &gt;= $E343, MAX( MIN( $F343*$F$264, $F343-SUM($I343:AV343)),0),0)</f>
        <v>0</v>
      </c>
      <c r="AX343" s="53">
        <f xml:space="preserve"> (AX$2 &gt;= NTBA!$F$17) * IF(AX$268 &gt;= $E343, MAX( MIN( $F343*$F$264, $F343-SUM($I343:AW343)),0),0)</f>
        <v>0</v>
      </c>
      <c r="AY343" s="53">
        <f xml:space="preserve"> (AY$2 &gt;= NTBA!$F$17) * IF(AY$268 &gt;= $E343, MAX( MIN( $F343*$F$264, $F343-SUM($I343:AX343)),0),0)</f>
        <v>0</v>
      </c>
      <c r="AZ343" s="53">
        <f xml:space="preserve"> (AZ$2 &gt;= NTBA!$F$17) * IF(AZ$268 &gt;= $E343, MAX( MIN( $F343*$F$264, $F343-SUM($I343:AY343)),0),0)</f>
        <v>0</v>
      </c>
      <c r="BA343" s="53">
        <f xml:space="preserve"> (BA$2 &gt;= NTBA!$F$17) * IF(BA$268 &gt;= $E343, MAX( MIN( $F343*$F$264, $F343-SUM($I343:AZ343)),0),0)</f>
        <v>0</v>
      </c>
      <c r="BB343" s="53">
        <f xml:space="preserve"> (BB$2 &gt;= NTBA!$F$17) * IF(BB$268 &gt;= $E343, MAX( MIN( $F343*$F$264, $F343-SUM($I343:BA343)),0),0)</f>
        <v>0</v>
      </c>
      <c r="BC343" s="53">
        <f xml:space="preserve"> (BC$2 &gt;= NTBA!$F$17) * IF(BC$268 &gt;= $E343, MAX( MIN( $F343*$F$264, $F343-SUM($I343:BB343)),0),0)</f>
        <v>0</v>
      </c>
      <c r="BD343" s="53">
        <f xml:space="preserve"> (BD$2 &gt;= NTBA!$F$17) * IF(BD$268 &gt;= $E343, MAX( MIN( $F343*$F$264, $F343-SUM($I343:BC343)),0),0)</f>
        <v>0</v>
      </c>
      <c r="BE343" s="53">
        <f xml:space="preserve"> (BE$2 &gt;= NTBA!$F$17) * IF(BE$268 &gt;= $E343, MAX( MIN( $F343*$F$264, $F343-SUM($I343:BD343)),0),0)</f>
        <v>0</v>
      </c>
      <c r="BF343" s="53">
        <f xml:space="preserve"> (BF$2 &gt;= NTBA!$F$17) * IF(BF$268 &gt;= $E343, MAX( MIN( $F343*$F$264, $F343-SUM($I343:BE343)),0),0)</f>
        <v>0</v>
      </c>
      <c r="BG343" s="53">
        <f xml:space="preserve"> (BG$2 &gt;= NTBA!$F$17) * IF(BG$268 &gt;= $E343, MAX( MIN( $F343*$F$264, $F343-SUM($I343:BF343)),0),0)</f>
        <v>0</v>
      </c>
      <c r="BH343" s="53">
        <f xml:space="preserve"> (BH$2 &gt;= NTBA!$F$17) * IF(BH$268 &gt;= $E343, MAX( MIN( $F343*$F$264, $F343-SUM($I343:BG343)),0),0)</f>
        <v>0</v>
      </c>
      <c r="BI343" s="53">
        <f xml:space="preserve"> (BI$2 &gt;= NTBA!$F$17) * IF(BI$268 &gt;= $E343, MAX( MIN( $F343*$F$264, $F343-SUM($I343:BH343)),0),0)</f>
        <v>0</v>
      </c>
      <c r="BJ343" s="53">
        <f xml:space="preserve"> (BJ$2 &gt;= NTBA!$F$17) * IF(BJ$268 &gt;= $E343, MAX( MIN( $F343*$F$264, $F343-SUM($I343:BI343)),0),0)</f>
        <v>0</v>
      </c>
      <c r="BK343" s="53">
        <f xml:space="preserve"> (BK$2 &gt;= NTBA!$F$17) * IF(BK$268 &gt;= $E343, MAX( MIN( $F343*$F$264, $F343-SUM($I343:BJ343)),0),0)</f>
        <v>0</v>
      </c>
      <c r="BL343" s="53">
        <f xml:space="preserve"> (BL$2 &gt;= NTBA!$F$17) * IF(BL$268 &gt;= $E343, MAX( MIN( $F343*$F$264, $F343-SUM($I343:BK343)),0),0)</f>
        <v>0</v>
      </c>
      <c r="BM343" s="53">
        <f xml:space="preserve"> (BM$2 &gt;= NTBA!$F$17) * IF(BM$268 &gt;= $E343, MAX( MIN( $F343*$F$264, $F343-SUM($I343:BL343)),0),0)</f>
        <v>0</v>
      </c>
      <c r="BN343" s="53">
        <f xml:space="preserve"> (BN$2 &gt;= NTBA!$F$17) * IF(BN$268 &gt;= $E343, MAX( MIN( $F343*$F$264, $F343-SUM($I343:BM343)),0),0)</f>
        <v>0</v>
      </c>
      <c r="BO343" s="53">
        <f xml:space="preserve"> (BO$2 &gt;= NTBA!$F$17) * IF(BO$268 &gt;= $E343, MAX( MIN( $F343*$F$264, $F343-SUM($I343:BN343)),0),0)</f>
        <v>0</v>
      </c>
      <c r="BP343" s="53">
        <f xml:space="preserve"> (BP$2 &gt;= NTBA!$F$17) * IF(BP$268 &gt;= $E343, MAX( MIN( $F343*$F$264, $F343-SUM($I343:BO343)),0),0)</f>
        <v>0</v>
      </c>
      <c r="BQ343" s="53">
        <f xml:space="preserve"> (BQ$2 &gt;= NTBA!$F$17) * IF(BQ$268 &gt;= $E343, MAX( MIN( $F343*$F$264, $F343-SUM($I343:BP343)),0),0)</f>
        <v>0</v>
      </c>
      <c r="BR343" s="53">
        <f xml:space="preserve"> (BR$2 &gt;= NTBA!$F$17) * IF(BR$268 &gt;= $E343, MAX( MIN( $F343*$F$264, $F343-SUM($I343:BQ343)),0),0)</f>
        <v>0</v>
      </c>
      <c r="BS343" s="53">
        <f xml:space="preserve"> (BS$2 &gt;= NTBA!$F$17) * IF(BS$268 &gt;= $E343, MAX( MIN( $F343*$F$264, $F343-SUM($I343:BR343)),0),0)</f>
        <v>0</v>
      </c>
      <c r="BT343" s="53">
        <f xml:space="preserve"> (BT$2 &gt;= NTBA!$F$17) * IF(BT$268 &gt;= $E343, MAX( MIN( $F343*$F$264, $F343-SUM($I343:BS343)),0),0)</f>
        <v>0</v>
      </c>
      <c r="BU343" s="53">
        <f xml:space="preserve"> (BU$2 &gt;= NTBA!$F$17) * IF(BU$268 &gt;= $E343, MAX( MIN( $F343*$F$264, $F343-SUM($I343:BT343)),0),0)</f>
        <v>0</v>
      </c>
      <c r="BV343" s="53">
        <f xml:space="preserve"> (BV$2 &gt;= NTBA!$F$17) * IF(BV$268 &gt;= $E343, MAX( MIN( $F343*$F$264, $F343-SUM($I343:BU343)),0),0)</f>
        <v>0</v>
      </c>
      <c r="BW343" s="53">
        <f xml:space="preserve"> (BW$2 &gt;= NTBA!$F$17) * IF(BW$268 &gt;= $E343, MAX( MIN( $F343*$F$264, $F343-SUM($I343:BV343)),0),0)</f>
        <v>0</v>
      </c>
      <c r="BX343" s="53">
        <f xml:space="preserve"> (BX$2 &gt;= NTBA!$F$17) * IF(BX$268 &gt;= $E343, MAX( MIN( $F343*$F$264, $F343-SUM($I343:BW343)),0),0)</f>
        <v>0</v>
      </c>
      <c r="BY343" s="53">
        <f xml:space="preserve"> (BY$2 &gt;= NTBA!$F$17) * IF(BY$268 &gt;= $E343, MAX( MIN( $F343*$F$264, $F343-SUM($I343:BX343)),0),0)</f>
        <v>0</v>
      </c>
      <c r="BZ343" s="53">
        <f xml:space="preserve"> (BZ$2 &gt;= NTBA!$F$17) * IF(BZ$268 &gt;= $E343, MAX( MIN( $F343*$F$264, $F343-SUM($I343:BY343)),0),0)</f>
        <v>0</v>
      </c>
      <c r="CA343" s="53">
        <f xml:space="preserve"> (CA$2 &gt;= NTBA!$F$17) * IF(CA$268 &gt;= $E343, MAX( MIN( $F343*$F$264, $F343-SUM($I343:BZ343)),0),0)</f>
        <v>0</v>
      </c>
      <c r="CB343" s="53">
        <f xml:space="preserve"> (CB$2 &gt;= NTBA!$F$17) * IF(CB$268 &gt;= $E343, MAX( MIN( $F343*$F$264, $F343-SUM($I343:CA343)),0),0)</f>
        <v>0</v>
      </c>
      <c r="CC343" s="53">
        <f xml:space="preserve"> (CC$2 &gt;= NTBA!$F$17) * IF(CC$268 &gt;= $E343, MAX( MIN( $F343*$F$264, $F343-SUM($I343:CB343)),0),0)</f>
        <v>0</v>
      </c>
      <c r="CD343" s="53">
        <f xml:space="preserve"> (CD$2 &gt;= NTBA!$F$17) * IF(CD$268 &gt;= $E343, MAX( MIN( $F343*$F$264, $F343-SUM($I343:CC343)),0),0)</f>
        <v>0</v>
      </c>
      <c r="CE343" s="53">
        <f xml:space="preserve"> (CE$2 &gt;= NTBA!$F$17) * IF(CE$268 &gt;= $E343, MAX( MIN( $F343*$F$264, $F343-SUM($I343:CD343)),0),0)</f>
        <v>0</v>
      </c>
      <c r="CF343" s="53">
        <f ca="1" xml:space="preserve"> (CF$2 &gt;= NTBA!$F$17) * IF(CF$268 &gt;= $E343, MAX( MIN( $F343*$F$264, $F343-SUM($I343:CE343)),0),0)</f>
        <v>0</v>
      </c>
      <c r="CG343" s="53">
        <f ca="1" xml:space="preserve"> (CG$2 &gt;= NTBA!$F$17) * IF(CG$268 &gt;= $E343, MAX( MIN( $F343*$F$264, $F343-SUM($I343:CF343)),0),0)</f>
        <v>0</v>
      </c>
      <c r="CH343" s="53">
        <f ca="1" xml:space="preserve"> (CH$2 &gt;= NTBA!$F$17) * IF(CH$268 &gt;= $E343, MAX( MIN( $F343*$F$264, $F343-SUM($I343:CG343)),0),0)</f>
        <v>0</v>
      </c>
      <c r="CI343" s="53">
        <f ca="1" xml:space="preserve"> (CI$2 &gt;= NTBA!$F$17) * IF(CI$268 &gt;= $E343, MAX( MIN( $F343*$F$264, $F343-SUM($I343:CH343)),0),0)</f>
        <v>0</v>
      </c>
      <c r="CJ343" s="53">
        <f ca="1" xml:space="preserve"> (CJ$2 &gt;= NTBA!$F$17) * IF(CJ$268 &gt;= $E343, MAX( MIN( $F343*$F$264, $F343-SUM($I343:CI343)),0),0)</f>
        <v>0</v>
      </c>
      <c r="CK343" s="53">
        <f ca="1" xml:space="preserve"> (CK$2 &gt;= NTBA!$F$17) * IF(CK$268 &gt;= $E343, MAX( MIN( $F343*$F$264, $F343-SUM($I343:CJ343)),0),0)</f>
        <v>0</v>
      </c>
      <c r="CL343" s="53">
        <f ca="1" xml:space="preserve"> (CL$2 &gt;= NTBA!$F$17) * IF(CL$268 &gt;= $E343, MAX( MIN( $F343*$F$264, $F343-SUM($I343:CK343)),0),0)</f>
        <v>0</v>
      </c>
      <c r="CM343" s="53">
        <f ca="1" xml:space="preserve"> (CM$2 &gt;= NTBA!$F$17) * IF(CM$268 &gt;= $E343, MAX( MIN( $F343*$F$264, $F343-SUM($I343:CL343)),0),0)</f>
        <v>0</v>
      </c>
      <c r="CN343" s="53">
        <f ca="1" xml:space="preserve"> (CN$2 &gt;= NTBA!$F$17) * IF(CN$268 &gt;= $E343, MAX( MIN( $F343*$F$264, $F343-SUM($I343:CM343)),0),0)</f>
        <v>0</v>
      </c>
      <c r="CO343" s="53">
        <f ca="1" xml:space="preserve"> (CO$2 &gt;= NTBA!$F$17) * IF(CO$268 &gt;= $E343, MAX( MIN( $F343*$F$264, $F343-SUM($I343:CN343)),0),0)</f>
        <v>0</v>
      </c>
      <c r="CP343" s="53">
        <f ca="1" xml:space="preserve"> (CP$2 &gt;= NTBA!$F$17) * IF(CP$268 &gt;= $E343, MAX( MIN( $F343*$F$264, $F343-SUM($I343:CO343)),0),0)</f>
        <v>0</v>
      </c>
      <c r="CQ343" s="53">
        <f ca="1" xml:space="preserve"> (CQ$2 &gt;= NTBA!$F$17) * IF(CQ$268 &gt;= $E343, MAX( MIN( $F343*$F$264, $F343-SUM($I343:CP343)),0),0)</f>
        <v>0</v>
      </c>
      <c r="CR343" s="53">
        <f ca="1" xml:space="preserve"> (CR$2 &gt;= NTBA!$F$17) * IF(CR$268 &gt;= $E343, MAX( MIN( $F343*$F$264, $F343-SUM($I343:CQ343)),0),0)</f>
        <v>0</v>
      </c>
      <c r="CS343" s="53">
        <f ca="1" xml:space="preserve"> (CS$2 &gt;= NTBA!$F$17) * IF(CS$268 &gt;= $E343, MAX( MIN( $F343*$F$264, $F343-SUM($I343:CR343)),0),0)</f>
        <v>0</v>
      </c>
      <c r="CT343" s="53">
        <f ca="1" xml:space="preserve"> (CT$2 &gt;= NTBA!$F$17) * IF(CT$268 &gt;= $E343, MAX( MIN( $F343*$F$264, $F343-SUM($I343:CS343)),0),0)</f>
        <v>0</v>
      </c>
      <c r="CU343" s="53">
        <f ca="1" xml:space="preserve"> (CU$2 &gt;= NTBA!$F$17) * IF(CU$268 &gt;= $E343, MAX( MIN( $F343*$F$264, $F343-SUM($I343:CT343)),0),0)</f>
        <v>0</v>
      </c>
      <c r="CV343" s="53">
        <f ca="1" xml:space="preserve"> (CV$2 &gt;= NTBA!$F$17) * IF(CV$268 &gt;= $E343, MAX( MIN( $F343*$F$264, $F343-SUM($I343:CU343)),0),0)</f>
        <v>0</v>
      </c>
      <c r="CW343" s="53">
        <f ca="1" xml:space="preserve"> (CW$2 &gt;= NTBA!$F$17) * IF(CW$268 &gt;= $E343, MAX( MIN( $F343*$F$264, $F343-SUM($I343:CV343)),0),0)</f>
        <v>0</v>
      </c>
      <c r="CX343" s="53">
        <f ca="1" xml:space="preserve"> (CX$2 &gt;= NTBA!$F$17) * IF(CX$268 &gt;= $E343, MAX( MIN( $F343*$F$264, $F343-SUM($I343:CW343)),0),0)</f>
        <v>0</v>
      </c>
      <c r="CY343" s="53">
        <f ca="1" xml:space="preserve"> (CY$2 &gt;= NTBA!$F$17) * IF(CY$268 &gt;= $E343, MAX( MIN( $F343*$F$264, $F343-SUM($I343:CX343)),0),0)</f>
        <v>0</v>
      </c>
      <c r="CZ343" s="53">
        <f ca="1" xml:space="preserve"> (CZ$2 &gt;= NTBA!$F$17) * IF(CZ$268 &gt;= $E343, MAX( MIN( $F343*$F$264, $F343-SUM($I343:CY343)),0),0)</f>
        <v>0</v>
      </c>
      <c r="DA343" s="53">
        <f ca="1" xml:space="preserve"> (DA$2 &gt;= NTBA!$F$17) * IF(DA$268 &gt;= $E343, MAX( MIN( $F343*$F$264, $F343-SUM($I343:CZ343)),0),0)</f>
        <v>0</v>
      </c>
      <c r="DB343" s="53">
        <f ca="1" xml:space="preserve"> (DB$2 &gt;= NTBA!$F$17) * IF(DB$268 &gt;= $E343, MAX( MIN( $F343*$F$264, $F343-SUM($I343:DA343)),0),0)</f>
        <v>0</v>
      </c>
      <c r="DC343" s="53">
        <f ca="1" xml:space="preserve"> (DC$2 &gt;= NTBA!$F$17) * IF(DC$268 &gt;= $E343, MAX( MIN( $F343*$F$264, $F343-SUM($I343:DB343)),0),0)</f>
        <v>0</v>
      </c>
      <c r="DD343" s="53">
        <f ca="1" xml:space="preserve"> (DD$2 &gt;= NTBA!$F$17) * IF(DD$268 &gt;= $E343, MAX( MIN( $F343*$F$264, $F343-SUM($I343:DC343)),0),0)</f>
        <v>0</v>
      </c>
      <c r="DE343" s="53">
        <f ca="1" xml:space="preserve"> (DE$2 &gt;= NTBA!$F$17) * IF(DE$268 &gt;= $E343, MAX( MIN( $F343*$F$264, $F343-SUM($I343:DD343)),0),0)</f>
        <v>0</v>
      </c>
      <c r="DF343" s="53">
        <f ca="1" xml:space="preserve"> (DF$2 &gt;= NTBA!$F$17) * IF(DF$268 &gt;= $E343, MAX( MIN( $F343*$F$264, $F343-SUM($I343:DE343)),0),0)</f>
        <v>0</v>
      </c>
      <c r="DG343" s="53">
        <f ca="1" xml:space="preserve"> (DG$2 &gt;= NTBA!$F$17) * IF(DG$268 &gt;= $E343, MAX( MIN( $F343*$F$264, $F343-SUM($I343:DF343)),0),0)</f>
        <v>0</v>
      </c>
      <c r="DH343" s="53">
        <f ca="1" xml:space="preserve"> (DH$2 &gt;= NTBA!$F$17) * IF(DH$268 &gt;= $E343, MAX( MIN( $F343*$F$264, $F343-SUM($I343:DG343)),0),0)</f>
        <v>0</v>
      </c>
      <c r="DI343" s="53">
        <f ca="1" xml:space="preserve"> (DI$2 &gt;= NTBA!$F$17) * IF(DI$268 &gt;= $E343, MAX( MIN( $F343*$F$264, $F343-SUM($I343:DH343)),0),0)</f>
        <v>0</v>
      </c>
      <c r="DJ343" s="53">
        <f ca="1" xml:space="preserve"> (DJ$2 &gt;= NTBA!$F$17) * IF(DJ$268 &gt;= $E343, MAX( MIN( $F343*$F$264, $F343-SUM($I343:DI343)),0),0)</f>
        <v>0</v>
      </c>
      <c r="DK343" s="53">
        <f ca="1" xml:space="preserve"> (DK$2 &gt;= NTBA!$F$17) * IF(DK$268 &gt;= $E343, MAX( MIN( $F343*$F$264, $F343-SUM($I343:DJ343)),0),0)</f>
        <v>0</v>
      </c>
      <c r="DL343" s="53">
        <f ca="1" xml:space="preserve"> (DL$2 &gt;= NTBA!$F$17) * IF(DL$268 &gt;= $E343, MAX( MIN( $F343*$F$264, $F343-SUM($I343:DK343)),0),0)</f>
        <v>0</v>
      </c>
      <c r="DM343" s="53">
        <f ca="1" xml:space="preserve"> (DM$2 &gt;= NTBA!$F$17) * IF(DM$268 &gt;= $E343, MAX( MIN( $F343*$F$264, $F343-SUM($I343:DL343)),0),0)</f>
        <v>0</v>
      </c>
      <c r="DN343" s="53">
        <f ca="1" xml:space="preserve"> (DN$2 &gt;= NTBA!$F$17) * IF(DN$268 &gt;= $E343, MAX( MIN( $F343*$F$264, $F343-SUM($I343:DM343)),0),0)</f>
        <v>0</v>
      </c>
      <c r="DO343" s="53">
        <f ca="1" xml:space="preserve"> (DO$2 &gt;= NTBA!$F$17) * IF(DO$268 &gt;= $E343, MAX( MIN( $F343*$F$264, $F343-SUM($I343:DN343)),0),0)</f>
        <v>0</v>
      </c>
      <c r="DP343" s="53">
        <f ca="1" xml:space="preserve"> (DP$2 &gt;= NTBA!$F$17) * IF(DP$268 &gt;= $E343, MAX( MIN( $F343*$F$264, $F343-SUM($I343:DO343)),0),0)</f>
        <v>0</v>
      </c>
      <c r="DQ343" s="53">
        <f ca="1" xml:space="preserve"> (DQ$2 &gt;= NTBA!$F$17) * IF(DQ$268 &gt;= $E343, MAX( MIN( $F343*$F$264, $F343-SUM($I343:DP343)),0),0)</f>
        <v>0</v>
      </c>
      <c r="DR343" s="53">
        <f ca="1" xml:space="preserve"> (DR$2 &gt;= NTBA!$F$17) * IF(DR$268 &gt;= $E343, MAX( MIN( $F343*$F$264, $F343-SUM($I343:DQ343)),0),0)</f>
        <v>0</v>
      </c>
      <c r="DS343" s="53">
        <f ca="1" xml:space="preserve"> (DS$2 &gt;= NTBA!$F$17) * IF(DS$268 &gt;= $E343, MAX( MIN( $F343*$F$264, $F343-SUM($I343:DR343)),0),0)</f>
        <v>0</v>
      </c>
      <c r="DT343" s="53">
        <f ca="1" xml:space="preserve"> (DT$2 &gt;= NTBA!$F$17) * IF(DT$268 &gt;= $E343, MAX( MIN( $F343*$F$264, $F343-SUM($I343:DS343)),0),0)</f>
        <v>0</v>
      </c>
      <c r="DU343" s="53">
        <f ca="1" xml:space="preserve"> (DU$2 &gt;= NTBA!$F$17) * IF(DU$268 &gt;= $E343, MAX( MIN( $F343*$F$264, $F343-SUM($I343:DT343)),0),0)</f>
        <v>0</v>
      </c>
      <c r="DV343" s="53">
        <f ca="1" xml:space="preserve"> (DV$2 &gt;= NTBA!$F$17) * IF(DV$268 &gt;= $E343, MAX( MIN( $F343*$F$264, $F343-SUM($I343:DU343)),0),0)</f>
        <v>0</v>
      </c>
      <c r="DW343" s="53">
        <f ca="1" xml:space="preserve"> (DW$2 &gt;= NTBA!$F$17) * IF(DW$268 &gt;= $E343, MAX( MIN( $F343*$F$264, $F343-SUM($I343:DV343)),0),0)</f>
        <v>0</v>
      </c>
      <c r="DX343" s="53">
        <f ca="1" xml:space="preserve"> (DX$2 &gt;= NTBA!$F$17) * IF(DX$268 &gt;= $E343, MAX( MIN( $F343*$F$264, $F343-SUM($I343:DW343)),0),0)</f>
        <v>0</v>
      </c>
      <c r="DY343" s="53">
        <f ca="1" xml:space="preserve"> (DY$2 &gt;= NTBA!$F$17) * IF(DY$268 &gt;= $E343, MAX( MIN( $F343*$F$264, $F343-SUM($I343:DX343)),0),0)</f>
        <v>0</v>
      </c>
      <c r="DZ343" s="53">
        <f ca="1" xml:space="preserve"> (DZ$2 &gt;= NTBA!$F$17) * IF(DZ$268 &gt;= $E343, MAX( MIN( $F343*$F$264, $F343-SUM($I343:DY343)),0),0)</f>
        <v>0</v>
      </c>
      <c r="EA343" s="53">
        <f ca="1" xml:space="preserve"> (EA$2 &gt;= NTBA!$F$17) * IF(EA$268 &gt;= $E343, MAX( MIN( $F343*$F$264, $F343-SUM($I343:DZ343)),0),0)</f>
        <v>0</v>
      </c>
      <c r="EB343" s="53">
        <f ca="1" xml:space="preserve"> (EB$2 &gt;= NTBA!$F$17) * IF(EB$268 &gt;= $E343, MAX( MIN( $F343*$F$264, $F343-SUM($I343:EA343)),0),0)</f>
        <v>0</v>
      </c>
      <c r="EC343" s="53">
        <f ca="1" xml:space="preserve"> (EC$2 &gt;= NTBA!$F$17) * IF(EC$268 &gt;= $E343, MAX( MIN( $F343*$F$264, $F343-SUM($I343:EB343)),0),0)</f>
        <v>0</v>
      </c>
      <c r="ED343" s="53">
        <f ca="1" xml:space="preserve"> (ED$2 &gt;= NTBA!$F$17) * IF(ED$268 &gt;= $E343, MAX( MIN( $F343*$F$264, $F343-SUM($I343:EC343)),0),0)</f>
        <v>0</v>
      </c>
      <c r="EE343" s="53">
        <f ca="1" xml:space="preserve"> (EE$2 &gt;= NTBA!$F$17) * IF(EE$268 &gt;= $E343, MAX( MIN( $F343*$F$264, $F343-SUM($I343:ED343)),0),0)</f>
        <v>0</v>
      </c>
      <c r="EF343" s="53">
        <f ca="1" xml:space="preserve"> (EF$2 &gt;= NTBA!$F$17) * IF(EF$268 &gt;= $E343, MAX( MIN( $F343*$F$264, $F343-SUM($I343:EE343)),0),0)</f>
        <v>0</v>
      </c>
      <c r="EG343" s="53">
        <f ca="1" xml:space="preserve"> (EG$2 &gt;= NTBA!$F$17) * IF(EG$268 &gt;= $E343, MAX( MIN( $F343*$F$264, $F343-SUM($I343:EF343)),0),0)</f>
        <v>0</v>
      </c>
      <c r="EH343" s="53">
        <f ca="1" xml:space="preserve"> (EH$2 &gt;= NTBA!$F$17) * IF(EH$268 &gt;= $E343, MAX( MIN( $F343*$F$264, $F343-SUM($I343:EG343)),0),0)</f>
        <v>0</v>
      </c>
      <c r="EI343" s="21"/>
    </row>
    <row r="344" spans="5:139" ht="15" customHeight="1" outlineLevel="1" x14ac:dyDescent="0.35">
      <c r="E344" s="625">
        <v>76</v>
      </c>
      <c r="F344" s="415">
        <f ca="1"/>
        <v>0</v>
      </c>
      <c r="H344" s="26">
        <f t="shared" ca="1" si="185"/>
        <v>0</v>
      </c>
      <c r="I344" s="39"/>
      <c r="J344" s="53">
        <f xml:space="preserve"> (J$2 &gt;= NTBA!$F$17) * IF(J$268 &gt;= $E344, MAX( MIN( $F344*$F$264, $F344-SUM($I344:I344)),0),0)</f>
        <v>0</v>
      </c>
      <c r="K344" s="53">
        <f xml:space="preserve"> (K$2 &gt;= NTBA!$F$17) * IF(K$268 &gt;= $E344, MAX( MIN( $F344*$F$264, $F344-SUM($I344:J344)),0),0)</f>
        <v>0</v>
      </c>
      <c r="L344" s="53">
        <f xml:space="preserve"> (L$2 &gt;= NTBA!$F$17) * IF(L$268 &gt;= $E344, MAX( MIN( $F344*$F$264, $F344-SUM($I344:K344)),0),0)</f>
        <v>0</v>
      </c>
      <c r="M344" s="53">
        <f xml:space="preserve"> (M$2 &gt;= NTBA!$F$17) * IF(M$268 &gt;= $E344, MAX( MIN( $F344*$F$264, $F344-SUM($I344:L344)),0),0)</f>
        <v>0</v>
      </c>
      <c r="N344" s="53">
        <f xml:space="preserve"> (N$2 &gt;= NTBA!$F$17) * IF(N$268 &gt;= $E344, MAX( MIN( $F344*$F$264, $F344-SUM($I344:M344)),0),0)</f>
        <v>0</v>
      </c>
      <c r="O344" s="53">
        <f xml:space="preserve"> (O$2 &gt;= NTBA!$F$17) * IF(O$268 &gt;= $E344, MAX( MIN( $F344*$F$264, $F344-SUM($I344:N344)),0),0)</f>
        <v>0</v>
      </c>
      <c r="P344" s="53">
        <f xml:space="preserve"> (P$2 &gt;= NTBA!$F$17) * IF(P$268 &gt;= $E344, MAX( MIN( $F344*$F$264, $F344-SUM($I344:O344)),0),0)</f>
        <v>0</v>
      </c>
      <c r="Q344" s="53">
        <f xml:space="preserve"> (Q$2 &gt;= NTBA!$F$17) * IF(Q$268 &gt;= $E344, MAX( MIN( $F344*$F$264, $F344-SUM($I344:P344)),0),0)</f>
        <v>0</v>
      </c>
      <c r="R344" s="53">
        <f xml:space="preserve"> (R$2 &gt;= NTBA!$F$17) * IF(R$268 &gt;= $E344, MAX( MIN( $F344*$F$264, $F344-SUM($I344:Q344)),0),0)</f>
        <v>0</v>
      </c>
      <c r="S344" s="53">
        <f xml:space="preserve"> (S$2 &gt;= NTBA!$F$17) * IF(S$268 &gt;= $E344, MAX( MIN( $F344*$F$264, $F344-SUM($I344:R344)),0),0)</f>
        <v>0</v>
      </c>
      <c r="T344" s="53">
        <f xml:space="preserve"> (T$2 &gt;= NTBA!$F$17) * IF(T$268 &gt;= $E344, MAX( MIN( $F344*$F$264, $F344-SUM($I344:S344)),0),0)</f>
        <v>0</v>
      </c>
      <c r="U344" s="53">
        <f xml:space="preserve"> (U$2 &gt;= NTBA!$F$17) * IF(U$268 &gt;= $E344, MAX( MIN( $F344*$F$264, $F344-SUM($I344:T344)),0),0)</f>
        <v>0</v>
      </c>
      <c r="V344" s="53">
        <f xml:space="preserve"> (V$2 &gt;= NTBA!$F$17) * IF(V$268 &gt;= $E344, MAX( MIN( $F344*$F$264, $F344-SUM($I344:U344)),0),0)</f>
        <v>0</v>
      </c>
      <c r="W344" s="53">
        <f xml:space="preserve"> (W$2 &gt;= NTBA!$F$17) * IF(W$268 &gt;= $E344, MAX( MIN( $F344*$F$264, $F344-SUM($I344:V344)),0),0)</f>
        <v>0</v>
      </c>
      <c r="X344" s="53">
        <f xml:space="preserve"> (X$2 &gt;= NTBA!$F$17) * IF(X$268 &gt;= $E344, MAX( MIN( $F344*$F$264, $F344-SUM($I344:W344)),0),0)</f>
        <v>0</v>
      </c>
      <c r="Y344" s="53">
        <f xml:space="preserve"> (Y$2 &gt;= NTBA!$F$17) * IF(Y$268 &gt;= $E344, MAX( MIN( $F344*$F$264, $F344-SUM($I344:X344)),0),0)</f>
        <v>0</v>
      </c>
      <c r="Z344" s="53">
        <f xml:space="preserve"> (Z$2 &gt;= NTBA!$F$17) * IF(Z$268 &gt;= $E344, MAX( MIN( $F344*$F$264, $F344-SUM($I344:Y344)),0),0)</f>
        <v>0</v>
      </c>
      <c r="AA344" s="53">
        <f xml:space="preserve"> (AA$2 &gt;= NTBA!$F$17) * IF(AA$268 &gt;= $E344, MAX( MIN( $F344*$F$264, $F344-SUM($I344:Z344)),0),0)</f>
        <v>0</v>
      </c>
      <c r="AB344" s="53">
        <f xml:space="preserve"> (AB$2 &gt;= NTBA!$F$17) * IF(AB$268 &gt;= $E344, MAX( MIN( $F344*$F$264, $F344-SUM($I344:AA344)),0),0)</f>
        <v>0</v>
      </c>
      <c r="AC344" s="53">
        <f xml:space="preserve"> (AC$2 &gt;= NTBA!$F$17) * IF(AC$268 &gt;= $E344, MAX( MIN( $F344*$F$264, $F344-SUM($I344:AB344)),0),0)</f>
        <v>0</v>
      </c>
      <c r="AD344" s="53">
        <f xml:space="preserve"> (AD$2 &gt;= NTBA!$F$17) * IF(AD$268 &gt;= $E344, MAX( MIN( $F344*$F$264, $F344-SUM($I344:AC344)),0),0)</f>
        <v>0</v>
      </c>
      <c r="AE344" s="53">
        <f xml:space="preserve"> (AE$2 &gt;= NTBA!$F$17) * IF(AE$268 &gt;= $E344, MAX( MIN( $F344*$F$264, $F344-SUM($I344:AD344)),0),0)</f>
        <v>0</v>
      </c>
      <c r="AF344" s="53">
        <f xml:space="preserve"> (AF$2 &gt;= NTBA!$F$17) * IF(AF$268 &gt;= $E344, MAX( MIN( $F344*$F$264, $F344-SUM($I344:AE344)),0),0)</f>
        <v>0</v>
      </c>
      <c r="AG344" s="53">
        <f xml:space="preserve"> (AG$2 &gt;= NTBA!$F$17) * IF(AG$268 &gt;= $E344, MAX( MIN( $F344*$F$264, $F344-SUM($I344:AF344)),0),0)</f>
        <v>0</v>
      </c>
      <c r="AH344" s="53">
        <f xml:space="preserve"> (AH$2 &gt;= NTBA!$F$17) * IF(AH$268 &gt;= $E344, MAX( MIN( $F344*$F$264, $F344-SUM($I344:AG344)),0),0)</f>
        <v>0</v>
      </c>
      <c r="AI344" s="53">
        <f xml:space="preserve"> (AI$2 &gt;= NTBA!$F$17) * IF(AI$268 &gt;= $E344, MAX( MIN( $F344*$F$264, $F344-SUM($I344:AH344)),0),0)</f>
        <v>0</v>
      </c>
      <c r="AJ344" s="53">
        <f xml:space="preserve"> (AJ$2 &gt;= NTBA!$F$17) * IF(AJ$268 &gt;= $E344, MAX( MIN( $F344*$F$264, $F344-SUM($I344:AI344)),0),0)</f>
        <v>0</v>
      </c>
      <c r="AK344" s="53">
        <f xml:space="preserve"> (AK$2 &gt;= NTBA!$F$17) * IF(AK$268 &gt;= $E344, MAX( MIN( $F344*$F$264, $F344-SUM($I344:AJ344)),0),0)</f>
        <v>0</v>
      </c>
      <c r="AL344" s="53">
        <f xml:space="preserve"> (AL$2 &gt;= NTBA!$F$17) * IF(AL$268 &gt;= $E344, MAX( MIN( $F344*$F$264, $F344-SUM($I344:AK344)),0),0)</f>
        <v>0</v>
      </c>
      <c r="AM344" s="53">
        <f xml:space="preserve"> (AM$2 &gt;= NTBA!$F$17) * IF(AM$268 &gt;= $E344, MAX( MIN( $F344*$F$264, $F344-SUM($I344:AL344)),0),0)</f>
        <v>0</v>
      </c>
      <c r="AN344" s="53">
        <f xml:space="preserve"> (AN$2 &gt;= NTBA!$F$17) * IF(AN$268 &gt;= $E344, MAX( MIN( $F344*$F$264, $F344-SUM($I344:AM344)),0),0)</f>
        <v>0</v>
      </c>
      <c r="AO344" s="53">
        <f xml:space="preserve"> (AO$2 &gt;= NTBA!$F$17) * IF(AO$268 &gt;= $E344, MAX( MIN( $F344*$F$264, $F344-SUM($I344:AN344)),0),0)</f>
        <v>0</v>
      </c>
      <c r="AP344" s="53">
        <f xml:space="preserve"> (AP$2 &gt;= NTBA!$F$17) * IF(AP$268 &gt;= $E344, MAX( MIN( $F344*$F$264, $F344-SUM($I344:AO344)),0),0)</f>
        <v>0</v>
      </c>
      <c r="AQ344" s="53">
        <f xml:space="preserve"> (AQ$2 &gt;= NTBA!$F$17) * IF(AQ$268 &gt;= $E344, MAX( MIN( $F344*$F$264, $F344-SUM($I344:AP344)),0),0)</f>
        <v>0</v>
      </c>
      <c r="AR344" s="53">
        <f xml:space="preserve"> (AR$2 &gt;= NTBA!$F$17) * IF(AR$268 &gt;= $E344, MAX( MIN( $F344*$F$264, $F344-SUM($I344:AQ344)),0),0)</f>
        <v>0</v>
      </c>
      <c r="AS344" s="53">
        <f xml:space="preserve"> (AS$2 &gt;= NTBA!$F$17) * IF(AS$268 &gt;= $E344, MAX( MIN( $F344*$F$264, $F344-SUM($I344:AR344)),0),0)</f>
        <v>0</v>
      </c>
      <c r="AT344" s="53">
        <f xml:space="preserve"> (AT$2 &gt;= NTBA!$F$17) * IF(AT$268 &gt;= $E344, MAX( MIN( $F344*$F$264, $F344-SUM($I344:AS344)),0),0)</f>
        <v>0</v>
      </c>
      <c r="AU344" s="53">
        <f xml:space="preserve"> (AU$2 &gt;= NTBA!$F$17) * IF(AU$268 &gt;= $E344, MAX( MIN( $F344*$F$264, $F344-SUM($I344:AT344)),0),0)</f>
        <v>0</v>
      </c>
      <c r="AV344" s="53">
        <f xml:space="preserve"> (AV$2 &gt;= NTBA!$F$17) * IF(AV$268 &gt;= $E344, MAX( MIN( $F344*$F$264, $F344-SUM($I344:AU344)),0),0)</f>
        <v>0</v>
      </c>
      <c r="AW344" s="53">
        <f xml:space="preserve"> (AW$2 &gt;= NTBA!$F$17) * IF(AW$268 &gt;= $E344, MAX( MIN( $F344*$F$264, $F344-SUM($I344:AV344)),0),0)</f>
        <v>0</v>
      </c>
      <c r="AX344" s="53">
        <f xml:space="preserve"> (AX$2 &gt;= NTBA!$F$17) * IF(AX$268 &gt;= $E344, MAX( MIN( $F344*$F$264, $F344-SUM($I344:AW344)),0),0)</f>
        <v>0</v>
      </c>
      <c r="AY344" s="53">
        <f xml:space="preserve"> (AY$2 &gt;= NTBA!$F$17) * IF(AY$268 &gt;= $E344, MAX( MIN( $F344*$F$264, $F344-SUM($I344:AX344)),0),0)</f>
        <v>0</v>
      </c>
      <c r="AZ344" s="53">
        <f xml:space="preserve"> (AZ$2 &gt;= NTBA!$F$17) * IF(AZ$268 &gt;= $E344, MAX( MIN( $F344*$F$264, $F344-SUM($I344:AY344)),0),0)</f>
        <v>0</v>
      </c>
      <c r="BA344" s="53">
        <f xml:space="preserve"> (BA$2 &gt;= NTBA!$F$17) * IF(BA$268 &gt;= $E344, MAX( MIN( $F344*$F$264, $F344-SUM($I344:AZ344)),0),0)</f>
        <v>0</v>
      </c>
      <c r="BB344" s="53">
        <f xml:space="preserve"> (BB$2 &gt;= NTBA!$F$17) * IF(BB$268 &gt;= $E344, MAX( MIN( $F344*$F$264, $F344-SUM($I344:BA344)),0),0)</f>
        <v>0</v>
      </c>
      <c r="BC344" s="53">
        <f xml:space="preserve"> (BC$2 &gt;= NTBA!$F$17) * IF(BC$268 &gt;= $E344, MAX( MIN( $F344*$F$264, $F344-SUM($I344:BB344)),0),0)</f>
        <v>0</v>
      </c>
      <c r="BD344" s="53">
        <f xml:space="preserve"> (BD$2 &gt;= NTBA!$F$17) * IF(BD$268 &gt;= $E344, MAX( MIN( $F344*$F$264, $F344-SUM($I344:BC344)),0),0)</f>
        <v>0</v>
      </c>
      <c r="BE344" s="53">
        <f xml:space="preserve"> (BE$2 &gt;= NTBA!$F$17) * IF(BE$268 &gt;= $E344, MAX( MIN( $F344*$F$264, $F344-SUM($I344:BD344)),0),0)</f>
        <v>0</v>
      </c>
      <c r="BF344" s="53">
        <f xml:space="preserve"> (BF$2 &gt;= NTBA!$F$17) * IF(BF$268 &gt;= $E344, MAX( MIN( $F344*$F$264, $F344-SUM($I344:BE344)),0),0)</f>
        <v>0</v>
      </c>
      <c r="BG344" s="53">
        <f xml:space="preserve"> (BG$2 &gt;= NTBA!$F$17) * IF(BG$268 &gt;= $E344, MAX( MIN( $F344*$F$264, $F344-SUM($I344:BF344)),0),0)</f>
        <v>0</v>
      </c>
      <c r="BH344" s="53">
        <f xml:space="preserve"> (BH$2 &gt;= NTBA!$F$17) * IF(BH$268 &gt;= $E344, MAX( MIN( $F344*$F$264, $F344-SUM($I344:BG344)),0),0)</f>
        <v>0</v>
      </c>
      <c r="BI344" s="53">
        <f xml:space="preserve"> (BI$2 &gt;= NTBA!$F$17) * IF(BI$268 &gt;= $E344, MAX( MIN( $F344*$F$264, $F344-SUM($I344:BH344)),0),0)</f>
        <v>0</v>
      </c>
      <c r="BJ344" s="53">
        <f xml:space="preserve"> (BJ$2 &gt;= NTBA!$F$17) * IF(BJ$268 &gt;= $E344, MAX( MIN( $F344*$F$264, $F344-SUM($I344:BI344)),0),0)</f>
        <v>0</v>
      </c>
      <c r="BK344" s="53">
        <f xml:space="preserve"> (BK$2 &gt;= NTBA!$F$17) * IF(BK$268 &gt;= $E344, MAX( MIN( $F344*$F$264, $F344-SUM($I344:BJ344)),0),0)</f>
        <v>0</v>
      </c>
      <c r="BL344" s="53">
        <f xml:space="preserve"> (BL$2 &gt;= NTBA!$F$17) * IF(BL$268 &gt;= $E344, MAX( MIN( $F344*$F$264, $F344-SUM($I344:BK344)),0),0)</f>
        <v>0</v>
      </c>
      <c r="BM344" s="53">
        <f xml:space="preserve"> (BM$2 &gt;= NTBA!$F$17) * IF(BM$268 &gt;= $E344, MAX( MIN( $F344*$F$264, $F344-SUM($I344:BL344)),0),0)</f>
        <v>0</v>
      </c>
      <c r="BN344" s="53">
        <f xml:space="preserve"> (BN$2 &gt;= NTBA!$F$17) * IF(BN$268 &gt;= $E344, MAX( MIN( $F344*$F$264, $F344-SUM($I344:BM344)),0),0)</f>
        <v>0</v>
      </c>
      <c r="BO344" s="53">
        <f xml:space="preserve"> (BO$2 &gt;= NTBA!$F$17) * IF(BO$268 &gt;= $E344, MAX( MIN( $F344*$F$264, $F344-SUM($I344:BN344)),0),0)</f>
        <v>0</v>
      </c>
      <c r="BP344" s="53">
        <f xml:space="preserve"> (BP$2 &gt;= NTBA!$F$17) * IF(BP$268 &gt;= $E344, MAX( MIN( $F344*$F$264, $F344-SUM($I344:BO344)),0),0)</f>
        <v>0</v>
      </c>
      <c r="BQ344" s="53">
        <f xml:space="preserve"> (BQ$2 &gt;= NTBA!$F$17) * IF(BQ$268 &gt;= $E344, MAX( MIN( $F344*$F$264, $F344-SUM($I344:BP344)),0),0)</f>
        <v>0</v>
      </c>
      <c r="BR344" s="53">
        <f xml:space="preserve"> (BR$2 &gt;= NTBA!$F$17) * IF(BR$268 &gt;= $E344, MAX( MIN( $F344*$F$264, $F344-SUM($I344:BQ344)),0),0)</f>
        <v>0</v>
      </c>
      <c r="BS344" s="53">
        <f xml:space="preserve"> (BS$2 &gt;= NTBA!$F$17) * IF(BS$268 &gt;= $E344, MAX( MIN( $F344*$F$264, $F344-SUM($I344:BR344)),0),0)</f>
        <v>0</v>
      </c>
      <c r="BT344" s="53">
        <f xml:space="preserve"> (BT$2 &gt;= NTBA!$F$17) * IF(BT$268 &gt;= $E344, MAX( MIN( $F344*$F$264, $F344-SUM($I344:BS344)),0),0)</f>
        <v>0</v>
      </c>
      <c r="BU344" s="53">
        <f xml:space="preserve"> (BU$2 &gt;= NTBA!$F$17) * IF(BU$268 &gt;= $E344, MAX( MIN( $F344*$F$264, $F344-SUM($I344:BT344)),0),0)</f>
        <v>0</v>
      </c>
      <c r="BV344" s="53">
        <f xml:space="preserve"> (BV$2 &gt;= NTBA!$F$17) * IF(BV$268 &gt;= $E344, MAX( MIN( $F344*$F$264, $F344-SUM($I344:BU344)),0),0)</f>
        <v>0</v>
      </c>
      <c r="BW344" s="53">
        <f xml:space="preserve"> (BW$2 &gt;= NTBA!$F$17) * IF(BW$268 &gt;= $E344, MAX( MIN( $F344*$F$264, $F344-SUM($I344:BV344)),0),0)</f>
        <v>0</v>
      </c>
      <c r="BX344" s="53">
        <f xml:space="preserve"> (BX$2 &gt;= NTBA!$F$17) * IF(BX$268 &gt;= $E344, MAX( MIN( $F344*$F$264, $F344-SUM($I344:BW344)),0),0)</f>
        <v>0</v>
      </c>
      <c r="BY344" s="53">
        <f xml:space="preserve"> (BY$2 &gt;= NTBA!$F$17) * IF(BY$268 &gt;= $E344, MAX( MIN( $F344*$F$264, $F344-SUM($I344:BX344)),0),0)</f>
        <v>0</v>
      </c>
      <c r="BZ344" s="53">
        <f xml:space="preserve"> (BZ$2 &gt;= NTBA!$F$17) * IF(BZ$268 &gt;= $E344, MAX( MIN( $F344*$F$264, $F344-SUM($I344:BY344)),0),0)</f>
        <v>0</v>
      </c>
      <c r="CA344" s="53">
        <f xml:space="preserve"> (CA$2 &gt;= NTBA!$F$17) * IF(CA$268 &gt;= $E344, MAX( MIN( $F344*$F$264, $F344-SUM($I344:BZ344)),0),0)</f>
        <v>0</v>
      </c>
      <c r="CB344" s="53">
        <f xml:space="preserve"> (CB$2 &gt;= NTBA!$F$17) * IF(CB$268 &gt;= $E344, MAX( MIN( $F344*$F$264, $F344-SUM($I344:CA344)),0),0)</f>
        <v>0</v>
      </c>
      <c r="CC344" s="53">
        <f xml:space="preserve"> (CC$2 &gt;= NTBA!$F$17) * IF(CC$268 &gt;= $E344, MAX( MIN( $F344*$F$264, $F344-SUM($I344:CB344)),0),0)</f>
        <v>0</v>
      </c>
      <c r="CD344" s="53">
        <f xml:space="preserve"> (CD$2 &gt;= NTBA!$F$17) * IF(CD$268 &gt;= $E344, MAX( MIN( $F344*$F$264, $F344-SUM($I344:CC344)),0),0)</f>
        <v>0</v>
      </c>
      <c r="CE344" s="53">
        <f xml:space="preserve"> (CE$2 &gt;= NTBA!$F$17) * IF(CE$268 &gt;= $E344, MAX( MIN( $F344*$F$264, $F344-SUM($I344:CD344)),0),0)</f>
        <v>0</v>
      </c>
      <c r="CF344" s="53">
        <f xml:space="preserve"> (CF$2 &gt;= NTBA!$F$17) * IF(CF$268 &gt;= $E344, MAX( MIN( $F344*$F$264, $F344-SUM($I344:CE344)),0),0)</f>
        <v>0</v>
      </c>
      <c r="CG344" s="53">
        <f ca="1" xml:space="preserve"> (CG$2 &gt;= NTBA!$F$17) * IF(CG$268 &gt;= $E344, MAX( MIN( $F344*$F$264, $F344-SUM($I344:CF344)),0),0)</f>
        <v>0</v>
      </c>
      <c r="CH344" s="53">
        <f ca="1" xml:space="preserve"> (CH$2 &gt;= NTBA!$F$17) * IF(CH$268 &gt;= $E344, MAX( MIN( $F344*$F$264, $F344-SUM($I344:CG344)),0),0)</f>
        <v>0</v>
      </c>
      <c r="CI344" s="53">
        <f ca="1" xml:space="preserve"> (CI$2 &gt;= NTBA!$F$17) * IF(CI$268 &gt;= $E344, MAX( MIN( $F344*$F$264, $F344-SUM($I344:CH344)),0),0)</f>
        <v>0</v>
      </c>
      <c r="CJ344" s="53">
        <f ca="1" xml:space="preserve"> (CJ$2 &gt;= NTBA!$F$17) * IF(CJ$268 &gt;= $E344, MAX( MIN( $F344*$F$264, $F344-SUM($I344:CI344)),0),0)</f>
        <v>0</v>
      </c>
      <c r="CK344" s="53">
        <f ca="1" xml:space="preserve"> (CK$2 &gt;= NTBA!$F$17) * IF(CK$268 &gt;= $E344, MAX( MIN( $F344*$F$264, $F344-SUM($I344:CJ344)),0),0)</f>
        <v>0</v>
      </c>
      <c r="CL344" s="53">
        <f ca="1" xml:space="preserve"> (CL$2 &gt;= NTBA!$F$17) * IF(CL$268 &gt;= $E344, MAX( MIN( $F344*$F$264, $F344-SUM($I344:CK344)),0),0)</f>
        <v>0</v>
      </c>
      <c r="CM344" s="53">
        <f ca="1" xml:space="preserve"> (CM$2 &gt;= NTBA!$F$17) * IF(CM$268 &gt;= $E344, MAX( MIN( $F344*$F$264, $F344-SUM($I344:CL344)),0),0)</f>
        <v>0</v>
      </c>
      <c r="CN344" s="53">
        <f ca="1" xml:space="preserve"> (CN$2 &gt;= NTBA!$F$17) * IF(CN$268 &gt;= $E344, MAX( MIN( $F344*$F$264, $F344-SUM($I344:CM344)),0),0)</f>
        <v>0</v>
      </c>
      <c r="CO344" s="53">
        <f ca="1" xml:space="preserve"> (CO$2 &gt;= NTBA!$F$17) * IF(CO$268 &gt;= $E344, MAX( MIN( $F344*$F$264, $F344-SUM($I344:CN344)),0),0)</f>
        <v>0</v>
      </c>
      <c r="CP344" s="53">
        <f ca="1" xml:space="preserve"> (CP$2 &gt;= NTBA!$F$17) * IF(CP$268 &gt;= $E344, MAX( MIN( $F344*$F$264, $F344-SUM($I344:CO344)),0),0)</f>
        <v>0</v>
      </c>
      <c r="CQ344" s="53">
        <f ca="1" xml:space="preserve"> (CQ$2 &gt;= NTBA!$F$17) * IF(CQ$268 &gt;= $E344, MAX( MIN( $F344*$F$264, $F344-SUM($I344:CP344)),0),0)</f>
        <v>0</v>
      </c>
      <c r="CR344" s="53">
        <f ca="1" xml:space="preserve"> (CR$2 &gt;= NTBA!$F$17) * IF(CR$268 &gt;= $E344, MAX( MIN( $F344*$F$264, $F344-SUM($I344:CQ344)),0),0)</f>
        <v>0</v>
      </c>
      <c r="CS344" s="53">
        <f ca="1" xml:space="preserve"> (CS$2 &gt;= NTBA!$F$17) * IF(CS$268 &gt;= $E344, MAX( MIN( $F344*$F$264, $F344-SUM($I344:CR344)),0),0)</f>
        <v>0</v>
      </c>
      <c r="CT344" s="53">
        <f ca="1" xml:space="preserve"> (CT$2 &gt;= NTBA!$F$17) * IF(CT$268 &gt;= $E344, MAX( MIN( $F344*$F$264, $F344-SUM($I344:CS344)),0),0)</f>
        <v>0</v>
      </c>
      <c r="CU344" s="53">
        <f ca="1" xml:space="preserve"> (CU$2 &gt;= NTBA!$F$17) * IF(CU$268 &gt;= $E344, MAX( MIN( $F344*$F$264, $F344-SUM($I344:CT344)),0),0)</f>
        <v>0</v>
      </c>
      <c r="CV344" s="53">
        <f ca="1" xml:space="preserve"> (CV$2 &gt;= NTBA!$F$17) * IF(CV$268 &gt;= $E344, MAX( MIN( $F344*$F$264, $F344-SUM($I344:CU344)),0),0)</f>
        <v>0</v>
      </c>
      <c r="CW344" s="53">
        <f ca="1" xml:space="preserve"> (CW$2 &gt;= NTBA!$F$17) * IF(CW$268 &gt;= $E344, MAX( MIN( $F344*$F$264, $F344-SUM($I344:CV344)),0),0)</f>
        <v>0</v>
      </c>
      <c r="CX344" s="53">
        <f ca="1" xml:space="preserve"> (CX$2 &gt;= NTBA!$F$17) * IF(CX$268 &gt;= $E344, MAX( MIN( $F344*$F$264, $F344-SUM($I344:CW344)),0),0)</f>
        <v>0</v>
      </c>
      <c r="CY344" s="53">
        <f ca="1" xml:space="preserve"> (CY$2 &gt;= NTBA!$F$17) * IF(CY$268 &gt;= $E344, MAX( MIN( $F344*$F$264, $F344-SUM($I344:CX344)),0),0)</f>
        <v>0</v>
      </c>
      <c r="CZ344" s="53">
        <f ca="1" xml:space="preserve"> (CZ$2 &gt;= NTBA!$F$17) * IF(CZ$268 &gt;= $E344, MAX( MIN( $F344*$F$264, $F344-SUM($I344:CY344)),0),0)</f>
        <v>0</v>
      </c>
      <c r="DA344" s="53">
        <f ca="1" xml:space="preserve"> (DA$2 &gt;= NTBA!$F$17) * IF(DA$268 &gt;= $E344, MAX( MIN( $F344*$F$264, $F344-SUM($I344:CZ344)),0),0)</f>
        <v>0</v>
      </c>
      <c r="DB344" s="53">
        <f ca="1" xml:space="preserve"> (DB$2 &gt;= NTBA!$F$17) * IF(DB$268 &gt;= $E344, MAX( MIN( $F344*$F$264, $F344-SUM($I344:DA344)),0),0)</f>
        <v>0</v>
      </c>
      <c r="DC344" s="53">
        <f ca="1" xml:space="preserve"> (DC$2 &gt;= NTBA!$F$17) * IF(DC$268 &gt;= $E344, MAX( MIN( $F344*$F$264, $F344-SUM($I344:DB344)),0),0)</f>
        <v>0</v>
      </c>
      <c r="DD344" s="53">
        <f ca="1" xml:space="preserve"> (DD$2 &gt;= NTBA!$F$17) * IF(DD$268 &gt;= $E344, MAX( MIN( $F344*$F$264, $F344-SUM($I344:DC344)),0),0)</f>
        <v>0</v>
      </c>
      <c r="DE344" s="53">
        <f ca="1" xml:space="preserve"> (DE$2 &gt;= NTBA!$F$17) * IF(DE$268 &gt;= $E344, MAX( MIN( $F344*$F$264, $F344-SUM($I344:DD344)),0),0)</f>
        <v>0</v>
      </c>
      <c r="DF344" s="53">
        <f ca="1" xml:space="preserve"> (DF$2 &gt;= NTBA!$F$17) * IF(DF$268 &gt;= $E344, MAX( MIN( $F344*$F$264, $F344-SUM($I344:DE344)),0),0)</f>
        <v>0</v>
      </c>
      <c r="DG344" s="53">
        <f ca="1" xml:space="preserve"> (DG$2 &gt;= NTBA!$F$17) * IF(DG$268 &gt;= $E344, MAX( MIN( $F344*$F$264, $F344-SUM($I344:DF344)),0),0)</f>
        <v>0</v>
      </c>
      <c r="DH344" s="53">
        <f ca="1" xml:space="preserve"> (DH$2 &gt;= NTBA!$F$17) * IF(DH$268 &gt;= $E344, MAX( MIN( $F344*$F$264, $F344-SUM($I344:DG344)),0),0)</f>
        <v>0</v>
      </c>
      <c r="DI344" s="53">
        <f ca="1" xml:space="preserve"> (DI$2 &gt;= NTBA!$F$17) * IF(DI$268 &gt;= $E344, MAX( MIN( $F344*$F$264, $F344-SUM($I344:DH344)),0),0)</f>
        <v>0</v>
      </c>
      <c r="DJ344" s="53">
        <f ca="1" xml:space="preserve"> (DJ$2 &gt;= NTBA!$F$17) * IF(DJ$268 &gt;= $E344, MAX( MIN( $F344*$F$264, $F344-SUM($I344:DI344)),0),0)</f>
        <v>0</v>
      </c>
      <c r="DK344" s="53">
        <f ca="1" xml:space="preserve"> (DK$2 &gt;= NTBA!$F$17) * IF(DK$268 &gt;= $E344, MAX( MIN( $F344*$F$264, $F344-SUM($I344:DJ344)),0),0)</f>
        <v>0</v>
      </c>
      <c r="DL344" s="53">
        <f ca="1" xml:space="preserve"> (DL$2 &gt;= NTBA!$F$17) * IF(DL$268 &gt;= $E344, MAX( MIN( $F344*$F$264, $F344-SUM($I344:DK344)),0),0)</f>
        <v>0</v>
      </c>
      <c r="DM344" s="53">
        <f ca="1" xml:space="preserve"> (DM$2 &gt;= NTBA!$F$17) * IF(DM$268 &gt;= $E344, MAX( MIN( $F344*$F$264, $F344-SUM($I344:DL344)),0),0)</f>
        <v>0</v>
      </c>
      <c r="DN344" s="53">
        <f ca="1" xml:space="preserve"> (DN$2 &gt;= NTBA!$F$17) * IF(DN$268 &gt;= $E344, MAX( MIN( $F344*$F$264, $F344-SUM($I344:DM344)),0),0)</f>
        <v>0</v>
      </c>
      <c r="DO344" s="53">
        <f ca="1" xml:space="preserve"> (DO$2 &gt;= NTBA!$F$17) * IF(DO$268 &gt;= $E344, MAX( MIN( $F344*$F$264, $F344-SUM($I344:DN344)),0),0)</f>
        <v>0</v>
      </c>
      <c r="DP344" s="53">
        <f ca="1" xml:space="preserve"> (DP$2 &gt;= NTBA!$F$17) * IF(DP$268 &gt;= $E344, MAX( MIN( $F344*$F$264, $F344-SUM($I344:DO344)),0),0)</f>
        <v>0</v>
      </c>
      <c r="DQ344" s="53">
        <f ca="1" xml:space="preserve"> (DQ$2 &gt;= NTBA!$F$17) * IF(DQ$268 &gt;= $E344, MAX( MIN( $F344*$F$264, $F344-SUM($I344:DP344)),0),0)</f>
        <v>0</v>
      </c>
      <c r="DR344" s="53">
        <f ca="1" xml:space="preserve"> (DR$2 &gt;= NTBA!$F$17) * IF(DR$268 &gt;= $E344, MAX( MIN( $F344*$F$264, $F344-SUM($I344:DQ344)),0),0)</f>
        <v>0</v>
      </c>
      <c r="DS344" s="53">
        <f ca="1" xml:space="preserve"> (DS$2 &gt;= NTBA!$F$17) * IF(DS$268 &gt;= $E344, MAX( MIN( $F344*$F$264, $F344-SUM($I344:DR344)),0),0)</f>
        <v>0</v>
      </c>
      <c r="DT344" s="53">
        <f ca="1" xml:space="preserve"> (DT$2 &gt;= NTBA!$F$17) * IF(DT$268 &gt;= $E344, MAX( MIN( $F344*$F$264, $F344-SUM($I344:DS344)),0),0)</f>
        <v>0</v>
      </c>
      <c r="DU344" s="53">
        <f ca="1" xml:space="preserve"> (DU$2 &gt;= NTBA!$F$17) * IF(DU$268 &gt;= $E344, MAX( MIN( $F344*$F$264, $F344-SUM($I344:DT344)),0),0)</f>
        <v>0</v>
      </c>
      <c r="DV344" s="53">
        <f ca="1" xml:space="preserve"> (DV$2 &gt;= NTBA!$F$17) * IF(DV$268 &gt;= $E344, MAX( MIN( $F344*$F$264, $F344-SUM($I344:DU344)),0),0)</f>
        <v>0</v>
      </c>
      <c r="DW344" s="53">
        <f ca="1" xml:space="preserve"> (DW$2 &gt;= NTBA!$F$17) * IF(DW$268 &gt;= $E344, MAX( MIN( $F344*$F$264, $F344-SUM($I344:DV344)),0),0)</f>
        <v>0</v>
      </c>
      <c r="DX344" s="53">
        <f ca="1" xml:space="preserve"> (DX$2 &gt;= NTBA!$F$17) * IF(DX$268 &gt;= $E344, MAX( MIN( $F344*$F$264, $F344-SUM($I344:DW344)),0),0)</f>
        <v>0</v>
      </c>
      <c r="DY344" s="53">
        <f ca="1" xml:space="preserve"> (DY$2 &gt;= NTBA!$F$17) * IF(DY$268 &gt;= $E344, MAX( MIN( $F344*$F$264, $F344-SUM($I344:DX344)),0),0)</f>
        <v>0</v>
      </c>
      <c r="DZ344" s="53">
        <f ca="1" xml:space="preserve"> (DZ$2 &gt;= NTBA!$F$17) * IF(DZ$268 &gt;= $E344, MAX( MIN( $F344*$F$264, $F344-SUM($I344:DY344)),0),0)</f>
        <v>0</v>
      </c>
      <c r="EA344" s="53">
        <f ca="1" xml:space="preserve"> (EA$2 &gt;= NTBA!$F$17) * IF(EA$268 &gt;= $E344, MAX( MIN( $F344*$F$264, $F344-SUM($I344:DZ344)),0),0)</f>
        <v>0</v>
      </c>
      <c r="EB344" s="53">
        <f ca="1" xml:space="preserve"> (EB$2 &gt;= NTBA!$F$17) * IF(EB$268 &gt;= $E344, MAX( MIN( $F344*$F$264, $F344-SUM($I344:EA344)),0),0)</f>
        <v>0</v>
      </c>
      <c r="EC344" s="53">
        <f ca="1" xml:space="preserve"> (EC$2 &gt;= NTBA!$F$17) * IF(EC$268 &gt;= $E344, MAX( MIN( $F344*$F$264, $F344-SUM($I344:EB344)),0),0)</f>
        <v>0</v>
      </c>
      <c r="ED344" s="53">
        <f ca="1" xml:space="preserve"> (ED$2 &gt;= NTBA!$F$17) * IF(ED$268 &gt;= $E344, MAX( MIN( $F344*$F$264, $F344-SUM($I344:EC344)),0),0)</f>
        <v>0</v>
      </c>
      <c r="EE344" s="53">
        <f ca="1" xml:space="preserve"> (EE$2 &gt;= NTBA!$F$17) * IF(EE$268 &gt;= $E344, MAX( MIN( $F344*$F$264, $F344-SUM($I344:ED344)),0),0)</f>
        <v>0</v>
      </c>
      <c r="EF344" s="53">
        <f ca="1" xml:space="preserve"> (EF$2 &gt;= NTBA!$F$17) * IF(EF$268 &gt;= $E344, MAX( MIN( $F344*$F$264, $F344-SUM($I344:EE344)),0),0)</f>
        <v>0</v>
      </c>
      <c r="EG344" s="53">
        <f ca="1" xml:space="preserve"> (EG$2 &gt;= NTBA!$F$17) * IF(EG$268 &gt;= $E344, MAX( MIN( $F344*$F$264, $F344-SUM($I344:EF344)),0),0)</f>
        <v>0</v>
      </c>
      <c r="EH344" s="53">
        <f ca="1" xml:space="preserve"> (EH$2 &gt;= NTBA!$F$17) * IF(EH$268 &gt;= $E344, MAX( MIN( $F344*$F$264, $F344-SUM($I344:EG344)),0),0)</f>
        <v>0</v>
      </c>
      <c r="EI344" s="21"/>
    </row>
    <row r="345" spans="5:139" ht="15" customHeight="1" outlineLevel="1" x14ac:dyDescent="0.35">
      <c r="E345" s="625">
        <v>77</v>
      </c>
      <c r="F345" s="415">
        <f ca="1"/>
        <v>0</v>
      </c>
      <c r="H345" s="26">
        <f t="shared" ca="1" si="185"/>
        <v>0</v>
      </c>
      <c r="I345" s="39"/>
      <c r="J345" s="53">
        <f xml:space="preserve"> (J$2 &gt;= NTBA!$F$17) * IF(J$268 &gt;= $E345, MAX( MIN( $F345*$F$264, $F345-SUM($I345:I345)),0),0)</f>
        <v>0</v>
      </c>
      <c r="K345" s="53">
        <f xml:space="preserve"> (K$2 &gt;= NTBA!$F$17) * IF(K$268 &gt;= $E345, MAX( MIN( $F345*$F$264, $F345-SUM($I345:J345)),0),0)</f>
        <v>0</v>
      </c>
      <c r="L345" s="53">
        <f xml:space="preserve"> (L$2 &gt;= NTBA!$F$17) * IF(L$268 &gt;= $E345, MAX( MIN( $F345*$F$264, $F345-SUM($I345:K345)),0),0)</f>
        <v>0</v>
      </c>
      <c r="M345" s="53">
        <f xml:space="preserve"> (M$2 &gt;= NTBA!$F$17) * IF(M$268 &gt;= $E345, MAX( MIN( $F345*$F$264, $F345-SUM($I345:L345)),0),0)</f>
        <v>0</v>
      </c>
      <c r="N345" s="53">
        <f xml:space="preserve"> (N$2 &gt;= NTBA!$F$17) * IF(N$268 &gt;= $E345, MAX( MIN( $F345*$F$264, $F345-SUM($I345:M345)),0),0)</f>
        <v>0</v>
      </c>
      <c r="O345" s="53">
        <f xml:space="preserve"> (O$2 &gt;= NTBA!$F$17) * IF(O$268 &gt;= $E345, MAX( MIN( $F345*$F$264, $F345-SUM($I345:N345)),0),0)</f>
        <v>0</v>
      </c>
      <c r="P345" s="53">
        <f xml:space="preserve"> (P$2 &gt;= NTBA!$F$17) * IF(P$268 &gt;= $E345, MAX( MIN( $F345*$F$264, $F345-SUM($I345:O345)),0),0)</f>
        <v>0</v>
      </c>
      <c r="Q345" s="53">
        <f xml:space="preserve"> (Q$2 &gt;= NTBA!$F$17) * IF(Q$268 &gt;= $E345, MAX( MIN( $F345*$F$264, $F345-SUM($I345:P345)),0),0)</f>
        <v>0</v>
      </c>
      <c r="R345" s="53">
        <f xml:space="preserve"> (R$2 &gt;= NTBA!$F$17) * IF(R$268 &gt;= $E345, MAX( MIN( $F345*$F$264, $F345-SUM($I345:Q345)),0),0)</f>
        <v>0</v>
      </c>
      <c r="S345" s="53">
        <f xml:space="preserve"> (S$2 &gt;= NTBA!$F$17) * IF(S$268 &gt;= $E345, MAX( MIN( $F345*$F$264, $F345-SUM($I345:R345)),0),0)</f>
        <v>0</v>
      </c>
      <c r="T345" s="53">
        <f xml:space="preserve"> (T$2 &gt;= NTBA!$F$17) * IF(T$268 &gt;= $E345, MAX( MIN( $F345*$F$264, $F345-SUM($I345:S345)),0),0)</f>
        <v>0</v>
      </c>
      <c r="U345" s="53">
        <f xml:space="preserve"> (U$2 &gt;= NTBA!$F$17) * IF(U$268 &gt;= $E345, MAX( MIN( $F345*$F$264, $F345-SUM($I345:T345)),0),0)</f>
        <v>0</v>
      </c>
      <c r="V345" s="53">
        <f xml:space="preserve"> (V$2 &gt;= NTBA!$F$17) * IF(V$268 &gt;= $E345, MAX( MIN( $F345*$F$264, $F345-SUM($I345:U345)),0),0)</f>
        <v>0</v>
      </c>
      <c r="W345" s="53">
        <f xml:space="preserve"> (W$2 &gt;= NTBA!$F$17) * IF(W$268 &gt;= $E345, MAX( MIN( $F345*$F$264, $F345-SUM($I345:V345)),0),0)</f>
        <v>0</v>
      </c>
      <c r="X345" s="53">
        <f xml:space="preserve"> (X$2 &gt;= NTBA!$F$17) * IF(X$268 &gt;= $E345, MAX( MIN( $F345*$F$264, $F345-SUM($I345:W345)),0),0)</f>
        <v>0</v>
      </c>
      <c r="Y345" s="53">
        <f xml:space="preserve"> (Y$2 &gt;= NTBA!$F$17) * IF(Y$268 &gt;= $E345, MAX( MIN( $F345*$F$264, $F345-SUM($I345:X345)),0),0)</f>
        <v>0</v>
      </c>
      <c r="Z345" s="53">
        <f xml:space="preserve"> (Z$2 &gt;= NTBA!$F$17) * IF(Z$268 &gt;= $E345, MAX( MIN( $F345*$F$264, $F345-SUM($I345:Y345)),0),0)</f>
        <v>0</v>
      </c>
      <c r="AA345" s="53">
        <f xml:space="preserve"> (AA$2 &gt;= NTBA!$F$17) * IF(AA$268 &gt;= $E345, MAX( MIN( $F345*$F$264, $F345-SUM($I345:Z345)),0),0)</f>
        <v>0</v>
      </c>
      <c r="AB345" s="53">
        <f xml:space="preserve"> (AB$2 &gt;= NTBA!$F$17) * IF(AB$268 &gt;= $E345, MAX( MIN( $F345*$F$264, $F345-SUM($I345:AA345)),0),0)</f>
        <v>0</v>
      </c>
      <c r="AC345" s="53">
        <f xml:space="preserve"> (AC$2 &gt;= NTBA!$F$17) * IF(AC$268 &gt;= $E345, MAX( MIN( $F345*$F$264, $F345-SUM($I345:AB345)),0),0)</f>
        <v>0</v>
      </c>
      <c r="AD345" s="53">
        <f xml:space="preserve"> (AD$2 &gt;= NTBA!$F$17) * IF(AD$268 &gt;= $E345, MAX( MIN( $F345*$F$264, $F345-SUM($I345:AC345)),0),0)</f>
        <v>0</v>
      </c>
      <c r="AE345" s="53">
        <f xml:space="preserve"> (AE$2 &gt;= NTBA!$F$17) * IF(AE$268 &gt;= $E345, MAX( MIN( $F345*$F$264, $F345-SUM($I345:AD345)),0),0)</f>
        <v>0</v>
      </c>
      <c r="AF345" s="53">
        <f xml:space="preserve"> (AF$2 &gt;= NTBA!$F$17) * IF(AF$268 &gt;= $E345, MAX( MIN( $F345*$F$264, $F345-SUM($I345:AE345)),0),0)</f>
        <v>0</v>
      </c>
      <c r="AG345" s="53">
        <f xml:space="preserve"> (AG$2 &gt;= NTBA!$F$17) * IF(AG$268 &gt;= $E345, MAX( MIN( $F345*$F$264, $F345-SUM($I345:AF345)),0),0)</f>
        <v>0</v>
      </c>
      <c r="AH345" s="53">
        <f xml:space="preserve"> (AH$2 &gt;= NTBA!$F$17) * IF(AH$268 &gt;= $E345, MAX( MIN( $F345*$F$264, $F345-SUM($I345:AG345)),0),0)</f>
        <v>0</v>
      </c>
      <c r="AI345" s="53">
        <f xml:space="preserve"> (AI$2 &gt;= NTBA!$F$17) * IF(AI$268 &gt;= $E345, MAX( MIN( $F345*$F$264, $F345-SUM($I345:AH345)),0),0)</f>
        <v>0</v>
      </c>
      <c r="AJ345" s="53">
        <f xml:space="preserve"> (AJ$2 &gt;= NTBA!$F$17) * IF(AJ$268 &gt;= $E345, MAX( MIN( $F345*$F$264, $F345-SUM($I345:AI345)),0),0)</f>
        <v>0</v>
      </c>
      <c r="AK345" s="53">
        <f xml:space="preserve"> (AK$2 &gt;= NTBA!$F$17) * IF(AK$268 &gt;= $E345, MAX( MIN( $F345*$F$264, $F345-SUM($I345:AJ345)),0),0)</f>
        <v>0</v>
      </c>
      <c r="AL345" s="53">
        <f xml:space="preserve"> (AL$2 &gt;= NTBA!$F$17) * IF(AL$268 &gt;= $E345, MAX( MIN( $F345*$F$264, $F345-SUM($I345:AK345)),0),0)</f>
        <v>0</v>
      </c>
      <c r="AM345" s="53">
        <f xml:space="preserve"> (AM$2 &gt;= NTBA!$F$17) * IF(AM$268 &gt;= $E345, MAX( MIN( $F345*$F$264, $F345-SUM($I345:AL345)),0),0)</f>
        <v>0</v>
      </c>
      <c r="AN345" s="53">
        <f xml:space="preserve"> (AN$2 &gt;= NTBA!$F$17) * IF(AN$268 &gt;= $E345, MAX( MIN( $F345*$F$264, $F345-SUM($I345:AM345)),0),0)</f>
        <v>0</v>
      </c>
      <c r="AO345" s="53">
        <f xml:space="preserve"> (AO$2 &gt;= NTBA!$F$17) * IF(AO$268 &gt;= $E345, MAX( MIN( $F345*$F$264, $F345-SUM($I345:AN345)),0),0)</f>
        <v>0</v>
      </c>
      <c r="AP345" s="53">
        <f xml:space="preserve"> (AP$2 &gt;= NTBA!$F$17) * IF(AP$268 &gt;= $E345, MAX( MIN( $F345*$F$264, $F345-SUM($I345:AO345)),0),0)</f>
        <v>0</v>
      </c>
      <c r="AQ345" s="53">
        <f xml:space="preserve"> (AQ$2 &gt;= NTBA!$F$17) * IF(AQ$268 &gt;= $E345, MAX( MIN( $F345*$F$264, $F345-SUM($I345:AP345)),0),0)</f>
        <v>0</v>
      </c>
      <c r="AR345" s="53">
        <f xml:space="preserve"> (AR$2 &gt;= NTBA!$F$17) * IF(AR$268 &gt;= $E345, MAX( MIN( $F345*$F$264, $F345-SUM($I345:AQ345)),0),0)</f>
        <v>0</v>
      </c>
      <c r="AS345" s="53">
        <f xml:space="preserve"> (AS$2 &gt;= NTBA!$F$17) * IF(AS$268 &gt;= $E345, MAX( MIN( $F345*$F$264, $F345-SUM($I345:AR345)),0),0)</f>
        <v>0</v>
      </c>
      <c r="AT345" s="53">
        <f xml:space="preserve"> (AT$2 &gt;= NTBA!$F$17) * IF(AT$268 &gt;= $E345, MAX( MIN( $F345*$F$264, $F345-SUM($I345:AS345)),0),0)</f>
        <v>0</v>
      </c>
      <c r="AU345" s="53">
        <f xml:space="preserve"> (AU$2 &gt;= NTBA!$F$17) * IF(AU$268 &gt;= $E345, MAX( MIN( $F345*$F$264, $F345-SUM($I345:AT345)),0),0)</f>
        <v>0</v>
      </c>
      <c r="AV345" s="53">
        <f xml:space="preserve"> (AV$2 &gt;= NTBA!$F$17) * IF(AV$268 &gt;= $E345, MAX( MIN( $F345*$F$264, $F345-SUM($I345:AU345)),0),0)</f>
        <v>0</v>
      </c>
      <c r="AW345" s="53">
        <f xml:space="preserve"> (AW$2 &gt;= NTBA!$F$17) * IF(AW$268 &gt;= $E345, MAX( MIN( $F345*$F$264, $F345-SUM($I345:AV345)),0),0)</f>
        <v>0</v>
      </c>
      <c r="AX345" s="53">
        <f xml:space="preserve"> (AX$2 &gt;= NTBA!$F$17) * IF(AX$268 &gt;= $E345, MAX( MIN( $F345*$F$264, $F345-SUM($I345:AW345)),0),0)</f>
        <v>0</v>
      </c>
      <c r="AY345" s="53">
        <f xml:space="preserve"> (AY$2 &gt;= NTBA!$F$17) * IF(AY$268 &gt;= $E345, MAX( MIN( $F345*$F$264, $F345-SUM($I345:AX345)),0),0)</f>
        <v>0</v>
      </c>
      <c r="AZ345" s="53">
        <f xml:space="preserve"> (AZ$2 &gt;= NTBA!$F$17) * IF(AZ$268 &gt;= $E345, MAX( MIN( $F345*$F$264, $F345-SUM($I345:AY345)),0),0)</f>
        <v>0</v>
      </c>
      <c r="BA345" s="53">
        <f xml:space="preserve"> (BA$2 &gt;= NTBA!$F$17) * IF(BA$268 &gt;= $E345, MAX( MIN( $F345*$F$264, $F345-SUM($I345:AZ345)),0),0)</f>
        <v>0</v>
      </c>
      <c r="BB345" s="53">
        <f xml:space="preserve"> (BB$2 &gt;= NTBA!$F$17) * IF(BB$268 &gt;= $E345, MAX( MIN( $F345*$F$264, $F345-SUM($I345:BA345)),0),0)</f>
        <v>0</v>
      </c>
      <c r="BC345" s="53">
        <f xml:space="preserve"> (BC$2 &gt;= NTBA!$F$17) * IF(BC$268 &gt;= $E345, MAX( MIN( $F345*$F$264, $F345-SUM($I345:BB345)),0),0)</f>
        <v>0</v>
      </c>
      <c r="BD345" s="53">
        <f xml:space="preserve"> (BD$2 &gt;= NTBA!$F$17) * IF(BD$268 &gt;= $E345, MAX( MIN( $F345*$F$264, $F345-SUM($I345:BC345)),0),0)</f>
        <v>0</v>
      </c>
      <c r="BE345" s="53">
        <f xml:space="preserve"> (BE$2 &gt;= NTBA!$F$17) * IF(BE$268 &gt;= $E345, MAX( MIN( $F345*$F$264, $F345-SUM($I345:BD345)),0),0)</f>
        <v>0</v>
      </c>
      <c r="BF345" s="53">
        <f xml:space="preserve"> (BF$2 &gt;= NTBA!$F$17) * IF(BF$268 &gt;= $E345, MAX( MIN( $F345*$F$264, $F345-SUM($I345:BE345)),0),0)</f>
        <v>0</v>
      </c>
      <c r="BG345" s="53">
        <f xml:space="preserve"> (BG$2 &gt;= NTBA!$F$17) * IF(BG$268 &gt;= $E345, MAX( MIN( $F345*$F$264, $F345-SUM($I345:BF345)),0),0)</f>
        <v>0</v>
      </c>
      <c r="BH345" s="53">
        <f xml:space="preserve"> (BH$2 &gt;= NTBA!$F$17) * IF(BH$268 &gt;= $E345, MAX( MIN( $F345*$F$264, $F345-SUM($I345:BG345)),0),0)</f>
        <v>0</v>
      </c>
      <c r="BI345" s="53">
        <f xml:space="preserve"> (BI$2 &gt;= NTBA!$F$17) * IF(BI$268 &gt;= $E345, MAX( MIN( $F345*$F$264, $F345-SUM($I345:BH345)),0),0)</f>
        <v>0</v>
      </c>
      <c r="BJ345" s="53">
        <f xml:space="preserve"> (BJ$2 &gt;= NTBA!$F$17) * IF(BJ$268 &gt;= $E345, MAX( MIN( $F345*$F$264, $F345-SUM($I345:BI345)),0),0)</f>
        <v>0</v>
      </c>
      <c r="BK345" s="53">
        <f xml:space="preserve"> (BK$2 &gt;= NTBA!$F$17) * IF(BK$268 &gt;= $E345, MAX( MIN( $F345*$F$264, $F345-SUM($I345:BJ345)),0),0)</f>
        <v>0</v>
      </c>
      <c r="BL345" s="53">
        <f xml:space="preserve"> (BL$2 &gt;= NTBA!$F$17) * IF(BL$268 &gt;= $E345, MAX( MIN( $F345*$F$264, $F345-SUM($I345:BK345)),0),0)</f>
        <v>0</v>
      </c>
      <c r="BM345" s="53">
        <f xml:space="preserve"> (BM$2 &gt;= NTBA!$F$17) * IF(BM$268 &gt;= $E345, MAX( MIN( $F345*$F$264, $F345-SUM($I345:BL345)),0),0)</f>
        <v>0</v>
      </c>
      <c r="BN345" s="53">
        <f xml:space="preserve"> (BN$2 &gt;= NTBA!$F$17) * IF(BN$268 &gt;= $E345, MAX( MIN( $F345*$F$264, $F345-SUM($I345:BM345)),0),0)</f>
        <v>0</v>
      </c>
      <c r="BO345" s="53">
        <f xml:space="preserve"> (BO$2 &gt;= NTBA!$F$17) * IF(BO$268 &gt;= $E345, MAX( MIN( $F345*$F$264, $F345-SUM($I345:BN345)),0),0)</f>
        <v>0</v>
      </c>
      <c r="BP345" s="53">
        <f xml:space="preserve"> (BP$2 &gt;= NTBA!$F$17) * IF(BP$268 &gt;= $E345, MAX( MIN( $F345*$F$264, $F345-SUM($I345:BO345)),0),0)</f>
        <v>0</v>
      </c>
      <c r="BQ345" s="53">
        <f xml:space="preserve"> (BQ$2 &gt;= NTBA!$F$17) * IF(BQ$268 &gt;= $E345, MAX( MIN( $F345*$F$264, $F345-SUM($I345:BP345)),0),0)</f>
        <v>0</v>
      </c>
      <c r="BR345" s="53">
        <f xml:space="preserve"> (BR$2 &gt;= NTBA!$F$17) * IF(BR$268 &gt;= $E345, MAX( MIN( $F345*$F$264, $F345-SUM($I345:BQ345)),0),0)</f>
        <v>0</v>
      </c>
      <c r="BS345" s="53">
        <f xml:space="preserve"> (BS$2 &gt;= NTBA!$F$17) * IF(BS$268 &gt;= $E345, MAX( MIN( $F345*$F$264, $F345-SUM($I345:BR345)),0),0)</f>
        <v>0</v>
      </c>
      <c r="BT345" s="53">
        <f xml:space="preserve"> (BT$2 &gt;= NTBA!$F$17) * IF(BT$268 &gt;= $E345, MAX( MIN( $F345*$F$264, $F345-SUM($I345:BS345)),0),0)</f>
        <v>0</v>
      </c>
      <c r="BU345" s="53">
        <f xml:space="preserve"> (BU$2 &gt;= NTBA!$F$17) * IF(BU$268 &gt;= $E345, MAX( MIN( $F345*$F$264, $F345-SUM($I345:BT345)),0),0)</f>
        <v>0</v>
      </c>
      <c r="BV345" s="53">
        <f xml:space="preserve"> (BV$2 &gt;= NTBA!$F$17) * IF(BV$268 &gt;= $E345, MAX( MIN( $F345*$F$264, $F345-SUM($I345:BU345)),0),0)</f>
        <v>0</v>
      </c>
      <c r="BW345" s="53">
        <f xml:space="preserve"> (BW$2 &gt;= NTBA!$F$17) * IF(BW$268 &gt;= $E345, MAX( MIN( $F345*$F$264, $F345-SUM($I345:BV345)),0),0)</f>
        <v>0</v>
      </c>
      <c r="BX345" s="53">
        <f xml:space="preserve"> (BX$2 &gt;= NTBA!$F$17) * IF(BX$268 &gt;= $E345, MAX( MIN( $F345*$F$264, $F345-SUM($I345:BW345)),0),0)</f>
        <v>0</v>
      </c>
      <c r="BY345" s="53">
        <f xml:space="preserve"> (BY$2 &gt;= NTBA!$F$17) * IF(BY$268 &gt;= $E345, MAX( MIN( $F345*$F$264, $F345-SUM($I345:BX345)),0),0)</f>
        <v>0</v>
      </c>
      <c r="BZ345" s="53">
        <f xml:space="preserve"> (BZ$2 &gt;= NTBA!$F$17) * IF(BZ$268 &gt;= $E345, MAX( MIN( $F345*$F$264, $F345-SUM($I345:BY345)),0),0)</f>
        <v>0</v>
      </c>
      <c r="CA345" s="53">
        <f xml:space="preserve"> (CA$2 &gt;= NTBA!$F$17) * IF(CA$268 &gt;= $E345, MAX( MIN( $F345*$F$264, $F345-SUM($I345:BZ345)),0),0)</f>
        <v>0</v>
      </c>
      <c r="CB345" s="53">
        <f xml:space="preserve"> (CB$2 &gt;= NTBA!$F$17) * IF(CB$268 &gt;= $E345, MAX( MIN( $F345*$F$264, $F345-SUM($I345:CA345)),0),0)</f>
        <v>0</v>
      </c>
      <c r="CC345" s="53">
        <f xml:space="preserve"> (CC$2 &gt;= NTBA!$F$17) * IF(CC$268 &gt;= $E345, MAX( MIN( $F345*$F$264, $F345-SUM($I345:CB345)),0),0)</f>
        <v>0</v>
      </c>
      <c r="CD345" s="53">
        <f xml:space="preserve"> (CD$2 &gt;= NTBA!$F$17) * IF(CD$268 &gt;= $E345, MAX( MIN( $F345*$F$264, $F345-SUM($I345:CC345)),0),0)</f>
        <v>0</v>
      </c>
      <c r="CE345" s="53">
        <f xml:space="preserve"> (CE$2 &gt;= NTBA!$F$17) * IF(CE$268 &gt;= $E345, MAX( MIN( $F345*$F$264, $F345-SUM($I345:CD345)),0),0)</f>
        <v>0</v>
      </c>
      <c r="CF345" s="53">
        <f xml:space="preserve"> (CF$2 &gt;= NTBA!$F$17) * IF(CF$268 &gt;= $E345, MAX( MIN( $F345*$F$264, $F345-SUM($I345:CE345)),0),0)</f>
        <v>0</v>
      </c>
      <c r="CG345" s="53">
        <f xml:space="preserve"> (CG$2 &gt;= NTBA!$F$17) * IF(CG$268 &gt;= $E345, MAX( MIN( $F345*$F$264, $F345-SUM($I345:CF345)),0),0)</f>
        <v>0</v>
      </c>
      <c r="CH345" s="53">
        <f ca="1" xml:space="preserve"> (CH$2 &gt;= NTBA!$F$17) * IF(CH$268 &gt;= $E345, MAX( MIN( $F345*$F$264, $F345-SUM($I345:CG345)),0),0)</f>
        <v>0</v>
      </c>
      <c r="CI345" s="53">
        <f ca="1" xml:space="preserve"> (CI$2 &gt;= NTBA!$F$17) * IF(CI$268 &gt;= $E345, MAX( MIN( $F345*$F$264, $F345-SUM($I345:CH345)),0),0)</f>
        <v>0</v>
      </c>
      <c r="CJ345" s="53">
        <f ca="1" xml:space="preserve"> (CJ$2 &gt;= NTBA!$F$17) * IF(CJ$268 &gt;= $E345, MAX( MIN( $F345*$F$264, $F345-SUM($I345:CI345)),0),0)</f>
        <v>0</v>
      </c>
      <c r="CK345" s="53">
        <f ca="1" xml:space="preserve"> (CK$2 &gt;= NTBA!$F$17) * IF(CK$268 &gt;= $E345, MAX( MIN( $F345*$F$264, $F345-SUM($I345:CJ345)),0),0)</f>
        <v>0</v>
      </c>
      <c r="CL345" s="53">
        <f ca="1" xml:space="preserve"> (CL$2 &gt;= NTBA!$F$17) * IF(CL$268 &gt;= $E345, MAX( MIN( $F345*$F$264, $F345-SUM($I345:CK345)),0),0)</f>
        <v>0</v>
      </c>
      <c r="CM345" s="53">
        <f ca="1" xml:space="preserve"> (CM$2 &gt;= NTBA!$F$17) * IF(CM$268 &gt;= $E345, MAX( MIN( $F345*$F$264, $F345-SUM($I345:CL345)),0),0)</f>
        <v>0</v>
      </c>
      <c r="CN345" s="53">
        <f ca="1" xml:space="preserve"> (CN$2 &gt;= NTBA!$F$17) * IF(CN$268 &gt;= $E345, MAX( MIN( $F345*$F$264, $F345-SUM($I345:CM345)),0),0)</f>
        <v>0</v>
      </c>
      <c r="CO345" s="53">
        <f ca="1" xml:space="preserve"> (CO$2 &gt;= NTBA!$F$17) * IF(CO$268 &gt;= $E345, MAX( MIN( $F345*$F$264, $F345-SUM($I345:CN345)),0),0)</f>
        <v>0</v>
      </c>
      <c r="CP345" s="53">
        <f ca="1" xml:space="preserve"> (CP$2 &gt;= NTBA!$F$17) * IF(CP$268 &gt;= $E345, MAX( MIN( $F345*$F$264, $F345-SUM($I345:CO345)),0),0)</f>
        <v>0</v>
      </c>
      <c r="CQ345" s="53">
        <f ca="1" xml:space="preserve"> (CQ$2 &gt;= NTBA!$F$17) * IF(CQ$268 &gt;= $E345, MAX( MIN( $F345*$F$264, $F345-SUM($I345:CP345)),0),0)</f>
        <v>0</v>
      </c>
      <c r="CR345" s="53">
        <f ca="1" xml:space="preserve"> (CR$2 &gt;= NTBA!$F$17) * IF(CR$268 &gt;= $E345, MAX( MIN( $F345*$F$264, $F345-SUM($I345:CQ345)),0),0)</f>
        <v>0</v>
      </c>
      <c r="CS345" s="53">
        <f ca="1" xml:space="preserve"> (CS$2 &gt;= NTBA!$F$17) * IF(CS$268 &gt;= $E345, MAX( MIN( $F345*$F$264, $F345-SUM($I345:CR345)),0),0)</f>
        <v>0</v>
      </c>
      <c r="CT345" s="53">
        <f ca="1" xml:space="preserve"> (CT$2 &gt;= NTBA!$F$17) * IF(CT$268 &gt;= $E345, MAX( MIN( $F345*$F$264, $F345-SUM($I345:CS345)),0),0)</f>
        <v>0</v>
      </c>
      <c r="CU345" s="53">
        <f ca="1" xml:space="preserve"> (CU$2 &gt;= NTBA!$F$17) * IF(CU$268 &gt;= $E345, MAX( MIN( $F345*$F$264, $F345-SUM($I345:CT345)),0),0)</f>
        <v>0</v>
      </c>
      <c r="CV345" s="53">
        <f ca="1" xml:space="preserve"> (CV$2 &gt;= NTBA!$F$17) * IF(CV$268 &gt;= $E345, MAX( MIN( $F345*$F$264, $F345-SUM($I345:CU345)),0),0)</f>
        <v>0</v>
      </c>
      <c r="CW345" s="53">
        <f ca="1" xml:space="preserve"> (CW$2 &gt;= NTBA!$F$17) * IF(CW$268 &gt;= $E345, MAX( MIN( $F345*$F$264, $F345-SUM($I345:CV345)),0),0)</f>
        <v>0</v>
      </c>
      <c r="CX345" s="53">
        <f ca="1" xml:space="preserve"> (CX$2 &gt;= NTBA!$F$17) * IF(CX$268 &gt;= $E345, MAX( MIN( $F345*$F$264, $F345-SUM($I345:CW345)),0),0)</f>
        <v>0</v>
      </c>
      <c r="CY345" s="53">
        <f ca="1" xml:space="preserve"> (CY$2 &gt;= NTBA!$F$17) * IF(CY$268 &gt;= $E345, MAX( MIN( $F345*$F$264, $F345-SUM($I345:CX345)),0),0)</f>
        <v>0</v>
      </c>
      <c r="CZ345" s="53">
        <f ca="1" xml:space="preserve"> (CZ$2 &gt;= NTBA!$F$17) * IF(CZ$268 &gt;= $E345, MAX( MIN( $F345*$F$264, $F345-SUM($I345:CY345)),0),0)</f>
        <v>0</v>
      </c>
      <c r="DA345" s="53">
        <f ca="1" xml:space="preserve"> (DA$2 &gt;= NTBA!$F$17) * IF(DA$268 &gt;= $E345, MAX( MIN( $F345*$F$264, $F345-SUM($I345:CZ345)),0),0)</f>
        <v>0</v>
      </c>
      <c r="DB345" s="53">
        <f ca="1" xml:space="preserve"> (DB$2 &gt;= NTBA!$F$17) * IF(DB$268 &gt;= $E345, MAX( MIN( $F345*$F$264, $F345-SUM($I345:DA345)),0),0)</f>
        <v>0</v>
      </c>
      <c r="DC345" s="53">
        <f ca="1" xml:space="preserve"> (DC$2 &gt;= NTBA!$F$17) * IF(DC$268 &gt;= $E345, MAX( MIN( $F345*$F$264, $F345-SUM($I345:DB345)),0),0)</f>
        <v>0</v>
      </c>
      <c r="DD345" s="53">
        <f ca="1" xml:space="preserve"> (DD$2 &gt;= NTBA!$F$17) * IF(DD$268 &gt;= $E345, MAX( MIN( $F345*$F$264, $F345-SUM($I345:DC345)),0),0)</f>
        <v>0</v>
      </c>
      <c r="DE345" s="53">
        <f ca="1" xml:space="preserve"> (DE$2 &gt;= NTBA!$F$17) * IF(DE$268 &gt;= $E345, MAX( MIN( $F345*$F$264, $F345-SUM($I345:DD345)),0),0)</f>
        <v>0</v>
      </c>
      <c r="DF345" s="53">
        <f ca="1" xml:space="preserve"> (DF$2 &gt;= NTBA!$F$17) * IF(DF$268 &gt;= $E345, MAX( MIN( $F345*$F$264, $F345-SUM($I345:DE345)),0),0)</f>
        <v>0</v>
      </c>
      <c r="DG345" s="53">
        <f ca="1" xml:space="preserve"> (DG$2 &gt;= NTBA!$F$17) * IF(DG$268 &gt;= $E345, MAX( MIN( $F345*$F$264, $F345-SUM($I345:DF345)),0),0)</f>
        <v>0</v>
      </c>
      <c r="DH345" s="53">
        <f ca="1" xml:space="preserve"> (DH$2 &gt;= NTBA!$F$17) * IF(DH$268 &gt;= $E345, MAX( MIN( $F345*$F$264, $F345-SUM($I345:DG345)),0),0)</f>
        <v>0</v>
      </c>
      <c r="DI345" s="53">
        <f ca="1" xml:space="preserve"> (DI$2 &gt;= NTBA!$F$17) * IF(DI$268 &gt;= $E345, MAX( MIN( $F345*$F$264, $F345-SUM($I345:DH345)),0),0)</f>
        <v>0</v>
      </c>
      <c r="DJ345" s="53">
        <f ca="1" xml:space="preserve"> (DJ$2 &gt;= NTBA!$F$17) * IF(DJ$268 &gt;= $E345, MAX( MIN( $F345*$F$264, $F345-SUM($I345:DI345)),0),0)</f>
        <v>0</v>
      </c>
      <c r="DK345" s="53">
        <f ca="1" xml:space="preserve"> (DK$2 &gt;= NTBA!$F$17) * IF(DK$268 &gt;= $E345, MAX( MIN( $F345*$F$264, $F345-SUM($I345:DJ345)),0),0)</f>
        <v>0</v>
      </c>
      <c r="DL345" s="53">
        <f ca="1" xml:space="preserve"> (DL$2 &gt;= NTBA!$F$17) * IF(DL$268 &gt;= $E345, MAX( MIN( $F345*$F$264, $F345-SUM($I345:DK345)),0),0)</f>
        <v>0</v>
      </c>
      <c r="DM345" s="53">
        <f ca="1" xml:space="preserve"> (DM$2 &gt;= NTBA!$F$17) * IF(DM$268 &gt;= $E345, MAX( MIN( $F345*$F$264, $F345-SUM($I345:DL345)),0),0)</f>
        <v>0</v>
      </c>
      <c r="DN345" s="53">
        <f ca="1" xml:space="preserve"> (DN$2 &gt;= NTBA!$F$17) * IF(DN$268 &gt;= $E345, MAX( MIN( $F345*$F$264, $F345-SUM($I345:DM345)),0),0)</f>
        <v>0</v>
      </c>
      <c r="DO345" s="53">
        <f ca="1" xml:space="preserve"> (DO$2 &gt;= NTBA!$F$17) * IF(DO$268 &gt;= $E345, MAX( MIN( $F345*$F$264, $F345-SUM($I345:DN345)),0),0)</f>
        <v>0</v>
      </c>
      <c r="DP345" s="53">
        <f ca="1" xml:space="preserve"> (DP$2 &gt;= NTBA!$F$17) * IF(DP$268 &gt;= $E345, MAX( MIN( $F345*$F$264, $F345-SUM($I345:DO345)),0),0)</f>
        <v>0</v>
      </c>
      <c r="DQ345" s="53">
        <f ca="1" xml:space="preserve"> (DQ$2 &gt;= NTBA!$F$17) * IF(DQ$268 &gt;= $E345, MAX( MIN( $F345*$F$264, $F345-SUM($I345:DP345)),0),0)</f>
        <v>0</v>
      </c>
      <c r="DR345" s="53">
        <f ca="1" xml:space="preserve"> (DR$2 &gt;= NTBA!$F$17) * IF(DR$268 &gt;= $E345, MAX( MIN( $F345*$F$264, $F345-SUM($I345:DQ345)),0),0)</f>
        <v>0</v>
      </c>
      <c r="DS345" s="53">
        <f ca="1" xml:space="preserve"> (DS$2 &gt;= NTBA!$F$17) * IF(DS$268 &gt;= $E345, MAX( MIN( $F345*$F$264, $F345-SUM($I345:DR345)),0),0)</f>
        <v>0</v>
      </c>
      <c r="DT345" s="53">
        <f ca="1" xml:space="preserve"> (DT$2 &gt;= NTBA!$F$17) * IF(DT$268 &gt;= $E345, MAX( MIN( $F345*$F$264, $F345-SUM($I345:DS345)),0),0)</f>
        <v>0</v>
      </c>
      <c r="DU345" s="53">
        <f ca="1" xml:space="preserve"> (DU$2 &gt;= NTBA!$F$17) * IF(DU$268 &gt;= $E345, MAX( MIN( $F345*$F$264, $F345-SUM($I345:DT345)),0),0)</f>
        <v>0</v>
      </c>
      <c r="DV345" s="53">
        <f ca="1" xml:space="preserve"> (DV$2 &gt;= NTBA!$F$17) * IF(DV$268 &gt;= $E345, MAX( MIN( $F345*$F$264, $F345-SUM($I345:DU345)),0),0)</f>
        <v>0</v>
      </c>
      <c r="DW345" s="53">
        <f ca="1" xml:space="preserve"> (DW$2 &gt;= NTBA!$F$17) * IF(DW$268 &gt;= $E345, MAX( MIN( $F345*$F$264, $F345-SUM($I345:DV345)),0),0)</f>
        <v>0</v>
      </c>
      <c r="DX345" s="53">
        <f ca="1" xml:space="preserve"> (DX$2 &gt;= NTBA!$F$17) * IF(DX$268 &gt;= $E345, MAX( MIN( $F345*$F$264, $F345-SUM($I345:DW345)),0),0)</f>
        <v>0</v>
      </c>
      <c r="DY345" s="53">
        <f ca="1" xml:space="preserve"> (DY$2 &gt;= NTBA!$F$17) * IF(DY$268 &gt;= $E345, MAX( MIN( $F345*$F$264, $F345-SUM($I345:DX345)),0),0)</f>
        <v>0</v>
      </c>
      <c r="DZ345" s="53">
        <f ca="1" xml:space="preserve"> (DZ$2 &gt;= NTBA!$F$17) * IF(DZ$268 &gt;= $E345, MAX( MIN( $F345*$F$264, $F345-SUM($I345:DY345)),0),0)</f>
        <v>0</v>
      </c>
      <c r="EA345" s="53">
        <f ca="1" xml:space="preserve"> (EA$2 &gt;= NTBA!$F$17) * IF(EA$268 &gt;= $E345, MAX( MIN( $F345*$F$264, $F345-SUM($I345:DZ345)),0),0)</f>
        <v>0</v>
      </c>
      <c r="EB345" s="53">
        <f ca="1" xml:space="preserve"> (EB$2 &gt;= NTBA!$F$17) * IF(EB$268 &gt;= $E345, MAX( MIN( $F345*$F$264, $F345-SUM($I345:EA345)),0),0)</f>
        <v>0</v>
      </c>
      <c r="EC345" s="53">
        <f ca="1" xml:space="preserve"> (EC$2 &gt;= NTBA!$F$17) * IF(EC$268 &gt;= $E345, MAX( MIN( $F345*$F$264, $F345-SUM($I345:EB345)),0),0)</f>
        <v>0</v>
      </c>
      <c r="ED345" s="53">
        <f ca="1" xml:space="preserve"> (ED$2 &gt;= NTBA!$F$17) * IF(ED$268 &gt;= $E345, MAX( MIN( $F345*$F$264, $F345-SUM($I345:EC345)),0),0)</f>
        <v>0</v>
      </c>
      <c r="EE345" s="53">
        <f ca="1" xml:space="preserve"> (EE$2 &gt;= NTBA!$F$17) * IF(EE$268 &gt;= $E345, MAX( MIN( $F345*$F$264, $F345-SUM($I345:ED345)),0),0)</f>
        <v>0</v>
      </c>
      <c r="EF345" s="53">
        <f ca="1" xml:space="preserve"> (EF$2 &gt;= NTBA!$F$17) * IF(EF$268 &gt;= $E345, MAX( MIN( $F345*$F$264, $F345-SUM($I345:EE345)),0),0)</f>
        <v>0</v>
      </c>
      <c r="EG345" s="53">
        <f ca="1" xml:space="preserve"> (EG$2 &gt;= NTBA!$F$17) * IF(EG$268 &gt;= $E345, MAX( MIN( $F345*$F$264, $F345-SUM($I345:EF345)),0),0)</f>
        <v>0</v>
      </c>
      <c r="EH345" s="53">
        <f ca="1" xml:space="preserve"> (EH$2 &gt;= NTBA!$F$17) * IF(EH$268 &gt;= $E345, MAX( MIN( $F345*$F$264, $F345-SUM($I345:EG345)),0),0)</f>
        <v>0</v>
      </c>
      <c r="EI345" s="21"/>
    </row>
    <row r="346" spans="5:139" ht="15" customHeight="1" outlineLevel="1" x14ac:dyDescent="0.35">
      <c r="E346" s="625">
        <v>78</v>
      </c>
      <c r="F346" s="415">
        <f ca="1"/>
        <v>0</v>
      </c>
      <c r="H346" s="26">
        <f t="shared" ca="1" si="185"/>
        <v>0</v>
      </c>
      <c r="I346" s="39"/>
      <c r="J346" s="53">
        <f xml:space="preserve"> (J$2 &gt;= NTBA!$F$17) * IF(J$268 &gt;= $E346, MAX( MIN( $F346*$F$264, $F346-SUM($I346:I346)),0),0)</f>
        <v>0</v>
      </c>
      <c r="K346" s="53">
        <f xml:space="preserve"> (K$2 &gt;= NTBA!$F$17) * IF(K$268 &gt;= $E346, MAX( MIN( $F346*$F$264, $F346-SUM($I346:J346)),0),0)</f>
        <v>0</v>
      </c>
      <c r="L346" s="53">
        <f xml:space="preserve"> (L$2 &gt;= NTBA!$F$17) * IF(L$268 &gt;= $E346, MAX( MIN( $F346*$F$264, $F346-SUM($I346:K346)),0),0)</f>
        <v>0</v>
      </c>
      <c r="M346" s="53">
        <f xml:space="preserve"> (M$2 &gt;= NTBA!$F$17) * IF(M$268 &gt;= $E346, MAX( MIN( $F346*$F$264, $F346-SUM($I346:L346)),0),0)</f>
        <v>0</v>
      </c>
      <c r="N346" s="53">
        <f xml:space="preserve"> (N$2 &gt;= NTBA!$F$17) * IF(N$268 &gt;= $E346, MAX( MIN( $F346*$F$264, $F346-SUM($I346:M346)),0),0)</f>
        <v>0</v>
      </c>
      <c r="O346" s="53">
        <f xml:space="preserve"> (O$2 &gt;= NTBA!$F$17) * IF(O$268 &gt;= $E346, MAX( MIN( $F346*$F$264, $F346-SUM($I346:N346)),0),0)</f>
        <v>0</v>
      </c>
      <c r="P346" s="53">
        <f xml:space="preserve"> (P$2 &gt;= NTBA!$F$17) * IF(P$268 &gt;= $E346, MAX( MIN( $F346*$F$264, $F346-SUM($I346:O346)),0),0)</f>
        <v>0</v>
      </c>
      <c r="Q346" s="53">
        <f xml:space="preserve"> (Q$2 &gt;= NTBA!$F$17) * IF(Q$268 &gt;= $E346, MAX( MIN( $F346*$F$264, $F346-SUM($I346:P346)),0),0)</f>
        <v>0</v>
      </c>
      <c r="R346" s="53">
        <f xml:space="preserve"> (R$2 &gt;= NTBA!$F$17) * IF(R$268 &gt;= $E346, MAX( MIN( $F346*$F$264, $F346-SUM($I346:Q346)),0),0)</f>
        <v>0</v>
      </c>
      <c r="S346" s="53">
        <f xml:space="preserve"> (S$2 &gt;= NTBA!$F$17) * IF(S$268 &gt;= $E346, MAX( MIN( $F346*$F$264, $F346-SUM($I346:R346)),0),0)</f>
        <v>0</v>
      </c>
      <c r="T346" s="53">
        <f xml:space="preserve"> (T$2 &gt;= NTBA!$F$17) * IF(T$268 &gt;= $E346, MAX( MIN( $F346*$F$264, $F346-SUM($I346:S346)),0),0)</f>
        <v>0</v>
      </c>
      <c r="U346" s="53">
        <f xml:space="preserve"> (U$2 &gt;= NTBA!$F$17) * IF(U$268 &gt;= $E346, MAX( MIN( $F346*$F$264, $F346-SUM($I346:T346)),0),0)</f>
        <v>0</v>
      </c>
      <c r="V346" s="53">
        <f xml:space="preserve"> (V$2 &gt;= NTBA!$F$17) * IF(V$268 &gt;= $E346, MAX( MIN( $F346*$F$264, $F346-SUM($I346:U346)),0),0)</f>
        <v>0</v>
      </c>
      <c r="W346" s="53">
        <f xml:space="preserve"> (W$2 &gt;= NTBA!$F$17) * IF(W$268 &gt;= $E346, MAX( MIN( $F346*$F$264, $F346-SUM($I346:V346)),0),0)</f>
        <v>0</v>
      </c>
      <c r="X346" s="53">
        <f xml:space="preserve"> (X$2 &gt;= NTBA!$F$17) * IF(X$268 &gt;= $E346, MAX( MIN( $F346*$F$264, $F346-SUM($I346:W346)),0),0)</f>
        <v>0</v>
      </c>
      <c r="Y346" s="53">
        <f xml:space="preserve"> (Y$2 &gt;= NTBA!$F$17) * IF(Y$268 &gt;= $E346, MAX( MIN( $F346*$F$264, $F346-SUM($I346:X346)),0),0)</f>
        <v>0</v>
      </c>
      <c r="Z346" s="53">
        <f xml:space="preserve"> (Z$2 &gt;= NTBA!$F$17) * IF(Z$268 &gt;= $E346, MAX( MIN( $F346*$F$264, $F346-SUM($I346:Y346)),0),0)</f>
        <v>0</v>
      </c>
      <c r="AA346" s="53">
        <f xml:space="preserve"> (AA$2 &gt;= NTBA!$F$17) * IF(AA$268 &gt;= $E346, MAX( MIN( $F346*$F$264, $F346-SUM($I346:Z346)),0),0)</f>
        <v>0</v>
      </c>
      <c r="AB346" s="53">
        <f xml:space="preserve"> (AB$2 &gt;= NTBA!$F$17) * IF(AB$268 &gt;= $E346, MAX( MIN( $F346*$F$264, $F346-SUM($I346:AA346)),0),0)</f>
        <v>0</v>
      </c>
      <c r="AC346" s="53">
        <f xml:space="preserve"> (AC$2 &gt;= NTBA!$F$17) * IF(AC$268 &gt;= $E346, MAX( MIN( $F346*$F$264, $F346-SUM($I346:AB346)),0),0)</f>
        <v>0</v>
      </c>
      <c r="AD346" s="53">
        <f xml:space="preserve"> (AD$2 &gt;= NTBA!$F$17) * IF(AD$268 &gt;= $E346, MAX( MIN( $F346*$F$264, $F346-SUM($I346:AC346)),0),0)</f>
        <v>0</v>
      </c>
      <c r="AE346" s="53">
        <f xml:space="preserve"> (AE$2 &gt;= NTBA!$F$17) * IF(AE$268 &gt;= $E346, MAX( MIN( $F346*$F$264, $F346-SUM($I346:AD346)),0),0)</f>
        <v>0</v>
      </c>
      <c r="AF346" s="53">
        <f xml:space="preserve"> (AF$2 &gt;= NTBA!$F$17) * IF(AF$268 &gt;= $E346, MAX( MIN( $F346*$F$264, $F346-SUM($I346:AE346)),0),0)</f>
        <v>0</v>
      </c>
      <c r="AG346" s="53">
        <f xml:space="preserve"> (AG$2 &gt;= NTBA!$F$17) * IF(AG$268 &gt;= $E346, MAX( MIN( $F346*$F$264, $F346-SUM($I346:AF346)),0),0)</f>
        <v>0</v>
      </c>
      <c r="AH346" s="53">
        <f xml:space="preserve"> (AH$2 &gt;= NTBA!$F$17) * IF(AH$268 &gt;= $E346, MAX( MIN( $F346*$F$264, $F346-SUM($I346:AG346)),0),0)</f>
        <v>0</v>
      </c>
      <c r="AI346" s="53">
        <f xml:space="preserve"> (AI$2 &gt;= NTBA!$F$17) * IF(AI$268 &gt;= $E346, MAX( MIN( $F346*$F$264, $F346-SUM($I346:AH346)),0),0)</f>
        <v>0</v>
      </c>
      <c r="AJ346" s="53">
        <f xml:space="preserve"> (AJ$2 &gt;= NTBA!$F$17) * IF(AJ$268 &gt;= $E346, MAX( MIN( $F346*$F$264, $F346-SUM($I346:AI346)),0),0)</f>
        <v>0</v>
      </c>
      <c r="AK346" s="53">
        <f xml:space="preserve"> (AK$2 &gt;= NTBA!$F$17) * IF(AK$268 &gt;= $E346, MAX( MIN( $F346*$F$264, $F346-SUM($I346:AJ346)),0),0)</f>
        <v>0</v>
      </c>
      <c r="AL346" s="53">
        <f xml:space="preserve"> (AL$2 &gt;= NTBA!$F$17) * IF(AL$268 &gt;= $E346, MAX( MIN( $F346*$F$264, $F346-SUM($I346:AK346)),0),0)</f>
        <v>0</v>
      </c>
      <c r="AM346" s="53">
        <f xml:space="preserve"> (AM$2 &gt;= NTBA!$F$17) * IF(AM$268 &gt;= $E346, MAX( MIN( $F346*$F$264, $F346-SUM($I346:AL346)),0),0)</f>
        <v>0</v>
      </c>
      <c r="AN346" s="53">
        <f xml:space="preserve"> (AN$2 &gt;= NTBA!$F$17) * IF(AN$268 &gt;= $E346, MAX( MIN( $F346*$F$264, $F346-SUM($I346:AM346)),0),0)</f>
        <v>0</v>
      </c>
      <c r="AO346" s="53">
        <f xml:space="preserve"> (AO$2 &gt;= NTBA!$F$17) * IF(AO$268 &gt;= $E346, MAX( MIN( $F346*$F$264, $F346-SUM($I346:AN346)),0),0)</f>
        <v>0</v>
      </c>
      <c r="AP346" s="53">
        <f xml:space="preserve"> (AP$2 &gt;= NTBA!$F$17) * IF(AP$268 &gt;= $E346, MAX( MIN( $F346*$F$264, $F346-SUM($I346:AO346)),0),0)</f>
        <v>0</v>
      </c>
      <c r="AQ346" s="53">
        <f xml:space="preserve"> (AQ$2 &gt;= NTBA!$F$17) * IF(AQ$268 &gt;= $E346, MAX( MIN( $F346*$F$264, $F346-SUM($I346:AP346)),0),0)</f>
        <v>0</v>
      </c>
      <c r="AR346" s="53">
        <f xml:space="preserve"> (AR$2 &gt;= NTBA!$F$17) * IF(AR$268 &gt;= $E346, MAX( MIN( $F346*$F$264, $F346-SUM($I346:AQ346)),0),0)</f>
        <v>0</v>
      </c>
      <c r="AS346" s="53">
        <f xml:space="preserve"> (AS$2 &gt;= NTBA!$F$17) * IF(AS$268 &gt;= $E346, MAX( MIN( $F346*$F$264, $F346-SUM($I346:AR346)),0),0)</f>
        <v>0</v>
      </c>
      <c r="AT346" s="53">
        <f xml:space="preserve"> (AT$2 &gt;= NTBA!$F$17) * IF(AT$268 &gt;= $E346, MAX( MIN( $F346*$F$264, $F346-SUM($I346:AS346)),0),0)</f>
        <v>0</v>
      </c>
      <c r="AU346" s="53">
        <f xml:space="preserve"> (AU$2 &gt;= NTBA!$F$17) * IF(AU$268 &gt;= $E346, MAX( MIN( $F346*$F$264, $F346-SUM($I346:AT346)),0),0)</f>
        <v>0</v>
      </c>
      <c r="AV346" s="53">
        <f xml:space="preserve"> (AV$2 &gt;= NTBA!$F$17) * IF(AV$268 &gt;= $E346, MAX( MIN( $F346*$F$264, $F346-SUM($I346:AU346)),0),0)</f>
        <v>0</v>
      </c>
      <c r="AW346" s="53">
        <f xml:space="preserve"> (AW$2 &gt;= NTBA!$F$17) * IF(AW$268 &gt;= $E346, MAX( MIN( $F346*$F$264, $F346-SUM($I346:AV346)),0),0)</f>
        <v>0</v>
      </c>
      <c r="AX346" s="53">
        <f xml:space="preserve"> (AX$2 &gt;= NTBA!$F$17) * IF(AX$268 &gt;= $E346, MAX( MIN( $F346*$F$264, $F346-SUM($I346:AW346)),0),0)</f>
        <v>0</v>
      </c>
      <c r="AY346" s="53">
        <f xml:space="preserve"> (AY$2 &gt;= NTBA!$F$17) * IF(AY$268 &gt;= $E346, MAX( MIN( $F346*$F$264, $F346-SUM($I346:AX346)),0),0)</f>
        <v>0</v>
      </c>
      <c r="AZ346" s="53">
        <f xml:space="preserve"> (AZ$2 &gt;= NTBA!$F$17) * IF(AZ$268 &gt;= $E346, MAX( MIN( $F346*$F$264, $F346-SUM($I346:AY346)),0),0)</f>
        <v>0</v>
      </c>
      <c r="BA346" s="53">
        <f xml:space="preserve"> (BA$2 &gt;= NTBA!$F$17) * IF(BA$268 &gt;= $E346, MAX( MIN( $F346*$F$264, $F346-SUM($I346:AZ346)),0),0)</f>
        <v>0</v>
      </c>
      <c r="BB346" s="53">
        <f xml:space="preserve"> (BB$2 &gt;= NTBA!$F$17) * IF(BB$268 &gt;= $E346, MAX( MIN( $F346*$F$264, $F346-SUM($I346:BA346)),0),0)</f>
        <v>0</v>
      </c>
      <c r="BC346" s="53">
        <f xml:space="preserve"> (BC$2 &gt;= NTBA!$F$17) * IF(BC$268 &gt;= $E346, MAX( MIN( $F346*$F$264, $F346-SUM($I346:BB346)),0),0)</f>
        <v>0</v>
      </c>
      <c r="BD346" s="53">
        <f xml:space="preserve"> (BD$2 &gt;= NTBA!$F$17) * IF(BD$268 &gt;= $E346, MAX( MIN( $F346*$F$264, $F346-SUM($I346:BC346)),0),0)</f>
        <v>0</v>
      </c>
      <c r="BE346" s="53">
        <f xml:space="preserve"> (BE$2 &gt;= NTBA!$F$17) * IF(BE$268 &gt;= $E346, MAX( MIN( $F346*$F$264, $F346-SUM($I346:BD346)),0),0)</f>
        <v>0</v>
      </c>
      <c r="BF346" s="53">
        <f xml:space="preserve"> (BF$2 &gt;= NTBA!$F$17) * IF(BF$268 &gt;= $E346, MAX( MIN( $F346*$F$264, $F346-SUM($I346:BE346)),0),0)</f>
        <v>0</v>
      </c>
      <c r="BG346" s="53">
        <f xml:space="preserve"> (BG$2 &gt;= NTBA!$F$17) * IF(BG$268 &gt;= $E346, MAX( MIN( $F346*$F$264, $F346-SUM($I346:BF346)),0),0)</f>
        <v>0</v>
      </c>
      <c r="BH346" s="53">
        <f xml:space="preserve"> (BH$2 &gt;= NTBA!$F$17) * IF(BH$268 &gt;= $E346, MAX( MIN( $F346*$F$264, $F346-SUM($I346:BG346)),0),0)</f>
        <v>0</v>
      </c>
      <c r="BI346" s="53">
        <f xml:space="preserve"> (BI$2 &gt;= NTBA!$F$17) * IF(BI$268 &gt;= $E346, MAX( MIN( $F346*$F$264, $F346-SUM($I346:BH346)),0),0)</f>
        <v>0</v>
      </c>
      <c r="BJ346" s="53">
        <f xml:space="preserve"> (BJ$2 &gt;= NTBA!$F$17) * IF(BJ$268 &gt;= $E346, MAX( MIN( $F346*$F$264, $F346-SUM($I346:BI346)),0),0)</f>
        <v>0</v>
      </c>
      <c r="BK346" s="53">
        <f xml:space="preserve"> (BK$2 &gt;= NTBA!$F$17) * IF(BK$268 &gt;= $E346, MAX( MIN( $F346*$F$264, $F346-SUM($I346:BJ346)),0),0)</f>
        <v>0</v>
      </c>
      <c r="BL346" s="53">
        <f xml:space="preserve"> (BL$2 &gt;= NTBA!$F$17) * IF(BL$268 &gt;= $E346, MAX( MIN( $F346*$F$264, $F346-SUM($I346:BK346)),0),0)</f>
        <v>0</v>
      </c>
      <c r="BM346" s="53">
        <f xml:space="preserve"> (BM$2 &gt;= NTBA!$F$17) * IF(BM$268 &gt;= $E346, MAX( MIN( $F346*$F$264, $F346-SUM($I346:BL346)),0),0)</f>
        <v>0</v>
      </c>
      <c r="BN346" s="53">
        <f xml:space="preserve"> (BN$2 &gt;= NTBA!$F$17) * IF(BN$268 &gt;= $E346, MAX( MIN( $F346*$F$264, $F346-SUM($I346:BM346)),0),0)</f>
        <v>0</v>
      </c>
      <c r="BO346" s="53">
        <f xml:space="preserve"> (BO$2 &gt;= NTBA!$F$17) * IF(BO$268 &gt;= $E346, MAX( MIN( $F346*$F$264, $F346-SUM($I346:BN346)),0),0)</f>
        <v>0</v>
      </c>
      <c r="BP346" s="53">
        <f xml:space="preserve"> (BP$2 &gt;= NTBA!$F$17) * IF(BP$268 &gt;= $E346, MAX( MIN( $F346*$F$264, $F346-SUM($I346:BO346)),0),0)</f>
        <v>0</v>
      </c>
      <c r="BQ346" s="53">
        <f xml:space="preserve"> (BQ$2 &gt;= NTBA!$F$17) * IF(BQ$268 &gt;= $E346, MAX( MIN( $F346*$F$264, $F346-SUM($I346:BP346)),0),0)</f>
        <v>0</v>
      </c>
      <c r="BR346" s="53">
        <f xml:space="preserve"> (BR$2 &gt;= NTBA!$F$17) * IF(BR$268 &gt;= $E346, MAX( MIN( $F346*$F$264, $F346-SUM($I346:BQ346)),0),0)</f>
        <v>0</v>
      </c>
      <c r="BS346" s="53">
        <f xml:space="preserve"> (BS$2 &gt;= NTBA!$F$17) * IF(BS$268 &gt;= $E346, MAX( MIN( $F346*$F$264, $F346-SUM($I346:BR346)),0),0)</f>
        <v>0</v>
      </c>
      <c r="BT346" s="53">
        <f xml:space="preserve"> (BT$2 &gt;= NTBA!$F$17) * IF(BT$268 &gt;= $E346, MAX( MIN( $F346*$F$264, $F346-SUM($I346:BS346)),0),0)</f>
        <v>0</v>
      </c>
      <c r="BU346" s="53">
        <f xml:space="preserve"> (BU$2 &gt;= NTBA!$F$17) * IF(BU$268 &gt;= $E346, MAX( MIN( $F346*$F$264, $F346-SUM($I346:BT346)),0),0)</f>
        <v>0</v>
      </c>
      <c r="BV346" s="53">
        <f xml:space="preserve"> (BV$2 &gt;= NTBA!$F$17) * IF(BV$268 &gt;= $E346, MAX( MIN( $F346*$F$264, $F346-SUM($I346:BU346)),0),0)</f>
        <v>0</v>
      </c>
      <c r="BW346" s="53">
        <f xml:space="preserve"> (BW$2 &gt;= NTBA!$F$17) * IF(BW$268 &gt;= $E346, MAX( MIN( $F346*$F$264, $F346-SUM($I346:BV346)),0),0)</f>
        <v>0</v>
      </c>
      <c r="BX346" s="53">
        <f xml:space="preserve"> (BX$2 &gt;= NTBA!$F$17) * IF(BX$268 &gt;= $E346, MAX( MIN( $F346*$F$264, $F346-SUM($I346:BW346)),0),0)</f>
        <v>0</v>
      </c>
      <c r="BY346" s="53">
        <f xml:space="preserve"> (BY$2 &gt;= NTBA!$F$17) * IF(BY$268 &gt;= $E346, MAX( MIN( $F346*$F$264, $F346-SUM($I346:BX346)),0),0)</f>
        <v>0</v>
      </c>
      <c r="BZ346" s="53">
        <f xml:space="preserve"> (BZ$2 &gt;= NTBA!$F$17) * IF(BZ$268 &gt;= $E346, MAX( MIN( $F346*$F$264, $F346-SUM($I346:BY346)),0),0)</f>
        <v>0</v>
      </c>
      <c r="CA346" s="53">
        <f xml:space="preserve"> (CA$2 &gt;= NTBA!$F$17) * IF(CA$268 &gt;= $E346, MAX( MIN( $F346*$F$264, $F346-SUM($I346:BZ346)),0),0)</f>
        <v>0</v>
      </c>
      <c r="CB346" s="53">
        <f xml:space="preserve"> (CB$2 &gt;= NTBA!$F$17) * IF(CB$268 &gt;= $E346, MAX( MIN( $F346*$F$264, $F346-SUM($I346:CA346)),0),0)</f>
        <v>0</v>
      </c>
      <c r="CC346" s="53">
        <f xml:space="preserve"> (CC$2 &gt;= NTBA!$F$17) * IF(CC$268 &gt;= $E346, MAX( MIN( $F346*$F$264, $F346-SUM($I346:CB346)),0),0)</f>
        <v>0</v>
      </c>
      <c r="CD346" s="53">
        <f xml:space="preserve"> (CD$2 &gt;= NTBA!$F$17) * IF(CD$268 &gt;= $E346, MAX( MIN( $F346*$F$264, $F346-SUM($I346:CC346)),0),0)</f>
        <v>0</v>
      </c>
      <c r="CE346" s="53">
        <f xml:space="preserve"> (CE$2 &gt;= NTBA!$F$17) * IF(CE$268 &gt;= $E346, MAX( MIN( $F346*$F$264, $F346-SUM($I346:CD346)),0),0)</f>
        <v>0</v>
      </c>
      <c r="CF346" s="53">
        <f xml:space="preserve"> (CF$2 &gt;= NTBA!$F$17) * IF(CF$268 &gt;= $E346, MAX( MIN( $F346*$F$264, $F346-SUM($I346:CE346)),0),0)</f>
        <v>0</v>
      </c>
      <c r="CG346" s="53">
        <f xml:space="preserve"> (CG$2 &gt;= NTBA!$F$17) * IF(CG$268 &gt;= $E346, MAX( MIN( $F346*$F$264, $F346-SUM($I346:CF346)),0),0)</f>
        <v>0</v>
      </c>
      <c r="CH346" s="53">
        <f xml:space="preserve"> (CH$2 &gt;= NTBA!$F$17) * IF(CH$268 &gt;= $E346, MAX( MIN( $F346*$F$264, $F346-SUM($I346:CG346)),0),0)</f>
        <v>0</v>
      </c>
      <c r="CI346" s="53">
        <f ca="1" xml:space="preserve"> (CI$2 &gt;= NTBA!$F$17) * IF(CI$268 &gt;= $E346, MAX( MIN( $F346*$F$264, $F346-SUM($I346:CH346)),0),0)</f>
        <v>0</v>
      </c>
      <c r="CJ346" s="53">
        <f ca="1" xml:space="preserve"> (CJ$2 &gt;= NTBA!$F$17) * IF(CJ$268 &gt;= $E346, MAX( MIN( $F346*$F$264, $F346-SUM($I346:CI346)),0),0)</f>
        <v>0</v>
      </c>
      <c r="CK346" s="53">
        <f ca="1" xml:space="preserve"> (CK$2 &gt;= NTBA!$F$17) * IF(CK$268 &gt;= $E346, MAX( MIN( $F346*$F$264, $F346-SUM($I346:CJ346)),0),0)</f>
        <v>0</v>
      </c>
      <c r="CL346" s="53">
        <f ca="1" xml:space="preserve"> (CL$2 &gt;= NTBA!$F$17) * IF(CL$268 &gt;= $E346, MAX( MIN( $F346*$F$264, $F346-SUM($I346:CK346)),0),0)</f>
        <v>0</v>
      </c>
      <c r="CM346" s="53">
        <f ca="1" xml:space="preserve"> (CM$2 &gt;= NTBA!$F$17) * IF(CM$268 &gt;= $E346, MAX( MIN( $F346*$F$264, $F346-SUM($I346:CL346)),0),0)</f>
        <v>0</v>
      </c>
      <c r="CN346" s="53">
        <f ca="1" xml:space="preserve"> (CN$2 &gt;= NTBA!$F$17) * IF(CN$268 &gt;= $E346, MAX( MIN( $F346*$F$264, $F346-SUM($I346:CM346)),0),0)</f>
        <v>0</v>
      </c>
      <c r="CO346" s="53">
        <f ca="1" xml:space="preserve"> (CO$2 &gt;= NTBA!$F$17) * IF(CO$268 &gt;= $E346, MAX( MIN( $F346*$F$264, $F346-SUM($I346:CN346)),0),0)</f>
        <v>0</v>
      </c>
      <c r="CP346" s="53">
        <f ca="1" xml:space="preserve"> (CP$2 &gt;= NTBA!$F$17) * IF(CP$268 &gt;= $E346, MAX( MIN( $F346*$F$264, $F346-SUM($I346:CO346)),0),0)</f>
        <v>0</v>
      </c>
      <c r="CQ346" s="53">
        <f ca="1" xml:space="preserve"> (CQ$2 &gt;= NTBA!$F$17) * IF(CQ$268 &gt;= $E346, MAX( MIN( $F346*$F$264, $F346-SUM($I346:CP346)),0),0)</f>
        <v>0</v>
      </c>
      <c r="CR346" s="53">
        <f ca="1" xml:space="preserve"> (CR$2 &gt;= NTBA!$F$17) * IF(CR$268 &gt;= $E346, MAX( MIN( $F346*$F$264, $F346-SUM($I346:CQ346)),0),0)</f>
        <v>0</v>
      </c>
      <c r="CS346" s="53">
        <f ca="1" xml:space="preserve"> (CS$2 &gt;= NTBA!$F$17) * IF(CS$268 &gt;= $E346, MAX( MIN( $F346*$F$264, $F346-SUM($I346:CR346)),0),0)</f>
        <v>0</v>
      </c>
      <c r="CT346" s="53">
        <f ca="1" xml:space="preserve"> (CT$2 &gt;= NTBA!$F$17) * IF(CT$268 &gt;= $E346, MAX( MIN( $F346*$F$264, $F346-SUM($I346:CS346)),0),0)</f>
        <v>0</v>
      </c>
      <c r="CU346" s="53">
        <f ca="1" xml:space="preserve"> (CU$2 &gt;= NTBA!$F$17) * IF(CU$268 &gt;= $E346, MAX( MIN( $F346*$F$264, $F346-SUM($I346:CT346)),0),0)</f>
        <v>0</v>
      </c>
      <c r="CV346" s="53">
        <f ca="1" xml:space="preserve"> (CV$2 &gt;= NTBA!$F$17) * IF(CV$268 &gt;= $E346, MAX( MIN( $F346*$F$264, $F346-SUM($I346:CU346)),0),0)</f>
        <v>0</v>
      </c>
      <c r="CW346" s="53">
        <f ca="1" xml:space="preserve"> (CW$2 &gt;= NTBA!$F$17) * IF(CW$268 &gt;= $E346, MAX( MIN( $F346*$F$264, $F346-SUM($I346:CV346)),0),0)</f>
        <v>0</v>
      </c>
      <c r="CX346" s="53">
        <f ca="1" xml:space="preserve"> (CX$2 &gt;= NTBA!$F$17) * IF(CX$268 &gt;= $E346, MAX( MIN( $F346*$F$264, $F346-SUM($I346:CW346)),0),0)</f>
        <v>0</v>
      </c>
      <c r="CY346" s="53">
        <f ca="1" xml:space="preserve"> (CY$2 &gt;= NTBA!$F$17) * IF(CY$268 &gt;= $E346, MAX( MIN( $F346*$F$264, $F346-SUM($I346:CX346)),0),0)</f>
        <v>0</v>
      </c>
      <c r="CZ346" s="53">
        <f ca="1" xml:space="preserve"> (CZ$2 &gt;= NTBA!$F$17) * IF(CZ$268 &gt;= $E346, MAX( MIN( $F346*$F$264, $F346-SUM($I346:CY346)),0),0)</f>
        <v>0</v>
      </c>
      <c r="DA346" s="53">
        <f ca="1" xml:space="preserve"> (DA$2 &gt;= NTBA!$F$17) * IF(DA$268 &gt;= $E346, MAX( MIN( $F346*$F$264, $F346-SUM($I346:CZ346)),0),0)</f>
        <v>0</v>
      </c>
      <c r="DB346" s="53">
        <f ca="1" xml:space="preserve"> (DB$2 &gt;= NTBA!$F$17) * IF(DB$268 &gt;= $E346, MAX( MIN( $F346*$F$264, $F346-SUM($I346:DA346)),0),0)</f>
        <v>0</v>
      </c>
      <c r="DC346" s="53">
        <f ca="1" xml:space="preserve"> (DC$2 &gt;= NTBA!$F$17) * IF(DC$268 &gt;= $E346, MAX( MIN( $F346*$F$264, $F346-SUM($I346:DB346)),0),0)</f>
        <v>0</v>
      </c>
      <c r="DD346" s="53">
        <f ca="1" xml:space="preserve"> (DD$2 &gt;= NTBA!$F$17) * IF(DD$268 &gt;= $E346, MAX( MIN( $F346*$F$264, $F346-SUM($I346:DC346)),0),0)</f>
        <v>0</v>
      </c>
      <c r="DE346" s="53">
        <f ca="1" xml:space="preserve"> (DE$2 &gt;= NTBA!$F$17) * IF(DE$268 &gt;= $E346, MAX( MIN( $F346*$F$264, $F346-SUM($I346:DD346)),0),0)</f>
        <v>0</v>
      </c>
      <c r="DF346" s="53">
        <f ca="1" xml:space="preserve"> (DF$2 &gt;= NTBA!$F$17) * IF(DF$268 &gt;= $E346, MAX( MIN( $F346*$F$264, $F346-SUM($I346:DE346)),0),0)</f>
        <v>0</v>
      </c>
      <c r="DG346" s="53">
        <f ca="1" xml:space="preserve"> (DG$2 &gt;= NTBA!$F$17) * IF(DG$268 &gt;= $E346, MAX( MIN( $F346*$F$264, $F346-SUM($I346:DF346)),0),0)</f>
        <v>0</v>
      </c>
      <c r="DH346" s="53">
        <f ca="1" xml:space="preserve"> (DH$2 &gt;= NTBA!$F$17) * IF(DH$268 &gt;= $E346, MAX( MIN( $F346*$F$264, $F346-SUM($I346:DG346)),0),0)</f>
        <v>0</v>
      </c>
      <c r="DI346" s="53">
        <f ca="1" xml:space="preserve"> (DI$2 &gt;= NTBA!$F$17) * IF(DI$268 &gt;= $E346, MAX( MIN( $F346*$F$264, $F346-SUM($I346:DH346)),0),0)</f>
        <v>0</v>
      </c>
      <c r="DJ346" s="53">
        <f ca="1" xml:space="preserve"> (DJ$2 &gt;= NTBA!$F$17) * IF(DJ$268 &gt;= $E346, MAX( MIN( $F346*$F$264, $F346-SUM($I346:DI346)),0),0)</f>
        <v>0</v>
      </c>
      <c r="DK346" s="53">
        <f ca="1" xml:space="preserve"> (DK$2 &gt;= NTBA!$F$17) * IF(DK$268 &gt;= $E346, MAX( MIN( $F346*$F$264, $F346-SUM($I346:DJ346)),0),0)</f>
        <v>0</v>
      </c>
      <c r="DL346" s="53">
        <f ca="1" xml:space="preserve"> (DL$2 &gt;= NTBA!$F$17) * IF(DL$268 &gt;= $E346, MAX( MIN( $F346*$F$264, $F346-SUM($I346:DK346)),0),0)</f>
        <v>0</v>
      </c>
      <c r="DM346" s="53">
        <f ca="1" xml:space="preserve"> (DM$2 &gt;= NTBA!$F$17) * IF(DM$268 &gt;= $E346, MAX( MIN( $F346*$F$264, $F346-SUM($I346:DL346)),0),0)</f>
        <v>0</v>
      </c>
      <c r="DN346" s="53">
        <f ca="1" xml:space="preserve"> (DN$2 &gt;= NTBA!$F$17) * IF(DN$268 &gt;= $E346, MAX( MIN( $F346*$F$264, $F346-SUM($I346:DM346)),0),0)</f>
        <v>0</v>
      </c>
      <c r="DO346" s="53">
        <f ca="1" xml:space="preserve"> (DO$2 &gt;= NTBA!$F$17) * IF(DO$268 &gt;= $E346, MAX( MIN( $F346*$F$264, $F346-SUM($I346:DN346)),0),0)</f>
        <v>0</v>
      </c>
      <c r="DP346" s="53">
        <f ca="1" xml:space="preserve"> (DP$2 &gt;= NTBA!$F$17) * IF(DP$268 &gt;= $E346, MAX( MIN( $F346*$F$264, $F346-SUM($I346:DO346)),0),0)</f>
        <v>0</v>
      </c>
      <c r="DQ346" s="53">
        <f ca="1" xml:space="preserve"> (DQ$2 &gt;= NTBA!$F$17) * IF(DQ$268 &gt;= $E346, MAX( MIN( $F346*$F$264, $F346-SUM($I346:DP346)),0),0)</f>
        <v>0</v>
      </c>
      <c r="DR346" s="53">
        <f ca="1" xml:space="preserve"> (DR$2 &gt;= NTBA!$F$17) * IF(DR$268 &gt;= $E346, MAX( MIN( $F346*$F$264, $F346-SUM($I346:DQ346)),0),0)</f>
        <v>0</v>
      </c>
      <c r="DS346" s="53">
        <f ca="1" xml:space="preserve"> (DS$2 &gt;= NTBA!$F$17) * IF(DS$268 &gt;= $E346, MAX( MIN( $F346*$F$264, $F346-SUM($I346:DR346)),0),0)</f>
        <v>0</v>
      </c>
      <c r="DT346" s="53">
        <f ca="1" xml:space="preserve"> (DT$2 &gt;= NTBA!$F$17) * IF(DT$268 &gt;= $E346, MAX( MIN( $F346*$F$264, $F346-SUM($I346:DS346)),0),0)</f>
        <v>0</v>
      </c>
      <c r="DU346" s="53">
        <f ca="1" xml:space="preserve"> (DU$2 &gt;= NTBA!$F$17) * IF(DU$268 &gt;= $E346, MAX( MIN( $F346*$F$264, $F346-SUM($I346:DT346)),0),0)</f>
        <v>0</v>
      </c>
      <c r="DV346" s="53">
        <f ca="1" xml:space="preserve"> (DV$2 &gt;= NTBA!$F$17) * IF(DV$268 &gt;= $E346, MAX( MIN( $F346*$F$264, $F346-SUM($I346:DU346)),0),0)</f>
        <v>0</v>
      </c>
      <c r="DW346" s="53">
        <f ca="1" xml:space="preserve"> (DW$2 &gt;= NTBA!$F$17) * IF(DW$268 &gt;= $E346, MAX( MIN( $F346*$F$264, $F346-SUM($I346:DV346)),0),0)</f>
        <v>0</v>
      </c>
      <c r="DX346" s="53">
        <f ca="1" xml:space="preserve"> (DX$2 &gt;= NTBA!$F$17) * IF(DX$268 &gt;= $E346, MAX( MIN( $F346*$F$264, $F346-SUM($I346:DW346)),0),0)</f>
        <v>0</v>
      </c>
      <c r="DY346" s="53">
        <f ca="1" xml:space="preserve"> (DY$2 &gt;= NTBA!$F$17) * IF(DY$268 &gt;= $E346, MAX( MIN( $F346*$F$264, $F346-SUM($I346:DX346)),0),0)</f>
        <v>0</v>
      </c>
      <c r="DZ346" s="53">
        <f ca="1" xml:space="preserve"> (DZ$2 &gt;= NTBA!$F$17) * IF(DZ$268 &gt;= $E346, MAX( MIN( $F346*$F$264, $F346-SUM($I346:DY346)),0),0)</f>
        <v>0</v>
      </c>
      <c r="EA346" s="53">
        <f ca="1" xml:space="preserve"> (EA$2 &gt;= NTBA!$F$17) * IF(EA$268 &gt;= $E346, MAX( MIN( $F346*$F$264, $F346-SUM($I346:DZ346)),0),0)</f>
        <v>0</v>
      </c>
      <c r="EB346" s="53">
        <f ca="1" xml:space="preserve"> (EB$2 &gt;= NTBA!$F$17) * IF(EB$268 &gt;= $E346, MAX( MIN( $F346*$F$264, $F346-SUM($I346:EA346)),0),0)</f>
        <v>0</v>
      </c>
      <c r="EC346" s="53">
        <f ca="1" xml:space="preserve"> (EC$2 &gt;= NTBA!$F$17) * IF(EC$268 &gt;= $E346, MAX( MIN( $F346*$F$264, $F346-SUM($I346:EB346)),0),0)</f>
        <v>0</v>
      </c>
      <c r="ED346" s="53">
        <f ca="1" xml:space="preserve"> (ED$2 &gt;= NTBA!$F$17) * IF(ED$268 &gt;= $E346, MAX( MIN( $F346*$F$264, $F346-SUM($I346:EC346)),0),0)</f>
        <v>0</v>
      </c>
      <c r="EE346" s="53">
        <f ca="1" xml:space="preserve"> (EE$2 &gt;= NTBA!$F$17) * IF(EE$268 &gt;= $E346, MAX( MIN( $F346*$F$264, $F346-SUM($I346:ED346)),0),0)</f>
        <v>0</v>
      </c>
      <c r="EF346" s="53">
        <f ca="1" xml:space="preserve"> (EF$2 &gt;= NTBA!$F$17) * IF(EF$268 &gt;= $E346, MAX( MIN( $F346*$F$264, $F346-SUM($I346:EE346)),0),0)</f>
        <v>0</v>
      </c>
      <c r="EG346" s="53">
        <f ca="1" xml:space="preserve"> (EG$2 &gt;= NTBA!$F$17) * IF(EG$268 &gt;= $E346, MAX( MIN( $F346*$F$264, $F346-SUM($I346:EF346)),0),0)</f>
        <v>0</v>
      </c>
      <c r="EH346" s="53">
        <f ca="1" xml:space="preserve"> (EH$2 &gt;= NTBA!$F$17) * IF(EH$268 &gt;= $E346, MAX( MIN( $F346*$F$264, $F346-SUM($I346:EG346)),0),0)</f>
        <v>0</v>
      </c>
      <c r="EI346" s="21"/>
    </row>
    <row r="347" spans="5:139" ht="15" customHeight="1" outlineLevel="1" x14ac:dyDescent="0.35">
      <c r="E347" s="625">
        <v>79</v>
      </c>
      <c r="F347" s="415">
        <f ca="1"/>
        <v>0</v>
      </c>
      <c r="H347" s="26">
        <f t="shared" ca="1" si="185"/>
        <v>0</v>
      </c>
      <c r="I347" s="39"/>
      <c r="J347" s="53">
        <f xml:space="preserve"> (J$2 &gt;= NTBA!$F$17) * IF(J$268 &gt;= $E347, MAX( MIN( $F347*$F$264, $F347-SUM($I347:I347)),0),0)</f>
        <v>0</v>
      </c>
      <c r="K347" s="53">
        <f xml:space="preserve"> (K$2 &gt;= NTBA!$F$17) * IF(K$268 &gt;= $E347, MAX( MIN( $F347*$F$264, $F347-SUM($I347:J347)),0),0)</f>
        <v>0</v>
      </c>
      <c r="L347" s="53">
        <f xml:space="preserve"> (L$2 &gt;= NTBA!$F$17) * IF(L$268 &gt;= $E347, MAX( MIN( $F347*$F$264, $F347-SUM($I347:K347)),0),0)</f>
        <v>0</v>
      </c>
      <c r="M347" s="53">
        <f xml:space="preserve"> (M$2 &gt;= NTBA!$F$17) * IF(M$268 &gt;= $E347, MAX( MIN( $F347*$F$264, $F347-SUM($I347:L347)),0),0)</f>
        <v>0</v>
      </c>
      <c r="N347" s="53">
        <f xml:space="preserve"> (N$2 &gt;= NTBA!$F$17) * IF(N$268 &gt;= $E347, MAX( MIN( $F347*$F$264, $F347-SUM($I347:M347)),0),0)</f>
        <v>0</v>
      </c>
      <c r="O347" s="53">
        <f xml:space="preserve"> (O$2 &gt;= NTBA!$F$17) * IF(O$268 &gt;= $E347, MAX( MIN( $F347*$F$264, $F347-SUM($I347:N347)),0),0)</f>
        <v>0</v>
      </c>
      <c r="P347" s="53">
        <f xml:space="preserve"> (P$2 &gt;= NTBA!$F$17) * IF(P$268 &gt;= $E347, MAX( MIN( $F347*$F$264, $F347-SUM($I347:O347)),0),0)</f>
        <v>0</v>
      </c>
      <c r="Q347" s="53">
        <f xml:space="preserve"> (Q$2 &gt;= NTBA!$F$17) * IF(Q$268 &gt;= $E347, MAX( MIN( $F347*$F$264, $F347-SUM($I347:P347)),0),0)</f>
        <v>0</v>
      </c>
      <c r="R347" s="53">
        <f xml:space="preserve"> (R$2 &gt;= NTBA!$F$17) * IF(R$268 &gt;= $E347, MAX( MIN( $F347*$F$264, $F347-SUM($I347:Q347)),0),0)</f>
        <v>0</v>
      </c>
      <c r="S347" s="53">
        <f xml:space="preserve"> (S$2 &gt;= NTBA!$F$17) * IF(S$268 &gt;= $E347, MAX( MIN( $F347*$F$264, $F347-SUM($I347:R347)),0),0)</f>
        <v>0</v>
      </c>
      <c r="T347" s="53">
        <f xml:space="preserve"> (T$2 &gt;= NTBA!$F$17) * IF(T$268 &gt;= $E347, MAX( MIN( $F347*$F$264, $F347-SUM($I347:S347)),0),0)</f>
        <v>0</v>
      </c>
      <c r="U347" s="53">
        <f xml:space="preserve"> (U$2 &gt;= NTBA!$F$17) * IF(U$268 &gt;= $E347, MAX( MIN( $F347*$F$264, $F347-SUM($I347:T347)),0),0)</f>
        <v>0</v>
      </c>
      <c r="V347" s="53">
        <f xml:space="preserve"> (V$2 &gt;= NTBA!$F$17) * IF(V$268 &gt;= $E347, MAX( MIN( $F347*$F$264, $F347-SUM($I347:U347)),0),0)</f>
        <v>0</v>
      </c>
      <c r="W347" s="53">
        <f xml:space="preserve"> (W$2 &gt;= NTBA!$F$17) * IF(W$268 &gt;= $E347, MAX( MIN( $F347*$F$264, $F347-SUM($I347:V347)),0),0)</f>
        <v>0</v>
      </c>
      <c r="X347" s="53">
        <f xml:space="preserve"> (X$2 &gt;= NTBA!$F$17) * IF(X$268 &gt;= $E347, MAX( MIN( $F347*$F$264, $F347-SUM($I347:W347)),0),0)</f>
        <v>0</v>
      </c>
      <c r="Y347" s="53">
        <f xml:space="preserve"> (Y$2 &gt;= NTBA!$F$17) * IF(Y$268 &gt;= $E347, MAX( MIN( $F347*$F$264, $F347-SUM($I347:X347)),0),0)</f>
        <v>0</v>
      </c>
      <c r="Z347" s="53">
        <f xml:space="preserve"> (Z$2 &gt;= NTBA!$F$17) * IF(Z$268 &gt;= $E347, MAX( MIN( $F347*$F$264, $F347-SUM($I347:Y347)),0),0)</f>
        <v>0</v>
      </c>
      <c r="AA347" s="53">
        <f xml:space="preserve"> (AA$2 &gt;= NTBA!$F$17) * IF(AA$268 &gt;= $E347, MAX( MIN( $F347*$F$264, $F347-SUM($I347:Z347)),0),0)</f>
        <v>0</v>
      </c>
      <c r="AB347" s="53">
        <f xml:space="preserve"> (AB$2 &gt;= NTBA!$F$17) * IF(AB$268 &gt;= $E347, MAX( MIN( $F347*$F$264, $F347-SUM($I347:AA347)),0),0)</f>
        <v>0</v>
      </c>
      <c r="AC347" s="53">
        <f xml:space="preserve"> (AC$2 &gt;= NTBA!$F$17) * IF(AC$268 &gt;= $E347, MAX( MIN( $F347*$F$264, $F347-SUM($I347:AB347)),0),0)</f>
        <v>0</v>
      </c>
      <c r="AD347" s="53">
        <f xml:space="preserve"> (AD$2 &gt;= NTBA!$F$17) * IF(AD$268 &gt;= $E347, MAX( MIN( $F347*$F$264, $F347-SUM($I347:AC347)),0),0)</f>
        <v>0</v>
      </c>
      <c r="AE347" s="53">
        <f xml:space="preserve"> (AE$2 &gt;= NTBA!$F$17) * IF(AE$268 &gt;= $E347, MAX( MIN( $F347*$F$264, $F347-SUM($I347:AD347)),0),0)</f>
        <v>0</v>
      </c>
      <c r="AF347" s="53">
        <f xml:space="preserve"> (AF$2 &gt;= NTBA!$F$17) * IF(AF$268 &gt;= $E347, MAX( MIN( $F347*$F$264, $F347-SUM($I347:AE347)),0),0)</f>
        <v>0</v>
      </c>
      <c r="AG347" s="53">
        <f xml:space="preserve"> (AG$2 &gt;= NTBA!$F$17) * IF(AG$268 &gt;= $E347, MAX( MIN( $F347*$F$264, $F347-SUM($I347:AF347)),0),0)</f>
        <v>0</v>
      </c>
      <c r="AH347" s="53">
        <f xml:space="preserve"> (AH$2 &gt;= NTBA!$F$17) * IF(AH$268 &gt;= $E347, MAX( MIN( $F347*$F$264, $F347-SUM($I347:AG347)),0),0)</f>
        <v>0</v>
      </c>
      <c r="AI347" s="53">
        <f xml:space="preserve"> (AI$2 &gt;= NTBA!$F$17) * IF(AI$268 &gt;= $E347, MAX( MIN( $F347*$F$264, $F347-SUM($I347:AH347)),0),0)</f>
        <v>0</v>
      </c>
      <c r="AJ347" s="53">
        <f xml:space="preserve"> (AJ$2 &gt;= NTBA!$F$17) * IF(AJ$268 &gt;= $E347, MAX( MIN( $F347*$F$264, $F347-SUM($I347:AI347)),0),0)</f>
        <v>0</v>
      </c>
      <c r="AK347" s="53">
        <f xml:space="preserve"> (AK$2 &gt;= NTBA!$F$17) * IF(AK$268 &gt;= $E347, MAX( MIN( $F347*$F$264, $F347-SUM($I347:AJ347)),0),0)</f>
        <v>0</v>
      </c>
      <c r="AL347" s="53">
        <f xml:space="preserve"> (AL$2 &gt;= NTBA!$F$17) * IF(AL$268 &gt;= $E347, MAX( MIN( $F347*$F$264, $F347-SUM($I347:AK347)),0),0)</f>
        <v>0</v>
      </c>
      <c r="AM347" s="53">
        <f xml:space="preserve"> (AM$2 &gt;= NTBA!$F$17) * IF(AM$268 &gt;= $E347, MAX( MIN( $F347*$F$264, $F347-SUM($I347:AL347)),0),0)</f>
        <v>0</v>
      </c>
      <c r="AN347" s="53">
        <f xml:space="preserve"> (AN$2 &gt;= NTBA!$F$17) * IF(AN$268 &gt;= $E347, MAX( MIN( $F347*$F$264, $F347-SUM($I347:AM347)),0),0)</f>
        <v>0</v>
      </c>
      <c r="AO347" s="53">
        <f xml:space="preserve"> (AO$2 &gt;= NTBA!$F$17) * IF(AO$268 &gt;= $E347, MAX( MIN( $F347*$F$264, $F347-SUM($I347:AN347)),0),0)</f>
        <v>0</v>
      </c>
      <c r="AP347" s="53">
        <f xml:space="preserve"> (AP$2 &gt;= NTBA!$F$17) * IF(AP$268 &gt;= $E347, MAX( MIN( $F347*$F$264, $F347-SUM($I347:AO347)),0),0)</f>
        <v>0</v>
      </c>
      <c r="AQ347" s="53">
        <f xml:space="preserve"> (AQ$2 &gt;= NTBA!$F$17) * IF(AQ$268 &gt;= $E347, MAX( MIN( $F347*$F$264, $F347-SUM($I347:AP347)),0),0)</f>
        <v>0</v>
      </c>
      <c r="AR347" s="53">
        <f xml:space="preserve"> (AR$2 &gt;= NTBA!$F$17) * IF(AR$268 &gt;= $E347, MAX( MIN( $F347*$F$264, $F347-SUM($I347:AQ347)),0),0)</f>
        <v>0</v>
      </c>
      <c r="AS347" s="53">
        <f xml:space="preserve"> (AS$2 &gt;= NTBA!$F$17) * IF(AS$268 &gt;= $E347, MAX( MIN( $F347*$F$264, $F347-SUM($I347:AR347)),0),0)</f>
        <v>0</v>
      </c>
      <c r="AT347" s="53">
        <f xml:space="preserve"> (AT$2 &gt;= NTBA!$F$17) * IF(AT$268 &gt;= $E347, MAX( MIN( $F347*$F$264, $F347-SUM($I347:AS347)),0),0)</f>
        <v>0</v>
      </c>
      <c r="AU347" s="53">
        <f xml:space="preserve"> (AU$2 &gt;= NTBA!$F$17) * IF(AU$268 &gt;= $E347, MAX( MIN( $F347*$F$264, $F347-SUM($I347:AT347)),0),0)</f>
        <v>0</v>
      </c>
      <c r="AV347" s="53">
        <f xml:space="preserve"> (AV$2 &gt;= NTBA!$F$17) * IF(AV$268 &gt;= $E347, MAX( MIN( $F347*$F$264, $F347-SUM($I347:AU347)),0),0)</f>
        <v>0</v>
      </c>
      <c r="AW347" s="53">
        <f xml:space="preserve"> (AW$2 &gt;= NTBA!$F$17) * IF(AW$268 &gt;= $E347, MAX( MIN( $F347*$F$264, $F347-SUM($I347:AV347)),0),0)</f>
        <v>0</v>
      </c>
      <c r="AX347" s="53">
        <f xml:space="preserve"> (AX$2 &gt;= NTBA!$F$17) * IF(AX$268 &gt;= $E347, MAX( MIN( $F347*$F$264, $F347-SUM($I347:AW347)),0),0)</f>
        <v>0</v>
      </c>
      <c r="AY347" s="53">
        <f xml:space="preserve"> (AY$2 &gt;= NTBA!$F$17) * IF(AY$268 &gt;= $E347, MAX( MIN( $F347*$F$264, $F347-SUM($I347:AX347)),0),0)</f>
        <v>0</v>
      </c>
      <c r="AZ347" s="53">
        <f xml:space="preserve"> (AZ$2 &gt;= NTBA!$F$17) * IF(AZ$268 &gt;= $E347, MAX( MIN( $F347*$F$264, $F347-SUM($I347:AY347)),0),0)</f>
        <v>0</v>
      </c>
      <c r="BA347" s="53">
        <f xml:space="preserve"> (BA$2 &gt;= NTBA!$F$17) * IF(BA$268 &gt;= $E347, MAX( MIN( $F347*$F$264, $F347-SUM($I347:AZ347)),0),0)</f>
        <v>0</v>
      </c>
      <c r="BB347" s="53">
        <f xml:space="preserve"> (BB$2 &gt;= NTBA!$F$17) * IF(BB$268 &gt;= $E347, MAX( MIN( $F347*$F$264, $F347-SUM($I347:BA347)),0),0)</f>
        <v>0</v>
      </c>
      <c r="BC347" s="53">
        <f xml:space="preserve"> (BC$2 &gt;= NTBA!$F$17) * IF(BC$268 &gt;= $E347, MAX( MIN( $F347*$F$264, $F347-SUM($I347:BB347)),0),0)</f>
        <v>0</v>
      </c>
      <c r="BD347" s="53">
        <f xml:space="preserve"> (BD$2 &gt;= NTBA!$F$17) * IF(BD$268 &gt;= $E347, MAX( MIN( $F347*$F$264, $F347-SUM($I347:BC347)),0),0)</f>
        <v>0</v>
      </c>
      <c r="BE347" s="53">
        <f xml:space="preserve"> (BE$2 &gt;= NTBA!$F$17) * IF(BE$268 &gt;= $E347, MAX( MIN( $F347*$F$264, $F347-SUM($I347:BD347)),0),0)</f>
        <v>0</v>
      </c>
      <c r="BF347" s="53">
        <f xml:space="preserve"> (BF$2 &gt;= NTBA!$F$17) * IF(BF$268 &gt;= $E347, MAX( MIN( $F347*$F$264, $F347-SUM($I347:BE347)),0),0)</f>
        <v>0</v>
      </c>
      <c r="BG347" s="53">
        <f xml:space="preserve"> (BG$2 &gt;= NTBA!$F$17) * IF(BG$268 &gt;= $E347, MAX( MIN( $F347*$F$264, $F347-SUM($I347:BF347)),0),0)</f>
        <v>0</v>
      </c>
      <c r="BH347" s="53">
        <f xml:space="preserve"> (BH$2 &gt;= NTBA!$F$17) * IF(BH$268 &gt;= $E347, MAX( MIN( $F347*$F$264, $F347-SUM($I347:BG347)),0),0)</f>
        <v>0</v>
      </c>
      <c r="BI347" s="53">
        <f xml:space="preserve"> (BI$2 &gt;= NTBA!$F$17) * IF(BI$268 &gt;= $E347, MAX( MIN( $F347*$F$264, $F347-SUM($I347:BH347)),0),0)</f>
        <v>0</v>
      </c>
      <c r="BJ347" s="53">
        <f xml:space="preserve"> (BJ$2 &gt;= NTBA!$F$17) * IF(BJ$268 &gt;= $E347, MAX( MIN( $F347*$F$264, $F347-SUM($I347:BI347)),0),0)</f>
        <v>0</v>
      </c>
      <c r="BK347" s="53">
        <f xml:space="preserve"> (BK$2 &gt;= NTBA!$F$17) * IF(BK$268 &gt;= $E347, MAX( MIN( $F347*$F$264, $F347-SUM($I347:BJ347)),0),0)</f>
        <v>0</v>
      </c>
      <c r="BL347" s="53">
        <f xml:space="preserve"> (BL$2 &gt;= NTBA!$F$17) * IF(BL$268 &gt;= $E347, MAX( MIN( $F347*$F$264, $F347-SUM($I347:BK347)),0),0)</f>
        <v>0</v>
      </c>
      <c r="BM347" s="53">
        <f xml:space="preserve"> (BM$2 &gt;= NTBA!$F$17) * IF(BM$268 &gt;= $E347, MAX( MIN( $F347*$F$264, $F347-SUM($I347:BL347)),0),0)</f>
        <v>0</v>
      </c>
      <c r="BN347" s="53">
        <f xml:space="preserve"> (BN$2 &gt;= NTBA!$F$17) * IF(BN$268 &gt;= $E347, MAX( MIN( $F347*$F$264, $F347-SUM($I347:BM347)),0),0)</f>
        <v>0</v>
      </c>
      <c r="BO347" s="53">
        <f xml:space="preserve"> (BO$2 &gt;= NTBA!$F$17) * IF(BO$268 &gt;= $E347, MAX( MIN( $F347*$F$264, $F347-SUM($I347:BN347)),0),0)</f>
        <v>0</v>
      </c>
      <c r="BP347" s="53">
        <f xml:space="preserve"> (BP$2 &gt;= NTBA!$F$17) * IF(BP$268 &gt;= $E347, MAX( MIN( $F347*$F$264, $F347-SUM($I347:BO347)),0),0)</f>
        <v>0</v>
      </c>
      <c r="BQ347" s="53">
        <f xml:space="preserve"> (BQ$2 &gt;= NTBA!$F$17) * IF(BQ$268 &gt;= $E347, MAX( MIN( $F347*$F$264, $F347-SUM($I347:BP347)),0),0)</f>
        <v>0</v>
      </c>
      <c r="BR347" s="53">
        <f xml:space="preserve"> (BR$2 &gt;= NTBA!$F$17) * IF(BR$268 &gt;= $E347, MAX( MIN( $F347*$F$264, $F347-SUM($I347:BQ347)),0),0)</f>
        <v>0</v>
      </c>
      <c r="BS347" s="53">
        <f xml:space="preserve"> (BS$2 &gt;= NTBA!$F$17) * IF(BS$268 &gt;= $E347, MAX( MIN( $F347*$F$264, $F347-SUM($I347:BR347)),0),0)</f>
        <v>0</v>
      </c>
      <c r="BT347" s="53">
        <f xml:space="preserve"> (BT$2 &gt;= NTBA!$F$17) * IF(BT$268 &gt;= $E347, MAX( MIN( $F347*$F$264, $F347-SUM($I347:BS347)),0),0)</f>
        <v>0</v>
      </c>
      <c r="BU347" s="53">
        <f xml:space="preserve"> (BU$2 &gt;= NTBA!$F$17) * IF(BU$268 &gt;= $E347, MAX( MIN( $F347*$F$264, $F347-SUM($I347:BT347)),0),0)</f>
        <v>0</v>
      </c>
      <c r="BV347" s="53">
        <f xml:space="preserve"> (BV$2 &gt;= NTBA!$F$17) * IF(BV$268 &gt;= $E347, MAX( MIN( $F347*$F$264, $F347-SUM($I347:BU347)),0),0)</f>
        <v>0</v>
      </c>
      <c r="BW347" s="53">
        <f xml:space="preserve"> (BW$2 &gt;= NTBA!$F$17) * IF(BW$268 &gt;= $E347, MAX( MIN( $F347*$F$264, $F347-SUM($I347:BV347)),0),0)</f>
        <v>0</v>
      </c>
      <c r="BX347" s="53">
        <f xml:space="preserve"> (BX$2 &gt;= NTBA!$F$17) * IF(BX$268 &gt;= $E347, MAX( MIN( $F347*$F$264, $F347-SUM($I347:BW347)),0),0)</f>
        <v>0</v>
      </c>
      <c r="BY347" s="53">
        <f xml:space="preserve"> (BY$2 &gt;= NTBA!$F$17) * IF(BY$268 &gt;= $E347, MAX( MIN( $F347*$F$264, $F347-SUM($I347:BX347)),0),0)</f>
        <v>0</v>
      </c>
      <c r="BZ347" s="53">
        <f xml:space="preserve"> (BZ$2 &gt;= NTBA!$F$17) * IF(BZ$268 &gt;= $E347, MAX( MIN( $F347*$F$264, $F347-SUM($I347:BY347)),0),0)</f>
        <v>0</v>
      </c>
      <c r="CA347" s="53">
        <f xml:space="preserve"> (CA$2 &gt;= NTBA!$F$17) * IF(CA$268 &gt;= $E347, MAX( MIN( $F347*$F$264, $F347-SUM($I347:BZ347)),0),0)</f>
        <v>0</v>
      </c>
      <c r="CB347" s="53">
        <f xml:space="preserve"> (CB$2 &gt;= NTBA!$F$17) * IF(CB$268 &gt;= $E347, MAX( MIN( $F347*$F$264, $F347-SUM($I347:CA347)),0),0)</f>
        <v>0</v>
      </c>
      <c r="CC347" s="53">
        <f xml:space="preserve"> (CC$2 &gt;= NTBA!$F$17) * IF(CC$268 &gt;= $E347, MAX( MIN( $F347*$F$264, $F347-SUM($I347:CB347)),0),0)</f>
        <v>0</v>
      </c>
      <c r="CD347" s="53">
        <f xml:space="preserve"> (CD$2 &gt;= NTBA!$F$17) * IF(CD$268 &gt;= $E347, MAX( MIN( $F347*$F$264, $F347-SUM($I347:CC347)),0),0)</f>
        <v>0</v>
      </c>
      <c r="CE347" s="53">
        <f xml:space="preserve"> (CE$2 &gt;= NTBA!$F$17) * IF(CE$268 &gt;= $E347, MAX( MIN( $F347*$F$264, $F347-SUM($I347:CD347)),0),0)</f>
        <v>0</v>
      </c>
      <c r="CF347" s="53">
        <f xml:space="preserve"> (CF$2 &gt;= NTBA!$F$17) * IF(CF$268 &gt;= $E347, MAX( MIN( $F347*$F$264, $F347-SUM($I347:CE347)),0),0)</f>
        <v>0</v>
      </c>
      <c r="CG347" s="53">
        <f xml:space="preserve"> (CG$2 &gt;= NTBA!$F$17) * IF(CG$268 &gt;= $E347, MAX( MIN( $F347*$F$264, $F347-SUM($I347:CF347)),0),0)</f>
        <v>0</v>
      </c>
      <c r="CH347" s="53">
        <f xml:space="preserve"> (CH$2 &gt;= NTBA!$F$17) * IF(CH$268 &gt;= $E347, MAX( MIN( $F347*$F$264, $F347-SUM($I347:CG347)),0),0)</f>
        <v>0</v>
      </c>
      <c r="CI347" s="53">
        <f xml:space="preserve"> (CI$2 &gt;= NTBA!$F$17) * IF(CI$268 &gt;= $E347, MAX( MIN( $F347*$F$264, $F347-SUM($I347:CH347)),0),0)</f>
        <v>0</v>
      </c>
      <c r="CJ347" s="53">
        <f ca="1" xml:space="preserve"> (CJ$2 &gt;= NTBA!$F$17) * IF(CJ$268 &gt;= $E347, MAX( MIN( $F347*$F$264, $F347-SUM($I347:CI347)),0),0)</f>
        <v>0</v>
      </c>
      <c r="CK347" s="53">
        <f ca="1" xml:space="preserve"> (CK$2 &gt;= NTBA!$F$17) * IF(CK$268 &gt;= $E347, MAX( MIN( $F347*$F$264, $F347-SUM($I347:CJ347)),0),0)</f>
        <v>0</v>
      </c>
      <c r="CL347" s="53">
        <f ca="1" xml:space="preserve"> (CL$2 &gt;= NTBA!$F$17) * IF(CL$268 &gt;= $E347, MAX( MIN( $F347*$F$264, $F347-SUM($I347:CK347)),0),0)</f>
        <v>0</v>
      </c>
      <c r="CM347" s="53">
        <f ca="1" xml:space="preserve"> (CM$2 &gt;= NTBA!$F$17) * IF(CM$268 &gt;= $E347, MAX( MIN( $F347*$F$264, $F347-SUM($I347:CL347)),0),0)</f>
        <v>0</v>
      </c>
      <c r="CN347" s="53">
        <f ca="1" xml:space="preserve"> (CN$2 &gt;= NTBA!$F$17) * IF(CN$268 &gt;= $E347, MAX( MIN( $F347*$F$264, $F347-SUM($I347:CM347)),0),0)</f>
        <v>0</v>
      </c>
      <c r="CO347" s="53">
        <f ca="1" xml:space="preserve"> (CO$2 &gt;= NTBA!$F$17) * IF(CO$268 &gt;= $E347, MAX( MIN( $F347*$F$264, $F347-SUM($I347:CN347)),0),0)</f>
        <v>0</v>
      </c>
      <c r="CP347" s="53">
        <f ca="1" xml:space="preserve"> (CP$2 &gt;= NTBA!$F$17) * IF(CP$268 &gt;= $E347, MAX( MIN( $F347*$F$264, $F347-SUM($I347:CO347)),0),0)</f>
        <v>0</v>
      </c>
      <c r="CQ347" s="53">
        <f ca="1" xml:space="preserve"> (CQ$2 &gt;= NTBA!$F$17) * IF(CQ$268 &gt;= $E347, MAX( MIN( $F347*$F$264, $F347-SUM($I347:CP347)),0),0)</f>
        <v>0</v>
      </c>
      <c r="CR347" s="53">
        <f ca="1" xml:space="preserve"> (CR$2 &gt;= NTBA!$F$17) * IF(CR$268 &gt;= $E347, MAX( MIN( $F347*$F$264, $F347-SUM($I347:CQ347)),0),0)</f>
        <v>0</v>
      </c>
      <c r="CS347" s="53">
        <f ca="1" xml:space="preserve"> (CS$2 &gt;= NTBA!$F$17) * IF(CS$268 &gt;= $E347, MAX( MIN( $F347*$F$264, $F347-SUM($I347:CR347)),0),0)</f>
        <v>0</v>
      </c>
      <c r="CT347" s="53">
        <f ca="1" xml:space="preserve"> (CT$2 &gt;= NTBA!$F$17) * IF(CT$268 &gt;= $E347, MAX( MIN( $F347*$F$264, $F347-SUM($I347:CS347)),0),0)</f>
        <v>0</v>
      </c>
      <c r="CU347" s="53">
        <f ca="1" xml:space="preserve"> (CU$2 &gt;= NTBA!$F$17) * IF(CU$268 &gt;= $E347, MAX( MIN( $F347*$F$264, $F347-SUM($I347:CT347)),0),0)</f>
        <v>0</v>
      </c>
      <c r="CV347" s="53">
        <f ca="1" xml:space="preserve"> (CV$2 &gt;= NTBA!$F$17) * IF(CV$268 &gt;= $E347, MAX( MIN( $F347*$F$264, $F347-SUM($I347:CU347)),0),0)</f>
        <v>0</v>
      </c>
      <c r="CW347" s="53">
        <f ca="1" xml:space="preserve"> (CW$2 &gt;= NTBA!$F$17) * IF(CW$268 &gt;= $E347, MAX( MIN( $F347*$F$264, $F347-SUM($I347:CV347)),0),0)</f>
        <v>0</v>
      </c>
      <c r="CX347" s="53">
        <f ca="1" xml:space="preserve"> (CX$2 &gt;= NTBA!$F$17) * IF(CX$268 &gt;= $E347, MAX( MIN( $F347*$F$264, $F347-SUM($I347:CW347)),0),0)</f>
        <v>0</v>
      </c>
      <c r="CY347" s="53">
        <f ca="1" xml:space="preserve"> (CY$2 &gt;= NTBA!$F$17) * IF(CY$268 &gt;= $E347, MAX( MIN( $F347*$F$264, $F347-SUM($I347:CX347)),0),0)</f>
        <v>0</v>
      </c>
      <c r="CZ347" s="53">
        <f ca="1" xml:space="preserve"> (CZ$2 &gt;= NTBA!$F$17) * IF(CZ$268 &gt;= $E347, MAX( MIN( $F347*$F$264, $F347-SUM($I347:CY347)),0),0)</f>
        <v>0</v>
      </c>
      <c r="DA347" s="53">
        <f ca="1" xml:space="preserve"> (DA$2 &gt;= NTBA!$F$17) * IF(DA$268 &gt;= $E347, MAX( MIN( $F347*$F$264, $F347-SUM($I347:CZ347)),0),0)</f>
        <v>0</v>
      </c>
      <c r="DB347" s="53">
        <f ca="1" xml:space="preserve"> (DB$2 &gt;= NTBA!$F$17) * IF(DB$268 &gt;= $E347, MAX( MIN( $F347*$F$264, $F347-SUM($I347:DA347)),0),0)</f>
        <v>0</v>
      </c>
      <c r="DC347" s="53">
        <f ca="1" xml:space="preserve"> (DC$2 &gt;= NTBA!$F$17) * IF(DC$268 &gt;= $E347, MAX( MIN( $F347*$F$264, $F347-SUM($I347:DB347)),0),0)</f>
        <v>0</v>
      </c>
      <c r="DD347" s="53">
        <f ca="1" xml:space="preserve"> (DD$2 &gt;= NTBA!$F$17) * IF(DD$268 &gt;= $E347, MAX( MIN( $F347*$F$264, $F347-SUM($I347:DC347)),0),0)</f>
        <v>0</v>
      </c>
      <c r="DE347" s="53">
        <f ca="1" xml:space="preserve"> (DE$2 &gt;= NTBA!$F$17) * IF(DE$268 &gt;= $E347, MAX( MIN( $F347*$F$264, $F347-SUM($I347:DD347)),0),0)</f>
        <v>0</v>
      </c>
      <c r="DF347" s="53">
        <f ca="1" xml:space="preserve"> (DF$2 &gt;= NTBA!$F$17) * IF(DF$268 &gt;= $E347, MAX( MIN( $F347*$F$264, $F347-SUM($I347:DE347)),0),0)</f>
        <v>0</v>
      </c>
      <c r="DG347" s="53">
        <f ca="1" xml:space="preserve"> (DG$2 &gt;= NTBA!$F$17) * IF(DG$268 &gt;= $E347, MAX( MIN( $F347*$F$264, $F347-SUM($I347:DF347)),0),0)</f>
        <v>0</v>
      </c>
      <c r="DH347" s="53">
        <f ca="1" xml:space="preserve"> (DH$2 &gt;= NTBA!$F$17) * IF(DH$268 &gt;= $E347, MAX( MIN( $F347*$F$264, $F347-SUM($I347:DG347)),0),0)</f>
        <v>0</v>
      </c>
      <c r="DI347" s="53">
        <f ca="1" xml:space="preserve"> (DI$2 &gt;= NTBA!$F$17) * IF(DI$268 &gt;= $E347, MAX( MIN( $F347*$F$264, $F347-SUM($I347:DH347)),0),0)</f>
        <v>0</v>
      </c>
      <c r="DJ347" s="53">
        <f ca="1" xml:space="preserve"> (DJ$2 &gt;= NTBA!$F$17) * IF(DJ$268 &gt;= $E347, MAX( MIN( $F347*$F$264, $F347-SUM($I347:DI347)),0),0)</f>
        <v>0</v>
      </c>
      <c r="DK347" s="53">
        <f ca="1" xml:space="preserve"> (DK$2 &gt;= NTBA!$F$17) * IF(DK$268 &gt;= $E347, MAX( MIN( $F347*$F$264, $F347-SUM($I347:DJ347)),0),0)</f>
        <v>0</v>
      </c>
      <c r="DL347" s="53">
        <f ca="1" xml:space="preserve"> (DL$2 &gt;= NTBA!$F$17) * IF(DL$268 &gt;= $E347, MAX( MIN( $F347*$F$264, $F347-SUM($I347:DK347)),0),0)</f>
        <v>0</v>
      </c>
      <c r="DM347" s="53">
        <f ca="1" xml:space="preserve"> (DM$2 &gt;= NTBA!$F$17) * IF(DM$268 &gt;= $E347, MAX( MIN( $F347*$F$264, $F347-SUM($I347:DL347)),0),0)</f>
        <v>0</v>
      </c>
      <c r="DN347" s="53">
        <f ca="1" xml:space="preserve"> (DN$2 &gt;= NTBA!$F$17) * IF(DN$268 &gt;= $E347, MAX( MIN( $F347*$F$264, $F347-SUM($I347:DM347)),0),0)</f>
        <v>0</v>
      </c>
      <c r="DO347" s="53">
        <f ca="1" xml:space="preserve"> (DO$2 &gt;= NTBA!$F$17) * IF(DO$268 &gt;= $E347, MAX( MIN( $F347*$F$264, $F347-SUM($I347:DN347)),0),0)</f>
        <v>0</v>
      </c>
      <c r="DP347" s="53">
        <f ca="1" xml:space="preserve"> (DP$2 &gt;= NTBA!$F$17) * IF(DP$268 &gt;= $E347, MAX( MIN( $F347*$F$264, $F347-SUM($I347:DO347)),0),0)</f>
        <v>0</v>
      </c>
      <c r="DQ347" s="53">
        <f ca="1" xml:space="preserve"> (DQ$2 &gt;= NTBA!$F$17) * IF(DQ$268 &gt;= $E347, MAX( MIN( $F347*$F$264, $F347-SUM($I347:DP347)),0),0)</f>
        <v>0</v>
      </c>
      <c r="DR347" s="53">
        <f ca="1" xml:space="preserve"> (DR$2 &gt;= NTBA!$F$17) * IF(DR$268 &gt;= $E347, MAX( MIN( $F347*$F$264, $F347-SUM($I347:DQ347)),0),0)</f>
        <v>0</v>
      </c>
      <c r="DS347" s="53">
        <f ca="1" xml:space="preserve"> (DS$2 &gt;= NTBA!$F$17) * IF(DS$268 &gt;= $E347, MAX( MIN( $F347*$F$264, $F347-SUM($I347:DR347)),0),0)</f>
        <v>0</v>
      </c>
      <c r="DT347" s="53">
        <f ca="1" xml:space="preserve"> (DT$2 &gt;= NTBA!$F$17) * IF(DT$268 &gt;= $E347, MAX( MIN( $F347*$F$264, $F347-SUM($I347:DS347)),0),0)</f>
        <v>0</v>
      </c>
      <c r="DU347" s="53">
        <f ca="1" xml:space="preserve"> (DU$2 &gt;= NTBA!$F$17) * IF(DU$268 &gt;= $E347, MAX( MIN( $F347*$F$264, $F347-SUM($I347:DT347)),0),0)</f>
        <v>0</v>
      </c>
      <c r="DV347" s="53">
        <f ca="1" xml:space="preserve"> (DV$2 &gt;= NTBA!$F$17) * IF(DV$268 &gt;= $E347, MAX( MIN( $F347*$F$264, $F347-SUM($I347:DU347)),0),0)</f>
        <v>0</v>
      </c>
      <c r="DW347" s="53">
        <f ca="1" xml:space="preserve"> (DW$2 &gt;= NTBA!$F$17) * IF(DW$268 &gt;= $E347, MAX( MIN( $F347*$F$264, $F347-SUM($I347:DV347)),0),0)</f>
        <v>0</v>
      </c>
      <c r="DX347" s="53">
        <f ca="1" xml:space="preserve"> (DX$2 &gt;= NTBA!$F$17) * IF(DX$268 &gt;= $E347, MAX( MIN( $F347*$F$264, $F347-SUM($I347:DW347)),0),0)</f>
        <v>0</v>
      </c>
      <c r="DY347" s="53">
        <f ca="1" xml:space="preserve"> (DY$2 &gt;= NTBA!$F$17) * IF(DY$268 &gt;= $E347, MAX( MIN( $F347*$F$264, $F347-SUM($I347:DX347)),0),0)</f>
        <v>0</v>
      </c>
      <c r="DZ347" s="53">
        <f ca="1" xml:space="preserve"> (DZ$2 &gt;= NTBA!$F$17) * IF(DZ$268 &gt;= $E347, MAX( MIN( $F347*$F$264, $F347-SUM($I347:DY347)),0),0)</f>
        <v>0</v>
      </c>
      <c r="EA347" s="53">
        <f ca="1" xml:space="preserve"> (EA$2 &gt;= NTBA!$F$17) * IF(EA$268 &gt;= $E347, MAX( MIN( $F347*$F$264, $F347-SUM($I347:DZ347)),0),0)</f>
        <v>0</v>
      </c>
      <c r="EB347" s="53">
        <f ca="1" xml:space="preserve"> (EB$2 &gt;= NTBA!$F$17) * IF(EB$268 &gt;= $E347, MAX( MIN( $F347*$F$264, $F347-SUM($I347:EA347)),0),0)</f>
        <v>0</v>
      </c>
      <c r="EC347" s="53">
        <f ca="1" xml:space="preserve"> (EC$2 &gt;= NTBA!$F$17) * IF(EC$268 &gt;= $E347, MAX( MIN( $F347*$F$264, $F347-SUM($I347:EB347)),0),0)</f>
        <v>0</v>
      </c>
      <c r="ED347" s="53">
        <f ca="1" xml:space="preserve"> (ED$2 &gt;= NTBA!$F$17) * IF(ED$268 &gt;= $E347, MAX( MIN( $F347*$F$264, $F347-SUM($I347:EC347)),0),0)</f>
        <v>0</v>
      </c>
      <c r="EE347" s="53">
        <f ca="1" xml:space="preserve"> (EE$2 &gt;= NTBA!$F$17) * IF(EE$268 &gt;= $E347, MAX( MIN( $F347*$F$264, $F347-SUM($I347:ED347)),0),0)</f>
        <v>0</v>
      </c>
      <c r="EF347" s="53">
        <f ca="1" xml:space="preserve"> (EF$2 &gt;= NTBA!$F$17) * IF(EF$268 &gt;= $E347, MAX( MIN( $F347*$F$264, $F347-SUM($I347:EE347)),0),0)</f>
        <v>0</v>
      </c>
      <c r="EG347" s="53">
        <f ca="1" xml:space="preserve"> (EG$2 &gt;= NTBA!$F$17) * IF(EG$268 &gt;= $E347, MAX( MIN( $F347*$F$264, $F347-SUM($I347:EF347)),0),0)</f>
        <v>0</v>
      </c>
      <c r="EH347" s="53">
        <f ca="1" xml:space="preserve"> (EH$2 &gt;= NTBA!$F$17) * IF(EH$268 &gt;= $E347, MAX( MIN( $F347*$F$264, $F347-SUM($I347:EG347)),0),0)</f>
        <v>0</v>
      </c>
      <c r="EI347" s="21"/>
    </row>
    <row r="348" spans="5:139" ht="15" customHeight="1" outlineLevel="1" x14ac:dyDescent="0.35">
      <c r="E348" s="625">
        <v>80</v>
      </c>
      <c r="F348" s="415">
        <f ca="1"/>
        <v>0</v>
      </c>
      <c r="H348" s="26">
        <f t="shared" ca="1" si="185"/>
        <v>0</v>
      </c>
      <c r="I348" s="39"/>
      <c r="J348" s="53">
        <f xml:space="preserve"> (J$2 &gt;= NTBA!$F$17) * IF(J$268 &gt;= $E348, MAX( MIN( $F348*$F$264, $F348-SUM($I348:I348)),0),0)</f>
        <v>0</v>
      </c>
      <c r="K348" s="53">
        <f xml:space="preserve"> (K$2 &gt;= NTBA!$F$17) * IF(K$268 &gt;= $E348, MAX( MIN( $F348*$F$264, $F348-SUM($I348:J348)),0),0)</f>
        <v>0</v>
      </c>
      <c r="L348" s="53">
        <f xml:space="preserve"> (L$2 &gt;= NTBA!$F$17) * IF(L$268 &gt;= $E348, MAX( MIN( $F348*$F$264, $F348-SUM($I348:K348)),0),0)</f>
        <v>0</v>
      </c>
      <c r="M348" s="53">
        <f xml:space="preserve"> (M$2 &gt;= NTBA!$F$17) * IF(M$268 &gt;= $E348, MAX( MIN( $F348*$F$264, $F348-SUM($I348:L348)),0),0)</f>
        <v>0</v>
      </c>
      <c r="N348" s="53">
        <f xml:space="preserve"> (N$2 &gt;= NTBA!$F$17) * IF(N$268 &gt;= $E348, MAX( MIN( $F348*$F$264, $F348-SUM($I348:M348)),0),0)</f>
        <v>0</v>
      </c>
      <c r="O348" s="53">
        <f xml:space="preserve"> (O$2 &gt;= NTBA!$F$17) * IF(O$268 &gt;= $E348, MAX( MIN( $F348*$F$264, $F348-SUM($I348:N348)),0),0)</f>
        <v>0</v>
      </c>
      <c r="P348" s="53">
        <f xml:space="preserve"> (P$2 &gt;= NTBA!$F$17) * IF(P$268 &gt;= $E348, MAX( MIN( $F348*$F$264, $F348-SUM($I348:O348)),0),0)</f>
        <v>0</v>
      </c>
      <c r="Q348" s="53">
        <f xml:space="preserve"> (Q$2 &gt;= NTBA!$F$17) * IF(Q$268 &gt;= $E348, MAX( MIN( $F348*$F$264, $F348-SUM($I348:P348)),0),0)</f>
        <v>0</v>
      </c>
      <c r="R348" s="53">
        <f xml:space="preserve"> (R$2 &gt;= NTBA!$F$17) * IF(R$268 &gt;= $E348, MAX( MIN( $F348*$F$264, $F348-SUM($I348:Q348)),0),0)</f>
        <v>0</v>
      </c>
      <c r="S348" s="53">
        <f xml:space="preserve"> (S$2 &gt;= NTBA!$F$17) * IF(S$268 &gt;= $E348, MAX( MIN( $F348*$F$264, $F348-SUM($I348:R348)),0),0)</f>
        <v>0</v>
      </c>
      <c r="T348" s="53">
        <f xml:space="preserve"> (T$2 &gt;= NTBA!$F$17) * IF(T$268 &gt;= $E348, MAX( MIN( $F348*$F$264, $F348-SUM($I348:S348)),0),0)</f>
        <v>0</v>
      </c>
      <c r="U348" s="53">
        <f xml:space="preserve"> (U$2 &gt;= NTBA!$F$17) * IF(U$268 &gt;= $E348, MAX( MIN( $F348*$F$264, $F348-SUM($I348:T348)),0),0)</f>
        <v>0</v>
      </c>
      <c r="V348" s="53">
        <f xml:space="preserve"> (V$2 &gt;= NTBA!$F$17) * IF(V$268 &gt;= $E348, MAX( MIN( $F348*$F$264, $F348-SUM($I348:U348)),0),0)</f>
        <v>0</v>
      </c>
      <c r="W348" s="53">
        <f xml:space="preserve"> (W$2 &gt;= NTBA!$F$17) * IF(W$268 &gt;= $E348, MAX( MIN( $F348*$F$264, $F348-SUM($I348:V348)),0),0)</f>
        <v>0</v>
      </c>
      <c r="X348" s="53">
        <f xml:space="preserve"> (X$2 &gt;= NTBA!$F$17) * IF(X$268 &gt;= $E348, MAX( MIN( $F348*$F$264, $F348-SUM($I348:W348)),0),0)</f>
        <v>0</v>
      </c>
      <c r="Y348" s="53">
        <f xml:space="preserve"> (Y$2 &gt;= NTBA!$F$17) * IF(Y$268 &gt;= $E348, MAX( MIN( $F348*$F$264, $F348-SUM($I348:X348)),0),0)</f>
        <v>0</v>
      </c>
      <c r="Z348" s="53">
        <f xml:space="preserve"> (Z$2 &gt;= NTBA!$F$17) * IF(Z$268 &gt;= $E348, MAX( MIN( $F348*$F$264, $F348-SUM($I348:Y348)),0),0)</f>
        <v>0</v>
      </c>
      <c r="AA348" s="53">
        <f xml:space="preserve"> (AA$2 &gt;= NTBA!$F$17) * IF(AA$268 &gt;= $E348, MAX( MIN( $F348*$F$264, $F348-SUM($I348:Z348)),0),0)</f>
        <v>0</v>
      </c>
      <c r="AB348" s="53">
        <f xml:space="preserve"> (AB$2 &gt;= NTBA!$F$17) * IF(AB$268 &gt;= $E348, MAX( MIN( $F348*$F$264, $F348-SUM($I348:AA348)),0),0)</f>
        <v>0</v>
      </c>
      <c r="AC348" s="53">
        <f xml:space="preserve"> (AC$2 &gt;= NTBA!$F$17) * IF(AC$268 &gt;= $E348, MAX( MIN( $F348*$F$264, $F348-SUM($I348:AB348)),0),0)</f>
        <v>0</v>
      </c>
      <c r="AD348" s="53">
        <f xml:space="preserve"> (AD$2 &gt;= NTBA!$F$17) * IF(AD$268 &gt;= $E348, MAX( MIN( $F348*$F$264, $F348-SUM($I348:AC348)),0),0)</f>
        <v>0</v>
      </c>
      <c r="AE348" s="53">
        <f xml:space="preserve"> (AE$2 &gt;= NTBA!$F$17) * IF(AE$268 &gt;= $E348, MAX( MIN( $F348*$F$264, $F348-SUM($I348:AD348)),0),0)</f>
        <v>0</v>
      </c>
      <c r="AF348" s="53">
        <f xml:space="preserve"> (AF$2 &gt;= NTBA!$F$17) * IF(AF$268 &gt;= $E348, MAX( MIN( $F348*$F$264, $F348-SUM($I348:AE348)),0),0)</f>
        <v>0</v>
      </c>
      <c r="AG348" s="53">
        <f xml:space="preserve"> (AG$2 &gt;= NTBA!$F$17) * IF(AG$268 &gt;= $E348, MAX( MIN( $F348*$F$264, $F348-SUM($I348:AF348)),0),0)</f>
        <v>0</v>
      </c>
      <c r="AH348" s="53">
        <f xml:space="preserve"> (AH$2 &gt;= NTBA!$F$17) * IF(AH$268 &gt;= $E348, MAX( MIN( $F348*$F$264, $F348-SUM($I348:AG348)),0),0)</f>
        <v>0</v>
      </c>
      <c r="AI348" s="53">
        <f xml:space="preserve"> (AI$2 &gt;= NTBA!$F$17) * IF(AI$268 &gt;= $E348, MAX( MIN( $F348*$F$264, $F348-SUM($I348:AH348)),0),0)</f>
        <v>0</v>
      </c>
      <c r="AJ348" s="53">
        <f xml:space="preserve"> (AJ$2 &gt;= NTBA!$F$17) * IF(AJ$268 &gt;= $E348, MAX( MIN( $F348*$F$264, $F348-SUM($I348:AI348)),0),0)</f>
        <v>0</v>
      </c>
      <c r="AK348" s="53">
        <f xml:space="preserve"> (AK$2 &gt;= NTBA!$F$17) * IF(AK$268 &gt;= $E348, MAX( MIN( $F348*$F$264, $F348-SUM($I348:AJ348)),0),0)</f>
        <v>0</v>
      </c>
      <c r="AL348" s="53">
        <f xml:space="preserve"> (AL$2 &gt;= NTBA!$F$17) * IF(AL$268 &gt;= $E348, MAX( MIN( $F348*$F$264, $F348-SUM($I348:AK348)),0),0)</f>
        <v>0</v>
      </c>
      <c r="AM348" s="53">
        <f xml:space="preserve"> (AM$2 &gt;= NTBA!$F$17) * IF(AM$268 &gt;= $E348, MAX( MIN( $F348*$F$264, $F348-SUM($I348:AL348)),0),0)</f>
        <v>0</v>
      </c>
      <c r="AN348" s="53">
        <f xml:space="preserve"> (AN$2 &gt;= NTBA!$F$17) * IF(AN$268 &gt;= $E348, MAX( MIN( $F348*$F$264, $F348-SUM($I348:AM348)),0),0)</f>
        <v>0</v>
      </c>
      <c r="AO348" s="53">
        <f xml:space="preserve"> (AO$2 &gt;= NTBA!$F$17) * IF(AO$268 &gt;= $E348, MAX( MIN( $F348*$F$264, $F348-SUM($I348:AN348)),0),0)</f>
        <v>0</v>
      </c>
      <c r="AP348" s="53">
        <f xml:space="preserve"> (AP$2 &gt;= NTBA!$F$17) * IF(AP$268 &gt;= $E348, MAX( MIN( $F348*$F$264, $F348-SUM($I348:AO348)),0),0)</f>
        <v>0</v>
      </c>
      <c r="AQ348" s="53">
        <f xml:space="preserve"> (AQ$2 &gt;= NTBA!$F$17) * IF(AQ$268 &gt;= $E348, MAX( MIN( $F348*$F$264, $F348-SUM($I348:AP348)),0),0)</f>
        <v>0</v>
      </c>
      <c r="AR348" s="53">
        <f xml:space="preserve"> (AR$2 &gt;= NTBA!$F$17) * IF(AR$268 &gt;= $E348, MAX( MIN( $F348*$F$264, $F348-SUM($I348:AQ348)),0),0)</f>
        <v>0</v>
      </c>
      <c r="AS348" s="53">
        <f xml:space="preserve"> (AS$2 &gt;= NTBA!$F$17) * IF(AS$268 &gt;= $E348, MAX( MIN( $F348*$F$264, $F348-SUM($I348:AR348)),0),0)</f>
        <v>0</v>
      </c>
      <c r="AT348" s="53">
        <f xml:space="preserve"> (AT$2 &gt;= NTBA!$F$17) * IF(AT$268 &gt;= $E348, MAX( MIN( $F348*$F$264, $F348-SUM($I348:AS348)),0),0)</f>
        <v>0</v>
      </c>
      <c r="AU348" s="53">
        <f xml:space="preserve"> (AU$2 &gt;= NTBA!$F$17) * IF(AU$268 &gt;= $E348, MAX( MIN( $F348*$F$264, $F348-SUM($I348:AT348)),0),0)</f>
        <v>0</v>
      </c>
      <c r="AV348" s="53">
        <f xml:space="preserve"> (AV$2 &gt;= NTBA!$F$17) * IF(AV$268 &gt;= $E348, MAX( MIN( $F348*$F$264, $F348-SUM($I348:AU348)),0),0)</f>
        <v>0</v>
      </c>
      <c r="AW348" s="53">
        <f xml:space="preserve"> (AW$2 &gt;= NTBA!$F$17) * IF(AW$268 &gt;= $E348, MAX( MIN( $F348*$F$264, $F348-SUM($I348:AV348)),0),0)</f>
        <v>0</v>
      </c>
      <c r="AX348" s="53">
        <f xml:space="preserve"> (AX$2 &gt;= NTBA!$F$17) * IF(AX$268 &gt;= $E348, MAX( MIN( $F348*$F$264, $F348-SUM($I348:AW348)),0),0)</f>
        <v>0</v>
      </c>
      <c r="AY348" s="53">
        <f xml:space="preserve"> (AY$2 &gt;= NTBA!$F$17) * IF(AY$268 &gt;= $E348, MAX( MIN( $F348*$F$264, $F348-SUM($I348:AX348)),0),0)</f>
        <v>0</v>
      </c>
      <c r="AZ348" s="53">
        <f xml:space="preserve"> (AZ$2 &gt;= NTBA!$F$17) * IF(AZ$268 &gt;= $E348, MAX( MIN( $F348*$F$264, $F348-SUM($I348:AY348)),0),0)</f>
        <v>0</v>
      </c>
      <c r="BA348" s="53">
        <f xml:space="preserve"> (BA$2 &gt;= NTBA!$F$17) * IF(BA$268 &gt;= $E348, MAX( MIN( $F348*$F$264, $F348-SUM($I348:AZ348)),0),0)</f>
        <v>0</v>
      </c>
      <c r="BB348" s="53">
        <f xml:space="preserve"> (BB$2 &gt;= NTBA!$F$17) * IF(BB$268 &gt;= $E348, MAX( MIN( $F348*$F$264, $F348-SUM($I348:BA348)),0),0)</f>
        <v>0</v>
      </c>
      <c r="BC348" s="53">
        <f xml:space="preserve"> (BC$2 &gt;= NTBA!$F$17) * IF(BC$268 &gt;= $E348, MAX( MIN( $F348*$F$264, $F348-SUM($I348:BB348)),0),0)</f>
        <v>0</v>
      </c>
      <c r="BD348" s="53">
        <f xml:space="preserve"> (BD$2 &gt;= NTBA!$F$17) * IF(BD$268 &gt;= $E348, MAX( MIN( $F348*$F$264, $F348-SUM($I348:BC348)),0),0)</f>
        <v>0</v>
      </c>
      <c r="BE348" s="53">
        <f xml:space="preserve"> (BE$2 &gt;= NTBA!$F$17) * IF(BE$268 &gt;= $E348, MAX( MIN( $F348*$F$264, $F348-SUM($I348:BD348)),0),0)</f>
        <v>0</v>
      </c>
      <c r="BF348" s="53">
        <f xml:space="preserve"> (BF$2 &gt;= NTBA!$F$17) * IF(BF$268 &gt;= $E348, MAX( MIN( $F348*$F$264, $F348-SUM($I348:BE348)),0),0)</f>
        <v>0</v>
      </c>
      <c r="BG348" s="53">
        <f xml:space="preserve"> (BG$2 &gt;= NTBA!$F$17) * IF(BG$268 &gt;= $E348, MAX( MIN( $F348*$F$264, $F348-SUM($I348:BF348)),0),0)</f>
        <v>0</v>
      </c>
      <c r="BH348" s="53">
        <f xml:space="preserve"> (BH$2 &gt;= NTBA!$F$17) * IF(BH$268 &gt;= $E348, MAX( MIN( $F348*$F$264, $F348-SUM($I348:BG348)),0),0)</f>
        <v>0</v>
      </c>
      <c r="BI348" s="53">
        <f xml:space="preserve"> (BI$2 &gt;= NTBA!$F$17) * IF(BI$268 &gt;= $E348, MAX( MIN( $F348*$F$264, $F348-SUM($I348:BH348)),0),0)</f>
        <v>0</v>
      </c>
      <c r="BJ348" s="53">
        <f xml:space="preserve"> (BJ$2 &gt;= NTBA!$F$17) * IF(BJ$268 &gt;= $E348, MAX( MIN( $F348*$F$264, $F348-SUM($I348:BI348)),0),0)</f>
        <v>0</v>
      </c>
      <c r="BK348" s="53">
        <f xml:space="preserve"> (BK$2 &gt;= NTBA!$F$17) * IF(BK$268 &gt;= $E348, MAX( MIN( $F348*$F$264, $F348-SUM($I348:BJ348)),0),0)</f>
        <v>0</v>
      </c>
      <c r="BL348" s="53">
        <f xml:space="preserve"> (BL$2 &gt;= NTBA!$F$17) * IF(BL$268 &gt;= $E348, MAX( MIN( $F348*$F$264, $F348-SUM($I348:BK348)),0),0)</f>
        <v>0</v>
      </c>
      <c r="BM348" s="53">
        <f xml:space="preserve"> (BM$2 &gt;= NTBA!$F$17) * IF(BM$268 &gt;= $E348, MAX( MIN( $F348*$F$264, $F348-SUM($I348:BL348)),0),0)</f>
        <v>0</v>
      </c>
      <c r="BN348" s="53">
        <f xml:space="preserve"> (BN$2 &gt;= NTBA!$F$17) * IF(BN$268 &gt;= $E348, MAX( MIN( $F348*$F$264, $F348-SUM($I348:BM348)),0),0)</f>
        <v>0</v>
      </c>
      <c r="BO348" s="53">
        <f xml:space="preserve"> (BO$2 &gt;= NTBA!$F$17) * IF(BO$268 &gt;= $E348, MAX( MIN( $F348*$F$264, $F348-SUM($I348:BN348)),0),0)</f>
        <v>0</v>
      </c>
      <c r="BP348" s="53">
        <f xml:space="preserve"> (BP$2 &gt;= NTBA!$F$17) * IF(BP$268 &gt;= $E348, MAX( MIN( $F348*$F$264, $F348-SUM($I348:BO348)),0),0)</f>
        <v>0</v>
      </c>
      <c r="BQ348" s="53">
        <f xml:space="preserve"> (BQ$2 &gt;= NTBA!$F$17) * IF(BQ$268 &gt;= $E348, MAX( MIN( $F348*$F$264, $F348-SUM($I348:BP348)),0),0)</f>
        <v>0</v>
      </c>
      <c r="BR348" s="53">
        <f xml:space="preserve"> (BR$2 &gt;= NTBA!$F$17) * IF(BR$268 &gt;= $E348, MAX( MIN( $F348*$F$264, $F348-SUM($I348:BQ348)),0),0)</f>
        <v>0</v>
      </c>
      <c r="BS348" s="53">
        <f xml:space="preserve"> (BS$2 &gt;= NTBA!$F$17) * IF(BS$268 &gt;= $E348, MAX( MIN( $F348*$F$264, $F348-SUM($I348:BR348)),0),0)</f>
        <v>0</v>
      </c>
      <c r="BT348" s="53">
        <f xml:space="preserve"> (BT$2 &gt;= NTBA!$F$17) * IF(BT$268 &gt;= $E348, MAX( MIN( $F348*$F$264, $F348-SUM($I348:BS348)),0),0)</f>
        <v>0</v>
      </c>
      <c r="BU348" s="53">
        <f xml:space="preserve"> (BU$2 &gt;= NTBA!$F$17) * IF(BU$268 &gt;= $E348, MAX( MIN( $F348*$F$264, $F348-SUM($I348:BT348)),0),0)</f>
        <v>0</v>
      </c>
      <c r="BV348" s="53">
        <f xml:space="preserve"> (BV$2 &gt;= NTBA!$F$17) * IF(BV$268 &gt;= $E348, MAX( MIN( $F348*$F$264, $F348-SUM($I348:BU348)),0),0)</f>
        <v>0</v>
      </c>
      <c r="BW348" s="53">
        <f xml:space="preserve"> (BW$2 &gt;= NTBA!$F$17) * IF(BW$268 &gt;= $E348, MAX( MIN( $F348*$F$264, $F348-SUM($I348:BV348)),0),0)</f>
        <v>0</v>
      </c>
      <c r="BX348" s="53">
        <f xml:space="preserve"> (BX$2 &gt;= NTBA!$F$17) * IF(BX$268 &gt;= $E348, MAX( MIN( $F348*$F$264, $F348-SUM($I348:BW348)),0),0)</f>
        <v>0</v>
      </c>
      <c r="BY348" s="53">
        <f xml:space="preserve"> (BY$2 &gt;= NTBA!$F$17) * IF(BY$268 &gt;= $E348, MAX( MIN( $F348*$F$264, $F348-SUM($I348:BX348)),0),0)</f>
        <v>0</v>
      </c>
      <c r="BZ348" s="53">
        <f xml:space="preserve"> (BZ$2 &gt;= NTBA!$F$17) * IF(BZ$268 &gt;= $E348, MAX( MIN( $F348*$F$264, $F348-SUM($I348:BY348)),0),0)</f>
        <v>0</v>
      </c>
      <c r="CA348" s="53">
        <f xml:space="preserve"> (CA$2 &gt;= NTBA!$F$17) * IF(CA$268 &gt;= $E348, MAX( MIN( $F348*$F$264, $F348-SUM($I348:BZ348)),0),0)</f>
        <v>0</v>
      </c>
      <c r="CB348" s="53">
        <f xml:space="preserve"> (CB$2 &gt;= NTBA!$F$17) * IF(CB$268 &gt;= $E348, MAX( MIN( $F348*$F$264, $F348-SUM($I348:CA348)),0),0)</f>
        <v>0</v>
      </c>
      <c r="CC348" s="53">
        <f xml:space="preserve"> (CC$2 &gt;= NTBA!$F$17) * IF(CC$268 &gt;= $E348, MAX( MIN( $F348*$F$264, $F348-SUM($I348:CB348)),0),0)</f>
        <v>0</v>
      </c>
      <c r="CD348" s="53">
        <f xml:space="preserve"> (CD$2 &gt;= NTBA!$F$17) * IF(CD$268 &gt;= $E348, MAX( MIN( $F348*$F$264, $F348-SUM($I348:CC348)),0),0)</f>
        <v>0</v>
      </c>
      <c r="CE348" s="53">
        <f xml:space="preserve"> (CE$2 &gt;= NTBA!$F$17) * IF(CE$268 &gt;= $E348, MAX( MIN( $F348*$F$264, $F348-SUM($I348:CD348)),0),0)</f>
        <v>0</v>
      </c>
      <c r="CF348" s="53">
        <f xml:space="preserve"> (CF$2 &gt;= NTBA!$F$17) * IF(CF$268 &gt;= $E348, MAX( MIN( $F348*$F$264, $F348-SUM($I348:CE348)),0),0)</f>
        <v>0</v>
      </c>
      <c r="CG348" s="53">
        <f xml:space="preserve"> (CG$2 &gt;= NTBA!$F$17) * IF(CG$268 &gt;= $E348, MAX( MIN( $F348*$F$264, $F348-SUM($I348:CF348)),0),0)</f>
        <v>0</v>
      </c>
      <c r="CH348" s="53">
        <f xml:space="preserve"> (CH$2 &gt;= NTBA!$F$17) * IF(CH$268 &gt;= $E348, MAX( MIN( $F348*$F$264, $F348-SUM($I348:CG348)),0),0)</f>
        <v>0</v>
      </c>
      <c r="CI348" s="53">
        <f xml:space="preserve"> (CI$2 &gt;= NTBA!$F$17) * IF(CI$268 &gt;= $E348, MAX( MIN( $F348*$F$264, $F348-SUM($I348:CH348)),0),0)</f>
        <v>0</v>
      </c>
      <c r="CJ348" s="53">
        <f xml:space="preserve"> (CJ$2 &gt;= NTBA!$F$17) * IF(CJ$268 &gt;= $E348, MAX( MIN( $F348*$F$264, $F348-SUM($I348:CI348)),0),0)</f>
        <v>0</v>
      </c>
      <c r="CK348" s="53">
        <f ca="1" xml:space="preserve"> (CK$2 &gt;= NTBA!$F$17) * IF(CK$268 &gt;= $E348, MAX( MIN( $F348*$F$264, $F348-SUM($I348:CJ348)),0),0)</f>
        <v>0</v>
      </c>
      <c r="CL348" s="53">
        <f ca="1" xml:space="preserve"> (CL$2 &gt;= NTBA!$F$17) * IF(CL$268 &gt;= $E348, MAX( MIN( $F348*$F$264, $F348-SUM($I348:CK348)),0),0)</f>
        <v>0</v>
      </c>
      <c r="CM348" s="53">
        <f ca="1" xml:space="preserve"> (CM$2 &gt;= NTBA!$F$17) * IF(CM$268 &gt;= $E348, MAX( MIN( $F348*$F$264, $F348-SUM($I348:CL348)),0),0)</f>
        <v>0</v>
      </c>
      <c r="CN348" s="53">
        <f ca="1" xml:space="preserve"> (CN$2 &gt;= NTBA!$F$17) * IF(CN$268 &gt;= $E348, MAX( MIN( $F348*$F$264, $F348-SUM($I348:CM348)),0),0)</f>
        <v>0</v>
      </c>
      <c r="CO348" s="53">
        <f ca="1" xml:space="preserve"> (CO$2 &gt;= NTBA!$F$17) * IF(CO$268 &gt;= $E348, MAX( MIN( $F348*$F$264, $F348-SUM($I348:CN348)),0),0)</f>
        <v>0</v>
      </c>
      <c r="CP348" s="53">
        <f ca="1" xml:space="preserve"> (CP$2 &gt;= NTBA!$F$17) * IF(CP$268 &gt;= $E348, MAX( MIN( $F348*$F$264, $F348-SUM($I348:CO348)),0),0)</f>
        <v>0</v>
      </c>
      <c r="CQ348" s="53">
        <f ca="1" xml:space="preserve"> (CQ$2 &gt;= NTBA!$F$17) * IF(CQ$268 &gt;= $E348, MAX( MIN( $F348*$F$264, $F348-SUM($I348:CP348)),0),0)</f>
        <v>0</v>
      </c>
      <c r="CR348" s="53">
        <f ca="1" xml:space="preserve"> (CR$2 &gt;= NTBA!$F$17) * IF(CR$268 &gt;= $E348, MAX( MIN( $F348*$F$264, $F348-SUM($I348:CQ348)),0),0)</f>
        <v>0</v>
      </c>
      <c r="CS348" s="53">
        <f ca="1" xml:space="preserve"> (CS$2 &gt;= NTBA!$F$17) * IF(CS$268 &gt;= $E348, MAX( MIN( $F348*$F$264, $F348-SUM($I348:CR348)),0),0)</f>
        <v>0</v>
      </c>
      <c r="CT348" s="53">
        <f ca="1" xml:space="preserve"> (CT$2 &gt;= NTBA!$F$17) * IF(CT$268 &gt;= $E348, MAX( MIN( $F348*$F$264, $F348-SUM($I348:CS348)),0),0)</f>
        <v>0</v>
      </c>
      <c r="CU348" s="53">
        <f ca="1" xml:space="preserve"> (CU$2 &gt;= NTBA!$F$17) * IF(CU$268 &gt;= $E348, MAX( MIN( $F348*$F$264, $F348-SUM($I348:CT348)),0),0)</f>
        <v>0</v>
      </c>
      <c r="CV348" s="53">
        <f ca="1" xml:space="preserve"> (CV$2 &gt;= NTBA!$F$17) * IF(CV$268 &gt;= $E348, MAX( MIN( $F348*$F$264, $F348-SUM($I348:CU348)),0),0)</f>
        <v>0</v>
      </c>
      <c r="CW348" s="53">
        <f ca="1" xml:space="preserve"> (CW$2 &gt;= NTBA!$F$17) * IF(CW$268 &gt;= $E348, MAX( MIN( $F348*$F$264, $F348-SUM($I348:CV348)),0),0)</f>
        <v>0</v>
      </c>
      <c r="CX348" s="53">
        <f ca="1" xml:space="preserve"> (CX$2 &gt;= NTBA!$F$17) * IF(CX$268 &gt;= $E348, MAX( MIN( $F348*$F$264, $F348-SUM($I348:CW348)),0),0)</f>
        <v>0</v>
      </c>
      <c r="CY348" s="53">
        <f ca="1" xml:space="preserve"> (CY$2 &gt;= NTBA!$F$17) * IF(CY$268 &gt;= $E348, MAX( MIN( $F348*$F$264, $F348-SUM($I348:CX348)),0),0)</f>
        <v>0</v>
      </c>
      <c r="CZ348" s="53">
        <f ca="1" xml:space="preserve"> (CZ$2 &gt;= NTBA!$F$17) * IF(CZ$268 &gt;= $E348, MAX( MIN( $F348*$F$264, $F348-SUM($I348:CY348)),0),0)</f>
        <v>0</v>
      </c>
      <c r="DA348" s="53">
        <f ca="1" xml:space="preserve"> (DA$2 &gt;= NTBA!$F$17) * IF(DA$268 &gt;= $E348, MAX( MIN( $F348*$F$264, $F348-SUM($I348:CZ348)),0),0)</f>
        <v>0</v>
      </c>
      <c r="DB348" s="53">
        <f ca="1" xml:space="preserve"> (DB$2 &gt;= NTBA!$F$17) * IF(DB$268 &gt;= $E348, MAX( MIN( $F348*$F$264, $F348-SUM($I348:DA348)),0),0)</f>
        <v>0</v>
      </c>
      <c r="DC348" s="53">
        <f ca="1" xml:space="preserve"> (DC$2 &gt;= NTBA!$F$17) * IF(DC$268 &gt;= $E348, MAX( MIN( $F348*$F$264, $F348-SUM($I348:DB348)),0),0)</f>
        <v>0</v>
      </c>
      <c r="DD348" s="53">
        <f ca="1" xml:space="preserve"> (DD$2 &gt;= NTBA!$F$17) * IF(DD$268 &gt;= $E348, MAX( MIN( $F348*$F$264, $F348-SUM($I348:DC348)),0),0)</f>
        <v>0</v>
      </c>
      <c r="DE348" s="53">
        <f ca="1" xml:space="preserve"> (DE$2 &gt;= NTBA!$F$17) * IF(DE$268 &gt;= $E348, MAX( MIN( $F348*$F$264, $F348-SUM($I348:DD348)),0),0)</f>
        <v>0</v>
      </c>
      <c r="DF348" s="53">
        <f ca="1" xml:space="preserve"> (DF$2 &gt;= NTBA!$F$17) * IF(DF$268 &gt;= $E348, MAX( MIN( $F348*$F$264, $F348-SUM($I348:DE348)),0),0)</f>
        <v>0</v>
      </c>
      <c r="DG348" s="53">
        <f ca="1" xml:space="preserve"> (DG$2 &gt;= NTBA!$F$17) * IF(DG$268 &gt;= $E348, MAX( MIN( $F348*$F$264, $F348-SUM($I348:DF348)),0),0)</f>
        <v>0</v>
      </c>
      <c r="DH348" s="53">
        <f ca="1" xml:space="preserve"> (DH$2 &gt;= NTBA!$F$17) * IF(DH$268 &gt;= $E348, MAX( MIN( $F348*$F$264, $F348-SUM($I348:DG348)),0),0)</f>
        <v>0</v>
      </c>
      <c r="DI348" s="53">
        <f ca="1" xml:space="preserve"> (DI$2 &gt;= NTBA!$F$17) * IF(DI$268 &gt;= $E348, MAX( MIN( $F348*$F$264, $F348-SUM($I348:DH348)),0),0)</f>
        <v>0</v>
      </c>
      <c r="DJ348" s="53">
        <f ca="1" xml:space="preserve"> (DJ$2 &gt;= NTBA!$F$17) * IF(DJ$268 &gt;= $E348, MAX( MIN( $F348*$F$264, $F348-SUM($I348:DI348)),0),0)</f>
        <v>0</v>
      </c>
      <c r="DK348" s="53">
        <f ca="1" xml:space="preserve"> (DK$2 &gt;= NTBA!$F$17) * IF(DK$268 &gt;= $E348, MAX( MIN( $F348*$F$264, $F348-SUM($I348:DJ348)),0),0)</f>
        <v>0</v>
      </c>
      <c r="DL348" s="53">
        <f ca="1" xml:space="preserve"> (DL$2 &gt;= NTBA!$F$17) * IF(DL$268 &gt;= $E348, MAX( MIN( $F348*$F$264, $F348-SUM($I348:DK348)),0),0)</f>
        <v>0</v>
      </c>
      <c r="DM348" s="53">
        <f ca="1" xml:space="preserve"> (DM$2 &gt;= NTBA!$F$17) * IF(DM$268 &gt;= $E348, MAX( MIN( $F348*$F$264, $F348-SUM($I348:DL348)),0),0)</f>
        <v>0</v>
      </c>
      <c r="DN348" s="53">
        <f ca="1" xml:space="preserve"> (DN$2 &gt;= NTBA!$F$17) * IF(DN$268 &gt;= $E348, MAX( MIN( $F348*$F$264, $F348-SUM($I348:DM348)),0),0)</f>
        <v>0</v>
      </c>
      <c r="DO348" s="53">
        <f ca="1" xml:space="preserve"> (DO$2 &gt;= NTBA!$F$17) * IF(DO$268 &gt;= $E348, MAX( MIN( $F348*$F$264, $F348-SUM($I348:DN348)),0),0)</f>
        <v>0</v>
      </c>
      <c r="DP348" s="53">
        <f ca="1" xml:space="preserve"> (DP$2 &gt;= NTBA!$F$17) * IF(DP$268 &gt;= $E348, MAX( MIN( $F348*$F$264, $F348-SUM($I348:DO348)),0),0)</f>
        <v>0</v>
      </c>
      <c r="DQ348" s="53">
        <f ca="1" xml:space="preserve"> (DQ$2 &gt;= NTBA!$F$17) * IF(DQ$268 &gt;= $E348, MAX( MIN( $F348*$F$264, $F348-SUM($I348:DP348)),0),0)</f>
        <v>0</v>
      </c>
      <c r="DR348" s="53">
        <f ca="1" xml:space="preserve"> (DR$2 &gt;= NTBA!$F$17) * IF(DR$268 &gt;= $E348, MAX( MIN( $F348*$F$264, $F348-SUM($I348:DQ348)),0),0)</f>
        <v>0</v>
      </c>
      <c r="DS348" s="53">
        <f ca="1" xml:space="preserve"> (DS$2 &gt;= NTBA!$F$17) * IF(DS$268 &gt;= $E348, MAX( MIN( $F348*$F$264, $F348-SUM($I348:DR348)),0),0)</f>
        <v>0</v>
      </c>
      <c r="DT348" s="53">
        <f ca="1" xml:space="preserve"> (DT$2 &gt;= NTBA!$F$17) * IF(DT$268 &gt;= $E348, MAX( MIN( $F348*$F$264, $F348-SUM($I348:DS348)),0),0)</f>
        <v>0</v>
      </c>
      <c r="DU348" s="53">
        <f ca="1" xml:space="preserve"> (DU$2 &gt;= NTBA!$F$17) * IF(DU$268 &gt;= $E348, MAX( MIN( $F348*$F$264, $F348-SUM($I348:DT348)),0),0)</f>
        <v>0</v>
      </c>
      <c r="DV348" s="53">
        <f ca="1" xml:space="preserve"> (DV$2 &gt;= NTBA!$F$17) * IF(DV$268 &gt;= $E348, MAX( MIN( $F348*$F$264, $F348-SUM($I348:DU348)),0),0)</f>
        <v>0</v>
      </c>
      <c r="DW348" s="53">
        <f ca="1" xml:space="preserve"> (DW$2 &gt;= NTBA!$F$17) * IF(DW$268 &gt;= $E348, MAX( MIN( $F348*$F$264, $F348-SUM($I348:DV348)),0),0)</f>
        <v>0</v>
      </c>
      <c r="DX348" s="53">
        <f ca="1" xml:space="preserve"> (DX$2 &gt;= NTBA!$F$17) * IF(DX$268 &gt;= $E348, MAX( MIN( $F348*$F$264, $F348-SUM($I348:DW348)),0),0)</f>
        <v>0</v>
      </c>
      <c r="DY348" s="53">
        <f ca="1" xml:space="preserve"> (DY$2 &gt;= NTBA!$F$17) * IF(DY$268 &gt;= $E348, MAX( MIN( $F348*$F$264, $F348-SUM($I348:DX348)),0),0)</f>
        <v>0</v>
      </c>
      <c r="DZ348" s="53">
        <f ca="1" xml:space="preserve"> (DZ$2 &gt;= NTBA!$F$17) * IF(DZ$268 &gt;= $E348, MAX( MIN( $F348*$F$264, $F348-SUM($I348:DY348)),0),0)</f>
        <v>0</v>
      </c>
      <c r="EA348" s="53">
        <f ca="1" xml:space="preserve"> (EA$2 &gt;= NTBA!$F$17) * IF(EA$268 &gt;= $E348, MAX( MIN( $F348*$F$264, $F348-SUM($I348:DZ348)),0),0)</f>
        <v>0</v>
      </c>
      <c r="EB348" s="53">
        <f ca="1" xml:space="preserve"> (EB$2 &gt;= NTBA!$F$17) * IF(EB$268 &gt;= $E348, MAX( MIN( $F348*$F$264, $F348-SUM($I348:EA348)),0),0)</f>
        <v>0</v>
      </c>
      <c r="EC348" s="53">
        <f ca="1" xml:space="preserve"> (EC$2 &gt;= NTBA!$F$17) * IF(EC$268 &gt;= $E348, MAX( MIN( $F348*$F$264, $F348-SUM($I348:EB348)),0),0)</f>
        <v>0</v>
      </c>
      <c r="ED348" s="53">
        <f ca="1" xml:space="preserve"> (ED$2 &gt;= NTBA!$F$17) * IF(ED$268 &gt;= $E348, MAX( MIN( $F348*$F$264, $F348-SUM($I348:EC348)),0),0)</f>
        <v>0</v>
      </c>
      <c r="EE348" s="53">
        <f ca="1" xml:space="preserve"> (EE$2 &gt;= NTBA!$F$17) * IF(EE$268 &gt;= $E348, MAX( MIN( $F348*$F$264, $F348-SUM($I348:ED348)),0),0)</f>
        <v>0</v>
      </c>
      <c r="EF348" s="53">
        <f ca="1" xml:space="preserve"> (EF$2 &gt;= NTBA!$F$17) * IF(EF$268 &gt;= $E348, MAX( MIN( $F348*$F$264, $F348-SUM($I348:EE348)),0),0)</f>
        <v>0</v>
      </c>
      <c r="EG348" s="53">
        <f ca="1" xml:space="preserve"> (EG$2 &gt;= NTBA!$F$17) * IF(EG$268 &gt;= $E348, MAX( MIN( $F348*$F$264, $F348-SUM($I348:EF348)),0),0)</f>
        <v>0</v>
      </c>
      <c r="EH348" s="53">
        <f ca="1" xml:space="preserve"> (EH$2 &gt;= NTBA!$F$17) * IF(EH$268 &gt;= $E348, MAX( MIN( $F348*$F$264, $F348-SUM($I348:EG348)),0),0)</f>
        <v>0</v>
      </c>
      <c r="EI348" s="21"/>
    </row>
    <row r="349" spans="5:139" ht="15" customHeight="1" outlineLevel="1" x14ac:dyDescent="0.35">
      <c r="E349" s="625">
        <v>81</v>
      </c>
      <c r="F349" s="415">
        <f ca="1"/>
        <v>0</v>
      </c>
      <c r="H349" s="26">
        <f t="shared" ca="1" si="185"/>
        <v>0</v>
      </c>
      <c r="I349" s="39"/>
      <c r="J349" s="53">
        <f xml:space="preserve"> (J$2 &gt;= NTBA!$F$17) * IF(J$268 &gt;= $E349, MAX( MIN( $F349*$F$264, $F349-SUM($I349:I349)),0),0)</f>
        <v>0</v>
      </c>
      <c r="K349" s="53">
        <f xml:space="preserve"> (K$2 &gt;= NTBA!$F$17) * IF(K$268 &gt;= $E349, MAX( MIN( $F349*$F$264, $F349-SUM($I349:J349)),0),0)</f>
        <v>0</v>
      </c>
      <c r="L349" s="53">
        <f xml:space="preserve"> (L$2 &gt;= NTBA!$F$17) * IF(L$268 &gt;= $E349, MAX( MIN( $F349*$F$264, $F349-SUM($I349:K349)),0),0)</f>
        <v>0</v>
      </c>
      <c r="M349" s="53">
        <f xml:space="preserve"> (M$2 &gt;= NTBA!$F$17) * IF(M$268 &gt;= $E349, MAX( MIN( $F349*$F$264, $F349-SUM($I349:L349)),0),0)</f>
        <v>0</v>
      </c>
      <c r="N349" s="53">
        <f xml:space="preserve"> (N$2 &gt;= NTBA!$F$17) * IF(N$268 &gt;= $E349, MAX( MIN( $F349*$F$264, $F349-SUM($I349:M349)),0),0)</f>
        <v>0</v>
      </c>
      <c r="O349" s="53">
        <f xml:space="preserve"> (O$2 &gt;= NTBA!$F$17) * IF(O$268 &gt;= $E349, MAX( MIN( $F349*$F$264, $F349-SUM($I349:N349)),0),0)</f>
        <v>0</v>
      </c>
      <c r="P349" s="53">
        <f xml:space="preserve"> (P$2 &gt;= NTBA!$F$17) * IF(P$268 &gt;= $E349, MAX( MIN( $F349*$F$264, $F349-SUM($I349:O349)),0),0)</f>
        <v>0</v>
      </c>
      <c r="Q349" s="53">
        <f xml:space="preserve"> (Q$2 &gt;= NTBA!$F$17) * IF(Q$268 &gt;= $E349, MAX( MIN( $F349*$F$264, $F349-SUM($I349:P349)),0),0)</f>
        <v>0</v>
      </c>
      <c r="R349" s="53">
        <f xml:space="preserve"> (R$2 &gt;= NTBA!$F$17) * IF(R$268 &gt;= $E349, MAX( MIN( $F349*$F$264, $F349-SUM($I349:Q349)),0),0)</f>
        <v>0</v>
      </c>
      <c r="S349" s="53">
        <f xml:space="preserve"> (S$2 &gt;= NTBA!$F$17) * IF(S$268 &gt;= $E349, MAX( MIN( $F349*$F$264, $F349-SUM($I349:R349)),0),0)</f>
        <v>0</v>
      </c>
      <c r="T349" s="53">
        <f xml:space="preserve"> (T$2 &gt;= NTBA!$F$17) * IF(T$268 &gt;= $E349, MAX( MIN( $F349*$F$264, $F349-SUM($I349:S349)),0),0)</f>
        <v>0</v>
      </c>
      <c r="U349" s="53">
        <f xml:space="preserve"> (U$2 &gt;= NTBA!$F$17) * IF(U$268 &gt;= $E349, MAX( MIN( $F349*$F$264, $F349-SUM($I349:T349)),0),0)</f>
        <v>0</v>
      </c>
      <c r="V349" s="53">
        <f xml:space="preserve"> (V$2 &gt;= NTBA!$F$17) * IF(V$268 &gt;= $E349, MAX( MIN( $F349*$F$264, $F349-SUM($I349:U349)),0),0)</f>
        <v>0</v>
      </c>
      <c r="W349" s="53">
        <f xml:space="preserve"> (W$2 &gt;= NTBA!$F$17) * IF(W$268 &gt;= $E349, MAX( MIN( $F349*$F$264, $F349-SUM($I349:V349)),0),0)</f>
        <v>0</v>
      </c>
      <c r="X349" s="53">
        <f xml:space="preserve"> (X$2 &gt;= NTBA!$F$17) * IF(X$268 &gt;= $E349, MAX( MIN( $F349*$F$264, $F349-SUM($I349:W349)),0),0)</f>
        <v>0</v>
      </c>
      <c r="Y349" s="53">
        <f xml:space="preserve"> (Y$2 &gt;= NTBA!$F$17) * IF(Y$268 &gt;= $E349, MAX( MIN( $F349*$F$264, $F349-SUM($I349:X349)),0),0)</f>
        <v>0</v>
      </c>
      <c r="Z349" s="53">
        <f xml:space="preserve"> (Z$2 &gt;= NTBA!$F$17) * IF(Z$268 &gt;= $E349, MAX( MIN( $F349*$F$264, $F349-SUM($I349:Y349)),0),0)</f>
        <v>0</v>
      </c>
      <c r="AA349" s="53">
        <f xml:space="preserve"> (AA$2 &gt;= NTBA!$F$17) * IF(AA$268 &gt;= $E349, MAX( MIN( $F349*$F$264, $F349-SUM($I349:Z349)),0),0)</f>
        <v>0</v>
      </c>
      <c r="AB349" s="53">
        <f xml:space="preserve"> (AB$2 &gt;= NTBA!$F$17) * IF(AB$268 &gt;= $E349, MAX( MIN( $F349*$F$264, $F349-SUM($I349:AA349)),0),0)</f>
        <v>0</v>
      </c>
      <c r="AC349" s="53">
        <f xml:space="preserve"> (AC$2 &gt;= NTBA!$F$17) * IF(AC$268 &gt;= $E349, MAX( MIN( $F349*$F$264, $F349-SUM($I349:AB349)),0),0)</f>
        <v>0</v>
      </c>
      <c r="AD349" s="53">
        <f xml:space="preserve"> (AD$2 &gt;= NTBA!$F$17) * IF(AD$268 &gt;= $E349, MAX( MIN( $F349*$F$264, $F349-SUM($I349:AC349)),0),0)</f>
        <v>0</v>
      </c>
      <c r="AE349" s="53">
        <f xml:space="preserve"> (AE$2 &gt;= NTBA!$F$17) * IF(AE$268 &gt;= $E349, MAX( MIN( $F349*$F$264, $F349-SUM($I349:AD349)),0),0)</f>
        <v>0</v>
      </c>
      <c r="AF349" s="53">
        <f xml:space="preserve"> (AF$2 &gt;= NTBA!$F$17) * IF(AF$268 &gt;= $E349, MAX( MIN( $F349*$F$264, $F349-SUM($I349:AE349)),0),0)</f>
        <v>0</v>
      </c>
      <c r="AG349" s="53">
        <f xml:space="preserve"> (AG$2 &gt;= NTBA!$F$17) * IF(AG$268 &gt;= $E349, MAX( MIN( $F349*$F$264, $F349-SUM($I349:AF349)),0),0)</f>
        <v>0</v>
      </c>
      <c r="AH349" s="53">
        <f xml:space="preserve"> (AH$2 &gt;= NTBA!$F$17) * IF(AH$268 &gt;= $E349, MAX( MIN( $F349*$F$264, $F349-SUM($I349:AG349)),0),0)</f>
        <v>0</v>
      </c>
      <c r="AI349" s="53">
        <f xml:space="preserve"> (AI$2 &gt;= NTBA!$F$17) * IF(AI$268 &gt;= $E349, MAX( MIN( $F349*$F$264, $F349-SUM($I349:AH349)),0),0)</f>
        <v>0</v>
      </c>
      <c r="AJ349" s="53">
        <f xml:space="preserve"> (AJ$2 &gt;= NTBA!$F$17) * IF(AJ$268 &gt;= $E349, MAX( MIN( $F349*$F$264, $F349-SUM($I349:AI349)),0),0)</f>
        <v>0</v>
      </c>
      <c r="AK349" s="53">
        <f xml:space="preserve"> (AK$2 &gt;= NTBA!$F$17) * IF(AK$268 &gt;= $E349, MAX( MIN( $F349*$F$264, $F349-SUM($I349:AJ349)),0),0)</f>
        <v>0</v>
      </c>
      <c r="AL349" s="53">
        <f xml:space="preserve"> (AL$2 &gt;= NTBA!$F$17) * IF(AL$268 &gt;= $E349, MAX( MIN( $F349*$F$264, $F349-SUM($I349:AK349)),0),0)</f>
        <v>0</v>
      </c>
      <c r="AM349" s="53">
        <f xml:space="preserve"> (AM$2 &gt;= NTBA!$F$17) * IF(AM$268 &gt;= $E349, MAX( MIN( $F349*$F$264, $F349-SUM($I349:AL349)),0),0)</f>
        <v>0</v>
      </c>
      <c r="AN349" s="53">
        <f xml:space="preserve"> (AN$2 &gt;= NTBA!$F$17) * IF(AN$268 &gt;= $E349, MAX( MIN( $F349*$F$264, $F349-SUM($I349:AM349)),0),0)</f>
        <v>0</v>
      </c>
      <c r="AO349" s="53">
        <f xml:space="preserve"> (AO$2 &gt;= NTBA!$F$17) * IF(AO$268 &gt;= $E349, MAX( MIN( $F349*$F$264, $F349-SUM($I349:AN349)),0),0)</f>
        <v>0</v>
      </c>
      <c r="AP349" s="53">
        <f xml:space="preserve"> (AP$2 &gt;= NTBA!$F$17) * IF(AP$268 &gt;= $E349, MAX( MIN( $F349*$F$264, $F349-SUM($I349:AO349)),0),0)</f>
        <v>0</v>
      </c>
      <c r="AQ349" s="53">
        <f xml:space="preserve"> (AQ$2 &gt;= NTBA!$F$17) * IF(AQ$268 &gt;= $E349, MAX( MIN( $F349*$F$264, $F349-SUM($I349:AP349)),0),0)</f>
        <v>0</v>
      </c>
      <c r="AR349" s="53">
        <f xml:space="preserve"> (AR$2 &gt;= NTBA!$F$17) * IF(AR$268 &gt;= $E349, MAX( MIN( $F349*$F$264, $F349-SUM($I349:AQ349)),0),0)</f>
        <v>0</v>
      </c>
      <c r="AS349" s="53">
        <f xml:space="preserve"> (AS$2 &gt;= NTBA!$F$17) * IF(AS$268 &gt;= $E349, MAX( MIN( $F349*$F$264, $F349-SUM($I349:AR349)),0),0)</f>
        <v>0</v>
      </c>
      <c r="AT349" s="53">
        <f xml:space="preserve"> (AT$2 &gt;= NTBA!$F$17) * IF(AT$268 &gt;= $E349, MAX( MIN( $F349*$F$264, $F349-SUM($I349:AS349)),0),0)</f>
        <v>0</v>
      </c>
      <c r="AU349" s="53">
        <f xml:space="preserve"> (AU$2 &gt;= NTBA!$F$17) * IF(AU$268 &gt;= $E349, MAX( MIN( $F349*$F$264, $F349-SUM($I349:AT349)),0),0)</f>
        <v>0</v>
      </c>
      <c r="AV349" s="53">
        <f xml:space="preserve"> (AV$2 &gt;= NTBA!$F$17) * IF(AV$268 &gt;= $E349, MAX( MIN( $F349*$F$264, $F349-SUM($I349:AU349)),0),0)</f>
        <v>0</v>
      </c>
      <c r="AW349" s="53">
        <f xml:space="preserve"> (AW$2 &gt;= NTBA!$F$17) * IF(AW$268 &gt;= $E349, MAX( MIN( $F349*$F$264, $F349-SUM($I349:AV349)),0),0)</f>
        <v>0</v>
      </c>
      <c r="AX349" s="53">
        <f xml:space="preserve"> (AX$2 &gt;= NTBA!$F$17) * IF(AX$268 &gt;= $E349, MAX( MIN( $F349*$F$264, $F349-SUM($I349:AW349)),0),0)</f>
        <v>0</v>
      </c>
      <c r="AY349" s="53">
        <f xml:space="preserve"> (AY$2 &gt;= NTBA!$F$17) * IF(AY$268 &gt;= $E349, MAX( MIN( $F349*$F$264, $F349-SUM($I349:AX349)),0),0)</f>
        <v>0</v>
      </c>
      <c r="AZ349" s="53">
        <f xml:space="preserve"> (AZ$2 &gt;= NTBA!$F$17) * IF(AZ$268 &gt;= $E349, MAX( MIN( $F349*$F$264, $F349-SUM($I349:AY349)),0),0)</f>
        <v>0</v>
      </c>
      <c r="BA349" s="53">
        <f xml:space="preserve"> (BA$2 &gt;= NTBA!$F$17) * IF(BA$268 &gt;= $E349, MAX( MIN( $F349*$F$264, $F349-SUM($I349:AZ349)),0),0)</f>
        <v>0</v>
      </c>
      <c r="BB349" s="53">
        <f xml:space="preserve"> (BB$2 &gt;= NTBA!$F$17) * IF(BB$268 &gt;= $E349, MAX( MIN( $F349*$F$264, $F349-SUM($I349:BA349)),0),0)</f>
        <v>0</v>
      </c>
      <c r="BC349" s="53">
        <f xml:space="preserve"> (BC$2 &gt;= NTBA!$F$17) * IF(BC$268 &gt;= $E349, MAX( MIN( $F349*$F$264, $F349-SUM($I349:BB349)),0),0)</f>
        <v>0</v>
      </c>
      <c r="BD349" s="53">
        <f xml:space="preserve"> (BD$2 &gt;= NTBA!$F$17) * IF(BD$268 &gt;= $E349, MAX( MIN( $F349*$F$264, $F349-SUM($I349:BC349)),0),0)</f>
        <v>0</v>
      </c>
      <c r="BE349" s="53">
        <f xml:space="preserve"> (BE$2 &gt;= NTBA!$F$17) * IF(BE$268 &gt;= $E349, MAX( MIN( $F349*$F$264, $F349-SUM($I349:BD349)),0),0)</f>
        <v>0</v>
      </c>
      <c r="BF349" s="53">
        <f xml:space="preserve"> (BF$2 &gt;= NTBA!$F$17) * IF(BF$268 &gt;= $E349, MAX( MIN( $F349*$F$264, $F349-SUM($I349:BE349)),0),0)</f>
        <v>0</v>
      </c>
      <c r="BG349" s="53">
        <f xml:space="preserve"> (BG$2 &gt;= NTBA!$F$17) * IF(BG$268 &gt;= $E349, MAX( MIN( $F349*$F$264, $F349-SUM($I349:BF349)),0),0)</f>
        <v>0</v>
      </c>
      <c r="BH349" s="53">
        <f xml:space="preserve"> (BH$2 &gt;= NTBA!$F$17) * IF(BH$268 &gt;= $E349, MAX( MIN( $F349*$F$264, $F349-SUM($I349:BG349)),0),0)</f>
        <v>0</v>
      </c>
      <c r="BI349" s="53">
        <f xml:space="preserve"> (BI$2 &gt;= NTBA!$F$17) * IF(BI$268 &gt;= $E349, MAX( MIN( $F349*$F$264, $F349-SUM($I349:BH349)),0),0)</f>
        <v>0</v>
      </c>
      <c r="BJ349" s="53">
        <f xml:space="preserve"> (BJ$2 &gt;= NTBA!$F$17) * IF(BJ$268 &gt;= $E349, MAX( MIN( $F349*$F$264, $F349-SUM($I349:BI349)),0),0)</f>
        <v>0</v>
      </c>
      <c r="BK349" s="53">
        <f xml:space="preserve"> (BK$2 &gt;= NTBA!$F$17) * IF(BK$268 &gt;= $E349, MAX( MIN( $F349*$F$264, $F349-SUM($I349:BJ349)),0),0)</f>
        <v>0</v>
      </c>
      <c r="BL349" s="53">
        <f xml:space="preserve"> (BL$2 &gt;= NTBA!$F$17) * IF(BL$268 &gt;= $E349, MAX( MIN( $F349*$F$264, $F349-SUM($I349:BK349)),0),0)</f>
        <v>0</v>
      </c>
      <c r="BM349" s="53">
        <f xml:space="preserve"> (BM$2 &gt;= NTBA!$F$17) * IF(BM$268 &gt;= $E349, MAX( MIN( $F349*$F$264, $F349-SUM($I349:BL349)),0),0)</f>
        <v>0</v>
      </c>
      <c r="BN349" s="53">
        <f xml:space="preserve"> (BN$2 &gt;= NTBA!$F$17) * IF(BN$268 &gt;= $E349, MAX( MIN( $F349*$F$264, $F349-SUM($I349:BM349)),0),0)</f>
        <v>0</v>
      </c>
      <c r="BO349" s="53">
        <f xml:space="preserve"> (BO$2 &gt;= NTBA!$F$17) * IF(BO$268 &gt;= $E349, MAX( MIN( $F349*$F$264, $F349-SUM($I349:BN349)),0),0)</f>
        <v>0</v>
      </c>
      <c r="BP349" s="53">
        <f xml:space="preserve"> (BP$2 &gt;= NTBA!$F$17) * IF(BP$268 &gt;= $E349, MAX( MIN( $F349*$F$264, $F349-SUM($I349:BO349)),0),0)</f>
        <v>0</v>
      </c>
      <c r="BQ349" s="53">
        <f xml:space="preserve"> (BQ$2 &gt;= NTBA!$F$17) * IF(BQ$268 &gt;= $E349, MAX( MIN( $F349*$F$264, $F349-SUM($I349:BP349)),0),0)</f>
        <v>0</v>
      </c>
      <c r="BR349" s="53">
        <f xml:space="preserve"> (BR$2 &gt;= NTBA!$F$17) * IF(BR$268 &gt;= $E349, MAX( MIN( $F349*$F$264, $F349-SUM($I349:BQ349)),0),0)</f>
        <v>0</v>
      </c>
      <c r="BS349" s="53">
        <f xml:space="preserve"> (BS$2 &gt;= NTBA!$F$17) * IF(BS$268 &gt;= $E349, MAX( MIN( $F349*$F$264, $F349-SUM($I349:BR349)),0),0)</f>
        <v>0</v>
      </c>
      <c r="BT349" s="53">
        <f xml:space="preserve"> (BT$2 &gt;= NTBA!$F$17) * IF(BT$268 &gt;= $E349, MAX( MIN( $F349*$F$264, $F349-SUM($I349:BS349)),0),0)</f>
        <v>0</v>
      </c>
      <c r="BU349" s="53">
        <f xml:space="preserve"> (BU$2 &gt;= NTBA!$F$17) * IF(BU$268 &gt;= $E349, MAX( MIN( $F349*$F$264, $F349-SUM($I349:BT349)),0),0)</f>
        <v>0</v>
      </c>
      <c r="BV349" s="53">
        <f xml:space="preserve"> (BV$2 &gt;= NTBA!$F$17) * IF(BV$268 &gt;= $E349, MAX( MIN( $F349*$F$264, $F349-SUM($I349:BU349)),0),0)</f>
        <v>0</v>
      </c>
      <c r="BW349" s="53">
        <f xml:space="preserve"> (BW$2 &gt;= NTBA!$F$17) * IF(BW$268 &gt;= $E349, MAX( MIN( $F349*$F$264, $F349-SUM($I349:BV349)),0),0)</f>
        <v>0</v>
      </c>
      <c r="BX349" s="53">
        <f xml:space="preserve"> (BX$2 &gt;= NTBA!$F$17) * IF(BX$268 &gt;= $E349, MAX( MIN( $F349*$F$264, $F349-SUM($I349:BW349)),0),0)</f>
        <v>0</v>
      </c>
      <c r="BY349" s="53">
        <f xml:space="preserve"> (BY$2 &gt;= NTBA!$F$17) * IF(BY$268 &gt;= $E349, MAX( MIN( $F349*$F$264, $F349-SUM($I349:BX349)),0),0)</f>
        <v>0</v>
      </c>
      <c r="BZ349" s="53">
        <f xml:space="preserve"> (BZ$2 &gt;= NTBA!$F$17) * IF(BZ$268 &gt;= $E349, MAX( MIN( $F349*$F$264, $F349-SUM($I349:BY349)),0),0)</f>
        <v>0</v>
      </c>
      <c r="CA349" s="53">
        <f xml:space="preserve"> (CA$2 &gt;= NTBA!$F$17) * IF(CA$268 &gt;= $E349, MAX( MIN( $F349*$F$264, $F349-SUM($I349:BZ349)),0),0)</f>
        <v>0</v>
      </c>
      <c r="CB349" s="53">
        <f xml:space="preserve"> (CB$2 &gt;= NTBA!$F$17) * IF(CB$268 &gt;= $E349, MAX( MIN( $F349*$F$264, $F349-SUM($I349:CA349)),0),0)</f>
        <v>0</v>
      </c>
      <c r="CC349" s="53">
        <f xml:space="preserve"> (CC$2 &gt;= NTBA!$F$17) * IF(CC$268 &gt;= $E349, MAX( MIN( $F349*$F$264, $F349-SUM($I349:CB349)),0),0)</f>
        <v>0</v>
      </c>
      <c r="CD349" s="53">
        <f xml:space="preserve"> (CD$2 &gt;= NTBA!$F$17) * IF(CD$268 &gt;= $E349, MAX( MIN( $F349*$F$264, $F349-SUM($I349:CC349)),0),0)</f>
        <v>0</v>
      </c>
      <c r="CE349" s="53">
        <f xml:space="preserve"> (CE$2 &gt;= NTBA!$F$17) * IF(CE$268 &gt;= $E349, MAX( MIN( $F349*$F$264, $F349-SUM($I349:CD349)),0),0)</f>
        <v>0</v>
      </c>
      <c r="CF349" s="53">
        <f xml:space="preserve"> (CF$2 &gt;= NTBA!$F$17) * IF(CF$268 &gt;= $E349, MAX( MIN( $F349*$F$264, $F349-SUM($I349:CE349)),0),0)</f>
        <v>0</v>
      </c>
      <c r="CG349" s="53">
        <f xml:space="preserve"> (CG$2 &gt;= NTBA!$F$17) * IF(CG$268 &gt;= $E349, MAX( MIN( $F349*$F$264, $F349-SUM($I349:CF349)),0),0)</f>
        <v>0</v>
      </c>
      <c r="CH349" s="53">
        <f xml:space="preserve"> (CH$2 &gt;= NTBA!$F$17) * IF(CH$268 &gt;= $E349, MAX( MIN( $F349*$F$264, $F349-SUM($I349:CG349)),0),0)</f>
        <v>0</v>
      </c>
      <c r="CI349" s="53">
        <f xml:space="preserve"> (CI$2 &gt;= NTBA!$F$17) * IF(CI$268 &gt;= $E349, MAX( MIN( $F349*$F$264, $F349-SUM($I349:CH349)),0),0)</f>
        <v>0</v>
      </c>
      <c r="CJ349" s="53">
        <f xml:space="preserve"> (CJ$2 &gt;= NTBA!$F$17) * IF(CJ$268 &gt;= $E349, MAX( MIN( $F349*$F$264, $F349-SUM($I349:CI349)),0),0)</f>
        <v>0</v>
      </c>
      <c r="CK349" s="53">
        <f xml:space="preserve"> (CK$2 &gt;= NTBA!$F$17) * IF(CK$268 &gt;= $E349, MAX( MIN( $F349*$F$264, $F349-SUM($I349:CJ349)),0),0)</f>
        <v>0</v>
      </c>
      <c r="CL349" s="53">
        <f ca="1" xml:space="preserve"> (CL$2 &gt;= NTBA!$F$17) * IF(CL$268 &gt;= $E349, MAX( MIN( $F349*$F$264, $F349-SUM($I349:CK349)),0),0)</f>
        <v>0</v>
      </c>
      <c r="CM349" s="53">
        <f ca="1" xml:space="preserve"> (CM$2 &gt;= NTBA!$F$17) * IF(CM$268 &gt;= $E349, MAX( MIN( $F349*$F$264, $F349-SUM($I349:CL349)),0),0)</f>
        <v>0</v>
      </c>
      <c r="CN349" s="53">
        <f ca="1" xml:space="preserve"> (CN$2 &gt;= NTBA!$F$17) * IF(CN$268 &gt;= $E349, MAX( MIN( $F349*$F$264, $F349-SUM($I349:CM349)),0),0)</f>
        <v>0</v>
      </c>
      <c r="CO349" s="53">
        <f ca="1" xml:space="preserve"> (CO$2 &gt;= NTBA!$F$17) * IF(CO$268 &gt;= $E349, MAX( MIN( $F349*$F$264, $F349-SUM($I349:CN349)),0),0)</f>
        <v>0</v>
      </c>
      <c r="CP349" s="53">
        <f ca="1" xml:space="preserve"> (CP$2 &gt;= NTBA!$F$17) * IF(CP$268 &gt;= $E349, MAX( MIN( $F349*$F$264, $F349-SUM($I349:CO349)),0),0)</f>
        <v>0</v>
      </c>
      <c r="CQ349" s="53">
        <f ca="1" xml:space="preserve"> (CQ$2 &gt;= NTBA!$F$17) * IF(CQ$268 &gt;= $E349, MAX( MIN( $F349*$F$264, $F349-SUM($I349:CP349)),0),0)</f>
        <v>0</v>
      </c>
      <c r="CR349" s="53">
        <f ca="1" xml:space="preserve"> (CR$2 &gt;= NTBA!$F$17) * IF(CR$268 &gt;= $E349, MAX( MIN( $F349*$F$264, $F349-SUM($I349:CQ349)),0),0)</f>
        <v>0</v>
      </c>
      <c r="CS349" s="53">
        <f ca="1" xml:space="preserve"> (CS$2 &gt;= NTBA!$F$17) * IF(CS$268 &gt;= $E349, MAX( MIN( $F349*$F$264, $F349-SUM($I349:CR349)),0),0)</f>
        <v>0</v>
      </c>
      <c r="CT349" s="53">
        <f ca="1" xml:space="preserve"> (CT$2 &gt;= NTBA!$F$17) * IF(CT$268 &gt;= $E349, MAX( MIN( $F349*$F$264, $F349-SUM($I349:CS349)),0),0)</f>
        <v>0</v>
      </c>
      <c r="CU349" s="53">
        <f ca="1" xml:space="preserve"> (CU$2 &gt;= NTBA!$F$17) * IF(CU$268 &gt;= $E349, MAX( MIN( $F349*$F$264, $F349-SUM($I349:CT349)),0),0)</f>
        <v>0</v>
      </c>
      <c r="CV349" s="53">
        <f ca="1" xml:space="preserve"> (CV$2 &gt;= NTBA!$F$17) * IF(CV$268 &gt;= $E349, MAX( MIN( $F349*$F$264, $F349-SUM($I349:CU349)),0),0)</f>
        <v>0</v>
      </c>
      <c r="CW349" s="53">
        <f ca="1" xml:space="preserve"> (CW$2 &gt;= NTBA!$F$17) * IF(CW$268 &gt;= $E349, MAX( MIN( $F349*$F$264, $F349-SUM($I349:CV349)),0),0)</f>
        <v>0</v>
      </c>
      <c r="CX349" s="53">
        <f ca="1" xml:space="preserve"> (CX$2 &gt;= NTBA!$F$17) * IF(CX$268 &gt;= $E349, MAX( MIN( $F349*$F$264, $F349-SUM($I349:CW349)),0),0)</f>
        <v>0</v>
      </c>
      <c r="CY349" s="53">
        <f ca="1" xml:space="preserve"> (CY$2 &gt;= NTBA!$F$17) * IF(CY$268 &gt;= $E349, MAX( MIN( $F349*$F$264, $F349-SUM($I349:CX349)),0),0)</f>
        <v>0</v>
      </c>
      <c r="CZ349" s="53">
        <f ca="1" xml:space="preserve"> (CZ$2 &gt;= NTBA!$F$17) * IF(CZ$268 &gt;= $E349, MAX( MIN( $F349*$F$264, $F349-SUM($I349:CY349)),0),0)</f>
        <v>0</v>
      </c>
      <c r="DA349" s="53">
        <f ca="1" xml:space="preserve"> (DA$2 &gt;= NTBA!$F$17) * IF(DA$268 &gt;= $E349, MAX( MIN( $F349*$F$264, $F349-SUM($I349:CZ349)),0),0)</f>
        <v>0</v>
      </c>
      <c r="DB349" s="53">
        <f ca="1" xml:space="preserve"> (DB$2 &gt;= NTBA!$F$17) * IF(DB$268 &gt;= $E349, MAX( MIN( $F349*$F$264, $F349-SUM($I349:DA349)),0),0)</f>
        <v>0</v>
      </c>
      <c r="DC349" s="53">
        <f ca="1" xml:space="preserve"> (DC$2 &gt;= NTBA!$F$17) * IF(DC$268 &gt;= $E349, MAX( MIN( $F349*$F$264, $F349-SUM($I349:DB349)),0),0)</f>
        <v>0</v>
      </c>
      <c r="DD349" s="53">
        <f ca="1" xml:space="preserve"> (DD$2 &gt;= NTBA!$F$17) * IF(DD$268 &gt;= $E349, MAX( MIN( $F349*$F$264, $F349-SUM($I349:DC349)),0),0)</f>
        <v>0</v>
      </c>
      <c r="DE349" s="53">
        <f ca="1" xml:space="preserve"> (DE$2 &gt;= NTBA!$F$17) * IF(DE$268 &gt;= $E349, MAX( MIN( $F349*$F$264, $F349-SUM($I349:DD349)),0),0)</f>
        <v>0</v>
      </c>
      <c r="DF349" s="53">
        <f ca="1" xml:space="preserve"> (DF$2 &gt;= NTBA!$F$17) * IF(DF$268 &gt;= $E349, MAX( MIN( $F349*$F$264, $F349-SUM($I349:DE349)),0),0)</f>
        <v>0</v>
      </c>
      <c r="DG349" s="53">
        <f ca="1" xml:space="preserve"> (DG$2 &gt;= NTBA!$F$17) * IF(DG$268 &gt;= $E349, MAX( MIN( $F349*$F$264, $F349-SUM($I349:DF349)),0),0)</f>
        <v>0</v>
      </c>
      <c r="DH349" s="53">
        <f ca="1" xml:space="preserve"> (DH$2 &gt;= NTBA!$F$17) * IF(DH$268 &gt;= $E349, MAX( MIN( $F349*$F$264, $F349-SUM($I349:DG349)),0),0)</f>
        <v>0</v>
      </c>
      <c r="DI349" s="53">
        <f ca="1" xml:space="preserve"> (DI$2 &gt;= NTBA!$F$17) * IF(DI$268 &gt;= $E349, MAX( MIN( $F349*$F$264, $F349-SUM($I349:DH349)),0),0)</f>
        <v>0</v>
      </c>
      <c r="DJ349" s="53">
        <f ca="1" xml:space="preserve"> (DJ$2 &gt;= NTBA!$F$17) * IF(DJ$268 &gt;= $E349, MAX( MIN( $F349*$F$264, $F349-SUM($I349:DI349)),0),0)</f>
        <v>0</v>
      </c>
      <c r="DK349" s="53">
        <f ca="1" xml:space="preserve"> (DK$2 &gt;= NTBA!$F$17) * IF(DK$268 &gt;= $E349, MAX( MIN( $F349*$F$264, $F349-SUM($I349:DJ349)),0),0)</f>
        <v>0</v>
      </c>
      <c r="DL349" s="53">
        <f ca="1" xml:space="preserve"> (DL$2 &gt;= NTBA!$F$17) * IF(DL$268 &gt;= $E349, MAX( MIN( $F349*$F$264, $F349-SUM($I349:DK349)),0),0)</f>
        <v>0</v>
      </c>
      <c r="DM349" s="53">
        <f ca="1" xml:space="preserve"> (DM$2 &gt;= NTBA!$F$17) * IF(DM$268 &gt;= $E349, MAX( MIN( $F349*$F$264, $F349-SUM($I349:DL349)),0),0)</f>
        <v>0</v>
      </c>
      <c r="DN349" s="53">
        <f ca="1" xml:space="preserve"> (DN$2 &gt;= NTBA!$F$17) * IF(DN$268 &gt;= $E349, MAX( MIN( $F349*$F$264, $F349-SUM($I349:DM349)),0),0)</f>
        <v>0</v>
      </c>
      <c r="DO349" s="53">
        <f ca="1" xml:space="preserve"> (DO$2 &gt;= NTBA!$F$17) * IF(DO$268 &gt;= $E349, MAX( MIN( $F349*$F$264, $F349-SUM($I349:DN349)),0),0)</f>
        <v>0</v>
      </c>
      <c r="DP349" s="53">
        <f ca="1" xml:space="preserve"> (DP$2 &gt;= NTBA!$F$17) * IF(DP$268 &gt;= $E349, MAX( MIN( $F349*$F$264, $F349-SUM($I349:DO349)),0),0)</f>
        <v>0</v>
      </c>
      <c r="DQ349" s="53">
        <f ca="1" xml:space="preserve"> (DQ$2 &gt;= NTBA!$F$17) * IF(DQ$268 &gt;= $E349, MAX( MIN( $F349*$F$264, $F349-SUM($I349:DP349)),0),0)</f>
        <v>0</v>
      </c>
      <c r="DR349" s="53">
        <f ca="1" xml:space="preserve"> (DR$2 &gt;= NTBA!$F$17) * IF(DR$268 &gt;= $E349, MAX( MIN( $F349*$F$264, $F349-SUM($I349:DQ349)),0),0)</f>
        <v>0</v>
      </c>
      <c r="DS349" s="53">
        <f ca="1" xml:space="preserve"> (DS$2 &gt;= NTBA!$F$17) * IF(DS$268 &gt;= $E349, MAX( MIN( $F349*$F$264, $F349-SUM($I349:DR349)),0),0)</f>
        <v>0</v>
      </c>
      <c r="DT349" s="53">
        <f ca="1" xml:space="preserve"> (DT$2 &gt;= NTBA!$F$17) * IF(DT$268 &gt;= $E349, MAX( MIN( $F349*$F$264, $F349-SUM($I349:DS349)),0),0)</f>
        <v>0</v>
      </c>
      <c r="DU349" s="53">
        <f ca="1" xml:space="preserve"> (DU$2 &gt;= NTBA!$F$17) * IF(DU$268 &gt;= $E349, MAX( MIN( $F349*$F$264, $F349-SUM($I349:DT349)),0),0)</f>
        <v>0</v>
      </c>
      <c r="DV349" s="53">
        <f ca="1" xml:space="preserve"> (DV$2 &gt;= NTBA!$F$17) * IF(DV$268 &gt;= $E349, MAX( MIN( $F349*$F$264, $F349-SUM($I349:DU349)),0),0)</f>
        <v>0</v>
      </c>
      <c r="DW349" s="53">
        <f ca="1" xml:space="preserve"> (DW$2 &gt;= NTBA!$F$17) * IF(DW$268 &gt;= $E349, MAX( MIN( $F349*$F$264, $F349-SUM($I349:DV349)),0),0)</f>
        <v>0</v>
      </c>
      <c r="DX349" s="53">
        <f ca="1" xml:space="preserve"> (DX$2 &gt;= NTBA!$F$17) * IF(DX$268 &gt;= $E349, MAX( MIN( $F349*$F$264, $F349-SUM($I349:DW349)),0),0)</f>
        <v>0</v>
      </c>
      <c r="DY349" s="53">
        <f ca="1" xml:space="preserve"> (DY$2 &gt;= NTBA!$F$17) * IF(DY$268 &gt;= $E349, MAX( MIN( $F349*$F$264, $F349-SUM($I349:DX349)),0),0)</f>
        <v>0</v>
      </c>
      <c r="DZ349" s="53">
        <f ca="1" xml:space="preserve"> (DZ$2 &gt;= NTBA!$F$17) * IF(DZ$268 &gt;= $E349, MAX( MIN( $F349*$F$264, $F349-SUM($I349:DY349)),0),0)</f>
        <v>0</v>
      </c>
      <c r="EA349" s="53">
        <f ca="1" xml:space="preserve"> (EA$2 &gt;= NTBA!$F$17) * IF(EA$268 &gt;= $E349, MAX( MIN( $F349*$F$264, $F349-SUM($I349:DZ349)),0),0)</f>
        <v>0</v>
      </c>
      <c r="EB349" s="53">
        <f ca="1" xml:space="preserve"> (EB$2 &gt;= NTBA!$F$17) * IF(EB$268 &gt;= $E349, MAX( MIN( $F349*$F$264, $F349-SUM($I349:EA349)),0),0)</f>
        <v>0</v>
      </c>
      <c r="EC349" s="53">
        <f ca="1" xml:space="preserve"> (EC$2 &gt;= NTBA!$F$17) * IF(EC$268 &gt;= $E349, MAX( MIN( $F349*$F$264, $F349-SUM($I349:EB349)),0),0)</f>
        <v>0</v>
      </c>
      <c r="ED349" s="53">
        <f ca="1" xml:space="preserve"> (ED$2 &gt;= NTBA!$F$17) * IF(ED$268 &gt;= $E349, MAX( MIN( $F349*$F$264, $F349-SUM($I349:EC349)),0),0)</f>
        <v>0</v>
      </c>
      <c r="EE349" s="53">
        <f ca="1" xml:space="preserve"> (EE$2 &gt;= NTBA!$F$17) * IF(EE$268 &gt;= $E349, MAX( MIN( $F349*$F$264, $F349-SUM($I349:ED349)),0),0)</f>
        <v>0</v>
      </c>
      <c r="EF349" s="53">
        <f ca="1" xml:space="preserve"> (EF$2 &gt;= NTBA!$F$17) * IF(EF$268 &gt;= $E349, MAX( MIN( $F349*$F$264, $F349-SUM($I349:EE349)),0),0)</f>
        <v>0</v>
      </c>
      <c r="EG349" s="53">
        <f ca="1" xml:space="preserve"> (EG$2 &gt;= NTBA!$F$17) * IF(EG$268 &gt;= $E349, MAX( MIN( $F349*$F$264, $F349-SUM($I349:EF349)),0),0)</f>
        <v>0</v>
      </c>
      <c r="EH349" s="53">
        <f ca="1" xml:space="preserve"> (EH$2 &gt;= NTBA!$F$17) * IF(EH$268 &gt;= $E349, MAX( MIN( $F349*$F$264, $F349-SUM($I349:EG349)),0),0)</f>
        <v>0</v>
      </c>
      <c r="EI349" s="21"/>
    </row>
    <row r="350" spans="5:139" ht="15" customHeight="1" outlineLevel="1" x14ac:dyDescent="0.35">
      <c r="E350" s="625">
        <v>82</v>
      </c>
      <c r="F350" s="415">
        <f ca="1"/>
        <v>0</v>
      </c>
      <c r="H350" s="26">
        <f t="shared" ca="1" si="185"/>
        <v>0</v>
      </c>
      <c r="I350" s="39"/>
      <c r="J350" s="53">
        <f xml:space="preserve"> (J$2 &gt;= NTBA!$F$17) * IF(J$268 &gt;= $E350, MAX( MIN( $F350*$F$264, $F350-SUM($I350:I350)),0),0)</f>
        <v>0</v>
      </c>
      <c r="K350" s="53">
        <f xml:space="preserve"> (K$2 &gt;= NTBA!$F$17) * IF(K$268 &gt;= $E350, MAX( MIN( $F350*$F$264, $F350-SUM($I350:J350)),0),0)</f>
        <v>0</v>
      </c>
      <c r="L350" s="53">
        <f xml:space="preserve"> (L$2 &gt;= NTBA!$F$17) * IF(L$268 &gt;= $E350, MAX( MIN( $F350*$F$264, $F350-SUM($I350:K350)),0),0)</f>
        <v>0</v>
      </c>
      <c r="M350" s="53">
        <f xml:space="preserve"> (M$2 &gt;= NTBA!$F$17) * IF(M$268 &gt;= $E350, MAX( MIN( $F350*$F$264, $F350-SUM($I350:L350)),0),0)</f>
        <v>0</v>
      </c>
      <c r="N350" s="53">
        <f xml:space="preserve"> (N$2 &gt;= NTBA!$F$17) * IF(N$268 &gt;= $E350, MAX( MIN( $F350*$F$264, $F350-SUM($I350:M350)),0),0)</f>
        <v>0</v>
      </c>
      <c r="O350" s="53">
        <f xml:space="preserve"> (O$2 &gt;= NTBA!$F$17) * IF(O$268 &gt;= $E350, MAX( MIN( $F350*$F$264, $F350-SUM($I350:N350)),0),0)</f>
        <v>0</v>
      </c>
      <c r="P350" s="53">
        <f xml:space="preserve"> (P$2 &gt;= NTBA!$F$17) * IF(P$268 &gt;= $E350, MAX( MIN( $F350*$F$264, $F350-SUM($I350:O350)),0),0)</f>
        <v>0</v>
      </c>
      <c r="Q350" s="53">
        <f xml:space="preserve"> (Q$2 &gt;= NTBA!$F$17) * IF(Q$268 &gt;= $E350, MAX( MIN( $F350*$F$264, $F350-SUM($I350:P350)),0),0)</f>
        <v>0</v>
      </c>
      <c r="R350" s="53">
        <f xml:space="preserve"> (R$2 &gt;= NTBA!$F$17) * IF(R$268 &gt;= $E350, MAX( MIN( $F350*$F$264, $F350-SUM($I350:Q350)),0),0)</f>
        <v>0</v>
      </c>
      <c r="S350" s="53">
        <f xml:space="preserve"> (S$2 &gt;= NTBA!$F$17) * IF(S$268 &gt;= $E350, MAX( MIN( $F350*$F$264, $F350-SUM($I350:R350)),0),0)</f>
        <v>0</v>
      </c>
      <c r="T350" s="53">
        <f xml:space="preserve"> (T$2 &gt;= NTBA!$F$17) * IF(T$268 &gt;= $E350, MAX( MIN( $F350*$F$264, $F350-SUM($I350:S350)),0),0)</f>
        <v>0</v>
      </c>
      <c r="U350" s="53">
        <f xml:space="preserve"> (U$2 &gt;= NTBA!$F$17) * IF(U$268 &gt;= $E350, MAX( MIN( $F350*$F$264, $F350-SUM($I350:T350)),0),0)</f>
        <v>0</v>
      </c>
      <c r="V350" s="53">
        <f xml:space="preserve"> (V$2 &gt;= NTBA!$F$17) * IF(V$268 &gt;= $E350, MAX( MIN( $F350*$F$264, $F350-SUM($I350:U350)),0),0)</f>
        <v>0</v>
      </c>
      <c r="W350" s="53">
        <f xml:space="preserve"> (W$2 &gt;= NTBA!$F$17) * IF(W$268 &gt;= $E350, MAX( MIN( $F350*$F$264, $F350-SUM($I350:V350)),0),0)</f>
        <v>0</v>
      </c>
      <c r="X350" s="53">
        <f xml:space="preserve"> (X$2 &gt;= NTBA!$F$17) * IF(X$268 &gt;= $E350, MAX( MIN( $F350*$F$264, $F350-SUM($I350:W350)),0),0)</f>
        <v>0</v>
      </c>
      <c r="Y350" s="53">
        <f xml:space="preserve"> (Y$2 &gt;= NTBA!$F$17) * IF(Y$268 &gt;= $E350, MAX( MIN( $F350*$F$264, $F350-SUM($I350:X350)),0),0)</f>
        <v>0</v>
      </c>
      <c r="Z350" s="53">
        <f xml:space="preserve"> (Z$2 &gt;= NTBA!$F$17) * IF(Z$268 &gt;= $E350, MAX( MIN( $F350*$F$264, $F350-SUM($I350:Y350)),0),0)</f>
        <v>0</v>
      </c>
      <c r="AA350" s="53">
        <f xml:space="preserve"> (AA$2 &gt;= NTBA!$F$17) * IF(AA$268 &gt;= $E350, MAX( MIN( $F350*$F$264, $F350-SUM($I350:Z350)),0),0)</f>
        <v>0</v>
      </c>
      <c r="AB350" s="53">
        <f xml:space="preserve"> (AB$2 &gt;= NTBA!$F$17) * IF(AB$268 &gt;= $E350, MAX( MIN( $F350*$F$264, $F350-SUM($I350:AA350)),0),0)</f>
        <v>0</v>
      </c>
      <c r="AC350" s="53">
        <f xml:space="preserve"> (AC$2 &gt;= NTBA!$F$17) * IF(AC$268 &gt;= $E350, MAX( MIN( $F350*$F$264, $F350-SUM($I350:AB350)),0),0)</f>
        <v>0</v>
      </c>
      <c r="AD350" s="53">
        <f xml:space="preserve"> (AD$2 &gt;= NTBA!$F$17) * IF(AD$268 &gt;= $E350, MAX( MIN( $F350*$F$264, $F350-SUM($I350:AC350)),0),0)</f>
        <v>0</v>
      </c>
      <c r="AE350" s="53">
        <f xml:space="preserve"> (AE$2 &gt;= NTBA!$F$17) * IF(AE$268 &gt;= $E350, MAX( MIN( $F350*$F$264, $F350-SUM($I350:AD350)),0),0)</f>
        <v>0</v>
      </c>
      <c r="AF350" s="53">
        <f xml:space="preserve"> (AF$2 &gt;= NTBA!$F$17) * IF(AF$268 &gt;= $E350, MAX( MIN( $F350*$F$264, $F350-SUM($I350:AE350)),0),0)</f>
        <v>0</v>
      </c>
      <c r="AG350" s="53">
        <f xml:space="preserve"> (AG$2 &gt;= NTBA!$F$17) * IF(AG$268 &gt;= $E350, MAX( MIN( $F350*$F$264, $F350-SUM($I350:AF350)),0),0)</f>
        <v>0</v>
      </c>
      <c r="AH350" s="53">
        <f xml:space="preserve"> (AH$2 &gt;= NTBA!$F$17) * IF(AH$268 &gt;= $E350, MAX( MIN( $F350*$F$264, $F350-SUM($I350:AG350)),0),0)</f>
        <v>0</v>
      </c>
      <c r="AI350" s="53">
        <f xml:space="preserve"> (AI$2 &gt;= NTBA!$F$17) * IF(AI$268 &gt;= $E350, MAX( MIN( $F350*$F$264, $F350-SUM($I350:AH350)),0),0)</f>
        <v>0</v>
      </c>
      <c r="AJ350" s="53">
        <f xml:space="preserve"> (AJ$2 &gt;= NTBA!$F$17) * IF(AJ$268 &gt;= $E350, MAX( MIN( $F350*$F$264, $F350-SUM($I350:AI350)),0),0)</f>
        <v>0</v>
      </c>
      <c r="AK350" s="53">
        <f xml:space="preserve"> (AK$2 &gt;= NTBA!$F$17) * IF(AK$268 &gt;= $E350, MAX( MIN( $F350*$F$264, $F350-SUM($I350:AJ350)),0),0)</f>
        <v>0</v>
      </c>
      <c r="AL350" s="53">
        <f xml:space="preserve"> (AL$2 &gt;= NTBA!$F$17) * IF(AL$268 &gt;= $E350, MAX( MIN( $F350*$F$264, $F350-SUM($I350:AK350)),0),0)</f>
        <v>0</v>
      </c>
      <c r="AM350" s="53">
        <f xml:space="preserve"> (AM$2 &gt;= NTBA!$F$17) * IF(AM$268 &gt;= $E350, MAX( MIN( $F350*$F$264, $F350-SUM($I350:AL350)),0),0)</f>
        <v>0</v>
      </c>
      <c r="AN350" s="53">
        <f xml:space="preserve"> (AN$2 &gt;= NTBA!$F$17) * IF(AN$268 &gt;= $E350, MAX( MIN( $F350*$F$264, $F350-SUM($I350:AM350)),0),0)</f>
        <v>0</v>
      </c>
      <c r="AO350" s="53">
        <f xml:space="preserve"> (AO$2 &gt;= NTBA!$F$17) * IF(AO$268 &gt;= $E350, MAX( MIN( $F350*$F$264, $F350-SUM($I350:AN350)),0),0)</f>
        <v>0</v>
      </c>
      <c r="AP350" s="53">
        <f xml:space="preserve"> (AP$2 &gt;= NTBA!$F$17) * IF(AP$268 &gt;= $E350, MAX( MIN( $F350*$F$264, $F350-SUM($I350:AO350)),0),0)</f>
        <v>0</v>
      </c>
      <c r="AQ350" s="53">
        <f xml:space="preserve"> (AQ$2 &gt;= NTBA!$F$17) * IF(AQ$268 &gt;= $E350, MAX( MIN( $F350*$F$264, $F350-SUM($I350:AP350)),0),0)</f>
        <v>0</v>
      </c>
      <c r="AR350" s="53">
        <f xml:space="preserve"> (AR$2 &gt;= NTBA!$F$17) * IF(AR$268 &gt;= $E350, MAX( MIN( $F350*$F$264, $F350-SUM($I350:AQ350)),0),0)</f>
        <v>0</v>
      </c>
      <c r="AS350" s="53">
        <f xml:space="preserve"> (AS$2 &gt;= NTBA!$F$17) * IF(AS$268 &gt;= $E350, MAX( MIN( $F350*$F$264, $F350-SUM($I350:AR350)),0),0)</f>
        <v>0</v>
      </c>
      <c r="AT350" s="53">
        <f xml:space="preserve"> (AT$2 &gt;= NTBA!$F$17) * IF(AT$268 &gt;= $E350, MAX( MIN( $F350*$F$264, $F350-SUM($I350:AS350)),0),0)</f>
        <v>0</v>
      </c>
      <c r="AU350" s="53">
        <f xml:space="preserve"> (AU$2 &gt;= NTBA!$F$17) * IF(AU$268 &gt;= $E350, MAX( MIN( $F350*$F$264, $F350-SUM($I350:AT350)),0),0)</f>
        <v>0</v>
      </c>
      <c r="AV350" s="53">
        <f xml:space="preserve"> (AV$2 &gt;= NTBA!$F$17) * IF(AV$268 &gt;= $E350, MAX( MIN( $F350*$F$264, $F350-SUM($I350:AU350)),0),0)</f>
        <v>0</v>
      </c>
      <c r="AW350" s="53">
        <f xml:space="preserve"> (AW$2 &gt;= NTBA!$F$17) * IF(AW$268 &gt;= $E350, MAX( MIN( $F350*$F$264, $F350-SUM($I350:AV350)),0),0)</f>
        <v>0</v>
      </c>
      <c r="AX350" s="53">
        <f xml:space="preserve"> (AX$2 &gt;= NTBA!$F$17) * IF(AX$268 &gt;= $E350, MAX( MIN( $F350*$F$264, $F350-SUM($I350:AW350)),0),0)</f>
        <v>0</v>
      </c>
      <c r="AY350" s="53">
        <f xml:space="preserve"> (AY$2 &gt;= NTBA!$F$17) * IF(AY$268 &gt;= $E350, MAX( MIN( $F350*$F$264, $F350-SUM($I350:AX350)),0),0)</f>
        <v>0</v>
      </c>
      <c r="AZ350" s="53">
        <f xml:space="preserve"> (AZ$2 &gt;= NTBA!$F$17) * IF(AZ$268 &gt;= $E350, MAX( MIN( $F350*$F$264, $F350-SUM($I350:AY350)),0),0)</f>
        <v>0</v>
      </c>
      <c r="BA350" s="53">
        <f xml:space="preserve"> (BA$2 &gt;= NTBA!$F$17) * IF(BA$268 &gt;= $E350, MAX( MIN( $F350*$F$264, $F350-SUM($I350:AZ350)),0),0)</f>
        <v>0</v>
      </c>
      <c r="BB350" s="53">
        <f xml:space="preserve"> (BB$2 &gt;= NTBA!$F$17) * IF(BB$268 &gt;= $E350, MAX( MIN( $F350*$F$264, $F350-SUM($I350:BA350)),0),0)</f>
        <v>0</v>
      </c>
      <c r="BC350" s="53">
        <f xml:space="preserve"> (BC$2 &gt;= NTBA!$F$17) * IF(BC$268 &gt;= $E350, MAX( MIN( $F350*$F$264, $F350-SUM($I350:BB350)),0),0)</f>
        <v>0</v>
      </c>
      <c r="BD350" s="53">
        <f xml:space="preserve"> (BD$2 &gt;= NTBA!$F$17) * IF(BD$268 &gt;= $E350, MAX( MIN( $F350*$F$264, $F350-SUM($I350:BC350)),0),0)</f>
        <v>0</v>
      </c>
      <c r="BE350" s="53">
        <f xml:space="preserve"> (BE$2 &gt;= NTBA!$F$17) * IF(BE$268 &gt;= $E350, MAX( MIN( $F350*$F$264, $F350-SUM($I350:BD350)),0),0)</f>
        <v>0</v>
      </c>
      <c r="BF350" s="53">
        <f xml:space="preserve"> (BF$2 &gt;= NTBA!$F$17) * IF(BF$268 &gt;= $E350, MAX( MIN( $F350*$F$264, $F350-SUM($I350:BE350)),0),0)</f>
        <v>0</v>
      </c>
      <c r="BG350" s="53">
        <f xml:space="preserve"> (BG$2 &gt;= NTBA!$F$17) * IF(BG$268 &gt;= $E350, MAX( MIN( $F350*$F$264, $F350-SUM($I350:BF350)),0),0)</f>
        <v>0</v>
      </c>
      <c r="BH350" s="53">
        <f xml:space="preserve"> (BH$2 &gt;= NTBA!$F$17) * IF(BH$268 &gt;= $E350, MAX( MIN( $F350*$F$264, $F350-SUM($I350:BG350)),0),0)</f>
        <v>0</v>
      </c>
      <c r="BI350" s="53">
        <f xml:space="preserve"> (BI$2 &gt;= NTBA!$F$17) * IF(BI$268 &gt;= $E350, MAX( MIN( $F350*$F$264, $F350-SUM($I350:BH350)),0),0)</f>
        <v>0</v>
      </c>
      <c r="BJ350" s="53">
        <f xml:space="preserve"> (BJ$2 &gt;= NTBA!$F$17) * IF(BJ$268 &gt;= $E350, MAX( MIN( $F350*$F$264, $F350-SUM($I350:BI350)),0),0)</f>
        <v>0</v>
      </c>
      <c r="BK350" s="53">
        <f xml:space="preserve"> (BK$2 &gt;= NTBA!$F$17) * IF(BK$268 &gt;= $E350, MAX( MIN( $F350*$F$264, $F350-SUM($I350:BJ350)),0),0)</f>
        <v>0</v>
      </c>
      <c r="BL350" s="53">
        <f xml:space="preserve"> (BL$2 &gt;= NTBA!$F$17) * IF(BL$268 &gt;= $E350, MAX( MIN( $F350*$F$264, $F350-SUM($I350:BK350)),0),0)</f>
        <v>0</v>
      </c>
      <c r="BM350" s="53">
        <f xml:space="preserve"> (BM$2 &gt;= NTBA!$F$17) * IF(BM$268 &gt;= $E350, MAX( MIN( $F350*$F$264, $F350-SUM($I350:BL350)),0),0)</f>
        <v>0</v>
      </c>
      <c r="BN350" s="53">
        <f xml:space="preserve"> (BN$2 &gt;= NTBA!$F$17) * IF(BN$268 &gt;= $E350, MAX( MIN( $F350*$F$264, $F350-SUM($I350:BM350)),0),0)</f>
        <v>0</v>
      </c>
      <c r="BO350" s="53">
        <f xml:space="preserve"> (BO$2 &gt;= NTBA!$F$17) * IF(BO$268 &gt;= $E350, MAX( MIN( $F350*$F$264, $F350-SUM($I350:BN350)),0),0)</f>
        <v>0</v>
      </c>
      <c r="BP350" s="53">
        <f xml:space="preserve"> (BP$2 &gt;= NTBA!$F$17) * IF(BP$268 &gt;= $E350, MAX( MIN( $F350*$F$264, $F350-SUM($I350:BO350)),0),0)</f>
        <v>0</v>
      </c>
      <c r="BQ350" s="53">
        <f xml:space="preserve"> (BQ$2 &gt;= NTBA!$F$17) * IF(BQ$268 &gt;= $E350, MAX( MIN( $F350*$F$264, $F350-SUM($I350:BP350)),0),0)</f>
        <v>0</v>
      </c>
      <c r="BR350" s="53">
        <f xml:space="preserve"> (BR$2 &gt;= NTBA!$F$17) * IF(BR$268 &gt;= $E350, MAX( MIN( $F350*$F$264, $F350-SUM($I350:BQ350)),0),0)</f>
        <v>0</v>
      </c>
      <c r="BS350" s="53">
        <f xml:space="preserve"> (BS$2 &gt;= NTBA!$F$17) * IF(BS$268 &gt;= $E350, MAX( MIN( $F350*$F$264, $F350-SUM($I350:BR350)),0),0)</f>
        <v>0</v>
      </c>
      <c r="BT350" s="53">
        <f xml:space="preserve"> (BT$2 &gt;= NTBA!$F$17) * IF(BT$268 &gt;= $E350, MAX( MIN( $F350*$F$264, $F350-SUM($I350:BS350)),0),0)</f>
        <v>0</v>
      </c>
      <c r="BU350" s="53">
        <f xml:space="preserve"> (BU$2 &gt;= NTBA!$F$17) * IF(BU$268 &gt;= $E350, MAX( MIN( $F350*$F$264, $F350-SUM($I350:BT350)),0),0)</f>
        <v>0</v>
      </c>
      <c r="BV350" s="53">
        <f xml:space="preserve"> (BV$2 &gt;= NTBA!$F$17) * IF(BV$268 &gt;= $E350, MAX( MIN( $F350*$F$264, $F350-SUM($I350:BU350)),0),0)</f>
        <v>0</v>
      </c>
      <c r="BW350" s="53">
        <f xml:space="preserve"> (BW$2 &gt;= NTBA!$F$17) * IF(BW$268 &gt;= $E350, MAX( MIN( $F350*$F$264, $F350-SUM($I350:BV350)),0),0)</f>
        <v>0</v>
      </c>
      <c r="BX350" s="53">
        <f xml:space="preserve"> (BX$2 &gt;= NTBA!$F$17) * IF(BX$268 &gt;= $E350, MAX( MIN( $F350*$F$264, $F350-SUM($I350:BW350)),0),0)</f>
        <v>0</v>
      </c>
      <c r="BY350" s="53">
        <f xml:space="preserve"> (BY$2 &gt;= NTBA!$F$17) * IF(BY$268 &gt;= $E350, MAX( MIN( $F350*$F$264, $F350-SUM($I350:BX350)),0),0)</f>
        <v>0</v>
      </c>
      <c r="BZ350" s="53">
        <f xml:space="preserve"> (BZ$2 &gt;= NTBA!$F$17) * IF(BZ$268 &gt;= $E350, MAX( MIN( $F350*$F$264, $F350-SUM($I350:BY350)),0),0)</f>
        <v>0</v>
      </c>
      <c r="CA350" s="53">
        <f xml:space="preserve"> (CA$2 &gt;= NTBA!$F$17) * IF(CA$268 &gt;= $E350, MAX( MIN( $F350*$F$264, $F350-SUM($I350:BZ350)),0),0)</f>
        <v>0</v>
      </c>
      <c r="CB350" s="53">
        <f xml:space="preserve"> (CB$2 &gt;= NTBA!$F$17) * IF(CB$268 &gt;= $E350, MAX( MIN( $F350*$F$264, $F350-SUM($I350:CA350)),0),0)</f>
        <v>0</v>
      </c>
      <c r="CC350" s="53">
        <f xml:space="preserve"> (CC$2 &gt;= NTBA!$F$17) * IF(CC$268 &gt;= $E350, MAX( MIN( $F350*$F$264, $F350-SUM($I350:CB350)),0),0)</f>
        <v>0</v>
      </c>
      <c r="CD350" s="53">
        <f xml:space="preserve"> (CD$2 &gt;= NTBA!$F$17) * IF(CD$268 &gt;= $E350, MAX( MIN( $F350*$F$264, $F350-SUM($I350:CC350)),0),0)</f>
        <v>0</v>
      </c>
      <c r="CE350" s="53">
        <f xml:space="preserve"> (CE$2 &gt;= NTBA!$F$17) * IF(CE$268 &gt;= $E350, MAX( MIN( $F350*$F$264, $F350-SUM($I350:CD350)),0),0)</f>
        <v>0</v>
      </c>
      <c r="CF350" s="53">
        <f xml:space="preserve"> (CF$2 &gt;= NTBA!$F$17) * IF(CF$268 &gt;= $E350, MAX( MIN( $F350*$F$264, $F350-SUM($I350:CE350)),0),0)</f>
        <v>0</v>
      </c>
      <c r="CG350" s="53">
        <f xml:space="preserve"> (CG$2 &gt;= NTBA!$F$17) * IF(CG$268 &gt;= $E350, MAX( MIN( $F350*$F$264, $F350-SUM($I350:CF350)),0),0)</f>
        <v>0</v>
      </c>
      <c r="CH350" s="53">
        <f xml:space="preserve"> (CH$2 &gt;= NTBA!$F$17) * IF(CH$268 &gt;= $E350, MAX( MIN( $F350*$F$264, $F350-SUM($I350:CG350)),0),0)</f>
        <v>0</v>
      </c>
      <c r="CI350" s="53">
        <f xml:space="preserve"> (CI$2 &gt;= NTBA!$F$17) * IF(CI$268 &gt;= $E350, MAX( MIN( $F350*$F$264, $F350-SUM($I350:CH350)),0),0)</f>
        <v>0</v>
      </c>
      <c r="CJ350" s="53">
        <f xml:space="preserve"> (CJ$2 &gt;= NTBA!$F$17) * IF(CJ$268 &gt;= $E350, MAX( MIN( $F350*$F$264, $F350-SUM($I350:CI350)),0),0)</f>
        <v>0</v>
      </c>
      <c r="CK350" s="53">
        <f xml:space="preserve"> (CK$2 &gt;= NTBA!$F$17) * IF(CK$268 &gt;= $E350, MAX( MIN( $F350*$F$264, $F350-SUM($I350:CJ350)),0),0)</f>
        <v>0</v>
      </c>
      <c r="CL350" s="53">
        <f xml:space="preserve"> (CL$2 &gt;= NTBA!$F$17) * IF(CL$268 &gt;= $E350, MAX( MIN( $F350*$F$264, $F350-SUM($I350:CK350)),0),0)</f>
        <v>0</v>
      </c>
      <c r="CM350" s="53">
        <f ca="1" xml:space="preserve"> (CM$2 &gt;= NTBA!$F$17) * IF(CM$268 &gt;= $E350, MAX( MIN( $F350*$F$264, $F350-SUM($I350:CL350)),0),0)</f>
        <v>0</v>
      </c>
      <c r="CN350" s="53">
        <f ca="1" xml:space="preserve"> (CN$2 &gt;= NTBA!$F$17) * IF(CN$268 &gt;= $E350, MAX( MIN( $F350*$F$264, $F350-SUM($I350:CM350)),0),0)</f>
        <v>0</v>
      </c>
      <c r="CO350" s="53">
        <f ca="1" xml:space="preserve"> (CO$2 &gt;= NTBA!$F$17) * IF(CO$268 &gt;= $E350, MAX( MIN( $F350*$F$264, $F350-SUM($I350:CN350)),0),0)</f>
        <v>0</v>
      </c>
      <c r="CP350" s="53">
        <f ca="1" xml:space="preserve"> (CP$2 &gt;= NTBA!$F$17) * IF(CP$268 &gt;= $E350, MAX( MIN( $F350*$F$264, $F350-SUM($I350:CO350)),0),0)</f>
        <v>0</v>
      </c>
      <c r="CQ350" s="53">
        <f ca="1" xml:space="preserve"> (CQ$2 &gt;= NTBA!$F$17) * IF(CQ$268 &gt;= $E350, MAX( MIN( $F350*$F$264, $F350-SUM($I350:CP350)),0),0)</f>
        <v>0</v>
      </c>
      <c r="CR350" s="53">
        <f ca="1" xml:space="preserve"> (CR$2 &gt;= NTBA!$F$17) * IF(CR$268 &gt;= $E350, MAX( MIN( $F350*$F$264, $F350-SUM($I350:CQ350)),0),0)</f>
        <v>0</v>
      </c>
      <c r="CS350" s="53">
        <f ca="1" xml:space="preserve"> (CS$2 &gt;= NTBA!$F$17) * IF(CS$268 &gt;= $E350, MAX( MIN( $F350*$F$264, $F350-SUM($I350:CR350)),0),0)</f>
        <v>0</v>
      </c>
      <c r="CT350" s="53">
        <f ca="1" xml:space="preserve"> (CT$2 &gt;= NTBA!$F$17) * IF(CT$268 &gt;= $E350, MAX( MIN( $F350*$F$264, $F350-SUM($I350:CS350)),0),0)</f>
        <v>0</v>
      </c>
      <c r="CU350" s="53">
        <f ca="1" xml:space="preserve"> (CU$2 &gt;= NTBA!$F$17) * IF(CU$268 &gt;= $E350, MAX( MIN( $F350*$F$264, $F350-SUM($I350:CT350)),0),0)</f>
        <v>0</v>
      </c>
      <c r="CV350" s="53">
        <f ca="1" xml:space="preserve"> (CV$2 &gt;= NTBA!$F$17) * IF(CV$268 &gt;= $E350, MAX( MIN( $F350*$F$264, $F350-SUM($I350:CU350)),0),0)</f>
        <v>0</v>
      </c>
      <c r="CW350" s="53">
        <f ca="1" xml:space="preserve"> (CW$2 &gt;= NTBA!$F$17) * IF(CW$268 &gt;= $E350, MAX( MIN( $F350*$F$264, $F350-SUM($I350:CV350)),0),0)</f>
        <v>0</v>
      </c>
      <c r="CX350" s="53">
        <f ca="1" xml:space="preserve"> (CX$2 &gt;= NTBA!$F$17) * IF(CX$268 &gt;= $E350, MAX( MIN( $F350*$F$264, $F350-SUM($I350:CW350)),0),0)</f>
        <v>0</v>
      </c>
      <c r="CY350" s="53">
        <f ca="1" xml:space="preserve"> (CY$2 &gt;= NTBA!$F$17) * IF(CY$268 &gt;= $E350, MAX( MIN( $F350*$F$264, $F350-SUM($I350:CX350)),0),0)</f>
        <v>0</v>
      </c>
      <c r="CZ350" s="53">
        <f ca="1" xml:space="preserve"> (CZ$2 &gt;= NTBA!$F$17) * IF(CZ$268 &gt;= $E350, MAX( MIN( $F350*$F$264, $F350-SUM($I350:CY350)),0),0)</f>
        <v>0</v>
      </c>
      <c r="DA350" s="53">
        <f ca="1" xml:space="preserve"> (DA$2 &gt;= NTBA!$F$17) * IF(DA$268 &gt;= $E350, MAX( MIN( $F350*$F$264, $F350-SUM($I350:CZ350)),0),0)</f>
        <v>0</v>
      </c>
      <c r="DB350" s="53">
        <f ca="1" xml:space="preserve"> (DB$2 &gt;= NTBA!$F$17) * IF(DB$268 &gt;= $E350, MAX( MIN( $F350*$F$264, $F350-SUM($I350:DA350)),0),0)</f>
        <v>0</v>
      </c>
      <c r="DC350" s="53">
        <f ca="1" xml:space="preserve"> (DC$2 &gt;= NTBA!$F$17) * IF(DC$268 &gt;= $E350, MAX( MIN( $F350*$F$264, $F350-SUM($I350:DB350)),0),0)</f>
        <v>0</v>
      </c>
      <c r="DD350" s="53">
        <f ca="1" xml:space="preserve"> (DD$2 &gt;= NTBA!$F$17) * IF(DD$268 &gt;= $E350, MAX( MIN( $F350*$F$264, $F350-SUM($I350:DC350)),0),0)</f>
        <v>0</v>
      </c>
      <c r="DE350" s="53">
        <f ca="1" xml:space="preserve"> (DE$2 &gt;= NTBA!$F$17) * IF(DE$268 &gt;= $E350, MAX( MIN( $F350*$F$264, $F350-SUM($I350:DD350)),0),0)</f>
        <v>0</v>
      </c>
      <c r="DF350" s="53">
        <f ca="1" xml:space="preserve"> (DF$2 &gt;= NTBA!$F$17) * IF(DF$268 &gt;= $E350, MAX( MIN( $F350*$F$264, $F350-SUM($I350:DE350)),0),0)</f>
        <v>0</v>
      </c>
      <c r="DG350" s="53">
        <f ca="1" xml:space="preserve"> (DG$2 &gt;= NTBA!$F$17) * IF(DG$268 &gt;= $E350, MAX( MIN( $F350*$F$264, $F350-SUM($I350:DF350)),0),0)</f>
        <v>0</v>
      </c>
      <c r="DH350" s="53">
        <f ca="1" xml:space="preserve"> (DH$2 &gt;= NTBA!$F$17) * IF(DH$268 &gt;= $E350, MAX( MIN( $F350*$F$264, $F350-SUM($I350:DG350)),0),0)</f>
        <v>0</v>
      </c>
      <c r="DI350" s="53">
        <f ca="1" xml:space="preserve"> (DI$2 &gt;= NTBA!$F$17) * IF(DI$268 &gt;= $E350, MAX( MIN( $F350*$F$264, $F350-SUM($I350:DH350)),0),0)</f>
        <v>0</v>
      </c>
      <c r="DJ350" s="53">
        <f ca="1" xml:space="preserve"> (DJ$2 &gt;= NTBA!$F$17) * IF(DJ$268 &gt;= $E350, MAX( MIN( $F350*$F$264, $F350-SUM($I350:DI350)),0),0)</f>
        <v>0</v>
      </c>
      <c r="DK350" s="53">
        <f ca="1" xml:space="preserve"> (DK$2 &gt;= NTBA!$F$17) * IF(DK$268 &gt;= $E350, MAX( MIN( $F350*$F$264, $F350-SUM($I350:DJ350)),0),0)</f>
        <v>0</v>
      </c>
      <c r="DL350" s="53">
        <f ca="1" xml:space="preserve"> (DL$2 &gt;= NTBA!$F$17) * IF(DL$268 &gt;= $E350, MAX( MIN( $F350*$F$264, $F350-SUM($I350:DK350)),0),0)</f>
        <v>0</v>
      </c>
      <c r="DM350" s="53">
        <f ca="1" xml:space="preserve"> (DM$2 &gt;= NTBA!$F$17) * IF(DM$268 &gt;= $E350, MAX( MIN( $F350*$F$264, $F350-SUM($I350:DL350)),0),0)</f>
        <v>0</v>
      </c>
      <c r="DN350" s="53">
        <f ca="1" xml:space="preserve"> (DN$2 &gt;= NTBA!$F$17) * IF(DN$268 &gt;= $E350, MAX( MIN( $F350*$F$264, $F350-SUM($I350:DM350)),0),0)</f>
        <v>0</v>
      </c>
      <c r="DO350" s="53">
        <f ca="1" xml:space="preserve"> (DO$2 &gt;= NTBA!$F$17) * IF(DO$268 &gt;= $E350, MAX( MIN( $F350*$F$264, $F350-SUM($I350:DN350)),0),0)</f>
        <v>0</v>
      </c>
      <c r="DP350" s="53">
        <f ca="1" xml:space="preserve"> (DP$2 &gt;= NTBA!$F$17) * IF(DP$268 &gt;= $E350, MAX( MIN( $F350*$F$264, $F350-SUM($I350:DO350)),0),0)</f>
        <v>0</v>
      </c>
      <c r="DQ350" s="53">
        <f ca="1" xml:space="preserve"> (DQ$2 &gt;= NTBA!$F$17) * IF(DQ$268 &gt;= $E350, MAX( MIN( $F350*$F$264, $F350-SUM($I350:DP350)),0),0)</f>
        <v>0</v>
      </c>
      <c r="DR350" s="53">
        <f ca="1" xml:space="preserve"> (DR$2 &gt;= NTBA!$F$17) * IF(DR$268 &gt;= $E350, MAX( MIN( $F350*$F$264, $F350-SUM($I350:DQ350)),0),0)</f>
        <v>0</v>
      </c>
      <c r="DS350" s="53">
        <f ca="1" xml:space="preserve"> (DS$2 &gt;= NTBA!$F$17) * IF(DS$268 &gt;= $E350, MAX( MIN( $F350*$F$264, $F350-SUM($I350:DR350)),0),0)</f>
        <v>0</v>
      </c>
      <c r="DT350" s="53">
        <f ca="1" xml:space="preserve"> (DT$2 &gt;= NTBA!$F$17) * IF(DT$268 &gt;= $E350, MAX( MIN( $F350*$F$264, $F350-SUM($I350:DS350)),0),0)</f>
        <v>0</v>
      </c>
      <c r="DU350" s="53">
        <f ca="1" xml:space="preserve"> (DU$2 &gt;= NTBA!$F$17) * IF(DU$268 &gt;= $E350, MAX( MIN( $F350*$F$264, $F350-SUM($I350:DT350)),0),0)</f>
        <v>0</v>
      </c>
      <c r="DV350" s="53">
        <f ca="1" xml:space="preserve"> (DV$2 &gt;= NTBA!$F$17) * IF(DV$268 &gt;= $E350, MAX( MIN( $F350*$F$264, $F350-SUM($I350:DU350)),0),0)</f>
        <v>0</v>
      </c>
      <c r="DW350" s="53">
        <f ca="1" xml:space="preserve"> (DW$2 &gt;= NTBA!$F$17) * IF(DW$268 &gt;= $E350, MAX( MIN( $F350*$F$264, $F350-SUM($I350:DV350)),0),0)</f>
        <v>0</v>
      </c>
      <c r="DX350" s="53">
        <f ca="1" xml:space="preserve"> (DX$2 &gt;= NTBA!$F$17) * IF(DX$268 &gt;= $E350, MAX( MIN( $F350*$F$264, $F350-SUM($I350:DW350)),0),0)</f>
        <v>0</v>
      </c>
      <c r="DY350" s="53">
        <f ca="1" xml:space="preserve"> (DY$2 &gt;= NTBA!$F$17) * IF(DY$268 &gt;= $E350, MAX( MIN( $F350*$F$264, $F350-SUM($I350:DX350)),0),0)</f>
        <v>0</v>
      </c>
      <c r="DZ350" s="53">
        <f ca="1" xml:space="preserve"> (DZ$2 &gt;= NTBA!$F$17) * IF(DZ$268 &gt;= $E350, MAX( MIN( $F350*$F$264, $F350-SUM($I350:DY350)),0),0)</f>
        <v>0</v>
      </c>
      <c r="EA350" s="53">
        <f ca="1" xml:space="preserve"> (EA$2 &gt;= NTBA!$F$17) * IF(EA$268 &gt;= $E350, MAX( MIN( $F350*$F$264, $F350-SUM($I350:DZ350)),0),0)</f>
        <v>0</v>
      </c>
      <c r="EB350" s="53">
        <f ca="1" xml:space="preserve"> (EB$2 &gt;= NTBA!$F$17) * IF(EB$268 &gt;= $E350, MAX( MIN( $F350*$F$264, $F350-SUM($I350:EA350)),0),0)</f>
        <v>0</v>
      </c>
      <c r="EC350" s="53">
        <f ca="1" xml:space="preserve"> (EC$2 &gt;= NTBA!$F$17) * IF(EC$268 &gt;= $E350, MAX( MIN( $F350*$F$264, $F350-SUM($I350:EB350)),0),0)</f>
        <v>0</v>
      </c>
      <c r="ED350" s="53">
        <f ca="1" xml:space="preserve"> (ED$2 &gt;= NTBA!$F$17) * IF(ED$268 &gt;= $E350, MAX( MIN( $F350*$F$264, $F350-SUM($I350:EC350)),0),0)</f>
        <v>0</v>
      </c>
      <c r="EE350" s="53">
        <f ca="1" xml:space="preserve"> (EE$2 &gt;= NTBA!$F$17) * IF(EE$268 &gt;= $E350, MAX( MIN( $F350*$F$264, $F350-SUM($I350:ED350)),0),0)</f>
        <v>0</v>
      </c>
      <c r="EF350" s="53">
        <f ca="1" xml:space="preserve"> (EF$2 &gt;= NTBA!$F$17) * IF(EF$268 &gt;= $E350, MAX( MIN( $F350*$F$264, $F350-SUM($I350:EE350)),0),0)</f>
        <v>0</v>
      </c>
      <c r="EG350" s="53">
        <f ca="1" xml:space="preserve"> (EG$2 &gt;= NTBA!$F$17) * IF(EG$268 &gt;= $E350, MAX( MIN( $F350*$F$264, $F350-SUM($I350:EF350)),0),0)</f>
        <v>0</v>
      </c>
      <c r="EH350" s="53">
        <f ca="1" xml:space="preserve"> (EH$2 &gt;= NTBA!$F$17) * IF(EH$268 &gt;= $E350, MAX( MIN( $F350*$F$264, $F350-SUM($I350:EG350)),0),0)</f>
        <v>0</v>
      </c>
      <c r="EI350" s="21"/>
    </row>
    <row r="351" spans="5:139" ht="15" customHeight="1" outlineLevel="1" x14ac:dyDescent="0.35">
      <c r="E351" s="625">
        <v>83</v>
      </c>
      <c r="F351" s="415">
        <f ca="1"/>
        <v>0</v>
      </c>
      <c r="H351" s="26">
        <f t="shared" ca="1" si="185"/>
        <v>0</v>
      </c>
      <c r="I351" s="39"/>
      <c r="J351" s="53">
        <f xml:space="preserve"> (J$2 &gt;= NTBA!$F$17) * IF(J$268 &gt;= $E351, MAX( MIN( $F351*$F$264, $F351-SUM($I351:I351)),0),0)</f>
        <v>0</v>
      </c>
      <c r="K351" s="53">
        <f xml:space="preserve"> (K$2 &gt;= NTBA!$F$17) * IF(K$268 &gt;= $E351, MAX( MIN( $F351*$F$264, $F351-SUM($I351:J351)),0),0)</f>
        <v>0</v>
      </c>
      <c r="L351" s="53">
        <f xml:space="preserve"> (L$2 &gt;= NTBA!$F$17) * IF(L$268 &gt;= $E351, MAX( MIN( $F351*$F$264, $F351-SUM($I351:K351)),0),0)</f>
        <v>0</v>
      </c>
      <c r="M351" s="53">
        <f xml:space="preserve"> (M$2 &gt;= NTBA!$F$17) * IF(M$268 &gt;= $E351, MAX( MIN( $F351*$F$264, $F351-SUM($I351:L351)),0),0)</f>
        <v>0</v>
      </c>
      <c r="N351" s="53">
        <f xml:space="preserve"> (N$2 &gt;= NTBA!$F$17) * IF(N$268 &gt;= $E351, MAX( MIN( $F351*$F$264, $F351-SUM($I351:M351)),0),0)</f>
        <v>0</v>
      </c>
      <c r="O351" s="53">
        <f xml:space="preserve"> (O$2 &gt;= NTBA!$F$17) * IF(O$268 &gt;= $E351, MAX( MIN( $F351*$F$264, $F351-SUM($I351:N351)),0),0)</f>
        <v>0</v>
      </c>
      <c r="P351" s="53">
        <f xml:space="preserve"> (P$2 &gt;= NTBA!$F$17) * IF(P$268 &gt;= $E351, MAX( MIN( $F351*$F$264, $F351-SUM($I351:O351)),0),0)</f>
        <v>0</v>
      </c>
      <c r="Q351" s="53">
        <f xml:space="preserve"> (Q$2 &gt;= NTBA!$F$17) * IF(Q$268 &gt;= $E351, MAX( MIN( $F351*$F$264, $F351-SUM($I351:P351)),0),0)</f>
        <v>0</v>
      </c>
      <c r="R351" s="53">
        <f xml:space="preserve"> (R$2 &gt;= NTBA!$F$17) * IF(R$268 &gt;= $E351, MAX( MIN( $F351*$F$264, $F351-SUM($I351:Q351)),0),0)</f>
        <v>0</v>
      </c>
      <c r="S351" s="53">
        <f xml:space="preserve"> (S$2 &gt;= NTBA!$F$17) * IF(S$268 &gt;= $E351, MAX( MIN( $F351*$F$264, $F351-SUM($I351:R351)),0),0)</f>
        <v>0</v>
      </c>
      <c r="T351" s="53">
        <f xml:space="preserve"> (T$2 &gt;= NTBA!$F$17) * IF(T$268 &gt;= $E351, MAX( MIN( $F351*$F$264, $F351-SUM($I351:S351)),0),0)</f>
        <v>0</v>
      </c>
      <c r="U351" s="53">
        <f xml:space="preserve"> (U$2 &gt;= NTBA!$F$17) * IF(U$268 &gt;= $E351, MAX( MIN( $F351*$F$264, $F351-SUM($I351:T351)),0),0)</f>
        <v>0</v>
      </c>
      <c r="V351" s="53">
        <f xml:space="preserve"> (V$2 &gt;= NTBA!$F$17) * IF(V$268 &gt;= $E351, MAX( MIN( $F351*$F$264, $F351-SUM($I351:U351)),0),0)</f>
        <v>0</v>
      </c>
      <c r="W351" s="53">
        <f xml:space="preserve"> (W$2 &gt;= NTBA!$F$17) * IF(W$268 &gt;= $E351, MAX( MIN( $F351*$F$264, $F351-SUM($I351:V351)),0),0)</f>
        <v>0</v>
      </c>
      <c r="X351" s="53">
        <f xml:space="preserve"> (X$2 &gt;= NTBA!$F$17) * IF(X$268 &gt;= $E351, MAX( MIN( $F351*$F$264, $F351-SUM($I351:W351)),0),0)</f>
        <v>0</v>
      </c>
      <c r="Y351" s="53">
        <f xml:space="preserve"> (Y$2 &gt;= NTBA!$F$17) * IF(Y$268 &gt;= $E351, MAX( MIN( $F351*$F$264, $F351-SUM($I351:X351)),0),0)</f>
        <v>0</v>
      </c>
      <c r="Z351" s="53">
        <f xml:space="preserve"> (Z$2 &gt;= NTBA!$F$17) * IF(Z$268 &gt;= $E351, MAX( MIN( $F351*$F$264, $F351-SUM($I351:Y351)),0),0)</f>
        <v>0</v>
      </c>
      <c r="AA351" s="53">
        <f xml:space="preserve"> (AA$2 &gt;= NTBA!$F$17) * IF(AA$268 &gt;= $E351, MAX( MIN( $F351*$F$264, $F351-SUM($I351:Z351)),0),0)</f>
        <v>0</v>
      </c>
      <c r="AB351" s="53">
        <f xml:space="preserve"> (AB$2 &gt;= NTBA!$F$17) * IF(AB$268 &gt;= $E351, MAX( MIN( $F351*$F$264, $F351-SUM($I351:AA351)),0),0)</f>
        <v>0</v>
      </c>
      <c r="AC351" s="53">
        <f xml:space="preserve"> (AC$2 &gt;= NTBA!$F$17) * IF(AC$268 &gt;= $E351, MAX( MIN( $F351*$F$264, $F351-SUM($I351:AB351)),0),0)</f>
        <v>0</v>
      </c>
      <c r="AD351" s="53">
        <f xml:space="preserve"> (AD$2 &gt;= NTBA!$F$17) * IF(AD$268 &gt;= $E351, MAX( MIN( $F351*$F$264, $F351-SUM($I351:AC351)),0),0)</f>
        <v>0</v>
      </c>
      <c r="AE351" s="53">
        <f xml:space="preserve"> (AE$2 &gt;= NTBA!$F$17) * IF(AE$268 &gt;= $E351, MAX( MIN( $F351*$F$264, $F351-SUM($I351:AD351)),0),0)</f>
        <v>0</v>
      </c>
      <c r="AF351" s="53">
        <f xml:space="preserve"> (AF$2 &gt;= NTBA!$F$17) * IF(AF$268 &gt;= $E351, MAX( MIN( $F351*$F$264, $F351-SUM($I351:AE351)),0),0)</f>
        <v>0</v>
      </c>
      <c r="AG351" s="53">
        <f xml:space="preserve"> (AG$2 &gt;= NTBA!$F$17) * IF(AG$268 &gt;= $E351, MAX( MIN( $F351*$F$264, $F351-SUM($I351:AF351)),0),0)</f>
        <v>0</v>
      </c>
      <c r="AH351" s="53">
        <f xml:space="preserve"> (AH$2 &gt;= NTBA!$F$17) * IF(AH$268 &gt;= $E351, MAX( MIN( $F351*$F$264, $F351-SUM($I351:AG351)),0),0)</f>
        <v>0</v>
      </c>
      <c r="AI351" s="53">
        <f xml:space="preserve"> (AI$2 &gt;= NTBA!$F$17) * IF(AI$268 &gt;= $E351, MAX( MIN( $F351*$F$264, $F351-SUM($I351:AH351)),0),0)</f>
        <v>0</v>
      </c>
      <c r="AJ351" s="53">
        <f xml:space="preserve"> (AJ$2 &gt;= NTBA!$F$17) * IF(AJ$268 &gt;= $E351, MAX( MIN( $F351*$F$264, $F351-SUM($I351:AI351)),0),0)</f>
        <v>0</v>
      </c>
      <c r="AK351" s="53">
        <f xml:space="preserve"> (AK$2 &gt;= NTBA!$F$17) * IF(AK$268 &gt;= $E351, MAX( MIN( $F351*$F$264, $F351-SUM($I351:AJ351)),0),0)</f>
        <v>0</v>
      </c>
      <c r="AL351" s="53">
        <f xml:space="preserve"> (AL$2 &gt;= NTBA!$F$17) * IF(AL$268 &gt;= $E351, MAX( MIN( $F351*$F$264, $F351-SUM($I351:AK351)),0),0)</f>
        <v>0</v>
      </c>
      <c r="AM351" s="53">
        <f xml:space="preserve"> (AM$2 &gt;= NTBA!$F$17) * IF(AM$268 &gt;= $E351, MAX( MIN( $F351*$F$264, $F351-SUM($I351:AL351)),0),0)</f>
        <v>0</v>
      </c>
      <c r="AN351" s="53">
        <f xml:space="preserve"> (AN$2 &gt;= NTBA!$F$17) * IF(AN$268 &gt;= $E351, MAX( MIN( $F351*$F$264, $F351-SUM($I351:AM351)),0),0)</f>
        <v>0</v>
      </c>
      <c r="AO351" s="53">
        <f xml:space="preserve"> (AO$2 &gt;= NTBA!$F$17) * IF(AO$268 &gt;= $E351, MAX( MIN( $F351*$F$264, $F351-SUM($I351:AN351)),0),0)</f>
        <v>0</v>
      </c>
      <c r="AP351" s="53">
        <f xml:space="preserve"> (AP$2 &gt;= NTBA!$F$17) * IF(AP$268 &gt;= $E351, MAX( MIN( $F351*$F$264, $F351-SUM($I351:AO351)),0),0)</f>
        <v>0</v>
      </c>
      <c r="AQ351" s="53">
        <f xml:space="preserve"> (AQ$2 &gt;= NTBA!$F$17) * IF(AQ$268 &gt;= $E351, MAX( MIN( $F351*$F$264, $F351-SUM($I351:AP351)),0),0)</f>
        <v>0</v>
      </c>
      <c r="AR351" s="53">
        <f xml:space="preserve"> (AR$2 &gt;= NTBA!$F$17) * IF(AR$268 &gt;= $E351, MAX( MIN( $F351*$F$264, $F351-SUM($I351:AQ351)),0),0)</f>
        <v>0</v>
      </c>
      <c r="AS351" s="53">
        <f xml:space="preserve"> (AS$2 &gt;= NTBA!$F$17) * IF(AS$268 &gt;= $E351, MAX( MIN( $F351*$F$264, $F351-SUM($I351:AR351)),0),0)</f>
        <v>0</v>
      </c>
      <c r="AT351" s="53">
        <f xml:space="preserve"> (AT$2 &gt;= NTBA!$F$17) * IF(AT$268 &gt;= $E351, MAX( MIN( $F351*$F$264, $F351-SUM($I351:AS351)),0),0)</f>
        <v>0</v>
      </c>
      <c r="AU351" s="53">
        <f xml:space="preserve"> (AU$2 &gt;= NTBA!$F$17) * IF(AU$268 &gt;= $E351, MAX( MIN( $F351*$F$264, $F351-SUM($I351:AT351)),0),0)</f>
        <v>0</v>
      </c>
      <c r="AV351" s="53">
        <f xml:space="preserve"> (AV$2 &gt;= NTBA!$F$17) * IF(AV$268 &gt;= $E351, MAX( MIN( $F351*$F$264, $F351-SUM($I351:AU351)),0),0)</f>
        <v>0</v>
      </c>
      <c r="AW351" s="53">
        <f xml:space="preserve"> (AW$2 &gt;= NTBA!$F$17) * IF(AW$268 &gt;= $E351, MAX( MIN( $F351*$F$264, $F351-SUM($I351:AV351)),0),0)</f>
        <v>0</v>
      </c>
      <c r="AX351" s="53">
        <f xml:space="preserve"> (AX$2 &gt;= NTBA!$F$17) * IF(AX$268 &gt;= $E351, MAX( MIN( $F351*$F$264, $F351-SUM($I351:AW351)),0),0)</f>
        <v>0</v>
      </c>
      <c r="AY351" s="53">
        <f xml:space="preserve"> (AY$2 &gt;= NTBA!$F$17) * IF(AY$268 &gt;= $E351, MAX( MIN( $F351*$F$264, $F351-SUM($I351:AX351)),0),0)</f>
        <v>0</v>
      </c>
      <c r="AZ351" s="53">
        <f xml:space="preserve"> (AZ$2 &gt;= NTBA!$F$17) * IF(AZ$268 &gt;= $E351, MAX( MIN( $F351*$F$264, $F351-SUM($I351:AY351)),0),0)</f>
        <v>0</v>
      </c>
      <c r="BA351" s="53">
        <f xml:space="preserve"> (BA$2 &gt;= NTBA!$F$17) * IF(BA$268 &gt;= $E351, MAX( MIN( $F351*$F$264, $F351-SUM($I351:AZ351)),0),0)</f>
        <v>0</v>
      </c>
      <c r="BB351" s="53">
        <f xml:space="preserve"> (BB$2 &gt;= NTBA!$F$17) * IF(BB$268 &gt;= $E351, MAX( MIN( $F351*$F$264, $F351-SUM($I351:BA351)),0),0)</f>
        <v>0</v>
      </c>
      <c r="BC351" s="53">
        <f xml:space="preserve"> (BC$2 &gt;= NTBA!$F$17) * IF(BC$268 &gt;= $E351, MAX( MIN( $F351*$F$264, $F351-SUM($I351:BB351)),0),0)</f>
        <v>0</v>
      </c>
      <c r="BD351" s="53">
        <f xml:space="preserve"> (BD$2 &gt;= NTBA!$F$17) * IF(BD$268 &gt;= $E351, MAX( MIN( $F351*$F$264, $F351-SUM($I351:BC351)),0),0)</f>
        <v>0</v>
      </c>
      <c r="BE351" s="53">
        <f xml:space="preserve"> (BE$2 &gt;= NTBA!$F$17) * IF(BE$268 &gt;= $E351, MAX( MIN( $F351*$F$264, $F351-SUM($I351:BD351)),0),0)</f>
        <v>0</v>
      </c>
      <c r="BF351" s="53">
        <f xml:space="preserve"> (BF$2 &gt;= NTBA!$F$17) * IF(BF$268 &gt;= $E351, MAX( MIN( $F351*$F$264, $F351-SUM($I351:BE351)),0),0)</f>
        <v>0</v>
      </c>
      <c r="BG351" s="53">
        <f xml:space="preserve"> (BG$2 &gt;= NTBA!$F$17) * IF(BG$268 &gt;= $E351, MAX( MIN( $F351*$F$264, $F351-SUM($I351:BF351)),0),0)</f>
        <v>0</v>
      </c>
      <c r="BH351" s="53">
        <f xml:space="preserve"> (BH$2 &gt;= NTBA!$F$17) * IF(BH$268 &gt;= $E351, MAX( MIN( $F351*$F$264, $F351-SUM($I351:BG351)),0),0)</f>
        <v>0</v>
      </c>
      <c r="BI351" s="53">
        <f xml:space="preserve"> (BI$2 &gt;= NTBA!$F$17) * IF(BI$268 &gt;= $E351, MAX( MIN( $F351*$F$264, $F351-SUM($I351:BH351)),0),0)</f>
        <v>0</v>
      </c>
      <c r="BJ351" s="53">
        <f xml:space="preserve"> (BJ$2 &gt;= NTBA!$F$17) * IF(BJ$268 &gt;= $E351, MAX( MIN( $F351*$F$264, $F351-SUM($I351:BI351)),0),0)</f>
        <v>0</v>
      </c>
      <c r="BK351" s="53">
        <f xml:space="preserve"> (BK$2 &gt;= NTBA!$F$17) * IF(BK$268 &gt;= $E351, MAX( MIN( $F351*$F$264, $F351-SUM($I351:BJ351)),0),0)</f>
        <v>0</v>
      </c>
      <c r="BL351" s="53">
        <f xml:space="preserve"> (BL$2 &gt;= NTBA!$F$17) * IF(BL$268 &gt;= $E351, MAX( MIN( $F351*$F$264, $F351-SUM($I351:BK351)),0),0)</f>
        <v>0</v>
      </c>
      <c r="BM351" s="53">
        <f xml:space="preserve"> (BM$2 &gt;= NTBA!$F$17) * IF(BM$268 &gt;= $E351, MAX( MIN( $F351*$F$264, $F351-SUM($I351:BL351)),0),0)</f>
        <v>0</v>
      </c>
      <c r="BN351" s="53">
        <f xml:space="preserve"> (BN$2 &gt;= NTBA!$F$17) * IF(BN$268 &gt;= $E351, MAX( MIN( $F351*$F$264, $F351-SUM($I351:BM351)),0),0)</f>
        <v>0</v>
      </c>
      <c r="BO351" s="53">
        <f xml:space="preserve"> (BO$2 &gt;= NTBA!$F$17) * IF(BO$268 &gt;= $E351, MAX( MIN( $F351*$F$264, $F351-SUM($I351:BN351)),0),0)</f>
        <v>0</v>
      </c>
      <c r="BP351" s="53">
        <f xml:space="preserve"> (BP$2 &gt;= NTBA!$F$17) * IF(BP$268 &gt;= $E351, MAX( MIN( $F351*$F$264, $F351-SUM($I351:BO351)),0),0)</f>
        <v>0</v>
      </c>
      <c r="BQ351" s="53">
        <f xml:space="preserve"> (BQ$2 &gt;= NTBA!$F$17) * IF(BQ$268 &gt;= $E351, MAX( MIN( $F351*$F$264, $F351-SUM($I351:BP351)),0),0)</f>
        <v>0</v>
      </c>
      <c r="BR351" s="53">
        <f xml:space="preserve"> (BR$2 &gt;= NTBA!$F$17) * IF(BR$268 &gt;= $E351, MAX( MIN( $F351*$F$264, $F351-SUM($I351:BQ351)),0),0)</f>
        <v>0</v>
      </c>
      <c r="BS351" s="53">
        <f xml:space="preserve"> (BS$2 &gt;= NTBA!$F$17) * IF(BS$268 &gt;= $E351, MAX( MIN( $F351*$F$264, $F351-SUM($I351:BR351)),0),0)</f>
        <v>0</v>
      </c>
      <c r="BT351" s="53">
        <f xml:space="preserve"> (BT$2 &gt;= NTBA!$F$17) * IF(BT$268 &gt;= $E351, MAX( MIN( $F351*$F$264, $F351-SUM($I351:BS351)),0),0)</f>
        <v>0</v>
      </c>
      <c r="BU351" s="53">
        <f xml:space="preserve"> (BU$2 &gt;= NTBA!$F$17) * IF(BU$268 &gt;= $E351, MAX( MIN( $F351*$F$264, $F351-SUM($I351:BT351)),0),0)</f>
        <v>0</v>
      </c>
      <c r="BV351" s="53">
        <f xml:space="preserve"> (BV$2 &gt;= NTBA!$F$17) * IF(BV$268 &gt;= $E351, MAX( MIN( $F351*$F$264, $F351-SUM($I351:BU351)),0),0)</f>
        <v>0</v>
      </c>
      <c r="BW351" s="53">
        <f xml:space="preserve"> (BW$2 &gt;= NTBA!$F$17) * IF(BW$268 &gt;= $E351, MAX( MIN( $F351*$F$264, $F351-SUM($I351:BV351)),0),0)</f>
        <v>0</v>
      </c>
      <c r="BX351" s="53">
        <f xml:space="preserve"> (BX$2 &gt;= NTBA!$F$17) * IF(BX$268 &gt;= $E351, MAX( MIN( $F351*$F$264, $F351-SUM($I351:BW351)),0),0)</f>
        <v>0</v>
      </c>
      <c r="BY351" s="53">
        <f xml:space="preserve"> (BY$2 &gt;= NTBA!$F$17) * IF(BY$268 &gt;= $E351, MAX( MIN( $F351*$F$264, $F351-SUM($I351:BX351)),0),0)</f>
        <v>0</v>
      </c>
      <c r="BZ351" s="53">
        <f xml:space="preserve"> (BZ$2 &gt;= NTBA!$F$17) * IF(BZ$268 &gt;= $E351, MAX( MIN( $F351*$F$264, $F351-SUM($I351:BY351)),0),0)</f>
        <v>0</v>
      </c>
      <c r="CA351" s="53">
        <f xml:space="preserve"> (CA$2 &gt;= NTBA!$F$17) * IF(CA$268 &gt;= $E351, MAX( MIN( $F351*$F$264, $F351-SUM($I351:BZ351)),0),0)</f>
        <v>0</v>
      </c>
      <c r="CB351" s="53">
        <f xml:space="preserve"> (CB$2 &gt;= NTBA!$F$17) * IF(CB$268 &gt;= $E351, MAX( MIN( $F351*$F$264, $F351-SUM($I351:CA351)),0),0)</f>
        <v>0</v>
      </c>
      <c r="CC351" s="53">
        <f xml:space="preserve"> (CC$2 &gt;= NTBA!$F$17) * IF(CC$268 &gt;= $E351, MAX( MIN( $F351*$F$264, $F351-SUM($I351:CB351)),0),0)</f>
        <v>0</v>
      </c>
      <c r="CD351" s="53">
        <f xml:space="preserve"> (CD$2 &gt;= NTBA!$F$17) * IF(CD$268 &gt;= $E351, MAX( MIN( $F351*$F$264, $F351-SUM($I351:CC351)),0),0)</f>
        <v>0</v>
      </c>
      <c r="CE351" s="53">
        <f xml:space="preserve"> (CE$2 &gt;= NTBA!$F$17) * IF(CE$268 &gt;= $E351, MAX( MIN( $F351*$F$264, $F351-SUM($I351:CD351)),0),0)</f>
        <v>0</v>
      </c>
      <c r="CF351" s="53">
        <f xml:space="preserve"> (CF$2 &gt;= NTBA!$F$17) * IF(CF$268 &gt;= $E351, MAX( MIN( $F351*$F$264, $F351-SUM($I351:CE351)),0),0)</f>
        <v>0</v>
      </c>
      <c r="CG351" s="53">
        <f xml:space="preserve"> (CG$2 &gt;= NTBA!$F$17) * IF(CG$268 &gt;= $E351, MAX( MIN( $F351*$F$264, $F351-SUM($I351:CF351)),0),0)</f>
        <v>0</v>
      </c>
      <c r="CH351" s="53">
        <f xml:space="preserve"> (CH$2 &gt;= NTBA!$F$17) * IF(CH$268 &gt;= $E351, MAX( MIN( $F351*$F$264, $F351-SUM($I351:CG351)),0),0)</f>
        <v>0</v>
      </c>
      <c r="CI351" s="53">
        <f xml:space="preserve"> (CI$2 &gt;= NTBA!$F$17) * IF(CI$268 &gt;= $E351, MAX( MIN( $F351*$F$264, $F351-SUM($I351:CH351)),0),0)</f>
        <v>0</v>
      </c>
      <c r="CJ351" s="53">
        <f xml:space="preserve"> (CJ$2 &gt;= NTBA!$F$17) * IF(CJ$268 &gt;= $E351, MAX( MIN( $F351*$F$264, $F351-SUM($I351:CI351)),0),0)</f>
        <v>0</v>
      </c>
      <c r="CK351" s="53">
        <f xml:space="preserve"> (CK$2 &gt;= NTBA!$F$17) * IF(CK$268 &gt;= $E351, MAX( MIN( $F351*$F$264, $F351-SUM($I351:CJ351)),0),0)</f>
        <v>0</v>
      </c>
      <c r="CL351" s="53">
        <f xml:space="preserve"> (CL$2 &gt;= NTBA!$F$17) * IF(CL$268 &gt;= $E351, MAX( MIN( $F351*$F$264, $F351-SUM($I351:CK351)),0),0)</f>
        <v>0</v>
      </c>
      <c r="CM351" s="53">
        <f xml:space="preserve"> (CM$2 &gt;= NTBA!$F$17) * IF(CM$268 &gt;= $E351, MAX( MIN( $F351*$F$264, $F351-SUM($I351:CL351)),0),0)</f>
        <v>0</v>
      </c>
      <c r="CN351" s="53">
        <f ca="1" xml:space="preserve"> (CN$2 &gt;= NTBA!$F$17) * IF(CN$268 &gt;= $E351, MAX( MIN( $F351*$F$264, $F351-SUM($I351:CM351)),0),0)</f>
        <v>0</v>
      </c>
      <c r="CO351" s="53">
        <f ca="1" xml:space="preserve"> (CO$2 &gt;= NTBA!$F$17) * IF(CO$268 &gt;= $E351, MAX( MIN( $F351*$F$264, $F351-SUM($I351:CN351)),0),0)</f>
        <v>0</v>
      </c>
      <c r="CP351" s="53">
        <f ca="1" xml:space="preserve"> (CP$2 &gt;= NTBA!$F$17) * IF(CP$268 &gt;= $E351, MAX( MIN( $F351*$F$264, $F351-SUM($I351:CO351)),0),0)</f>
        <v>0</v>
      </c>
      <c r="CQ351" s="53">
        <f ca="1" xml:space="preserve"> (CQ$2 &gt;= NTBA!$F$17) * IF(CQ$268 &gt;= $E351, MAX( MIN( $F351*$F$264, $F351-SUM($I351:CP351)),0),0)</f>
        <v>0</v>
      </c>
      <c r="CR351" s="53">
        <f ca="1" xml:space="preserve"> (CR$2 &gt;= NTBA!$F$17) * IF(CR$268 &gt;= $E351, MAX( MIN( $F351*$F$264, $F351-SUM($I351:CQ351)),0),0)</f>
        <v>0</v>
      </c>
      <c r="CS351" s="53">
        <f ca="1" xml:space="preserve"> (CS$2 &gt;= NTBA!$F$17) * IF(CS$268 &gt;= $E351, MAX( MIN( $F351*$F$264, $F351-SUM($I351:CR351)),0),0)</f>
        <v>0</v>
      </c>
      <c r="CT351" s="53">
        <f ca="1" xml:space="preserve"> (CT$2 &gt;= NTBA!$F$17) * IF(CT$268 &gt;= $E351, MAX( MIN( $F351*$F$264, $F351-SUM($I351:CS351)),0),0)</f>
        <v>0</v>
      </c>
      <c r="CU351" s="53">
        <f ca="1" xml:space="preserve"> (CU$2 &gt;= NTBA!$F$17) * IF(CU$268 &gt;= $E351, MAX( MIN( $F351*$F$264, $F351-SUM($I351:CT351)),0),0)</f>
        <v>0</v>
      </c>
      <c r="CV351" s="53">
        <f ca="1" xml:space="preserve"> (CV$2 &gt;= NTBA!$F$17) * IF(CV$268 &gt;= $E351, MAX( MIN( $F351*$F$264, $F351-SUM($I351:CU351)),0),0)</f>
        <v>0</v>
      </c>
      <c r="CW351" s="53">
        <f ca="1" xml:space="preserve"> (CW$2 &gt;= NTBA!$F$17) * IF(CW$268 &gt;= $E351, MAX( MIN( $F351*$F$264, $F351-SUM($I351:CV351)),0),0)</f>
        <v>0</v>
      </c>
      <c r="CX351" s="53">
        <f ca="1" xml:space="preserve"> (CX$2 &gt;= NTBA!$F$17) * IF(CX$268 &gt;= $E351, MAX( MIN( $F351*$F$264, $F351-SUM($I351:CW351)),0),0)</f>
        <v>0</v>
      </c>
      <c r="CY351" s="53">
        <f ca="1" xml:space="preserve"> (CY$2 &gt;= NTBA!$F$17) * IF(CY$268 &gt;= $E351, MAX( MIN( $F351*$F$264, $F351-SUM($I351:CX351)),0),0)</f>
        <v>0</v>
      </c>
      <c r="CZ351" s="53">
        <f ca="1" xml:space="preserve"> (CZ$2 &gt;= NTBA!$F$17) * IF(CZ$268 &gt;= $E351, MAX( MIN( $F351*$F$264, $F351-SUM($I351:CY351)),0),0)</f>
        <v>0</v>
      </c>
      <c r="DA351" s="53">
        <f ca="1" xml:space="preserve"> (DA$2 &gt;= NTBA!$F$17) * IF(DA$268 &gt;= $E351, MAX( MIN( $F351*$F$264, $F351-SUM($I351:CZ351)),0),0)</f>
        <v>0</v>
      </c>
      <c r="DB351" s="53">
        <f ca="1" xml:space="preserve"> (DB$2 &gt;= NTBA!$F$17) * IF(DB$268 &gt;= $E351, MAX( MIN( $F351*$F$264, $F351-SUM($I351:DA351)),0),0)</f>
        <v>0</v>
      </c>
      <c r="DC351" s="53">
        <f ca="1" xml:space="preserve"> (DC$2 &gt;= NTBA!$F$17) * IF(DC$268 &gt;= $E351, MAX( MIN( $F351*$F$264, $F351-SUM($I351:DB351)),0),0)</f>
        <v>0</v>
      </c>
      <c r="DD351" s="53">
        <f ca="1" xml:space="preserve"> (DD$2 &gt;= NTBA!$F$17) * IF(DD$268 &gt;= $E351, MAX( MIN( $F351*$F$264, $F351-SUM($I351:DC351)),0),0)</f>
        <v>0</v>
      </c>
      <c r="DE351" s="53">
        <f ca="1" xml:space="preserve"> (DE$2 &gt;= NTBA!$F$17) * IF(DE$268 &gt;= $E351, MAX( MIN( $F351*$F$264, $F351-SUM($I351:DD351)),0),0)</f>
        <v>0</v>
      </c>
      <c r="DF351" s="53">
        <f ca="1" xml:space="preserve"> (DF$2 &gt;= NTBA!$F$17) * IF(DF$268 &gt;= $E351, MAX( MIN( $F351*$F$264, $F351-SUM($I351:DE351)),0),0)</f>
        <v>0</v>
      </c>
      <c r="DG351" s="53">
        <f ca="1" xml:space="preserve"> (DG$2 &gt;= NTBA!$F$17) * IF(DG$268 &gt;= $E351, MAX( MIN( $F351*$F$264, $F351-SUM($I351:DF351)),0),0)</f>
        <v>0</v>
      </c>
      <c r="DH351" s="53">
        <f ca="1" xml:space="preserve"> (DH$2 &gt;= NTBA!$F$17) * IF(DH$268 &gt;= $E351, MAX( MIN( $F351*$F$264, $F351-SUM($I351:DG351)),0),0)</f>
        <v>0</v>
      </c>
      <c r="DI351" s="53">
        <f ca="1" xml:space="preserve"> (DI$2 &gt;= NTBA!$F$17) * IF(DI$268 &gt;= $E351, MAX( MIN( $F351*$F$264, $F351-SUM($I351:DH351)),0),0)</f>
        <v>0</v>
      </c>
      <c r="DJ351" s="53">
        <f ca="1" xml:space="preserve"> (DJ$2 &gt;= NTBA!$F$17) * IF(DJ$268 &gt;= $E351, MAX( MIN( $F351*$F$264, $F351-SUM($I351:DI351)),0),0)</f>
        <v>0</v>
      </c>
      <c r="DK351" s="53">
        <f ca="1" xml:space="preserve"> (DK$2 &gt;= NTBA!$F$17) * IF(DK$268 &gt;= $E351, MAX( MIN( $F351*$F$264, $F351-SUM($I351:DJ351)),0),0)</f>
        <v>0</v>
      </c>
      <c r="DL351" s="53">
        <f ca="1" xml:space="preserve"> (DL$2 &gt;= NTBA!$F$17) * IF(DL$268 &gt;= $E351, MAX( MIN( $F351*$F$264, $F351-SUM($I351:DK351)),0),0)</f>
        <v>0</v>
      </c>
      <c r="DM351" s="53">
        <f ca="1" xml:space="preserve"> (DM$2 &gt;= NTBA!$F$17) * IF(DM$268 &gt;= $E351, MAX( MIN( $F351*$F$264, $F351-SUM($I351:DL351)),0),0)</f>
        <v>0</v>
      </c>
      <c r="DN351" s="53">
        <f ca="1" xml:space="preserve"> (DN$2 &gt;= NTBA!$F$17) * IF(DN$268 &gt;= $E351, MAX( MIN( $F351*$F$264, $F351-SUM($I351:DM351)),0),0)</f>
        <v>0</v>
      </c>
      <c r="DO351" s="53">
        <f ca="1" xml:space="preserve"> (DO$2 &gt;= NTBA!$F$17) * IF(DO$268 &gt;= $E351, MAX( MIN( $F351*$F$264, $F351-SUM($I351:DN351)),0),0)</f>
        <v>0</v>
      </c>
      <c r="DP351" s="53">
        <f ca="1" xml:space="preserve"> (DP$2 &gt;= NTBA!$F$17) * IF(DP$268 &gt;= $E351, MAX( MIN( $F351*$F$264, $F351-SUM($I351:DO351)),0),0)</f>
        <v>0</v>
      </c>
      <c r="DQ351" s="53">
        <f ca="1" xml:space="preserve"> (DQ$2 &gt;= NTBA!$F$17) * IF(DQ$268 &gt;= $E351, MAX( MIN( $F351*$F$264, $F351-SUM($I351:DP351)),0),0)</f>
        <v>0</v>
      </c>
      <c r="DR351" s="53">
        <f ca="1" xml:space="preserve"> (DR$2 &gt;= NTBA!$F$17) * IF(DR$268 &gt;= $E351, MAX( MIN( $F351*$F$264, $F351-SUM($I351:DQ351)),0),0)</f>
        <v>0</v>
      </c>
      <c r="DS351" s="53">
        <f ca="1" xml:space="preserve"> (DS$2 &gt;= NTBA!$F$17) * IF(DS$268 &gt;= $E351, MAX( MIN( $F351*$F$264, $F351-SUM($I351:DR351)),0),0)</f>
        <v>0</v>
      </c>
      <c r="DT351" s="53">
        <f ca="1" xml:space="preserve"> (DT$2 &gt;= NTBA!$F$17) * IF(DT$268 &gt;= $E351, MAX( MIN( $F351*$F$264, $F351-SUM($I351:DS351)),0),0)</f>
        <v>0</v>
      </c>
      <c r="DU351" s="53">
        <f ca="1" xml:space="preserve"> (DU$2 &gt;= NTBA!$F$17) * IF(DU$268 &gt;= $E351, MAX( MIN( $F351*$F$264, $F351-SUM($I351:DT351)),0),0)</f>
        <v>0</v>
      </c>
      <c r="DV351" s="53">
        <f ca="1" xml:space="preserve"> (DV$2 &gt;= NTBA!$F$17) * IF(DV$268 &gt;= $E351, MAX( MIN( $F351*$F$264, $F351-SUM($I351:DU351)),0),0)</f>
        <v>0</v>
      </c>
      <c r="DW351" s="53">
        <f ca="1" xml:space="preserve"> (DW$2 &gt;= NTBA!$F$17) * IF(DW$268 &gt;= $E351, MAX( MIN( $F351*$F$264, $F351-SUM($I351:DV351)),0),0)</f>
        <v>0</v>
      </c>
      <c r="DX351" s="53">
        <f ca="1" xml:space="preserve"> (DX$2 &gt;= NTBA!$F$17) * IF(DX$268 &gt;= $E351, MAX( MIN( $F351*$F$264, $F351-SUM($I351:DW351)),0),0)</f>
        <v>0</v>
      </c>
      <c r="DY351" s="53">
        <f ca="1" xml:space="preserve"> (DY$2 &gt;= NTBA!$F$17) * IF(DY$268 &gt;= $E351, MAX( MIN( $F351*$F$264, $F351-SUM($I351:DX351)),0),0)</f>
        <v>0</v>
      </c>
      <c r="DZ351" s="53">
        <f ca="1" xml:space="preserve"> (DZ$2 &gt;= NTBA!$F$17) * IF(DZ$268 &gt;= $E351, MAX( MIN( $F351*$F$264, $F351-SUM($I351:DY351)),0),0)</f>
        <v>0</v>
      </c>
      <c r="EA351" s="53">
        <f ca="1" xml:space="preserve"> (EA$2 &gt;= NTBA!$F$17) * IF(EA$268 &gt;= $E351, MAX( MIN( $F351*$F$264, $F351-SUM($I351:DZ351)),0),0)</f>
        <v>0</v>
      </c>
      <c r="EB351" s="53">
        <f ca="1" xml:space="preserve"> (EB$2 &gt;= NTBA!$F$17) * IF(EB$268 &gt;= $E351, MAX( MIN( $F351*$F$264, $F351-SUM($I351:EA351)),0),0)</f>
        <v>0</v>
      </c>
      <c r="EC351" s="53">
        <f ca="1" xml:space="preserve"> (EC$2 &gt;= NTBA!$F$17) * IF(EC$268 &gt;= $E351, MAX( MIN( $F351*$F$264, $F351-SUM($I351:EB351)),0),0)</f>
        <v>0</v>
      </c>
      <c r="ED351" s="53">
        <f ca="1" xml:space="preserve"> (ED$2 &gt;= NTBA!$F$17) * IF(ED$268 &gt;= $E351, MAX( MIN( $F351*$F$264, $F351-SUM($I351:EC351)),0),0)</f>
        <v>0</v>
      </c>
      <c r="EE351" s="53">
        <f ca="1" xml:space="preserve"> (EE$2 &gt;= NTBA!$F$17) * IF(EE$268 &gt;= $E351, MAX( MIN( $F351*$F$264, $F351-SUM($I351:ED351)),0),0)</f>
        <v>0</v>
      </c>
      <c r="EF351" s="53">
        <f ca="1" xml:space="preserve"> (EF$2 &gt;= NTBA!$F$17) * IF(EF$268 &gt;= $E351, MAX( MIN( $F351*$F$264, $F351-SUM($I351:EE351)),0),0)</f>
        <v>0</v>
      </c>
      <c r="EG351" s="53">
        <f ca="1" xml:space="preserve"> (EG$2 &gt;= NTBA!$F$17) * IF(EG$268 &gt;= $E351, MAX( MIN( $F351*$F$264, $F351-SUM($I351:EF351)),0),0)</f>
        <v>0</v>
      </c>
      <c r="EH351" s="53">
        <f ca="1" xml:space="preserve"> (EH$2 &gt;= NTBA!$F$17) * IF(EH$268 &gt;= $E351, MAX( MIN( $F351*$F$264, $F351-SUM($I351:EG351)),0),0)</f>
        <v>0</v>
      </c>
      <c r="EI351" s="21"/>
    </row>
    <row r="352" spans="5:139" ht="15" customHeight="1" outlineLevel="1" x14ac:dyDescent="0.35">
      <c r="E352" s="625">
        <v>84</v>
      </c>
      <c r="F352" s="415">
        <f ca="1"/>
        <v>0</v>
      </c>
      <c r="H352" s="26">
        <f t="shared" ca="1" si="185"/>
        <v>0</v>
      </c>
      <c r="I352" s="39"/>
      <c r="J352" s="53">
        <f xml:space="preserve"> (J$2 &gt;= NTBA!$F$17) * IF(J$268 &gt;= $E352, MAX( MIN( $F352*$F$264, $F352-SUM($I352:I352)),0),0)</f>
        <v>0</v>
      </c>
      <c r="K352" s="53">
        <f xml:space="preserve"> (K$2 &gt;= NTBA!$F$17) * IF(K$268 &gt;= $E352, MAX( MIN( $F352*$F$264, $F352-SUM($I352:J352)),0),0)</f>
        <v>0</v>
      </c>
      <c r="L352" s="53">
        <f xml:space="preserve"> (L$2 &gt;= NTBA!$F$17) * IF(L$268 &gt;= $E352, MAX( MIN( $F352*$F$264, $F352-SUM($I352:K352)),0),0)</f>
        <v>0</v>
      </c>
      <c r="M352" s="53">
        <f xml:space="preserve"> (M$2 &gt;= NTBA!$F$17) * IF(M$268 &gt;= $E352, MAX( MIN( $F352*$F$264, $F352-SUM($I352:L352)),0),0)</f>
        <v>0</v>
      </c>
      <c r="N352" s="53">
        <f xml:space="preserve"> (N$2 &gt;= NTBA!$F$17) * IF(N$268 &gt;= $E352, MAX( MIN( $F352*$F$264, $F352-SUM($I352:M352)),0),0)</f>
        <v>0</v>
      </c>
      <c r="O352" s="53">
        <f xml:space="preserve"> (O$2 &gt;= NTBA!$F$17) * IF(O$268 &gt;= $E352, MAX( MIN( $F352*$F$264, $F352-SUM($I352:N352)),0),0)</f>
        <v>0</v>
      </c>
      <c r="P352" s="53">
        <f xml:space="preserve"> (P$2 &gt;= NTBA!$F$17) * IF(P$268 &gt;= $E352, MAX( MIN( $F352*$F$264, $F352-SUM($I352:O352)),0),0)</f>
        <v>0</v>
      </c>
      <c r="Q352" s="53">
        <f xml:space="preserve"> (Q$2 &gt;= NTBA!$F$17) * IF(Q$268 &gt;= $E352, MAX( MIN( $F352*$F$264, $F352-SUM($I352:P352)),0),0)</f>
        <v>0</v>
      </c>
      <c r="R352" s="53">
        <f xml:space="preserve"> (R$2 &gt;= NTBA!$F$17) * IF(R$268 &gt;= $E352, MAX( MIN( $F352*$F$264, $F352-SUM($I352:Q352)),0),0)</f>
        <v>0</v>
      </c>
      <c r="S352" s="53">
        <f xml:space="preserve"> (S$2 &gt;= NTBA!$F$17) * IF(S$268 &gt;= $E352, MAX( MIN( $F352*$F$264, $F352-SUM($I352:R352)),0),0)</f>
        <v>0</v>
      </c>
      <c r="T352" s="53">
        <f xml:space="preserve"> (T$2 &gt;= NTBA!$F$17) * IF(T$268 &gt;= $E352, MAX( MIN( $F352*$F$264, $F352-SUM($I352:S352)),0),0)</f>
        <v>0</v>
      </c>
      <c r="U352" s="53">
        <f xml:space="preserve"> (U$2 &gt;= NTBA!$F$17) * IF(U$268 &gt;= $E352, MAX( MIN( $F352*$F$264, $F352-SUM($I352:T352)),0),0)</f>
        <v>0</v>
      </c>
      <c r="V352" s="53">
        <f xml:space="preserve"> (V$2 &gt;= NTBA!$F$17) * IF(V$268 &gt;= $E352, MAX( MIN( $F352*$F$264, $F352-SUM($I352:U352)),0),0)</f>
        <v>0</v>
      </c>
      <c r="W352" s="53">
        <f xml:space="preserve"> (W$2 &gt;= NTBA!$F$17) * IF(W$268 &gt;= $E352, MAX( MIN( $F352*$F$264, $F352-SUM($I352:V352)),0),0)</f>
        <v>0</v>
      </c>
      <c r="X352" s="53">
        <f xml:space="preserve"> (X$2 &gt;= NTBA!$F$17) * IF(X$268 &gt;= $E352, MAX( MIN( $F352*$F$264, $F352-SUM($I352:W352)),0),0)</f>
        <v>0</v>
      </c>
      <c r="Y352" s="53">
        <f xml:space="preserve"> (Y$2 &gt;= NTBA!$F$17) * IF(Y$268 &gt;= $E352, MAX( MIN( $F352*$F$264, $F352-SUM($I352:X352)),0),0)</f>
        <v>0</v>
      </c>
      <c r="Z352" s="53">
        <f xml:space="preserve"> (Z$2 &gt;= NTBA!$F$17) * IF(Z$268 &gt;= $E352, MAX( MIN( $F352*$F$264, $F352-SUM($I352:Y352)),0),0)</f>
        <v>0</v>
      </c>
      <c r="AA352" s="53">
        <f xml:space="preserve"> (AA$2 &gt;= NTBA!$F$17) * IF(AA$268 &gt;= $E352, MAX( MIN( $F352*$F$264, $F352-SUM($I352:Z352)),0),0)</f>
        <v>0</v>
      </c>
      <c r="AB352" s="53">
        <f xml:space="preserve"> (AB$2 &gt;= NTBA!$F$17) * IF(AB$268 &gt;= $E352, MAX( MIN( $F352*$F$264, $F352-SUM($I352:AA352)),0),0)</f>
        <v>0</v>
      </c>
      <c r="AC352" s="53">
        <f xml:space="preserve"> (AC$2 &gt;= NTBA!$F$17) * IF(AC$268 &gt;= $E352, MAX( MIN( $F352*$F$264, $F352-SUM($I352:AB352)),0),0)</f>
        <v>0</v>
      </c>
      <c r="AD352" s="53">
        <f xml:space="preserve"> (AD$2 &gt;= NTBA!$F$17) * IF(AD$268 &gt;= $E352, MAX( MIN( $F352*$F$264, $F352-SUM($I352:AC352)),0),0)</f>
        <v>0</v>
      </c>
      <c r="AE352" s="53">
        <f xml:space="preserve"> (AE$2 &gt;= NTBA!$F$17) * IF(AE$268 &gt;= $E352, MAX( MIN( $F352*$F$264, $F352-SUM($I352:AD352)),0),0)</f>
        <v>0</v>
      </c>
      <c r="AF352" s="53">
        <f xml:space="preserve"> (AF$2 &gt;= NTBA!$F$17) * IF(AF$268 &gt;= $E352, MAX( MIN( $F352*$F$264, $F352-SUM($I352:AE352)),0),0)</f>
        <v>0</v>
      </c>
      <c r="AG352" s="53">
        <f xml:space="preserve"> (AG$2 &gt;= NTBA!$F$17) * IF(AG$268 &gt;= $E352, MAX( MIN( $F352*$F$264, $F352-SUM($I352:AF352)),0),0)</f>
        <v>0</v>
      </c>
      <c r="AH352" s="53">
        <f xml:space="preserve"> (AH$2 &gt;= NTBA!$F$17) * IF(AH$268 &gt;= $E352, MAX( MIN( $F352*$F$264, $F352-SUM($I352:AG352)),0),0)</f>
        <v>0</v>
      </c>
      <c r="AI352" s="53">
        <f xml:space="preserve"> (AI$2 &gt;= NTBA!$F$17) * IF(AI$268 &gt;= $E352, MAX( MIN( $F352*$F$264, $F352-SUM($I352:AH352)),0),0)</f>
        <v>0</v>
      </c>
      <c r="AJ352" s="53">
        <f xml:space="preserve"> (AJ$2 &gt;= NTBA!$F$17) * IF(AJ$268 &gt;= $E352, MAX( MIN( $F352*$F$264, $F352-SUM($I352:AI352)),0),0)</f>
        <v>0</v>
      </c>
      <c r="AK352" s="53">
        <f xml:space="preserve"> (AK$2 &gt;= NTBA!$F$17) * IF(AK$268 &gt;= $E352, MAX( MIN( $F352*$F$264, $F352-SUM($I352:AJ352)),0),0)</f>
        <v>0</v>
      </c>
      <c r="AL352" s="53">
        <f xml:space="preserve"> (AL$2 &gt;= NTBA!$F$17) * IF(AL$268 &gt;= $E352, MAX( MIN( $F352*$F$264, $F352-SUM($I352:AK352)),0),0)</f>
        <v>0</v>
      </c>
      <c r="AM352" s="53">
        <f xml:space="preserve"> (AM$2 &gt;= NTBA!$F$17) * IF(AM$268 &gt;= $E352, MAX( MIN( $F352*$F$264, $F352-SUM($I352:AL352)),0),0)</f>
        <v>0</v>
      </c>
      <c r="AN352" s="53">
        <f xml:space="preserve"> (AN$2 &gt;= NTBA!$F$17) * IF(AN$268 &gt;= $E352, MAX( MIN( $F352*$F$264, $F352-SUM($I352:AM352)),0),0)</f>
        <v>0</v>
      </c>
      <c r="AO352" s="53">
        <f xml:space="preserve"> (AO$2 &gt;= NTBA!$F$17) * IF(AO$268 &gt;= $E352, MAX( MIN( $F352*$F$264, $F352-SUM($I352:AN352)),0),0)</f>
        <v>0</v>
      </c>
      <c r="AP352" s="53">
        <f xml:space="preserve"> (AP$2 &gt;= NTBA!$F$17) * IF(AP$268 &gt;= $E352, MAX( MIN( $F352*$F$264, $F352-SUM($I352:AO352)),0),0)</f>
        <v>0</v>
      </c>
      <c r="AQ352" s="53">
        <f xml:space="preserve"> (AQ$2 &gt;= NTBA!$F$17) * IF(AQ$268 &gt;= $E352, MAX( MIN( $F352*$F$264, $F352-SUM($I352:AP352)),0),0)</f>
        <v>0</v>
      </c>
      <c r="AR352" s="53">
        <f xml:space="preserve"> (AR$2 &gt;= NTBA!$F$17) * IF(AR$268 &gt;= $E352, MAX( MIN( $F352*$F$264, $F352-SUM($I352:AQ352)),0),0)</f>
        <v>0</v>
      </c>
      <c r="AS352" s="53">
        <f xml:space="preserve"> (AS$2 &gt;= NTBA!$F$17) * IF(AS$268 &gt;= $E352, MAX( MIN( $F352*$F$264, $F352-SUM($I352:AR352)),0),0)</f>
        <v>0</v>
      </c>
      <c r="AT352" s="53">
        <f xml:space="preserve"> (AT$2 &gt;= NTBA!$F$17) * IF(AT$268 &gt;= $E352, MAX( MIN( $F352*$F$264, $F352-SUM($I352:AS352)),0),0)</f>
        <v>0</v>
      </c>
      <c r="AU352" s="53">
        <f xml:space="preserve"> (AU$2 &gt;= NTBA!$F$17) * IF(AU$268 &gt;= $E352, MAX( MIN( $F352*$F$264, $F352-SUM($I352:AT352)),0),0)</f>
        <v>0</v>
      </c>
      <c r="AV352" s="53">
        <f xml:space="preserve"> (AV$2 &gt;= NTBA!$F$17) * IF(AV$268 &gt;= $E352, MAX( MIN( $F352*$F$264, $F352-SUM($I352:AU352)),0),0)</f>
        <v>0</v>
      </c>
      <c r="AW352" s="53">
        <f xml:space="preserve"> (AW$2 &gt;= NTBA!$F$17) * IF(AW$268 &gt;= $E352, MAX( MIN( $F352*$F$264, $F352-SUM($I352:AV352)),0),0)</f>
        <v>0</v>
      </c>
      <c r="AX352" s="53">
        <f xml:space="preserve"> (AX$2 &gt;= NTBA!$F$17) * IF(AX$268 &gt;= $E352, MAX( MIN( $F352*$F$264, $F352-SUM($I352:AW352)),0),0)</f>
        <v>0</v>
      </c>
      <c r="AY352" s="53">
        <f xml:space="preserve"> (AY$2 &gt;= NTBA!$F$17) * IF(AY$268 &gt;= $E352, MAX( MIN( $F352*$F$264, $F352-SUM($I352:AX352)),0),0)</f>
        <v>0</v>
      </c>
      <c r="AZ352" s="53">
        <f xml:space="preserve"> (AZ$2 &gt;= NTBA!$F$17) * IF(AZ$268 &gt;= $E352, MAX( MIN( $F352*$F$264, $F352-SUM($I352:AY352)),0),0)</f>
        <v>0</v>
      </c>
      <c r="BA352" s="53">
        <f xml:space="preserve"> (BA$2 &gt;= NTBA!$F$17) * IF(BA$268 &gt;= $E352, MAX( MIN( $F352*$F$264, $F352-SUM($I352:AZ352)),0),0)</f>
        <v>0</v>
      </c>
      <c r="BB352" s="53">
        <f xml:space="preserve"> (BB$2 &gt;= NTBA!$F$17) * IF(BB$268 &gt;= $E352, MAX( MIN( $F352*$F$264, $F352-SUM($I352:BA352)),0),0)</f>
        <v>0</v>
      </c>
      <c r="BC352" s="53">
        <f xml:space="preserve"> (BC$2 &gt;= NTBA!$F$17) * IF(BC$268 &gt;= $E352, MAX( MIN( $F352*$F$264, $F352-SUM($I352:BB352)),0),0)</f>
        <v>0</v>
      </c>
      <c r="BD352" s="53">
        <f xml:space="preserve"> (BD$2 &gt;= NTBA!$F$17) * IF(BD$268 &gt;= $E352, MAX( MIN( $F352*$F$264, $F352-SUM($I352:BC352)),0),0)</f>
        <v>0</v>
      </c>
      <c r="BE352" s="53">
        <f xml:space="preserve"> (BE$2 &gt;= NTBA!$F$17) * IF(BE$268 &gt;= $E352, MAX( MIN( $F352*$F$264, $F352-SUM($I352:BD352)),0),0)</f>
        <v>0</v>
      </c>
      <c r="BF352" s="53">
        <f xml:space="preserve"> (BF$2 &gt;= NTBA!$F$17) * IF(BF$268 &gt;= $E352, MAX( MIN( $F352*$F$264, $F352-SUM($I352:BE352)),0),0)</f>
        <v>0</v>
      </c>
      <c r="BG352" s="53">
        <f xml:space="preserve"> (BG$2 &gt;= NTBA!$F$17) * IF(BG$268 &gt;= $E352, MAX( MIN( $F352*$F$264, $F352-SUM($I352:BF352)),0),0)</f>
        <v>0</v>
      </c>
      <c r="BH352" s="53">
        <f xml:space="preserve"> (BH$2 &gt;= NTBA!$F$17) * IF(BH$268 &gt;= $E352, MAX( MIN( $F352*$F$264, $F352-SUM($I352:BG352)),0),0)</f>
        <v>0</v>
      </c>
      <c r="BI352" s="53">
        <f xml:space="preserve"> (BI$2 &gt;= NTBA!$F$17) * IF(BI$268 &gt;= $E352, MAX( MIN( $F352*$F$264, $F352-SUM($I352:BH352)),0),0)</f>
        <v>0</v>
      </c>
      <c r="BJ352" s="53">
        <f xml:space="preserve"> (BJ$2 &gt;= NTBA!$F$17) * IF(BJ$268 &gt;= $E352, MAX( MIN( $F352*$F$264, $F352-SUM($I352:BI352)),0),0)</f>
        <v>0</v>
      </c>
      <c r="BK352" s="53">
        <f xml:space="preserve"> (BK$2 &gt;= NTBA!$F$17) * IF(BK$268 &gt;= $E352, MAX( MIN( $F352*$F$264, $F352-SUM($I352:BJ352)),0),0)</f>
        <v>0</v>
      </c>
      <c r="BL352" s="53">
        <f xml:space="preserve"> (BL$2 &gt;= NTBA!$F$17) * IF(BL$268 &gt;= $E352, MAX( MIN( $F352*$F$264, $F352-SUM($I352:BK352)),0),0)</f>
        <v>0</v>
      </c>
      <c r="BM352" s="53">
        <f xml:space="preserve"> (BM$2 &gt;= NTBA!$F$17) * IF(BM$268 &gt;= $E352, MAX( MIN( $F352*$F$264, $F352-SUM($I352:BL352)),0),0)</f>
        <v>0</v>
      </c>
      <c r="BN352" s="53">
        <f xml:space="preserve"> (BN$2 &gt;= NTBA!$F$17) * IF(BN$268 &gt;= $E352, MAX( MIN( $F352*$F$264, $F352-SUM($I352:BM352)),0),0)</f>
        <v>0</v>
      </c>
      <c r="BO352" s="53">
        <f xml:space="preserve"> (BO$2 &gt;= NTBA!$F$17) * IF(BO$268 &gt;= $E352, MAX( MIN( $F352*$F$264, $F352-SUM($I352:BN352)),0),0)</f>
        <v>0</v>
      </c>
      <c r="BP352" s="53">
        <f xml:space="preserve"> (BP$2 &gt;= NTBA!$F$17) * IF(BP$268 &gt;= $E352, MAX( MIN( $F352*$F$264, $F352-SUM($I352:BO352)),0),0)</f>
        <v>0</v>
      </c>
      <c r="BQ352" s="53">
        <f xml:space="preserve"> (BQ$2 &gt;= NTBA!$F$17) * IF(BQ$268 &gt;= $E352, MAX( MIN( $F352*$F$264, $F352-SUM($I352:BP352)),0),0)</f>
        <v>0</v>
      </c>
      <c r="BR352" s="53">
        <f xml:space="preserve"> (BR$2 &gt;= NTBA!$F$17) * IF(BR$268 &gt;= $E352, MAX( MIN( $F352*$F$264, $F352-SUM($I352:BQ352)),0),0)</f>
        <v>0</v>
      </c>
      <c r="BS352" s="53">
        <f xml:space="preserve"> (BS$2 &gt;= NTBA!$F$17) * IF(BS$268 &gt;= $E352, MAX( MIN( $F352*$F$264, $F352-SUM($I352:BR352)),0),0)</f>
        <v>0</v>
      </c>
      <c r="BT352" s="53">
        <f xml:space="preserve"> (BT$2 &gt;= NTBA!$F$17) * IF(BT$268 &gt;= $E352, MAX( MIN( $F352*$F$264, $F352-SUM($I352:BS352)),0),0)</f>
        <v>0</v>
      </c>
      <c r="BU352" s="53">
        <f xml:space="preserve"> (BU$2 &gt;= NTBA!$F$17) * IF(BU$268 &gt;= $E352, MAX( MIN( $F352*$F$264, $F352-SUM($I352:BT352)),0),0)</f>
        <v>0</v>
      </c>
      <c r="BV352" s="53">
        <f xml:space="preserve"> (BV$2 &gt;= NTBA!$F$17) * IF(BV$268 &gt;= $E352, MAX( MIN( $F352*$F$264, $F352-SUM($I352:BU352)),0),0)</f>
        <v>0</v>
      </c>
      <c r="BW352" s="53">
        <f xml:space="preserve"> (BW$2 &gt;= NTBA!$F$17) * IF(BW$268 &gt;= $E352, MAX( MIN( $F352*$F$264, $F352-SUM($I352:BV352)),0),0)</f>
        <v>0</v>
      </c>
      <c r="BX352" s="53">
        <f xml:space="preserve"> (BX$2 &gt;= NTBA!$F$17) * IF(BX$268 &gt;= $E352, MAX( MIN( $F352*$F$264, $F352-SUM($I352:BW352)),0),0)</f>
        <v>0</v>
      </c>
      <c r="BY352" s="53">
        <f xml:space="preserve"> (BY$2 &gt;= NTBA!$F$17) * IF(BY$268 &gt;= $E352, MAX( MIN( $F352*$F$264, $F352-SUM($I352:BX352)),0),0)</f>
        <v>0</v>
      </c>
      <c r="BZ352" s="53">
        <f xml:space="preserve"> (BZ$2 &gt;= NTBA!$F$17) * IF(BZ$268 &gt;= $E352, MAX( MIN( $F352*$F$264, $F352-SUM($I352:BY352)),0),0)</f>
        <v>0</v>
      </c>
      <c r="CA352" s="53">
        <f xml:space="preserve"> (CA$2 &gt;= NTBA!$F$17) * IF(CA$268 &gt;= $E352, MAX( MIN( $F352*$F$264, $F352-SUM($I352:BZ352)),0),0)</f>
        <v>0</v>
      </c>
      <c r="CB352" s="53">
        <f xml:space="preserve"> (CB$2 &gt;= NTBA!$F$17) * IF(CB$268 &gt;= $E352, MAX( MIN( $F352*$F$264, $F352-SUM($I352:CA352)),0),0)</f>
        <v>0</v>
      </c>
      <c r="CC352" s="53">
        <f xml:space="preserve"> (CC$2 &gt;= NTBA!$F$17) * IF(CC$268 &gt;= $E352, MAX( MIN( $F352*$F$264, $F352-SUM($I352:CB352)),0),0)</f>
        <v>0</v>
      </c>
      <c r="CD352" s="53">
        <f xml:space="preserve"> (CD$2 &gt;= NTBA!$F$17) * IF(CD$268 &gt;= $E352, MAX( MIN( $F352*$F$264, $F352-SUM($I352:CC352)),0),0)</f>
        <v>0</v>
      </c>
      <c r="CE352" s="53">
        <f xml:space="preserve"> (CE$2 &gt;= NTBA!$F$17) * IF(CE$268 &gt;= $E352, MAX( MIN( $F352*$F$264, $F352-SUM($I352:CD352)),0),0)</f>
        <v>0</v>
      </c>
      <c r="CF352" s="53">
        <f xml:space="preserve"> (CF$2 &gt;= NTBA!$F$17) * IF(CF$268 &gt;= $E352, MAX( MIN( $F352*$F$264, $F352-SUM($I352:CE352)),0),0)</f>
        <v>0</v>
      </c>
      <c r="CG352" s="53">
        <f xml:space="preserve"> (CG$2 &gt;= NTBA!$F$17) * IF(CG$268 &gt;= $E352, MAX( MIN( $F352*$F$264, $F352-SUM($I352:CF352)),0),0)</f>
        <v>0</v>
      </c>
      <c r="CH352" s="53">
        <f xml:space="preserve"> (CH$2 &gt;= NTBA!$F$17) * IF(CH$268 &gt;= $E352, MAX( MIN( $F352*$F$264, $F352-SUM($I352:CG352)),0),0)</f>
        <v>0</v>
      </c>
      <c r="CI352" s="53">
        <f xml:space="preserve"> (CI$2 &gt;= NTBA!$F$17) * IF(CI$268 &gt;= $E352, MAX( MIN( $F352*$F$264, $F352-SUM($I352:CH352)),0),0)</f>
        <v>0</v>
      </c>
      <c r="CJ352" s="53">
        <f xml:space="preserve"> (CJ$2 &gt;= NTBA!$F$17) * IF(CJ$268 &gt;= $E352, MAX( MIN( $F352*$F$264, $F352-SUM($I352:CI352)),0),0)</f>
        <v>0</v>
      </c>
      <c r="CK352" s="53">
        <f xml:space="preserve"> (CK$2 &gt;= NTBA!$F$17) * IF(CK$268 &gt;= $E352, MAX( MIN( $F352*$F$264, $F352-SUM($I352:CJ352)),0),0)</f>
        <v>0</v>
      </c>
      <c r="CL352" s="53">
        <f xml:space="preserve"> (CL$2 &gt;= NTBA!$F$17) * IF(CL$268 &gt;= $E352, MAX( MIN( $F352*$F$264, $F352-SUM($I352:CK352)),0),0)</f>
        <v>0</v>
      </c>
      <c r="CM352" s="53">
        <f xml:space="preserve"> (CM$2 &gt;= NTBA!$F$17) * IF(CM$268 &gt;= $E352, MAX( MIN( $F352*$F$264, $F352-SUM($I352:CL352)),0),0)</f>
        <v>0</v>
      </c>
      <c r="CN352" s="53">
        <f xml:space="preserve"> (CN$2 &gt;= NTBA!$F$17) * IF(CN$268 &gt;= $E352, MAX( MIN( $F352*$F$264, $F352-SUM($I352:CM352)),0),0)</f>
        <v>0</v>
      </c>
      <c r="CO352" s="53">
        <f ca="1" xml:space="preserve"> (CO$2 &gt;= NTBA!$F$17) * IF(CO$268 &gt;= $E352, MAX( MIN( $F352*$F$264, $F352-SUM($I352:CN352)),0),0)</f>
        <v>0</v>
      </c>
      <c r="CP352" s="53">
        <f ca="1" xml:space="preserve"> (CP$2 &gt;= NTBA!$F$17) * IF(CP$268 &gt;= $E352, MAX( MIN( $F352*$F$264, $F352-SUM($I352:CO352)),0),0)</f>
        <v>0</v>
      </c>
      <c r="CQ352" s="53">
        <f ca="1" xml:space="preserve"> (CQ$2 &gt;= NTBA!$F$17) * IF(CQ$268 &gt;= $E352, MAX( MIN( $F352*$F$264, $F352-SUM($I352:CP352)),0),0)</f>
        <v>0</v>
      </c>
      <c r="CR352" s="53">
        <f ca="1" xml:space="preserve"> (CR$2 &gt;= NTBA!$F$17) * IF(CR$268 &gt;= $E352, MAX( MIN( $F352*$F$264, $F352-SUM($I352:CQ352)),0),0)</f>
        <v>0</v>
      </c>
      <c r="CS352" s="53">
        <f ca="1" xml:space="preserve"> (CS$2 &gt;= NTBA!$F$17) * IF(CS$268 &gt;= $E352, MAX( MIN( $F352*$F$264, $F352-SUM($I352:CR352)),0),0)</f>
        <v>0</v>
      </c>
      <c r="CT352" s="53">
        <f ca="1" xml:space="preserve"> (CT$2 &gt;= NTBA!$F$17) * IF(CT$268 &gt;= $E352, MAX( MIN( $F352*$F$264, $F352-SUM($I352:CS352)),0),0)</f>
        <v>0</v>
      </c>
      <c r="CU352" s="53">
        <f ca="1" xml:space="preserve"> (CU$2 &gt;= NTBA!$F$17) * IF(CU$268 &gt;= $E352, MAX( MIN( $F352*$F$264, $F352-SUM($I352:CT352)),0),0)</f>
        <v>0</v>
      </c>
      <c r="CV352" s="53">
        <f ca="1" xml:space="preserve"> (CV$2 &gt;= NTBA!$F$17) * IF(CV$268 &gt;= $E352, MAX( MIN( $F352*$F$264, $F352-SUM($I352:CU352)),0),0)</f>
        <v>0</v>
      </c>
      <c r="CW352" s="53">
        <f ca="1" xml:space="preserve"> (CW$2 &gt;= NTBA!$F$17) * IF(CW$268 &gt;= $E352, MAX( MIN( $F352*$F$264, $F352-SUM($I352:CV352)),0),0)</f>
        <v>0</v>
      </c>
      <c r="CX352" s="53">
        <f ca="1" xml:space="preserve"> (CX$2 &gt;= NTBA!$F$17) * IF(CX$268 &gt;= $E352, MAX( MIN( $F352*$F$264, $F352-SUM($I352:CW352)),0),0)</f>
        <v>0</v>
      </c>
      <c r="CY352" s="53">
        <f ca="1" xml:space="preserve"> (CY$2 &gt;= NTBA!$F$17) * IF(CY$268 &gt;= $E352, MAX( MIN( $F352*$F$264, $F352-SUM($I352:CX352)),0),0)</f>
        <v>0</v>
      </c>
      <c r="CZ352" s="53">
        <f ca="1" xml:space="preserve"> (CZ$2 &gt;= NTBA!$F$17) * IF(CZ$268 &gt;= $E352, MAX( MIN( $F352*$F$264, $F352-SUM($I352:CY352)),0),0)</f>
        <v>0</v>
      </c>
      <c r="DA352" s="53">
        <f ca="1" xml:space="preserve"> (DA$2 &gt;= NTBA!$F$17) * IF(DA$268 &gt;= $E352, MAX( MIN( $F352*$F$264, $F352-SUM($I352:CZ352)),0),0)</f>
        <v>0</v>
      </c>
      <c r="DB352" s="53">
        <f ca="1" xml:space="preserve"> (DB$2 &gt;= NTBA!$F$17) * IF(DB$268 &gt;= $E352, MAX( MIN( $F352*$F$264, $F352-SUM($I352:DA352)),0),0)</f>
        <v>0</v>
      </c>
      <c r="DC352" s="53">
        <f ca="1" xml:space="preserve"> (DC$2 &gt;= NTBA!$F$17) * IF(DC$268 &gt;= $E352, MAX( MIN( $F352*$F$264, $F352-SUM($I352:DB352)),0),0)</f>
        <v>0</v>
      </c>
      <c r="DD352" s="53">
        <f ca="1" xml:space="preserve"> (DD$2 &gt;= NTBA!$F$17) * IF(DD$268 &gt;= $E352, MAX( MIN( $F352*$F$264, $F352-SUM($I352:DC352)),0),0)</f>
        <v>0</v>
      </c>
      <c r="DE352" s="53">
        <f ca="1" xml:space="preserve"> (DE$2 &gt;= NTBA!$F$17) * IF(DE$268 &gt;= $E352, MAX( MIN( $F352*$F$264, $F352-SUM($I352:DD352)),0),0)</f>
        <v>0</v>
      </c>
      <c r="DF352" s="53">
        <f ca="1" xml:space="preserve"> (DF$2 &gt;= NTBA!$F$17) * IF(DF$268 &gt;= $E352, MAX( MIN( $F352*$F$264, $F352-SUM($I352:DE352)),0),0)</f>
        <v>0</v>
      </c>
      <c r="DG352" s="53">
        <f ca="1" xml:space="preserve"> (DG$2 &gt;= NTBA!$F$17) * IF(DG$268 &gt;= $E352, MAX( MIN( $F352*$F$264, $F352-SUM($I352:DF352)),0),0)</f>
        <v>0</v>
      </c>
      <c r="DH352" s="53">
        <f ca="1" xml:space="preserve"> (DH$2 &gt;= NTBA!$F$17) * IF(DH$268 &gt;= $E352, MAX( MIN( $F352*$F$264, $F352-SUM($I352:DG352)),0),0)</f>
        <v>0</v>
      </c>
      <c r="DI352" s="53">
        <f ca="1" xml:space="preserve"> (DI$2 &gt;= NTBA!$F$17) * IF(DI$268 &gt;= $E352, MAX( MIN( $F352*$F$264, $F352-SUM($I352:DH352)),0),0)</f>
        <v>0</v>
      </c>
      <c r="DJ352" s="53">
        <f ca="1" xml:space="preserve"> (DJ$2 &gt;= NTBA!$F$17) * IF(DJ$268 &gt;= $E352, MAX( MIN( $F352*$F$264, $F352-SUM($I352:DI352)),0),0)</f>
        <v>0</v>
      </c>
      <c r="DK352" s="53">
        <f ca="1" xml:space="preserve"> (DK$2 &gt;= NTBA!$F$17) * IF(DK$268 &gt;= $E352, MAX( MIN( $F352*$F$264, $F352-SUM($I352:DJ352)),0),0)</f>
        <v>0</v>
      </c>
      <c r="DL352" s="53">
        <f ca="1" xml:space="preserve"> (DL$2 &gt;= NTBA!$F$17) * IF(DL$268 &gt;= $E352, MAX( MIN( $F352*$F$264, $F352-SUM($I352:DK352)),0),0)</f>
        <v>0</v>
      </c>
      <c r="DM352" s="53">
        <f ca="1" xml:space="preserve"> (DM$2 &gt;= NTBA!$F$17) * IF(DM$268 &gt;= $E352, MAX( MIN( $F352*$F$264, $F352-SUM($I352:DL352)),0),0)</f>
        <v>0</v>
      </c>
      <c r="DN352" s="53">
        <f ca="1" xml:space="preserve"> (DN$2 &gt;= NTBA!$F$17) * IF(DN$268 &gt;= $E352, MAX( MIN( $F352*$F$264, $F352-SUM($I352:DM352)),0),0)</f>
        <v>0</v>
      </c>
      <c r="DO352" s="53">
        <f ca="1" xml:space="preserve"> (DO$2 &gt;= NTBA!$F$17) * IF(DO$268 &gt;= $E352, MAX( MIN( $F352*$F$264, $F352-SUM($I352:DN352)),0),0)</f>
        <v>0</v>
      </c>
      <c r="DP352" s="53">
        <f ca="1" xml:space="preserve"> (DP$2 &gt;= NTBA!$F$17) * IF(DP$268 &gt;= $E352, MAX( MIN( $F352*$F$264, $F352-SUM($I352:DO352)),0),0)</f>
        <v>0</v>
      </c>
      <c r="DQ352" s="53">
        <f ca="1" xml:space="preserve"> (DQ$2 &gt;= NTBA!$F$17) * IF(DQ$268 &gt;= $E352, MAX( MIN( $F352*$F$264, $F352-SUM($I352:DP352)),0),0)</f>
        <v>0</v>
      </c>
      <c r="DR352" s="53">
        <f ca="1" xml:space="preserve"> (DR$2 &gt;= NTBA!$F$17) * IF(DR$268 &gt;= $E352, MAX( MIN( $F352*$F$264, $F352-SUM($I352:DQ352)),0),0)</f>
        <v>0</v>
      </c>
      <c r="DS352" s="53">
        <f ca="1" xml:space="preserve"> (DS$2 &gt;= NTBA!$F$17) * IF(DS$268 &gt;= $E352, MAX( MIN( $F352*$F$264, $F352-SUM($I352:DR352)),0),0)</f>
        <v>0</v>
      </c>
      <c r="DT352" s="53">
        <f ca="1" xml:space="preserve"> (DT$2 &gt;= NTBA!$F$17) * IF(DT$268 &gt;= $E352, MAX( MIN( $F352*$F$264, $F352-SUM($I352:DS352)),0),0)</f>
        <v>0</v>
      </c>
      <c r="DU352" s="53">
        <f ca="1" xml:space="preserve"> (DU$2 &gt;= NTBA!$F$17) * IF(DU$268 &gt;= $E352, MAX( MIN( $F352*$F$264, $F352-SUM($I352:DT352)),0),0)</f>
        <v>0</v>
      </c>
      <c r="DV352" s="53">
        <f ca="1" xml:space="preserve"> (DV$2 &gt;= NTBA!$F$17) * IF(DV$268 &gt;= $E352, MAX( MIN( $F352*$F$264, $F352-SUM($I352:DU352)),0),0)</f>
        <v>0</v>
      </c>
      <c r="DW352" s="53">
        <f ca="1" xml:space="preserve"> (DW$2 &gt;= NTBA!$F$17) * IF(DW$268 &gt;= $E352, MAX( MIN( $F352*$F$264, $F352-SUM($I352:DV352)),0),0)</f>
        <v>0</v>
      </c>
      <c r="DX352" s="53">
        <f ca="1" xml:space="preserve"> (DX$2 &gt;= NTBA!$F$17) * IF(DX$268 &gt;= $E352, MAX( MIN( $F352*$F$264, $F352-SUM($I352:DW352)),0),0)</f>
        <v>0</v>
      </c>
      <c r="DY352" s="53">
        <f ca="1" xml:space="preserve"> (DY$2 &gt;= NTBA!$F$17) * IF(DY$268 &gt;= $E352, MAX( MIN( $F352*$F$264, $F352-SUM($I352:DX352)),0),0)</f>
        <v>0</v>
      </c>
      <c r="DZ352" s="53">
        <f ca="1" xml:space="preserve"> (DZ$2 &gt;= NTBA!$F$17) * IF(DZ$268 &gt;= $E352, MAX( MIN( $F352*$F$264, $F352-SUM($I352:DY352)),0),0)</f>
        <v>0</v>
      </c>
      <c r="EA352" s="53">
        <f ca="1" xml:space="preserve"> (EA$2 &gt;= NTBA!$F$17) * IF(EA$268 &gt;= $E352, MAX( MIN( $F352*$F$264, $F352-SUM($I352:DZ352)),0),0)</f>
        <v>0</v>
      </c>
      <c r="EB352" s="53">
        <f ca="1" xml:space="preserve"> (EB$2 &gt;= NTBA!$F$17) * IF(EB$268 &gt;= $E352, MAX( MIN( $F352*$F$264, $F352-SUM($I352:EA352)),0),0)</f>
        <v>0</v>
      </c>
      <c r="EC352" s="53">
        <f ca="1" xml:space="preserve"> (EC$2 &gt;= NTBA!$F$17) * IF(EC$268 &gt;= $E352, MAX( MIN( $F352*$F$264, $F352-SUM($I352:EB352)),0),0)</f>
        <v>0</v>
      </c>
      <c r="ED352" s="53">
        <f ca="1" xml:space="preserve"> (ED$2 &gt;= NTBA!$F$17) * IF(ED$268 &gt;= $E352, MAX( MIN( $F352*$F$264, $F352-SUM($I352:EC352)),0),0)</f>
        <v>0</v>
      </c>
      <c r="EE352" s="53">
        <f ca="1" xml:space="preserve"> (EE$2 &gt;= NTBA!$F$17) * IF(EE$268 &gt;= $E352, MAX( MIN( $F352*$F$264, $F352-SUM($I352:ED352)),0),0)</f>
        <v>0</v>
      </c>
      <c r="EF352" s="53">
        <f ca="1" xml:space="preserve"> (EF$2 &gt;= NTBA!$F$17) * IF(EF$268 &gt;= $E352, MAX( MIN( $F352*$F$264, $F352-SUM($I352:EE352)),0),0)</f>
        <v>0</v>
      </c>
      <c r="EG352" s="53">
        <f ca="1" xml:space="preserve"> (EG$2 &gt;= NTBA!$F$17) * IF(EG$268 &gt;= $E352, MAX( MIN( $F352*$F$264, $F352-SUM($I352:EF352)),0),0)</f>
        <v>0</v>
      </c>
      <c r="EH352" s="53">
        <f ca="1" xml:space="preserve"> (EH$2 &gt;= NTBA!$F$17) * IF(EH$268 &gt;= $E352, MAX( MIN( $F352*$F$264, $F352-SUM($I352:EG352)),0),0)</f>
        <v>0</v>
      </c>
      <c r="EI352" s="21"/>
    </row>
    <row r="353" spans="5:139" ht="15" customHeight="1" outlineLevel="1" x14ac:dyDescent="0.35">
      <c r="E353" s="625">
        <v>85</v>
      </c>
      <c r="F353" s="415">
        <f ca="1"/>
        <v>0</v>
      </c>
      <c r="H353" s="26">
        <f t="shared" ca="1" si="185"/>
        <v>0</v>
      </c>
      <c r="I353" s="39"/>
      <c r="J353" s="53">
        <f xml:space="preserve"> (J$2 &gt;= NTBA!$F$17) * IF(J$268 &gt;= $E353, MAX( MIN( $F353*$F$264, $F353-SUM($I353:I353)),0),0)</f>
        <v>0</v>
      </c>
      <c r="K353" s="53">
        <f xml:space="preserve"> (K$2 &gt;= NTBA!$F$17) * IF(K$268 &gt;= $E353, MAX( MIN( $F353*$F$264, $F353-SUM($I353:J353)),0),0)</f>
        <v>0</v>
      </c>
      <c r="L353" s="53">
        <f xml:space="preserve"> (L$2 &gt;= NTBA!$F$17) * IF(L$268 &gt;= $E353, MAX( MIN( $F353*$F$264, $F353-SUM($I353:K353)),0),0)</f>
        <v>0</v>
      </c>
      <c r="M353" s="53">
        <f xml:space="preserve"> (M$2 &gt;= NTBA!$F$17) * IF(M$268 &gt;= $E353, MAX( MIN( $F353*$F$264, $F353-SUM($I353:L353)),0),0)</f>
        <v>0</v>
      </c>
      <c r="N353" s="53">
        <f xml:space="preserve"> (N$2 &gt;= NTBA!$F$17) * IF(N$268 &gt;= $E353, MAX( MIN( $F353*$F$264, $F353-SUM($I353:M353)),0),0)</f>
        <v>0</v>
      </c>
      <c r="O353" s="53">
        <f xml:space="preserve"> (O$2 &gt;= NTBA!$F$17) * IF(O$268 &gt;= $E353, MAX( MIN( $F353*$F$264, $F353-SUM($I353:N353)),0),0)</f>
        <v>0</v>
      </c>
      <c r="P353" s="53">
        <f xml:space="preserve"> (P$2 &gt;= NTBA!$F$17) * IF(P$268 &gt;= $E353, MAX( MIN( $F353*$F$264, $F353-SUM($I353:O353)),0),0)</f>
        <v>0</v>
      </c>
      <c r="Q353" s="53">
        <f xml:space="preserve"> (Q$2 &gt;= NTBA!$F$17) * IF(Q$268 &gt;= $E353, MAX( MIN( $F353*$F$264, $F353-SUM($I353:P353)),0),0)</f>
        <v>0</v>
      </c>
      <c r="R353" s="53">
        <f xml:space="preserve"> (R$2 &gt;= NTBA!$F$17) * IF(R$268 &gt;= $E353, MAX( MIN( $F353*$F$264, $F353-SUM($I353:Q353)),0),0)</f>
        <v>0</v>
      </c>
      <c r="S353" s="53">
        <f xml:space="preserve"> (S$2 &gt;= NTBA!$F$17) * IF(S$268 &gt;= $E353, MAX( MIN( $F353*$F$264, $F353-SUM($I353:R353)),0),0)</f>
        <v>0</v>
      </c>
      <c r="T353" s="53">
        <f xml:space="preserve"> (T$2 &gt;= NTBA!$F$17) * IF(T$268 &gt;= $E353, MAX( MIN( $F353*$F$264, $F353-SUM($I353:S353)),0),0)</f>
        <v>0</v>
      </c>
      <c r="U353" s="53">
        <f xml:space="preserve"> (U$2 &gt;= NTBA!$F$17) * IF(U$268 &gt;= $E353, MAX( MIN( $F353*$F$264, $F353-SUM($I353:T353)),0),0)</f>
        <v>0</v>
      </c>
      <c r="V353" s="53">
        <f xml:space="preserve"> (V$2 &gt;= NTBA!$F$17) * IF(V$268 &gt;= $E353, MAX( MIN( $F353*$F$264, $F353-SUM($I353:U353)),0),0)</f>
        <v>0</v>
      </c>
      <c r="W353" s="53">
        <f xml:space="preserve"> (W$2 &gt;= NTBA!$F$17) * IF(W$268 &gt;= $E353, MAX( MIN( $F353*$F$264, $F353-SUM($I353:V353)),0),0)</f>
        <v>0</v>
      </c>
      <c r="X353" s="53">
        <f xml:space="preserve"> (X$2 &gt;= NTBA!$F$17) * IF(X$268 &gt;= $E353, MAX( MIN( $F353*$F$264, $F353-SUM($I353:W353)),0),0)</f>
        <v>0</v>
      </c>
      <c r="Y353" s="53">
        <f xml:space="preserve"> (Y$2 &gt;= NTBA!$F$17) * IF(Y$268 &gt;= $E353, MAX( MIN( $F353*$F$264, $F353-SUM($I353:X353)),0),0)</f>
        <v>0</v>
      </c>
      <c r="Z353" s="53">
        <f xml:space="preserve"> (Z$2 &gt;= NTBA!$F$17) * IF(Z$268 &gt;= $E353, MAX( MIN( $F353*$F$264, $F353-SUM($I353:Y353)),0),0)</f>
        <v>0</v>
      </c>
      <c r="AA353" s="53">
        <f xml:space="preserve"> (AA$2 &gt;= NTBA!$F$17) * IF(AA$268 &gt;= $E353, MAX( MIN( $F353*$F$264, $F353-SUM($I353:Z353)),0),0)</f>
        <v>0</v>
      </c>
      <c r="AB353" s="53">
        <f xml:space="preserve"> (AB$2 &gt;= NTBA!$F$17) * IF(AB$268 &gt;= $E353, MAX( MIN( $F353*$F$264, $F353-SUM($I353:AA353)),0),0)</f>
        <v>0</v>
      </c>
      <c r="AC353" s="53">
        <f xml:space="preserve"> (AC$2 &gt;= NTBA!$F$17) * IF(AC$268 &gt;= $E353, MAX( MIN( $F353*$F$264, $F353-SUM($I353:AB353)),0),0)</f>
        <v>0</v>
      </c>
      <c r="AD353" s="53">
        <f xml:space="preserve"> (AD$2 &gt;= NTBA!$F$17) * IF(AD$268 &gt;= $E353, MAX( MIN( $F353*$F$264, $F353-SUM($I353:AC353)),0),0)</f>
        <v>0</v>
      </c>
      <c r="AE353" s="53">
        <f xml:space="preserve"> (AE$2 &gt;= NTBA!$F$17) * IF(AE$268 &gt;= $E353, MAX( MIN( $F353*$F$264, $F353-SUM($I353:AD353)),0),0)</f>
        <v>0</v>
      </c>
      <c r="AF353" s="53">
        <f xml:space="preserve"> (AF$2 &gt;= NTBA!$F$17) * IF(AF$268 &gt;= $E353, MAX( MIN( $F353*$F$264, $F353-SUM($I353:AE353)),0),0)</f>
        <v>0</v>
      </c>
      <c r="AG353" s="53">
        <f xml:space="preserve"> (AG$2 &gt;= NTBA!$F$17) * IF(AG$268 &gt;= $E353, MAX( MIN( $F353*$F$264, $F353-SUM($I353:AF353)),0),0)</f>
        <v>0</v>
      </c>
      <c r="AH353" s="53">
        <f xml:space="preserve"> (AH$2 &gt;= NTBA!$F$17) * IF(AH$268 &gt;= $E353, MAX( MIN( $F353*$F$264, $F353-SUM($I353:AG353)),0),0)</f>
        <v>0</v>
      </c>
      <c r="AI353" s="53">
        <f xml:space="preserve"> (AI$2 &gt;= NTBA!$F$17) * IF(AI$268 &gt;= $E353, MAX( MIN( $F353*$F$264, $F353-SUM($I353:AH353)),0),0)</f>
        <v>0</v>
      </c>
      <c r="AJ353" s="53">
        <f xml:space="preserve"> (AJ$2 &gt;= NTBA!$F$17) * IF(AJ$268 &gt;= $E353, MAX( MIN( $F353*$F$264, $F353-SUM($I353:AI353)),0),0)</f>
        <v>0</v>
      </c>
      <c r="AK353" s="53">
        <f xml:space="preserve"> (AK$2 &gt;= NTBA!$F$17) * IF(AK$268 &gt;= $E353, MAX( MIN( $F353*$F$264, $F353-SUM($I353:AJ353)),0),0)</f>
        <v>0</v>
      </c>
      <c r="AL353" s="53">
        <f xml:space="preserve"> (AL$2 &gt;= NTBA!$F$17) * IF(AL$268 &gt;= $E353, MAX( MIN( $F353*$F$264, $F353-SUM($I353:AK353)),0),0)</f>
        <v>0</v>
      </c>
      <c r="AM353" s="53">
        <f xml:space="preserve"> (AM$2 &gt;= NTBA!$F$17) * IF(AM$268 &gt;= $E353, MAX( MIN( $F353*$F$264, $F353-SUM($I353:AL353)),0),0)</f>
        <v>0</v>
      </c>
      <c r="AN353" s="53">
        <f xml:space="preserve"> (AN$2 &gt;= NTBA!$F$17) * IF(AN$268 &gt;= $E353, MAX( MIN( $F353*$F$264, $F353-SUM($I353:AM353)),0),0)</f>
        <v>0</v>
      </c>
      <c r="AO353" s="53">
        <f xml:space="preserve"> (AO$2 &gt;= NTBA!$F$17) * IF(AO$268 &gt;= $E353, MAX( MIN( $F353*$F$264, $F353-SUM($I353:AN353)),0),0)</f>
        <v>0</v>
      </c>
      <c r="AP353" s="53">
        <f xml:space="preserve"> (AP$2 &gt;= NTBA!$F$17) * IF(AP$268 &gt;= $E353, MAX( MIN( $F353*$F$264, $F353-SUM($I353:AO353)),0),0)</f>
        <v>0</v>
      </c>
      <c r="AQ353" s="53">
        <f xml:space="preserve"> (AQ$2 &gt;= NTBA!$F$17) * IF(AQ$268 &gt;= $E353, MAX( MIN( $F353*$F$264, $F353-SUM($I353:AP353)),0),0)</f>
        <v>0</v>
      </c>
      <c r="AR353" s="53">
        <f xml:space="preserve"> (AR$2 &gt;= NTBA!$F$17) * IF(AR$268 &gt;= $E353, MAX( MIN( $F353*$F$264, $F353-SUM($I353:AQ353)),0),0)</f>
        <v>0</v>
      </c>
      <c r="AS353" s="53">
        <f xml:space="preserve"> (AS$2 &gt;= NTBA!$F$17) * IF(AS$268 &gt;= $E353, MAX( MIN( $F353*$F$264, $F353-SUM($I353:AR353)),0),0)</f>
        <v>0</v>
      </c>
      <c r="AT353" s="53">
        <f xml:space="preserve"> (AT$2 &gt;= NTBA!$F$17) * IF(AT$268 &gt;= $E353, MAX( MIN( $F353*$F$264, $F353-SUM($I353:AS353)),0),0)</f>
        <v>0</v>
      </c>
      <c r="AU353" s="53">
        <f xml:space="preserve"> (AU$2 &gt;= NTBA!$F$17) * IF(AU$268 &gt;= $E353, MAX( MIN( $F353*$F$264, $F353-SUM($I353:AT353)),0),0)</f>
        <v>0</v>
      </c>
      <c r="AV353" s="53">
        <f xml:space="preserve"> (AV$2 &gt;= NTBA!$F$17) * IF(AV$268 &gt;= $E353, MAX( MIN( $F353*$F$264, $F353-SUM($I353:AU353)),0),0)</f>
        <v>0</v>
      </c>
      <c r="AW353" s="53">
        <f xml:space="preserve"> (AW$2 &gt;= NTBA!$F$17) * IF(AW$268 &gt;= $E353, MAX( MIN( $F353*$F$264, $F353-SUM($I353:AV353)),0),0)</f>
        <v>0</v>
      </c>
      <c r="AX353" s="53">
        <f xml:space="preserve"> (AX$2 &gt;= NTBA!$F$17) * IF(AX$268 &gt;= $E353, MAX( MIN( $F353*$F$264, $F353-SUM($I353:AW353)),0),0)</f>
        <v>0</v>
      </c>
      <c r="AY353" s="53">
        <f xml:space="preserve"> (AY$2 &gt;= NTBA!$F$17) * IF(AY$268 &gt;= $E353, MAX( MIN( $F353*$F$264, $F353-SUM($I353:AX353)),0),0)</f>
        <v>0</v>
      </c>
      <c r="AZ353" s="53">
        <f xml:space="preserve"> (AZ$2 &gt;= NTBA!$F$17) * IF(AZ$268 &gt;= $E353, MAX( MIN( $F353*$F$264, $F353-SUM($I353:AY353)),0),0)</f>
        <v>0</v>
      </c>
      <c r="BA353" s="53">
        <f xml:space="preserve"> (BA$2 &gt;= NTBA!$F$17) * IF(BA$268 &gt;= $E353, MAX( MIN( $F353*$F$264, $F353-SUM($I353:AZ353)),0),0)</f>
        <v>0</v>
      </c>
      <c r="BB353" s="53">
        <f xml:space="preserve"> (BB$2 &gt;= NTBA!$F$17) * IF(BB$268 &gt;= $E353, MAX( MIN( $F353*$F$264, $F353-SUM($I353:BA353)),0),0)</f>
        <v>0</v>
      </c>
      <c r="BC353" s="53">
        <f xml:space="preserve"> (BC$2 &gt;= NTBA!$F$17) * IF(BC$268 &gt;= $E353, MAX( MIN( $F353*$F$264, $F353-SUM($I353:BB353)),0),0)</f>
        <v>0</v>
      </c>
      <c r="BD353" s="53">
        <f xml:space="preserve"> (BD$2 &gt;= NTBA!$F$17) * IF(BD$268 &gt;= $E353, MAX( MIN( $F353*$F$264, $F353-SUM($I353:BC353)),0),0)</f>
        <v>0</v>
      </c>
      <c r="BE353" s="53">
        <f xml:space="preserve"> (BE$2 &gt;= NTBA!$F$17) * IF(BE$268 &gt;= $E353, MAX( MIN( $F353*$F$264, $F353-SUM($I353:BD353)),0),0)</f>
        <v>0</v>
      </c>
      <c r="BF353" s="53">
        <f xml:space="preserve"> (BF$2 &gt;= NTBA!$F$17) * IF(BF$268 &gt;= $E353, MAX( MIN( $F353*$F$264, $F353-SUM($I353:BE353)),0),0)</f>
        <v>0</v>
      </c>
      <c r="BG353" s="53">
        <f xml:space="preserve"> (BG$2 &gt;= NTBA!$F$17) * IF(BG$268 &gt;= $E353, MAX( MIN( $F353*$F$264, $F353-SUM($I353:BF353)),0),0)</f>
        <v>0</v>
      </c>
      <c r="BH353" s="53">
        <f xml:space="preserve"> (BH$2 &gt;= NTBA!$F$17) * IF(BH$268 &gt;= $E353, MAX( MIN( $F353*$F$264, $F353-SUM($I353:BG353)),0),0)</f>
        <v>0</v>
      </c>
      <c r="BI353" s="53">
        <f xml:space="preserve"> (BI$2 &gt;= NTBA!$F$17) * IF(BI$268 &gt;= $E353, MAX( MIN( $F353*$F$264, $F353-SUM($I353:BH353)),0),0)</f>
        <v>0</v>
      </c>
      <c r="BJ353" s="53">
        <f xml:space="preserve"> (BJ$2 &gt;= NTBA!$F$17) * IF(BJ$268 &gt;= $E353, MAX( MIN( $F353*$F$264, $F353-SUM($I353:BI353)),0),0)</f>
        <v>0</v>
      </c>
      <c r="BK353" s="53">
        <f xml:space="preserve"> (BK$2 &gt;= NTBA!$F$17) * IF(BK$268 &gt;= $E353, MAX( MIN( $F353*$F$264, $F353-SUM($I353:BJ353)),0),0)</f>
        <v>0</v>
      </c>
      <c r="BL353" s="53">
        <f xml:space="preserve"> (BL$2 &gt;= NTBA!$F$17) * IF(BL$268 &gt;= $E353, MAX( MIN( $F353*$F$264, $F353-SUM($I353:BK353)),0),0)</f>
        <v>0</v>
      </c>
      <c r="BM353" s="53">
        <f xml:space="preserve"> (BM$2 &gt;= NTBA!$F$17) * IF(BM$268 &gt;= $E353, MAX( MIN( $F353*$F$264, $F353-SUM($I353:BL353)),0),0)</f>
        <v>0</v>
      </c>
      <c r="BN353" s="53">
        <f xml:space="preserve"> (BN$2 &gt;= NTBA!$F$17) * IF(BN$268 &gt;= $E353, MAX( MIN( $F353*$F$264, $F353-SUM($I353:BM353)),0),0)</f>
        <v>0</v>
      </c>
      <c r="BO353" s="53">
        <f xml:space="preserve"> (BO$2 &gt;= NTBA!$F$17) * IF(BO$268 &gt;= $E353, MAX( MIN( $F353*$F$264, $F353-SUM($I353:BN353)),0),0)</f>
        <v>0</v>
      </c>
      <c r="BP353" s="53">
        <f xml:space="preserve"> (BP$2 &gt;= NTBA!$F$17) * IF(BP$268 &gt;= $E353, MAX( MIN( $F353*$F$264, $F353-SUM($I353:BO353)),0),0)</f>
        <v>0</v>
      </c>
      <c r="BQ353" s="53">
        <f xml:space="preserve"> (BQ$2 &gt;= NTBA!$F$17) * IF(BQ$268 &gt;= $E353, MAX( MIN( $F353*$F$264, $F353-SUM($I353:BP353)),0),0)</f>
        <v>0</v>
      </c>
      <c r="BR353" s="53">
        <f xml:space="preserve"> (BR$2 &gt;= NTBA!$F$17) * IF(BR$268 &gt;= $E353, MAX( MIN( $F353*$F$264, $F353-SUM($I353:BQ353)),0),0)</f>
        <v>0</v>
      </c>
      <c r="BS353" s="53">
        <f xml:space="preserve"> (BS$2 &gt;= NTBA!$F$17) * IF(BS$268 &gt;= $E353, MAX( MIN( $F353*$F$264, $F353-SUM($I353:BR353)),0),0)</f>
        <v>0</v>
      </c>
      <c r="BT353" s="53">
        <f xml:space="preserve"> (BT$2 &gt;= NTBA!$F$17) * IF(BT$268 &gt;= $E353, MAX( MIN( $F353*$F$264, $F353-SUM($I353:BS353)),0),0)</f>
        <v>0</v>
      </c>
      <c r="BU353" s="53">
        <f xml:space="preserve"> (BU$2 &gt;= NTBA!$F$17) * IF(BU$268 &gt;= $E353, MAX( MIN( $F353*$F$264, $F353-SUM($I353:BT353)),0),0)</f>
        <v>0</v>
      </c>
      <c r="BV353" s="53">
        <f xml:space="preserve"> (BV$2 &gt;= NTBA!$F$17) * IF(BV$268 &gt;= $E353, MAX( MIN( $F353*$F$264, $F353-SUM($I353:BU353)),0),0)</f>
        <v>0</v>
      </c>
      <c r="BW353" s="53">
        <f xml:space="preserve"> (BW$2 &gt;= NTBA!$F$17) * IF(BW$268 &gt;= $E353, MAX( MIN( $F353*$F$264, $F353-SUM($I353:BV353)),0),0)</f>
        <v>0</v>
      </c>
      <c r="BX353" s="53">
        <f xml:space="preserve"> (BX$2 &gt;= NTBA!$F$17) * IF(BX$268 &gt;= $E353, MAX( MIN( $F353*$F$264, $F353-SUM($I353:BW353)),0),0)</f>
        <v>0</v>
      </c>
      <c r="BY353" s="53">
        <f xml:space="preserve"> (BY$2 &gt;= NTBA!$F$17) * IF(BY$268 &gt;= $E353, MAX( MIN( $F353*$F$264, $F353-SUM($I353:BX353)),0),0)</f>
        <v>0</v>
      </c>
      <c r="BZ353" s="53">
        <f xml:space="preserve"> (BZ$2 &gt;= NTBA!$F$17) * IF(BZ$268 &gt;= $E353, MAX( MIN( $F353*$F$264, $F353-SUM($I353:BY353)),0),0)</f>
        <v>0</v>
      </c>
      <c r="CA353" s="53">
        <f xml:space="preserve"> (CA$2 &gt;= NTBA!$F$17) * IF(CA$268 &gt;= $E353, MAX( MIN( $F353*$F$264, $F353-SUM($I353:BZ353)),0),0)</f>
        <v>0</v>
      </c>
      <c r="CB353" s="53">
        <f xml:space="preserve"> (CB$2 &gt;= NTBA!$F$17) * IF(CB$268 &gt;= $E353, MAX( MIN( $F353*$F$264, $F353-SUM($I353:CA353)),0),0)</f>
        <v>0</v>
      </c>
      <c r="CC353" s="53">
        <f xml:space="preserve"> (CC$2 &gt;= NTBA!$F$17) * IF(CC$268 &gt;= $E353, MAX( MIN( $F353*$F$264, $F353-SUM($I353:CB353)),0),0)</f>
        <v>0</v>
      </c>
      <c r="CD353" s="53">
        <f xml:space="preserve"> (CD$2 &gt;= NTBA!$F$17) * IF(CD$268 &gt;= $E353, MAX( MIN( $F353*$F$264, $F353-SUM($I353:CC353)),0),0)</f>
        <v>0</v>
      </c>
      <c r="CE353" s="53">
        <f xml:space="preserve"> (CE$2 &gt;= NTBA!$F$17) * IF(CE$268 &gt;= $E353, MAX( MIN( $F353*$F$264, $F353-SUM($I353:CD353)),0),0)</f>
        <v>0</v>
      </c>
      <c r="CF353" s="53">
        <f xml:space="preserve"> (CF$2 &gt;= NTBA!$F$17) * IF(CF$268 &gt;= $E353, MAX( MIN( $F353*$F$264, $F353-SUM($I353:CE353)),0),0)</f>
        <v>0</v>
      </c>
      <c r="CG353" s="53">
        <f xml:space="preserve"> (CG$2 &gt;= NTBA!$F$17) * IF(CG$268 &gt;= $E353, MAX( MIN( $F353*$F$264, $F353-SUM($I353:CF353)),0),0)</f>
        <v>0</v>
      </c>
      <c r="CH353" s="53">
        <f xml:space="preserve"> (CH$2 &gt;= NTBA!$F$17) * IF(CH$268 &gt;= $E353, MAX( MIN( $F353*$F$264, $F353-SUM($I353:CG353)),0),0)</f>
        <v>0</v>
      </c>
      <c r="CI353" s="53">
        <f xml:space="preserve"> (CI$2 &gt;= NTBA!$F$17) * IF(CI$268 &gt;= $E353, MAX( MIN( $F353*$F$264, $F353-SUM($I353:CH353)),0),0)</f>
        <v>0</v>
      </c>
      <c r="CJ353" s="53">
        <f xml:space="preserve"> (CJ$2 &gt;= NTBA!$F$17) * IF(CJ$268 &gt;= $E353, MAX( MIN( $F353*$F$264, $F353-SUM($I353:CI353)),0),0)</f>
        <v>0</v>
      </c>
      <c r="CK353" s="53">
        <f xml:space="preserve"> (CK$2 &gt;= NTBA!$F$17) * IF(CK$268 &gt;= $E353, MAX( MIN( $F353*$F$264, $F353-SUM($I353:CJ353)),0),0)</f>
        <v>0</v>
      </c>
      <c r="CL353" s="53">
        <f xml:space="preserve"> (CL$2 &gt;= NTBA!$F$17) * IF(CL$268 &gt;= $E353, MAX( MIN( $F353*$F$264, $F353-SUM($I353:CK353)),0),0)</f>
        <v>0</v>
      </c>
      <c r="CM353" s="53">
        <f xml:space="preserve"> (CM$2 &gt;= NTBA!$F$17) * IF(CM$268 &gt;= $E353, MAX( MIN( $F353*$F$264, $F353-SUM($I353:CL353)),0),0)</f>
        <v>0</v>
      </c>
      <c r="CN353" s="53">
        <f xml:space="preserve"> (CN$2 &gt;= NTBA!$F$17) * IF(CN$268 &gt;= $E353, MAX( MIN( $F353*$F$264, $F353-SUM($I353:CM353)),0),0)</f>
        <v>0</v>
      </c>
      <c r="CO353" s="53">
        <f xml:space="preserve"> (CO$2 &gt;= NTBA!$F$17) * IF(CO$268 &gt;= $E353, MAX( MIN( $F353*$F$264, $F353-SUM($I353:CN353)),0),0)</f>
        <v>0</v>
      </c>
      <c r="CP353" s="53">
        <f ca="1" xml:space="preserve"> (CP$2 &gt;= NTBA!$F$17) * IF(CP$268 &gt;= $E353, MAX( MIN( $F353*$F$264, $F353-SUM($I353:CO353)),0),0)</f>
        <v>0</v>
      </c>
      <c r="CQ353" s="53">
        <f ca="1" xml:space="preserve"> (CQ$2 &gt;= NTBA!$F$17) * IF(CQ$268 &gt;= $E353, MAX( MIN( $F353*$F$264, $F353-SUM($I353:CP353)),0),0)</f>
        <v>0</v>
      </c>
      <c r="CR353" s="53">
        <f ca="1" xml:space="preserve"> (CR$2 &gt;= NTBA!$F$17) * IF(CR$268 &gt;= $E353, MAX( MIN( $F353*$F$264, $F353-SUM($I353:CQ353)),0),0)</f>
        <v>0</v>
      </c>
      <c r="CS353" s="53">
        <f ca="1" xml:space="preserve"> (CS$2 &gt;= NTBA!$F$17) * IF(CS$268 &gt;= $E353, MAX( MIN( $F353*$F$264, $F353-SUM($I353:CR353)),0),0)</f>
        <v>0</v>
      </c>
      <c r="CT353" s="53">
        <f ca="1" xml:space="preserve"> (CT$2 &gt;= NTBA!$F$17) * IF(CT$268 &gt;= $E353, MAX( MIN( $F353*$F$264, $F353-SUM($I353:CS353)),0),0)</f>
        <v>0</v>
      </c>
      <c r="CU353" s="53">
        <f ca="1" xml:space="preserve"> (CU$2 &gt;= NTBA!$F$17) * IF(CU$268 &gt;= $E353, MAX( MIN( $F353*$F$264, $F353-SUM($I353:CT353)),0),0)</f>
        <v>0</v>
      </c>
      <c r="CV353" s="53">
        <f ca="1" xml:space="preserve"> (CV$2 &gt;= NTBA!$F$17) * IF(CV$268 &gt;= $E353, MAX( MIN( $F353*$F$264, $F353-SUM($I353:CU353)),0),0)</f>
        <v>0</v>
      </c>
      <c r="CW353" s="53">
        <f ca="1" xml:space="preserve"> (CW$2 &gt;= NTBA!$F$17) * IF(CW$268 &gt;= $E353, MAX( MIN( $F353*$F$264, $F353-SUM($I353:CV353)),0),0)</f>
        <v>0</v>
      </c>
      <c r="CX353" s="53">
        <f ca="1" xml:space="preserve"> (CX$2 &gt;= NTBA!$F$17) * IF(CX$268 &gt;= $E353, MAX( MIN( $F353*$F$264, $F353-SUM($I353:CW353)),0),0)</f>
        <v>0</v>
      </c>
      <c r="CY353" s="53">
        <f ca="1" xml:space="preserve"> (CY$2 &gt;= NTBA!$F$17) * IF(CY$268 &gt;= $E353, MAX( MIN( $F353*$F$264, $F353-SUM($I353:CX353)),0),0)</f>
        <v>0</v>
      </c>
      <c r="CZ353" s="53">
        <f ca="1" xml:space="preserve"> (CZ$2 &gt;= NTBA!$F$17) * IF(CZ$268 &gt;= $E353, MAX( MIN( $F353*$F$264, $F353-SUM($I353:CY353)),0),0)</f>
        <v>0</v>
      </c>
      <c r="DA353" s="53">
        <f ca="1" xml:space="preserve"> (DA$2 &gt;= NTBA!$F$17) * IF(DA$268 &gt;= $E353, MAX( MIN( $F353*$F$264, $F353-SUM($I353:CZ353)),0),0)</f>
        <v>0</v>
      </c>
      <c r="DB353" s="53">
        <f ca="1" xml:space="preserve"> (DB$2 &gt;= NTBA!$F$17) * IF(DB$268 &gt;= $E353, MAX( MIN( $F353*$F$264, $F353-SUM($I353:DA353)),0),0)</f>
        <v>0</v>
      </c>
      <c r="DC353" s="53">
        <f ca="1" xml:space="preserve"> (DC$2 &gt;= NTBA!$F$17) * IF(DC$268 &gt;= $E353, MAX( MIN( $F353*$F$264, $F353-SUM($I353:DB353)),0),0)</f>
        <v>0</v>
      </c>
      <c r="DD353" s="53">
        <f ca="1" xml:space="preserve"> (DD$2 &gt;= NTBA!$F$17) * IF(DD$268 &gt;= $E353, MAX( MIN( $F353*$F$264, $F353-SUM($I353:DC353)),0),0)</f>
        <v>0</v>
      </c>
      <c r="DE353" s="53">
        <f ca="1" xml:space="preserve"> (DE$2 &gt;= NTBA!$F$17) * IF(DE$268 &gt;= $E353, MAX( MIN( $F353*$F$264, $F353-SUM($I353:DD353)),0),0)</f>
        <v>0</v>
      </c>
      <c r="DF353" s="53">
        <f ca="1" xml:space="preserve"> (DF$2 &gt;= NTBA!$F$17) * IF(DF$268 &gt;= $E353, MAX( MIN( $F353*$F$264, $F353-SUM($I353:DE353)),0),0)</f>
        <v>0</v>
      </c>
      <c r="DG353" s="53">
        <f ca="1" xml:space="preserve"> (DG$2 &gt;= NTBA!$F$17) * IF(DG$268 &gt;= $E353, MAX( MIN( $F353*$F$264, $F353-SUM($I353:DF353)),0),0)</f>
        <v>0</v>
      </c>
      <c r="DH353" s="53">
        <f ca="1" xml:space="preserve"> (DH$2 &gt;= NTBA!$F$17) * IF(DH$268 &gt;= $E353, MAX( MIN( $F353*$F$264, $F353-SUM($I353:DG353)),0),0)</f>
        <v>0</v>
      </c>
      <c r="DI353" s="53">
        <f ca="1" xml:space="preserve"> (DI$2 &gt;= NTBA!$F$17) * IF(DI$268 &gt;= $E353, MAX( MIN( $F353*$F$264, $F353-SUM($I353:DH353)),0),0)</f>
        <v>0</v>
      </c>
      <c r="DJ353" s="53">
        <f ca="1" xml:space="preserve"> (DJ$2 &gt;= NTBA!$F$17) * IF(DJ$268 &gt;= $E353, MAX( MIN( $F353*$F$264, $F353-SUM($I353:DI353)),0),0)</f>
        <v>0</v>
      </c>
      <c r="DK353" s="53">
        <f ca="1" xml:space="preserve"> (DK$2 &gt;= NTBA!$F$17) * IF(DK$268 &gt;= $E353, MAX( MIN( $F353*$F$264, $F353-SUM($I353:DJ353)),0),0)</f>
        <v>0</v>
      </c>
      <c r="DL353" s="53">
        <f ca="1" xml:space="preserve"> (DL$2 &gt;= NTBA!$F$17) * IF(DL$268 &gt;= $E353, MAX( MIN( $F353*$F$264, $F353-SUM($I353:DK353)),0),0)</f>
        <v>0</v>
      </c>
      <c r="DM353" s="53">
        <f ca="1" xml:space="preserve"> (DM$2 &gt;= NTBA!$F$17) * IF(DM$268 &gt;= $E353, MAX( MIN( $F353*$F$264, $F353-SUM($I353:DL353)),0),0)</f>
        <v>0</v>
      </c>
      <c r="DN353" s="53">
        <f ca="1" xml:space="preserve"> (DN$2 &gt;= NTBA!$F$17) * IF(DN$268 &gt;= $E353, MAX( MIN( $F353*$F$264, $F353-SUM($I353:DM353)),0),0)</f>
        <v>0</v>
      </c>
      <c r="DO353" s="53">
        <f ca="1" xml:space="preserve"> (DO$2 &gt;= NTBA!$F$17) * IF(DO$268 &gt;= $E353, MAX( MIN( $F353*$F$264, $F353-SUM($I353:DN353)),0),0)</f>
        <v>0</v>
      </c>
      <c r="DP353" s="53">
        <f ca="1" xml:space="preserve"> (DP$2 &gt;= NTBA!$F$17) * IF(DP$268 &gt;= $E353, MAX( MIN( $F353*$F$264, $F353-SUM($I353:DO353)),0),0)</f>
        <v>0</v>
      </c>
      <c r="DQ353" s="53">
        <f ca="1" xml:space="preserve"> (DQ$2 &gt;= NTBA!$F$17) * IF(DQ$268 &gt;= $E353, MAX( MIN( $F353*$F$264, $F353-SUM($I353:DP353)),0),0)</f>
        <v>0</v>
      </c>
      <c r="DR353" s="53">
        <f ca="1" xml:space="preserve"> (DR$2 &gt;= NTBA!$F$17) * IF(DR$268 &gt;= $E353, MAX( MIN( $F353*$F$264, $F353-SUM($I353:DQ353)),0),0)</f>
        <v>0</v>
      </c>
      <c r="DS353" s="53">
        <f ca="1" xml:space="preserve"> (DS$2 &gt;= NTBA!$F$17) * IF(DS$268 &gt;= $E353, MAX( MIN( $F353*$F$264, $F353-SUM($I353:DR353)),0),0)</f>
        <v>0</v>
      </c>
      <c r="DT353" s="53">
        <f ca="1" xml:space="preserve"> (DT$2 &gt;= NTBA!$F$17) * IF(DT$268 &gt;= $E353, MAX( MIN( $F353*$F$264, $F353-SUM($I353:DS353)),0),0)</f>
        <v>0</v>
      </c>
      <c r="DU353" s="53">
        <f ca="1" xml:space="preserve"> (DU$2 &gt;= NTBA!$F$17) * IF(DU$268 &gt;= $E353, MAX( MIN( $F353*$F$264, $F353-SUM($I353:DT353)),0),0)</f>
        <v>0</v>
      </c>
      <c r="DV353" s="53">
        <f ca="1" xml:space="preserve"> (DV$2 &gt;= NTBA!$F$17) * IF(DV$268 &gt;= $E353, MAX( MIN( $F353*$F$264, $F353-SUM($I353:DU353)),0),0)</f>
        <v>0</v>
      </c>
      <c r="DW353" s="53">
        <f ca="1" xml:space="preserve"> (DW$2 &gt;= NTBA!$F$17) * IF(DW$268 &gt;= $E353, MAX( MIN( $F353*$F$264, $F353-SUM($I353:DV353)),0),0)</f>
        <v>0</v>
      </c>
      <c r="DX353" s="53">
        <f ca="1" xml:space="preserve"> (DX$2 &gt;= NTBA!$F$17) * IF(DX$268 &gt;= $E353, MAX( MIN( $F353*$F$264, $F353-SUM($I353:DW353)),0),0)</f>
        <v>0</v>
      </c>
      <c r="DY353" s="53">
        <f ca="1" xml:space="preserve"> (DY$2 &gt;= NTBA!$F$17) * IF(DY$268 &gt;= $E353, MAX( MIN( $F353*$F$264, $F353-SUM($I353:DX353)),0),0)</f>
        <v>0</v>
      </c>
      <c r="DZ353" s="53">
        <f ca="1" xml:space="preserve"> (DZ$2 &gt;= NTBA!$F$17) * IF(DZ$268 &gt;= $E353, MAX( MIN( $F353*$F$264, $F353-SUM($I353:DY353)),0),0)</f>
        <v>0</v>
      </c>
      <c r="EA353" s="53">
        <f ca="1" xml:space="preserve"> (EA$2 &gt;= NTBA!$F$17) * IF(EA$268 &gt;= $E353, MAX( MIN( $F353*$F$264, $F353-SUM($I353:DZ353)),0),0)</f>
        <v>0</v>
      </c>
      <c r="EB353" s="53">
        <f ca="1" xml:space="preserve"> (EB$2 &gt;= NTBA!$F$17) * IF(EB$268 &gt;= $E353, MAX( MIN( $F353*$F$264, $F353-SUM($I353:EA353)),0),0)</f>
        <v>0</v>
      </c>
      <c r="EC353" s="53">
        <f ca="1" xml:space="preserve"> (EC$2 &gt;= NTBA!$F$17) * IF(EC$268 &gt;= $E353, MAX( MIN( $F353*$F$264, $F353-SUM($I353:EB353)),0),0)</f>
        <v>0</v>
      </c>
      <c r="ED353" s="53">
        <f ca="1" xml:space="preserve"> (ED$2 &gt;= NTBA!$F$17) * IF(ED$268 &gt;= $E353, MAX( MIN( $F353*$F$264, $F353-SUM($I353:EC353)),0),0)</f>
        <v>0</v>
      </c>
      <c r="EE353" s="53">
        <f ca="1" xml:space="preserve"> (EE$2 &gt;= NTBA!$F$17) * IF(EE$268 &gt;= $E353, MAX( MIN( $F353*$F$264, $F353-SUM($I353:ED353)),0),0)</f>
        <v>0</v>
      </c>
      <c r="EF353" s="53">
        <f ca="1" xml:space="preserve"> (EF$2 &gt;= NTBA!$F$17) * IF(EF$268 &gt;= $E353, MAX( MIN( $F353*$F$264, $F353-SUM($I353:EE353)),0),0)</f>
        <v>0</v>
      </c>
      <c r="EG353" s="53">
        <f ca="1" xml:space="preserve"> (EG$2 &gt;= NTBA!$F$17) * IF(EG$268 &gt;= $E353, MAX( MIN( $F353*$F$264, $F353-SUM($I353:EF353)),0),0)</f>
        <v>0</v>
      </c>
      <c r="EH353" s="53">
        <f ca="1" xml:space="preserve"> (EH$2 &gt;= NTBA!$F$17) * IF(EH$268 &gt;= $E353, MAX( MIN( $F353*$F$264, $F353-SUM($I353:EG353)),0),0)</f>
        <v>0</v>
      </c>
      <c r="EI353" s="21"/>
    </row>
    <row r="354" spans="5:139" ht="15" customHeight="1" outlineLevel="1" x14ac:dyDescent="0.35">
      <c r="E354" s="625">
        <v>86</v>
      </c>
      <c r="F354" s="415">
        <f ca="1"/>
        <v>0</v>
      </c>
      <c r="H354" s="26">
        <f t="shared" ca="1" si="185"/>
        <v>0</v>
      </c>
      <c r="I354" s="39"/>
      <c r="J354" s="53">
        <f xml:space="preserve"> (J$2 &gt;= NTBA!$F$17) * IF(J$268 &gt;= $E354, MAX( MIN( $F354*$F$264, $F354-SUM($I354:I354)),0),0)</f>
        <v>0</v>
      </c>
      <c r="K354" s="53">
        <f xml:space="preserve"> (K$2 &gt;= NTBA!$F$17) * IF(K$268 &gt;= $E354, MAX( MIN( $F354*$F$264, $F354-SUM($I354:J354)),0),0)</f>
        <v>0</v>
      </c>
      <c r="L354" s="53">
        <f xml:space="preserve"> (L$2 &gt;= NTBA!$F$17) * IF(L$268 &gt;= $E354, MAX( MIN( $F354*$F$264, $F354-SUM($I354:K354)),0),0)</f>
        <v>0</v>
      </c>
      <c r="M354" s="53">
        <f xml:space="preserve"> (M$2 &gt;= NTBA!$F$17) * IF(M$268 &gt;= $E354, MAX( MIN( $F354*$F$264, $F354-SUM($I354:L354)),0),0)</f>
        <v>0</v>
      </c>
      <c r="N354" s="53">
        <f xml:space="preserve"> (N$2 &gt;= NTBA!$F$17) * IF(N$268 &gt;= $E354, MAX( MIN( $F354*$F$264, $F354-SUM($I354:M354)),0),0)</f>
        <v>0</v>
      </c>
      <c r="O354" s="53">
        <f xml:space="preserve"> (O$2 &gt;= NTBA!$F$17) * IF(O$268 &gt;= $E354, MAX( MIN( $F354*$F$264, $F354-SUM($I354:N354)),0),0)</f>
        <v>0</v>
      </c>
      <c r="P354" s="53">
        <f xml:space="preserve"> (P$2 &gt;= NTBA!$F$17) * IF(P$268 &gt;= $E354, MAX( MIN( $F354*$F$264, $F354-SUM($I354:O354)),0),0)</f>
        <v>0</v>
      </c>
      <c r="Q354" s="53">
        <f xml:space="preserve"> (Q$2 &gt;= NTBA!$F$17) * IF(Q$268 &gt;= $E354, MAX( MIN( $F354*$F$264, $F354-SUM($I354:P354)),0),0)</f>
        <v>0</v>
      </c>
      <c r="R354" s="53">
        <f xml:space="preserve"> (R$2 &gt;= NTBA!$F$17) * IF(R$268 &gt;= $E354, MAX( MIN( $F354*$F$264, $F354-SUM($I354:Q354)),0),0)</f>
        <v>0</v>
      </c>
      <c r="S354" s="53">
        <f xml:space="preserve"> (S$2 &gt;= NTBA!$F$17) * IF(S$268 &gt;= $E354, MAX( MIN( $F354*$F$264, $F354-SUM($I354:R354)),0),0)</f>
        <v>0</v>
      </c>
      <c r="T354" s="53">
        <f xml:space="preserve"> (T$2 &gt;= NTBA!$F$17) * IF(T$268 &gt;= $E354, MAX( MIN( $F354*$F$264, $F354-SUM($I354:S354)),0),0)</f>
        <v>0</v>
      </c>
      <c r="U354" s="53">
        <f xml:space="preserve"> (U$2 &gt;= NTBA!$F$17) * IF(U$268 &gt;= $E354, MAX( MIN( $F354*$F$264, $F354-SUM($I354:T354)),0),0)</f>
        <v>0</v>
      </c>
      <c r="V354" s="53">
        <f xml:space="preserve"> (V$2 &gt;= NTBA!$F$17) * IF(V$268 &gt;= $E354, MAX( MIN( $F354*$F$264, $F354-SUM($I354:U354)),0),0)</f>
        <v>0</v>
      </c>
      <c r="W354" s="53">
        <f xml:space="preserve"> (W$2 &gt;= NTBA!$F$17) * IF(W$268 &gt;= $E354, MAX( MIN( $F354*$F$264, $F354-SUM($I354:V354)),0),0)</f>
        <v>0</v>
      </c>
      <c r="X354" s="53">
        <f xml:space="preserve"> (X$2 &gt;= NTBA!$F$17) * IF(X$268 &gt;= $E354, MAX( MIN( $F354*$F$264, $F354-SUM($I354:W354)),0),0)</f>
        <v>0</v>
      </c>
      <c r="Y354" s="53">
        <f xml:space="preserve"> (Y$2 &gt;= NTBA!$F$17) * IF(Y$268 &gt;= $E354, MAX( MIN( $F354*$F$264, $F354-SUM($I354:X354)),0),0)</f>
        <v>0</v>
      </c>
      <c r="Z354" s="53">
        <f xml:space="preserve"> (Z$2 &gt;= NTBA!$F$17) * IF(Z$268 &gt;= $E354, MAX( MIN( $F354*$F$264, $F354-SUM($I354:Y354)),0),0)</f>
        <v>0</v>
      </c>
      <c r="AA354" s="53">
        <f xml:space="preserve"> (AA$2 &gt;= NTBA!$F$17) * IF(AA$268 &gt;= $E354, MAX( MIN( $F354*$F$264, $F354-SUM($I354:Z354)),0),0)</f>
        <v>0</v>
      </c>
      <c r="AB354" s="53">
        <f xml:space="preserve"> (AB$2 &gt;= NTBA!$F$17) * IF(AB$268 &gt;= $E354, MAX( MIN( $F354*$F$264, $F354-SUM($I354:AA354)),0),0)</f>
        <v>0</v>
      </c>
      <c r="AC354" s="53">
        <f xml:space="preserve"> (AC$2 &gt;= NTBA!$F$17) * IF(AC$268 &gt;= $E354, MAX( MIN( $F354*$F$264, $F354-SUM($I354:AB354)),0),0)</f>
        <v>0</v>
      </c>
      <c r="AD354" s="53">
        <f xml:space="preserve"> (AD$2 &gt;= NTBA!$F$17) * IF(AD$268 &gt;= $E354, MAX( MIN( $F354*$F$264, $F354-SUM($I354:AC354)),0),0)</f>
        <v>0</v>
      </c>
      <c r="AE354" s="53">
        <f xml:space="preserve"> (AE$2 &gt;= NTBA!$F$17) * IF(AE$268 &gt;= $E354, MAX( MIN( $F354*$F$264, $F354-SUM($I354:AD354)),0),0)</f>
        <v>0</v>
      </c>
      <c r="AF354" s="53">
        <f xml:space="preserve"> (AF$2 &gt;= NTBA!$F$17) * IF(AF$268 &gt;= $E354, MAX( MIN( $F354*$F$264, $F354-SUM($I354:AE354)),0),0)</f>
        <v>0</v>
      </c>
      <c r="AG354" s="53">
        <f xml:space="preserve"> (AG$2 &gt;= NTBA!$F$17) * IF(AG$268 &gt;= $E354, MAX( MIN( $F354*$F$264, $F354-SUM($I354:AF354)),0),0)</f>
        <v>0</v>
      </c>
      <c r="AH354" s="53">
        <f xml:space="preserve"> (AH$2 &gt;= NTBA!$F$17) * IF(AH$268 &gt;= $E354, MAX( MIN( $F354*$F$264, $F354-SUM($I354:AG354)),0),0)</f>
        <v>0</v>
      </c>
      <c r="AI354" s="53">
        <f xml:space="preserve"> (AI$2 &gt;= NTBA!$F$17) * IF(AI$268 &gt;= $E354, MAX( MIN( $F354*$F$264, $F354-SUM($I354:AH354)),0),0)</f>
        <v>0</v>
      </c>
      <c r="AJ354" s="53">
        <f xml:space="preserve"> (AJ$2 &gt;= NTBA!$F$17) * IF(AJ$268 &gt;= $E354, MAX( MIN( $F354*$F$264, $F354-SUM($I354:AI354)),0),0)</f>
        <v>0</v>
      </c>
      <c r="AK354" s="53">
        <f xml:space="preserve"> (AK$2 &gt;= NTBA!$F$17) * IF(AK$268 &gt;= $E354, MAX( MIN( $F354*$F$264, $F354-SUM($I354:AJ354)),0),0)</f>
        <v>0</v>
      </c>
      <c r="AL354" s="53">
        <f xml:space="preserve"> (AL$2 &gt;= NTBA!$F$17) * IF(AL$268 &gt;= $E354, MAX( MIN( $F354*$F$264, $F354-SUM($I354:AK354)),0),0)</f>
        <v>0</v>
      </c>
      <c r="AM354" s="53">
        <f xml:space="preserve"> (AM$2 &gt;= NTBA!$F$17) * IF(AM$268 &gt;= $E354, MAX( MIN( $F354*$F$264, $F354-SUM($I354:AL354)),0),0)</f>
        <v>0</v>
      </c>
      <c r="AN354" s="53">
        <f xml:space="preserve"> (AN$2 &gt;= NTBA!$F$17) * IF(AN$268 &gt;= $E354, MAX( MIN( $F354*$F$264, $F354-SUM($I354:AM354)),0),0)</f>
        <v>0</v>
      </c>
      <c r="AO354" s="53">
        <f xml:space="preserve"> (AO$2 &gt;= NTBA!$F$17) * IF(AO$268 &gt;= $E354, MAX( MIN( $F354*$F$264, $F354-SUM($I354:AN354)),0),0)</f>
        <v>0</v>
      </c>
      <c r="AP354" s="53">
        <f xml:space="preserve"> (AP$2 &gt;= NTBA!$F$17) * IF(AP$268 &gt;= $E354, MAX( MIN( $F354*$F$264, $F354-SUM($I354:AO354)),0),0)</f>
        <v>0</v>
      </c>
      <c r="AQ354" s="53">
        <f xml:space="preserve"> (AQ$2 &gt;= NTBA!$F$17) * IF(AQ$268 &gt;= $E354, MAX( MIN( $F354*$F$264, $F354-SUM($I354:AP354)),0),0)</f>
        <v>0</v>
      </c>
      <c r="AR354" s="53">
        <f xml:space="preserve"> (AR$2 &gt;= NTBA!$F$17) * IF(AR$268 &gt;= $E354, MAX( MIN( $F354*$F$264, $F354-SUM($I354:AQ354)),0),0)</f>
        <v>0</v>
      </c>
      <c r="AS354" s="53">
        <f xml:space="preserve"> (AS$2 &gt;= NTBA!$F$17) * IF(AS$268 &gt;= $E354, MAX( MIN( $F354*$F$264, $F354-SUM($I354:AR354)),0),0)</f>
        <v>0</v>
      </c>
      <c r="AT354" s="53">
        <f xml:space="preserve"> (AT$2 &gt;= NTBA!$F$17) * IF(AT$268 &gt;= $E354, MAX( MIN( $F354*$F$264, $F354-SUM($I354:AS354)),0),0)</f>
        <v>0</v>
      </c>
      <c r="AU354" s="53">
        <f xml:space="preserve"> (AU$2 &gt;= NTBA!$F$17) * IF(AU$268 &gt;= $E354, MAX( MIN( $F354*$F$264, $F354-SUM($I354:AT354)),0),0)</f>
        <v>0</v>
      </c>
      <c r="AV354" s="53">
        <f xml:space="preserve"> (AV$2 &gt;= NTBA!$F$17) * IF(AV$268 &gt;= $E354, MAX( MIN( $F354*$F$264, $F354-SUM($I354:AU354)),0),0)</f>
        <v>0</v>
      </c>
      <c r="AW354" s="53">
        <f xml:space="preserve"> (AW$2 &gt;= NTBA!$F$17) * IF(AW$268 &gt;= $E354, MAX( MIN( $F354*$F$264, $F354-SUM($I354:AV354)),0),0)</f>
        <v>0</v>
      </c>
      <c r="AX354" s="53">
        <f xml:space="preserve"> (AX$2 &gt;= NTBA!$F$17) * IF(AX$268 &gt;= $E354, MAX( MIN( $F354*$F$264, $F354-SUM($I354:AW354)),0),0)</f>
        <v>0</v>
      </c>
      <c r="AY354" s="53">
        <f xml:space="preserve"> (AY$2 &gt;= NTBA!$F$17) * IF(AY$268 &gt;= $E354, MAX( MIN( $F354*$F$264, $F354-SUM($I354:AX354)),0),0)</f>
        <v>0</v>
      </c>
      <c r="AZ354" s="53">
        <f xml:space="preserve"> (AZ$2 &gt;= NTBA!$F$17) * IF(AZ$268 &gt;= $E354, MAX( MIN( $F354*$F$264, $F354-SUM($I354:AY354)),0),0)</f>
        <v>0</v>
      </c>
      <c r="BA354" s="53">
        <f xml:space="preserve"> (BA$2 &gt;= NTBA!$F$17) * IF(BA$268 &gt;= $E354, MAX( MIN( $F354*$F$264, $F354-SUM($I354:AZ354)),0),0)</f>
        <v>0</v>
      </c>
      <c r="BB354" s="53">
        <f xml:space="preserve"> (BB$2 &gt;= NTBA!$F$17) * IF(BB$268 &gt;= $E354, MAX( MIN( $F354*$F$264, $F354-SUM($I354:BA354)),0),0)</f>
        <v>0</v>
      </c>
      <c r="BC354" s="53">
        <f xml:space="preserve"> (BC$2 &gt;= NTBA!$F$17) * IF(BC$268 &gt;= $E354, MAX( MIN( $F354*$F$264, $F354-SUM($I354:BB354)),0),0)</f>
        <v>0</v>
      </c>
      <c r="BD354" s="53">
        <f xml:space="preserve"> (BD$2 &gt;= NTBA!$F$17) * IF(BD$268 &gt;= $E354, MAX( MIN( $F354*$F$264, $F354-SUM($I354:BC354)),0),0)</f>
        <v>0</v>
      </c>
      <c r="BE354" s="53">
        <f xml:space="preserve"> (BE$2 &gt;= NTBA!$F$17) * IF(BE$268 &gt;= $E354, MAX( MIN( $F354*$F$264, $F354-SUM($I354:BD354)),0),0)</f>
        <v>0</v>
      </c>
      <c r="BF354" s="53">
        <f xml:space="preserve"> (BF$2 &gt;= NTBA!$F$17) * IF(BF$268 &gt;= $E354, MAX( MIN( $F354*$F$264, $F354-SUM($I354:BE354)),0),0)</f>
        <v>0</v>
      </c>
      <c r="BG354" s="53">
        <f xml:space="preserve"> (BG$2 &gt;= NTBA!$F$17) * IF(BG$268 &gt;= $E354, MAX( MIN( $F354*$F$264, $F354-SUM($I354:BF354)),0),0)</f>
        <v>0</v>
      </c>
      <c r="BH354" s="53">
        <f xml:space="preserve"> (BH$2 &gt;= NTBA!$F$17) * IF(BH$268 &gt;= $E354, MAX( MIN( $F354*$F$264, $F354-SUM($I354:BG354)),0),0)</f>
        <v>0</v>
      </c>
      <c r="BI354" s="53">
        <f xml:space="preserve"> (BI$2 &gt;= NTBA!$F$17) * IF(BI$268 &gt;= $E354, MAX( MIN( $F354*$F$264, $F354-SUM($I354:BH354)),0),0)</f>
        <v>0</v>
      </c>
      <c r="BJ354" s="53">
        <f xml:space="preserve"> (BJ$2 &gt;= NTBA!$F$17) * IF(BJ$268 &gt;= $E354, MAX( MIN( $F354*$F$264, $F354-SUM($I354:BI354)),0),0)</f>
        <v>0</v>
      </c>
      <c r="BK354" s="53">
        <f xml:space="preserve"> (BK$2 &gt;= NTBA!$F$17) * IF(BK$268 &gt;= $E354, MAX( MIN( $F354*$F$264, $F354-SUM($I354:BJ354)),0),0)</f>
        <v>0</v>
      </c>
      <c r="BL354" s="53">
        <f xml:space="preserve"> (BL$2 &gt;= NTBA!$F$17) * IF(BL$268 &gt;= $E354, MAX( MIN( $F354*$F$264, $F354-SUM($I354:BK354)),0),0)</f>
        <v>0</v>
      </c>
      <c r="BM354" s="53">
        <f xml:space="preserve"> (BM$2 &gt;= NTBA!$F$17) * IF(BM$268 &gt;= $E354, MAX( MIN( $F354*$F$264, $F354-SUM($I354:BL354)),0),0)</f>
        <v>0</v>
      </c>
      <c r="BN354" s="53">
        <f xml:space="preserve"> (BN$2 &gt;= NTBA!$F$17) * IF(BN$268 &gt;= $E354, MAX( MIN( $F354*$F$264, $F354-SUM($I354:BM354)),0),0)</f>
        <v>0</v>
      </c>
      <c r="BO354" s="53">
        <f xml:space="preserve"> (BO$2 &gt;= NTBA!$F$17) * IF(BO$268 &gt;= $E354, MAX( MIN( $F354*$F$264, $F354-SUM($I354:BN354)),0),0)</f>
        <v>0</v>
      </c>
      <c r="BP354" s="53">
        <f xml:space="preserve"> (BP$2 &gt;= NTBA!$F$17) * IF(BP$268 &gt;= $E354, MAX( MIN( $F354*$F$264, $F354-SUM($I354:BO354)),0),0)</f>
        <v>0</v>
      </c>
      <c r="BQ354" s="53">
        <f xml:space="preserve"> (BQ$2 &gt;= NTBA!$F$17) * IF(BQ$268 &gt;= $E354, MAX( MIN( $F354*$F$264, $F354-SUM($I354:BP354)),0),0)</f>
        <v>0</v>
      </c>
      <c r="BR354" s="53">
        <f xml:space="preserve"> (BR$2 &gt;= NTBA!$F$17) * IF(BR$268 &gt;= $E354, MAX( MIN( $F354*$F$264, $F354-SUM($I354:BQ354)),0),0)</f>
        <v>0</v>
      </c>
      <c r="BS354" s="53">
        <f xml:space="preserve"> (BS$2 &gt;= NTBA!$F$17) * IF(BS$268 &gt;= $E354, MAX( MIN( $F354*$F$264, $F354-SUM($I354:BR354)),0),0)</f>
        <v>0</v>
      </c>
      <c r="BT354" s="53">
        <f xml:space="preserve"> (BT$2 &gt;= NTBA!$F$17) * IF(BT$268 &gt;= $E354, MAX( MIN( $F354*$F$264, $F354-SUM($I354:BS354)),0),0)</f>
        <v>0</v>
      </c>
      <c r="BU354" s="53">
        <f xml:space="preserve"> (BU$2 &gt;= NTBA!$F$17) * IF(BU$268 &gt;= $E354, MAX( MIN( $F354*$F$264, $F354-SUM($I354:BT354)),0),0)</f>
        <v>0</v>
      </c>
      <c r="BV354" s="53">
        <f xml:space="preserve"> (BV$2 &gt;= NTBA!$F$17) * IF(BV$268 &gt;= $E354, MAX( MIN( $F354*$F$264, $F354-SUM($I354:BU354)),0),0)</f>
        <v>0</v>
      </c>
      <c r="BW354" s="53">
        <f xml:space="preserve"> (BW$2 &gt;= NTBA!$F$17) * IF(BW$268 &gt;= $E354, MAX( MIN( $F354*$F$264, $F354-SUM($I354:BV354)),0),0)</f>
        <v>0</v>
      </c>
      <c r="BX354" s="53">
        <f xml:space="preserve"> (BX$2 &gt;= NTBA!$F$17) * IF(BX$268 &gt;= $E354, MAX( MIN( $F354*$F$264, $F354-SUM($I354:BW354)),0),0)</f>
        <v>0</v>
      </c>
      <c r="BY354" s="53">
        <f xml:space="preserve"> (BY$2 &gt;= NTBA!$F$17) * IF(BY$268 &gt;= $E354, MAX( MIN( $F354*$F$264, $F354-SUM($I354:BX354)),0),0)</f>
        <v>0</v>
      </c>
      <c r="BZ354" s="53">
        <f xml:space="preserve"> (BZ$2 &gt;= NTBA!$F$17) * IF(BZ$268 &gt;= $E354, MAX( MIN( $F354*$F$264, $F354-SUM($I354:BY354)),0),0)</f>
        <v>0</v>
      </c>
      <c r="CA354" s="53">
        <f xml:space="preserve"> (CA$2 &gt;= NTBA!$F$17) * IF(CA$268 &gt;= $E354, MAX( MIN( $F354*$F$264, $F354-SUM($I354:BZ354)),0),0)</f>
        <v>0</v>
      </c>
      <c r="CB354" s="53">
        <f xml:space="preserve"> (CB$2 &gt;= NTBA!$F$17) * IF(CB$268 &gt;= $E354, MAX( MIN( $F354*$F$264, $F354-SUM($I354:CA354)),0),0)</f>
        <v>0</v>
      </c>
      <c r="CC354" s="53">
        <f xml:space="preserve"> (CC$2 &gt;= NTBA!$F$17) * IF(CC$268 &gt;= $E354, MAX( MIN( $F354*$F$264, $F354-SUM($I354:CB354)),0),0)</f>
        <v>0</v>
      </c>
      <c r="CD354" s="53">
        <f xml:space="preserve"> (CD$2 &gt;= NTBA!$F$17) * IF(CD$268 &gt;= $E354, MAX( MIN( $F354*$F$264, $F354-SUM($I354:CC354)),0),0)</f>
        <v>0</v>
      </c>
      <c r="CE354" s="53">
        <f xml:space="preserve"> (CE$2 &gt;= NTBA!$F$17) * IF(CE$268 &gt;= $E354, MAX( MIN( $F354*$F$264, $F354-SUM($I354:CD354)),0),0)</f>
        <v>0</v>
      </c>
      <c r="CF354" s="53">
        <f xml:space="preserve"> (CF$2 &gt;= NTBA!$F$17) * IF(CF$268 &gt;= $E354, MAX( MIN( $F354*$F$264, $F354-SUM($I354:CE354)),0),0)</f>
        <v>0</v>
      </c>
      <c r="CG354" s="53">
        <f xml:space="preserve"> (CG$2 &gt;= NTBA!$F$17) * IF(CG$268 &gt;= $E354, MAX( MIN( $F354*$F$264, $F354-SUM($I354:CF354)),0),0)</f>
        <v>0</v>
      </c>
      <c r="CH354" s="53">
        <f xml:space="preserve"> (CH$2 &gt;= NTBA!$F$17) * IF(CH$268 &gt;= $E354, MAX( MIN( $F354*$F$264, $F354-SUM($I354:CG354)),0),0)</f>
        <v>0</v>
      </c>
      <c r="CI354" s="53">
        <f xml:space="preserve"> (CI$2 &gt;= NTBA!$F$17) * IF(CI$268 &gt;= $E354, MAX( MIN( $F354*$F$264, $F354-SUM($I354:CH354)),0),0)</f>
        <v>0</v>
      </c>
      <c r="CJ354" s="53">
        <f xml:space="preserve"> (CJ$2 &gt;= NTBA!$F$17) * IF(CJ$268 &gt;= $E354, MAX( MIN( $F354*$F$264, $F354-SUM($I354:CI354)),0),0)</f>
        <v>0</v>
      </c>
      <c r="CK354" s="53">
        <f xml:space="preserve"> (CK$2 &gt;= NTBA!$F$17) * IF(CK$268 &gt;= $E354, MAX( MIN( $F354*$F$264, $F354-SUM($I354:CJ354)),0),0)</f>
        <v>0</v>
      </c>
      <c r="CL354" s="53">
        <f xml:space="preserve"> (CL$2 &gt;= NTBA!$F$17) * IF(CL$268 &gt;= $E354, MAX( MIN( $F354*$F$264, $F354-SUM($I354:CK354)),0),0)</f>
        <v>0</v>
      </c>
      <c r="CM354" s="53">
        <f xml:space="preserve"> (CM$2 &gt;= NTBA!$F$17) * IF(CM$268 &gt;= $E354, MAX( MIN( $F354*$F$264, $F354-SUM($I354:CL354)),0),0)</f>
        <v>0</v>
      </c>
      <c r="CN354" s="53">
        <f xml:space="preserve"> (CN$2 &gt;= NTBA!$F$17) * IF(CN$268 &gt;= $E354, MAX( MIN( $F354*$F$264, $F354-SUM($I354:CM354)),0),0)</f>
        <v>0</v>
      </c>
      <c r="CO354" s="53">
        <f xml:space="preserve"> (CO$2 &gt;= NTBA!$F$17) * IF(CO$268 &gt;= $E354, MAX( MIN( $F354*$F$264, $F354-SUM($I354:CN354)),0),0)</f>
        <v>0</v>
      </c>
      <c r="CP354" s="53">
        <f xml:space="preserve"> (CP$2 &gt;= NTBA!$F$17) * IF(CP$268 &gt;= $E354, MAX( MIN( $F354*$F$264, $F354-SUM($I354:CO354)),0),0)</f>
        <v>0</v>
      </c>
      <c r="CQ354" s="53">
        <f ca="1" xml:space="preserve"> (CQ$2 &gt;= NTBA!$F$17) * IF(CQ$268 &gt;= $E354, MAX( MIN( $F354*$F$264, $F354-SUM($I354:CP354)),0),0)</f>
        <v>0</v>
      </c>
      <c r="CR354" s="53">
        <f ca="1" xml:space="preserve"> (CR$2 &gt;= NTBA!$F$17) * IF(CR$268 &gt;= $E354, MAX( MIN( $F354*$F$264, $F354-SUM($I354:CQ354)),0),0)</f>
        <v>0</v>
      </c>
      <c r="CS354" s="53">
        <f ca="1" xml:space="preserve"> (CS$2 &gt;= NTBA!$F$17) * IF(CS$268 &gt;= $E354, MAX( MIN( $F354*$F$264, $F354-SUM($I354:CR354)),0),0)</f>
        <v>0</v>
      </c>
      <c r="CT354" s="53">
        <f ca="1" xml:space="preserve"> (CT$2 &gt;= NTBA!$F$17) * IF(CT$268 &gt;= $E354, MAX( MIN( $F354*$F$264, $F354-SUM($I354:CS354)),0),0)</f>
        <v>0</v>
      </c>
      <c r="CU354" s="53">
        <f ca="1" xml:space="preserve"> (CU$2 &gt;= NTBA!$F$17) * IF(CU$268 &gt;= $E354, MAX( MIN( $F354*$F$264, $F354-SUM($I354:CT354)),0),0)</f>
        <v>0</v>
      </c>
      <c r="CV354" s="53">
        <f ca="1" xml:space="preserve"> (CV$2 &gt;= NTBA!$F$17) * IF(CV$268 &gt;= $E354, MAX( MIN( $F354*$F$264, $F354-SUM($I354:CU354)),0),0)</f>
        <v>0</v>
      </c>
      <c r="CW354" s="53">
        <f ca="1" xml:space="preserve"> (CW$2 &gt;= NTBA!$F$17) * IF(CW$268 &gt;= $E354, MAX( MIN( $F354*$F$264, $F354-SUM($I354:CV354)),0),0)</f>
        <v>0</v>
      </c>
      <c r="CX354" s="53">
        <f ca="1" xml:space="preserve"> (CX$2 &gt;= NTBA!$F$17) * IF(CX$268 &gt;= $E354, MAX( MIN( $F354*$F$264, $F354-SUM($I354:CW354)),0),0)</f>
        <v>0</v>
      </c>
      <c r="CY354" s="53">
        <f ca="1" xml:space="preserve"> (CY$2 &gt;= NTBA!$F$17) * IF(CY$268 &gt;= $E354, MAX( MIN( $F354*$F$264, $F354-SUM($I354:CX354)),0),0)</f>
        <v>0</v>
      </c>
      <c r="CZ354" s="53">
        <f ca="1" xml:space="preserve"> (CZ$2 &gt;= NTBA!$F$17) * IF(CZ$268 &gt;= $E354, MAX( MIN( $F354*$F$264, $F354-SUM($I354:CY354)),0),0)</f>
        <v>0</v>
      </c>
      <c r="DA354" s="53">
        <f ca="1" xml:space="preserve"> (DA$2 &gt;= NTBA!$F$17) * IF(DA$268 &gt;= $E354, MAX( MIN( $F354*$F$264, $F354-SUM($I354:CZ354)),0),0)</f>
        <v>0</v>
      </c>
      <c r="DB354" s="53">
        <f ca="1" xml:space="preserve"> (DB$2 &gt;= NTBA!$F$17) * IF(DB$268 &gt;= $E354, MAX( MIN( $F354*$F$264, $F354-SUM($I354:DA354)),0),0)</f>
        <v>0</v>
      </c>
      <c r="DC354" s="53">
        <f ca="1" xml:space="preserve"> (DC$2 &gt;= NTBA!$F$17) * IF(DC$268 &gt;= $E354, MAX( MIN( $F354*$F$264, $F354-SUM($I354:DB354)),0),0)</f>
        <v>0</v>
      </c>
      <c r="DD354" s="53">
        <f ca="1" xml:space="preserve"> (DD$2 &gt;= NTBA!$F$17) * IF(DD$268 &gt;= $E354, MAX( MIN( $F354*$F$264, $F354-SUM($I354:DC354)),0),0)</f>
        <v>0</v>
      </c>
      <c r="DE354" s="53">
        <f ca="1" xml:space="preserve"> (DE$2 &gt;= NTBA!$F$17) * IF(DE$268 &gt;= $E354, MAX( MIN( $F354*$F$264, $F354-SUM($I354:DD354)),0),0)</f>
        <v>0</v>
      </c>
      <c r="DF354" s="53">
        <f ca="1" xml:space="preserve"> (DF$2 &gt;= NTBA!$F$17) * IF(DF$268 &gt;= $E354, MAX( MIN( $F354*$F$264, $F354-SUM($I354:DE354)),0),0)</f>
        <v>0</v>
      </c>
      <c r="DG354" s="53">
        <f ca="1" xml:space="preserve"> (DG$2 &gt;= NTBA!$F$17) * IF(DG$268 &gt;= $E354, MAX( MIN( $F354*$F$264, $F354-SUM($I354:DF354)),0),0)</f>
        <v>0</v>
      </c>
      <c r="DH354" s="53">
        <f ca="1" xml:space="preserve"> (DH$2 &gt;= NTBA!$F$17) * IF(DH$268 &gt;= $E354, MAX( MIN( $F354*$F$264, $F354-SUM($I354:DG354)),0),0)</f>
        <v>0</v>
      </c>
      <c r="DI354" s="53">
        <f ca="1" xml:space="preserve"> (DI$2 &gt;= NTBA!$F$17) * IF(DI$268 &gt;= $E354, MAX( MIN( $F354*$F$264, $F354-SUM($I354:DH354)),0),0)</f>
        <v>0</v>
      </c>
      <c r="DJ354" s="53">
        <f ca="1" xml:space="preserve"> (DJ$2 &gt;= NTBA!$F$17) * IF(DJ$268 &gt;= $E354, MAX( MIN( $F354*$F$264, $F354-SUM($I354:DI354)),0),0)</f>
        <v>0</v>
      </c>
      <c r="DK354" s="53">
        <f ca="1" xml:space="preserve"> (DK$2 &gt;= NTBA!$F$17) * IF(DK$268 &gt;= $E354, MAX( MIN( $F354*$F$264, $F354-SUM($I354:DJ354)),0),0)</f>
        <v>0</v>
      </c>
      <c r="DL354" s="53">
        <f ca="1" xml:space="preserve"> (DL$2 &gt;= NTBA!$F$17) * IF(DL$268 &gt;= $E354, MAX( MIN( $F354*$F$264, $F354-SUM($I354:DK354)),0),0)</f>
        <v>0</v>
      </c>
      <c r="DM354" s="53">
        <f ca="1" xml:space="preserve"> (DM$2 &gt;= NTBA!$F$17) * IF(DM$268 &gt;= $E354, MAX( MIN( $F354*$F$264, $F354-SUM($I354:DL354)),0),0)</f>
        <v>0</v>
      </c>
      <c r="DN354" s="53">
        <f ca="1" xml:space="preserve"> (DN$2 &gt;= NTBA!$F$17) * IF(DN$268 &gt;= $E354, MAX( MIN( $F354*$F$264, $F354-SUM($I354:DM354)),0),0)</f>
        <v>0</v>
      </c>
      <c r="DO354" s="53">
        <f ca="1" xml:space="preserve"> (DO$2 &gt;= NTBA!$F$17) * IF(DO$268 &gt;= $E354, MAX( MIN( $F354*$F$264, $F354-SUM($I354:DN354)),0),0)</f>
        <v>0</v>
      </c>
      <c r="DP354" s="53">
        <f ca="1" xml:space="preserve"> (DP$2 &gt;= NTBA!$F$17) * IF(DP$268 &gt;= $E354, MAX( MIN( $F354*$F$264, $F354-SUM($I354:DO354)),0),0)</f>
        <v>0</v>
      </c>
      <c r="DQ354" s="53">
        <f ca="1" xml:space="preserve"> (DQ$2 &gt;= NTBA!$F$17) * IF(DQ$268 &gt;= $E354, MAX( MIN( $F354*$F$264, $F354-SUM($I354:DP354)),0),0)</f>
        <v>0</v>
      </c>
      <c r="DR354" s="53">
        <f ca="1" xml:space="preserve"> (DR$2 &gt;= NTBA!$F$17) * IF(DR$268 &gt;= $E354, MAX( MIN( $F354*$F$264, $F354-SUM($I354:DQ354)),0),0)</f>
        <v>0</v>
      </c>
      <c r="DS354" s="53">
        <f ca="1" xml:space="preserve"> (DS$2 &gt;= NTBA!$F$17) * IF(DS$268 &gt;= $E354, MAX( MIN( $F354*$F$264, $F354-SUM($I354:DR354)),0),0)</f>
        <v>0</v>
      </c>
      <c r="DT354" s="53">
        <f ca="1" xml:space="preserve"> (DT$2 &gt;= NTBA!$F$17) * IF(DT$268 &gt;= $E354, MAX( MIN( $F354*$F$264, $F354-SUM($I354:DS354)),0),0)</f>
        <v>0</v>
      </c>
      <c r="DU354" s="53">
        <f ca="1" xml:space="preserve"> (DU$2 &gt;= NTBA!$F$17) * IF(DU$268 &gt;= $E354, MAX( MIN( $F354*$F$264, $F354-SUM($I354:DT354)),0),0)</f>
        <v>0</v>
      </c>
      <c r="DV354" s="53">
        <f ca="1" xml:space="preserve"> (DV$2 &gt;= NTBA!$F$17) * IF(DV$268 &gt;= $E354, MAX( MIN( $F354*$F$264, $F354-SUM($I354:DU354)),0),0)</f>
        <v>0</v>
      </c>
      <c r="DW354" s="53">
        <f ca="1" xml:space="preserve"> (DW$2 &gt;= NTBA!$F$17) * IF(DW$268 &gt;= $E354, MAX( MIN( $F354*$F$264, $F354-SUM($I354:DV354)),0),0)</f>
        <v>0</v>
      </c>
      <c r="DX354" s="53">
        <f ca="1" xml:space="preserve"> (DX$2 &gt;= NTBA!$F$17) * IF(DX$268 &gt;= $E354, MAX( MIN( $F354*$F$264, $F354-SUM($I354:DW354)),0),0)</f>
        <v>0</v>
      </c>
      <c r="DY354" s="53">
        <f ca="1" xml:space="preserve"> (DY$2 &gt;= NTBA!$F$17) * IF(DY$268 &gt;= $E354, MAX( MIN( $F354*$F$264, $F354-SUM($I354:DX354)),0),0)</f>
        <v>0</v>
      </c>
      <c r="DZ354" s="53">
        <f ca="1" xml:space="preserve"> (DZ$2 &gt;= NTBA!$F$17) * IF(DZ$268 &gt;= $E354, MAX( MIN( $F354*$F$264, $F354-SUM($I354:DY354)),0),0)</f>
        <v>0</v>
      </c>
      <c r="EA354" s="53">
        <f ca="1" xml:space="preserve"> (EA$2 &gt;= NTBA!$F$17) * IF(EA$268 &gt;= $E354, MAX( MIN( $F354*$F$264, $F354-SUM($I354:DZ354)),0),0)</f>
        <v>0</v>
      </c>
      <c r="EB354" s="53">
        <f ca="1" xml:space="preserve"> (EB$2 &gt;= NTBA!$F$17) * IF(EB$268 &gt;= $E354, MAX( MIN( $F354*$F$264, $F354-SUM($I354:EA354)),0),0)</f>
        <v>0</v>
      </c>
      <c r="EC354" s="53">
        <f ca="1" xml:space="preserve"> (EC$2 &gt;= NTBA!$F$17) * IF(EC$268 &gt;= $E354, MAX( MIN( $F354*$F$264, $F354-SUM($I354:EB354)),0),0)</f>
        <v>0</v>
      </c>
      <c r="ED354" s="53">
        <f ca="1" xml:space="preserve"> (ED$2 &gt;= NTBA!$F$17) * IF(ED$268 &gt;= $E354, MAX( MIN( $F354*$F$264, $F354-SUM($I354:EC354)),0),0)</f>
        <v>0</v>
      </c>
      <c r="EE354" s="53">
        <f ca="1" xml:space="preserve"> (EE$2 &gt;= NTBA!$F$17) * IF(EE$268 &gt;= $E354, MAX( MIN( $F354*$F$264, $F354-SUM($I354:ED354)),0),0)</f>
        <v>0</v>
      </c>
      <c r="EF354" s="53">
        <f ca="1" xml:space="preserve"> (EF$2 &gt;= NTBA!$F$17) * IF(EF$268 &gt;= $E354, MAX( MIN( $F354*$F$264, $F354-SUM($I354:EE354)),0),0)</f>
        <v>0</v>
      </c>
      <c r="EG354" s="53">
        <f ca="1" xml:space="preserve"> (EG$2 &gt;= NTBA!$F$17) * IF(EG$268 &gt;= $E354, MAX( MIN( $F354*$F$264, $F354-SUM($I354:EF354)),0),0)</f>
        <v>0</v>
      </c>
      <c r="EH354" s="53">
        <f ca="1" xml:space="preserve"> (EH$2 &gt;= NTBA!$F$17) * IF(EH$268 &gt;= $E354, MAX( MIN( $F354*$F$264, $F354-SUM($I354:EG354)),0),0)</f>
        <v>0</v>
      </c>
      <c r="EI354" s="21"/>
    </row>
    <row r="355" spans="5:139" ht="15" customHeight="1" outlineLevel="1" x14ac:dyDescent="0.35">
      <c r="E355" s="625">
        <v>87</v>
      </c>
      <c r="F355" s="415">
        <f ca="1"/>
        <v>0</v>
      </c>
      <c r="H355" s="26">
        <f t="shared" ca="1" si="185"/>
        <v>0</v>
      </c>
      <c r="I355" s="39"/>
      <c r="J355" s="53">
        <f xml:space="preserve"> (J$2 &gt;= NTBA!$F$17) * IF(J$268 &gt;= $E355, MAX( MIN( $F355*$F$264, $F355-SUM($I355:I355)),0),0)</f>
        <v>0</v>
      </c>
      <c r="K355" s="53">
        <f xml:space="preserve"> (K$2 &gt;= NTBA!$F$17) * IF(K$268 &gt;= $E355, MAX( MIN( $F355*$F$264, $F355-SUM($I355:J355)),0),0)</f>
        <v>0</v>
      </c>
      <c r="L355" s="53">
        <f xml:space="preserve"> (L$2 &gt;= NTBA!$F$17) * IF(L$268 &gt;= $E355, MAX( MIN( $F355*$F$264, $F355-SUM($I355:K355)),0),0)</f>
        <v>0</v>
      </c>
      <c r="M355" s="53">
        <f xml:space="preserve"> (M$2 &gt;= NTBA!$F$17) * IF(M$268 &gt;= $E355, MAX( MIN( $F355*$F$264, $F355-SUM($I355:L355)),0),0)</f>
        <v>0</v>
      </c>
      <c r="N355" s="53">
        <f xml:space="preserve"> (N$2 &gt;= NTBA!$F$17) * IF(N$268 &gt;= $E355, MAX( MIN( $F355*$F$264, $F355-SUM($I355:M355)),0),0)</f>
        <v>0</v>
      </c>
      <c r="O355" s="53">
        <f xml:space="preserve"> (O$2 &gt;= NTBA!$F$17) * IF(O$268 &gt;= $E355, MAX( MIN( $F355*$F$264, $F355-SUM($I355:N355)),0),0)</f>
        <v>0</v>
      </c>
      <c r="P355" s="53">
        <f xml:space="preserve"> (P$2 &gt;= NTBA!$F$17) * IF(P$268 &gt;= $E355, MAX( MIN( $F355*$F$264, $F355-SUM($I355:O355)),0),0)</f>
        <v>0</v>
      </c>
      <c r="Q355" s="53">
        <f xml:space="preserve"> (Q$2 &gt;= NTBA!$F$17) * IF(Q$268 &gt;= $E355, MAX( MIN( $F355*$F$264, $F355-SUM($I355:P355)),0),0)</f>
        <v>0</v>
      </c>
      <c r="R355" s="53">
        <f xml:space="preserve"> (R$2 &gt;= NTBA!$F$17) * IF(R$268 &gt;= $E355, MAX( MIN( $F355*$F$264, $F355-SUM($I355:Q355)),0),0)</f>
        <v>0</v>
      </c>
      <c r="S355" s="53">
        <f xml:space="preserve"> (S$2 &gt;= NTBA!$F$17) * IF(S$268 &gt;= $E355, MAX( MIN( $F355*$F$264, $F355-SUM($I355:R355)),0),0)</f>
        <v>0</v>
      </c>
      <c r="T355" s="53">
        <f xml:space="preserve"> (T$2 &gt;= NTBA!$F$17) * IF(T$268 &gt;= $E355, MAX( MIN( $F355*$F$264, $F355-SUM($I355:S355)),0),0)</f>
        <v>0</v>
      </c>
      <c r="U355" s="53">
        <f xml:space="preserve"> (U$2 &gt;= NTBA!$F$17) * IF(U$268 &gt;= $E355, MAX( MIN( $F355*$F$264, $F355-SUM($I355:T355)),0),0)</f>
        <v>0</v>
      </c>
      <c r="V355" s="53">
        <f xml:space="preserve"> (V$2 &gt;= NTBA!$F$17) * IF(V$268 &gt;= $E355, MAX( MIN( $F355*$F$264, $F355-SUM($I355:U355)),0),0)</f>
        <v>0</v>
      </c>
      <c r="W355" s="53">
        <f xml:space="preserve"> (W$2 &gt;= NTBA!$F$17) * IF(W$268 &gt;= $E355, MAX( MIN( $F355*$F$264, $F355-SUM($I355:V355)),0),0)</f>
        <v>0</v>
      </c>
      <c r="X355" s="53">
        <f xml:space="preserve"> (X$2 &gt;= NTBA!$F$17) * IF(X$268 &gt;= $E355, MAX( MIN( $F355*$F$264, $F355-SUM($I355:W355)),0),0)</f>
        <v>0</v>
      </c>
      <c r="Y355" s="53">
        <f xml:space="preserve"> (Y$2 &gt;= NTBA!$F$17) * IF(Y$268 &gt;= $E355, MAX( MIN( $F355*$F$264, $F355-SUM($I355:X355)),0),0)</f>
        <v>0</v>
      </c>
      <c r="Z355" s="53">
        <f xml:space="preserve"> (Z$2 &gt;= NTBA!$F$17) * IF(Z$268 &gt;= $E355, MAX( MIN( $F355*$F$264, $F355-SUM($I355:Y355)),0),0)</f>
        <v>0</v>
      </c>
      <c r="AA355" s="53">
        <f xml:space="preserve"> (AA$2 &gt;= NTBA!$F$17) * IF(AA$268 &gt;= $E355, MAX( MIN( $F355*$F$264, $F355-SUM($I355:Z355)),0),0)</f>
        <v>0</v>
      </c>
      <c r="AB355" s="53">
        <f xml:space="preserve"> (AB$2 &gt;= NTBA!$F$17) * IF(AB$268 &gt;= $E355, MAX( MIN( $F355*$F$264, $F355-SUM($I355:AA355)),0),0)</f>
        <v>0</v>
      </c>
      <c r="AC355" s="53">
        <f xml:space="preserve"> (AC$2 &gt;= NTBA!$F$17) * IF(AC$268 &gt;= $E355, MAX( MIN( $F355*$F$264, $F355-SUM($I355:AB355)),0),0)</f>
        <v>0</v>
      </c>
      <c r="AD355" s="53">
        <f xml:space="preserve"> (AD$2 &gt;= NTBA!$F$17) * IF(AD$268 &gt;= $E355, MAX( MIN( $F355*$F$264, $F355-SUM($I355:AC355)),0),0)</f>
        <v>0</v>
      </c>
      <c r="AE355" s="53">
        <f xml:space="preserve"> (AE$2 &gt;= NTBA!$F$17) * IF(AE$268 &gt;= $E355, MAX( MIN( $F355*$F$264, $F355-SUM($I355:AD355)),0),0)</f>
        <v>0</v>
      </c>
      <c r="AF355" s="53">
        <f xml:space="preserve"> (AF$2 &gt;= NTBA!$F$17) * IF(AF$268 &gt;= $E355, MAX( MIN( $F355*$F$264, $F355-SUM($I355:AE355)),0),0)</f>
        <v>0</v>
      </c>
      <c r="AG355" s="53">
        <f xml:space="preserve"> (AG$2 &gt;= NTBA!$F$17) * IF(AG$268 &gt;= $E355, MAX( MIN( $F355*$F$264, $F355-SUM($I355:AF355)),0),0)</f>
        <v>0</v>
      </c>
      <c r="AH355" s="53">
        <f xml:space="preserve"> (AH$2 &gt;= NTBA!$F$17) * IF(AH$268 &gt;= $E355, MAX( MIN( $F355*$F$264, $F355-SUM($I355:AG355)),0),0)</f>
        <v>0</v>
      </c>
      <c r="AI355" s="53">
        <f xml:space="preserve"> (AI$2 &gt;= NTBA!$F$17) * IF(AI$268 &gt;= $E355, MAX( MIN( $F355*$F$264, $F355-SUM($I355:AH355)),0),0)</f>
        <v>0</v>
      </c>
      <c r="AJ355" s="53">
        <f xml:space="preserve"> (AJ$2 &gt;= NTBA!$F$17) * IF(AJ$268 &gt;= $E355, MAX( MIN( $F355*$F$264, $F355-SUM($I355:AI355)),0),0)</f>
        <v>0</v>
      </c>
      <c r="AK355" s="53">
        <f xml:space="preserve"> (AK$2 &gt;= NTBA!$F$17) * IF(AK$268 &gt;= $E355, MAX( MIN( $F355*$F$264, $F355-SUM($I355:AJ355)),0),0)</f>
        <v>0</v>
      </c>
      <c r="AL355" s="53">
        <f xml:space="preserve"> (AL$2 &gt;= NTBA!$F$17) * IF(AL$268 &gt;= $E355, MAX( MIN( $F355*$F$264, $F355-SUM($I355:AK355)),0),0)</f>
        <v>0</v>
      </c>
      <c r="AM355" s="53">
        <f xml:space="preserve"> (AM$2 &gt;= NTBA!$F$17) * IF(AM$268 &gt;= $E355, MAX( MIN( $F355*$F$264, $F355-SUM($I355:AL355)),0),0)</f>
        <v>0</v>
      </c>
      <c r="AN355" s="53">
        <f xml:space="preserve"> (AN$2 &gt;= NTBA!$F$17) * IF(AN$268 &gt;= $E355, MAX( MIN( $F355*$F$264, $F355-SUM($I355:AM355)),0),0)</f>
        <v>0</v>
      </c>
      <c r="AO355" s="53">
        <f xml:space="preserve"> (AO$2 &gt;= NTBA!$F$17) * IF(AO$268 &gt;= $E355, MAX( MIN( $F355*$F$264, $F355-SUM($I355:AN355)),0),0)</f>
        <v>0</v>
      </c>
      <c r="AP355" s="53">
        <f xml:space="preserve"> (AP$2 &gt;= NTBA!$F$17) * IF(AP$268 &gt;= $E355, MAX( MIN( $F355*$F$264, $F355-SUM($I355:AO355)),0),0)</f>
        <v>0</v>
      </c>
      <c r="AQ355" s="53">
        <f xml:space="preserve"> (AQ$2 &gt;= NTBA!$F$17) * IF(AQ$268 &gt;= $E355, MAX( MIN( $F355*$F$264, $F355-SUM($I355:AP355)),0),0)</f>
        <v>0</v>
      </c>
      <c r="AR355" s="53">
        <f xml:space="preserve"> (AR$2 &gt;= NTBA!$F$17) * IF(AR$268 &gt;= $E355, MAX( MIN( $F355*$F$264, $F355-SUM($I355:AQ355)),0),0)</f>
        <v>0</v>
      </c>
      <c r="AS355" s="53">
        <f xml:space="preserve"> (AS$2 &gt;= NTBA!$F$17) * IF(AS$268 &gt;= $E355, MAX( MIN( $F355*$F$264, $F355-SUM($I355:AR355)),0),0)</f>
        <v>0</v>
      </c>
      <c r="AT355" s="53">
        <f xml:space="preserve"> (AT$2 &gt;= NTBA!$F$17) * IF(AT$268 &gt;= $E355, MAX( MIN( $F355*$F$264, $F355-SUM($I355:AS355)),0),0)</f>
        <v>0</v>
      </c>
      <c r="AU355" s="53">
        <f xml:space="preserve"> (AU$2 &gt;= NTBA!$F$17) * IF(AU$268 &gt;= $E355, MAX( MIN( $F355*$F$264, $F355-SUM($I355:AT355)),0),0)</f>
        <v>0</v>
      </c>
      <c r="AV355" s="53">
        <f xml:space="preserve"> (AV$2 &gt;= NTBA!$F$17) * IF(AV$268 &gt;= $E355, MAX( MIN( $F355*$F$264, $F355-SUM($I355:AU355)),0),0)</f>
        <v>0</v>
      </c>
      <c r="AW355" s="53">
        <f xml:space="preserve"> (AW$2 &gt;= NTBA!$F$17) * IF(AW$268 &gt;= $E355, MAX( MIN( $F355*$F$264, $F355-SUM($I355:AV355)),0),0)</f>
        <v>0</v>
      </c>
      <c r="AX355" s="53">
        <f xml:space="preserve"> (AX$2 &gt;= NTBA!$F$17) * IF(AX$268 &gt;= $E355, MAX( MIN( $F355*$F$264, $F355-SUM($I355:AW355)),0),0)</f>
        <v>0</v>
      </c>
      <c r="AY355" s="53">
        <f xml:space="preserve"> (AY$2 &gt;= NTBA!$F$17) * IF(AY$268 &gt;= $E355, MAX( MIN( $F355*$F$264, $F355-SUM($I355:AX355)),0),0)</f>
        <v>0</v>
      </c>
      <c r="AZ355" s="53">
        <f xml:space="preserve"> (AZ$2 &gt;= NTBA!$F$17) * IF(AZ$268 &gt;= $E355, MAX( MIN( $F355*$F$264, $F355-SUM($I355:AY355)),0),0)</f>
        <v>0</v>
      </c>
      <c r="BA355" s="53">
        <f xml:space="preserve"> (BA$2 &gt;= NTBA!$F$17) * IF(BA$268 &gt;= $E355, MAX( MIN( $F355*$F$264, $F355-SUM($I355:AZ355)),0),0)</f>
        <v>0</v>
      </c>
      <c r="BB355" s="53">
        <f xml:space="preserve"> (BB$2 &gt;= NTBA!$F$17) * IF(BB$268 &gt;= $E355, MAX( MIN( $F355*$F$264, $F355-SUM($I355:BA355)),0),0)</f>
        <v>0</v>
      </c>
      <c r="BC355" s="53">
        <f xml:space="preserve"> (BC$2 &gt;= NTBA!$F$17) * IF(BC$268 &gt;= $E355, MAX( MIN( $F355*$F$264, $F355-SUM($I355:BB355)),0),0)</f>
        <v>0</v>
      </c>
      <c r="BD355" s="53">
        <f xml:space="preserve"> (BD$2 &gt;= NTBA!$F$17) * IF(BD$268 &gt;= $E355, MAX( MIN( $F355*$F$264, $F355-SUM($I355:BC355)),0),0)</f>
        <v>0</v>
      </c>
      <c r="BE355" s="53">
        <f xml:space="preserve"> (BE$2 &gt;= NTBA!$F$17) * IF(BE$268 &gt;= $E355, MAX( MIN( $F355*$F$264, $F355-SUM($I355:BD355)),0),0)</f>
        <v>0</v>
      </c>
      <c r="BF355" s="53">
        <f xml:space="preserve"> (BF$2 &gt;= NTBA!$F$17) * IF(BF$268 &gt;= $E355, MAX( MIN( $F355*$F$264, $F355-SUM($I355:BE355)),0),0)</f>
        <v>0</v>
      </c>
      <c r="BG355" s="53">
        <f xml:space="preserve"> (BG$2 &gt;= NTBA!$F$17) * IF(BG$268 &gt;= $E355, MAX( MIN( $F355*$F$264, $F355-SUM($I355:BF355)),0),0)</f>
        <v>0</v>
      </c>
      <c r="BH355" s="53">
        <f xml:space="preserve"> (BH$2 &gt;= NTBA!$F$17) * IF(BH$268 &gt;= $E355, MAX( MIN( $F355*$F$264, $F355-SUM($I355:BG355)),0),0)</f>
        <v>0</v>
      </c>
      <c r="BI355" s="53">
        <f xml:space="preserve"> (BI$2 &gt;= NTBA!$F$17) * IF(BI$268 &gt;= $E355, MAX( MIN( $F355*$F$264, $F355-SUM($I355:BH355)),0),0)</f>
        <v>0</v>
      </c>
      <c r="BJ355" s="53">
        <f xml:space="preserve"> (BJ$2 &gt;= NTBA!$F$17) * IF(BJ$268 &gt;= $E355, MAX( MIN( $F355*$F$264, $F355-SUM($I355:BI355)),0),0)</f>
        <v>0</v>
      </c>
      <c r="BK355" s="53">
        <f xml:space="preserve"> (BK$2 &gt;= NTBA!$F$17) * IF(BK$268 &gt;= $E355, MAX( MIN( $F355*$F$264, $F355-SUM($I355:BJ355)),0),0)</f>
        <v>0</v>
      </c>
      <c r="BL355" s="53">
        <f xml:space="preserve"> (BL$2 &gt;= NTBA!$F$17) * IF(BL$268 &gt;= $E355, MAX( MIN( $F355*$F$264, $F355-SUM($I355:BK355)),0),0)</f>
        <v>0</v>
      </c>
      <c r="BM355" s="53">
        <f xml:space="preserve"> (BM$2 &gt;= NTBA!$F$17) * IF(BM$268 &gt;= $E355, MAX( MIN( $F355*$F$264, $F355-SUM($I355:BL355)),0),0)</f>
        <v>0</v>
      </c>
      <c r="BN355" s="53">
        <f xml:space="preserve"> (BN$2 &gt;= NTBA!$F$17) * IF(BN$268 &gt;= $E355, MAX( MIN( $F355*$F$264, $F355-SUM($I355:BM355)),0),0)</f>
        <v>0</v>
      </c>
      <c r="BO355" s="53">
        <f xml:space="preserve"> (BO$2 &gt;= NTBA!$F$17) * IF(BO$268 &gt;= $E355, MAX( MIN( $F355*$F$264, $F355-SUM($I355:BN355)),0),0)</f>
        <v>0</v>
      </c>
      <c r="BP355" s="53">
        <f xml:space="preserve"> (BP$2 &gt;= NTBA!$F$17) * IF(BP$268 &gt;= $E355, MAX( MIN( $F355*$F$264, $F355-SUM($I355:BO355)),0),0)</f>
        <v>0</v>
      </c>
      <c r="BQ355" s="53">
        <f xml:space="preserve"> (BQ$2 &gt;= NTBA!$F$17) * IF(BQ$268 &gt;= $E355, MAX( MIN( $F355*$F$264, $F355-SUM($I355:BP355)),0),0)</f>
        <v>0</v>
      </c>
      <c r="BR355" s="53">
        <f xml:space="preserve"> (BR$2 &gt;= NTBA!$F$17) * IF(BR$268 &gt;= $E355, MAX( MIN( $F355*$F$264, $F355-SUM($I355:BQ355)),0),0)</f>
        <v>0</v>
      </c>
      <c r="BS355" s="53">
        <f xml:space="preserve"> (BS$2 &gt;= NTBA!$F$17) * IF(BS$268 &gt;= $E355, MAX( MIN( $F355*$F$264, $F355-SUM($I355:BR355)),0),0)</f>
        <v>0</v>
      </c>
      <c r="BT355" s="53">
        <f xml:space="preserve"> (BT$2 &gt;= NTBA!$F$17) * IF(BT$268 &gt;= $E355, MAX( MIN( $F355*$F$264, $F355-SUM($I355:BS355)),0),0)</f>
        <v>0</v>
      </c>
      <c r="BU355" s="53">
        <f xml:space="preserve"> (BU$2 &gt;= NTBA!$F$17) * IF(BU$268 &gt;= $E355, MAX( MIN( $F355*$F$264, $F355-SUM($I355:BT355)),0),0)</f>
        <v>0</v>
      </c>
      <c r="BV355" s="53">
        <f xml:space="preserve"> (BV$2 &gt;= NTBA!$F$17) * IF(BV$268 &gt;= $E355, MAX( MIN( $F355*$F$264, $F355-SUM($I355:BU355)),0),0)</f>
        <v>0</v>
      </c>
      <c r="BW355" s="53">
        <f xml:space="preserve"> (BW$2 &gt;= NTBA!$F$17) * IF(BW$268 &gt;= $E355, MAX( MIN( $F355*$F$264, $F355-SUM($I355:BV355)),0),0)</f>
        <v>0</v>
      </c>
      <c r="BX355" s="53">
        <f xml:space="preserve"> (BX$2 &gt;= NTBA!$F$17) * IF(BX$268 &gt;= $E355, MAX( MIN( $F355*$F$264, $F355-SUM($I355:BW355)),0),0)</f>
        <v>0</v>
      </c>
      <c r="BY355" s="53">
        <f xml:space="preserve"> (BY$2 &gt;= NTBA!$F$17) * IF(BY$268 &gt;= $E355, MAX( MIN( $F355*$F$264, $F355-SUM($I355:BX355)),0),0)</f>
        <v>0</v>
      </c>
      <c r="BZ355" s="53">
        <f xml:space="preserve"> (BZ$2 &gt;= NTBA!$F$17) * IF(BZ$268 &gt;= $E355, MAX( MIN( $F355*$F$264, $F355-SUM($I355:BY355)),0),0)</f>
        <v>0</v>
      </c>
      <c r="CA355" s="53">
        <f xml:space="preserve"> (CA$2 &gt;= NTBA!$F$17) * IF(CA$268 &gt;= $E355, MAX( MIN( $F355*$F$264, $F355-SUM($I355:BZ355)),0),0)</f>
        <v>0</v>
      </c>
      <c r="CB355" s="53">
        <f xml:space="preserve"> (CB$2 &gt;= NTBA!$F$17) * IF(CB$268 &gt;= $E355, MAX( MIN( $F355*$F$264, $F355-SUM($I355:CA355)),0),0)</f>
        <v>0</v>
      </c>
      <c r="CC355" s="53">
        <f xml:space="preserve"> (CC$2 &gt;= NTBA!$F$17) * IF(CC$268 &gt;= $E355, MAX( MIN( $F355*$F$264, $F355-SUM($I355:CB355)),0),0)</f>
        <v>0</v>
      </c>
      <c r="CD355" s="53">
        <f xml:space="preserve"> (CD$2 &gt;= NTBA!$F$17) * IF(CD$268 &gt;= $E355, MAX( MIN( $F355*$F$264, $F355-SUM($I355:CC355)),0),0)</f>
        <v>0</v>
      </c>
      <c r="CE355" s="53">
        <f xml:space="preserve"> (CE$2 &gt;= NTBA!$F$17) * IF(CE$268 &gt;= $E355, MAX( MIN( $F355*$F$264, $F355-SUM($I355:CD355)),0),0)</f>
        <v>0</v>
      </c>
      <c r="CF355" s="53">
        <f xml:space="preserve"> (CF$2 &gt;= NTBA!$F$17) * IF(CF$268 &gt;= $E355, MAX( MIN( $F355*$F$264, $F355-SUM($I355:CE355)),0),0)</f>
        <v>0</v>
      </c>
      <c r="CG355" s="53">
        <f xml:space="preserve"> (CG$2 &gt;= NTBA!$F$17) * IF(CG$268 &gt;= $E355, MAX( MIN( $F355*$F$264, $F355-SUM($I355:CF355)),0),0)</f>
        <v>0</v>
      </c>
      <c r="CH355" s="53">
        <f xml:space="preserve"> (CH$2 &gt;= NTBA!$F$17) * IF(CH$268 &gt;= $E355, MAX( MIN( $F355*$F$264, $F355-SUM($I355:CG355)),0),0)</f>
        <v>0</v>
      </c>
      <c r="CI355" s="53">
        <f xml:space="preserve"> (CI$2 &gt;= NTBA!$F$17) * IF(CI$268 &gt;= $E355, MAX( MIN( $F355*$F$264, $F355-SUM($I355:CH355)),0),0)</f>
        <v>0</v>
      </c>
      <c r="CJ355" s="53">
        <f xml:space="preserve"> (CJ$2 &gt;= NTBA!$F$17) * IF(CJ$268 &gt;= $E355, MAX( MIN( $F355*$F$264, $F355-SUM($I355:CI355)),0),0)</f>
        <v>0</v>
      </c>
      <c r="CK355" s="53">
        <f xml:space="preserve"> (CK$2 &gt;= NTBA!$F$17) * IF(CK$268 &gt;= $E355, MAX( MIN( $F355*$F$264, $F355-SUM($I355:CJ355)),0),0)</f>
        <v>0</v>
      </c>
      <c r="CL355" s="53">
        <f xml:space="preserve"> (CL$2 &gt;= NTBA!$F$17) * IF(CL$268 &gt;= $E355, MAX( MIN( $F355*$F$264, $F355-SUM($I355:CK355)),0),0)</f>
        <v>0</v>
      </c>
      <c r="CM355" s="53">
        <f xml:space="preserve"> (CM$2 &gt;= NTBA!$F$17) * IF(CM$268 &gt;= $E355, MAX( MIN( $F355*$F$264, $F355-SUM($I355:CL355)),0),0)</f>
        <v>0</v>
      </c>
      <c r="CN355" s="53">
        <f xml:space="preserve"> (CN$2 &gt;= NTBA!$F$17) * IF(CN$268 &gt;= $E355, MAX( MIN( $F355*$F$264, $F355-SUM($I355:CM355)),0),0)</f>
        <v>0</v>
      </c>
      <c r="CO355" s="53">
        <f xml:space="preserve"> (CO$2 &gt;= NTBA!$F$17) * IF(CO$268 &gt;= $E355, MAX( MIN( $F355*$F$264, $F355-SUM($I355:CN355)),0),0)</f>
        <v>0</v>
      </c>
      <c r="CP355" s="53">
        <f xml:space="preserve"> (CP$2 &gt;= NTBA!$F$17) * IF(CP$268 &gt;= $E355, MAX( MIN( $F355*$F$264, $F355-SUM($I355:CO355)),0),0)</f>
        <v>0</v>
      </c>
      <c r="CQ355" s="53">
        <f xml:space="preserve"> (CQ$2 &gt;= NTBA!$F$17) * IF(CQ$268 &gt;= $E355, MAX( MIN( $F355*$F$264, $F355-SUM($I355:CP355)),0),0)</f>
        <v>0</v>
      </c>
      <c r="CR355" s="53">
        <f ca="1" xml:space="preserve"> (CR$2 &gt;= NTBA!$F$17) * IF(CR$268 &gt;= $E355, MAX( MIN( $F355*$F$264, $F355-SUM($I355:CQ355)),0),0)</f>
        <v>0</v>
      </c>
      <c r="CS355" s="53">
        <f ca="1" xml:space="preserve"> (CS$2 &gt;= NTBA!$F$17) * IF(CS$268 &gt;= $E355, MAX( MIN( $F355*$F$264, $F355-SUM($I355:CR355)),0),0)</f>
        <v>0</v>
      </c>
      <c r="CT355" s="53">
        <f ca="1" xml:space="preserve"> (CT$2 &gt;= NTBA!$F$17) * IF(CT$268 &gt;= $E355, MAX( MIN( $F355*$F$264, $F355-SUM($I355:CS355)),0),0)</f>
        <v>0</v>
      </c>
      <c r="CU355" s="53">
        <f ca="1" xml:space="preserve"> (CU$2 &gt;= NTBA!$F$17) * IF(CU$268 &gt;= $E355, MAX( MIN( $F355*$F$264, $F355-SUM($I355:CT355)),0),0)</f>
        <v>0</v>
      </c>
      <c r="CV355" s="53">
        <f ca="1" xml:space="preserve"> (CV$2 &gt;= NTBA!$F$17) * IF(CV$268 &gt;= $E355, MAX( MIN( $F355*$F$264, $F355-SUM($I355:CU355)),0),0)</f>
        <v>0</v>
      </c>
      <c r="CW355" s="53">
        <f ca="1" xml:space="preserve"> (CW$2 &gt;= NTBA!$F$17) * IF(CW$268 &gt;= $E355, MAX( MIN( $F355*$F$264, $F355-SUM($I355:CV355)),0),0)</f>
        <v>0</v>
      </c>
      <c r="CX355" s="53">
        <f ca="1" xml:space="preserve"> (CX$2 &gt;= NTBA!$F$17) * IF(CX$268 &gt;= $E355, MAX( MIN( $F355*$F$264, $F355-SUM($I355:CW355)),0),0)</f>
        <v>0</v>
      </c>
      <c r="CY355" s="53">
        <f ca="1" xml:space="preserve"> (CY$2 &gt;= NTBA!$F$17) * IF(CY$268 &gt;= $E355, MAX( MIN( $F355*$F$264, $F355-SUM($I355:CX355)),0),0)</f>
        <v>0</v>
      </c>
      <c r="CZ355" s="53">
        <f ca="1" xml:space="preserve"> (CZ$2 &gt;= NTBA!$F$17) * IF(CZ$268 &gt;= $E355, MAX( MIN( $F355*$F$264, $F355-SUM($I355:CY355)),0),0)</f>
        <v>0</v>
      </c>
      <c r="DA355" s="53">
        <f ca="1" xml:space="preserve"> (DA$2 &gt;= NTBA!$F$17) * IF(DA$268 &gt;= $E355, MAX( MIN( $F355*$F$264, $F355-SUM($I355:CZ355)),0),0)</f>
        <v>0</v>
      </c>
      <c r="DB355" s="53">
        <f ca="1" xml:space="preserve"> (DB$2 &gt;= NTBA!$F$17) * IF(DB$268 &gt;= $E355, MAX( MIN( $F355*$F$264, $F355-SUM($I355:DA355)),0),0)</f>
        <v>0</v>
      </c>
      <c r="DC355" s="53">
        <f ca="1" xml:space="preserve"> (DC$2 &gt;= NTBA!$F$17) * IF(DC$268 &gt;= $E355, MAX( MIN( $F355*$F$264, $F355-SUM($I355:DB355)),0),0)</f>
        <v>0</v>
      </c>
      <c r="DD355" s="53">
        <f ca="1" xml:space="preserve"> (DD$2 &gt;= NTBA!$F$17) * IF(DD$268 &gt;= $E355, MAX( MIN( $F355*$F$264, $F355-SUM($I355:DC355)),0),0)</f>
        <v>0</v>
      </c>
      <c r="DE355" s="53">
        <f ca="1" xml:space="preserve"> (DE$2 &gt;= NTBA!$F$17) * IF(DE$268 &gt;= $E355, MAX( MIN( $F355*$F$264, $F355-SUM($I355:DD355)),0),0)</f>
        <v>0</v>
      </c>
      <c r="DF355" s="53">
        <f ca="1" xml:space="preserve"> (DF$2 &gt;= NTBA!$F$17) * IF(DF$268 &gt;= $E355, MAX( MIN( $F355*$F$264, $F355-SUM($I355:DE355)),0),0)</f>
        <v>0</v>
      </c>
      <c r="DG355" s="53">
        <f ca="1" xml:space="preserve"> (DG$2 &gt;= NTBA!$F$17) * IF(DG$268 &gt;= $E355, MAX( MIN( $F355*$F$264, $F355-SUM($I355:DF355)),0),0)</f>
        <v>0</v>
      </c>
      <c r="DH355" s="53">
        <f ca="1" xml:space="preserve"> (DH$2 &gt;= NTBA!$F$17) * IF(DH$268 &gt;= $E355, MAX( MIN( $F355*$F$264, $F355-SUM($I355:DG355)),0),0)</f>
        <v>0</v>
      </c>
      <c r="DI355" s="53">
        <f ca="1" xml:space="preserve"> (DI$2 &gt;= NTBA!$F$17) * IF(DI$268 &gt;= $E355, MAX( MIN( $F355*$F$264, $F355-SUM($I355:DH355)),0),0)</f>
        <v>0</v>
      </c>
      <c r="DJ355" s="53">
        <f ca="1" xml:space="preserve"> (DJ$2 &gt;= NTBA!$F$17) * IF(DJ$268 &gt;= $E355, MAX( MIN( $F355*$F$264, $F355-SUM($I355:DI355)),0),0)</f>
        <v>0</v>
      </c>
      <c r="DK355" s="53">
        <f ca="1" xml:space="preserve"> (DK$2 &gt;= NTBA!$F$17) * IF(DK$268 &gt;= $E355, MAX( MIN( $F355*$F$264, $F355-SUM($I355:DJ355)),0),0)</f>
        <v>0</v>
      </c>
      <c r="DL355" s="53">
        <f ca="1" xml:space="preserve"> (DL$2 &gt;= NTBA!$F$17) * IF(DL$268 &gt;= $E355, MAX( MIN( $F355*$F$264, $F355-SUM($I355:DK355)),0),0)</f>
        <v>0</v>
      </c>
      <c r="DM355" s="53">
        <f ca="1" xml:space="preserve"> (DM$2 &gt;= NTBA!$F$17) * IF(DM$268 &gt;= $E355, MAX( MIN( $F355*$F$264, $F355-SUM($I355:DL355)),0),0)</f>
        <v>0</v>
      </c>
      <c r="DN355" s="53">
        <f ca="1" xml:space="preserve"> (DN$2 &gt;= NTBA!$F$17) * IF(DN$268 &gt;= $E355, MAX( MIN( $F355*$F$264, $F355-SUM($I355:DM355)),0),0)</f>
        <v>0</v>
      </c>
      <c r="DO355" s="53">
        <f ca="1" xml:space="preserve"> (DO$2 &gt;= NTBA!$F$17) * IF(DO$268 &gt;= $E355, MAX( MIN( $F355*$F$264, $F355-SUM($I355:DN355)),0),0)</f>
        <v>0</v>
      </c>
      <c r="DP355" s="53">
        <f ca="1" xml:space="preserve"> (DP$2 &gt;= NTBA!$F$17) * IF(DP$268 &gt;= $E355, MAX( MIN( $F355*$F$264, $F355-SUM($I355:DO355)),0),0)</f>
        <v>0</v>
      </c>
      <c r="DQ355" s="53">
        <f ca="1" xml:space="preserve"> (DQ$2 &gt;= NTBA!$F$17) * IF(DQ$268 &gt;= $E355, MAX( MIN( $F355*$F$264, $F355-SUM($I355:DP355)),0),0)</f>
        <v>0</v>
      </c>
      <c r="DR355" s="53">
        <f ca="1" xml:space="preserve"> (DR$2 &gt;= NTBA!$F$17) * IF(DR$268 &gt;= $E355, MAX( MIN( $F355*$F$264, $F355-SUM($I355:DQ355)),0),0)</f>
        <v>0</v>
      </c>
      <c r="DS355" s="53">
        <f ca="1" xml:space="preserve"> (DS$2 &gt;= NTBA!$F$17) * IF(DS$268 &gt;= $E355, MAX( MIN( $F355*$F$264, $F355-SUM($I355:DR355)),0),0)</f>
        <v>0</v>
      </c>
      <c r="DT355" s="53">
        <f ca="1" xml:space="preserve"> (DT$2 &gt;= NTBA!$F$17) * IF(DT$268 &gt;= $E355, MAX( MIN( $F355*$F$264, $F355-SUM($I355:DS355)),0),0)</f>
        <v>0</v>
      </c>
      <c r="DU355" s="53">
        <f ca="1" xml:space="preserve"> (DU$2 &gt;= NTBA!$F$17) * IF(DU$268 &gt;= $E355, MAX( MIN( $F355*$F$264, $F355-SUM($I355:DT355)),0),0)</f>
        <v>0</v>
      </c>
      <c r="DV355" s="53">
        <f ca="1" xml:space="preserve"> (DV$2 &gt;= NTBA!$F$17) * IF(DV$268 &gt;= $E355, MAX( MIN( $F355*$F$264, $F355-SUM($I355:DU355)),0),0)</f>
        <v>0</v>
      </c>
      <c r="DW355" s="53">
        <f ca="1" xml:space="preserve"> (DW$2 &gt;= NTBA!$F$17) * IF(DW$268 &gt;= $E355, MAX( MIN( $F355*$F$264, $F355-SUM($I355:DV355)),0),0)</f>
        <v>0</v>
      </c>
      <c r="DX355" s="53">
        <f ca="1" xml:space="preserve"> (DX$2 &gt;= NTBA!$F$17) * IF(DX$268 &gt;= $E355, MAX( MIN( $F355*$F$264, $F355-SUM($I355:DW355)),0),0)</f>
        <v>0</v>
      </c>
      <c r="DY355" s="53">
        <f ca="1" xml:space="preserve"> (DY$2 &gt;= NTBA!$F$17) * IF(DY$268 &gt;= $E355, MAX( MIN( $F355*$F$264, $F355-SUM($I355:DX355)),0),0)</f>
        <v>0</v>
      </c>
      <c r="DZ355" s="53">
        <f ca="1" xml:space="preserve"> (DZ$2 &gt;= NTBA!$F$17) * IF(DZ$268 &gt;= $E355, MAX( MIN( $F355*$F$264, $F355-SUM($I355:DY355)),0),0)</f>
        <v>0</v>
      </c>
      <c r="EA355" s="53">
        <f ca="1" xml:space="preserve"> (EA$2 &gt;= NTBA!$F$17) * IF(EA$268 &gt;= $E355, MAX( MIN( $F355*$F$264, $F355-SUM($I355:DZ355)),0),0)</f>
        <v>0</v>
      </c>
      <c r="EB355" s="53">
        <f ca="1" xml:space="preserve"> (EB$2 &gt;= NTBA!$F$17) * IF(EB$268 &gt;= $E355, MAX( MIN( $F355*$F$264, $F355-SUM($I355:EA355)),0),0)</f>
        <v>0</v>
      </c>
      <c r="EC355" s="53">
        <f ca="1" xml:space="preserve"> (EC$2 &gt;= NTBA!$F$17) * IF(EC$268 &gt;= $E355, MAX( MIN( $F355*$F$264, $F355-SUM($I355:EB355)),0),0)</f>
        <v>0</v>
      </c>
      <c r="ED355" s="53">
        <f ca="1" xml:space="preserve"> (ED$2 &gt;= NTBA!$F$17) * IF(ED$268 &gt;= $E355, MAX( MIN( $F355*$F$264, $F355-SUM($I355:EC355)),0),0)</f>
        <v>0</v>
      </c>
      <c r="EE355" s="53">
        <f ca="1" xml:space="preserve"> (EE$2 &gt;= NTBA!$F$17) * IF(EE$268 &gt;= $E355, MAX( MIN( $F355*$F$264, $F355-SUM($I355:ED355)),0),0)</f>
        <v>0</v>
      </c>
      <c r="EF355" s="53">
        <f ca="1" xml:space="preserve"> (EF$2 &gt;= NTBA!$F$17) * IF(EF$268 &gt;= $E355, MAX( MIN( $F355*$F$264, $F355-SUM($I355:EE355)),0),0)</f>
        <v>0</v>
      </c>
      <c r="EG355" s="53">
        <f ca="1" xml:space="preserve"> (EG$2 &gt;= NTBA!$F$17) * IF(EG$268 &gt;= $E355, MAX( MIN( $F355*$F$264, $F355-SUM($I355:EF355)),0),0)</f>
        <v>0</v>
      </c>
      <c r="EH355" s="53">
        <f ca="1" xml:space="preserve"> (EH$2 &gt;= NTBA!$F$17) * IF(EH$268 &gt;= $E355, MAX( MIN( $F355*$F$264, $F355-SUM($I355:EG355)),0),0)</f>
        <v>0</v>
      </c>
      <c r="EI355" s="21"/>
    </row>
    <row r="356" spans="5:139" ht="15" customHeight="1" outlineLevel="1" x14ac:dyDescent="0.35">
      <c r="E356" s="625">
        <v>88</v>
      </c>
      <c r="F356" s="415">
        <f ca="1"/>
        <v>0</v>
      </c>
      <c r="H356" s="26">
        <f t="shared" ca="1" si="185"/>
        <v>0</v>
      </c>
      <c r="I356" s="39"/>
      <c r="J356" s="53">
        <f xml:space="preserve"> (J$2 &gt;= NTBA!$F$17) * IF(J$268 &gt;= $E356, MAX( MIN( $F356*$F$264, $F356-SUM($I356:I356)),0),0)</f>
        <v>0</v>
      </c>
      <c r="K356" s="53">
        <f xml:space="preserve"> (K$2 &gt;= NTBA!$F$17) * IF(K$268 &gt;= $E356, MAX( MIN( $F356*$F$264, $F356-SUM($I356:J356)),0),0)</f>
        <v>0</v>
      </c>
      <c r="L356" s="53">
        <f xml:space="preserve"> (L$2 &gt;= NTBA!$F$17) * IF(L$268 &gt;= $E356, MAX( MIN( $F356*$F$264, $F356-SUM($I356:K356)),0),0)</f>
        <v>0</v>
      </c>
      <c r="M356" s="53">
        <f xml:space="preserve"> (M$2 &gt;= NTBA!$F$17) * IF(M$268 &gt;= $E356, MAX( MIN( $F356*$F$264, $F356-SUM($I356:L356)),0),0)</f>
        <v>0</v>
      </c>
      <c r="N356" s="53">
        <f xml:space="preserve"> (N$2 &gt;= NTBA!$F$17) * IF(N$268 &gt;= $E356, MAX( MIN( $F356*$F$264, $F356-SUM($I356:M356)),0),0)</f>
        <v>0</v>
      </c>
      <c r="O356" s="53">
        <f xml:space="preserve"> (O$2 &gt;= NTBA!$F$17) * IF(O$268 &gt;= $E356, MAX( MIN( $F356*$F$264, $F356-SUM($I356:N356)),0),0)</f>
        <v>0</v>
      </c>
      <c r="P356" s="53">
        <f xml:space="preserve"> (P$2 &gt;= NTBA!$F$17) * IF(P$268 &gt;= $E356, MAX( MIN( $F356*$F$264, $F356-SUM($I356:O356)),0),0)</f>
        <v>0</v>
      </c>
      <c r="Q356" s="53">
        <f xml:space="preserve"> (Q$2 &gt;= NTBA!$F$17) * IF(Q$268 &gt;= $E356, MAX( MIN( $F356*$F$264, $F356-SUM($I356:P356)),0),0)</f>
        <v>0</v>
      </c>
      <c r="R356" s="53">
        <f xml:space="preserve"> (R$2 &gt;= NTBA!$F$17) * IF(R$268 &gt;= $E356, MAX( MIN( $F356*$F$264, $F356-SUM($I356:Q356)),0),0)</f>
        <v>0</v>
      </c>
      <c r="S356" s="53">
        <f xml:space="preserve"> (S$2 &gt;= NTBA!$F$17) * IF(S$268 &gt;= $E356, MAX( MIN( $F356*$F$264, $F356-SUM($I356:R356)),0),0)</f>
        <v>0</v>
      </c>
      <c r="T356" s="53">
        <f xml:space="preserve"> (T$2 &gt;= NTBA!$F$17) * IF(T$268 &gt;= $E356, MAX( MIN( $F356*$F$264, $F356-SUM($I356:S356)),0),0)</f>
        <v>0</v>
      </c>
      <c r="U356" s="53">
        <f xml:space="preserve"> (U$2 &gt;= NTBA!$F$17) * IF(U$268 &gt;= $E356, MAX( MIN( $F356*$F$264, $F356-SUM($I356:T356)),0),0)</f>
        <v>0</v>
      </c>
      <c r="V356" s="53">
        <f xml:space="preserve"> (V$2 &gt;= NTBA!$F$17) * IF(V$268 &gt;= $E356, MAX( MIN( $F356*$F$264, $F356-SUM($I356:U356)),0),0)</f>
        <v>0</v>
      </c>
      <c r="W356" s="53">
        <f xml:space="preserve"> (W$2 &gt;= NTBA!$F$17) * IF(W$268 &gt;= $E356, MAX( MIN( $F356*$F$264, $F356-SUM($I356:V356)),0),0)</f>
        <v>0</v>
      </c>
      <c r="X356" s="53">
        <f xml:space="preserve"> (X$2 &gt;= NTBA!$F$17) * IF(X$268 &gt;= $E356, MAX( MIN( $F356*$F$264, $F356-SUM($I356:W356)),0),0)</f>
        <v>0</v>
      </c>
      <c r="Y356" s="53">
        <f xml:space="preserve"> (Y$2 &gt;= NTBA!$F$17) * IF(Y$268 &gt;= $E356, MAX( MIN( $F356*$F$264, $F356-SUM($I356:X356)),0),0)</f>
        <v>0</v>
      </c>
      <c r="Z356" s="53">
        <f xml:space="preserve"> (Z$2 &gt;= NTBA!$F$17) * IF(Z$268 &gt;= $E356, MAX( MIN( $F356*$F$264, $F356-SUM($I356:Y356)),0),0)</f>
        <v>0</v>
      </c>
      <c r="AA356" s="53">
        <f xml:space="preserve"> (AA$2 &gt;= NTBA!$F$17) * IF(AA$268 &gt;= $E356, MAX( MIN( $F356*$F$264, $F356-SUM($I356:Z356)),0),0)</f>
        <v>0</v>
      </c>
      <c r="AB356" s="53">
        <f xml:space="preserve"> (AB$2 &gt;= NTBA!$F$17) * IF(AB$268 &gt;= $E356, MAX( MIN( $F356*$F$264, $F356-SUM($I356:AA356)),0),0)</f>
        <v>0</v>
      </c>
      <c r="AC356" s="53">
        <f xml:space="preserve"> (AC$2 &gt;= NTBA!$F$17) * IF(AC$268 &gt;= $E356, MAX( MIN( $F356*$F$264, $F356-SUM($I356:AB356)),0),0)</f>
        <v>0</v>
      </c>
      <c r="AD356" s="53">
        <f xml:space="preserve"> (AD$2 &gt;= NTBA!$F$17) * IF(AD$268 &gt;= $E356, MAX( MIN( $F356*$F$264, $F356-SUM($I356:AC356)),0),0)</f>
        <v>0</v>
      </c>
      <c r="AE356" s="53">
        <f xml:space="preserve"> (AE$2 &gt;= NTBA!$F$17) * IF(AE$268 &gt;= $E356, MAX( MIN( $F356*$F$264, $F356-SUM($I356:AD356)),0),0)</f>
        <v>0</v>
      </c>
      <c r="AF356" s="53">
        <f xml:space="preserve"> (AF$2 &gt;= NTBA!$F$17) * IF(AF$268 &gt;= $E356, MAX( MIN( $F356*$F$264, $F356-SUM($I356:AE356)),0),0)</f>
        <v>0</v>
      </c>
      <c r="AG356" s="53">
        <f xml:space="preserve"> (AG$2 &gt;= NTBA!$F$17) * IF(AG$268 &gt;= $E356, MAX( MIN( $F356*$F$264, $F356-SUM($I356:AF356)),0),0)</f>
        <v>0</v>
      </c>
      <c r="AH356" s="53">
        <f xml:space="preserve"> (AH$2 &gt;= NTBA!$F$17) * IF(AH$268 &gt;= $E356, MAX( MIN( $F356*$F$264, $F356-SUM($I356:AG356)),0),0)</f>
        <v>0</v>
      </c>
      <c r="AI356" s="53">
        <f xml:space="preserve"> (AI$2 &gt;= NTBA!$F$17) * IF(AI$268 &gt;= $E356, MAX( MIN( $F356*$F$264, $F356-SUM($I356:AH356)),0),0)</f>
        <v>0</v>
      </c>
      <c r="AJ356" s="53">
        <f xml:space="preserve"> (AJ$2 &gt;= NTBA!$F$17) * IF(AJ$268 &gt;= $E356, MAX( MIN( $F356*$F$264, $F356-SUM($I356:AI356)),0),0)</f>
        <v>0</v>
      </c>
      <c r="AK356" s="53">
        <f xml:space="preserve"> (AK$2 &gt;= NTBA!$F$17) * IF(AK$268 &gt;= $E356, MAX( MIN( $F356*$F$264, $F356-SUM($I356:AJ356)),0),0)</f>
        <v>0</v>
      </c>
      <c r="AL356" s="53">
        <f xml:space="preserve"> (AL$2 &gt;= NTBA!$F$17) * IF(AL$268 &gt;= $E356, MAX( MIN( $F356*$F$264, $F356-SUM($I356:AK356)),0),0)</f>
        <v>0</v>
      </c>
      <c r="AM356" s="53">
        <f xml:space="preserve"> (AM$2 &gt;= NTBA!$F$17) * IF(AM$268 &gt;= $E356, MAX( MIN( $F356*$F$264, $F356-SUM($I356:AL356)),0),0)</f>
        <v>0</v>
      </c>
      <c r="AN356" s="53">
        <f xml:space="preserve"> (AN$2 &gt;= NTBA!$F$17) * IF(AN$268 &gt;= $E356, MAX( MIN( $F356*$F$264, $F356-SUM($I356:AM356)),0),0)</f>
        <v>0</v>
      </c>
      <c r="AO356" s="53">
        <f xml:space="preserve"> (AO$2 &gt;= NTBA!$F$17) * IF(AO$268 &gt;= $E356, MAX( MIN( $F356*$F$264, $F356-SUM($I356:AN356)),0),0)</f>
        <v>0</v>
      </c>
      <c r="AP356" s="53">
        <f xml:space="preserve"> (AP$2 &gt;= NTBA!$F$17) * IF(AP$268 &gt;= $E356, MAX( MIN( $F356*$F$264, $F356-SUM($I356:AO356)),0),0)</f>
        <v>0</v>
      </c>
      <c r="AQ356" s="53">
        <f xml:space="preserve"> (AQ$2 &gt;= NTBA!$F$17) * IF(AQ$268 &gt;= $E356, MAX( MIN( $F356*$F$264, $F356-SUM($I356:AP356)),0),0)</f>
        <v>0</v>
      </c>
      <c r="AR356" s="53">
        <f xml:space="preserve"> (AR$2 &gt;= NTBA!$F$17) * IF(AR$268 &gt;= $E356, MAX( MIN( $F356*$F$264, $F356-SUM($I356:AQ356)),0),0)</f>
        <v>0</v>
      </c>
      <c r="AS356" s="53">
        <f xml:space="preserve"> (AS$2 &gt;= NTBA!$F$17) * IF(AS$268 &gt;= $E356, MAX( MIN( $F356*$F$264, $F356-SUM($I356:AR356)),0),0)</f>
        <v>0</v>
      </c>
      <c r="AT356" s="53">
        <f xml:space="preserve"> (AT$2 &gt;= NTBA!$F$17) * IF(AT$268 &gt;= $E356, MAX( MIN( $F356*$F$264, $F356-SUM($I356:AS356)),0),0)</f>
        <v>0</v>
      </c>
      <c r="AU356" s="53">
        <f xml:space="preserve"> (AU$2 &gt;= NTBA!$F$17) * IF(AU$268 &gt;= $E356, MAX( MIN( $F356*$F$264, $F356-SUM($I356:AT356)),0),0)</f>
        <v>0</v>
      </c>
      <c r="AV356" s="53">
        <f xml:space="preserve"> (AV$2 &gt;= NTBA!$F$17) * IF(AV$268 &gt;= $E356, MAX( MIN( $F356*$F$264, $F356-SUM($I356:AU356)),0),0)</f>
        <v>0</v>
      </c>
      <c r="AW356" s="53">
        <f xml:space="preserve"> (AW$2 &gt;= NTBA!$F$17) * IF(AW$268 &gt;= $E356, MAX( MIN( $F356*$F$264, $F356-SUM($I356:AV356)),0),0)</f>
        <v>0</v>
      </c>
      <c r="AX356" s="53">
        <f xml:space="preserve"> (AX$2 &gt;= NTBA!$F$17) * IF(AX$268 &gt;= $E356, MAX( MIN( $F356*$F$264, $F356-SUM($I356:AW356)),0),0)</f>
        <v>0</v>
      </c>
      <c r="AY356" s="53">
        <f xml:space="preserve"> (AY$2 &gt;= NTBA!$F$17) * IF(AY$268 &gt;= $E356, MAX( MIN( $F356*$F$264, $F356-SUM($I356:AX356)),0),0)</f>
        <v>0</v>
      </c>
      <c r="AZ356" s="53">
        <f xml:space="preserve"> (AZ$2 &gt;= NTBA!$F$17) * IF(AZ$268 &gt;= $E356, MAX( MIN( $F356*$F$264, $F356-SUM($I356:AY356)),0),0)</f>
        <v>0</v>
      </c>
      <c r="BA356" s="53">
        <f xml:space="preserve"> (BA$2 &gt;= NTBA!$F$17) * IF(BA$268 &gt;= $E356, MAX( MIN( $F356*$F$264, $F356-SUM($I356:AZ356)),0),0)</f>
        <v>0</v>
      </c>
      <c r="BB356" s="53">
        <f xml:space="preserve"> (BB$2 &gt;= NTBA!$F$17) * IF(BB$268 &gt;= $E356, MAX( MIN( $F356*$F$264, $F356-SUM($I356:BA356)),0),0)</f>
        <v>0</v>
      </c>
      <c r="BC356" s="53">
        <f xml:space="preserve"> (BC$2 &gt;= NTBA!$F$17) * IF(BC$268 &gt;= $E356, MAX( MIN( $F356*$F$264, $F356-SUM($I356:BB356)),0),0)</f>
        <v>0</v>
      </c>
      <c r="BD356" s="53">
        <f xml:space="preserve"> (BD$2 &gt;= NTBA!$F$17) * IF(BD$268 &gt;= $E356, MAX( MIN( $F356*$F$264, $F356-SUM($I356:BC356)),0),0)</f>
        <v>0</v>
      </c>
      <c r="BE356" s="53">
        <f xml:space="preserve"> (BE$2 &gt;= NTBA!$F$17) * IF(BE$268 &gt;= $E356, MAX( MIN( $F356*$F$264, $F356-SUM($I356:BD356)),0),0)</f>
        <v>0</v>
      </c>
      <c r="BF356" s="53">
        <f xml:space="preserve"> (BF$2 &gt;= NTBA!$F$17) * IF(BF$268 &gt;= $E356, MAX( MIN( $F356*$F$264, $F356-SUM($I356:BE356)),0),0)</f>
        <v>0</v>
      </c>
      <c r="BG356" s="53">
        <f xml:space="preserve"> (BG$2 &gt;= NTBA!$F$17) * IF(BG$268 &gt;= $E356, MAX( MIN( $F356*$F$264, $F356-SUM($I356:BF356)),0),0)</f>
        <v>0</v>
      </c>
      <c r="BH356" s="53">
        <f xml:space="preserve"> (BH$2 &gt;= NTBA!$F$17) * IF(BH$268 &gt;= $E356, MAX( MIN( $F356*$F$264, $F356-SUM($I356:BG356)),0),0)</f>
        <v>0</v>
      </c>
      <c r="BI356" s="53">
        <f xml:space="preserve"> (BI$2 &gt;= NTBA!$F$17) * IF(BI$268 &gt;= $E356, MAX( MIN( $F356*$F$264, $F356-SUM($I356:BH356)),0),0)</f>
        <v>0</v>
      </c>
      <c r="BJ356" s="53">
        <f xml:space="preserve"> (BJ$2 &gt;= NTBA!$F$17) * IF(BJ$268 &gt;= $E356, MAX( MIN( $F356*$F$264, $F356-SUM($I356:BI356)),0),0)</f>
        <v>0</v>
      </c>
      <c r="BK356" s="53">
        <f xml:space="preserve"> (BK$2 &gt;= NTBA!$F$17) * IF(BK$268 &gt;= $E356, MAX( MIN( $F356*$F$264, $F356-SUM($I356:BJ356)),0),0)</f>
        <v>0</v>
      </c>
      <c r="BL356" s="53">
        <f xml:space="preserve"> (BL$2 &gt;= NTBA!$F$17) * IF(BL$268 &gt;= $E356, MAX( MIN( $F356*$F$264, $F356-SUM($I356:BK356)),0),0)</f>
        <v>0</v>
      </c>
      <c r="BM356" s="53">
        <f xml:space="preserve"> (BM$2 &gt;= NTBA!$F$17) * IF(BM$268 &gt;= $E356, MAX( MIN( $F356*$F$264, $F356-SUM($I356:BL356)),0),0)</f>
        <v>0</v>
      </c>
      <c r="BN356" s="53">
        <f xml:space="preserve"> (BN$2 &gt;= NTBA!$F$17) * IF(BN$268 &gt;= $E356, MAX( MIN( $F356*$F$264, $F356-SUM($I356:BM356)),0),0)</f>
        <v>0</v>
      </c>
      <c r="BO356" s="53">
        <f xml:space="preserve"> (BO$2 &gt;= NTBA!$F$17) * IF(BO$268 &gt;= $E356, MAX( MIN( $F356*$F$264, $F356-SUM($I356:BN356)),0),0)</f>
        <v>0</v>
      </c>
      <c r="BP356" s="53">
        <f xml:space="preserve"> (BP$2 &gt;= NTBA!$F$17) * IF(BP$268 &gt;= $E356, MAX( MIN( $F356*$F$264, $F356-SUM($I356:BO356)),0),0)</f>
        <v>0</v>
      </c>
      <c r="BQ356" s="53">
        <f xml:space="preserve"> (BQ$2 &gt;= NTBA!$F$17) * IF(BQ$268 &gt;= $E356, MAX( MIN( $F356*$F$264, $F356-SUM($I356:BP356)),0),0)</f>
        <v>0</v>
      </c>
      <c r="BR356" s="53">
        <f xml:space="preserve"> (BR$2 &gt;= NTBA!$F$17) * IF(BR$268 &gt;= $E356, MAX( MIN( $F356*$F$264, $F356-SUM($I356:BQ356)),0),0)</f>
        <v>0</v>
      </c>
      <c r="BS356" s="53">
        <f xml:space="preserve"> (BS$2 &gt;= NTBA!$F$17) * IF(BS$268 &gt;= $E356, MAX( MIN( $F356*$F$264, $F356-SUM($I356:BR356)),0),0)</f>
        <v>0</v>
      </c>
      <c r="BT356" s="53">
        <f xml:space="preserve"> (BT$2 &gt;= NTBA!$F$17) * IF(BT$268 &gt;= $E356, MAX( MIN( $F356*$F$264, $F356-SUM($I356:BS356)),0),0)</f>
        <v>0</v>
      </c>
      <c r="BU356" s="53">
        <f xml:space="preserve"> (BU$2 &gt;= NTBA!$F$17) * IF(BU$268 &gt;= $E356, MAX( MIN( $F356*$F$264, $F356-SUM($I356:BT356)),0),0)</f>
        <v>0</v>
      </c>
      <c r="BV356" s="53">
        <f xml:space="preserve"> (BV$2 &gt;= NTBA!$F$17) * IF(BV$268 &gt;= $E356, MAX( MIN( $F356*$F$264, $F356-SUM($I356:BU356)),0),0)</f>
        <v>0</v>
      </c>
      <c r="BW356" s="53">
        <f xml:space="preserve"> (BW$2 &gt;= NTBA!$F$17) * IF(BW$268 &gt;= $E356, MAX( MIN( $F356*$F$264, $F356-SUM($I356:BV356)),0),0)</f>
        <v>0</v>
      </c>
      <c r="BX356" s="53">
        <f xml:space="preserve"> (BX$2 &gt;= NTBA!$F$17) * IF(BX$268 &gt;= $E356, MAX( MIN( $F356*$F$264, $F356-SUM($I356:BW356)),0),0)</f>
        <v>0</v>
      </c>
      <c r="BY356" s="53">
        <f xml:space="preserve"> (BY$2 &gt;= NTBA!$F$17) * IF(BY$268 &gt;= $E356, MAX( MIN( $F356*$F$264, $F356-SUM($I356:BX356)),0),0)</f>
        <v>0</v>
      </c>
      <c r="BZ356" s="53">
        <f xml:space="preserve"> (BZ$2 &gt;= NTBA!$F$17) * IF(BZ$268 &gt;= $E356, MAX( MIN( $F356*$F$264, $F356-SUM($I356:BY356)),0),0)</f>
        <v>0</v>
      </c>
      <c r="CA356" s="53">
        <f xml:space="preserve"> (CA$2 &gt;= NTBA!$F$17) * IF(CA$268 &gt;= $E356, MAX( MIN( $F356*$F$264, $F356-SUM($I356:BZ356)),0),0)</f>
        <v>0</v>
      </c>
      <c r="CB356" s="53">
        <f xml:space="preserve"> (CB$2 &gt;= NTBA!$F$17) * IF(CB$268 &gt;= $E356, MAX( MIN( $F356*$F$264, $F356-SUM($I356:CA356)),0),0)</f>
        <v>0</v>
      </c>
      <c r="CC356" s="53">
        <f xml:space="preserve"> (CC$2 &gt;= NTBA!$F$17) * IF(CC$268 &gt;= $E356, MAX( MIN( $F356*$F$264, $F356-SUM($I356:CB356)),0),0)</f>
        <v>0</v>
      </c>
      <c r="CD356" s="53">
        <f xml:space="preserve"> (CD$2 &gt;= NTBA!$F$17) * IF(CD$268 &gt;= $E356, MAX( MIN( $F356*$F$264, $F356-SUM($I356:CC356)),0),0)</f>
        <v>0</v>
      </c>
      <c r="CE356" s="53">
        <f xml:space="preserve"> (CE$2 &gt;= NTBA!$F$17) * IF(CE$268 &gt;= $E356, MAX( MIN( $F356*$F$264, $F356-SUM($I356:CD356)),0),0)</f>
        <v>0</v>
      </c>
      <c r="CF356" s="53">
        <f xml:space="preserve"> (CF$2 &gt;= NTBA!$F$17) * IF(CF$268 &gt;= $E356, MAX( MIN( $F356*$F$264, $F356-SUM($I356:CE356)),0),0)</f>
        <v>0</v>
      </c>
      <c r="CG356" s="53">
        <f xml:space="preserve"> (CG$2 &gt;= NTBA!$F$17) * IF(CG$268 &gt;= $E356, MAX( MIN( $F356*$F$264, $F356-SUM($I356:CF356)),0),0)</f>
        <v>0</v>
      </c>
      <c r="CH356" s="53">
        <f xml:space="preserve"> (CH$2 &gt;= NTBA!$F$17) * IF(CH$268 &gt;= $E356, MAX( MIN( $F356*$F$264, $F356-SUM($I356:CG356)),0),0)</f>
        <v>0</v>
      </c>
      <c r="CI356" s="53">
        <f xml:space="preserve"> (CI$2 &gt;= NTBA!$F$17) * IF(CI$268 &gt;= $E356, MAX( MIN( $F356*$F$264, $F356-SUM($I356:CH356)),0),0)</f>
        <v>0</v>
      </c>
      <c r="CJ356" s="53">
        <f xml:space="preserve"> (CJ$2 &gt;= NTBA!$F$17) * IF(CJ$268 &gt;= $E356, MAX( MIN( $F356*$F$264, $F356-SUM($I356:CI356)),0),0)</f>
        <v>0</v>
      </c>
      <c r="CK356" s="53">
        <f xml:space="preserve"> (CK$2 &gt;= NTBA!$F$17) * IF(CK$268 &gt;= $E356, MAX( MIN( $F356*$F$264, $F356-SUM($I356:CJ356)),0),0)</f>
        <v>0</v>
      </c>
      <c r="CL356" s="53">
        <f xml:space="preserve"> (CL$2 &gt;= NTBA!$F$17) * IF(CL$268 &gt;= $E356, MAX( MIN( $F356*$F$264, $F356-SUM($I356:CK356)),0),0)</f>
        <v>0</v>
      </c>
      <c r="CM356" s="53">
        <f xml:space="preserve"> (CM$2 &gt;= NTBA!$F$17) * IF(CM$268 &gt;= $E356, MAX( MIN( $F356*$F$264, $F356-SUM($I356:CL356)),0),0)</f>
        <v>0</v>
      </c>
      <c r="CN356" s="53">
        <f xml:space="preserve"> (CN$2 &gt;= NTBA!$F$17) * IF(CN$268 &gt;= $E356, MAX( MIN( $F356*$F$264, $F356-SUM($I356:CM356)),0),0)</f>
        <v>0</v>
      </c>
      <c r="CO356" s="53">
        <f xml:space="preserve"> (CO$2 &gt;= NTBA!$F$17) * IF(CO$268 &gt;= $E356, MAX( MIN( $F356*$F$264, $F356-SUM($I356:CN356)),0),0)</f>
        <v>0</v>
      </c>
      <c r="CP356" s="53">
        <f xml:space="preserve"> (CP$2 &gt;= NTBA!$F$17) * IF(CP$268 &gt;= $E356, MAX( MIN( $F356*$F$264, $F356-SUM($I356:CO356)),0),0)</f>
        <v>0</v>
      </c>
      <c r="CQ356" s="53">
        <f xml:space="preserve"> (CQ$2 &gt;= NTBA!$F$17) * IF(CQ$268 &gt;= $E356, MAX( MIN( $F356*$F$264, $F356-SUM($I356:CP356)),0),0)</f>
        <v>0</v>
      </c>
      <c r="CR356" s="53">
        <f xml:space="preserve"> (CR$2 &gt;= NTBA!$F$17) * IF(CR$268 &gt;= $E356, MAX( MIN( $F356*$F$264, $F356-SUM($I356:CQ356)),0),0)</f>
        <v>0</v>
      </c>
      <c r="CS356" s="53">
        <f ca="1" xml:space="preserve"> (CS$2 &gt;= NTBA!$F$17) * IF(CS$268 &gt;= $E356, MAX( MIN( $F356*$F$264, $F356-SUM($I356:CR356)),0),0)</f>
        <v>0</v>
      </c>
      <c r="CT356" s="53">
        <f ca="1" xml:space="preserve"> (CT$2 &gt;= NTBA!$F$17) * IF(CT$268 &gt;= $E356, MAX( MIN( $F356*$F$264, $F356-SUM($I356:CS356)),0),0)</f>
        <v>0</v>
      </c>
      <c r="CU356" s="53">
        <f ca="1" xml:space="preserve"> (CU$2 &gt;= NTBA!$F$17) * IF(CU$268 &gt;= $E356, MAX( MIN( $F356*$F$264, $F356-SUM($I356:CT356)),0),0)</f>
        <v>0</v>
      </c>
      <c r="CV356" s="53">
        <f ca="1" xml:space="preserve"> (CV$2 &gt;= NTBA!$F$17) * IF(CV$268 &gt;= $E356, MAX( MIN( $F356*$F$264, $F356-SUM($I356:CU356)),0),0)</f>
        <v>0</v>
      </c>
      <c r="CW356" s="53">
        <f ca="1" xml:space="preserve"> (CW$2 &gt;= NTBA!$F$17) * IF(CW$268 &gt;= $E356, MAX( MIN( $F356*$F$264, $F356-SUM($I356:CV356)),0),0)</f>
        <v>0</v>
      </c>
      <c r="CX356" s="53">
        <f ca="1" xml:space="preserve"> (CX$2 &gt;= NTBA!$F$17) * IF(CX$268 &gt;= $E356, MAX( MIN( $F356*$F$264, $F356-SUM($I356:CW356)),0),0)</f>
        <v>0</v>
      </c>
      <c r="CY356" s="53">
        <f ca="1" xml:space="preserve"> (CY$2 &gt;= NTBA!$F$17) * IF(CY$268 &gt;= $E356, MAX( MIN( $F356*$F$264, $F356-SUM($I356:CX356)),0),0)</f>
        <v>0</v>
      </c>
      <c r="CZ356" s="53">
        <f ca="1" xml:space="preserve"> (CZ$2 &gt;= NTBA!$F$17) * IF(CZ$268 &gt;= $E356, MAX( MIN( $F356*$F$264, $F356-SUM($I356:CY356)),0),0)</f>
        <v>0</v>
      </c>
      <c r="DA356" s="53">
        <f ca="1" xml:space="preserve"> (DA$2 &gt;= NTBA!$F$17) * IF(DA$268 &gt;= $E356, MAX( MIN( $F356*$F$264, $F356-SUM($I356:CZ356)),0),0)</f>
        <v>0</v>
      </c>
      <c r="DB356" s="53">
        <f ca="1" xml:space="preserve"> (DB$2 &gt;= NTBA!$F$17) * IF(DB$268 &gt;= $E356, MAX( MIN( $F356*$F$264, $F356-SUM($I356:DA356)),0),0)</f>
        <v>0</v>
      </c>
      <c r="DC356" s="53">
        <f ca="1" xml:space="preserve"> (DC$2 &gt;= NTBA!$F$17) * IF(DC$268 &gt;= $E356, MAX( MIN( $F356*$F$264, $F356-SUM($I356:DB356)),0),0)</f>
        <v>0</v>
      </c>
      <c r="DD356" s="53">
        <f ca="1" xml:space="preserve"> (DD$2 &gt;= NTBA!$F$17) * IF(DD$268 &gt;= $E356, MAX( MIN( $F356*$F$264, $F356-SUM($I356:DC356)),0),0)</f>
        <v>0</v>
      </c>
      <c r="DE356" s="53">
        <f ca="1" xml:space="preserve"> (DE$2 &gt;= NTBA!$F$17) * IF(DE$268 &gt;= $E356, MAX( MIN( $F356*$F$264, $F356-SUM($I356:DD356)),0),0)</f>
        <v>0</v>
      </c>
      <c r="DF356" s="53">
        <f ca="1" xml:space="preserve"> (DF$2 &gt;= NTBA!$F$17) * IF(DF$268 &gt;= $E356, MAX( MIN( $F356*$F$264, $F356-SUM($I356:DE356)),0),0)</f>
        <v>0</v>
      </c>
      <c r="DG356" s="53">
        <f ca="1" xml:space="preserve"> (DG$2 &gt;= NTBA!$F$17) * IF(DG$268 &gt;= $E356, MAX( MIN( $F356*$F$264, $F356-SUM($I356:DF356)),0),0)</f>
        <v>0</v>
      </c>
      <c r="DH356" s="53">
        <f ca="1" xml:space="preserve"> (DH$2 &gt;= NTBA!$F$17) * IF(DH$268 &gt;= $E356, MAX( MIN( $F356*$F$264, $F356-SUM($I356:DG356)),0),0)</f>
        <v>0</v>
      </c>
      <c r="DI356" s="53">
        <f ca="1" xml:space="preserve"> (DI$2 &gt;= NTBA!$F$17) * IF(DI$268 &gt;= $E356, MAX( MIN( $F356*$F$264, $F356-SUM($I356:DH356)),0),0)</f>
        <v>0</v>
      </c>
      <c r="DJ356" s="53">
        <f ca="1" xml:space="preserve"> (DJ$2 &gt;= NTBA!$F$17) * IF(DJ$268 &gt;= $E356, MAX( MIN( $F356*$F$264, $F356-SUM($I356:DI356)),0),0)</f>
        <v>0</v>
      </c>
      <c r="DK356" s="53">
        <f ca="1" xml:space="preserve"> (DK$2 &gt;= NTBA!$F$17) * IF(DK$268 &gt;= $E356, MAX( MIN( $F356*$F$264, $F356-SUM($I356:DJ356)),0),0)</f>
        <v>0</v>
      </c>
      <c r="DL356" s="53">
        <f ca="1" xml:space="preserve"> (DL$2 &gt;= NTBA!$F$17) * IF(DL$268 &gt;= $E356, MAX( MIN( $F356*$F$264, $F356-SUM($I356:DK356)),0),0)</f>
        <v>0</v>
      </c>
      <c r="DM356" s="53">
        <f ca="1" xml:space="preserve"> (DM$2 &gt;= NTBA!$F$17) * IF(DM$268 &gt;= $E356, MAX( MIN( $F356*$F$264, $F356-SUM($I356:DL356)),0),0)</f>
        <v>0</v>
      </c>
      <c r="DN356" s="53">
        <f ca="1" xml:space="preserve"> (DN$2 &gt;= NTBA!$F$17) * IF(DN$268 &gt;= $E356, MAX( MIN( $F356*$F$264, $F356-SUM($I356:DM356)),0),0)</f>
        <v>0</v>
      </c>
      <c r="DO356" s="53">
        <f ca="1" xml:space="preserve"> (DO$2 &gt;= NTBA!$F$17) * IF(DO$268 &gt;= $E356, MAX( MIN( $F356*$F$264, $F356-SUM($I356:DN356)),0),0)</f>
        <v>0</v>
      </c>
      <c r="DP356" s="53">
        <f ca="1" xml:space="preserve"> (DP$2 &gt;= NTBA!$F$17) * IF(DP$268 &gt;= $E356, MAX( MIN( $F356*$F$264, $F356-SUM($I356:DO356)),0),0)</f>
        <v>0</v>
      </c>
      <c r="DQ356" s="53">
        <f ca="1" xml:space="preserve"> (DQ$2 &gt;= NTBA!$F$17) * IF(DQ$268 &gt;= $E356, MAX( MIN( $F356*$F$264, $F356-SUM($I356:DP356)),0),0)</f>
        <v>0</v>
      </c>
      <c r="DR356" s="53">
        <f ca="1" xml:space="preserve"> (DR$2 &gt;= NTBA!$F$17) * IF(DR$268 &gt;= $E356, MAX( MIN( $F356*$F$264, $F356-SUM($I356:DQ356)),0),0)</f>
        <v>0</v>
      </c>
      <c r="DS356" s="53">
        <f ca="1" xml:space="preserve"> (DS$2 &gt;= NTBA!$F$17) * IF(DS$268 &gt;= $E356, MAX( MIN( $F356*$F$264, $F356-SUM($I356:DR356)),0),0)</f>
        <v>0</v>
      </c>
      <c r="DT356" s="53">
        <f ca="1" xml:space="preserve"> (DT$2 &gt;= NTBA!$F$17) * IF(DT$268 &gt;= $E356, MAX( MIN( $F356*$F$264, $F356-SUM($I356:DS356)),0),0)</f>
        <v>0</v>
      </c>
      <c r="DU356" s="53">
        <f ca="1" xml:space="preserve"> (DU$2 &gt;= NTBA!$F$17) * IF(DU$268 &gt;= $E356, MAX( MIN( $F356*$F$264, $F356-SUM($I356:DT356)),0),0)</f>
        <v>0</v>
      </c>
      <c r="DV356" s="53">
        <f ca="1" xml:space="preserve"> (DV$2 &gt;= NTBA!$F$17) * IF(DV$268 &gt;= $E356, MAX( MIN( $F356*$F$264, $F356-SUM($I356:DU356)),0),0)</f>
        <v>0</v>
      </c>
      <c r="DW356" s="53">
        <f ca="1" xml:space="preserve"> (DW$2 &gt;= NTBA!$F$17) * IF(DW$268 &gt;= $E356, MAX( MIN( $F356*$F$264, $F356-SUM($I356:DV356)),0),0)</f>
        <v>0</v>
      </c>
      <c r="DX356" s="53">
        <f ca="1" xml:space="preserve"> (DX$2 &gt;= NTBA!$F$17) * IF(DX$268 &gt;= $E356, MAX( MIN( $F356*$F$264, $F356-SUM($I356:DW356)),0),0)</f>
        <v>0</v>
      </c>
      <c r="DY356" s="53">
        <f ca="1" xml:space="preserve"> (DY$2 &gt;= NTBA!$F$17) * IF(DY$268 &gt;= $E356, MAX( MIN( $F356*$F$264, $F356-SUM($I356:DX356)),0),0)</f>
        <v>0</v>
      </c>
      <c r="DZ356" s="53">
        <f ca="1" xml:space="preserve"> (DZ$2 &gt;= NTBA!$F$17) * IF(DZ$268 &gt;= $E356, MAX( MIN( $F356*$F$264, $F356-SUM($I356:DY356)),0),0)</f>
        <v>0</v>
      </c>
      <c r="EA356" s="53">
        <f ca="1" xml:space="preserve"> (EA$2 &gt;= NTBA!$F$17) * IF(EA$268 &gt;= $E356, MAX( MIN( $F356*$F$264, $F356-SUM($I356:DZ356)),0),0)</f>
        <v>0</v>
      </c>
      <c r="EB356" s="53">
        <f ca="1" xml:space="preserve"> (EB$2 &gt;= NTBA!$F$17) * IF(EB$268 &gt;= $E356, MAX( MIN( $F356*$F$264, $F356-SUM($I356:EA356)),0),0)</f>
        <v>0</v>
      </c>
      <c r="EC356" s="53">
        <f ca="1" xml:space="preserve"> (EC$2 &gt;= NTBA!$F$17) * IF(EC$268 &gt;= $E356, MAX( MIN( $F356*$F$264, $F356-SUM($I356:EB356)),0),0)</f>
        <v>0</v>
      </c>
      <c r="ED356" s="53">
        <f ca="1" xml:space="preserve"> (ED$2 &gt;= NTBA!$F$17) * IF(ED$268 &gt;= $E356, MAX( MIN( $F356*$F$264, $F356-SUM($I356:EC356)),0),0)</f>
        <v>0</v>
      </c>
      <c r="EE356" s="53">
        <f ca="1" xml:space="preserve"> (EE$2 &gt;= NTBA!$F$17) * IF(EE$268 &gt;= $E356, MAX( MIN( $F356*$F$264, $F356-SUM($I356:ED356)),0),0)</f>
        <v>0</v>
      </c>
      <c r="EF356" s="53">
        <f ca="1" xml:space="preserve"> (EF$2 &gt;= NTBA!$F$17) * IF(EF$268 &gt;= $E356, MAX( MIN( $F356*$F$264, $F356-SUM($I356:EE356)),0),0)</f>
        <v>0</v>
      </c>
      <c r="EG356" s="53">
        <f ca="1" xml:space="preserve"> (EG$2 &gt;= NTBA!$F$17) * IF(EG$268 &gt;= $E356, MAX( MIN( $F356*$F$264, $F356-SUM($I356:EF356)),0),0)</f>
        <v>0</v>
      </c>
      <c r="EH356" s="53">
        <f ca="1" xml:space="preserve"> (EH$2 &gt;= NTBA!$F$17) * IF(EH$268 &gt;= $E356, MAX( MIN( $F356*$F$264, $F356-SUM($I356:EG356)),0),0)</f>
        <v>0</v>
      </c>
      <c r="EI356" s="21"/>
    </row>
    <row r="357" spans="5:139" ht="15" customHeight="1" outlineLevel="1" x14ac:dyDescent="0.35">
      <c r="E357" s="625">
        <v>89</v>
      </c>
      <c r="F357" s="415">
        <f ca="1"/>
        <v>0</v>
      </c>
      <c r="H357" s="26">
        <f t="shared" ca="1" si="185"/>
        <v>0</v>
      </c>
      <c r="I357" s="39"/>
      <c r="J357" s="53">
        <f xml:space="preserve"> (J$2 &gt;= NTBA!$F$17) * IF(J$268 &gt;= $E357, MAX( MIN( $F357*$F$264, $F357-SUM($I357:I357)),0),0)</f>
        <v>0</v>
      </c>
      <c r="K357" s="53">
        <f xml:space="preserve"> (K$2 &gt;= NTBA!$F$17) * IF(K$268 &gt;= $E357, MAX( MIN( $F357*$F$264, $F357-SUM($I357:J357)),0),0)</f>
        <v>0</v>
      </c>
      <c r="L357" s="53">
        <f xml:space="preserve"> (L$2 &gt;= NTBA!$F$17) * IF(L$268 &gt;= $E357, MAX( MIN( $F357*$F$264, $F357-SUM($I357:K357)),0),0)</f>
        <v>0</v>
      </c>
      <c r="M357" s="53">
        <f xml:space="preserve"> (M$2 &gt;= NTBA!$F$17) * IF(M$268 &gt;= $E357, MAX( MIN( $F357*$F$264, $F357-SUM($I357:L357)),0),0)</f>
        <v>0</v>
      </c>
      <c r="N357" s="53">
        <f xml:space="preserve"> (N$2 &gt;= NTBA!$F$17) * IF(N$268 &gt;= $E357, MAX( MIN( $F357*$F$264, $F357-SUM($I357:M357)),0),0)</f>
        <v>0</v>
      </c>
      <c r="O357" s="53">
        <f xml:space="preserve"> (O$2 &gt;= NTBA!$F$17) * IF(O$268 &gt;= $E357, MAX( MIN( $F357*$F$264, $F357-SUM($I357:N357)),0),0)</f>
        <v>0</v>
      </c>
      <c r="P357" s="53">
        <f xml:space="preserve"> (P$2 &gt;= NTBA!$F$17) * IF(P$268 &gt;= $E357, MAX( MIN( $F357*$F$264, $F357-SUM($I357:O357)),0),0)</f>
        <v>0</v>
      </c>
      <c r="Q357" s="53">
        <f xml:space="preserve"> (Q$2 &gt;= NTBA!$F$17) * IF(Q$268 &gt;= $E357, MAX( MIN( $F357*$F$264, $F357-SUM($I357:P357)),0),0)</f>
        <v>0</v>
      </c>
      <c r="R357" s="53">
        <f xml:space="preserve"> (R$2 &gt;= NTBA!$F$17) * IF(R$268 &gt;= $E357, MAX( MIN( $F357*$F$264, $F357-SUM($I357:Q357)),0),0)</f>
        <v>0</v>
      </c>
      <c r="S357" s="53">
        <f xml:space="preserve"> (S$2 &gt;= NTBA!$F$17) * IF(S$268 &gt;= $E357, MAX( MIN( $F357*$F$264, $F357-SUM($I357:R357)),0),0)</f>
        <v>0</v>
      </c>
      <c r="T357" s="53">
        <f xml:space="preserve"> (T$2 &gt;= NTBA!$F$17) * IF(T$268 &gt;= $E357, MAX( MIN( $F357*$F$264, $F357-SUM($I357:S357)),0),0)</f>
        <v>0</v>
      </c>
      <c r="U357" s="53">
        <f xml:space="preserve"> (U$2 &gt;= NTBA!$F$17) * IF(U$268 &gt;= $E357, MAX( MIN( $F357*$F$264, $F357-SUM($I357:T357)),0),0)</f>
        <v>0</v>
      </c>
      <c r="V357" s="53">
        <f xml:space="preserve"> (V$2 &gt;= NTBA!$F$17) * IF(V$268 &gt;= $E357, MAX( MIN( $F357*$F$264, $F357-SUM($I357:U357)),0),0)</f>
        <v>0</v>
      </c>
      <c r="W357" s="53">
        <f xml:space="preserve"> (W$2 &gt;= NTBA!$F$17) * IF(W$268 &gt;= $E357, MAX( MIN( $F357*$F$264, $F357-SUM($I357:V357)),0),0)</f>
        <v>0</v>
      </c>
      <c r="X357" s="53">
        <f xml:space="preserve"> (X$2 &gt;= NTBA!$F$17) * IF(X$268 &gt;= $E357, MAX( MIN( $F357*$F$264, $F357-SUM($I357:W357)),0),0)</f>
        <v>0</v>
      </c>
      <c r="Y357" s="53">
        <f xml:space="preserve"> (Y$2 &gt;= NTBA!$F$17) * IF(Y$268 &gt;= $E357, MAX( MIN( $F357*$F$264, $F357-SUM($I357:X357)),0),0)</f>
        <v>0</v>
      </c>
      <c r="Z357" s="53">
        <f xml:space="preserve"> (Z$2 &gt;= NTBA!$F$17) * IF(Z$268 &gt;= $E357, MAX( MIN( $F357*$F$264, $F357-SUM($I357:Y357)),0),0)</f>
        <v>0</v>
      </c>
      <c r="AA357" s="53">
        <f xml:space="preserve"> (AA$2 &gt;= NTBA!$F$17) * IF(AA$268 &gt;= $E357, MAX( MIN( $F357*$F$264, $F357-SUM($I357:Z357)),0),0)</f>
        <v>0</v>
      </c>
      <c r="AB357" s="53">
        <f xml:space="preserve"> (AB$2 &gt;= NTBA!$F$17) * IF(AB$268 &gt;= $E357, MAX( MIN( $F357*$F$264, $F357-SUM($I357:AA357)),0),0)</f>
        <v>0</v>
      </c>
      <c r="AC357" s="53">
        <f xml:space="preserve"> (AC$2 &gt;= NTBA!$F$17) * IF(AC$268 &gt;= $E357, MAX( MIN( $F357*$F$264, $F357-SUM($I357:AB357)),0),0)</f>
        <v>0</v>
      </c>
      <c r="AD357" s="53">
        <f xml:space="preserve"> (AD$2 &gt;= NTBA!$F$17) * IF(AD$268 &gt;= $E357, MAX( MIN( $F357*$F$264, $F357-SUM($I357:AC357)),0),0)</f>
        <v>0</v>
      </c>
      <c r="AE357" s="53">
        <f xml:space="preserve"> (AE$2 &gt;= NTBA!$F$17) * IF(AE$268 &gt;= $E357, MAX( MIN( $F357*$F$264, $F357-SUM($I357:AD357)),0),0)</f>
        <v>0</v>
      </c>
      <c r="AF357" s="53">
        <f xml:space="preserve"> (AF$2 &gt;= NTBA!$F$17) * IF(AF$268 &gt;= $E357, MAX( MIN( $F357*$F$264, $F357-SUM($I357:AE357)),0),0)</f>
        <v>0</v>
      </c>
      <c r="AG357" s="53">
        <f xml:space="preserve"> (AG$2 &gt;= NTBA!$F$17) * IF(AG$268 &gt;= $E357, MAX( MIN( $F357*$F$264, $F357-SUM($I357:AF357)),0),0)</f>
        <v>0</v>
      </c>
      <c r="AH357" s="53">
        <f xml:space="preserve"> (AH$2 &gt;= NTBA!$F$17) * IF(AH$268 &gt;= $E357, MAX( MIN( $F357*$F$264, $F357-SUM($I357:AG357)),0),0)</f>
        <v>0</v>
      </c>
      <c r="AI357" s="53">
        <f xml:space="preserve"> (AI$2 &gt;= NTBA!$F$17) * IF(AI$268 &gt;= $E357, MAX( MIN( $F357*$F$264, $F357-SUM($I357:AH357)),0),0)</f>
        <v>0</v>
      </c>
      <c r="AJ357" s="53">
        <f xml:space="preserve"> (AJ$2 &gt;= NTBA!$F$17) * IF(AJ$268 &gt;= $E357, MAX( MIN( $F357*$F$264, $F357-SUM($I357:AI357)),0),0)</f>
        <v>0</v>
      </c>
      <c r="AK357" s="53">
        <f xml:space="preserve"> (AK$2 &gt;= NTBA!$F$17) * IF(AK$268 &gt;= $E357, MAX( MIN( $F357*$F$264, $F357-SUM($I357:AJ357)),0),0)</f>
        <v>0</v>
      </c>
      <c r="AL357" s="53">
        <f xml:space="preserve"> (AL$2 &gt;= NTBA!$F$17) * IF(AL$268 &gt;= $E357, MAX( MIN( $F357*$F$264, $F357-SUM($I357:AK357)),0),0)</f>
        <v>0</v>
      </c>
      <c r="AM357" s="53">
        <f xml:space="preserve"> (AM$2 &gt;= NTBA!$F$17) * IF(AM$268 &gt;= $E357, MAX( MIN( $F357*$F$264, $F357-SUM($I357:AL357)),0),0)</f>
        <v>0</v>
      </c>
      <c r="AN357" s="53">
        <f xml:space="preserve"> (AN$2 &gt;= NTBA!$F$17) * IF(AN$268 &gt;= $E357, MAX( MIN( $F357*$F$264, $F357-SUM($I357:AM357)),0),0)</f>
        <v>0</v>
      </c>
      <c r="AO357" s="53">
        <f xml:space="preserve"> (AO$2 &gt;= NTBA!$F$17) * IF(AO$268 &gt;= $E357, MAX( MIN( $F357*$F$264, $F357-SUM($I357:AN357)),0),0)</f>
        <v>0</v>
      </c>
      <c r="AP357" s="53">
        <f xml:space="preserve"> (AP$2 &gt;= NTBA!$F$17) * IF(AP$268 &gt;= $E357, MAX( MIN( $F357*$F$264, $F357-SUM($I357:AO357)),0),0)</f>
        <v>0</v>
      </c>
      <c r="AQ357" s="53">
        <f xml:space="preserve"> (AQ$2 &gt;= NTBA!$F$17) * IF(AQ$268 &gt;= $E357, MAX( MIN( $F357*$F$264, $F357-SUM($I357:AP357)),0),0)</f>
        <v>0</v>
      </c>
      <c r="AR357" s="53">
        <f xml:space="preserve"> (AR$2 &gt;= NTBA!$F$17) * IF(AR$268 &gt;= $E357, MAX( MIN( $F357*$F$264, $F357-SUM($I357:AQ357)),0),0)</f>
        <v>0</v>
      </c>
      <c r="AS357" s="53">
        <f xml:space="preserve"> (AS$2 &gt;= NTBA!$F$17) * IF(AS$268 &gt;= $E357, MAX( MIN( $F357*$F$264, $F357-SUM($I357:AR357)),0),0)</f>
        <v>0</v>
      </c>
      <c r="AT357" s="53">
        <f xml:space="preserve"> (AT$2 &gt;= NTBA!$F$17) * IF(AT$268 &gt;= $E357, MAX( MIN( $F357*$F$264, $F357-SUM($I357:AS357)),0),0)</f>
        <v>0</v>
      </c>
      <c r="AU357" s="53">
        <f xml:space="preserve"> (AU$2 &gt;= NTBA!$F$17) * IF(AU$268 &gt;= $E357, MAX( MIN( $F357*$F$264, $F357-SUM($I357:AT357)),0),0)</f>
        <v>0</v>
      </c>
      <c r="AV357" s="53">
        <f xml:space="preserve"> (AV$2 &gt;= NTBA!$F$17) * IF(AV$268 &gt;= $E357, MAX( MIN( $F357*$F$264, $F357-SUM($I357:AU357)),0),0)</f>
        <v>0</v>
      </c>
      <c r="AW357" s="53">
        <f xml:space="preserve"> (AW$2 &gt;= NTBA!$F$17) * IF(AW$268 &gt;= $E357, MAX( MIN( $F357*$F$264, $F357-SUM($I357:AV357)),0),0)</f>
        <v>0</v>
      </c>
      <c r="AX357" s="53">
        <f xml:space="preserve"> (AX$2 &gt;= NTBA!$F$17) * IF(AX$268 &gt;= $E357, MAX( MIN( $F357*$F$264, $F357-SUM($I357:AW357)),0),0)</f>
        <v>0</v>
      </c>
      <c r="AY357" s="53">
        <f xml:space="preserve"> (AY$2 &gt;= NTBA!$F$17) * IF(AY$268 &gt;= $E357, MAX( MIN( $F357*$F$264, $F357-SUM($I357:AX357)),0),0)</f>
        <v>0</v>
      </c>
      <c r="AZ357" s="53">
        <f xml:space="preserve"> (AZ$2 &gt;= NTBA!$F$17) * IF(AZ$268 &gt;= $E357, MAX( MIN( $F357*$F$264, $F357-SUM($I357:AY357)),0),0)</f>
        <v>0</v>
      </c>
      <c r="BA357" s="53">
        <f xml:space="preserve"> (BA$2 &gt;= NTBA!$F$17) * IF(BA$268 &gt;= $E357, MAX( MIN( $F357*$F$264, $F357-SUM($I357:AZ357)),0),0)</f>
        <v>0</v>
      </c>
      <c r="BB357" s="53">
        <f xml:space="preserve"> (BB$2 &gt;= NTBA!$F$17) * IF(BB$268 &gt;= $E357, MAX( MIN( $F357*$F$264, $F357-SUM($I357:BA357)),0),0)</f>
        <v>0</v>
      </c>
      <c r="BC357" s="53">
        <f xml:space="preserve"> (BC$2 &gt;= NTBA!$F$17) * IF(BC$268 &gt;= $E357, MAX( MIN( $F357*$F$264, $F357-SUM($I357:BB357)),0),0)</f>
        <v>0</v>
      </c>
      <c r="BD357" s="53">
        <f xml:space="preserve"> (BD$2 &gt;= NTBA!$F$17) * IF(BD$268 &gt;= $E357, MAX( MIN( $F357*$F$264, $F357-SUM($I357:BC357)),0),0)</f>
        <v>0</v>
      </c>
      <c r="BE357" s="53">
        <f xml:space="preserve"> (BE$2 &gt;= NTBA!$F$17) * IF(BE$268 &gt;= $E357, MAX( MIN( $F357*$F$264, $F357-SUM($I357:BD357)),0),0)</f>
        <v>0</v>
      </c>
      <c r="BF357" s="53">
        <f xml:space="preserve"> (BF$2 &gt;= NTBA!$F$17) * IF(BF$268 &gt;= $E357, MAX( MIN( $F357*$F$264, $F357-SUM($I357:BE357)),0),0)</f>
        <v>0</v>
      </c>
      <c r="BG357" s="53">
        <f xml:space="preserve"> (BG$2 &gt;= NTBA!$F$17) * IF(BG$268 &gt;= $E357, MAX( MIN( $F357*$F$264, $F357-SUM($I357:BF357)),0),0)</f>
        <v>0</v>
      </c>
      <c r="BH357" s="53">
        <f xml:space="preserve"> (BH$2 &gt;= NTBA!$F$17) * IF(BH$268 &gt;= $E357, MAX( MIN( $F357*$F$264, $F357-SUM($I357:BG357)),0),0)</f>
        <v>0</v>
      </c>
      <c r="BI357" s="53">
        <f xml:space="preserve"> (BI$2 &gt;= NTBA!$F$17) * IF(BI$268 &gt;= $E357, MAX( MIN( $F357*$F$264, $F357-SUM($I357:BH357)),0),0)</f>
        <v>0</v>
      </c>
      <c r="BJ357" s="53">
        <f xml:space="preserve"> (BJ$2 &gt;= NTBA!$F$17) * IF(BJ$268 &gt;= $E357, MAX( MIN( $F357*$F$264, $F357-SUM($I357:BI357)),0),0)</f>
        <v>0</v>
      </c>
      <c r="BK357" s="53">
        <f xml:space="preserve"> (BK$2 &gt;= NTBA!$F$17) * IF(BK$268 &gt;= $E357, MAX( MIN( $F357*$F$264, $F357-SUM($I357:BJ357)),0),0)</f>
        <v>0</v>
      </c>
      <c r="BL357" s="53">
        <f xml:space="preserve"> (BL$2 &gt;= NTBA!$F$17) * IF(BL$268 &gt;= $E357, MAX( MIN( $F357*$F$264, $F357-SUM($I357:BK357)),0),0)</f>
        <v>0</v>
      </c>
      <c r="BM357" s="53">
        <f xml:space="preserve"> (BM$2 &gt;= NTBA!$F$17) * IF(BM$268 &gt;= $E357, MAX( MIN( $F357*$F$264, $F357-SUM($I357:BL357)),0),0)</f>
        <v>0</v>
      </c>
      <c r="BN357" s="53">
        <f xml:space="preserve"> (BN$2 &gt;= NTBA!$F$17) * IF(BN$268 &gt;= $E357, MAX( MIN( $F357*$F$264, $F357-SUM($I357:BM357)),0),0)</f>
        <v>0</v>
      </c>
      <c r="BO357" s="53">
        <f xml:space="preserve"> (BO$2 &gt;= NTBA!$F$17) * IF(BO$268 &gt;= $E357, MAX( MIN( $F357*$F$264, $F357-SUM($I357:BN357)),0),0)</f>
        <v>0</v>
      </c>
      <c r="BP357" s="53">
        <f xml:space="preserve"> (BP$2 &gt;= NTBA!$F$17) * IF(BP$268 &gt;= $E357, MAX( MIN( $F357*$F$264, $F357-SUM($I357:BO357)),0),0)</f>
        <v>0</v>
      </c>
      <c r="BQ357" s="53">
        <f xml:space="preserve"> (BQ$2 &gt;= NTBA!$F$17) * IF(BQ$268 &gt;= $E357, MAX( MIN( $F357*$F$264, $F357-SUM($I357:BP357)),0),0)</f>
        <v>0</v>
      </c>
      <c r="BR357" s="53">
        <f xml:space="preserve"> (BR$2 &gt;= NTBA!$F$17) * IF(BR$268 &gt;= $E357, MAX( MIN( $F357*$F$264, $F357-SUM($I357:BQ357)),0),0)</f>
        <v>0</v>
      </c>
      <c r="BS357" s="53">
        <f xml:space="preserve"> (BS$2 &gt;= NTBA!$F$17) * IF(BS$268 &gt;= $E357, MAX( MIN( $F357*$F$264, $F357-SUM($I357:BR357)),0),0)</f>
        <v>0</v>
      </c>
      <c r="BT357" s="53">
        <f xml:space="preserve"> (BT$2 &gt;= NTBA!$F$17) * IF(BT$268 &gt;= $E357, MAX( MIN( $F357*$F$264, $F357-SUM($I357:BS357)),0),0)</f>
        <v>0</v>
      </c>
      <c r="BU357" s="53">
        <f xml:space="preserve"> (BU$2 &gt;= NTBA!$F$17) * IF(BU$268 &gt;= $E357, MAX( MIN( $F357*$F$264, $F357-SUM($I357:BT357)),0),0)</f>
        <v>0</v>
      </c>
      <c r="BV357" s="53">
        <f xml:space="preserve"> (BV$2 &gt;= NTBA!$F$17) * IF(BV$268 &gt;= $E357, MAX( MIN( $F357*$F$264, $F357-SUM($I357:BU357)),0),0)</f>
        <v>0</v>
      </c>
      <c r="BW357" s="53">
        <f xml:space="preserve"> (BW$2 &gt;= NTBA!$F$17) * IF(BW$268 &gt;= $E357, MAX( MIN( $F357*$F$264, $F357-SUM($I357:BV357)),0),0)</f>
        <v>0</v>
      </c>
      <c r="BX357" s="53">
        <f xml:space="preserve"> (BX$2 &gt;= NTBA!$F$17) * IF(BX$268 &gt;= $E357, MAX( MIN( $F357*$F$264, $F357-SUM($I357:BW357)),0),0)</f>
        <v>0</v>
      </c>
      <c r="BY357" s="53">
        <f xml:space="preserve"> (BY$2 &gt;= NTBA!$F$17) * IF(BY$268 &gt;= $E357, MAX( MIN( $F357*$F$264, $F357-SUM($I357:BX357)),0),0)</f>
        <v>0</v>
      </c>
      <c r="BZ357" s="53">
        <f xml:space="preserve"> (BZ$2 &gt;= NTBA!$F$17) * IF(BZ$268 &gt;= $E357, MAX( MIN( $F357*$F$264, $F357-SUM($I357:BY357)),0),0)</f>
        <v>0</v>
      </c>
      <c r="CA357" s="53">
        <f xml:space="preserve"> (CA$2 &gt;= NTBA!$F$17) * IF(CA$268 &gt;= $E357, MAX( MIN( $F357*$F$264, $F357-SUM($I357:BZ357)),0),0)</f>
        <v>0</v>
      </c>
      <c r="CB357" s="53">
        <f xml:space="preserve"> (CB$2 &gt;= NTBA!$F$17) * IF(CB$268 &gt;= $E357, MAX( MIN( $F357*$F$264, $F357-SUM($I357:CA357)),0),0)</f>
        <v>0</v>
      </c>
      <c r="CC357" s="53">
        <f xml:space="preserve"> (CC$2 &gt;= NTBA!$F$17) * IF(CC$268 &gt;= $E357, MAX( MIN( $F357*$F$264, $F357-SUM($I357:CB357)),0),0)</f>
        <v>0</v>
      </c>
      <c r="CD357" s="53">
        <f xml:space="preserve"> (CD$2 &gt;= NTBA!$F$17) * IF(CD$268 &gt;= $E357, MAX( MIN( $F357*$F$264, $F357-SUM($I357:CC357)),0),0)</f>
        <v>0</v>
      </c>
      <c r="CE357" s="53">
        <f xml:space="preserve"> (CE$2 &gt;= NTBA!$F$17) * IF(CE$268 &gt;= $E357, MAX( MIN( $F357*$F$264, $F357-SUM($I357:CD357)),0),0)</f>
        <v>0</v>
      </c>
      <c r="CF357" s="53">
        <f xml:space="preserve"> (CF$2 &gt;= NTBA!$F$17) * IF(CF$268 &gt;= $E357, MAX( MIN( $F357*$F$264, $F357-SUM($I357:CE357)),0),0)</f>
        <v>0</v>
      </c>
      <c r="CG357" s="53">
        <f xml:space="preserve"> (CG$2 &gt;= NTBA!$F$17) * IF(CG$268 &gt;= $E357, MAX( MIN( $F357*$F$264, $F357-SUM($I357:CF357)),0),0)</f>
        <v>0</v>
      </c>
      <c r="CH357" s="53">
        <f xml:space="preserve"> (CH$2 &gt;= NTBA!$F$17) * IF(CH$268 &gt;= $E357, MAX( MIN( $F357*$F$264, $F357-SUM($I357:CG357)),0),0)</f>
        <v>0</v>
      </c>
      <c r="CI357" s="53">
        <f xml:space="preserve"> (CI$2 &gt;= NTBA!$F$17) * IF(CI$268 &gt;= $E357, MAX( MIN( $F357*$F$264, $F357-SUM($I357:CH357)),0),0)</f>
        <v>0</v>
      </c>
      <c r="CJ357" s="53">
        <f xml:space="preserve"> (CJ$2 &gt;= NTBA!$F$17) * IF(CJ$268 &gt;= $E357, MAX( MIN( $F357*$F$264, $F357-SUM($I357:CI357)),0),0)</f>
        <v>0</v>
      </c>
      <c r="CK357" s="53">
        <f xml:space="preserve"> (CK$2 &gt;= NTBA!$F$17) * IF(CK$268 &gt;= $E357, MAX( MIN( $F357*$F$264, $F357-SUM($I357:CJ357)),0),0)</f>
        <v>0</v>
      </c>
      <c r="CL357" s="53">
        <f xml:space="preserve"> (CL$2 &gt;= NTBA!$F$17) * IF(CL$268 &gt;= $E357, MAX( MIN( $F357*$F$264, $F357-SUM($I357:CK357)),0),0)</f>
        <v>0</v>
      </c>
      <c r="CM357" s="53">
        <f xml:space="preserve"> (CM$2 &gt;= NTBA!$F$17) * IF(CM$268 &gt;= $E357, MAX( MIN( $F357*$F$264, $F357-SUM($I357:CL357)),0),0)</f>
        <v>0</v>
      </c>
      <c r="CN357" s="53">
        <f xml:space="preserve"> (CN$2 &gt;= NTBA!$F$17) * IF(CN$268 &gt;= $E357, MAX( MIN( $F357*$F$264, $F357-SUM($I357:CM357)),0),0)</f>
        <v>0</v>
      </c>
      <c r="CO357" s="53">
        <f xml:space="preserve"> (CO$2 &gt;= NTBA!$F$17) * IF(CO$268 &gt;= $E357, MAX( MIN( $F357*$F$264, $F357-SUM($I357:CN357)),0),0)</f>
        <v>0</v>
      </c>
      <c r="CP357" s="53">
        <f xml:space="preserve"> (CP$2 &gt;= NTBA!$F$17) * IF(CP$268 &gt;= $E357, MAX( MIN( $F357*$F$264, $F357-SUM($I357:CO357)),0),0)</f>
        <v>0</v>
      </c>
      <c r="CQ357" s="53">
        <f xml:space="preserve"> (CQ$2 &gt;= NTBA!$F$17) * IF(CQ$268 &gt;= $E357, MAX( MIN( $F357*$F$264, $F357-SUM($I357:CP357)),0),0)</f>
        <v>0</v>
      </c>
      <c r="CR357" s="53">
        <f xml:space="preserve"> (CR$2 &gt;= NTBA!$F$17) * IF(CR$268 &gt;= $E357, MAX( MIN( $F357*$F$264, $F357-SUM($I357:CQ357)),0),0)</f>
        <v>0</v>
      </c>
      <c r="CS357" s="53">
        <f xml:space="preserve"> (CS$2 &gt;= NTBA!$F$17) * IF(CS$268 &gt;= $E357, MAX( MIN( $F357*$F$264, $F357-SUM($I357:CR357)),0),0)</f>
        <v>0</v>
      </c>
      <c r="CT357" s="53">
        <f ca="1" xml:space="preserve"> (CT$2 &gt;= NTBA!$F$17) * IF(CT$268 &gt;= $E357, MAX( MIN( $F357*$F$264, $F357-SUM($I357:CS357)),0),0)</f>
        <v>0</v>
      </c>
      <c r="CU357" s="53">
        <f ca="1" xml:space="preserve"> (CU$2 &gt;= NTBA!$F$17) * IF(CU$268 &gt;= $E357, MAX( MIN( $F357*$F$264, $F357-SUM($I357:CT357)),0),0)</f>
        <v>0</v>
      </c>
      <c r="CV357" s="53">
        <f ca="1" xml:space="preserve"> (CV$2 &gt;= NTBA!$F$17) * IF(CV$268 &gt;= $E357, MAX( MIN( $F357*$F$264, $F357-SUM($I357:CU357)),0),0)</f>
        <v>0</v>
      </c>
      <c r="CW357" s="53">
        <f ca="1" xml:space="preserve"> (CW$2 &gt;= NTBA!$F$17) * IF(CW$268 &gt;= $E357, MAX( MIN( $F357*$F$264, $F357-SUM($I357:CV357)),0),0)</f>
        <v>0</v>
      </c>
      <c r="CX357" s="53">
        <f ca="1" xml:space="preserve"> (CX$2 &gt;= NTBA!$F$17) * IF(CX$268 &gt;= $E357, MAX( MIN( $F357*$F$264, $F357-SUM($I357:CW357)),0),0)</f>
        <v>0</v>
      </c>
      <c r="CY357" s="53">
        <f ca="1" xml:space="preserve"> (CY$2 &gt;= NTBA!$F$17) * IF(CY$268 &gt;= $E357, MAX( MIN( $F357*$F$264, $F357-SUM($I357:CX357)),0),0)</f>
        <v>0</v>
      </c>
      <c r="CZ357" s="53">
        <f ca="1" xml:space="preserve"> (CZ$2 &gt;= NTBA!$F$17) * IF(CZ$268 &gt;= $E357, MAX( MIN( $F357*$F$264, $F357-SUM($I357:CY357)),0),0)</f>
        <v>0</v>
      </c>
      <c r="DA357" s="53">
        <f ca="1" xml:space="preserve"> (DA$2 &gt;= NTBA!$F$17) * IF(DA$268 &gt;= $E357, MAX( MIN( $F357*$F$264, $F357-SUM($I357:CZ357)),0),0)</f>
        <v>0</v>
      </c>
      <c r="DB357" s="53">
        <f ca="1" xml:space="preserve"> (DB$2 &gt;= NTBA!$F$17) * IF(DB$268 &gt;= $E357, MAX( MIN( $F357*$F$264, $F357-SUM($I357:DA357)),0),0)</f>
        <v>0</v>
      </c>
      <c r="DC357" s="53">
        <f ca="1" xml:space="preserve"> (DC$2 &gt;= NTBA!$F$17) * IF(DC$268 &gt;= $E357, MAX( MIN( $F357*$F$264, $F357-SUM($I357:DB357)),0),0)</f>
        <v>0</v>
      </c>
      <c r="DD357" s="53">
        <f ca="1" xml:space="preserve"> (DD$2 &gt;= NTBA!$F$17) * IF(DD$268 &gt;= $E357, MAX( MIN( $F357*$F$264, $F357-SUM($I357:DC357)),0),0)</f>
        <v>0</v>
      </c>
      <c r="DE357" s="53">
        <f ca="1" xml:space="preserve"> (DE$2 &gt;= NTBA!$F$17) * IF(DE$268 &gt;= $E357, MAX( MIN( $F357*$F$264, $F357-SUM($I357:DD357)),0),0)</f>
        <v>0</v>
      </c>
      <c r="DF357" s="53">
        <f ca="1" xml:space="preserve"> (DF$2 &gt;= NTBA!$F$17) * IF(DF$268 &gt;= $E357, MAX( MIN( $F357*$F$264, $F357-SUM($I357:DE357)),0),0)</f>
        <v>0</v>
      </c>
      <c r="DG357" s="53">
        <f ca="1" xml:space="preserve"> (DG$2 &gt;= NTBA!$F$17) * IF(DG$268 &gt;= $E357, MAX( MIN( $F357*$F$264, $F357-SUM($I357:DF357)),0),0)</f>
        <v>0</v>
      </c>
      <c r="DH357" s="53">
        <f ca="1" xml:space="preserve"> (DH$2 &gt;= NTBA!$F$17) * IF(DH$268 &gt;= $E357, MAX( MIN( $F357*$F$264, $F357-SUM($I357:DG357)),0),0)</f>
        <v>0</v>
      </c>
      <c r="DI357" s="53">
        <f ca="1" xml:space="preserve"> (DI$2 &gt;= NTBA!$F$17) * IF(DI$268 &gt;= $E357, MAX( MIN( $F357*$F$264, $F357-SUM($I357:DH357)),0),0)</f>
        <v>0</v>
      </c>
      <c r="DJ357" s="53">
        <f ca="1" xml:space="preserve"> (DJ$2 &gt;= NTBA!$F$17) * IF(DJ$268 &gt;= $E357, MAX( MIN( $F357*$F$264, $F357-SUM($I357:DI357)),0),0)</f>
        <v>0</v>
      </c>
      <c r="DK357" s="53">
        <f ca="1" xml:space="preserve"> (DK$2 &gt;= NTBA!$F$17) * IF(DK$268 &gt;= $E357, MAX( MIN( $F357*$F$264, $F357-SUM($I357:DJ357)),0),0)</f>
        <v>0</v>
      </c>
      <c r="DL357" s="53">
        <f ca="1" xml:space="preserve"> (DL$2 &gt;= NTBA!$F$17) * IF(DL$268 &gt;= $E357, MAX( MIN( $F357*$F$264, $F357-SUM($I357:DK357)),0),0)</f>
        <v>0</v>
      </c>
      <c r="DM357" s="53">
        <f ca="1" xml:space="preserve"> (DM$2 &gt;= NTBA!$F$17) * IF(DM$268 &gt;= $E357, MAX( MIN( $F357*$F$264, $F357-SUM($I357:DL357)),0),0)</f>
        <v>0</v>
      </c>
      <c r="DN357" s="53">
        <f ca="1" xml:space="preserve"> (DN$2 &gt;= NTBA!$F$17) * IF(DN$268 &gt;= $E357, MAX( MIN( $F357*$F$264, $F357-SUM($I357:DM357)),0),0)</f>
        <v>0</v>
      </c>
      <c r="DO357" s="53">
        <f ca="1" xml:space="preserve"> (DO$2 &gt;= NTBA!$F$17) * IF(DO$268 &gt;= $E357, MAX( MIN( $F357*$F$264, $F357-SUM($I357:DN357)),0),0)</f>
        <v>0</v>
      </c>
      <c r="DP357" s="53">
        <f ca="1" xml:space="preserve"> (DP$2 &gt;= NTBA!$F$17) * IF(DP$268 &gt;= $E357, MAX( MIN( $F357*$F$264, $F357-SUM($I357:DO357)),0),0)</f>
        <v>0</v>
      </c>
      <c r="DQ357" s="53">
        <f ca="1" xml:space="preserve"> (DQ$2 &gt;= NTBA!$F$17) * IF(DQ$268 &gt;= $E357, MAX( MIN( $F357*$F$264, $F357-SUM($I357:DP357)),0),0)</f>
        <v>0</v>
      </c>
      <c r="DR357" s="53">
        <f ca="1" xml:space="preserve"> (DR$2 &gt;= NTBA!$F$17) * IF(DR$268 &gt;= $E357, MAX( MIN( $F357*$F$264, $F357-SUM($I357:DQ357)),0),0)</f>
        <v>0</v>
      </c>
      <c r="DS357" s="53">
        <f ca="1" xml:space="preserve"> (DS$2 &gt;= NTBA!$F$17) * IF(DS$268 &gt;= $E357, MAX( MIN( $F357*$F$264, $F357-SUM($I357:DR357)),0),0)</f>
        <v>0</v>
      </c>
      <c r="DT357" s="53">
        <f ca="1" xml:space="preserve"> (DT$2 &gt;= NTBA!$F$17) * IF(DT$268 &gt;= $E357, MAX( MIN( $F357*$F$264, $F357-SUM($I357:DS357)),0),0)</f>
        <v>0</v>
      </c>
      <c r="DU357" s="53">
        <f ca="1" xml:space="preserve"> (DU$2 &gt;= NTBA!$F$17) * IF(DU$268 &gt;= $E357, MAX( MIN( $F357*$F$264, $F357-SUM($I357:DT357)),0),0)</f>
        <v>0</v>
      </c>
      <c r="DV357" s="53">
        <f ca="1" xml:space="preserve"> (DV$2 &gt;= NTBA!$F$17) * IF(DV$268 &gt;= $E357, MAX( MIN( $F357*$F$264, $F357-SUM($I357:DU357)),0),0)</f>
        <v>0</v>
      </c>
      <c r="DW357" s="53">
        <f ca="1" xml:space="preserve"> (DW$2 &gt;= NTBA!$F$17) * IF(DW$268 &gt;= $E357, MAX( MIN( $F357*$F$264, $F357-SUM($I357:DV357)),0),0)</f>
        <v>0</v>
      </c>
      <c r="DX357" s="53">
        <f ca="1" xml:space="preserve"> (DX$2 &gt;= NTBA!$F$17) * IF(DX$268 &gt;= $E357, MAX( MIN( $F357*$F$264, $F357-SUM($I357:DW357)),0),0)</f>
        <v>0</v>
      </c>
      <c r="DY357" s="53">
        <f ca="1" xml:space="preserve"> (DY$2 &gt;= NTBA!$F$17) * IF(DY$268 &gt;= $E357, MAX( MIN( $F357*$F$264, $F357-SUM($I357:DX357)),0),0)</f>
        <v>0</v>
      </c>
      <c r="DZ357" s="53">
        <f ca="1" xml:space="preserve"> (DZ$2 &gt;= NTBA!$F$17) * IF(DZ$268 &gt;= $E357, MAX( MIN( $F357*$F$264, $F357-SUM($I357:DY357)),0),0)</f>
        <v>0</v>
      </c>
      <c r="EA357" s="53">
        <f ca="1" xml:space="preserve"> (EA$2 &gt;= NTBA!$F$17) * IF(EA$268 &gt;= $E357, MAX( MIN( $F357*$F$264, $F357-SUM($I357:DZ357)),0),0)</f>
        <v>0</v>
      </c>
      <c r="EB357" s="53">
        <f ca="1" xml:space="preserve"> (EB$2 &gt;= NTBA!$F$17) * IF(EB$268 &gt;= $E357, MAX( MIN( $F357*$F$264, $F357-SUM($I357:EA357)),0),0)</f>
        <v>0</v>
      </c>
      <c r="EC357" s="53">
        <f ca="1" xml:space="preserve"> (EC$2 &gt;= NTBA!$F$17) * IF(EC$268 &gt;= $E357, MAX( MIN( $F357*$F$264, $F357-SUM($I357:EB357)),0),0)</f>
        <v>0</v>
      </c>
      <c r="ED357" s="53">
        <f ca="1" xml:space="preserve"> (ED$2 &gt;= NTBA!$F$17) * IF(ED$268 &gt;= $E357, MAX( MIN( $F357*$F$264, $F357-SUM($I357:EC357)),0),0)</f>
        <v>0</v>
      </c>
      <c r="EE357" s="53">
        <f ca="1" xml:space="preserve"> (EE$2 &gt;= NTBA!$F$17) * IF(EE$268 &gt;= $E357, MAX( MIN( $F357*$F$264, $F357-SUM($I357:ED357)),0),0)</f>
        <v>0</v>
      </c>
      <c r="EF357" s="53">
        <f ca="1" xml:space="preserve"> (EF$2 &gt;= NTBA!$F$17) * IF(EF$268 &gt;= $E357, MAX( MIN( $F357*$F$264, $F357-SUM($I357:EE357)),0),0)</f>
        <v>0</v>
      </c>
      <c r="EG357" s="53">
        <f ca="1" xml:space="preserve"> (EG$2 &gt;= NTBA!$F$17) * IF(EG$268 &gt;= $E357, MAX( MIN( $F357*$F$264, $F357-SUM($I357:EF357)),0),0)</f>
        <v>0</v>
      </c>
      <c r="EH357" s="53">
        <f ca="1" xml:space="preserve"> (EH$2 &gt;= NTBA!$F$17) * IF(EH$268 &gt;= $E357, MAX( MIN( $F357*$F$264, $F357-SUM($I357:EG357)),0),0)</f>
        <v>0</v>
      </c>
      <c r="EI357" s="21"/>
    </row>
    <row r="358" spans="5:139" ht="15" customHeight="1" outlineLevel="1" x14ac:dyDescent="0.35">
      <c r="E358" s="625">
        <v>90</v>
      </c>
      <c r="F358" s="415">
        <f ca="1"/>
        <v>0</v>
      </c>
      <c r="H358" s="26">
        <f t="shared" ca="1" si="185"/>
        <v>0</v>
      </c>
      <c r="I358" s="39"/>
      <c r="J358" s="53">
        <f xml:space="preserve"> (J$2 &gt;= NTBA!$F$17) * IF(J$268 &gt;= $E358, MAX( MIN( $F358*$F$264, $F358-SUM($I358:I358)),0),0)</f>
        <v>0</v>
      </c>
      <c r="K358" s="53">
        <f xml:space="preserve"> (K$2 &gt;= NTBA!$F$17) * IF(K$268 &gt;= $E358, MAX( MIN( $F358*$F$264, $F358-SUM($I358:J358)),0),0)</f>
        <v>0</v>
      </c>
      <c r="L358" s="53">
        <f xml:space="preserve"> (L$2 &gt;= NTBA!$F$17) * IF(L$268 &gt;= $E358, MAX( MIN( $F358*$F$264, $F358-SUM($I358:K358)),0),0)</f>
        <v>0</v>
      </c>
      <c r="M358" s="53">
        <f xml:space="preserve"> (M$2 &gt;= NTBA!$F$17) * IF(M$268 &gt;= $E358, MAX( MIN( $F358*$F$264, $F358-SUM($I358:L358)),0),0)</f>
        <v>0</v>
      </c>
      <c r="N358" s="53">
        <f xml:space="preserve"> (N$2 &gt;= NTBA!$F$17) * IF(N$268 &gt;= $E358, MAX( MIN( $F358*$F$264, $F358-SUM($I358:M358)),0),0)</f>
        <v>0</v>
      </c>
      <c r="O358" s="53">
        <f xml:space="preserve"> (O$2 &gt;= NTBA!$F$17) * IF(O$268 &gt;= $E358, MAX( MIN( $F358*$F$264, $F358-SUM($I358:N358)),0),0)</f>
        <v>0</v>
      </c>
      <c r="P358" s="53">
        <f xml:space="preserve"> (P$2 &gt;= NTBA!$F$17) * IF(P$268 &gt;= $E358, MAX( MIN( $F358*$F$264, $F358-SUM($I358:O358)),0),0)</f>
        <v>0</v>
      </c>
      <c r="Q358" s="53">
        <f xml:space="preserve"> (Q$2 &gt;= NTBA!$F$17) * IF(Q$268 &gt;= $E358, MAX( MIN( $F358*$F$264, $F358-SUM($I358:P358)),0),0)</f>
        <v>0</v>
      </c>
      <c r="R358" s="53">
        <f xml:space="preserve"> (R$2 &gt;= NTBA!$F$17) * IF(R$268 &gt;= $E358, MAX( MIN( $F358*$F$264, $F358-SUM($I358:Q358)),0),0)</f>
        <v>0</v>
      </c>
      <c r="S358" s="53">
        <f xml:space="preserve"> (S$2 &gt;= NTBA!$F$17) * IF(S$268 &gt;= $E358, MAX( MIN( $F358*$F$264, $F358-SUM($I358:R358)),0),0)</f>
        <v>0</v>
      </c>
      <c r="T358" s="53">
        <f xml:space="preserve"> (T$2 &gt;= NTBA!$F$17) * IF(T$268 &gt;= $E358, MAX( MIN( $F358*$F$264, $F358-SUM($I358:S358)),0),0)</f>
        <v>0</v>
      </c>
      <c r="U358" s="53">
        <f xml:space="preserve"> (U$2 &gt;= NTBA!$F$17) * IF(U$268 &gt;= $E358, MAX( MIN( $F358*$F$264, $F358-SUM($I358:T358)),0),0)</f>
        <v>0</v>
      </c>
      <c r="V358" s="53">
        <f xml:space="preserve"> (V$2 &gt;= NTBA!$F$17) * IF(V$268 &gt;= $E358, MAX( MIN( $F358*$F$264, $F358-SUM($I358:U358)),0),0)</f>
        <v>0</v>
      </c>
      <c r="W358" s="53">
        <f xml:space="preserve"> (W$2 &gt;= NTBA!$F$17) * IF(W$268 &gt;= $E358, MAX( MIN( $F358*$F$264, $F358-SUM($I358:V358)),0),0)</f>
        <v>0</v>
      </c>
      <c r="X358" s="53">
        <f xml:space="preserve"> (X$2 &gt;= NTBA!$F$17) * IF(X$268 &gt;= $E358, MAX( MIN( $F358*$F$264, $F358-SUM($I358:W358)),0),0)</f>
        <v>0</v>
      </c>
      <c r="Y358" s="53">
        <f xml:space="preserve"> (Y$2 &gt;= NTBA!$F$17) * IF(Y$268 &gt;= $E358, MAX( MIN( $F358*$F$264, $F358-SUM($I358:X358)),0),0)</f>
        <v>0</v>
      </c>
      <c r="Z358" s="53">
        <f xml:space="preserve"> (Z$2 &gt;= NTBA!$F$17) * IF(Z$268 &gt;= $E358, MAX( MIN( $F358*$F$264, $F358-SUM($I358:Y358)),0),0)</f>
        <v>0</v>
      </c>
      <c r="AA358" s="53">
        <f xml:space="preserve"> (AA$2 &gt;= NTBA!$F$17) * IF(AA$268 &gt;= $E358, MAX( MIN( $F358*$F$264, $F358-SUM($I358:Z358)),0),0)</f>
        <v>0</v>
      </c>
      <c r="AB358" s="53">
        <f xml:space="preserve"> (AB$2 &gt;= NTBA!$F$17) * IF(AB$268 &gt;= $E358, MAX( MIN( $F358*$F$264, $F358-SUM($I358:AA358)),0),0)</f>
        <v>0</v>
      </c>
      <c r="AC358" s="53">
        <f xml:space="preserve"> (AC$2 &gt;= NTBA!$F$17) * IF(AC$268 &gt;= $E358, MAX( MIN( $F358*$F$264, $F358-SUM($I358:AB358)),0),0)</f>
        <v>0</v>
      </c>
      <c r="AD358" s="53">
        <f xml:space="preserve"> (AD$2 &gt;= NTBA!$F$17) * IF(AD$268 &gt;= $E358, MAX( MIN( $F358*$F$264, $F358-SUM($I358:AC358)),0),0)</f>
        <v>0</v>
      </c>
      <c r="AE358" s="53">
        <f xml:space="preserve"> (AE$2 &gt;= NTBA!$F$17) * IF(AE$268 &gt;= $E358, MAX( MIN( $F358*$F$264, $F358-SUM($I358:AD358)),0),0)</f>
        <v>0</v>
      </c>
      <c r="AF358" s="53">
        <f xml:space="preserve"> (AF$2 &gt;= NTBA!$F$17) * IF(AF$268 &gt;= $E358, MAX( MIN( $F358*$F$264, $F358-SUM($I358:AE358)),0),0)</f>
        <v>0</v>
      </c>
      <c r="AG358" s="53">
        <f xml:space="preserve"> (AG$2 &gt;= NTBA!$F$17) * IF(AG$268 &gt;= $E358, MAX( MIN( $F358*$F$264, $F358-SUM($I358:AF358)),0),0)</f>
        <v>0</v>
      </c>
      <c r="AH358" s="53">
        <f xml:space="preserve"> (AH$2 &gt;= NTBA!$F$17) * IF(AH$268 &gt;= $E358, MAX( MIN( $F358*$F$264, $F358-SUM($I358:AG358)),0),0)</f>
        <v>0</v>
      </c>
      <c r="AI358" s="53">
        <f xml:space="preserve"> (AI$2 &gt;= NTBA!$F$17) * IF(AI$268 &gt;= $E358, MAX( MIN( $F358*$F$264, $F358-SUM($I358:AH358)),0),0)</f>
        <v>0</v>
      </c>
      <c r="AJ358" s="53">
        <f xml:space="preserve"> (AJ$2 &gt;= NTBA!$F$17) * IF(AJ$268 &gt;= $E358, MAX( MIN( $F358*$F$264, $F358-SUM($I358:AI358)),0),0)</f>
        <v>0</v>
      </c>
      <c r="AK358" s="53">
        <f xml:space="preserve"> (AK$2 &gt;= NTBA!$F$17) * IF(AK$268 &gt;= $E358, MAX( MIN( $F358*$F$264, $F358-SUM($I358:AJ358)),0),0)</f>
        <v>0</v>
      </c>
      <c r="AL358" s="53">
        <f xml:space="preserve"> (AL$2 &gt;= NTBA!$F$17) * IF(AL$268 &gt;= $E358, MAX( MIN( $F358*$F$264, $F358-SUM($I358:AK358)),0),0)</f>
        <v>0</v>
      </c>
      <c r="AM358" s="53">
        <f xml:space="preserve"> (AM$2 &gt;= NTBA!$F$17) * IF(AM$268 &gt;= $E358, MAX( MIN( $F358*$F$264, $F358-SUM($I358:AL358)),0),0)</f>
        <v>0</v>
      </c>
      <c r="AN358" s="53">
        <f xml:space="preserve"> (AN$2 &gt;= NTBA!$F$17) * IF(AN$268 &gt;= $E358, MAX( MIN( $F358*$F$264, $F358-SUM($I358:AM358)),0),0)</f>
        <v>0</v>
      </c>
      <c r="AO358" s="53">
        <f xml:space="preserve"> (AO$2 &gt;= NTBA!$F$17) * IF(AO$268 &gt;= $E358, MAX( MIN( $F358*$F$264, $F358-SUM($I358:AN358)),0),0)</f>
        <v>0</v>
      </c>
      <c r="AP358" s="53">
        <f xml:space="preserve"> (AP$2 &gt;= NTBA!$F$17) * IF(AP$268 &gt;= $E358, MAX( MIN( $F358*$F$264, $F358-SUM($I358:AO358)),0),0)</f>
        <v>0</v>
      </c>
      <c r="AQ358" s="53">
        <f xml:space="preserve"> (AQ$2 &gt;= NTBA!$F$17) * IF(AQ$268 &gt;= $E358, MAX( MIN( $F358*$F$264, $F358-SUM($I358:AP358)),0),0)</f>
        <v>0</v>
      </c>
      <c r="AR358" s="53">
        <f xml:space="preserve"> (AR$2 &gt;= NTBA!$F$17) * IF(AR$268 &gt;= $E358, MAX( MIN( $F358*$F$264, $F358-SUM($I358:AQ358)),0),0)</f>
        <v>0</v>
      </c>
      <c r="AS358" s="53">
        <f xml:space="preserve"> (AS$2 &gt;= NTBA!$F$17) * IF(AS$268 &gt;= $E358, MAX( MIN( $F358*$F$264, $F358-SUM($I358:AR358)),0),0)</f>
        <v>0</v>
      </c>
      <c r="AT358" s="53">
        <f xml:space="preserve"> (AT$2 &gt;= NTBA!$F$17) * IF(AT$268 &gt;= $E358, MAX( MIN( $F358*$F$264, $F358-SUM($I358:AS358)),0),0)</f>
        <v>0</v>
      </c>
      <c r="AU358" s="53">
        <f xml:space="preserve"> (AU$2 &gt;= NTBA!$F$17) * IF(AU$268 &gt;= $E358, MAX( MIN( $F358*$F$264, $F358-SUM($I358:AT358)),0),0)</f>
        <v>0</v>
      </c>
      <c r="AV358" s="53">
        <f xml:space="preserve"> (AV$2 &gt;= NTBA!$F$17) * IF(AV$268 &gt;= $E358, MAX( MIN( $F358*$F$264, $F358-SUM($I358:AU358)),0),0)</f>
        <v>0</v>
      </c>
      <c r="AW358" s="53">
        <f xml:space="preserve"> (AW$2 &gt;= NTBA!$F$17) * IF(AW$268 &gt;= $E358, MAX( MIN( $F358*$F$264, $F358-SUM($I358:AV358)),0),0)</f>
        <v>0</v>
      </c>
      <c r="AX358" s="53">
        <f xml:space="preserve"> (AX$2 &gt;= NTBA!$F$17) * IF(AX$268 &gt;= $E358, MAX( MIN( $F358*$F$264, $F358-SUM($I358:AW358)),0),0)</f>
        <v>0</v>
      </c>
      <c r="AY358" s="53">
        <f xml:space="preserve"> (AY$2 &gt;= NTBA!$F$17) * IF(AY$268 &gt;= $E358, MAX( MIN( $F358*$F$264, $F358-SUM($I358:AX358)),0),0)</f>
        <v>0</v>
      </c>
      <c r="AZ358" s="53">
        <f xml:space="preserve"> (AZ$2 &gt;= NTBA!$F$17) * IF(AZ$268 &gt;= $E358, MAX( MIN( $F358*$F$264, $F358-SUM($I358:AY358)),0),0)</f>
        <v>0</v>
      </c>
      <c r="BA358" s="53">
        <f xml:space="preserve"> (BA$2 &gt;= NTBA!$F$17) * IF(BA$268 &gt;= $E358, MAX( MIN( $F358*$F$264, $F358-SUM($I358:AZ358)),0),0)</f>
        <v>0</v>
      </c>
      <c r="BB358" s="53">
        <f xml:space="preserve"> (BB$2 &gt;= NTBA!$F$17) * IF(BB$268 &gt;= $E358, MAX( MIN( $F358*$F$264, $F358-SUM($I358:BA358)),0),0)</f>
        <v>0</v>
      </c>
      <c r="BC358" s="53">
        <f xml:space="preserve"> (BC$2 &gt;= NTBA!$F$17) * IF(BC$268 &gt;= $E358, MAX( MIN( $F358*$F$264, $F358-SUM($I358:BB358)),0),0)</f>
        <v>0</v>
      </c>
      <c r="BD358" s="53">
        <f xml:space="preserve"> (BD$2 &gt;= NTBA!$F$17) * IF(BD$268 &gt;= $E358, MAX( MIN( $F358*$F$264, $F358-SUM($I358:BC358)),0),0)</f>
        <v>0</v>
      </c>
      <c r="BE358" s="53">
        <f xml:space="preserve"> (BE$2 &gt;= NTBA!$F$17) * IF(BE$268 &gt;= $E358, MAX( MIN( $F358*$F$264, $F358-SUM($I358:BD358)),0),0)</f>
        <v>0</v>
      </c>
      <c r="BF358" s="53">
        <f xml:space="preserve"> (BF$2 &gt;= NTBA!$F$17) * IF(BF$268 &gt;= $E358, MAX( MIN( $F358*$F$264, $F358-SUM($I358:BE358)),0),0)</f>
        <v>0</v>
      </c>
      <c r="BG358" s="53">
        <f xml:space="preserve"> (BG$2 &gt;= NTBA!$F$17) * IF(BG$268 &gt;= $E358, MAX( MIN( $F358*$F$264, $F358-SUM($I358:BF358)),0),0)</f>
        <v>0</v>
      </c>
      <c r="BH358" s="53">
        <f xml:space="preserve"> (BH$2 &gt;= NTBA!$F$17) * IF(BH$268 &gt;= $E358, MAX( MIN( $F358*$F$264, $F358-SUM($I358:BG358)),0),0)</f>
        <v>0</v>
      </c>
      <c r="BI358" s="53">
        <f xml:space="preserve"> (BI$2 &gt;= NTBA!$F$17) * IF(BI$268 &gt;= $E358, MAX( MIN( $F358*$F$264, $F358-SUM($I358:BH358)),0),0)</f>
        <v>0</v>
      </c>
      <c r="BJ358" s="53">
        <f xml:space="preserve"> (BJ$2 &gt;= NTBA!$F$17) * IF(BJ$268 &gt;= $E358, MAX( MIN( $F358*$F$264, $F358-SUM($I358:BI358)),0),0)</f>
        <v>0</v>
      </c>
      <c r="BK358" s="53">
        <f xml:space="preserve"> (BK$2 &gt;= NTBA!$F$17) * IF(BK$268 &gt;= $E358, MAX( MIN( $F358*$F$264, $F358-SUM($I358:BJ358)),0),0)</f>
        <v>0</v>
      </c>
      <c r="BL358" s="53">
        <f xml:space="preserve"> (BL$2 &gt;= NTBA!$F$17) * IF(BL$268 &gt;= $E358, MAX( MIN( $F358*$F$264, $F358-SUM($I358:BK358)),0),0)</f>
        <v>0</v>
      </c>
      <c r="BM358" s="53">
        <f xml:space="preserve"> (BM$2 &gt;= NTBA!$F$17) * IF(BM$268 &gt;= $E358, MAX( MIN( $F358*$F$264, $F358-SUM($I358:BL358)),0),0)</f>
        <v>0</v>
      </c>
      <c r="BN358" s="53">
        <f xml:space="preserve"> (BN$2 &gt;= NTBA!$F$17) * IF(BN$268 &gt;= $E358, MAX( MIN( $F358*$F$264, $F358-SUM($I358:BM358)),0),0)</f>
        <v>0</v>
      </c>
      <c r="BO358" s="53">
        <f xml:space="preserve"> (BO$2 &gt;= NTBA!$F$17) * IF(BO$268 &gt;= $E358, MAX( MIN( $F358*$F$264, $F358-SUM($I358:BN358)),0),0)</f>
        <v>0</v>
      </c>
      <c r="BP358" s="53">
        <f xml:space="preserve"> (BP$2 &gt;= NTBA!$F$17) * IF(BP$268 &gt;= $E358, MAX( MIN( $F358*$F$264, $F358-SUM($I358:BO358)),0),0)</f>
        <v>0</v>
      </c>
      <c r="BQ358" s="53">
        <f xml:space="preserve"> (BQ$2 &gt;= NTBA!$F$17) * IF(BQ$268 &gt;= $E358, MAX( MIN( $F358*$F$264, $F358-SUM($I358:BP358)),0),0)</f>
        <v>0</v>
      </c>
      <c r="BR358" s="53">
        <f xml:space="preserve"> (BR$2 &gt;= NTBA!$F$17) * IF(BR$268 &gt;= $E358, MAX( MIN( $F358*$F$264, $F358-SUM($I358:BQ358)),0),0)</f>
        <v>0</v>
      </c>
      <c r="BS358" s="53">
        <f xml:space="preserve"> (BS$2 &gt;= NTBA!$F$17) * IF(BS$268 &gt;= $E358, MAX( MIN( $F358*$F$264, $F358-SUM($I358:BR358)),0),0)</f>
        <v>0</v>
      </c>
      <c r="BT358" s="53">
        <f xml:space="preserve"> (BT$2 &gt;= NTBA!$F$17) * IF(BT$268 &gt;= $E358, MAX( MIN( $F358*$F$264, $F358-SUM($I358:BS358)),0),0)</f>
        <v>0</v>
      </c>
      <c r="BU358" s="53">
        <f xml:space="preserve"> (BU$2 &gt;= NTBA!$F$17) * IF(BU$268 &gt;= $E358, MAX( MIN( $F358*$F$264, $F358-SUM($I358:BT358)),0),0)</f>
        <v>0</v>
      </c>
      <c r="BV358" s="53">
        <f xml:space="preserve"> (BV$2 &gt;= NTBA!$F$17) * IF(BV$268 &gt;= $E358, MAX( MIN( $F358*$F$264, $F358-SUM($I358:BU358)),0),0)</f>
        <v>0</v>
      </c>
      <c r="BW358" s="53">
        <f xml:space="preserve"> (BW$2 &gt;= NTBA!$F$17) * IF(BW$268 &gt;= $E358, MAX( MIN( $F358*$F$264, $F358-SUM($I358:BV358)),0),0)</f>
        <v>0</v>
      </c>
      <c r="BX358" s="53">
        <f xml:space="preserve"> (BX$2 &gt;= NTBA!$F$17) * IF(BX$268 &gt;= $E358, MAX( MIN( $F358*$F$264, $F358-SUM($I358:BW358)),0),0)</f>
        <v>0</v>
      </c>
      <c r="BY358" s="53">
        <f xml:space="preserve"> (BY$2 &gt;= NTBA!$F$17) * IF(BY$268 &gt;= $E358, MAX( MIN( $F358*$F$264, $F358-SUM($I358:BX358)),0),0)</f>
        <v>0</v>
      </c>
      <c r="BZ358" s="53">
        <f xml:space="preserve"> (BZ$2 &gt;= NTBA!$F$17) * IF(BZ$268 &gt;= $E358, MAX( MIN( $F358*$F$264, $F358-SUM($I358:BY358)),0),0)</f>
        <v>0</v>
      </c>
      <c r="CA358" s="53">
        <f xml:space="preserve"> (CA$2 &gt;= NTBA!$F$17) * IF(CA$268 &gt;= $E358, MAX( MIN( $F358*$F$264, $F358-SUM($I358:BZ358)),0),0)</f>
        <v>0</v>
      </c>
      <c r="CB358" s="53">
        <f xml:space="preserve"> (CB$2 &gt;= NTBA!$F$17) * IF(CB$268 &gt;= $E358, MAX( MIN( $F358*$F$264, $F358-SUM($I358:CA358)),0),0)</f>
        <v>0</v>
      </c>
      <c r="CC358" s="53">
        <f xml:space="preserve"> (CC$2 &gt;= NTBA!$F$17) * IF(CC$268 &gt;= $E358, MAX( MIN( $F358*$F$264, $F358-SUM($I358:CB358)),0),0)</f>
        <v>0</v>
      </c>
      <c r="CD358" s="53">
        <f xml:space="preserve"> (CD$2 &gt;= NTBA!$F$17) * IF(CD$268 &gt;= $E358, MAX( MIN( $F358*$F$264, $F358-SUM($I358:CC358)),0),0)</f>
        <v>0</v>
      </c>
      <c r="CE358" s="53">
        <f xml:space="preserve"> (CE$2 &gt;= NTBA!$F$17) * IF(CE$268 &gt;= $E358, MAX( MIN( $F358*$F$264, $F358-SUM($I358:CD358)),0),0)</f>
        <v>0</v>
      </c>
      <c r="CF358" s="53">
        <f xml:space="preserve"> (CF$2 &gt;= NTBA!$F$17) * IF(CF$268 &gt;= $E358, MAX( MIN( $F358*$F$264, $F358-SUM($I358:CE358)),0),0)</f>
        <v>0</v>
      </c>
      <c r="CG358" s="53">
        <f xml:space="preserve"> (CG$2 &gt;= NTBA!$F$17) * IF(CG$268 &gt;= $E358, MAX( MIN( $F358*$F$264, $F358-SUM($I358:CF358)),0),0)</f>
        <v>0</v>
      </c>
      <c r="CH358" s="53">
        <f xml:space="preserve"> (CH$2 &gt;= NTBA!$F$17) * IF(CH$268 &gt;= $E358, MAX( MIN( $F358*$F$264, $F358-SUM($I358:CG358)),0),0)</f>
        <v>0</v>
      </c>
      <c r="CI358" s="53">
        <f xml:space="preserve"> (CI$2 &gt;= NTBA!$F$17) * IF(CI$268 &gt;= $E358, MAX( MIN( $F358*$F$264, $F358-SUM($I358:CH358)),0),0)</f>
        <v>0</v>
      </c>
      <c r="CJ358" s="53">
        <f xml:space="preserve"> (CJ$2 &gt;= NTBA!$F$17) * IF(CJ$268 &gt;= $E358, MAX( MIN( $F358*$F$264, $F358-SUM($I358:CI358)),0),0)</f>
        <v>0</v>
      </c>
      <c r="CK358" s="53">
        <f xml:space="preserve"> (CK$2 &gt;= NTBA!$F$17) * IF(CK$268 &gt;= $E358, MAX( MIN( $F358*$F$264, $F358-SUM($I358:CJ358)),0),0)</f>
        <v>0</v>
      </c>
      <c r="CL358" s="53">
        <f xml:space="preserve"> (CL$2 &gt;= NTBA!$F$17) * IF(CL$268 &gt;= $E358, MAX( MIN( $F358*$F$264, $F358-SUM($I358:CK358)),0),0)</f>
        <v>0</v>
      </c>
      <c r="CM358" s="53">
        <f xml:space="preserve"> (CM$2 &gt;= NTBA!$F$17) * IF(CM$268 &gt;= $E358, MAX( MIN( $F358*$F$264, $F358-SUM($I358:CL358)),0),0)</f>
        <v>0</v>
      </c>
      <c r="CN358" s="53">
        <f xml:space="preserve"> (CN$2 &gt;= NTBA!$F$17) * IF(CN$268 &gt;= $E358, MAX( MIN( $F358*$F$264, $F358-SUM($I358:CM358)),0),0)</f>
        <v>0</v>
      </c>
      <c r="CO358" s="53">
        <f xml:space="preserve"> (CO$2 &gt;= NTBA!$F$17) * IF(CO$268 &gt;= $E358, MAX( MIN( $F358*$F$264, $F358-SUM($I358:CN358)),0),0)</f>
        <v>0</v>
      </c>
      <c r="CP358" s="53">
        <f xml:space="preserve"> (CP$2 &gt;= NTBA!$F$17) * IF(CP$268 &gt;= $E358, MAX( MIN( $F358*$F$264, $F358-SUM($I358:CO358)),0),0)</f>
        <v>0</v>
      </c>
      <c r="CQ358" s="53">
        <f xml:space="preserve"> (CQ$2 &gt;= NTBA!$F$17) * IF(CQ$268 &gt;= $E358, MAX( MIN( $F358*$F$264, $F358-SUM($I358:CP358)),0),0)</f>
        <v>0</v>
      </c>
      <c r="CR358" s="53">
        <f xml:space="preserve"> (CR$2 &gt;= NTBA!$F$17) * IF(CR$268 &gt;= $E358, MAX( MIN( $F358*$F$264, $F358-SUM($I358:CQ358)),0),0)</f>
        <v>0</v>
      </c>
      <c r="CS358" s="53">
        <f xml:space="preserve"> (CS$2 &gt;= NTBA!$F$17) * IF(CS$268 &gt;= $E358, MAX( MIN( $F358*$F$264, $F358-SUM($I358:CR358)),0),0)</f>
        <v>0</v>
      </c>
      <c r="CT358" s="53">
        <f xml:space="preserve"> (CT$2 &gt;= NTBA!$F$17) * IF(CT$268 &gt;= $E358, MAX( MIN( $F358*$F$264, $F358-SUM($I358:CS358)),0),0)</f>
        <v>0</v>
      </c>
      <c r="CU358" s="53">
        <f ca="1" xml:space="preserve"> (CU$2 &gt;= NTBA!$F$17) * IF(CU$268 &gt;= $E358, MAX( MIN( $F358*$F$264, $F358-SUM($I358:CT358)),0),0)</f>
        <v>0</v>
      </c>
      <c r="CV358" s="53">
        <f ca="1" xml:space="preserve"> (CV$2 &gt;= NTBA!$F$17) * IF(CV$268 &gt;= $E358, MAX( MIN( $F358*$F$264, $F358-SUM($I358:CU358)),0),0)</f>
        <v>0</v>
      </c>
      <c r="CW358" s="53">
        <f ca="1" xml:space="preserve"> (CW$2 &gt;= NTBA!$F$17) * IF(CW$268 &gt;= $E358, MAX( MIN( $F358*$F$264, $F358-SUM($I358:CV358)),0),0)</f>
        <v>0</v>
      </c>
      <c r="CX358" s="53">
        <f ca="1" xml:space="preserve"> (CX$2 &gt;= NTBA!$F$17) * IF(CX$268 &gt;= $E358, MAX( MIN( $F358*$F$264, $F358-SUM($I358:CW358)),0),0)</f>
        <v>0</v>
      </c>
      <c r="CY358" s="53">
        <f ca="1" xml:space="preserve"> (CY$2 &gt;= NTBA!$F$17) * IF(CY$268 &gt;= $E358, MAX( MIN( $F358*$F$264, $F358-SUM($I358:CX358)),0),0)</f>
        <v>0</v>
      </c>
      <c r="CZ358" s="53">
        <f ca="1" xml:space="preserve"> (CZ$2 &gt;= NTBA!$F$17) * IF(CZ$268 &gt;= $E358, MAX( MIN( $F358*$F$264, $F358-SUM($I358:CY358)),0),0)</f>
        <v>0</v>
      </c>
      <c r="DA358" s="53">
        <f ca="1" xml:space="preserve"> (DA$2 &gt;= NTBA!$F$17) * IF(DA$268 &gt;= $E358, MAX( MIN( $F358*$F$264, $F358-SUM($I358:CZ358)),0),0)</f>
        <v>0</v>
      </c>
      <c r="DB358" s="53">
        <f ca="1" xml:space="preserve"> (DB$2 &gt;= NTBA!$F$17) * IF(DB$268 &gt;= $E358, MAX( MIN( $F358*$F$264, $F358-SUM($I358:DA358)),0),0)</f>
        <v>0</v>
      </c>
      <c r="DC358" s="53">
        <f ca="1" xml:space="preserve"> (DC$2 &gt;= NTBA!$F$17) * IF(DC$268 &gt;= $E358, MAX( MIN( $F358*$F$264, $F358-SUM($I358:DB358)),0),0)</f>
        <v>0</v>
      </c>
      <c r="DD358" s="53">
        <f ca="1" xml:space="preserve"> (DD$2 &gt;= NTBA!$F$17) * IF(DD$268 &gt;= $E358, MAX( MIN( $F358*$F$264, $F358-SUM($I358:DC358)),0),0)</f>
        <v>0</v>
      </c>
      <c r="DE358" s="53">
        <f ca="1" xml:space="preserve"> (DE$2 &gt;= NTBA!$F$17) * IF(DE$268 &gt;= $E358, MAX( MIN( $F358*$F$264, $F358-SUM($I358:DD358)),0),0)</f>
        <v>0</v>
      </c>
      <c r="DF358" s="53">
        <f ca="1" xml:space="preserve"> (DF$2 &gt;= NTBA!$F$17) * IF(DF$268 &gt;= $E358, MAX( MIN( $F358*$F$264, $F358-SUM($I358:DE358)),0),0)</f>
        <v>0</v>
      </c>
      <c r="DG358" s="53">
        <f ca="1" xml:space="preserve"> (DG$2 &gt;= NTBA!$F$17) * IF(DG$268 &gt;= $E358, MAX( MIN( $F358*$F$264, $F358-SUM($I358:DF358)),0),0)</f>
        <v>0</v>
      </c>
      <c r="DH358" s="53">
        <f ca="1" xml:space="preserve"> (DH$2 &gt;= NTBA!$F$17) * IF(DH$268 &gt;= $E358, MAX( MIN( $F358*$F$264, $F358-SUM($I358:DG358)),0),0)</f>
        <v>0</v>
      </c>
      <c r="DI358" s="53">
        <f ca="1" xml:space="preserve"> (DI$2 &gt;= NTBA!$F$17) * IF(DI$268 &gt;= $E358, MAX( MIN( $F358*$F$264, $F358-SUM($I358:DH358)),0),0)</f>
        <v>0</v>
      </c>
      <c r="DJ358" s="53">
        <f ca="1" xml:space="preserve"> (DJ$2 &gt;= NTBA!$F$17) * IF(DJ$268 &gt;= $E358, MAX( MIN( $F358*$F$264, $F358-SUM($I358:DI358)),0),0)</f>
        <v>0</v>
      </c>
      <c r="DK358" s="53">
        <f ca="1" xml:space="preserve"> (DK$2 &gt;= NTBA!$F$17) * IF(DK$268 &gt;= $E358, MAX( MIN( $F358*$F$264, $F358-SUM($I358:DJ358)),0),0)</f>
        <v>0</v>
      </c>
      <c r="DL358" s="53">
        <f ca="1" xml:space="preserve"> (DL$2 &gt;= NTBA!$F$17) * IF(DL$268 &gt;= $E358, MAX( MIN( $F358*$F$264, $F358-SUM($I358:DK358)),0),0)</f>
        <v>0</v>
      </c>
      <c r="DM358" s="53">
        <f ca="1" xml:space="preserve"> (DM$2 &gt;= NTBA!$F$17) * IF(DM$268 &gt;= $E358, MAX( MIN( $F358*$F$264, $F358-SUM($I358:DL358)),0),0)</f>
        <v>0</v>
      </c>
      <c r="DN358" s="53">
        <f ca="1" xml:space="preserve"> (DN$2 &gt;= NTBA!$F$17) * IF(DN$268 &gt;= $E358, MAX( MIN( $F358*$F$264, $F358-SUM($I358:DM358)),0),0)</f>
        <v>0</v>
      </c>
      <c r="DO358" s="53">
        <f ca="1" xml:space="preserve"> (DO$2 &gt;= NTBA!$F$17) * IF(DO$268 &gt;= $E358, MAX( MIN( $F358*$F$264, $F358-SUM($I358:DN358)),0),0)</f>
        <v>0</v>
      </c>
      <c r="DP358" s="53">
        <f ca="1" xml:space="preserve"> (DP$2 &gt;= NTBA!$F$17) * IF(DP$268 &gt;= $E358, MAX( MIN( $F358*$F$264, $F358-SUM($I358:DO358)),0),0)</f>
        <v>0</v>
      </c>
      <c r="DQ358" s="53">
        <f ca="1" xml:space="preserve"> (DQ$2 &gt;= NTBA!$F$17) * IF(DQ$268 &gt;= $E358, MAX( MIN( $F358*$F$264, $F358-SUM($I358:DP358)),0),0)</f>
        <v>0</v>
      </c>
      <c r="DR358" s="53">
        <f ca="1" xml:space="preserve"> (DR$2 &gt;= NTBA!$F$17) * IF(DR$268 &gt;= $E358, MAX( MIN( $F358*$F$264, $F358-SUM($I358:DQ358)),0),0)</f>
        <v>0</v>
      </c>
      <c r="DS358" s="53">
        <f ca="1" xml:space="preserve"> (DS$2 &gt;= NTBA!$F$17) * IF(DS$268 &gt;= $E358, MAX( MIN( $F358*$F$264, $F358-SUM($I358:DR358)),0),0)</f>
        <v>0</v>
      </c>
      <c r="DT358" s="53">
        <f ca="1" xml:space="preserve"> (DT$2 &gt;= NTBA!$F$17) * IF(DT$268 &gt;= $E358, MAX( MIN( $F358*$F$264, $F358-SUM($I358:DS358)),0),0)</f>
        <v>0</v>
      </c>
      <c r="DU358" s="53">
        <f ca="1" xml:space="preserve"> (DU$2 &gt;= NTBA!$F$17) * IF(DU$268 &gt;= $E358, MAX( MIN( $F358*$F$264, $F358-SUM($I358:DT358)),0),0)</f>
        <v>0</v>
      </c>
      <c r="DV358" s="53">
        <f ca="1" xml:space="preserve"> (DV$2 &gt;= NTBA!$F$17) * IF(DV$268 &gt;= $E358, MAX( MIN( $F358*$F$264, $F358-SUM($I358:DU358)),0),0)</f>
        <v>0</v>
      </c>
      <c r="DW358" s="53">
        <f ca="1" xml:space="preserve"> (DW$2 &gt;= NTBA!$F$17) * IF(DW$268 &gt;= $E358, MAX( MIN( $F358*$F$264, $F358-SUM($I358:DV358)),0),0)</f>
        <v>0</v>
      </c>
      <c r="DX358" s="53">
        <f ca="1" xml:space="preserve"> (DX$2 &gt;= NTBA!$F$17) * IF(DX$268 &gt;= $E358, MAX( MIN( $F358*$F$264, $F358-SUM($I358:DW358)),0),0)</f>
        <v>0</v>
      </c>
      <c r="DY358" s="53">
        <f ca="1" xml:space="preserve"> (DY$2 &gt;= NTBA!$F$17) * IF(DY$268 &gt;= $E358, MAX( MIN( $F358*$F$264, $F358-SUM($I358:DX358)),0),0)</f>
        <v>0</v>
      </c>
      <c r="DZ358" s="53">
        <f ca="1" xml:space="preserve"> (DZ$2 &gt;= NTBA!$F$17) * IF(DZ$268 &gt;= $E358, MAX( MIN( $F358*$F$264, $F358-SUM($I358:DY358)),0),0)</f>
        <v>0</v>
      </c>
      <c r="EA358" s="53">
        <f ca="1" xml:space="preserve"> (EA$2 &gt;= NTBA!$F$17) * IF(EA$268 &gt;= $E358, MAX( MIN( $F358*$F$264, $F358-SUM($I358:DZ358)),0),0)</f>
        <v>0</v>
      </c>
      <c r="EB358" s="53">
        <f ca="1" xml:space="preserve"> (EB$2 &gt;= NTBA!$F$17) * IF(EB$268 &gt;= $E358, MAX( MIN( $F358*$F$264, $F358-SUM($I358:EA358)),0),0)</f>
        <v>0</v>
      </c>
      <c r="EC358" s="53">
        <f ca="1" xml:space="preserve"> (EC$2 &gt;= NTBA!$F$17) * IF(EC$268 &gt;= $E358, MAX( MIN( $F358*$F$264, $F358-SUM($I358:EB358)),0),0)</f>
        <v>0</v>
      </c>
      <c r="ED358" s="53">
        <f ca="1" xml:space="preserve"> (ED$2 &gt;= NTBA!$F$17) * IF(ED$268 &gt;= $E358, MAX( MIN( $F358*$F$264, $F358-SUM($I358:EC358)),0),0)</f>
        <v>0</v>
      </c>
      <c r="EE358" s="53">
        <f ca="1" xml:space="preserve"> (EE$2 &gt;= NTBA!$F$17) * IF(EE$268 &gt;= $E358, MAX( MIN( $F358*$F$264, $F358-SUM($I358:ED358)),0),0)</f>
        <v>0</v>
      </c>
      <c r="EF358" s="53">
        <f ca="1" xml:space="preserve"> (EF$2 &gt;= NTBA!$F$17) * IF(EF$268 &gt;= $E358, MAX( MIN( $F358*$F$264, $F358-SUM($I358:EE358)),0),0)</f>
        <v>0</v>
      </c>
      <c r="EG358" s="53">
        <f ca="1" xml:space="preserve"> (EG$2 &gt;= NTBA!$F$17) * IF(EG$268 &gt;= $E358, MAX( MIN( $F358*$F$264, $F358-SUM($I358:EF358)),0),0)</f>
        <v>0</v>
      </c>
      <c r="EH358" s="53">
        <f ca="1" xml:space="preserve"> (EH$2 &gt;= NTBA!$F$17) * IF(EH$268 &gt;= $E358, MAX( MIN( $F358*$F$264, $F358-SUM($I358:EG358)),0),0)</f>
        <v>0</v>
      </c>
      <c r="EI358" s="21"/>
    </row>
    <row r="359" spans="5:139" ht="15" customHeight="1" outlineLevel="1" x14ac:dyDescent="0.35">
      <c r="E359" s="625">
        <v>91</v>
      </c>
      <c r="F359" s="415">
        <f ca="1"/>
        <v>0</v>
      </c>
      <c r="H359" s="26">
        <f t="shared" ca="1" si="185"/>
        <v>0</v>
      </c>
      <c r="I359" s="39"/>
      <c r="J359" s="53">
        <f xml:space="preserve"> (J$2 &gt;= NTBA!$F$17) * IF(J$268 &gt;= $E359, MAX( MIN( $F359*$F$264, $F359-SUM($I359:I359)),0),0)</f>
        <v>0</v>
      </c>
      <c r="K359" s="53">
        <f xml:space="preserve"> (K$2 &gt;= NTBA!$F$17) * IF(K$268 &gt;= $E359, MAX( MIN( $F359*$F$264, $F359-SUM($I359:J359)),0),0)</f>
        <v>0</v>
      </c>
      <c r="L359" s="53">
        <f xml:space="preserve"> (L$2 &gt;= NTBA!$F$17) * IF(L$268 &gt;= $E359, MAX( MIN( $F359*$F$264, $F359-SUM($I359:K359)),0),0)</f>
        <v>0</v>
      </c>
      <c r="M359" s="53">
        <f xml:space="preserve"> (M$2 &gt;= NTBA!$F$17) * IF(M$268 &gt;= $E359, MAX( MIN( $F359*$F$264, $F359-SUM($I359:L359)),0),0)</f>
        <v>0</v>
      </c>
      <c r="N359" s="53">
        <f xml:space="preserve"> (N$2 &gt;= NTBA!$F$17) * IF(N$268 &gt;= $E359, MAX( MIN( $F359*$F$264, $F359-SUM($I359:M359)),0),0)</f>
        <v>0</v>
      </c>
      <c r="O359" s="53">
        <f xml:space="preserve"> (O$2 &gt;= NTBA!$F$17) * IF(O$268 &gt;= $E359, MAX( MIN( $F359*$F$264, $F359-SUM($I359:N359)),0),0)</f>
        <v>0</v>
      </c>
      <c r="P359" s="53">
        <f xml:space="preserve"> (P$2 &gt;= NTBA!$F$17) * IF(P$268 &gt;= $E359, MAX( MIN( $F359*$F$264, $F359-SUM($I359:O359)),0),0)</f>
        <v>0</v>
      </c>
      <c r="Q359" s="53">
        <f xml:space="preserve"> (Q$2 &gt;= NTBA!$F$17) * IF(Q$268 &gt;= $E359, MAX( MIN( $F359*$F$264, $F359-SUM($I359:P359)),0),0)</f>
        <v>0</v>
      </c>
      <c r="R359" s="53">
        <f xml:space="preserve"> (R$2 &gt;= NTBA!$F$17) * IF(R$268 &gt;= $E359, MAX( MIN( $F359*$F$264, $F359-SUM($I359:Q359)),0),0)</f>
        <v>0</v>
      </c>
      <c r="S359" s="53">
        <f xml:space="preserve"> (S$2 &gt;= NTBA!$F$17) * IF(S$268 &gt;= $E359, MAX( MIN( $F359*$F$264, $F359-SUM($I359:R359)),0),0)</f>
        <v>0</v>
      </c>
      <c r="T359" s="53">
        <f xml:space="preserve"> (T$2 &gt;= NTBA!$F$17) * IF(T$268 &gt;= $E359, MAX( MIN( $F359*$F$264, $F359-SUM($I359:S359)),0),0)</f>
        <v>0</v>
      </c>
      <c r="U359" s="53">
        <f xml:space="preserve"> (U$2 &gt;= NTBA!$F$17) * IF(U$268 &gt;= $E359, MAX( MIN( $F359*$F$264, $F359-SUM($I359:T359)),0),0)</f>
        <v>0</v>
      </c>
      <c r="V359" s="53">
        <f xml:space="preserve"> (V$2 &gt;= NTBA!$F$17) * IF(V$268 &gt;= $E359, MAX( MIN( $F359*$F$264, $F359-SUM($I359:U359)),0),0)</f>
        <v>0</v>
      </c>
      <c r="W359" s="53">
        <f xml:space="preserve"> (W$2 &gt;= NTBA!$F$17) * IF(W$268 &gt;= $E359, MAX( MIN( $F359*$F$264, $F359-SUM($I359:V359)),0),0)</f>
        <v>0</v>
      </c>
      <c r="X359" s="53">
        <f xml:space="preserve"> (X$2 &gt;= NTBA!$F$17) * IF(X$268 &gt;= $E359, MAX( MIN( $F359*$F$264, $F359-SUM($I359:W359)),0),0)</f>
        <v>0</v>
      </c>
      <c r="Y359" s="53">
        <f xml:space="preserve"> (Y$2 &gt;= NTBA!$F$17) * IF(Y$268 &gt;= $E359, MAX( MIN( $F359*$F$264, $F359-SUM($I359:X359)),0),0)</f>
        <v>0</v>
      </c>
      <c r="Z359" s="53">
        <f xml:space="preserve"> (Z$2 &gt;= NTBA!$F$17) * IF(Z$268 &gt;= $E359, MAX( MIN( $F359*$F$264, $F359-SUM($I359:Y359)),0),0)</f>
        <v>0</v>
      </c>
      <c r="AA359" s="53">
        <f xml:space="preserve"> (AA$2 &gt;= NTBA!$F$17) * IF(AA$268 &gt;= $E359, MAX( MIN( $F359*$F$264, $F359-SUM($I359:Z359)),0),0)</f>
        <v>0</v>
      </c>
      <c r="AB359" s="53">
        <f xml:space="preserve"> (AB$2 &gt;= NTBA!$F$17) * IF(AB$268 &gt;= $E359, MAX( MIN( $F359*$F$264, $F359-SUM($I359:AA359)),0),0)</f>
        <v>0</v>
      </c>
      <c r="AC359" s="53">
        <f xml:space="preserve"> (AC$2 &gt;= NTBA!$F$17) * IF(AC$268 &gt;= $E359, MAX( MIN( $F359*$F$264, $F359-SUM($I359:AB359)),0),0)</f>
        <v>0</v>
      </c>
      <c r="AD359" s="53">
        <f xml:space="preserve"> (AD$2 &gt;= NTBA!$F$17) * IF(AD$268 &gt;= $E359, MAX( MIN( $F359*$F$264, $F359-SUM($I359:AC359)),0),0)</f>
        <v>0</v>
      </c>
      <c r="AE359" s="53">
        <f xml:space="preserve"> (AE$2 &gt;= NTBA!$F$17) * IF(AE$268 &gt;= $E359, MAX( MIN( $F359*$F$264, $F359-SUM($I359:AD359)),0),0)</f>
        <v>0</v>
      </c>
      <c r="AF359" s="53">
        <f xml:space="preserve"> (AF$2 &gt;= NTBA!$F$17) * IF(AF$268 &gt;= $E359, MAX( MIN( $F359*$F$264, $F359-SUM($I359:AE359)),0),0)</f>
        <v>0</v>
      </c>
      <c r="AG359" s="53">
        <f xml:space="preserve"> (AG$2 &gt;= NTBA!$F$17) * IF(AG$268 &gt;= $E359, MAX( MIN( $F359*$F$264, $F359-SUM($I359:AF359)),0),0)</f>
        <v>0</v>
      </c>
      <c r="AH359" s="53">
        <f xml:space="preserve"> (AH$2 &gt;= NTBA!$F$17) * IF(AH$268 &gt;= $E359, MAX( MIN( $F359*$F$264, $F359-SUM($I359:AG359)),0),0)</f>
        <v>0</v>
      </c>
      <c r="AI359" s="53">
        <f xml:space="preserve"> (AI$2 &gt;= NTBA!$F$17) * IF(AI$268 &gt;= $E359, MAX( MIN( $F359*$F$264, $F359-SUM($I359:AH359)),0),0)</f>
        <v>0</v>
      </c>
      <c r="AJ359" s="53">
        <f xml:space="preserve"> (AJ$2 &gt;= NTBA!$F$17) * IF(AJ$268 &gt;= $E359, MAX( MIN( $F359*$F$264, $F359-SUM($I359:AI359)),0),0)</f>
        <v>0</v>
      </c>
      <c r="AK359" s="53">
        <f xml:space="preserve"> (AK$2 &gt;= NTBA!$F$17) * IF(AK$268 &gt;= $E359, MAX( MIN( $F359*$F$264, $F359-SUM($I359:AJ359)),0),0)</f>
        <v>0</v>
      </c>
      <c r="AL359" s="53">
        <f xml:space="preserve"> (AL$2 &gt;= NTBA!$F$17) * IF(AL$268 &gt;= $E359, MAX( MIN( $F359*$F$264, $F359-SUM($I359:AK359)),0),0)</f>
        <v>0</v>
      </c>
      <c r="AM359" s="53">
        <f xml:space="preserve"> (AM$2 &gt;= NTBA!$F$17) * IF(AM$268 &gt;= $E359, MAX( MIN( $F359*$F$264, $F359-SUM($I359:AL359)),0),0)</f>
        <v>0</v>
      </c>
      <c r="AN359" s="53">
        <f xml:space="preserve"> (AN$2 &gt;= NTBA!$F$17) * IF(AN$268 &gt;= $E359, MAX( MIN( $F359*$F$264, $F359-SUM($I359:AM359)),0),0)</f>
        <v>0</v>
      </c>
      <c r="AO359" s="53">
        <f xml:space="preserve"> (AO$2 &gt;= NTBA!$F$17) * IF(AO$268 &gt;= $E359, MAX( MIN( $F359*$F$264, $F359-SUM($I359:AN359)),0),0)</f>
        <v>0</v>
      </c>
      <c r="AP359" s="53">
        <f xml:space="preserve"> (AP$2 &gt;= NTBA!$F$17) * IF(AP$268 &gt;= $E359, MAX( MIN( $F359*$F$264, $F359-SUM($I359:AO359)),0),0)</f>
        <v>0</v>
      </c>
      <c r="AQ359" s="53">
        <f xml:space="preserve"> (AQ$2 &gt;= NTBA!$F$17) * IF(AQ$268 &gt;= $E359, MAX( MIN( $F359*$F$264, $F359-SUM($I359:AP359)),0),0)</f>
        <v>0</v>
      </c>
      <c r="AR359" s="53">
        <f xml:space="preserve"> (AR$2 &gt;= NTBA!$F$17) * IF(AR$268 &gt;= $E359, MAX( MIN( $F359*$F$264, $F359-SUM($I359:AQ359)),0),0)</f>
        <v>0</v>
      </c>
      <c r="AS359" s="53">
        <f xml:space="preserve"> (AS$2 &gt;= NTBA!$F$17) * IF(AS$268 &gt;= $E359, MAX( MIN( $F359*$F$264, $F359-SUM($I359:AR359)),0),0)</f>
        <v>0</v>
      </c>
      <c r="AT359" s="53">
        <f xml:space="preserve"> (AT$2 &gt;= NTBA!$F$17) * IF(AT$268 &gt;= $E359, MAX( MIN( $F359*$F$264, $F359-SUM($I359:AS359)),0),0)</f>
        <v>0</v>
      </c>
      <c r="AU359" s="53">
        <f xml:space="preserve"> (AU$2 &gt;= NTBA!$F$17) * IF(AU$268 &gt;= $E359, MAX( MIN( $F359*$F$264, $F359-SUM($I359:AT359)),0),0)</f>
        <v>0</v>
      </c>
      <c r="AV359" s="53">
        <f xml:space="preserve"> (AV$2 &gt;= NTBA!$F$17) * IF(AV$268 &gt;= $E359, MAX( MIN( $F359*$F$264, $F359-SUM($I359:AU359)),0),0)</f>
        <v>0</v>
      </c>
      <c r="AW359" s="53">
        <f xml:space="preserve"> (AW$2 &gt;= NTBA!$F$17) * IF(AW$268 &gt;= $E359, MAX( MIN( $F359*$F$264, $F359-SUM($I359:AV359)),0),0)</f>
        <v>0</v>
      </c>
      <c r="AX359" s="53">
        <f xml:space="preserve"> (AX$2 &gt;= NTBA!$F$17) * IF(AX$268 &gt;= $E359, MAX( MIN( $F359*$F$264, $F359-SUM($I359:AW359)),0),0)</f>
        <v>0</v>
      </c>
      <c r="AY359" s="53">
        <f xml:space="preserve"> (AY$2 &gt;= NTBA!$F$17) * IF(AY$268 &gt;= $E359, MAX( MIN( $F359*$F$264, $F359-SUM($I359:AX359)),0),0)</f>
        <v>0</v>
      </c>
      <c r="AZ359" s="53">
        <f xml:space="preserve"> (AZ$2 &gt;= NTBA!$F$17) * IF(AZ$268 &gt;= $E359, MAX( MIN( $F359*$F$264, $F359-SUM($I359:AY359)),0),0)</f>
        <v>0</v>
      </c>
      <c r="BA359" s="53">
        <f xml:space="preserve"> (BA$2 &gt;= NTBA!$F$17) * IF(BA$268 &gt;= $E359, MAX( MIN( $F359*$F$264, $F359-SUM($I359:AZ359)),0),0)</f>
        <v>0</v>
      </c>
      <c r="BB359" s="53">
        <f xml:space="preserve"> (BB$2 &gt;= NTBA!$F$17) * IF(BB$268 &gt;= $E359, MAX( MIN( $F359*$F$264, $F359-SUM($I359:BA359)),0),0)</f>
        <v>0</v>
      </c>
      <c r="BC359" s="53">
        <f xml:space="preserve"> (BC$2 &gt;= NTBA!$F$17) * IF(BC$268 &gt;= $E359, MAX( MIN( $F359*$F$264, $F359-SUM($I359:BB359)),0),0)</f>
        <v>0</v>
      </c>
      <c r="BD359" s="53">
        <f xml:space="preserve"> (BD$2 &gt;= NTBA!$F$17) * IF(BD$268 &gt;= $E359, MAX( MIN( $F359*$F$264, $F359-SUM($I359:BC359)),0),0)</f>
        <v>0</v>
      </c>
      <c r="BE359" s="53">
        <f xml:space="preserve"> (BE$2 &gt;= NTBA!$F$17) * IF(BE$268 &gt;= $E359, MAX( MIN( $F359*$F$264, $F359-SUM($I359:BD359)),0),0)</f>
        <v>0</v>
      </c>
      <c r="BF359" s="53">
        <f xml:space="preserve"> (BF$2 &gt;= NTBA!$F$17) * IF(BF$268 &gt;= $E359, MAX( MIN( $F359*$F$264, $F359-SUM($I359:BE359)),0),0)</f>
        <v>0</v>
      </c>
      <c r="BG359" s="53">
        <f xml:space="preserve"> (BG$2 &gt;= NTBA!$F$17) * IF(BG$268 &gt;= $E359, MAX( MIN( $F359*$F$264, $F359-SUM($I359:BF359)),0),0)</f>
        <v>0</v>
      </c>
      <c r="BH359" s="53">
        <f xml:space="preserve"> (BH$2 &gt;= NTBA!$F$17) * IF(BH$268 &gt;= $E359, MAX( MIN( $F359*$F$264, $F359-SUM($I359:BG359)),0),0)</f>
        <v>0</v>
      </c>
      <c r="BI359" s="53">
        <f xml:space="preserve"> (BI$2 &gt;= NTBA!$F$17) * IF(BI$268 &gt;= $E359, MAX( MIN( $F359*$F$264, $F359-SUM($I359:BH359)),0),0)</f>
        <v>0</v>
      </c>
      <c r="BJ359" s="53">
        <f xml:space="preserve"> (BJ$2 &gt;= NTBA!$F$17) * IF(BJ$268 &gt;= $E359, MAX( MIN( $F359*$F$264, $F359-SUM($I359:BI359)),0),0)</f>
        <v>0</v>
      </c>
      <c r="BK359" s="53">
        <f xml:space="preserve"> (BK$2 &gt;= NTBA!$F$17) * IF(BK$268 &gt;= $E359, MAX( MIN( $F359*$F$264, $F359-SUM($I359:BJ359)),0),0)</f>
        <v>0</v>
      </c>
      <c r="BL359" s="53">
        <f xml:space="preserve"> (BL$2 &gt;= NTBA!$F$17) * IF(BL$268 &gt;= $E359, MAX( MIN( $F359*$F$264, $F359-SUM($I359:BK359)),0),0)</f>
        <v>0</v>
      </c>
      <c r="BM359" s="53">
        <f xml:space="preserve"> (BM$2 &gt;= NTBA!$F$17) * IF(BM$268 &gt;= $E359, MAX( MIN( $F359*$F$264, $F359-SUM($I359:BL359)),0),0)</f>
        <v>0</v>
      </c>
      <c r="BN359" s="53">
        <f xml:space="preserve"> (BN$2 &gt;= NTBA!$F$17) * IF(BN$268 &gt;= $E359, MAX( MIN( $F359*$F$264, $F359-SUM($I359:BM359)),0),0)</f>
        <v>0</v>
      </c>
      <c r="BO359" s="53">
        <f xml:space="preserve"> (BO$2 &gt;= NTBA!$F$17) * IF(BO$268 &gt;= $E359, MAX( MIN( $F359*$F$264, $F359-SUM($I359:BN359)),0),0)</f>
        <v>0</v>
      </c>
      <c r="BP359" s="53">
        <f xml:space="preserve"> (BP$2 &gt;= NTBA!$F$17) * IF(BP$268 &gt;= $E359, MAX( MIN( $F359*$F$264, $F359-SUM($I359:BO359)),0),0)</f>
        <v>0</v>
      </c>
      <c r="BQ359" s="53">
        <f xml:space="preserve"> (BQ$2 &gt;= NTBA!$F$17) * IF(BQ$268 &gt;= $E359, MAX( MIN( $F359*$F$264, $F359-SUM($I359:BP359)),0),0)</f>
        <v>0</v>
      </c>
      <c r="BR359" s="53">
        <f xml:space="preserve"> (BR$2 &gt;= NTBA!$F$17) * IF(BR$268 &gt;= $E359, MAX( MIN( $F359*$F$264, $F359-SUM($I359:BQ359)),0),0)</f>
        <v>0</v>
      </c>
      <c r="BS359" s="53">
        <f xml:space="preserve"> (BS$2 &gt;= NTBA!$F$17) * IF(BS$268 &gt;= $E359, MAX( MIN( $F359*$F$264, $F359-SUM($I359:BR359)),0),0)</f>
        <v>0</v>
      </c>
      <c r="BT359" s="53">
        <f xml:space="preserve"> (BT$2 &gt;= NTBA!$F$17) * IF(BT$268 &gt;= $E359, MAX( MIN( $F359*$F$264, $F359-SUM($I359:BS359)),0),0)</f>
        <v>0</v>
      </c>
      <c r="BU359" s="53">
        <f xml:space="preserve"> (BU$2 &gt;= NTBA!$F$17) * IF(BU$268 &gt;= $E359, MAX( MIN( $F359*$F$264, $F359-SUM($I359:BT359)),0),0)</f>
        <v>0</v>
      </c>
      <c r="BV359" s="53">
        <f xml:space="preserve"> (BV$2 &gt;= NTBA!$F$17) * IF(BV$268 &gt;= $E359, MAX( MIN( $F359*$F$264, $F359-SUM($I359:BU359)),0),0)</f>
        <v>0</v>
      </c>
      <c r="BW359" s="53">
        <f xml:space="preserve"> (BW$2 &gt;= NTBA!$F$17) * IF(BW$268 &gt;= $E359, MAX( MIN( $F359*$F$264, $F359-SUM($I359:BV359)),0),0)</f>
        <v>0</v>
      </c>
      <c r="BX359" s="53">
        <f xml:space="preserve"> (BX$2 &gt;= NTBA!$F$17) * IF(BX$268 &gt;= $E359, MAX( MIN( $F359*$F$264, $F359-SUM($I359:BW359)),0),0)</f>
        <v>0</v>
      </c>
      <c r="BY359" s="53">
        <f xml:space="preserve"> (BY$2 &gt;= NTBA!$F$17) * IF(BY$268 &gt;= $E359, MAX( MIN( $F359*$F$264, $F359-SUM($I359:BX359)),0),0)</f>
        <v>0</v>
      </c>
      <c r="BZ359" s="53">
        <f xml:space="preserve"> (BZ$2 &gt;= NTBA!$F$17) * IF(BZ$268 &gt;= $E359, MAX( MIN( $F359*$F$264, $F359-SUM($I359:BY359)),0),0)</f>
        <v>0</v>
      </c>
      <c r="CA359" s="53">
        <f xml:space="preserve"> (CA$2 &gt;= NTBA!$F$17) * IF(CA$268 &gt;= $E359, MAX( MIN( $F359*$F$264, $F359-SUM($I359:BZ359)),0),0)</f>
        <v>0</v>
      </c>
      <c r="CB359" s="53">
        <f xml:space="preserve"> (CB$2 &gt;= NTBA!$F$17) * IF(CB$268 &gt;= $E359, MAX( MIN( $F359*$F$264, $F359-SUM($I359:CA359)),0),0)</f>
        <v>0</v>
      </c>
      <c r="CC359" s="53">
        <f xml:space="preserve"> (CC$2 &gt;= NTBA!$F$17) * IF(CC$268 &gt;= $E359, MAX( MIN( $F359*$F$264, $F359-SUM($I359:CB359)),0),0)</f>
        <v>0</v>
      </c>
      <c r="CD359" s="53">
        <f xml:space="preserve"> (CD$2 &gt;= NTBA!$F$17) * IF(CD$268 &gt;= $E359, MAX( MIN( $F359*$F$264, $F359-SUM($I359:CC359)),0),0)</f>
        <v>0</v>
      </c>
      <c r="CE359" s="53">
        <f xml:space="preserve"> (CE$2 &gt;= NTBA!$F$17) * IF(CE$268 &gt;= $E359, MAX( MIN( $F359*$F$264, $F359-SUM($I359:CD359)),0),0)</f>
        <v>0</v>
      </c>
      <c r="CF359" s="53">
        <f xml:space="preserve"> (CF$2 &gt;= NTBA!$F$17) * IF(CF$268 &gt;= $E359, MAX( MIN( $F359*$F$264, $F359-SUM($I359:CE359)),0),0)</f>
        <v>0</v>
      </c>
      <c r="CG359" s="53">
        <f xml:space="preserve"> (CG$2 &gt;= NTBA!$F$17) * IF(CG$268 &gt;= $E359, MAX( MIN( $F359*$F$264, $F359-SUM($I359:CF359)),0),0)</f>
        <v>0</v>
      </c>
      <c r="CH359" s="53">
        <f xml:space="preserve"> (CH$2 &gt;= NTBA!$F$17) * IF(CH$268 &gt;= $E359, MAX( MIN( $F359*$F$264, $F359-SUM($I359:CG359)),0),0)</f>
        <v>0</v>
      </c>
      <c r="CI359" s="53">
        <f xml:space="preserve"> (CI$2 &gt;= NTBA!$F$17) * IF(CI$268 &gt;= $E359, MAX( MIN( $F359*$F$264, $F359-SUM($I359:CH359)),0),0)</f>
        <v>0</v>
      </c>
      <c r="CJ359" s="53">
        <f xml:space="preserve"> (CJ$2 &gt;= NTBA!$F$17) * IF(CJ$268 &gt;= $E359, MAX( MIN( $F359*$F$264, $F359-SUM($I359:CI359)),0),0)</f>
        <v>0</v>
      </c>
      <c r="CK359" s="53">
        <f xml:space="preserve"> (CK$2 &gt;= NTBA!$F$17) * IF(CK$268 &gt;= $E359, MAX( MIN( $F359*$F$264, $F359-SUM($I359:CJ359)),0),0)</f>
        <v>0</v>
      </c>
      <c r="CL359" s="53">
        <f xml:space="preserve"> (CL$2 &gt;= NTBA!$F$17) * IF(CL$268 &gt;= $E359, MAX( MIN( $F359*$F$264, $F359-SUM($I359:CK359)),0),0)</f>
        <v>0</v>
      </c>
      <c r="CM359" s="53">
        <f xml:space="preserve"> (CM$2 &gt;= NTBA!$F$17) * IF(CM$268 &gt;= $E359, MAX( MIN( $F359*$F$264, $F359-SUM($I359:CL359)),0),0)</f>
        <v>0</v>
      </c>
      <c r="CN359" s="53">
        <f xml:space="preserve"> (CN$2 &gt;= NTBA!$F$17) * IF(CN$268 &gt;= $E359, MAX( MIN( $F359*$F$264, $F359-SUM($I359:CM359)),0),0)</f>
        <v>0</v>
      </c>
      <c r="CO359" s="53">
        <f xml:space="preserve"> (CO$2 &gt;= NTBA!$F$17) * IF(CO$268 &gt;= $E359, MAX( MIN( $F359*$F$264, $F359-SUM($I359:CN359)),0),0)</f>
        <v>0</v>
      </c>
      <c r="CP359" s="53">
        <f xml:space="preserve"> (CP$2 &gt;= NTBA!$F$17) * IF(CP$268 &gt;= $E359, MAX( MIN( $F359*$F$264, $F359-SUM($I359:CO359)),0),0)</f>
        <v>0</v>
      </c>
      <c r="CQ359" s="53">
        <f xml:space="preserve"> (CQ$2 &gt;= NTBA!$F$17) * IF(CQ$268 &gt;= $E359, MAX( MIN( $F359*$F$264, $F359-SUM($I359:CP359)),0),0)</f>
        <v>0</v>
      </c>
      <c r="CR359" s="53">
        <f xml:space="preserve"> (CR$2 &gt;= NTBA!$F$17) * IF(CR$268 &gt;= $E359, MAX( MIN( $F359*$F$264, $F359-SUM($I359:CQ359)),0),0)</f>
        <v>0</v>
      </c>
      <c r="CS359" s="53">
        <f xml:space="preserve"> (CS$2 &gt;= NTBA!$F$17) * IF(CS$268 &gt;= $E359, MAX( MIN( $F359*$F$264, $F359-SUM($I359:CR359)),0),0)</f>
        <v>0</v>
      </c>
      <c r="CT359" s="53">
        <f xml:space="preserve"> (CT$2 &gt;= NTBA!$F$17) * IF(CT$268 &gt;= $E359, MAX( MIN( $F359*$F$264, $F359-SUM($I359:CS359)),0),0)</f>
        <v>0</v>
      </c>
      <c r="CU359" s="53">
        <f xml:space="preserve"> (CU$2 &gt;= NTBA!$F$17) * IF(CU$268 &gt;= $E359, MAX( MIN( $F359*$F$264, $F359-SUM($I359:CT359)),0),0)</f>
        <v>0</v>
      </c>
      <c r="CV359" s="53">
        <f ca="1" xml:space="preserve"> (CV$2 &gt;= NTBA!$F$17) * IF(CV$268 &gt;= $E359, MAX( MIN( $F359*$F$264, $F359-SUM($I359:CU359)),0),0)</f>
        <v>0</v>
      </c>
      <c r="CW359" s="53">
        <f ca="1" xml:space="preserve"> (CW$2 &gt;= NTBA!$F$17) * IF(CW$268 &gt;= $E359, MAX( MIN( $F359*$F$264, $F359-SUM($I359:CV359)),0),0)</f>
        <v>0</v>
      </c>
      <c r="CX359" s="53">
        <f ca="1" xml:space="preserve"> (CX$2 &gt;= NTBA!$F$17) * IF(CX$268 &gt;= $E359, MAX( MIN( $F359*$F$264, $F359-SUM($I359:CW359)),0),0)</f>
        <v>0</v>
      </c>
      <c r="CY359" s="53">
        <f ca="1" xml:space="preserve"> (CY$2 &gt;= NTBA!$F$17) * IF(CY$268 &gt;= $E359, MAX( MIN( $F359*$F$264, $F359-SUM($I359:CX359)),0),0)</f>
        <v>0</v>
      </c>
      <c r="CZ359" s="53">
        <f ca="1" xml:space="preserve"> (CZ$2 &gt;= NTBA!$F$17) * IF(CZ$268 &gt;= $E359, MAX( MIN( $F359*$F$264, $F359-SUM($I359:CY359)),0),0)</f>
        <v>0</v>
      </c>
      <c r="DA359" s="53">
        <f ca="1" xml:space="preserve"> (DA$2 &gt;= NTBA!$F$17) * IF(DA$268 &gt;= $E359, MAX( MIN( $F359*$F$264, $F359-SUM($I359:CZ359)),0),0)</f>
        <v>0</v>
      </c>
      <c r="DB359" s="53">
        <f ca="1" xml:space="preserve"> (DB$2 &gt;= NTBA!$F$17) * IF(DB$268 &gt;= $E359, MAX( MIN( $F359*$F$264, $F359-SUM($I359:DA359)),0),0)</f>
        <v>0</v>
      </c>
      <c r="DC359" s="53">
        <f ca="1" xml:space="preserve"> (DC$2 &gt;= NTBA!$F$17) * IF(DC$268 &gt;= $E359, MAX( MIN( $F359*$F$264, $F359-SUM($I359:DB359)),0),0)</f>
        <v>0</v>
      </c>
      <c r="DD359" s="53">
        <f ca="1" xml:space="preserve"> (DD$2 &gt;= NTBA!$F$17) * IF(DD$268 &gt;= $E359, MAX( MIN( $F359*$F$264, $F359-SUM($I359:DC359)),0),0)</f>
        <v>0</v>
      </c>
      <c r="DE359" s="53">
        <f ca="1" xml:space="preserve"> (DE$2 &gt;= NTBA!$F$17) * IF(DE$268 &gt;= $E359, MAX( MIN( $F359*$F$264, $F359-SUM($I359:DD359)),0),0)</f>
        <v>0</v>
      </c>
      <c r="DF359" s="53">
        <f ca="1" xml:space="preserve"> (DF$2 &gt;= NTBA!$F$17) * IF(DF$268 &gt;= $E359, MAX( MIN( $F359*$F$264, $F359-SUM($I359:DE359)),0),0)</f>
        <v>0</v>
      </c>
      <c r="DG359" s="53">
        <f ca="1" xml:space="preserve"> (DG$2 &gt;= NTBA!$F$17) * IF(DG$268 &gt;= $E359, MAX( MIN( $F359*$F$264, $F359-SUM($I359:DF359)),0),0)</f>
        <v>0</v>
      </c>
      <c r="DH359" s="53">
        <f ca="1" xml:space="preserve"> (DH$2 &gt;= NTBA!$F$17) * IF(DH$268 &gt;= $E359, MAX( MIN( $F359*$F$264, $F359-SUM($I359:DG359)),0),0)</f>
        <v>0</v>
      </c>
      <c r="DI359" s="53">
        <f ca="1" xml:space="preserve"> (DI$2 &gt;= NTBA!$F$17) * IF(DI$268 &gt;= $E359, MAX( MIN( $F359*$F$264, $F359-SUM($I359:DH359)),0),0)</f>
        <v>0</v>
      </c>
      <c r="DJ359" s="53">
        <f ca="1" xml:space="preserve"> (DJ$2 &gt;= NTBA!$F$17) * IF(DJ$268 &gt;= $E359, MAX( MIN( $F359*$F$264, $F359-SUM($I359:DI359)),0),0)</f>
        <v>0</v>
      </c>
      <c r="DK359" s="53">
        <f ca="1" xml:space="preserve"> (DK$2 &gt;= NTBA!$F$17) * IF(DK$268 &gt;= $E359, MAX( MIN( $F359*$F$264, $F359-SUM($I359:DJ359)),0),0)</f>
        <v>0</v>
      </c>
      <c r="DL359" s="53">
        <f ca="1" xml:space="preserve"> (DL$2 &gt;= NTBA!$F$17) * IF(DL$268 &gt;= $E359, MAX( MIN( $F359*$F$264, $F359-SUM($I359:DK359)),0),0)</f>
        <v>0</v>
      </c>
      <c r="DM359" s="53">
        <f ca="1" xml:space="preserve"> (DM$2 &gt;= NTBA!$F$17) * IF(DM$268 &gt;= $E359, MAX( MIN( $F359*$F$264, $F359-SUM($I359:DL359)),0),0)</f>
        <v>0</v>
      </c>
      <c r="DN359" s="53">
        <f ca="1" xml:space="preserve"> (DN$2 &gt;= NTBA!$F$17) * IF(DN$268 &gt;= $E359, MAX( MIN( $F359*$F$264, $F359-SUM($I359:DM359)),0),0)</f>
        <v>0</v>
      </c>
      <c r="DO359" s="53">
        <f ca="1" xml:space="preserve"> (DO$2 &gt;= NTBA!$F$17) * IF(DO$268 &gt;= $E359, MAX( MIN( $F359*$F$264, $F359-SUM($I359:DN359)),0),0)</f>
        <v>0</v>
      </c>
      <c r="DP359" s="53">
        <f ca="1" xml:space="preserve"> (DP$2 &gt;= NTBA!$F$17) * IF(DP$268 &gt;= $E359, MAX( MIN( $F359*$F$264, $F359-SUM($I359:DO359)),0),0)</f>
        <v>0</v>
      </c>
      <c r="DQ359" s="53">
        <f ca="1" xml:space="preserve"> (DQ$2 &gt;= NTBA!$F$17) * IF(DQ$268 &gt;= $E359, MAX( MIN( $F359*$F$264, $F359-SUM($I359:DP359)),0),0)</f>
        <v>0</v>
      </c>
      <c r="DR359" s="53">
        <f ca="1" xml:space="preserve"> (DR$2 &gt;= NTBA!$F$17) * IF(DR$268 &gt;= $E359, MAX( MIN( $F359*$F$264, $F359-SUM($I359:DQ359)),0),0)</f>
        <v>0</v>
      </c>
      <c r="DS359" s="53">
        <f ca="1" xml:space="preserve"> (DS$2 &gt;= NTBA!$F$17) * IF(DS$268 &gt;= $E359, MAX( MIN( $F359*$F$264, $F359-SUM($I359:DR359)),0),0)</f>
        <v>0</v>
      </c>
      <c r="DT359" s="53">
        <f ca="1" xml:space="preserve"> (DT$2 &gt;= NTBA!$F$17) * IF(DT$268 &gt;= $E359, MAX( MIN( $F359*$F$264, $F359-SUM($I359:DS359)),0),0)</f>
        <v>0</v>
      </c>
      <c r="DU359" s="53">
        <f ca="1" xml:space="preserve"> (DU$2 &gt;= NTBA!$F$17) * IF(DU$268 &gt;= $E359, MAX( MIN( $F359*$F$264, $F359-SUM($I359:DT359)),0),0)</f>
        <v>0</v>
      </c>
      <c r="DV359" s="53">
        <f ca="1" xml:space="preserve"> (DV$2 &gt;= NTBA!$F$17) * IF(DV$268 &gt;= $E359, MAX( MIN( $F359*$F$264, $F359-SUM($I359:DU359)),0),0)</f>
        <v>0</v>
      </c>
      <c r="DW359" s="53">
        <f ca="1" xml:space="preserve"> (DW$2 &gt;= NTBA!$F$17) * IF(DW$268 &gt;= $E359, MAX( MIN( $F359*$F$264, $F359-SUM($I359:DV359)),0),0)</f>
        <v>0</v>
      </c>
      <c r="DX359" s="53">
        <f ca="1" xml:space="preserve"> (DX$2 &gt;= NTBA!$F$17) * IF(DX$268 &gt;= $E359, MAX( MIN( $F359*$F$264, $F359-SUM($I359:DW359)),0),0)</f>
        <v>0</v>
      </c>
      <c r="DY359" s="53">
        <f ca="1" xml:space="preserve"> (DY$2 &gt;= NTBA!$F$17) * IF(DY$268 &gt;= $E359, MAX( MIN( $F359*$F$264, $F359-SUM($I359:DX359)),0),0)</f>
        <v>0</v>
      </c>
      <c r="DZ359" s="53">
        <f ca="1" xml:space="preserve"> (DZ$2 &gt;= NTBA!$F$17) * IF(DZ$268 &gt;= $E359, MAX( MIN( $F359*$F$264, $F359-SUM($I359:DY359)),0),0)</f>
        <v>0</v>
      </c>
      <c r="EA359" s="53">
        <f ca="1" xml:space="preserve"> (EA$2 &gt;= NTBA!$F$17) * IF(EA$268 &gt;= $E359, MAX( MIN( $F359*$F$264, $F359-SUM($I359:DZ359)),0),0)</f>
        <v>0</v>
      </c>
      <c r="EB359" s="53">
        <f ca="1" xml:space="preserve"> (EB$2 &gt;= NTBA!$F$17) * IF(EB$268 &gt;= $E359, MAX( MIN( $F359*$F$264, $F359-SUM($I359:EA359)),0),0)</f>
        <v>0</v>
      </c>
      <c r="EC359" s="53">
        <f ca="1" xml:space="preserve"> (EC$2 &gt;= NTBA!$F$17) * IF(EC$268 &gt;= $E359, MAX( MIN( $F359*$F$264, $F359-SUM($I359:EB359)),0),0)</f>
        <v>0</v>
      </c>
      <c r="ED359" s="53">
        <f ca="1" xml:space="preserve"> (ED$2 &gt;= NTBA!$F$17) * IF(ED$268 &gt;= $E359, MAX( MIN( $F359*$F$264, $F359-SUM($I359:EC359)),0),0)</f>
        <v>0</v>
      </c>
      <c r="EE359" s="53">
        <f ca="1" xml:space="preserve"> (EE$2 &gt;= NTBA!$F$17) * IF(EE$268 &gt;= $E359, MAX( MIN( $F359*$F$264, $F359-SUM($I359:ED359)),0),0)</f>
        <v>0</v>
      </c>
      <c r="EF359" s="53">
        <f ca="1" xml:space="preserve"> (EF$2 &gt;= NTBA!$F$17) * IF(EF$268 &gt;= $E359, MAX( MIN( $F359*$F$264, $F359-SUM($I359:EE359)),0),0)</f>
        <v>0</v>
      </c>
      <c r="EG359" s="53">
        <f ca="1" xml:space="preserve"> (EG$2 &gt;= NTBA!$F$17) * IF(EG$268 &gt;= $E359, MAX( MIN( $F359*$F$264, $F359-SUM($I359:EF359)),0),0)</f>
        <v>0</v>
      </c>
      <c r="EH359" s="53">
        <f ca="1" xml:space="preserve"> (EH$2 &gt;= NTBA!$F$17) * IF(EH$268 &gt;= $E359, MAX( MIN( $F359*$F$264, $F359-SUM($I359:EG359)),0),0)</f>
        <v>0</v>
      </c>
      <c r="EI359" s="21"/>
    </row>
    <row r="360" spans="5:139" ht="15" customHeight="1" outlineLevel="1" x14ac:dyDescent="0.35">
      <c r="E360" s="625">
        <v>92</v>
      </c>
      <c r="F360" s="415">
        <f ca="1"/>
        <v>0</v>
      </c>
      <c r="H360" s="26">
        <f t="shared" ca="1" si="185"/>
        <v>0</v>
      </c>
      <c r="I360" s="39"/>
      <c r="J360" s="53">
        <f xml:space="preserve"> (J$2 &gt;= NTBA!$F$17) * IF(J$268 &gt;= $E360, MAX( MIN( $F360*$F$264, $F360-SUM($I360:I360)),0),0)</f>
        <v>0</v>
      </c>
      <c r="K360" s="53">
        <f xml:space="preserve"> (K$2 &gt;= NTBA!$F$17) * IF(K$268 &gt;= $E360, MAX( MIN( $F360*$F$264, $F360-SUM($I360:J360)),0),0)</f>
        <v>0</v>
      </c>
      <c r="L360" s="53">
        <f xml:space="preserve"> (L$2 &gt;= NTBA!$F$17) * IF(L$268 &gt;= $E360, MAX( MIN( $F360*$F$264, $F360-SUM($I360:K360)),0),0)</f>
        <v>0</v>
      </c>
      <c r="M360" s="53">
        <f xml:space="preserve"> (M$2 &gt;= NTBA!$F$17) * IF(M$268 &gt;= $E360, MAX( MIN( $F360*$F$264, $F360-SUM($I360:L360)),0),0)</f>
        <v>0</v>
      </c>
      <c r="N360" s="53">
        <f xml:space="preserve"> (N$2 &gt;= NTBA!$F$17) * IF(N$268 &gt;= $E360, MAX( MIN( $F360*$F$264, $F360-SUM($I360:M360)),0),0)</f>
        <v>0</v>
      </c>
      <c r="O360" s="53">
        <f xml:space="preserve"> (O$2 &gt;= NTBA!$F$17) * IF(O$268 &gt;= $E360, MAX( MIN( $F360*$F$264, $F360-SUM($I360:N360)),0),0)</f>
        <v>0</v>
      </c>
      <c r="P360" s="53">
        <f xml:space="preserve"> (P$2 &gt;= NTBA!$F$17) * IF(P$268 &gt;= $E360, MAX( MIN( $F360*$F$264, $F360-SUM($I360:O360)),0),0)</f>
        <v>0</v>
      </c>
      <c r="Q360" s="53">
        <f xml:space="preserve"> (Q$2 &gt;= NTBA!$F$17) * IF(Q$268 &gt;= $E360, MAX( MIN( $F360*$F$264, $F360-SUM($I360:P360)),0),0)</f>
        <v>0</v>
      </c>
      <c r="R360" s="53">
        <f xml:space="preserve"> (R$2 &gt;= NTBA!$F$17) * IF(R$268 &gt;= $E360, MAX( MIN( $F360*$F$264, $F360-SUM($I360:Q360)),0),0)</f>
        <v>0</v>
      </c>
      <c r="S360" s="53">
        <f xml:space="preserve"> (S$2 &gt;= NTBA!$F$17) * IF(S$268 &gt;= $E360, MAX( MIN( $F360*$F$264, $F360-SUM($I360:R360)),0),0)</f>
        <v>0</v>
      </c>
      <c r="T360" s="53">
        <f xml:space="preserve"> (T$2 &gt;= NTBA!$F$17) * IF(T$268 &gt;= $E360, MAX( MIN( $F360*$F$264, $F360-SUM($I360:S360)),0),0)</f>
        <v>0</v>
      </c>
      <c r="U360" s="53">
        <f xml:space="preserve"> (U$2 &gt;= NTBA!$F$17) * IF(U$268 &gt;= $E360, MAX( MIN( $F360*$F$264, $F360-SUM($I360:T360)),0),0)</f>
        <v>0</v>
      </c>
      <c r="V360" s="53">
        <f xml:space="preserve"> (V$2 &gt;= NTBA!$F$17) * IF(V$268 &gt;= $E360, MAX( MIN( $F360*$F$264, $F360-SUM($I360:U360)),0),0)</f>
        <v>0</v>
      </c>
      <c r="W360" s="53">
        <f xml:space="preserve"> (W$2 &gt;= NTBA!$F$17) * IF(W$268 &gt;= $E360, MAX( MIN( $F360*$F$264, $F360-SUM($I360:V360)),0),0)</f>
        <v>0</v>
      </c>
      <c r="X360" s="53">
        <f xml:space="preserve"> (X$2 &gt;= NTBA!$F$17) * IF(X$268 &gt;= $E360, MAX( MIN( $F360*$F$264, $F360-SUM($I360:W360)),0),0)</f>
        <v>0</v>
      </c>
      <c r="Y360" s="53">
        <f xml:space="preserve"> (Y$2 &gt;= NTBA!$F$17) * IF(Y$268 &gt;= $E360, MAX( MIN( $F360*$F$264, $F360-SUM($I360:X360)),0),0)</f>
        <v>0</v>
      </c>
      <c r="Z360" s="53">
        <f xml:space="preserve"> (Z$2 &gt;= NTBA!$F$17) * IF(Z$268 &gt;= $E360, MAX( MIN( $F360*$F$264, $F360-SUM($I360:Y360)),0),0)</f>
        <v>0</v>
      </c>
      <c r="AA360" s="53">
        <f xml:space="preserve"> (AA$2 &gt;= NTBA!$F$17) * IF(AA$268 &gt;= $E360, MAX( MIN( $F360*$F$264, $F360-SUM($I360:Z360)),0),0)</f>
        <v>0</v>
      </c>
      <c r="AB360" s="53">
        <f xml:space="preserve"> (AB$2 &gt;= NTBA!$F$17) * IF(AB$268 &gt;= $E360, MAX( MIN( $F360*$F$264, $F360-SUM($I360:AA360)),0),0)</f>
        <v>0</v>
      </c>
      <c r="AC360" s="53">
        <f xml:space="preserve"> (AC$2 &gt;= NTBA!$F$17) * IF(AC$268 &gt;= $E360, MAX( MIN( $F360*$F$264, $F360-SUM($I360:AB360)),0),0)</f>
        <v>0</v>
      </c>
      <c r="AD360" s="53">
        <f xml:space="preserve"> (AD$2 &gt;= NTBA!$F$17) * IF(AD$268 &gt;= $E360, MAX( MIN( $F360*$F$264, $F360-SUM($I360:AC360)),0),0)</f>
        <v>0</v>
      </c>
      <c r="AE360" s="53">
        <f xml:space="preserve"> (AE$2 &gt;= NTBA!$F$17) * IF(AE$268 &gt;= $E360, MAX( MIN( $F360*$F$264, $F360-SUM($I360:AD360)),0),0)</f>
        <v>0</v>
      </c>
      <c r="AF360" s="53">
        <f xml:space="preserve"> (AF$2 &gt;= NTBA!$F$17) * IF(AF$268 &gt;= $E360, MAX( MIN( $F360*$F$264, $F360-SUM($I360:AE360)),0),0)</f>
        <v>0</v>
      </c>
      <c r="AG360" s="53">
        <f xml:space="preserve"> (AG$2 &gt;= NTBA!$F$17) * IF(AG$268 &gt;= $E360, MAX( MIN( $F360*$F$264, $F360-SUM($I360:AF360)),0),0)</f>
        <v>0</v>
      </c>
      <c r="AH360" s="53">
        <f xml:space="preserve"> (AH$2 &gt;= NTBA!$F$17) * IF(AH$268 &gt;= $E360, MAX( MIN( $F360*$F$264, $F360-SUM($I360:AG360)),0),0)</f>
        <v>0</v>
      </c>
      <c r="AI360" s="53">
        <f xml:space="preserve"> (AI$2 &gt;= NTBA!$F$17) * IF(AI$268 &gt;= $E360, MAX( MIN( $F360*$F$264, $F360-SUM($I360:AH360)),0),0)</f>
        <v>0</v>
      </c>
      <c r="AJ360" s="53">
        <f xml:space="preserve"> (AJ$2 &gt;= NTBA!$F$17) * IF(AJ$268 &gt;= $E360, MAX( MIN( $F360*$F$264, $F360-SUM($I360:AI360)),0),0)</f>
        <v>0</v>
      </c>
      <c r="AK360" s="53">
        <f xml:space="preserve"> (AK$2 &gt;= NTBA!$F$17) * IF(AK$268 &gt;= $E360, MAX( MIN( $F360*$F$264, $F360-SUM($I360:AJ360)),0),0)</f>
        <v>0</v>
      </c>
      <c r="AL360" s="53">
        <f xml:space="preserve"> (AL$2 &gt;= NTBA!$F$17) * IF(AL$268 &gt;= $E360, MAX( MIN( $F360*$F$264, $F360-SUM($I360:AK360)),0),0)</f>
        <v>0</v>
      </c>
      <c r="AM360" s="53">
        <f xml:space="preserve"> (AM$2 &gt;= NTBA!$F$17) * IF(AM$268 &gt;= $E360, MAX( MIN( $F360*$F$264, $F360-SUM($I360:AL360)),0),0)</f>
        <v>0</v>
      </c>
      <c r="AN360" s="53">
        <f xml:space="preserve"> (AN$2 &gt;= NTBA!$F$17) * IF(AN$268 &gt;= $E360, MAX( MIN( $F360*$F$264, $F360-SUM($I360:AM360)),0),0)</f>
        <v>0</v>
      </c>
      <c r="AO360" s="53">
        <f xml:space="preserve"> (AO$2 &gt;= NTBA!$F$17) * IF(AO$268 &gt;= $E360, MAX( MIN( $F360*$F$264, $F360-SUM($I360:AN360)),0),0)</f>
        <v>0</v>
      </c>
      <c r="AP360" s="53">
        <f xml:space="preserve"> (AP$2 &gt;= NTBA!$F$17) * IF(AP$268 &gt;= $E360, MAX( MIN( $F360*$F$264, $F360-SUM($I360:AO360)),0),0)</f>
        <v>0</v>
      </c>
      <c r="AQ360" s="53">
        <f xml:space="preserve"> (AQ$2 &gt;= NTBA!$F$17) * IF(AQ$268 &gt;= $E360, MAX( MIN( $F360*$F$264, $F360-SUM($I360:AP360)),0),0)</f>
        <v>0</v>
      </c>
      <c r="AR360" s="53">
        <f xml:space="preserve"> (AR$2 &gt;= NTBA!$F$17) * IF(AR$268 &gt;= $E360, MAX( MIN( $F360*$F$264, $F360-SUM($I360:AQ360)),0),0)</f>
        <v>0</v>
      </c>
      <c r="AS360" s="53">
        <f xml:space="preserve"> (AS$2 &gt;= NTBA!$F$17) * IF(AS$268 &gt;= $E360, MAX( MIN( $F360*$F$264, $F360-SUM($I360:AR360)),0),0)</f>
        <v>0</v>
      </c>
      <c r="AT360" s="53">
        <f xml:space="preserve"> (AT$2 &gt;= NTBA!$F$17) * IF(AT$268 &gt;= $E360, MAX( MIN( $F360*$F$264, $F360-SUM($I360:AS360)),0),0)</f>
        <v>0</v>
      </c>
      <c r="AU360" s="53">
        <f xml:space="preserve"> (AU$2 &gt;= NTBA!$F$17) * IF(AU$268 &gt;= $E360, MAX( MIN( $F360*$F$264, $F360-SUM($I360:AT360)),0),0)</f>
        <v>0</v>
      </c>
      <c r="AV360" s="53">
        <f xml:space="preserve"> (AV$2 &gt;= NTBA!$F$17) * IF(AV$268 &gt;= $E360, MAX( MIN( $F360*$F$264, $F360-SUM($I360:AU360)),0),0)</f>
        <v>0</v>
      </c>
      <c r="AW360" s="53">
        <f xml:space="preserve"> (AW$2 &gt;= NTBA!$F$17) * IF(AW$268 &gt;= $E360, MAX( MIN( $F360*$F$264, $F360-SUM($I360:AV360)),0),0)</f>
        <v>0</v>
      </c>
      <c r="AX360" s="53">
        <f xml:space="preserve"> (AX$2 &gt;= NTBA!$F$17) * IF(AX$268 &gt;= $E360, MAX( MIN( $F360*$F$264, $F360-SUM($I360:AW360)),0),0)</f>
        <v>0</v>
      </c>
      <c r="AY360" s="53">
        <f xml:space="preserve"> (AY$2 &gt;= NTBA!$F$17) * IF(AY$268 &gt;= $E360, MAX( MIN( $F360*$F$264, $F360-SUM($I360:AX360)),0),0)</f>
        <v>0</v>
      </c>
      <c r="AZ360" s="53">
        <f xml:space="preserve"> (AZ$2 &gt;= NTBA!$F$17) * IF(AZ$268 &gt;= $E360, MAX( MIN( $F360*$F$264, $F360-SUM($I360:AY360)),0),0)</f>
        <v>0</v>
      </c>
      <c r="BA360" s="53">
        <f xml:space="preserve"> (BA$2 &gt;= NTBA!$F$17) * IF(BA$268 &gt;= $E360, MAX( MIN( $F360*$F$264, $F360-SUM($I360:AZ360)),0),0)</f>
        <v>0</v>
      </c>
      <c r="BB360" s="53">
        <f xml:space="preserve"> (BB$2 &gt;= NTBA!$F$17) * IF(BB$268 &gt;= $E360, MAX( MIN( $F360*$F$264, $F360-SUM($I360:BA360)),0),0)</f>
        <v>0</v>
      </c>
      <c r="BC360" s="53">
        <f xml:space="preserve"> (BC$2 &gt;= NTBA!$F$17) * IF(BC$268 &gt;= $E360, MAX( MIN( $F360*$F$264, $F360-SUM($I360:BB360)),0),0)</f>
        <v>0</v>
      </c>
      <c r="BD360" s="53">
        <f xml:space="preserve"> (BD$2 &gt;= NTBA!$F$17) * IF(BD$268 &gt;= $E360, MAX( MIN( $F360*$F$264, $F360-SUM($I360:BC360)),0),0)</f>
        <v>0</v>
      </c>
      <c r="BE360" s="53">
        <f xml:space="preserve"> (BE$2 &gt;= NTBA!$F$17) * IF(BE$268 &gt;= $E360, MAX( MIN( $F360*$F$264, $F360-SUM($I360:BD360)),0),0)</f>
        <v>0</v>
      </c>
      <c r="BF360" s="53">
        <f xml:space="preserve"> (BF$2 &gt;= NTBA!$F$17) * IF(BF$268 &gt;= $E360, MAX( MIN( $F360*$F$264, $F360-SUM($I360:BE360)),0),0)</f>
        <v>0</v>
      </c>
      <c r="BG360" s="53">
        <f xml:space="preserve"> (BG$2 &gt;= NTBA!$F$17) * IF(BG$268 &gt;= $E360, MAX( MIN( $F360*$F$264, $F360-SUM($I360:BF360)),0),0)</f>
        <v>0</v>
      </c>
      <c r="BH360" s="53">
        <f xml:space="preserve"> (BH$2 &gt;= NTBA!$F$17) * IF(BH$268 &gt;= $E360, MAX( MIN( $F360*$F$264, $F360-SUM($I360:BG360)),0),0)</f>
        <v>0</v>
      </c>
      <c r="BI360" s="53">
        <f xml:space="preserve"> (BI$2 &gt;= NTBA!$F$17) * IF(BI$268 &gt;= $E360, MAX( MIN( $F360*$F$264, $F360-SUM($I360:BH360)),0),0)</f>
        <v>0</v>
      </c>
      <c r="BJ360" s="53">
        <f xml:space="preserve"> (BJ$2 &gt;= NTBA!$F$17) * IF(BJ$268 &gt;= $E360, MAX( MIN( $F360*$F$264, $F360-SUM($I360:BI360)),0),0)</f>
        <v>0</v>
      </c>
      <c r="BK360" s="53">
        <f xml:space="preserve"> (BK$2 &gt;= NTBA!$F$17) * IF(BK$268 &gt;= $E360, MAX( MIN( $F360*$F$264, $F360-SUM($I360:BJ360)),0),0)</f>
        <v>0</v>
      </c>
      <c r="BL360" s="53">
        <f xml:space="preserve"> (BL$2 &gt;= NTBA!$F$17) * IF(BL$268 &gt;= $E360, MAX( MIN( $F360*$F$264, $F360-SUM($I360:BK360)),0),0)</f>
        <v>0</v>
      </c>
      <c r="BM360" s="53">
        <f xml:space="preserve"> (BM$2 &gt;= NTBA!$F$17) * IF(BM$268 &gt;= $E360, MAX( MIN( $F360*$F$264, $F360-SUM($I360:BL360)),0),0)</f>
        <v>0</v>
      </c>
      <c r="BN360" s="53">
        <f xml:space="preserve"> (BN$2 &gt;= NTBA!$F$17) * IF(BN$268 &gt;= $E360, MAX( MIN( $F360*$F$264, $F360-SUM($I360:BM360)),0),0)</f>
        <v>0</v>
      </c>
      <c r="BO360" s="53">
        <f xml:space="preserve"> (BO$2 &gt;= NTBA!$F$17) * IF(BO$268 &gt;= $E360, MAX( MIN( $F360*$F$264, $F360-SUM($I360:BN360)),0),0)</f>
        <v>0</v>
      </c>
      <c r="BP360" s="53">
        <f xml:space="preserve"> (BP$2 &gt;= NTBA!$F$17) * IF(BP$268 &gt;= $E360, MAX( MIN( $F360*$F$264, $F360-SUM($I360:BO360)),0),0)</f>
        <v>0</v>
      </c>
      <c r="BQ360" s="53">
        <f xml:space="preserve"> (BQ$2 &gt;= NTBA!$F$17) * IF(BQ$268 &gt;= $E360, MAX( MIN( $F360*$F$264, $F360-SUM($I360:BP360)),0),0)</f>
        <v>0</v>
      </c>
      <c r="BR360" s="53">
        <f xml:space="preserve"> (BR$2 &gt;= NTBA!$F$17) * IF(BR$268 &gt;= $E360, MAX( MIN( $F360*$F$264, $F360-SUM($I360:BQ360)),0),0)</f>
        <v>0</v>
      </c>
      <c r="BS360" s="53">
        <f xml:space="preserve"> (BS$2 &gt;= NTBA!$F$17) * IF(BS$268 &gt;= $E360, MAX( MIN( $F360*$F$264, $F360-SUM($I360:BR360)),0),0)</f>
        <v>0</v>
      </c>
      <c r="BT360" s="53">
        <f xml:space="preserve"> (BT$2 &gt;= NTBA!$F$17) * IF(BT$268 &gt;= $E360, MAX( MIN( $F360*$F$264, $F360-SUM($I360:BS360)),0),0)</f>
        <v>0</v>
      </c>
      <c r="BU360" s="53">
        <f xml:space="preserve"> (BU$2 &gt;= NTBA!$F$17) * IF(BU$268 &gt;= $E360, MAX( MIN( $F360*$F$264, $F360-SUM($I360:BT360)),0),0)</f>
        <v>0</v>
      </c>
      <c r="BV360" s="53">
        <f xml:space="preserve"> (BV$2 &gt;= NTBA!$F$17) * IF(BV$268 &gt;= $E360, MAX( MIN( $F360*$F$264, $F360-SUM($I360:BU360)),0),0)</f>
        <v>0</v>
      </c>
      <c r="BW360" s="53">
        <f xml:space="preserve"> (BW$2 &gt;= NTBA!$F$17) * IF(BW$268 &gt;= $E360, MAX( MIN( $F360*$F$264, $F360-SUM($I360:BV360)),0),0)</f>
        <v>0</v>
      </c>
      <c r="BX360" s="53">
        <f xml:space="preserve"> (BX$2 &gt;= NTBA!$F$17) * IF(BX$268 &gt;= $E360, MAX( MIN( $F360*$F$264, $F360-SUM($I360:BW360)),0),0)</f>
        <v>0</v>
      </c>
      <c r="BY360" s="53">
        <f xml:space="preserve"> (BY$2 &gt;= NTBA!$F$17) * IF(BY$268 &gt;= $E360, MAX( MIN( $F360*$F$264, $F360-SUM($I360:BX360)),0),0)</f>
        <v>0</v>
      </c>
      <c r="BZ360" s="53">
        <f xml:space="preserve"> (BZ$2 &gt;= NTBA!$F$17) * IF(BZ$268 &gt;= $E360, MAX( MIN( $F360*$F$264, $F360-SUM($I360:BY360)),0),0)</f>
        <v>0</v>
      </c>
      <c r="CA360" s="53">
        <f xml:space="preserve"> (CA$2 &gt;= NTBA!$F$17) * IF(CA$268 &gt;= $E360, MAX( MIN( $F360*$F$264, $F360-SUM($I360:BZ360)),0),0)</f>
        <v>0</v>
      </c>
      <c r="CB360" s="53">
        <f xml:space="preserve"> (CB$2 &gt;= NTBA!$F$17) * IF(CB$268 &gt;= $E360, MAX( MIN( $F360*$F$264, $F360-SUM($I360:CA360)),0),0)</f>
        <v>0</v>
      </c>
      <c r="CC360" s="53">
        <f xml:space="preserve"> (CC$2 &gt;= NTBA!$F$17) * IF(CC$268 &gt;= $E360, MAX( MIN( $F360*$F$264, $F360-SUM($I360:CB360)),0),0)</f>
        <v>0</v>
      </c>
      <c r="CD360" s="53">
        <f xml:space="preserve"> (CD$2 &gt;= NTBA!$F$17) * IF(CD$268 &gt;= $E360, MAX( MIN( $F360*$F$264, $F360-SUM($I360:CC360)),0),0)</f>
        <v>0</v>
      </c>
      <c r="CE360" s="53">
        <f xml:space="preserve"> (CE$2 &gt;= NTBA!$F$17) * IF(CE$268 &gt;= $E360, MAX( MIN( $F360*$F$264, $F360-SUM($I360:CD360)),0),0)</f>
        <v>0</v>
      </c>
      <c r="CF360" s="53">
        <f xml:space="preserve"> (CF$2 &gt;= NTBA!$F$17) * IF(CF$268 &gt;= $E360, MAX( MIN( $F360*$F$264, $F360-SUM($I360:CE360)),0),0)</f>
        <v>0</v>
      </c>
      <c r="CG360" s="53">
        <f xml:space="preserve"> (CG$2 &gt;= NTBA!$F$17) * IF(CG$268 &gt;= $E360, MAX( MIN( $F360*$F$264, $F360-SUM($I360:CF360)),0),0)</f>
        <v>0</v>
      </c>
      <c r="CH360" s="53">
        <f xml:space="preserve"> (CH$2 &gt;= NTBA!$F$17) * IF(CH$268 &gt;= $E360, MAX( MIN( $F360*$F$264, $F360-SUM($I360:CG360)),0),0)</f>
        <v>0</v>
      </c>
      <c r="CI360" s="53">
        <f xml:space="preserve"> (CI$2 &gt;= NTBA!$F$17) * IF(CI$268 &gt;= $E360, MAX( MIN( $F360*$F$264, $F360-SUM($I360:CH360)),0),0)</f>
        <v>0</v>
      </c>
      <c r="CJ360" s="53">
        <f xml:space="preserve"> (CJ$2 &gt;= NTBA!$F$17) * IF(CJ$268 &gt;= $E360, MAX( MIN( $F360*$F$264, $F360-SUM($I360:CI360)),0),0)</f>
        <v>0</v>
      </c>
      <c r="CK360" s="53">
        <f xml:space="preserve"> (CK$2 &gt;= NTBA!$F$17) * IF(CK$268 &gt;= $E360, MAX( MIN( $F360*$F$264, $F360-SUM($I360:CJ360)),0),0)</f>
        <v>0</v>
      </c>
      <c r="CL360" s="53">
        <f xml:space="preserve"> (CL$2 &gt;= NTBA!$F$17) * IF(CL$268 &gt;= $E360, MAX( MIN( $F360*$F$264, $F360-SUM($I360:CK360)),0),0)</f>
        <v>0</v>
      </c>
      <c r="CM360" s="53">
        <f xml:space="preserve"> (CM$2 &gt;= NTBA!$F$17) * IF(CM$268 &gt;= $E360, MAX( MIN( $F360*$F$264, $F360-SUM($I360:CL360)),0),0)</f>
        <v>0</v>
      </c>
      <c r="CN360" s="53">
        <f xml:space="preserve"> (CN$2 &gt;= NTBA!$F$17) * IF(CN$268 &gt;= $E360, MAX( MIN( $F360*$F$264, $F360-SUM($I360:CM360)),0),0)</f>
        <v>0</v>
      </c>
      <c r="CO360" s="53">
        <f xml:space="preserve"> (CO$2 &gt;= NTBA!$F$17) * IF(CO$268 &gt;= $E360, MAX( MIN( $F360*$F$264, $F360-SUM($I360:CN360)),0),0)</f>
        <v>0</v>
      </c>
      <c r="CP360" s="53">
        <f xml:space="preserve"> (CP$2 &gt;= NTBA!$F$17) * IF(CP$268 &gt;= $E360, MAX( MIN( $F360*$F$264, $F360-SUM($I360:CO360)),0),0)</f>
        <v>0</v>
      </c>
      <c r="CQ360" s="53">
        <f xml:space="preserve"> (CQ$2 &gt;= NTBA!$F$17) * IF(CQ$268 &gt;= $E360, MAX( MIN( $F360*$F$264, $F360-SUM($I360:CP360)),0),0)</f>
        <v>0</v>
      </c>
      <c r="CR360" s="53">
        <f xml:space="preserve"> (CR$2 &gt;= NTBA!$F$17) * IF(CR$268 &gt;= $E360, MAX( MIN( $F360*$F$264, $F360-SUM($I360:CQ360)),0),0)</f>
        <v>0</v>
      </c>
      <c r="CS360" s="53">
        <f xml:space="preserve"> (CS$2 &gt;= NTBA!$F$17) * IF(CS$268 &gt;= $E360, MAX( MIN( $F360*$F$264, $F360-SUM($I360:CR360)),0),0)</f>
        <v>0</v>
      </c>
      <c r="CT360" s="53">
        <f xml:space="preserve"> (CT$2 &gt;= NTBA!$F$17) * IF(CT$268 &gt;= $E360, MAX( MIN( $F360*$F$264, $F360-SUM($I360:CS360)),0),0)</f>
        <v>0</v>
      </c>
      <c r="CU360" s="53">
        <f xml:space="preserve"> (CU$2 &gt;= NTBA!$F$17) * IF(CU$268 &gt;= $E360, MAX( MIN( $F360*$F$264, $F360-SUM($I360:CT360)),0),0)</f>
        <v>0</v>
      </c>
      <c r="CV360" s="53">
        <f xml:space="preserve"> (CV$2 &gt;= NTBA!$F$17) * IF(CV$268 &gt;= $E360, MAX( MIN( $F360*$F$264, $F360-SUM($I360:CU360)),0),0)</f>
        <v>0</v>
      </c>
      <c r="CW360" s="53">
        <f ca="1" xml:space="preserve"> (CW$2 &gt;= NTBA!$F$17) * IF(CW$268 &gt;= $E360, MAX( MIN( $F360*$F$264, $F360-SUM($I360:CV360)),0),0)</f>
        <v>0</v>
      </c>
      <c r="CX360" s="53">
        <f ca="1" xml:space="preserve"> (CX$2 &gt;= NTBA!$F$17) * IF(CX$268 &gt;= $E360, MAX( MIN( $F360*$F$264, $F360-SUM($I360:CW360)),0),0)</f>
        <v>0</v>
      </c>
      <c r="CY360" s="53">
        <f ca="1" xml:space="preserve"> (CY$2 &gt;= NTBA!$F$17) * IF(CY$268 &gt;= $E360, MAX( MIN( $F360*$F$264, $F360-SUM($I360:CX360)),0),0)</f>
        <v>0</v>
      </c>
      <c r="CZ360" s="53">
        <f ca="1" xml:space="preserve"> (CZ$2 &gt;= NTBA!$F$17) * IF(CZ$268 &gt;= $E360, MAX( MIN( $F360*$F$264, $F360-SUM($I360:CY360)),0),0)</f>
        <v>0</v>
      </c>
      <c r="DA360" s="53">
        <f ca="1" xml:space="preserve"> (DA$2 &gt;= NTBA!$F$17) * IF(DA$268 &gt;= $E360, MAX( MIN( $F360*$F$264, $F360-SUM($I360:CZ360)),0),0)</f>
        <v>0</v>
      </c>
      <c r="DB360" s="53">
        <f ca="1" xml:space="preserve"> (DB$2 &gt;= NTBA!$F$17) * IF(DB$268 &gt;= $E360, MAX( MIN( $F360*$F$264, $F360-SUM($I360:DA360)),0),0)</f>
        <v>0</v>
      </c>
      <c r="DC360" s="53">
        <f ca="1" xml:space="preserve"> (DC$2 &gt;= NTBA!$F$17) * IF(DC$268 &gt;= $E360, MAX( MIN( $F360*$F$264, $F360-SUM($I360:DB360)),0),0)</f>
        <v>0</v>
      </c>
      <c r="DD360" s="53">
        <f ca="1" xml:space="preserve"> (DD$2 &gt;= NTBA!$F$17) * IF(DD$268 &gt;= $E360, MAX( MIN( $F360*$F$264, $F360-SUM($I360:DC360)),0),0)</f>
        <v>0</v>
      </c>
      <c r="DE360" s="53">
        <f ca="1" xml:space="preserve"> (DE$2 &gt;= NTBA!$F$17) * IF(DE$268 &gt;= $E360, MAX( MIN( $F360*$F$264, $F360-SUM($I360:DD360)),0),0)</f>
        <v>0</v>
      </c>
      <c r="DF360" s="53">
        <f ca="1" xml:space="preserve"> (DF$2 &gt;= NTBA!$F$17) * IF(DF$268 &gt;= $E360, MAX( MIN( $F360*$F$264, $F360-SUM($I360:DE360)),0),0)</f>
        <v>0</v>
      </c>
      <c r="DG360" s="53">
        <f ca="1" xml:space="preserve"> (DG$2 &gt;= NTBA!$F$17) * IF(DG$268 &gt;= $E360, MAX( MIN( $F360*$F$264, $F360-SUM($I360:DF360)),0),0)</f>
        <v>0</v>
      </c>
      <c r="DH360" s="53">
        <f ca="1" xml:space="preserve"> (DH$2 &gt;= NTBA!$F$17) * IF(DH$268 &gt;= $E360, MAX( MIN( $F360*$F$264, $F360-SUM($I360:DG360)),0),0)</f>
        <v>0</v>
      </c>
      <c r="DI360" s="53">
        <f ca="1" xml:space="preserve"> (DI$2 &gt;= NTBA!$F$17) * IF(DI$268 &gt;= $E360, MAX( MIN( $F360*$F$264, $F360-SUM($I360:DH360)),0),0)</f>
        <v>0</v>
      </c>
      <c r="DJ360" s="53">
        <f ca="1" xml:space="preserve"> (DJ$2 &gt;= NTBA!$F$17) * IF(DJ$268 &gt;= $E360, MAX( MIN( $F360*$F$264, $F360-SUM($I360:DI360)),0),0)</f>
        <v>0</v>
      </c>
      <c r="DK360" s="53">
        <f ca="1" xml:space="preserve"> (DK$2 &gt;= NTBA!$F$17) * IF(DK$268 &gt;= $E360, MAX( MIN( $F360*$F$264, $F360-SUM($I360:DJ360)),0),0)</f>
        <v>0</v>
      </c>
      <c r="DL360" s="53">
        <f ca="1" xml:space="preserve"> (DL$2 &gt;= NTBA!$F$17) * IF(DL$268 &gt;= $E360, MAX( MIN( $F360*$F$264, $F360-SUM($I360:DK360)),0),0)</f>
        <v>0</v>
      </c>
      <c r="DM360" s="53">
        <f ca="1" xml:space="preserve"> (DM$2 &gt;= NTBA!$F$17) * IF(DM$268 &gt;= $E360, MAX( MIN( $F360*$F$264, $F360-SUM($I360:DL360)),0),0)</f>
        <v>0</v>
      </c>
      <c r="DN360" s="53">
        <f ca="1" xml:space="preserve"> (DN$2 &gt;= NTBA!$F$17) * IF(DN$268 &gt;= $E360, MAX( MIN( $F360*$F$264, $F360-SUM($I360:DM360)),0),0)</f>
        <v>0</v>
      </c>
      <c r="DO360" s="53">
        <f ca="1" xml:space="preserve"> (DO$2 &gt;= NTBA!$F$17) * IF(DO$268 &gt;= $E360, MAX( MIN( $F360*$F$264, $F360-SUM($I360:DN360)),0),0)</f>
        <v>0</v>
      </c>
      <c r="DP360" s="53">
        <f ca="1" xml:space="preserve"> (DP$2 &gt;= NTBA!$F$17) * IF(DP$268 &gt;= $E360, MAX( MIN( $F360*$F$264, $F360-SUM($I360:DO360)),0),0)</f>
        <v>0</v>
      </c>
      <c r="DQ360" s="53">
        <f ca="1" xml:space="preserve"> (DQ$2 &gt;= NTBA!$F$17) * IF(DQ$268 &gt;= $E360, MAX( MIN( $F360*$F$264, $F360-SUM($I360:DP360)),0),0)</f>
        <v>0</v>
      </c>
      <c r="DR360" s="53">
        <f ca="1" xml:space="preserve"> (DR$2 &gt;= NTBA!$F$17) * IF(DR$268 &gt;= $E360, MAX( MIN( $F360*$F$264, $F360-SUM($I360:DQ360)),0),0)</f>
        <v>0</v>
      </c>
      <c r="DS360" s="53">
        <f ca="1" xml:space="preserve"> (DS$2 &gt;= NTBA!$F$17) * IF(DS$268 &gt;= $E360, MAX( MIN( $F360*$F$264, $F360-SUM($I360:DR360)),0),0)</f>
        <v>0</v>
      </c>
      <c r="DT360" s="53">
        <f ca="1" xml:space="preserve"> (DT$2 &gt;= NTBA!$F$17) * IF(DT$268 &gt;= $E360, MAX( MIN( $F360*$F$264, $F360-SUM($I360:DS360)),0),0)</f>
        <v>0</v>
      </c>
      <c r="DU360" s="53">
        <f ca="1" xml:space="preserve"> (DU$2 &gt;= NTBA!$F$17) * IF(DU$268 &gt;= $E360, MAX( MIN( $F360*$F$264, $F360-SUM($I360:DT360)),0),0)</f>
        <v>0</v>
      </c>
      <c r="DV360" s="53">
        <f ca="1" xml:space="preserve"> (DV$2 &gt;= NTBA!$F$17) * IF(DV$268 &gt;= $E360, MAX( MIN( $F360*$F$264, $F360-SUM($I360:DU360)),0),0)</f>
        <v>0</v>
      </c>
      <c r="DW360" s="53">
        <f ca="1" xml:space="preserve"> (DW$2 &gt;= NTBA!$F$17) * IF(DW$268 &gt;= $E360, MAX( MIN( $F360*$F$264, $F360-SUM($I360:DV360)),0),0)</f>
        <v>0</v>
      </c>
      <c r="DX360" s="53">
        <f ca="1" xml:space="preserve"> (DX$2 &gt;= NTBA!$F$17) * IF(DX$268 &gt;= $E360, MAX( MIN( $F360*$F$264, $F360-SUM($I360:DW360)),0),0)</f>
        <v>0</v>
      </c>
      <c r="DY360" s="53">
        <f ca="1" xml:space="preserve"> (DY$2 &gt;= NTBA!$F$17) * IF(DY$268 &gt;= $E360, MAX( MIN( $F360*$F$264, $F360-SUM($I360:DX360)),0),0)</f>
        <v>0</v>
      </c>
      <c r="DZ360" s="53">
        <f ca="1" xml:space="preserve"> (DZ$2 &gt;= NTBA!$F$17) * IF(DZ$268 &gt;= $E360, MAX( MIN( $F360*$F$264, $F360-SUM($I360:DY360)),0),0)</f>
        <v>0</v>
      </c>
      <c r="EA360" s="53">
        <f ca="1" xml:space="preserve"> (EA$2 &gt;= NTBA!$F$17) * IF(EA$268 &gt;= $E360, MAX( MIN( $F360*$F$264, $F360-SUM($I360:DZ360)),0),0)</f>
        <v>0</v>
      </c>
      <c r="EB360" s="53">
        <f ca="1" xml:space="preserve"> (EB$2 &gt;= NTBA!$F$17) * IF(EB$268 &gt;= $E360, MAX( MIN( $F360*$F$264, $F360-SUM($I360:EA360)),0),0)</f>
        <v>0</v>
      </c>
      <c r="EC360" s="53">
        <f ca="1" xml:space="preserve"> (EC$2 &gt;= NTBA!$F$17) * IF(EC$268 &gt;= $E360, MAX( MIN( $F360*$F$264, $F360-SUM($I360:EB360)),0),0)</f>
        <v>0</v>
      </c>
      <c r="ED360" s="53">
        <f ca="1" xml:space="preserve"> (ED$2 &gt;= NTBA!$F$17) * IF(ED$268 &gt;= $E360, MAX( MIN( $F360*$F$264, $F360-SUM($I360:EC360)),0),0)</f>
        <v>0</v>
      </c>
      <c r="EE360" s="53">
        <f ca="1" xml:space="preserve"> (EE$2 &gt;= NTBA!$F$17) * IF(EE$268 &gt;= $E360, MAX( MIN( $F360*$F$264, $F360-SUM($I360:ED360)),0),0)</f>
        <v>0</v>
      </c>
      <c r="EF360" s="53">
        <f ca="1" xml:space="preserve"> (EF$2 &gt;= NTBA!$F$17) * IF(EF$268 &gt;= $E360, MAX( MIN( $F360*$F$264, $F360-SUM($I360:EE360)),0),0)</f>
        <v>0</v>
      </c>
      <c r="EG360" s="53">
        <f ca="1" xml:space="preserve"> (EG$2 &gt;= NTBA!$F$17) * IF(EG$268 &gt;= $E360, MAX( MIN( $F360*$F$264, $F360-SUM($I360:EF360)),0),0)</f>
        <v>0</v>
      </c>
      <c r="EH360" s="53">
        <f ca="1" xml:space="preserve"> (EH$2 &gt;= NTBA!$F$17) * IF(EH$268 &gt;= $E360, MAX( MIN( $F360*$F$264, $F360-SUM($I360:EG360)),0),0)</f>
        <v>0</v>
      </c>
      <c r="EI360" s="21"/>
    </row>
    <row r="361" spans="5:139" ht="15" customHeight="1" outlineLevel="1" x14ac:dyDescent="0.35">
      <c r="E361" s="625">
        <v>93</v>
      </c>
      <c r="F361" s="415">
        <f ca="1"/>
        <v>0</v>
      </c>
      <c r="H361" s="26">
        <f t="shared" ca="1" si="185"/>
        <v>0</v>
      </c>
      <c r="I361" s="39"/>
      <c r="J361" s="53">
        <f xml:space="preserve"> (J$2 &gt;= NTBA!$F$17) * IF(J$268 &gt;= $E361, MAX( MIN( $F361*$F$264, $F361-SUM($I361:I361)),0),0)</f>
        <v>0</v>
      </c>
      <c r="K361" s="53">
        <f xml:space="preserve"> (K$2 &gt;= NTBA!$F$17) * IF(K$268 &gt;= $E361, MAX( MIN( $F361*$F$264, $F361-SUM($I361:J361)),0),0)</f>
        <v>0</v>
      </c>
      <c r="L361" s="53">
        <f xml:space="preserve"> (L$2 &gt;= NTBA!$F$17) * IF(L$268 &gt;= $E361, MAX( MIN( $F361*$F$264, $F361-SUM($I361:K361)),0),0)</f>
        <v>0</v>
      </c>
      <c r="M361" s="53">
        <f xml:space="preserve"> (M$2 &gt;= NTBA!$F$17) * IF(M$268 &gt;= $E361, MAX( MIN( $F361*$F$264, $F361-SUM($I361:L361)),0),0)</f>
        <v>0</v>
      </c>
      <c r="N361" s="53">
        <f xml:space="preserve"> (N$2 &gt;= NTBA!$F$17) * IF(N$268 &gt;= $E361, MAX( MIN( $F361*$F$264, $F361-SUM($I361:M361)),0),0)</f>
        <v>0</v>
      </c>
      <c r="O361" s="53">
        <f xml:space="preserve"> (O$2 &gt;= NTBA!$F$17) * IF(O$268 &gt;= $E361, MAX( MIN( $F361*$F$264, $F361-SUM($I361:N361)),0),0)</f>
        <v>0</v>
      </c>
      <c r="P361" s="53">
        <f xml:space="preserve"> (P$2 &gt;= NTBA!$F$17) * IF(P$268 &gt;= $E361, MAX( MIN( $F361*$F$264, $F361-SUM($I361:O361)),0),0)</f>
        <v>0</v>
      </c>
      <c r="Q361" s="53">
        <f xml:space="preserve"> (Q$2 &gt;= NTBA!$F$17) * IF(Q$268 &gt;= $E361, MAX( MIN( $F361*$F$264, $F361-SUM($I361:P361)),0),0)</f>
        <v>0</v>
      </c>
      <c r="R361" s="53">
        <f xml:space="preserve"> (R$2 &gt;= NTBA!$F$17) * IF(R$268 &gt;= $E361, MAX( MIN( $F361*$F$264, $F361-SUM($I361:Q361)),0),0)</f>
        <v>0</v>
      </c>
      <c r="S361" s="53">
        <f xml:space="preserve"> (S$2 &gt;= NTBA!$F$17) * IF(S$268 &gt;= $E361, MAX( MIN( $F361*$F$264, $F361-SUM($I361:R361)),0),0)</f>
        <v>0</v>
      </c>
      <c r="T361" s="53">
        <f xml:space="preserve"> (T$2 &gt;= NTBA!$F$17) * IF(T$268 &gt;= $E361, MAX( MIN( $F361*$F$264, $F361-SUM($I361:S361)),0),0)</f>
        <v>0</v>
      </c>
      <c r="U361" s="53">
        <f xml:space="preserve"> (U$2 &gt;= NTBA!$F$17) * IF(U$268 &gt;= $E361, MAX( MIN( $F361*$F$264, $F361-SUM($I361:T361)),0),0)</f>
        <v>0</v>
      </c>
      <c r="V361" s="53">
        <f xml:space="preserve"> (V$2 &gt;= NTBA!$F$17) * IF(V$268 &gt;= $E361, MAX( MIN( $F361*$F$264, $F361-SUM($I361:U361)),0),0)</f>
        <v>0</v>
      </c>
      <c r="W361" s="53">
        <f xml:space="preserve"> (W$2 &gt;= NTBA!$F$17) * IF(W$268 &gt;= $E361, MAX( MIN( $F361*$F$264, $F361-SUM($I361:V361)),0),0)</f>
        <v>0</v>
      </c>
      <c r="X361" s="53">
        <f xml:space="preserve"> (X$2 &gt;= NTBA!$F$17) * IF(X$268 &gt;= $E361, MAX( MIN( $F361*$F$264, $F361-SUM($I361:W361)),0),0)</f>
        <v>0</v>
      </c>
      <c r="Y361" s="53">
        <f xml:space="preserve"> (Y$2 &gt;= NTBA!$F$17) * IF(Y$268 &gt;= $E361, MAX( MIN( $F361*$F$264, $F361-SUM($I361:X361)),0),0)</f>
        <v>0</v>
      </c>
      <c r="Z361" s="53">
        <f xml:space="preserve"> (Z$2 &gt;= NTBA!$F$17) * IF(Z$268 &gt;= $E361, MAX( MIN( $F361*$F$264, $F361-SUM($I361:Y361)),0),0)</f>
        <v>0</v>
      </c>
      <c r="AA361" s="53">
        <f xml:space="preserve"> (AA$2 &gt;= NTBA!$F$17) * IF(AA$268 &gt;= $E361, MAX( MIN( $F361*$F$264, $F361-SUM($I361:Z361)),0),0)</f>
        <v>0</v>
      </c>
      <c r="AB361" s="53">
        <f xml:space="preserve"> (AB$2 &gt;= NTBA!$F$17) * IF(AB$268 &gt;= $E361, MAX( MIN( $F361*$F$264, $F361-SUM($I361:AA361)),0),0)</f>
        <v>0</v>
      </c>
      <c r="AC361" s="53">
        <f xml:space="preserve"> (AC$2 &gt;= NTBA!$F$17) * IF(AC$268 &gt;= $E361, MAX( MIN( $F361*$F$264, $F361-SUM($I361:AB361)),0),0)</f>
        <v>0</v>
      </c>
      <c r="AD361" s="53">
        <f xml:space="preserve"> (AD$2 &gt;= NTBA!$F$17) * IF(AD$268 &gt;= $E361, MAX( MIN( $F361*$F$264, $F361-SUM($I361:AC361)),0),0)</f>
        <v>0</v>
      </c>
      <c r="AE361" s="53">
        <f xml:space="preserve"> (AE$2 &gt;= NTBA!$F$17) * IF(AE$268 &gt;= $E361, MAX( MIN( $F361*$F$264, $F361-SUM($I361:AD361)),0),0)</f>
        <v>0</v>
      </c>
      <c r="AF361" s="53">
        <f xml:space="preserve"> (AF$2 &gt;= NTBA!$F$17) * IF(AF$268 &gt;= $E361, MAX( MIN( $F361*$F$264, $F361-SUM($I361:AE361)),0),0)</f>
        <v>0</v>
      </c>
      <c r="AG361" s="53">
        <f xml:space="preserve"> (AG$2 &gt;= NTBA!$F$17) * IF(AG$268 &gt;= $E361, MAX( MIN( $F361*$F$264, $F361-SUM($I361:AF361)),0),0)</f>
        <v>0</v>
      </c>
      <c r="AH361" s="53">
        <f xml:space="preserve"> (AH$2 &gt;= NTBA!$F$17) * IF(AH$268 &gt;= $E361, MAX( MIN( $F361*$F$264, $F361-SUM($I361:AG361)),0),0)</f>
        <v>0</v>
      </c>
      <c r="AI361" s="53">
        <f xml:space="preserve"> (AI$2 &gt;= NTBA!$F$17) * IF(AI$268 &gt;= $E361, MAX( MIN( $F361*$F$264, $F361-SUM($I361:AH361)),0),0)</f>
        <v>0</v>
      </c>
      <c r="AJ361" s="53">
        <f xml:space="preserve"> (AJ$2 &gt;= NTBA!$F$17) * IF(AJ$268 &gt;= $E361, MAX( MIN( $F361*$F$264, $F361-SUM($I361:AI361)),0),0)</f>
        <v>0</v>
      </c>
      <c r="AK361" s="53">
        <f xml:space="preserve"> (AK$2 &gt;= NTBA!$F$17) * IF(AK$268 &gt;= $E361, MAX( MIN( $F361*$F$264, $F361-SUM($I361:AJ361)),0),0)</f>
        <v>0</v>
      </c>
      <c r="AL361" s="53">
        <f xml:space="preserve"> (AL$2 &gt;= NTBA!$F$17) * IF(AL$268 &gt;= $E361, MAX( MIN( $F361*$F$264, $F361-SUM($I361:AK361)),0),0)</f>
        <v>0</v>
      </c>
      <c r="AM361" s="53">
        <f xml:space="preserve"> (AM$2 &gt;= NTBA!$F$17) * IF(AM$268 &gt;= $E361, MAX( MIN( $F361*$F$264, $F361-SUM($I361:AL361)),0),0)</f>
        <v>0</v>
      </c>
      <c r="AN361" s="53">
        <f xml:space="preserve"> (AN$2 &gt;= NTBA!$F$17) * IF(AN$268 &gt;= $E361, MAX( MIN( $F361*$F$264, $F361-SUM($I361:AM361)),0),0)</f>
        <v>0</v>
      </c>
      <c r="AO361" s="53">
        <f xml:space="preserve"> (AO$2 &gt;= NTBA!$F$17) * IF(AO$268 &gt;= $E361, MAX( MIN( $F361*$F$264, $F361-SUM($I361:AN361)),0),0)</f>
        <v>0</v>
      </c>
      <c r="AP361" s="53">
        <f xml:space="preserve"> (AP$2 &gt;= NTBA!$F$17) * IF(AP$268 &gt;= $E361, MAX( MIN( $F361*$F$264, $F361-SUM($I361:AO361)),0),0)</f>
        <v>0</v>
      </c>
      <c r="AQ361" s="53">
        <f xml:space="preserve"> (AQ$2 &gt;= NTBA!$F$17) * IF(AQ$268 &gt;= $E361, MAX( MIN( $F361*$F$264, $F361-SUM($I361:AP361)),0),0)</f>
        <v>0</v>
      </c>
      <c r="AR361" s="53">
        <f xml:space="preserve"> (AR$2 &gt;= NTBA!$F$17) * IF(AR$268 &gt;= $E361, MAX( MIN( $F361*$F$264, $F361-SUM($I361:AQ361)),0),0)</f>
        <v>0</v>
      </c>
      <c r="AS361" s="53">
        <f xml:space="preserve"> (AS$2 &gt;= NTBA!$F$17) * IF(AS$268 &gt;= $E361, MAX( MIN( $F361*$F$264, $F361-SUM($I361:AR361)),0),0)</f>
        <v>0</v>
      </c>
      <c r="AT361" s="53">
        <f xml:space="preserve"> (AT$2 &gt;= NTBA!$F$17) * IF(AT$268 &gt;= $E361, MAX( MIN( $F361*$F$264, $F361-SUM($I361:AS361)),0),0)</f>
        <v>0</v>
      </c>
      <c r="AU361" s="53">
        <f xml:space="preserve"> (AU$2 &gt;= NTBA!$F$17) * IF(AU$268 &gt;= $E361, MAX( MIN( $F361*$F$264, $F361-SUM($I361:AT361)),0),0)</f>
        <v>0</v>
      </c>
      <c r="AV361" s="53">
        <f xml:space="preserve"> (AV$2 &gt;= NTBA!$F$17) * IF(AV$268 &gt;= $E361, MAX( MIN( $F361*$F$264, $F361-SUM($I361:AU361)),0),0)</f>
        <v>0</v>
      </c>
      <c r="AW361" s="53">
        <f xml:space="preserve"> (AW$2 &gt;= NTBA!$F$17) * IF(AW$268 &gt;= $E361, MAX( MIN( $F361*$F$264, $F361-SUM($I361:AV361)),0),0)</f>
        <v>0</v>
      </c>
      <c r="AX361" s="53">
        <f xml:space="preserve"> (AX$2 &gt;= NTBA!$F$17) * IF(AX$268 &gt;= $E361, MAX( MIN( $F361*$F$264, $F361-SUM($I361:AW361)),0),0)</f>
        <v>0</v>
      </c>
      <c r="AY361" s="53">
        <f xml:space="preserve"> (AY$2 &gt;= NTBA!$F$17) * IF(AY$268 &gt;= $E361, MAX( MIN( $F361*$F$264, $F361-SUM($I361:AX361)),0),0)</f>
        <v>0</v>
      </c>
      <c r="AZ361" s="53">
        <f xml:space="preserve"> (AZ$2 &gt;= NTBA!$F$17) * IF(AZ$268 &gt;= $E361, MAX( MIN( $F361*$F$264, $F361-SUM($I361:AY361)),0),0)</f>
        <v>0</v>
      </c>
      <c r="BA361" s="53">
        <f xml:space="preserve"> (BA$2 &gt;= NTBA!$F$17) * IF(BA$268 &gt;= $E361, MAX( MIN( $F361*$F$264, $F361-SUM($I361:AZ361)),0),0)</f>
        <v>0</v>
      </c>
      <c r="BB361" s="53">
        <f xml:space="preserve"> (BB$2 &gt;= NTBA!$F$17) * IF(BB$268 &gt;= $E361, MAX( MIN( $F361*$F$264, $F361-SUM($I361:BA361)),0),0)</f>
        <v>0</v>
      </c>
      <c r="BC361" s="53">
        <f xml:space="preserve"> (BC$2 &gt;= NTBA!$F$17) * IF(BC$268 &gt;= $E361, MAX( MIN( $F361*$F$264, $F361-SUM($I361:BB361)),0),0)</f>
        <v>0</v>
      </c>
      <c r="BD361" s="53">
        <f xml:space="preserve"> (BD$2 &gt;= NTBA!$F$17) * IF(BD$268 &gt;= $E361, MAX( MIN( $F361*$F$264, $F361-SUM($I361:BC361)),0),0)</f>
        <v>0</v>
      </c>
      <c r="BE361" s="53">
        <f xml:space="preserve"> (BE$2 &gt;= NTBA!$F$17) * IF(BE$268 &gt;= $E361, MAX( MIN( $F361*$F$264, $F361-SUM($I361:BD361)),0),0)</f>
        <v>0</v>
      </c>
      <c r="BF361" s="53">
        <f xml:space="preserve"> (BF$2 &gt;= NTBA!$F$17) * IF(BF$268 &gt;= $E361, MAX( MIN( $F361*$F$264, $F361-SUM($I361:BE361)),0),0)</f>
        <v>0</v>
      </c>
      <c r="BG361" s="53">
        <f xml:space="preserve"> (BG$2 &gt;= NTBA!$F$17) * IF(BG$268 &gt;= $E361, MAX( MIN( $F361*$F$264, $F361-SUM($I361:BF361)),0),0)</f>
        <v>0</v>
      </c>
      <c r="BH361" s="53">
        <f xml:space="preserve"> (BH$2 &gt;= NTBA!$F$17) * IF(BH$268 &gt;= $E361, MAX( MIN( $F361*$F$264, $F361-SUM($I361:BG361)),0),0)</f>
        <v>0</v>
      </c>
      <c r="BI361" s="53">
        <f xml:space="preserve"> (BI$2 &gt;= NTBA!$F$17) * IF(BI$268 &gt;= $E361, MAX( MIN( $F361*$F$264, $F361-SUM($I361:BH361)),0),0)</f>
        <v>0</v>
      </c>
      <c r="BJ361" s="53">
        <f xml:space="preserve"> (BJ$2 &gt;= NTBA!$F$17) * IF(BJ$268 &gt;= $E361, MAX( MIN( $F361*$F$264, $F361-SUM($I361:BI361)),0),0)</f>
        <v>0</v>
      </c>
      <c r="BK361" s="53">
        <f xml:space="preserve"> (BK$2 &gt;= NTBA!$F$17) * IF(BK$268 &gt;= $E361, MAX( MIN( $F361*$F$264, $F361-SUM($I361:BJ361)),0),0)</f>
        <v>0</v>
      </c>
      <c r="BL361" s="53">
        <f xml:space="preserve"> (BL$2 &gt;= NTBA!$F$17) * IF(BL$268 &gt;= $E361, MAX( MIN( $F361*$F$264, $F361-SUM($I361:BK361)),0),0)</f>
        <v>0</v>
      </c>
      <c r="BM361" s="53">
        <f xml:space="preserve"> (BM$2 &gt;= NTBA!$F$17) * IF(BM$268 &gt;= $E361, MAX( MIN( $F361*$F$264, $F361-SUM($I361:BL361)),0),0)</f>
        <v>0</v>
      </c>
      <c r="BN361" s="53">
        <f xml:space="preserve"> (BN$2 &gt;= NTBA!$F$17) * IF(BN$268 &gt;= $E361, MAX( MIN( $F361*$F$264, $F361-SUM($I361:BM361)),0),0)</f>
        <v>0</v>
      </c>
      <c r="BO361" s="53">
        <f xml:space="preserve"> (BO$2 &gt;= NTBA!$F$17) * IF(BO$268 &gt;= $E361, MAX( MIN( $F361*$F$264, $F361-SUM($I361:BN361)),0),0)</f>
        <v>0</v>
      </c>
      <c r="BP361" s="53">
        <f xml:space="preserve"> (BP$2 &gt;= NTBA!$F$17) * IF(BP$268 &gt;= $E361, MAX( MIN( $F361*$F$264, $F361-SUM($I361:BO361)),0),0)</f>
        <v>0</v>
      </c>
      <c r="BQ361" s="53">
        <f xml:space="preserve"> (BQ$2 &gt;= NTBA!$F$17) * IF(BQ$268 &gt;= $E361, MAX( MIN( $F361*$F$264, $F361-SUM($I361:BP361)),0),0)</f>
        <v>0</v>
      </c>
      <c r="BR361" s="53">
        <f xml:space="preserve"> (BR$2 &gt;= NTBA!$F$17) * IF(BR$268 &gt;= $E361, MAX( MIN( $F361*$F$264, $F361-SUM($I361:BQ361)),0),0)</f>
        <v>0</v>
      </c>
      <c r="BS361" s="53">
        <f xml:space="preserve"> (BS$2 &gt;= NTBA!$F$17) * IF(BS$268 &gt;= $E361, MAX( MIN( $F361*$F$264, $F361-SUM($I361:BR361)),0),0)</f>
        <v>0</v>
      </c>
      <c r="BT361" s="53">
        <f xml:space="preserve"> (BT$2 &gt;= NTBA!$F$17) * IF(BT$268 &gt;= $E361, MAX( MIN( $F361*$F$264, $F361-SUM($I361:BS361)),0),0)</f>
        <v>0</v>
      </c>
      <c r="BU361" s="53">
        <f xml:space="preserve"> (BU$2 &gt;= NTBA!$F$17) * IF(BU$268 &gt;= $E361, MAX( MIN( $F361*$F$264, $F361-SUM($I361:BT361)),0),0)</f>
        <v>0</v>
      </c>
      <c r="BV361" s="53">
        <f xml:space="preserve"> (BV$2 &gt;= NTBA!$F$17) * IF(BV$268 &gt;= $E361, MAX( MIN( $F361*$F$264, $F361-SUM($I361:BU361)),0),0)</f>
        <v>0</v>
      </c>
      <c r="BW361" s="53">
        <f xml:space="preserve"> (BW$2 &gt;= NTBA!$F$17) * IF(BW$268 &gt;= $E361, MAX( MIN( $F361*$F$264, $F361-SUM($I361:BV361)),0),0)</f>
        <v>0</v>
      </c>
      <c r="BX361" s="53">
        <f xml:space="preserve"> (BX$2 &gt;= NTBA!$F$17) * IF(BX$268 &gt;= $E361, MAX( MIN( $F361*$F$264, $F361-SUM($I361:BW361)),0),0)</f>
        <v>0</v>
      </c>
      <c r="BY361" s="53">
        <f xml:space="preserve"> (BY$2 &gt;= NTBA!$F$17) * IF(BY$268 &gt;= $E361, MAX( MIN( $F361*$F$264, $F361-SUM($I361:BX361)),0),0)</f>
        <v>0</v>
      </c>
      <c r="BZ361" s="53">
        <f xml:space="preserve"> (BZ$2 &gt;= NTBA!$F$17) * IF(BZ$268 &gt;= $E361, MAX( MIN( $F361*$F$264, $F361-SUM($I361:BY361)),0),0)</f>
        <v>0</v>
      </c>
      <c r="CA361" s="53">
        <f xml:space="preserve"> (CA$2 &gt;= NTBA!$F$17) * IF(CA$268 &gt;= $E361, MAX( MIN( $F361*$F$264, $F361-SUM($I361:BZ361)),0),0)</f>
        <v>0</v>
      </c>
      <c r="CB361" s="53">
        <f xml:space="preserve"> (CB$2 &gt;= NTBA!$F$17) * IF(CB$268 &gt;= $E361, MAX( MIN( $F361*$F$264, $F361-SUM($I361:CA361)),0),0)</f>
        <v>0</v>
      </c>
      <c r="CC361" s="53">
        <f xml:space="preserve"> (CC$2 &gt;= NTBA!$F$17) * IF(CC$268 &gt;= $E361, MAX( MIN( $F361*$F$264, $F361-SUM($I361:CB361)),0),0)</f>
        <v>0</v>
      </c>
      <c r="CD361" s="53">
        <f xml:space="preserve"> (CD$2 &gt;= NTBA!$F$17) * IF(CD$268 &gt;= $E361, MAX( MIN( $F361*$F$264, $F361-SUM($I361:CC361)),0),0)</f>
        <v>0</v>
      </c>
      <c r="CE361" s="53">
        <f xml:space="preserve"> (CE$2 &gt;= NTBA!$F$17) * IF(CE$268 &gt;= $E361, MAX( MIN( $F361*$F$264, $F361-SUM($I361:CD361)),0),0)</f>
        <v>0</v>
      </c>
      <c r="CF361" s="53">
        <f xml:space="preserve"> (CF$2 &gt;= NTBA!$F$17) * IF(CF$268 &gt;= $E361, MAX( MIN( $F361*$F$264, $F361-SUM($I361:CE361)),0),0)</f>
        <v>0</v>
      </c>
      <c r="CG361" s="53">
        <f xml:space="preserve"> (CG$2 &gt;= NTBA!$F$17) * IF(CG$268 &gt;= $E361, MAX( MIN( $F361*$F$264, $F361-SUM($I361:CF361)),0),0)</f>
        <v>0</v>
      </c>
      <c r="CH361" s="53">
        <f xml:space="preserve"> (CH$2 &gt;= NTBA!$F$17) * IF(CH$268 &gt;= $E361, MAX( MIN( $F361*$F$264, $F361-SUM($I361:CG361)),0),0)</f>
        <v>0</v>
      </c>
      <c r="CI361" s="53">
        <f xml:space="preserve"> (CI$2 &gt;= NTBA!$F$17) * IF(CI$268 &gt;= $E361, MAX( MIN( $F361*$F$264, $F361-SUM($I361:CH361)),0),0)</f>
        <v>0</v>
      </c>
      <c r="CJ361" s="53">
        <f xml:space="preserve"> (CJ$2 &gt;= NTBA!$F$17) * IF(CJ$268 &gt;= $E361, MAX( MIN( $F361*$F$264, $F361-SUM($I361:CI361)),0),0)</f>
        <v>0</v>
      </c>
      <c r="CK361" s="53">
        <f xml:space="preserve"> (CK$2 &gt;= NTBA!$F$17) * IF(CK$268 &gt;= $E361, MAX( MIN( $F361*$F$264, $F361-SUM($I361:CJ361)),0),0)</f>
        <v>0</v>
      </c>
      <c r="CL361" s="53">
        <f xml:space="preserve"> (CL$2 &gt;= NTBA!$F$17) * IF(CL$268 &gt;= $E361, MAX( MIN( $F361*$F$264, $F361-SUM($I361:CK361)),0),0)</f>
        <v>0</v>
      </c>
      <c r="CM361" s="53">
        <f xml:space="preserve"> (CM$2 &gt;= NTBA!$F$17) * IF(CM$268 &gt;= $E361, MAX( MIN( $F361*$F$264, $F361-SUM($I361:CL361)),0),0)</f>
        <v>0</v>
      </c>
      <c r="CN361" s="53">
        <f xml:space="preserve"> (CN$2 &gt;= NTBA!$F$17) * IF(CN$268 &gt;= $E361, MAX( MIN( $F361*$F$264, $F361-SUM($I361:CM361)),0),0)</f>
        <v>0</v>
      </c>
      <c r="CO361" s="53">
        <f xml:space="preserve"> (CO$2 &gt;= NTBA!$F$17) * IF(CO$268 &gt;= $E361, MAX( MIN( $F361*$F$264, $F361-SUM($I361:CN361)),0),0)</f>
        <v>0</v>
      </c>
      <c r="CP361" s="53">
        <f xml:space="preserve"> (CP$2 &gt;= NTBA!$F$17) * IF(CP$268 &gt;= $E361, MAX( MIN( $F361*$F$264, $F361-SUM($I361:CO361)),0),0)</f>
        <v>0</v>
      </c>
      <c r="CQ361" s="53">
        <f xml:space="preserve"> (CQ$2 &gt;= NTBA!$F$17) * IF(CQ$268 &gt;= $E361, MAX( MIN( $F361*$F$264, $F361-SUM($I361:CP361)),0),0)</f>
        <v>0</v>
      </c>
      <c r="CR361" s="53">
        <f xml:space="preserve"> (CR$2 &gt;= NTBA!$F$17) * IF(CR$268 &gt;= $E361, MAX( MIN( $F361*$F$264, $F361-SUM($I361:CQ361)),0),0)</f>
        <v>0</v>
      </c>
      <c r="CS361" s="53">
        <f xml:space="preserve"> (CS$2 &gt;= NTBA!$F$17) * IF(CS$268 &gt;= $E361, MAX( MIN( $F361*$F$264, $F361-SUM($I361:CR361)),0),0)</f>
        <v>0</v>
      </c>
      <c r="CT361" s="53">
        <f xml:space="preserve"> (CT$2 &gt;= NTBA!$F$17) * IF(CT$268 &gt;= $E361, MAX( MIN( $F361*$F$264, $F361-SUM($I361:CS361)),0),0)</f>
        <v>0</v>
      </c>
      <c r="CU361" s="53">
        <f xml:space="preserve"> (CU$2 &gt;= NTBA!$F$17) * IF(CU$268 &gt;= $E361, MAX( MIN( $F361*$F$264, $F361-SUM($I361:CT361)),0),0)</f>
        <v>0</v>
      </c>
      <c r="CV361" s="53">
        <f xml:space="preserve"> (CV$2 &gt;= NTBA!$F$17) * IF(CV$268 &gt;= $E361, MAX( MIN( $F361*$F$264, $F361-SUM($I361:CU361)),0),0)</f>
        <v>0</v>
      </c>
      <c r="CW361" s="53">
        <f xml:space="preserve"> (CW$2 &gt;= NTBA!$F$17) * IF(CW$268 &gt;= $E361, MAX( MIN( $F361*$F$264, $F361-SUM($I361:CV361)),0),0)</f>
        <v>0</v>
      </c>
      <c r="CX361" s="53">
        <f ca="1" xml:space="preserve"> (CX$2 &gt;= NTBA!$F$17) * IF(CX$268 &gt;= $E361, MAX( MIN( $F361*$F$264, $F361-SUM($I361:CW361)),0),0)</f>
        <v>0</v>
      </c>
      <c r="CY361" s="53">
        <f ca="1" xml:space="preserve"> (CY$2 &gt;= NTBA!$F$17) * IF(CY$268 &gt;= $E361, MAX( MIN( $F361*$F$264, $F361-SUM($I361:CX361)),0),0)</f>
        <v>0</v>
      </c>
      <c r="CZ361" s="53">
        <f ca="1" xml:space="preserve"> (CZ$2 &gt;= NTBA!$F$17) * IF(CZ$268 &gt;= $E361, MAX( MIN( $F361*$F$264, $F361-SUM($I361:CY361)),0),0)</f>
        <v>0</v>
      </c>
      <c r="DA361" s="53">
        <f ca="1" xml:space="preserve"> (DA$2 &gt;= NTBA!$F$17) * IF(DA$268 &gt;= $E361, MAX( MIN( $F361*$F$264, $F361-SUM($I361:CZ361)),0),0)</f>
        <v>0</v>
      </c>
      <c r="DB361" s="53">
        <f ca="1" xml:space="preserve"> (DB$2 &gt;= NTBA!$F$17) * IF(DB$268 &gt;= $E361, MAX( MIN( $F361*$F$264, $F361-SUM($I361:DA361)),0),0)</f>
        <v>0</v>
      </c>
      <c r="DC361" s="53">
        <f ca="1" xml:space="preserve"> (DC$2 &gt;= NTBA!$F$17) * IF(DC$268 &gt;= $E361, MAX( MIN( $F361*$F$264, $F361-SUM($I361:DB361)),0),0)</f>
        <v>0</v>
      </c>
      <c r="DD361" s="53">
        <f ca="1" xml:space="preserve"> (DD$2 &gt;= NTBA!$F$17) * IF(DD$268 &gt;= $E361, MAX( MIN( $F361*$F$264, $F361-SUM($I361:DC361)),0),0)</f>
        <v>0</v>
      </c>
      <c r="DE361" s="53">
        <f ca="1" xml:space="preserve"> (DE$2 &gt;= NTBA!$F$17) * IF(DE$268 &gt;= $E361, MAX( MIN( $F361*$F$264, $F361-SUM($I361:DD361)),0),0)</f>
        <v>0</v>
      </c>
      <c r="DF361" s="53">
        <f ca="1" xml:space="preserve"> (DF$2 &gt;= NTBA!$F$17) * IF(DF$268 &gt;= $E361, MAX( MIN( $F361*$F$264, $F361-SUM($I361:DE361)),0),0)</f>
        <v>0</v>
      </c>
      <c r="DG361" s="53">
        <f ca="1" xml:space="preserve"> (DG$2 &gt;= NTBA!$F$17) * IF(DG$268 &gt;= $E361, MAX( MIN( $F361*$F$264, $F361-SUM($I361:DF361)),0),0)</f>
        <v>0</v>
      </c>
      <c r="DH361" s="53">
        <f ca="1" xml:space="preserve"> (DH$2 &gt;= NTBA!$F$17) * IF(DH$268 &gt;= $E361, MAX( MIN( $F361*$F$264, $F361-SUM($I361:DG361)),0),0)</f>
        <v>0</v>
      </c>
      <c r="DI361" s="53">
        <f ca="1" xml:space="preserve"> (DI$2 &gt;= NTBA!$F$17) * IF(DI$268 &gt;= $E361, MAX( MIN( $F361*$F$264, $F361-SUM($I361:DH361)),0),0)</f>
        <v>0</v>
      </c>
      <c r="DJ361" s="53">
        <f ca="1" xml:space="preserve"> (DJ$2 &gt;= NTBA!$F$17) * IF(DJ$268 &gt;= $E361, MAX( MIN( $F361*$F$264, $F361-SUM($I361:DI361)),0),0)</f>
        <v>0</v>
      </c>
      <c r="DK361" s="53">
        <f ca="1" xml:space="preserve"> (DK$2 &gt;= NTBA!$F$17) * IF(DK$268 &gt;= $E361, MAX( MIN( $F361*$F$264, $F361-SUM($I361:DJ361)),0),0)</f>
        <v>0</v>
      </c>
      <c r="DL361" s="53">
        <f ca="1" xml:space="preserve"> (DL$2 &gt;= NTBA!$F$17) * IF(DL$268 &gt;= $E361, MAX( MIN( $F361*$F$264, $F361-SUM($I361:DK361)),0),0)</f>
        <v>0</v>
      </c>
      <c r="DM361" s="53">
        <f ca="1" xml:space="preserve"> (DM$2 &gt;= NTBA!$F$17) * IF(DM$268 &gt;= $E361, MAX( MIN( $F361*$F$264, $F361-SUM($I361:DL361)),0),0)</f>
        <v>0</v>
      </c>
      <c r="DN361" s="53">
        <f ca="1" xml:space="preserve"> (DN$2 &gt;= NTBA!$F$17) * IF(DN$268 &gt;= $E361, MAX( MIN( $F361*$F$264, $F361-SUM($I361:DM361)),0),0)</f>
        <v>0</v>
      </c>
      <c r="DO361" s="53">
        <f ca="1" xml:space="preserve"> (DO$2 &gt;= NTBA!$F$17) * IF(DO$268 &gt;= $E361, MAX( MIN( $F361*$F$264, $F361-SUM($I361:DN361)),0),0)</f>
        <v>0</v>
      </c>
      <c r="DP361" s="53">
        <f ca="1" xml:space="preserve"> (DP$2 &gt;= NTBA!$F$17) * IF(DP$268 &gt;= $E361, MAX( MIN( $F361*$F$264, $F361-SUM($I361:DO361)),0),0)</f>
        <v>0</v>
      </c>
      <c r="DQ361" s="53">
        <f ca="1" xml:space="preserve"> (DQ$2 &gt;= NTBA!$F$17) * IF(DQ$268 &gt;= $E361, MAX( MIN( $F361*$F$264, $F361-SUM($I361:DP361)),0),0)</f>
        <v>0</v>
      </c>
      <c r="DR361" s="53">
        <f ca="1" xml:space="preserve"> (DR$2 &gt;= NTBA!$F$17) * IF(DR$268 &gt;= $E361, MAX( MIN( $F361*$F$264, $F361-SUM($I361:DQ361)),0),0)</f>
        <v>0</v>
      </c>
      <c r="DS361" s="53">
        <f ca="1" xml:space="preserve"> (DS$2 &gt;= NTBA!$F$17) * IF(DS$268 &gt;= $E361, MAX( MIN( $F361*$F$264, $F361-SUM($I361:DR361)),0),0)</f>
        <v>0</v>
      </c>
      <c r="DT361" s="53">
        <f ca="1" xml:space="preserve"> (DT$2 &gt;= NTBA!$F$17) * IF(DT$268 &gt;= $E361, MAX( MIN( $F361*$F$264, $F361-SUM($I361:DS361)),0),0)</f>
        <v>0</v>
      </c>
      <c r="DU361" s="53">
        <f ca="1" xml:space="preserve"> (DU$2 &gt;= NTBA!$F$17) * IF(DU$268 &gt;= $E361, MAX( MIN( $F361*$F$264, $F361-SUM($I361:DT361)),0),0)</f>
        <v>0</v>
      </c>
      <c r="DV361" s="53">
        <f ca="1" xml:space="preserve"> (DV$2 &gt;= NTBA!$F$17) * IF(DV$268 &gt;= $E361, MAX( MIN( $F361*$F$264, $F361-SUM($I361:DU361)),0),0)</f>
        <v>0</v>
      </c>
      <c r="DW361" s="53">
        <f ca="1" xml:space="preserve"> (DW$2 &gt;= NTBA!$F$17) * IF(DW$268 &gt;= $E361, MAX( MIN( $F361*$F$264, $F361-SUM($I361:DV361)),0),0)</f>
        <v>0</v>
      </c>
      <c r="DX361" s="53">
        <f ca="1" xml:space="preserve"> (DX$2 &gt;= NTBA!$F$17) * IF(DX$268 &gt;= $E361, MAX( MIN( $F361*$F$264, $F361-SUM($I361:DW361)),0),0)</f>
        <v>0</v>
      </c>
      <c r="DY361" s="53">
        <f ca="1" xml:space="preserve"> (DY$2 &gt;= NTBA!$F$17) * IF(DY$268 &gt;= $E361, MAX( MIN( $F361*$F$264, $F361-SUM($I361:DX361)),0),0)</f>
        <v>0</v>
      </c>
      <c r="DZ361" s="53">
        <f ca="1" xml:space="preserve"> (DZ$2 &gt;= NTBA!$F$17) * IF(DZ$268 &gt;= $E361, MAX( MIN( $F361*$F$264, $F361-SUM($I361:DY361)),0),0)</f>
        <v>0</v>
      </c>
      <c r="EA361" s="53">
        <f ca="1" xml:space="preserve"> (EA$2 &gt;= NTBA!$F$17) * IF(EA$268 &gt;= $E361, MAX( MIN( $F361*$F$264, $F361-SUM($I361:DZ361)),0),0)</f>
        <v>0</v>
      </c>
      <c r="EB361" s="53">
        <f ca="1" xml:space="preserve"> (EB$2 &gt;= NTBA!$F$17) * IF(EB$268 &gt;= $E361, MAX( MIN( $F361*$F$264, $F361-SUM($I361:EA361)),0),0)</f>
        <v>0</v>
      </c>
      <c r="EC361" s="53">
        <f ca="1" xml:space="preserve"> (EC$2 &gt;= NTBA!$F$17) * IF(EC$268 &gt;= $E361, MAX( MIN( $F361*$F$264, $F361-SUM($I361:EB361)),0),0)</f>
        <v>0</v>
      </c>
      <c r="ED361" s="53">
        <f ca="1" xml:space="preserve"> (ED$2 &gt;= NTBA!$F$17) * IF(ED$268 &gt;= $E361, MAX( MIN( $F361*$F$264, $F361-SUM($I361:EC361)),0),0)</f>
        <v>0</v>
      </c>
      <c r="EE361" s="53">
        <f ca="1" xml:space="preserve"> (EE$2 &gt;= NTBA!$F$17) * IF(EE$268 &gt;= $E361, MAX( MIN( $F361*$F$264, $F361-SUM($I361:ED361)),0),0)</f>
        <v>0</v>
      </c>
      <c r="EF361" s="53">
        <f ca="1" xml:space="preserve"> (EF$2 &gt;= NTBA!$F$17) * IF(EF$268 &gt;= $E361, MAX( MIN( $F361*$F$264, $F361-SUM($I361:EE361)),0),0)</f>
        <v>0</v>
      </c>
      <c r="EG361" s="53">
        <f ca="1" xml:space="preserve"> (EG$2 &gt;= NTBA!$F$17) * IF(EG$268 &gt;= $E361, MAX( MIN( $F361*$F$264, $F361-SUM($I361:EF361)),0),0)</f>
        <v>0</v>
      </c>
      <c r="EH361" s="53">
        <f ca="1" xml:space="preserve"> (EH$2 &gt;= NTBA!$F$17) * IF(EH$268 &gt;= $E361, MAX( MIN( $F361*$F$264, $F361-SUM($I361:EG361)),0),0)</f>
        <v>0</v>
      </c>
      <c r="EI361" s="21"/>
    </row>
    <row r="362" spans="5:139" ht="15" customHeight="1" outlineLevel="1" x14ac:dyDescent="0.35">
      <c r="E362" s="625">
        <v>94</v>
      </c>
      <c r="F362" s="415">
        <f ca="1"/>
        <v>0</v>
      </c>
      <c r="H362" s="26">
        <f t="shared" ca="1" si="185"/>
        <v>0</v>
      </c>
      <c r="I362" s="39"/>
      <c r="J362" s="53">
        <f xml:space="preserve"> (J$2 &gt;= NTBA!$F$17) * IF(J$268 &gt;= $E362, MAX( MIN( $F362*$F$264, $F362-SUM($I362:I362)),0),0)</f>
        <v>0</v>
      </c>
      <c r="K362" s="53">
        <f xml:space="preserve"> (K$2 &gt;= NTBA!$F$17) * IF(K$268 &gt;= $E362, MAX( MIN( $F362*$F$264, $F362-SUM($I362:J362)),0),0)</f>
        <v>0</v>
      </c>
      <c r="L362" s="53">
        <f xml:space="preserve"> (L$2 &gt;= NTBA!$F$17) * IF(L$268 &gt;= $E362, MAX( MIN( $F362*$F$264, $F362-SUM($I362:K362)),0),0)</f>
        <v>0</v>
      </c>
      <c r="M362" s="53">
        <f xml:space="preserve"> (M$2 &gt;= NTBA!$F$17) * IF(M$268 &gt;= $E362, MAX( MIN( $F362*$F$264, $F362-SUM($I362:L362)),0),0)</f>
        <v>0</v>
      </c>
      <c r="N362" s="53">
        <f xml:space="preserve"> (N$2 &gt;= NTBA!$F$17) * IF(N$268 &gt;= $E362, MAX( MIN( $F362*$F$264, $F362-SUM($I362:M362)),0),0)</f>
        <v>0</v>
      </c>
      <c r="O362" s="53">
        <f xml:space="preserve"> (O$2 &gt;= NTBA!$F$17) * IF(O$268 &gt;= $E362, MAX( MIN( $F362*$F$264, $F362-SUM($I362:N362)),0),0)</f>
        <v>0</v>
      </c>
      <c r="P362" s="53">
        <f xml:space="preserve"> (P$2 &gt;= NTBA!$F$17) * IF(P$268 &gt;= $E362, MAX( MIN( $F362*$F$264, $F362-SUM($I362:O362)),0),0)</f>
        <v>0</v>
      </c>
      <c r="Q362" s="53">
        <f xml:space="preserve"> (Q$2 &gt;= NTBA!$F$17) * IF(Q$268 &gt;= $E362, MAX( MIN( $F362*$F$264, $F362-SUM($I362:P362)),0),0)</f>
        <v>0</v>
      </c>
      <c r="R362" s="53">
        <f xml:space="preserve"> (R$2 &gt;= NTBA!$F$17) * IF(R$268 &gt;= $E362, MAX( MIN( $F362*$F$264, $F362-SUM($I362:Q362)),0),0)</f>
        <v>0</v>
      </c>
      <c r="S362" s="53">
        <f xml:space="preserve"> (S$2 &gt;= NTBA!$F$17) * IF(S$268 &gt;= $E362, MAX( MIN( $F362*$F$264, $F362-SUM($I362:R362)),0),0)</f>
        <v>0</v>
      </c>
      <c r="T362" s="53">
        <f xml:space="preserve"> (T$2 &gt;= NTBA!$F$17) * IF(T$268 &gt;= $E362, MAX( MIN( $F362*$F$264, $F362-SUM($I362:S362)),0),0)</f>
        <v>0</v>
      </c>
      <c r="U362" s="53">
        <f xml:space="preserve"> (U$2 &gt;= NTBA!$F$17) * IF(U$268 &gt;= $E362, MAX( MIN( $F362*$F$264, $F362-SUM($I362:T362)),0),0)</f>
        <v>0</v>
      </c>
      <c r="V362" s="53">
        <f xml:space="preserve"> (V$2 &gt;= NTBA!$F$17) * IF(V$268 &gt;= $E362, MAX( MIN( $F362*$F$264, $F362-SUM($I362:U362)),0),0)</f>
        <v>0</v>
      </c>
      <c r="W362" s="53">
        <f xml:space="preserve"> (W$2 &gt;= NTBA!$F$17) * IF(W$268 &gt;= $E362, MAX( MIN( $F362*$F$264, $F362-SUM($I362:V362)),0),0)</f>
        <v>0</v>
      </c>
      <c r="X362" s="53">
        <f xml:space="preserve"> (X$2 &gt;= NTBA!$F$17) * IF(X$268 &gt;= $E362, MAX( MIN( $F362*$F$264, $F362-SUM($I362:W362)),0),0)</f>
        <v>0</v>
      </c>
      <c r="Y362" s="53">
        <f xml:space="preserve"> (Y$2 &gt;= NTBA!$F$17) * IF(Y$268 &gt;= $E362, MAX( MIN( $F362*$F$264, $F362-SUM($I362:X362)),0),0)</f>
        <v>0</v>
      </c>
      <c r="Z362" s="53">
        <f xml:space="preserve"> (Z$2 &gt;= NTBA!$F$17) * IF(Z$268 &gt;= $E362, MAX( MIN( $F362*$F$264, $F362-SUM($I362:Y362)),0),0)</f>
        <v>0</v>
      </c>
      <c r="AA362" s="53">
        <f xml:space="preserve"> (AA$2 &gt;= NTBA!$F$17) * IF(AA$268 &gt;= $E362, MAX( MIN( $F362*$F$264, $F362-SUM($I362:Z362)),0),0)</f>
        <v>0</v>
      </c>
      <c r="AB362" s="53">
        <f xml:space="preserve"> (AB$2 &gt;= NTBA!$F$17) * IF(AB$268 &gt;= $E362, MAX( MIN( $F362*$F$264, $F362-SUM($I362:AA362)),0),0)</f>
        <v>0</v>
      </c>
      <c r="AC362" s="53">
        <f xml:space="preserve"> (AC$2 &gt;= NTBA!$F$17) * IF(AC$268 &gt;= $E362, MAX( MIN( $F362*$F$264, $F362-SUM($I362:AB362)),0),0)</f>
        <v>0</v>
      </c>
      <c r="AD362" s="53">
        <f xml:space="preserve"> (AD$2 &gt;= NTBA!$F$17) * IF(AD$268 &gt;= $E362, MAX( MIN( $F362*$F$264, $F362-SUM($I362:AC362)),0),0)</f>
        <v>0</v>
      </c>
      <c r="AE362" s="53">
        <f xml:space="preserve"> (AE$2 &gt;= NTBA!$F$17) * IF(AE$268 &gt;= $E362, MAX( MIN( $F362*$F$264, $F362-SUM($I362:AD362)),0),0)</f>
        <v>0</v>
      </c>
      <c r="AF362" s="53">
        <f xml:space="preserve"> (AF$2 &gt;= NTBA!$F$17) * IF(AF$268 &gt;= $E362, MAX( MIN( $F362*$F$264, $F362-SUM($I362:AE362)),0),0)</f>
        <v>0</v>
      </c>
      <c r="AG362" s="53">
        <f xml:space="preserve"> (AG$2 &gt;= NTBA!$F$17) * IF(AG$268 &gt;= $E362, MAX( MIN( $F362*$F$264, $F362-SUM($I362:AF362)),0),0)</f>
        <v>0</v>
      </c>
      <c r="AH362" s="53">
        <f xml:space="preserve"> (AH$2 &gt;= NTBA!$F$17) * IF(AH$268 &gt;= $E362, MAX( MIN( $F362*$F$264, $F362-SUM($I362:AG362)),0),0)</f>
        <v>0</v>
      </c>
      <c r="AI362" s="53">
        <f xml:space="preserve"> (AI$2 &gt;= NTBA!$F$17) * IF(AI$268 &gt;= $E362, MAX( MIN( $F362*$F$264, $F362-SUM($I362:AH362)),0),0)</f>
        <v>0</v>
      </c>
      <c r="AJ362" s="53">
        <f xml:space="preserve"> (AJ$2 &gt;= NTBA!$F$17) * IF(AJ$268 &gt;= $E362, MAX( MIN( $F362*$F$264, $F362-SUM($I362:AI362)),0),0)</f>
        <v>0</v>
      </c>
      <c r="AK362" s="53">
        <f xml:space="preserve"> (AK$2 &gt;= NTBA!$F$17) * IF(AK$268 &gt;= $E362, MAX( MIN( $F362*$F$264, $F362-SUM($I362:AJ362)),0),0)</f>
        <v>0</v>
      </c>
      <c r="AL362" s="53">
        <f xml:space="preserve"> (AL$2 &gt;= NTBA!$F$17) * IF(AL$268 &gt;= $E362, MAX( MIN( $F362*$F$264, $F362-SUM($I362:AK362)),0),0)</f>
        <v>0</v>
      </c>
      <c r="AM362" s="53">
        <f xml:space="preserve"> (AM$2 &gt;= NTBA!$F$17) * IF(AM$268 &gt;= $E362, MAX( MIN( $F362*$F$264, $F362-SUM($I362:AL362)),0),0)</f>
        <v>0</v>
      </c>
      <c r="AN362" s="53">
        <f xml:space="preserve"> (AN$2 &gt;= NTBA!$F$17) * IF(AN$268 &gt;= $E362, MAX( MIN( $F362*$F$264, $F362-SUM($I362:AM362)),0),0)</f>
        <v>0</v>
      </c>
      <c r="AO362" s="53">
        <f xml:space="preserve"> (AO$2 &gt;= NTBA!$F$17) * IF(AO$268 &gt;= $E362, MAX( MIN( $F362*$F$264, $F362-SUM($I362:AN362)),0),0)</f>
        <v>0</v>
      </c>
      <c r="AP362" s="53">
        <f xml:space="preserve"> (AP$2 &gt;= NTBA!$F$17) * IF(AP$268 &gt;= $E362, MAX( MIN( $F362*$F$264, $F362-SUM($I362:AO362)),0),0)</f>
        <v>0</v>
      </c>
      <c r="AQ362" s="53">
        <f xml:space="preserve"> (AQ$2 &gt;= NTBA!$F$17) * IF(AQ$268 &gt;= $E362, MAX( MIN( $F362*$F$264, $F362-SUM($I362:AP362)),0),0)</f>
        <v>0</v>
      </c>
      <c r="AR362" s="53">
        <f xml:space="preserve"> (AR$2 &gt;= NTBA!$F$17) * IF(AR$268 &gt;= $E362, MAX( MIN( $F362*$F$264, $F362-SUM($I362:AQ362)),0),0)</f>
        <v>0</v>
      </c>
      <c r="AS362" s="53">
        <f xml:space="preserve"> (AS$2 &gt;= NTBA!$F$17) * IF(AS$268 &gt;= $E362, MAX( MIN( $F362*$F$264, $F362-SUM($I362:AR362)),0),0)</f>
        <v>0</v>
      </c>
      <c r="AT362" s="53">
        <f xml:space="preserve"> (AT$2 &gt;= NTBA!$F$17) * IF(AT$268 &gt;= $E362, MAX( MIN( $F362*$F$264, $F362-SUM($I362:AS362)),0),0)</f>
        <v>0</v>
      </c>
      <c r="AU362" s="53">
        <f xml:space="preserve"> (AU$2 &gt;= NTBA!$F$17) * IF(AU$268 &gt;= $E362, MAX( MIN( $F362*$F$264, $F362-SUM($I362:AT362)),0),0)</f>
        <v>0</v>
      </c>
      <c r="AV362" s="53">
        <f xml:space="preserve"> (AV$2 &gt;= NTBA!$F$17) * IF(AV$268 &gt;= $E362, MAX( MIN( $F362*$F$264, $F362-SUM($I362:AU362)),0),0)</f>
        <v>0</v>
      </c>
      <c r="AW362" s="53">
        <f xml:space="preserve"> (AW$2 &gt;= NTBA!$F$17) * IF(AW$268 &gt;= $E362, MAX( MIN( $F362*$F$264, $F362-SUM($I362:AV362)),0),0)</f>
        <v>0</v>
      </c>
      <c r="AX362" s="53">
        <f xml:space="preserve"> (AX$2 &gt;= NTBA!$F$17) * IF(AX$268 &gt;= $E362, MAX( MIN( $F362*$F$264, $F362-SUM($I362:AW362)),0),0)</f>
        <v>0</v>
      </c>
      <c r="AY362" s="53">
        <f xml:space="preserve"> (AY$2 &gt;= NTBA!$F$17) * IF(AY$268 &gt;= $E362, MAX( MIN( $F362*$F$264, $F362-SUM($I362:AX362)),0),0)</f>
        <v>0</v>
      </c>
      <c r="AZ362" s="53">
        <f xml:space="preserve"> (AZ$2 &gt;= NTBA!$F$17) * IF(AZ$268 &gt;= $E362, MAX( MIN( $F362*$F$264, $F362-SUM($I362:AY362)),0),0)</f>
        <v>0</v>
      </c>
      <c r="BA362" s="53">
        <f xml:space="preserve"> (BA$2 &gt;= NTBA!$F$17) * IF(BA$268 &gt;= $E362, MAX( MIN( $F362*$F$264, $F362-SUM($I362:AZ362)),0),0)</f>
        <v>0</v>
      </c>
      <c r="BB362" s="53">
        <f xml:space="preserve"> (BB$2 &gt;= NTBA!$F$17) * IF(BB$268 &gt;= $E362, MAX( MIN( $F362*$F$264, $F362-SUM($I362:BA362)),0),0)</f>
        <v>0</v>
      </c>
      <c r="BC362" s="53">
        <f xml:space="preserve"> (BC$2 &gt;= NTBA!$F$17) * IF(BC$268 &gt;= $E362, MAX( MIN( $F362*$F$264, $F362-SUM($I362:BB362)),0),0)</f>
        <v>0</v>
      </c>
      <c r="BD362" s="53">
        <f xml:space="preserve"> (BD$2 &gt;= NTBA!$F$17) * IF(BD$268 &gt;= $E362, MAX( MIN( $F362*$F$264, $F362-SUM($I362:BC362)),0),0)</f>
        <v>0</v>
      </c>
      <c r="BE362" s="53">
        <f xml:space="preserve"> (BE$2 &gt;= NTBA!$F$17) * IF(BE$268 &gt;= $E362, MAX( MIN( $F362*$F$264, $F362-SUM($I362:BD362)),0),0)</f>
        <v>0</v>
      </c>
      <c r="BF362" s="53">
        <f xml:space="preserve"> (BF$2 &gt;= NTBA!$F$17) * IF(BF$268 &gt;= $E362, MAX( MIN( $F362*$F$264, $F362-SUM($I362:BE362)),0),0)</f>
        <v>0</v>
      </c>
      <c r="BG362" s="53">
        <f xml:space="preserve"> (BG$2 &gt;= NTBA!$F$17) * IF(BG$268 &gt;= $E362, MAX( MIN( $F362*$F$264, $F362-SUM($I362:BF362)),0),0)</f>
        <v>0</v>
      </c>
      <c r="BH362" s="53">
        <f xml:space="preserve"> (BH$2 &gt;= NTBA!$F$17) * IF(BH$268 &gt;= $E362, MAX( MIN( $F362*$F$264, $F362-SUM($I362:BG362)),0),0)</f>
        <v>0</v>
      </c>
      <c r="BI362" s="53">
        <f xml:space="preserve"> (BI$2 &gt;= NTBA!$F$17) * IF(BI$268 &gt;= $E362, MAX( MIN( $F362*$F$264, $F362-SUM($I362:BH362)),0),0)</f>
        <v>0</v>
      </c>
      <c r="BJ362" s="53">
        <f xml:space="preserve"> (BJ$2 &gt;= NTBA!$F$17) * IF(BJ$268 &gt;= $E362, MAX( MIN( $F362*$F$264, $F362-SUM($I362:BI362)),0),0)</f>
        <v>0</v>
      </c>
      <c r="BK362" s="53">
        <f xml:space="preserve"> (BK$2 &gt;= NTBA!$F$17) * IF(BK$268 &gt;= $E362, MAX( MIN( $F362*$F$264, $F362-SUM($I362:BJ362)),0),0)</f>
        <v>0</v>
      </c>
      <c r="BL362" s="53">
        <f xml:space="preserve"> (BL$2 &gt;= NTBA!$F$17) * IF(BL$268 &gt;= $E362, MAX( MIN( $F362*$F$264, $F362-SUM($I362:BK362)),0),0)</f>
        <v>0</v>
      </c>
      <c r="BM362" s="53">
        <f xml:space="preserve"> (BM$2 &gt;= NTBA!$F$17) * IF(BM$268 &gt;= $E362, MAX( MIN( $F362*$F$264, $F362-SUM($I362:BL362)),0),0)</f>
        <v>0</v>
      </c>
      <c r="BN362" s="53">
        <f xml:space="preserve"> (BN$2 &gt;= NTBA!$F$17) * IF(BN$268 &gt;= $E362, MAX( MIN( $F362*$F$264, $F362-SUM($I362:BM362)),0),0)</f>
        <v>0</v>
      </c>
      <c r="BO362" s="53">
        <f xml:space="preserve"> (BO$2 &gt;= NTBA!$F$17) * IF(BO$268 &gt;= $E362, MAX( MIN( $F362*$F$264, $F362-SUM($I362:BN362)),0),0)</f>
        <v>0</v>
      </c>
      <c r="BP362" s="53">
        <f xml:space="preserve"> (BP$2 &gt;= NTBA!$F$17) * IF(BP$268 &gt;= $E362, MAX( MIN( $F362*$F$264, $F362-SUM($I362:BO362)),0),0)</f>
        <v>0</v>
      </c>
      <c r="BQ362" s="53">
        <f xml:space="preserve"> (BQ$2 &gt;= NTBA!$F$17) * IF(BQ$268 &gt;= $E362, MAX( MIN( $F362*$F$264, $F362-SUM($I362:BP362)),0),0)</f>
        <v>0</v>
      </c>
      <c r="BR362" s="53">
        <f xml:space="preserve"> (BR$2 &gt;= NTBA!$F$17) * IF(BR$268 &gt;= $E362, MAX( MIN( $F362*$F$264, $F362-SUM($I362:BQ362)),0),0)</f>
        <v>0</v>
      </c>
      <c r="BS362" s="53">
        <f xml:space="preserve"> (BS$2 &gt;= NTBA!$F$17) * IF(BS$268 &gt;= $E362, MAX( MIN( $F362*$F$264, $F362-SUM($I362:BR362)),0),0)</f>
        <v>0</v>
      </c>
      <c r="BT362" s="53">
        <f xml:space="preserve"> (BT$2 &gt;= NTBA!$F$17) * IF(BT$268 &gt;= $E362, MAX( MIN( $F362*$F$264, $F362-SUM($I362:BS362)),0),0)</f>
        <v>0</v>
      </c>
      <c r="BU362" s="53">
        <f xml:space="preserve"> (BU$2 &gt;= NTBA!$F$17) * IF(BU$268 &gt;= $E362, MAX( MIN( $F362*$F$264, $F362-SUM($I362:BT362)),0),0)</f>
        <v>0</v>
      </c>
      <c r="BV362" s="53">
        <f xml:space="preserve"> (BV$2 &gt;= NTBA!$F$17) * IF(BV$268 &gt;= $E362, MAX( MIN( $F362*$F$264, $F362-SUM($I362:BU362)),0),0)</f>
        <v>0</v>
      </c>
      <c r="BW362" s="53">
        <f xml:space="preserve"> (BW$2 &gt;= NTBA!$F$17) * IF(BW$268 &gt;= $E362, MAX( MIN( $F362*$F$264, $F362-SUM($I362:BV362)),0),0)</f>
        <v>0</v>
      </c>
      <c r="BX362" s="53">
        <f xml:space="preserve"> (BX$2 &gt;= NTBA!$F$17) * IF(BX$268 &gt;= $E362, MAX( MIN( $F362*$F$264, $F362-SUM($I362:BW362)),0),0)</f>
        <v>0</v>
      </c>
      <c r="BY362" s="53">
        <f xml:space="preserve"> (BY$2 &gt;= NTBA!$F$17) * IF(BY$268 &gt;= $E362, MAX( MIN( $F362*$F$264, $F362-SUM($I362:BX362)),0),0)</f>
        <v>0</v>
      </c>
      <c r="BZ362" s="53">
        <f xml:space="preserve"> (BZ$2 &gt;= NTBA!$F$17) * IF(BZ$268 &gt;= $E362, MAX( MIN( $F362*$F$264, $F362-SUM($I362:BY362)),0),0)</f>
        <v>0</v>
      </c>
      <c r="CA362" s="53">
        <f xml:space="preserve"> (CA$2 &gt;= NTBA!$F$17) * IF(CA$268 &gt;= $E362, MAX( MIN( $F362*$F$264, $F362-SUM($I362:BZ362)),0),0)</f>
        <v>0</v>
      </c>
      <c r="CB362" s="53">
        <f xml:space="preserve"> (CB$2 &gt;= NTBA!$F$17) * IF(CB$268 &gt;= $E362, MAX( MIN( $F362*$F$264, $F362-SUM($I362:CA362)),0),0)</f>
        <v>0</v>
      </c>
      <c r="CC362" s="53">
        <f xml:space="preserve"> (CC$2 &gt;= NTBA!$F$17) * IF(CC$268 &gt;= $E362, MAX( MIN( $F362*$F$264, $F362-SUM($I362:CB362)),0),0)</f>
        <v>0</v>
      </c>
      <c r="CD362" s="53">
        <f xml:space="preserve"> (CD$2 &gt;= NTBA!$F$17) * IF(CD$268 &gt;= $E362, MAX( MIN( $F362*$F$264, $F362-SUM($I362:CC362)),0),0)</f>
        <v>0</v>
      </c>
      <c r="CE362" s="53">
        <f xml:space="preserve"> (CE$2 &gt;= NTBA!$F$17) * IF(CE$268 &gt;= $E362, MAX( MIN( $F362*$F$264, $F362-SUM($I362:CD362)),0),0)</f>
        <v>0</v>
      </c>
      <c r="CF362" s="53">
        <f xml:space="preserve"> (CF$2 &gt;= NTBA!$F$17) * IF(CF$268 &gt;= $E362, MAX( MIN( $F362*$F$264, $F362-SUM($I362:CE362)),0),0)</f>
        <v>0</v>
      </c>
      <c r="CG362" s="53">
        <f xml:space="preserve"> (CG$2 &gt;= NTBA!$F$17) * IF(CG$268 &gt;= $E362, MAX( MIN( $F362*$F$264, $F362-SUM($I362:CF362)),0),0)</f>
        <v>0</v>
      </c>
      <c r="CH362" s="53">
        <f xml:space="preserve"> (CH$2 &gt;= NTBA!$F$17) * IF(CH$268 &gt;= $E362, MAX( MIN( $F362*$F$264, $F362-SUM($I362:CG362)),0),0)</f>
        <v>0</v>
      </c>
      <c r="CI362" s="53">
        <f xml:space="preserve"> (CI$2 &gt;= NTBA!$F$17) * IF(CI$268 &gt;= $E362, MAX( MIN( $F362*$F$264, $F362-SUM($I362:CH362)),0),0)</f>
        <v>0</v>
      </c>
      <c r="CJ362" s="53">
        <f xml:space="preserve"> (CJ$2 &gt;= NTBA!$F$17) * IF(CJ$268 &gt;= $E362, MAX( MIN( $F362*$F$264, $F362-SUM($I362:CI362)),0),0)</f>
        <v>0</v>
      </c>
      <c r="CK362" s="53">
        <f xml:space="preserve"> (CK$2 &gt;= NTBA!$F$17) * IF(CK$268 &gt;= $E362, MAX( MIN( $F362*$F$264, $F362-SUM($I362:CJ362)),0),0)</f>
        <v>0</v>
      </c>
      <c r="CL362" s="53">
        <f xml:space="preserve"> (CL$2 &gt;= NTBA!$F$17) * IF(CL$268 &gt;= $E362, MAX( MIN( $F362*$F$264, $F362-SUM($I362:CK362)),0),0)</f>
        <v>0</v>
      </c>
      <c r="CM362" s="53">
        <f xml:space="preserve"> (CM$2 &gt;= NTBA!$F$17) * IF(CM$268 &gt;= $E362, MAX( MIN( $F362*$F$264, $F362-SUM($I362:CL362)),0),0)</f>
        <v>0</v>
      </c>
      <c r="CN362" s="53">
        <f xml:space="preserve"> (CN$2 &gt;= NTBA!$F$17) * IF(CN$268 &gt;= $E362, MAX( MIN( $F362*$F$264, $F362-SUM($I362:CM362)),0),0)</f>
        <v>0</v>
      </c>
      <c r="CO362" s="53">
        <f xml:space="preserve"> (CO$2 &gt;= NTBA!$F$17) * IF(CO$268 &gt;= $E362, MAX( MIN( $F362*$F$264, $F362-SUM($I362:CN362)),0),0)</f>
        <v>0</v>
      </c>
      <c r="CP362" s="53">
        <f xml:space="preserve"> (CP$2 &gt;= NTBA!$F$17) * IF(CP$268 &gt;= $E362, MAX( MIN( $F362*$F$264, $F362-SUM($I362:CO362)),0),0)</f>
        <v>0</v>
      </c>
      <c r="CQ362" s="53">
        <f xml:space="preserve"> (CQ$2 &gt;= NTBA!$F$17) * IF(CQ$268 &gt;= $E362, MAX( MIN( $F362*$F$264, $F362-SUM($I362:CP362)),0),0)</f>
        <v>0</v>
      </c>
      <c r="CR362" s="53">
        <f xml:space="preserve"> (CR$2 &gt;= NTBA!$F$17) * IF(CR$268 &gt;= $E362, MAX( MIN( $F362*$F$264, $F362-SUM($I362:CQ362)),0),0)</f>
        <v>0</v>
      </c>
      <c r="CS362" s="53">
        <f xml:space="preserve"> (CS$2 &gt;= NTBA!$F$17) * IF(CS$268 &gt;= $E362, MAX( MIN( $F362*$F$264, $F362-SUM($I362:CR362)),0),0)</f>
        <v>0</v>
      </c>
      <c r="CT362" s="53">
        <f xml:space="preserve"> (CT$2 &gt;= NTBA!$F$17) * IF(CT$268 &gt;= $E362, MAX( MIN( $F362*$F$264, $F362-SUM($I362:CS362)),0),0)</f>
        <v>0</v>
      </c>
      <c r="CU362" s="53">
        <f xml:space="preserve"> (CU$2 &gt;= NTBA!$F$17) * IF(CU$268 &gt;= $E362, MAX( MIN( $F362*$F$264, $F362-SUM($I362:CT362)),0),0)</f>
        <v>0</v>
      </c>
      <c r="CV362" s="53">
        <f xml:space="preserve"> (CV$2 &gt;= NTBA!$F$17) * IF(CV$268 &gt;= $E362, MAX( MIN( $F362*$F$264, $F362-SUM($I362:CU362)),0),0)</f>
        <v>0</v>
      </c>
      <c r="CW362" s="53">
        <f xml:space="preserve"> (CW$2 &gt;= NTBA!$F$17) * IF(CW$268 &gt;= $E362, MAX( MIN( $F362*$F$264, $F362-SUM($I362:CV362)),0),0)</f>
        <v>0</v>
      </c>
      <c r="CX362" s="53">
        <f xml:space="preserve"> (CX$2 &gt;= NTBA!$F$17) * IF(CX$268 &gt;= $E362, MAX( MIN( $F362*$F$264, $F362-SUM($I362:CW362)),0),0)</f>
        <v>0</v>
      </c>
      <c r="CY362" s="53">
        <f ca="1" xml:space="preserve"> (CY$2 &gt;= NTBA!$F$17) * IF(CY$268 &gt;= $E362, MAX( MIN( $F362*$F$264, $F362-SUM($I362:CX362)),0),0)</f>
        <v>0</v>
      </c>
      <c r="CZ362" s="53">
        <f ca="1" xml:space="preserve"> (CZ$2 &gt;= NTBA!$F$17) * IF(CZ$268 &gt;= $E362, MAX( MIN( $F362*$F$264, $F362-SUM($I362:CY362)),0),0)</f>
        <v>0</v>
      </c>
      <c r="DA362" s="53">
        <f ca="1" xml:space="preserve"> (DA$2 &gt;= NTBA!$F$17) * IF(DA$268 &gt;= $E362, MAX( MIN( $F362*$F$264, $F362-SUM($I362:CZ362)),0),0)</f>
        <v>0</v>
      </c>
      <c r="DB362" s="53">
        <f ca="1" xml:space="preserve"> (DB$2 &gt;= NTBA!$F$17) * IF(DB$268 &gt;= $E362, MAX( MIN( $F362*$F$264, $F362-SUM($I362:DA362)),0),0)</f>
        <v>0</v>
      </c>
      <c r="DC362" s="53">
        <f ca="1" xml:space="preserve"> (DC$2 &gt;= NTBA!$F$17) * IF(DC$268 &gt;= $E362, MAX( MIN( $F362*$F$264, $F362-SUM($I362:DB362)),0),0)</f>
        <v>0</v>
      </c>
      <c r="DD362" s="53">
        <f ca="1" xml:space="preserve"> (DD$2 &gt;= NTBA!$F$17) * IF(DD$268 &gt;= $E362, MAX( MIN( $F362*$F$264, $F362-SUM($I362:DC362)),0),0)</f>
        <v>0</v>
      </c>
      <c r="DE362" s="53">
        <f ca="1" xml:space="preserve"> (DE$2 &gt;= NTBA!$F$17) * IF(DE$268 &gt;= $E362, MAX( MIN( $F362*$F$264, $F362-SUM($I362:DD362)),0),0)</f>
        <v>0</v>
      </c>
      <c r="DF362" s="53">
        <f ca="1" xml:space="preserve"> (DF$2 &gt;= NTBA!$F$17) * IF(DF$268 &gt;= $E362, MAX( MIN( $F362*$F$264, $F362-SUM($I362:DE362)),0),0)</f>
        <v>0</v>
      </c>
      <c r="DG362" s="53">
        <f ca="1" xml:space="preserve"> (DG$2 &gt;= NTBA!$F$17) * IF(DG$268 &gt;= $E362, MAX( MIN( $F362*$F$264, $F362-SUM($I362:DF362)),0),0)</f>
        <v>0</v>
      </c>
      <c r="DH362" s="53">
        <f ca="1" xml:space="preserve"> (DH$2 &gt;= NTBA!$F$17) * IF(DH$268 &gt;= $E362, MAX( MIN( $F362*$F$264, $F362-SUM($I362:DG362)),0),0)</f>
        <v>0</v>
      </c>
      <c r="DI362" s="53">
        <f ca="1" xml:space="preserve"> (DI$2 &gt;= NTBA!$F$17) * IF(DI$268 &gt;= $E362, MAX( MIN( $F362*$F$264, $F362-SUM($I362:DH362)),0),0)</f>
        <v>0</v>
      </c>
      <c r="DJ362" s="53">
        <f ca="1" xml:space="preserve"> (DJ$2 &gt;= NTBA!$F$17) * IF(DJ$268 &gt;= $E362, MAX( MIN( $F362*$F$264, $F362-SUM($I362:DI362)),0),0)</f>
        <v>0</v>
      </c>
      <c r="DK362" s="53">
        <f ca="1" xml:space="preserve"> (DK$2 &gt;= NTBA!$F$17) * IF(DK$268 &gt;= $E362, MAX( MIN( $F362*$F$264, $F362-SUM($I362:DJ362)),0),0)</f>
        <v>0</v>
      </c>
      <c r="DL362" s="53">
        <f ca="1" xml:space="preserve"> (DL$2 &gt;= NTBA!$F$17) * IF(DL$268 &gt;= $E362, MAX( MIN( $F362*$F$264, $F362-SUM($I362:DK362)),0),0)</f>
        <v>0</v>
      </c>
      <c r="DM362" s="53">
        <f ca="1" xml:space="preserve"> (DM$2 &gt;= NTBA!$F$17) * IF(DM$268 &gt;= $E362, MAX( MIN( $F362*$F$264, $F362-SUM($I362:DL362)),0),0)</f>
        <v>0</v>
      </c>
      <c r="DN362" s="53">
        <f ca="1" xml:space="preserve"> (DN$2 &gt;= NTBA!$F$17) * IF(DN$268 &gt;= $E362, MAX( MIN( $F362*$F$264, $F362-SUM($I362:DM362)),0),0)</f>
        <v>0</v>
      </c>
      <c r="DO362" s="53">
        <f ca="1" xml:space="preserve"> (DO$2 &gt;= NTBA!$F$17) * IF(DO$268 &gt;= $E362, MAX( MIN( $F362*$F$264, $F362-SUM($I362:DN362)),0),0)</f>
        <v>0</v>
      </c>
      <c r="DP362" s="53">
        <f ca="1" xml:space="preserve"> (DP$2 &gt;= NTBA!$F$17) * IF(DP$268 &gt;= $E362, MAX( MIN( $F362*$F$264, $F362-SUM($I362:DO362)),0),0)</f>
        <v>0</v>
      </c>
      <c r="DQ362" s="53">
        <f ca="1" xml:space="preserve"> (DQ$2 &gt;= NTBA!$F$17) * IF(DQ$268 &gt;= $E362, MAX( MIN( $F362*$F$264, $F362-SUM($I362:DP362)),0),0)</f>
        <v>0</v>
      </c>
      <c r="DR362" s="53">
        <f ca="1" xml:space="preserve"> (DR$2 &gt;= NTBA!$F$17) * IF(DR$268 &gt;= $E362, MAX( MIN( $F362*$F$264, $F362-SUM($I362:DQ362)),0),0)</f>
        <v>0</v>
      </c>
      <c r="DS362" s="53">
        <f ca="1" xml:space="preserve"> (DS$2 &gt;= NTBA!$F$17) * IF(DS$268 &gt;= $E362, MAX( MIN( $F362*$F$264, $F362-SUM($I362:DR362)),0),0)</f>
        <v>0</v>
      </c>
      <c r="DT362" s="53">
        <f ca="1" xml:space="preserve"> (DT$2 &gt;= NTBA!$F$17) * IF(DT$268 &gt;= $E362, MAX( MIN( $F362*$F$264, $F362-SUM($I362:DS362)),0),0)</f>
        <v>0</v>
      </c>
      <c r="DU362" s="53">
        <f ca="1" xml:space="preserve"> (DU$2 &gt;= NTBA!$F$17) * IF(DU$268 &gt;= $E362, MAX( MIN( $F362*$F$264, $F362-SUM($I362:DT362)),0),0)</f>
        <v>0</v>
      </c>
      <c r="DV362" s="53">
        <f ca="1" xml:space="preserve"> (DV$2 &gt;= NTBA!$F$17) * IF(DV$268 &gt;= $E362, MAX( MIN( $F362*$F$264, $F362-SUM($I362:DU362)),0),0)</f>
        <v>0</v>
      </c>
      <c r="DW362" s="53">
        <f ca="1" xml:space="preserve"> (DW$2 &gt;= NTBA!$F$17) * IF(DW$268 &gt;= $E362, MAX( MIN( $F362*$F$264, $F362-SUM($I362:DV362)),0),0)</f>
        <v>0</v>
      </c>
      <c r="DX362" s="53">
        <f ca="1" xml:space="preserve"> (DX$2 &gt;= NTBA!$F$17) * IF(DX$268 &gt;= $E362, MAX( MIN( $F362*$F$264, $F362-SUM($I362:DW362)),0),0)</f>
        <v>0</v>
      </c>
      <c r="DY362" s="53">
        <f ca="1" xml:space="preserve"> (DY$2 &gt;= NTBA!$F$17) * IF(DY$268 &gt;= $E362, MAX( MIN( $F362*$F$264, $F362-SUM($I362:DX362)),0),0)</f>
        <v>0</v>
      </c>
      <c r="DZ362" s="53">
        <f ca="1" xml:space="preserve"> (DZ$2 &gt;= NTBA!$F$17) * IF(DZ$268 &gt;= $E362, MAX( MIN( $F362*$F$264, $F362-SUM($I362:DY362)),0),0)</f>
        <v>0</v>
      </c>
      <c r="EA362" s="53">
        <f ca="1" xml:space="preserve"> (EA$2 &gt;= NTBA!$F$17) * IF(EA$268 &gt;= $E362, MAX( MIN( $F362*$F$264, $F362-SUM($I362:DZ362)),0),0)</f>
        <v>0</v>
      </c>
      <c r="EB362" s="53">
        <f ca="1" xml:space="preserve"> (EB$2 &gt;= NTBA!$F$17) * IF(EB$268 &gt;= $E362, MAX( MIN( $F362*$F$264, $F362-SUM($I362:EA362)),0),0)</f>
        <v>0</v>
      </c>
      <c r="EC362" s="53">
        <f ca="1" xml:space="preserve"> (EC$2 &gt;= NTBA!$F$17) * IF(EC$268 &gt;= $E362, MAX( MIN( $F362*$F$264, $F362-SUM($I362:EB362)),0),0)</f>
        <v>0</v>
      </c>
      <c r="ED362" s="53">
        <f ca="1" xml:space="preserve"> (ED$2 &gt;= NTBA!$F$17) * IF(ED$268 &gt;= $E362, MAX( MIN( $F362*$F$264, $F362-SUM($I362:EC362)),0),0)</f>
        <v>0</v>
      </c>
      <c r="EE362" s="53">
        <f ca="1" xml:space="preserve"> (EE$2 &gt;= NTBA!$F$17) * IF(EE$268 &gt;= $E362, MAX( MIN( $F362*$F$264, $F362-SUM($I362:ED362)),0),0)</f>
        <v>0</v>
      </c>
      <c r="EF362" s="53">
        <f ca="1" xml:space="preserve"> (EF$2 &gt;= NTBA!$F$17) * IF(EF$268 &gt;= $E362, MAX( MIN( $F362*$F$264, $F362-SUM($I362:EE362)),0),0)</f>
        <v>0</v>
      </c>
      <c r="EG362" s="53">
        <f ca="1" xml:space="preserve"> (EG$2 &gt;= NTBA!$F$17) * IF(EG$268 &gt;= $E362, MAX( MIN( $F362*$F$264, $F362-SUM($I362:EF362)),0),0)</f>
        <v>0</v>
      </c>
      <c r="EH362" s="53">
        <f ca="1" xml:space="preserve"> (EH$2 &gt;= NTBA!$F$17) * IF(EH$268 &gt;= $E362, MAX( MIN( $F362*$F$264, $F362-SUM($I362:EG362)),0),0)</f>
        <v>0</v>
      </c>
      <c r="EI362" s="21"/>
    </row>
    <row r="363" spans="5:139" ht="15" customHeight="1" outlineLevel="1" x14ac:dyDescent="0.35">
      <c r="E363" s="625">
        <v>95</v>
      </c>
      <c r="F363" s="415">
        <f ca="1"/>
        <v>0</v>
      </c>
      <c r="H363" s="26">
        <f t="shared" ca="1" si="185"/>
        <v>0</v>
      </c>
      <c r="I363" s="39"/>
      <c r="J363" s="53">
        <f xml:space="preserve"> (J$2 &gt;= NTBA!$F$17) * IF(J$268 &gt;= $E363, MAX( MIN( $F363*$F$264, $F363-SUM($I363:I363)),0),0)</f>
        <v>0</v>
      </c>
      <c r="K363" s="53">
        <f xml:space="preserve"> (K$2 &gt;= NTBA!$F$17) * IF(K$268 &gt;= $E363, MAX( MIN( $F363*$F$264, $F363-SUM($I363:J363)),0),0)</f>
        <v>0</v>
      </c>
      <c r="L363" s="53">
        <f xml:space="preserve"> (L$2 &gt;= NTBA!$F$17) * IF(L$268 &gt;= $E363, MAX( MIN( $F363*$F$264, $F363-SUM($I363:K363)),0),0)</f>
        <v>0</v>
      </c>
      <c r="M363" s="53">
        <f xml:space="preserve"> (M$2 &gt;= NTBA!$F$17) * IF(M$268 &gt;= $E363, MAX( MIN( $F363*$F$264, $F363-SUM($I363:L363)),0),0)</f>
        <v>0</v>
      </c>
      <c r="N363" s="53">
        <f xml:space="preserve"> (N$2 &gt;= NTBA!$F$17) * IF(N$268 &gt;= $E363, MAX( MIN( $F363*$F$264, $F363-SUM($I363:M363)),0),0)</f>
        <v>0</v>
      </c>
      <c r="O363" s="53">
        <f xml:space="preserve"> (O$2 &gt;= NTBA!$F$17) * IF(O$268 &gt;= $E363, MAX( MIN( $F363*$F$264, $F363-SUM($I363:N363)),0),0)</f>
        <v>0</v>
      </c>
      <c r="P363" s="53">
        <f xml:space="preserve"> (P$2 &gt;= NTBA!$F$17) * IF(P$268 &gt;= $E363, MAX( MIN( $F363*$F$264, $F363-SUM($I363:O363)),0),0)</f>
        <v>0</v>
      </c>
      <c r="Q363" s="53">
        <f xml:space="preserve"> (Q$2 &gt;= NTBA!$F$17) * IF(Q$268 &gt;= $E363, MAX( MIN( $F363*$F$264, $F363-SUM($I363:P363)),0),0)</f>
        <v>0</v>
      </c>
      <c r="R363" s="53">
        <f xml:space="preserve"> (R$2 &gt;= NTBA!$F$17) * IF(R$268 &gt;= $E363, MAX( MIN( $F363*$F$264, $F363-SUM($I363:Q363)),0),0)</f>
        <v>0</v>
      </c>
      <c r="S363" s="53">
        <f xml:space="preserve"> (S$2 &gt;= NTBA!$F$17) * IF(S$268 &gt;= $E363, MAX( MIN( $F363*$F$264, $F363-SUM($I363:R363)),0),0)</f>
        <v>0</v>
      </c>
      <c r="T363" s="53">
        <f xml:space="preserve"> (T$2 &gt;= NTBA!$F$17) * IF(T$268 &gt;= $E363, MAX( MIN( $F363*$F$264, $F363-SUM($I363:S363)),0),0)</f>
        <v>0</v>
      </c>
      <c r="U363" s="53">
        <f xml:space="preserve"> (U$2 &gt;= NTBA!$F$17) * IF(U$268 &gt;= $E363, MAX( MIN( $F363*$F$264, $F363-SUM($I363:T363)),0),0)</f>
        <v>0</v>
      </c>
      <c r="V363" s="53">
        <f xml:space="preserve"> (V$2 &gt;= NTBA!$F$17) * IF(V$268 &gt;= $E363, MAX( MIN( $F363*$F$264, $F363-SUM($I363:U363)),0),0)</f>
        <v>0</v>
      </c>
      <c r="W363" s="53">
        <f xml:space="preserve"> (W$2 &gt;= NTBA!$F$17) * IF(W$268 &gt;= $E363, MAX( MIN( $F363*$F$264, $F363-SUM($I363:V363)),0),0)</f>
        <v>0</v>
      </c>
      <c r="X363" s="53">
        <f xml:space="preserve"> (X$2 &gt;= NTBA!$F$17) * IF(X$268 &gt;= $E363, MAX( MIN( $F363*$F$264, $F363-SUM($I363:W363)),0),0)</f>
        <v>0</v>
      </c>
      <c r="Y363" s="53">
        <f xml:space="preserve"> (Y$2 &gt;= NTBA!$F$17) * IF(Y$268 &gt;= $E363, MAX( MIN( $F363*$F$264, $F363-SUM($I363:X363)),0),0)</f>
        <v>0</v>
      </c>
      <c r="Z363" s="53">
        <f xml:space="preserve"> (Z$2 &gt;= NTBA!$F$17) * IF(Z$268 &gt;= $E363, MAX( MIN( $F363*$F$264, $F363-SUM($I363:Y363)),0),0)</f>
        <v>0</v>
      </c>
      <c r="AA363" s="53">
        <f xml:space="preserve"> (AA$2 &gt;= NTBA!$F$17) * IF(AA$268 &gt;= $E363, MAX( MIN( $F363*$F$264, $F363-SUM($I363:Z363)),0),0)</f>
        <v>0</v>
      </c>
      <c r="AB363" s="53">
        <f xml:space="preserve"> (AB$2 &gt;= NTBA!$F$17) * IF(AB$268 &gt;= $E363, MAX( MIN( $F363*$F$264, $F363-SUM($I363:AA363)),0),0)</f>
        <v>0</v>
      </c>
      <c r="AC363" s="53">
        <f xml:space="preserve"> (AC$2 &gt;= NTBA!$F$17) * IF(AC$268 &gt;= $E363, MAX( MIN( $F363*$F$264, $F363-SUM($I363:AB363)),0),0)</f>
        <v>0</v>
      </c>
      <c r="AD363" s="53">
        <f xml:space="preserve"> (AD$2 &gt;= NTBA!$F$17) * IF(AD$268 &gt;= $E363, MAX( MIN( $F363*$F$264, $F363-SUM($I363:AC363)),0),0)</f>
        <v>0</v>
      </c>
      <c r="AE363" s="53">
        <f xml:space="preserve"> (AE$2 &gt;= NTBA!$F$17) * IF(AE$268 &gt;= $E363, MAX( MIN( $F363*$F$264, $F363-SUM($I363:AD363)),0),0)</f>
        <v>0</v>
      </c>
      <c r="AF363" s="53">
        <f xml:space="preserve"> (AF$2 &gt;= NTBA!$F$17) * IF(AF$268 &gt;= $E363, MAX( MIN( $F363*$F$264, $F363-SUM($I363:AE363)),0),0)</f>
        <v>0</v>
      </c>
      <c r="AG363" s="53">
        <f xml:space="preserve"> (AG$2 &gt;= NTBA!$F$17) * IF(AG$268 &gt;= $E363, MAX( MIN( $F363*$F$264, $F363-SUM($I363:AF363)),0),0)</f>
        <v>0</v>
      </c>
      <c r="AH363" s="53">
        <f xml:space="preserve"> (AH$2 &gt;= NTBA!$F$17) * IF(AH$268 &gt;= $E363, MAX( MIN( $F363*$F$264, $F363-SUM($I363:AG363)),0),0)</f>
        <v>0</v>
      </c>
      <c r="AI363" s="53">
        <f xml:space="preserve"> (AI$2 &gt;= NTBA!$F$17) * IF(AI$268 &gt;= $E363, MAX( MIN( $F363*$F$264, $F363-SUM($I363:AH363)),0),0)</f>
        <v>0</v>
      </c>
      <c r="AJ363" s="53">
        <f xml:space="preserve"> (AJ$2 &gt;= NTBA!$F$17) * IF(AJ$268 &gt;= $E363, MAX( MIN( $F363*$F$264, $F363-SUM($I363:AI363)),0),0)</f>
        <v>0</v>
      </c>
      <c r="AK363" s="53">
        <f xml:space="preserve"> (AK$2 &gt;= NTBA!$F$17) * IF(AK$268 &gt;= $E363, MAX( MIN( $F363*$F$264, $F363-SUM($I363:AJ363)),0),0)</f>
        <v>0</v>
      </c>
      <c r="AL363" s="53">
        <f xml:space="preserve"> (AL$2 &gt;= NTBA!$F$17) * IF(AL$268 &gt;= $E363, MAX( MIN( $F363*$F$264, $F363-SUM($I363:AK363)),0),0)</f>
        <v>0</v>
      </c>
      <c r="AM363" s="53">
        <f xml:space="preserve"> (AM$2 &gt;= NTBA!$F$17) * IF(AM$268 &gt;= $E363, MAX( MIN( $F363*$F$264, $F363-SUM($I363:AL363)),0),0)</f>
        <v>0</v>
      </c>
      <c r="AN363" s="53">
        <f xml:space="preserve"> (AN$2 &gt;= NTBA!$F$17) * IF(AN$268 &gt;= $E363, MAX( MIN( $F363*$F$264, $F363-SUM($I363:AM363)),0),0)</f>
        <v>0</v>
      </c>
      <c r="AO363" s="53">
        <f xml:space="preserve"> (AO$2 &gt;= NTBA!$F$17) * IF(AO$268 &gt;= $E363, MAX( MIN( $F363*$F$264, $F363-SUM($I363:AN363)),0),0)</f>
        <v>0</v>
      </c>
      <c r="AP363" s="53">
        <f xml:space="preserve"> (AP$2 &gt;= NTBA!$F$17) * IF(AP$268 &gt;= $E363, MAX( MIN( $F363*$F$264, $F363-SUM($I363:AO363)),0),0)</f>
        <v>0</v>
      </c>
      <c r="AQ363" s="53">
        <f xml:space="preserve"> (AQ$2 &gt;= NTBA!$F$17) * IF(AQ$268 &gt;= $E363, MAX( MIN( $F363*$F$264, $F363-SUM($I363:AP363)),0),0)</f>
        <v>0</v>
      </c>
      <c r="AR363" s="53">
        <f xml:space="preserve"> (AR$2 &gt;= NTBA!$F$17) * IF(AR$268 &gt;= $E363, MAX( MIN( $F363*$F$264, $F363-SUM($I363:AQ363)),0),0)</f>
        <v>0</v>
      </c>
      <c r="AS363" s="53">
        <f xml:space="preserve"> (AS$2 &gt;= NTBA!$F$17) * IF(AS$268 &gt;= $E363, MAX( MIN( $F363*$F$264, $F363-SUM($I363:AR363)),0),0)</f>
        <v>0</v>
      </c>
      <c r="AT363" s="53">
        <f xml:space="preserve"> (AT$2 &gt;= NTBA!$F$17) * IF(AT$268 &gt;= $E363, MAX( MIN( $F363*$F$264, $F363-SUM($I363:AS363)),0),0)</f>
        <v>0</v>
      </c>
      <c r="AU363" s="53">
        <f xml:space="preserve"> (AU$2 &gt;= NTBA!$F$17) * IF(AU$268 &gt;= $E363, MAX( MIN( $F363*$F$264, $F363-SUM($I363:AT363)),0),0)</f>
        <v>0</v>
      </c>
      <c r="AV363" s="53">
        <f xml:space="preserve"> (AV$2 &gt;= NTBA!$F$17) * IF(AV$268 &gt;= $E363, MAX( MIN( $F363*$F$264, $F363-SUM($I363:AU363)),0),0)</f>
        <v>0</v>
      </c>
      <c r="AW363" s="53">
        <f xml:space="preserve"> (AW$2 &gt;= NTBA!$F$17) * IF(AW$268 &gt;= $E363, MAX( MIN( $F363*$F$264, $F363-SUM($I363:AV363)),0),0)</f>
        <v>0</v>
      </c>
      <c r="AX363" s="53">
        <f xml:space="preserve"> (AX$2 &gt;= NTBA!$F$17) * IF(AX$268 &gt;= $E363, MAX( MIN( $F363*$F$264, $F363-SUM($I363:AW363)),0),0)</f>
        <v>0</v>
      </c>
      <c r="AY363" s="53">
        <f xml:space="preserve"> (AY$2 &gt;= NTBA!$F$17) * IF(AY$268 &gt;= $E363, MAX( MIN( $F363*$F$264, $F363-SUM($I363:AX363)),0),0)</f>
        <v>0</v>
      </c>
      <c r="AZ363" s="53">
        <f xml:space="preserve"> (AZ$2 &gt;= NTBA!$F$17) * IF(AZ$268 &gt;= $E363, MAX( MIN( $F363*$F$264, $F363-SUM($I363:AY363)),0),0)</f>
        <v>0</v>
      </c>
      <c r="BA363" s="53">
        <f xml:space="preserve"> (BA$2 &gt;= NTBA!$F$17) * IF(BA$268 &gt;= $E363, MAX( MIN( $F363*$F$264, $F363-SUM($I363:AZ363)),0),0)</f>
        <v>0</v>
      </c>
      <c r="BB363" s="53">
        <f xml:space="preserve"> (BB$2 &gt;= NTBA!$F$17) * IF(BB$268 &gt;= $E363, MAX( MIN( $F363*$F$264, $F363-SUM($I363:BA363)),0),0)</f>
        <v>0</v>
      </c>
      <c r="BC363" s="53">
        <f xml:space="preserve"> (BC$2 &gt;= NTBA!$F$17) * IF(BC$268 &gt;= $E363, MAX( MIN( $F363*$F$264, $F363-SUM($I363:BB363)),0),0)</f>
        <v>0</v>
      </c>
      <c r="BD363" s="53">
        <f xml:space="preserve"> (BD$2 &gt;= NTBA!$F$17) * IF(BD$268 &gt;= $E363, MAX( MIN( $F363*$F$264, $F363-SUM($I363:BC363)),0),0)</f>
        <v>0</v>
      </c>
      <c r="BE363" s="53">
        <f xml:space="preserve"> (BE$2 &gt;= NTBA!$F$17) * IF(BE$268 &gt;= $E363, MAX( MIN( $F363*$F$264, $F363-SUM($I363:BD363)),0),0)</f>
        <v>0</v>
      </c>
      <c r="BF363" s="53">
        <f xml:space="preserve"> (BF$2 &gt;= NTBA!$F$17) * IF(BF$268 &gt;= $E363, MAX( MIN( $F363*$F$264, $F363-SUM($I363:BE363)),0),0)</f>
        <v>0</v>
      </c>
      <c r="BG363" s="53">
        <f xml:space="preserve"> (BG$2 &gt;= NTBA!$F$17) * IF(BG$268 &gt;= $E363, MAX( MIN( $F363*$F$264, $F363-SUM($I363:BF363)),0),0)</f>
        <v>0</v>
      </c>
      <c r="BH363" s="53">
        <f xml:space="preserve"> (BH$2 &gt;= NTBA!$F$17) * IF(BH$268 &gt;= $E363, MAX( MIN( $F363*$F$264, $F363-SUM($I363:BG363)),0),0)</f>
        <v>0</v>
      </c>
      <c r="BI363" s="53">
        <f xml:space="preserve"> (BI$2 &gt;= NTBA!$F$17) * IF(BI$268 &gt;= $E363, MAX( MIN( $F363*$F$264, $F363-SUM($I363:BH363)),0),0)</f>
        <v>0</v>
      </c>
      <c r="BJ363" s="53">
        <f xml:space="preserve"> (BJ$2 &gt;= NTBA!$F$17) * IF(BJ$268 &gt;= $E363, MAX( MIN( $F363*$F$264, $F363-SUM($I363:BI363)),0),0)</f>
        <v>0</v>
      </c>
      <c r="BK363" s="53">
        <f xml:space="preserve"> (BK$2 &gt;= NTBA!$F$17) * IF(BK$268 &gt;= $E363, MAX( MIN( $F363*$F$264, $F363-SUM($I363:BJ363)),0),0)</f>
        <v>0</v>
      </c>
      <c r="BL363" s="53">
        <f xml:space="preserve"> (BL$2 &gt;= NTBA!$F$17) * IF(BL$268 &gt;= $E363, MAX( MIN( $F363*$F$264, $F363-SUM($I363:BK363)),0),0)</f>
        <v>0</v>
      </c>
      <c r="BM363" s="53">
        <f xml:space="preserve"> (BM$2 &gt;= NTBA!$F$17) * IF(BM$268 &gt;= $E363, MAX( MIN( $F363*$F$264, $F363-SUM($I363:BL363)),0),0)</f>
        <v>0</v>
      </c>
      <c r="BN363" s="53">
        <f xml:space="preserve"> (BN$2 &gt;= NTBA!$F$17) * IF(BN$268 &gt;= $E363, MAX( MIN( $F363*$F$264, $F363-SUM($I363:BM363)),0),0)</f>
        <v>0</v>
      </c>
      <c r="BO363" s="53">
        <f xml:space="preserve"> (BO$2 &gt;= NTBA!$F$17) * IF(BO$268 &gt;= $E363, MAX( MIN( $F363*$F$264, $F363-SUM($I363:BN363)),0),0)</f>
        <v>0</v>
      </c>
      <c r="BP363" s="53">
        <f xml:space="preserve"> (BP$2 &gt;= NTBA!$F$17) * IF(BP$268 &gt;= $E363, MAX( MIN( $F363*$F$264, $F363-SUM($I363:BO363)),0),0)</f>
        <v>0</v>
      </c>
      <c r="BQ363" s="53">
        <f xml:space="preserve"> (BQ$2 &gt;= NTBA!$F$17) * IF(BQ$268 &gt;= $E363, MAX( MIN( $F363*$F$264, $F363-SUM($I363:BP363)),0),0)</f>
        <v>0</v>
      </c>
      <c r="BR363" s="53">
        <f xml:space="preserve"> (BR$2 &gt;= NTBA!$F$17) * IF(BR$268 &gt;= $E363, MAX( MIN( $F363*$F$264, $F363-SUM($I363:BQ363)),0),0)</f>
        <v>0</v>
      </c>
      <c r="BS363" s="53">
        <f xml:space="preserve"> (BS$2 &gt;= NTBA!$F$17) * IF(BS$268 &gt;= $E363, MAX( MIN( $F363*$F$264, $F363-SUM($I363:BR363)),0),0)</f>
        <v>0</v>
      </c>
      <c r="BT363" s="53">
        <f xml:space="preserve"> (BT$2 &gt;= NTBA!$F$17) * IF(BT$268 &gt;= $E363, MAX( MIN( $F363*$F$264, $F363-SUM($I363:BS363)),0),0)</f>
        <v>0</v>
      </c>
      <c r="BU363" s="53">
        <f xml:space="preserve"> (BU$2 &gt;= NTBA!$F$17) * IF(BU$268 &gt;= $E363, MAX( MIN( $F363*$F$264, $F363-SUM($I363:BT363)),0),0)</f>
        <v>0</v>
      </c>
      <c r="BV363" s="53">
        <f xml:space="preserve"> (BV$2 &gt;= NTBA!$F$17) * IF(BV$268 &gt;= $E363, MAX( MIN( $F363*$F$264, $F363-SUM($I363:BU363)),0),0)</f>
        <v>0</v>
      </c>
      <c r="BW363" s="53">
        <f xml:space="preserve"> (BW$2 &gt;= NTBA!$F$17) * IF(BW$268 &gt;= $E363, MAX( MIN( $F363*$F$264, $F363-SUM($I363:BV363)),0),0)</f>
        <v>0</v>
      </c>
      <c r="BX363" s="53">
        <f xml:space="preserve"> (BX$2 &gt;= NTBA!$F$17) * IF(BX$268 &gt;= $E363, MAX( MIN( $F363*$F$264, $F363-SUM($I363:BW363)),0),0)</f>
        <v>0</v>
      </c>
      <c r="BY363" s="53">
        <f xml:space="preserve"> (BY$2 &gt;= NTBA!$F$17) * IF(BY$268 &gt;= $E363, MAX( MIN( $F363*$F$264, $F363-SUM($I363:BX363)),0),0)</f>
        <v>0</v>
      </c>
      <c r="BZ363" s="53">
        <f xml:space="preserve"> (BZ$2 &gt;= NTBA!$F$17) * IF(BZ$268 &gt;= $E363, MAX( MIN( $F363*$F$264, $F363-SUM($I363:BY363)),0),0)</f>
        <v>0</v>
      </c>
      <c r="CA363" s="53">
        <f xml:space="preserve"> (CA$2 &gt;= NTBA!$F$17) * IF(CA$268 &gt;= $E363, MAX( MIN( $F363*$F$264, $F363-SUM($I363:BZ363)),0),0)</f>
        <v>0</v>
      </c>
      <c r="CB363" s="53">
        <f xml:space="preserve"> (CB$2 &gt;= NTBA!$F$17) * IF(CB$268 &gt;= $E363, MAX( MIN( $F363*$F$264, $F363-SUM($I363:CA363)),0),0)</f>
        <v>0</v>
      </c>
      <c r="CC363" s="53">
        <f xml:space="preserve"> (CC$2 &gt;= NTBA!$F$17) * IF(CC$268 &gt;= $E363, MAX( MIN( $F363*$F$264, $F363-SUM($I363:CB363)),0),0)</f>
        <v>0</v>
      </c>
      <c r="CD363" s="53">
        <f xml:space="preserve"> (CD$2 &gt;= NTBA!$F$17) * IF(CD$268 &gt;= $E363, MAX( MIN( $F363*$F$264, $F363-SUM($I363:CC363)),0),0)</f>
        <v>0</v>
      </c>
      <c r="CE363" s="53">
        <f xml:space="preserve"> (CE$2 &gt;= NTBA!$F$17) * IF(CE$268 &gt;= $E363, MAX( MIN( $F363*$F$264, $F363-SUM($I363:CD363)),0),0)</f>
        <v>0</v>
      </c>
      <c r="CF363" s="53">
        <f xml:space="preserve"> (CF$2 &gt;= NTBA!$F$17) * IF(CF$268 &gt;= $E363, MAX( MIN( $F363*$F$264, $F363-SUM($I363:CE363)),0),0)</f>
        <v>0</v>
      </c>
      <c r="CG363" s="53">
        <f xml:space="preserve"> (CG$2 &gt;= NTBA!$F$17) * IF(CG$268 &gt;= $E363, MAX( MIN( $F363*$F$264, $F363-SUM($I363:CF363)),0),0)</f>
        <v>0</v>
      </c>
      <c r="CH363" s="53">
        <f xml:space="preserve"> (CH$2 &gt;= NTBA!$F$17) * IF(CH$268 &gt;= $E363, MAX( MIN( $F363*$F$264, $F363-SUM($I363:CG363)),0),0)</f>
        <v>0</v>
      </c>
      <c r="CI363" s="53">
        <f xml:space="preserve"> (CI$2 &gt;= NTBA!$F$17) * IF(CI$268 &gt;= $E363, MAX( MIN( $F363*$F$264, $F363-SUM($I363:CH363)),0),0)</f>
        <v>0</v>
      </c>
      <c r="CJ363" s="53">
        <f xml:space="preserve"> (CJ$2 &gt;= NTBA!$F$17) * IF(CJ$268 &gt;= $E363, MAX( MIN( $F363*$F$264, $F363-SUM($I363:CI363)),0),0)</f>
        <v>0</v>
      </c>
      <c r="CK363" s="53">
        <f xml:space="preserve"> (CK$2 &gt;= NTBA!$F$17) * IF(CK$268 &gt;= $E363, MAX( MIN( $F363*$F$264, $F363-SUM($I363:CJ363)),0),0)</f>
        <v>0</v>
      </c>
      <c r="CL363" s="53">
        <f xml:space="preserve"> (CL$2 &gt;= NTBA!$F$17) * IF(CL$268 &gt;= $E363, MAX( MIN( $F363*$F$264, $F363-SUM($I363:CK363)),0),0)</f>
        <v>0</v>
      </c>
      <c r="CM363" s="53">
        <f xml:space="preserve"> (CM$2 &gt;= NTBA!$F$17) * IF(CM$268 &gt;= $E363, MAX( MIN( $F363*$F$264, $F363-SUM($I363:CL363)),0),0)</f>
        <v>0</v>
      </c>
      <c r="CN363" s="53">
        <f xml:space="preserve"> (CN$2 &gt;= NTBA!$F$17) * IF(CN$268 &gt;= $E363, MAX( MIN( $F363*$F$264, $F363-SUM($I363:CM363)),0),0)</f>
        <v>0</v>
      </c>
      <c r="CO363" s="53">
        <f xml:space="preserve"> (CO$2 &gt;= NTBA!$F$17) * IF(CO$268 &gt;= $E363, MAX( MIN( $F363*$F$264, $F363-SUM($I363:CN363)),0),0)</f>
        <v>0</v>
      </c>
      <c r="CP363" s="53">
        <f xml:space="preserve"> (CP$2 &gt;= NTBA!$F$17) * IF(CP$268 &gt;= $E363, MAX( MIN( $F363*$F$264, $F363-SUM($I363:CO363)),0),0)</f>
        <v>0</v>
      </c>
      <c r="CQ363" s="53">
        <f xml:space="preserve"> (CQ$2 &gt;= NTBA!$F$17) * IF(CQ$268 &gt;= $E363, MAX( MIN( $F363*$F$264, $F363-SUM($I363:CP363)),0),0)</f>
        <v>0</v>
      </c>
      <c r="CR363" s="53">
        <f xml:space="preserve"> (CR$2 &gt;= NTBA!$F$17) * IF(CR$268 &gt;= $E363, MAX( MIN( $F363*$F$264, $F363-SUM($I363:CQ363)),0),0)</f>
        <v>0</v>
      </c>
      <c r="CS363" s="53">
        <f xml:space="preserve"> (CS$2 &gt;= NTBA!$F$17) * IF(CS$268 &gt;= $E363, MAX( MIN( $F363*$F$264, $F363-SUM($I363:CR363)),0),0)</f>
        <v>0</v>
      </c>
      <c r="CT363" s="53">
        <f xml:space="preserve"> (CT$2 &gt;= NTBA!$F$17) * IF(CT$268 &gt;= $E363, MAX( MIN( $F363*$F$264, $F363-SUM($I363:CS363)),0),0)</f>
        <v>0</v>
      </c>
      <c r="CU363" s="53">
        <f xml:space="preserve"> (CU$2 &gt;= NTBA!$F$17) * IF(CU$268 &gt;= $E363, MAX( MIN( $F363*$F$264, $F363-SUM($I363:CT363)),0),0)</f>
        <v>0</v>
      </c>
      <c r="CV363" s="53">
        <f xml:space="preserve"> (CV$2 &gt;= NTBA!$F$17) * IF(CV$268 &gt;= $E363, MAX( MIN( $F363*$F$264, $F363-SUM($I363:CU363)),0),0)</f>
        <v>0</v>
      </c>
      <c r="CW363" s="53">
        <f xml:space="preserve"> (CW$2 &gt;= NTBA!$F$17) * IF(CW$268 &gt;= $E363, MAX( MIN( $F363*$F$264, $F363-SUM($I363:CV363)),0),0)</f>
        <v>0</v>
      </c>
      <c r="CX363" s="53">
        <f xml:space="preserve"> (CX$2 &gt;= NTBA!$F$17) * IF(CX$268 &gt;= $E363, MAX( MIN( $F363*$F$264, $F363-SUM($I363:CW363)),0),0)</f>
        <v>0</v>
      </c>
      <c r="CY363" s="53">
        <f xml:space="preserve"> (CY$2 &gt;= NTBA!$F$17) * IF(CY$268 &gt;= $E363, MAX( MIN( $F363*$F$264, $F363-SUM($I363:CX363)),0),0)</f>
        <v>0</v>
      </c>
      <c r="CZ363" s="53">
        <f ca="1" xml:space="preserve"> (CZ$2 &gt;= NTBA!$F$17) * IF(CZ$268 &gt;= $E363, MAX( MIN( $F363*$F$264, $F363-SUM($I363:CY363)),0),0)</f>
        <v>0</v>
      </c>
      <c r="DA363" s="53">
        <f ca="1" xml:space="preserve"> (DA$2 &gt;= NTBA!$F$17) * IF(DA$268 &gt;= $E363, MAX( MIN( $F363*$F$264, $F363-SUM($I363:CZ363)),0),0)</f>
        <v>0</v>
      </c>
      <c r="DB363" s="53">
        <f ca="1" xml:space="preserve"> (DB$2 &gt;= NTBA!$F$17) * IF(DB$268 &gt;= $E363, MAX( MIN( $F363*$F$264, $F363-SUM($I363:DA363)),0),0)</f>
        <v>0</v>
      </c>
      <c r="DC363" s="53">
        <f ca="1" xml:space="preserve"> (DC$2 &gt;= NTBA!$F$17) * IF(DC$268 &gt;= $E363, MAX( MIN( $F363*$F$264, $F363-SUM($I363:DB363)),0),0)</f>
        <v>0</v>
      </c>
      <c r="DD363" s="53">
        <f ca="1" xml:space="preserve"> (DD$2 &gt;= NTBA!$F$17) * IF(DD$268 &gt;= $E363, MAX( MIN( $F363*$F$264, $F363-SUM($I363:DC363)),0),0)</f>
        <v>0</v>
      </c>
      <c r="DE363" s="53">
        <f ca="1" xml:space="preserve"> (DE$2 &gt;= NTBA!$F$17) * IF(DE$268 &gt;= $E363, MAX( MIN( $F363*$F$264, $F363-SUM($I363:DD363)),0),0)</f>
        <v>0</v>
      </c>
      <c r="DF363" s="53">
        <f ca="1" xml:space="preserve"> (DF$2 &gt;= NTBA!$F$17) * IF(DF$268 &gt;= $E363, MAX( MIN( $F363*$F$264, $F363-SUM($I363:DE363)),0),0)</f>
        <v>0</v>
      </c>
      <c r="DG363" s="53">
        <f ca="1" xml:space="preserve"> (DG$2 &gt;= NTBA!$F$17) * IF(DG$268 &gt;= $E363, MAX( MIN( $F363*$F$264, $F363-SUM($I363:DF363)),0),0)</f>
        <v>0</v>
      </c>
      <c r="DH363" s="53">
        <f ca="1" xml:space="preserve"> (DH$2 &gt;= NTBA!$F$17) * IF(DH$268 &gt;= $E363, MAX( MIN( $F363*$F$264, $F363-SUM($I363:DG363)),0),0)</f>
        <v>0</v>
      </c>
      <c r="DI363" s="53">
        <f ca="1" xml:space="preserve"> (DI$2 &gt;= NTBA!$F$17) * IF(DI$268 &gt;= $E363, MAX( MIN( $F363*$F$264, $F363-SUM($I363:DH363)),0),0)</f>
        <v>0</v>
      </c>
      <c r="DJ363" s="53">
        <f ca="1" xml:space="preserve"> (DJ$2 &gt;= NTBA!$F$17) * IF(DJ$268 &gt;= $E363, MAX( MIN( $F363*$F$264, $F363-SUM($I363:DI363)),0),0)</f>
        <v>0</v>
      </c>
      <c r="DK363" s="53">
        <f ca="1" xml:space="preserve"> (DK$2 &gt;= NTBA!$F$17) * IF(DK$268 &gt;= $E363, MAX( MIN( $F363*$F$264, $F363-SUM($I363:DJ363)),0),0)</f>
        <v>0</v>
      </c>
      <c r="DL363" s="53">
        <f ca="1" xml:space="preserve"> (DL$2 &gt;= NTBA!$F$17) * IF(DL$268 &gt;= $E363, MAX( MIN( $F363*$F$264, $F363-SUM($I363:DK363)),0),0)</f>
        <v>0</v>
      </c>
      <c r="DM363" s="53">
        <f ca="1" xml:space="preserve"> (DM$2 &gt;= NTBA!$F$17) * IF(DM$268 &gt;= $E363, MAX( MIN( $F363*$F$264, $F363-SUM($I363:DL363)),0),0)</f>
        <v>0</v>
      </c>
      <c r="DN363" s="53">
        <f ca="1" xml:space="preserve"> (DN$2 &gt;= NTBA!$F$17) * IF(DN$268 &gt;= $E363, MAX( MIN( $F363*$F$264, $F363-SUM($I363:DM363)),0),0)</f>
        <v>0</v>
      </c>
      <c r="DO363" s="53">
        <f ca="1" xml:space="preserve"> (DO$2 &gt;= NTBA!$F$17) * IF(DO$268 &gt;= $E363, MAX( MIN( $F363*$F$264, $F363-SUM($I363:DN363)),0),0)</f>
        <v>0</v>
      </c>
      <c r="DP363" s="53">
        <f ca="1" xml:space="preserve"> (DP$2 &gt;= NTBA!$F$17) * IF(DP$268 &gt;= $E363, MAX( MIN( $F363*$F$264, $F363-SUM($I363:DO363)),0),0)</f>
        <v>0</v>
      </c>
      <c r="DQ363" s="53">
        <f ca="1" xml:space="preserve"> (DQ$2 &gt;= NTBA!$F$17) * IF(DQ$268 &gt;= $E363, MAX( MIN( $F363*$F$264, $F363-SUM($I363:DP363)),0),0)</f>
        <v>0</v>
      </c>
      <c r="DR363" s="53">
        <f ca="1" xml:space="preserve"> (DR$2 &gt;= NTBA!$F$17) * IF(DR$268 &gt;= $E363, MAX( MIN( $F363*$F$264, $F363-SUM($I363:DQ363)),0),0)</f>
        <v>0</v>
      </c>
      <c r="DS363" s="53">
        <f ca="1" xml:space="preserve"> (DS$2 &gt;= NTBA!$F$17) * IF(DS$268 &gt;= $E363, MAX( MIN( $F363*$F$264, $F363-SUM($I363:DR363)),0),0)</f>
        <v>0</v>
      </c>
      <c r="DT363" s="53">
        <f ca="1" xml:space="preserve"> (DT$2 &gt;= NTBA!$F$17) * IF(DT$268 &gt;= $E363, MAX( MIN( $F363*$F$264, $F363-SUM($I363:DS363)),0),0)</f>
        <v>0</v>
      </c>
      <c r="DU363" s="53">
        <f ca="1" xml:space="preserve"> (DU$2 &gt;= NTBA!$F$17) * IF(DU$268 &gt;= $E363, MAX( MIN( $F363*$F$264, $F363-SUM($I363:DT363)),0),0)</f>
        <v>0</v>
      </c>
      <c r="DV363" s="53">
        <f ca="1" xml:space="preserve"> (DV$2 &gt;= NTBA!$F$17) * IF(DV$268 &gt;= $E363, MAX( MIN( $F363*$F$264, $F363-SUM($I363:DU363)),0),0)</f>
        <v>0</v>
      </c>
      <c r="DW363" s="53">
        <f ca="1" xml:space="preserve"> (DW$2 &gt;= NTBA!$F$17) * IF(DW$268 &gt;= $E363, MAX( MIN( $F363*$F$264, $F363-SUM($I363:DV363)),0),0)</f>
        <v>0</v>
      </c>
      <c r="DX363" s="53">
        <f ca="1" xml:space="preserve"> (DX$2 &gt;= NTBA!$F$17) * IF(DX$268 &gt;= $E363, MAX( MIN( $F363*$F$264, $F363-SUM($I363:DW363)),0),0)</f>
        <v>0</v>
      </c>
      <c r="DY363" s="53">
        <f ca="1" xml:space="preserve"> (DY$2 &gt;= NTBA!$F$17) * IF(DY$268 &gt;= $E363, MAX( MIN( $F363*$F$264, $F363-SUM($I363:DX363)),0),0)</f>
        <v>0</v>
      </c>
      <c r="DZ363" s="53">
        <f ca="1" xml:space="preserve"> (DZ$2 &gt;= NTBA!$F$17) * IF(DZ$268 &gt;= $E363, MAX( MIN( $F363*$F$264, $F363-SUM($I363:DY363)),0),0)</f>
        <v>0</v>
      </c>
      <c r="EA363" s="53">
        <f ca="1" xml:space="preserve"> (EA$2 &gt;= NTBA!$F$17) * IF(EA$268 &gt;= $E363, MAX( MIN( $F363*$F$264, $F363-SUM($I363:DZ363)),0),0)</f>
        <v>0</v>
      </c>
      <c r="EB363" s="53">
        <f ca="1" xml:space="preserve"> (EB$2 &gt;= NTBA!$F$17) * IF(EB$268 &gt;= $E363, MAX( MIN( $F363*$F$264, $F363-SUM($I363:EA363)),0),0)</f>
        <v>0</v>
      </c>
      <c r="EC363" s="53">
        <f ca="1" xml:space="preserve"> (EC$2 &gt;= NTBA!$F$17) * IF(EC$268 &gt;= $E363, MAX( MIN( $F363*$F$264, $F363-SUM($I363:EB363)),0),0)</f>
        <v>0</v>
      </c>
      <c r="ED363" s="53">
        <f ca="1" xml:space="preserve"> (ED$2 &gt;= NTBA!$F$17) * IF(ED$268 &gt;= $E363, MAX( MIN( $F363*$F$264, $F363-SUM($I363:EC363)),0),0)</f>
        <v>0</v>
      </c>
      <c r="EE363" s="53">
        <f ca="1" xml:space="preserve"> (EE$2 &gt;= NTBA!$F$17) * IF(EE$268 &gt;= $E363, MAX( MIN( $F363*$F$264, $F363-SUM($I363:ED363)),0),0)</f>
        <v>0</v>
      </c>
      <c r="EF363" s="53">
        <f ca="1" xml:space="preserve"> (EF$2 &gt;= NTBA!$F$17) * IF(EF$268 &gt;= $E363, MAX( MIN( $F363*$F$264, $F363-SUM($I363:EE363)),0),0)</f>
        <v>0</v>
      </c>
      <c r="EG363" s="53">
        <f ca="1" xml:space="preserve"> (EG$2 &gt;= NTBA!$F$17) * IF(EG$268 &gt;= $E363, MAX( MIN( $F363*$F$264, $F363-SUM($I363:EF363)),0),0)</f>
        <v>0</v>
      </c>
      <c r="EH363" s="53">
        <f ca="1" xml:space="preserve"> (EH$2 &gt;= NTBA!$F$17) * IF(EH$268 &gt;= $E363, MAX( MIN( $F363*$F$264, $F363-SUM($I363:EG363)),0),0)</f>
        <v>0</v>
      </c>
      <c r="EI363" s="21"/>
    </row>
    <row r="364" spans="5:139" ht="15" customHeight="1" outlineLevel="1" x14ac:dyDescent="0.35">
      <c r="E364" s="625">
        <v>96</v>
      </c>
      <c r="F364" s="415">
        <f ca="1"/>
        <v>0</v>
      </c>
      <c r="H364" s="26">
        <f t="shared" ca="1" si="185"/>
        <v>0</v>
      </c>
      <c r="I364" s="39"/>
      <c r="J364" s="53">
        <f xml:space="preserve"> (J$2 &gt;= NTBA!$F$17) * IF(J$268 &gt;= $E364, MAX( MIN( $F364*$F$264, $F364-SUM($I364:I364)),0),0)</f>
        <v>0</v>
      </c>
      <c r="K364" s="53">
        <f xml:space="preserve"> (K$2 &gt;= NTBA!$F$17) * IF(K$268 &gt;= $E364, MAX( MIN( $F364*$F$264, $F364-SUM($I364:J364)),0),0)</f>
        <v>0</v>
      </c>
      <c r="L364" s="53">
        <f xml:space="preserve"> (L$2 &gt;= NTBA!$F$17) * IF(L$268 &gt;= $E364, MAX( MIN( $F364*$F$264, $F364-SUM($I364:K364)),0),0)</f>
        <v>0</v>
      </c>
      <c r="M364" s="53">
        <f xml:space="preserve"> (M$2 &gt;= NTBA!$F$17) * IF(M$268 &gt;= $E364, MAX( MIN( $F364*$F$264, $F364-SUM($I364:L364)),0),0)</f>
        <v>0</v>
      </c>
      <c r="N364" s="53">
        <f xml:space="preserve"> (N$2 &gt;= NTBA!$F$17) * IF(N$268 &gt;= $E364, MAX( MIN( $F364*$F$264, $F364-SUM($I364:M364)),0),0)</f>
        <v>0</v>
      </c>
      <c r="O364" s="53">
        <f xml:space="preserve"> (O$2 &gt;= NTBA!$F$17) * IF(O$268 &gt;= $E364, MAX( MIN( $F364*$F$264, $F364-SUM($I364:N364)),0),0)</f>
        <v>0</v>
      </c>
      <c r="P364" s="53">
        <f xml:space="preserve"> (P$2 &gt;= NTBA!$F$17) * IF(P$268 &gt;= $E364, MAX( MIN( $F364*$F$264, $F364-SUM($I364:O364)),0),0)</f>
        <v>0</v>
      </c>
      <c r="Q364" s="53">
        <f xml:space="preserve"> (Q$2 &gt;= NTBA!$F$17) * IF(Q$268 &gt;= $E364, MAX( MIN( $F364*$F$264, $F364-SUM($I364:P364)),0),0)</f>
        <v>0</v>
      </c>
      <c r="R364" s="53">
        <f xml:space="preserve"> (R$2 &gt;= NTBA!$F$17) * IF(R$268 &gt;= $E364, MAX( MIN( $F364*$F$264, $F364-SUM($I364:Q364)),0),0)</f>
        <v>0</v>
      </c>
      <c r="S364" s="53">
        <f xml:space="preserve"> (S$2 &gt;= NTBA!$F$17) * IF(S$268 &gt;= $E364, MAX( MIN( $F364*$F$264, $F364-SUM($I364:R364)),0),0)</f>
        <v>0</v>
      </c>
      <c r="T364" s="53">
        <f xml:space="preserve"> (T$2 &gt;= NTBA!$F$17) * IF(T$268 &gt;= $E364, MAX( MIN( $F364*$F$264, $F364-SUM($I364:S364)),0),0)</f>
        <v>0</v>
      </c>
      <c r="U364" s="53">
        <f xml:space="preserve"> (U$2 &gt;= NTBA!$F$17) * IF(U$268 &gt;= $E364, MAX( MIN( $F364*$F$264, $F364-SUM($I364:T364)),0),0)</f>
        <v>0</v>
      </c>
      <c r="V364" s="53">
        <f xml:space="preserve"> (V$2 &gt;= NTBA!$F$17) * IF(V$268 &gt;= $E364, MAX( MIN( $F364*$F$264, $F364-SUM($I364:U364)),0),0)</f>
        <v>0</v>
      </c>
      <c r="W364" s="53">
        <f xml:space="preserve"> (W$2 &gt;= NTBA!$F$17) * IF(W$268 &gt;= $E364, MAX( MIN( $F364*$F$264, $F364-SUM($I364:V364)),0),0)</f>
        <v>0</v>
      </c>
      <c r="X364" s="53">
        <f xml:space="preserve"> (X$2 &gt;= NTBA!$F$17) * IF(X$268 &gt;= $E364, MAX( MIN( $F364*$F$264, $F364-SUM($I364:W364)),0),0)</f>
        <v>0</v>
      </c>
      <c r="Y364" s="53">
        <f xml:space="preserve"> (Y$2 &gt;= NTBA!$F$17) * IF(Y$268 &gt;= $E364, MAX( MIN( $F364*$F$264, $F364-SUM($I364:X364)),0),0)</f>
        <v>0</v>
      </c>
      <c r="Z364" s="53">
        <f xml:space="preserve"> (Z$2 &gt;= NTBA!$F$17) * IF(Z$268 &gt;= $E364, MAX( MIN( $F364*$F$264, $F364-SUM($I364:Y364)),0),0)</f>
        <v>0</v>
      </c>
      <c r="AA364" s="53">
        <f xml:space="preserve"> (AA$2 &gt;= NTBA!$F$17) * IF(AA$268 &gt;= $E364, MAX( MIN( $F364*$F$264, $F364-SUM($I364:Z364)),0),0)</f>
        <v>0</v>
      </c>
      <c r="AB364" s="53">
        <f xml:space="preserve"> (AB$2 &gt;= NTBA!$F$17) * IF(AB$268 &gt;= $E364, MAX( MIN( $F364*$F$264, $F364-SUM($I364:AA364)),0),0)</f>
        <v>0</v>
      </c>
      <c r="AC364" s="53">
        <f xml:space="preserve"> (AC$2 &gt;= NTBA!$F$17) * IF(AC$268 &gt;= $E364, MAX( MIN( $F364*$F$264, $F364-SUM($I364:AB364)),0),0)</f>
        <v>0</v>
      </c>
      <c r="AD364" s="53">
        <f xml:space="preserve"> (AD$2 &gt;= NTBA!$F$17) * IF(AD$268 &gt;= $E364, MAX( MIN( $F364*$F$264, $F364-SUM($I364:AC364)),0),0)</f>
        <v>0</v>
      </c>
      <c r="AE364" s="53">
        <f xml:space="preserve"> (AE$2 &gt;= NTBA!$F$17) * IF(AE$268 &gt;= $E364, MAX( MIN( $F364*$F$264, $F364-SUM($I364:AD364)),0),0)</f>
        <v>0</v>
      </c>
      <c r="AF364" s="53">
        <f xml:space="preserve"> (AF$2 &gt;= NTBA!$F$17) * IF(AF$268 &gt;= $E364, MAX( MIN( $F364*$F$264, $F364-SUM($I364:AE364)),0),0)</f>
        <v>0</v>
      </c>
      <c r="AG364" s="53">
        <f xml:space="preserve"> (AG$2 &gt;= NTBA!$F$17) * IF(AG$268 &gt;= $E364, MAX( MIN( $F364*$F$264, $F364-SUM($I364:AF364)),0),0)</f>
        <v>0</v>
      </c>
      <c r="AH364" s="53">
        <f xml:space="preserve"> (AH$2 &gt;= NTBA!$F$17) * IF(AH$268 &gt;= $E364, MAX( MIN( $F364*$F$264, $F364-SUM($I364:AG364)),0),0)</f>
        <v>0</v>
      </c>
      <c r="AI364" s="53">
        <f xml:space="preserve"> (AI$2 &gt;= NTBA!$F$17) * IF(AI$268 &gt;= $E364, MAX( MIN( $F364*$F$264, $F364-SUM($I364:AH364)),0),0)</f>
        <v>0</v>
      </c>
      <c r="AJ364" s="53">
        <f xml:space="preserve"> (AJ$2 &gt;= NTBA!$F$17) * IF(AJ$268 &gt;= $E364, MAX( MIN( $F364*$F$264, $F364-SUM($I364:AI364)),0),0)</f>
        <v>0</v>
      </c>
      <c r="AK364" s="53">
        <f xml:space="preserve"> (AK$2 &gt;= NTBA!$F$17) * IF(AK$268 &gt;= $E364, MAX( MIN( $F364*$F$264, $F364-SUM($I364:AJ364)),0),0)</f>
        <v>0</v>
      </c>
      <c r="AL364" s="53">
        <f xml:space="preserve"> (AL$2 &gt;= NTBA!$F$17) * IF(AL$268 &gt;= $E364, MAX( MIN( $F364*$F$264, $F364-SUM($I364:AK364)),0),0)</f>
        <v>0</v>
      </c>
      <c r="AM364" s="53">
        <f xml:space="preserve"> (AM$2 &gt;= NTBA!$F$17) * IF(AM$268 &gt;= $E364, MAX( MIN( $F364*$F$264, $F364-SUM($I364:AL364)),0),0)</f>
        <v>0</v>
      </c>
      <c r="AN364" s="53">
        <f xml:space="preserve"> (AN$2 &gt;= NTBA!$F$17) * IF(AN$268 &gt;= $E364, MAX( MIN( $F364*$F$264, $F364-SUM($I364:AM364)),0),0)</f>
        <v>0</v>
      </c>
      <c r="AO364" s="53">
        <f xml:space="preserve"> (AO$2 &gt;= NTBA!$F$17) * IF(AO$268 &gt;= $E364, MAX( MIN( $F364*$F$264, $F364-SUM($I364:AN364)),0),0)</f>
        <v>0</v>
      </c>
      <c r="AP364" s="53">
        <f xml:space="preserve"> (AP$2 &gt;= NTBA!$F$17) * IF(AP$268 &gt;= $E364, MAX( MIN( $F364*$F$264, $F364-SUM($I364:AO364)),0),0)</f>
        <v>0</v>
      </c>
      <c r="AQ364" s="53">
        <f xml:space="preserve"> (AQ$2 &gt;= NTBA!$F$17) * IF(AQ$268 &gt;= $E364, MAX( MIN( $F364*$F$264, $F364-SUM($I364:AP364)),0),0)</f>
        <v>0</v>
      </c>
      <c r="AR364" s="53">
        <f xml:space="preserve"> (AR$2 &gt;= NTBA!$F$17) * IF(AR$268 &gt;= $E364, MAX( MIN( $F364*$F$264, $F364-SUM($I364:AQ364)),0),0)</f>
        <v>0</v>
      </c>
      <c r="AS364" s="53">
        <f xml:space="preserve"> (AS$2 &gt;= NTBA!$F$17) * IF(AS$268 &gt;= $E364, MAX( MIN( $F364*$F$264, $F364-SUM($I364:AR364)),0),0)</f>
        <v>0</v>
      </c>
      <c r="AT364" s="53">
        <f xml:space="preserve"> (AT$2 &gt;= NTBA!$F$17) * IF(AT$268 &gt;= $E364, MAX( MIN( $F364*$F$264, $F364-SUM($I364:AS364)),0),0)</f>
        <v>0</v>
      </c>
      <c r="AU364" s="53">
        <f xml:space="preserve"> (AU$2 &gt;= NTBA!$F$17) * IF(AU$268 &gt;= $E364, MAX( MIN( $F364*$F$264, $F364-SUM($I364:AT364)),0),0)</f>
        <v>0</v>
      </c>
      <c r="AV364" s="53">
        <f xml:space="preserve"> (AV$2 &gt;= NTBA!$F$17) * IF(AV$268 &gt;= $E364, MAX( MIN( $F364*$F$264, $F364-SUM($I364:AU364)),0),0)</f>
        <v>0</v>
      </c>
      <c r="AW364" s="53">
        <f xml:space="preserve"> (AW$2 &gt;= NTBA!$F$17) * IF(AW$268 &gt;= $E364, MAX( MIN( $F364*$F$264, $F364-SUM($I364:AV364)),0),0)</f>
        <v>0</v>
      </c>
      <c r="AX364" s="53">
        <f xml:space="preserve"> (AX$2 &gt;= NTBA!$F$17) * IF(AX$268 &gt;= $E364, MAX( MIN( $F364*$F$264, $F364-SUM($I364:AW364)),0),0)</f>
        <v>0</v>
      </c>
      <c r="AY364" s="53">
        <f xml:space="preserve"> (AY$2 &gt;= NTBA!$F$17) * IF(AY$268 &gt;= $E364, MAX( MIN( $F364*$F$264, $F364-SUM($I364:AX364)),0),0)</f>
        <v>0</v>
      </c>
      <c r="AZ364" s="53">
        <f xml:space="preserve"> (AZ$2 &gt;= NTBA!$F$17) * IF(AZ$268 &gt;= $E364, MAX( MIN( $F364*$F$264, $F364-SUM($I364:AY364)),0),0)</f>
        <v>0</v>
      </c>
      <c r="BA364" s="53">
        <f xml:space="preserve"> (BA$2 &gt;= NTBA!$F$17) * IF(BA$268 &gt;= $E364, MAX( MIN( $F364*$F$264, $F364-SUM($I364:AZ364)),0),0)</f>
        <v>0</v>
      </c>
      <c r="BB364" s="53">
        <f xml:space="preserve"> (BB$2 &gt;= NTBA!$F$17) * IF(BB$268 &gt;= $E364, MAX( MIN( $F364*$F$264, $F364-SUM($I364:BA364)),0),0)</f>
        <v>0</v>
      </c>
      <c r="BC364" s="53">
        <f xml:space="preserve"> (BC$2 &gt;= NTBA!$F$17) * IF(BC$268 &gt;= $E364, MAX( MIN( $F364*$F$264, $F364-SUM($I364:BB364)),0),0)</f>
        <v>0</v>
      </c>
      <c r="BD364" s="53">
        <f xml:space="preserve"> (BD$2 &gt;= NTBA!$F$17) * IF(BD$268 &gt;= $E364, MAX( MIN( $F364*$F$264, $F364-SUM($I364:BC364)),0),0)</f>
        <v>0</v>
      </c>
      <c r="BE364" s="53">
        <f xml:space="preserve"> (BE$2 &gt;= NTBA!$F$17) * IF(BE$268 &gt;= $E364, MAX( MIN( $F364*$F$264, $F364-SUM($I364:BD364)),0),0)</f>
        <v>0</v>
      </c>
      <c r="BF364" s="53">
        <f xml:space="preserve"> (BF$2 &gt;= NTBA!$F$17) * IF(BF$268 &gt;= $E364, MAX( MIN( $F364*$F$264, $F364-SUM($I364:BE364)),0),0)</f>
        <v>0</v>
      </c>
      <c r="BG364" s="53">
        <f xml:space="preserve"> (BG$2 &gt;= NTBA!$F$17) * IF(BG$268 &gt;= $E364, MAX( MIN( $F364*$F$264, $F364-SUM($I364:BF364)),0),0)</f>
        <v>0</v>
      </c>
      <c r="BH364" s="53">
        <f xml:space="preserve"> (BH$2 &gt;= NTBA!$F$17) * IF(BH$268 &gt;= $E364, MAX( MIN( $F364*$F$264, $F364-SUM($I364:BG364)),0),0)</f>
        <v>0</v>
      </c>
      <c r="BI364" s="53">
        <f xml:space="preserve"> (BI$2 &gt;= NTBA!$F$17) * IF(BI$268 &gt;= $E364, MAX( MIN( $F364*$F$264, $F364-SUM($I364:BH364)),0),0)</f>
        <v>0</v>
      </c>
      <c r="BJ364" s="53">
        <f xml:space="preserve"> (BJ$2 &gt;= NTBA!$F$17) * IF(BJ$268 &gt;= $E364, MAX( MIN( $F364*$F$264, $F364-SUM($I364:BI364)),0),0)</f>
        <v>0</v>
      </c>
      <c r="BK364" s="53">
        <f xml:space="preserve"> (BK$2 &gt;= NTBA!$F$17) * IF(BK$268 &gt;= $E364, MAX( MIN( $F364*$F$264, $F364-SUM($I364:BJ364)),0),0)</f>
        <v>0</v>
      </c>
      <c r="BL364" s="53">
        <f xml:space="preserve"> (BL$2 &gt;= NTBA!$F$17) * IF(BL$268 &gt;= $E364, MAX( MIN( $F364*$F$264, $F364-SUM($I364:BK364)),0),0)</f>
        <v>0</v>
      </c>
      <c r="BM364" s="53">
        <f xml:space="preserve"> (BM$2 &gt;= NTBA!$F$17) * IF(BM$268 &gt;= $E364, MAX( MIN( $F364*$F$264, $F364-SUM($I364:BL364)),0),0)</f>
        <v>0</v>
      </c>
      <c r="BN364" s="53">
        <f xml:space="preserve"> (BN$2 &gt;= NTBA!$F$17) * IF(BN$268 &gt;= $E364, MAX( MIN( $F364*$F$264, $F364-SUM($I364:BM364)),0),0)</f>
        <v>0</v>
      </c>
      <c r="BO364" s="53">
        <f xml:space="preserve"> (BO$2 &gt;= NTBA!$F$17) * IF(BO$268 &gt;= $E364, MAX( MIN( $F364*$F$264, $F364-SUM($I364:BN364)),0),0)</f>
        <v>0</v>
      </c>
      <c r="BP364" s="53">
        <f xml:space="preserve"> (BP$2 &gt;= NTBA!$F$17) * IF(BP$268 &gt;= $E364, MAX( MIN( $F364*$F$264, $F364-SUM($I364:BO364)),0),0)</f>
        <v>0</v>
      </c>
      <c r="BQ364" s="53">
        <f xml:space="preserve"> (BQ$2 &gt;= NTBA!$F$17) * IF(BQ$268 &gt;= $E364, MAX( MIN( $F364*$F$264, $F364-SUM($I364:BP364)),0),0)</f>
        <v>0</v>
      </c>
      <c r="BR364" s="53">
        <f xml:space="preserve"> (BR$2 &gt;= NTBA!$F$17) * IF(BR$268 &gt;= $E364, MAX( MIN( $F364*$F$264, $F364-SUM($I364:BQ364)),0),0)</f>
        <v>0</v>
      </c>
      <c r="BS364" s="53">
        <f xml:space="preserve"> (BS$2 &gt;= NTBA!$F$17) * IF(BS$268 &gt;= $E364, MAX( MIN( $F364*$F$264, $F364-SUM($I364:BR364)),0),0)</f>
        <v>0</v>
      </c>
      <c r="BT364" s="53">
        <f xml:space="preserve"> (BT$2 &gt;= NTBA!$F$17) * IF(BT$268 &gt;= $E364, MAX( MIN( $F364*$F$264, $F364-SUM($I364:BS364)),0),0)</f>
        <v>0</v>
      </c>
      <c r="BU364" s="53">
        <f xml:space="preserve"> (BU$2 &gt;= NTBA!$F$17) * IF(BU$268 &gt;= $E364, MAX( MIN( $F364*$F$264, $F364-SUM($I364:BT364)),0),0)</f>
        <v>0</v>
      </c>
      <c r="BV364" s="53">
        <f xml:space="preserve"> (BV$2 &gt;= NTBA!$F$17) * IF(BV$268 &gt;= $E364, MAX( MIN( $F364*$F$264, $F364-SUM($I364:BU364)),0),0)</f>
        <v>0</v>
      </c>
      <c r="BW364" s="53">
        <f xml:space="preserve"> (BW$2 &gt;= NTBA!$F$17) * IF(BW$268 &gt;= $E364, MAX( MIN( $F364*$F$264, $F364-SUM($I364:BV364)),0),0)</f>
        <v>0</v>
      </c>
      <c r="BX364" s="53">
        <f xml:space="preserve"> (BX$2 &gt;= NTBA!$F$17) * IF(BX$268 &gt;= $E364, MAX( MIN( $F364*$F$264, $F364-SUM($I364:BW364)),0),0)</f>
        <v>0</v>
      </c>
      <c r="BY364" s="53">
        <f xml:space="preserve"> (BY$2 &gt;= NTBA!$F$17) * IF(BY$268 &gt;= $E364, MAX( MIN( $F364*$F$264, $F364-SUM($I364:BX364)),0),0)</f>
        <v>0</v>
      </c>
      <c r="BZ364" s="53">
        <f xml:space="preserve"> (BZ$2 &gt;= NTBA!$F$17) * IF(BZ$268 &gt;= $E364, MAX( MIN( $F364*$F$264, $F364-SUM($I364:BY364)),0),0)</f>
        <v>0</v>
      </c>
      <c r="CA364" s="53">
        <f xml:space="preserve"> (CA$2 &gt;= NTBA!$F$17) * IF(CA$268 &gt;= $E364, MAX( MIN( $F364*$F$264, $F364-SUM($I364:BZ364)),0),0)</f>
        <v>0</v>
      </c>
      <c r="CB364" s="53">
        <f xml:space="preserve"> (CB$2 &gt;= NTBA!$F$17) * IF(CB$268 &gt;= $E364, MAX( MIN( $F364*$F$264, $F364-SUM($I364:CA364)),0),0)</f>
        <v>0</v>
      </c>
      <c r="CC364" s="53">
        <f xml:space="preserve"> (CC$2 &gt;= NTBA!$F$17) * IF(CC$268 &gt;= $E364, MAX( MIN( $F364*$F$264, $F364-SUM($I364:CB364)),0),0)</f>
        <v>0</v>
      </c>
      <c r="CD364" s="53">
        <f xml:space="preserve"> (CD$2 &gt;= NTBA!$F$17) * IF(CD$268 &gt;= $E364, MAX( MIN( $F364*$F$264, $F364-SUM($I364:CC364)),0),0)</f>
        <v>0</v>
      </c>
      <c r="CE364" s="53">
        <f xml:space="preserve"> (CE$2 &gt;= NTBA!$F$17) * IF(CE$268 &gt;= $E364, MAX( MIN( $F364*$F$264, $F364-SUM($I364:CD364)),0),0)</f>
        <v>0</v>
      </c>
      <c r="CF364" s="53">
        <f xml:space="preserve"> (CF$2 &gt;= NTBA!$F$17) * IF(CF$268 &gt;= $E364, MAX( MIN( $F364*$F$264, $F364-SUM($I364:CE364)),0),0)</f>
        <v>0</v>
      </c>
      <c r="CG364" s="53">
        <f xml:space="preserve"> (CG$2 &gt;= NTBA!$F$17) * IF(CG$268 &gt;= $E364, MAX( MIN( $F364*$F$264, $F364-SUM($I364:CF364)),0),0)</f>
        <v>0</v>
      </c>
      <c r="CH364" s="53">
        <f xml:space="preserve"> (CH$2 &gt;= NTBA!$F$17) * IF(CH$268 &gt;= $E364, MAX( MIN( $F364*$F$264, $F364-SUM($I364:CG364)),0),0)</f>
        <v>0</v>
      </c>
      <c r="CI364" s="53">
        <f xml:space="preserve"> (CI$2 &gt;= NTBA!$F$17) * IF(CI$268 &gt;= $E364, MAX( MIN( $F364*$F$264, $F364-SUM($I364:CH364)),0),0)</f>
        <v>0</v>
      </c>
      <c r="CJ364" s="53">
        <f xml:space="preserve"> (CJ$2 &gt;= NTBA!$F$17) * IF(CJ$268 &gt;= $E364, MAX( MIN( $F364*$F$264, $F364-SUM($I364:CI364)),0),0)</f>
        <v>0</v>
      </c>
      <c r="CK364" s="53">
        <f xml:space="preserve"> (CK$2 &gt;= NTBA!$F$17) * IF(CK$268 &gt;= $E364, MAX( MIN( $F364*$F$264, $F364-SUM($I364:CJ364)),0),0)</f>
        <v>0</v>
      </c>
      <c r="CL364" s="53">
        <f xml:space="preserve"> (CL$2 &gt;= NTBA!$F$17) * IF(CL$268 &gt;= $E364, MAX( MIN( $F364*$F$264, $F364-SUM($I364:CK364)),0),0)</f>
        <v>0</v>
      </c>
      <c r="CM364" s="53">
        <f xml:space="preserve"> (CM$2 &gt;= NTBA!$F$17) * IF(CM$268 &gt;= $E364, MAX( MIN( $F364*$F$264, $F364-SUM($I364:CL364)),0),0)</f>
        <v>0</v>
      </c>
      <c r="CN364" s="53">
        <f xml:space="preserve"> (CN$2 &gt;= NTBA!$F$17) * IF(CN$268 &gt;= $E364, MAX( MIN( $F364*$F$264, $F364-SUM($I364:CM364)),0),0)</f>
        <v>0</v>
      </c>
      <c r="CO364" s="53">
        <f xml:space="preserve"> (CO$2 &gt;= NTBA!$F$17) * IF(CO$268 &gt;= $E364, MAX( MIN( $F364*$F$264, $F364-SUM($I364:CN364)),0),0)</f>
        <v>0</v>
      </c>
      <c r="CP364" s="53">
        <f xml:space="preserve"> (CP$2 &gt;= NTBA!$F$17) * IF(CP$268 &gt;= $E364, MAX( MIN( $F364*$F$264, $F364-SUM($I364:CO364)),0),0)</f>
        <v>0</v>
      </c>
      <c r="CQ364" s="53">
        <f xml:space="preserve"> (CQ$2 &gt;= NTBA!$F$17) * IF(CQ$268 &gt;= $E364, MAX( MIN( $F364*$F$264, $F364-SUM($I364:CP364)),0),0)</f>
        <v>0</v>
      </c>
      <c r="CR364" s="53">
        <f xml:space="preserve"> (CR$2 &gt;= NTBA!$F$17) * IF(CR$268 &gt;= $E364, MAX( MIN( $F364*$F$264, $F364-SUM($I364:CQ364)),0),0)</f>
        <v>0</v>
      </c>
      <c r="CS364" s="53">
        <f xml:space="preserve"> (CS$2 &gt;= NTBA!$F$17) * IF(CS$268 &gt;= $E364, MAX( MIN( $F364*$F$264, $F364-SUM($I364:CR364)),0),0)</f>
        <v>0</v>
      </c>
      <c r="CT364" s="53">
        <f xml:space="preserve"> (CT$2 &gt;= NTBA!$F$17) * IF(CT$268 &gt;= $E364, MAX( MIN( $F364*$F$264, $F364-SUM($I364:CS364)),0),0)</f>
        <v>0</v>
      </c>
      <c r="CU364" s="53">
        <f xml:space="preserve"> (CU$2 &gt;= NTBA!$F$17) * IF(CU$268 &gt;= $E364, MAX( MIN( $F364*$F$264, $F364-SUM($I364:CT364)),0),0)</f>
        <v>0</v>
      </c>
      <c r="CV364" s="53">
        <f xml:space="preserve"> (CV$2 &gt;= NTBA!$F$17) * IF(CV$268 &gt;= $E364, MAX( MIN( $F364*$F$264, $F364-SUM($I364:CU364)),0),0)</f>
        <v>0</v>
      </c>
      <c r="CW364" s="53">
        <f xml:space="preserve"> (CW$2 &gt;= NTBA!$F$17) * IF(CW$268 &gt;= $E364, MAX( MIN( $F364*$F$264, $F364-SUM($I364:CV364)),0),0)</f>
        <v>0</v>
      </c>
      <c r="CX364" s="53">
        <f xml:space="preserve"> (CX$2 &gt;= NTBA!$F$17) * IF(CX$268 &gt;= $E364, MAX( MIN( $F364*$F$264, $F364-SUM($I364:CW364)),0),0)</f>
        <v>0</v>
      </c>
      <c r="CY364" s="53">
        <f xml:space="preserve"> (CY$2 &gt;= NTBA!$F$17) * IF(CY$268 &gt;= $E364, MAX( MIN( $F364*$F$264, $F364-SUM($I364:CX364)),0),0)</f>
        <v>0</v>
      </c>
      <c r="CZ364" s="53">
        <f xml:space="preserve"> (CZ$2 &gt;= NTBA!$F$17) * IF(CZ$268 &gt;= $E364, MAX( MIN( $F364*$F$264, $F364-SUM($I364:CY364)),0),0)</f>
        <v>0</v>
      </c>
      <c r="DA364" s="53">
        <f ca="1" xml:space="preserve"> (DA$2 &gt;= NTBA!$F$17) * IF(DA$268 &gt;= $E364, MAX( MIN( $F364*$F$264, $F364-SUM($I364:CZ364)),0),0)</f>
        <v>0</v>
      </c>
      <c r="DB364" s="53">
        <f ca="1" xml:space="preserve"> (DB$2 &gt;= NTBA!$F$17) * IF(DB$268 &gt;= $E364, MAX( MIN( $F364*$F$264, $F364-SUM($I364:DA364)),0),0)</f>
        <v>0</v>
      </c>
      <c r="DC364" s="53">
        <f ca="1" xml:space="preserve"> (DC$2 &gt;= NTBA!$F$17) * IF(DC$268 &gt;= $E364, MAX( MIN( $F364*$F$264, $F364-SUM($I364:DB364)),0),0)</f>
        <v>0</v>
      </c>
      <c r="DD364" s="53">
        <f ca="1" xml:space="preserve"> (DD$2 &gt;= NTBA!$F$17) * IF(DD$268 &gt;= $E364, MAX( MIN( $F364*$F$264, $F364-SUM($I364:DC364)),0),0)</f>
        <v>0</v>
      </c>
      <c r="DE364" s="53">
        <f ca="1" xml:space="preserve"> (DE$2 &gt;= NTBA!$F$17) * IF(DE$268 &gt;= $E364, MAX( MIN( $F364*$F$264, $F364-SUM($I364:DD364)),0),0)</f>
        <v>0</v>
      </c>
      <c r="DF364" s="53">
        <f ca="1" xml:space="preserve"> (DF$2 &gt;= NTBA!$F$17) * IF(DF$268 &gt;= $E364, MAX( MIN( $F364*$F$264, $F364-SUM($I364:DE364)),0),0)</f>
        <v>0</v>
      </c>
      <c r="DG364" s="53">
        <f ca="1" xml:space="preserve"> (DG$2 &gt;= NTBA!$F$17) * IF(DG$268 &gt;= $E364, MAX( MIN( $F364*$F$264, $F364-SUM($I364:DF364)),0),0)</f>
        <v>0</v>
      </c>
      <c r="DH364" s="53">
        <f ca="1" xml:space="preserve"> (DH$2 &gt;= NTBA!$F$17) * IF(DH$268 &gt;= $E364, MAX( MIN( $F364*$F$264, $F364-SUM($I364:DG364)),0),0)</f>
        <v>0</v>
      </c>
      <c r="DI364" s="53">
        <f ca="1" xml:space="preserve"> (DI$2 &gt;= NTBA!$F$17) * IF(DI$268 &gt;= $E364, MAX( MIN( $F364*$F$264, $F364-SUM($I364:DH364)),0),0)</f>
        <v>0</v>
      </c>
      <c r="DJ364" s="53">
        <f ca="1" xml:space="preserve"> (DJ$2 &gt;= NTBA!$F$17) * IF(DJ$268 &gt;= $E364, MAX( MIN( $F364*$F$264, $F364-SUM($I364:DI364)),0),0)</f>
        <v>0</v>
      </c>
      <c r="DK364" s="53">
        <f ca="1" xml:space="preserve"> (DK$2 &gt;= NTBA!$F$17) * IF(DK$268 &gt;= $E364, MAX( MIN( $F364*$F$264, $F364-SUM($I364:DJ364)),0),0)</f>
        <v>0</v>
      </c>
      <c r="DL364" s="53">
        <f ca="1" xml:space="preserve"> (DL$2 &gt;= NTBA!$F$17) * IF(DL$268 &gt;= $E364, MAX( MIN( $F364*$F$264, $F364-SUM($I364:DK364)),0),0)</f>
        <v>0</v>
      </c>
      <c r="DM364" s="53">
        <f ca="1" xml:space="preserve"> (DM$2 &gt;= NTBA!$F$17) * IF(DM$268 &gt;= $E364, MAX( MIN( $F364*$F$264, $F364-SUM($I364:DL364)),0),0)</f>
        <v>0</v>
      </c>
      <c r="DN364" s="53">
        <f ca="1" xml:space="preserve"> (DN$2 &gt;= NTBA!$F$17) * IF(DN$268 &gt;= $E364, MAX( MIN( $F364*$F$264, $F364-SUM($I364:DM364)),0),0)</f>
        <v>0</v>
      </c>
      <c r="DO364" s="53">
        <f ca="1" xml:space="preserve"> (DO$2 &gt;= NTBA!$F$17) * IF(DO$268 &gt;= $E364, MAX( MIN( $F364*$F$264, $F364-SUM($I364:DN364)),0),0)</f>
        <v>0</v>
      </c>
      <c r="DP364" s="53">
        <f ca="1" xml:space="preserve"> (DP$2 &gt;= NTBA!$F$17) * IF(DP$268 &gt;= $E364, MAX( MIN( $F364*$F$264, $F364-SUM($I364:DO364)),0),0)</f>
        <v>0</v>
      </c>
      <c r="DQ364" s="53">
        <f ca="1" xml:space="preserve"> (DQ$2 &gt;= NTBA!$F$17) * IF(DQ$268 &gt;= $E364, MAX( MIN( $F364*$F$264, $F364-SUM($I364:DP364)),0),0)</f>
        <v>0</v>
      </c>
      <c r="DR364" s="53">
        <f ca="1" xml:space="preserve"> (DR$2 &gt;= NTBA!$F$17) * IF(DR$268 &gt;= $E364, MAX( MIN( $F364*$F$264, $F364-SUM($I364:DQ364)),0),0)</f>
        <v>0</v>
      </c>
      <c r="DS364" s="53">
        <f ca="1" xml:space="preserve"> (DS$2 &gt;= NTBA!$F$17) * IF(DS$268 &gt;= $E364, MAX( MIN( $F364*$F$264, $F364-SUM($I364:DR364)),0),0)</f>
        <v>0</v>
      </c>
      <c r="DT364" s="53">
        <f ca="1" xml:space="preserve"> (DT$2 &gt;= NTBA!$F$17) * IF(DT$268 &gt;= $E364, MAX( MIN( $F364*$F$264, $F364-SUM($I364:DS364)),0),0)</f>
        <v>0</v>
      </c>
      <c r="DU364" s="53">
        <f ca="1" xml:space="preserve"> (DU$2 &gt;= NTBA!$F$17) * IF(DU$268 &gt;= $E364, MAX( MIN( $F364*$F$264, $F364-SUM($I364:DT364)),0),0)</f>
        <v>0</v>
      </c>
      <c r="DV364" s="53">
        <f ca="1" xml:space="preserve"> (DV$2 &gt;= NTBA!$F$17) * IF(DV$268 &gt;= $E364, MAX( MIN( $F364*$F$264, $F364-SUM($I364:DU364)),0),0)</f>
        <v>0</v>
      </c>
      <c r="DW364" s="53">
        <f ca="1" xml:space="preserve"> (DW$2 &gt;= NTBA!$F$17) * IF(DW$268 &gt;= $E364, MAX( MIN( $F364*$F$264, $F364-SUM($I364:DV364)),0),0)</f>
        <v>0</v>
      </c>
      <c r="DX364" s="53">
        <f ca="1" xml:space="preserve"> (DX$2 &gt;= NTBA!$F$17) * IF(DX$268 &gt;= $E364, MAX( MIN( $F364*$F$264, $F364-SUM($I364:DW364)),0),0)</f>
        <v>0</v>
      </c>
      <c r="DY364" s="53">
        <f ca="1" xml:space="preserve"> (DY$2 &gt;= NTBA!$F$17) * IF(DY$268 &gt;= $E364, MAX( MIN( $F364*$F$264, $F364-SUM($I364:DX364)),0),0)</f>
        <v>0</v>
      </c>
      <c r="DZ364" s="53">
        <f ca="1" xml:space="preserve"> (DZ$2 &gt;= NTBA!$F$17) * IF(DZ$268 &gt;= $E364, MAX( MIN( $F364*$F$264, $F364-SUM($I364:DY364)),0),0)</f>
        <v>0</v>
      </c>
      <c r="EA364" s="53">
        <f ca="1" xml:space="preserve"> (EA$2 &gt;= NTBA!$F$17) * IF(EA$268 &gt;= $E364, MAX( MIN( $F364*$F$264, $F364-SUM($I364:DZ364)),0),0)</f>
        <v>0</v>
      </c>
      <c r="EB364" s="53">
        <f ca="1" xml:space="preserve"> (EB$2 &gt;= NTBA!$F$17) * IF(EB$268 &gt;= $E364, MAX( MIN( $F364*$F$264, $F364-SUM($I364:EA364)),0),0)</f>
        <v>0</v>
      </c>
      <c r="EC364" s="53">
        <f ca="1" xml:space="preserve"> (EC$2 &gt;= NTBA!$F$17) * IF(EC$268 &gt;= $E364, MAX( MIN( $F364*$F$264, $F364-SUM($I364:EB364)),0),0)</f>
        <v>0</v>
      </c>
      <c r="ED364" s="53">
        <f ca="1" xml:space="preserve"> (ED$2 &gt;= NTBA!$F$17) * IF(ED$268 &gt;= $E364, MAX( MIN( $F364*$F$264, $F364-SUM($I364:EC364)),0),0)</f>
        <v>0</v>
      </c>
      <c r="EE364" s="53">
        <f ca="1" xml:space="preserve"> (EE$2 &gt;= NTBA!$F$17) * IF(EE$268 &gt;= $E364, MAX( MIN( $F364*$F$264, $F364-SUM($I364:ED364)),0),0)</f>
        <v>0</v>
      </c>
      <c r="EF364" s="53">
        <f ca="1" xml:space="preserve"> (EF$2 &gt;= NTBA!$F$17) * IF(EF$268 &gt;= $E364, MAX( MIN( $F364*$F$264, $F364-SUM($I364:EE364)),0),0)</f>
        <v>0</v>
      </c>
      <c r="EG364" s="53">
        <f ca="1" xml:space="preserve"> (EG$2 &gt;= NTBA!$F$17) * IF(EG$268 &gt;= $E364, MAX( MIN( $F364*$F$264, $F364-SUM($I364:EF364)),0),0)</f>
        <v>0</v>
      </c>
      <c r="EH364" s="53">
        <f ca="1" xml:space="preserve"> (EH$2 &gt;= NTBA!$F$17) * IF(EH$268 &gt;= $E364, MAX( MIN( $F364*$F$264, $F364-SUM($I364:EG364)),0),0)</f>
        <v>0</v>
      </c>
      <c r="EI364" s="21"/>
    </row>
    <row r="365" spans="5:139" ht="15" customHeight="1" outlineLevel="1" x14ac:dyDescent="0.35">
      <c r="E365" s="625">
        <v>97</v>
      </c>
      <c r="F365" s="415">
        <f ca="1"/>
        <v>0</v>
      </c>
      <c r="H365" s="26">
        <f t="shared" ca="1" si="185"/>
        <v>0</v>
      </c>
      <c r="I365" s="39"/>
      <c r="J365" s="53">
        <f xml:space="preserve"> (J$2 &gt;= NTBA!$F$17) * IF(J$268 &gt;= $E365, MAX( MIN( $F365*$F$264, $F365-SUM($I365:I365)),0),0)</f>
        <v>0</v>
      </c>
      <c r="K365" s="53">
        <f xml:space="preserve"> (K$2 &gt;= NTBA!$F$17) * IF(K$268 &gt;= $E365, MAX( MIN( $F365*$F$264, $F365-SUM($I365:J365)),0),0)</f>
        <v>0</v>
      </c>
      <c r="L365" s="53">
        <f xml:space="preserve"> (L$2 &gt;= NTBA!$F$17) * IF(L$268 &gt;= $E365, MAX( MIN( $F365*$F$264, $F365-SUM($I365:K365)),0),0)</f>
        <v>0</v>
      </c>
      <c r="M365" s="53">
        <f xml:space="preserve"> (M$2 &gt;= NTBA!$F$17) * IF(M$268 &gt;= $E365, MAX( MIN( $F365*$F$264, $F365-SUM($I365:L365)),0),0)</f>
        <v>0</v>
      </c>
      <c r="N365" s="53">
        <f xml:space="preserve"> (N$2 &gt;= NTBA!$F$17) * IF(N$268 &gt;= $E365, MAX( MIN( $F365*$F$264, $F365-SUM($I365:M365)),0),0)</f>
        <v>0</v>
      </c>
      <c r="O365" s="53">
        <f xml:space="preserve"> (O$2 &gt;= NTBA!$F$17) * IF(O$268 &gt;= $E365, MAX( MIN( $F365*$F$264, $F365-SUM($I365:N365)),0),0)</f>
        <v>0</v>
      </c>
      <c r="P365" s="53">
        <f xml:space="preserve"> (P$2 &gt;= NTBA!$F$17) * IF(P$268 &gt;= $E365, MAX( MIN( $F365*$F$264, $F365-SUM($I365:O365)),0),0)</f>
        <v>0</v>
      </c>
      <c r="Q365" s="53">
        <f xml:space="preserve"> (Q$2 &gt;= NTBA!$F$17) * IF(Q$268 &gt;= $E365, MAX( MIN( $F365*$F$264, $F365-SUM($I365:P365)),0),0)</f>
        <v>0</v>
      </c>
      <c r="R365" s="53">
        <f xml:space="preserve"> (R$2 &gt;= NTBA!$F$17) * IF(R$268 &gt;= $E365, MAX( MIN( $F365*$F$264, $F365-SUM($I365:Q365)),0),0)</f>
        <v>0</v>
      </c>
      <c r="S365" s="53">
        <f xml:space="preserve"> (S$2 &gt;= NTBA!$F$17) * IF(S$268 &gt;= $E365, MAX( MIN( $F365*$F$264, $F365-SUM($I365:R365)),0),0)</f>
        <v>0</v>
      </c>
      <c r="T365" s="53">
        <f xml:space="preserve"> (T$2 &gt;= NTBA!$F$17) * IF(T$268 &gt;= $E365, MAX( MIN( $F365*$F$264, $F365-SUM($I365:S365)),0),0)</f>
        <v>0</v>
      </c>
      <c r="U365" s="53">
        <f xml:space="preserve"> (U$2 &gt;= NTBA!$F$17) * IF(U$268 &gt;= $E365, MAX( MIN( $F365*$F$264, $F365-SUM($I365:T365)),0),0)</f>
        <v>0</v>
      </c>
      <c r="V365" s="53">
        <f xml:space="preserve"> (V$2 &gt;= NTBA!$F$17) * IF(V$268 &gt;= $E365, MAX( MIN( $F365*$F$264, $F365-SUM($I365:U365)),0),0)</f>
        <v>0</v>
      </c>
      <c r="W365" s="53">
        <f xml:space="preserve"> (W$2 &gt;= NTBA!$F$17) * IF(W$268 &gt;= $E365, MAX( MIN( $F365*$F$264, $F365-SUM($I365:V365)),0),0)</f>
        <v>0</v>
      </c>
      <c r="X365" s="53">
        <f xml:space="preserve"> (X$2 &gt;= NTBA!$F$17) * IF(X$268 &gt;= $E365, MAX( MIN( $F365*$F$264, $F365-SUM($I365:W365)),0),0)</f>
        <v>0</v>
      </c>
      <c r="Y365" s="53">
        <f xml:space="preserve"> (Y$2 &gt;= NTBA!$F$17) * IF(Y$268 &gt;= $E365, MAX( MIN( $F365*$F$264, $F365-SUM($I365:X365)),0),0)</f>
        <v>0</v>
      </c>
      <c r="Z365" s="53">
        <f xml:space="preserve"> (Z$2 &gt;= NTBA!$F$17) * IF(Z$268 &gt;= $E365, MAX( MIN( $F365*$F$264, $F365-SUM($I365:Y365)),0),0)</f>
        <v>0</v>
      </c>
      <c r="AA365" s="53">
        <f xml:space="preserve"> (AA$2 &gt;= NTBA!$F$17) * IF(AA$268 &gt;= $E365, MAX( MIN( $F365*$F$264, $F365-SUM($I365:Z365)),0),0)</f>
        <v>0</v>
      </c>
      <c r="AB365" s="53">
        <f xml:space="preserve"> (AB$2 &gt;= NTBA!$F$17) * IF(AB$268 &gt;= $E365, MAX( MIN( $F365*$F$264, $F365-SUM($I365:AA365)),0),0)</f>
        <v>0</v>
      </c>
      <c r="AC365" s="53">
        <f xml:space="preserve"> (AC$2 &gt;= NTBA!$F$17) * IF(AC$268 &gt;= $E365, MAX( MIN( $F365*$F$264, $F365-SUM($I365:AB365)),0),0)</f>
        <v>0</v>
      </c>
      <c r="AD365" s="53">
        <f xml:space="preserve"> (AD$2 &gt;= NTBA!$F$17) * IF(AD$268 &gt;= $E365, MAX( MIN( $F365*$F$264, $F365-SUM($I365:AC365)),0),0)</f>
        <v>0</v>
      </c>
      <c r="AE365" s="53">
        <f xml:space="preserve"> (AE$2 &gt;= NTBA!$F$17) * IF(AE$268 &gt;= $E365, MAX( MIN( $F365*$F$264, $F365-SUM($I365:AD365)),0),0)</f>
        <v>0</v>
      </c>
      <c r="AF365" s="53">
        <f xml:space="preserve"> (AF$2 &gt;= NTBA!$F$17) * IF(AF$268 &gt;= $E365, MAX( MIN( $F365*$F$264, $F365-SUM($I365:AE365)),0),0)</f>
        <v>0</v>
      </c>
      <c r="AG365" s="53">
        <f xml:space="preserve"> (AG$2 &gt;= NTBA!$F$17) * IF(AG$268 &gt;= $E365, MAX( MIN( $F365*$F$264, $F365-SUM($I365:AF365)),0),0)</f>
        <v>0</v>
      </c>
      <c r="AH365" s="53">
        <f xml:space="preserve"> (AH$2 &gt;= NTBA!$F$17) * IF(AH$268 &gt;= $E365, MAX( MIN( $F365*$F$264, $F365-SUM($I365:AG365)),0),0)</f>
        <v>0</v>
      </c>
      <c r="AI365" s="53">
        <f xml:space="preserve"> (AI$2 &gt;= NTBA!$F$17) * IF(AI$268 &gt;= $E365, MAX( MIN( $F365*$F$264, $F365-SUM($I365:AH365)),0),0)</f>
        <v>0</v>
      </c>
      <c r="AJ365" s="53">
        <f xml:space="preserve"> (AJ$2 &gt;= NTBA!$F$17) * IF(AJ$268 &gt;= $E365, MAX( MIN( $F365*$F$264, $F365-SUM($I365:AI365)),0),0)</f>
        <v>0</v>
      </c>
      <c r="AK365" s="53">
        <f xml:space="preserve"> (AK$2 &gt;= NTBA!$F$17) * IF(AK$268 &gt;= $E365, MAX( MIN( $F365*$F$264, $F365-SUM($I365:AJ365)),0),0)</f>
        <v>0</v>
      </c>
      <c r="AL365" s="53">
        <f xml:space="preserve"> (AL$2 &gt;= NTBA!$F$17) * IF(AL$268 &gt;= $E365, MAX( MIN( $F365*$F$264, $F365-SUM($I365:AK365)),0),0)</f>
        <v>0</v>
      </c>
      <c r="AM365" s="53">
        <f xml:space="preserve"> (AM$2 &gt;= NTBA!$F$17) * IF(AM$268 &gt;= $E365, MAX( MIN( $F365*$F$264, $F365-SUM($I365:AL365)),0),0)</f>
        <v>0</v>
      </c>
      <c r="AN365" s="53">
        <f xml:space="preserve"> (AN$2 &gt;= NTBA!$F$17) * IF(AN$268 &gt;= $E365, MAX( MIN( $F365*$F$264, $F365-SUM($I365:AM365)),0),0)</f>
        <v>0</v>
      </c>
      <c r="AO365" s="53">
        <f xml:space="preserve"> (AO$2 &gt;= NTBA!$F$17) * IF(AO$268 &gt;= $E365, MAX( MIN( $F365*$F$264, $F365-SUM($I365:AN365)),0),0)</f>
        <v>0</v>
      </c>
      <c r="AP365" s="53">
        <f xml:space="preserve"> (AP$2 &gt;= NTBA!$F$17) * IF(AP$268 &gt;= $E365, MAX( MIN( $F365*$F$264, $F365-SUM($I365:AO365)),0),0)</f>
        <v>0</v>
      </c>
      <c r="AQ365" s="53">
        <f xml:space="preserve"> (AQ$2 &gt;= NTBA!$F$17) * IF(AQ$268 &gt;= $E365, MAX( MIN( $F365*$F$264, $F365-SUM($I365:AP365)),0),0)</f>
        <v>0</v>
      </c>
      <c r="AR365" s="53">
        <f xml:space="preserve"> (AR$2 &gt;= NTBA!$F$17) * IF(AR$268 &gt;= $E365, MAX( MIN( $F365*$F$264, $F365-SUM($I365:AQ365)),0),0)</f>
        <v>0</v>
      </c>
      <c r="AS365" s="53">
        <f xml:space="preserve"> (AS$2 &gt;= NTBA!$F$17) * IF(AS$268 &gt;= $E365, MAX( MIN( $F365*$F$264, $F365-SUM($I365:AR365)),0),0)</f>
        <v>0</v>
      </c>
      <c r="AT365" s="53">
        <f xml:space="preserve"> (AT$2 &gt;= NTBA!$F$17) * IF(AT$268 &gt;= $E365, MAX( MIN( $F365*$F$264, $F365-SUM($I365:AS365)),0),0)</f>
        <v>0</v>
      </c>
      <c r="AU365" s="53">
        <f xml:space="preserve"> (AU$2 &gt;= NTBA!$F$17) * IF(AU$268 &gt;= $E365, MAX( MIN( $F365*$F$264, $F365-SUM($I365:AT365)),0),0)</f>
        <v>0</v>
      </c>
      <c r="AV365" s="53">
        <f xml:space="preserve"> (AV$2 &gt;= NTBA!$F$17) * IF(AV$268 &gt;= $E365, MAX( MIN( $F365*$F$264, $F365-SUM($I365:AU365)),0),0)</f>
        <v>0</v>
      </c>
      <c r="AW365" s="53">
        <f xml:space="preserve"> (AW$2 &gt;= NTBA!$F$17) * IF(AW$268 &gt;= $E365, MAX( MIN( $F365*$F$264, $F365-SUM($I365:AV365)),0),0)</f>
        <v>0</v>
      </c>
      <c r="AX365" s="53">
        <f xml:space="preserve"> (AX$2 &gt;= NTBA!$F$17) * IF(AX$268 &gt;= $E365, MAX( MIN( $F365*$F$264, $F365-SUM($I365:AW365)),0),0)</f>
        <v>0</v>
      </c>
      <c r="AY365" s="53">
        <f xml:space="preserve"> (AY$2 &gt;= NTBA!$F$17) * IF(AY$268 &gt;= $E365, MAX( MIN( $F365*$F$264, $F365-SUM($I365:AX365)),0),0)</f>
        <v>0</v>
      </c>
      <c r="AZ365" s="53">
        <f xml:space="preserve"> (AZ$2 &gt;= NTBA!$F$17) * IF(AZ$268 &gt;= $E365, MAX( MIN( $F365*$F$264, $F365-SUM($I365:AY365)),0),0)</f>
        <v>0</v>
      </c>
      <c r="BA365" s="53">
        <f xml:space="preserve"> (BA$2 &gt;= NTBA!$F$17) * IF(BA$268 &gt;= $E365, MAX( MIN( $F365*$F$264, $F365-SUM($I365:AZ365)),0),0)</f>
        <v>0</v>
      </c>
      <c r="BB365" s="53">
        <f xml:space="preserve"> (BB$2 &gt;= NTBA!$F$17) * IF(BB$268 &gt;= $E365, MAX( MIN( $F365*$F$264, $F365-SUM($I365:BA365)),0),0)</f>
        <v>0</v>
      </c>
      <c r="BC365" s="53">
        <f xml:space="preserve"> (BC$2 &gt;= NTBA!$F$17) * IF(BC$268 &gt;= $E365, MAX( MIN( $F365*$F$264, $F365-SUM($I365:BB365)),0),0)</f>
        <v>0</v>
      </c>
      <c r="BD365" s="53">
        <f xml:space="preserve"> (BD$2 &gt;= NTBA!$F$17) * IF(BD$268 &gt;= $E365, MAX( MIN( $F365*$F$264, $F365-SUM($I365:BC365)),0),0)</f>
        <v>0</v>
      </c>
      <c r="BE365" s="53">
        <f xml:space="preserve"> (BE$2 &gt;= NTBA!$F$17) * IF(BE$268 &gt;= $E365, MAX( MIN( $F365*$F$264, $F365-SUM($I365:BD365)),0),0)</f>
        <v>0</v>
      </c>
      <c r="BF365" s="53">
        <f xml:space="preserve"> (BF$2 &gt;= NTBA!$F$17) * IF(BF$268 &gt;= $E365, MAX( MIN( $F365*$F$264, $F365-SUM($I365:BE365)),0),0)</f>
        <v>0</v>
      </c>
      <c r="BG365" s="53">
        <f xml:space="preserve"> (BG$2 &gt;= NTBA!$F$17) * IF(BG$268 &gt;= $E365, MAX( MIN( $F365*$F$264, $F365-SUM($I365:BF365)),0),0)</f>
        <v>0</v>
      </c>
      <c r="BH365" s="53">
        <f xml:space="preserve"> (BH$2 &gt;= NTBA!$F$17) * IF(BH$268 &gt;= $E365, MAX( MIN( $F365*$F$264, $F365-SUM($I365:BG365)),0),0)</f>
        <v>0</v>
      </c>
      <c r="BI365" s="53">
        <f xml:space="preserve"> (BI$2 &gt;= NTBA!$F$17) * IF(BI$268 &gt;= $E365, MAX( MIN( $F365*$F$264, $F365-SUM($I365:BH365)),0),0)</f>
        <v>0</v>
      </c>
      <c r="BJ365" s="53">
        <f xml:space="preserve"> (BJ$2 &gt;= NTBA!$F$17) * IF(BJ$268 &gt;= $E365, MAX( MIN( $F365*$F$264, $F365-SUM($I365:BI365)),0),0)</f>
        <v>0</v>
      </c>
      <c r="BK365" s="53">
        <f xml:space="preserve"> (BK$2 &gt;= NTBA!$F$17) * IF(BK$268 &gt;= $E365, MAX( MIN( $F365*$F$264, $F365-SUM($I365:BJ365)),0),0)</f>
        <v>0</v>
      </c>
      <c r="BL365" s="53">
        <f xml:space="preserve"> (BL$2 &gt;= NTBA!$F$17) * IF(BL$268 &gt;= $E365, MAX( MIN( $F365*$F$264, $F365-SUM($I365:BK365)),0),0)</f>
        <v>0</v>
      </c>
      <c r="BM365" s="53">
        <f xml:space="preserve"> (BM$2 &gt;= NTBA!$F$17) * IF(BM$268 &gt;= $E365, MAX( MIN( $F365*$F$264, $F365-SUM($I365:BL365)),0),0)</f>
        <v>0</v>
      </c>
      <c r="BN365" s="53">
        <f xml:space="preserve"> (BN$2 &gt;= NTBA!$F$17) * IF(BN$268 &gt;= $E365, MAX( MIN( $F365*$F$264, $F365-SUM($I365:BM365)),0),0)</f>
        <v>0</v>
      </c>
      <c r="BO365" s="53">
        <f xml:space="preserve"> (BO$2 &gt;= NTBA!$F$17) * IF(BO$268 &gt;= $E365, MAX( MIN( $F365*$F$264, $F365-SUM($I365:BN365)),0),0)</f>
        <v>0</v>
      </c>
      <c r="BP365" s="53">
        <f xml:space="preserve"> (BP$2 &gt;= NTBA!$F$17) * IF(BP$268 &gt;= $E365, MAX( MIN( $F365*$F$264, $F365-SUM($I365:BO365)),0),0)</f>
        <v>0</v>
      </c>
      <c r="BQ365" s="53">
        <f xml:space="preserve"> (BQ$2 &gt;= NTBA!$F$17) * IF(BQ$268 &gt;= $E365, MAX( MIN( $F365*$F$264, $F365-SUM($I365:BP365)),0),0)</f>
        <v>0</v>
      </c>
      <c r="BR365" s="53">
        <f xml:space="preserve"> (BR$2 &gt;= NTBA!$F$17) * IF(BR$268 &gt;= $E365, MAX( MIN( $F365*$F$264, $F365-SUM($I365:BQ365)),0),0)</f>
        <v>0</v>
      </c>
      <c r="BS365" s="53">
        <f xml:space="preserve"> (BS$2 &gt;= NTBA!$F$17) * IF(BS$268 &gt;= $E365, MAX( MIN( $F365*$F$264, $F365-SUM($I365:BR365)),0),0)</f>
        <v>0</v>
      </c>
      <c r="BT365" s="53">
        <f xml:space="preserve"> (BT$2 &gt;= NTBA!$F$17) * IF(BT$268 &gt;= $E365, MAX( MIN( $F365*$F$264, $F365-SUM($I365:BS365)),0),0)</f>
        <v>0</v>
      </c>
      <c r="BU365" s="53">
        <f xml:space="preserve"> (BU$2 &gt;= NTBA!$F$17) * IF(BU$268 &gt;= $E365, MAX( MIN( $F365*$F$264, $F365-SUM($I365:BT365)),0),0)</f>
        <v>0</v>
      </c>
      <c r="BV365" s="53">
        <f xml:space="preserve"> (BV$2 &gt;= NTBA!$F$17) * IF(BV$268 &gt;= $E365, MAX( MIN( $F365*$F$264, $F365-SUM($I365:BU365)),0),0)</f>
        <v>0</v>
      </c>
      <c r="BW365" s="53">
        <f xml:space="preserve"> (BW$2 &gt;= NTBA!$F$17) * IF(BW$268 &gt;= $E365, MAX( MIN( $F365*$F$264, $F365-SUM($I365:BV365)),0),0)</f>
        <v>0</v>
      </c>
      <c r="BX365" s="53">
        <f xml:space="preserve"> (BX$2 &gt;= NTBA!$F$17) * IF(BX$268 &gt;= $E365, MAX( MIN( $F365*$F$264, $F365-SUM($I365:BW365)),0),0)</f>
        <v>0</v>
      </c>
      <c r="BY365" s="53">
        <f xml:space="preserve"> (BY$2 &gt;= NTBA!$F$17) * IF(BY$268 &gt;= $E365, MAX( MIN( $F365*$F$264, $F365-SUM($I365:BX365)),0),0)</f>
        <v>0</v>
      </c>
      <c r="BZ365" s="53">
        <f xml:space="preserve"> (BZ$2 &gt;= NTBA!$F$17) * IF(BZ$268 &gt;= $E365, MAX( MIN( $F365*$F$264, $F365-SUM($I365:BY365)),0),0)</f>
        <v>0</v>
      </c>
      <c r="CA365" s="53">
        <f xml:space="preserve"> (CA$2 &gt;= NTBA!$F$17) * IF(CA$268 &gt;= $E365, MAX( MIN( $F365*$F$264, $F365-SUM($I365:BZ365)),0),0)</f>
        <v>0</v>
      </c>
      <c r="CB365" s="53">
        <f xml:space="preserve"> (CB$2 &gt;= NTBA!$F$17) * IF(CB$268 &gt;= $E365, MAX( MIN( $F365*$F$264, $F365-SUM($I365:CA365)),0),0)</f>
        <v>0</v>
      </c>
      <c r="CC365" s="53">
        <f xml:space="preserve"> (CC$2 &gt;= NTBA!$F$17) * IF(CC$268 &gt;= $E365, MAX( MIN( $F365*$F$264, $F365-SUM($I365:CB365)),0),0)</f>
        <v>0</v>
      </c>
      <c r="CD365" s="53">
        <f xml:space="preserve"> (CD$2 &gt;= NTBA!$F$17) * IF(CD$268 &gt;= $E365, MAX( MIN( $F365*$F$264, $F365-SUM($I365:CC365)),0),0)</f>
        <v>0</v>
      </c>
      <c r="CE365" s="53">
        <f xml:space="preserve"> (CE$2 &gt;= NTBA!$F$17) * IF(CE$268 &gt;= $E365, MAX( MIN( $F365*$F$264, $F365-SUM($I365:CD365)),0),0)</f>
        <v>0</v>
      </c>
      <c r="CF365" s="53">
        <f xml:space="preserve"> (CF$2 &gt;= NTBA!$F$17) * IF(CF$268 &gt;= $E365, MAX( MIN( $F365*$F$264, $F365-SUM($I365:CE365)),0),0)</f>
        <v>0</v>
      </c>
      <c r="CG365" s="53">
        <f xml:space="preserve"> (CG$2 &gt;= NTBA!$F$17) * IF(CG$268 &gt;= $E365, MAX( MIN( $F365*$F$264, $F365-SUM($I365:CF365)),0),0)</f>
        <v>0</v>
      </c>
      <c r="CH365" s="53">
        <f xml:space="preserve"> (CH$2 &gt;= NTBA!$F$17) * IF(CH$268 &gt;= $E365, MAX( MIN( $F365*$F$264, $F365-SUM($I365:CG365)),0),0)</f>
        <v>0</v>
      </c>
      <c r="CI365" s="53">
        <f xml:space="preserve"> (CI$2 &gt;= NTBA!$F$17) * IF(CI$268 &gt;= $E365, MAX( MIN( $F365*$F$264, $F365-SUM($I365:CH365)),0),0)</f>
        <v>0</v>
      </c>
      <c r="CJ365" s="53">
        <f xml:space="preserve"> (CJ$2 &gt;= NTBA!$F$17) * IF(CJ$268 &gt;= $E365, MAX( MIN( $F365*$F$264, $F365-SUM($I365:CI365)),0),0)</f>
        <v>0</v>
      </c>
      <c r="CK365" s="53">
        <f xml:space="preserve"> (CK$2 &gt;= NTBA!$F$17) * IF(CK$268 &gt;= $E365, MAX( MIN( $F365*$F$264, $F365-SUM($I365:CJ365)),0),0)</f>
        <v>0</v>
      </c>
      <c r="CL365" s="53">
        <f xml:space="preserve"> (CL$2 &gt;= NTBA!$F$17) * IF(CL$268 &gt;= $E365, MAX( MIN( $F365*$F$264, $F365-SUM($I365:CK365)),0),0)</f>
        <v>0</v>
      </c>
      <c r="CM365" s="53">
        <f xml:space="preserve"> (CM$2 &gt;= NTBA!$F$17) * IF(CM$268 &gt;= $E365, MAX( MIN( $F365*$F$264, $F365-SUM($I365:CL365)),0),0)</f>
        <v>0</v>
      </c>
      <c r="CN365" s="53">
        <f xml:space="preserve"> (CN$2 &gt;= NTBA!$F$17) * IF(CN$268 &gt;= $E365, MAX( MIN( $F365*$F$264, $F365-SUM($I365:CM365)),0),0)</f>
        <v>0</v>
      </c>
      <c r="CO365" s="53">
        <f xml:space="preserve"> (CO$2 &gt;= NTBA!$F$17) * IF(CO$268 &gt;= $E365, MAX( MIN( $F365*$F$264, $F365-SUM($I365:CN365)),0),0)</f>
        <v>0</v>
      </c>
      <c r="CP365" s="53">
        <f xml:space="preserve"> (CP$2 &gt;= NTBA!$F$17) * IF(CP$268 &gt;= $E365, MAX( MIN( $F365*$F$264, $F365-SUM($I365:CO365)),0),0)</f>
        <v>0</v>
      </c>
      <c r="CQ365" s="53">
        <f xml:space="preserve"> (CQ$2 &gt;= NTBA!$F$17) * IF(CQ$268 &gt;= $E365, MAX( MIN( $F365*$F$264, $F365-SUM($I365:CP365)),0),0)</f>
        <v>0</v>
      </c>
      <c r="CR365" s="53">
        <f xml:space="preserve"> (CR$2 &gt;= NTBA!$F$17) * IF(CR$268 &gt;= $E365, MAX( MIN( $F365*$F$264, $F365-SUM($I365:CQ365)),0),0)</f>
        <v>0</v>
      </c>
      <c r="CS365" s="53">
        <f xml:space="preserve"> (CS$2 &gt;= NTBA!$F$17) * IF(CS$268 &gt;= $E365, MAX( MIN( $F365*$F$264, $F365-SUM($I365:CR365)),0),0)</f>
        <v>0</v>
      </c>
      <c r="CT365" s="53">
        <f xml:space="preserve"> (CT$2 &gt;= NTBA!$F$17) * IF(CT$268 &gt;= $E365, MAX( MIN( $F365*$F$264, $F365-SUM($I365:CS365)),0),0)</f>
        <v>0</v>
      </c>
      <c r="CU365" s="53">
        <f xml:space="preserve"> (CU$2 &gt;= NTBA!$F$17) * IF(CU$268 &gt;= $E365, MAX( MIN( $F365*$F$264, $F365-SUM($I365:CT365)),0),0)</f>
        <v>0</v>
      </c>
      <c r="CV365" s="53">
        <f xml:space="preserve"> (CV$2 &gt;= NTBA!$F$17) * IF(CV$268 &gt;= $E365, MAX( MIN( $F365*$F$264, $F365-SUM($I365:CU365)),0),0)</f>
        <v>0</v>
      </c>
      <c r="CW365" s="53">
        <f xml:space="preserve"> (CW$2 &gt;= NTBA!$F$17) * IF(CW$268 &gt;= $E365, MAX( MIN( $F365*$F$264, $F365-SUM($I365:CV365)),0),0)</f>
        <v>0</v>
      </c>
      <c r="CX365" s="53">
        <f xml:space="preserve"> (CX$2 &gt;= NTBA!$F$17) * IF(CX$268 &gt;= $E365, MAX( MIN( $F365*$F$264, $F365-SUM($I365:CW365)),0),0)</f>
        <v>0</v>
      </c>
      <c r="CY365" s="53">
        <f xml:space="preserve"> (CY$2 &gt;= NTBA!$F$17) * IF(CY$268 &gt;= $E365, MAX( MIN( $F365*$F$264, $F365-SUM($I365:CX365)),0),0)</f>
        <v>0</v>
      </c>
      <c r="CZ365" s="53">
        <f xml:space="preserve"> (CZ$2 &gt;= NTBA!$F$17) * IF(CZ$268 &gt;= $E365, MAX( MIN( $F365*$F$264, $F365-SUM($I365:CY365)),0),0)</f>
        <v>0</v>
      </c>
      <c r="DA365" s="53">
        <f xml:space="preserve"> (DA$2 &gt;= NTBA!$F$17) * IF(DA$268 &gt;= $E365, MAX( MIN( $F365*$F$264, $F365-SUM($I365:CZ365)),0),0)</f>
        <v>0</v>
      </c>
      <c r="DB365" s="53">
        <f ca="1" xml:space="preserve"> (DB$2 &gt;= NTBA!$F$17) * IF(DB$268 &gt;= $E365, MAX( MIN( $F365*$F$264, $F365-SUM($I365:DA365)),0),0)</f>
        <v>0</v>
      </c>
      <c r="DC365" s="53">
        <f ca="1" xml:space="preserve"> (DC$2 &gt;= NTBA!$F$17) * IF(DC$268 &gt;= $E365, MAX( MIN( $F365*$F$264, $F365-SUM($I365:DB365)),0),0)</f>
        <v>0</v>
      </c>
      <c r="DD365" s="53">
        <f ca="1" xml:space="preserve"> (DD$2 &gt;= NTBA!$F$17) * IF(DD$268 &gt;= $E365, MAX( MIN( $F365*$F$264, $F365-SUM($I365:DC365)),0),0)</f>
        <v>0</v>
      </c>
      <c r="DE365" s="53">
        <f ca="1" xml:space="preserve"> (DE$2 &gt;= NTBA!$F$17) * IF(DE$268 &gt;= $E365, MAX( MIN( $F365*$F$264, $F365-SUM($I365:DD365)),0),0)</f>
        <v>0</v>
      </c>
      <c r="DF365" s="53">
        <f ca="1" xml:space="preserve"> (DF$2 &gt;= NTBA!$F$17) * IF(DF$268 &gt;= $E365, MAX( MIN( $F365*$F$264, $F365-SUM($I365:DE365)),0),0)</f>
        <v>0</v>
      </c>
      <c r="DG365" s="53">
        <f ca="1" xml:space="preserve"> (DG$2 &gt;= NTBA!$F$17) * IF(DG$268 &gt;= $E365, MAX( MIN( $F365*$F$264, $F365-SUM($I365:DF365)),0),0)</f>
        <v>0</v>
      </c>
      <c r="DH365" s="53">
        <f ca="1" xml:space="preserve"> (DH$2 &gt;= NTBA!$F$17) * IF(DH$268 &gt;= $E365, MAX( MIN( $F365*$F$264, $F365-SUM($I365:DG365)),0),0)</f>
        <v>0</v>
      </c>
      <c r="DI365" s="53">
        <f ca="1" xml:space="preserve"> (DI$2 &gt;= NTBA!$F$17) * IF(DI$268 &gt;= $E365, MAX( MIN( $F365*$F$264, $F365-SUM($I365:DH365)),0),0)</f>
        <v>0</v>
      </c>
      <c r="DJ365" s="53">
        <f ca="1" xml:space="preserve"> (DJ$2 &gt;= NTBA!$F$17) * IF(DJ$268 &gt;= $E365, MAX( MIN( $F365*$F$264, $F365-SUM($I365:DI365)),0),0)</f>
        <v>0</v>
      </c>
      <c r="DK365" s="53">
        <f ca="1" xml:space="preserve"> (DK$2 &gt;= NTBA!$F$17) * IF(DK$268 &gt;= $E365, MAX( MIN( $F365*$F$264, $F365-SUM($I365:DJ365)),0),0)</f>
        <v>0</v>
      </c>
      <c r="DL365" s="53">
        <f ca="1" xml:space="preserve"> (DL$2 &gt;= NTBA!$F$17) * IF(DL$268 &gt;= $E365, MAX( MIN( $F365*$F$264, $F365-SUM($I365:DK365)),0),0)</f>
        <v>0</v>
      </c>
      <c r="DM365" s="53">
        <f ca="1" xml:space="preserve"> (DM$2 &gt;= NTBA!$F$17) * IF(DM$268 &gt;= $E365, MAX( MIN( $F365*$F$264, $F365-SUM($I365:DL365)),0),0)</f>
        <v>0</v>
      </c>
      <c r="DN365" s="53">
        <f ca="1" xml:space="preserve"> (DN$2 &gt;= NTBA!$F$17) * IF(DN$268 &gt;= $E365, MAX( MIN( $F365*$F$264, $F365-SUM($I365:DM365)),0),0)</f>
        <v>0</v>
      </c>
      <c r="DO365" s="53">
        <f ca="1" xml:space="preserve"> (DO$2 &gt;= NTBA!$F$17) * IF(DO$268 &gt;= $E365, MAX( MIN( $F365*$F$264, $F365-SUM($I365:DN365)),0),0)</f>
        <v>0</v>
      </c>
      <c r="DP365" s="53">
        <f ca="1" xml:space="preserve"> (DP$2 &gt;= NTBA!$F$17) * IF(DP$268 &gt;= $E365, MAX( MIN( $F365*$F$264, $F365-SUM($I365:DO365)),0),0)</f>
        <v>0</v>
      </c>
      <c r="DQ365" s="53">
        <f ca="1" xml:space="preserve"> (DQ$2 &gt;= NTBA!$F$17) * IF(DQ$268 &gt;= $E365, MAX( MIN( $F365*$F$264, $F365-SUM($I365:DP365)),0),0)</f>
        <v>0</v>
      </c>
      <c r="DR365" s="53">
        <f ca="1" xml:space="preserve"> (DR$2 &gt;= NTBA!$F$17) * IF(DR$268 &gt;= $E365, MAX( MIN( $F365*$F$264, $F365-SUM($I365:DQ365)),0),0)</f>
        <v>0</v>
      </c>
      <c r="DS365" s="53">
        <f ca="1" xml:space="preserve"> (DS$2 &gt;= NTBA!$F$17) * IF(DS$268 &gt;= $E365, MAX( MIN( $F365*$F$264, $F365-SUM($I365:DR365)),0),0)</f>
        <v>0</v>
      </c>
      <c r="DT365" s="53">
        <f ca="1" xml:space="preserve"> (DT$2 &gt;= NTBA!$F$17) * IF(DT$268 &gt;= $E365, MAX( MIN( $F365*$F$264, $F365-SUM($I365:DS365)),0),0)</f>
        <v>0</v>
      </c>
      <c r="DU365" s="53">
        <f ca="1" xml:space="preserve"> (DU$2 &gt;= NTBA!$F$17) * IF(DU$268 &gt;= $E365, MAX( MIN( $F365*$F$264, $F365-SUM($I365:DT365)),0),0)</f>
        <v>0</v>
      </c>
      <c r="DV365" s="53">
        <f ca="1" xml:space="preserve"> (DV$2 &gt;= NTBA!$F$17) * IF(DV$268 &gt;= $E365, MAX( MIN( $F365*$F$264, $F365-SUM($I365:DU365)),0),0)</f>
        <v>0</v>
      </c>
      <c r="DW365" s="53">
        <f ca="1" xml:space="preserve"> (DW$2 &gt;= NTBA!$F$17) * IF(DW$268 &gt;= $E365, MAX( MIN( $F365*$F$264, $F365-SUM($I365:DV365)),0),0)</f>
        <v>0</v>
      </c>
      <c r="DX365" s="53">
        <f ca="1" xml:space="preserve"> (DX$2 &gt;= NTBA!$F$17) * IF(DX$268 &gt;= $E365, MAX( MIN( $F365*$F$264, $F365-SUM($I365:DW365)),0),0)</f>
        <v>0</v>
      </c>
      <c r="DY365" s="53">
        <f ca="1" xml:space="preserve"> (DY$2 &gt;= NTBA!$F$17) * IF(DY$268 &gt;= $E365, MAX( MIN( $F365*$F$264, $F365-SUM($I365:DX365)),0),0)</f>
        <v>0</v>
      </c>
      <c r="DZ365" s="53">
        <f ca="1" xml:space="preserve"> (DZ$2 &gt;= NTBA!$F$17) * IF(DZ$268 &gt;= $E365, MAX( MIN( $F365*$F$264, $F365-SUM($I365:DY365)),0),0)</f>
        <v>0</v>
      </c>
      <c r="EA365" s="53">
        <f ca="1" xml:space="preserve"> (EA$2 &gt;= NTBA!$F$17) * IF(EA$268 &gt;= $E365, MAX( MIN( $F365*$F$264, $F365-SUM($I365:DZ365)),0),0)</f>
        <v>0</v>
      </c>
      <c r="EB365" s="53">
        <f ca="1" xml:space="preserve"> (EB$2 &gt;= NTBA!$F$17) * IF(EB$268 &gt;= $E365, MAX( MIN( $F365*$F$264, $F365-SUM($I365:EA365)),0),0)</f>
        <v>0</v>
      </c>
      <c r="EC365" s="53">
        <f ca="1" xml:space="preserve"> (EC$2 &gt;= NTBA!$F$17) * IF(EC$268 &gt;= $E365, MAX( MIN( $F365*$F$264, $F365-SUM($I365:EB365)),0),0)</f>
        <v>0</v>
      </c>
      <c r="ED365" s="53">
        <f ca="1" xml:space="preserve"> (ED$2 &gt;= NTBA!$F$17) * IF(ED$268 &gt;= $E365, MAX( MIN( $F365*$F$264, $F365-SUM($I365:EC365)),0),0)</f>
        <v>0</v>
      </c>
      <c r="EE365" s="53">
        <f ca="1" xml:space="preserve"> (EE$2 &gt;= NTBA!$F$17) * IF(EE$268 &gt;= $E365, MAX( MIN( $F365*$F$264, $F365-SUM($I365:ED365)),0),0)</f>
        <v>0</v>
      </c>
      <c r="EF365" s="53">
        <f ca="1" xml:space="preserve"> (EF$2 &gt;= NTBA!$F$17) * IF(EF$268 &gt;= $E365, MAX( MIN( $F365*$F$264, $F365-SUM($I365:EE365)),0),0)</f>
        <v>0</v>
      </c>
      <c r="EG365" s="53">
        <f ca="1" xml:space="preserve"> (EG$2 &gt;= NTBA!$F$17) * IF(EG$268 &gt;= $E365, MAX( MIN( $F365*$F$264, $F365-SUM($I365:EF365)),0),0)</f>
        <v>0</v>
      </c>
      <c r="EH365" s="53">
        <f ca="1" xml:space="preserve"> (EH$2 &gt;= NTBA!$F$17) * IF(EH$268 &gt;= $E365, MAX( MIN( $F365*$F$264, $F365-SUM($I365:EG365)),0),0)</f>
        <v>0</v>
      </c>
      <c r="EI365" s="21"/>
    </row>
    <row r="366" spans="5:139" ht="15" customHeight="1" outlineLevel="1" x14ac:dyDescent="0.35">
      <c r="E366" s="625">
        <v>98</v>
      </c>
      <c r="F366" s="415">
        <f ca="1"/>
        <v>0</v>
      </c>
      <c r="H366" s="26">
        <f t="shared" ca="1" si="185"/>
        <v>0</v>
      </c>
      <c r="I366" s="39"/>
      <c r="J366" s="53">
        <f xml:space="preserve"> (J$2 &gt;= NTBA!$F$17) * IF(J$268 &gt;= $E366, MAX( MIN( $F366*$F$264, $F366-SUM($I366:I366)),0),0)</f>
        <v>0</v>
      </c>
      <c r="K366" s="53">
        <f xml:space="preserve"> (K$2 &gt;= NTBA!$F$17) * IF(K$268 &gt;= $E366, MAX( MIN( $F366*$F$264, $F366-SUM($I366:J366)),0),0)</f>
        <v>0</v>
      </c>
      <c r="L366" s="53">
        <f xml:space="preserve"> (L$2 &gt;= NTBA!$F$17) * IF(L$268 &gt;= $E366, MAX( MIN( $F366*$F$264, $F366-SUM($I366:K366)),0),0)</f>
        <v>0</v>
      </c>
      <c r="M366" s="53">
        <f xml:space="preserve"> (M$2 &gt;= NTBA!$F$17) * IF(M$268 &gt;= $E366, MAX( MIN( $F366*$F$264, $F366-SUM($I366:L366)),0),0)</f>
        <v>0</v>
      </c>
      <c r="N366" s="53">
        <f xml:space="preserve"> (N$2 &gt;= NTBA!$F$17) * IF(N$268 &gt;= $E366, MAX( MIN( $F366*$F$264, $F366-SUM($I366:M366)),0),0)</f>
        <v>0</v>
      </c>
      <c r="O366" s="53">
        <f xml:space="preserve"> (O$2 &gt;= NTBA!$F$17) * IF(O$268 &gt;= $E366, MAX( MIN( $F366*$F$264, $F366-SUM($I366:N366)),0),0)</f>
        <v>0</v>
      </c>
      <c r="P366" s="53">
        <f xml:space="preserve"> (P$2 &gt;= NTBA!$F$17) * IF(P$268 &gt;= $E366, MAX( MIN( $F366*$F$264, $F366-SUM($I366:O366)),0),0)</f>
        <v>0</v>
      </c>
      <c r="Q366" s="53">
        <f xml:space="preserve"> (Q$2 &gt;= NTBA!$F$17) * IF(Q$268 &gt;= $E366, MAX( MIN( $F366*$F$264, $F366-SUM($I366:P366)),0),0)</f>
        <v>0</v>
      </c>
      <c r="R366" s="53">
        <f xml:space="preserve"> (R$2 &gt;= NTBA!$F$17) * IF(R$268 &gt;= $E366, MAX( MIN( $F366*$F$264, $F366-SUM($I366:Q366)),0),0)</f>
        <v>0</v>
      </c>
      <c r="S366" s="53">
        <f xml:space="preserve"> (S$2 &gt;= NTBA!$F$17) * IF(S$268 &gt;= $E366, MAX( MIN( $F366*$F$264, $F366-SUM($I366:R366)),0),0)</f>
        <v>0</v>
      </c>
      <c r="T366" s="53">
        <f xml:space="preserve"> (T$2 &gt;= NTBA!$F$17) * IF(T$268 &gt;= $E366, MAX( MIN( $F366*$F$264, $F366-SUM($I366:S366)),0),0)</f>
        <v>0</v>
      </c>
      <c r="U366" s="53">
        <f xml:space="preserve"> (U$2 &gt;= NTBA!$F$17) * IF(U$268 &gt;= $E366, MAX( MIN( $F366*$F$264, $F366-SUM($I366:T366)),0),0)</f>
        <v>0</v>
      </c>
      <c r="V366" s="53">
        <f xml:space="preserve"> (V$2 &gt;= NTBA!$F$17) * IF(V$268 &gt;= $E366, MAX( MIN( $F366*$F$264, $F366-SUM($I366:U366)),0),0)</f>
        <v>0</v>
      </c>
      <c r="W366" s="53">
        <f xml:space="preserve"> (W$2 &gt;= NTBA!$F$17) * IF(W$268 &gt;= $E366, MAX( MIN( $F366*$F$264, $F366-SUM($I366:V366)),0),0)</f>
        <v>0</v>
      </c>
      <c r="X366" s="53">
        <f xml:space="preserve"> (X$2 &gt;= NTBA!$F$17) * IF(X$268 &gt;= $E366, MAX( MIN( $F366*$F$264, $F366-SUM($I366:W366)),0),0)</f>
        <v>0</v>
      </c>
      <c r="Y366" s="53">
        <f xml:space="preserve"> (Y$2 &gt;= NTBA!$F$17) * IF(Y$268 &gt;= $E366, MAX( MIN( $F366*$F$264, $F366-SUM($I366:X366)),0),0)</f>
        <v>0</v>
      </c>
      <c r="Z366" s="53">
        <f xml:space="preserve"> (Z$2 &gt;= NTBA!$F$17) * IF(Z$268 &gt;= $E366, MAX( MIN( $F366*$F$264, $F366-SUM($I366:Y366)),0),0)</f>
        <v>0</v>
      </c>
      <c r="AA366" s="53">
        <f xml:space="preserve"> (AA$2 &gt;= NTBA!$F$17) * IF(AA$268 &gt;= $E366, MAX( MIN( $F366*$F$264, $F366-SUM($I366:Z366)),0),0)</f>
        <v>0</v>
      </c>
      <c r="AB366" s="53">
        <f xml:space="preserve"> (AB$2 &gt;= NTBA!$F$17) * IF(AB$268 &gt;= $E366, MAX( MIN( $F366*$F$264, $F366-SUM($I366:AA366)),0),0)</f>
        <v>0</v>
      </c>
      <c r="AC366" s="53">
        <f xml:space="preserve"> (AC$2 &gt;= NTBA!$F$17) * IF(AC$268 &gt;= $E366, MAX( MIN( $F366*$F$264, $F366-SUM($I366:AB366)),0),0)</f>
        <v>0</v>
      </c>
      <c r="AD366" s="53">
        <f xml:space="preserve"> (AD$2 &gt;= NTBA!$F$17) * IF(AD$268 &gt;= $E366, MAX( MIN( $F366*$F$264, $F366-SUM($I366:AC366)),0),0)</f>
        <v>0</v>
      </c>
      <c r="AE366" s="53">
        <f xml:space="preserve"> (AE$2 &gt;= NTBA!$F$17) * IF(AE$268 &gt;= $E366, MAX( MIN( $F366*$F$264, $F366-SUM($I366:AD366)),0),0)</f>
        <v>0</v>
      </c>
      <c r="AF366" s="53">
        <f xml:space="preserve"> (AF$2 &gt;= NTBA!$F$17) * IF(AF$268 &gt;= $E366, MAX( MIN( $F366*$F$264, $F366-SUM($I366:AE366)),0),0)</f>
        <v>0</v>
      </c>
      <c r="AG366" s="53">
        <f xml:space="preserve"> (AG$2 &gt;= NTBA!$F$17) * IF(AG$268 &gt;= $E366, MAX( MIN( $F366*$F$264, $F366-SUM($I366:AF366)),0),0)</f>
        <v>0</v>
      </c>
      <c r="AH366" s="53">
        <f xml:space="preserve"> (AH$2 &gt;= NTBA!$F$17) * IF(AH$268 &gt;= $E366, MAX( MIN( $F366*$F$264, $F366-SUM($I366:AG366)),0),0)</f>
        <v>0</v>
      </c>
      <c r="AI366" s="53">
        <f xml:space="preserve"> (AI$2 &gt;= NTBA!$F$17) * IF(AI$268 &gt;= $E366, MAX( MIN( $F366*$F$264, $F366-SUM($I366:AH366)),0),0)</f>
        <v>0</v>
      </c>
      <c r="AJ366" s="53">
        <f xml:space="preserve"> (AJ$2 &gt;= NTBA!$F$17) * IF(AJ$268 &gt;= $E366, MAX( MIN( $F366*$F$264, $F366-SUM($I366:AI366)),0),0)</f>
        <v>0</v>
      </c>
      <c r="AK366" s="53">
        <f xml:space="preserve"> (AK$2 &gt;= NTBA!$F$17) * IF(AK$268 &gt;= $E366, MAX( MIN( $F366*$F$264, $F366-SUM($I366:AJ366)),0),0)</f>
        <v>0</v>
      </c>
      <c r="AL366" s="53">
        <f xml:space="preserve"> (AL$2 &gt;= NTBA!$F$17) * IF(AL$268 &gt;= $E366, MAX( MIN( $F366*$F$264, $F366-SUM($I366:AK366)),0),0)</f>
        <v>0</v>
      </c>
      <c r="AM366" s="53">
        <f xml:space="preserve"> (AM$2 &gt;= NTBA!$F$17) * IF(AM$268 &gt;= $E366, MAX( MIN( $F366*$F$264, $F366-SUM($I366:AL366)),0),0)</f>
        <v>0</v>
      </c>
      <c r="AN366" s="53">
        <f xml:space="preserve"> (AN$2 &gt;= NTBA!$F$17) * IF(AN$268 &gt;= $E366, MAX( MIN( $F366*$F$264, $F366-SUM($I366:AM366)),0),0)</f>
        <v>0</v>
      </c>
      <c r="AO366" s="53">
        <f xml:space="preserve"> (AO$2 &gt;= NTBA!$F$17) * IF(AO$268 &gt;= $E366, MAX( MIN( $F366*$F$264, $F366-SUM($I366:AN366)),0),0)</f>
        <v>0</v>
      </c>
      <c r="AP366" s="53">
        <f xml:space="preserve"> (AP$2 &gt;= NTBA!$F$17) * IF(AP$268 &gt;= $E366, MAX( MIN( $F366*$F$264, $F366-SUM($I366:AO366)),0),0)</f>
        <v>0</v>
      </c>
      <c r="AQ366" s="53">
        <f xml:space="preserve"> (AQ$2 &gt;= NTBA!$F$17) * IF(AQ$268 &gt;= $E366, MAX( MIN( $F366*$F$264, $F366-SUM($I366:AP366)),0),0)</f>
        <v>0</v>
      </c>
      <c r="AR366" s="53">
        <f xml:space="preserve"> (AR$2 &gt;= NTBA!$F$17) * IF(AR$268 &gt;= $E366, MAX( MIN( $F366*$F$264, $F366-SUM($I366:AQ366)),0),0)</f>
        <v>0</v>
      </c>
      <c r="AS366" s="53">
        <f xml:space="preserve"> (AS$2 &gt;= NTBA!$F$17) * IF(AS$268 &gt;= $E366, MAX( MIN( $F366*$F$264, $F366-SUM($I366:AR366)),0),0)</f>
        <v>0</v>
      </c>
      <c r="AT366" s="53">
        <f xml:space="preserve"> (AT$2 &gt;= NTBA!$F$17) * IF(AT$268 &gt;= $E366, MAX( MIN( $F366*$F$264, $F366-SUM($I366:AS366)),0),0)</f>
        <v>0</v>
      </c>
      <c r="AU366" s="53">
        <f xml:space="preserve"> (AU$2 &gt;= NTBA!$F$17) * IF(AU$268 &gt;= $E366, MAX( MIN( $F366*$F$264, $F366-SUM($I366:AT366)),0),0)</f>
        <v>0</v>
      </c>
      <c r="AV366" s="53">
        <f xml:space="preserve"> (AV$2 &gt;= NTBA!$F$17) * IF(AV$268 &gt;= $E366, MAX( MIN( $F366*$F$264, $F366-SUM($I366:AU366)),0),0)</f>
        <v>0</v>
      </c>
      <c r="AW366" s="53">
        <f xml:space="preserve"> (AW$2 &gt;= NTBA!$F$17) * IF(AW$268 &gt;= $E366, MAX( MIN( $F366*$F$264, $F366-SUM($I366:AV366)),0),0)</f>
        <v>0</v>
      </c>
      <c r="AX366" s="53">
        <f xml:space="preserve"> (AX$2 &gt;= NTBA!$F$17) * IF(AX$268 &gt;= $E366, MAX( MIN( $F366*$F$264, $F366-SUM($I366:AW366)),0),0)</f>
        <v>0</v>
      </c>
      <c r="AY366" s="53">
        <f xml:space="preserve"> (AY$2 &gt;= NTBA!$F$17) * IF(AY$268 &gt;= $E366, MAX( MIN( $F366*$F$264, $F366-SUM($I366:AX366)),0),0)</f>
        <v>0</v>
      </c>
      <c r="AZ366" s="53">
        <f xml:space="preserve"> (AZ$2 &gt;= NTBA!$F$17) * IF(AZ$268 &gt;= $E366, MAX( MIN( $F366*$F$264, $F366-SUM($I366:AY366)),0),0)</f>
        <v>0</v>
      </c>
      <c r="BA366" s="53">
        <f xml:space="preserve"> (BA$2 &gt;= NTBA!$F$17) * IF(BA$268 &gt;= $E366, MAX( MIN( $F366*$F$264, $F366-SUM($I366:AZ366)),0),0)</f>
        <v>0</v>
      </c>
      <c r="BB366" s="53">
        <f xml:space="preserve"> (BB$2 &gt;= NTBA!$F$17) * IF(BB$268 &gt;= $E366, MAX( MIN( $F366*$F$264, $F366-SUM($I366:BA366)),0),0)</f>
        <v>0</v>
      </c>
      <c r="BC366" s="53">
        <f xml:space="preserve"> (BC$2 &gt;= NTBA!$F$17) * IF(BC$268 &gt;= $E366, MAX( MIN( $F366*$F$264, $F366-SUM($I366:BB366)),0),0)</f>
        <v>0</v>
      </c>
      <c r="BD366" s="53">
        <f xml:space="preserve"> (BD$2 &gt;= NTBA!$F$17) * IF(BD$268 &gt;= $E366, MAX( MIN( $F366*$F$264, $F366-SUM($I366:BC366)),0),0)</f>
        <v>0</v>
      </c>
      <c r="BE366" s="53">
        <f xml:space="preserve"> (BE$2 &gt;= NTBA!$F$17) * IF(BE$268 &gt;= $E366, MAX( MIN( $F366*$F$264, $F366-SUM($I366:BD366)),0),0)</f>
        <v>0</v>
      </c>
      <c r="BF366" s="53">
        <f xml:space="preserve"> (BF$2 &gt;= NTBA!$F$17) * IF(BF$268 &gt;= $E366, MAX( MIN( $F366*$F$264, $F366-SUM($I366:BE366)),0),0)</f>
        <v>0</v>
      </c>
      <c r="BG366" s="53">
        <f xml:space="preserve"> (BG$2 &gt;= NTBA!$F$17) * IF(BG$268 &gt;= $E366, MAX( MIN( $F366*$F$264, $F366-SUM($I366:BF366)),0),0)</f>
        <v>0</v>
      </c>
      <c r="BH366" s="53">
        <f xml:space="preserve"> (BH$2 &gt;= NTBA!$F$17) * IF(BH$268 &gt;= $E366, MAX( MIN( $F366*$F$264, $F366-SUM($I366:BG366)),0),0)</f>
        <v>0</v>
      </c>
      <c r="BI366" s="53">
        <f xml:space="preserve"> (BI$2 &gt;= NTBA!$F$17) * IF(BI$268 &gt;= $E366, MAX( MIN( $F366*$F$264, $F366-SUM($I366:BH366)),0),0)</f>
        <v>0</v>
      </c>
      <c r="BJ366" s="53">
        <f xml:space="preserve"> (BJ$2 &gt;= NTBA!$F$17) * IF(BJ$268 &gt;= $E366, MAX( MIN( $F366*$F$264, $F366-SUM($I366:BI366)),0),0)</f>
        <v>0</v>
      </c>
      <c r="BK366" s="53">
        <f xml:space="preserve"> (BK$2 &gt;= NTBA!$F$17) * IF(BK$268 &gt;= $E366, MAX( MIN( $F366*$F$264, $F366-SUM($I366:BJ366)),0),0)</f>
        <v>0</v>
      </c>
      <c r="BL366" s="53">
        <f xml:space="preserve"> (BL$2 &gt;= NTBA!$F$17) * IF(BL$268 &gt;= $E366, MAX( MIN( $F366*$F$264, $F366-SUM($I366:BK366)),0),0)</f>
        <v>0</v>
      </c>
      <c r="BM366" s="53">
        <f xml:space="preserve"> (BM$2 &gt;= NTBA!$F$17) * IF(BM$268 &gt;= $E366, MAX( MIN( $F366*$F$264, $F366-SUM($I366:BL366)),0),0)</f>
        <v>0</v>
      </c>
      <c r="BN366" s="53">
        <f xml:space="preserve"> (BN$2 &gt;= NTBA!$F$17) * IF(BN$268 &gt;= $E366, MAX( MIN( $F366*$F$264, $F366-SUM($I366:BM366)),0),0)</f>
        <v>0</v>
      </c>
      <c r="BO366" s="53">
        <f xml:space="preserve"> (BO$2 &gt;= NTBA!$F$17) * IF(BO$268 &gt;= $E366, MAX( MIN( $F366*$F$264, $F366-SUM($I366:BN366)),0),0)</f>
        <v>0</v>
      </c>
      <c r="BP366" s="53">
        <f xml:space="preserve"> (BP$2 &gt;= NTBA!$F$17) * IF(BP$268 &gt;= $E366, MAX( MIN( $F366*$F$264, $F366-SUM($I366:BO366)),0),0)</f>
        <v>0</v>
      </c>
      <c r="BQ366" s="53">
        <f xml:space="preserve"> (BQ$2 &gt;= NTBA!$F$17) * IF(BQ$268 &gt;= $E366, MAX( MIN( $F366*$F$264, $F366-SUM($I366:BP366)),0),0)</f>
        <v>0</v>
      </c>
      <c r="BR366" s="53">
        <f xml:space="preserve"> (BR$2 &gt;= NTBA!$F$17) * IF(BR$268 &gt;= $E366, MAX( MIN( $F366*$F$264, $F366-SUM($I366:BQ366)),0),0)</f>
        <v>0</v>
      </c>
      <c r="BS366" s="53">
        <f xml:space="preserve"> (BS$2 &gt;= NTBA!$F$17) * IF(BS$268 &gt;= $E366, MAX( MIN( $F366*$F$264, $F366-SUM($I366:BR366)),0),0)</f>
        <v>0</v>
      </c>
      <c r="BT366" s="53">
        <f xml:space="preserve"> (BT$2 &gt;= NTBA!$F$17) * IF(BT$268 &gt;= $E366, MAX( MIN( $F366*$F$264, $F366-SUM($I366:BS366)),0),0)</f>
        <v>0</v>
      </c>
      <c r="BU366" s="53">
        <f xml:space="preserve"> (BU$2 &gt;= NTBA!$F$17) * IF(BU$268 &gt;= $E366, MAX( MIN( $F366*$F$264, $F366-SUM($I366:BT366)),0),0)</f>
        <v>0</v>
      </c>
      <c r="BV366" s="53">
        <f xml:space="preserve"> (BV$2 &gt;= NTBA!$F$17) * IF(BV$268 &gt;= $E366, MAX( MIN( $F366*$F$264, $F366-SUM($I366:BU366)),0),0)</f>
        <v>0</v>
      </c>
      <c r="BW366" s="53">
        <f xml:space="preserve"> (BW$2 &gt;= NTBA!$F$17) * IF(BW$268 &gt;= $E366, MAX( MIN( $F366*$F$264, $F366-SUM($I366:BV366)),0),0)</f>
        <v>0</v>
      </c>
      <c r="BX366" s="53">
        <f xml:space="preserve"> (BX$2 &gt;= NTBA!$F$17) * IF(BX$268 &gt;= $E366, MAX( MIN( $F366*$F$264, $F366-SUM($I366:BW366)),0),0)</f>
        <v>0</v>
      </c>
      <c r="BY366" s="53">
        <f xml:space="preserve"> (BY$2 &gt;= NTBA!$F$17) * IF(BY$268 &gt;= $E366, MAX( MIN( $F366*$F$264, $F366-SUM($I366:BX366)),0),0)</f>
        <v>0</v>
      </c>
      <c r="BZ366" s="53">
        <f xml:space="preserve"> (BZ$2 &gt;= NTBA!$F$17) * IF(BZ$268 &gt;= $E366, MAX( MIN( $F366*$F$264, $F366-SUM($I366:BY366)),0),0)</f>
        <v>0</v>
      </c>
      <c r="CA366" s="53">
        <f xml:space="preserve"> (CA$2 &gt;= NTBA!$F$17) * IF(CA$268 &gt;= $E366, MAX( MIN( $F366*$F$264, $F366-SUM($I366:BZ366)),0),0)</f>
        <v>0</v>
      </c>
      <c r="CB366" s="53">
        <f xml:space="preserve"> (CB$2 &gt;= NTBA!$F$17) * IF(CB$268 &gt;= $E366, MAX( MIN( $F366*$F$264, $F366-SUM($I366:CA366)),0),0)</f>
        <v>0</v>
      </c>
      <c r="CC366" s="53">
        <f xml:space="preserve"> (CC$2 &gt;= NTBA!$F$17) * IF(CC$268 &gt;= $E366, MAX( MIN( $F366*$F$264, $F366-SUM($I366:CB366)),0),0)</f>
        <v>0</v>
      </c>
      <c r="CD366" s="53">
        <f xml:space="preserve"> (CD$2 &gt;= NTBA!$F$17) * IF(CD$268 &gt;= $E366, MAX( MIN( $F366*$F$264, $F366-SUM($I366:CC366)),0),0)</f>
        <v>0</v>
      </c>
      <c r="CE366" s="53">
        <f xml:space="preserve"> (CE$2 &gt;= NTBA!$F$17) * IF(CE$268 &gt;= $E366, MAX( MIN( $F366*$F$264, $F366-SUM($I366:CD366)),0),0)</f>
        <v>0</v>
      </c>
      <c r="CF366" s="53">
        <f xml:space="preserve"> (CF$2 &gt;= NTBA!$F$17) * IF(CF$268 &gt;= $E366, MAX( MIN( $F366*$F$264, $F366-SUM($I366:CE366)),0),0)</f>
        <v>0</v>
      </c>
      <c r="CG366" s="53">
        <f xml:space="preserve"> (CG$2 &gt;= NTBA!$F$17) * IF(CG$268 &gt;= $E366, MAX( MIN( $F366*$F$264, $F366-SUM($I366:CF366)),0),0)</f>
        <v>0</v>
      </c>
      <c r="CH366" s="53">
        <f xml:space="preserve"> (CH$2 &gt;= NTBA!$F$17) * IF(CH$268 &gt;= $E366, MAX( MIN( $F366*$F$264, $F366-SUM($I366:CG366)),0),0)</f>
        <v>0</v>
      </c>
      <c r="CI366" s="53">
        <f xml:space="preserve"> (CI$2 &gt;= NTBA!$F$17) * IF(CI$268 &gt;= $E366, MAX( MIN( $F366*$F$264, $F366-SUM($I366:CH366)),0),0)</f>
        <v>0</v>
      </c>
      <c r="CJ366" s="53">
        <f xml:space="preserve"> (CJ$2 &gt;= NTBA!$F$17) * IF(CJ$268 &gt;= $E366, MAX( MIN( $F366*$F$264, $F366-SUM($I366:CI366)),0),0)</f>
        <v>0</v>
      </c>
      <c r="CK366" s="53">
        <f xml:space="preserve"> (CK$2 &gt;= NTBA!$F$17) * IF(CK$268 &gt;= $E366, MAX( MIN( $F366*$F$264, $F366-SUM($I366:CJ366)),0),0)</f>
        <v>0</v>
      </c>
      <c r="CL366" s="53">
        <f xml:space="preserve"> (CL$2 &gt;= NTBA!$F$17) * IF(CL$268 &gt;= $E366, MAX( MIN( $F366*$F$264, $F366-SUM($I366:CK366)),0),0)</f>
        <v>0</v>
      </c>
      <c r="CM366" s="53">
        <f xml:space="preserve"> (CM$2 &gt;= NTBA!$F$17) * IF(CM$268 &gt;= $E366, MAX( MIN( $F366*$F$264, $F366-SUM($I366:CL366)),0),0)</f>
        <v>0</v>
      </c>
      <c r="CN366" s="53">
        <f xml:space="preserve"> (CN$2 &gt;= NTBA!$F$17) * IF(CN$268 &gt;= $E366, MAX( MIN( $F366*$F$264, $F366-SUM($I366:CM366)),0),0)</f>
        <v>0</v>
      </c>
      <c r="CO366" s="53">
        <f xml:space="preserve"> (CO$2 &gt;= NTBA!$F$17) * IF(CO$268 &gt;= $E366, MAX( MIN( $F366*$F$264, $F366-SUM($I366:CN366)),0),0)</f>
        <v>0</v>
      </c>
      <c r="CP366" s="53">
        <f xml:space="preserve"> (CP$2 &gt;= NTBA!$F$17) * IF(CP$268 &gt;= $E366, MAX( MIN( $F366*$F$264, $F366-SUM($I366:CO366)),0),0)</f>
        <v>0</v>
      </c>
      <c r="CQ366" s="53">
        <f xml:space="preserve"> (CQ$2 &gt;= NTBA!$F$17) * IF(CQ$268 &gt;= $E366, MAX( MIN( $F366*$F$264, $F366-SUM($I366:CP366)),0),0)</f>
        <v>0</v>
      </c>
      <c r="CR366" s="53">
        <f xml:space="preserve"> (CR$2 &gt;= NTBA!$F$17) * IF(CR$268 &gt;= $E366, MAX( MIN( $F366*$F$264, $F366-SUM($I366:CQ366)),0),0)</f>
        <v>0</v>
      </c>
      <c r="CS366" s="53">
        <f xml:space="preserve"> (CS$2 &gt;= NTBA!$F$17) * IF(CS$268 &gt;= $E366, MAX( MIN( $F366*$F$264, $F366-SUM($I366:CR366)),0),0)</f>
        <v>0</v>
      </c>
      <c r="CT366" s="53">
        <f xml:space="preserve"> (CT$2 &gt;= NTBA!$F$17) * IF(CT$268 &gt;= $E366, MAX( MIN( $F366*$F$264, $F366-SUM($I366:CS366)),0),0)</f>
        <v>0</v>
      </c>
      <c r="CU366" s="53">
        <f xml:space="preserve"> (CU$2 &gt;= NTBA!$F$17) * IF(CU$268 &gt;= $E366, MAX( MIN( $F366*$F$264, $F366-SUM($I366:CT366)),0),0)</f>
        <v>0</v>
      </c>
      <c r="CV366" s="53">
        <f xml:space="preserve"> (CV$2 &gt;= NTBA!$F$17) * IF(CV$268 &gt;= $E366, MAX( MIN( $F366*$F$264, $F366-SUM($I366:CU366)),0),0)</f>
        <v>0</v>
      </c>
      <c r="CW366" s="53">
        <f xml:space="preserve"> (CW$2 &gt;= NTBA!$F$17) * IF(CW$268 &gt;= $E366, MAX( MIN( $F366*$F$264, $F366-SUM($I366:CV366)),0),0)</f>
        <v>0</v>
      </c>
      <c r="CX366" s="53">
        <f xml:space="preserve"> (CX$2 &gt;= NTBA!$F$17) * IF(CX$268 &gt;= $E366, MAX( MIN( $F366*$F$264, $F366-SUM($I366:CW366)),0),0)</f>
        <v>0</v>
      </c>
      <c r="CY366" s="53">
        <f xml:space="preserve"> (CY$2 &gt;= NTBA!$F$17) * IF(CY$268 &gt;= $E366, MAX( MIN( $F366*$F$264, $F366-SUM($I366:CX366)),0),0)</f>
        <v>0</v>
      </c>
      <c r="CZ366" s="53">
        <f xml:space="preserve"> (CZ$2 &gt;= NTBA!$F$17) * IF(CZ$268 &gt;= $E366, MAX( MIN( $F366*$F$264, $F366-SUM($I366:CY366)),0),0)</f>
        <v>0</v>
      </c>
      <c r="DA366" s="53">
        <f xml:space="preserve"> (DA$2 &gt;= NTBA!$F$17) * IF(DA$268 &gt;= $E366, MAX( MIN( $F366*$F$264, $F366-SUM($I366:CZ366)),0),0)</f>
        <v>0</v>
      </c>
      <c r="DB366" s="53">
        <f xml:space="preserve"> (DB$2 &gt;= NTBA!$F$17) * IF(DB$268 &gt;= $E366, MAX( MIN( $F366*$F$264, $F366-SUM($I366:DA366)),0),0)</f>
        <v>0</v>
      </c>
      <c r="DC366" s="53">
        <f ca="1" xml:space="preserve"> (DC$2 &gt;= NTBA!$F$17) * IF(DC$268 &gt;= $E366, MAX( MIN( $F366*$F$264, $F366-SUM($I366:DB366)),0),0)</f>
        <v>0</v>
      </c>
      <c r="DD366" s="53">
        <f ca="1" xml:space="preserve"> (DD$2 &gt;= NTBA!$F$17) * IF(DD$268 &gt;= $E366, MAX( MIN( $F366*$F$264, $F366-SUM($I366:DC366)),0),0)</f>
        <v>0</v>
      </c>
      <c r="DE366" s="53">
        <f ca="1" xml:space="preserve"> (DE$2 &gt;= NTBA!$F$17) * IF(DE$268 &gt;= $E366, MAX( MIN( $F366*$F$264, $F366-SUM($I366:DD366)),0),0)</f>
        <v>0</v>
      </c>
      <c r="DF366" s="53">
        <f ca="1" xml:space="preserve"> (DF$2 &gt;= NTBA!$F$17) * IF(DF$268 &gt;= $E366, MAX( MIN( $F366*$F$264, $F366-SUM($I366:DE366)),0),0)</f>
        <v>0</v>
      </c>
      <c r="DG366" s="53">
        <f ca="1" xml:space="preserve"> (DG$2 &gt;= NTBA!$F$17) * IF(DG$268 &gt;= $E366, MAX( MIN( $F366*$F$264, $F366-SUM($I366:DF366)),0),0)</f>
        <v>0</v>
      </c>
      <c r="DH366" s="53">
        <f ca="1" xml:space="preserve"> (DH$2 &gt;= NTBA!$F$17) * IF(DH$268 &gt;= $E366, MAX( MIN( $F366*$F$264, $F366-SUM($I366:DG366)),0),0)</f>
        <v>0</v>
      </c>
      <c r="DI366" s="53">
        <f ca="1" xml:space="preserve"> (DI$2 &gt;= NTBA!$F$17) * IF(DI$268 &gt;= $E366, MAX( MIN( $F366*$F$264, $F366-SUM($I366:DH366)),0),0)</f>
        <v>0</v>
      </c>
      <c r="DJ366" s="53">
        <f ca="1" xml:space="preserve"> (DJ$2 &gt;= NTBA!$F$17) * IF(DJ$268 &gt;= $E366, MAX( MIN( $F366*$F$264, $F366-SUM($I366:DI366)),0),0)</f>
        <v>0</v>
      </c>
      <c r="DK366" s="53">
        <f ca="1" xml:space="preserve"> (DK$2 &gt;= NTBA!$F$17) * IF(DK$268 &gt;= $E366, MAX( MIN( $F366*$F$264, $F366-SUM($I366:DJ366)),0),0)</f>
        <v>0</v>
      </c>
      <c r="DL366" s="53">
        <f ca="1" xml:space="preserve"> (DL$2 &gt;= NTBA!$F$17) * IF(DL$268 &gt;= $E366, MAX( MIN( $F366*$F$264, $F366-SUM($I366:DK366)),0),0)</f>
        <v>0</v>
      </c>
      <c r="DM366" s="53">
        <f ca="1" xml:space="preserve"> (DM$2 &gt;= NTBA!$F$17) * IF(DM$268 &gt;= $E366, MAX( MIN( $F366*$F$264, $F366-SUM($I366:DL366)),0),0)</f>
        <v>0</v>
      </c>
      <c r="DN366" s="53">
        <f ca="1" xml:space="preserve"> (DN$2 &gt;= NTBA!$F$17) * IF(DN$268 &gt;= $E366, MAX( MIN( $F366*$F$264, $F366-SUM($I366:DM366)),0),0)</f>
        <v>0</v>
      </c>
      <c r="DO366" s="53">
        <f ca="1" xml:space="preserve"> (DO$2 &gt;= NTBA!$F$17) * IF(DO$268 &gt;= $E366, MAX( MIN( $F366*$F$264, $F366-SUM($I366:DN366)),0),0)</f>
        <v>0</v>
      </c>
      <c r="DP366" s="53">
        <f ca="1" xml:space="preserve"> (DP$2 &gt;= NTBA!$F$17) * IF(DP$268 &gt;= $E366, MAX( MIN( $F366*$F$264, $F366-SUM($I366:DO366)),0),0)</f>
        <v>0</v>
      </c>
      <c r="DQ366" s="53">
        <f ca="1" xml:space="preserve"> (DQ$2 &gt;= NTBA!$F$17) * IF(DQ$268 &gt;= $E366, MAX( MIN( $F366*$F$264, $F366-SUM($I366:DP366)),0),0)</f>
        <v>0</v>
      </c>
      <c r="DR366" s="53">
        <f ca="1" xml:space="preserve"> (DR$2 &gt;= NTBA!$F$17) * IF(DR$268 &gt;= $E366, MAX( MIN( $F366*$F$264, $F366-SUM($I366:DQ366)),0),0)</f>
        <v>0</v>
      </c>
      <c r="DS366" s="53">
        <f ca="1" xml:space="preserve"> (DS$2 &gt;= NTBA!$F$17) * IF(DS$268 &gt;= $E366, MAX( MIN( $F366*$F$264, $F366-SUM($I366:DR366)),0),0)</f>
        <v>0</v>
      </c>
      <c r="DT366" s="53">
        <f ca="1" xml:space="preserve"> (DT$2 &gt;= NTBA!$F$17) * IF(DT$268 &gt;= $E366, MAX( MIN( $F366*$F$264, $F366-SUM($I366:DS366)),0),0)</f>
        <v>0</v>
      </c>
      <c r="DU366" s="53">
        <f ca="1" xml:space="preserve"> (DU$2 &gt;= NTBA!$F$17) * IF(DU$268 &gt;= $E366, MAX( MIN( $F366*$F$264, $F366-SUM($I366:DT366)),0),0)</f>
        <v>0</v>
      </c>
      <c r="DV366" s="53">
        <f ca="1" xml:space="preserve"> (DV$2 &gt;= NTBA!$F$17) * IF(DV$268 &gt;= $E366, MAX( MIN( $F366*$F$264, $F366-SUM($I366:DU366)),0),0)</f>
        <v>0</v>
      </c>
      <c r="DW366" s="53">
        <f ca="1" xml:space="preserve"> (DW$2 &gt;= NTBA!$F$17) * IF(DW$268 &gt;= $E366, MAX( MIN( $F366*$F$264, $F366-SUM($I366:DV366)),0),0)</f>
        <v>0</v>
      </c>
      <c r="DX366" s="53">
        <f ca="1" xml:space="preserve"> (DX$2 &gt;= NTBA!$F$17) * IF(DX$268 &gt;= $E366, MAX( MIN( $F366*$F$264, $F366-SUM($I366:DW366)),0),0)</f>
        <v>0</v>
      </c>
      <c r="DY366" s="53">
        <f ca="1" xml:space="preserve"> (DY$2 &gt;= NTBA!$F$17) * IF(DY$268 &gt;= $E366, MAX( MIN( $F366*$F$264, $F366-SUM($I366:DX366)),0),0)</f>
        <v>0</v>
      </c>
      <c r="DZ366" s="53">
        <f ca="1" xml:space="preserve"> (DZ$2 &gt;= NTBA!$F$17) * IF(DZ$268 &gt;= $E366, MAX( MIN( $F366*$F$264, $F366-SUM($I366:DY366)),0),0)</f>
        <v>0</v>
      </c>
      <c r="EA366" s="53">
        <f ca="1" xml:space="preserve"> (EA$2 &gt;= NTBA!$F$17) * IF(EA$268 &gt;= $E366, MAX( MIN( $F366*$F$264, $F366-SUM($I366:DZ366)),0),0)</f>
        <v>0</v>
      </c>
      <c r="EB366" s="53">
        <f ca="1" xml:space="preserve"> (EB$2 &gt;= NTBA!$F$17) * IF(EB$268 &gt;= $E366, MAX( MIN( $F366*$F$264, $F366-SUM($I366:EA366)),0),0)</f>
        <v>0</v>
      </c>
      <c r="EC366" s="53">
        <f ca="1" xml:space="preserve"> (EC$2 &gt;= NTBA!$F$17) * IF(EC$268 &gt;= $E366, MAX( MIN( $F366*$F$264, $F366-SUM($I366:EB366)),0),0)</f>
        <v>0</v>
      </c>
      <c r="ED366" s="53">
        <f ca="1" xml:space="preserve"> (ED$2 &gt;= NTBA!$F$17) * IF(ED$268 &gt;= $E366, MAX( MIN( $F366*$F$264, $F366-SUM($I366:EC366)),0),0)</f>
        <v>0</v>
      </c>
      <c r="EE366" s="53">
        <f ca="1" xml:space="preserve"> (EE$2 &gt;= NTBA!$F$17) * IF(EE$268 &gt;= $E366, MAX( MIN( $F366*$F$264, $F366-SUM($I366:ED366)),0),0)</f>
        <v>0</v>
      </c>
      <c r="EF366" s="53">
        <f ca="1" xml:space="preserve"> (EF$2 &gt;= NTBA!$F$17) * IF(EF$268 &gt;= $E366, MAX( MIN( $F366*$F$264, $F366-SUM($I366:EE366)),0),0)</f>
        <v>0</v>
      </c>
      <c r="EG366" s="53">
        <f ca="1" xml:space="preserve"> (EG$2 &gt;= NTBA!$F$17) * IF(EG$268 &gt;= $E366, MAX( MIN( $F366*$F$264, $F366-SUM($I366:EF366)),0),0)</f>
        <v>0</v>
      </c>
      <c r="EH366" s="53">
        <f ca="1" xml:space="preserve"> (EH$2 &gt;= NTBA!$F$17) * IF(EH$268 &gt;= $E366, MAX( MIN( $F366*$F$264, $F366-SUM($I366:EG366)),0),0)</f>
        <v>0</v>
      </c>
      <c r="EI366" s="21"/>
    </row>
    <row r="367" spans="5:139" ht="15" customHeight="1" outlineLevel="1" x14ac:dyDescent="0.35">
      <c r="E367" s="625">
        <v>99</v>
      </c>
      <c r="F367" s="415">
        <f ca="1"/>
        <v>0</v>
      </c>
      <c r="H367" s="26">
        <f t="shared" ca="1" si="185"/>
        <v>0</v>
      </c>
      <c r="I367" s="39"/>
      <c r="J367" s="53">
        <f xml:space="preserve"> (J$2 &gt;= NTBA!$F$17) * IF(J$268 &gt;= $E367, MAX( MIN( $F367*$F$264, $F367-SUM($I367:I367)),0),0)</f>
        <v>0</v>
      </c>
      <c r="K367" s="53">
        <f xml:space="preserve"> (K$2 &gt;= NTBA!$F$17) * IF(K$268 &gt;= $E367, MAX( MIN( $F367*$F$264, $F367-SUM($I367:J367)),0),0)</f>
        <v>0</v>
      </c>
      <c r="L367" s="53">
        <f xml:space="preserve"> (L$2 &gt;= NTBA!$F$17) * IF(L$268 &gt;= $E367, MAX( MIN( $F367*$F$264, $F367-SUM($I367:K367)),0),0)</f>
        <v>0</v>
      </c>
      <c r="M367" s="53">
        <f xml:space="preserve"> (M$2 &gt;= NTBA!$F$17) * IF(M$268 &gt;= $E367, MAX( MIN( $F367*$F$264, $F367-SUM($I367:L367)),0),0)</f>
        <v>0</v>
      </c>
      <c r="N367" s="53">
        <f xml:space="preserve"> (N$2 &gt;= NTBA!$F$17) * IF(N$268 &gt;= $E367, MAX( MIN( $F367*$F$264, $F367-SUM($I367:M367)),0),0)</f>
        <v>0</v>
      </c>
      <c r="O367" s="53">
        <f xml:space="preserve"> (O$2 &gt;= NTBA!$F$17) * IF(O$268 &gt;= $E367, MAX( MIN( $F367*$F$264, $F367-SUM($I367:N367)),0),0)</f>
        <v>0</v>
      </c>
      <c r="P367" s="53">
        <f xml:space="preserve"> (P$2 &gt;= NTBA!$F$17) * IF(P$268 &gt;= $E367, MAX( MIN( $F367*$F$264, $F367-SUM($I367:O367)),0),0)</f>
        <v>0</v>
      </c>
      <c r="Q367" s="53">
        <f xml:space="preserve"> (Q$2 &gt;= NTBA!$F$17) * IF(Q$268 &gt;= $E367, MAX( MIN( $F367*$F$264, $F367-SUM($I367:P367)),0),0)</f>
        <v>0</v>
      </c>
      <c r="R367" s="53">
        <f xml:space="preserve"> (R$2 &gt;= NTBA!$F$17) * IF(R$268 &gt;= $E367, MAX( MIN( $F367*$F$264, $F367-SUM($I367:Q367)),0),0)</f>
        <v>0</v>
      </c>
      <c r="S367" s="53">
        <f xml:space="preserve"> (S$2 &gt;= NTBA!$F$17) * IF(S$268 &gt;= $E367, MAX( MIN( $F367*$F$264, $F367-SUM($I367:R367)),0),0)</f>
        <v>0</v>
      </c>
      <c r="T367" s="53">
        <f xml:space="preserve"> (T$2 &gt;= NTBA!$F$17) * IF(T$268 &gt;= $E367, MAX( MIN( $F367*$F$264, $F367-SUM($I367:S367)),0),0)</f>
        <v>0</v>
      </c>
      <c r="U367" s="53">
        <f xml:space="preserve"> (U$2 &gt;= NTBA!$F$17) * IF(U$268 &gt;= $E367, MAX( MIN( $F367*$F$264, $F367-SUM($I367:T367)),0),0)</f>
        <v>0</v>
      </c>
      <c r="V367" s="53">
        <f xml:space="preserve"> (V$2 &gt;= NTBA!$F$17) * IF(V$268 &gt;= $E367, MAX( MIN( $F367*$F$264, $F367-SUM($I367:U367)),0),0)</f>
        <v>0</v>
      </c>
      <c r="W367" s="53">
        <f xml:space="preserve"> (W$2 &gt;= NTBA!$F$17) * IF(W$268 &gt;= $E367, MAX( MIN( $F367*$F$264, $F367-SUM($I367:V367)),0),0)</f>
        <v>0</v>
      </c>
      <c r="X367" s="53">
        <f xml:space="preserve"> (X$2 &gt;= NTBA!$F$17) * IF(X$268 &gt;= $E367, MAX( MIN( $F367*$F$264, $F367-SUM($I367:W367)),0),0)</f>
        <v>0</v>
      </c>
      <c r="Y367" s="53">
        <f xml:space="preserve"> (Y$2 &gt;= NTBA!$F$17) * IF(Y$268 &gt;= $E367, MAX( MIN( $F367*$F$264, $F367-SUM($I367:X367)),0),0)</f>
        <v>0</v>
      </c>
      <c r="Z367" s="53">
        <f xml:space="preserve"> (Z$2 &gt;= NTBA!$F$17) * IF(Z$268 &gt;= $E367, MAX( MIN( $F367*$F$264, $F367-SUM($I367:Y367)),0),0)</f>
        <v>0</v>
      </c>
      <c r="AA367" s="53">
        <f xml:space="preserve"> (AA$2 &gt;= NTBA!$F$17) * IF(AA$268 &gt;= $E367, MAX( MIN( $F367*$F$264, $F367-SUM($I367:Z367)),0),0)</f>
        <v>0</v>
      </c>
      <c r="AB367" s="53">
        <f xml:space="preserve"> (AB$2 &gt;= NTBA!$F$17) * IF(AB$268 &gt;= $E367, MAX( MIN( $F367*$F$264, $F367-SUM($I367:AA367)),0),0)</f>
        <v>0</v>
      </c>
      <c r="AC367" s="53">
        <f xml:space="preserve"> (AC$2 &gt;= NTBA!$F$17) * IF(AC$268 &gt;= $E367, MAX( MIN( $F367*$F$264, $F367-SUM($I367:AB367)),0),0)</f>
        <v>0</v>
      </c>
      <c r="AD367" s="53">
        <f xml:space="preserve"> (AD$2 &gt;= NTBA!$F$17) * IF(AD$268 &gt;= $E367, MAX( MIN( $F367*$F$264, $F367-SUM($I367:AC367)),0),0)</f>
        <v>0</v>
      </c>
      <c r="AE367" s="53">
        <f xml:space="preserve"> (AE$2 &gt;= NTBA!$F$17) * IF(AE$268 &gt;= $E367, MAX( MIN( $F367*$F$264, $F367-SUM($I367:AD367)),0),0)</f>
        <v>0</v>
      </c>
      <c r="AF367" s="53">
        <f xml:space="preserve"> (AF$2 &gt;= NTBA!$F$17) * IF(AF$268 &gt;= $E367, MAX( MIN( $F367*$F$264, $F367-SUM($I367:AE367)),0),0)</f>
        <v>0</v>
      </c>
      <c r="AG367" s="53">
        <f xml:space="preserve"> (AG$2 &gt;= NTBA!$F$17) * IF(AG$268 &gt;= $E367, MAX( MIN( $F367*$F$264, $F367-SUM($I367:AF367)),0),0)</f>
        <v>0</v>
      </c>
      <c r="AH367" s="53">
        <f xml:space="preserve"> (AH$2 &gt;= NTBA!$F$17) * IF(AH$268 &gt;= $E367, MAX( MIN( $F367*$F$264, $F367-SUM($I367:AG367)),0),0)</f>
        <v>0</v>
      </c>
      <c r="AI367" s="53">
        <f xml:space="preserve"> (AI$2 &gt;= NTBA!$F$17) * IF(AI$268 &gt;= $E367, MAX( MIN( $F367*$F$264, $F367-SUM($I367:AH367)),0),0)</f>
        <v>0</v>
      </c>
      <c r="AJ367" s="53">
        <f xml:space="preserve"> (AJ$2 &gt;= NTBA!$F$17) * IF(AJ$268 &gt;= $E367, MAX( MIN( $F367*$F$264, $F367-SUM($I367:AI367)),0),0)</f>
        <v>0</v>
      </c>
      <c r="AK367" s="53">
        <f xml:space="preserve"> (AK$2 &gt;= NTBA!$F$17) * IF(AK$268 &gt;= $E367, MAX( MIN( $F367*$F$264, $F367-SUM($I367:AJ367)),0),0)</f>
        <v>0</v>
      </c>
      <c r="AL367" s="53">
        <f xml:space="preserve"> (AL$2 &gt;= NTBA!$F$17) * IF(AL$268 &gt;= $E367, MAX( MIN( $F367*$F$264, $F367-SUM($I367:AK367)),0),0)</f>
        <v>0</v>
      </c>
      <c r="AM367" s="53">
        <f xml:space="preserve"> (AM$2 &gt;= NTBA!$F$17) * IF(AM$268 &gt;= $E367, MAX( MIN( $F367*$F$264, $F367-SUM($I367:AL367)),0),0)</f>
        <v>0</v>
      </c>
      <c r="AN367" s="53">
        <f xml:space="preserve"> (AN$2 &gt;= NTBA!$F$17) * IF(AN$268 &gt;= $E367, MAX( MIN( $F367*$F$264, $F367-SUM($I367:AM367)),0),0)</f>
        <v>0</v>
      </c>
      <c r="AO367" s="53">
        <f xml:space="preserve"> (AO$2 &gt;= NTBA!$F$17) * IF(AO$268 &gt;= $E367, MAX( MIN( $F367*$F$264, $F367-SUM($I367:AN367)),0),0)</f>
        <v>0</v>
      </c>
      <c r="AP367" s="53">
        <f xml:space="preserve"> (AP$2 &gt;= NTBA!$F$17) * IF(AP$268 &gt;= $E367, MAX( MIN( $F367*$F$264, $F367-SUM($I367:AO367)),0),0)</f>
        <v>0</v>
      </c>
      <c r="AQ367" s="53">
        <f xml:space="preserve"> (AQ$2 &gt;= NTBA!$F$17) * IF(AQ$268 &gt;= $E367, MAX( MIN( $F367*$F$264, $F367-SUM($I367:AP367)),0),0)</f>
        <v>0</v>
      </c>
      <c r="AR367" s="53">
        <f xml:space="preserve"> (AR$2 &gt;= NTBA!$F$17) * IF(AR$268 &gt;= $E367, MAX( MIN( $F367*$F$264, $F367-SUM($I367:AQ367)),0),0)</f>
        <v>0</v>
      </c>
      <c r="AS367" s="53">
        <f xml:space="preserve"> (AS$2 &gt;= NTBA!$F$17) * IF(AS$268 &gt;= $E367, MAX( MIN( $F367*$F$264, $F367-SUM($I367:AR367)),0),0)</f>
        <v>0</v>
      </c>
      <c r="AT367" s="53">
        <f xml:space="preserve"> (AT$2 &gt;= NTBA!$F$17) * IF(AT$268 &gt;= $E367, MAX( MIN( $F367*$F$264, $F367-SUM($I367:AS367)),0),0)</f>
        <v>0</v>
      </c>
      <c r="AU367" s="53">
        <f xml:space="preserve"> (AU$2 &gt;= NTBA!$F$17) * IF(AU$268 &gt;= $E367, MAX( MIN( $F367*$F$264, $F367-SUM($I367:AT367)),0),0)</f>
        <v>0</v>
      </c>
      <c r="AV367" s="53">
        <f xml:space="preserve"> (AV$2 &gt;= NTBA!$F$17) * IF(AV$268 &gt;= $E367, MAX( MIN( $F367*$F$264, $F367-SUM($I367:AU367)),0),0)</f>
        <v>0</v>
      </c>
      <c r="AW367" s="53">
        <f xml:space="preserve"> (AW$2 &gt;= NTBA!$F$17) * IF(AW$268 &gt;= $E367, MAX( MIN( $F367*$F$264, $F367-SUM($I367:AV367)),0),0)</f>
        <v>0</v>
      </c>
      <c r="AX367" s="53">
        <f xml:space="preserve"> (AX$2 &gt;= NTBA!$F$17) * IF(AX$268 &gt;= $E367, MAX( MIN( $F367*$F$264, $F367-SUM($I367:AW367)),0),0)</f>
        <v>0</v>
      </c>
      <c r="AY367" s="53">
        <f xml:space="preserve"> (AY$2 &gt;= NTBA!$F$17) * IF(AY$268 &gt;= $E367, MAX( MIN( $F367*$F$264, $F367-SUM($I367:AX367)),0),0)</f>
        <v>0</v>
      </c>
      <c r="AZ367" s="53">
        <f xml:space="preserve"> (AZ$2 &gt;= NTBA!$F$17) * IF(AZ$268 &gt;= $E367, MAX( MIN( $F367*$F$264, $F367-SUM($I367:AY367)),0),0)</f>
        <v>0</v>
      </c>
      <c r="BA367" s="53">
        <f xml:space="preserve"> (BA$2 &gt;= NTBA!$F$17) * IF(BA$268 &gt;= $E367, MAX( MIN( $F367*$F$264, $F367-SUM($I367:AZ367)),0),0)</f>
        <v>0</v>
      </c>
      <c r="BB367" s="53">
        <f xml:space="preserve"> (BB$2 &gt;= NTBA!$F$17) * IF(BB$268 &gt;= $E367, MAX( MIN( $F367*$F$264, $F367-SUM($I367:BA367)),0),0)</f>
        <v>0</v>
      </c>
      <c r="BC367" s="53">
        <f xml:space="preserve"> (BC$2 &gt;= NTBA!$F$17) * IF(BC$268 &gt;= $E367, MAX( MIN( $F367*$F$264, $F367-SUM($I367:BB367)),0),0)</f>
        <v>0</v>
      </c>
      <c r="BD367" s="53">
        <f xml:space="preserve"> (BD$2 &gt;= NTBA!$F$17) * IF(BD$268 &gt;= $E367, MAX( MIN( $F367*$F$264, $F367-SUM($I367:BC367)),0),0)</f>
        <v>0</v>
      </c>
      <c r="BE367" s="53">
        <f xml:space="preserve"> (BE$2 &gt;= NTBA!$F$17) * IF(BE$268 &gt;= $E367, MAX( MIN( $F367*$F$264, $F367-SUM($I367:BD367)),0),0)</f>
        <v>0</v>
      </c>
      <c r="BF367" s="53">
        <f xml:space="preserve"> (BF$2 &gt;= NTBA!$F$17) * IF(BF$268 &gt;= $E367, MAX( MIN( $F367*$F$264, $F367-SUM($I367:BE367)),0),0)</f>
        <v>0</v>
      </c>
      <c r="BG367" s="53">
        <f xml:space="preserve"> (BG$2 &gt;= NTBA!$F$17) * IF(BG$268 &gt;= $E367, MAX( MIN( $F367*$F$264, $F367-SUM($I367:BF367)),0),0)</f>
        <v>0</v>
      </c>
      <c r="BH367" s="53">
        <f xml:space="preserve"> (BH$2 &gt;= NTBA!$F$17) * IF(BH$268 &gt;= $E367, MAX( MIN( $F367*$F$264, $F367-SUM($I367:BG367)),0),0)</f>
        <v>0</v>
      </c>
      <c r="BI367" s="53">
        <f xml:space="preserve"> (BI$2 &gt;= NTBA!$F$17) * IF(BI$268 &gt;= $E367, MAX( MIN( $F367*$F$264, $F367-SUM($I367:BH367)),0),0)</f>
        <v>0</v>
      </c>
      <c r="BJ367" s="53">
        <f xml:space="preserve"> (BJ$2 &gt;= NTBA!$F$17) * IF(BJ$268 &gt;= $E367, MAX( MIN( $F367*$F$264, $F367-SUM($I367:BI367)),0),0)</f>
        <v>0</v>
      </c>
      <c r="BK367" s="53">
        <f xml:space="preserve"> (BK$2 &gt;= NTBA!$F$17) * IF(BK$268 &gt;= $E367, MAX( MIN( $F367*$F$264, $F367-SUM($I367:BJ367)),0),0)</f>
        <v>0</v>
      </c>
      <c r="BL367" s="53">
        <f xml:space="preserve"> (BL$2 &gt;= NTBA!$F$17) * IF(BL$268 &gt;= $E367, MAX( MIN( $F367*$F$264, $F367-SUM($I367:BK367)),0),0)</f>
        <v>0</v>
      </c>
      <c r="BM367" s="53">
        <f xml:space="preserve"> (BM$2 &gt;= NTBA!$F$17) * IF(BM$268 &gt;= $E367, MAX( MIN( $F367*$F$264, $F367-SUM($I367:BL367)),0),0)</f>
        <v>0</v>
      </c>
      <c r="BN367" s="53">
        <f xml:space="preserve"> (BN$2 &gt;= NTBA!$F$17) * IF(BN$268 &gt;= $E367, MAX( MIN( $F367*$F$264, $F367-SUM($I367:BM367)),0),0)</f>
        <v>0</v>
      </c>
      <c r="BO367" s="53">
        <f xml:space="preserve"> (BO$2 &gt;= NTBA!$F$17) * IF(BO$268 &gt;= $E367, MAX( MIN( $F367*$F$264, $F367-SUM($I367:BN367)),0),0)</f>
        <v>0</v>
      </c>
      <c r="BP367" s="53">
        <f xml:space="preserve"> (BP$2 &gt;= NTBA!$F$17) * IF(BP$268 &gt;= $E367, MAX( MIN( $F367*$F$264, $F367-SUM($I367:BO367)),0),0)</f>
        <v>0</v>
      </c>
      <c r="BQ367" s="53">
        <f xml:space="preserve"> (BQ$2 &gt;= NTBA!$F$17) * IF(BQ$268 &gt;= $E367, MAX( MIN( $F367*$F$264, $F367-SUM($I367:BP367)),0),0)</f>
        <v>0</v>
      </c>
      <c r="BR367" s="53">
        <f xml:space="preserve"> (BR$2 &gt;= NTBA!$F$17) * IF(BR$268 &gt;= $E367, MAX( MIN( $F367*$F$264, $F367-SUM($I367:BQ367)),0),0)</f>
        <v>0</v>
      </c>
      <c r="BS367" s="53">
        <f xml:space="preserve"> (BS$2 &gt;= NTBA!$F$17) * IF(BS$268 &gt;= $E367, MAX( MIN( $F367*$F$264, $F367-SUM($I367:BR367)),0),0)</f>
        <v>0</v>
      </c>
      <c r="BT367" s="53">
        <f xml:space="preserve"> (BT$2 &gt;= NTBA!$F$17) * IF(BT$268 &gt;= $E367, MAX( MIN( $F367*$F$264, $F367-SUM($I367:BS367)),0),0)</f>
        <v>0</v>
      </c>
      <c r="BU367" s="53">
        <f xml:space="preserve"> (BU$2 &gt;= NTBA!$F$17) * IF(BU$268 &gt;= $E367, MAX( MIN( $F367*$F$264, $F367-SUM($I367:BT367)),0),0)</f>
        <v>0</v>
      </c>
      <c r="BV367" s="53">
        <f xml:space="preserve"> (BV$2 &gt;= NTBA!$F$17) * IF(BV$268 &gt;= $E367, MAX( MIN( $F367*$F$264, $F367-SUM($I367:BU367)),0),0)</f>
        <v>0</v>
      </c>
      <c r="BW367" s="53">
        <f xml:space="preserve"> (BW$2 &gt;= NTBA!$F$17) * IF(BW$268 &gt;= $E367, MAX( MIN( $F367*$F$264, $F367-SUM($I367:BV367)),0),0)</f>
        <v>0</v>
      </c>
      <c r="BX367" s="53">
        <f xml:space="preserve"> (BX$2 &gt;= NTBA!$F$17) * IF(BX$268 &gt;= $E367, MAX( MIN( $F367*$F$264, $F367-SUM($I367:BW367)),0),0)</f>
        <v>0</v>
      </c>
      <c r="BY367" s="53">
        <f xml:space="preserve"> (BY$2 &gt;= NTBA!$F$17) * IF(BY$268 &gt;= $E367, MAX( MIN( $F367*$F$264, $F367-SUM($I367:BX367)),0),0)</f>
        <v>0</v>
      </c>
      <c r="BZ367" s="53">
        <f xml:space="preserve"> (BZ$2 &gt;= NTBA!$F$17) * IF(BZ$268 &gt;= $E367, MAX( MIN( $F367*$F$264, $F367-SUM($I367:BY367)),0),0)</f>
        <v>0</v>
      </c>
      <c r="CA367" s="53">
        <f xml:space="preserve"> (CA$2 &gt;= NTBA!$F$17) * IF(CA$268 &gt;= $E367, MAX( MIN( $F367*$F$264, $F367-SUM($I367:BZ367)),0),0)</f>
        <v>0</v>
      </c>
      <c r="CB367" s="53">
        <f xml:space="preserve"> (CB$2 &gt;= NTBA!$F$17) * IF(CB$268 &gt;= $E367, MAX( MIN( $F367*$F$264, $F367-SUM($I367:CA367)),0),0)</f>
        <v>0</v>
      </c>
      <c r="CC367" s="53">
        <f xml:space="preserve"> (CC$2 &gt;= NTBA!$F$17) * IF(CC$268 &gt;= $E367, MAX( MIN( $F367*$F$264, $F367-SUM($I367:CB367)),0),0)</f>
        <v>0</v>
      </c>
      <c r="CD367" s="53">
        <f xml:space="preserve"> (CD$2 &gt;= NTBA!$F$17) * IF(CD$268 &gt;= $E367, MAX( MIN( $F367*$F$264, $F367-SUM($I367:CC367)),0),0)</f>
        <v>0</v>
      </c>
      <c r="CE367" s="53">
        <f xml:space="preserve"> (CE$2 &gt;= NTBA!$F$17) * IF(CE$268 &gt;= $E367, MAX( MIN( $F367*$F$264, $F367-SUM($I367:CD367)),0),0)</f>
        <v>0</v>
      </c>
      <c r="CF367" s="53">
        <f xml:space="preserve"> (CF$2 &gt;= NTBA!$F$17) * IF(CF$268 &gt;= $E367, MAX( MIN( $F367*$F$264, $F367-SUM($I367:CE367)),0),0)</f>
        <v>0</v>
      </c>
      <c r="CG367" s="53">
        <f xml:space="preserve"> (CG$2 &gt;= NTBA!$F$17) * IF(CG$268 &gt;= $E367, MAX( MIN( $F367*$F$264, $F367-SUM($I367:CF367)),0),0)</f>
        <v>0</v>
      </c>
      <c r="CH367" s="53">
        <f xml:space="preserve"> (CH$2 &gt;= NTBA!$F$17) * IF(CH$268 &gt;= $E367, MAX( MIN( $F367*$F$264, $F367-SUM($I367:CG367)),0),0)</f>
        <v>0</v>
      </c>
      <c r="CI367" s="53">
        <f xml:space="preserve"> (CI$2 &gt;= NTBA!$F$17) * IF(CI$268 &gt;= $E367, MAX( MIN( $F367*$F$264, $F367-SUM($I367:CH367)),0),0)</f>
        <v>0</v>
      </c>
      <c r="CJ367" s="53">
        <f xml:space="preserve"> (CJ$2 &gt;= NTBA!$F$17) * IF(CJ$268 &gt;= $E367, MAX( MIN( $F367*$F$264, $F367-SUM($I367:CI367)),0),0)</f>
        <v>0</v>
      </c>
      <c r="CK367" s="53">
        <f xml:space="preserve"> (CK$2 &gt;= NTBA!$F$17) * IF(CK$268 &gt;= $E367, MAX( MIN( $F367*$F$264, $F367-SUM($I367:CJ367)),0),0)</f>
        <v>0</v>
      </c>
      <c r="CL367" s="53">
        <f xml:space="preserve"> (CL$2 &gt;= NTBA!$F$17) * IF(CL$268 &gt;= $E367, MAX( MIN( $F367*$F$264, $F367-SUM($I367:CK367)),0),0)</f>
        <v>0</v>
      </c>
      <c r="CM367" s="53">
        <f xml:space="preserve"> (CM$2 &gt;= NTBA!$F$17) * IF(CM$268 &gt;= $E367, MAX( MIN( $F367*$F$264, $F367-SUM($I367:CL367)),0),0)</f>
        <v>0</v>
      </c>
      <c r="CN367" s="53">
        <f xml:space="preserve"> (CN$2 &gt;= NTBA!$F$17) * IF(CN$268 &gt;= $E367, MAX( MIN( $F367*$F$264, $F367-SUM($I367:CM367)),0),0)</f>
        <v>0</v>
      </c>
      <c r="CO367" s="53">
        <f xml:space="preserve"> (CO$2 &gt;= NTBA!$F$17) * IF(CO$268 &gt;= $E367, MAX( MIN( $F367*$F$264, $F367-SUM($I367:CN367)),0),0)</f>
        <v>0</v>
      </c>
      <c r="CP367" s="53">
        <f xml:space="preserve"> (CP$2 &gt;= NTBA!$F$17) * IF(CP$268 &gt;= $E367, MAX( MIN( $F367*$F$264, $F367-SUM($I367:CO367)),0),0)</f>
        <v>0</v>
      </c>
      <c r="CQ367" s="53">
        <f xml:space="preserve"> (CQ$2 &gt;= NTBA!$F$17) * IF(CQ$268 &gt;= $E367, MAX( MIN( $F367*$F$264, $F367-SUM($I367:CP367)),0),0)</f>
        <v>0</v>
      </c>
      <c r="CR367" s="53">
        <f xml:space="preserve"> (CR$2 &gt;= NTBA!$F$17) * IF(CR$268 &gt;= $E367, MAX( MIN( $F367*$F$264, $F367-SUM($I367:CQ367)),0),0)</f>
        <v>0</v>
      </c>
      <c r="CS367" s="53">
        <f xml:space="preserve"> (CS$2 &gt;= NTBA!$F$17) * IF(CS$268 &gt;= $E367, MAX( MIN( $F367*$F$264, $F367-SUM($I367:CR367)),0),0)</f>
        <v>0</v>
      </c>
      <c r="CT367" s="53">
        <f xml:space="preserve"> (CT$2 &gt;= NTBA!$F$17) * IF(CT$268 &gt;= $E367, MAX( MIN( $F367*$F$264, $F367-SUM($I367:CS367)),0),0)</f>
        <v>0</v>
      </c>
      <c r="CU367" s="53">
        <f xml:space="preserve"> (CU$2 &gt;= NTBA!$F$17) * IF(CU$268 &gt;= $E367, MAX( MIN( $F367*$F$264, $F367-SUM($I367:CT367)),0),0)</f>
        <v>0</v>
      </c>
      <c r="CV367" s="53">
        <f xml:space="preserve"> (CV$2 &gt;= NTBA!$F$17) * IF(CV$268 &gt;= $E367, MAX( MIN( $F367*$F$264, $F367-SUM($I367:CU367)),0),0)</f>
        <v>0</v>
      </c>
      <c r="CW367" s="53">
        <f xml:space="preserve"> (CW$2 &gt;= NTBA!$F$17) * IF(CW$268 &gt;= $E367, MAX( MIN( $F367*$F$264, $F367-SUM($I367:CV367)),0),0)</f>
        <v>0</v>
      </c>
      <c r="CX367" s="53">
        <f xml:space="preserve"> (CX$2 &gt;= NTBA!$F$17) * IF(CX$268 &gt;= $E367, MAX( MIN( $F367*$F$264, $F367-SUM($I367:CW367)),0),0)</f>
        <v>0</v>
      </c>
      <c r="CY367" s="53">
        <f xml:space="preserve"> (CY$2 &gt;= NTBA!$F$17) * IF(CY$268 &gt;= $E367, MAX( MIN( $F367*$F$264, $F367-SUM($I367:CX367)),0),0)</f>
        <v>0</v>
      </c>
      <c r="CZ367" s="53">
        <f xml:space="preserve"> (CZ$2 &gt;= NTBA!$F$17) * IF(CZ$268 &gt;= $E367, MAX( MIN( $F367*$F$264, $F367-SUM($I367:CY367)),0),0)</f>
        <v>0</v>
      </c>
      <c r="DA367" s="53">
        <f xml:space="preserve"> (DA$2 &gt;= NTBA!$F$17) * IF(DA$268 &gt;= $E367, MAX( MIN( $F367*$F$264, $F367-SUM($I367:CZ367)),0),0)</f>
        <v>0</v>
      </c>
      <c r="DB367" s="53">
        <f xml:space="preserve"> (DB$2 &gt;= NTBA!$F$17) * IF(DB$268 &gt;= $E367, MAX( MIN( $F367*$F$264, $F367-SUM($I367:DA367)),0),0)</f>
        <v>0</v>
      </c>
      <c r="DC367" s="53">
        <f xml:space="preserve"> (DC$2 &gt;= NTBA!$F$17) * IF(DC$268 &gt;= $E367, MAX( MIN( $F367*$F$264, $F367-SUM($I367:DB367)),0),0)</f>
        <v>0</v>
      </c>
      <c r="DD367" s="53">
        <f ca="1" xml:space="preserve"> (DD$2 &gt;= NTBA!$F$17) * IF(DD$268 &gt;= $E367, MAX( MIN( $F367*$F$264, $F367-SUM($I367:DC367)),0),0)</f>
        <v>0</v>
      </c>
      <c r="DE367" s="53">
        <f ca="1" xml:space="preserve"> (DE$2 &gt;= NTBA!$F$17) * IF(DE$268 &gt;= $E367, MAX( MIN( $F367*$F$264, $F367-SUM($I367:DD367)),0),0)</f>
        <v>0</v>
      </c>
      <c r="DF367" s="53">
        <f ca="1" xml:space="preserve"> (DF$2 &gt;= NTBA!$F$17) * IF(DF$268 &gt;= $E367, MAX( MIN( $F367*$F$264, $F367-SUM($I367:DE367)),0),0)</f>
        <v>0</v>
      </c>
      <c r="DG367" s="53">
        <f ca="1" xml:space="preserve"> (DG$2 &gt;= NTBA!$F$17) * IF(DG$268 &gt;= $E367, MAX( MIN( $F367*$F$264, $F367-SUM($I367:DF367)),0),0)</f>
        <v>0</v>
      </c>
      <c r="DH367" s="53">
        <f ca="1" xml:space="preserve"> (DH$2 &gt;= NTBA!$F$17) * IF(DH$268 &gt;= $E367, MAX( MIN( $F367*$F$264, $F367-SUM($I367:DG367)),0),0)</f>
        <v>0</v>
      </c>
      <c r="DI367" s="53">
        <f ca="1" xml:space="preserve"> (DI$2 &gt;= NTBA!$F$17) * IF(DI$268 &gt;= $E367, MAX( MIN( $F367*$F$264, $F367-SUM($I367:DH367)),0),0)</f>
        <v>0</v>
      </c>
      <c r="DJ367" s="53">
        <f ca="1" xml:space="preserve"> (DJ$2 &gt;= NTBA!$F$17) * IF(DJ$268 &gt;= $E367, MAX( MIN( $F367*$F$264, $F367-SUM($I367:DI367)),0),0)</f>
        <v>0</v>
      </c>
      <c r="DK367" s="53">
        <f ca="1" xml:space="preserve"> (DK$2 &gt;= NTBA!$F$17) * IF(DK$268 &gt;= $E367, MAX( MIN( $F367*$F$264, $F367-SUM($I367:DJ367)),0),0)</f>
        <v>0</v>
      </c>
      <c r="DL367" s="53">
        <f ca="1" xml:space="preserve"> (DL$2 &gt;= NTBA!$F$17) * IF(DL$268 &gt;= $E367, MAX( MIN( $F367*$F$264, $F367-SUM($I367:DK367)),0),0)</f>
        <v>0</v>
      </c>
      <c r="DM367" s="53">
        <f ca="1" xml:space="preserve"> (DM$2 &gt;= NTBA!$F$17) * IF(DM$268 &gt;= $E367, MAX( MIN( $F367*$F$264, $F367-SUM($I367:DL367)),0),0)</f>
        <v>0</v>
      </c>
      <c r="DN367" s="53">
        <f ca="1" xml:space="preserve"> (DN$2 &gt;= NTBA!$F$17) * IF(DN$268 &gt;= $E367, MAX( MIN( $F367*$F$264, $F367-SUM($I367:DM367)),0),0)</f>
        <v>0</v>
      </c>
      <c r="DO367" s="53">
        <f ca="1" xml:space="preserve"> (DO$2 &gt;= NTBA!$F$17) * IF(DO$268 &gt;= $E367, MAX( MIN( $F367*$F$264, $F367-SUM($I367:DN367)),0),0)</f>
        <v>0</v>
      </c>
      <c r="DP367" s="53">
        <f ca="1" xml:space="preserve"> (DP$2 &gt;= NTBA!$F$17) * IF(DP$268 &gt;= $E367, MAX( MIN( $F367*$F$264, $F367-SUM($I367:DO367)),0),0)</f>
        <v>0</v>
      </c>
      <c r="DQ367" s="53">
        <f ca="1" xml:space="preserve"> (DQ$2 &gt;= NTBA!$F$17) * IF(DQ$268 &gt;= $E367, MAX( MIN( $F367*$F$264, $F367-SUM($I367:DP367)),0),0)</f>
        <v>0</v>
      </c>
      <c r="DR367" s="53">
        <f ca="1" xml:space="preserve"> (DR$2 &gt;= NTBA!$F$17) * IF(DR$268 &gt;= $E367, MAX( MIN( $F367*$F$264, $F367-SUM($I367:DQ367)),0),0)</f>
        <v>0</v>
      </c>
      <c r="DS367" s="53">
        <f ca="1" xml:space="preserve"> (DS$2 &gt;= NTBA!$F$17) * IF(DS$268 &gt;= $E367, MAX( MIN( $F367*$F$264, $F367-SUM($I367:DR367)),0),0)</f>
        <v>0</v>
      </c>
      <c r="DT367" s="53">
        <f ca="1" xml:space="preserve"> (DT$2 &gt;= NTBA!$F$17) * IF(DT$268 &gt;= $E367, MAX( MIN( $F367*$F$264, $F367-SUM($I367:DS367)),0),0)</f>
        <v>0</v>
      </c>
      <c r="DU367" s="53">
        <f ca="1" xml:space="preserve"> (DU$2 &gt;= NTBA!$F$17) * IF(DU$268 &gt;= $E367, MAX( MIN( $F367*$F$264, $F367-SUM($I367:DT367)),0),0)</f>
        <v>0</v>
      </c>
      <c r="DV367" s="53">
        <f ca="1" xml:space="preserve"> (DV$2 &gt;= NTBA!$F$17) * IF(DV$268 &gt;= $E367, MAX( MIN( $F367*$F$264, $F367-SUM($I367:DU367)),0),0)</f>
        <v>0</v>
      </c>
      <c r="DW367" s="53">
        <f ca="1" xml:space="preserve"> (DW$2 &gt;= NTBA!$F$17) * IF(DW$268 &gt;= $E367, MAX( MIN( $F367*$F$264, $F367-SUM($I367:DV367)),0),0)</f>
        <v>0</v>
      </c>
      <c r="DX367" s="53">
        <f ca="1" xml:space="preserve"> (DX$2 &gt;= NTBA!$F$17) * IF(DX$268 &gt;= $E367, MAX( MIN( $F367*$F$264, $F367-SUM($I367:DW367)),0),0)</f>
        <v>0</v>
      </c>
      <c r="DY367" s="53">
        <f ca="1" xml:space="preserve"> (DY$2 &gt;= NTBA!$F$17) * IF(DY$268 &gt;= $E367, MAX( MIN( $F367*$F$264, $F367-SUM($I367:DX367)),0),0)</f>
        <v>0</v>
      </c>
      <c r="DZ367" s="53">
        <f ca="1" xml:space="preserve"> (DZ$2 &gt;= NTBA!$F$17) * IF(DZ$268 &gt;= $E367, MAX( MIN( $F367*$F$264, $F367-SUM($I367:DY367)),0),0)</f>
        <v>0</v>
      </c>
      <c r="EA367" s="53">
        <f ca="1" xml:space="preserve"> (EA$2 &gt;= NTBA!$F$17) * IF(EA$268 &gt;= $E367, MAX( MIN( $F367*$F$264, $F367-SUM($I367:DZ367)),0),0)</f>
        <v>0</v>
      </c>
      <c r="EB367" s="53">
        <f ca="1" xml:space="preserve"> (EB$2 &gt;= NTBA!$F$17) * IF(EB$268 &gt;= $E367, MAX( MIN( $F367*$F$264, $F367-SUM($I367:EA367)),0),0)</f>
        <v>0</v>
      </c>
      <c r="EC367" s="53">
        <f ca="1" xml:space="preserve"> (EC$2 &gt;= NTBA!$F$17) * IF(EC$268 &gt;= $E367, MAX( MIN( $F367*$F$264, $F367-SUM($I367:EB367)),0),0)</f>
        <v>0</v>
      </c>
      <c r="ED367" s="53">
        <f ca="1" xml:space="preserve"> (ED$2 &gt;= NTBA!$F$17) * IF(ED$268 &gt;= $E367, MAX( MIN( $F367*$F$264, $F367-SUM($I367:EC367)),0),0)</f>
        <v>0</v>
      </c>
      <c r="EE367" s="53">
        <f ca="1" xml:space="preserve"> (EE$2 &gt;= NTBA!$F$17) * IF(EE$268 &gt;= $E367, MAX( MIN( $F367*$F$264, $F367-SUM($I367:ED367)),0),0)</f>
        <v>0</v>
      </c>
      <c r="EF367" s="53">
        <f ca="1" xml:space="preserve"> (EF$2 &gt;= NTBA!$F$17) * IF(EF$268 &gt;= $E367, MAX( MIN( $F367*$F$264, $F367-SUM($I367:EE367)),0),0)</f>
        <v>0</v>
      </c>
      <c r="EG367" s="53">
        <f ca="1" xml:space="preserve"> (EG$2 &gt;= NTBA!$F$17) * IF(EG$268 &gt;= $E367, MAX( MIN( $F367*$F$264, $F367-SUM($I367:EF367)),0),0)</f>
        <v>0</v>
      </c>
      <c r="EH367" s="53">
        <f ca="1" xml:space="preserve"> (EH$2 &gt;= NTBA!$F$17) * IF(EH$268 &gt;= $E367, MAX( MIN( $F367*$F$264, $F367-SUM($I367:EG367)),0),0)</f>
        <v>0</v>
      </c>
      <c r="EI367" s="21"/>
    </row>
    <row r="368" spans="5:139" ht="15" customHeight="1" outlineLevel="1" x14ac:dyDescent="0.35">
      <c r="E368" s="625">
        <v>100</v>
      </c>
      <c r="F368" s="415">
        <f ca="1"/>
        <v>0</v>
      </c>
      <c r="H368" s="26">
        <f t="shared" ca="1" si="185"/>
        <v>0</v>
      </c>
      <c r="I368" s="39"/>
      <c r="J368" s="53">
        <f xml:space="preserve"> (J$2 &gt;= NTBA!$F$17) * IF(J$268 &gt;= $E368, MAX( MIN( $F368*$F$264, $F368-SUM($I368:I368)),0),0)</f>
        <v>0</v>
      </c>
      <c r="K368" s="53">
        <f xml:space="preserve"> (K$2 &gt;= NTBA!$F$17) * IF(K$268 &gt;= $E368, MAX( MIN( $F368*$F$264, $F368-SUM($I368:J368)),0),0)</f>
        <v>0</v>
      </c>
      <c r="L368" s="53">
        <f xml:space="preserve"> (L$2 &gt;= NTBA!$F$17) * IF(L$268 &gt;= $E368, MAX( MIN( $F368*$F$264, $F368-SUM($I368:K368)),0),0)</f>
        <v>0</v>
      </c>
      <c r="M368" s="53">
        <f xml:space="preserve"> (M$2 &gt;= NTBA!$F$17) * IF(M$268 &gt;= $E368, MAX( MIN( $F368*$F$264, $F368-SUM($I368:L368)),0),0)</f>
        <v>0</v>
      </c>
      <c r="N368" s="53">
        <f xml:space="preserve"> (N$2 &gt;= NTBA!$F$17) * IF(N$268 &gt;= $E368, MAX( MIN( $F368*$F$264, $F368-SUM($I368:M368)),0),0)</f>
        <v>0</v>
      </c>
      <c r="O368" s="53">
        <f xml:space="preserve"> (O$2 &gt;= NTBA!$F$17) * IF(O$268 &gt;= $E368, MAX( MIN( $F368*$F$264, $F368-SUM($I368:N368)),0),0)</f>
        <v>0</v>
      </c>
      <c r="P368" s="53">
        <f xml:space="preserve"> (P$2 &gt;= NTBA!$F$17) * IF(P$268 &gt;= $E368, MAX( MIN( $F368*$F$264, $F368-SUM($I368:O368)),0),0)</f>
        <v>0</v>
      </c>
      <c r="Q368" s="53">
        <f xml:space="preserve"> (Q$2 &gt;= NTBA!$F$17) * IF(Q$268 &gt;= $E368, MAX( MIN( $F368*$F$264, $F368-SUM($I368:P368)),0),0)</f>
        <v>0</v>
      </c>
      <c r="R368" s="53">
        <f xml:space="preserve"> (R$2 &gt;= NTBA!$F$17) * IF(R$268 &gt;= $E368, MAX( MIN( $F368*$F$264, $F368-SUM($I368:Q368)),0),0)</f>
        <v>0</v>
      </c>
      <c r="S368" s="53">
        <f xml:space="preserve"> (S$2 &gt;= NTBA!$F$17) * IF(S$268 &gt;= $E368, MAX( MIN( $F368*$F$264, $F368-SUM($I368:R368)),0),0)</f>
        <v>0</v>
      </c>
      <c r="T368" s="53">
        <f xml:space="preserve"> (T$2 &gt;= NTBA!$F$17) * IF(T$268 &gt;= $E368, MAX( MIN( $F368*$F$264, $F368-SUM($I368:S368)),0),0)</f>
        <v>0</v>
      </c>
      <c r="U368" s="53">
        <f xml:space="preserve"> (U$2 &gt;= NTBA!$F$17) * IF(U$268 &gt;= $E368, MAX( MIN( $F368*$F$264, $F368-SUM($I368:T368)),0),0)</f>
        <v>0</v>
      </c>
      <c r="V368" s="53">
        <f xml:space="preserve"> (V$2 &gt;= NTBA!$F$17) * IF(V$268 &gt;= $E368, MAX( MIN( $F368*$F$264, $F368-SUM($I368:U368)),0),0)</f>
        <v>0</v>
      </c>
      <c r="W368" s="53">
        <f xml:space="preserve"> (W$2 &gt;= NTBA!$F$17) * IF(W$268 &gt;= $E368, MAX( MIN( $F368*$F$264, $F368-SUM($I368:V368)),0),0)</f>
        <v>0</v>
      </c>
      <c r="X368" s="53">
        <f xml:space="preserve"> (X$2 &gt;= NTBA!$F$17) * IF(X$268 &gt;= $E368, MAX( MIN( $F368*$F$264, $F368-SUM($I368:W368)),0),0)</f>
        <v>0</v>
      </c>
      <c r="Y368" s="53">
        <f xml:space="preserve"> (Y$2 &gt;= NTBA!$F$17) * IF(Y$268 &gt;= $E368, MAX( MIN( $F368*$F$264, $F368-SUM($I368:X368)),0),0)</f>
        <v>0</v>
      </c>
      <c r="Z368" s="53">
        <f xml:space="preserve"> (Z$2 &gt;= NTBA!$F$17) * IF(Z$268 &gt;= $E368, MAX( MIN( $F368*$F$264, $F368-SUM($I368:Y368)),0),0)</f>
        <v>0</v>
      </c>
      <c r="AA368" s="53">
        <f xml:space="preserve"> (AA$2 &gt;= NTBA!$F$17) * IF(AA$268 &gt;= $E368, MAX( MIN( $F368*$F$264, $F368-SUM($I368:Z368)),0),0)</f>
        <v>0</v>
      </c>
      <c r="AB368" s="53">
        <f xml:space="preserve"> (AB$2 &gt;= NTBA!$F$17) * IF(AB$268 &gt;= $E368, MAX( MIN( $F368*$F$264, $F368-SUM($I368:AA368)),0),0)</f>
        <v>0</v>
      </c>
      <c r="AC368" s="53">
        <f xml:space="preserve"> (AC$2 &gt;= NTBA!$F$17) * IF(AC$268 &gt;= $E368, MAX( MIN( $F368*$F$264, $F368-SUM($I368:AB368)),0),0)</f>
        <v>0</v>
      </c>
      <c r="AD368" s="53">
        <f xml:space="preserve"> (AD$2 &gt;= NTBA!$F$17) * IF(AD$268 &gt;= $E368, MAX( MIN( $F368*$F$264, $F368-SUM($I368:AC368)),0),0)</f>
        <v>0</v>
      </c>
      <c r="AE368" s="53">
        <f xml:space="preserve"> (AE$2 &gt;= NTBA!$F$17) * IF(AE$268 &gt;= $E368, MAX( MIN( $F368*$F$264, $F368-SUM($I368:AD368)),0),0)</f>
        <v>0</v>
      </c>
      <c r="AF368" s="53">
        <f xml:space="preserve"> (AF$2 &gt;= NTBA!$F$17) * IF(AF$268 &gt;= $E368, MAX( MIN( $F368*$F$264, $F368-SUM($I368:AE368)),0),0)</f>
        <v>0</v>
      </c>
      <c r="AG368" s="53">
        <f xml:space="preserve"> (AG$2 &gt;= NTBA!$F$17) * IF(AG$268 &gt;= $E368, MAX( MIN( $F368*$F$264, $F368-SUM($I368:AF368)),0),0)</f>
        <v>0</v>
      </c>
      <c r="AH368" s="53">
        <f xml:space="preserve"> (AH$2 &gt;= NTBA!$F$17) * IF(AH$268 &gt;= $E368, MAX( MIN( $F368*$F$264, $F368-SUM($I368:AG368)),0),0)</f>
        <v>0</v>
      </c>
      <c r="AI368" s="53">
        <f xml:space="preserve"> (AI$2 &gt;= NTBA!$F$17) * IF(AI$268 &gt;= $E368, MAX( MIN( $F368*$F$264, $F368-SUM($I368:AH368)),0),0)</f>
        <v>0</v>
      </c>
      <c r="AJ368" s="53">
        <f xml:space="preserve"> (AJ$2 &gt;= NTBA!$F$17) * IF(AJ$268 &gt;= $E368, MAX( MIN( $F368*$F$264, $F368-SUM($I368:AI368)),0),0)</f>
        <v>0</v>
      </c>
      <c r="AK368" s="53">
        <f xml:space="preserve"> (AK$2 &gt;= NTBA!$F$17) * IF(AK$268 &gt;= $E368, MAX( MIN( $F368*$F$264, $F368-SUM($I368:AJ368)),0),0)</f>
        <v>0</v>
      </c>
      <c r="AL368" s="53">
        <f xml:space="preserve"> (AL$2 &gt;= NTBA!$F$17) * IF(AL$268 &gt;= $E368, MAX( MIN( $F368*$F$264, $F368-SUM($I368:AK368)),0),0)</f>
        <v>0</v>
      </c>
      <c r="AM368" s="53">
        <f xml:space="preserve"> (AM$2 &gt;= NTBA!$F$17) * IF(AM$268 &gt;= $E368, MAX( MIN( $F368*$F$264, $F368-SUM($I368:AL368)),0),0)</f>
        <v>0</v>
      </c>
      <c r="AN368" s="53">
        <f xml:space="preserve"> (AN$2 &gt;= NTBA!$F$17) * IF(AN$268 &gt;= $E368, MAX( MIN( $F368*$F$264, $F368-SUM($I368:AM368)),0),0)</f>
        <v>0</v>
      </c>
      <c r="AO368" s="53">
        <f xml:space="preserve"> (AO$2 &gt;= NTBA!$F$17) * IF(AO$268 &gt;= $E368, MAX( MIN( $F368*$F$264, $F368-SUM($I368:AN368)),0),0)</f>
        <v>0</v>
      </c>
      <c r="AP368" s="53">
        <f xml:space="preserve"> (AP$2 &gt;= NTBA!$F$17) * IF(AP$268 &gt;= $E368, MAX( MIN( $F368*$F$264, $F368-SUM($I368:AO368)),0),0)</f>
        <v>0</v>
      </c>
      <c r="AQ368" s="53">
        <f xml:space="preserve"> (AQ$2 &gt;= NTBA!$F$17) * IF(AQ$268 &gt;= $E368, MAX( MIN( $F368*$F$264, $F368-SUM($I368:AP368)),0),0)</f>
        <v>0</v>
      </c>
      <c r="AR368" s="53">
        <f xml:space="preserve"> (AR$2 &gt;= NTBA!$F$17) * IF(AR$268 &gt;= $E368, MAX( MIN( $F368*$F$264, $F368-SUM($I368:AQ368)),0),0)</f>
        <v>0</v>
      </c>
      <c r="AS368" s="53">
        <f xml:space="preserve"> (AS$2 &gt;= NTBA!$F$17) * IF(AS$268 &gt;= $E368, MAX( MIN( $F368*$F$264, $F368-SUM($I368:AR368)),0),0)</f>
        <v>0</v>
      </c>
      <c r="AT368" s="53">
        <f xml:space="preserve"> (AT$2 &gt;= NTBA!$F$17) * IF(AT$268 &gt;= $E368, MAX( MIN( $F368*$F$264, $F368-SUM($I368:AS368)),0),0)</f>
        <v>0</v>
      </c>
      <c r="AU368" s="53">
        <f xml:space="preserve"> (AU$2 &gt;= NTBA!$F$17) * IF(AU$268 &gt;= $E368, MAX( MIN( $F368*$F$264, $F368-SUM($I368:AT368)),0),0)</f>
        <v>0</v>
      </c>
      <c r="AV368" s="53">
        <f xml:space="preserve"> (AV$2 &gt;= NTBA!$F$17) * IF(AV$268 &gt;= $E368, MAX( MIN( $F368*$F$264, $F368-SUM($I368:AU368)),0),0)</f>
        <v>0</v>
      </c>
      <c r="AW368" s="53">
        <f xml:space="preserve"> (AW$2 &gt;= NTBA!$F$17) * IF(AW$268 &gt;= $E368, MAX( MIN( $F368*$F$264, $F368-SUM($I368:AV368)),0),0)</f>
        <v>0</v>
      </c>
      <c r="AX368" s="53">
        <f xml:space="preserve"> (AX$2 &gt;= NTBA!$F$17) * IF(AX$268 &gt;= $E368, MAX( MIN( $F368*$F$264, $F368-SUM($I368:AW368)),0),0)</f>
        <v>0</v>
      </c>
      <c r="AY368" s="53">
        <f xml:space="preserve"> (AY$2 &gt;= NTBA!$F$17) * IF(AY$268 &gt;= $E368, MAX( MIN( $F368*$F$264, $F368-SUM($I368:AX368)),0),0)</f>
        <v>0</v>
      </c>
      <c r="AZ368" s="53">
        <f xml:space="preserve"> (AZ$2 &gt;= NTBA!$F$17) * IF(AZ$268 &gt;= $E368, MAX( MIN( $F368*$F$264, $F368-SUM($I368:AY368)),0),0)</f>
        <v>0</v>
      </c>
      <c r="BA368" s="53">
        <f xml:space="preserve"> (BA$2 &gt;= NTBA!$F$17) * IF(BA$268 &gt;= $E368, MAX( MIN( $F368*$F$264, $F368-SUM($I368:AZ368)),0),0)</f>
        <v>0</v>
      </c>
      <c r="BB368" s="53">
        <f xml:space="preserve"> (BB$2 &gt;= NTBA!$F$17) * IF(BB$268 &gt;= $E368, MAX( MIN( $F368*$F$264, $F368-SUM($I368:BA368)),0),0)</f>
        <v>0</v>
      </c>
      <c r="BC368" s="53">
        <f xml:space="preserve"> (BC$2 &gt;= NTBA!$F$17) * IF(BC$268 &gt;= $E368, MAX( MIN( $F368*$F$264, $F368-SUM($I368:BB368)),0),0)</f>
        <v>0</v>
      </c>
      <c r="BD368" s="53">
        <f xml:space="preserve"> (BD$2 &gt;= NTBA!$F$17) * IF(BD$268 &gt;= $E368, MAX( MIN( $F368*$F$264, $F368-SUM($I368:BC368)),0),0)</f>
        <v>0</v>
      </c>
      <c r="BE368" s="53">
        <f xml:space="preserve"> (BE$2 &gt;= NTBA!$F$17) * IF(BE$268 &gt;= $E368, MAX( MIN( $F368*$F$264, $F368-SUM($I368:BD368)),0),0)</f>
        <v>0</v>
      </c>
      <c r="BF368" s="53">
        <f xml:space="preserve"> (BF$2 &gt;= NTBA!$F$17) * IF(BF$268 &gt;= $E368, MAX( MIN( $F368*$F$264, $F368-SUM($I368:BE368)),0),0)</f>
        <v>0</v>
      </c>
      <c r="BG368" s="53">
        <f xml:space="preserve"> (BG$2 &gt;= NTBA!$F$17) * IF(BG$268 &gt;= $E368, MAX( MIN( $F368*$F$264, $F368-SUM($I368:BF368)),0),0)</f>
        <v>0</v>
      </c>
      <c r="BH368" s="53">
        <f xml:space="preserve"> (BH$2 &gt;= NTBA!$F$17) * IF(BH$268 &gt;= $E368, MAX( MIN( $F368*$F$264, $F368-SUM($I368:BG368)),0),0)</f>
        <v>0</v>
      </c>
      <c r="BI368" s="53">
        <f xml:space="preserve"> (BI$2 &gt;= NTBA!$F$17) * IF(BI$268 &gt;= $E368, MAX( MIN( $F368*$F$264, $F368-SUM($I368:BH368)),0),0)</f>
        <v>0</v>
      </c>
      <c r="BJ368" s="53">
        <f xml:space="preserve"> (BJ$2 &gt;= NTBA!$F$17) * IF(BJ$268 &gt;= $E368, MAX( MIN( $F368*$F$264, $F368-SUM($I368:BI368)),0),0)</f>
        <v>0</v>
      </c>
      <c r="BK368" s="53">
        <f xml:space="preserve"> (BK$2 &gt;= NTBA!$F$17) * IF(BK$268 &gt;= $E368, MAX( MIN( $F368*$F$264, $F368-SUM($I368:BJ368)),0),0)</f>
        <v>0</v>
      </c>
      <c r="BL368" s="53">
        <f xml:space="preserve"> (BL$2 &gt;= NTBA!$F$17) * IF(BL$268 &gt;= $E368, MAX( MIN( $F368*$F$264, $F368-SUM($I368:BK368)),0),0)</f>
        <v>0</v>
      </c>
      <c r="BM368" s="53">
        <f xml:space="preserve"> (BM$2 &gt;= NTBA!$F$17) * IF(BM$268 &gt;= $E368, MAX( MIN( $F368*$F$264, $F368-SUM($I368:BL368)),0),0)</f>
        <v>0</v>
      </c>
      <c r="BN368" s="53">
        <f xml:space="preserve"> (BN$2 &gt;= NTBA!$F$17) * IF(BN$268 &gt;= $E368, MAX( MIN( $F368*$F$264, $F368-SUM($I368:BM368)),0),0)</f>
        <v>0</v>
      </c>
      <c r="BO368" s="53">
        <f xml:space="preserve"> (BO$2 &gt;= NTBA!$F$17) * IF(BO$268 &gt;= $E368, MAX( MIN( $F368*$F$264, $F368-SUM($I368:BN368)),0),0)</f>
        <v>0</v>
      </c>
      <c r="BP368" s="53">
        <f xml:space="preserve"> (BP$2 &gt;= NTBA!$F$17) * IF(BP$268 &gt;= $E368, MAX( MIN( $F368*$F$264, $F368-SUM($I368:BO368)),0),0)</f>
        <v>0</v>
      </c>
      <c r="BQ368" s="53">
        <f xml:space="preserve"> (BQ$2 &gt;= NTBA!$F$17) * IF(BQ$268 &gt;= $E368, MAX( MIN( $F368*$F$264, $F368-SUM($I368:BP368)),0),0)</f>
        <v>0</v>
      </c>
      <c r="BR368" s="53">
        <f xml:space="preserve"> (BR$2 &gt;= NTBA!$F$17) * IF(BR$268 &gt;= $E368, MAX( MIN( $F368*$F$264, $F368-SUM($I368:BQ368)),0),0)</f>
        <v>0</v>
      </c>
      <c r="BS368" s="53">
        <f xml:space="preserve"> (BS$2 &gt;= NTBA!$F$17) * IF(BS$268 &gt;= $E368, MAX( MIN( $F368*$F$264, $F368-SUM($I368:BR368)),0),0)</f>
        <v>0</v>
      </c>
      <c r="BT368" s="53">
        <f xml:space="preserve"> (BT$2 &gt;= NTBA!$F$17) * IF(BT$268 &gt;= $E368, MAX( MIN( $F368*$F$264, $F368-SUM($I368:BS368)),0),0)</f>
        <v>0</v>
      </c>
      <c r="BU368" s="53">
        <f xml:space="preserve"> (BU$2 &gt;= NTBA!$F$17) * IF(BU$268 &gt;= $E368, MAX( MIN( $F368*$F$264, $F368-SUM($I368:BT368)),0),0)</f>
        <v>0</v>
      </c>
      <c r="BV368" s="53">
        <f xml:space="preserve"> (BV$2 &gt;= NTBA!$F$17) * IF(BV$268 &gt;= $E368, MAX( MIN( $F368*$F$264, $F368-SUM($I368:BU368)),0),0)</f>
        <v>0</v>
      </c>
      <c r="BW368" s="53">
        <f xml:space="preserve"> (BW$2 &gt;= NTBA!$F$17) * IF(BW$268 &gt;= $E368, MAX( MIN( $F368*$F$264, $F368-SUM($I368:BV368)),0),0)</f>
        <v>0</v>
      </c>
      <c r="BX368" s="53">
        <f xml:space="preserve"> (BX$2 &gt;= NTBA!$F$17) * IF(BX$268 &gt;= $E368, MAX( MIN( $F368*$F$264, $F368-SUM($I368:BW368)),0),0)</f>
        <v>0</v>
      </c>
      <c r="BY368" s="53">
        <f xml:space="preserve"> (BY$2 &gt;= NTBA!$F$17) * IF(BY$268 &gt;= $E368, MAX( MIN( $F368*$F$264, $F368-SUM($I368:BX368)),0),0)</f>
        <v>0</v>
      </c>
      <c r="BZ368" s="53">
        <f xml:space="preserve"> (BZ$2 &gt;= NTBA!$F$17) * IF(BZ$268 &gt;= $E368, MAX( MIN( $F368*$F$264, $F368-SUM($I368:BY368)),0),0)</f>
        <v>0</v>
      </c>
      <c r="CA368" s="53">
        <f xml:space="preserve"> (CA$2 &gt;= NTBA!$F$17) * IF(CA$268 &gt;= $E368, MAX( MIN( $F368*$F$264, $F368-SUM($I368:BZ368)),0),0)</f>
        <v>0</v>
      </c>
      <c r="CB368" s="53">
        <f xml:space="preserve"> (CB$2 &gt;= NTBA!$F$17) * IF(CB$268 &gt;= $E368, MAX( MIN( $F368*$F$264, $F368-SUM($I368:CA368)),0),0)</f>
        <v>0</v>
      </c>
      <c r="CC368" s="53">
        <f xml:space="preserve"> (CC$2 &gt;= NTBA!$F$17) * IF(CC$268 &gt;= $E368, MAX( MIN( $F368*$F$264, $F368-SUM($I368:CB368)),0),0)</f>
        <v>0</v>
      </c>
      <c r="CD368" s="53">
        <f xml:space="preserve"> (CD$2 &gt;= NTBA!$F$17) * IF(CD$268 &gt;= $E368, MAX( MIN( $F368*$F$264, $F368-SUM($I368:CC368)),0),0)</f>
        <v>0</v>
      </c>
      <c r="CE368" s="53">
        <f xml:space="preserve"> (CE$2 &gt;= NTBA!$F$17) * IF(CE$268 &gt;= $E368, MAX( MIN( $F368*$F$264, $F368-SUM($I368:CD368)),0),0)</f>
        <v>0</v>
      </c>
      <c r="CF368" s="53">
        <f xml:space="preserve"> (CF$2 &gt;= NTBA!$F$17) * IF(CF$268 &gt;= $E368, MAX( MIN( $F368*$F$264, $F368-SUM($I368:CE368)),0),0)</f>
        <v>0</v>
      </c>
      <c r="CG368" s="53">
        <f xml:space="preserve"> (CG$2 &gt;= NTBA!$F$17) * IF(CG$268 &gt;= $E368, MAX( MIN( $F368*$F$264, $F368-SUM($I368:CF368)),0),0)</f>
        <v>0</v>
      </c>
      <c r="CH368" s="53">
        <f xml:space="preserve"> (CH$2 &gt;= NTBA!$F$17) * IF(CH$268 &gt;= $E368, MAX( MIN( $F368*$F$264, $F368-SUM($I368:CG368)),0),0)</f>
        <v>0</v>
      </c>
      <c r="CI368" s="53">
        <f xml:space="preserve"> (CI$2 &gt;= NTBA!$F$17) * IF(CI$268 &gt;= $E368, MAX( MIN( $F368*$F$264, $F368-SUM($I368:CH368)),0),0)</f>
        <v>0</v>
      </c>
      <c r="CJ368" s="53">
        <f xml:space="preserve"> (CJ$2 &gt;= NTBA!$F$17) * IF(CJ$268 &gt;= $E368, MAX( MIN( $F368*$F$264, $F368-SUM($I368:CI368)),0),0)</f>
        <v>0</v>
      </c>
      <c r="CK368" s="53">
        <f xml:space="preserve"> (CK$2 &gt;= NTBA!$F$17) * IF(CK$268 &gt;= $E368, MAX( MIN( $F368*$F$264, $F368-SUM($I368:CJ368)),0),0)</f>
        <v>0</v>
      </c>
      <c r="CL368" s="53">
        <f xml:space="preserve"> (CL$2 &gt;= NTBA!$F$17) * IF(CL$268 &gt;= $E368, MAX( MIN( $F368*$F$264, $F368-SUM($I368:CK368)),0),0)</f>
        <v>0</v>
      </c>
      <c r="CM368" s="53">
        <f xml:space="preserve"> (CM$2 &gt;= NTBA!$F$17) * IF(CM$268 &gt;= $E368, MAX( MIN( $F368*$F$264, $F368-SUM($I368:CL368)),0),0)</f>
        <v>0</v>
      </c>
      <c r="CN368" s="53">
        <f xml:space="preserve"> (CN$2 &gt;= NTBA!$F$17) * IF(CN$268 &gt;= $E368, MAX( MIN( $F368*$F$264, $F368-SUM($I368:CM368)),0),0)</f>
        <v>0</v>
      </c>
      <c r="CO368" s="53">
        <f xml:space="preserve"> (CO$2 &gt;= NTBA!$F$17) * IF(CO$268 &gt;= $E368, MAX( MIN( $F368*$F$264, $F368-SUM($I368:CN368)),0),0)</f>
        <v>0</v>
      </c>
      <c r="CP368" s="53">
        <f xml:space="preserve"> (CP$2 &gt;= NTBA!$F$17) * IF(CP$268 &gt;= $E368, MAX( MIN( $F368*$F$264, $F368-SUM($I368:CO368)),0),0)</f>
        <v>0</v>
      </c>
      <c r="CQ368" s="53">
        <f xml:space="preserve"> (CQ$2 &gt;= NTBA!$F$17) * IF(CQ$268 &gt;= $E368, MAX( MIN( $F368*$F$264, $F368-SUM($I368:CP368)),0),0)</f>
        <v>0</v>
      </c>
      <c r="CR368" s="53">
        <f xml:space="preserve"> (CR$2 &gt;= NTBA!$F$17) * IF(CR$268 &gt;= $E368, MAX( MIN( $F368*$F$264, $F368-SUM($I368:CQ368)),0),0)</f>
        <v>0</v>
      </c>
      <c r="CS368" s="53">
        <f xml:space="preserve"> (CS$2 &gt;= NTBA!$F$17) * IF(CS$268 &gt;= $E368, MAX( MIN( $F368*$F$264, $F368-SUM($I368:CR368)),0),0)</f>
        <v>0</v>
      </c>
      <c r="CT368" s="53">
        <f xml:space="preserve"> (CT$2 &gt;= NTBA!$F$17) * IF(CT$268 &gt;= $E368, MAX( MIN( $F368*$F$264, $F368-SUM($I368:CS368)),0),0)</f>
        <v>0</v>
      </c>
      <c r="CU368" s="53">
        <f xml:space="preserve"> (CU$2 &gt;= NTBA!$F$17) * IF(CU$268 &gt;= $E368, MAX( MIN( $F368*$F$264, $F368-SUM($I368:CT368)),0),0)</f>
        <v>0</v>
      </c>
      <c r="CV368" s="53">
        <f xml:space="preserve"> (CV$2 &gt;= NTBA!$F$17) * IF(CV$268 &gt;= $E368, MAX( MIN( $F368*$F$264, $F368-SUM($I368:CU368)),0),0)</f>
        <v>0</v>
      </c>
      <c r="CW368" s="53">
        <f xml:space="preserve"> (CW$2 &gt;= NTBA!$F$17) * IF(CW$268 &gt;= $E368, MAX( MIN( $F368*$F$264, $F368-SUM($I368:CV368)),0),0)</f>
        <v>0</v>
      </c>
      <c r="CX368" s="53">
        <f xml:space="preserve"> (CX$2 &gt;= NTBA!$F$17) * IF(CX$268 &gt;= $E368, MAX( MIN( $F368*$F$264, $F368-SUM($I368:CW368)),0),0)</f>
        <v>0</v>
      </c>
      <c r="CY368" s="53">
        <f xml:space="preserve"> (CY$2 &gt;= NTBA!$F$17) * IF(CY$268 &gt;= $E368, MAX( MIN( $F368*$F$264, $F368-SUM($I368:CX368)),0),0)</f>
        <v>0</v>
      </c>
      <c r="CZ368" s="53">
        <f xml:space="preserve"> (CZ$2 &gt;= NTBA!$F$17) * IF(CZ$268 &gt;= $E368, MAX( MIN( $F368*$F$264, $F368-SUM($I368:CY368)),0),0)</f>
        <v>0</v>
      </c>
      <c r="DA368" s="53">
        <f xml:space="preserve"> (DA$2 &gt;= NTBA!$F$17) * IF(DA$268 &gt;= $E368, MAX( MIN( $F368*$F$264, $F368-SUM($I368:CZ368)),0),0)</f>
        <v>0</v>
      </c>
      <c r="DB368" s="53">
        <f xml:space="preserve"> (DB$2 &gt;= NTBA!$F$17) * IF(DB$268 &gt;= $E368, MAX( MIN( $F368*$F$264, $F368-SUM($I368:DA368)),0),0)</f>
        <v>0</v>
      </c>
      <c r="DC368" s="53">
        <f xml:space="preserve"> (DC$2 &gt;= NTBA!$F$17) * IF(DC$268 &gt;= $E368, MAX( MIN( $F368*$F$264, $F368-SUM($I368:DB368)),0),0)</f>
        <v>0</v>
      </c>
      <c r="DD368" s="53">
        <f xml:space="preserve"> (DD$2 &gt;= NTBA!$F$17) * IF(DD$268 &gt;= $E368, MAX( MIN( $F368*$F$264, $F368-SUM($I368:DC368)),0),0)</f>
        <v>0</v>
      </c>
      <c r="DE368" s="53">
        <f ca="1" xml:space="preserve"> (DE$2 &gt;= NTBA!$F$17) * IF(DE$268 &gt;= $E368, MAX( MIN( $F368*$F$264, $F368-SUM($I368:DD368)),0),0)</f>
        <v>0</v>
      </c>
      <c r="DF368" s="53">
        <f ca="1" xml:space="preserve"> (DF$2 &gt;= NTBA!$F$17) * IF(DF$268 &gt;= $E368, MAX( MIN( $F368*$F$264, $F368-SUM($I368:DE368)),0),0)</f>
        <v>0</v>
      </c>
      <c r="DG368" s="53">
        <f ca="1" xml:space="preserve"> (DG$2 &gt;= NTBA!$F$17) * IF(DG$268 &gt;= $E368, MAX( MIN( $F368*$F$264, $F368-SUM($I368:DF368)),0),0)</f>
        <v>0</v>
      </c>
      <c r="DH368" s="53">
        <f ca="1" xml:space="preserve"> (DH$2 &gt;= NTBA!$F$17) * IF(DH$268 &gt;= $E368, MAX( MIN( $F368*$F$264, $F368-SUM($I368:DG368)),0),0)</f>
        <v>0</v>
      </c>
      <c r="DI368" s="53">
        <f ca="1" xml:space="preserve"> (DI$2 &gt;= NTBA!$F$17) * IF(DI$268 &gt;= $E368, MAX( MIN( $F368*$F$264, $F368-SUM($I368:DH368)),0),0)</f>
        <v>0</v>
      </c>
      <c r="DJ368" s="53">
        <f ca="1" xml:space="preserve"> (DJ$2 &gt;= NTBA!$F$17) * IF(DJ$268 &gt;= $E368, MAX( MIN( $F368*$F$264, $F368-SUM($I368:DI368)),0),0)</f>
        <v>0</v>
      </c>
      <c r="DK368" s="53">
        <f ca="1" xml:space="preserve"> (DK$2 &gt;= NTBA!$F$17) * IF(DK$268 &gt;= $E368, MAX( MIN( $F368*$F$264, $F368-SUM($I368:DJ368)),0),0)</f>
        <v>0</v>
      </c>
      <c r="DL368" s="53">
        <f ca="1" xml:space="preserve"> (DL$2 &gt;= NTBA!$F$17) * IF(DL$268 &gt;= $E368, MAX( MIN( $F368*$F$264, $F368-SUM($I368:DK368)),0),0)</f>
        <v>0</v>
      </c>
      <c r="DM368" s="53">
        <f ca="1" xml:space="preserve"> (DM$2 &gt;= NTBA!$F$17) * IF(DM$268 &gt;= $E368, MAX( MIN( $F368*$F$264, $F368-SUM($I368:DL368)),0),0)</f>
        <v>0</v>
      </c>
      <c r="DN368" s="53">
        <f ca="1" xml:space="preserve"> (DN$2 &gt;= NTBA!$F$17) * IF(DN$268 &gt;= $E368, MAX( MIN( $F368*$F$264, $F368-SUM($I368:DM368)),0),0)</f>
        <v>0</v>
      </c>
      <c r="DO368" s="53">
        <f ca="1" xml:space="preserve"> (DO$2 &gt;= NTBA!$F$17) * IF(DO$268 &gt;= $E368, MAX( MIN( $F368*$F$264, $F368-SUM($I368:DN368)),0),0)</f>
        <v>0</v>
      </c>
      <c r="DP368" s="53">
        <f ca="1" xml:space="preserve"> (DP$2 &gt;= NTBA!$F$17) * IF(DP$268 &gt;= $E368, MAX( MIN( $F368*$F$264, $F368-SUM($I368:DO368)),0),0)</f>
        <v>0</v>
      </c>
      <c r="DQ368" s="53">
        <f ca="1" xml:space="preserve"> (DQ$2 &gt;= NTBA!$F$17) * IF(DQ$268 &gt;= $E368, MAX( MIN( $F368*$F$264, $F368-SUM($I368:DP368)),0),0)</f>
        <v>0</v>
      </c>
      <c r="DR368" s="53">
        <f ca="1" xml:space="preserve"> (DR$2 &gt;= NTBA!$F$17) * IF(DR$268 &gt;= $E368, MAX( MIN( $F368*$F$264, $F368-SUM($I368:DQ368)),0),0)</f>
        <v>0</v>
      </c>
      <c r="DS368" s="53">
        <f ca="1" xml:space="preserve"> (DS$2 &gt;= NTBA!$F$17) * IF(DS$268 &gt;= $E368, MAX( MIN( $F368*$F$264, $F368-SUM($I368:DR368)),0),0)</f>
        <v>0</v>
      </c>
      <c r="DT368" s="53">
        <f ca="1" xml:space="preserve"> (DT$2 &gt;= NTBA!$F$17) * IF(DT$268 &gt;= $E368, MAX( MIN( $F368*$F$264, $F368-SUM($I368:DS368)),0),0)</f>
        <v>0</v>
      </c>
      <c r="DU368" s="53">
        <f ca="1" xml:space="preserve"> (DU$2 &gt;= NTBA!$F$17) * IF(DU$268 &gt;= $E368, MAX( MIN( $F368*$F$264, $F368-SUM($I368:DT368)),0),0)</f>
        <v>0</v>
      </c>
      <c r="DV368" s="53">
        <f ca="1" xml:space="preserve"> (DV$2 &gt;= NTBA!$F$17) * IF(DV$268 &gt;= $E368, MAX( MIN( $F368*$F$264, $F368-SUM($I368:DU368)),0),0)</f>
        <v>0</v>
      </c>
      <c r="DW368" s="53">
        <f ca="1" xml:space="preserve"> (DW$2 &gt;= NTBA!$F$17) * IF(DW$268 &gt;= $E368, MAX( MIN( $F368*$F$264, $F368-SUM($I368:DV368)),0),0)</f>
        <v>0</v>
      </c>
      <c r="DX368" s="53">
        <f ca="1" xml:space="preserve"> (DX$2 &gt;= NTBA!$F$17) * IF(DX$268 &gt;= $E368, MAX( MIN( $F368*$F$264, $F368-SUM($I368:DW368)),0),0)</f>
        <v>0</v>
      </c>
      <c r="DY368" s="53">
        <f ca="1" xml:space="preserve"> (DY$2 &gt;= NTBA!$F$17) * IF(DY$268 &gt;= $E368, MAX( MIN( $F368*$F$264, $F368-SUM($I368:DX368)),0),0)</f>
        <v>0</v>
      </c>
      <c r="DZ368" s="53">
        <f ca="1" xml:space="preserve"> (DZ$2 &gt;= NTBA!$F$17) * IF(DZ$268 &gt;= $E368, MAX( MIN( $F368*$F$264, $F368-SUM($I368:DY368)),0),0)</f>
        <v>0</v>
      </c>
      <c r="EA368" s="53">
        <f ca="1" xml:space="preserve"> (EA$2 &gt;= NTBA!$F$17) * IF(EA$268 &gt;= $E368, MAX( MIN( $F368*$F$264, $F368-SUM($I368:DZ368)),0),0)</f>
        <v>0</v>
      </c>
      <c r="EB368" s="53">
        <f ca="1" xml:space="preserve"> (EB$2 &gt;= NTBA!$F$17) * IF(EB$268 &gt;= $E368, MAX( MIN( $F368*$F$264, $F368-SUM($I368:EA368)),0),0)</f>
        <v>0</v>
      </c>
      <c r="EC368" s="53">
        <f ca="1" xml:space="preserve"> (EC$2 &gt;= NTBA!$F$17) * IF(EC$268 &gt;= $E368, MAX( MIN( $F368*$F$264, $F368-SUM($I368:EB368)),0),0)</f>
        <v>0</v>
      </c>
      <c r="ED368" s="53">
        <f ca="1" xml:space="preserve"> (ED$2 &gt;= NTBA!$F$17) * IF(ED$268 &gt;= $E368, MAX( MIN( $F368*$F$264, $F368-SUM($I368:EC368)),0),0)</f>
        <v>0</v>
      </c>
      <c r="EE368" s="53">
        <f ca="1" xml:space="preserve"> (EE$2 &gt;= NTBA!$F$17) * IF(EE$268 &gt;= $E368, MAX( MIN( $F368*$F$264, $F368-SUM($I368:ED368)),0),0)</f>
        <v>0</v>
      </c>
      <c r="EF368" s="53">
        <f ca="1" xml:space="preserve"> (EF$2 &gt;= NTBA!$F$17) * IF(EF$268 &gt;= $E368, MAX( MIN( $F368*$F$264, $F368-SUM($I368:EE368)),0),0)</f>
        <v>0</v>
      </c>
      <c r="EG368" s="53">
        <f ca="1" xml:space="preserve"> (EG$2 &gt;= NTBA!$F$17) * IF(EG$268 &gt;= $E368, MAX( MIN( $F368*$F$264, $F368-SUM($I368:EF368)),0),0)</f>
        <v>0</v>
      </c>
      <c r="EH368" s="53">
        <f ca="1" xml:space="preserve"> (EH$2 &gt;= NTBA!$F$17) * IF(EH$268 &gt;= $E368, MAX( MIN( $F368*$F$264, $F368-SUM($I368:EG368)),0),0)</f>
        <v>0</v>
      </c>
      <c r="EI368" s="21"/>
    </row>
    <row r="369" spans="5:139" ht="15" customHeight="1" outlineLevel="1" x14ac:dyDescent="0.35">
      <c r="E369" s="625">
        <v>101</v>
      </c>
      <c r="F369" s="415">
        <f ca="1"/>
        <v>0</v>
      </c>
      <c r="H369" s="26">
        <f t="shared" ca="1" si="185"/>
        <v>0</v>
      </c>
      <c r="I369" s="39"/>
      <c r="J369" s="53">
        <f xml:space="preserve"> (J$2 &gt;= NTBA!$F$17) * IF(J$268 &gt;= $E369, MAX( MIN( $F369*$F$264, $F369-SUM($I369:I369)),0),0)</f>
        <v>0</v>
      </c>
      <c r="K369" s="53">
        <f xml:space="preserve"> (K$2 &gt;= NTBA!$F$17) * IF(K$268 &gt;= $E369, MAX( MIN( $F369*$F$264, $F369-SUM($I369:J369)),0),0)</f>
        <v>0</v>
      </c>
      <c r="L369" s="53">
        <f xml:space="preserve"> (L$2 &gt;= NTBA!$F$17) * IF(L$268 &gt;= $E369, MAX( MIN( $F369*$F$264, $F369-SUM($I369:K369)),0),0)</f>
        <v>0</v>
      </c>
      <c r="M369" s="53">
        <f xml:space="preserve"> (M$2 &gt;= NTBA!$F$17) * IF(M$268 &gt;= $E369, MAX( MIN( $F369*$F$264, $F369-SUM($I369:L369)),0),0)</f>
        <v>0</v>
      </c>
      <c r="N369" s="53">
        <f xml:space="preserve"> (N$2 &gt;= NTBA!$F$17) * IF(N$268 &gt;= $E369, MAX( MIN( $F369*$F$264, $F369-SUM($I369:M369)),0),0)</f>
        <v>0</v>
      </c>
      <c r="O369" s="53">
        <f xml:space="preserve"> (O$2 &gt;= NTBA!$F$17) * IF(O$268 &gt;= $E369, MAX( MIN( $F369*$F$264, $F369-SUM($I369:N369)),0),0)</f>
        <v>0</v>
      </c>
      <c r="P369" s="53">
        <f xml:space="preserve"> (P$2 &gt;= NTBA!$F$17) * IF(P$268 &gt;= $E369, MAX( MIN( $F369*$F$264, $F369-SUM($I369:O369)),0),0)</f>
        <v>0</v>
      </c>
      <c r="Q369" s="53">
        <f xml:space="preserve"> (Q$2 &gt;= NTBA!$F$17) * IF(Q$268 &gt;= $E369, MAX( MIN( $F369*$F$264, $F369-SUM($I369:P369)),0),0)</f>
        <v>0</v>
      </c>
      <c r="R369" s="53">
        <f xml:space="preserve"> (R$2 &gt;= NTBA!$F$17) * IF(R$268 &gt;= $E369, MAX( MIN( $F369*$F$264, $F369-SUM($I369:Q369)),0),0)</f>
        <v>0</v>
      </c>
      <c r="S369" s="53">
        <f xml:space="preserve"> (S$2 &gt;= NTBA!$F$17) * IF(S$268 &gt;= $E369, MAX( MIN( $F369*$F$264, $F369-SUM($I369:R369)),0),0)</f>
        <v>0</v>
      </c>
      <c r="T369" s="53">
        <f xml:space="preserve"> (T$2 &gt;= NTBA!$F$17) * IF(T$268 &gt;= $E369, MAX( MIN( $F369*$F$264, $F369-SUM($I369:S369)),0),0)</f>
        <v>0</v>
      </c>
      <c r="U369" s="53">
        <f xml:space="preserve"> (U$2 &gt;= NTBA!$F$17) * IF(U$268 &gt;= $E369, MAX( MIN( $F369*$F$264, $F369-SUM($I369:T369)),0),0)</f>
        <v>0</v>
      </c>
      <c r="V369" s="53">
        <f xml:space="preserve"> (V$2 &gt;= NTBA!$F$17) * IF(V$268 &gt;= $E369, MAX( MIN( $F369*$F$264, $F369-SUM($I369:U369)),0),0)</f>
        <v>0</v>
      </c>
      <c r="W369" s="53">
        <f xml:space="preserve"> (W$2 &gt;= NTBA!$F$17) * IF(W$268 &gt;= $E369, MAX( MIN( $F369*$F$264, $F369-SUM($I369:V369)),0),0)</f>
        <v>0</v>
      </c>
      <c r="X369" s="53">
        <f xml:space="preserve"> (X$2 &gt;= NTBA!$F$17) * IF(X$268 &gt;= $E369, MAX( MIN( $F369*$F$264, $F369-SUM($I369:W369)),0),0)</f>
        <v>0</v>
      </c>
      <c r="Y369" s="53">
        <f xml:space="preserve"> (Y$2 &gt;= NTBA!$F$17) * IF(Y$268 &gt;= $E369, MAX( MIN( $F369*$F$264, $F369-SUM($I369:X369)),0),0)</f>
        <v>0</v>
      </c>
      <c r="Z369" s="53">
        <f xml:space="preserve"> (Z$2 &gt;= NTBA!$F$17) * IF(Z$268 &gt;= $E369, MAX( MIN( $F369*$F$264, $F369-SUM($I369:Y369)),0),0)</f>
        <v>0</v>
      </c>
      <c r="AA369" s="53">
        <f xml:space="preserve"> (AA$2 &gt;= NTBA!$F$17) * IF(AA$268 &gt;= $E369, MAX( MIN( $F369*$F$264, $F369-SUM($I369:Z369)),0),0)</f>
        <v>0</v>
      </c>
      <c r="AB369" s="53">
        <f xml:space="preserve"> (AB$2 &gt;= NTBA!$F$17) * IF(AB$268 &gt;= $E369, MAX( MIN( $F369*$F$264, $F369-SUM($I369:AA369)),0),0)</f>
        <v>0</v>
      </c>
      <c r="AC369" s="53">
        <f xml:space="preserve"> (AC$2 &gt;= NTBA!$F$17) * IF(AC$268 &gt;= $E369, MAX( MIN( $F369*$F$264, $F369-SUM($I369:AB369)),0),0)</f>
        <v>0</v>
      </c>
      <c r="AD369" s="53">
        <f xml:space="preserve"> (AD$2 &gt;= NTBA!$F$17) * IF(AD$268 &gt;= $E369, MAX( MIN( $F369*$F$264, $F369-SUM($I369:AC369)),0),0)</f>
        <v>0</v>
      </c>
      <c r="AE369" s="53">
        <f xml:space="preserve"> (AE$2 &gt;= NTBA!$F$17) * IF(AE$268 &gt;= $E369, MAX( MIN( $F369*$F$264, $F369-SUM($I369:AD369)),0),0)</f>
        <v>0</v>
      </c>
      <c r="AF369" s="53">
        <f xml:space="preserve"> (AF$2 &gt;= NTBA!$F$17) * IF(AF$268 &gt;= $E369, MAX( MIN( $F369*$F$264, $F369-SUM($I369:AE369)),0),0)</f>
        <v>0</v>
      </c>
      <c r="AG369" s="53">
        <f xml:space="preserve"> (AG$2 &gt;= NTBA!$F$17) * IF(AG$268 &gt;= $E369, MAX( MIN( $F369*$F$264, $F369-SUM($I369:AF369)),0),0)</f>
        <v>0</v>
      </c>
      <c r="AH369" s="53">
        <f xml:space="preserve"> (AH$2 &gt;= NTBA!$F$17) * IF(AH$268 &gt;= $E369, MAX( MIN( $F369*$F$264, $F369-SUM($I369:AG369)),0),0)</f>
        <v>0</v>
      </c>
      <c r="AI369" s="53">
        <f xml:space="preserve"> (AI$2 &gt;= NTBA!$F$17) * IF(AI$268 &gt;= $E369, MAX( MIN( $F369*$F$264, $F369-SUM($I369:AH369)),0),0)</f>
        <v>0</v>
      </c>
      <c r="AJ369" s="53">
        <f xml:space="preserve"> (AJ$2 &gt;= NTBA!$F$17) * IF(AJ$268 &gt;= $E369, MAX( MIN( $F369*$F$264, $F369-SUM($I369:AI369)),0),0)</f>
        <v>0</v>
      </c>
      <c r="AK369" s="53">
        <f xml:space="preserve"> (AK$2 &gt;= NTBA!$F$17) * IF(AK$268 &gt;= $E369, MAX( MIN( $F369*$F$264, $F369-SUM($I369:AJ369)),0),0)</f>
        <v>0</v>
      </c>
      <c r="AL369" s="53">
        <f xml:space="preserve"> (AL$2 &gt;= NTBA!$F$17) * IF(AL$268 &gt;= $E369, MAX( MIN( $F369*$F$264, $F369-SUM($I369:AK369)),0),0)</f>
        <v>0</v>
      </c>
      <c r="AM369" s="53">
        <f xml:space="preserve"> (AM$2 &gt;= NTBA!$F$17) * IF(AM$268 &gt;= $E369, MAX( MIN( $F369*$F$264, $F369-SUM($I369:AL369)),0),0)</f>
        <v>0</v>
      </c>
      <c r="AN369" s="53">
        <f xml:space="preserve"> (AN$2 &gt;= NTBA!$F$17) * IF(AN$268 &gt;= $E369, MAX( MIN( $F369*$F$264, $F369-SUM($I369:AM369)),0),0)</f>
        <v>0</v>
      </c>
      <c r="AO369" s="53">
        <f xml:space="preserve"> (AO$2 &gt;= NTBA!$F$17) * IF(AO$268 &gt;= $E369, MAX( MIN( $F369*$F$264, $F369-SUM($I369:AN369)),0),0)</f>
        <v>0</v>
      </c>
      <c r="AP369" s="53">
        <f xml:space="preserve"> (AP$2 &gt;= NTBA!$F$17) * IF(AP$268 &gt;= $E369, MAX( MIN( $F369*$F$264, $F369-SUM($I369:AO369)),0),0)</f>
        <v>0</v>
      </c>
      <c r="AQ369" s="53">
        <f xml:space="preserve"> (AQ$2 &gt;= NTBA!$F$17) * IF(AQ$268 &gt;= $E369, MAX( MIN( $F369*$F$264, $F369-SUM($I369:AP369)),0),0)</f>
        <v>0</v>
      </c>
      <c r="AR369" s="53">
        <f xml:space="preserve"> (AR$2 &gt;= NTBA!$F$17) * IF(AR$268 &gt;= $E369, MAX( MIN( $F369*$F$264, $F369-SUM($I369:AQ369)),0),0)</f>
        <v>0</v>
      </c>
      <c r="AS369" s="53">
        <f xml:space="preserve"> (AS$2 &gt;= NTBA!$F$17) * IF(AS$268 &gt;= $E369, MAX( MIN( $F369*$F$264, $F369-SUM($I369:AR369)),0),0)</f>
        <v>0</v>
      </c>
      <c r="AT369" s="53">
        <f xml:space="preserve"> (AT$2 &gt;= NTBA!$F$17) * IF(AT$268 &gt;= $E369, MAX( MIN( $F369*$F$264, $F369-SUM($I369:AS369)),0),0)</f>
        <v>0</v>
      </c>
      <c r="AU369" s="53">
        <f xml:space="preserve"> (AU$2 &gt;= NTBA!$F$17) * IF(AU$268 &gt;= $E369, MAX( MIN( $F369*$F$264, $F369-SUM($I369:AT369)),0),0)</f>
        <v>0</v>
      </c>
      <c r="AV369" s="53">
        <f xml:space="preserve"> (AV$2 &gt;= NTBA!$F$17) * IF(AV$268 &gt;= $E369, MAX( MIN( $F369*$F$264, $F369-SUM($I369:AU369)),0),0)</f>
        <v>0</v>
      </c>
      <c r="AW369" s="53">
        <f xml:space="preserve"> (AW$2 &gt;= NTBA!$F$17) * IF(AW$268 &gt;= $E369, MAX( MIN( $F369*$F$264, $F369-SUM($I369:AV369)),0),0)</f>
        <v>0</v>
      </c>
      <c r="AX369" s="53">
        <f xml:space="preserve"> (AX$2 &gt;= NTBA!$F$17) * IF(AX$268 &gt;= $E369, MAX( MIN( $F369*$F$264, $F369-SUM($I369:AW369)),0),0)</f>
        <v>0</v>
      </c>
      <c r="AY369" s="53">
        <f xml:space="preserve"> (AY$2 &gt;= NTBA!$F$17) * IF(AY$268 &gt;= $E369, MAX( MIN( $F369*$F$264, $F369-SUM($I369:AX369)),0),0)</f>
        <v>0</v>
      </c>
      <c r="AZ369" s="53">
        <f xml:space="preserve"> (AZ$2 &gt;= NTBA!$F$17) * IF(AZ$268 &gt;= $E369, MAX( MIN( $F369*$F$264, $F369-SUM($I369:AY369)),0),0)</f>
        <v>0</v>
      </c>
      <c r="BA369" s="53">
        <f xml:space="preserve"> (BA$2 &gt;= NTBA!$F$17) * IF(BA$268 &gt;= $E369, MAX( MIN( $F369*$F$264, $F369-SUM($I369:AZ369)),0),0)</f>
        <v>0</v>
      </c>
      <c r="BB369" s="53">
        <f xml:space="preserve"> (BB$2 &gt;= NTBA!$F$17) * IF(BB$268 &gt;= $E369, MAX( MIN( $F369*$F$264, $F369-SUM($I369:BA369)),0),0)</f>
        <v>0</v>
      </c>
      <c r="BC369" s="53">
        <f xml:space="preserve"> (BC$2 &gt;= NTBA!$F$17) * IF(BC$268 &gt;= $E369, MAX( MIN( $F369*$F$264, $F369-SUM($I369:BB369)),0),0)</f>
        <v>0</v>
      </c>
      <c r="BD369" s="53">
        <f xml:space="preserve"> (BD$2 &gt;= NTBA!$F$17) * IF(BD$268 &gt;= $E369, MAX( MIN( $F369*$F$264, $F369-SUM($I369:BC369)),0),0)</f>
        <v>0</v>
      </c>
      <c r="BE369" s="53">
        <f xml:space="preserve"> (BE$2 &gt;= NTBA!$F$17) * IF(BE$268 &gt;= $E369, MAX( MIN( $F369*$F$264, $F369-SUM($I369:BD369)),0),0)</f>
        <v>0</v>
      </c>
      <c r="BF369" s="53">
        <f xml:space="preserve"> (BF$2 &gt;= NTBA!$F$17) * IF(BF$268 &gt;= $E369, MAX( MIN( $F369*$F$264, $F369-SUM($I369:BE369)),0),0)</f>
        <v>0</v>
      </c>
      <c r="BG369" s="53">
        <f xml:space="preserve"> (BG$2 &gt;= NTBA!$F$17) * IF(BG$268 &gt;= $E369, MAX( MIN( $F369*$F$264, $F369-SUM($I369:BF369)),0),0)</f>
        <v>0</v>
      </c>
      <c r="BH369" s="53">
        <f xml:space="preserve"> (BH$2 &gt;= NTBA!$F$17) * IF(BH$268 &gt;= $E369, MAX( MIN( $F369*$F$264, $F369-SUM($I369:BG369)),0),0)</f>
        <v>0</v>
      </c>
      <c r="BI369" s="53">
        <f xml:space="preserve"> (BI$2 &gt;= NTBA!$F$17) * IF(BI$268 &gt;= $E369, MAX( MIN( $F369*$F$264, $F369-SUM($I369:BH369)),0),0)</f>
        <v>0</v>
      </c>
      <c r="BJ369" s="53">
        <f xml:space="preserve"> (BJ$2 &gt;= NTBA!$F$17) * IF(BJ$268 &gt;= $E369, MAX( MIN( $F369*$F$264, $F369-SUM($I369:BI369)),0),0)</f>
        <v>0</v>
      </c>
      <c r="BK369" s="53">
        <f xml:space="preserve"> (BK$2 &gt;= NTBA!$F$17) * IF(BK$268 &gt;= $E369, MAX( MIN( $F369*$F$264, $F369-SUM($I369:BJ369)),0),0)</f>
        <v>0</v>
      </c>
      <c r="BL369" s="53">
        <f xml:space="preserve"> (BL$2 &gt;= NTBA!$F$17) * IF(BL$268 &gt;= $E369, MAX( MIN( $F369*$F$264, $F369-SUM($I369:BK369)),0),0)</f>
        <v>0</v>
      </c>
      <c r="BM369" s="53">
        <f xml:space="preserve"> (BM$2 &gt;= NTBA!$F$17) * IF(BM$268 &gt;= $E369, MAX( MIN( $F369*$F$264, $F369-SUM($I369:BL369)),0),0)</f>
        <v>0</v>
      </c>
      <c r="BN369" s="53">
        <f xml:space="preserve"> (BN$2 &gt;= NTBA!$F$17) * IF(BN$268 &gt;= $E369, MAX( MIN( $F369*$F$264, $F369-SUM($I369:BM369)),0),0)</f>
        <v>0</v>
      </c>
      <c r="BO369" s="53">
        <f xml:space="preserve"> (BO$2 &gt;= NTBA!$F$17) * IF(BO$268 &gt;= $E369, MAX( MIN( $F369*$F$264, $F369-SUM($I369:BN369)),0),0)</f>
        <v>0</v>
      </c>
      <c r="BP369" s="53">
        <f xml:space="preserve"> (BP$2 &gt;= NTBA!$F$17) * IF(BP$268 &gt;= $E369, MAX( MIN( $F369*$F$264, $F369-SUM($I369:BO369)),0),0)</f>
        <v>0</v>
      </c>
      <c r="BQ369" s="53">
        <f xml:space="preserve"> (BQ$2 &gt;= NTBA!$F$17) * IF(BQ$268 &gt;= $E369, MAX( MIN( $F369*$F$264, $F369-SUM($I369:BP369)),0),0)</f>
        <v>0</v>
      </c>
      <c r="BR369" s="53">
        <f xml:space="preserve"> (BR$2 &gt;= NTBA!$F$17) * IF(BR$268 &gt;= $E369, MAX( MIN( $F369*$F$264, $F369-SUM($I369:BQ369)),0),0)</f>
        <v>0</v>
      </c>
      <c r="BS369" s="53">
        <f xml:space="preserve"> (BS$2 &gt;= NTBA!$F$17) * IF(BS$268 &gt;= $E369, MAX( MIN( $F369*$F$264, $F369-SUM($I369:BR369)),0),0)</f>
        <v>0</v>
      </c>
      <c r="BT369" s="53">
        <f xml:space="preserve"> (BT$2 &gt;= NTBA!$F$17) * IF(BT$268 &gt;= $E369, MAX( MIN( $F369*$F$264, $F369-SUM($I369:BS369)),0),0)</f>
        <v>0</v>
      </c>
      <c r="BU369" s="53">
        <f xml:space="preserve"> (BU$2 &gt;= NTBA!$F$17) * IF(BU$268 &gt;= $E369, MAX( MIN( $F369*$F$264, $F369-SUM($I369:BT369)),0),0)</f>
        <v>0</v>
      </c>
      <c r="BV369" s="53">
        <f xml:space="preserve"> (BV$2 &gt;= NTBA!$F$17) * IF(BV$268 &gt;= $E369, MAX( MIN( $F369*$F$264, $F369-SUM($I369:BU369)),0),0)</f>
        <v>0</v>
      </c>
      <c r="BW369" s="53">
        <f xml:space="preserve"> (BW$2 &gt;= NTBA!$F$17) * IF(BW$268 &gt;= $E369, MAX( MIN( $F369*$F$264, $F369-SUM($I369:BV369)),0),0)</f>
        <v>0</v>
      </c>
      <c r="BX369" s="53">
        <f xml:space="preserve"> (BX$2 &gt;= NTBA!$F$17) * IF(BX$268 &gt;= $E369, MAX( MIN( $F369*$F$264, $F369-SUM($I369:BW369)),0),0)</f>
        <v>0</v>
      </c>
      <c r="BY369" s="53">
        <f xml:space="preserve"> (BY$2 &gt;= NTBA!$F$17) * IF(BY$268 &gt;= $E369, MAX( MIN( $F369*$F$264, $F369-SUM($I369:BX369)),0),0)</f>
        <v>0</v>
      </c>
      <c r="BZ369" s="53">
        <f xml:space="preserve"> (BZ$2 &gt;= NTBA!$F$17) * IF(BZ$268 &gt;= $E369, MAX( MIN( $F369*$F$264, $F369-SUM($I369:BY369)),0),0)</f>
        <v>0</v>
      </c>
      <c r="CA369" s="53">
        <f xml:space="preserve"> (CA$2 &gt;= NTBA!$F$17) * IF(CA$268 &gt;= $E369, MAX( MIN( $F369*$F$264, $F369-SUM($I369:BZ369)),0),0)</f>
        <v>0</v>
      </c>
      <c r="CB369" s="53">
        <f xml:space="preserve"> (CB$2 &gt;= NTBA!$F$17) * IF(CB$268 &gt;= $E369, MAX( MIN( $F369*$F$264, $F369-SUM($I369:CA369)),0),0)</f>
        <v>0</v>
      </c>
      <c r="CC369" s="53">
        <f xml:space="preserve"> (CC$2 &gt;= NTBA!$F$17) * IF(CC$268 &gt;= $E369, MAX( MIN( $F369*$F$264, $F369-SUM($I369:CB369)),0),0)</f>
        <v>0</v>
      </c>
      <c r="CD369" s="53">
        <f xml:space="preserve"> (CD$2 &gt;= NTBA!$F$17) * IF(CD$268 &gt;= $E369, MAX( MIN( $F369*$F$264, $F369-SUM($I369:CC369)),0),0)</f>
        <v>0</v>
      </c>
      <c r="CE369" s="53">
        <f xml:space="preserve"> (CE$2 &gt;= NTBA!$F$17) * IF(CE$268 &gt;= $E369, MAX( MIN( $F369*$F$264, $F369-SUM($I369:CD369)),0),0)</f>
        <v>0</v>
      </c>
      <c r="CF369" s="53">
        <f xml:space="preserve"> (CF$2 &gt;= NTBA!$F$17) * IF(CF$268 &gt;= $E369, MAX( MIN( $F369*$F$264, $F369-SUM($I369:CE369)),0),0)</f>
        <v>0</v>
      </c>
      <c r="CG369" s="53">
        <f xml:space="preserve"> (CG$2 &gt;= NTBA!$F$17) * IF(CG$268 &gt;= $E369, MAX( MIN( $F369*$F$264, $F369-SUM($I369:CF369)),0),0)</f>
        <v>0</v>
      </c>
      <c r="CH369" s="53">
        <f xml:space="preserve"> (CH$2 &gt;= NTBA!$F$17) * IF(CH$268 &gt;= $E369, MAX( MIN( $F369*$F$264, $F369-SUM($I369:CG369)),0),0)</f>
        <v>0</v>
      </c>
      <c r="CI369" s="53">
        <f xml:space="preserve"> (CI$2 &gt;= NTBA!$F$17) * IF(CI$268 &gt;= $E369, MAX( MIN( $F369*$F$264, $F369-SUM($I369:CH369)),0),0)</f>
        <v>0</v>
      </c>
      <c r="CJ369" s="53">
        <f xml:space="preserve"> (CJ$2 &gt;= NTBA!$F$17) * IF(CJ$268 &gt;= $E369, MAX( MIN( $F369*$F$264, $F369-SUM($I369:CI369)),0),0)</f>
        <v>0</v>
      </c>
      <c r="CK369" s="53">
        <f xml:space="preserve"> (CK$2 &gt;= NTBA!$F$17) * IF(CK$268 &gt;= $E369, MAX( MIN( $F369*$F$264, $F369-SUM($I369:CJ369)),0),0)</f>
        <v>0</v>
      </c>
      <c r="CL369" s="53">
        <f xml:space="preserve"> (CL$2 &gt;= NTBA!$F$17) * IF(CL$268 &gt;= $E369, MAX( MIN( $F369*$F$264, $F369-SUM($I369:CK369)),0),0)</f>
        <v>0</v>
      </c>
      <c r="CM369" s="53">
        <f xml:space="preserve"> (CM$2 &gt;= NTBA!$F$17) * IF(CM$268 &gt;= $E369, MAX( MIN( $F369*$F$264, $F369-SUM($I369:CL369)),0),0)</f>
        <v>0</v>
      </c>
      <c r="CN369" s="53">
        <f xml:space="preserve"> (CN$2 &gt;= NTBA!$F$17) * IF(CN$268 &gt;= $E369, MAX( MIN( $F369*$F$264, $F369-SUM($I369:CM369)),0),0)</f>
        <v>0</v>
      </c>
      <c r="CO369" s="53">
        <f xml:space="preserve"> (CO$2 &gt;= NTBA!$F$17) * IF(CO$268 &gt;= $E369, MAX( MIN( $F369*$F$264, $F369-SUM($I369:CN369)),0),0)</f>
        <v>0</v>
      </c>
      <c r="CP369" s="53">
        <f xml:space="preserve"> (CP$2 &gt;= NTBA!$F$17) * IF(CP$268 &gt;= $E369, MAX( MIN( $F369*$F$264, $F369-SUM($I369:CO369)),0),0)</f>
        <v>0</v>
      </c>
      <c r="CQ369" s="53">
        <f xml:space="preserve"> (CQ$2 &gt;= NTBA!$F$17) * IF(CQ$268 &gt;= $E369, MAX( MIN( $F369*$F$264, $F369-SUM($I369:CP369)),0),0)</f>
        <v>0</v>
      </c>
      <c r="CR369" s="53">
        <f xml:space="preserve"> (CR$2 &gt;= NTBA!$F$17) * IF(CR$268 &gt;= $E369, MAX( MIN( $F369*$F$264, $F369-SUM($I369:CQ369)),0),0)</f>
        <v>0</v>
      </c>
      <c r="CS369" s="53">
        <f xml:space="preserve"> (CS$2 &gt;= NTBA!$F$17) * IF(CS$268 &gt;= $E369, MAX( MIN( $F369*$F$264, $F369-SUM($I369:CR369)),0),0)</f>
        <v>0</v>
      </c>
      <c r="CT369" s="53">
        <f xml:space="preserve"> (CT$2 &gt;= NTBA!$F$17) * IF(CT$268 &gt;= $E369, MAX( MIN( $F369*$F$264, $F369-SUM($I369:CS369)),0),0)</f>
        <v>0</v>
      </c>
      <c r="CU369" s="53">
        <f xml:space="preserve"> (CU$2 &gt;= NTBA!$F$17) * IF(CU$268 &gt;= $E369, MAX( MIN( $F369*$F$264, $F369-SUM($I369:CT369)),0),0)</f>
        <v>0</v>
      </c>
      <c r="CV369" s="53">
        <f xml:space="preserve"> (CV$2 &gt;= NTBA!$F$17) * IF(CV$268 &gt;= $E369, MAX( MIN( $F369*$F$264, $F369-SUM($I369:CU369)),0),0)</f>
        <v>0</v>
      </c>
      <c r="CW369" s="53">
        <f xml:space="preserve"> (CW$2 &gt;= NTBA!$F$17) * IF(CW$268 &gt;= $E369, MAX( MIN( $F369*$F$264, $F369-SUM($I369:CV369)),0),0)</f>
        <v>0</v>
      </c>
      <c r="CX369" s="53">
        <f xml:space="preserve"> (CX$2 &gt;= NTBA!$F$17) * IF(CX$268 &gt;= $E369, MAX( MIN( $F369*$F$264, $F369-SUM($I369:CW369)),0),0)</f>
        <v>0</v>
      </c>
      <c r="CY369" s="53">
        <f xml:space="preserve"> (CY$2 &gt;= NTBA!$F$17) * IF(CY$268 &gt;= $E369, MAX( MIN( $F369*$F$264, $F369-SUM($I369:CX369)),0),0)</f>
        <v>0</v>
      </c>
      <c r="CZ369" s="53">
        <f xml:space="preserve"> (CZ$2 &gt;= NTBA!$F$17) * IF(CZ$268 &gt;= $E369, MAX( MIN( $F369*$F$264, $F369-SUM($I369:CY369)),0),0)</f>
        <v>0</v>
      </c>
      <c r="DA369" s="53">
        <f xml:space="preserve"> (DA$2 &gt;= NTBA!$F$17) * IF(DA$268 &gt;= $E369, MAX( MIN( $F369*$F$264, $F369-SUM($I369:CZ369)),0),0)</f>
        <v>0</v>
      </c>
      <c r="DB369" s="53">
        <f xml:space="preserve"> (DB$2 &gt;= NTBA!$F$17) * IF(DB$268 &gt;= $E369, MAX( MIN( $F369*$F$264, $F369-SUM($I369:DA369)),0),0)</f>
        <v>0</v>
      </c>
      <c r="DC369" s="53">
        <f xml:space="preserve"> (DC$2 &gt;= NTBA!$F$17) * IF(DC$268 &gt;= $E369, MAX( MIN( $F369*$F$264, $F369-SUM($I369:DB369)),0),0)</f>
        <v>0</v>
      </c>
      <c r="DD369" s="53">
        <f xml:space="preserve"> (DD$2 &gt;= NTBA!$F$17) * IF(DD$268 &gt;= $E369, MAX( MIN( $F369*$F$264, $F369-SUM($I369:DC369)),0),0)</f>
        <v>0</v>
      </c>
      <c r="DE369" s="53">
        <f xml:space="preserve"> (DE$2 &gt;= NTBA!$F$17) * IF(DE$268 &gt;= $E369, MAX( MIN( $F369*$F$264, $F369-SUM($I369:DD369)),0),0)</f>
        <v>0</v>
      </c>
      <c r="DF369" s="53">
        <f ca="1" xml:space="preserve"> (DF$2 &gt;= NTBA!$F$17) * IF(DF$268 &gt;= $E369, MAX( MIN( $F369*$F$264, $F369-SUM($I369:DE369)),0),0)</f>
        <v>0</v>
      </c>
      <c r="DG369" s="53">
        <f ca="1" xml:space="preserve"> (DG$2 &gt;= NTBA!$F$17) * IF(DG$268 &gt;= $E369, MAX( MIN( $F369*$F$264, $F369-SUM($I369:DF369)),0),0)</f>
        <v>0</v>
      </c>
      <c r="DH369" s="53">
        <f ca="1" xml:space="preserve"> (DH$2 &gt;= NTBA!$F$17) * IF(DH$268 &gt;= $E369, MAX( MIN( $F369*$F$264, $F369-SUM($I369:DG369)),0),0)</f>
        <v>0</v>
      </c>
      <c r="DI369" s="53">
        <f ca="1" xml:space="preserve"> (DI$2 &gt;= NTBA!$F$17) * IF(DI$268 &gt;= $E369, MAX( MIN( $F369*$F$264, $F369-SUM($I369:DH369)),0),0)</f>
        <v>0</v>
      </c>
      <c r="DJ369" s="53">
        <f ca="1" xml:space="preserve"> (DJ$2 &gt;= NTBA!$F$17) * IF(DJ$268 &gt;= $E369, MAX( MIN( $F369*$F$264, $F369-SUM($I369:DI369)),0),0)</f>
        <v>0</v>
      </c>
      <c r="DK369" s="53">
        <f ca="1" xml:space="preserve"> (DK$2 &gt;= NTBA!$F$17) * IF(DK$268 &gt;= $E369, MAX( MIN( $F369*$F$264, $F369-SUM($I369:DJ369)),0),0)</f>
        <v>0</v>
      </c>
      <c r="DL369" s="53">
        <f ca="1" xml:space="preserve"> (DL$2 &gt;= NTBA!$F$17) * IF(DL$268 &gt;= $E369, MAX( MIN( $F369*$F$264, $F369-SUM($I369:DK369)),0),0)</f>
        <v>0</v>
      </c>
      <c r="DM369" s="53">
        <f ca="1" xml:space="preserve"> (DM$2 &gt;= NTBA!$F$17) * IF(DM$268 &gt;= $E369, MAX( MIN( $F369*$F$264, $F369-SUM($I369:DL369)),0),0)</f>
        <v>0</v>
      </c>
      <c r="DN369" s="53">
        <f ca="1" xml:space="preserve"> (DN$2 &gt;= NTBA!$F$17) * IF(DN$268 &gt;= $E369, MAX( MIN( $F369*$F$264, $F369-SUM($I369:DM369)),0),0)</f>
        <v>0</v>
      </c>
      <c r="DO369" s="53">
        <f ca="1" xml:space="preserve"> (DO$2 &gt;= NTBA!$F$17) * IF(DO$268 &gt;= $E369, MAX( MIN( $F369*$F$264, $F369-SUM($I369:DN369)),0),0)</f>
        <v>0</v>
      </c>
      <c r="DP369" s="53">
        <f ca="1" xml:space="preserve"> (DP$2 &gt;= NTBA!$F$17) * IF(DP$268 &gt;= $E369, MAX( MIN( $F369*$F$264, $F369-SUM($I369:DO369)),0),0)</f>
        <v>0</v>
      </c>
      <c r="DQ369" s="53">
        <f ca="1" xml:space="preserve"> (DQ$2 &gt;= NTBA!$F$17) * IF(DQ$268 &gt;= $E369, MAX( MIN( $F369*$F$264, $F369-SUM($I369:DP369)),0),0)</f>
        <v>0</v>
      </c>
      <c r="DR369" s="53">
        <f ca="1" xml:space="preserve"> (DR$2 &gt;= NTBA!$F$17) * IF(DR$268 &gt;= $E369, MAX( MIN( $F369*$F$264, $F369-SUM($I369:DQ369)),0),0)</f>
        <v>0</v>
      </c>
      <c r="DS369" s="53">
        <f ca="1" xml:space="preserve"> (DS$2 &gt;= NTBA!$F$17) * IF(DS$268 &gt;= $E369, MAX( MIN( $F369*$F$264, $F369-SUM($I369:DR369)),0),0)</f>
        <v>0</v>
      </c>
      <c r="DT369" s="53">
        <f ca="1" xml:space="preserve"> (DT$2 &gt;= NTBA!$F$17) * IF(DT$268 &gt;= $E369, MAX( MIN( $F369*$F$264, $F369-SUM($I369:DS369)),0),0)</f>
        <v>0</v>
      </c>
      <c r="DU369" s="53">
        <f ca="1" xml:space="preserve"> (DU$2 &gt;= NTBA!$F$17) * IF(DU$268 &gt;= $E369, MAX( MIN( $F369*$F$264, $F369-SUM($I369:DT369)),0),0)</f>
        <v>0</v>
      </c>
      <c r="DV369" s="53">
        <f ca="1" xml:space="preserve"> (DV$2 &gt;= NTBA!$F$17) * IF(DV$268 &gt;= $E369, MAX( MIN( $F369*$F$264, $F369-SUM($I369:DU369)),0),0)</f>
        <v>0</v>
      </c>
      <c r="DW369" s="53">
        <f ca="1" xml:space="preserve"> (DW$2 &gt;= NTBA!$F$17) * IF(DW$268 &gt;= $E369, MAX( MIN( $F369*$F$264, $F369-SUM($I369:DV369)),0),0)</f>
        <v>0</v>
      </c>
      <c r="DX369" s="53">
        <f ca="1" xml:space="preserve"> (DX$2 &gt;= NTBA!$F$17) * IF(DX$268 &gt;= $E369, MAX( MIN( $F369*$F$264, $F369-SUM($I369:DW369)),0),0)</f>
        <v>0</v>
      </c>
      <c r="DY369" s="53">
        <f ca="1" xml:space="preserve"> (DY$2 &gt;= NTBA!$F$17) * IF(DY$268 &gt;= $E369, MAX( MIN( $F369*$F$264, $F369-SUM($I369:DX369)),0),0)</f>
        <v>0</v>
      </c>
      <c r="DZ369" s="53">
        <f ca="1" xml:space="preserve"> (DZ$2 &gt;= NTBA!$F$17) * IF(DZ$268 &gt;= $E369, MAX( MIN( $F369*$F$264, $F369-SUM($I369:DY369)),0),0)</f>
        <v>0</v>
      </c>
      <c r="EA369" s="53">
        <f ca="1" xml:space="preserve"> (EA$2 &gt;= NTBA!$F$17) * IF(EA$268 &gt;= $E369, MAX( MIN( $F369*$F$264, $F369-SUM($I369:DZ369)),0),0)</f>
        <v>0</v>
      </c>
      <c r="EB369" s="53">
        <f ca="1" xml:space="preserve"> (EB$2 &gt;= NTBA!$F$17) * IF(EB$268 &gt;= $E369, MAX( MIN( $F369*$F$264, $F369-SUM($I369:EA369)),0),0)</f>
        <v>0</v>
      </c>
      <c r="EC369" s="53">
        <f ca="1" xml:space="preserve"> (EC$2 &gt;= NTBA!$F$17) * IF(EC$268 &gt;= $E369, MAX( MIN( $F369*$F$264, $F369-SUM($I369:EB369)),0),0)</f>
        <v>0</v>
      </c>
      <c r="ED369" s="53">
        <f ca="1" xml:space="preserve"> (ED$2 &gt;= NTBA!$F$17) * IF(ED$268 &gt;= $E369, MAX( MIN( $F369*$F$264, $F369-SUM($I369:EC369)),0),0)</f>
        <v>0</v>
      </c>
      <c r="EE369" s="53">
        <f ca="1" xml:space="preserve"> (EE$2 &gt;= NTBA!$F$17) * IF(EE$268 &gt;= $E369, MAX( MIN( $F369*$F$264, $F369-SUM($I369:ED369)),0),0)</f>
        <v>0</v>
      </c>
      <c r="EF369" s="53">
        <f ca="1" xml:space="preserve"> (EF$2 &gt;= NTBA!$F$17) * IF(EF$268 &gt;= $E369, MAX( MIN( $F369*$F$264, $F369-SUM($I369:EE369)),0),0)</f>
        <v>0</v>
      </c>
      <c r="EG369" s="53">
        <f ca="1" xml:space="preserve"> (EG$2 &gt;= NTBA!$F$17) * IF(EG$268 &gt;= $E369, MAX( MIN( $F369*$F$264, $F369-SUM($I369:EF369)),0),0)</f>
        <v>0</v>
      </c>
      <c r="EH369" s="53">
        <f ca="1" xml:space="preserve"> (EH$2 &gt;= NTBA!$F$17) * IF(EH$268 &gt;= $E369, MAX( MIN( $F369*$F$264, $F369-SUM($I369:EG369)),0),0)</f>
        <v>0</v>
      </c>
      <c r="EI369" s="21"/>
    </row>
    <row r="370" spans="5:139" ht="15" customHeight="1" outlineLevel="1" x14ac:dyDescent="0.35">
      <c r="E370" s="625">
        <v>102</v>
      </c>
      <c r="F370" s="415">
        <f ca="1"/>
        <v>0</v>
      </c>
      <c r="H370" s="26">
        <f t="shared" ca="1" si="185"/>
        <v>0</v>
      </c>
      <c r="I370" s="39"/>
      <c r="J370" s="53">
        <f xml:space="preserve"> (J$2 &gt;= NTBA!$F$17) * IF(J$268 &gt;= $E370, MAX( MIN( $F370*$F$264, $F370-SUM($I370:I370)),0),0)</f>
        <v>0</v>
      </c>
      <c r="K370" s="53">
        <f xml:space="preserve"> (K$2 &gt;= NTBA!$F$17) * IF(K$268 &gt;= $E370, MAX( MIN( $F370*$F$264, $F370-SUM($I370:J370)),0),0)</f>
        <v>0</v>
      </c>
      <c r="L370" s="53">
        <f xml:space="preserve"> (L$2 &gt;= NTBA!$F$17) * IF(L$268 &gt;= $E370, MAX( MIN( $F370*$F$264, $F370-SUM($I370:K370)),0),0)</f>
        <v>0</v>
      </c>
      <c r="M370" s="53">
        <f xml:space="preserve"> (M$2 &gt;= NTBA!$F$17) * IF(M$268 &gt;= $E370, MAX( MIN( $F370*$F$264, $F370-SUM($I370:L370)),0),0)</f>
        <v>0</v>
      </c>
      <c r="N370" s="53">
        <f xml:space="preserve"> (N$2 &gt;= NTBA!$F$17) * IF(N$268 &gt;= $E370, MAX( MIN( $F370*$F$264, $F370-SUM($I370:M370)),0),0)</f>
        <v>0</v>
      </c>
      <c r="O370" s="53">
        <f xml:space="preserve"> (O$2 &gt;= NTBA!$F$17) * IF(O$268 &gt;= $E370, MAX( MIN( $F370*$F$264, $F370-SUM($I370:N370)),0),0)</f>
        <v>0</v>
      </c>
      <c r="P370" s="53">
        <f xml:space="preserve"> (P$2 &gt;= NTBA!$F$17) * IF(P$268 &gt;= $E370, MAX( MIN( $F370*$F$264, $F370-SUM($I370:O370)),0),0)</f>
        <v>0</v>
      </c>
      <c r="Q370" s="53">
        <f xml:space="preserve"> (Q$2 &gt;= NTBA!$F$17) * IF(Q$268 &gt;= $E370, MAX( MIN( $F370*$F$264, $F370-SUM($I370:P370)),0),0)</f>
        <v>0</v>
      </c>
      <c r="R370" s="53">
        <f xml:space="preserve"> (R$2 &gt;= NTBA!$F$17) * IF(R$268 &gt;= $E370, MAX( MIN( $F370*$F$264, $F370-SUM($I370:Q370)),0),0)</f>
        <v>0</v>
      </c>
      <c r="S370" s="53">
        <f xml:space="preserve"> (S$2 &gt;= NTBA!$F$17) * IF(S$268 &gt;= $E370, MAX( MIN( $F370*$F$264, $F370-SUM($I370:R370)),0),0)</f>
        <v>0</v>
      </c>
      <c r="T370" s="53">
        <f xml:space="preserve"> (T$2 &gt;= NTBA!$F$17) * IF(T$268 &gt;= $E370, MAX( MIN( $F370*$F$264, $F370-SUM($I370:S370)),0),0)</f>
        <v>0</v>
      </c>
      <c r="U370" s="53">
        <f xml:space="preserve"> (U$2 &gt;= NTBA!$F$17) * IF(U$268 &gt;= $E370, MAX( MIN( $F370*$F$264, $F370-SUM($I370:T370)),0),0)</f>
        <v>0</v>
      </c>
      <c r="V370" s="53">
        <f xml:space="preserve"> (V$2 &gt;= NTBA!$F$17) * IF(V$268 &gt;= $E370, MAX( MIN( $F370*$F$264, $F370-SUM($I370:U370)),0),0)</f>
        <v>0</v>
      </c>
      <c r="W370" s="53">
        <f xml:space="preserve"> (W$2 &gt;= NTBA!$F$17) * IF(W$268 &gt;= $E370, MAX( MIN( $F370*$F$264, $F370-SUM($I370:V370)),0),0)</f>
        <v>0</v>
      </c>
      <c r="X370" s="53">
        <f xml:space="preserve"> (X$2 &gt;= NTBA!$F$17) * IF(X$268 &gt;= $E370, MAX( MIN( $F370*$F$264, $F370-SUM($I370:W370)),0),0)</f>
        <v>0</v>
      </c>
      <c r="Y370" s="53">
        <f xml:space="preserve"> (Y$2 &gt;= NTBA!$F$17) * IF(Y$268 &gt;= $E370, MAX( MIN( $F370*$F$264, $F370-SUM($I370:X370)),0),0)</f>
        <v>0</v>
      </c>
      <c r="Z370" s="53">
        <f xml:space="preserve"> (Z$2 &gt;= NTBA!$F$17) * IF(Z$268 &gt;= $E370, MAX( MIN( $F370*$F$264, $F370-SUM($I370:Y370)),0),0)</f>
        <v>0</v>
      </c>
      <c r="AA370" s="53">
        <f xml:space="preserve"> (AA$2 &gt;= NTBA!$F$17) * IF(AA$268 &gt;= $E370, MAX( MIN( $F370*$F$264, $F370-SUM($I370:Z370)),0),0)</f>
        <v>0</v>
      </c>
      <c r="AB370" s="53">
        <f xml:space="preserve"> (AB$2 &gt;= NTBA!$F$17) * IF(AB$268 &gt;= $E370, MAX( MIN( $F370*$F$264, $F370-SUM($I370:AA370)),0),0)</f>
        <v>0</v>
      </c>
      <c r="AC370" s="53">
        <f xml:space="preserve"> (AC$2 &gt;= NTBA!$F$17) * IF(AC$268 &gt;= $E370, MAX( MIN( $F370*$F$264, $F370-SUM($I370:AB370)),0),0)</f>
        <v>0</v>
      </c>
      <c r="AD370" s="53">
        <f xml:space="preserve"> (AD$2 &gt;= NTBA!$F$17) * IF(AD$268 &gt;= $E370, MAX( MIN( $F370*$F$264, $F370-SUM($I370:AC370)),0),0)</f>
        <v>0</v>
      </c>
      <c r="AE370" s="53">
        <f xml:space="preserve"> (AE$2 &gt;= NTBA!$F$17) * IF(AE$268 &gt;= $E370, MAX( MIN( $F370*$F$264, $F370-SUM($I370:AD370)),0),0)</f>
        <v>0</v>
      </c>
      <c r="AF370" s="53">
        <f xml:space="preserve"> (AF$2 &gt;= NTBA!$F$17) * IF(AF$268 &gt;= $E370, MAX( MIN( $F370*$F$264, $F370-SUM($I370:AE370)),0),0)</f>
        <v>0</v>
      </c>
      <c r="AG370" s="53">
        <f xml:space="preserve"> (AG$2 &gt;= NTBA!$F$17) * IF(AG$268 &gt;= $E370, MAX( MIN( $F370*$F$264, $F370-SUM($I370:AF370)),0),0)</f>
        <v>0</v>
      </c>
      <c r="AH370" s="53">
        <f xml:space="preserve"> (AH$2 &gt;= NTBA!$F$17) * IF(AH$268 &gt;= $E370, MAX( MIN( $F370*$F$264, $F370-SUM($I370:AG370)),0),0)</f>
        <v>0</v>
      </c>
      <c r="AI370" s="53">
        <f xml:space="preserve"> (AI$2 &gt;= NTBA!$F$17) * IF(AI$268 &gt;= $E370, MAX( MIN( $F370*$F$264, $F370-SUM($I370:AH370)),0),0)</f>
        <v>0</v>
      </c>
      <c r="AJ370" s="53">
        <f xml:space="preserve"> (AJ$2 &gt;= NTBA!$F$17) * IF(AJ$268 &gt;= $E370, MAX( MIN( $F370*$F$264, $F370-SUM($I370:AI370)),0),0)</f>
        <v>0</v>
      </c>
      <c r="AK370" s="53">
        <f xml:space="preserve"> (AK$2 &gt;= NTBA!$F$17) * IF(AK$268 &gt;= $E370, MAX( MIN( $F370*$F$264, $F370-SUM($I370:AJ370)),0),0)</f>
        <v>0</v>
      </c>
      <c r="AL370" s="53">
        <f xml:space="preserve"> (AL$2 &gt;= NTBA!$F$17) * IF(AL$268 &gt;= $E370, MAX( MIN( $F370*$F$264, $F370-SUM($I370:AK370)),0),0)</f>
        <v>0</v>
      </c>
      <c r="AM370" s="53">
        <f xml:space="preserve"> (AM$2 &gt;= NTBA!$F$17) * IF(AM$268 &gt;= $E370, MAX( MIN( $F370*$F$264, $F370-SUM($I370:AL370)),0),0)</f>
        <v>0</v>
      </c>
      <c r="AN370" s="53">
        <f xml:space="preserve"> (AN$2 &gt;= NTBA!$F$17) * IF(AN$268 &gt;= $E370, MAX( MIN( $F370*$F$264, $F370-SUM($I370:AM370)),0),0)</f>
        <v>0</v>
      </c>
      <c r="AO370" s="53">
        <f xml:space="preserve"> (AO$2 &gt;= NTBA!$F$17) * IF(AO$268 &gt;= $E370, MAX( MIN( $F370*$F$264, $F370-SUM($I370:AN370)),0),0)</f>
        <v>0</v>
      </c>
      <c r="AP370" s="53">
        <f xml:space="preserve"> (AP$2 &gt;= NTBA!$F$17) * IF(AP$268 &gt;= $E370, MAX( MIN( $F370*$F$264, $F370-SUM($I370:AO370)),0),0)</f>
        <v>0</v>
      </c>
      <c r="AQ370" s="53">
        <f xml:space="preserve"> (AQ$2 &gt;= NTBA!$F$17) * IF(AQ$268 &gt;= $E370, MAX( MIN( $F370*$F$264, $F370-SUM($I370:AP370)),0),0)</f>
        <v>0</v>
      </c>
      <c r="AR370" s="53">
        <f xml:space="preserve"> (AR$2 &gt;= NTBA!$F$17) * IF(AR$268 &gt;= $E370, MAX( MIN( $F370*$F$264, $F370-SUM($I370:AQ370)),0),0)</f>
        <v>0</v>
      </c>
      <c r="AS370" s="53">
        <f xml:space="preserve"> (AS$2 &gt;= NTBA!$F$17) * IF(AS$268 &gt;= $E370, MAX( MIN( $F370*$F$264, $F370-SUM($I370:AR370)),0),0)</f>
        <v>0</v>
      </c>
      <c r="AT370" s="53">
        <f xml:space="preserve"> (AT$2 &gt;= NTBA!$F$17) * IF(AT$268 &gt;= $E370, MAX( MIN( $F370*$F$264, $F370-SUM($I370:AS370)),0),0)</f>
        <v>0</v>
      </c>
      <c r="AU370" s="53">
        <f xml:space="preserve"> (AU$2 &gt;= NTBA!$F$17) * IF(AU$268 &gt;= $E370, MAX( MIN( $F370*$F$264, $F370-SUM($I370:AT370)),0),0)</f>
        <v>0</v>
      </c>
      <c r="AV370" s="53">
        <f xml:space="preserve"> (AV$2 &gt;= NTBA!$F$17) * IF(AV$268 &gt;= $E370, MAX( MIN( $F370*$F$264, $F370-SUM($I370:AU370)),0),0)</f>
        <v>0</v>
      </c>
      <c r="AW370" s="53">
        <f xml:space="preserve"> (AW$2 &gt;= NTBA!$F$17) * IF(AW$268 &gt;= $E370, MAX( MIN( $F370*$F$264, $F370-SUM($I370:AV370)),0),0)</f>
        <v>0</v>
      </c>
      <c r="AX370" s="53">
        <f xml:space="preserve"> (AX$2 &gt;= NTBA!$F$17) * IF(AX$268 &gt;= $E370, MAX( MIN( $F370*$F$264, $F370-SUM($I370:AW370)),0),0)</f>
        <v>0</v>
      </c>
      <c r="AY370" s="53">
        <f xml:space="preserve"> (AY$2 &gt;= NTBA!$F$17) * IF(AY$268 &gt;= $E370, MAX( MIN( $F370*$F$264, $F370-SUM($I370:AX370)),0),0)</f>
        <v>0</v>
      </c>
      <c r="AZ370" s="53">
        <f xml:space="preserve"> (AZ$2 &gt;= NTBA!$F$17) * IF(AZ$268 &gt;= $E370, MAX( MIN( $F370*$F$264, $F370-SUM($I370:AY370)),0),0)</f>
        <v>0</v>
      </c>
      <c r="BA370" s="53">
        <f xml:space="preserve"> (BA$2 &gt;= NTBA!$F$17) * IF(BA$268 &gt;= $E370, MAX( MIN( $F370*$F$264, $F370-SUM($I370:AZ370)),0),0)</f>
        <v>0</v>
      </c>
      <c r="BB370" s="53">
        <f xml:space="preserve"> (BB$2 &gt;= NTBA!$F$17) * IF(BB$268 &gt;= $E370, MAX( MIN( $F370*$F$264, $F370-SUM($I370:BA370)),0),0)</f>
        <v>0</v>
      </c>
      <c r="BC370" s="53">
        <f xml:space="preserve"> (BC$2 &gt;= NTBA!$F$17) * IF(BC$268 &gt;= $E370, MAX( MIN( $F370*$F$264, $F370-SUM($I370:BB370)),0),0)</f>
        <v>0</v>
      </c>
      <c r="BD370" s="53">
        <f xml:space="preserve"> (BD$2 &gt;= NTBA!$F$17) * IF(BD$268 &gt;= $E370, MAX( MIN( $F370*$F$264, $F370-SUM($I370:BC370)),0),0)</f>
        <v>0</v>
      </c>
      <c r="BE370" s="53">
        <f xml:space="preserve"> (BE$2 &gt;= NTBA!$F$17) * IF(BE$268 &gt;= $E370, MAX( MIN( $F370*$F$264, $F370-SUM($I370:BD370)),0),0)</f>
        <v>0</v>
      </c>
      <c r="BF370" s="53">
        <f xml:space="preserve"> (BF$2 &gt;= NTBA!$F$17) * IF(BF$268 &gt;= $E370, MAX( MIN( $F370*$F$264, $F370-SUM($I370:BE370)),0),0)</f>
        <v>0</v>
      </c>
      <c r="BG370" s="53">
        <f xml:space="preserve"> (BG$2 &gt;= NTBA!$F$17) * IF(BG$268 &gt;= $E370, MAX( MIN( $F370*$F$264, $F370-SUM($I370:BF370)),0),0)</f>
        <v>0</v>
      </c>
      <c r="BH370" s="53">
        <f xml:space="preserve"> (BH$2 &gt;= NTBA!$F$17) * IF(BH$268 &gt;= $E370, MAX( MIN( $F370*$F$264, $F370-SUM($I370:BG370)),0),0)</f>
        <v>0</v>
      </c>
      <c r="BI370" s="53">
        <f xml:space="preserve"> (BI$2 &gt;= NTBA!$F$17) * IF(BI$268 &gt;= $E370, MAX( MIN( $F370*$F$264, $F370-SUM($I370:BH370)),0),0)</f>
        <v>0</v>
      </c>
      <c r="BJ370" s="53">
        <f xml:space="preserve"> (BJ$2 &gt;= NTBA!$F$17) * IF(BJ$268 &gt;= $E370, MAX( MIN( $F370*$F$264, $F370-SUM($I370:BI370)),0),0)</f>
        <v>0</v>
      </c>
      <c r="BK370" s="53">
        <f xml:space="preserve"> (BK$2 &gt;= NTBA!$F$17) * IF(BK$268 &gt;= $E370, MAX( MIN( $F370*$F$264, $F370-SUM($I370:BJ370)),0),0)</f>
        <v>0</v>
      </c>
      <c r="BL370" s="53">
        <f xml:space="preserve"> (BL$2 &gt;= NTBA!$F$17) * IF(BL$268 &gt;= $E370, MAX( MIN( $F370*$F$264, $F370-SUM($I370:BK370)),0),0)</f>
        <v>0</v>
      </c>
      <c r="BM370" s="53">
        <f xml:space="preserve"> (BM$2 &gt;= NTBA!$F$17) * IF(BM$268 &gt;= $E370, MAX( MIN( $F370*$F$264, $F370-SUM($I370:BL370)),0),0)</f>
        <v>0</v>
      </c>
      <c r="BN370" s="53">
        <f xml:space="preserve"> (BN$2 &gt;= NTBA!$F$17) * IF(BN$268 &gt;= $E370, MAX( MIN( $F370*$F$264, $F370-SUM($I370:BM370)),0),0)</f>
        <v>0</v>
      </c>
      <c r="BO370" s="53">
        <f xml:space="preserve"> (BO$2 &gt;= NTBA!$F$17) * IF(BO$268 &gt;= $E370, MAX( MIN( $F370*$F$264, $F370-SUM($I370:BN370)),0),0)</f>
        <v>0</v>
      </c>
      <c r="BP370" s="53">
        <f xml:space="preserve"> (BP$2 &gt;= NTBA!$F$17) * IF(BP$268 &gt;= $E370, MAX( MIN( $F370*$F$264, $F370-SUM($I370:BO370)),0),0)</f>
        <v>0</v>
      </c>
      <c r="BQ370" s="53">
        <f xml:space="preserve"> (BQ$2 &gt;= NTBA!$F$17) * IF(BQ$268 &gt;= $E370, MAX( MIN( $F370*$F$264, $F370-SUM($I370:BP370)),0),0)</f>
        <v>0</v>
      </c>
      <c r="BR370" s="53">
        <f xml:space="preserve"> (BR$2 &gt;= NTBA!$F$17) * IF(BR$268 &gt;= $E370, MAX( MIN( $F370*$F$264, $F370-SUM($I370:BQ370)),0),0)</f>
        <v>0</v>
      </c>
      <c r="BS370" s="53">
        <f xml:space="preserve"> (BS$2 &gt;= NTBA!$F$17) * IF(BS$268 &gt;= $E370, MAX( MIN( $F370*$F$264, $F370-SUM($I370:BR370)),0),0)</f>
        <v>0</v>
      </c>
      <c r="BT370" s="53">
        <f xml:space="preserve"> (BT$2 &gt;= NTBA!$F$17) * IF(BT$268 &gt;= $E370, MAX( MIN( $F370*$F$264, $F370-SUM($I370:BS370)),0),0)</f>
        <v>0</v>
      </c>
      <c r="BU370" s="53">
        <f xml:space="preserve"> (BU$2 &gt;= NTBA!$F$17) * IF(BU$268 &gt;= $E370, MAX( MIN( $F370*$F$264, $F370-SUM($I370:BT370)),0),0)</f>
        <v>0</v>
      </c>
      <c r="BV370" s="53">
        <f xml:space="preserve"> (BV$2 &gt;= NTBA!$F$17) * IF(BV$268 &gt;= $E370, MAX( MIN( $F370*$F$264, $F370-SUM($I370:BU370)),0),0)</f>
        <v>0</v>
      </c>
      <c r="BW370" s="53">
        <f xml:space="preserve"> (BW$2 &gt;= NTBA!$F$17) * IF(BW$268 &gt;= $E370, MAX( MIN( $F370*$F$264, $F370-SUM($I370:BV370)),0),0)</f>
        <v>0</v>
      </c>
      <c r="BX370" s="53">
        <f xml:space="preserve"> (BX$2 &gt;= NTBA!$F$17) * IF(BX$268 &gt;= $E370, MAX( MIN( $F370*$F$264, $F370-SUM($I370:BW370)),0),0)</f>
        <v>0</v>
      </c>
      <c r="BY370" s="53">
        <f xml:space="preserve"> (BY$2 &gt;= NTBA!$F$17) * IF(BY$268 &gt;= $E370, MAX( MIN( $F370*$F$264, $F370-SUM($I370:BX370)),0),0)</f>
        <v>0</v>
      </c>
      <c r="BZ370" s="53">
        <f xml:space="preserve"> (BZ$2 &gt;= NTBA!$F$17) * IF(BZ$268 &gt;= $E370, MAX( MIN( $F370*$F$264, $F370-SUM($I370:BY370)),0),0)</f>
        <v>0</v>
      </c>
      <c r="CA370" s="53">
        <f xml:space="preserve"> (CA$2 &gt;= NTBA!$F$17) * IF(CA$268 &gt;= $E370, MAX( MIN( $F370*$F$264, $F370-SUM($I370:BZ370)),0),0)</f>
        <v>0</v>
      </c>
      <c r="CB370" s="53">
        <f xml:space="preserve"> (CB$2 &gt;= NTBA!$F$17) * IF(CB$268 &gt;= $E370, MAX( MIN( $F370*$F$264, $F370-SUM($I370:CA370)),0),0)</f>
        <v>0</v>
      </c>
      <c r="CC370" s="53">
        <f xml:space="preserve"> (CC$2 &gt;= NTBA!$F$17) * IF(CC$268 &gt;= $E370, MAX( MIN( $F370*$F$264, $F370-SUM($I370:CB370)),0),0)</f>
        <v>0</v>
      </c>
      <c r="CD370" s="53">
        <f xml:space="preserve"> (CD$2 &gt;= NTBA!$F$17) * IF(CD$268 &gt;= $E370, MAX( MIN( $F370*$F$264, $F370-SUM($I370:CC370)),0),0)</f>
        <v>0</v>
      </c>
      <c r="CE370" s="53">
        <f xml:space="preserve"> (CE$2 &gt;= NTBA!$F$17) * IF(CE$268 &gt;= $E370, MAX( MIN( $F370*$F$264, $F370-SUM($I370:CD370)),0),0)</f>
        <v>0</v>
      </c>
      <c r="CF370" s="53">
        <f xml:space="preserve"> (CF$2 &gt;= NTBA!$F$17) * IF(CF$268 &gt;= $E370, MAX( MIN( $F370*$F$264, $F370-SUM($I370:CE370)),0),0)</f>
        <v>0</v>
      </c>
      <c r="CG370" s="53">
        <f xml:space="preserve"> (CG$2 &gt;= NTBA!$F$17) * IF(CG$268 &gt;= $E370, MAX( MIN( $F370*$F$264, $F370-SUM($I370:CF370)),0),0)</f>
        <v>0</v>
      </c>
      <c r="CH370" s="53">
        <f xml:space="preserve"> (CH$2 &gt;= NTBA!$F$17) * IF(CH$268 &gt;= $E370, MAX( MIN( $F370*$F$264, $F370-SUM($I370:CG370)),0),0)</f>
        <v>0</v>
      </c>
      <c r="CI370" s="53">
        <f xml:space="preserve"> (CI$2 &gt;= NTBA!$F$17) * IF(CI$268 &gt;= $E370, MAX( MIN( $F370*$F$264, $F370-SUM($I370:CH370)),0),0)</f>
        <v>0</v>
      </c>
      <c r="CJ370" s="53">
        <f xml:space="preserve"> (CJ$2 &gt;= NTBA!$F$17) * IF(CJ$268 &gt;= $E370, MAX( MIN( $F370*$F$264, $F370-SUM($I370:CI370)),0),0)</f>
        <v>0</v>
      </c>
      <c r="CK370" s="53">
        <f xml:space="preserve"> (CK$2 &gt;= NTBA!$F$17) * IF(CK$268 &gt;= $E370, MAX( MIN( $F370*$F$264, $F370-SUM($I370:CJ370)),0),0)</f>
        <v>0</v>
      </c>
      <c r="CL370" s="53">
        <f xml:space="preserve"> (CL$2 &gt;= NTBA!$F$17) * IF(CL$268 &gt;= $E370, MAX( MIN( $F370*$F$264, $F370-SUM($I370:CK370)),0),0)</f>
        <v>0</v>
      </c>
      <c r="CM370" s="53">
        <f xml:space="preserve"> (CM$2 &gt;= NTBA!$F$17) * IF(CM$268 &gt;= $E370, MAX( MIN( $F370*$F$264, $F370-SUM($I370:CL370)),0),0)</f>
        <v>0</v>
      </c>
      <c r="CN370" s="53">
        <f xml:space="preserve"> (CN$2 &gt;= NTBA!$F$17) * IF(CN$268 &gt;= $E370, MAX( MIN( $F370*$F$264, $F370-SUM($I370:CM370)),0),0)</f>
        <v>0</v>
      </c>
      <c r="CO370" s="53">
        <f xml:space="preserve"> (CO$2 &gt;= NTBA!$F$17) * IF(CO$268 &gt;= $E370, MAX( MIN( $F370*$F$264, $F370-SUM($I370:CN370)),0),0)</f>
        <v>0</v>
      </c>
      <c r="CP370" s="53">
        <f xml:space="preserve"> (CP$2 &gt;= NTBA!$F$17) * IF(CP$268 &gt;= $E370, MAX( MIN( $F370*$F$264, $F370-SUM($I370:CO370)),0),0)</f>
        <v>0</v>
      </c>
      <c r="CQ370" s="53">
        <f xml:space="preserve"> (CQ$2 &gt;= NTBA!$F$17) * IF(CQ$268 &gt;= $E370, MAX( MIN( $F370*$F$264, $F370-SUM($I370:CP370)),0),0)</f>
        <v>0</v>
      </c>
      <c r="CR370" s="53">
        <f xml:space="preserve"> (CR$2 &gt;= NTBA!$F$17) * IF(CR$268 &gt;= $E370, MAX( MIN( $F370*$F$264, $F370-SUM($I370:CQ370)),0),0)</f>
        <v>0</v>
      </c>
      <c r="CS370" s="53">
        <f xml:space="preserve"> (CS$2 &gt;= NTBA!$F$17) * IF(CS$268 &gt;= $E370, MAX( MIN( $F370*$F$264, $F370-SUM($I370:CR370)),0),0)</f>
        <v>0</v>
      </c>
      <c r="CT370" s="53">
        <f xml:space="preserve"> (CT$2 &gt;= NTBA!$F$17) * IF(CT$268 &gt;= $E370, MAX( MIN( $F370*$F$264, $F370-SUM($I370:CS370)),0),0)</f>
        <v>0</v>
      </c>
      <c r="CU370" s="53">
        <f xml:space="preserve"> (CU$2 &gt;= NTBA!$F$17) * IF(CU$268 &gt;= $E370, MAX( MIN( $F370*$F$264, $F370-SUM($I370:CT370)),0),0)</f>
        <v>0</v>
      </c>
      <c r="CV370" s="53">
        <f xml:space="preserve"> (CV$2 &gt;= NTBA!$F$17) * IF(CV$268 &gt;= $E370, MAX( MIN( $F370*$F$264, $F370-SUM($I370:CU370)),0),0)</f>
        <v>0</v>
      </c>
      <c r="CW370" s="53">
        <f xml:space="preserve"> (CW$2 &gt;= NTBA!$F$17) * IF(CW$268 &gt;= $E370, MAX( MIN( $F370*$F$264, $F370-SUM($I370:CV370)),0),0)</f>
        <v>0</v>
      </c>
      <c r="CX370" s="53">
        <f xml:space="preserve"> (CX$2 &gt;= NTBA!$F$17) * IF(CX$268 &gt;= $E370, MAX( MIN( $F370*$F$264, $F370-SUM($I370:CW370)),0),0)</f>
        <v>0</v>
      </c>
      <c r="CY370" s="53">
        <f xml:space="preserve"> (CY$2 &gt;= NTBA!$F$17) * IF(CY$268 &gt;= $E370, MAX( MIN( $F370*$F$264, $F370-SUM($I370:CX370)),0),0)</f>
        <v>0</v>
      </c>
      <c r="CZ370" s="53">
        <f xml:space="preserve"> (CZ$2 &gt;= NTBA!$F$17) * IF(CZ$268 &gt;= $E370, MAX( MIN( $F370*$F$264, $F370-SUM($I370:CY370)),0),0)</f>
        <v>0</v>
      </c>
      <c r="DA370" s="53">
        <f xml:space="preserve"> (DA$2 &gt;= NTBA!$F$17) * IF(DA$268 &gt;= $E370, MAX( MIN( $F370*$F$264, $F370-SUM($I370:CZ370)),0),0)</f>
        <v>0</v>
      </c>
      <c r="DB370" s="53">
        <f xml:space="preserve"> (DB$2 &gt;= NTBA!$F$17) * IF(DB$268 &gt;= $E370, MAX( MIN( $F370*$F$264, $F370-SUM($I370:DA370)),0),0)</f>
        <v>0</v>
      </c>
      <c r="DC370" s="53">
        <f xml:space="preserve"> (DC$2 &gt;= NTBA!$F$17) * IF(DC$268 &gt;= $E370, MAX( MIN( $F370*$F$264, $F370-SUM($I370:DB370)),0),0)</f>
        <v>0</v>
      </c>
      <c r="DD370" s="53">
        <f xml:space="preserve"> (DD$2 &gt;= NTBA!$F$17) * IF(DD$268 &gt;= $E370, MAX( MIN( $F370*$F$264, $F370-SUM($I370:DC370)),0),0)</f>
        <v>0</v>
      </c>
      <c r="DE370" s="53">
        <f xml:space="preserve"> (DE$2 &gt;= NTBA!$F$17) * IF(DE$268 &gt;= $E370, MAX( MIN( $F370*$F$264, $F370-SUM($I370:DD370)),0),0)</f>
        <v>0</v>
      </c>
      <c r="DF370" s="53">
        <f xml:space="preserve"> (DF$2 &gt;= NTBA!$F$17) * IF(DF$268 &gt;= $E370, MAX( MIN( $F370*$F$264, $F370-SUM($I370:DE370)),0),0)</f>
        <v>0</v>
      </c>
      <c r="DG370" s="53">
        <f ca="1" xml:space="preserve"> (DG$2 &gt;= NTBA!$F$17) * IF(DG$268 &gt;= $E370, MAX( MIN( $F370*$F$264, $F370-SUM($I370:DF370)),0),0)</f>
        <v>0</v>
      </c>
      <c r="DH370" s="53">
        <f ca="1" xml:space="preserve"> (DH$2 &gt;= NTBA!$F$17) * IF(DH$268 &gt;= $E370, MAX( MIN( $F370*$F$264, $F370-SUM($I370:DG370)),0),0)</f>
        <v>0</v>
      </c>
      <c r="DI370" s="53">
        <f ca="1" xml:space="preserve"> (DI$2 &gt;= NTBA!$F$17) * IF(DI$268 &gt;= $E370, MAX( MIN( $F370*$F$264, $F370-SUM($I370:DH370)),0),0)</f>
        <v>0</v>
      </c>
      <c r="DJ370" s="53">
        <f ca="1" xml:space="preserve"> (DJ$2 &gt;= NTBA!$F$17) * IF(DJ$268 &gt;= $E370, MAX( MIN( $F370*$F$264, $F370-SUM($I370:DI370)),0),0)</f>
        <v>0</v>
      </c>
      <c r="DK370" s="53">
        <f ca="1" xml:space="preserve"> (DK$2 &gt;= NTBA!$F$17) * IF(DK$268 &gt;= $E370, MAX( MIN( $F370*$F$264, $F370-SUM($I370:DJ370)),0),0)</f>
        <v>0</v>
      </c>
      <c r="DL370" s="53">
        <f ca="1" xml:space="preserve"> (DL$2 &gt;= NTBA!$F$17) * IF(DL$268 &gt;= $E370, MAX( MIN( $F370*$F$264, $F370-SUM($I370:DK370)),0),0)</f>
        <v>0</v>
      </c>
      <c r="DM370" s="53">
        <f ca="1" xml:space="preserve"> (DM$2 &gt;= NTBA!$F$17) * IF(DM$268 &gt;= $E370, MAX( MIN( $F370*$F$264, $F370-SUM($I370:DL370)),0),0)</f>
        <v>0</v>
      </c>
      <c r="DN370" s="53">
        <f ca="1" xml:space="preserve"> (DN$2 &gt;= NTBA!$F$17) * IF(DN$268 &gt;= $E370, MAX( MIN( $F370*$F$264, $F370-SUM($I370:DM370)),0),0)</f>
        <v>0</v>
      </c>
      <c r="DO370" s="53">
        <f ca="1" xml:space="preserve"> (DO$2 &gt;= NTBA!$F$17) * IF(DO$268 &gt;= $E370, MAX( MIN( $F370*$F$264, $F370-SUM($I370:DN370)),0),0)</f>
        <v>0</v>
      </c>
      <c r="DP370" s="53">
        <f ca="1" xml:space="preserve"> (DP$2 &gt;= NTBA!$F$17) * IF(DP$268 &gt;= $E370, MAX( MIN( $F370*$F$264, $F370-SUM($I370:DO370)),0),0)</f>
        <v>0</v>
      </c>
      <c r="DQ370" s="53">
        <f ca="1" xml:space="preserve"> (DQ$2 &gt;= NTBA!$F$17) * IF(DQ$268 &gt;= $E370, MAX( MIN( $F370*$F$264, $F370-SUM($I370:DP370)),0),0)</f>
        <v>0</v>
      </c>
      <c r="DR370" s="53">
        <f ca="1" xml:space="preserve"> (DR$2 &gt;= NTBA!$F$17) * IF(DR$268 &gt;= $E370, MAX( MIN( $F370*$F$264, $F370-SUM($I370:DQ370)),0),0)</f>
        <v>0</v>
      </c>
      <c r="DS370" s="53">
        <f ca="1" xml:space="preserve"> (DS$2 &gt;= NTBA!$F$17) * IF(DS$268 &gt;= $E370, MAX( MIN( $F370*$F$264, $F370-SUM($I370:DR370)),0),0)</f>
        <v>0</v>
      </c>
      <c r="DT370" s="53">
        <f ca="1" xml:space="preserve"> (DT$2 &gt;= NTBA!$F$17) * IF(DT$268 &gt;= $E370, MAX( MIN( $F370*$F$264, $F370-SUM($I370:DS370)),0),0)</f>
        <v>0</v>
      </c>
      <c r="DU370" s="53">
        <f ca="1" xml:space="preserve"> (DU$2 &gt;= NTBA!$F$17) * IF(DU$268 &gt;= $E370, MAX( MIN( $F370*$F$264, $F370-SUM($I370:DT370)),0),0)</f>
        <v>0</v>
      </c>
      <c r="DV370" s="53">
        <f ca="1" xml:space="preserve"> (DV$2 &gt;= NTBA!$F$17) * IF(DV$268 &gt;= $E370, MAX( MIN( $F370*$F$264, $F370-SUM($I370:DU370)),0),0)</f>
        <v>0</v>
      </c>
      <c r="DW370" s="53">
        <f ca="1" xml:space="preserve"> (DW$2 &gt;= NTBA!$F$17) * IF(DW$268 &gt;= $E370, MAX( MIN( $F370*$F$264, $F370-SUM($I370:DV370)),0),0)</f>
        <v>0</v>
      </c>
      <c r="DX370" s="53">
        <f ca="1" xml:space="preserve"> (DX$2 &gt;= NTBA!$F$17) * IF(DX$268 &gt;= $E370, MAX( MIN( $F370*$F$264, $F370-SUM($I370:DW370)),0),0)</f>
        <v>0</v>
      </c>
      <c r="DY370" s="53">
        <f ca="1" xml:space="preserve"> (DY$2 &gt;= NTBA!$F$17) * IF(DY$268 &gt;= $E370, MAX( MIN( $F370*$F$264, $F370-SUM($I370:DX370)),0),0)</f>
        <v>0</v>
      </c>
      <c r="DZ370" s="53">
        <f ca="1" xml:space="preserve"> (DZ$2 &gt;= NTBA!$F$17) * IF(DZ$268 &gt;= $E370, MAX( MIN( $F370*$F$264, $F370-SUM($I370:DY370)),0),0)</f>
        <v>0</v>
      </c>
      <c r="EA370" s="53">
        <f ca="1" xml:space="preserve"> (EA$2 &gt;= NTBA!$F$17) * IF(EA$268 &gt;= $E370, MAX( MIN( $F370*$F$264, $F370-SUM($I370:DZ370)),0),0)</f>
        <v>0</v>
      </c>
      <c r="EB370" s="53">
        <f ca="1" xml:space="preserve"> (EB$2 &gt;= NTBA!$F$17) * IF(EB$268 &gt;= $E370, MAX( MIN( $F370*$F$264, $F370-SUM($I370:EA370)),0),0)</f>
        <v>0</v>
      </c>
      <c r="EC370" s="53">
        <f ca="1" xml:space="preserve"> (EC$2 &gt;= NTBA!$F$17) * IF(EC$268 &gt;= $E370, MAX( MIN( $F370*$F$264, $F370-SUM($I370:EB370)),0),0)</f>
        <v>0</v>
      </c>
      <c r="ED370" s="53">
        <f ca="1" xml:space="preserve"> (ED$2 &gt;= NTBA!$F$17) * IF(ED$268 &gt;= $E370, MAX( MIN( $F370*$F$264, $F370-SUM($I370:EC370)),0),0)</f>
        <v>0</v>
      </c>
      <c r="EE370" s="53">
        <f ca="1" xml:space="preserve"> (EE$2 &gt;= NTBA!$F$17) * IF(EE$268 &gt;= $E370, MAX( MIN( $F370*$F$264, $F370-SUM($I370:ED370)),0),0)</f>
        <v>0</v>
      </c>
      <c r="EF370" s="53">
        <f ca="1" xml:space="preserve"> (EF$2 &gt;= NTBA!$F$17) * IF(EF$268 &gt;= $E370, MAX( MIN( $F370*$F$264, $F370-SUM($I370:EE370)),0),0)</f>
        <v>0</v>
      </c>
      <c r="EG370" s="53">
        <f ca="1" xml:space="preserve"> (EG$2 &gt;= NTBA!$F$17) * IF(EG$268 &gt;= $E370, MAX( MIN( $F370*$F$264, $F370-SUM($I370:EF370)),0),0)</f>
        <v>0</v>
      </c>
      <c r="EH370" s="53">
        <f ca="1" xml:space="preserve"> (EH$2 &gt;= NTBA!$F$17) * IF(EH$268 &gt;= $E370, MAX( MIN( $F370*$F$264, $F370-SUM($I370:EG370)),0),0)</f>
        <v>0</v>
      </c>
      <c r="EI370" s="21"/>
    </row>
    <row r="371" spans="5:139" ht="15" customHeight="1" outlineLevel="1" x14ac:dyDescent="0.35">
      <c r="E371" s="625">
        <v>103</v>
      </c>
      <c r="F371" s="415">
        <f ca="1"/>
        <v>0</v>
      </c>
      <c r="H371" s="26">
        <f t="shared" ca="1" si="185"/>
        <v>0</v>
      </c>
      <c r="I371" s="39"/>
      <c r="J371" s="53">
        <f xml:space="preserve"> (J$2 &gt;= NTBA!$F$17) * IF(J$268 &gt;= $E371, MAX( MIN( $F371*$F$264, $F371-SUM($I371:I371)),0),0)</f>
        <v>0</v>
      </c>
      <c r="K371" s="53">
        <f xml:space="preserve"> (K$2 &gt;= NTBA!$F$17) * IF(K$268 &gt;= $E371, MAX( MIN( $F371*$F$264, $F371-SUM($I371:J371)),0),0)</f>
        <v>0</v>
      </c>
      <c r="L371" s="53">
        <f xml:space="preserve"> (L$2 &gt;= NTBA!$F$17) * IF(L$268 &gt;= $E371, MAX( MIN( $F371*$F$264, $F371-SUM($I371:K371)),0),0)</f>
        <v>0</v>
      </c>
      <c r="M371" s="53">
        <f xml:space="preserve"> (M$2 &gt;= NTBA!$F$17) * IF(M$268 &gt;= $E371, MAX( MIN( $F371*$F$264, $F371-SUM($I371:L371)),0),0)</f>
        <v>0</v>
      </c>
      <c r="N371" s="53">
        <f xml:space="preserve"> (N$2 &gt;= NTBA!$F$17) * IF(N$268 &gt;= $E371, MAX( MIN( $F371*$F$264, $F371-SUM($I371:M371)),0),0)</f>
        <v>0</v>
      </c>
      <c r="O371" s="53">
        <f xml:space="preserve"> (O$2 &gt;= NTBA!$F$17) * IF(O$268 &gt;= $E371, MAX( MIN( $F371*$F$264, $F371-SUM($I371:N371)),0),0)</f>
        <v>0</v>
      </c>
      <c r="P371" s="53">
        <f xml:space="preserve"> (P$2 &gt;= NTBA!$F$17) * IF(P$268 &gt;= $E371, MAX( MIN( $F371*$F$264, $F371-SUM($I371:O371)),0),0)</f>
        <v>0</v>
      </c>
      <c r="Q371" s="53">
        <f xml:space="preserve"> (Q$2 &gt;= NTBA!$F$17) * IF(Q$268 &gt;= $E371, MAX( MIN( $F371*$F$264, $F371-SUM($I371:P371)),0),0)</f>
        <v>0</v>
      </c>
      <c r="R371" s="53">
        <f xml:space="preserve"> (R$2 &gt;= NTBA!$F$17) * IF(R$268 &gt;= $E371, MAX( MIN( $F371*$F$264, $F371-SUM($I371:Q371)),0),0)</f>
        <v>0</v>
      </c>
      <c r="S371" s="53">
        <f xml:space="preserve"> (S$2 &gt;= NTBA!$F$17) * IF(S$268 &gt;= $E371, MAX( MIN( $F371*$F$264, $F371-SUM($I371:R371)),0),0)</f>
        <v>0</v>
      </c>
      <c r="T371" s="53">
        <f xml:space="preserve"> (T$2 &gt;= NTBA!$F$17) * IF(T$268 &gt;= $E371, MAX( MIN( $F371*$F$264, $F371-SUM($I371:S371)),0),0)</f>
        <v>0</v>
      </c>
      <c r="U371" s="53">
        <f xml:space="preserve"> (U$2 &gt;= NTBA!$F$17) * IF(U$268 &gt;= $E371, MAX( MIN( $F371*$F$264, $F371-SUM($I371:T371)),0),0)</f>
        <v>0</v>
      </c>
      <c r="V371" s="53">
        <f xml:space="preserve"> (V$2 &gt;= NTBA!$F$17) * IF(V$268 &gt;= $E371, MAX( MIN( $F371*$F$264, $F371-SUM($I371:U371)),0),0)</f>
        <v>0</v>
      </c>
      <c r="W371" s="53">
        <f xml:space="preserve"> (W$2 &gt;= NTBA!$F$17) * IF(W$268 &gt;= $E371, MAX( MIN( $F371*$F$264, $F371-SUM($I371:V371)),0),0)</f>
        <v>0</v>
      </c>
      <c r="X371" s="53">
        <f xml:space="preserve"> (X$2 &gt;= NTBA!$F$17) * IF(X$268 &gt;= $E371, MAX( MIN( $F371*$F$264, $F371-SUM($I371:W371)),0),0)</f>
        <v>0</v>
      </c>
      <c r="Y371" s="53">
        <f xml:space="preserve"> (Y$2 &gt;= NTBA!$F$17) * IF(Y$268 &gt;= $E371, MAX( MIN( $F371*$F$264, $F371-SUM($I371:X371)),0),0)</f>
        <v>0</v>
      </c>
      <c r="Z371" s="53">
        <f xml:space="preserve"> (Z$2 &gt;= NTBA!$F$17) * IF(Z$268 &gt;= $E371, MAX( MIN( $F371*$F$264, $F371-SUM($I371:Y371)),0),0)</f>
        <v>0</v>
      </c>
      <c r="AA371" s="53">
        <f xml:space="preserve"> (AA$2 &gt;= NTBA!$F$17) * IF(AA$268 &gt;= $E371, MAX( MIN( $F371*$F$264, $F371-SUM($I371:Z371)),0),0)</f>
        <v>0</v>
      </c>
      <c r="AB371" s="53">
        <f xml:space="preserve"> (AB$2 &gt;= NTBA!$F$17) * IF(AB$268 &gt;= $E371, MAX( MIN( $F371*$F$264, $F371-SUM($I371:AA371)),0),0)</f>
        <v>0</v>
      </c>
      <c r="AC371" s="53">
        <f xml:space="preserve"> (AC$2 &gt;= NTBA!$F$17) * IF(AC$268 &gt;= $E371, MAX( MIN( $F371*$F$264, $F371-SUM($I371:AB371)),0),0)</f>
        <v>0</v>
      </c>
      <c r="AD371" s="53">
        <f xml:space="preserve"> (AD$2 &gt;= NTBA!$F$17) * IF(AD$268 &gt;= $E371, MAX( MIN( $F371*$F$264, $F371-SUM($I371:AC371)),0),0)</f>
        <v>0</v>
      </c>
      <c r="AE371" s="53">
        <f xml:space="preserve"> (AE$2 &gt;= NTBA!$F$17) * IF(AE$268 &gt;= $E371, MAX( MIN( $F371*$F$264, $F371-SUM($I371:AD371)),0),0)</f>
        <v>0</v>
      </c>
      <c r="AF371" s="53">
        <f xml:space="preserve"> (AF$2 &gt;= NTBA!$F$17) * IF(AF$268 &gt;= $E371, MAX( MIN( $F371*$F$264, $F371-SUM($I371:AE371)),0),0)</f>
        <v>0</v>
      </c>
      <c r="AG371" s="53">
        <f xml:space="preserve"> (AG$2 &gt;= NTBA!$F$17) * IF(AG$268 &gt;= $E371, MAX( MIN( $F371*$F$264, $F371-SUM($I371:AF371)),0),0)</f>
        <v>0</v>
      </c>
      <c r="AH371" s="53">
        <f xml:space="preserve"> (AH$2 &gt;= NTBA!$F$17) * IF(AH$268 &gt;= $E371, MAX( MIN( $F371*$F$264, $F371-SUM($I371:AG371)),0),0)</f>
        <v>0</v>
      </c>
      <c r="AI371" s="53">
        <f xml:space="preserve"> (AI$2 &gt;= NTBA!$F$17) * IF(AI$268 &gt;= $E371, MAX( MIN( $F371*$F$264, $F371-SUM($I371:AH371)),0),0)</f>
        <v>0</v>
      </c>
      <c r="AJ371" s="53">
        <f xml:space="preserve"> (AJ$2 &gt;= NTBA!$F$17) * IF(AJ$268 &gt;= $E371, MAX( MIN( $F371*$F$264, $F371-SUM($I371:AI371)),0),0)</f>
        <v>0</v>
      </c>
      <c r="AK371" s="53">
        <f xml:space="preserve"> (AK$2 &gt;= NTBA!$F$17) * IF(AK$268 &gt;= $E371, MAX( MIN( $F371*$F$264, $F371-SUM($I371:AJ371)),0),0)</f>
        <v>0</v>
      </c>
      <c r="AL371" s="53">
        <f xml:space="preserve"> (AL$2 &gt;= NTBA!$F$17) * IF(AL$268 &gt;= $E371, MAX( MIN( $F371*$F$264, $F371-SUM($I371:AK371)),0),0)</f>
        <v>0</v>
      </c>
      <c r="AM371" s="53">
        <f xml:space="preserve"> (AM$2 &gt;= NTBA!$F$17) * IF(AM$268 &gt;= $E371, MAX( MIN( $F371*$F$264, $F371-SUM($I371:AL371)),0),0)</f>
        <v>0</v>
      </c>
      <c r="AN371" s="53">
        <f xml:space="preserve"> (AN$2 &gt;= NTBA!$F$17) * IF(AN$268 &gt;= $E371, MAX( MIN( $F371*$F$264, $F371-SUM($I371:AM371)),0),0)</f>
        <v>0</v>
      </c>
      <c r="AO371" s="53">
        <f xml:space="preserve"> (AO$2 &gt;= NTBA!$F$17) * IF(AO$268 &gt;= $E371, MAX( MIN( $F371*$F$264, $F371-SUM($I371:AN371)),0),0)</f>
        <v>0</v>
      </c>
      <c r="AP371" s="53">
        <f xml:space="preserve"> (AP$2 &gt;= NTBA!$F$17) * IF(AP$268 &gt;= $E371, MAX( MIN( $F371*$F$264, $F371-SUM($I371:AO371)),0),0)</f>
        <v>0</v>
      </c>
      <c r="AQ371" s="53">
        <f xml:space="preserve"> (AQ$2 &gt;= NTBA!$F$17) * IF(AQ$268 &gt;= $E371, MAX( MIN( $F371*$F$264, $F371-SUM($I371:AP371)),0),0)</f>
        <v>0</v>
      </c>
      <c r="AR371" s="53">
        <f xml:space="preserve"> (AR$2 &gt;= NTBA!$F$17) * IF(AR$268 &gt;= $E371, MAX( MIN( $F371*$F$264, $F371-SUM($I371:AQ371)),0),0)</f>
        <v>0</v>
      </c>
      <c r="AS371" s="53">
        <f xml:space="preserve"> (AS$2 &gt;= NTBA!$F$17) * IF(AS$268 &gt;= $E371, MAX( MIN( $F371*$F$264, $F371-SUM($I371:AR371)),0),0)</f>
        <v>0</v>
      </c>
      <c r="AT371" s="53">
        <f xml:space="preserve"> (AT$2 &gt;= NTBA!$F$17) * IF(AT$268 &gt;= $E371, MAX( MIN( $F371*$F$264, $F371-SUM($I371:AS371)),0),0)</f>
        <v>0</v>
      </c>
      <c r="AU371" s="53">
        <f xml:space="preserve"> (AU$2 &gt;= NTBA!$F$17) * IF(AU$268 &gt;= $E371, MAX( MIN( $F371*$F$264, $F371-SUM($I371:AT371)),0),0)</f>
        <v>0</v>
      </c>
      <c r="AV371" s="53">
        <f xml:space="preserve"> (AV$2 &gt;= NTBA!$F$17) * IF(AV$268 &gt;= $E371, MAX( MIN( $F371*$F$264, $F371-SUM($I371:AU371)),0),0)</f>
        <v>0</v>
      </c>
      <c r="AW371" s="53">
        <f xml:space="preserve"> (AW$2 &gt;= NTBA!$F$17) * IF(AW$268 &gt;= $E371, MAX( MIN( $F371*$F$264, $F371-SUM($I371:AV371)),0),0)</f>
        <v>0</v>
      </c>
      <c r="AX371" s="53">
        <f xml:space="preserve"> (AX$2 &gt;= NTBA!$F$17) * IF(AX$268 &gt;= $E371, MAX( MIN( $F371*$F$264, $F371-SUM($I371:AW371)),0),0)</f>
        <v>0</v>
      </c>
      <c r="AY371" s="53">
        <f xml:space="preserve"> (AY$2 &gt;= NTBA!$F$17) * IF(AY$268 &gt;= $E371, MAX( MIN( $F371*$F$264, $F371-SUM($I371:AX371)),0),0)</f>
        <v>0</v>
      </c>
      <c r="AZ371" s="53">
        <f xml:space="preserve"> (AZ$2 &gt;= NTBA!$F$17) * IF(AZ$268 &gt;= $E371, MAX( MIN( $F371*$F$264, $F371-SUM($I371:AY371)),0),0)</f>
        <v>0</v>
      </c>
      <c r="BA371" s="53">
        <f xml:space="preserve"> (BA$2 &gt;= NTBA!$F$17) * IF(BA$268 &gt;= $E371, MAX( MIN( $F371*$F$264, $F371-SUM($I371:AZ371)),0),0)</f>
        <v>0</v>
      </c>
      <c r="BB371" s="53">
        <f xml:space="preserve"> (BB$2 &gt;= NTBA!$F$17) * IF(BB$268 &gt;= $E371, MAX( MIN( $F371*$F$264, $F371-SUM($I371:BA371)),0),0)</f>
        <v>0</v>
      </c>
      <c r="BC371" s="53">
        <f xml:space="preserve"> (BC$2 &gt;= NTBA!$F$17) * IF(BC$268 &gt;= $E371, MAX( MIN( $F371*$F$264, $F371-SUM($I371:BB371)),0),0)</f>
        <v>0</v>
      </c>
      <c r="BD371" s="53">
        <f xml:space="preserve"> (BD$2 &gt;= NTBA!$F$17) * IF(BD$268 &gt;= $E371, MAX( MIN( $F371*$F$264, $F371-SUM($I371:BC371)),0),0)</f>
        <v>0</v>
      </c>
      <c r="BE371" s="53">
        <f xml:space="preserve"> (BE$2 &gt;= NTBA!$F$17) * IF(BE$268 &gt;= $E371, MAX( MIN( $F371*$F$264, $F371-SUM($I371:BD371)),0),0)</f>
        <v>0</v>
      </c>
      <c r="BF371" s="53">
        <f xml:space="preserve"> (BF$2 &gt;= NTBA!$F$17) * IF(BF$268 &gt;= $E371, MAX( MIN( $F371*$F$264, $F371-SUM($I371:BE371)),0),0)</f>
        <v>0</v>
      </c>
      <c r="BG371" s="53">
        <f xml:space="preserve"> (BG$2 &gt;= NTBA!$F$17) * IF(BG$268 &gt;= $E371, MAX( MIN( $F371*$F$264, $F371-SUM($I371:BF371)),0),0)</f>
        <v>0</v>
      </c>
      <c r="BH371" s="53">
        <f xml:space="preserve"> (BH$2 &gt;= NTBA!$F$17) * IF(BH$268 &gt;= $E371, MAX( MIN( $F371*$F$264, $F371-SUM($I371:BG371)),0),0)</f>
        <v>0</v>
      </c>
      <c r="BI371" s="53">
        <f xml:space="preserve"> (BI$2 &gt;= NTBA!$F$17) * IF(BI$268 &gt;= $E371, MAX( MIN( $F371*$F$264, $F371-SUM($I371:BH371)),0),0)</f>
        <v>0</v>
      </c>
      <c r="BJ371" s="53">
        <f xml:space="preserve"> (BJ$2 &gt;= NTBA!$F$17) * IF(BJ$268 &gt;= $E371, MAX( MIN( $F371*$F$264, $F371-SUM($I371:BI371)),0),0)</f>
        <v>0</v>
      </c>
      <c r="BK371" s="53">
        <f xml:space="preserve"> (BK$2 &gt;= NTBA!$F$17) * IF(BK$268 &gt;= $E371, MAX( MIN( $F371*$F$264, $F371-SUM($I371:BJ371)),0),0)</f>
        <v>0</v>
      </c>
      <c r="BL371" s="53">
        <f xml:space="preserve"> (BL$2 &gt;= NTBA!$F$17) * IF(BL$268 &gt;= $E371, MAX( MIN( $F371*$F$264, $F371-SUM($I371:BK371)),0),0)</f>
        <v>0</v>
      </c>
      <c r="BM371" s="53">
        <f xml:space="preserve"> (BM$2 &gt;= NTBA!$F$17) * IF(BM$268 &gt;= $E371, MAX( MIN( $F371*$F$264, $F371-SUM($I371:BL371)),0),0)</f>
        <v>0</v>
      </c>
      <c r="BN371" s="53">
        <f xml:space="preserve"> (BN$2 &gt;= NTBA!$F$17) * IF(BN$268 &gt;= $E371, MAX( MIN( $F371*$F$264, $F371-SUM($I371:BM371)),0),0)</f>
        <v>0</v>
      </c>
      <c r="BO371" s="53">
        <f xml:space="preserve"> (BO$2 &gt;= NTBA!$F$17) * IF(BO$268 &gt;= $E371, MAX( MIN( $F371*$F$264, $F371-SUM($I371:BN371)),0),0)</f>
        <v>0</v>
      </c>
      <c r="BP371" s="53">
        <f xml:space="preserve"> (BP$2 &gt;= NTBA!$F$17) * IF(BP$268 &gt;= $E371, MAX( MIN( $F371*$F$264, $F371-SUM($I371:BO371)),0),0)</f>
        <v>0</v>
      </c>
      <c r="BQ371" s="53">
        <f xml:space="preserve"> (BQ$2 &gt;= NTBA!$F$17) * IF(BQ$268 &gt;= $E371, MAX( MIN( $F371*$F$264, $F371-SUM($I371:BP371)),0),0)</f>
        <v>0</v>
      </c>
      <c r="BR371" s="53">
        <f xml:space="preserve"> (BR$2 &gt;= NTBA!$F$17) * IF(BR$268 &gt;= $E371, MAX( MIN( $F371*$F$264, $F371-SUM($I371:BQ371)),0),0)</f>
        <v>0</v>
      </c>
      <c r="BS371" s="53">
        <f xml:space="preserve"> (BS$2 &gt;= NTBA!$F$17) * IF(BS$268 &gt;= $E371, MAX( MIN( $F371*$F$264, $F371-SUM($I371:BR371)),0),0)</f>
        <v>0</v>
      </c>
      <c r="BT371" s="53">
        <f xml:space="preserve"> (BT$2 &gt;= NTBA!$F$17) * IF(BT$268 &gt;= $E371, MAX( MIN( $F371*$F$264, $F371-SUM($I371:BS371)),0),0)</f>
        <v>0</v>
      </c>
      <c r="BU371" s="53">
        <f xml:space="preserve"> (BU$2 &gt;= NTBA!$F$17) * IF(BU$268 &gt;= $E371, MAX( MIN( $F371*$F$264, $F371-SUM($I371:BT371)),0),0)</f>
        <v>0</v>
      </c>
      <c r="BV371" s="53">
        <f xml:space="preserve"> (BV$2 &gt;= NTBA!$F$17) * IF(BV$268 &gt;= $E371, MAX( MIN( $F371*$F$264, $F371-SUM($I371:BU371)),0),0)</f>
        <v>0</v>
      </c>
      <c r="BW371" s="53">
        <f xml:space="preserve"> (BW$2 &gt;= NTBA!$F$17) * IF(BW$268 &gt;= $E371, MAX( MIN( $F371*$F$264, $F371-SUM($I371:BV371)),0),0)</f>
        <v>0</v>
      </c>
      <c r="BX371" s="53">
        <f xml:space="preserve"> (BX$2 &gt;= NTBA!$F$17) * IF(BX$268 &gt;= $E371, MAX( MIN( $F371*$F$264, $F371-SUM($I371:BW371)),0),0)</f>
        <v>0</v>
      </c>
      <c r="BY371" s="53">
        <f xml:space="preserve"> (BY$2 &gt;= NTBA!$F$17) * IF(BY$268 &gt;= $E371, MAX( MIN( $F371*$F$264, $F371-SUM($I371:BX371)),0),0)</f>
        <v>0</v>
      </c>
      <c r="BZ371" s="53">
        <f xml:space="preserve"> (BZ$2 &gt;= NTBA!$F$17) * IF(BZ$268 &gt;= $E371, MAX( MIN( $F371*$F$264, $F371-SUM($I371:BY371)),0),0)</f>
        <v>0</v>
      </c>
      <c r="CA371" s="53">
        <f xml:space="preserve"> (CA$2 &gt;= NTBA!$F$17) * IF(CA$268 &gt;= $E371, MAX( MIN( $F371*$F$264, $F371-SUM($I371:BZ371)),0),0)</f>
        <v>0</v>
      </c>
      <c r="CB371" s="53">
        <f xml:space="preserve"> (CB$2 &gt;= NTBA!$F$17) * IF(CB$268 &gt;= $E371, MAX( MIN( $F371*$F$264, $F371-SUM($I371:CA371)),0),0)</f>
        <v>0</v>
      </c>
      <c r="CC371" s="53">
        <f xml:space="preserve"> (CC$2 &gt;= NTBA!$F$17) * IF(CC$268 &gt;= $E371, MAX( MIN( $F371*$F$264, $F371-SUM($I371:CB371)),0),0)</f>
        <v>0</v>
      </c>
      <c r="CD371" s="53">
        <f xml:space="preserve"> (CD$2 &gt;= NTBA!$F$17) * IF(CD$268 &gt;= $E371, MAX( MIN( $F371*$F$264, $F371-SUM($I371:CC371)),0),0)</f>
        <v>0</v>
      </c>
      <c r="CE371" s="53">
        <f xml:space="preserve"> (CE$2 &gt;= NTBA!$F$17) * IF(CE$268 &gt;= $E371, MAX( MIN( $F371*$F$264, $F371-SUM($I371:CD371)),0),0)</f>
        <v>0</v>
      </c>
      <c r="CF371" s="53">
        <f xml:space="preserve"> (CF$2 &gt;= NTBA!$F$17) * IF(CF$268 &gt;= $E371, MAX( MIN( $F371*$F$264, $F371-SUM($I371:CE371)),0),0)</f>
        <v>0</v>
      </c>
      <c r="CG371" s="53">
        <f xml:space="preserve"> (CG$2 &gt;= NTBA!$F$17) * IF(CG$268 &gt;= $E371, MAX( MIN( $F371*$F$264, $F371-SUM($I371:CF371)),0),0)</f>
        <v>0</v>
      </c>
      <c r="CH371" s="53">
        <f xml:space="preserve"> (CH$2 &gt;= NTBA!$F$17) * IF(CH$268 &gt;= $E371, MAX( MIN( $F371*$F$264, $F371-SUM($I371:CG371)),0),0)</f>
        <v>0</v>
      </c>
      <c r="CI371" s="53">
        <f xml:space="preserve"> (CI$2 &gt;= NTBA!$F$17) * IF(CI$268 &gt;= $E371, MAX( MIN( $F371*$F$264, $F371-SUM($I371:CH371)),0),0)</f>
        <v>0</v>
      </c>
      <c r="CJ371" s="53">
        <f xml:space="preserve"> (CJ$2 &gt;= NTBA!$F$17) * IF(CJ$268 &gt;= $E371, MAX( MIN( $F371*$F$264, $F371-SUM($I371:CI371)),0),0)</f>
        <v>0</v>
      </c>
      <c r="CK371" s="53">
        <f xml:space="preserve"> (CK$2 &gt;= NTBA!$F$17) * IF(CK$268 &gt;= $E371, MAX( MIN( $F371*$F$264, $F371-SUM($I371:CJ371)),0),0)</f>
        <v>0</v>
      </c>
      <c r="CL371" s="53">
        <f xml:space="preserve"> (CL$2 &gt;= NTBA!$F$17) * IF(CL$268 &gt;= $E371, MAX( MIN( $F371*$F$264, $F371-SUM($I371:CK371)),0),0)</f>
        <v>0</v>
      </c>
      <c r="CM371" s="53">
        <f xml:space="preserve"> (CM$2 &gt;= NTBA!$F$17) * IF(CM$268 &gt;= $E371, MAX( MIN( $F371*$F$264, $F371-SUM($I371:CL371)),0),0)</f>
        <v>0</v>
      </c>
      <c r="CN371" s="53">
        <f xml:space="preserve"> (CN$2 &gt;= NTBA!$F$17) * IF(CN$268 &gt;= $E371, MAX( MIN( $F371*$F$264, $F371-SUM($I371:CM371)),0),0)</f>
        <v>0</v>
      </c>
      <c r="CO371" s="53">
        <f xml:space="preserve"> (CO$2 &gt;= NTBA!$F$17) * IF(CO$268 &gt;= $E371, MAX( MIN( $F371*$F$264, $F371-SUM($I371:CN371)),0),0)</f>
        <v>0</v>
      </c>
      <c r="CP371" s="53">
        <f xml:space="preserve"> (CP$2 &gt;= NTBA!$F$17) * IF(CP$268 &gt;= $E371, MAX( MIN( $F371*$F$264, $F371-SUM($I371:CO371)),0),0)</f>
        <v>0</v>
      </c>
      <c r="CQ371" s="53">
        <f xml:space="preserve"> (CQ$2 &gt;= NTBA!$F$17) * IF(CQ$268 &gt;= $E371, MAX( MIN( $F371*$F$264, $F371-SUM($I371:CP371)),0),0)</f>
        <v>0</v>
      </c>
      <c r="CR371" s="53">
        <f xml:space="preserve"> (CR$2 &gt;= NTBA!$F$17) * IF(CR$268 &gt;= $E371, MAX( MIN( $F371*$F$264, $F371-SUM($I371:CQ371)),0),0)</f>
        <v>0</v>
      </c>
      <c r="CS371" s="53">
        <f xml:space="preserve"> (CS$2 &gt;= NTBA!$F$17) * IF(CS$268 &gt;= $E371, MAX( MIN( $F371*$F$264, $F371-SUM($I371:CR371)),0),0)</f>
        <v>0</v>
      </c>
      <c r="CT371" s="53">
        <f xml:space="preserve"> (CT$2 &gt;= NTBA!$F$17) * IF(CT$268 &gt;= $E371, MAX( MIN( $F371*$F$264, $F371-SUM($I371:CS371)),0),0)</f>
        <v>0</v>
      </c>
      <c r="CU371" s="53">
        <f xml:space="preserve"> (CU$2 &gt;= NTBA!$F$17) * IF(CU$268 &gt;= $E371, MAX( MIN( $F371*$F$264, $F371-SUM($I371:CT371)),0),0)</f>
        <v>0</v>
      </c>
      <c r="CV371" s="53">
        <f xml:space="preserve"> (CV$2 &gt;= NTBA!$F$17) * IF(CV$268 &gt;= $E371, MAX( MIN( $F371*$F$264, $F371-SUM($I371:CU371)),0),0)</f>
        <v>0</v>
      </c>
      <c r="CW371" s="53">
        <f xml:space="preserve"> (CW$2 &gt;= NTBA!$F$17) * IF(CW$268 &gt;= $E371, MAX( MIN( $F371*$F$264, $F371-SUM($I371:CV371)),0),0)</f>
        <v>0</v>
      </c>
      <c r="CX371" s="53">
        <f xml:space="preserve"> (CX$2 &gt;= NTBA!$F$17) * IF(CX$268 &gt;= $E371, MAX( MIN( $F371*$F$264, $F371-SUM($I371:CW371)),0),0)</f>
        <v>0</v>
      </c>
      <c r="CY371" s="53">
        <f xml:space="preserve"> (CY$2 &gt;= NTBA!$F$17) * IF(CY$268 &gt;= $E371, MAX( MIN( $F371*$F$264, $F371-SUM($I371:CX371)),0),0)</f>
        <v>0</v>
      </c>
      <c r="CZ371" s="53">
        <f xml:space="preserve"> (CZ$2 &gt;= NTBA!$F$17) * IF(CZ$268 &gt;= $E371, MAX( MIN( $F371*$F$264, $F371-SUM($I371:CY371)),0),0)</f>
        <v>0</v>
      </c>
      <c r="DA371" s="53">
        <f xml:space="preserve"> (DA$2 &gt;= NTBA!$F$17) * IF(DA$268 &gt;= $E371, MAX( MIN( $F371*$F$264, $F371-SUM($I371:CZ371)),0),0)</f>
        <v>0</v>
      </c>
      <c r="DB371" s="53">
        <f xml:space="preserve"> (DB$2 &gt;= NTBA!$F$17) * IF(DB$268 &gt;= $E371, MAX( MIN( $F371*$F$264, $F371-SUM($I371:DA371)),0),0)</f>
        <v>0</v>
      </c>
      <c r="DC371" s="53">
        <f xml:space="preserve"> (DC$2 &gt;= NTBA!$F$17) * IF(DC$268 &gt;= $E371, MAX( MIN( $F371*$F$264, $F371-SUM($I371:DB371)),0),0)</f>
        <v>0</v>
      </c>
      <c r="DD371" s="53">
        <f xml:space="preserve"> (DD$2 &gt;= NTBA!$F$17) * IF(DD$268 &gt;= $E371, MAX( MIN( $F371*$F$264, $F371-SUM($I371:DC371)),0),0)</f>
        <v>0</v>
      </c>
      <c r="DE371" s="53">
        <f xml:space="preserve"> (DE$2 &gt;= NTBA!$F$17) * IF(DE$268 &gt;= $E371, MAX( MIN( $F371*$F$264, $F371-SUM($I371:DD371)),0),0)</f>
        <v>0</v>
      </c>
      <c r="DF371" s="53">
        <f xml:space="preserve"> (DF$2 &gt;= NTBA!$F$17) * IF(DF$268 &gt;= $E371, MAX( MIN( $F371*$F$264, $F371-SUM($I371:DE371)),0),0)</f>
        <v>0</v>
      </c>
      <c r="DG371" s="53">
        <f xml:space="preserve"> (DG$2 &gt;= NTBA!$F$17) * IF(DG$268 &gt;= $E371, MAX( MIN( $F371*$F$264, $F371-SUM($I371:DF371)),0),0)</f>
        <v>0</v>
      </c>
      <c r="DH371" s="53">
        <f ca="1" xml:space="preserve"> (DH$2 &gt;= NTBA!$F$17) * IF(DH$268 &gt;= $E371, MAX( MIN( $F371*$F$264, $F371-SUM($I371:DG371)),0),0)</f>
        <v>0</v>
      </c>
      <c r="DI371" s="53">
        <f ca="1" xml:space="preserve"> (DI$2 &gt;= NTBA!$F$17) * IF(DI$268 &gt;= $E371, MAX( MIN( $F371*$F$264, $F371-SUM($I371:DH371)),0),0)</f>
        <v>0</v>
      </c>
      <c r="DJ371" s="53">
        <f ca="1" xml:space="preserve"> (DJ$2 &gt;= NTBA!$F$17) * IF(DJ$268 &gt;= $E371, MAX( MIN( $F371*$F$264, $F371-SUM($I371:DI371)),0),0)</f>
        <v>0</v>
      </c>
      <c r="DK371" s="53">
        <f ca="1" xml:space="preserve"> (DK$2 &gt;= NTBA!$F$17) * IF(DK$268 &gt;= $E371, MAX( MIN( $F371*$F$264, $F371-SUM($I371:DJ371)),0),0)</f>
        <v>0</v>
      </c>
      <c r="DL371" s="53">
        <f ca="1" xml:space="preserve"> (DL$2 &gt;= NTBA!$F$17) * IF(DL$268 &gt;= $E371, MAX( MIN( $F371*$F$264, $F371-SUM($I371:DK371)),0),0)</f>
        <v>0</v>
      </c>
      <c r="DM371" s="53">
        <f ca="1" xml:space="preserve"> (DM$2 &gt;= NTBA!$F$17) * IF(DM$268 &gt;= $E371, MAX( MIN( $F371*$F$264, $F371-SUM($I371:DL371)),0),0)</f>
        <v>0</v>
      </c>
      <c r="DN371" s="53">
        <f ca="1" xml:space="preserve"> (DN$2 &gt;= NTBA!$F$17) * IF(DN$268 &gt;= $E371, MAX( MIN( $F371*$F$264, $F371-SUM($I371:DM371)),0),0)</f>
        <v>0</v>
      </c>
      <c r="DO371" s="53">
        <f ca="1" xml:space="preserve"> (DO$2 &gt;= NTBA!$F$17) * IF(DO$268 &gt;= $E371, MAX( MIN( $F371*$F$264, $F371-SUM($I371:DN371)),0),0)</f>
        <v>0</v>
      </c>
      <c r="DP371" s="53">
        <f ca="1" xml:space="preserve"> (DP$2 &gt;= NTBA!$F$17) * IF(DP$268 &gt;= $E371, MAX( MIN( $F371*$F$264, $F371-SUM($I371:DO371)),0),0)</f>
        <v>0</v>
      </c>
      <c r="DQ371" s="53">
        <f ca="1" xml:space="preserve"> (DQ$2 &gt;= NTBA!$F$17) * IF(DQ$268 &gt;= $E371, MAX( MIN( $F371*$F$264, $F371-SUM($I371:DP371)),0),0)</f>
        <v>0</v>
      </c>
      <c r="DR371" s="53">
        <f ca="1" xml:space="preserve"> (DR$2 &gt;= NTBA!$F$17) * IF(DR$268 &gt;= $E371, MAX( MIN( $F371*$F$264, $F371-SUM($I371:DQ371)),0),0)</f>
        <v>0</v>
      </c>
      <c r="DS371" s="53">
        <f ca="1" xml:space="preserve"> (DS$2 &gt;= NTBA!$F$17) * IF(DS$268 &gt;= $E371, MAX( MIN( $F371*$F$264, $F371-SUM($I371:DR371)),0),0)</f>
        <v>0</v>
      </c>
      <c r="DT371" s="53">
        <f ca="1" xml:space="preserve"> (DT$2 &gt;= NTBA!$F$17) * IF(DT$268 &gt;= $E371, MAX( MIN( $F371*$F$264, $F371-SUM($I371:DS371)),0),0)</f>
        <v>0</v>
      </c>
      <c r="DU371" s="53">
        <f ca="1" xml:space="preserve"> (DU$2 &gt;= NTBA!$F$17) * IF(DU$268 &gt;= $E371, MAX( MIN( $F371*$F$264, $F371-SUM($I371:DT371)),0),0)</f>
        <v>0</v>
      </c>
      <c r="DV371" s="53">
        <f ca="1" xml:space="preserve"> (DV$2 &gt;= NTBA!$F$17) * IF(DV$268 &gt;= $E371, MAX( MIN( $F371*$F$264, $F371-SUM($I371:DU371)),0),0)</f>
        <v>0</v>
      </c>
      <c r="DW371" s="53">
        <f ca="1" xml:space="preserve"> (DW$2 &gt;= NTBA!$F$17) * IF(DW$268 &gt;= $E371, MAX( MIN( $F371*$F$264, $F371-SUM($I371:DV371)),0),0)</f>
        <v>0</v>
      </c>
      <c r="DX371" s="53">
        <f ca="1" xml:space="preserve"> (DX$2 &gt;= NTBA!$F$17) * IF(DX$268 &gt;= $E371, MAX( MIN( $F371*$F$264, $F371-SUM($I371:DW371)),0),0)</f>
        <v>0</v>
      </c>
      <c r="DY371" s="53">
        <f ca="1" xml:space="preserve"> (DY$2 &gt;= NTBA!$F$17) * IF(DY$268 &gt;= $E371, MAX( MIN( $F371*$F$264, $F371-SUM($I371:DX371)),0),0)</f>
        <v>0</v>
      </c>
      <c r="DZ371" s="53">
        <f ca="1" xml:space="preserve"> (DZ$2 &gt;= NTBA!$F$17) * IF(DZ$268 &gt;= $E371, MAX( MIN( $F371*$F$264, $F371-SUM($I371:DY371)),0),0)</f>
        <v>0</v>
      </c>
      <c r="EA371" s="53">
        <f ca="1" xml:space="preserve"> (EA$2 &gt;= NTBA!$F$17) * IF(EA$268 &gt;= $E371, MAX( MIN( $F371*$F$264, $F371-SUM($I371:DZ371)),0),0)</f>
        <v>0</v>
      </c>
      <c r="EB371" s="53">
        <f ca="1" xml:space="preserve"> (EB$2 &gt;= NTBA!$F$17) * IF(EB$268 &gt;= $E371, MAX( MIN( $F371*$F$264, $F371-SUM($I371:EA371)),0),0)</f>
        <v>0</v>
      </c>
      <c r="EC371" s="53">
        <f ca="1" xml:space="preserve"> (EC$2 &gt;= NTBA!$F$17) * IF(EC$268 &gt;= $E371, MAX( MIN( $F371*$F$264, $F371-SUM($I371:EB371)),0),0)</f>
        <v>0</v>
      </c>
      <c r="ED371" s="53">
        <f ca="1" xml:space="preserve"> (ED$2 &gt;= NTBA!$F$17) * IF(ED$268 &gt;= $E371, MAX( MIN( $F371*$F$264, $F371-SUM($I371:EC371)),0),0)</f>
        <v>0</v>
      </c>
      <c r="EE371" s="53">
        <f ca="1" xml:space="preserve"> (EE$2 &gt;= NTBA!$F$17) * IF(EE$268 &gt;= $E371, MAX( MIN( $F371*$F$264, $F371-SUM($I371:ED371)),0),0)</f>
        <v>0</v>
      </c>
      <c r="EF371" s="53">
        <f ca="1" xml:space="preserve"> (EF$2 &gt;= NTBA!$F$17) * IF(EF$268 &gt;= $E371, MAX( MIN( $F371*$F$264, $F371-SUM($I371:EE371)),0),0)</f>
        <v>0</v>
      </c>
      <c r="EG371" s="53">
        <f ca="1" xml:space="preserve"> (EG$2 &gt;= NTBA!$F$17) * IF(EG$268 &gt;= $E371, MAX( MIN( $F371*$F$264, $F371-SUM($I371:EF371)),0),0)</f>
        <v>0</v>
      </c>
      <c r="EH371" s="53">
        <f ca="1" xml:space="preserve"> (EH$2 &gt;= NTBA!$F$17) * IF(EH$268 &gt;= $E371, MAX( MIN( $F371*$F$264, $F371-SUM($I371:EG371)),0),0)</f>
        <v>0</v>
      </c>
      <c r="EI371" s="21"/>
    </row>
    <row r="372" spans="5:139" ht="15" customHeight="1" outlineLevel="1" x14ac:dyDescent="0.35">
      <c r="E372" s="625">
        <v>104</v>
      </c>
      <c r="F372" s="415">
        <f ca="1"/>
        <v>0</v>
      </c>
      <c r="H372" s="26">
        <f t="shared" ca="1" si="185"/>
        <v>0</v>
      </c>
      <c r="I372" s="39"/>
      <c r="J372" s="53">
        <f xml:space="preserve"> (J$2 &gt;= NTBA!$F$17) * IF(J$268 &gt;= $E372, MAX( MIN( $F372*$F$264, $F372-SUM($I372:I372)),0),0)</f>
        <v>0</v>
      </c>
      <c r="K372" s="53">
        <f xml:space="preserve"> (K$2 &gt;= NTBA!$F$17) * IF(K$268 &gt;= $E372, MAX( MIN( $F372*$F$264, $F372-SUM($I372:J372)),0),0)</f>
        <v>0</v>
      </c>
      <c r="L372" s="53">
        <f xml:space="preserve"> (L$2 &gt;= NTBA!$F$17) * IF(L$268 &gt;= $E372, MAX( MIN( $F372*$F$264, $F372-SUM($I372:K372)),0),0)</f>
        <v>0</v>
      </c>
      <c r="M372" s="53">
        <f xml:space="preserve"> (M$2 &gt;= NTBA!$F$17) * IF(M$268 &gt;= $E372, MAX( MIN( $F372*$F$264, $F372-SUM($I372:L372)),0),0)</f>
        <v>0</v>
      </c>
      <c r="N372" s="53">
        <f xml:space="preserve"> (N$2 &gt;= NTBA!$F$17) * IF(N$268 &gt;= $E372, MAX( MIN( $F372*$F$264, $F372-SUM($I372:M372)),0),0)</f>
        <v>0</v>
      </c>
      <c r="O372" s="53">
        <f xml:space="preserve"> (O$2 &gt;= NTBA!$F$17) * IF(O$268 &gt;= $E372, MAX( MIN( $F372*$F$264, $F372-SUM($I372:N372)),0),0)</f>
        <v>0</v>
      </c>
      <c r="P372" s="53">
        <f xml:space="preserve"> (P$2 &gt;= NTBA!$F$17) * IF(P$268 &gt;= $E372, MAX( MIN( $F372*$F$264, $F372-SUM($I372:O372)),0),0)</f>
        <v>0</v>
      </c>
      <c r="Q372" s="53">
        <f xml:space="preserve"> (Q$2 &gt;= NTBA!$F$17) * IF(Q$268 &gt;= $E372, MAX( MIN( $F372*$F$264, $F372-SUM($I372:P372)),0),0)</f>
        <v>0</v>
      </c>
      <c r="R372" s="53">
        <f xml:space="preserve"> (R$2 &gt;= NTBA!$F$17) * IF(R$268 &gt;= $E372, MAX( MIN( $F372*$F$264, $F372-SUM($I372:Q372)),0),0)</f>
        <v>0</v>
      </c>
      <c r="S372" s="53">
        <f xml:space="preserve"> (S$2 &gt;= NTBA!$F$17) * IF(S$268 &gt;= $E372, MAX( MIN( $F372*$F$264, $F372-SUM($I372:R372)),0),0)</f>
        <v>0</v>
      </c>
      <c r="T372" s="53">
        <f xml:space="preserve"> (T$2 &gt;= NTBA!$F$17) * IF(T$268 &gt;= $E372, MAX( MIN( $F372*$F$264, $F372-SUM($I372:S372)),0),0)</f>
        <v>0</v>
      </c>
      <c r="U372" s="53">
        <f xml:space="preserve"> (U$2 &gt;= NTBA!$F$17) * IF(U$268 &gt;= $E372, MAX( MIN( $F372*$F$264, $F372-SUM($I372:T372)),0),0)</f>
        <v>0</v>
      </c>
      <c r="V372" s="53">
        <f xml:space="preserve"> (V$2 &gt;= NTBA!$F$17) * IF(V$268 &gt;= $E372, MAX( MIN( $F372*$F$264, $F372-SUM($I372:U372)),0),0)</f>
        <v>0</v>
      </c>
      <c r="W372" s="53">
        <f xml:space="preserve"> (W$2 &gt;= NTBA!$F$17) * IF(W$268 &gt;= $E372, MAX( MIN( $F372*$F$264, $F372-SUM($I372:V372)),0),0)</f>
        <v>0</v>
      </c>
      <c r="X372" s="53">
        <f xml:space="preserve"> (X$2 &gt;= NTBA!$F$17) * IF(X$268 &gt;= $E372, MAX( MIN( $F372*$F$264, $F372-SUM($I372:W372)),0),0)</f>
        <v>0</v>
      </c>
      <c r="Y372" s="53">
        <f xml:space="preserve"> (Y$2 &gt;= NTBA!$F$17) * IF(Y$268 &gt;= $E372, MAX( MIN( $F372*$F$264, $F372-SUM($I372:X372)),0),0)</f>
        <v>0</v>
      </c>
      <c r="Z372" s="53">
        <f xml:space="preserve"> (Z$2 &gt;= NTBA!$F$17) * IF(Z$268 &gt;= $E372, MAX( MIN( $F372*$F$264, $F372-SUM($I372:Y372)),0),0)</f>
        <v>0</v>
      </c>
      <c r="AA372" s="53">
        <f xml:space="preserve"> (AA$2 &gt;= NTBA!$F$17) * IF(AA$268 &gt;= $E372, MAX( MIN( $F372*$F$264, $F372-SUM($I372:Z372)),0),0)</f>
        <v>0</v>
      </c>
      <c r="AB372" s="53">
        <f xml:space="preserve"> (AB$2 &gt;= NTBA!$F$17) * IF(AB$268 &gt;= $E372, MAX( MIN( $F372*$F$264, $F372-SUM($I372:AA372)),0),0)</f>
        <v>0</v>
      </c>
      <c r="AC372" s="53">
        <f xml:space="preserve"> (AC$2 &gt;= NTBA!$F$17) * IF(AC$268 &gt;= $E372, MAX( MIN( $F372*$F$264, $F372-SUM($I372:AB372)),0),0)</f>
        <v>0</v>
      </c>
      <c r="AD372" s="53">
        <f xml:space="preserve"> (AD$2 &gt;= NTBA!$F$17) * IF(AD$268 &gt;= $E372, MAX( MIN( $F372*$F$264, $F372-SUM($I372:AC372)),0),0)</f>
        <v>0</v>
      </c>
      <c r="AE372" s="53">
        <f xml:space="preserve"> (AE$2 &gt;= NTBA!$F$17) * IF(AE$268 &gt;= $E372, MAX( MIN( $F372*$F$264, $F372-SUM($I372:AD372)),0),0)</f>
        <v>0</v>
      </c>
      <c r="AF372" s="53">
        <f xml:space="preserve"> (AF$2 &gt;= NTBA!$F$17) * IF(AF$268 &gt;= $E372, MAX( MIN( $F372*$F$264, $F372-SUM($I372:AE372)),0),0)</f>
        <v>0</v>
      </c>
      <c r="AG372" s="53">
        <f xml:space="preserve"> (AG$2 &gt;= NTBA!$F$17) * IF(AG$268 &gt;= $E372, MAX( MIN( $F372*$F$264, $F372-SUM($I372:AF372)),0),0)</f>
        <v>0</v>
      </c>
      <c r="AH372" s="53">
        <f xml:space="preserve"> (AH$2 &gt;= NTBA!$F$17) * IF(AH$268 &gt;= $E372, MAX( MIN( $F372*$F$264, $F372-SUM($I372:AG372)),0),0)</f>
        <v>0</v>
      </c>
      <c r="AI372" s="53">
        <f xml:space="preserve"> (AI$2 &gt;= NTBA!$F$17) * IF(AI$268 &gt;= $E372, MAX( MIN( $F372*$F$264, $F372-SUM($I372:AH372)),0),0)</f>
        <v>0</v>
      </c>
      <c r="AJ372" s="53">
        <f xml:space="preserve"> (AJ$2 &gt;= NTBA!$F$17) * IF(AJ$268 &gt;= $E372, MAX( MIN( $F372*$F$264, $F372-SUM($I372:AI372)),0),0)</f>
        <v>0</v>
      </c>
      <c r="AK372" s="53">
        <f xml:space="preserve"> (AK$2 &gt;= NTBA!$F$17) * IF(AK$268 &gt;= $E372, MAX( MIN( $F372*$F$264, $F372-SUM($I372:AJ372)),0),0)</f>
        <v>0</v>
      </c>
      <c r="AL372" s="53">
        <f xml:space="preserve"> (AL$2 &gt;= NTBA!$F$17) * IF(AL$268 &gt;= $E372, MAX( MIN( $F372*$F$264, $F372-SUM($I372:AK372)),0),0)</f>
        <v>0</v>
      </c>
      <c r="AM372" s="53">
        <f xml:space="preserve"> (AM$2 &gt;= NTBA!$F$17) * IF(AM$268 &gt;= $E372, MAX( MIN( $F372*$F$264, $F372-SUM($I372:AL372)),0),0)</f>
        <v>0</v>
      </c>
      <c r="AN372" s="53">
        <f xml:space="preserve"> (AN$2 &gt;= NTBA!$F$17) * IF(AN$268 &gt;= $E372, MAX( MIN( $F372*$F$264, $F372-SUM($I372:AM372)),0),0)</f>
        <v>0</v>
      </c>
      <c r="AO372" s="53">
        <f xml:space="preserve"> (AO$2 &gt;= NTBA!$F$17) * IF(AO$268 &gt;= $E372, MAX( MIN( $F372*$F$264, $F372-SUM($I372:AN372)),0),0)</f>
        <v>0</v>
      </c>
      <c r="AP372" s="53">
        <f xml:space="preserve"> (AP$2 &gt;= NTBA!$F$17) * IF(AP$268 &gt;= $E372, MAX( MIN( $F372*$F$264, $F372-SUM($I372:AO372)),0),0)</f>
        <v>0</v>
      </c>
      <c r="AQ372" s="53">
        <f xml:space="preserve"> (AQ$2 &gt;= NTBA!$F$17) * IF(AQ$268 &gt;= $E372, MAX( MIN( $F372*$F$264, $F372-SUM($I372:AP372)),0),0)</f>
        <v>0</v>
      </c>
      <c r="AR372" s="53">
        <f xml:space="preserve"> (AR$2 &gt;= NTBA!$F$17) * IF(AR$268 &gt;= $E372, MAX( MIN( $F372*$F$264, $F372-SUM($I372:AQ372)),0),0)</f>
        <v>0</v>
      </c>
      <c r="AS372" s="53">
        <f xml:space="preserve"> (AS$2 &gt;= NTBA!$F$17) * IF(AS$268 &gt;= $E372, MAX( MIN( $F372*$F$264, $F372-SUM($I372:AR372)),0),0)</f>
        <v>0</v>
      </c>
      <c r="AT372" s="53">
        <f xml:space="preserve"> (AT$2 &gt;= NTBA!$F$17) * IF(AT$268 &gt;= $E372, MAX( MIN( $F372*$F$264, $F372-SUM($I372:AS372)),0),0)</f>
        <v>0</v>
      </c>
      <c r="AU372" s="53">
        <f xml:space="preserve"> (AU$2 &gt;= NTBA!$F$17) * IF(AU$268 &gt;= $E372, MAX( MIN( $F372*$F$264, $F372-SUM($I372:AT372)),0),0)</f>
        <v>0</v>
      </c>
      <c r="AV372" s="53">
        <f xml:space="preserve"> (AV$2 &gt;= NTBA!$F$17) * IF(AV$268 &gt;= $E372, MAX( MIN( $F372*$F$264, $F372-SUM($I372:AU372)),0),0)</f>
        <v>0</v>
      </c>
      <c r="AW372" s="53">
        <f xml:space="preserve"> (AW$2 &gt;= NTBA!$F$17) * IF(AW$268 &gt;= $E372, MAX( MIN( $F372*$F$264, $F372-SUM($I372:AV372)),0),0)</f>
        <v>0</v>
      </c>
      <c r="AX372" s="53">
        <f xml:space="preserve"> (AX$2 &gt;= NTBA!$F$17) * IF(AX$268 &gt;= $E372, MAX( MIN( $F372*$F$264, $F372-SUM($I372:AW372)),0),0)</f>
        <v>0</v>
      </c>
      <c r="AY372" s="53">
        <f xml:space="preserve"> (AY$2 &gt;= NTBA!$F$17) * IF(AY$268 &gt;= $E372, MAX( MIN( $F372*$F$264, $F372-SUM($I372:AX372)),0),0)</f>
        <v>0</v>
      </c>
      <c r="AZ372" s="53">
        <f xml:space="preserve"> (AZ$2 &gt;= NTBA!$F$17) * IF(AZ$268 &gt;= $E372, MAX( MIN( $F372*$F$264, $F372-SUM($I372:AY372)),0),0)</f>
        <v>0</v>
      </c>
      <c r="BA372" s="53">
        <f xml:space="preserve"> (BA$2 &gt;= NTBA!$F$17) * IF(BA$268 &gt;= $E372, MAX( MIN( $F372*$F$264, $F372-SUM($I372:AZ372)),0),0)</f>
        <v>0</v>
      </c>
      <c r="BB372" s="53">
        <f xml:space="preserve"> (BB$2 &gt;= NTBA!$F$17) * IF(BB$268 &gt;= $E372, MAX( MIN( $F372*$F$264, $F372-SUM($I372:BA372)),0),0)</f>
        <v>0</v>
      </c>
      <c r="BC372" s="53">
        <f xml:space="preserve"> (BC$2 &gt;= NTBA!$F$17) * IF(BC$268 &gt;= $E372, MAX( MIN( $F372*$F$264, $F372-SUM($I372:BB372)),0),0)</f>
        <v>0</v>
      </c>
      <c r="BD372" s="53">
        <f xml:space="preserve"> (BD$2 &gt;= NTBA!$F$17) * IF(BD$268 &gt;= $E372, MAX( MIN( $F372*$F$264, $F372-SUM($I372:BC372)),0),0)</f>
        <v>0</v>
      </c>
      <c r="BE372" s="53">
        <f xml:space="preserve"> (BE$2 &gt;= NTBA!$F$17) * IF(BE$268 &gt;= $E372, MAX( MIN( $F372*$F$264, $F372-SUM($I372:BD372)),0),0)</f>
        <v>0</v>
      </c>
      <c r="BF372" s="53">
        <f xml:space="preserve"> (BF$2 &gt;= NTBA!$F$17) * IF(BF$268 &gt;= $E372, MAX( MIN( $F372*$F$264, $F372-SUM($I372:BE372)),0),0)</f>
        <v>0</v>
      </c>
      <c r="BG372" s="53">
        <f xml:space="preserve"> (BG$2 &gt;= NTBA!$F$17) * IF(BG$268 &gt;= $E372, MAX( MIN( $F372*$F$264, $F372-SUM($I372:BF372)),0),0)</f>
        <v>0</v>
      </c>
      <c r="BH372" s="53">
        <f xml:space="preserve"> (BH$2 &gt;= NTBA!$F$17) * IF(BH$268 &gt;= $E372, MAX( MIN( $F372*$F$264, $F372-SUM($I372:BG372)),0),0)</f>
        <v>0</v>
      </c>
      <c r="BI372" s="53">
        <f xml:space="preserve"> (BI$2 &gt;= NTBA!$F$17) * IF(BI$268 &gt;= $E372, MAX( MIN( $F372*$F$264, $F372-SUM($I372:BH372)),0),0)</f>
        <v>0</v>
      </c>
      <c r="BJ372" s="53">
        <f xml:space="preserve"> (BJ$2 &gt;= NTBA!$F$17) * IF(BJ$268 &gt;= $E372, MAX( MIN( $F372*$F$264, $F372-SUM($I372:BI372)),0),0)</f>
        <v>0</v>
      </c>
      <c r="BK372" s="53">
        <f xml:space="preserve"> (BK$2 &gt;= NTBA!$F$17) * IF(BK$268 &gt;= $E372, MAX( MIN( $F372*$F$264, $F372-SUM($I372:BJ372)),0),0)</f>
        <v>0</v>
      </c>
      <c r="BL372" s="53">
        <f xml:space="preserve"> (BL$2 &gt;= NTBA!$F$17) * IF(BL$268 &gt;= $E372, MAX( MIN( $F372*$F$264, $F372-SUM($I372:BK372)),0),0)</f>
        <v>0</v>
      </c>
      <c r="BM372" s="53">
        <f xml:space="preserve"> (BM$2 &gt;= NTBA!$F$17) * IF(BM$268 &gt;= $E372, MAX( MIN( $F372*$F$264, $F372-SUM($I372:BL372)),0),0)</f>
        <v>0</v>
      </c>
      <c r="BN372" s="53">
        <f xml:space="preserve"> (BN$2 &gt;= NTBA!$F$17) * IF(BN$268 &gt;= $E372, MAX( MIN( $F372*$F$264, $F372-SUM($I372:BM372)),0),0)</f>
        <v>0</v>
      </c>
      <c r="BO372" s="53">
        <f xml:space="preserve"> (BO$2 &gt;= NTBA!$F$17) * IF(BO$268 &gt;= $E372, MAX( MIN( $F372*$F$264, $F372-SUM($I372:BN372)),0),0)</f>
        <v>0</v>
      </c>
      <c r="BP372" s="53">
        <f xml:space="preserve"> (BP$2 &gt;= NTBA!$F$17) * IF(BP$268 &gt;= $E372, MAX( MIN( $F372*$F$264, $F372-SUM($I372:BO372)),0),0)</f>
        <v>0</v>
      </c>
      <c r="BQ372" s="53">
        <f xml:space="preserve"> (BQ$2 &gt;= NTBA!$F$17) * IF(BQ$268 &gt;= $E372, MAX( MIN( $F372*$F$264, $F372-SUM($I372:BP372)),0),0)</f>
        <v>0</v>
      </c>
      <c r="BR372" s="53">
        <f xml:space="preserve"> (BR$2 &gt;= NTBA!$F$17) * IF(BR$268 &gt;= $E372, MAX( MIN( $F372*$F$264, $F372-SUM($I372:BQ372)),0),0)</f>
        <v>0</v>
      </c>
      <c r="BS372" s="53">
        <f xml:space="preserve"> (BS$2 &gt;= NTBA!$F$17) * IF(BS$268 &gt;= $E372, MAX( MIN( $F372*$F$264, $F372-SUM($I372:BR372)),0),0)</f>
        <v>0</v>
      </c>
      <c r="BT372" s="53">
        <f xml:space="preserve"> (BT$2 &gt;= NTBA!$F$17) * IF(BT$268 &gt;= $E372, MAX( MIN( $F372*$F$264, $F372-SUM($I372:BS372)),0),0)</f>
        <v>0</v>
      </c>
      <c r="BU372" s="53">
        <f xml:space="preserve"> (BU$2 &gt;= NTBA!$F$17) * IF(BU$268 &gt;= $E372, MAX( MIN( $F372*$F$264, $F372-SUM($I372:BT372)),0),0)</f>
        <v>0</v>
      </c>
      <c r="BV372" s="53">
        <f xml:space="preserve"> (BV$2 &gt;= NTBA!$F$17) * IF(BV$268 &gt;= $E372, MAX( MIN( $F372*$F$264, $F372-SUM($I372:BU372)),0),0)</f>
        <v>0</v>
      </c>
      <c r="BW372" s="53">
        <f xml:space="preserve"> (BW$2 &gt;= NTBA!$F$17) * IF(BW$268 &gt;= $E372, MAX( MIN( $F372*$F$264, $F372-SUM($I372:BV372)),0),0)</f>
        <v>0</v>
      </c>
      <c r="BX372" s="53">
        <f xml:space="preserve"> (BX$2 &gt;= NTBA!$F$17) * IF(BX$268 &gt;= $E372, MAX( MIN( $F372*$F$264, $F372-SUM($I372:BW372)),0),0)</f>
        <v>0</v>
      </c>
      <c r="BY372" s="53">
        <f xml:space="preserve"> (BY$2 &gt;= NTBA!$F$17) * IF(BY$268 &gt;= $E372, MAX( MIN( $F372*$F$264, $F372-SUM($I372:BX372)),0),0)</f>
        <v>0</v>
      </c>
      <c r="BZ372" s="53">
        <f xml:space="preserve"> (BZ$2 &gt;= NTBA!$F$17) * IF(BZ$268 &gt;= $E372, MAX( MIN( $F372*$F$264, $F372-SUM($I372:BY372)),0),0)</f>
        <v>0</v>
      </c>
      <c r="CA372" s="53">
        <f xml:space="preserve"> (CA$2 &gt;= NTBA!$F$17) * IF(CA$268 &gt;= $E372, MAX( MIN( $F372*$F$264, $F372-SUM($I372:BZ372)),0),0)</f>
        <v>0</v>
      </c>
      <c r="CB372" s="53">
        <f xml:space="preserve"> (CB$2 &gt;= NTBA!$F$17) * IF(CB$268 &gt;= $E372, MAX( MIN( $F372*$F$264, $F372-SUM($I372:CA372)),0),0)</f>
        <v>0</v>
      </c>
      <c r="CC372" s="53">
        <f xml:space="preserve"> (CC$2 &gt;= NTBA!$F$17) * IF(CC$268 &gt;= $E372, MAX( MIN( $F372*$F$264, $F372-SUM($I372:CB372)),0),0)</f>
        <v>0</v>
      </c>
      <c r="CD372" s="53">
        <f xml:space="preserve"> (CD$2 &gt;= NTBA!$F$17) * IF(CD$268 &gt;= $E372, MAX( MIN( $F372*$F$264, $F372-SUM($I372:CC372)),0),0)</f>
        <v>0</v>
      </c>
      <c r="CE372" s="53">
        <f xml:space="preserve"> (CE$2 &gt;= NTBA!$F$17) * IF(CE$268 &gt;= $E372, MAX( MIN( $F372*$F$264, $F372-SUM($I372:CD372)),0),0)</f>
        <v>0</v>
      </c>
      <c r="CF372" s="53">
        <f xml:space="preserve"> (CF$2 &gt;= NTBA!$F$17) * IF(CF$268 &gt;= $E372, MAX( MIN( $F372*$F$264, $F372-SUM($I372:CE372)),0),0)</f>
        <v>0</v>
      </c>
      <c r="CG372" s="53">
        <f xml:space="preserve"> (CG$2 &gt;= NTBA!$F$17) * IF(CG$268 &gt;= $E372, MAX( MIN( $F372*$F$264, $F372-SUM($I372:CF372)),0),0)</f>
        <v>0</v>
      </c>
      <c r="CH372" s="53">
        <f xml:space="preserve"> (CH$2 &gt;= NTBA!$F$17) * IF(CH$268 &gt;= $E372, MAX( MIN( $F372*$F$264, $F372-SUM($I372:CG372)),0),0)</f>
        <v>0</v>
      </c>
      <c r="CI372" s="53">
        <f xml:space="preserve"> (CI$2 &gt;= NTBA!$F$17) * IF(CI$268 &gt;= $E372, MAX( MIN( $F372*$F$264, $F372-SUM($I372:CH372)),0),0)</f>
        <v>0</v>
      </c>
      <c r="CJ372" s="53">
        <f xml:space="preserve"> (CJ$2 &gt;= NTBA!$F$17) * IF(CJ$268 &gt;= $E372, MAX( MIN( $F372*$F$264, $F372-SUM($I372:CI372)),0),0)</f>
        <v>0</v>
      </c>
      <c r="CK372" s="53">
        <f xml:space="preserve"> (CK$2 &gt;= NTBA!$F$17) * IF(CK$268 &gt;= $E372, MAX( MIN( $F372*$F$264, $F372-SUM($I372:CJ372)),0),0)</f>
        <v>0</v>
      </c>
      <c r="CL372" s="53">
        <f xml:space="preserve"> (CL$2 &gt;= NTBA!$F$17) * IF(CL$268 &gt;= $E372, MAX( MIN( $F372*$F$264, $F372-SUM($I372:CK372)),0),0)</f>
        <v>0</v>
      </c>
      <c r="CM372" s="53">
        <f xml:space="preserve"> (CM$2 &gt;= NTBA!$F$17) * IF(CM$268 &gt;= $E372, MAX( MIN( $F372*$F$264, $F372-SUM($I372:CL372)),0),0)</f>
        <v>0</v>
      </c>
      <c r="CN372" s="53">
        <f xml:space="preserve"> (CN$2 &gt;= NTBA!$F$17) * IF(CN$268 &gt;= $E372, MAX( MIN( $F372*$F$264, $F372-SUM($I372:CM372)),0),0)</f>
        <v>0</v>
      </c>
      <c r="CO372" s="53">
        <f xml:space="preserve"> (CO$2 &gt;= NTBA!$F$17) * IF(CO$268 &gt;= $E372, MAX( MIN( $F372*$F$264, $F372-SUM($I372:CN372)),0),0)</f>
        <v>0</v>
      </c>
      <c r="CP372" s="53">
        <f xml:space="preserve"> (CP$2 &gt;= NTBA!$F$17) * IF(CP$268 &gt;= $E372, MAX( MIN( $F372*$F$264, $F372-SUM($I372:CO372)),0),0)</f>
        <v>0</v>
      </c>
      <c r="CQ372" s="53">
        <f xml:space="preserve"> (CQ$2 &gt;= NTBA!$F$17) * IF(CQ$268 &gt;= $E372, MAX( MIN( $F372*$F$264, $F372-SUM($I372:CP372)),0),0)</f>
        <v>0</v>
      </c>
      <c r="CR372" s="53">
        <f xml:space="preserve"> (CR$2 &gt;= NTBA!$F$17) * IF(CR$268 &gt;= $E372, MAX( MIN( $F372*$F$264, $F372-SUM($I372:CQ372)),0),0)</f>
        <v>0</v>
      </c>
      <c r="CS372" s="53">
        <f xml:space="preserve"> (CS$2 &gt;= NTBA!$F$17) * IF(CS$268 &gt;= $E372, MAX( MIN( $F372*$F$264, $F372-SUM($I372:CR372)),0),0)</f>
        <v>0</v>
      </c>
      <c r="CT372" s="53">
        <f xml:space="preserve"> (CT$2 &gt;= NTBA!$F$17) * IF(CT$268 &gt;= $E372, MAX( MIN( $F372*$F$264, $F372-SUM($I372:CS372)),0),0)</f>
        <v>0</v>
      </c>
      <c r="CU372" s="53">
        <f xml:space="preserve"> (CU$2 &gt;= NTBA!$F$17) * IF(CU$268 &gt;= $E372, MAX( MIN( $F372*$F$264, $F372-SUM($I372:CT372)),0),0)</f>
        <v>0</v>
      </c>
      <c r="CV372" s="53">
        <f xml:space="preserve"> (CV$2 &gt;= NTBA!$F$17) * IF(CV$268 &gt;= $E372, MAX( MIN( $F372*$F$264, $F372-SUM($I372:CU372)),0),0)</f>
        <v>0</v>
      </c>
      <c r="CW372" s="53">
        <f xml:space="preserve"> (CW$2 &gt;= NTBA!$F$17) * IF(CW$268 &gt;= $E372, MAX( MIN( $F372*$F$264, $F372-SUM($I372:CV372)),0),0)</f>
        <v>0</v>
      </c>
      <c r="CX372" s="53">
        <f xml:space="preserve"> (CX$2 &gt;= NTBA!$F$17) * IF(CX$268 &gt;= $E372, MAX( MIN( $F372*$F$264, $F372-SUM($I372:CW372)),0),0)</f>
        <v>0</v>
      </c>
      <c r="CY372" s="53">
        <f xml:space="preserve"> (CY$2 &gt;= NTBA!$F$17) * IF(CY$268 &gt;= $E372, MAX( MIN( $F372*$F$264, $F372-SUM($I372:CX372)),0),0)</f>
        <v>0</v>
      </c>
      <c r="CZ372" s="53">
        <f xml:space="preserve"> (CZ$2 &gt;= NTBA!$F$17) * IF(CZ$268 &gt;= $E372, MAX( MIN( $F372*$F$264, $F372-SUM($I372:CY372)),0),0)</f>
        <v>0</v>
      </c>
      <c r="DA372" s="53">
        <f xml:space="preserve"> (DA$2 &gt;= NTBA!$F$17) * IF(DA$268 &gt;= $E372, MAX( MIN( $F372*$F$264, $F372-SUM($I372:CZ372)),0),0)</f>
        <v>0</v>
      </c>
      <c r="DB372" s="53">
        <f xml:space="preserve"> (DB$2 &gt;= NTBA!$F$17) * IF(DB$268 &gt;= $E372, MAX( MIN( $F372*$F$264, $F372-SUM($I372:DA372)),0),0)</f>
        <v>0</v>
      </c>
      <c r="DC372" s="53">
        <f xml:space="preserve"> (DC$2 &gt;= NTBA!$F$17) * IF(DC$268 &gt;= $E372, MAX( MIN( $F372*$F$264, $F372-SUM($I372:DB372)),0),0)</f>
        <v>0</v>
      </c>
      <c r="DD372" s="53">
        <f xml:space="preserve"> (DD$2 &gt;= NTBA!$F$17) * IF(DD$268 &gt;= $E372, MAX( MIN( $F372*$F$264, $F372-SUM($I372:DC372)),0),0)</f>
        <v>0</v>
      </c>
      <c r="DE372" s="53">
        <f xml:space="preserve"> (DE$2 &gt;= NTBA!$F$17) * IF(DE$268 &gt;= $E372, MAX( MIN( $F372*$F$264, $F372-SUM($I372:DD372)),0),0)</f>
        <v>0</v>
      </c>
      <c r="DF372" s="53">
        <f xml:space="preserve"> (DF$2 &gt;= NTBA!$F$17) * IF(DF$268 &gt;= $E372, MAX( MIN( $F372*$F$264, $F372-SUM($I372:DE372)),0),0)</f>
        <v>0</v>
      </c>
      <c r="DG372" s="53">
        <f xml:space="preserve"> (DG$2 &gt;= NTBA!$F$17) * IF(DG$268 &gt;= $E372, MAX( MIN( $F372*$F$264, $F372-SUM($I372:DF372)),0),0)</f>
        <v>0</v>
      </c>
      <c r="DH372" s="53">
        <f xml:space="preserve"> (DH$2 &gt;= NTBA!$F$17) * IF(DH$268 &gt;= $E372, MAX( MIN( $F372*$F$264, $F372-SUM($I372:DG372)),0),0)</f>
        <v>0</v>
      </c>
      <c r="DI372" s="53">
        <f ca="1" xml:space="preserve"> (DI$2 &gt;= NTBA!$F$17) * IF(DI$268 &gt;= $E372, MAX( MIN( $F372*$F$264, $F372-SUM($I372:DH372)),0),0)</f>
        <v>0</v>
      </c>
      <c r="DJ372" s="53">
        <f ca="1" xml:space="preserve"> (DJ$2 &gt;= NTBA!$F$17) * IF(DJ$268 &gt;= $E372, MAX( MIN( $F372*$F$264, $F372-SUM($I372:DI372)),0),0)</f>
        <v>0</v>
      </c>
      <c r="DK372" s="53">
        <f ca="1" xml:space="preserve"> (DK$2 &gt;= NTBA!$F$17) * IF(DK$268 &gt;= $E372, MAX( MIN( $F372*$F$264, $F372-SUM($I372:DJ372)),0),0)</f>
        <v>0</v>
      </c>
      <c r="DL372" s="53">
        <f ca="1" xml:space="preserve"> (DL$2 &gt;= NTBA!$F$17) * IF(DL$268 &gt;= $E372, MAX( MIN( $F372*$F$264, $F372-SUM($I372:DK372)),0),0)</f>
        <v>0</v>
      </c>
      <c r="DM372" s="53">
        <f ca="1" xml:space="preserve"> (DM$2 &gt;= NTBA!$F$17) * IF(DM$268 &gt;= $E372, MAX( MIN( $F372*$F$264, $F372-SUM($I372:DL372)),0),0)</f>
        <v>0</v>
      </c>
      <c r="DN372" s="53">
        <f ca="1" xml:space="preserve"> (DN$2 &gt;= NTBA!$F$17) * IF(DN$268 &gt;= $E372, MAX( MIN( $F372*$F$264, $F372-SUM($I372:DM372)),0),0)</f>
        <v>0</v>
      </c>
      <c r="DO372" s="53">
        <f ca="1" xml:space="preserve"> (DO$2 &gt;= NTBA!$F$17) * IF(DO$268 &gt;= $E372, MAX( MIN( $F372*$F$264, $F372-SUM($I372:DN372)),0),0)</f>
        <v>0</v>
      </c>
      <c r="DP372" s="53">
        <f ca="1" xml:space="preserve"> (DP$2 &gt;= NTBA!$F$17) * IF(DP$268 &gt;= $E372, MAX( MIN( $F372*$F$264, $F372-SUM($I372:DO372)),0),0)</f>
        <v>0</v>
      </c>
      <c r="DQ372" s="53">
        <f ca="1" xml:space="preserve"> (DQ$2 &gt;= NTBA!$F$17) * IF(DQ$268 &gt;= $E372, MAX( MIN( $F372*$F$264, $F372-SUM($I372:DP372)),0),0)</f>
        <v>0</v>
      </c>
      <c r="DR372" s="53">
        <f ca="1" xml:space="preserve"> (DR$2 &gt;= NTBA!$F$17) * IF(DR$268 &gt;= $E372, MAX( MIN( $F372*$F$264, $F372-SUM($I372:DQ372)),0),0)</f>
        <v>0</v>
      </c>
      <c r="DS372" s="53">
        <f ca="1" xml:space="preserve"> (DS$2 &gt;= NTBA!$F$17) * IF(DS$268 &gt;= $E372, MAX( MIN( $F372*$F$264, $F372-SUM($I372:DR372)),0),0)</f>
        <v>0</v>
      </c>
      <c r="DT372" s="53">
        <f ca="1" xml:space="preserve"> (DT$2 &gt;= NTBA!$F$17) * IF(DT$268 &gt;= $E372, MAX( MIN( $F372*$F$264, $F372-SUM($I372:DS372)),0),0)</f>
        <v>0</v>
      </c>
      <c r="DU372" s="53">
        <f ca="1" xml:space="preserve"> (DU$2 &gt;= NTBA!$F$17) * IF(DU$268 &gt;= $E372, MAX( MIN( $F372*$F$264, $F372-SUM($I372:DT372)),0),0)</f>
        <v>0</v>
      </c>
      <c r="DV372" s="53">
        <f ca="1" xml:space="preserve"> (DV$2 &gt;= NTBA!$F$17) * IF(DV$268 &gt;= $E372, MAX( MIN( $F372*$F$264, $F372-SUM($I372:DU372)),0),0)</f>
        <v>0</v>
      </c>
      <c r="DW372" s="53">
        <f ca="1" xml:space="preserve"> (DW$2 &gt;= NTBA!$F$17) * IF(DW$268 &gt;= $E372, MAX( MIN( $F372*$F$264, $F372-SUM($I372:DV372)),0),0)</f>
        <v>0</v>
      </c>
      <c r="DX372" s="53">
        <f ca="1" xml:space="preserve"> (DX$2 &gt;= NTBA!$F$17) * IF(DX$268 &gt;= $E372, MAX( MIN( $F372*$F$264, $F372-SUM($I372:DW372)),0),0)</f>
        <v>0</v>
      </c>
      <c r="DY372" s="53">
        <f ca="1" xml:space="preserve"> (DY$2 &gt;= NTBA!$F$17) * IF(DY$268 &gt;= $E372, MAX( MIN( $F372*$F$264, $F372-SUM($I372:DX372)),0),0)</f>
        <v>0</v>
      </c>
      <c r="DZ372" s="53">
        <f ca="1" xml:space="preserve"> (DZ$2 &gt;= NTBA!$F$17) * IF(DZ$268 &gt;= $E372, MAX( MIN( $F372*$F$264, $F372-SUM($I372:DY372)),0),0)</f>
        <v>0</v>
      </c>
      <c r="EA372" s="53">
        <f ca="1" xml:space="preserve"> (EA$2 &gt;= NTBA!$F$17) * IF(EA$268 &gt;= $E372, MAX( MIN( $F372*$F$264, $F372-SUM($I372:DZ372)),0),0)</f>
        <v>0</v>
      </c>
      <c r="EB372" s="53">
        <f ca="1" xml:space="preserve"> (EB$2 &gt;= NTBA!$F$17) * IF(EB$268 &gt;= $E372, MAX( MIN( $F372*$F$264, $F372-SUM($I372:EA372)),0),0)</f>
        <v>0</v>
      </c>
      <c r="EC372" s="53">
        <f ca="1" xml:space="preserve"> (EC$2 &gt;= NTBA!$F$17) * IF(EC$268 &gt;= $E372, MAX( MIN( $F372*$F$264, $F372-SUM($I372:EB372)),0),0)</f>
        <v>0</v>
      </c>
      <c r="ED372" s="53">
        <f ca="1" xml:space="preserve"> (ED$2 &gt;= NTBA!$F$17) * IF(ED$268 &gt;= $E372, MAX( MIN( $F372*$F$264, $F372-SUM($I372:EC372)),0),0)</f>
        <v>0</v>
      </c>
      <c r="EE372" s="53">
        <f ca="1" xml:space="preserve"> (EE$2 &gt;= NTBA!$F$17) * IF(EE$268 &gt;= $E372, MAX( MIN( $F372*$F$264, $F372-SUM($I372:ED372)),0),0)</f>
        <v>0</v>
      </c>
      <c r="EF372" s="53">
        <f ca="1" xml:space="preserve"> (EF$2 &gt;= NTBA!$F$17) * IF(EF$268 &gt;= $E372, MAX( MIN( $F372*$F$264, $F372-SUM($I372:EE372)),0),0)</f>
        <v>0</v>
      </c>
      <c r="EG372" s="53">
        <f ca="1" xml:space="preserve"> (EG$2 &gt;= NTBA!$F$17) * IF(EG$268 &gt;= $E372, MAX( MIN( $F372*$F$264, $F372-SUM($I372:EF372)),0),0)</f>
        <v>0</v>
      </c>
      <c r="EH372" s="53">
        <f ca="1" xml:space="preserve"> (EH$2 &gt;= NTBA!$F$17) * IF(EH$268 &gt;= $E372, MAX( MIN( $F372*$F$264, $F372-SUM($I372:EG372)),0),0)</f>
        <v>0</v>
      </c>
      <c r="EI372" s="21"/>
    </row>
    <row r="373" spans="5:139" ht="15" customHeight="1" outlineLevel="1" x14ac:dyDescent="0.35">
      <c r="E373" s="625">
        <v>105</v>
      </c>
      <c r="F373" s="415">
        <f ca="1"/>
        <v>0</v>
      </c>
      <c r="H373" s="26">
        <f t="shared" ca="1" si="185"/>
        <v>0</v>
      </c>
      <c r="I373" s="39"/>
      <c r="J373" s="53">
        <f xml:space="preserve"> (J$2 &gt;= NTBA!$F$17) * IF(J$268 &gt;= $E373, MAX( MIN( $F373*$F$264, $F373-SUM($I373:I373)),0),0)</f>
        <v>0</v>
      </c>
      <c r="K373" s="53">
        <f xml:space="preserve"> (K$2 &gt;= NTBA!$F$17) * IF(K$268 &gt;= $E373, MAX( MIN( $F373*$F$264, $F373-SUM($I373:J373)),0),0)</f>
        <v>0</v>
      </c>
      <c r="L373" s="53">
        <f xml:space="preserve"> (L$2 &gt;= NTBA!$F$17) * IF(L$268 &gt;= $E373, MAX( MIN( $F373*$F$264, $F373-SUM($I373:K373)),0),0)</f>
        <v>0</v>
      </c>
      <c r="M373" s="53">
        <f xml:space="preserve"> (M$2 &gt;= NTBA!$F$17) * IF(M$268 &gt;= $E373, MAX( MIN( $F373*$F$264, $F373-SUM($I373:L373)),0),0)</f>
        <v>0</v>
      </c>
      <c r="N373" s="53">
        <f xml:space="preserve"> (N$2 &gt;= NTBA!$F$17) * IF(N$268 &gt;= $E373, MAX( MIN( $F373*$F$264, $F373-SUM($I373:M373)),0),0)</f>
        <v>0</v>
      </c>
      <c r="O373" s="53">
        <f xml:space="preserve"> (O$2 &gt;= NTBA!$F$17) * IF(O$268 &gt;= $E373, MAX( MIN( $F373*$F$264, $F373-SUM($I373:N373)),0),0)</f>
        <v>0</v>
      </c>
      <c r="P373" s="53">
        <f xml:space="preserve"> (P$2 &gt;= NTBA!$F$17) * IF(P$268 &gt;= $E373, MAX( MIN( $F373*$F$264, $F373-SUM($I373:O373)),0),0)</f>
        <v>0</v>
      </c>
      <c r="Q373" s="53">
        <f xml:space="preserve"> (Q$2 &gt;= NTBA!$F$17) * IF(Q$268 &gt;= $E373, MAX( MIN( $F373*$F$264, $F373-SUM($I373:P373)),0),0)</f>
        <v>0</v>
      </c>
      <c r="R373" s="53">
        <f xml:space="preserve"> (R$2 &gt;= NTBA!$F$17) * IF(R$268 &gt;= $E373, MAX( MIN( $F373*$F$264, $F373-SUM($I373:Q373)),0),0)</f>
        <v>0</v>
      </c>
      <c r="S373" s="53">
        <f xml:space="preserve"> (S$2 &gt;= NTBA!$F$17) * IF(S$268 &gt;= $E373, MAX( MIN( $F373*$F$264, $F373-SUM($I373:R373)),0),0)</f>
        <v>0</v>
      </c>
      <c r="T373" s="53">
        <f xml:space="preserve"> (T$2 &gt;= NTBA!$F$17) * IF(T$268 &gt;= $E373, MAX( MIN( $F373*$F$264, $F373-SUM($I373:S373)),0),0)</f>
        <v>0</v>
      </c>
      <c r="U373" s="53">
        <f xml:space="preserve"> (U$2 &gt;= NTBA!$F$17) * IF(U$268 &gt;= $E373, MAX( MIN( $F373*$F$264, $F373-SUM($I373:T373)),0),0)</f>
        <v>0</v>
      </c>
      <c r="V373" s="53">
        <f xml:space="preserve"> (V$2 &gt;= NTBA!$F$17) * IF(V$268 &gt;= $E373, MAX( MIN( $F373*$F$264, $F373-SUM($I373:U373)),0),0)</f>
        <v>0</v>
      </c>
      <c r="W373" s="53">
        <f xml:space="preserve"> (W$2 &gt;= NTBA!$F$17) * IF(W$268 &gt;= $E373, MAX( MIN( $F373*$F$264, $F373-SUM($I373:V373)),0),0)</f>
        <v>0</v>
      </c>
      <c r="X373" s="53">
        <f xml:space="preserve"> (X$2 &gt;= NTBA!$F$17) * IF(X$268 &gt;= $E373, MAX( MIN( $F373*$F$264, $F373-SUM($I373:W373)),0),0)</f>
        <v>0</v>
      </c>
      <c r="Y373" s="53">
        <f xml:space="preserve"> (Y$2 &gt;= NTBA!$F$17) * IF(Y$268 &gt;= $E373, MAX( MIN( $F373*$F$264, $F373-SUM($I373:X373)),0),0)</f>
        <v>0</v>
      </c>
      <c r="Z373" s="53">
        <f xml:space="preserve"> (Z$2 &gt;= NTBA!$F$17) * IF(Z$268 &gt;= $E373, MAX( MIN( $F373*$F$264, $F373-SUM($I373:Y373)),0),0)</f>
        <v>0</v>
      </c>
      <c r="AA373" s="53">
        <f xml:space="preserve"> (AA$2 &gt;= NTBA!$F$17) * IF(AA$268 &gt;= $E373, MAX( MIN( $F373*$F$264, $F373-SUM($I373:Z373)),0),0)</f>
        <v>0</v>
      </c>
      <c r="AB373" s="53">
        <f xml:space="preserve"> (AB$2 &gt;= NTBA!$F$17) * IF(AB$268 &gt;= $E373, MAX( MIN( $F373*$F$264, $F373-SUM($I373:AA373)),0),0)</f>
        <v>0</v>
      </c>
      <c r="AC373" s="53">
        <f xml:space="preserve"> (AC$2 &gt;= NTBA!$F$17) * IF(AC$268 &gt;= $E373, MAX( MIN( $F373*$F$264, $F373-SUM($I373:AB373)),0),0)</f>
        <v>0</v>
      </c>
      <c r="AD373" s="53">
        <f xml:space="preserve"> (AD$2 &gt;= NTBA!$F$17) * IF(AD$268 &gt;= $E373, MAX( MIN( $F373*$F$264, $F373-SUM($I373:AC373)),0),0)</f>
        <v>0</v>
      </c>
      <c r="AE373" s="53">
        <f xml:space="preserve"> (AE$2 &gt;= NTBA!$F$17) * IF(AE$268 &gt;= $E373, MAX( MIN( $F373*$F$264, $F373-SUM($I373:AD373)),0),0)</f>
        <v>0</v>
      </c>
      <c r="AF373" s="53">
        <f xml:space="preserve"> (AF$2 &gt;= NTBA!$F$17) * IF(AF$268 &gt;= $E373, MAX( MIN( $F373*$F$264, $F373-SUM($I373:AE373)),0),0)</f>
        <v>0</v>
      </c>
      <c r="AG373" s="53">
        <f xml:space="preserve"> (AG$2 &gt;= NTBA!$F$17) * IF(AG$268 &gt;= $E373, MAX( MIN( $F373*$F$264, $F373-SUM($I373:AF373)),0),0)</f>
        <v>0</v>
      </c>
      <c r="AH373" s="53">
        <f xml:space="preserve"> (AH$2 &gt;= NTBA!$F$17) * IF(AH$268 &gt;= $E373, MAX( MIN( $F373*$F$264, $F373-SUM($I373:AG373)),0),0)</f>
        <v>0</v>
      </c>
      <c r="AI373" s="53">
        <f xml:space="preserve"> (AI$2 &gt;= NTBA!$F$17) * IF(AI$268 &gt;= $E373, MAX( MIN( $F373*$F$264, $F373-SUM($I373:AH373)),0),0)</f>
        <v>0</v>
      </c>
      <c r="AJ373" s="53">
        <f xml:space="preserve"> (AJ$2 &gt;= NTBA!$F$17) * IF(AJ$268 &gt;= $E373, MAX( MIN( $F373*$F$264, $F373-SUM($I373:AI373)),0),0)</f>
        <v>0</v>
      </c>
      <c r="AK373" s="53">
        <f xml:space="preserve"> (AK$2 &gt;= NTBA!$F$17) * IF(AK$268 &gt;= $E373, MAX( MIN( $F373*$F$264, $F373-SUM($I373:AJ373)),0),0)</f>
        <v>0</v>
      </c>
      <c r="AL373" s="53">
        <f xml:space="preserve"> (AL$2 &gt;= NTBA!$F$17) * IF(AL$268 &gt;= $E373, MAX( MIN( $F373*$F$264, $F373-SUM($I373:AK373)),0),0)</f>
        <v>0</v>
      </c>
      <c r="AM373" s="53">
        <f xml:space="preserve"> (AM$2 &gt;= NTBA!$F$17) * IF(AM$268 &gt;= $E373, MAX( MIN( $F373*$F$264, $F373-SUM($I373:AL373)),0),0)</f>
        <v>0</v>
      </c>
      <c r="AN373" s="53">
        <f xml:space="preserve"> (AN$2 &gt;= NTBA!$F$17) * IF(AN$268 &gt;= $E373, MAX( MIN( $F373*$F$264, $F373-SUM($I373:AM373)),0),0)</f>
        <v>0</v>
      </c>
      <c r="AO373" s="53">
        <f xml:space="preserve"> (AO$2 &gt;= NTBA!$F$17) * IF(AO$268 &gt;= $E373, MAX( MIN( $F373*$F$264, $F373-SUM($I373:AN373)),0),0)</f>
        <v>0</v>
      </c>
      <c r="AP373" s="53">
        <f xml:space="preserve"> (AP$2 &gt;= NTBA!$F$17) * IF(AP$268 &gt;= $E373, MAX( MIN( $F373*$F$264, $F373-SUM($I373:AO373)),0),0)</f>
        <v>0</v>
      </c>
      <c r="AQ373" s="53">
        <f xml:space="preserve"> (AQ$2 &gt;= NTBA!$F$17) * IF(AQ$268 &gt;= $E373, MAX( MIN( $F373*$F$264, $F373-SUM($I373:AP373)),0),0)</f>
        <v>0</v>
      </c>
      <c r="AR373" s="53">
        <f xml:space="preserve"> (AR$2 &gt;= NTBA!$F$17) * IF(AR$268 &gt;= $E373, MAX( MIN( $F373*$F$264, $F373-SUM($I373:AQ373)),0),0)</f>
        <v>0</v>
      </c>
      <c r="AS373" s="53">
        <f xml:space="preserve"> (AS$2 &gt;= NTBA!$F$17) * IF(AS$268 &gt;= $E373, MAX( MIN( $F373*$F$264, $F373-SUM($I373:AR373)),0),0)</f>
        <v>0</v>
      </c>
      <c r="AT373" s="53">
        <f xml:space="preserve"> (AT$2 &gt;= NTBA!$F$17) * IF(AT$268 &gt;= $E373, MAX( MIN( $F373*$F$264, $F373-SUM($I373:AS373)),0),0)</f>
        <v>0</v>
      </c>
      <c r="AU373" s="53">
        <f xml:space="preserve"> (AU$2 &gt;= NTBA!$F$17) * IF(AU$268 &gt;= $E373, MAX( MIN( $F373*$F$264, $F373-SUM($I373:AT373)),0),0)</f>
        <v>0</v>
      </c>
      <c r="AV373" s="53">
        <f xml:space="preserve"> (AV$2 &gt;= NTBA!$F$17) * IF(AV$268 &gt;= $E373, MAX( MIN( $F373*$F$264, $F373-SUM($I373:AU373)),0),0)</f>
        <v>0</v>
      </c>
      <c r="AW373" s="53">
        <f xml:space="preserve"> (AW$2 &gt;= NTBA!$F$17) * IF(AW$268 &gt;= $E373, MAX( MIN( $F373*$F$264, $F373-SUM($I373:AV373)),0),0)</f>
        <v>0</v>
      </c>
      <c r="AX373" s="53">
        <f xml:space="preserve"> (AX$2 &gt;= NTBA!$F$17) * IF(AX$268 &gt;= $E373, MAX( MIN( $F373*$F$264, $F373-SUM($I373:AW373)),0),0)</f>
        <v>0</v>
      </c>
      <c r="AY373" s="53">
        <f xml:space="preserve"> (AY$2 &gt;= NTBA!$F$17) * IF(AY$268 &gt;= $E373, MAX( MIN( $F373*$F$264, $F373-SUM($I373:AX373)),0),0)</f>
        <v>0</v>
      </c>
      <c r="AZ373" s="53">
        <f xml:space="preserve"> (AZ$2 &gt;= NTBA!$F$17) * IF(AZ$268 &gt;= $E373, MAX( MIN( $F373*$F$264, $F373-SUM($I373:AY373)),0),0)</f>
        <v>0</v>
      </c>
      <c r="BA373" s="53">
        <f xml:space="preserve"> (BA$2 &gt;= NTBA!$F$17) * IF(BA$268 &gt;= $E373, MAX( MIN( $F373*$F$264, $F373-SUM($I373:AZ373)),0),0)</f>
        <v>0</v>
      </c>
      <c r="BB373" s="53">
        <f xml:space="preserve"> (BB$2 &gt;= NTBA!$F$17) * IF(BB$268 &gt;= $E373, MAX( MIN( $F373*$F$264, $F373-SUM($I373:BA373)),0),0)</f>
        <v>0</v>
      </c>
      <c r="BC373" s="53">
        <f xml:space="preserve"> (BC$2 &gt;= NTBA!$F$17) * IF(BC$268 &gt;= $E373, MAX( MIN( $F373*$F$264, $F373-SUM($I373:BB373)),0),0)</f>
        <v>0</v>
      </c>
      <c r="BD373" s="53">
        <f xml:space="preserve"> (BD$2 &gt;= NTBA!$F$17) * IF(BD$268 &gt;= $E373, MAX( MIN( $F373*$F$264, $F373-SUM($I373:BC373)),0),0)</f>
        <v>0</v>
      </c>
      <c r="BE373" s="53">
        <f xml:space="preserve"> (BE$2 &gt;= NTBA!$F$17) * IF(BE$268 &gt;= $E373, MAX( MIN( $F373*$F$264, $F373-SUM($I373:BD373)),0),0)</f>
        <v>0</v>
      </c>
      <c r="BF373" s="53">
        <f xml:space="preserve"> (BF$2 &gt;= NTBA!$F$17) * IF(BF$268 &gt;= $E373, MAX( MIN( $F373*$F$264, $F373-SUM($I373:BE373)),0),0)</f>
        <v>0</v>
      </c>
      <c r="BG373" s="53">
        <f xml:space="preserve"> (BG$2 &gt;= NTBA!$F$17) * IF(BG$268 &gt;= $E373, MAX( MIN( $F373*$F$264, $F373-SUM($I373:BF373)),0),0)</f>
        <v>0</v>
      </c>
      <c r="BH373" s="53">
        <f xml:space="preserve"> (BH$2 &gt;= NTBA!$F$17) * IF(BH$268 &gt;= $E373, MAX( MIN( $F373*$F$264, $F373-SUM($I373:BG373)),0),0)</f>
        <v>0</v>
      </c>
      <c r="BI373" s="53">
        <f xml:space="preserve"> (BI$2 &gt;= NTBA!$F$17) * IF(BI$268 &gt;= $E373, MAX( MIN( $F373*$F$264, $F373-SUM($I373:BH373)),0),0)</f>
        <v>0</v>
      </c>
      <c r="BJ373" s="53">
        <f xml:space="preserve"> (BJ$2 &gt;= NTBA!$F$17) * IF(BJ$268 &gt;= $E373, MAX( MIN( $F373*$F$264, $F373-SUM($I373:BI373)),0),0)</f>
        <v>0</v>
      </c>
      <c r="BK373" s="53">
        <f xml:space="preserve"> (BK$2 &gt;= NTBA!$F$17) * IF(BK$268 &gt;= $E373, MAX( MIN( $F373*$F$264, $F373-SUM($I373:BJ373)),0),0)</f>
        <v>0</v>
      </c>
      <c r="BL373" s="53">
        <f xml:space="preserve"> (BL$2 &gt;= NTBA!$F$17) * IF(BL$268 &gt;= $E373, MAX( MIN( $F373*$F$264, $F373-SUM($I373:BK373)),0),0)</f>
        <v>0</v>
      </c>
      <c r="BM373" s="53">
        <f xml:space="preserve"> (BM$2 &gt;= NTBA!$F$17) * IF(BM$268 &gt;= $E373, MAX( MIN( $F373*$F$264, $F373-SUM($I373:BL373)),0),0)</f>
        <v>0</v>
      </c>
      <c r="BN373" s="53">
        <f xml:space="preserve"> (BN$2 &gt;= NTBA!$F$17) * IF(BN$268 &gt;= $E373, MAX( MIN( $F373*$F$264, $F373-SUM($I373:BM373)),0),0)</f>
        <v>0</v>
      </c>
      <c r="BO373" s="53">
        <f xml:space="preserve"> (BO$2 &gt;= NTBA!$F$17) * IF(BO$268 &gt;= $E373, MAX( MIN( $F373*$F$264, $F373-SUM($I373:BN373)),0),0)</f>
        <v>0</v>
      </c>
      <c r="BP373" s="53">
        <f xml:space="preserve"> (BP$2 &gt;= NTBA!$F$17) * IF(BP$268 &gt;= $E373, MAX( MIN( $F373*$F$264, $F373-SUM($I373:BO373)),0),0)</f>
        <v>0</v>
      </c>
      <c r="BQ373" s="53">
        <f xml:space="preserve"> (BQ$2 &gt;= NTBA!$F$17) * IF(BQ$268 &gt;= $E373, MAX( MIN( $F373*$F$264, $F373-SUM($I373:BP373)),0),0)</f>
        <v>0</v>
      </c>
      <c r="BR373" s="53">
        <f xml:space="preserve"> (BR$2 &gt;= NTBA!$F$17) * IF(BR$268 &gt;= $E373, MAX( MIN( $F373*$F$264, $F373-SUM($I373:BQ373)),0),0)</f>
        <v>0</v>
      </c>
      <c r="BS373" s="53">
        <f xml:space="preserve"> (BS$2 &gt;= NTBA!$F$17) * IF(BS$268 &gt;= $E373, MAX( MIN( $F373*$F$264, $F373-SUM($I373:BR373)),0),0)</f>
        <v>0</v>
      </c>
      <c r="BT373" s="53">
        <f xml:space="preserve"> (BT$2 &gt;= NTBA!$F$17) * IF(BT$268 &gt;= $E373, MAX( MIN( $F373*$F$264, $F373-SUM($I373:BS373)),0),0)</f>
        <v>0</v>
      </c>
      <c r="BU373" s="53">
        <f xml:space="preserve"> (BU$2 &gt;= NTBA!$F$17) * IF(BU$268 &gt;= $E373, MAX( MIN( $F373*$F$264, $F373-SUM($I373:BT373)),0),0)</f>
        <v>0</v>
      </c>
      <c r="BV373" s="53">
        <f xml:space="preserve"> (BV$2 &gt;= NTBA!$F$17) * IF(BV$268 &gt;= $E373, MAX( MIN( $F373*$F$264, $F373-SUM($I373:BU373)),0),0)</f>
        <v>0</v>
      </c>
      <c r="BW373" s="53">
        <f xml:space="preserve"> (BW$2 &gt;= NTBA!$F$17) * IF(BW$268 &gt;= $E373, MAX( MIN( $F373*$F$264, $F373-SUM($I373:BV373)),0),0)</f>
        <v>0</v>
      </c>
      <c r="BX373" s="53">
        <f xml:space="preserve"> (BX$2 &gt;= NTBA!$F$17) * IF(BX$268 &gt;= $E373, MAX( MIN( $F373*$F$264, $F373-SUM($I373:BW373)),0),0)</f>
        <v>0</v>
      </c>
      <c r="BY373" s="53">
        <f xml:space="preserve"> (BY$2 &gt;= NTBA!$F$17) * IF(BY$268 &gt;= $E373, MAX( MIN( $F373*$F$264, $F373-SUM($I373:BX373)),0),0)</f>
        <v>0</v>
      </c>
      <c r="BZ373" s="53">
        <f xml:space="preserve"> (BZ$2 &gt;= NTBA!$F$17) * IF(BZ$268 &gt;= $E373, MAX( MIN( $F373*$F$264, $F373-SUM($I373:BY373)),0),0)</f>
        <v>0</v>
      </c>
      <c r="CA373" s="53">
        <f xml:space="preserve"> (CA$2 &gt;= NTBA!$F$17) * IF(CA$268 &gt;= $E373, MAX( MIN( $F373*$F$264, $F373-SUM($I373:BZ373)),0),0)</f>
        <v>0</v>
      </c>
      <c r="CB373" s="53">
        <f xml:space="preserve"> (CB$2 &gt;= NTBA!$F$17) * IF(CB$268 &gt;= $E373, MAX( MIN( $F373*$F$264, $F373-SUM($I373:CA373)),0),0)</f>
        <v>0</v>
      </c>
      <c r="CC373" s="53">
        <f xml:space="preserve"> (CC$2 &gt;= NTBA!$F$17) * IF(CC$268 &gt;= $E373, MAX( MIN( $F373*$F$264, $F373-SUM($I373:CB373)),0),0)</f>
        <v>0</v>
      </c>
      <c r="CD373" s="53">
        <f xml:space="preserve"> (CD$2 &gt;= NTBA!$F$17) * IF(CD$268 &gt;= $E373, MAX( MIN( $F373*$F$264, $F373-SUM($I373:CC373)),0),0)</f>
        <v>0</v>
      </c>
      <c r="CE373" s="53">
        <f xml:space="preserve"> (CE$2 &gt;= NTBA!$F$17) * IF(CE$268 &gt;= $E373, MAX( MIN( $F373*$F$264, $F373-SUM($I373:CD373)),0),0)</f>
        <v>0</v>
      </c>
      <c r="CF373" s="53">
        <f xml:space="preserve"> (CF$2 &gt;= NTBA!$F$17) * IF(CF$268 &gt;= $E373, MAX( MIN( $F373*$F$264, $F373-SUM($I373:CE373)),0),0)</f>
        <v>0</v>
      </c>
      <c r="CG373" s="53">
        <f xml:space="preserve"> (CG$2 &gt;= NTBA!$F$17) * IF(CG$268 &gt;= $E373, MAX( MIN( $F373*$F$264, $F373-SUM($I373:CF373)),0),0)</f>
        <v>0</v>
      </c>
      <c r="CH373" s="53">
        <f xml:space="preserve"> (CH$2 &gt;= NTBA!$F$17) * IF(CH$268 &gt;= $E373, MAX( MIN( $F373*$F$264, $F373-SUM($I373:CG373)),0),0)</f>
        <v>0</v>
      </c>
      <c r="CI373" s="53">
        <f xml:space="preserve"> (CI$2 &gt;= NTBA!$F$17) * IF(CI$268 &gt;= $E373, MAX( MIN( $F373*$F$264, $F373-SUM($I373:CH373)),0),0)</f>
        <v>0</v>
      </c>
      <c r="CJ373" s="53">
        <f xml:space="preserve"> (CJ$2 &gt;= NTBA!$F$17) * IF(CJ$268 &gt;= $E373, MAX( MIN( $F373*$F$264, $F373-SUM($I373:CI373)),0),0)</f>
        <v>0</v>
      </c>
      <c r="CK373" s="53">
        <f xml:space="preserve"> (CK$2 &gt;= NTBA!$F$17) * IF(CK$268 &gt;= $E373, MAX( MIN( $F373*$F$264, $F373-SUM($I373:CJ373)),0),0)</f>
        <v>0</v>
      </c>
      <c r="CL373" s="53">
        <f xml:space="preserve"> (CL$2 &gt;= NTBA!$F$17) * IF(CL$268 &gt;= $E373, MAX( MIN( $F373*$F$264, $F373-SUM($I373:CK373)),0),0)</f>
        <v>0</v>
      </c>
      <c r="CM373" s="53">
        <f xml:space="preserve"> (CM$2 &gt;= NTBA!$F$17) * IF(CM$268 &gt;= $E373, MAX( MIN( $F373*$F$264, $F373-SUM($I373:CL373)),0),0)</f>
        <v>0</v>
      </c>
      <c r="CN373" s="53">
        <f xml:space="preserve"> (CN$2 &gt;= NTBA!$F$17) * IF(CN$268 &gt;= $E373, MAX( MIN( $F373*$F$264, $F373-SUM($I373:CM373)),0),0)</f>
        <v>0</v>
      </c>
      <c r="CO373" s="53">
        <f xml:space="preserve"> (CO$2 &gt;= NTBA!$F$17) * IF(CO$268 &gt;= $E373, MAX( MIN( $F373*$F$264, $F373-SUM($I373:CN373)),0),0)</f>
        <v>0</v>
      </c>
      <c r="CP373" s="53">
        <f xml:space="preserve"> (CP$2 &gt;= NTBA!$F$17) * IF(CP$268 &gt;= $E373, MAX( MIN( $F373*$F$264, $F373-SUM($I373:CO373)),0),0)</f>
        <v>0</v>
      </c>
      <c r="CQ373" s="53">
        <f xml:space="preserve"> (CQ$2 &gt;= NTBA!$F$17) * IF(CQ$268 &gt;= $E373, MAX( MIN( $F373*$F$264, $F373-SUM($I373:CP373)),0),0)</f>
        <v>0</v>
      </c>
      <c r="CR373" s="53">
        <f xml:space="preserve"> (CR$2 &gt;= NTBA!$F$17) * IF(CR$268 &gt;= $E373, MAX( MIN( $F373*$F$264, $F373-SUM($I373:CQ373)),0),0)</f>
        <v>0</v>
      </c>
      <c r="CS373" s="53">
        <f xml:space="preserve"> (CS$2 &gt;= NTBA!$F$17) * IF(CS$268 &gt;= $E373, MAX( MIN( $F373*$F$264, $F373-SUM($I373:CR373)),0),0)</f>
        <v>0</v>
      </c>
      <c r="CT373" s="53">
        <f xml:space="preserve"> (CT$2 &gt;= NTBA!$F$17) * IF(CT$268 &gt;= $E373, MAX( MIN( $F373*$F$264, $F373-SUM($I373:CS373)),0),0)</f>
        <v>0</v>
      </c>
      <c r="CU373" s="53">
        <f xml:space="preserve"> (CU$2 &gt;= NTBA!$F$17) * IF(CU$268 &gt;= $E373, MAX( MIN( $F373*$F$264, $F373-SUM($I373:CT373)),0),0)</f>
        <v>0</v>
      </c>
      <c r="CV373" s="53">
        <f xml:space="preserve"> (CV$2 &gt;= NTBA!$F$17) * IF(CV$268 &gt;= $E373, MAX( MIN( $F373*$F$264, $F373-SUM($I373:CU373)),0),0)</f>
        <v>0</v>
      </c>
      <c r="CW373" s="53">
        <f xml:space="preserve"> (CW$2 &gt;= NTBA!$F$17) * IF(CW$268 &gt;= $E373, MAX( MIN( $F373*$F$264, $F373-SUM($I373:CV373)),0),0)</f>
        <v>0</v>
      </c>
      <c r="CX373" s="53">
        <f xml:space="preserve"> (CX$2 &gt;= NTBA!$F$17) * IF(CX$268 &gt;= $E373, MAX( MIN( $F373*$F$264, $F373-SUM($I373:CW373)),0),0)</f>
        <v>0</v>
      </c>
      <c r="CY373" s="53">
        <f xml:space="preserve"> (CY$2 &gt;= NTBA!$F$17) * IF(CY$268 &gt;= $E373, MAX( MIN( $F373*$F$264, $F373-SUM($I373:CX373)),0),0)</f>
        <v>0</v>
      </c>
      <c r="CZ373" s="53">
        <f xml:space="preserve"> (CZ$2 &gt;= NTBA!$F$17) * IF(CZ$268 &gt;= $E373, MAX( MIN( $F373*$F$264, $F373-SUM($I373:CY373)),0),0)</f>
        <v>0</v>
      </c>
      <c r="DA373" s="53">
        <f xml:space="preserve"> (DA$2 &gt;= NTBA!$F$17) * IF(DA$268 &gt;= $E373, MAX( MIN( $F373*$F$264, $F373-SUM($I373:CZ373)),0),0)</f>
        <v>0</v>
      </c>
      <c r="DB373" s="53">
        <f xml:space="preserve"> (DB$2 &gt;= NTBA!$F$17) * IF(DB$268 &gt;= $E373, MAX( MIN( $F373*$F$264, $F373-SUM($I373:DA373)),0),0)</f>
        <v>0</v>
      </c>
      <c r="DC373" s="53">
        <f xml:space="preserve"> (DC$2 &gt;= NTBA!$F$17) * IF(DC$268 &gt;= $E373, MAX( MIN( $F373*$F$264, $F373-SUM($I373:DB373)),0),0)</f>
        <v>0</v>
      </c>
      <c r="DD373" s="53">
        <f xml:space="preserve"> (DD$2 &gt;= NTBA!$F$17) * IF(DD$268 &gt;= $E373, MAX( MIN( $F373*$F$264, $F373-SUM($I373:DC373)),0),0)</f>
        <v>0</v>
      </c>
      <c r="DE373" s="53">
        <f xml:space="preserve"> (DE$2 &gt;= NTBA!$F$17) * IF(DE$268 &gt;= $E373, MAX( MIN( $F373*$F$264, $F373-SUM($I373:DD373)),0),0)</f>
        <v>0</v>
      </c>
      <c r="DF373" s="53">
        <f xml:space="preserve"> (DF$2 &gt;= NTBA!$F$17) * IF(DF$268 &gt;= $E373, MAX( MIN( $F373*$F$264, $F373-SUM($I373:DE373)),0),0)</f>
        <v>0</v>
      </c>
      <c r="DG373" s="53">
        <f xml:space="preserve"> (DG$2 &gt;= NTBA!$F$17) * IF(DG$268 &gt;= $E373, MAX( MIN( $F373*$F$264, $F373-SUM($I373:DF373)),0),0)</f>
        <v>0</v>
      </c>
      <c r="DH373" s="53">
        <f xml:space="preserve"> (DH$2 &gt;= NTBA!$F$17) * IF(DH$268 &gt;= $E373, MAX( MIN( $F373*$F$264, $F373-SUM($I373:DG373)),0),0)</f>
        <v>0</v>
      </c>
      <c r="DI373" s="53">
        <f xml:space="preserve"> (DI$2 &gt;= NTBA!$F$17) * IF(DI$268 &gt;= $E373, MAX( MIN( $F373*$F$264, $F373-SUM($I373:DH373)),0),0)</f>
        <v>0</v>
      </c>
      <c r="DJ373" s="53">
        <f ca="1" xml:space="preserve"> (DJ$2 &gt;= NTBA!$F$17) * IF(DJ$268 &gt;= $E373, MAX( MIN( $F373*$F$264, $F373-SUM($I373:DI373)),0),0)</f>
        <v>0</v>
      </c>
      <c r="DK373" s="53">
        <f ca="1" xml:space="preserve"> (DK$2 &gt;= NTBA!$F$17) * IF(DK$268 &gt;= $E373, MAX( MIN( $F373*$F$264, $F373-SUM($I373:DJ373)),0),0)</f>
        <v>0</v>
      </c>
      <c r="DL373" s="53">
        <f ca="1" xml:space="preserve"> (DL$2 &gt;= NTBA!$F$17) * IF(DL$268 &gt;= $E373, MAX( MIN( $F373*$F$264, $F373-SUM($I373:DK373)),0),0)</f>
        <v>0</v>
      </c>
      <c r="DM373" s="53">
        <f ca="1" xml:space="preserve"> (DM$2 &gt;= NTBA!$F$17) * IF(DM$268 &gt;= $E373, MAX( MIN( $F373*$F$264, $F373-SUM($I373:DL373)),0),0)</f>
        <v>0</v>
      </c>
      <c r="DN373" s="53">
        <f ca="1" xml:space="preserve"> (DN$2 &gt;= NTBA!$F$17) * IF(DN$268 &gt;= $E373, MAX( MIN( $F373*$F$264, $F373-SUM($I373:DM373)),0),0)</f>
        <v>0</v>
      </c>
      <c r="DO373" s="53">
        <f ca="1" xml:space="preserve"> (DO$2 &gt;= NTBA!$F$17) * IF(DO$268 &gt;= $E373, MAX( MIN( $F373*$F$264, $F373-SUM($I373:DN373)),0),0)</f>
        <v>0</v>
      </c>
      <c r="DP373" s="53">
        <f ca="1" xml:space="preserve"> (DP$2 &gt;= NTBA!$F$17) * IF(DP$268 &gt;= $E373, MAX( MIN( $F373*$F$264, $F373-SUM($I373:DO373)),0),0)</f>
        <v>0</v>
      </c>
      <c r="DQ373" s="53">
        <f ca="1" xml:space="preserve"> (DQ$2 &gt;= NTBA!$F$17) * IF(DQ$268 &gt;= $E373, MAX( MIN( $F373*$F$264, $F373-SUM($I373:DP373)),0),0)</f>
        <v>0</v>
      </c>
      <c r="DR373" s="53">
        <f ca="1" xml:space="preserve"> (DR$2 &gt;= NTBA!$F$17) * IF(DR$268 &gt;= $E373, MAX( MIN( $F373*$F$264, $F373-SUM($I373:DQ373)),0),0)</f>
        <v>0</v>
      </c>
      <c r="DS373" s="53">
        <f ca="1" xml:space="preserve"> (DS$2 &gt;= NTBA!$F$17) * IF(DS$268 &gt;= $E373, MAX( MIN( $F373*$F$264, $F373-SUM($I373:DR373)),0),0)</f>
        <v>0</v>
      </c>
      <c r="DT373" s="53">
        <f ca="1" xml:space="preserve"> (DT$2 &gt;= NTBA!$F$17) * IF(DT$268 &gt;= $E373, MAX( MIN( $F373*$F$264, $F373-SUM($I373:DS373)),0),0)</f>
        <v>0</v>
      </c>
      <c r="DU373" s="53">
        <f ca="1" xml:space="preserve"> (DU$2 &gt;= NTBA!$F$17) * IF(DU$268 &gt;= $E373, MAX( MIN( $F373*$F$264, $F373-SUM($I373:DT373)),0),0)</f>
        <v>0</v>
      </c>
      <c r="DV373" s="53">
        <f ca="1" xml:space="preserve"> (DV$2 &gt;= NTBA!$F$17) * IF(DV$268 &gt;= $E373, MAX( MIN( $F373*$F$264, $F373-SUM($I373:DU373)),0),0)</f>
        <v>0</v>
      </c>
      <c r="DW373" s="53">
        <f ca="1" xml:space="preserve"> (DW$2 &gt;= NTBA!$F$17) * IF(DW$268 &gt;= $E373, MAX( MIN( $F373*$F$264, $F373-SUM($I373:DV373)),0),0)</f>
        <v>0</v>
      </c>
      <c r="DX373" s="53">
        <f ca="1" xml:space="preserve"> (DX$2 &gt;= NTBA!$F$17) * IF(DX$268 &gt;= $E373, MAX( MIN( $F373*$F$264, $F373-SUM($I373:DW373)),0),0)</f>
        <v>0</v>
      </c>
      <c r="DY373" s="53">
        <f ca="1" xml:space="preserve"> (DY$2 &gt;= NTBA!$F$17) * IF(DY$268 &gt;= $E373, MAX( MIN( $F373*$F$264, $F373-SUM($I373:DX373)),0),0)</f>
        <v>0</v>
      </c>
      <c r="DZ373" s="53">
        <f ca="1" xml:space="preserve"> (DZ$2 &gt;= NTBA!$F$17) * IF(DZ$268 &gt;= $E373, MAX( MIN( $F373*$F$264, $F373-SUM($I373:DY373)),0),0)</f>
        <v>0</v>
      </c>
      <c r="EA373" s="53">
        <f ca="1" xml:space="preserve"> (EA$2 &gt;= NTBA!$F$17) * IF(EA$268 &gt;= $E373, MAX( MIN( $F373*$F$264, $F373-SUM($I373:DZ373)),0),0)</f>
        <v>0</v>
      </c>
      <c r="EB373" s="53">
        <f ca="1" xml:space="preserve"> (EB$2 &gt;= NTBA!$F$17) * IF(EB$268 &gt;= $E373, MAX( MIN( $F373*$F$264, $F373-SUM($I373:EA373)),0),0)</f>
        <v>0</v>
      </c>
      <c r="EC373" s="53">
        <f ca="1" xml:space="preserve"> (EC$2 &gt;= NTBA!$F$17) * IF(EC$268 &gt;= $E373, MAX( MIN( $F373*$F$264, $F373-SUM($I373:EB373)),0),0)</f>
        <v>0</v>
      </c>
      <c r="ED373" s="53">
        <f ca="1" xml:space="preserve"> (ED$2 &gt;= NTBA!$F$17) * IF(ED$268 &gt;= $E373, MAX( MIN( $F373*$F$264, $F373-SUM($I373:EC373)),0),0)</f>
        <v>0</v>
      </c>
      <c r="EE373" s="53">
        <f ca="1" xml:space="preserve"> (EE$2 &gt;= NTBA!$F$17) * IF(EE$268 &gt;= $E373, MAX( MIN( $F373*$F$264, $F373-SUM($I373:ED373)),0),0)</f>
        <v>0</v>
      </c>
      <c r="EF373" s="53">
        <f ca="1" xml:space="preserve"> (EF$2 &gt;= NTBA!$F$17) * IF(EF$268 &gt;= $E373, MAX( MIN( $F373*$F$264, $F373-SUM($I373:EE373)),0),0)</f>
        <v>0</v>
      </c>
      <c r="EG373" s="53">
        <f ca="1" xml:space="preserve"> (EG$2 &gt;= NTBA!$F$17) * IF(EG$268 &gt;= $E373, MAX( MIN( $F373*$F$264, $F373-SUM($I373:EF373)),0),0)</f>
        <v>0</v>
      </c>
      <c r="EH373" s="53">
        <f ca="1" xml:space="preserve"> (EH$2 &gt;= NTBA!$F$17) * IF(EH$268 &gt;= $E373, MAX( MIN( $F373*$F$264, $F373-SUM($I373:EG373)),0),0)</f>
        <v>0</v>
      </c>
      <c r="EI373" s="21"/>
    </row>
    <row r="374" spans="5:139" ht="15" customHeight="1" outlineLevel="1" x14ac:dyDescent="0.35">
      <c r="E374" s="625">
        <v>106</v>
      </c>
      <c r="F374" s="415">
        <f ca="1"/>
        <v>0</v>
      </c>
      <c r="H374" s="26">
        <f t="shared" ca="1" si="185"/>
        <v>0</v>
      </c>
      <c r="I374" s="39"/>
      <c r="J374" s="53">
        <f xml:space="preserve"> (J$2 &gt;= NTBA!$F$17) * IF(J$268 &gt;= $E374, MAX( MIN( $F374*$F$264, $F374-SUM($I374:I374)),0),0)</f>
        <v>0</v>
      </c>
      <c r="K374" s="53">
        <f xml:space="preserve"> (K$2 &gt;= NTBA!$F$17) * IF(K$268 &gt;= $E374, MAX( MIN( $F374*$F$264, $F374-SUM($I374:J374)),0),0)</f>
        <v>0</v>
      </c>
      <c r="L374" s="53">
        <f xml:space="preserve"> (L$2 &gt;= NTBA!$F$17) * IF(L$268 &gt;= $E374, MAX( MIN( $F374*$F$264, $F374-SUM($I374:K374)),0),0)</f>
        <v>0</v>
      </c>
      <c r="M374" s="53">
        <f xml:space="preserve"> (M$2 &gt;= NTBA!$F$17) * IF(M$268 &gt;= $E374, MAX( MIN( $F374*$F$264, $F374-SUM($I374:L374)),0),0)</f>
        <v>0</v>
      </c>
      <c r="N374" s="53">
        <f xml:space="preserve"> (N$2 &gt;= NTBA!$F$17) * IF(N$268 &gt;= $E374, MAX( MIN( $F374*$F$264, $F374-SUM($I374:M374)),0),0)</f>
        <v>0</v>
      </c>
      <c r="O374" s="53">
        <f xml:space="preserve"> (O$2 &gt;= NTBA!$F$17) * IF(O$268 &gt;= $E374, MAX( MIN( $F374*$F$264, $F374-SUM($I374:N374)),0),0)</f>
        <v>0</v>
      </c>
      <c r="P374" s="53">
        <f xml:space="preserve"> (P$2 &gt;= NTBA!$F$17) * IF(P$268 &gt;= $E374, MAX( MIN( $F374*$F$264, $F374-SUM($I374:O374)),0),0)</f>
        <v>0</v>
      </c>
      <c r="Q374" s="53">
        <f xml:space="preserve"> (Q$2 &gt;= NTBA!$F$17) * IF(Q$268 &gt;= $E374, MAX( MIN( $F374*$F$264, $F374-SUM($I374:P374)),0),0)</f>
        <v>0</v>
      </c>
      <c r="R374" s="53">
        <f xml:space="preserve"> (R$2 &gt;= NTBA!$F$17) * IF(R$268 &gt;= $E374, MAX( MIN( $F374*$F$264, $F374-SUM($I374:Q374)),0),0)</f>
        <v>0</v>
      </c>
      <c r="S374" s="53">
        <f xml:space="preserve"> (S$2 &gt;= NTBA!$F$17) * IF(S$268 &gt;= $E374, MAX( MIN( $F374*$F$264, $F374-SUM($I374:R374)),0),0)</f>
        <v>0</v>
      </c>
      <c r="T374" s="53">
        <f xml:space="preserve"> (T$2 &gt;= NTBA!$F$17) * IF(T$268 &gt;= $E374, MAX( MIN( $F374*$F$264, $F374-SUM($I374:S374)),0),0)</f>
        <v>0</v>
      </c>
      <c r="U374" s="53">
        <f xml:space="preserve"> (U$2 &gt;= NTBA!$F$17) * IF(U$268 &gt;= $E374, MAX( MIN( $F374*$F$264, $F374-SUM($I374:T374)),0),0)</f>
        <v>0</v>
      </c>
      <c r="V374" s="53">
        <f xml:space="preserve"> (V$2 &gt;= NTBA!$F$17) * IF(V$268 &gt;= $E374, MAX( MIN( $F374*$F$264, $F374-SUM($I374:U374)),0),0)</f>
        <v>0</v>
      </c>
      <c r="W374" s="53">
        <f xml:space="preserve"> (W$2 &gt;= NTBA!$F$17) * IF(W$268 &gt;= $E374, MAX( MIN( $F374*$F$264, $F374-SUM($I374:V374)),0),0)</f>
        <v>0</v>
      </c>
      <c r="X374" s="53">
        <f xml:space="preserve"> (X$2 &gt;= NTBA!$F$17) * IF(X$268 &gt;= $E374, MAX( MIN( $F374*$F$264, $F374-SUM($I374:W374)),0),0)</f>
        <v>0</v>
      </c>
      <c r="Y374" s="53">
        <f xml:space="preserve"> (Y$2 &gt;= NTBA!$F$17) * IF(Y$268 &gt;= $E374, MAX( MIN( $F374*$F$264, $F374-SUM($I374:X374)),0),0)</f>
        <v>0</v>
      </c>
      <c r="Z374" s="53">
        <f xml:space="preserve"> (Z$2 &gt;= NTBA!$F$17) * IF(Z$268 &gt;= $E374, MAX( MIN( $F374*$F$264, $F374-SUM($I374:Y374)),0),0)</f>
        <v>0</v>
      </c>
      <c r="AA374" s="53">
        <f xml:space="preserve"> (AA$2 &gt;= NTBA!$F$17) * IF(AA$268 &gt;= $E374, MAX( MIN( $F374*$F$264, $F374-SUM($I374:Z374)),0),0)</f>
        <v>0</v>
      </c>
      <c r="AB374" s="53">
        <f xml:space="preserve"> (AB$2 &gt;= NTBA!$F$17) * IF(AB$268 &gt;= $E374, MAX( MIN( $F374*$F$264, $F374-SUM($I374:AA374)),0),0)</f>
        <v>0</v>
      </c>
      <c r="AC374" s="53">
        <f xml:space="preserve"> (AC$2 &gt;= NTBA!$F$17) * IF(AC$268 &gt;= $E374, MAX( MIN( $F374*$F$264, $F374-SUM($I374:AB374)),0),0)</f>
        <v>0</v>
      </c>
      <c r="AD374" s="53">
        <f xml:space="preserve"> (AD$2 &gt;= NTBA!$F$17) * IF(AD$268 &gt;= $E374, MAX( MIN( $F374*$F$264, $F374-SUM($I374:AC374)),0),0)</f>
        <v>0</v>
      </c>
      <c r="AE374" s="53">
        <f xml:space="preserve"> (AE$2 &gt;= NTBA!$F$17) * IF(AE$268 &gt;= $E374, MAX( MIN( $F374*$F$264, $F374-SUM($I374:AD374)),0),0)</f>
        <v>0</v>
      </c>
      <c r="AF374" s="53">
        <f xml:space="preserve"> (AF$2 &gt;= NTBA!$F$17) * IF(AF$268 &gt;= $E374, MAX( MIN( $F374*$F$264, $F374-SUM($I374:AE374)),0),0)</f>
        <v>0</v>
      </c>
      <c r="AG374" s="53">
        <f xml:space="preserve"> (AG$2 &gt;= NTBA!$F$17) * IF(AG$268 &gt;= $E374, MAX( MIN( $F374*$F$264, $F374-SUM($I374:AF374)),0),0)</f>
        <v>0</v>
      </c>
      <c r="AH374" s="53">
        <f xml:space="preserve"> (AH$2 &gt;= NTBA!$F$17) * IF(AH$268 &gt;= $E374, MAX( MIN( $F374*$F$264, $F374-SUM($I374:AG374)),0),0)</f>
        <v>0</v>
      </c>
      <c r="AI374" s="53">
        <f xml:space="preserve"> (AI$2 &gt;= NTBA!$F$17) * IF(AI$268 &gt;= $E374, MAX( MIN( $F374*$F$264, $F374-SUM($I374:AH374)),0),0)</f>
        <v>0</v>
      </c>
      <c r="AJ374" s="53">
        <f xml:space="preserve"> (AJ$2 &gt;= NTBA!$F$17) * IF(AJ$268 &gt;= $E374, MAX( MIN( $F374*$F$264, $F374-SUM($I374:AI374)),0),0)</f>
        <v>0</v>
      </c>
      <c r="AK374" s="53">
        <f xml:space="preserve"> (AK$2 &gt;= NTBA!$F$17) * IF(AK$268 &gt;= $E374, MAX( MIN( $F374*$F$264, $F374-SUM($I374:AJ374)),0),0)</f>
        <v>0</v>
      </c>
      <c r="AL374" s="53">
        <f xml:space="preserve"> (AL$2 &gt;= NTBA!$F$17) * IF(AL$268 &gt;= $E374, MAX( MIN( $F374*$F$264, $F374-SUM($I374:AK374)),0),0)</f>
        <v>0</v>
      </c>
      <c r="AM374" s="53">
        <f xml:space="preserve"> (AM$2 &gt;= NTBA!$F$17) * IF(AM$268 &gt;= $E374, MAX( MIN( $F374*$F$264, $F374-SUM($I374:AL374)),0),0)</f>
        <v>0</v>
      </c>
      <c r="AN374" s="53">
        <f xml:space="preserve"> (AN$2 &gt;= NTBA!$F$17) * IF(AN$268 &gt;= $E374, MAX( MIN( $F374*$F$264, $F374-SUM($I374:AM374)),0),0)</f>
        <v>0</v>
      </c>
      <c r="AO374" s="53">
        <f xml:space="preserve"> (AO$2 &gt;= NTBA!$F$17) * IF(AO$268 &gt;= $E374, MAX( MIN( $F374*$F$264, $F374-SUM($I374:AN374)),0),0)</f>
        <v>0</v>
      </c>
      <c r="AP374" s="53">
        <f xml:space="preserve"> (AP$2 &gt;= NTBA!$F$17) * IF(AP$268 &gt;= $E374, MAX( MIN( $F374*$F$264, $F374-SUM($I374:AO374)),0),0)</f>
        <v>0</v>
      </c>
      <c r="AQ374" s="53">
        <f xml:space="preserve"> (AQ$2 &gt;= NTBA!$F$17) * IF(AQ$268 &gt;= $E374, MAX( MIN( $F374*$F$264, $F374-SUM($I374:AP374)),0),0)</f>
        <v>0</v>
      </c>
      <c r="AR374" s="53">
        <f xml:space="preserve"> (AR$2 &gt;= NTBA!$F$17) * IF(AR$268 &gt;= $E374, MAX( MIN( $F374*$F$264, $F374-SUM($I374:AQ374)),0),0)</f>
        <v>0</v>
      </c>
      <c r="AS374" s="53">
        <f xml:space="preserve"> (AS$2 &gt;= NTBA!$F$17) * IF(AS$268 &gt;= $E374, MAX( MIN( $F374*$F$264, $F374-SUM($I374:AR374)),0),0)</f>
        <v>0</v>
      </c>
      <c r="AT374" s="53">
        <f xml:space="preserve"> (AT$2 &gt;= NTBA!$F$17) * IF(AT$268 &gt;= $E374, MAX( MIN( $F374*$F$264, $F374-SUM($I374:AS374)),0),0)</f>
        <v>0</v>
      </c>
      <c r="AU374" s="53">
        <f xml:space="preserve"> (AU$2 &gt;= NTBA!$F$17) * IF(AU$268 &gt;= $E374, MAX( MIN( $F374*$F$264, $F374-SUM($I374:AT374)),0),0)</f>
        <v>0</v>
      </c>
      <c r="AV374" s="53">
        <f xml:space="preserve"> (AV$2 &gt;= NTBA!$F$17) * IF(AV$268 &gt;= $E374, MAX( MIN( $F374*$F$264, $F374-SUM($I374:AU374)),0),0)</f>
        <v>0</v>
      </c>
      <c r="AW374" s="53">
        <f xml:space="preserve"> (AW$2 &gt;= NTBA!$F$17) * IF(AW$268 &gt;= $E374, MAX( MIN( $F374*$F$264, $F374-SUM($I374:AV374)),0),0)</f>
        <v>0</v>
      </c>
      <c r="AX374" s="53">
        <f xml:space="preserve"> (AX$2 &gt;= NTBA!$F$17) * IF(AX$268 &gt;= $E374, MAX( MIN( $F374*$F$264, $F374-SUM($I374:AW374)),0),0)</f>
        <v>0</v>
      </c>
      <c r="AY374" s="53">
        <f xml:space="preserve"> (AY$2 &gt;= NTBA!$F$17) * IF(AY$268 &gt;= $E374, MAX( MIN( $F374*$F$264, $F374-SUM($I374:AX374)),0),0)</f>
        <v>0</v>
      </c>
      <c r="AZ374" s="53">
        <f xml:space="preserve"> (AZ$2 &gt;= NTBA!$F$17) * IF(AZ$268 &gt;= $E374, MAX( MIN( $F374*$F$264, $F374-SUM($I374:AY374)),0),0)</f>
        <v>0</v>
      </c>
      <c r="BA374" s="53">
        <f xml:space="preserve"> (BA$2 &gt;= NTBA!$F$17) * IF(BA$268 &gt;= $E374, MAX( MIN( $F374*$F$264, $F374-SUM($I374:AZ374)),0),0)</f>
        <v>0</v>
      </c>
      <c r="BB374" s="53">
        <f xml:space="preserve"> (BB$2 &gt;= NTBA!$F$17) * IF(BB$268 &gt;= $E374, MAX( MIN( $F374*$F$264, $F374-SUM($I374:BA374)),0),0)</f>
        <v>0</v>
      </c>
      <c r="BC374" s="53">
        <f xml:space="preserve"> (BC$2 &gt;= NTBA!$F$17) * IF(BC$268 &gt;= $E374, MAX( MIN( $F374*$F$264, $F374-SUM($I374:BB374)),0),0)</f>
        <v>0</v>
      </c>
      <c r="BD374" s="53">
        <f xml:space="preserve"> (BD$2 &gt;= NTBA!$F$17) * IF(BD$268 &gt;= $E374, MAX( MIN( $F374*$F$264, $F374-SUM($I374:BC374)),0),0)</f>
        <v>0</v>
      </c>
      <c r="BE374" s="53">
        <f xml:space="preserve"> (BE$2 &gt;= NTBA!$F$17) * IF(BE$268 &gt;= $E374, MAX( MIN( $F374*$F$264, $F374-SUM($I374:BD374)),0),0)</f>
        <v>0</v>
      </c>
      <c r="BF374" s="53">
        <f xml:space="preserve"> (BF$2 &gt;= NTBA!$F$17) * IF(BF$268 &gt;= $E374, MAX( MIN( $F374*$F$264, $F374-SUM($I374:BE374)),0),0)</f>
        <v>0</v>
      </c>
      <c r="BG374" s="53">
        <f xml:space="preserve"> (BG$2 &gt;= NTBA!$F$17) * IF(BG$268 &gt;= $E374, MAX( MIN( $F374*$F$264, $F374-SUM($I374:BF374)),0),0)</f>
        <v>0</v>
      </c>
      <c r="BH374" s="53">
        <f xml:space="preserve"> (BH$2 &gt;= NTBA!$F$17) * IF(BH$268 &gt;= $E374, MAX( MIN( $F374*$F$264, $F374-SUM($I374:BG374)),0),0)</f>
        <v>0</v>
      </c>
      <c r="BI374" s="53">
        <f xml:space="preserve"> (BI$2 &gt;= NTBA!$F$17) * IF(BI$268 &gt;= $E374, MAX( MIN( $F374*$F$264, $F374-SUM($I374:BH374)),0),0)</f>
        <v>0</v>
      </c>
      <c r="BJ374" s="53">
        <f xml:space="preserve"> (BJ$2 &gt;= NTBA!$F$17) * IF(BJ$268 &gt;= $E374, MAX( MIN( $F374*$F$264, $F374-SUM($I374:BI374)),0),0)</f>
        <v>0</v>
      </c>
      <c r="BK374" s="53">
        <f xml:space="preserve"> (BK$2 &gt;= NTBA!$F$17) * IF(BK$268 &gt;= $E374, MAX( MIN( $F374*$F$264, $F374-SUM($I374:BJ374)),0),0)</f>
        <v>0</v>
      </c>
      <c r="BL374" s="53">
        <f xml:space="preserve"> (BL$2 &gt;= NTBA!$F$17) * IF(BL$268 &gt;= $E374, MAX( MIN( $F374*$F$264, $F374-SUM($I374:BK374)),0),0)</f>
        <v>0</v>
      </c>
      <c r="BM374" s="53">
        <f xml:space="preserve"> (BM$2 &gt;= NTBA!$F$17) * IF(BM$268 &gt;= $E374, MAX( MIN( $F374*$F$264, $F374-SUM($I374:BL374)),0),0)</f>
        <v>0</v>
      </c>
      <c r="BN374" s="53">
        <f xml:space="preserve"> (BN$2 &gt;= NTBA!$F$17) * IF(BN$268 &gt;= $E374, MAX( MIN( $F374*$F$264, $F374-SUM($I374:BM374)),0),0)</f>
        <v>0</v>
      </c>
      <c r="BO374" s="53">
        <f xml:space="preserve"> (BO$2 &gt;= NTBA!$F$17) * IF(BO$268 &gt;= $E374, MAX( MIN( $F374*$F$264, $F374-SUM($I374:BN374)),0),0)</f>
        <v>0</v>
      </c>
      <c r="BP374" s="53">
        <f xml:space="preserve"> (BP$2 &gt;= NTBA!$F$17) * IF(BP$268 &gt;= $E374, MAX( MIN( $F374*$F$264, $F374-SUM($I374:BO374)),0),0)</f>
        <v>0</v>
      </c>
      <c r="BQ374" s="53">
        <f xml:space="preserve"> (BQ$2 &gt;= NTBA!$F$17) * IF(BQ$268 &gt;= $E374, MAX( MIN( $F374*$F$264, $F374-SUM($I374:BP374)),0),0)</f>
        <v>0</v>
      </c>
      <c r="BR374" s="53">
        <f xml:space="preserve"> (BR$2 &gt;= NTBA!$F$17) * IF(BR$268 &gt;= $E374, MAX( MIN( $F374*$F$264, $F374-SUM($I374:BQ374)),0),0)</f>
        <v>0</v>
      </c>
      <c r="BS374" s="53">
        <f xml:space="preserve"> (BS$2 &gt;= NTBA!$F$17) * IF(BS$268 &gt;= $E374, MAX( MIN( $F374*$F$264, $F374-SUM($I374:BR374)),0),0)</f>
        <v>0</v>
      </c>
      <c r="BT374" s="53">
        <f xml:space="preserve"> (BT$2 &gt;= NTBA!$F$17) * IF(BT$268 &gt;= $E374, MAX( MIN( $F374*$F$264, $F374-SUM($I374:BS374)),0),0)</f>
        <v>0</v>
      </c>
      <c r="BU374" s="53">
        <f xml:space="preserve"> (BU$2 &gt;= NTBA!$F$17) * IF(BU$268 &gt;= $E374, MAX( MIN( $F374*$F$264, $F374-SUM($I374:BT374)),0),0)</f>
        <v>0</v>
      </c>
      <c r="BV374" s="53">
        <f xml:space="preserve"> (BV$2 &gt;= NTBA!$F$17) * IF(BV$268 &gt;= $E374, MAX( MIN( $F374*$F$264, $F374-SUM($I374:BU374)),0),0)</f>
        <v>0</v>
      </c>
      <c r="BW374" s="53">
        <f xml:space="preserve"> (BW$2 &gt;= NTBA!$F$17) * IF(BW$268 &gt;= $E374, MAX( MIN( $F374*$F$264, $F374-SUM($I374:BV374)),0),0)</f>
        <v>0</v>
      </c>
      <c r="BX374" s="53">
        <f xml:space="preserve"> (BX$2 &gt;= NTBA!$F$17) * IF(BX$268 &gt;= $E374, MAX( MIN( $F374*$F$264, $F374-SUM($I374:BW374)),0),0)</f>
        <v>0</v>
      </c>
      <c r="BY374" s="53">
        <f xml:space="preserve"> (BY$2 &gt;= NTBA!$F$17) * IF(BY$268 &gt;= $E374, MAX( MIN( $F374*$F$264, $F374-SUM($I374:BX374)),0),0)</f>
        <v>0</v>
      </c>
      <c r="BZ374" s="53">
        <f xml:space="preserve"> (BZ$2 &gt;= NTBA!$F$17) * IF(BZ$268 &gt;= $E374, MAX( MIN( $F374*$F$264, $F374-SUM($I374:BY374)),0),0)</f>
        <v>0</v>
      </c>
      <c r="CA374" s="53">
        <f xml:space="preserve"> (CA$2 &gt;= NTBA!$F$17) * IF(CA$268 &gt;= $E374, MAX( MIN( $F374*$F$264, $F374-SUM($I374:BZ374)),0),0)</f>
        <v>0</v>
      </c>
      <c r="CB374" s="53">
        <f xml:space="preserve"> (CB$2 &gt;= NTBA!$F$17) * IF(CB$268 &gt;= $E374, MAX( MIN( $F374*$F$264, $F374-SUM($I374:CA374)),0),0)</f>
        <v>0</v>
      </c>
      <c r="CC374" s="53">
        <f xml:space="preserve"> (CC$2 &gt;= NTBA!$F$17) * IF(CC$268 &gt;= $E374, MAX( MIN( $F374*$F$264, $F374-SUM($I374:CB374)),0),0)</f>
        <v>0</v>
      </c>
      <c r="CD374" s="53">
        <f xml:space="preserve"> (CD$2 &gt;= NTBA!$F$17) * IF(CD$268 &gt;= $E374, MAX( MIN( $F374*$F$264, $F374-SUM($I374:CC374)),0),0)</f>
        <v>0</v>
      </c>
      <c r="CE374" s="53">
        <f xml:space="preserve"> (CE$2 &gt;= NTBA!$F$17) * IF(CE$268 &gt;= $E374, MAX( MIN( $F374*$F$264, $F374-SUM($I374:CD374)),0),0)</f>
        <v>0</v>
      </c>
      <c r="CF374" s="53">
        <f xml:space="preserve"> (CF$2 &gt;= NTBA!$F$17) * IF(CF$268 &gt;= $E374, MAX( MIN( $F374*$F$264, $F374-SUM($I374:CE374)),0),0)</f>
        <v>0</v>
      </c>
      <c r="CG374" s="53">
        <f xml:space="preserve"> (CG$2 &gt;= NTBA!$F$17) * IF(CG$268 &gt;= $E374, MAX( MIN( $F374*$F$264, $F374-SUM($I374:CF374)),0),0)</f>
        <v>0</v>
      </c>
      <c r="CH374" s="53">
        <f xml:space="preserve"> (CH$2 &gt;= NTBA!$F$17) * IF(CH$268 &gt;= $E374, MAX( MIN( $F374*$F$264, $F374-SUM($I374:CG374)),0),0)</f>
        <v>0</v>
      </c>
      <c r="CI374" s="53">
        <f xml:space="preserve"> (CI$2 &gt;= NTBA!$F$17) * IF(CI$268 &gt;= $E374, MAX( MIN( $F374*$F$264, $F374-SUM($I374:CH374)),0),0)</f>
        <v>0</v>
      </c>
      <c r="CJ374" s="53">
        <f xml:space="preserve"> (CJ$2 &gt;= NTBA!$F$17) * IF(CJ$268 &gt;= $E374, MAX( MIN( $F374*$F$264, $F374-SUM($I374:CI374)),0),0)</f>
        <v>0</v>
      </c>
      <c r="CK374" s="53">
        <f xml:space="preserve"> (CK$2 &gt;= NTBA!$F$17) * IF(CK$268 &gt;= $E374, MAX( MIN( $F374*$F$264, $F374-SUM($I374:CJ374)),0),0)</f>
        <v>0</v>
      </c>
      <c r="CL374" s="53">
        <f xml:space="preserve"> (CL$2 &gt;= NTBA!$F$17) * IF(CL$268 &gt;= $E374, MAX( MIN( $F374*$F$264, $F374-SUM($I374:CK374)),0),0)</f>
        <v>0</v>
      </c>
      <c r="CM374" s="53">
        <f xml:space="preserve"> (CM$2 &gt;= NTBA!$F$17) * IF(CM$268 &gt;= $E374, MAX( MIN( $F374*$F$264, $F374-SUM($I374:CL374)),0),0)</f>
        <v>0</v>
      </c>
      <c r="CN374" s="53">
        <f xml:space="preserve"> (CN$2 &gt;= NTBA!$F$17) * IF(CN$268 &gt;= $E374, MAX( MIN( $F374*$F$264, $F374-SUM($I374:CM374)),0),0)</f>
        <v>0</v>
      </c>
      <c r="CO374" s="53">
        <f xml:space="preserve"> (CO$2 &gt;= NTBA!$F$17) * IF(CO$268 &gt;= $E374, MAX( MIN( $F374*$F$264, $F374-SUM($I374:CN374)),0),0)</f>
        <v>0</v>
      </c>
      <c r="CP374" s="53">
        <f xml:space="preserve"> (CP$2 &gt;= NTBA!$F$17) * IF(CP$268 &gt;= $E374, MAX( MIN( $F374*$F$264, $F374-SUM($I374:CO374)),0),0)</f>
        <v>0</v>
      </c>
      <c r="CQ374" s="53">
        <f xml:space="preserve"> (CQ$2 &gt;= NTBA!$F$17) * IF(CQ$268 &gt;= $E374, MAX( MIN( $F374*$F$264, $F374-SUM($I374:CP374)),0),0)</f>
        <v>0</v>
      </c>
      <c r="CR374" s="53">
        <f xml:space="preserve"> (CR$2 &gt;= NTBA!$F$17) * IF(CR$268 &gt;= $E374, MAX( MIN( $F374*$F$264, $F374-SUM($I374:CQ374)),0),0)</f>
        <v>0</v>
      </c>
      <c r="CS374" s="53">
        <f xml:space="preserve"> (CS$2 &gt;= NTBA!$F$17) * IF(CS$268 &gt;= $E374, MAX( MIN( $F374*$F$264, $F374-SUM($I374:CR374)),0),0)</f>
        <v>0</v>
      </c>
      <c r="CT374" s="53">
        <f xml:space="preserve"> (CT$2 &gt;= NTBA!$F$17) * IF(CT$268 &gt;= $E374, MAX( MIN( $F374*$F$264, $F374-SUM($I374:CS374)),0),0)</f>
        <v>0</v>
      </c>
      <c r="CU374" s="53">
        <f xml:space="preserve"> (CU$2 &gt;= NTBA!$F$17) * IF(CU$268 &gt;= $E374, MAX( MIN( $F374*$F$264, $F374-SUM($I374:CT374)),0),0)</f>
        <v>0</v>
      </c>
      <c r="CV374" s="53">
        <f xml:space="preserve"> (CV$2 &gt;= NTBA!$F$17) * IF(CV$268 &gt;= $E374, MAX( MIN( $F374*$F$264, $F374-SUM($I374:CU374)),0),0)</f>
        <v>0</v>
      </c>
      <c r="CW374" s="53">
        <f xml:space="preserve"> (CW$2 &gt;= NTBA!$F$17) * IF(CW$268 &gt;= $E374, MAX( MIN( $F374*$F$264, $F374-SUM($I374:CV374)),0),0)</f>
        <v>0</v>
      </c>
      <c r="CX374" s="53">
        <f xml:space="preserve"> (CX$2 &gt;= NTBA!$F$17) * IF(CX$268 &gt;= $E374, MAX( MIN( $F374*$F$264, $F374-SUM($I374:CW374)),0),0)</f>
        <v>0</v>
      </c>
      <c r="CY374" s="53">
        <f xml:space="preserve"> (CY$2 &gt;= NTBA!$F$17) * IF(CY$268 &gt;= $E374, MAX( MIN( $F374*$F$264, $F374-SUM($I374:CX374)),0),0)</f>
        <v>0</v>
      </c>
      <c r="CZ374" s="53">
        <f xml:space="preserve"> (CZ$2 &gt;= NTBA!$F$17) * IF(CZ$268 &gt;= $E374, MAX( MIN( $F374*$F$264, $F374-SUM($I374:CY374)),0),0)</f>
        <v>0</v>
      </c>
      <c r="DA374" s="53">
        <f xml:space="preserve"> (DA$2 &gt;= NTBA!$F$17) * IF(DA$268 &gt;= $E374, MAX( MIN( $F374*$F$264, $F374-SUM($I374:CZ374)),0),0)</f>
        <v>0</v>
      </c>
      <c r="DB374" s="53">
        <f xml:space="preserve"> (DB$2 &gt;= NTBA!$F$17) * IF(DB$268 &gt;= $E374, MAX( MIN( $F374*$F$264, $F374-SUM($I374:DA374)),0),0)</f>
        <v>0</v>
      </c>
      <c r="DC374" s="53">
        <f xml:space="preserve"> (DC$2 &gt;= NTBA!$F$17) * IF(DC$268 &gt;= $E374, MAX( MIN( $F374*$F$264, $F374-SUM($I374:DB374)),0),0)</f>
        <v>0</v>
      </c>
      <c r="DD374" s="53">
        <f xml:space="preserve"> (DD$2 &gt;= NTBA!$F$17) * IF(DD$268 &gt;= $E374, MAX( MIN( $F374*$F$264, $F374-SUM($I374:DC374)),0),0)</f>
        <v>0</v>
      </c>
      <c r="DE374" s="53">
        <f xml:space="preserve"> (DE$2 &gt;= NTBA!$F$17) * IF(DE$268 &gt;= $E374, MAX( MIN( $F374*$F$264, $F374-SUM($I374:DD374)),0),0)</f>
        <v>0</v>
      </c>
      <c r="DF374" s="53">
        <f xml:space="preserve"> (DF$2 &gt;= NTBA!$F$17) * IF(DF$268 &gt;= $E374, MAX( MIN( $F374*$F$264, $F374-SUM($I374:DE374)),0),0)</f>
        <v>0</v>
      </c>
      <c r="DG374" s="53">
        <f xml:space="preserve"> (DG$2 &gt;= NTBA!$F$17) * IF(DG$268 &gt;= $E374, MAX( MIN( $F374*$F$264, $F374-SUM($I374:DF374)),0),0)</f>
        <v>0</v>
      </c>
      <c r="DH374" s="53">
        <f xml:space="preserve"> (DH$2 &gt;= NTBA!$F$17) * IF(DH$268 &gt;= $E374, MAX( MIN( $F374*$F$264, $F374-SUM($I374:DG374)),0),0)</f>
        <v>0</v>
      </c>
      <c r="DI374" s="53">
        <f xml:space="preserve"> (DI$2 &gt;= NTBA!$F$17) * IF(DI$268 &gt;= $E374, MAX( MIN( $F374*$F$264, $F374-SUM($I374:DH374)),0),0)</f>
        <v>0</v>
      </c>
      <c r="DJ374" s="53">
        <f xml:space="preserve"> (DJ$2 &gt;= NTBA!$F$17) * IF(DJ$268 &gt;= $E374, MAX( MIN( $F374*$F$264, $F374-SUM($I374:DI374)),0),0)</f>
        <v>0</v>
      </c>
      <c r="DK374" s="53">
        <f ca="1" xml:space="preserve"> (DK$2 &gt;= NTBA!$F$17) * IF(DK$268 &gt;= $E374, MAX( MIN( $F374*$F$264, $F374-SUM($I374:DJ374)),0),0)</f>
        <v>0</v>
      </c>
      <c r="DL374" s="53">
        <f ca="1" xml:space="preserve"> (DL$2 &gt;= NTBA!$F$17) * IF(DL$268 &gt;= $E374, MAX( MIN( $F374*$F$264, $F374-SUM($I374:DK374)),0),0)</f>
        <v>0</v>
      </c>
      <c r="DM374" s="53">
        <f ca="1" xml:space="preserve"> (DM$2 &gt;= NTBA!$F$17) * IF(DM$268 &gt;= $E374, MAX( MIN( $F374*$F$264, $F374-SUM($I374:DL374)),0),0)</f>
        <v>0</v>
      </c>
      <c r="DN374" s="53">
        <f ca="1" xml:space="preserve"> (DN$2 &gt;= NTBA!$F$17) * IF(DN$268 &gt;= $E374, MAX( MIN( $F374*$F$264, $F374-SUM($I374:DM374)),0),0)</f>
        <v>0</v>
      </c>
      <c r="DO374" s="53">
        <f ca="1" xml:space="preserve"> (DO$2 &gt;= NTBA!$F$17) * IF(DO$268 &gt;= $E374, MAX( MIN( $F374*$F$264, $F374-SUM($I374:DN374)),0),0)</f>
        <v>0</v>
      </c>
      <c r="DP374" s="53">
        <f ca="1" xml:space="preserve"> (DP$2 &gt;= NTBA!$F$17) * IF(DP$268 &gt;= $E374, MAX( MIN( $F374*$F$264, $F374-SUM($I374:DO374)),0),0)</f>
        <v>0</v>
      </c>
      <c r="DQ374" s="53">
        <f ca="1" xml:space="preserve"> (DQ$2 &gt;= NTBA!$F$17) * IF(DQ$268 &gt;= $E374, MAX( MIN( $F374*$F$264, $F374-SUM($I374:DP374)),0),0)</f>
        <v>0</v>
      </c>
      <c r="DR374" s="53">
        <f ca="1" xml:space="preserve"> (DR$2 &gt;= NTBA!$F$17) * IF(DR$268 &gt;= $E374, MAX( MIN( $F374*$F$264, $F374-SUM($I374:DQ374)),0),0)</f>
        <v>0</v>
      </c>
      <c r="DS374" s="53">
        <f ca="1" xml:space="preserve"> (DS$2 &gt;= NTBA!$F$17) * IF(DS$268 &gt;= $E374, MAX( MIN( $F374*$F$264, $F374-SUM($I374:DR374)),0),0)</f>
        <v>0</v>
      </c>
      <c r="DT374" s="53">
        <f ca="1" xml:space="preserve"> (DT$2 &gt;= NTBA!$F$17) * IF(DT$268 &gt;= $E374, MAX( MIN( $F374*$F$264, $F374-SUM($I374:DS374)),0),0)</f>
        <v>0</v>
      </c>
      <c r="DU374" s="53">
        <f ca="1" xml:space="preserve"> (DU$2 &gt;= NTBA!$F$17) * IF(DU$268 &gt;= $E374, MAX( MIN( $F374*$F$264, $F374-SUM($I374:DT374)),0),0)</f>
        <v>0</v>
      </c>
      <c r="DV374" s="53">
        <f ca="1" xml:space="preserve"> (DV$2 &gt;= NTBA!$F$17) * IF(DV$268 &gt;= $E374, MAX( MIN( $F374*$F$264, $F374-SUM($I374:DU374)),0),0)</f>
        <v>0</v>
      </c>
      <c r="DW374" s="53">
        <f ca="1" xml:space="preserve"> (DW$2 &gt;= NTBA!$F$17) * IF(DW$268 &gt;= $E374, MAX( MIN( $F374*$F$264, $F374-SUM($I374:DV374)),0),0)</f>
        <v>0</v>
      </c>
      <c r="DX374" s="53">
        <f ca="1" xml:space="preserve"> (DX$2 &gt;= NTBA!$F$17) * IF(DX$268 &gt;= $E374, MAX( MIN( $F374*$F$264, $F374-SUM($I374:DW374)),0),0)</f>
        <v>0</v>
      </c>
      <c r="DY374" s="53">
        <f ca="1" xml:space="preserve"> (DY$2 &gt;= NTBA!$F$17) * IF(DY$268 &gt;= $E374, MAX( MIN( $F374*$F$264, $F374-SUM($I374:DX374)),0),0)</f>
        <v>0</v>
      </c>
      <c r="DZ374" s="53">
        <f ca="1" xml:space="preserve"> (DZ$2 &gt;= NTBA!$F$17) * IF(DZ$268 &gt;= $E374, MAX( MIN( $F374*$F$264, $F374-SUM($I374:DY374)),0),0)</f>
        <v>0</v>
      </c>
      <c r="EA374" s="53">
        <f ca="1" xml:space="preserve"> (EA$2 &gt;= NTBA!$F$17) * IF(EA$268 &gt;= $E374, MAX( MIN( $F374*$F$264, $F374-SUM($I374:DZ374)),0),0)</f>
        <v>0</v>
      </c>
      <c r="EB374" s="53">
        <f ca="1" xml:space="preserve"> (EB$2 &gt;= NTBA!$F$17) * IF(EB$268 &gt;= $E374, MAX( MIN( $F374*$F$264, $F374-SUM($I374:EA374)),0),0)</f>
        <v>0</v>
      </c>
      <c r="EC374" s="53">
        <f ca="1" xml:space="preserve"> (EC$2 &gt;= NTBA!$F$17) * IF(EC$268 &gt;= $E374, MAX( MIN( $F374*$F$264, $F374-SUM($I374:EB374)),0),0)</f>
        <v>0</v>
      </c>
      <c r="ED374" s="53">
        <f ca="1" xml:space="preserve"> (ED$2 &gt;= NTBA!$F$17) * IF(ED$268 &gt;= $E374, MAX( MIN( $F374*$F$264, $F374-SUM($I374:EC374)),0),0)</f>
        <v>0</v>
      </c>
      <c r="EE374" s="53">
        <f ca="1" xml:space="preserve"> (EE$2 &gt;= NTBA!$F$17) * IF(EE$268 &gt;= $E374, MAX( MIN( $F374*$F$264, $F374-SUM($I374:ED374)),0),0)</f>
        <v>0</v>
      </c>
      <c r="EF374" s="53">
        <f ca="1" xml:space="preserve"> (EF$2 &gt;= NTBA!$F$17) * IF(EF$268 &gt;= $E374, MAX( MIN( $F374*$F$264, $F374-SUM($I374:EE374)),0),0)</f>
        <v>0</v>
      </c>
      <c r="EG374" s="53">
        <f ca="1" xml:space="preserve"> (EG$2 &gt;= NTBA!$F$17) * IF(EG$268 &gt;= $E374, MAX( MIN( $F374*$F$264, $F374-SUM($I374:EF374)),0),0)</f>
        <v>0</v>
      </c>
      <c r="EH374" s="53">
        <f ca="1" xml:space="preserve"> (EH$2 &gt;= NTBA!$F$17) * IF(EH$268 &gt;= $E374, MAX( MIN( $F374*$F$264, $F374-SUM($I374:EG374)),0),0)</f>
        <v>0</v>
      </c>
      <c r="EI374" s="21"/>
    </row>
    <row r="375" spans="5:139" ht="15" customHeight="1" outlineLevel="1" x14ac:dyDescent="0.35">
      <c r="E375" s="625">
        <v>107</v>
      </c>
      <c r="F375" s="415">
        <f ca="1"/>
        <v>0</v>
      </c>
      <c r="H375" s="26">
        <f t="shared" ca="1" si="185"/>
        <v>0</v>
      </c>
      <c r="I375" s="39"/>
      <c r="J375" s="53">
        <f xml:space="preserve"> (J$2 &gt;= NTBA!$F$17) * IF(J$268 &gt;= $E375, MAX( MIN( $F375*$F$264, $F375-SUM($I375:I375)),0),0)</f>
        <v>0</v>
      </c>
      <c r="K375" s="53">
        <f xml:space="preserve"> (K$2 &gt;= NTBA!$F$17) * IF(K$268 &gt;= $E375, MAX( MIN( $F375*$F$264, $F375-SUM($I375:J375)),0),0)</f>
        <v>0</v>
      </c>
      <c r="L375" s="53">
        <f xml:space="preserve"> (L$2 &gt;= NTBA!$F$17) * IF(L$268 &gt;= $E375, MAX( MIN( $F375*$F$264, $F375-SUM($I375:K375)),0),0)</f>
        <v>0</v>
      </c>
      <c r="M375" s="53">
        <f xml:space="preserve"> (M$2 &gt;= NTBA!$F$17) * IF(M$268 &gt;= $E375, MAX( MIN( $F375*$F$264, $F375-SUM($I375:L375)),0),0)</f>
        <v>0</v>
      </c>
      <c r="N375" s="53">
        <f xml:space="preserve"> (N$2 &gt;= NTBA!$F$17) * IF(N$268 &gt;= $E375, MAX( MIN( $F375*$F$264, $F375-SUM($I375:M375)),0),0)</f>
        <v>0</v>
      </c>
      <c r="O375" s="53">
        <f xml:space="preserve"> (O$2 &gt;= NTBA!$F$17) * IF(O$268 &gt;= $E375, MAX( MIN( $F375*$F$264, $F375-SUM($I375:N375)),0),0)</f>
        <v>0</v>
      </c>
      <c r="P375" s="53">
        <f xml:space="preserve"> (P$2 &gt;= NTBA!$F$17) * IF(P$268 &gt;= $E375, MAX( MIN( $F375*$F$264, $F375-SUM($I375:O375)),0),0)</f>
        <v>0</v>
      </c>
      <c r="Q375" s="53">
        <f xml:space="preserve"> (Q$2 &gt;= NTBA!$F$17) * IF(Q$268 &gt;= $E375, MAX( MIN( $F375*$F$264, $F375-SUM($I375:P375)),0),0)</f>
        <v>0</v>
      </c>
      <c r="R375" s="53">
        <f xml:space="preserve"> (R$2 &gt;= NTBA!$F$17) * IF(R$268 &gt;= $E375, MAX( MIN( $F375*$F$264, $F375-SUM($I375:Q375)),0),0)</f>
        <v>0</v>
      </c>
      <c r="S375" s="53">
        <f xml:space="preserve"> (S$2 &gt;= NTBA!$F$17) * IF(S$268 &gt;= $E375, MAX( MIN( $F375*$F$264, $F375-SUM($I375:R375)),0),0)</f>
        <v>0</v>
      </c>
      <c r="T375" s="53">
        <f xml:space="preserve"> (T$2 &gt;= NTBA!$F$17) * IF(T$268 &gt;= $E375, MAX( MIN( $F375*$F$264, $F375-SUM($I375:S375)),0),0)</f>
        <v>0</v>
      </c>
      <c r="U375" s="53">
        <f xml:space="preserve"> (U$2 &gt;= NTBA!$F$17) * IF(U$268 &gt;= $E375, MAX( MIN( $F375*$F$264, $F375-SUM($I375:T375)),0),0)</f>
        <v>0</v>
      </c>
      <c r="V375" s="53">
        <f xml:space="preserve"> (V$2 &gt;= NTBA!$F$17) * IF(V$268 &gt;= $E375, MAX( MIN( $F375*$F$264, $F375-SUM($I375:U375)),0),0)</f>
        <v>0</v>
      </c>
      <c r="W375" s="53">
        <f xml:space="preserve"> (W$2 &gt;= NTBA!$F$17) * IF(W$268 &gt;= $E375, MAX( MIN( $F375*$F$264, $F375-SUM($I375:V375)),0),0)</f>
        <v>0</v>
      </c>
      <c r="X375" s="53">
        <f xml:space="preserve"> (X$2 &gt;= NTBA!$F$17) * IF(X$268 &gt;= $E375, MAX( MIN( $F375*$F$264, $F375-SUM($I375:W375)),0),0)</f>
        <v>0</v>
      </c>
      <c r="Y375" s="53">
        <f xml:space="preserve"> (Y$2 &gt;= NTBA!$F$17) * IF(Y$268 &gt;= $E375, MAX( MIN( $F375*$F$264, $F375-SUM($I375:X375)),0),0)</f>
        <v>0</v>
      </c>
      <c r="Z375" s="53">
        <f xml:space="preserve"> (Z$2 &gt;= NTBA!$F$17) * IF(Z$268 &gt;= $E375, MAX( MIN( $F375*$F$264, $F375-SUM($I375:Y375)),0),0)</f>
        <v>0</v>
      </c>
      <c r="AA375" s="53">
        <f xml:space="preserve"> (AA$2 &gt;= NTBA!$F$17) * IF(AA$268 &gt;= $E375, MAX( MIN( $F375*$F$264, $F375-SUM($I375:Z375)),0),0)</f>
        <v>0</v>
      </c>
      <c r="AB375" s="53">
        <f xml:space="preserve"> (AB$2 &gt;= NTBA!$F$17) * IF(AB$268 &gt;= $E375, MAX( MIN( $F375*$F$264, $F375-SUM($I375:AA375)),0),0)</f>
        <v>0</v>
      </c>
      <c r="AC375" s="53">
        <f xml:space="preserve"> (AC$2 &gt;= NTBA!$F$17) * IF(AC$268 &gt;= $E375, MAX( MIN( $F375*$F$264, $F375-SUM($I375:AB375)),0),0)</f>
        <v>0</v>
      </c>
      <c r="AD375" s="53">
        <f xml:space="preserve"> (AD$2 &gt;= NTBA!$F$17) * IF(AD$268 &gt;= $E375, MAX( MIN( $F375*$F$264, $F375-SUM($I375:AC375)),0),0)</f>
        <v>0</v>
      </c>
      <c r="AE375" s="53">
        <f xml:space="preserve"> (AE$2 &gt;= NTBA!$F$17) * IF(AE$268 &gt;= $E375, MAX( MIN( $F375*$F$264, $F375-SUM($I375:AD375)),0),0)</f>
        <v>0</v>
      </c>
      <c r="AF375" s="53">
        <f xml:space="preserve"> (AF$2 &gt;= NTBA!$F$17) * IF(AF$268 &gt;= $E375, MAX( MIN( $F375*$F$264, $F375-SUM($I375:AE375)),0),0)</f>
        <v>0</v>
      </c>
      <c r="AG375" s="53">
        <f xml:space="preserve"> (AG$2 &gt;= NTBA!$F$17) * IF(AG$268 &gt;= $E375, MAX( MIN( $F375*$F$264, $F375-SUM($I375:AF375)),0),0)</f>
        <v>0</v>
      </c>
      <c r="AH375" s="53">
        <f xml:space="preserve"> (AH$2 &gt;= NTBA!$F$17) * IF(AH$268 &gt;= $E375, MAX( MIN( $F375*$F$264, $F375-SUM($I375:AG375)),0),0)</f>
        <v>0</v>
      </c>
      <c r="AI375" s="53">
        <f xml:space="preserve"> (AI$2 &gt;= NTBA!$F$17) * IF(AI$268 &gt;= $E375, MAX( MIN( $F375*$F$264, $F375-SUM($I375:AH375)),0),0)</f>
        <v>0</v>
      </c>
      <c r="AJ375" s="53">
        <f xml:space="preserve"> (AJ$2 &gt;= NTBA!$F$17) * IF(AJ$268 &gt;= $E375, MAX( MIN( $F375*$F$264, $F375-SUM($I375:AI375)),0),0)</f>
        <v>0</v>
      </c>
      <c r="AK375" s="53">
        <f xml:space="preserve"> (AK$2 &gt;= NTBA!$F$17) * IF(AK$268 &gt;= $E375, MAX( MIN( $F375*$F$264, $F375-SUM($I375:AJ375)),0),0)</f>
        <v>0</v>
      </c>
      <c r="AL375" s="53">
        <f xml:space="preserve"> (AL$2 &gt;= NTBA!$F$17) * IF(AL$268 &gt;= $E375, MAX( MIN( $F375*$F$264, $F375-SUM($I375:AK375)),0),0)</f>
        <v>0</v>
      </c>
      <c r="AM375" s="53">
        <f xml:space="preserve"> (AM$2 &gt;= NTBA!$F$17) * IF(AM$268 &gt;= $E375, MAX( MIN( $F375*$F$264, $F375-SUM($I375:AL375)),0),0)</f>
        <v>0</v>
      </c>
      <c r="AN375" s="53">
        <f xml:space="preserve"> (AN$2 &gt;= NTBA!$F$17) * IF(AN$268 &gt;= $E375, MAX( MIN( $F375*$F$264, $F375-SUM($I375:AM375)),0),0)</f>
        <v>0</v>
      </c>
      <c r="AO375" s="53">
        <f xml:space="preserve"> (AO$2 &gt;= NTBA!$F$17) * IF(AO$268 &gt;= $E375, MAX( MIN( $F375*$F$264, $F375-SUM($I375:AN375)),0),0)</f>
        <v>0</v>
      </c>
      <c r="AP375" s="53">
        <f xml:space="preserve"> (AP$2 &gt;= NTBA!$F$17) * IF(AP$268 &gt;= $E375, MAX( MIN( $F375*$F$264, $F375-SUM($I375:AO375)),0),0)</f>
        <v>0</v>
      </c>
      <c r="AQ375" s="53">
        <f xml:space="preserve"> (AQ$2 &gt;= NTBA!$F$17) * IF(AQ$268 &gt;= $E375, MAX( MIN( $F375*$F$264, $F375-SUM($I375:AP375)),0),0)</f>
        <v>0</v>
      </c>
      <c r="AR375" s="53">
        <f xml:space="preserve"> (AR$2 &gt;= NTBA!$F$17) * IF(AR$268 &gt;= $E375, MAX( MIN( $F375*$F$264, $F375-SUM($I375:AQ375)),0),0)</f>
        <v>0</v>
      </c>
      <c r="AS375" s="53">
        <f xml:space="preserve"> (AS$2 &gt;= NTBA!$F$17) * IF(AS$268 &gt;= $E375, MAX( MIN( $F375*$F$264, $F375-SUM($I375:AR375)),0),0)</f>
        <v>0</v>
      </c>
      <c r="AT375" s="53">
        <f xml:space="preserve"> (AT$2 &gt;= NTBA!$F$17) * IF(AT$268 &gt;= $E375, MAX( MIN( $F375*$F$264, $F375-SUM($I375:AS375)),0),0)</f>
        <v>0</v>
      </c>
      <c r="AU375" s="53">
        <f xml:space="preserve"> (AU$2 &gt;= NTBA!$F$17) * IF(AU$268 &gt;= $E375, MAX( MIN( $F375*$F$264, $F375-SUM($I375:AT375)),0),0)</f>
        <v>0</v>
      </c>
      <c r="AV375" s="53">
        <f xml:space="preserve"> (AV$2 &gt;= NTBA!$F$17) * IF(AV$268 &gt;= $E375, MAX( MIN( $F375*$F$264, $F375-SUM($I375:AU375)),0),0)</f>
        <v>0</v>
      </c>
      <c r="AW375" s="53">
        <f xml:space="preserve"> (AW$2 &gt;= NTBA!$F$17) * IF(AW$268 &gt;= $E375, MAX( MIN( $F375*$F$264, $F375-SUM($I375:AV375)),0),0)</f>
        <v>0</v>
      </c>
      <c r="AX375" s="53">
        <f xml:space="preserve"> (AX$2 &gt;= NTBA!$F$17) * IF(AX$268 &gt;= $E375, MAX( MIN( $F375*$F$264, $F375-SUM($I375:AW375)),0),0)</f>
        <v>0</v>
      </c>
      <c r="AY375" s="53">
        <f xml:space="preserve"> (AY$2 &gt;= NTBA!$F$17) * IF(AY$268 &gt;= $E375, MAX( MIN( $F375*$F$264, $F375-SUM($I375:AX375)),0),0)</f>
        <v>0</v>
      </c>
      <c r="AZ375" s="53">
        <f xml:space="preserve"> (AZ$2 &gt;= NTBA!$F$17) * IF(AZ$268 &gt;= $E375, MAX( MIN( $F375*$F$264, $F375-SUM($I375:AY375)),0),0)</f>
        <v>0</v>
      </c>
      <c r="BA375" s="53">
        <f xml:space="preserve"> (BA$2 &gt;= NTBA!$F$17) * IF(BA$268 &gt;= $E375, MAX( MIN( $F375*$F$264, $F375-SUM($I375:AZ375)),0),0)</f>
        <v>0</v>
      </c>
      <c r="BB375" s="53">
        <f xml:space="preserve"> (BB$2 &gt;= NTBA!$F$17) * IF(BB$268 &gt;= $E375, MAX( MIN( $F375*$F$264, $F375-SUM($I375:BA375)),0),0)</f>
        <v>0</v>
      </c>
      <c r="BC375" s="53">
        <f xml:space="preserve"> (BC$2 &gt;= NTBA!$F$17) * IF(BC$268 &gt;= $E375, MAX( MIN( $F375*$F$264, $F375-SUM($I375:BB375)),0),0)</f>
        <v>0</v>
      </c>
      <c r="BD375" s="53">
        <f xml:space="preserve"> (BD$2 &gt;= NTBA!$F$17) * IF(BD$268 &gt;= $E375, MAX( MIN( $F375*$F$264, $F375-SUM($I375:BC375)),0),0)</f>
        <v>0</v>
      </c>
      <c r="BE375" s="53">
        <f xml:space="preserve"> (BE$2 &gt;= NTBA!$F$17) * IF(BE$268 &gt;= $E375, MAX( MIN( $F375*$F$264, $F375-SUM($I375:BD375)),0),0)</f>
        <v>0</v>
      </c>
      <c r="BF375" s="53">
        <f xml:space="preserve"> (BF$2 &gt;= NTBA!$F$17) * IF(BF$268 &gt;= $E375, MAX( MIN( $F375*$F$264, $F375-SUM($I375:BE375)),0),0)</f>
        <v>0</v>
      </c>
      <c r="BG375" s="53">
        <f xml:space="preserve"> (BG$2 &gt;= NTBA!$F$17) * IF(BG$268 &gt;= $E375, MAX( MIN( $F375*$F$264, $F375-SUM($I375:BF375)),0),0)</f>
        <v>0</v>
      </c>
      <c r="BH375" s="53">
        <f xml:space="preserve"> (BH$2 &gt;= NTBA!$F$17) * IF(BH$268 &gt;= $E375, MAX( MIN( $F375*$F$264, $F375-SUM($I375:BG375)),0),0)</f>
        <v>0</v>
      </c>
      <c r="BI375" s="53">
        <f xml:space="preserve"> (BI$2 &gt;= NTBA!$F$17) * IF(BI$268 &gt;= $E375, MAX( MIN( $F375*$F$264, $F375-SUM($I375:BH375)),0),0)</f>
        <v>0</v>
      </c>
      <c r="BJ375" s="53">
        <f xml:space="preserve"> (BJ$2 &gt;= NTBA!$F$17) * IF(BJ$268 &gt;= $E375, MAX( MIN( $F375*$F$264, $F375-SUM($I375:BI375)),0),0)</f>
        <v>0</v>
      </c>
      <c r="BK375" s="53">
        <f xml:space="preserve"> (BK$2 &gt;= NTBA!$F$17) * IF(BK$268 &gt;= $E375, MAX( MIN( $F375*$F$264, $F375-SUM($I375:BJ375)),0),0)</f>
        <v>0</v>
      </c>
      <c r="BL375" s="53">
        <f xml:space="preserve"> (BL$2 &gt;= NTBA!$F$17) * IF(BL$268 &gt;= $E375, MAX( MIN( $F375*$F$264, $F375-SUM($I375:BK375)),0),0)</f>
        <v>0</v>
      </c>
      <c r="BM375" s="53">
        <f xml:space="preserve"> (BM$2 &gt;= NTBA!$F$17) * IF(BM$268 &gt;= $E375, MAX( MIN( $F375*$F$264, $F375-SUM($I375:BL375)),0),0)</f>
        <v>0</v>
      </c>
      <c r="BN375" s="53">
        <f xml:space="preserve"> (BN$2 &gt;= NTBA!$F$17) * IF(BN$268 &gt;= $E375, MAX( MIN( $F375*$F$264, $F375-SUM($I375:BM375)),0),0)</f>
        <v>0</v>
      </c>
      <c r="BO375" s="53">
        <f xml:space="preserve"> (BO$2 &gt;= NTBA!$F$17) * IF(BO$268 &gt;= $E375, MAX( MIN( $F375*$F$264, $F375-SUM($I375:BN375)),0),0)</f>
        <v>0</v>
      </c>
      <c r="BP375" s="53">
        <f xml:space="preserve"> (BP$2 &gt;= NTBA!$F$17) * IF(BP$268 &gt;= $E375, MAX( MIN( $F375*$F$264, $F375-SUM($I375:BO375)),0),0)</f>
        <v>0</v>
      </c>
      <c r="BQ375" s="53">
        <f xml:space="preserve"> (BQ$2 &gt;= NTBA!$F$17) * IF(BQ$268 &gt;= $E375, MAX( MIN( $F375*$F$264, $F375-SUM($I375:BP375)),0),0)</f>
        <v>0</v>
      </c>
      <c r="BR375" s="53">
        <f xml:space="preserve"> (BR$2 &gt;= NTBA!$F$17) * IF(BR$268 &gt;= $E375, MAX( MIN( $F375*$F$264, $F375-SUM($I375:BQ375)),0),0)</f>
        <v>0</v>
      </c>
      <c r="BS375" s="53">
        <f xml:space="preserve"> (BS$2 &gt;= NTBA!$F$17) * IF(BS$268 &gt;= $E375, MAX( MIN( $F375*$F$264, $F375-SUM($I375:BR375)),0),0)</f>
        <v>0</v>
      </c>
      <c r="BT375" s="53">
        <f xml:space="preserve"> (BT$2 &gt;= NTBA!$F$17) * IF(BT$268 &gt;= $E375, MAX( MIN( $F375*$F$264, $F375-SUM($I375:BS375)),0),0)</f>
        <v>0</v>
      </c>
      <c r="BU375" s="53">
        <f xml:space="preserve"> (BU$2 &gt;= NTBA!$F$17) * IF(BU$268 &gt;= $E375, MAX( MIN( $F375*$F$264, $F375-SUM($I375:BT375)),0),0)</f>
        <v>0</v>
      </c>
      <c r="BV375" s="53">
        <f xml:space="preserve"> (BV$2 &gt;= NTBA!$F$17) * IF(BV$268 &gt;= $E375, MAX( MIN( $F375*$F$264, $F375-SUM($I375:BU375)),0),0)</f>
        <v>0</v>
      </c>
      <c r="BW375" s="53">
        <f xml:space="preserve"> (BW$2 &gt;= NTBA!$F$17) * IF(BW$268 &gt;= $E375, MAX( MIN( $F375*$F$264, $F375-SUM($I375:BV375)),0),0)</f>
        <v>0</v>
      </c>
      <c r="BX375" s="53">
        <f xml:space="preserve"> (BX$2 &gt;= NTBA!$F$17) * IF(BX$268 &gt;= $E375, MAX( MIN( $F375*$F$264, $F375-SUM($I375:BW375)),0),0)</f>
        <v>0</v>
      </c>
      <c r="BY375" s="53">
        <f xml:space="preserve"> (BY$2 &gt;= NTBA!$F$17) * IF(BY$268 &gt;= $E375, MAX( MIN( $F375*$F$264, $F375-SUM($I375:BX375)),0),0)</f>
        <v>0</v>
      </c>
      <c r="BZ375" s="53">
        <f xml:space="preserve"> (BZ$2 &gt;= NTBA!$F$17) * IF(BZ$268 &gt;= $E375, MAX( MIN( $F375*$F$264, $F375-SUM($I375:BY375)),0),0)</f>
        <v>0</v>
      </c>
      <c r="CA375" s="53">
        <f xml:space="preserve"> (CA$2 &gt;= NTBA!$F$17) * IF(CA$268 &gt;= $E375, MAX( MIN( $F375*$F$264, $F375-SUM($I375:BZ375)),0),0)</f>
        <v>0</v>
      </c>
      <c r="CB375" s="53">
        <f xml:space="preserve"> (CB$2 &gt;= NTBA!$F$17) * IF(CB$268 &gt;= $E375, MAX( MIN( $F375*$F$264, $F375-SUM($I375:CA375)),0),0)</f>
        <v>0</v>
      </c>
      <c r="CC375" s="53">
        <f xml:space="preserve"> (CC$2 &gt;= NTBA!$F$17) * IF(CC$268 &gt;= $E375, MAX( MIN( $F375*$F$264, $F375-SUM($I375:CB375)),0),0)</f>
        <v>0</v>
      </c>
      <c r="CD375" s="53">
        <f xml:space="preserve"> (CD$2 &gt;= NTBA!$F$17) * IF(CD$268 &gt;= $E375, MAX( MIN( $F375*$F$264, $F375-SUM($I375:CC375)),0),0)</f>
        <v>0</v>
      </c>
      <c r="CE375" s="53">
        <f xml:space="preserve"> (CE$2 &gt;= NTBA!$F$17) * IF(CE$268 &gt;= $E375, MAX( MIN( $F375*$F$264, $F375-SUM($I375:CD375)),0),0)</f>
        <v>0</v>
      </c>
      <c r="CF375" s="53">
        <f xml:space="preserve"> (CF$2 &gt;= NTBA!$F$17) * IF(CF$268 &gt;= $E375, MAX( MIN( $F375*$F$264, $F375-SUM($I375:CE375)),0),0)</f>
        <v>0</v>
      </c>
      <c r="CG375" s="53">
        <f xml:space="preserve"> (CG$2 &gt;= NTBA!$F$17) * IF(CG$268 &gt;= $E375, MAX( MIN( $F375*$F$264, $F375-SUM($I375:CF375)),0),0)</f>
        <v>0</v>
      </c>
      <c r="CH375" s="53">
        <f xml:space="preserve"> (CH$2 &gt;= NTBA!$F$17) * IF(CH$268 &gt;= $E375, MAX( MIN( $F375*$F$264, $F375-SUM($I375:CG375)),0),0)</f>
        <v>0</v>
      </c>
      <c r="CI375" s="53">
        <f xml:space="preserve"> (CI$2 &gt;= NTBA!$F$17) * IF(CI$268 &gt;= $E375, MAX( MIN( $F375*$F$264, $F375-SUM($I375:CH375)),0),0)</f>
        <v>0</v>
      </c>
      <c r="CJ375" s="53">
        <f xml:space="preserve"> (CJ$2 &gt;= NTBA!$F$17) * IF(CJ$268 &gt;= $E375, MAX( MIN( $F375*$F$264, $F375-SUM($I375:CI375)),0),0)</f>
        <v>0</v>
      </c>
      <c r="CK375" s="53">
        <f xml:space="preserve"> (CK$2 &gt;= NTBA!$F$17) * IF(CK$268 &gt;= $E375, MAX( MIN( $F375*$F$264, $F375-SUM($I375:CJ375)),0),0)</f>
        <v>0</v>
      </c>
      <c r="CL375" s="53">
        <f xml:space="preserve"> (CL$2 &gt;= NTBA!$F$17) * IF(CL$268 &gt;= $E375, MAX( MIN( $F375*$F$264, $F375-SUM($I375:CK375)),0),0)</f>
        <v>0</v>
      </c>
      <c r="CM375" s="53">
        <f xml:space="preserve"> (CM$2 &gt;= NTBA!$F$17) * IF(CM$268 &gt;= $E375, MAX( MIN( $F375*$F$264, $F375-SUM($I375:CL375)),0),0)</f>
        <v>0</v>
      </c>
      <c r="CN375" s="53">
        <f xml:space="preserve"> (CN$2 &gt;= NTBA!$F$17) * IF(CN$268 &gt;= $E375, MAX( MIN( $F375*$F$264, $F375-SUM($I375:CM375)),0),0)</f>
        <v>0</v>
      </c>
      <c r="CO375" s="53">
        <f xml:space="preserve"> (CO$2 &gt;= NTBA!$F$17) * IF(CO$268 &gt;= $E375, MAX( MIN( $F375*$F$264, $F375-SUM($I375:CN375)),0),0)</f>
        <v>0</v>
      </c>
      <c r="CP375" s="53">
        <f xml:space="preserve"> (CP$2 &gt;= NTBA!$F$17) * IF(CP$268 &gt;= $E375, MAX( MIN( $F375*$F$264, $F375-SUM($I375:CO375)),0),0)</f>
        <v>0</v>
      </c>
      <c r="CQ375" s="53">
        <f xml:space="preserve"> (CQ$2 &gt;= NTBA!$F$17) * IF(CQ$268 &gt;= $E375, MAX( MIN( $F375*$F$264, $F375-SUM($I375:CP375)),0),0)</f>
        <v>0</v>
      </c>
      <c r="CR375" s="53">
        <f xml:space="preserve"> (CR$2 &gt;= NTBA!$F$17) * IF(CR$268 &gt;= $E375, MAX( MIN( $F375*$F$264, $F375-SUM($I375:CQ375)),0),0)</f>
        <v>0</v>
      </c>
      <c r="CS375" s="53">
        <f xml:space="preserve"> (CS$2 &gt;= NTBA!$F$17) * IF(CS$268 &gt;= $E375, MAX( MIN( $F375*$F$264, $F375-SUM($I375:CR375)),0),0)</f>
        <v>0</v>
      </c>
      <c r="CT375" s="53">
        <f xml:space="preserve"> (CT$2 &gt;= NTBA!$F$17) * IF(CT$268 &gt;= $E375, MAX( MIN( $F375*$F$264, $F375-SUM($I375:CS375)),0),0)</f>
        <v>0</v>
      </c>
      <c r="CU375" s="53">
        <f xml:space="preserve"> (CU$2 &gt;= NTBA!$F$17) * IF(CU$268 &gt;= $E375, MAX( MIN( $F375*$F$264, $F375-SUM($I375:CT375)),0),0)</f>
        <v>0</v>
      </c>
      <c r="CV375" s="53">
        <f xml:space="preserve"> (CV$2 &gt;= NTBA!$F$17) * IF(CV$268 &gt;= $E375, MAX( MIN( $F375*$F$264, $F375-SUM($I375:CU375)),0),0)</f>
        <v>0</v>
      </c>
      <c r="CW375" s="53">
        <f xml:space="preserve"> (CW$2 &gt;= NTBA!$F$17) * IF(CW$268 &gt;= $E375, MAX( MIN( $F375*$F$264, $F375-SUM($I375:CV375)),0),0)</f>
        <v>0</v>
      </c>
      <c r="CX375" s="53">
        <f xml:space="preserve"> (CX$2 &gt;= NTBA!$F$17) * IF(CX$268 &gt;= $E375, MAX( MIN( $F375*$F$264, $F375-SUM($I375:CW375)),0),0)</f>
        <v>0</v>
      </c>
      <c r="CY375" s="53">
        <f xml:space="preserve"> (CY$2 &gt;= NTBA!$F$17) * IF(CY$268 &gt;= $E375, MAX( MIN( $F375*$F$264, $F375-SUM($I375:CX375)),0),0)</f>
        <v>0</v>
      </c>
      <c r="CZ375" s="53">
        <f xml:space="preserve"> (CZ$2 &gt;= NTBA!$F$17) * IF(CZ$268 &gt;= $E375, MAX( MIN( $F375*$F$264, $F375-SUM($I375:CY375)),0),0)</f>
        <v>0</v>
      </c>
      <c r="DA375" s="53">
        <f xml:space="preserve"> (DA$2 &gt;= NTBA!$F$17) * IF(DA$268 &gt;= $E375, MAX( MIN( $F375*$F$264, $F375-SUM($I375:CZ375)),0),0)</f>
        <v>0</v>
      </c>
      <c r="DB375" s="53">
        <f xml:space="preserve"> (DB$2 &gt;= NTBA!$F$17) * IF(DB$268 &gt;= $E375, MAX( MIN( $F375*$F$264, $F375-SUM($I375:DA375)),0),0)</f>
        <v>0</v>
      </c>
      <c r="DC375" s="53">
        <f xml:space="preserve"> (DC$2 &gt;= NTBA!$F$17) * IF(DC$268 &gt;= $E375, MAX( MIN( $F375*$F$264, $F375-SUM($I375:DB375)),0),0)</f>
        <v>0</v>
      </c>
      <c r="DD375" s="53">
        <f xml:space="preserve"> (DD$2 &gt;= NTBA!$F$17) * IF(DD$268 &gt;= $E375, MAX( MIN( $F375*$F$264, $F375-SUM($I375:DC375)),0),0)</f>
        <v>0</v>
      </c>
      <c r="DE375" s="53">
        <f xml:space="preserve"> (DE$2 &gt;= NTBA!$F$17) * IF(DE$268 &gt;= $E375, MAX( MIN( $F375*$F$264, $F375-SUM($I375:DD375)),0),0)</f>
        <v>0</v>
      </c>
      <c r="DF375" s="53">
        <f xml:space="preserve"> (DF$2 &gt;= NTBA!$F$17) * IF(DF$268 &gt;= $E375, MAX( MIN( $F375*$F$264, $F375-SUM($I375:DE375)),0),0)</f>
        <v>0</v>
      </c>
      <c r="DG375" s="53">
        <f xml:space="preserve"> (DG$2 &gt;= NTBA!$F$17) * IF(DG$268 &gt;= $E375, MAX( MIN( $F375*$F$264, $F375-SUM($I375:DF375)),0),0)</f>
        <v>0</v>
      </c>
      <c r="DH375" s="53">
        <f xml:space="preserve"> (DH$2 &gt;= NTBA!$F$17) * IF(DH$268 &gt;= $E375, MAX( MIN( $F375*$F$264, $F375-SUM($I375:DG375)),0),0)</f>
        <v>0</v>
      </c>
      <c r="DI375" s="53">
        <f xml:space="preserve"> (DI$2 &gt;= NTBA!$F$17) * IF(DI$268 &gt;= $E375, MAX( MIN( $F375*$F$264, $F375-SUM($I375:DH375)),0),0)</f>
        <v>0</v>
      </c>
      <c r="DJ375" s="53">
        <f xml:space="preserve"> (DJ$2 &gt;= NTBA!$F$17) * IF(DJ$268 &gt;= $E375, MAX( MIN( $F375*$F$264, $F375-SUM($I375:DI375)),0),0)</f>
        <v>0</v>
      </c>
      <c r="DK375" s="53">
        <f xml:space="preserve"> (DK$2 &gt;= NTBA!$F$17) * IF(DK$268 &gt;= $E375, MAX( MIN( $F375*$F$264, $F375-SUM($I375:DJ375)),0),0)</f>
        <v>0</v>
      </c>
      <c r="DL375" s="53">
        <f ca="1" xml:space="preserve"> (DL$2 &gt;= NTBA!$F$17) * IF(DL$268 &gt;= $E375, MAX( MIN( $F375*$F$264, $F375-SUM($I375:DK375)),0),0)</f>
        <v>0</v>
      </c>
      <c r="DM375" s="53">
        <f ca="1" xml:space="preserve"> (DM$2 &gt;= NTBA!$F$17) * IF(DM$268 &gt;= $E375, MAX( MIN( $F375*$F$264, $F375-SUM($I375:DL375)),0),0)</f>
        <v>0</v>
      </c>
      <c r="DN375" s="53">
        <f ca="1" xml:space="preserve"> (DN$2 &gt;= NTBA!$F$17) * IF(DN$268 &gt;= $E375, MAX( MIN( $F375*$F$264, $F375-SUM($I375:DM375)),0),0)</f>
        <v>0</v>
      </c>
      <c r="DO375" s="53">
        <f ca="1" xml:space="preserve"> (DO$2 &gt;= NTBA!$F$17) * IF(DO$268 &gt;= $E375, MAX( MIN( $F375*$F$264, $F375-SUM($I375:DN375)),0),0)</f>
        <v>0</v>
      </c>
      <c r="DP375" s="53">
        <f ca="1" xml:space="preserve"> (DP$2 &gt;= NTBA!$F$17) * IF(DP$268 &gt;= $E375, MAX( MIN( $F375*$F$264, $F375-SUM($I375:DO375)),0),0)</f>
        <v>0</v>
      </c>
      <c r="DQ375" s="53">
        <f ca="1" xml:space="preserve"> (DQ$2 &gt;= NTBA!$F$17) * IF(DQ$268 &gt;= $E375, MAX( MIN( $F375*$F$264, $F375-SUM($I375:DP375)),0),0)</f>
        <v>0</v>
      </c>
      <c r="DR375" s="53">
        <f ca="1" xml:space="preserve"> (DR$2 &gt;= NTBA!$F$17) * IF(DR$268 &gt;= $E375, MAX( MIN( $F375*$F$264, $F375-SUM($I375:DQ375)),0),0)</f>
        <v>0</v>
      </c>
      <c r="DS375" s="53">
        <f ca="1" xml:space="preserve"> (DS$2 &gt;= NTBA!$F$17) * IF(DS$268 &gt;= $E375, MAX( MIN( $F375*$F$264, $F375-SUM($I375:DR375)),0),0)</f>
        <v>0</v>
      </c>
      <c r="DT375" s="53">
        <f ca="1" xml:space="preserve"> (DT$2 &gt;= NTBA!$F$17) * IF(DT$268 &gt;= $E375, MAX( MIN( $F375*$F$264, $F375-SUM($I375:DS375)),0),0)</f>
        <v>0</v>
      </c>
      <c r="DU375" s="53">
        <f ca="1" xml:space="preserve"> (DU$2 &gt;= NTBA!$F$17) * IF(DU$268 &gt;= $E375, MAX( MIN( $F375*$F$264, $F375-SUM($I375:DT375)),0),0)</f>
        <v>0</v>
      </c>
      <c r="DV375" s="53">
        <f ca="1" xml:space="preserve"> (DV$2 &gt;= NTBA!$F$17) * IF(DV$268 &gt;= $E375, MAX( MIN( $F375*$F$264, $F375-SUM($I375:DU375)),0),0)</f>
        <v>0</v>
      </c>
      <c r="DW375" s="53">
        <f ca="1" xml:space="preserve"> (DW$2 &gt;= NTBA!$F$17) * IF(DW$268 &gt;= $E375, MAX( MIN( $F375*$F$264, $F375-SUM($I375:DV375)),0),0)</f>
        <v>0</v>
      </c>
      <c r="DX375" s="53">
        <f ca="1" xml:space="preserve"> (DX$2 &gt;= NTBA!$F$17) * IF(DX$268 &gt;= $E375, MAX( MIN( $F375*$F$264, $F375-SUM($I375:DW375)),0),0)</f>
        <v>0</v>
      </c>
      <c r="DY375" s="53">
        <f ca="1" xml:space="preserve"> (DY$2 &gt;= NTBA!$F$17) * IF(DY$268 &gt;= $E375, MAX( MIN( $F375*$F$264, $F375-SUM($I375:DX375)),0),0)</f>
        <v>0</v>
      </c>
      <c r="DZ375" s="53">
        <f ca="1" xml:space="preserve"> (DZ$2 &gt;= NTBA!$F$17) * IF(DZ$268 &gt;= $E375, MAX( MIN( $F375*$F$264, $F375-SUM($I375:DY375)),0),0)</f>
        <v>0</v>
      </c>
      <c r="EA375" s="53">
        <f ca="1" xml:space="preserve"> (EA$2 &gt;= NTBA!$F$17) * IF(EA$268 &gt;= $E375, MAX( MIN( $F375*$F$264, $F375-SUM($I375:DZ375)),0),0)</f>
        <v>0</v>
      </c>
      <c r="EB375" s="53">
        <f ca="1" xml:space="preserve"> (EB$2 &gt;= NTBA!$F$17) * IF(EB$268 &gt;= $E375, MAX( MIN( $F375*$F$264, $F375-SUM($I375:EA375)),0),0)</f>
        <v>0</v>
      </c>
      <c r="EC375" s="53">
        <f ca="1" xml:space="preserve"> (EC$2 &gt;= NTBA!$F$17) * IF(EC$268 &gt;= $E375, MAX( MIN( $F375*$F$264, $F375-SUM($I375:EB375)),0),0)</f>
        <v>0</v>
      </c>
      <c r="ED375" s="53">
        <f ca="1" xml:space="preserve"> (ED$2 &gt;= NTBA!$F$17) * IF(ED$268 &gt;= $E375, MAX( MIN( $F375*$F$264, $F375-SUM($I375:EC375)),0),0)</f>
        <v>0</v>
      </c>
      <c r="EE375" s="53">
        <f ca="1" xml:space="preserve"> (EE$2 &gt;= NTBA!$F$17) * IF(EE$268 &gt;= $E375, MAX( MIN( $F375*$F$264, $F375-SUM($I375:ED375)),0),0)</f>
        <v>0</v>
      </c>
      <c r="EF375" s="53">
        <f ca="1" xml:space="preserve"> (EF$2 &gt;= NTBA!$F$17) * IF(EF$268 &gt;= $E375, MAX( MIN( $F375*$F$264, $F375-SUM($I375:EE375)),0),0)</f>
        <v>0</v>
      </c>
      <c r="EG375" s="53">
        <f ca="1" xml:space="preserve"> (EG$2 &gt;= NTBA!$F$17) * IF(EG$268 &gt;= $E375, MAX( MIN( $F375*$F$264, $F375-SUM($I375:EF375)),0),0)</f>
        <v>0</v>
      </c>
      <c r="EH375" s="53">
        <f ca="1" xml:space="preserve"> (EH$2 &gt;= NTBA!$F$17) * IF(EH$268 &gt;= $E375, MAX( MIN( $F375*$F$264, $F375-SUM($I375:EG375)),0),0)</f>
        <v>0</v>
      </c>
      <c r="EI375" s="21"/>
    </row>
    <row r="376" spans="5:139" ht="15" customHeight="1" outlineLevel="1" x14ac:dyDescent="0.35">
      <c r="E376" s="625">
        <v>108</v>
      </c>
      <c r="F376" s="415">
        <f ca="1"/>
        <v>0</v>
      </c>
      <c r="H376" s="26">
        <f t="shared" ca="1" si="185"/>
        <v>0</v>
      </c>
      <c r="I376" s="39"/>
      <c r="J376" s="53">
        <f xml:space="preserve"> (J$2 &gt;= NTBA!$F$17) * IF(J$268 &gt;= $E376, MAX( MIN( $F376*$F$264, $F376-SUM($I376:I376)),0),0)</f>
        <v>0</v>
      </c>
      <c r="K376" s="53">
        <f xml:space="preserve"> (K$2 &gt;= NTBA!$F$17) * IF(K$268 &gt;= $E376, MAX( MIN( $F376*$F$264, $F376-SUM($I376:J376)),0),0)</f>
        <v>0</v>
      </c>
      <c r="L376" s="53">
        <f xml:space="preserve"> (L$2 &gt;= NTBA!$F$17) * IF(L$268 &gt;= $E376, MAX( MIN( $F376*$F$264, $F376-SUM($I376:K376)),0),0)</f>
        <v>0</v>
      </c>
      <c r="M376" s="53">
        <f xml:space="preserve"> (M$2 &gt;= NTBA!$F$17) * IF(M$268 &gt;= $E376, MAX( MIN( $F376*$F$264, $F376-SUM($I376:L376)),0),0)</f>
        <v>0</v>
      </c>
      <c r="N376" s="53">
        <f xml:space="preserve"> (N$2 &gt;= NTBA!$F$17) * IF(N$268 &gt;= $E376, MAX( MIN( $F376*$F$264, $F376-SUM($I376:M376)),0),0)</f>
        <v>0</v>
      </c>
      <c r="O376" s="53">
        <f xml:space="preserve"> (O$2 &gt;= NTBA!$F$17) * IF(O$268 &gt;= $E376, MAX( MIN( $F376*$F$264, $F376-SUM($I376:N376)),0),0)</f>
        <v>0</v>
      </c>
      <c r="P376" s="53">
        <f xml:space="preserve"> (P$2 &gt;= NTBA!$F$17) * IF(P$268 &gt;= $E376, MAX( MIN( $F376*$F$264, $F376-SUM($I376:O376)),0),0)</f>
        <v>0</v>
      </c>
      <c r="Q376" s="53">
        <f xml:space="preserve"> (Q$2 &gt;= NTBA!$F$17) * IF(Q$268 &gt;= $E376, MAX( MIN( $F376*$F$264, $F376-SUM($I376:P376)),0),0)</f>
        <v>0</v>
      </c>
      <c r="R376" s="53">
        <f xml:space="preserve"> (R$2 &gt;= NTBA!$F$17) * IF(R$268 &gt;= $E376, MAX( MIN( $F376*$F$264, $F376-SUM($I376:Q376)),0),0)</f>
        <v>0</v>
      </c>
      <c r="S376" s="53">
        <f xml:space="preserve"> (S$2 &gt;= NTBA!$F$17) * IF(S$268 &gt;= $E376, MAX( MIN( $F376*$F$264, $F376-SUM($I376:R376)),0),0)</f>
        <v>0</v>
      </c>
      <c r="T376" s="53">
        <f xml:space="preserve"> (T$2 &gt;= NTBA!$F$17) * IF(T$268 &gt;= $E376, MAX( MIN( $F376*$F$264, $F376-SUM($I376:S376)),0),0)</f>
        <v>0</v>
      </c>
      <c r="U376" s="53">
        <f xml:space="preserve"> (U$2 &gt;= NTBA!$F$17) * IF(U$268 &gt;= $E376, MAX( MIN( $F376*$F$264, $F376-SUM($I376:T376)),0),0)</f>
        <v>0</v>
      </c>
      <c r="V376" s="53">
        <f xml:space="preserve"> (V$2 &gt;= NTBA!$F$17) * IF(V$268 &gt;= $E376, MAX( MIN( $F376*$F$264, $F376-SUM($I376:U376)),0),0)</f>
        <v>0</v>
      </c>
      <c r="W376" s="53">
        <f xml:space="preserve"> (W$2 &gt;= NTBA!$F$17) * IF(W$268 &gt;= $E376, MAX( MIN( $F376*$F$264, $F376-SUM($I376:V376)),0),0)</f>
        <v>0</v>
      </c>
      <c r="X376" s="53">
        <f xml:space="preserve"> (X$2 &gt;= NTBA!$F$17) * IF(X$268 &gt;= $E376, MAX( MIN( $F376*$F$264, $F376-SUM($I376:W376)),0),0)</f>
        <v>0</v>
      </c>
      <c r="Y376" s="53">
        <f xml:space="preserve"> (Y$2 &gt;= NTBA!$F$17) * IF(Y$268 &gt;= $E376, MAX( MIN( $F376*$F$264, $F376-SUM($I376:X376)),0),0)</f>
        <v>0</v>
      </c>
      <c r="Z376" s="53">
        <f xml:space="preserve"> (Z$2 &gt;= NTBA!$F$17) * IF(Z$268 &gt;= $E376, MAX( MIN( $F376*$F$264, $F376-SUM($I376:Y376)),0),0)</f>
        <v>0</v>
      </c>
      <c r="AA376" s="53">
        <f xml:space="preserve"> (AA$2 &gt;= NTBA!$F$17) * IF(AA$268 &gt;= $E376, MAX( MIN( $F376*$F$264, $F376-SUM($I376:Z376)),0),0)</f>
        <v>0</v>
      </c>
      <c r="AB376" s="53">
        <f xml:space="preserve"> (AB$2 &gt;= NTBA!$F$17) * IF(AB$268 &gt;= $E376, MAX( MIN( $F376*$F$264, $F376-SUM($I376:AA376)),0),0)</f>
        <v>0</v>
      </c>
      <c r="AC376" s="53">
        <f xml:space="preserve"> (AC$2 &gt;= NTBA!$F$17) * IF(AC$268 &gt;= $E376, MAX( MIN( $F376*$F$264, $F376-SUM($I376:AB376)),0),0)</f>
        <v>0</v>
      </c>
      <c r="AD376" s="53">
        <f xml:space="preserve"> (AD$2 &gt;= NTBA!$F$17) * IF(AD$268 &gt;= $E376, MAX( MIN( $F376*$F$264, $F376-SUM($I376:AC376)),0),0)</f>
        <v>0</v>
      </c>
      <c r="AE376" s="53">
        <f xml:space="preserve"> (AE$2 &gt;= NTBA!$F$17) * IF(AE$268 &gt;= $E376, MAX( MIN( $F376*$F$264, $F376-SUM($I376:AD376)),0),0)</f>
        <v>0</v>
      </c>
      <c r="AF376" s="53">
        <f xml:space="preserve"> (AF$2 &gt;= NTBA!$F$17) * IF(AF$268 &gt;= $E376, MAX( MIN( $F376*$F$264, $F376-SUM($I376:AE376)),0),0)</f>
        <v>0</v>
      </c>
      <c r="AG376" s="53">
        <f xml:space="preserve"> (AG$2 &gt;= NTBA!$F$17) * IF(AG$268 &gt;= $E376, MAX( MIN( $F376*$F$264, $F376-SUM($I376:AF376)),0),0)</f>
        <v>0</v>
      </c>
      <c r="AH376" s="53">
        <f xml:space="preserve"> (AH$2 &gt;= NTBA!$F$17) * IF(AH$268 &gt;= $E376, MAX( MIN( $F376*$F$264, $F376-SUM($I376:AG376)),0),0)</f>
        <v>0</v>
      </c>
      <c r="AI376" s="53">
        <f xml:space="preserve"> (AI$2 &gt;= NTBA!$F$17) * IF(AI$268 &gt;= $E376, MAX( MIN( $F376*$F$264, $F376-SUM($I376:AH376)),0),0)</f>
        <v>0</v>
      </c>
      <c r="AJ376" s="53">
        <f xml:space="preserve"> (AJ$2 &gt;= NTBA!$F$17) * IF(AJ$268 &gt;= $E376, MAX( MIN( $F376*$F$264, $F376-SUM($I376:AI376)),0),0)</f>
        <v>0</v>
      </c>
      <c r="AK376" s="53">
        <f xml:space="preserve"> (AK$2 &gt;= NTBA!$F$17) * IF(AK$268 &gt;= $E376, MAX( MIN( $F376*$F$264, $F376-SUM($I376:AJ376)),0),0)</f>
        <v>0</v>
      </c>
      <c r="AL376" s="53">
        <f xml:space="preserve"> (AL$2 &gt;= NTBA!$F$17) * IF(AL$268 &gt;= $E376, MAX( MIN( $F376*$F$264, $F376-SUM($I376:AK376)),0),0)</f>
        <v>0</v>
      </c>
      <c r="AM376" s="53">
        <f xml:space="preserve"> (AM$2 &gt;= NTBA!$F$17) * IF(AM$268 &gt;= $E376, MAX( MIN( $F376*$F$264, $F376-SUM($I376:AL376)),0),0)</f>
        <v>0</v>
      </c>
      <c r="AN376" s="53">
        <f xml:space="preserve"> (AN$2 &gt;= NTBA!$F$17) * IF(AN$268 &gt;= $E376, MAX( MIN( $F376*$F$264, $F376-SUM($I376:AM376)),0),0)</f>
        <v>0</v>
      </c>
      <c r="AO376" s="53">
        <f xml:space="preserve"> (AO$2 &gt;= NTBA!$F$17) * IF(AO$268 &gt;= $E376, MAX( MIN( $F376*$F$264, $F376-SUM($I376:AN376)),0),0)</f>
        <v>0</v>
      </c>
      <c r="AP376" s="53">
        <f xml:space="preserve"> (AP$2 &gt;= NTBA!$F$17) * IF(AP$268 &gt;= $E376, MAX( MIN( $F376*$F$264, $F376-SUM($I376:AO376)),0),0)</f>
        <v>0</v>
      </c>
      <c r="AQ376" s="53">
        <f xml:space="preserve"> (AQ$2 &gt;= NTBA!$F$17) * IF(AQ$268 &gt;= $E376, MAX( MIN( $F376*$F$264, $F376-SUM($I376:AP376)),0),0)</f>
        <v>0</v>
      </c>
      <c r="AR376" s="53">
        <f xml:space="preserve"> (AR$2 &gt;= NTBA!$F$17) * IF(AR$268 &gt;= $E376, MAX( MIN( $F376*$F$264, $F376-SUM($I376:AQ376)),0),0)</f>
        <v>0</v>
      </c>
      <c r="AS376" s="53">
        <f xml:space="preserve"> (AS$2 &gt;= NTBA!$F$17) * IF(AS$268 &gt;= $E376, MAX( MIN( $F376*$F$264, $F376-SUM($I376:AR376)),0),0)</f>
        <v>0</v>
      </c>
      <c r="AT376" s="53">
        <f xml:space="preserve"> (AT$2 &gt;= NTBA!$F$17) * IF(AT$268 &gt;= $E376, MAX( MIN( $F376*$F$264, $F376-SUM($I376:AS376)),0),0)</f>
        <v>0</v>
      </c>
      <c r="AU376" s="53">
        <f xml:space="preserve"> (AU$2 &gt;= NTBA!$F$17) * IF(AU$268 &gt;= $E376, MAX( MIN( $F376*$F$264, $F376-SUM($I376:AT376)),0),0)</f>
        <v>0</v>
      </c>
      <c r="AV376" s="53">
        <f xml:space="preserve"> (AV$2 &gt;= NTBA!$F$17) * IF(AV$268 &gt;= $E376, MAX( MIN( $F376*$F$264, $F376-SUM($I376:AU376)),0),0)</f>
        <v>0</v>
      </c>
      <c r="AW376" s="53">
        <f xml:space="preserve"> (AW$2 &gt;= NTBA!$F$17) * IF(AW$268 &gt;= $E376, MAX( MIN( $F376*$F$264, $F376-SUM($I376:AV376)),0),0)</f>
        <v>0</v>
      </c>
      <c r="AX376" s="53">
        <f xml:space="preserve"> (AX$2 &gt;= NTBA!$F$17) * IF(AX$268 &gt;= $E376, MAX( MIN( $F376*$F$264, $F376-SUM($I376:AW376)),0),0)</f>
        <v>0</v>
      </c>
      <c r="AY376" s="53">
        <f xml:space="preserve"> (AY$2 &gt;= NTBA!$F$17) * IF(AY$268 &gt;= $E376, MAX( MIN( $F376*$F$264, $F376-SUM($I376:AX376)),0),0)</f>
        <v>0</v>
      </c>
      <c r="AZ376" s="53">
        <f xml:space="preserve"> (AZ$2 &gt;= NTBA!$F$17) * IF(AZ$268 &gt;= $E376, MAX( MIN( $F376*$F$264, $F376-SUM($I376:AY376)),0),0)</f>
        <v>0</v>
      </c>
      <c r="BA376" s="53">
        <f xml:space="preserve"> (BA$2 &gt;= NTBA!$F$17) * IF(BA$268 &gt;= $E376, MAX( MIN( $F376*$F$264, $F376-SUM($I376:AZ376)),0),0)</f>
        <v>0</v>
      </c>
      <c r="BB376" s="53">
        <f xml:space="preserve"> (BB$2 &gt;= NTBA!$F$17) * IF(BB$268 &gt;= $E376, MAX( MIN( $F376*$F$264, $F376-SUM($I376:BA376)),0),0)</f>
        <v>0</v>
      </c>
      <c r="BC376" s="53">
        <f xml:space="preserve"> (BC$2 &gt;= NTBA!$F$17) * IF(BC$268 &gt;= $E376, MAX( MIN( $F376*$F$264, $F376-SUM($I376:BB376)),0),0)</f>
        <v>0</v>
      </c>
      <c r="BD376" s="53">
        <f xml:space="preserve"> (BD$2 &gt;= NTBA!$F$17) * IF(BD$268 &gt;= $E376, MAX( MIN( $F376*$F$264, $F376-SUM($I376:BC376)),0),0)</f>
        <v>0</v>
      </c>
      <c r="BE376" s="53">
        <f xml:space="preserve"> (BE$2 &gt;= NTBA!$F$17) * IF(BE$268 &gt;= $E376, MAX( MIN( $F376*$F$264, $F376-SUM($I376:BD376)),0),0)</f>
        <v>0</v>
      </c>
      <c r="BF376" s="53">
        <f xml:space="preserve"> (BF$2 &gt;= NTBA!$F$17) * IF(BF$268 &gt;= $E376, MAX( MIN( $F376*$F$264, $F376-SUM($I376:BE376)),0),0)</f>
        <v>0</v>
      </c>
      <c r="BG376" s="53">
        <f xml:space="preserve"> (BG$2 &gt;= NTBA!$F$17) * IF(BG$268 &gt;= $E376, MAX( MIN( $F376*$F$264, $F376-SUM($I376:BF376)),0),0)</f>
        <v>0</v>
      </c>
      <c r="BH376" s="53">
        <f xml:space="preserve"> (BH$2 &gt;= NTBA!$F$17) * IF(BH$268 &gt;= $E376, MAX( MIN( $F376*$F$264, $F376-SUM($I376:BG376)),0),0)</f>
        <v>0</v>
      </c>
      <c r="BI376" s="53">
        <f xml:space="preserve"> (BI$2 &gt;= NTBA!$F$17) * IF(BI$268 &gt;= $E376, MAX( MIN( $F376*$F$264, $F376-SUM($I376:BH376)),0),0)</f>
        <v>0</v>
      </c>
      <c r="BJ376" s="53">
        <f xml:space="preserve"> (BJ$2 &gt;= NTBA!$F$17) * IF(BJ$268 &gt;= $E376, MAX( MIN( $F376*$F$264, $F376-SUM($I376:BI376)),0),0)</f>
        <v>0</v>
      </c>
      <c r="BK376" s="53">
        <f xml:space="preserve"> (BK$2 &gt;= NTBA!$F$17) * IF(BK$268 &gt;= $E376, MAX( MIN( $F376*$F$264, $F376-SUM($I376:BJ376)),0),0)</f>
        <v>0</v>
      </c>
      <c r="BL376" s="53">
        <f xml:space="preserve"> (BL$2 &gt;= NTBA!$F$17) * IF(BL$268 &gt;= $E376, MAX( MIN( $F376*$F$264, $F376-SUM($I376:BK376)),0),0)</f>
        <v>0</v>
      </c>
      <c r="BM376" s="53">
        <f xml:space="preserve"> (BM$2 &gt;= NTBA!$F$17) * IF(BM$268 &gt;= $E376, MAX( MIN( $F376*$F$264, $F376-SUM($I376:BL376)),0),0)</f>
        <v>0</v>
      </c>
      <c r="BN376" s="53">
        <f xml:space="preserve"> (BN$2 &gt;= NTBA!$F$17) * IF(BN$268 &gt;= $E376, MAX( MIN( $F376*$F$264, $F376-SUM($I376:BM376)),0),0)</f>
        <v>0</v>
      </c>
      <c r="BO376" s="53">
        <f xml:space="preserve"> (BO$2 &gt;= NTBA!$F$17) * IF(BO$268 &gt;= $E376, MAX( MIN( $F376*$F$264, $F376-SUM($I376:BN376)),0),0)</f>
        <v>0</v>
      </c>
      <c r="BP376" s="53">
        <f xml:space="preserve"> (BP$2 &gt;= NTBA!$F$17) * IF(BP$268 &gt;= $E376, MAX( MIN( $F376*$F$264, $F376-SUM($I376:BO376)),0),0)</f>
        <v>0</v>
      </c>
      <c r="BQ376" s="53">
        <f xml:space="preserve"> (BQ$2 &gt;= NTBA!$F$17) * IF(BQ$268 &gt;= $E376, MAX( MIN( $F376*$F$264, $F376-SUM($I376:BP376)),0),0)</f>
        <v>0</v>
      </c>
      <c r="BR376" s="53">
        <f xml:space="preserve"> (BR$2 &gt;= NTBA!$F$17) * IF(BR$268 &gt;= $E376, MAX( MIN( $F376*$F$264, $F376-SUM($I376:BQ376)),0),0)</f>
        <v>0</v>
      </c>
      <c r="BS376" s="53">
        <f xml:space="preserve"> (BS$2 &gt;= NTBA!$F$17) * IF(BS$268 &gt;= $E376, MAX( MIN( $F376*$F$264, $F376-SUM($I376:BR376)),0),0)</f>
        <v>0</v>
      </c>
      <c r="BT376" s="53">
        <f xml:space="preserve"> (BT$2 &gt;= NTBA!$F$17) * IF(BT$268 &gt;= $E376, MAX( MIN( $F376*$F$264, $F376-SUM($I376:BS376)),0),0)</f>
        <v>0</v>
      </c>
      <c r="BU376" s="53">
        <f xml:space="preserve"> (BU$2 &gt;= NTBA!$F$17) * IF(BU$268 &gt;= $E376, MAX( MIN( $F376*$F$264, $F376-SUM($I376:BT376)),0),0)</f>
        <v>0</v>
      </c>
      <c r="BV376" s="53">
        <f xml:space="preserve"> (BV$2 &gt;= NTBA!$F$17) * IF(BV$268 &gt;= $E376, MAX( MIN( $F376*$F$264, $F376-SUM($I376:BU376)),0),0)</f>
        <v>0</v>
      </c>
      <c r="BW376" s="53">
        <f xml:space="preserve"> (BW$2 &gt;= NTBA!$F$17) * IF(BW$268 &gt;= $E376, MAX( MIN( $F376*$F$264, $F376-SUM($I376:BV376)),0),0)</f>
        <v>0</v>
      </c>
      <c r="BX376" s="53">
        <f xml:space="preserve"> (BX$2 &gt;= NTBA!$F$17) * IF(BX$268 &gt;= $E376, MAX( MIN( $F376*$F$264, $F376-SUM($I376:BW376)),0),0)</f>
        <v>0</v>
      </c>
      <c r="BY376" s="53">
        <f xml:space="preserve"> (BY$2 &gt;= NTBA!$F$17) * IF(BY$268 &gt;= $E376, MAX( MIN( $F376*$F$264, $F376-SUM($I376:BX376)),0),0)</f>
        <v>0</v>
      </c>
      <c r="BZ376" s="53">
        <f xml:space="preserve"> (BZ$2 &gt;= NTBA!$F$17) * IF(BZ$268 &gt;= $E376, MAX( MIN( $F376*$F$264, $F376-SUM($I376:BY376)),0),0)</f>
        <v>0</v>
      </c>
      <c r="CA376" s="53">
        <f xml:space="preserve"> (CA$2 &gt;= NTBA!$F$17) * IF(CA$268 &gt;= $E376, MAX( MIN( $F376*$F$264, $F376-SUM($I376:BZ376)),0),0)</f>
        <v>0</v>
      </c>
      <c r="CB376" s="53">
        <f xml:space="preserve"> (CB$2 &gt;= NTBA!$F$17) * IF(CB$268 &gt;= $E376, MAX( MIN( $F376*$F$264, $F376-SUM($I376:CA376)),0),0)</f>
        <v>0</v>
      </c>
      <c r="CC376" s="53">
        <f xml:space="preserve"> (CC$2 &gt;= NTBA!$F$17) * IF(CC$268 &gt;= $E376, MAX( MIN( $F376*$F$264, $F376-SUM($I376:CB376)),0),0)</f>
        <v>0</v>
      </c>
      <c r="CD376" s="53">
        <f xml:space="preserve"> (CD$2 &gt;= NTBA!$F$17) * IF(CD$268 &gt;= $E376, MAX( MIN( $F376*$F$264, $F376-SUM($I376:CC376)),0),0)</f>
        <v>0</v>
      </c>
      <c r="CE376" s="53">
        <f xml:space="preserve"> (CE$2 &gt;= NTBA!$F$17) * IF(CE$268 &gt;= $E376, MAX( MIN( $F376*$F$264, $F376-SUM($I376:CD376)),0),0)</f>
        <v>0</v>
      </c>
      <c r="CF376" s="53">
        <f xml:space="preserve"> (CF$2 &gt;= NTBA!$F$17) * IF(CF$268 &gt;= $E376, MAX( MIN( $F376*$F$264, $F376-SUM($I376:CE376)),0),0)</f>
        <v>0</v>
      </c>
      <c r="CG376" s="53">
        <f xml:space="preserve"> (CG$2 &gt;= NTBA!$F$17) * IF(CG$268 &gt;= $E376, MAX( MIN( $F376*$F$264, $F376-SUM($I376:CF376)),0),0)</f>
        <v>0</v>
      </c>
      <c r="CH376" s="53">
        <f xml:space="preserve"> (CH$2 &gt;= NTBA!$F$17) * IF(CH$268 &gt;= $E376, MAX( MIN( $F376*$F$264, $F376-SUM($I376:CG376)),0),0)</f>
        <v>0</v>
      </c>
      <c r="CI376" s="53">
        <f xml:space="preserve"> (CI$2 &gt;= NTBA!$F$17) * IF(CI$268 &gt;= $E376, MAX( MIN( $F376*$F$264, $F376-SUM($I376:CH376)),0),0)</f>
        <v>0</v>
      </c>
      <c r="CJ376" s="53">
        <f xml:space="preserve"> (CJ$2 &gt;= NTBA!$F$17) * IF(CJ$268 &gt;= $E376, MAX( MIN( $F376*$F$264, $F376-SUM($I376:CI376)),0),0)</f>
        <v>0</v>
      </c>
      <c r="CK376" s="53">
        <f xml:space="preserve"> (CK$2 &gt;= NTBA!$F$17) * IF(CK$268 &gt;= $E376, MAX( MIN( $F376*$F$264, $F376-SUM($I376:CJ376)),0),0)</f>
        <v>0</v>
      </c>
      <c r="CL376" s="53">
        <f xml:space="preserve"> (CL$2 &gt;= NTBA!$F$17) * IF(CL$268 &gt;= $E376, MAX( MIN( $F376*$F$264, $F376-SUM($I376:CK376)),0),0)</f>
        <v>0</v>
      </c>
      <c r="CM376" s="53">
        <f xml:space="preserve"> (CM$2 &gt;= NTBA!$F$17) * IF(CM$268 &gt;= $E376, MAX( MIN( $F376*$F$264, $F376-SUM($I376:CL376)),0),0)</f>
        <v>0</v>
      </c>
      <c r="CN376" s="53">
        <f xml:space="preserve"> (CN$2 &gt;= NTBA!$F$17) * IF(CN$268 &gt;= $E376, MAX( MIN( $F376*$F$264, $F376-SUM($I376:CM376)),0),0)</f>
        <v>0</v>
      </c>
      <c r="CO376" s="53">
        <f xml:space="preserve"> (CO$2 &gt;= NTBA!$F$17) * IF(CO$268 &gt;= $E376, MAX( MIN( $F376*$F$264, $F376-SUM($I376:CN376)),0),0)</f>
        <v>0</v>
      </c>
      <c r="CP376" s="53">
        <f xml:space="preserve"> (CP$2 &gt;= NTBA!$F$17) * IF(CP$268 &gt;= $E376, MAX( MIN( $F376*$F$264, $F376-SUM($I376:CO376)),0),0)</f>
        <v>0</v>
      </c>
      <c r="CQ376" s="53">
        <f xml:space="preserve"> (CQ$2 &gt;= NTBA!$F$17) * IF(CQ$268 &gt;= $E376, MAX( MIN( $F376*$F$264, $F376-SUM($I376:CP376)),0),0)</f>
        <v>0</v>
      </c>
      <c r="CR376" s="53">
        <f xml:space="preserve"> (CR$2 &gt;= NTBA!$F$17) * IF(CR$268 &gt;= $E376, MAX( MIN( $F376*$F$264, $F376-SUM($I376:CQ376)),0),0)</f>
        <v>0</v>
      </c>
      <c r="CS376" s="53">
        <f xml:space="preserve"> (CS$2 &gt;= NTBA!$F$17) * IF(CS$268 &gt;= $E376, MAX( MIN( $F376*$F$264, $F376-SUM($I376:CR376)),0),0)</f>
        <v>0</v>
      </c>
      <c r="CT376" s="53">
        <f xml:space="preserve"> (CT$2 &gt;= NTBA!$F$17) * IF(CT$268 &gt;= $E376, MAX( MIN( $F376*$F$264, $F376-SUM($I376:CS376)),0),0)</f>
        <v>0</v>
      </c>
      <c r="CU376" s="53">
        <f xml:space="preserve"> (CU$2 &gt;= NTBA!$F$17) * IF(CU$268 &gt;= $E376, MAX( MIN( $F376*$F$264, $F376-SUM($I376:CT376)),0),0)</f>
        <v>0</v>
      </c>
      <c r="CV376" s="53">
        <f xml:space="preserve"> (CV$2 &gt;= NTBA!$F$17) * IF(CV$268 &gt;= $E376, MAX( MIN( $F376*$F$264, $F376-SUM($I376:CU376)),0),0)</f>
        <v>0</v>
      </c>
      <c r="CW376" s="53">
        <f xml:space="preserve"> (CW$2 &gt;= NTBA!$F$17) * IF(CW$268 &gt;= $E376, MAX( MIN( $F376*$F$264, $F376-SUM($I376:CV376)),0),0)</f>
        <v>0</v>
      </c>
      <c r="CX376" s="53">
        <f xml:space="preserve"> (CX$2 &gt;= NTBA!$F$17) * IF(CX$268 &gt;= $E376, MAX( MIN( $F376*$F$264, $F376-SUM($I376:CW376)),0),0)</f>
        <v>0</v>
      </c>
      <c r="CY376" s="53">
        <f xml:space="preserve"> (CY$2 &gt;= NTBA!$F$17) * IF(CY$268 &gt;= $E376, MAX( MIN( $F376*$F$264, $F376-SUM($I376:CX376)),0),0)</f>
        <v>0</v>
      </c>
      <c r="CZ376" s="53">
        <f xml:space="preserve"> (CZ$2 &gt;= NTBA!$F$17) * IF(CZ$268 &gt;= $E376, MAX( MIN( $F376*$F$264, $F376-SUM($I376:CY376)),0),0)</f>
        <v>0</v>
      </c>
      <c r="DA376" s="53">
        <f xml:space="preserve"> (DA$2 &gt;= NTBA!$F$17) * IF(DA$268 &gt;= $E376, MAX( MIN( $F376*$F$264, $F376-SUM($I376:CZ376)),0),0)</f>
        <v>0</v>
      </c>
      <c r="DB376" s="53">
        <f xml:space="preserve"> (DB$2 &gt;= NTBA!$F$17) * IF(DB$268 &gt;= $E376, MAX( MIN( $F376*$F$264, $F376-SUM($I376:DA376)),0),0)</f>
        <v>0</v>
      </c>
      <c r="DC376" s="53">
        <f xml:space="preserve"> (DC$2 &gt;= NTBA!$F$17) * IF(DC$268 &gt;= $E376, MAX( MIN( $F376*$F$264, $F376-SUM($I376:DB376)),0),0)</f>
        <v>0</v>
      </c>
      <c r="DD376" s="53">
        <f xml:space="preserve"> (DD$2 &gt;= NTBA!$F$17) * IF(DD$268 &gt;= $E376, MAX( MIN( $F376*$F$264, $F376-SUM($I376:DC376)),0),0)</f>
        <v>0</v>
      </c>
      <c r="DE376" s="53">
        <f xml:space="preserve"> (DE$2 &gt;= NTBA!$F$17) * IF(DE$268 &gt;= $E376, MAX( MIN( $F376*$F$264, $F376-SUM($I376:DD376)),0),0)</f>
        <v>0</v>
      </c>
      <c r="DF376" s="53">
        <f xml:space="preserve"> (DF$2 &gt;= NTBA!$F$17) * IF(DF$268 &gt;= $E376, MAX( MIN( $F376*$F$264, $F376-SUM($I376:DE376)),0),0)</f>
        <v>0</v>
      </c>
      <c r="DG376" s="53">
        <f xml:space="preserve"> (DG$2 &gt;= NTBA!$F$17) * IF(DG$268 &gt;= $E376, MAX( MIN( $F376*$F$264, $F376-SUM($I376:DF376)),0),0)</f>
        <v>0</v>
      </c>
      <c r="DH376" s="53">
        <f xml:space="preserve"> (DH$2 &gt;= NTBA!$F$17) * IF(DH$268 &gt;= $E376, MAX( MIN( $F376*$F$264, $F376-SUM($I376:DG376)),0),0)</f>
        <v>0</v>
      </c>
      <c r="DI376" s="53">
        <f xml:space="preserve"> (DI$2 &gt;= NTBA!$F$17) * IF(DI$268 &gt;= $E376, MAX( MIN( $F376*$F$264, $F376-SUM($I376:DH376)),0),0)</f>
        <v>0</v>
      </c>
      <c r="DJ376" s="53">
        <f xml:space="preserve"> (DJ$2 &gt;= NTBA!$F$17) * IF(DJ$268 &gt;= $E376, MAX( MIN( $F376*$F$264, $F376-SUM($I376:DI376)),0),0)</f>
        <v>0</v>
      </c>
      <c r="DK376" s="53">
        <f xml:space="preserve"> (DK$2 &gt;= NTBA!$F$17) * IF(DK$268 &gt;= $E376, MAX( MIN( $F376*$F$264, $F376-SUM($I376:DJ376)),0),0)</f>
        <v>0</v>
      </c>
      <c r="DL376" s="53">
        <f xml:space="preserve"> (DL$2 &gt;= NTBA!$F$17) * IF(DL$268 &gt;= $E376, MAX( MIN( $F376*$F$264, $F376-SUM($I376:DK376)),0),0)</f>
        <v>0</v>
      </c>
      <c r="DM376" s="53">
        <f ca="1" xml:space="preserve"> (DM$2 &gt;= NTBA!$F$17) * IF(DM$268 &gt;= $E376, MAX( MIN( $F376*$F$264, $F376-SUM($I376:DL376)),0),0)</f>
        <v>0</v>
      </c>
      <c r="DN376" s="53">
        <f ca="1" xml:space="preserve"> (DN$2 &gt;= NTBA!$F$17) * IF(DN$268 &gt;= $E376, MAX( MIN( $F376*$F$264, $F376-SUM($I376:DM376)),0),0)</f>
        <v>0</v>
      </c>
      <c r="DO376" s="53">
        <f ca="1" xml:space="preserve"> (DO$2 &gt;= NTBA!$F$17) * IF(DO$268 &gt;= $E376, MAX( MIN( $F376*$F$264, $F376-SUM($I376:DN376)),0),0)</f>
        <v>0</v>
      </c>
      <c r="DP376" s="53">
        <f ca="1" xml:space="preserve"> (DP$2 &gt;= NTBA!$F$17) * IF(DP$268 &gt;= $E376, MAX( MIN( $F376*$F$264, $F376-SUM($I376:DO376)),0),0)</f>
        <v>0</v>
      </c>
      <c r="DQ376" s="53">
        <f ca="1" xml:space="preserve"> (DQ$2 &gt;= NTBA!$F$17) * IF(DQ$268 &gt;= $E376, MAX( MIN( $F376*$F$264, $F376-SUM($I376:DP376)),0),0)</f>
        <v>0</v>
      </c>
      <c r="DR376" s="53">
        <f ca="1" xml:space="preserve"> (DR$2 &gt;= NTBA!$F$17) * IF(DR$268 &gt;= $E376, MAX( MIN( $F376*$F$264, $F376-SUM($I376:DQ376)),0),0)</f>
        <v>0</v>
      </c>
      <c r="DS376" s="53">
        <f ca="1" xml:space="preserve"> (DS$2 &gt;= NTBA!$F$17) * IF(DS$268 &gt;= $E376, MAX( MIN( $F376*$F$264, $F376-SUM($I376:DR376)),0),0)</f>
        <v>0</v>
      </c>
      <c r="DT376" s="53">
        <f ca="1" xml:space="preserve"> (DT$2 &gt;= NTBA!$F$17) * IF(DT$268 &gt;= $E376, MAX( MIN( $F376*$F$264, $F376-SUM($I376:DS376)),0),0)</f>
        <v>0</v>
      </c>
      <c r="DU376" s="53">
        <f ca="1" xml:space="preserve"> (DU$2 &gt;= NTBA!$F$17) * IF(DU$268 &gt;= $E376, MAX( MIN( $F376*$F$264, $F376-SUM($I376:DT376)),0),0)</f>
        <v>0</v>
      </c>
      <c r="DV376" s="53">
        <f ca="1" xml:space="preserve"> (DV$2 &gt;= NTBA!$F$17) * IF(DV$268 &gt;= $E376, MAX( MIN( $F376*$F$264, $F376-SUM($I376:DU376)),0),0)</f>
        <v>0</v>
      </c>
      <c r="DW376" s="53">
        <f ca="1" xml:space="preserve"> (DW$2 &gt;= NTBA!$F$17) * IF(DW$268 &gt;= $E376, MAX( MIN( $F376*$F$264, $F376-SUM($I376:DV376)),0),0)</f>
        <v>0</v>
      </c>
      <c r="DX376" s="53">
        <f ca="1" xml:space="preserve"> (DX$2 &gt;= NTBA!$F$17) * IF(DX$268 &gt;= $E376, MAX( MIN( $F376*$F$264, $F376-SUM($I376:DW376)),0),0)</f>
        <v>0</v>
      </c>
      <c r="DY376" s="53">
        <f ca="1" xml:space="preserve"> (DY$2 &gt;= NTBA!$F$17) * IF(DY$268 &gt;= $E376, MAX( MIN( $F376*$F$264, $F376-SUM($I376:DX376)),0),0)</f>
        <v>0</v>
      </c>
      <c r="DZ376" s="53">
        <f ca="1" xml:space="preserve"> (DZ$2 &gt;= NTBA!$F$17) * IF(DZ$268 &gt;= $E376, MAX( MIN( $F376*$F$264, $F376-SUM($I376:DY376)),0),0)</f>
        <v>0</v>
      </c>
      <c r="EA376" s="53">
        <f ca="1" xml:space="preserve"> (EA$2 &gt;= NTBA!$F$17) * IF(EA$268 &gt;= $E376, MAX( MIN( $F376*$F$264, $F376-SUM($I376:DZ376)),0),0)</f>
        <v>0</v>
      </c>
      <c r="EB376" s="53">
        <f ca="1" xml:space="preserve"> (EB$2 &gt;= NTBA!$F$17) * IF(EB$268 &gt;= $E376, MAX( MIN( $F376*$F$264, $F376-SUM($I376:EA376)),0),0)</f>
        <v>0</v>
      </c>
      <c r="EC376" s="53">
        <f ca="1" xml:space="preserve"> (EC$2 &gt;= NTBA!$F$17) * IF(EC$268 &gt;= $E376, MAX( MIN( $F376*$F$264, $F376-SUM($I376:EB376)),0),0)</f>
        <v>0</v>
      </c>
      <c r="ED376" s="53">
        <f ca="1" xml:space="preserve"> (ED$2 &gt;= NTBA!$F$17) * IF(ED$268 &gt;= $E376, MAX( MIN( $F376*$F$264, $F376-SUM($I376:EC376)),0),0)</f>
        <v>0</v>
      </c>
      <c r="EE376" s="53">
        <f ca="1" xml:space="preserve"> (EE$2 &gt;= NTBA!$F$17) * IF(EE$268 &gt;= $E376, MAX( MIN( $F376*$F$264, $F376-SUM($I376:ED376)),0),0)</f>
        <v>0</v>
      </c>
      <c r="EF376" s="53">
        <f ca="1" xml:space="preserve"> (EF$2 &gt;= NTBA!$F$17) * IF(EF$268 &gt;= $E376, MAX( MIN( $F376*$F$264, $F376-SUM($I376:EE376)),0),0)</f>
        <v>0</v>
      </c>
      <c r="EG376" s="53">
        <f ca="1" xml:space="preserve"> (EG$2 &gt;= NTBA!$F$17) * IF(EG$268 &gt;= $E376, MAX( MIN( $F376*$F$264, $F376-SUM($I376:EF376)),0),0)</f>
        <v>0</v>
      </c>
      <c r="EH376" s="53">
        <f ca="1" xml:space="preserve"> (EH$2 &gt;= NTBA!$F$17) * IF(EH$268 &gt;= $E376, MAX( MIN( $F376*$F$264, $F376-SUM($I376:EG376)),0),0)</f>
        <v>0</v>
      </c>
      <c r="EI376" s="21"/>
    </row>
    <row r="377" spans="5:139" ht="15" customHeight="1" outlineLevel="1" x14ac:dyDescent="0.35">
      <c r="E377" s="625">
        <v>109</v>
      </c>
      <c r="F377" s="415">
        <f ca="1"/>
        <v>0</v>
      </c>
      <c r="H377" s="26">
        <f t="shared" ca="1" si="185"/>
        <v>0</v>
      </c>
      <c r="I377" s="39"/>
      <c r="J377" s="53">
        <f xml:space="preserve"> (J$2 &gt;= NTBA!$F$17) * IF(J$268 &gt;= $E377, MAX( MIN( $F377*$F$264, $F377-SUM($I377:I377)),0),0)</f>
        <v>0</v>
      </c>
      <c r="K377" s="53">
        <f xml:space="preserve"> (K$2 &gt;= NTBA!$F$17) * IF(K$268 &gt;= $E377, MAX( MIN( $F377*$F$264, $F377-SUM($I377:J377)),0),0)</f>
        <v>0</v>
      </c>
      <c r="L377" s="53">
        <f xml:space="preserve"> (L$2 &gt;= NTBA!$F$17) * IF(L$268 &gt;= $E377, MAX( MIN( $F377*$F$264, $F377-SUM($I377:K377)),0),0)</f>
        <v>0</v>
      </c>
      <c r="M377" s="53">
        <f xml:space="preserve"> (M$2 &gt;= NTBA!$F$17) * IF(M$268 &gt;= $E377, MAX( MIN( $F377*$F$264, $F377-SUM($I377:L377)),0),0)</f>
        <v>0</v>
      </c>
      <c r="N377" s="53">
        <f xml:space="preserve"> (N$2 &gt;= NTBA!$F$17) * IF(N$268 &gt;= $E377, MAX( MIN( $F377*$F$264, $F377-SUM($I377:M377)),0),0)</f>
        <v>0</v>
      </c>
      <c r="O377" s="53">
        <f xml:space="preserve"> (O$2 &gt;= NTBA!$F$17) * IF(O$268 &gt;= $E377, MAX( MIN( $F377*$F$264, $F377-SUM($I377:N377)),0),0)</f>
        <v>0</v>
      </c>
      <c r="P377" s="53">
        <f xml:space="preserve"> (P$2 &gt;= NTBA!$F$17) * IF(P$268 &gt;= $E377, MAX( MIN( $F377*$F$264, $F377-SUM($I377:O377)),0),0)</f>
        <v>0</v>
      </c>
      <c r="Q377" s="53">
        <f xml:space="preserve"> (Q$2 &gt;= NTBA!$F$17) * IF(Q$268 &gt;= $E377, MAX( MIN( $F377*$F$264, $F377-SUM($I377:P377)),0),0)</f>
        <v>0</v>
      </c>
      <c r="R377" s="53">
        <f xml:space="preserve"> (R$2 &gt;= NTBA!$F$17) * IF(R$268 &gt;= $E377, MAX( MIN( $F377*$F$264, $F377-SUM($I377:Q377)),0),0)</f>
        <v>0</v>
      </c>
      <c r="S377" s="53">
        <f xml:space="preserve"> (S$2 &gt;= NTBA!$F$17) * IF(S$268 &gt;= $E377, MAX( MIN( $F377*$F$264, $F377-SUM($I377:R377)),0),0)</f>
        <v>0</v>
      </c>
      <c r="T377" s="53">
        <f xml:space="preserve"> (T$2 &gt;= NTBA!$F$17) * IF(T$268 &gt;= $E377, MAX( MIN( $F377*$F$264, $F377-SUM($I377:S377)),0),0)</f>
        <v>0</v>
      </c>
      <c r="U377" s="53">
        <f xml:space="preserve"> (U$2 &gt;= NTBA!$F$17) * IF(U$268 &gt;= $E377, MAX( MIN( $F377*$F$264, $F377-SUM($I377:T377)),0),0)</f>
        <v>0</v>
      </c>
      <c r="V377" s="53">
        <f xml:space="preserve"> (V$2 &gt;= NTBA!$F$17) * IF(V$268 &gt;= $E377, MAX( MIN( $F377*$F$264, $F377-SUM($I377:U377)),0),0)</f>
        <v>0</v>
      </c>
      <c r="W377" s="53">
        <f xml:space="preserve"> (W$2 &gt;= NTBA!$F$17) * IF(W$268 &gt;= $E377, MAX( MIN( $F377*$F$264, $F377-SUM($I377:V377)),0),0)</f>
        <v>0</v>
      </c>
      <c r="X377" s="53">
        <f xml:space="preserve"> (X$2 &gt;= NTBA!$F$17) * IF(X$268 &gt;= $E377, MAX( MIN( $F377*$F$264, $F377-SUM($I377:W377)),0),0)</f>
        <v>0</v>
      </c>
      <c r="Y377" s="53">
        <f xml:space="preserve"> (Y$2 &gt;= NTBA!$F$17) * IF(Y$268 &gt;= $E377, MAX( MIN( $F377*$F$264, $F377-SUM($I377:X377)),0),0)</f>
        <v>0</v>
      </c>
      <c r="Z377" s="53">
        <f xml:space="preserve"> (Z$2 &gt;= NTBA!$F$17) * IF(Z$268 &gt;= $E377, MAX( MIN( $F377*$F$264, $F377-SUM($I377:Y377)),0),0)</f>
        <v>0</v>
      </c>
      <c r="AA377" s="53">
        <f xml:space="preserve"> (AA$2 &gt;= NTBA!$F$17) * IF(AA$268 &gt;= $E377, MAX( MIN( $F377*$F$264, $F377-SUM($I377:Z377)),0),0)</f>
        <v>0</v>
      </c>
      <c r="AB377" s="53">
        <f xml:space="preserve"> (AB$2 &gt;= NTBA!$F$17) * IF(AB$268 &gt;= $E377, MAX( MIN( $F377*$F$264, $F377-SUM($I377:AA377)),0),0)</f>
        <v>0</v>
      </c>
      <c r="AC377" s="53">
        <f xml:space="preserve"> (AC$2 &gt;= NTBA!$F$17) * IF(AC$268 &gt;= $E377, MAX( MIN( $F377*$F$264, $F377-SUM($I377:AB377)),0),0)</f>
        <v>0</v>
      </c>
      <c r="AD377" s="53">
        <f xml:space="preserve"> (AD$2 &gt;= NTBA!$F$17) * IF(AD$268 &gt;= $E377, MAX( MIN( $F377*$F$264, $F377-SUM($I377:AC377)),0),0)</f>
        <v>0</v>
      </c>
      <c r="AE377" s="53">
        <f xml:space="preserve"> (AE$2 &gt;= NTBA!$F$17) * IF(AE$268 &gt;= $E377, MAX( MIN( $F377*$F$264, $F377-SUM($I377:AD377)),0),0)</f>
        <v>0</v>
      </c>
      <c r="AF377" s="53">
        <f xml:space="preserve"> (AF$2 &gt;= NTBA!$F$17) * IF(AF$268 &gt;= $E377, MAX( MIN( $F377*$F$264, $F377-SUM($I377:AE377)),0),0)</f>
        <v>0</v>
      </c>
      <c r="AG377" s="53">
        <f xml:space="preserve"> (AG$2 &gt;= NTBA!$F$17) * IF(AG$268 &gt;= $E377, MAX( MIN( $F377*$F$264, $F377-SUM($I377:AF377)),0),0)</f>
        <v>0</v>
      </c>
      <c r="AH377" s="53">
        <f xml:space="preserve"> (AH$2 &gt;= NTBA!$F$17) * IF(AH$268 &gt;= $E377, MAX( MIN( $F377*$F$264, $F377-SUM($I377:AG377)),0),0)</f>
        <v>0</v>
      </c>
      <c r="AI377" s="53">
        <f xml:space="preserve"> (AI$2 &gt;= NTBA!$F$17) * IF(AI$268 &gt;= $E377, MAX( MIN( $F377*$F$264, $F377-SUM($I377:AH377)),0),0)</f>
        <v>0</v>
      </c>
      <c r="AJ377" s="53">
        <f xml:space="preserve"> (AJ$2 &gt;= NTBA!$F$17) * IF(AJ$268 &gt;= $E377, MAX( MIN( $F377*$F$264, $F377-SUM($I377:AI377)),0),0)</f>
        <v>0</v>
      </c>
      <c r="AK377" s="53">
        <f xml:space="preserve"> (AK$2 &gt;= NTBA!$F$17) * IF(AK$268 &gt;= $E377, MAX( MIN( $F377*$F$264, $F377-SUM($I377:AJ377)),0),0)</f>
        <v>0</v>
      </c>
      <c r="AL377" s="53">
        <f xml:space="preserve"> (AL$2 &gt;= NTBA!$F$17) * IF(AL$268 &gt;= $E377, MAX( MIN( $F377*$F$264, $F377-SUM($I377:AK377)),0),0)</f>
        <v>0</v>
      </c>
      <c r="AM377" s="53">
        <f xml:space="preserve"> (AM$2 &gt;= NTBA!$F$17) * IF(AM$268 &gt;= $E377, MAX( MIN( $F377*$F$264, $F377-SUM($I377:AL377)),0),0)</f>
        <v>0</v>
      </c>
      <c r="AN377" s="53">
        <f xml:space="preserve"> (AN$2 &gt;= NTBA!$F$17) * IF(AN$268 &gt;= $E377, MAX( MIN( $F377*$F$264, $F377-SUM($I377:AM377)),0),0)</f>
        <v>0</v>
      </c>
      <c r="AO377" s="53">
        <f xml:space="preserve"> (AO$2 &gt;= NTBA!$F$17) * IF(AO$268 &gt;= $E377, MAX( MIN( $F377*$F$264, $F377-SUM($I377:AN377)),0),0)</f>
        <v>0</v>
      </c>
      <c r="AP377" s="53">
        <f xml:space="preserve"> (AP$2 &gt;= NTBA!$F$17) * IF(AP$268 &gt;= $E377, MAX( MIN( $F377*$F$264, $F377-SUM($I377:AO377)),0),0)</f>
        <v>0</v>
      </c>
      <c r="AQ377" s="53">
        <f xml:space="preserve"> (AQ$2 &gt;= NTBA!$F$17) * IF(AQ$268 &gt;= $E377, MAX( MIN( $F377*$F$264, $F377-SUM($I377:AP377)),0),0)</f>
        <v>0</v>
      </c>
      <c r="AR377" s="53">
        <f xml:space="preserve"> (AR$2 &gt;= NTBA!$F$17) * IF(AR$268 &gt;= $E377, MAX( MIN( $F377*$F$264, $F377-SUM($I377:AQ377)),0),0)</f>
        <v>0</v>
      </c>
      <c r="AS377" s="53">
        <f xml:space="preserve"> (AS$2 &gt;= NTBA!$F$17) * IF(AS$268 &gt;= $E377, MAX( MIN( $F377*$F$264, $F377-SUM($I377:AR377)),0),0)</f>
        <v>0</v>
      </c>
      <c r="AT377" s="53">
        <f xml:space="preserve"> (AT$2 &gt;= NTBA!$F$17) * IF(AT$268 &gt;= $E377, MAX( MIN( $F377*$F$264, $F377-SUM($I377:AS377)),0),0)</f>
        <v>0</v>
      </c>
      <c r="AU377" s="53">
        <f xml:space="preserve"> (AU$2 &gt;= NTBA!$F$17) * IF(AU$268 &gt;= $E377, MAX( MIN( $F377*$F$264, $F377-SUM($I377:AT377)),0),0)</f>
        <v>0</v>
      </c>
      <c r="AV377" s="53">
        <f xml:space="preserve"> (AV$2 &gt;= NTBA!$F$17) * IF(AV$268 &gt;= $E377, MAX( MIN( $F377*$F$264, $F377-SUM($I377:AU377)),0),0)</f>
        <v>0</v>
      </c>
      <c r="AW377" s="53">
        <f xml:space="preserve"> (AW$2 &gt;= NTBA!$F$17) * IF(AW$268 &gt;= $E377, MAX( MIN( $F377*$F$264, $F377-SUM($I377:AV377)),0),0)</f>
        <v>0</v>
      </c>
      <c r="AX377" s="53">
        <f xml:space="preserve"> (AX$2 &gt;= NTBA!$F$17) * IF(AX$268 &gt;= $E377, MAX( MIN( $F377*$F$264, $F377-SUM($I377:AW377)),0),0)</f>
        <v>0</v>
      </c>
      <c r="AY377" s="53">
        <f xml:space="preserve"> (AY$2 &gt;= NTBA!$F$17) * IF(AY$268 &gt;= $E377, MAX( MIN( $F377*$F$264, $F377-SUM($I377:AX377)),0),0)</f>
        <v>0</v>
      </c>
      <c r="AZ377" s="53">
        <f xml:space="preserve"> (AZ$2 &gt;= NTBA!$F$17) * IF(AZ$268 &gt;= $E377, MAX( MIN( $F377*$F$264, $F377-SUM($I377:AY377)),0),0)</f>
        <v>0</v>
      </c>
      <c r="BA377" s="53">
        <f xml:space="preserve"> (BA$2 &gt;= NTBA!$F$17) * IF(BA$268 &gt;= $E377, MAX( MIN( $F377*$F$264, $F377-SUM($I377:AZ377)),0),0)</f>
        <v>0</v>
      </c>
      <c r="BB377" s="53">
        <f xml:space="preserve"> (BB$2 &gt;= NTBA!$F$17) * IF(BB$268 &gt;= $E377, MAX( MIN( $F377*$F$264, $F377-SUM($I377:BA377)),0),0)</f>
        <v>0</v>
      </c>
      <c r="BC377" s="53">
        <f xml:space="preserve"> (BC$2 &gt;= NTBA!$F$17) * IF(BC$268 &gt;= $E377, MAX( MIN( $F377*$F$264, $F377-SUM($I377:BB377)),0),0)</f>
        <v>0</v>
      </c>
      <c r="BD377" s="53">
        <f xml:space="preserve"> (BD$2 &gt;= NTBA!$F$17) * IF(BD$268 &gt;= $E377, MAX( MIN( $F377*$F$264, $F377-SUM($I377:BC377)),0),0)</f>
        <v>0</v>
      </c>
      <c r="BE377" s="53">
        <f xml:space="preserve"> (BE$2 &gt;= NTBA!$F$17) * IF(BE$268 &gt;= $E377, MAX( MIN( $F377*$F$264, $F377-SUM($I377:BD377)),0),0)</f>
        <v>0</v>
      </c>
      <c r="BF377" s="53">
        <f xml:space="preserve"> (BF$2 &gt;= NTBA!$F$17) * IF(BF$268 &gt;= $E377, MAX( MIN( $F377*$F$264, $F377-SUM($I377:BE377)),0),0)</f>
        <v>0</v>
      </c>
      <c r="BG377" s="53">
        <f xml:space="preserve"> (BG$2 &gt;= NTBA!$F$17) * IF(BG$268 &gt;= $E377, MAX( MIN( $F377*$F$264, $F377-SUM($I377:BF377)),0),0)</f>
        <v>0</v>
      </c>
      <c r="BH377" s="53">
        <f xml:space="preserve"> (BH$2 &gt;= NTBA!$F$17) * IF(BH$268 &gt;= $E377, MAX( MIN( $F377*$F$264, $F377-SUM($I377:BG377)),0),0)</f>
        <v>0</v>
      </c>
      <c r="BI377" s="53">
        <f xml:space="preserve"> (BI$2 &gt;= NTBA!$F$17) * IF(BI$268 &gt;= $E377, MAX( MIN( $F377*$F$264, $F377-SUM($I377:BH377)),0),0)</f>
        <v>0</v>
      </c>
      <c r="BJ377" s="53">
        <f xml:space="preserve"> (BJ$2 &gt;= NTBA!$F$17) * IF(BJ$268 &gt;= $E377, MAX( MIN( $F377*$F$264, $F377-SUM($I377:BI377)),0),0)</f>
        <v>0</v>
      </c>
      <c r="BK377" s="53">
        <f xml:space="preserve"> (BK$2 &gt;= NTBA!$F$17) * IF(BK$268 &gt;= $E377, MAX( MIN( $F377*$F$264, $F377-SUM($I377:BJ377)),0),0)</f>
        <v>0</v>
      </c>
      <c r="BL377" s="53">
        <f xml:space="preserve"> (BL$2 &gt;= NTBA!$F$17) * IF(BL$268 &gt;= $E377, MAX( MIN( $F377*$F$264, $F377-SUM($I377:BK377)),0),0)</f>
        <v>0</v>
      </c>
      <c r="BM377" s="53">
        <f xml:space="preserve"> (BM$2 &gt;= NTBA!$F$17) * IF(BM$268 &gt;= $E377, MAX( MIN( $F377*$F$264, $F377-SUM($I377:BL377)),0),0)</f>
        <v>0</v>
      </c>
      <c r="BN377" s="53">
        <f xml:space="preserve"> (BN$2 &gt;= NTBA!$F$17) * IF(BN$268 &gt;= $E377, MAX( MIN( $F377*$F$264, $F377-SUM($I377:BM377)),0),0)</f>
        <v>0</v>
      </c>
      <c r="BO377" s="53">
        <f xml:space="preserve"> (BO$2 &gt;= NTBA!$F$17) * IF(BO$268 &gt;= $E377, MAX( MIN( $F377*$F$264, $F377-SUM($I377:BN377)),0),0)</f>
        <v>0</v>
      </c>
      <c r="BP377" s="53">
        <f xml:space="preserve"> (BP$2 &gt;= NTBA!$F$17) * IF(BP$268 &gt;= $E377, MAX( MIN( $F377*$F$264, $F377-SUM($I377:BO377)),0),0)</f>
        <v>0</v>
      </c>
      <c r="BQ377" s="53">
        <f xml:space="preserve"> (BQ$2 &gt;= NTBA!$F$17) * IF(BQ$268 &gt;= $E377, MAX( MIN( $F377*$F$264, $F377-SUM($I377:BP377)),0),0)</f>
        <v>0</v>
      </c>
      <c r="BR377" s="53">
        <f xml:space="preserve"> (BR$2 &gt;= NTBA!$F$17) * IF(BR$268 &gt;= $E377, MAX( MIN( $F377*$F$264, $F377-SUM($I377:BQ377)),0),0)</f>
        <v>0</v>
      </c>
      <c r="BS377" s="53">
        <f xml:space="preserve"> (BS$2 &gt;= NTBA!$F$17) * IF(BS$268 &gt;= $E377, MAX( MIN( $F377*$F$264, $F377-SUM($I377:BR377)),0),0)</f>
        <v>0</v>
      </c>
      <c r="BT377" s="53">
        <f xml:space="preserve"> (BT$2 &gt;= NTBA!$F$17) * IF(BT$268 &gt;= $E377, MAX( MIN( $F377*$F$264, $F377-SUM($I377:BS377)),0),0)</f>
        <v>0</v>
      </c>
      <c r="BU377" s="53">
        <f xml:space="preserve"> (BU$2 &gt;= NTBA!$F$17) * IF(BU$268 &gt;= $E377, MAX( MIN( $F377*$F$264, $F377-SUM($I377:BT377)),0),0)</f>
        <v>0</v>
      </c>
      <c r="BV377" s="53">
        <f xml:space="preserve"> (BV$2 &gt;= NTBA!$F$17) * IF(BV$268 &gt;= $E377, MAX( MIN( $F377*$F$264, $F377-SUM($I377:BU377)),0),0)</f>
        <v>0</v>
      </c>
      <c r="BW377" s="53">
        <f xml:space="preserve"> (BW$2 &gt;= NTBA!$F$17) * IF(BW$268 &gt;= $E377, MAX( MIN( $F377*$F$264, $F377-SUM($I377:BV377)),0),0)</f>
        <v>0</v>
      </c>
      <c r="BX377" s="53">
        <f xml:space="preserve"> (BX$2 &gt;= NTBA!$F$17) * IF(BX$268 &gt;= $E377, MAX( MIN( $F377*$F$264, $F377-SUM($I377:BW377)),0),0)</f>
        <v>0</v>
      </c>
      <c r="BY377" s="53">
        <f xml:space="preserve"> (BY$2 &gt;= NTBA!$F$17) * IF(BY$268 &gt;= $E377, MAX( MIN( $F377*$F$264, $F377-SUM($I377:BX377)),0),0)</f>
        <v>0</v>
      </c>
      <c r="BZ377" s="53">
        <f xml:space="preserve"> (BZ$2 &gt;= NTBA!$F$17) * IF(BZ$268 &gt;= $E377, MAX( MIN( $F377*$F$264, $F377-SUM($I377:BY377)),0),0)</f>
        <v>0</v>
      </c>
      <c r="CA377" s="53">
        <f xml:space="preserve"> (CA$2 &gt;= NTBA!$F$17) * IF(CA$268 &gt;= $E377, MAX( MIN( $F377*$F$264, $F377-SUM($I377:BZ377)),0),0)</f>
        <v>0</v>
      </c>
      <c r="CB377" s="53">
        <f xml:space="preserve"> (CB$2 &gt;= NTBA!$F$17) * IF(CB$268 &gt;= $E377, MAX( MIN( $F377*$F$264, $F377-SUM($I377:CA377)),0),0)</f>
        <v>0</v>
      </c>
      <c r="CC377" s="53">
        <f xml:space="preserve"> (CC$2 &gt;= NTBA!$F$17) * IF(CC$268 &gt;= $E377, MAX( MIN( $F377*$F$264, $F377-SUM($I377:CB377)),0),0)</f>
        <v>0</v>
      </c>
      <c r="CD377" s="53">
        <f xml:space="preserve"> (CD$2 &gt;= NTBA!$F$17) * IF(CD$268 &gt;= $E377, MAX( MIN( $F377*$F$264, $F377-SUM($I377:CC377)),0),0)</f>
        <v>0</v>
      </c>
      <c r="CE377" s="53">
        <f xml:space="preserve"> (CE$2 &gt;= NTBA!$F$17) * IF(CE$268 &gt;= $E377, MAX( MIN( $F377*$F$264, $F377-SUM($I377:CD377)),0),0)</f>
        <v>0</v>
      </c>
      <c r="CF377" s="53">
        <f xml:space="preserve"> (CF$2 &gt;= NTBA!$F$17) * IF(CF$268 &gt;= $E377, MAX( MIN( $F377*$F$264, $F377-SUM($I377:CE377)),0),0)</f>
        <v>0</v>
      </c>
      <c r="CG377" s="53">
        <f xml:space="preserve"> (CG$2 &gt;= NTBA!$F$17) * IF(CG$268 &gt;= $E377, MAX( MIN( $F377*$F$264, $F377-SUM($I377:CF377)),0),0)</f>
        <v>0</v>
      </c>
      <c r="CH377" s="53">
        <f xml:space="preserve"> (CH$2 &gt;= NTBA!$F$17) * IF(CH$268 &gt;= $E377, MAX( MIN( $F377*$F$264, $F377-SUM($I377:CG377)),0),0)</f>
        <v>0</v>
      </c>
      <c r="CI377" s="53">
        <f xml:space="preserve"> (CI$2 &gt;= NTBA!$F$17) * IF(CI$268 &gt;= $E377, MAX( MIN( $F377*$F$264, $F377-SUM($I377:CH377)),0),0)</f>
        <v>0</v>
      </c>
      <c r="CJ377" s="53">
        <f xml:space="preserve"> (CJ$2 &gt;= NTBA!$F$17) * IF(CJ$268 &gt;= $E377, MAX( MIN( $F377*$F$264, $F377-SUM($I377:CI377)),0),0)</f>
        <v>0</v>
      </c>
      <c r="CK377" s="53">
        <f xml:space="preserve"> (CK$2 &gt;= NTBA!$F$17) * IF(CK$268 &gt;= $E377, MAX( MIN( $F377*$F$264, $F377-SUM($I377:CJ377)),0),0)</f>
        <v>0</v>
      </c>
      <c r="CL377" s="53">
        <f xml:space="preserve"> (CL$2 &gt;= NTBA!$F$17) * IF(CL$268 &gt;= $E377, MAX( MIN( $F377*$F$264, $F377-SUM($I377:CK377)),0),0)</f>
        <v>0</v>
      </c>
      <c r="CM377" s="53">
        <f xml:space="preserve"> (CM$2 &gt;= NTBA!$F$17) * IF(CM$268 &gt;= $E377, MAX( MIN( $F377*$F$264, $F377-SUM($I377:CL377)),0),0)</f>
        <v>0</v>
      </c>
      <c r="CN377" s="53">
        <f xml:space="preserve"> (CN$2 &gt;= NTBA!$F$17) * IF(CN$268 &gt;= $E377, MAX( MIN( $F377*$F$264, $F377-SUM($I377:CM377)),0),0)</f>
        <v>0</v>
      </c>
      <c r="CO377" s="53">
        <f xml:space="preserve"> (CO$2 &gt;= NTBA!$F$17) * IF(CO$268 &gt;= $E377, MAX( MIN( $F377*$F$264, $F377-SUM($I377:CN377)),0),0)</f>
        <v>0</v>
      </c>
      <c r="CP377" s="53">
        <f xml:space="preserve"> (CP$2 &gt;= NTBA!$F$17) * IF(CP$268 &gt;= $E377, MAX( MIN( $F377*$F$264, $F377-SUM($I377:CO377)),0),0)</f>
        <v>0</v>
      </c>
      <c r="CQ377" s="53">
        <f xml:space="preserve"> (CQ$2 &gt;= NTBA!$F$17) * IF(CQ$268 &gt;= $E377, MAX( MIN( $F377*$F$264, $F377-SUM($I377:CP377)),0),0)</f>
        <v>0</v>
      </c>
      <c r="CR377" s="53">
        <f xml:space="preserve"> (CR$2 &gt;= NTBA!$F$17) * IF(CR$268 &gt;= $E377, MAX( MIN( $F377*$F$264, $F377-SUM($I377:CQ377)),0),0)</f>
        <v>0</v>
      </c>
      <c r="CS377" s="53">
        <f xml:space="preserve"> (CS$2 &gt;= NTBA!$F$17) * IF(CS$268 &gt;= $E377, MAX( MIN( $F377*$F$264, $F377-SUM($I377:CR377)),0),0)</f>
        <v>0</v>
      </c>
      <c r="CT377" s="53">
        <f xml:space="preserve"> (CT$2 &gt;= NTBA!$F$17) * IF(CT$268 &gt;= $E377, MAX( MIN( $F377*$F$264, $F377-SUM($I377:CS377)),0),0)</f>
        <v>0</v>
      </c>
      <c r="CU377" s="53">
        <f xml:space="preserve"> (CU$2 &gt;= NTBA!$F$17) * IF(CU$268 &gt;= $E377, MAX( MIN( $F377*$F$264, $F377-SUM($I377:CT377)),0),0)</f>
        <v>0</v>
      </c>
      <c r="CV377" s="53">
        <f xml:space="preserve"> (CV$2 &gt;= NTBA!$F$17) * IF(CV$268 &gt;= $E377, MAX( MIN( $F377*$F$264, $F377-SUM($I377:CU377)),0),0)</f>
        <v>0</v>
      </c>
      <c r="CW377" s="53">
        <f xml:space="preserve"> (CW$2 &gt;= NTBA!$F$17) * IF(CW$268 &gt;= $E377, MAX( MIN( $F377*$F$264, $F377-SUM($I377:CV377)),0),0)</f>
        <v>0</v>
      </c>
      <c r="CX377" s="53">
        <f xml:space="preserve"> (CX$2 &gt;= NTBA!$F$17) * IF(CX$268 &gt;= $E377, MAX( MIN( $F377*$F$264, $F377-SUM($I377:CW377)),0),0)</f>
        <v>0</v>
      </c>
      <c r="CY377" s="53">
        <f xml:space="preserve"> (CY$2 &gt;= NTBA!$F$17) * IF(CY$268 &gt;= $E377, MAX( MIN( $F377*$F$264, $F377-SUM($I377:CX377)),0),0)</f>
        <v>0</v>
      </c>
      <c r="CZ377" s="53">
        <f xml:space="preserve"> (CZ$2 &gt;= NTBA!$F$17) * IF(CZ$268 &gt;= $E377, MAX( MIN( $F377*$F$264, $F377-SUM($I377:CY377)),0),0)</f>
        <v>0</v>
      </c>
      <c r="DA377" s="53">
        <f xml:space="preserve"> (DA$2 &gt;= NTBA!$F$17) * IF(DA$268 &gt;= $E377, MAX( MIN( $F377*$F$264, $F377-SUM($I377:CZ377)),0),0)</f>
        <v>0</v>
      </c>
      <c r="DB377" s="53">
        <f xml:space="preserve"> (DB$2 &gt;= NTBA!$F$17) * IF(DB$268 &gt;= $E377, MAX( MIN( $F377*$F$264, $F377-SUM($I377:DA377)),0),0)</f>
        <v>0</v>
      </c>
      <c r="DC377" s="53">
        <f xml:space="preserve"> (DC$2 &gt;= NTBA!$F$17) * IF(DC$268 &gt;= $E377, MAX( MIN( $F377*$F$264, $F377-SUM($I377:DB377)),0),0)</f>
        <v>0</v>
      </c>
      <c r="DD377" s="53">
        <f xml:space="preserve"> (DD$2 &gt;= NTBA!$F$17) * IF(DD$268 &gt;= $E377, MAX( MIN( $F377*$F$264, $F377-SUM($I377:DC377)),0),0)</f>
        <v>0</v>
      </c>
      <c r="DE377" s="53">
        <f xml:space="preserve"> (DE$2 &gt;= NTBA!$F$17) * IF(DE$268 &gt;= $E377, MAX( MIN( $F377*$F$264, $F377-SUM($I377:DD377)),0),0)</f>
        <v>0</v>
      </c>
      <c r="DF377" s="53">
        <f xml:space="preserve"> (DF$2 &gt;= NTBA!$F$17) * IF(DF$268 &gt;= $E377, MAX( MIN( $F377*$F$264, $F377-SUM($I377:DE377)),0),0)</f>
        <v>0</v>
      </c>
      <c r="DG377" s="53">
        <f xml:space="preserve"> (DG$2 &gt;= NTBA!$F$17) * IF(DG$268 &gt;= $E377, MAX( MIN( $F377*$F$264, $F377-SUM($I377:DF377)),0),0)</f>
        <v>0</v>
      </c>
      <c r="DH377" s="53">
        <f xml:space="preserve"> (DH$2 &gt;= NTBA!$F$17) * IF(DH$268 &gt;= $E377, MAX( MIN( $F377*$F$264, $F377-SUM($I377:DG377)),0),0)</f>
        <v>0</v>
      </c>
      <c r="DI377" s="53">
        <f xml:space="preserve"> (DI$2 &gt;= NTBA!$F$17) * IF(DI$268 &gt;= $E377, MAX( MIN( $F377*$F$264, $F377-SUM($I377:DH377)),0),0)</f>
        <v>0</v>
      </c>
      <c r="DJ377" s="53">
        <f xml:space="preserve"> (DJ$2 &gt;= NTBA!$F$17) * IF(DJ$268 &gt;= $E377, MAX( MIN( $F377*$F$264, $F377-SUM($I377:DI377)),0),0)</f>
        <v>0</v>
      </c>
      <c r="DK377" s="53">
        <f xml:space="preserve"> (DK$2 &gt;= NTBA!$F$17) * IF(DK$268 &gt;= $E377, MAX( MIN( $F377*$F$264, $F377-SUM($I377:DJ377)),0),0)</f>
        <v>0</v>
      </c>
      <c r="DL377" s="53">
        <f xml:space="preserve"> (DL$2 &gt;= NTBA!$F$17) * IF(DL$268 &gt;= $E377, MAX( MIN( $F377*$F$264, $F377-SUM($I377:DK377)),0),0)</f>
        <v>0</v>
      </c>
      <c r="DM377" s="53">
        <f xml:space="preserve"> (DM$2 &gt;= NTBA!$F$17) * IF(DM$268 &gt;= $E377, MAX( MIN( $F377*$F$264, $F377-SUM($I377:DL377)),0),0)</f>
        <v>0</v>
      </c>
      <c r="DN377" s="53">
        <f ca="1" xml:space="preserve"> (DN$2 &gt;= NTBA!$F$17) * IF(DN$268 &gt;= $E377, MAX( MIN( $F377*$F$264, $F377-SUM($I377:DM377)),0),0)</f>
        <v>0</v>
      </c>
      <c r="DO377" s="53">
        <f ca="1" xml:space="preserve"> (DO$2 &gt;= NTBA!$F$17) * IF(DO$268 &gt;= $E377, MAX( MIN( $F377*$F$264, $F377-SUM($I377:DN377)),0),0)</f>
        <v>0</v>
      </c>
      <c r="DP377" s="53">
        <f ca="1" xml:space="preserve"> (DP$2 &gt;= NTBA!$F$17) * IF(DP$268 &gt;= $E377, MAX( MIN( $F377*$F$264, $F377-SUM($I377:DO377)),0),0)</f>
        <v>0</v>
      </c>
      <c r="DQ377" s="53">
        <f ca="1" xml:space="preserve"> (DQ$2 &gt;= NTBA!$F$17) * IF(DQ$268 &gt;= $E377, MAX( MIN( $F377*$F$264, $F377-SUM($I377:DP377)),0),0)</f>
        <v>0</v>
      </c>
      <c r="DR377" s="53">
        <f ca="1" xml:space="preserve"> (DR$2 &gt;= NTBA!$F$17) * IF(DR$268 &gt;= $E377, MAX( MIN( $F377*$F$264, $F377-SUM($I377:DQ377)),0),0)</f>
        <v>0</v>
      </c>
      <c r="DS377" s="53">
        <f ca="1" xml:space="preserve"> (DS$2 &gt;= NTBA!$F$17) * IF(DS$268 &gt;= $E377, MAX( MIN( $F377*$F$264, $F377-SUM($I377:DR377)),0),0)</f>
        <v>0</v>
      </c>
      <c r="DT377" s="53">
        <f ca="1" xml:space="preserve"> (DT$2 &gt;= NTBA!$F$17) * IF(DT$268 &gt;= $E377, MAX( MIN( $F377*$F$264, $F377-SUM($I377:DS377)),0),0)</f>
        <v>0</v>
      </c>
      <c r="DU377" s="53">
        <f ca="1" xml:space="preserve"> (DU$2 &gt;= NTBA!$F$17) * IF(DU$268 &gt;= $E377, MAX( MIN( $F377*$F$264, $F377-SUM($I377:DT377)),0),0)</f>
        <v>0</v>
      </c>
      <c r="DV377" s="53">
        <f ca="1" xml:space="preserve"> (DV$2 &gt;= NTBA!$F$17) * IF(DV$268 &gt;= $E377, MAX( MIN( $F377*$F$264, $F377-SUM($I377:DU377)),0),0)</f>
        <v>0</v>
      </c>
      <c r="DW377" s="53">
        <f ca="1" xml:space="preserve"> (DW$2 &gt;= NTBA!$F$17) * IF(DW$268 &gt;= $E377, MAX( MIN( $F377*$F$264, $F377-SUM($I377:DV377)),0),0)</f>
        <v>0</v>
      </c>
      <c r="DX377" s="53">
        <f ca="1" xml:space="preserve"> (DX$2 &gt;= NTBA!$F$17) * IF(DX$268 &gt;= $E377, MAX( MIN( $F377*$F$264, $F377-SUM($I377:DW377)),0),0)</f>
        <v>0</v>
      </c>
      <c r="DY377" s="53">
        <f ca="1" xml:space="preserve"> (DY$2 &gt;= NTBA!$F$17) * IF(DY$268 &gt;= $E377, MAX( MIN( $F377*$F$264, $F377-SUM($I377:DX377)),0),0)</f>
        <v>0</v>
      </c>
      <c r="DZ377" s="53">
        <f ca="1" xml:space="preserve"> (DZ$2 &gt;= NTBA!$F$17) * IF(DZ$268 &gt;= $E377, MAX( MIN( $F377*$F$264, $F377-SUM($I377:DY377)),0),0)</f>
        <v>0</v>
      </c>
      <c r="EA377" s="53">
        <f ca="1" xml:space="preserve"> (EA$2 &gt;= NTBA!$F$17) * IF(EA$268 &gt;= $E377, MAX( MIN( $F377*$F$264, $F377-SUM($I377:DZ377)),0),0)</f>
        <v>0</v>
      </c>
      <c r="EB377" s="53">
        <f ca="1" xml:space="preserve"> (EB$2 &gt;= NTBA!$F$17) * IF(EB$268 &gt;= $E377, MAX( MIN( $F377*$F$264, $F377-SUM($I377:EA377)),0),0)</f>
        <v>0</v>
      </c>
      <c r="EC377" s="53">
        <f ca="1" xml:space="preserve"> (EC$2 &gt;= NTBA!$F$17) * IF(EC$268 &gt;= $E377, MAX( MIN( $F377*$F$264, $F377-SUM($I377:EB377)),0),0)</f>
        <v>0</v>
      </c>
      <c r="ED377" s="53">
        <f ca="1" xml:space="preserve"> (ED$2 &gt;= NTBA!$F$17) * IF(ED$268 &gt;= $E377, MAX( MIN( $F377*$F$264, $F377-SUM($I377:EC377)),0),0)</f>
        <v>0</v>
      </c>
      <c r="EE377" s="53">
        <f ca="1" xml:space="preserve"> (EE$2 &gt;= NTBA!$F$17) * IF(EE$268 &gt;= $E377, MAX( MIN( $F377*$F$264, $F377-SUM($I377:ED377)),0),0)</f>
        <v>0</v>
      </c>
      <c r="EF377" s="53">
        <f ca="1" xml:space="preserve"> (EF$2 &gt;= NTBA!$F$17) * IF(EF$268 &gt;= $E377, MAX( MIN( $F377*$F$264, $F377-SUM($I377:EE377)),0),0)</f>
        <v>0</v>
      </c>
      <c r="EG377" s="53">
        <f ca="1" xml:space="preserve"> (EG$2 &gt;= NTBA!$F$17) * IF(EG$268 &gt;= $E377, MAX( MIN( $F377*$F$264, $F377-SUM($I377:EF377)),0),0)</f>
        <v>0</v>
      </c>
      <c r="EH377" s="53">
        <f ca="1" xml:space="preserve"> (EH$2 &gt;= NTBA!$F$17) * IF(EH$268 &gt;= $E377, MAX( MIN( $F377*$F$264, $F377-SUM($I377:EG377)),0),0)</f>
        <v>0</v>
      </c>
      <c r="EI377" s="21"/>
    </row>
    <row r="378" spans="5:139" ht="15" customHeight="1" outlineLevel="1" x14ac:dyDescent="0.35">
      <c r="E378" s="625">
        <v>110</v>
      </c>
      <c r="F378" s="415">
        <f ca="1"/>
        <v>0</v>
      </c>
      <c r="H378" s="26">
        <f t="shared" ca="1" si="185"/>
        <v>0</v>
      </c>
      <c r="I378" s="39"/>
      <c r="J378" s="53">
        <f xml:space="preserve"> (J$2 &gt;= NTBA!$F$17) * IF(J$268 &gt;= $E378, MAX( MIN( $F378*$F$264, $F378-SUM($I378:I378)),0),0)</f>
        <v>0</v>
      </c>
      <c r="K378" s="53">
        <f xml:space="preserve"> (K$2 &gt;= NTBA!$F$17) * IF(K$268 &gt;= $E378, MAX( MIN( $F378*$F$264, $F378-SUM($I378:J378)),0),0)</f>
        <v>0</v>
      </c>
      <c r="L378" s="53">
        <f xml:space="preserve"> (L$2 &gt;= NTBA!$F$17) * IF(L$268 &gt;= $E378, MAX( MIN( $F378*$F$264, $F378-SUM($I378:K378)),0),0)</f>
        <v>0</v>
      </c>
      <c r="M378" s="53">
        <f xml:space="preserve"> (M$2 &gt;= NTBA!$F$17) * IF(M$268 &gt;= $E378, MAX( MIN( $F378*$F$264, $F378-SUM($I378:L378)),0),0)</f>
        <v>0</v>
      </c>
      <c r="N378" s="53">
        <f xml:space="preserve"> (N$2 &gt;= NTBA!$F$17) * IF(N$268 &gt;= $E378, MAX( MIN( $F378*$F$264, $F378-SUM($I378:M378)),0),0)</f>
        <v>0</v>
      </c>
      <c r="O378" s="53">
        <f xml:space="preserve"> (O$2 &gt;= NTBA!$F$17) * IF(O$268 &gt;= $E378, MAX( MIN( $F378*$F$264, $F378-SUM($I378:N378)),0),0)</f>
        <v>0</v>
      </c>
      <c r="P378" s="53">
        <f xml:space="preserve"> (P$2 &gt;= NTBA!$F$17) * IF(P$268 &gt;= $E378, MAX( MIN( $F378*$F$264, $F378-SUM($I378:O378)),0),0)</f>
        <v>0</v>
      </c>
      <c r="Q378" s="53">
        <f xml:space="preserve"> (Q$2 &gt;= NTBA!$F$17) * IF(Q$268 &gt;= $E378, MAX( MIN( $F378*$F$264, $F378-SUM($I378:P378)),0),0)</f>
        <v>0</v>
      </c>
      <c r="R378" s="53">
        <f xml:space="preserve"> (R$2 &gt;= NTBA!$F$17) * IF(R$268 &gt;= $E378, MAX( MIN( $F378*$F$264, $F378-SUM($I378:Q378)),0),0)</f>
        <v>0</v>
      </c>
      <c r="S378" s="53">
        <f xml:space="preserve"> (S$2 &gt;= NTBA!$F$17) * IF(S$268 &gt;= $E378, MAX( MIN( $F378*$F$264, $F378-SUM($I378:R378)),0),0)</f>
        <v>0</v>
      </c>
      <c r="T378" s="53">
        <f xml:space="preserve"> (T$2 &gt;= NTBA!$F$17) * IF(T$268 &gt;= $E378, MAX( MIN( $F378*$F$264, $F378-SUM($I378:S378)),0),0)</f>
        <v>0</v>
      </c>
      <c r="U378" s="53">
        <f xml:space="preserve"> (U$2 &gt;= NTBA!$F$17) * IF(U$268 &gt;= $E378, MAX( MIN( $F378*$F$264, $F378-SUM($I378:T378)),0),0)</f>
        <v>0</v>
      </c>
      <c r="V378" s="53">
        <f xml:space="preserve"> (V$2 &gt;= NTBA!$F$17) * IF(V$268 &gt;= $E378, MAX( MIN( $F378*$F$264, $F378-SUM($I378:U378)),0),0)</f>
        <v>0</v>
      </c>
      <c r="W378" s="53">
        <f xml:space="preserve"> (W$2 &gt;= NTBA!$F$17) * IF(W$268 &gt;= $E378, MAX( MIN( $F378*$F$264, $F378-SUM($I378:V378)),0),0)</f>
        <v>0</v>
      </c>
      <c r="X378" s="53">
        <f xml:space="preserve"> (X$2 &gt;= NTBA!$F$17) * IF(X$268 &gt;= $E378, MAX( MIN( $F378*$F$264, $F378-SUM($I378:W378)),0),0)</f>
        <v>0</v>
      </c>
      <c r="Y378" s="53">
        <f xml:space="preserve"> (Y$2 &gt;= NTBA!$F$17) * IF(Y$268 &gt;= $E378, MAX( MIN( $F378*$F$264, $F378-SUM($I378:X378)),0),0)</f>
        <v>0</v>
      </c>
      <c r="Z378" s="53">
        <f xml:space="preserve"> (Z$2 &gt;= NTBA!$F$17) * IF(Z$268 &gt;= $E378, MAX( MIN( $F378*$F$264, $F378-SUM($I378:Y378)),0),0)</f>
        <v>0</v>
      </c>
      <c r="AA378" s="53">
        <f xml:space="preserve"> (AA$2 &gt;= NTBA!$F$17) * IF(AA$268 &gt;= $E378, MAX( MIN( $F378*$F$264, $F378-SUM($I378:Z378)),0),0)</f>
        <v>0</v>
      </c>
      <c r="AB378" s="53">
        <f xml:space="preserve"> (AB$2 &gt;= NTBA!$F$17) * IF(AB$268 &gt;= $E378, MAX( MIN( $F378*$F$264, $F378-SUM($I378:AA378)),0),0)</f>
        <v>0</v>
      </c>
      <c r="AC378" s="53">
        <f xml:space="preserve"> (AC$2 &gt;= NTBA!$F$17) * IF(AC$268 &gt;= $E378, MAX( MIN( $F378*$F$264, $F378-SUM($I378:AB378)),0),0)</f>
        <v>0</v>
      </c>
      <c r="AD378" s="53">
        <f xml:space="preserve"> (AD$2 &gt;= NTBA!$F$17) * IF(AD$268 &gt;= $E378, MAX( MIN( $F378*$F$264, $F378-SUM($I378:AC378)),0),0)</f>
        <v>0</v>
      </c>
      <c r="AE378" s="53">
        <f xml:space="preserve"> (AE$2 &gt;= NTBA!$F$17) * IF(AE$268 &gt;= $E378, MAX( MIN( $F378*$F$264, $F378-SUM($I378:AD378)),0),0)</f>
        <v>0</v>
      </c>
      <c r="AF378" s="53">
        <f xml:space="preserve"> (AF$2 &gt;= NTBA!$F$17) * IF(AF$268 &gt;= $E378, MAX( MIN( $F378*$F$264, $F378-SUM($I378:AE378)),0),0)</f>
        <v>0</v>
      </c>
      <c r="AG378" s="53">
        <f xml:space="preserve"> (AG$2 &gt;= NTBA!$F$17) * IF(AG$268 &gt;= $E378, MAX( MIN( $F378*$F$264, $F378-SUM($I378:AF378)),0),0)</f>
        <v>0</v>
      </c>
      <c r="AH378" s="53">
        <f xml:space="preserve"> (AH$2 &gt;= NTBA!$F$17) * IF(AH$268 &gt;= $E378, MAX( MIN( $F378*$F$264, $F378-SUM($I378:AG378)),0),0)</f>
        <v>0</v>
      </c>
      <c r="AI378" s="53">
        <f xml:space="preserve"> (AI$2 &gt;= NTBA!$F$17) * IF(AI$268 &gt;= $E378, MAX( MIN( $F378*$F$264, $F378-SUM($I378:AH378)),0),0)</f>
        <v>0</v>
      </c>
      <c r="AJ378" s="53">
        <f xml:space="preserve"> (AJ$2 &gt;= NTBA!$F$17) * IF(AJ$268 &gt;= $E378, MAX( MIN( $F378*$F$264, $F378-SUM($I378:AI378)),0),0)</f>
        <v>0</v>
      </c>
      <c r="AK378" s="53">
        <f xml:space="preserve"> (AK$2 &gt;= NTBA!$F$17) * IF(AK$268 &gt;= $E378, MAX( MIN( $F378*$F$264, $F378-SUM($I378:AJ378)),0),0)</f>
        <v>0</v>
      </c>
      <c r="AL378" s="53">
        <f xml:space="preserve"> (AL$2 &gt;= NTBA!$F$17) * IF(AL$268 &gt;= $E378, MAX( MIN( $F378*$F$264, $F378-SUM($I378:AK378)),0),0)</f>
        <v>0</v>
      </c>
      <c r="AM378" s="53">
        <f xml:space="preserve"> (AM$2 &gt;= NTBA!$F$17) * IF(AM$268 &gt;= $E378, MAX( MIN( $F378*$F$264, $F378-SUM($I378:AL378)),0),0)</f>
        <v>0</v>
      </c>
      <c r="AN378" s="53">
        <f xml:space="preserve"> (AN$2 &gt;= NTBA!$F$17) * IF(AN$268 &gt;= $E378, MAX( MIN( $F378*$F$264, $F378-SUM($I378:AM378)),0),0)</f>
        <v>0</v>
      </c>
      <c r="AO378" s="53">
        <f xml:space="preserve"> (AO$2 &gt;= NTBA!$F$17) * IF(AO$268 &gt;= $E378, MAX( MIN( $F378*$F$264, $F378-SUM($I378:AN378)),0),0)</f>
        <v>0</v>
      </c>
      <c r="AP378" s="53">
        <f xml:space="preserve"> (AP$2 &gt;= NTBA!$F$17) * IF(AP$268 &gt;= $E378, MAX( MIN( $F378*$F$264, $F378-SUM($I378:AO378)),0),0)</f>
        <v>0</v>
      </c>
      <c r="AQ378" s="53">
        <f xml:space="preserve"> (AQ$2 &gt;= NTBA!$F$17) * IF(AQ$268 &gt;= $E378, MAX( MIN( $F378*$F$264, $F378-SUM($I378:AP378)),0),0)</f>
        <v>0</v>
      </c>
      <c r="AR378" s="53">
        <f xml:space="preserve"> (AR$2 &gt;= NTBA!$F$17) * IF(AR$268 &gt;= $E378, MAX( MIN( $F378*$F$264, $F378-SUM($I378:AQ378)),0),0)</f>
        <v>0</v>
      </c>
      <c r="AS378" s="53">
        <f xml:space="preserve"> (AS$2 &gt;= NTBA!$F$17) * IF(AS$268 &gt;= $E378, MAX( MIN( $F378*$F$264, $F378-SUM($I378:AR378)),0),0)</f>
        <v>0</v>
      </c>
      <c r="AT378" s="53">
        <f xml:space="preserve"> (AT$2 &gt;= NTBA!$F$17) * IF(AT$268 &gt;= $E378, MAX( MIN( $F378*$F$264, $F378-SUM($I378:AS378)),0),0)</f>
        <v>0</v>
      </c>
      <c r="AU378" s="53">
        <f xml:space="preserve"> (AU$2 &gt;= NTBA!$F$17) * IF(AU$268 &gt;= $E378, MAX( MIN( $F378*$F$264, $F378-SUM($I378:AT378)),0),0)</f>
        <v>0</v>
      </c>
      <c r="AV378" s="53">
        <f xml:space="preserve"> (AV$2 &gt;= NTBA!$F$17) * IF(AV$268 &gt;= $E378, MAX( MIN( $F378*$F$264, $F378-SUM($I378:AU378)),0),0)</f>
        <v>0</v>
      </c>
      <c r="AW378" s="53">
        <f xml:space="preserve"> (AW$2 &gt;= NTBA!$F$17) * IF(AW$268 &gt;= $E378, MAX( MIN( $F378*$F$264, $F378-SUM($I378:AV378)),0),0)</f>
        <v>0</v>
      </c>
      <c r="AX378" s="53">
        <f xml:space="preserve"> (AX$2 &gt;= NTBA!$F$17) * IF(AX$268 &gt;= $E378, MAX( MIN( $F378*$F$264, $F378-SUM($I378:AW378)),0),0)</f>
        <v>0</v>
      </c>
      <c r="AY378" s="53">
        <f xml:space="preserve"> (AY$2 &gt;= NTBA!$F$17) * IF(AY$268 &gt;= $E378, MAX( MIN( $F378*$F$264, $F378-SUM($I378:AX378)),0),0)</f>
        <v>0</v>
      </c>
      <c r="AZ378" s="53">
        <f xml:space="preserve"> (AZ$2 &gt;= NTBA!$F$17) * IF(AZ$268 &gt;= $E378, MAX( MIN( $F378*$F$264, $F378-SUM($I378:AY378)),0),0)</f>
        <v>0</v>
      </c>
      <c r="BA378" s="53">
        <f xml:space="preserve"> (BA$2 &gt;= NTBA!$F$17) * IF(BA$268 &gt;= $E378, MAX( MIN( $F378*$F$264, $F378-SUM($I378:AZ378)),0),0)</f>
        <v>0</v>
      </c>
      <c r="BB378" s="53">
        <f xml:space="preserve"> (BB$2 &gt;= NTBA!$F$17) * IF(BB$268 &gt;= $E378, MAX( MIN( $F378*$F$264, $F378-SUM($I378:BA378)),0),0)</f>
        <v>0</v>
      </c>
      <c r="BC378" s="53">
        <f xml:space="preserve"> (BC$2 &gt;= NTBA!$F$17) * IF(BC$268 &gt;= $E378, MAX( MIN( $F378*$F$264, $F378-SUM($I378:BB378)),0),0)</f>
        <v>0</v>
      </c>
      <c r="BD378" s="53">
        <f xml:space="preserve"> (BD$2 &gt;= NTBA!$F$17) * IF(BD$268 &gt;= $E378, MAX( MIN( $F378*$F$264, $F378-SUM($I378:BC378)),0),0)</f>
        <v>0</v>
      </c>
      <c r="BE378" s="53">
        <f xml:space="preserve"> (BE$2 &gt;= NTBA!$F$17) * IF(BE$268 &gt;= $E378, MAX( MIN( $F378*$F$264, $F378-SUM($I378:BD378)),0),0)</f>
        <v>0</v>
      </c>
      <c r="BF378" s="53">
        <f xml:space="preserve"> (BF$2 &gt;= NTBA!$F$17) * IF(BF$268 &gt;= $E378, MAX( MIN( $F378*$F$264, $F378-SUM($I378:BE378)),0),0)</f>
        <v>0</v>
      </c>
      <c r="BG378" s="53">
        <f xml:space="preserve"> (BG$2 &gt;= NTBA!$F$17) * IF(BG$268 &gt;= $E378, MAX( MIN( $F378*$F$264, $F378-SUM($I378:BF378)),0),0)</f>
        <v>0</v>
      </c>
      <c r="BH378" s="53">
        <f xml:space="preserve"> (BH$2 &gt;= NTBA!$F$17) * IF(BH$268 &gt;= $E378, MAX( MIN( $F378*$F$264, $F378-SUM($I378:BG378)),0),0)</f>
        <v>0</v>
      </c>
      <c r="BI378" s="53">
        <f xml:space="preserve"> (BI$2 &gt;= NTBA!$F$17) * IF(BI$268 &gt;= $E378, MAX( MIN( $F378*$F$264, $F378-SUM($I378:BH378)),0),0)</f>
        <v>0</v>
      </c>
      <c r="BJ378" s="53">
        <f xml:space="preserve"> (BJ$2 &gt;= NTBA!$F$17) * IF(BJ$268 &gt;= $E378, MAX( MIN( $F378*$F$264, $F378-SUM($I378:BI378)),0),0)</f>
        <v>0</v>
      </c>
      <c r="BK378" s="53">
        <f xml:space="preserve"> (BK$2 &gt;= NTBA!$F$17) * IF(BK$268 &gt;= $E378, MAX( MIN( $F378*$F$264, $F378-SUM($I378:BJ378)),0),0)</f>
        <v>0</v>
      </c>
      <c r="BL378" s="53">
        <f xml:space="preserve"> (BL$2 &gt;= NTBA!$F$17) * IF(BL$268 &gt;= $E378, MAX( MIN( $F378*$F$264, $F378-SUM($I378:BK378)),0),0)</f>
        <v>0</v>
      </c>
      <c r="BM378" s="53">
        <f xml:space="preserve"> (BM$2 &gt;= NTBA!$F$17) * IF(BM$268 &gt;= $E378, MAX( MIN( $F378*$F$264, $F378-SUM($I378:BL378)),0),0)</f>
        <v>0</v>
      </c>
      <c r="BN378" s="53">
        <f xml:space="preserve"> (BN$2 &gt;= NTBA!$F$17) * IF(BN$268 &gt;= $E378, MAX( MIN( $F378*$F$264, $F378-SUM($I378:BM378)),0),0)</f>
        <v>0</v>
      </c>
      <c r="BO378" s="53">
        <f xml:space="preserve"> (BO$2 &gt;= NTBA!$F$17) * IF(BO$268 &gt;= $E378, MAX( MIN( $F378*$F$264, $F378-SUM($I378:BN378)),0),0)</f>
        <v>0</v>
      </c>
      <c r="BP378" s="53">
        <f xml:space="preserve"> (BP$2 &gt;= NTBA!$F$17) * IF(BP$268 &gt;= $E378, MAX( MIN( $F378*$F$264, $F378-SUM($I378:BO378)),0),0)</f>
        <v>0</v>
      </c>
      <c r="BQ378" s="53">
        <f xml:space="preserve"> (BQ$2 &gt;= NTBA!$F$17) * IF(BQ$268 &gt;= $E378, MAX( MIN( $F378*$F$264, $F378-SUM($I378:BP378)),0),0)</f>
        <v>0</v>
      </c>
      <c r="BR378" s="53">
        <f xml:space="preserve"> (BR$2 &gt;= NTBA!$F$17) * IF(BR$268 &gt;= $E378, MAX( MIN( $F378*$F$264, $F378-SUM($I378:BQ378)),0),0)</f>
        <v>0</v>
      </c>
      <c r="BS378" s="53">
        <f xml:space="preserve"> (BS$2 &gt;= NTBA!$F$17) * IF(BS$268 &gt;= $E378, MAX( MIN( $F378*$F$264, $F378-SUM($I378:BR378)),0),0)</f>
        <v>0</v>
      </c>
      <c r="BT378" s="53">
        <f xml:space="preserve"> (BT$2 &gt;= NTBA!$F$17) * IF(BT$268 &gt;= $E378, MAX( MIN( $F378*$F$264, $F378-SUM($I378:BS378)),0),0)</f>
        <v>0</v>
      </c>
      <c r="BU378" s="53">
        <f xml:space="preserve"> (BU$2 &gt;= NTBA!$F$17) * IF(BU$268 &gt;= $E378, MAX( MIN( $F378*$F$264, $F378-SUM($I378:BT378)),0),0)</f>
        <v>0</v>
      </c>
      <c r="BV378" s="53">
        <f xml:space="preserve"> (BV$2 &gt;= NTBA!$F$17) * IF(BV$268 &gt;= $E378, MAX( MIN( $F378*$F$264, $F378-SUM($I378:BU378)),0),0)</f>
        <v>0</v>
      </c>
      <c r="BW378" s="53">
        <f xml:space="preserve"> (BW$2 &gt;= NTBA!$F$17) * IF(BW$268 &gt;= $E378, MAX( MIN( $F378*$F$264, $F378-SUM($I378:BV378)),0),0)</f>
        <v>0</v>
      </c>
      <c r="BX378" s="53">
        <f xml:space="preserve"> (BX$2 &gt;= NTBA!$F$17) * IF(BX$268 &gt;= $E378, MAX( MIN( $F378*$F$264, $F378-SUM($I378:BW378)),0),0)</f>
        <v>0</v>
      </c>
      <c r="BY378" s="53">
        <f xml:space="preserve"> (BY$2 &gt;= NTBA!$F$17) * IF(BY$268 &gt;= $E378, MAX( MIN( $F378*$F$264, $F378-SUM($I378:BX378)),0),0)</f>
        <v>0</v>
      </c>
      <c r="BZ378" s="53">
        <f xml:space="preserve"> (BZ$2 &gt;= NTBA!$F$17) * IF(BZ$268 &gt;= $E378, MAX( MIN( $F378*$F$264, $F378-SUM($I378:BY378)),0),0)</f>
        <v>0</v>
      </c>
      <c r="CA378" s="53">
        <f xml:space="preserve"> (CA$2 &gt;= NTBA!$F$17) * IF(CA$268 &gt;= $E378, MAX( MIN( $F378*$F$264, $F378-SUM($I378:BZ378)),0),0)</f>
        <v>0</v>
      </c>
      <c r="CB378" s="53">
        <f xml:space="preserve"> (CB$2 &gt;= NTBA!$F$17) * IF(CB$268 &gt;= $E378, MAX( MIN( $F378*$F$264, $F378-SUM($I378:CA378)),0),0)</f>
        <v>0</v>
      </c>
      <c r="CC378" s="53">
        <f xml:space="preserve"> (CC$2 &gt;= NTBA!$F$17) * IF(CC$268 &gt;= $E378, MAX( MIN( $F378*$F$264, $F378-SUM($I378:CB378)),0),0)</f>
        <v>0</v>
      </c>
      <c r="CD378" s="53">
        <f xml:space="preserve"> (CD$2 &gt;= NTBA!$F$17) * IF(CD$268 &gt;= $E378, MAX( MIN( $F378*$F$264, $F378-SUM($I378:CC378)),0),0)</f>
        <v>0</v>
      </c>
      <c r="CE378" s="53">
        <f xml:space="preserve"> (CE$2 &gt;= NTBA!$F$17) * IF(CE$268 &gt;= $E378, MAX( MIN( $F378*$F$264, $F378-SUM($I378:CD378)),0),0)</f>
        <v>0</v>
      </c>
      <c r="CF378" s="53">
        <f xml:space="preserve"> (CF$2 &gt;= NTBA!$F$17) * IF(CF$268 &gt;= $E378, MAX( MIN( $F378*$F$264, $F378-SUM($I378:CE378)),0),0)</f>
        <v>0</v>
      </c>
      <c r="CG378" s="53">
        <f xml:space="preserve"> (CG$2 &gt;= NTBA!$F$17) * IF(CG$268 &gt;= $E378, MAX( MIN( $F378*$F$264, $F378-SUM($I378:CF378)),0),0)</f>
        <v>0</v>
      </c>
      <c r="CH378" s="53">
        <f xml:space="preserve"> (CH$2 &gt;= NTBA!$F$17) * IF(CH$268 &gt;= $E378, MAX( MIN( $F378*$F$264, $F378-SUM($I378:CG378)),0),0)</f>
        <v>0</v>
      </c>
      <c r="CI378" s="53">
        <f xml:space="preserve"> (CI$2 &gt;= NTBA!$F$17) * IF(CI$268 &gt;= $E378, MAX( MIN( $F378*$F$264, $F378-SUM($I378:CH378)),0),0)</f>
        <v>0</v>
      </c>
      <c r="CJ378" s="53">
        <f xml:space="preserve"> (CJ$2 &gt;= NTBA!$F$17) * IF(CJ$268 &gt;= $E378, MAX( MIN( $F378*$F$264, $F378-SUM($I378:CI378)),0),0)</f>
        <v>0</v>
      </c>
      <c r="CK378" s="53">
        <f xml:space="preserve"> (CK$2 &gt;= NTBA!$F$17) * IF(CK$268 &gt;= $E378, MAX( MIN( $F378*$F$264, $F378-SUM($I378:CJ378)),0),0)</f>
        <v>0</v>
      </c>
      <c r="CL378" s="53">
        <f xml:space="preserve"> (CL$2 &gt;= NTBA!$F$17) * IF(CL$268 &gt;= $E378, MAX( MIN( $F378*$F$264, $F378-SUM($I378:CK378)),0),0)</f>
        <v>0</v>
      </c>
      <c r="CM378" s="53">
        <f xml:space="preserve"> (CM$2 &gt;= NTBA!$F$17) * IF(CM$268 &gt;= $E378, MAX( MIN( $F378*$F$264, $F378-SUM($I378:CL378)),0),0)</f>
        <v>0</v>
      </c>
      <c r="CN378" s="53">
        <f xml:space="preserve"> (CN$2 &gt;= NTBA!$F$17) * IF(CN$268 &gt;= $E378, MAX( MIN( $F378*$F$264, $F378-SUM($I378:CM378)),0),0)</f>
        <v>0</v>
      </c>
      <c r="CO378" s="53">
        <f xml:space="preserve"> (CO$2 &gt;= NTBA!$F$17) * IF(CO$268 &gt;= $E378, MAX( MIN( $F378*$F$264, $F378-SUM($I378:CN378)),0),0)</f>
        <v>0</v>
      </c>
      <c r="CP378" s="53">
        <f xml:space="preserve"> (CP$2 &gt;= NTBA!$F$17) * IF(CP$268 &gt;= $E378, MAX( MIN( $F378*$F$264, $F378-SUM($I378:CO378)),0),0)</f>
        <v>0</v>
      </c>
      <c r="CQ378" s="53">
        <f xml:space="preserve"> (CQ$2 &gt;= NTBA!$F$17) * IF(CQ$268 &gt;= $E378, MAX( MIN( $F378*$F$264, $F378-SUM($I378:CP378)),0),0)</f>
        <v>0</v>
      </c>
      <c r="CR378" s="53">
        <f xml:space="preserve"> (CR$2 &gt;= NTBA!$F$17) * IF(CR$268 &gt;= $E378, MAX( MIN( $F378*$F$264, $F378-SUM($I378:CQ378)),0),0)</f>
        <v>0</v>
      </c>
      <c r="CS378" s="53">
        <f xml:space="preserve"> (CS$2 &gt;= NTBA!$F$17) * IF(CS$268 &gt;= $E378, MAX( MIN( $F378*$F$264, $F378-SUM($I378:CR378)),0),0)</f>
        <v>0</v>
      </c>
      <c r="CT378" s="53">
        <f xml:space="preserve"> (CT$2 &gt;= NTBA!$F$17) * IF(CT$268 &gt;= $E378, MAX( MIN( $F378*$F$264, $F378-SUM($I378:CS378)),0),0)</f>
        <v>0</v>
      </c>
      <c r="CU378" s="53">
        <f xml:space="preserve"> (CU$2 &gt;= NTBA!$F$17) * IF(CU$268 &gt;= $E378, MAX( MIN( $F378*$F$264, $F378-SUM($I378:CT378)),0),0)</f>
        <v>0</v>
      </c>
      <c r="CV378" s="53">
        <f xml:space="preserve"> (CV$2 &gt;= NTBA!$F$17) * IF(CV$268 &gt;= $E378, MAX( MIN( $F378*$F$264, $F378-SUM($I378:CU378)),0),0)</f>
        <v>0</v>
      </c>
      <c r="CW378" s="53">
        <f xml:space="preserve"> (CW$2 &gt;= NTBA!$F$17) * IF(CW$268 &gt;= $E378, MAX( MIN( $F378*$F$264, $F378-SUM($I378:CV378)),0),0)</f>
        <v>0</v>
      </c>
      <c r="CX378" s="53">
        <f xml:space="preserve"> (CX$2 &gt;= NTBA!$F$17) * IF(CX$268 &gt;= $E378, MAX( MIN( $F378*$F$264, $F378-SUM($I378:CW378)),0),0)</f>
        <v>0</v>
      </c>
      <c r="CY378" s="53">
        <f xml:space="preserve"> (CY$2 &gt;= NTBA!$F$17) * IF(CY$268 &gt;= $E378, MAX( MIN( $F378*$F$264, $F378-SUM($I378:CX378)),0),0)</f>
        <v>0</v>
      </c>
      <c r="CZ378" s="53">
        <f xml:space="preserve"> (CZ$2 &gt;= NTBA!$F$17) * IF(CZ$268 &gt;= $E378, MAX( MIN( $F378*$F$264, $F378-SUM($I378:CY378)),0),0)</f>
        <v>0</v>
      </c>
      <c r="DA378" s="53">
        <f xml:space="preserve"> (DA$2 &gt;= NTBA!$F$17) * IF(DA$268 &gt;= $E378, MAX( MIN( $F378*$F$264, $F378-SUM($I378:CZ378)),0),0)</f>
        <v>0</v>
      </c>
      <c r="DB378" s="53">
        <f xml:space="preserve"> (DB$2 &gt;= NTBA!$F$17) * IF(DB$268 &gt;= $E378, MAX( MIN( $F378*$F$264, $F378-SUM($I378:DA378)),0),0)</f>
        <v>0</v>
      </c>
      <c r="DC378" s="53">
        <f xml:space="preserve"> (DC$2 &gt;= NTBA!$F$17) * IF(DC$268 &gt;= $E378, MAX( MIN( $F378*$F$264, $F378-SUM($I378:DB378)),0),0)</f>
        <v>0</v>
      </c>
      <c r="DD378" s="53">
        <f xml:space="preserve"> (DD$2 &gt;= NTBA!$F$17) * IF(DD$268 &gt;= $E378, MAX( MIN( $F378*$F$264, $F378-SUM($I378:DC378)),0),0)</f>
        <v>0</v>
      </c>
      <c r="DE378" s="53">
        <f xml:space="preserve"> (DE$2 &gt;= NTBA!$F$17) * IF(DE$268 &gt;= $E378, MAX( MIN( $F378*$F$264, $F378-SUM($I378:DD378)),0),0)</f>
        <v>0</v>
      </c>
      <c r="DF378" s="53">
        <f xml:space="preserve"> (DF$2 &gt;= NTBA!$F$17) * IF(DF$268 &gt;= $E378, MAX( MIN( $F378*$F$264, $F378-SUM($I378:DE378)),0),0)</f>
        <v>0</v>
      </c>
      <c r="DG378" s="53">
        <f xml:space="preserve"> (DG$2 &gt;= NTBA!$F$17) * IF(DG$268 &gt;= $E378, MAX( MIN( $F378*$F$264, $F378-SUM($I378:DF378)),0),0)</f>
        <v>0</v>
      </c>
      <c r="DH378" s="53">
        <f xml:space="preserve"> (DH$2 &gt;= NTBA!$F$17) * IF(DH$268 &gt;= $E378, MAX( MIN( $F378*$F$264, $F378-SUM($I378:DG378)),0),0)</f>
        <v>0</v>
      </c>
      <c r="DI378" s="53">
        <f xml:space="preserve"> (DI$2 &gt;= NTBA!$F$17) * IF(DI$268 &gt;= $E378, MAX( MIN( $F378*$F$264, $F378-SUM($I378:DH378)),0),0)</f>
        <v>0</v>
      </c>
      <c r="DJ378" s="53">
        <f xml:space="preserve"> (DJ$2 &gt;= NTBA!$F$17) * IF(DJ$268 &gt;= $E378, MAX( MIN( $F378*$F$264, $F378-SUM($I378:DI378)),0),0)</f>
        <v>0</v>
      </c>
      <c r="DK378" s="53">
        <f xml:space="preserve"> (DK$2 &gt;= NTBA!$F$17) * IF(DK$268 &gt;= $E378, MAX( MIN( $F378*$F$264, $F378-SUM($I378:DJ378)),0),0)</f>
        <v>0</v>
      </c>
      <c r="DL378" s="53">
        <f xml:space="preserve"> (DL$2 &gt;= NTBA!$F$17) * IF(DL$268 &gt;= $E378, MAX( MIN( $F378*$F$264, $F378-SUM($I378:DK378)),0),0)</f>
        <v>0</v>
      </c>
      <c r="DM378" s="53">
        <f xml:space="preserve"> (DM$2 &gt;= NTBA!$F$17) * IF(DM$268 &gt;= $E378, MAX( MIN( $F378*$F$264, $F378-SUM($I378:DL378)),0),0)</f>
        <v>0</v>
      </c>
      <c r="DN378" s="53">
        <f xml:space="preserve"> (DN$2 &gt;= NTBA!$F$17) * IF(DN$268 &gt;= $E378, MAX( MIN( $F378*$F$264, $F378-SUM($I378:DM378)),0),0)</f>
        <v>0</v>
      </c>
      <c r="DO378" s="53">
        <f ca="1" xml:space="preserve"> (DO$2 &gt;= NTBA!$F$17) * IF(DO$268 &gt;= $E378, MAX( MIN( $F378*$F$264, $F378-SUM($I378:DN378)),0),0)</f>
        <v>0</v>
      </c>
      <c r="DP378" s="53">
        <f ca="1" xml:space="preserve"> (DP$2 &gt;= NTBA!$F$17) * IF(DP$268 &gt;= $E378, MAX( MIN( $F378*$F$264, $F378-SUM($I378:DO378)),0),0)</f>
        <v>0</v>
      </c>
      <c r="DQ378" s="53">
        <f ca="1" xml:space="preserve"> (DQ$2 &gt;= NTBA!$F$17) * IF(DQ$268 &gt;= $E378, MAX( MIN( $F378*$F$264, $F378-SUM($I378:DP378)),0),0)</f>
        <v>0</v>
      </c>
      <c r="DR378" s="53">
        <f ca="1" xml:space="preserve"> (DR$2 &gt;= NTBA!$F$17) * IF(DR$268 &gt;= $E378, MAX( MIN( $F378*$F$264, $F378-SUM($I378:DQ378)),0),0)</f>
        <v>0</v>
      </c>
      <c r="DS378" s="53">
        <f ca="1" xml:space="preserve"> (DS$2 &gt;= NTBA!$F$17) * IF(DS$268 &gt;= $E378, MAX( MIN( $F378*$F$264, $F378-SUM($I378:DR378)),0),0)</f>
        <v>0</v>
      </c>
      <c r="DT378" s="53">
        <f ca="1" xml:space="preserve"> (DT$2 &gt;= NTBA!$F$17) * IF(DT$268 &gt;= $E378, MAX( MIN( $F378*$F$264, $F378-SUM($I378:DS378)),0),0)</f>
        <v>0</v>
      </c>
      <c r="DU378" s="53">
        <f ca="1" xml:space="preserve"> (DU$2 &gt;= NTBA!$F$17) * IF(DU$268 &gt;= $E378, MAX( MIN( $F378*$F$264, $F378-SUM($I378:DT378)),0),0)</f>
        <v>0</v>
      </c>
      <c r="DV378" s="53">
        <f ca="1" xml:space="preserve"> (DV$2 &gt;= NTBA!$F$17) * IF(DV$268 &gt;= $E378, MAX( MIN( $F378*$F$264, $F378-SUM($I378:DU378)),0),0)</f>
        <v>0</v>
      </c>
      <c r="DW378" s="53">
        <f ca="1" xml:space="preserve"> (DW$2 &gt;= NTBA!$F$17) * IF(DW$268 &gt;= $E378, MAX( MIN( $F378*$F$264, $F378-SUM($I378:DV378)),0),0)</f>
        <v>0</v>
      </c>
      <c r="DX378" s="53">
        <f ca="1" xml:space="preserve"> (DX$2 &gt;= NTBA!$F$17) * IF(DX$268 &gt;= $E378, MAX( MIN( $F378*$F$264, $F378-SUM($I378:DW378)),0),0)</f>
        <v>0</v>
      </c>
      <c r="DY378" s="53">
        <f ca="1" xml:space="preserve"> (DY$2 &gt;= NTBA!$F$17) * IF(DY$268 &gt;= $E378, MAX( MIN( $F378*$F$264, $F378-SUM($I378:DX378)),0),0)</f>
        <v>0</v>
      </c>
      <c r="DZ378" s="53">
        <f ca="1" xml:space="preserve"> (DZ$2 &gt;= NTBA!$F$17) * IF(DZ$268 &gt;= $E378, MAX( MIN( $F378*$F$264, $F378-SUM($I378:DY378)),0),0)</f>
        <v>0</v>
      </c>
      <c r="EA378" s="53">
        <f ca="1" xml:space="preserve"> (EA$2 &gt;= NTBA!$F$17) * IF(EA$268 &gt;= $E378, MAX( MIN( $F378*$F$264, $F378-SUM($I378:DZ378)),0),0)</f>
        <v>0</v>
      </c>
      <c r="EB378" s="53">
        <f ca="1" xml:space="preserve"> (EB$2 &gt;= NTBA!$F$17) * IF(EB$268 &gt;= $E378, MAX( MIN( $F378*$F$264, $F378-SUM($I378:EA378)),0),0)</f>
        <v>0</v>
      </c>
      <c r="EC378" s="53">
        <f ca="1" xml:space="preserve"> (EC$2 &gt;= NTBA!$F$17) * IF(EC$268 &gt;= $E378, MAX( MIN( $F378*$F$264, $F378-SUM($I378:EB378)),0),0)</f>
        <v>0</v>
      </c>
      <c r="ED378" s="53">
        <f ca="1" xml:space="preserve"> (ED$2 &gt;= NTBA!$F$17) * IF(ED$268 &gt;= $E378, MAX( MIN( $F378*$F$264, $F378-SUM($I378:EC378)),0),0)</f>
        <v>0</v>
      </c>
      <c r="EE378" s="53">
        <f ca="1" xml:space="preserve"> (EE$2 &gt;= NTBA!$F$17) * IF(EE$268 &gt;= $E378, MAX( MIN( $F378*$F$264, $F378-SUM($I378:ED378)),0),0)</f>
        <v>0</v>
      </c>
      <c r="EF378" s="53">
        <f ca="1" xml:space="preserve"> (EF$2 &gt;= NTBA!$F$17) * IF(EF$268 &gt;= $E378, MAX( MIN( $F378*$F$264, $F378-SUM($I378:EE378)),0),0)</f>
        <v>0</v>
      </c>
      <c r="EG378" s="53">
        <f ca="1" xml:space="preserve"> (EG$2 &gt;= NTBA!$F$17) * IF(EG$268 &gt;= $E378, MAX( MIN( $F378*$F$264, $F378-SUM($I378:EF378)),0),0)</f>
        <v>0</v>
      </c>
      <c r="EH378" s="53">
        <f ca="1" xml:space="preserve"> (EH$2 &gt;= NTBA!$F$17) * IF(EH$268 &gt;= $E378, MAX( MIN( $F378*$F$264, $F378-SUM($I378:EG378)),0),0)</f>
        <v>0</v>
      </c>
      <c r="EI378" s="21"/>
    </row>
    <row r="379" spans="5:139" ht="15" customHeight="1" outlineLevel="1" x14ac:dyDescent="0.35">
      <c r="E379" s="625">
        <v>111</v>
      </c>
      <c r="F379" s="415">
        <f ca="1"/>
        <v>0</v>
      </c>
      <c r="H379" s="26">
        <f t="shared" ca="1" si="185"/>
        <v>0</v>
      </c>
      <c r="I379" s="39"/>
      <c r="J379" s="53">
        <f xml:space="preserve"> (J$2 &gt;= NTBA!$F$17) * IF(J$268 &gt;= $E379, MAX( MIN( $F379*$F$264, $F379-SUM($I379:I379)),0),0)</f>
        <v>0</v>
      </c>
      <c r="K379" s="53">
        <f xml:space="preserve"> (K$2 &gt;= NTBA!$F$17) * IF(K$268 &gt;= $E379, MAX( MIN( $F379*$F$264, $F379-SUM($I379:J379)),0),0)</f>
        <v>0</v>
      </c>
      <c r="L379" s="53">
        <f xml:space="preserve"> (L$2 &gt;= NTBA!$F$17) * IF(L$268 &gt;= $E379, MAX( MIN( $F379*$F$264, $F379-SUM($I379:K379)),0),0)</f>
        <v>0</v>
      </c>
      <c r="M379" s="53">
        <f xml:space="preserve"> (M$2 &gt;= NTBA!$F$17) * IF(M$268 &gt;= $E379, MAX( MIN( $F379*$F$264, $F379-SUM($I379:L379)),0),0)</f>
        <v>0</v>
      </c>
      <c r="N379" s="53">
        <f xml:space="preserve"> (N$2 &gt;= NTBA!$F$17) * IF(N$268 &gt;= $E379, MAX( MIN( $F379*$F$264, $F379-SUM($I379:M379)),0),0)</f>
        <v>0</v>
      </c>
      <c r="O379" s="53">
        <f xml:space="preserve"> (O$2 &gt;= NTBA!$F$17) * IF(O$268 &gt;= $E379, MAX( MIN( $F379*$F$264, $F379-SUM($I379:N379)),0),0)</f>
        <v>0</v>
      </c>
      <c r="P379" s="53">
        <f xml:space="preserve"> (P$2 &gt;= NTBA!$F$17) * IF(P$268 &gt;= $E379, MAX( MIN( $F379*$F$264, $F379-SUM($I379:O379)),0),0)</f>
        <v>0</v>
      </c>
      <c r="Q379" s="53">
        <f xml:space="preserve"> (Q$2 &gt;= NTBA!$F$17) * IF(Q$268 &gt;= $E379, MAX( MIN( $F379*$F$264, $F379-SUM($I379:P379)),0),0)</f>
        <v>0</v>
      </c>
      <c r="R379" s="53">
        <f xml:space="preserve"> (R$2 &gt;= NTBA!$F$17) * IF(R$268 &gt;= $E379, MAX( MIN( $F379*$F$264, $F379-SUM($I379:Q379)),0),0)</f>
        <v>0</v>
      </c>
      <c r="S379" s="53">
        <f xml:space="preserve"> (S$2 &gt;= NTBA!$F$17) * IF(S$268 &gt;= $E379, MAX( MIN( $F379*$F$264, $F379-SUM($I379:R379)),0),0)</f>
        <v>0</v>
      </c>
      <c r="T379" s="53">
        <f xml:space="preserve"> (T$2 &gt;= NTBA!$F$17) * IF(T$268 &gt;= $E379, MAX( MIN( $F379*$F$264, $F379-SUM($I379:S379)),0),0)</f>
        <v>0</v>
      </c>
      <c r="U379" s="53">
        <f xml:space="preserve"> (U$2 &gt;= NTBA!$F$17) * IF(U$268 &gt;= $E379, MAX( MIN( $F379*$F$264, $F379-SUM($I379:T379)),0),0)</f>
        <v>0</v>
      </c>
      <c r="V379" s="53">
        <f xml:space="preserve"> (V$2 &gt;= NTBA!$F$17) * IF(V$268 &gt;= $E379, MAX( MIN( $F379*$F$264, $F379-SUM($I379:U379)),0),0)</f>
        <v>0</v>
      </c>
      <c r="W379" s="53">
        <f xml:space="preserve"> (W$2 &gt;= NTBA!$F$17) * IF(W$268 &gt;= $E379, MAX( MIN( $F379*$F$264, $F379-SUM($I379:V379)),0),0)</f>
        <v>0</v>
      </c>
      <c r="X379" s="53">
        <f xml:space="preserve"> (X$2 &gt;= NTBA!$F$17) * IF(X$268 &gt;= $E379, MAX( MIN( $F379*$F$264, $F379-SUM($I379:W379)),0),0)</f>
        <v>0</v>
      </c>
      <c r="Y379" s="53">
        <f xml:space="preserve"> (Y$2 &gt;= NTBA!$F$17) * IF(Y$268 &gt;= $E379, MAX( MIN( $F379*$F$264, $F379-SUM($I379:X379)),0),0)</f>
        <v>0</v>
      </c>
      <c r="Z379" s="53">
        <f xml:space="preserve"> (Z$2 &gt;= NTBA!$F$17) * IF(Z$268 &gt;= $E379, MAX( MIN( $F379*$F$264, $F379-SUM($I379:Y379)),0),0)</f>
        <v>0</v>
      </c>
      <c r="AA379" s="53">
        <f xml:space="preserve"> (AA$2 &gt;= NTBA!$F$17) * IF(AA$268 &gt;= $E379, MAX( MIN( $F379*$F$264, $F379-SUM($I379:Z379)),0),0)</f>
        <v>0</v>
      </c>
      <c r="AB379" s="53">
        <f xml:space="preserve"> (AB$2 &gt;= NTBA!$F$17) * IF(AB$268 &gt;= $E379, MAX( MIN( $F379*$F$264, $F379-SUM($I379:AA379)),0),0)</f>
        <v>0</v>
      </c>
      <c r="AC379" s="53">
        <f xml:space="preserve"> (AC$2 &gt;= NTBA!$F$17) * IF(AC$268 &gt;= $E379, MAX( MIN( $F379*$F$264, $F379-SUM($I379:AB379)),0),0)</f>
        <v>0</v>
      </c>
      <c r="AD379" s="53">
        <f xml:space="preserve"> (AD$2 &gt;= NTBA!$F$17) * IF(AD$268 &gt;= $E379, MAX( MIN( $F379*$F$264, $F379-SUM($I379:AC379)),0),0)</f>
        <v>0</v>
      </c>
      <c r="AE379" s="53">
        <f xml:space="preserve"> (AE$2 &gt;= NTBA!$F$17) * IF(AE$268 &gt;= $E379, MAX( MIN( $F379*$F$264, $F379-SUM($I379:AD379)),0),0)</f>
        <v>0</v>
      </c>
      <c r="AF379" s="53">
        <f xml:space="preserve"> (AF$2 &gt;= NTBA!$F$17) * IF(AF$268 &gt;= $E379, MAX( MIN( $F379*$F$264, $F379-SUM($I379:AE379)),0),0)</f>
        <v>0</v>
      </c>
      <c r="AG379" s="53">
        <f xml:space="preserve"> (AG$2 &gt;= NTBA!$F$17) * IF(AG$268 &gt;= $E379, MAX( MIN( $F379*$F$264, $F379-SUM($I379:AF379)),0),0)</f>
        <v>0</v>
      </c>
      <c r="AH379" s="53">
        <f xml:space="preserve"> (AH$2 &gt;= NTBA!$F$17) * IF(AH$268 &gt;= $E379, MAX( MIN( $F379*$F$264, $F379-SUM($I379:AG379)),0),0)</f>
        <v>0</v>
      </c>
      <c r="AI379" s="53">
        <f xml:space="preserve"> (AI$2 &gt;= NTBA!$F$17) * IF(AI$268 &gt;= $E379, MAX( MIN( $F379*$F$264, $F379-SUM($I379:AH379)),0),0)</f>
        <v>0</v>
      </c>
      <c r="AJ379" s="53">
        <f xml:space="preserve"> (AJ$2 &gt;= NTBA!$F$17) * IF(AJ$268 &gt;= $E379, MAX( MIN( $F379*$F$264, $F379-SUM($I379:AI379)),0),0)</f>
        <v>0</v>
      </c>
      <c r="AK379" s="53">
        <f xml:space="preserve"> (AK$2 &gt;= NTBA!$F$17) * IF(AK$268 &gt;= $E379, MAX( MIN( $F379*$F$264, $F379-SUM($I379:AJ379)),0),0)</f>
        <v>0</v>
      </c>
      <c r="AL379" s="53">
        <f xml:space="preserve"> (AL$2 &gt;= NTBA!$F$17) * IF(AL$268 &gt;= $E379, MAX( MIN( $F379*$F$264, $F379-SUM($I379:AK379)),0),0)</f>
        <v>0</v>
      </c>
      <c r="AM379" s="53">
        <f xml:space="preserve"> (AM$2 &gt;= NTBA!$F$17) * IF(AM$268 &gt;= $E379, MAX( MIN( $F379*$F$264, $F379-SUM($I379:AL379)),0),0)</f>
        <v>0</v>
      </c>
      <c r="AN379" s="53">
        <f xml:space="preserve"> (AN$2 &gt;= NTBA!$F$17) * IF(AN$268 &gt;= $E379, MAX( MIN( $F379*$F$264, $F379-SUM($I379:AM379)),0),0)</f>
        <v>0</v>
      </c>
      <c r="AO379" s="53">
        <f xml:space="preserve"> (AO$2 &gt;= NTBA!$F$17) * IF(AO$268 &gt;= $E379, MAX( MIN( $F379*$F$264, $F379-SUM($I379:AN379)),0),0)</f>
        <v>0</v>
      </c>
      <c r="AP379" s="53">
        <f xml:space="preserve"> (AP$2 &gt;= NTBA!$F$17) * IF(AP$268 &gt;= $E379, MAX( MIN( $F379*$F$264, $F379-SUM($I379:AO379)),0),0)</f>
        <v>0</v>
      </c>
      <c r="AQ379" s="53">
        <f xml:space="preserve"> (AQ$2 &gt;= NTBA!$F$17) * IF(AQ$268 &gt;= $E379, MAX( MIN( $F379*$F$264, $F379-SUM($I379:AP379)),0),0)</f>
        <v>0</v>
      </c>
      <c r="AR379" s="53">
        <f xml:space="preserve"> (AR$2 &gt;= NTBA!$F$17) * IF(AR$268 &gt;= $E379, MAX( MIN( $F379*$F$264, $F379-SUM($I379:AQ379)),0),0)</f>
        <v>0</v>
      </c>
      <c r="AS379" s="53">
        <f xml:space="preserve"> (AS$2 &gt;= NTBA!$F$17) * IF(AS$268 &gt;= $E379, MAX( MIN( $F379*$F$264, $F379-SUM($I379:AR379)),0),0)</f>
        <v>0</v>
      </c>
      <c r="AT379" s="53">
        <f xml:space="preserve"> (AT$2 &gt;= NTBA!$F$17) * IF(AT$268 &gt;= $E379, MAX( MIN( $F379*$F$264, $F379-SUM($I379:AS379)),0),0)</f>
        <v>0</v>
      </c>
      <c r="AU379" s="53">
        <f xml:space="preserve"> (AU$2 &gt;= NTBA!$F$17) * IF(AU$268 &gt;= $E379, MAX( MIN( $F379*$F$264, $F379-SUM($I379:AT379)),0),0)</f>
        <v>0</v>
      </c>
      <c r="AV379" s="53">
        <f xml:space="preserve"> (AV$2 &gt;= NTBA!$F$17) * IF(AV$268 &gt;= $E379, MAX( MIN( $F379*$F$264, $F379-SUM($I379:AU379)),0),0)</f>
        <v>0</v>
      </c>
      <c r="AW379" s="53">
        <f xml:space="preserve"> (AW$2 &gt;= NTBA!$F$17) * IF(AW$268 &gt;= $E379, MAX( MIN( $F379*$F$264, $F379-SUM($I379:AV379)),0),0)</f>
        <v>0</v>
      </c>
      <c r="AX379" s="53">
        <f xml:space="preserve"> (AX$2 &gt;= NTBA!$F$17) * IF(AX$268 &gt;= $E379, MAX( MIN( $F379*$F$264, $F379-SUM($I379:AW379)),0),0)</f>
        <v>0</v>
      </c>
      <c r="AY379" s="53">
        <f xml:space="preserve"> (AY$2 &gt;= NTBA!$F$17) * IF(AY$268 &gt;= $E379, MAX( MIN( $F379*$F$264, $F379-SUM($I379:AX379)),0),0)</f>
        <v>0</v>
      </c>
      <c r="AZ379" s="53">
        <f xml:space="preserve"> (AZ$2 &gt;= NTBA!$F$17) * IF(AZ$268 &gt;= $E379, MAX( MIN( $F379*$F$264, $F379-SUM($I379:AY379)),0),0)</f>
        <v>0</v>
      </c>
      <c r="BA379" s="53">
        <f xml:space="preserve"> (BA$2 &gt;= NTBA!$F$17) * IF(BA$268 &gt;= $E379, MAX( MIN( $F379*$F$264, $F379-SUM($I379:AZ379)),0),0)</f>
        <v>0</v>
      </c>
      <c r="BB379" s="53">
        <f xml:space="preserve"> (BB$2 &gt;= NTBA!$F$17) * IF(BB$268 &gt;= $E379, MAX( MIN( $F379*$F$264, $F379-SUM($I379:BA379)),0),0)</f>
        <v>0</v>
      </c>
      <c r="BC379" s="53">
        <f xml:space="preserve"> (BC$2 &gt;= NTBA!$F$17) * IF(BC$268 &gt;= $E379, MAX( MIN( $F379*$F$264, $F379-SUM($I379:BB379)),0),0)</f>
        <v>0</v>
      </c>
      <c r="BD379" s="53">
        <f xml:space="preserve"> (BD$2 &gt;= NTBA!$F$17) * IF(BD$268 &gt;= $E379, MAX( MIN( $F379*$F$264, $F379-SUM($I379:BC379)),0),0)</f>
        <v>0</v>
      </c>
      <c r="BE379" s="53">
        <f xml:space="preserve"> (BE$2 &gt;= NTBA!$F$17) * IF(BE$268 &gt;= $E379, MAX( MIN( $F379*$F$264, $F379-SUM($I379:BD379)),0),0)</f>
        <v>0</v>
      </c>
      <c r="BF379" s="53">
        <f xml:space="preserve"> (BF$2 &gt;= NTBA!$F$17) * IF(BF$268 &gt;= $E379, MAX( MIN( $F379*$F$264, $F379-SUM($I379:BE379)),0),0)</f>
        <v>0</v>
      </c>
      <c r="BG379" s="53">
        <f xml:space="preserve"> (BG$2 &gt;= NTBA!$F$17) * IF(BG$268 &gt;= $E379, MAX( MIN( $F379*$F$264, $F379-SUM($I379:BF379)),0),0)</f>
        <v>0</v>
      </c>
      <c r="BH379" s="53">
        <f xml:space="preserve"> (BH$2 &gt;= NTBA!$F$17) * IF(BH$268 &gt;= $E379, MAX( MIN( $F379*$F$264, $F379-SUM($I379:BG379)),0),0)</f>
        <v>0</v>
      </c>
      <c r="BI379" s="53">
        <f xml:space="preserve"> (BI$2 &gt;= NTBA!$F$17) * IF(BI$268 &gt;= $E379, MAX( MIN( $F379*$F$264, $F379-SUM($I379:BH379)),0),0)</f>
        <v>0</v>
      </c>
      <c r="BJ379" s="53">
        <f xml:space="preserve"> (BJ$2 &gt;= NTBA!$F$17) * IF(BJ$268 &gt;= $E379, MAX( MIN( $F379*$F$264, $F379-SUM($I379:BI379)),0),0)</f>
        <v>0</v>
      </c>
      <c r="BK379" s="53">
        <f xml:space="preserve"> (BK$2 &gt;= NTBA!$F$17) * IF(BK$268 &gt;= $E379, MAX( MIN( $F379*$F$264, $F379-SUM($I379:BJ379)),0),0)</f>
        <v>0</v>
      </c>
      <c r="BL379" s="53">
        <f xml:space="preserve"> (BL$2 &gt;= NTBA!$F$17) * IF(BL$268 &gt;= $E379, MAX( MIN( $F379*$F$264, $F379-SUM($I379:BK379)),0),0)</f>
        <v>0</v>
      </c>
      <c r="BM379" s="53">
        <f xml:space="preserve"> (BM$2 &gt;= NTBA!$F$17) * IF(BM$268 &gt;= $E379, MAX( MIN( $F379*$F$264, $F379-SUM($I379:BL379)),0),0)</f>
        <v>0</v>
      </c>
      <c r="BN379" s="53">
        <f xml:space="preserve"> (BN$2 &gt;= NTBA!$F$17) * IF(BN$268 &gt;= $E379, MAX( MIN( $F379*$F$264, $F379-SUM($I379:BM379)),0),0)</f>
        <v>0</v>
      </c>
      <c r="BO379" s="53">
        <f xml:space="preserve"> (BO$2 &gt;= NTBA!$F$17) * IF(BO$268 &gt;= $E379, MAX( MIN( $F379*$F$264, $F379-SUM($I379:BN379)),0),0)</f>
        <v>0</v>
      </c>
      <c r="BP379" s="53">
        <f xml:space="preserve"> (BP$2 &gt;= NTBA!$F$17) * IF(BP$268 &gt;= $E379, MAX( MIN( $F379*$F$264, $F379-SUM($I379:BO379)),0),0)</f>
        <v>0</v>
      </c>
      <c r="BQ379" s="53">
        <f xml:space="preserve"> (BQ$2 &gt;= NTBA!$F$17) * IF(BQ$268 &gt;= $E379, MAX( MIN( $F379*$F$264, $F379-SUM($I379:BP379)),0),0)</f>
        <v>0</v>
      </c>
      <c r="BR379" s="53">
        <f xml:space="preserve"> (BR$2 &gt;= NTBA!$F$17) * IF(BR$268 &gt;= $E379, MAX( MIN( $F379*$F$264, $F379-SUM($I379:BQ379)),0),0)</f>
        <v>0</v>
      </c>
      <c r="BS379" s="53">
        <f xml:space="preserve"> (BS$2 &gt;= NTBA!$F$17) * IF(BS$268 &gt;= $E379, MAX( MIN( $F379*$F$264, $F379-SUM($I379:BR379)),0),0)</f>
        <v>0</v>
      </c>
      <c r="BT379" s="53">
        <f xml:space="preserve"> (BT$2 &gt;= NTBA!$F$17) * IF(BT$268 &gt;= $E379, MAX( MIN( $F379*$F$264, $F379-SUM($I379:BS379)),0),0)</f>
        <v>0</v>
      </c>
      <c r="BU379" s="53">
        <f xml:space="preserve"> (BU$2 &gt;= NTBA!$F$17) * IF(BU$268 &gt;= $E379, MAX( MIN( $F379*$F$264, $F379-SUM($I379:BT379)),0),0)</f>
        <v>0</v>
      </c>
      <c r="BV379" s="53">
        <f xml:space="preserve"> (BV$2 &gt;= NTBA!$F$17) * IF(BV$268 &gt;= $E379, MAX( MIN( $F379*$F$264, $F379-SUM($I379:BU379)),0),0)</f>
        <v>0</v>
      </c>
      <c r="BW379" s="53">
        <f xml:space="preserve"> (BW$2 &gt;= NTBA!$F$17) * IF(BW$268 &gt;= $E379, MAX( MIN( $F379*$F$264, $F379-SUM($I379:BV379)),0),0)</f>
        <v>0</v>
      </c>
      <c r="BX379" s="53">
        <f xml:space="preserve"> (BX$2 &gt;= NTBA!$F$17) * IF(BX$268 &gt;= $E379, MAX( MIN( $F379*$F$264, $F379-SUM($I379:BW379)),0),0)</f>
        <v>0</v>
      </c>
      <c r="BY379" s="53">
        <f xml:space="preserve"> (BY$2 &gt;= NTBA!$F$17) * IF(BY$268 &gt;= $E379, MAX( MIN( $F379*$F$264, $F379-SUM($I379:BX379)),0),0)</f>
        <v>0</v>
      </c>
      <c r="BZ379" s="53">
        <f xml:space="preserve"> (BZ$2 &gt;= NTBA!$F$17) * IF(BZ$268 &gt;= $E379, MAX( MIN( $F379*$F$264, $F379-SUM($I379:BY379)),0),0)</f>
        <v>0</v>
      </c>
      <c r="CA379" s="53">
        <f xml:space="preserve"> (CA$2 &gt;= NTBA!$F$17) * IF(CA$268 &gt;= $E379, MAX( MIN( $F379*$F$264, $F379-SUM($I379:BZ379)),0),0)</f>
        <v>0</v>
      </c>
      <c r="CB379" s="53">
        <f xml:space="preserve"> (CB$2 &gt;= NTBA!$F$17) * IF(CB$268 &gt;= $E379, MAX( MIN( $F379*$F$264, $F379-SUM($I379:CA379)),0),0)</f>
        <v>0</v>
      </c>
      <c r="CC379" s="53">
        <f xml:space="preserve"> (CC$2 &gt;= NTBA!$F$17) * IF(CC$268 &gt;= $E379, MAX( MIN( $F379*$F$264, $F379-SUM($I379:CB379)),0),0)</f>
        <v>0</v>
      </c>
      <c r="CD379" s="53">
        <f xml:space="preserve"> (CD$2 &gt;= NTBA!$F$17) * IF(CD$268 &gt;= $E379, MAX( MIN( $F379*$F$264, $F379-SUM($I379:CC379)),0),0)</f>
        <v>0</v>
      </c>
      <c r="CE379" s="53">
        <f xml:space="preserve"> (CE$2 &gt;= NTBA!$F$17) * IF(CE$268 &gt;= $E379, MAX( MIN( $F379*$F$264, $F379-SUM($I379:CD379)),0),0)</f>
        <v>0</v>
      </c>
      <c r="CF379" s="53">
        <f xml:space="preserve"> (CF$2 &gt;= NTBA!$F$17) * IF(CF$268 &gt;= $E379, MAX( MIN( $F379*$F$264, $F379-SUM($I379:CE379)),0),0)</f>
        <v>0</v>
      </c>
      <c r="CG379" s="53">
        <f xml:space="preserve"> (CG$2 &gt;= NTBA!$F$17) * IF(CG$268 &gt;= $E379, MAX( MIN( $F379*$F$264, $F379-SUM($I379:CF379)),0),0)</f>
        <v>0</v>
      </c>
      <c r="CH379" s="53">
        <f xml:space="preserve"> (CH$2 &gt;= NTBA!$F$17) * IF(CH$268 &gt;= $E379, MAX( MIN( $F379*$F$264, $F379-SUM($I379:CG379)),0),0)</f>
        <v>0</v>
      </c>
      <c r="CI379" s="53">
        <f xml:space="preserve"> (CI$2 &gt;= NTBA!$F$17) * IF(CI$268 &gt;= $E379, MAX( MIN( $F379*$F$264, $F379-SUM($I379:CH379)),0),0)</f>
        <v>0</v>
      </c>
      <c r="CJ379" s="53">
        <f xml:space="preserve"> (CJ$2 &gt;= NTBA!$F$17) * IF(CJ$268 &gt;= $E379, MAX( MIN( $F379*$F$264, $F379-SUM($I379:CI379)),0),0)</f>
        <v>0</v>
      </c>
      <c r="CK379" s="53">
        <f xml:space="preserve"> (CK$2 &gt;= NTBA!$F$17) * IF(CK$268 &gt;= $E379, MAX( MIN( $F379*$F$264, $F379-SUM($I379:CJ379)),0),0)</f>
        <v>0</v>
      </c>
      <c r="CL379" s="53">
        <f xml:space="preserve"> (CL$2 &gt;= NTBA!$F$17) * IF(CL$268 &gt;= $E379, MAX( MIN( $F379*$F$264, $F379-SUM($I379:CK379)),0),0)</f>
        <v>0</v>
      </c>
      <c r="CM379" s="53">
        <f xml:space="preserve"> (CM$2 &gt;= NTBA!$F$17) * IF(CM$268 &gt;= $E379, MAX( MIN( $F379*$F$264, $F379-SUM($I379:CL379)),0),0)</f>
        <v>0</v>
      </c>
      <c r="CN379" s="53">
        <f xml:space="preserve"> (CN$2 &gt;= NTBA!$F$17) * IF(CN$268 &gt;= $E379, MAX( MIN( $F379*$F$264, $F379-SUM($I379:CM379)),0),0)</f>
        <v>0</v>
      </c>
      <c r="CO379" s="53">
        <f xml:space="preserve"> (CO$2 &gt;= NTBA!$F$17) * IF(CO$268 &gt;= $E379, MAX( MIN( $F379*$F$264, $F379-SUM($I379:CN379)),0),0)</f>
        <v>0</v>
      </c>
      <c r="CP379" s="53">
        <f xml:space="preserve"> (CP$2 &gt;= NTBA!$F$17) * IF(CP$268 &gt;= $E379, MAX( MIN( $F379*$F$264, $F379-SUM($I379:CO379)),0),0)</f>
        <v>0</v>
      </c>
      <c r="CQ379" s="53">
        <f xml:space="preserve"> (CQ$2 &gt;= NTBA!$F$17) * IF(CQ$268 &gt;= $E379, MAX( MIN( $F379*$F$264, $F379-SUM($I379:CP379)),0),0)</f>
        <v>0</v>
      </c>
      <c r="CR379" s="53">
        <f xml:space="preserve"> (CR$2 &gt;= NTBA!$F$17) * IF(CR$268 &gt;= $E379, MAX( MIN( $F379*$F$264, $F379-SUM($I379:CQ379)),0),0)</f>
        <v>0</v>
      </c>
      <c r="CS379" s="53">
        <f xml:space="preserve"> (CS$2 &gt;= NTBA!$F$17) * IF(CS$268 &gt;= $E379, MAX( MIN( $F379*$F$264, $F379-SUM($I379:CR379)),0),0)</f>
        <v>0</v>
      </c>
      <c r="CT379" s="53">
        <f xml:space="preserve"> (CT$2 &gt;= NTBA!$F$17) * IF(CT$268 &gt;= $E379, MAX( MIN( $F379*$F$264, $F379-SUM($I379:CS379)),0),0)</f>
        <v>0</v>
      </c>
      <c r="CU379" s="53">
        <f xml:space="preserve"> (CU$2 &gt;= NTBA!$F$17) * IF(CU$268 &gt;= $E379, MAX( MIN( $F379*$F$264, $F379-SUM($I379:CT379)),0),0)</f>
        <v>0</v>
      </c>
      <c r="CV379" s="53">
        <f xml:space="preserve"> (CV$2 &gt;= NTBA!$F$17) * IF(CV$268 &gt;= $E379, MAX( MIN( $F379*$F$264, $F379-SUM($I379:CU379)),0),0)</f>
        <v>0</v>
      </c>
      <c r="CW379" s="53">
        <f xml:space="preserve"> (CW$2 &gt;= NTBA!$F$17) * IF(CW$268 &gt;= $E379, MAX( MIN( $F379*$F$264, $F379-SUM($I379:CV379)),0),0)</f>
        <v>0</v>
      </c>
      <c r="CX379" s="53">
        <f xml:space="preserve"> (CX$2 &gt;= NTBA!$F$17) * IF(CX$268 &gt;= $E379, MAX( MIN( $F379*$F$264, $F379-SUM($I379:CW379)),0),0)</f>
        <v>0</v>
      </c>
      <c r="CY379" s="53">
        <f xml:space="preserve"> (CY$2 &gt;= NTBA!$F$17) * IF(CY$268 &gt;= $E379, MAX( MIN( $F379*$F$264, $F379-SUM($I379:CX379)),0),0)</f>
        <v>0</v>
      </c>
      <c r="CZ379" s="53">
        <f xml:space="preserve"> (CZ$2 &gt;= NTBA!$F$17) * IF(CZ$268 &gt;= $E379, MAX( MIN( $F379*$F$264, $F379-SUM($I379:CY379)),0),0)</f>
        <v>0</v>
      </c>
      <c r="DA379" s="53">
        <f xml:space="preserve"> (DA$2 &gt;= NTBA!$F$17) * IF(DA$268 &gt;= $E379, MAX( MIN( $F379*$F$264, $F379-SUM($I379:CZ379)),0),0)</f>
        <v>0</v>
      </c>
      <c r="DB379" s="53">
        <f xml:space="preserve"> (DB$2 &gt;= NTBA!$F$17) * IF(DB$268 &gt;= $E379, MAX( MIN( $F379*$F$264, $F379-SUM($I379:DA379)),0),0)</f>
        <v>0</v>
      </c>
      <c r="DC379" s="53">
        <f xml:space="preserve"> (DC$2 &gt;= NTBA!$F$17) * IF(DC$268 &gt;= $E379, MAX( MIN( $F379*$F$264, $F379-SUM($I379:DB379)),0),0)</f>
        <v>0</v>
      </c>
      <c r="DD379" s="53">
        <f xml:space="preserve"> (DD$2 &gt;= NTBA!$F$17) * IF(DD$268 &gt;= $E379, MAX( MIN( $F379*$F$264, $F379-SUM($I379:DC379)),0),0)</f>
        <v>0</v>
      </c>
      <c r="DE379" s="53">
        <f xml:space="preserve"> (DE$2 &gt;= NTBA!$F$17) * IF(DE$268 &gt;= $E379, MAX( MIN( $F379*$F$264, $F379-SUM($I379:DD379)),0),0)</f>
        <v>0</v>
      </c>
      <c r="DF379" s="53">
        <f xml:space="preserve"> (DF$2 &gt;= NTBA!$F$17) * IF(DF$268 &gt;= $E379, MAX( MIN( $F379*$F$264, $F379-SUM($I379:DE379)),0),0)</f>
        <v>0</v>
      </c>
      <c r="DG379" s="53">
        <f xml:space="preserve"> (DG$2 &gt;= NTBA!$F$17) * IF(DG$268 &gt;= $E379, MAX( MIN( $F379*$F$264, $F379-SUM($I379:DF379)),0),0)</f>
        <v>0</v>
      </c>
      <c r="DH379" s="53">
        <f xml:space="preserve"> (DH$2 &gt;= NTBA!$F$17) * IF(DH$268 &gt;= $E379, MAX( MIN( $F379*$F$264, $F379-SUM($I379:DG379)),0),0)</f>
        <v>0</v>
      </c>
      <c r="DI379" s="53">
        <f xml:space="preserve"> (DI$2 &gt;= NTBA!$F$17) * IF(DI$268 &gt;= $E379, MAX( MIN( $F379*$F$264, $F379-SUM($I379:DH379)),0),0)</f>
        <v>0</v>
      </c>
      <c r="DJ379" s="53">
        <f xml:space="preserve"> (DJ$2 &gt;= NTBA!$F$17) * IF(DJ$268 &gt;= $E379, MAX( MIN( $F379*$F$264, $F379-SUM($I379:DI379)),0),0)</f>
        <v>0</v>
      </c>
      <c r="DK379" s="53">
        <f xml:space="preserve"> (DK$2 &gt;= NTBA!$F$17) * IF(DK$268 &gt;= $E379, MAX( MIN( $F379*$F$264, $F379-SUM($I379:DJ379)),0),0)</f>
        <v>0</v>
      </c>
      <c r="DL379" s="53">
        <f xml:space="preserve"> (DL$2 &gt;= NTBA!$F$17) * IF(DL$268 &gt;= $E379, MAX( MIN( $F379*$F$264, $F379-SUM($I379:DK379)),0),0)</f>
        <v>0</v>
      </c>
      <c r="DM379" s="53">
        <f xml:space="preserve"> (DM$2 &gt;= NTBA!$F$17) * IF(DM$268 &gt;= $E379, MAX( MIN( $F379*$F$264, $F379-SUM($I379:DL379)),0),0)</f>
        <v>0</v>
      </c>
      <c r="DN379" s="53">
        <f xml:space="preserve"> (DN$2 &gt;= NTBA!$F$17) * IF(DN$268 &gt;= $E379, MAX( MIN( $F379*$F$264, $F379-SUM($I379:DM379)),0),0)</f>
        <v>0</v>
      </c>
      <c r="DO379" s="53">
        <f xml:space="preserve"> (DO$2 &gt;= NTBA!$F$17) * IF(DO$268 &gt;= $E379, MAX( MIN( $F379*$F$264, $F379-SUM($I379:DN379)),0),0)</f>
        <v>0</v>
      </c>
      <c r="DP379" s="53">
        <f ca="1" xml:space="preserve"> (DP$2 &gt;= NTBA!$F$17) * IF(DP$268 &gt;= $E379, MAX( MIN( $F379*$F$264, $F379-SUM($I379:DO379)),0),0)</f>
        <v>0</v>
      </c>
      <c r="DQ379" s="53">
        <f ca="1" xml:space="preserve"> (DQ$2 &gt;= NTBA!$F$17) * IF(DQ$268 &gt;= $E379, MAX( MIN( $F379*$F$264, $F379-SUM($I379:DP379)),0),0)</f>
        <v>0</v>
      </c>
      <c r="DR379" s="53">
        <f ca="1" xml:space="preserve"> (DR$2 &gt;= NTBA!$F$17) * IF(DR$268 &gt;= $E379, MAX( MIN( $F379*$F$264, $F379-SUM($I379:DQ379)),0),0)</f>
        <v>0</v>
      </c>
      <c r="DS379" s="53">
        <f ca="1" xml:space="preserve"> (DS$2 &gt;= NTBA!$F$17) * IF(DS$268 &gt;= $E379, MAX( MIN( $F379*$F$264, $F379-SUM($I379:DR379)),0),0)</f>
        <v>0</v>
      </c>
      <c r="DT379" s="53">
        <f ca="1" xml:space="preserve"> (DT$2 &gt;= NTBA!$F$17) * IF(DT$268 &gt;= $E379, MAX( MIN( $F379*$F$264, $F379-SUM($I379:DS379)),0),0)</f>
        <v>0</v>
      </c>
      <c r="DU379" s="53">
        <f ca="1" xml:space="preserve"> (DU$2 &gt;= NTBA!$F$17) * IF(DU$268 &gt;= $E379, MAX( MIN( $F379*$F$264, $F379-SUM($I379:DT379)),0),0)</f>
        <v>0</v>
      </c>
      <c r="DV379" s="53">
        <f ca="1" xml:space="preserve"> (DV$2 &gt;= NTBA!$F$17) * IF(DV$268 &gt;= $E379, MAX( MIN( $F379*$F$264, $F379-SUM($I379:DU379)),0),0)</f>
        <v>0</v>
      </c>
      <c r="DW379" s="53">
        <f ca="1" xml:space="preserve"> (DW$2 &gt;= NTBA!$F$17) * IF(DW$268 &gt;= $E379, MAX( MIN( $F379*$F$264, $F379-SUM($I379:DV379)),0),0)</f>
        <v>0</v>
      </c>
      <c r="DX379" s="53">
        <f ca="1" xml:space="preserve"> (DX$2 &gt;= NTBA!$F$17) * IF(DX$268 &gt;= $E379, MAX( MIN( $F379*$F$264, $F379-SUM($I379:DW379)),0),0)</f>
        <v>0</v>
      </c>
      <c r="DY379" s="53">
        <f ca="1" xml:space="preserve"> (DY$2 &gt;= NTBA!$F$17) * IF(DY$268 &gt;= $E379, MAX( MIN( $F379*$F$264, $F379-SUM($I379:DX379)),0),0)</f>
        <v>0</v>
      </c>
      <c r="DZ379" s="53">
        <f ca="1" xml:space="preserve"> (DZ$2 &gt;= NTBA!$F$17) * IF(DZ$268 &gt;= $E379, MAX( MIN( $F379*$F$264, $F379-SUM($I379:DY379)),0),0)</f>
        <v>0</v>
      </c>
      <c r="EA379" s="53">
        <f ca="1" xml:space="preserve"> (EA$2 &gt;= NTBA!$F$17) * IF(EA$268 &gt;= $E379, MAX( MIN( $F379*$F$264, $F379-SUM($I379:DZ379)),0),0)</f>
        <v>0</v>
      </c>
      <c r="EB379" s="53">
        <f ca="1" xml:space="preserve"> (EB$2 &gt;= NTBA!$F$17) * IF(EB$268 &gt;= $E379, MAX( MIN( $F379*$F$264, $F379-SUM($I379:EA379)),0),0)</f>
        <v>0</v>
      </c>
      <c r="EC379" s="53">
        <f ca="1" xml:space="preserve"> (EC$2 &gt;= NTBA!$F$17) * IF(EC$268 &gt;= $E379, MAX( MIN( $F379*$F$264, $F379-SUM($I379:EB379)),0),0)</f>
        <v>0</v>
      </c>
      <c r="ED379" s="53">
        <f ca="1" xml:space="preserve"> (ED$2 &gt;= NTBA!$F$17) * IF(ED$268 &gt;= $E379, MAX( MIN( $F379*$F$264, $F379-SUM($I379:EC379)),0),0)</f>
        <v>0</v>
      </c>
      <c r="EE379" s="53">
        <f ca="1" xml:space="preserve"> (EE$2 &gt;= NTBA!$F$17) * IF(EE$268 &gt;= $E379, MAX( MIN( $F379*$F$264, $F379-SUM($I379:ED379)),0),0)</f>
        <v>0</v>
      </c>
      <c r="EF379" s="53">
        <f ca="1" xml:space="preserve"> (EF$2 &gt;= NTBA!$F$17) * IF(EF$268 &gt;= $E379, MAX( MIN( $F379*$F$264, $F379-SUM($I379:EE379)),0),0)</f>
        <v>0</v>
      </c>
      <c r="EG379" s="53">
        <f ca="1" xml:space="preserve"> (EG$2 &gt;= NTBA!$F$17) * IF(EG$268 &gt;= $E379, MAX( MIN( $F379*$F$264, $F379-SUM($I379:EF379)),0),0)</f>
        <v>0</v>
      </c>
      <c r="EH379" s="53">
        <f ca="1" xml:space="preserve"> (EH$2 &gt;= NTBA!$F$17) * IF(EH$268 &gt;= $E379, MAX( MIN( $F379*$F$264, $F379-SUM($I379:EG379)),0),0)</f>
        <v>0</v>
      </c>
      <c r="EI379" s="21"/>
    </row>
    <row r="380" spans="5:139" ht="15" customHeight="1" outlineLevel="1" x14ac:dyDescent="0.35">
      <c r="E380" s="625">
        <v>112</v>
      </c>
      <c r="F380" s="415">
        <f ca="1"/>
        <v>0</v>
      </c>
      <c r="H380" s="26">
        <f t="shared" ca="1" si="185"/>
        <v>0</v>
      </c>
      <c r="I380" s="39"/>
      <c r="J380" s="53">
        <f xml:space="preserve"> (J$2 &gt;= NTBA!$F$17) * IF(J$268 &gt;= $E380, MAX( MIN( $F380*$F$264, $F380-SUM($I380:I380)),0),0)</f>
        <v>0</v>
      </c>
      <c r="K380" s="53">
        <f xml:space="preserve"> (K$2 &gt;= NTBA!$F$17) * IF(K$268 &gt;= $E380, MAX( MIN( $F380*$F$264, $F380-SUM($I380:J380)),0),0)</f>
        <v>0</v>
      </c>
      <c r="L380" s="53">
        <f xml:space="preserve"> (L$2 &gt;= NTBA!$F$17) * IF(L$268 &gt;= $E380, MAX( MIN( $F380*$F$264, $F380-SUM($I380:K380)),0),0)</f>
        <v>0</v>
      </c>
      <c r="M380" s="53">
        <f xml:space="preserve"> (M$2 &gt;= NTBA!$F$17) * IF(M$268 &gt;= $E380, MAX( MIN( $F380*$F$264, $F380-SUM($I380:L380)),0),0)</f>
        <v>0</v>
      </c>
      <c r="N380" s="53">
        <f xml:space="preserve"> (N$2 &gt;= NTBA!$F$17) * IF(N$268 &gt;= $E380, MAX( MIN( $F380*$F$264, $F380-SUM($I380:M380)),0),0)</f>
        <v>0</v>
      </c>
      <c r="O380" s="53">
        <f xml:space="preserve"> (O$2 &gt;= NTBA!$F$17) * IF(O$268 &gt;= $E380, MAX( MIN( $F380*$F$264, $F380-SUM($I380:N380)),0),0)</f>
        <v>0</v>
      </c>
      <c r="P380" s="53">
        <f xml:space="preserve"> (P$2 &gt;= NTBA!$F$17) * IF(P$268 &gt;= $E380, MAX( MIN( $F380*$F$264, $F380-SUM($I380:O380)),0),0)</f>
        <v>0</v>
      </c>
      <c r="Q380" s="53">
        <f xml:space="preserve"> (Q$2 &gt;= NTBA!$F$17) * IF(Q$268 &gt;= $E380, MAX( MIN( $F380*$F$264, $F380-SUM($I380:P380)),0),0)</f>
        <v>0</v>
      </c>
      <c r="R380" s="53">
        <f xml:space="preserve"> (R$2 &gt;= NTBA!$F$17) * IF(R$268 &gt;= $E380, MAX( MIN( $F380*$F$264, $F380-SUM($I380:Q380)),0),0)</f>
        <v>0</v>
      </c>
      <c r="S380" s="53">
        <f xml:space="preserve"> (S$2 &gt;= NTBA!$F$17) * IF(S$268 &gt;= $E380, MAX( MIN( $F380*$F$264, $F380-SUM($I380:R380)),0),0)</f>
        <v>0</v>
      </c>
      <c r="T380" s="53">
        <f xml:space="preserve"> (T$2 &gt;= NTBA!$F$17) * IF(T$268 &gt;= $E380, MAX( MIN( $F380*$F$264, $F380-SUM($I380:S380)),0),0)</f>
        <v>0</v>
      </c>
      <c r="U380" s="53">
        <f xml:space="preserve"> (U$2 &gt;= NTBA!$F$17) * IF(U$268 &gt;= $E380, MAX( MIN( $F380*$F$264, $F380-SUM($I380:T380)),0),0)</f>
        <v>0</v>
      </c>
      <c r="V380" s="53">
        <f xml:space="preserve"> (V$2 &gt;= NTBA!$F$17) * IF(V$268 &gt;= $E380, MAX( MIN( $F380*$F$264, $F380-SUM($I380:U380)),0),0)</f>
        <v>0</v>
      </c>
      <c r="W380" s="53">
        <f xml:space="preserve"> (W$2 &gt;= NTBA!$F$17) * IF(W$268 &gt;= $E380, MAX( MIN( $F380*$F$264, $F380-SUM($I380:V380)),0),0)</f>
        <v>0</v>
      </c>
      <c r="X380" s="53">
        <f xml:space="preserve"> (X$2 &gt;= NTBA!$F$17) * IF(X$268 &gt;= $E380, MAX( MIN( $F380*$F$264, $F380-SUM($I380:W380)),0),0)</f>
        <v>0</v>
      </c>
      <c r="Y380" s="53">
        <f xml:space="preserve"> (Y$2 &gt;= NTBA!$F$17) * IF(Y$268 &gt;= $E380, MAX( MIN( $F380*$F$264, $F380-SUM($I380:X380)),0),0)</f>
        <v>0</v>
      </c>
      <c r="Z380" s="53">
        <f xml:space="preserve"> (Z$2 &gt;= NTBA!$F$17) * IF(Z$268 &gt;= $E380, MAX( MIN( $F380*$F$264, $F380-SUM($I380:Y380)),0),0)</f>
        <v>0</v>
      </c>
      <c r="AA380" s="53">
        <f xml:space="preserve"> (AA$2 &gt;= NTBA!$F$17) * IF(AA$268 &gt;= $E380, MAX( MIN( $F380*$F$264, $F380-SUM($I380:Z380)),0),0)</f>
        <v>0</v>
      </c>
      <c r="AB380" s="53">
        <f xml:space="preserve"> (AB$2 &gt;= NTBA!$F$17) * IF(AB$268 &gt;= $E380, MAX( MIN( $F380*$F$264, $F380-SUM($I380:AA380)),0),0)</f>
        <v>0</v>
      </c>
      <c r="AC380" s="53">
        <f xml:space="preserve"> (AC$2 &gt;= NTBA!$F$17) * IF(AC$268 &gt;= $E380, MAX( MIN( $F380*$F$264, $F380-SUM($I380:AB380)),0),0)</f>
        <v>0</v>
      </c>
      <c r="AD380" s="53">
        <f xml:space="preserve"> (AD$2 &gt;= NTBA!$F$17) * IF(AD$268 &gt;= $E380, MAX( MIN( $F380*$F$264, $F380-SUM($I380:AC380)),0),0)</f>
        <v>0</v>
      </c>
      <c r="AE380" s="53">
        <f xml:space="preserve"> (AE$2 &gt;= NTBA!$F$17) * IF(AE$268 &gt;= $E380, MAX( MIN( $F380*$F$264, $F380-SUM($I380:AD380)),0),0)</f>
        <v>0</v>
      </c>
      <c r="AF380" s="53">
        <f xml:space="preserve"> (AF$2 &gt;= NTBA!$F$17) * IF(AF$268 &gt;= $E380, MAX( MIN( $F380*$F$264, $F380-SUM($I380:AE380)),0),0)</f>
        <v>0</v>
      </c>
      <c r="AG380" s="53">
        <f xml:space="preserve"> (AG$2 &gt;= NTBA!$F$17) * IF(AG$268 &gt;= $E380, MAX( MIN( $F380*$F$264, $F380-SUM($I380:AF380)),0),0)</f>
        <v>0</v>
      </c>
      <c r="AH380" s="53">
        <f xml:space="preserve"> (AH$2 &gt;= NTBA!$F$17) * IF(AH$268 &gt;= $E380, MAX( MIN( $F380*$F$264, $F380-SUM($I380:AG380)),0),0)</f>
        <v>0</v>
      </c>
      <c r="AI380" s="53">
        <f xml:space="preserve"> (AI$2 &gt;= NTBA!$F$17) * IF(AI$268 &gt;= $E380, MAX( MIN( $F380*$F$264, $F380-SUM($I380:AH380)),0),0)</f>
        <v>0</v>
      </c>
      <c r="AJ380" s="53">
        <f xml:space="preserve"> (AJ$2 &gt;= NTBA!$F$17) * IF(AJ$268 &gt;= $E380, MAX( MIN( $F380*$F$264, $F380-SUM($I380:AI380)),0),0)</f>
        <v>0</v>
      </c>
      <c r="AK380" s="53">
        <f xml:space="preserve"> (AK$2 &gt;= NTBA!$F$17) * IF(AK$268 &gt;= $E380, MAX( MIN( $F380*$F$264, $F380-SUM($I380:AJ380)),0),0)</f>
        <v>0</v>
      </c>
      <c r="AL380" s="53">
        <f xml:space="preserve"> (AL$2 &gt;= NTBA!$F$17) * IF(AL$268 &gt;= $E380, MAX( MIN( $F380*$F$264, $F380-SUM($I380:AK380)),0),0)</f>
        <v>0</v>
      </c>
      <c r="AM380" s="53">
        <f xml:space="preserve"> (AM$2 &gt;= NTBA!$F$17) * IF(AM$268 &gt;= $E380, MAX( MIN( $F380*$F$264, $F380-SUM($I380:AL380)),0),0)</f>
        <v>0</v>
      </c>
      <c r="AN380" s="53">
        <f xml:space="preserve"> (AN$2 &gt;= NTBA!$F$17) * IF(AN$268 &gt;= $E380, MAX( MIN( $F380*$F$264, $F380-SUM($I380:AM380)),0),0)</f>
        <v>0</v>
      </c>
      <c r="AO380" s="53">
        <f xml:space="preserve"> (AO$2 &gt;= NTBA!$F$17) * IF(AO$268 &gt;= $E380, MAX( MIN( $F380*$F$264, $F380-SUM($I380:AN380)),0),0)</f>
        <v>0</v>
      </c>
      <c r="AP380" s="53">
        <f xml:space="preserve"> (AP$2 &gt;= NTBA!$F$17) * IF(AP$268 &gt;= $E380, MAX( MIN( $F380*$F$264, $F380-SUM($I380:AO380)),0),0)</f>
        <v>0</v>
      </c>
      <c r="AQ380" s="53">
        <f xml:space="preserve"> (AQ$2 &gt;= NTBA!$F$17) * IF(AQ$268 &gt;= $E380, MAX( MIN( $F380*$F$264, $F380-SUM($I380:AP380)),0),0)</f>
        <v>0</v>
      </c>
      <c r="AR380" s="53">
        <f xml:space="preserve"> (AR$2 &gt;= NTBA!$F$17) * IF(AR$268 &gt;= $E380, MAX( MIN( $F380*$F$264, $F380-SUM($I380:AQ380)),0),0)</f>
        <v>0</v>
      </c>
      <c r="AS380" s="53">
        <f xml:space="preserve"> (AS$2 &gt;= NTBA!$F$17) * IF(AS$268 &gt;= $E380, MAX( MIN( $F380*$F$264, $F380-SUM($I380:AR380)),0),0)</f>
        <v>0</v>
      </c>
      <c r="AT380" s="53">
        <f xml:space="preserve"> (AT$2 &gt;= NTBA!$F$17) * IF(AT$268 &gt;= $E380, MAX( MIN( $F380*$F$264, $F380-SUM($I380:AS380)),0),0)</f>
        <v>0</v>
      </c>
      <c r="AU380" s="53">
        <f xml:space="preserve"> (AU$2 &gt;= NTBA!$F$17) * IF(AU$268 &gt;= $E380, MAX( MIN( $F380*$F$264, $F380-SUM($I380:AT380)),0),0)</f>
        <v>0</v>
      </c>
      <c r="AV380" s="53">
        <f xml:space="preserve"> (AV$2 &gt;= NTBA!$F$17) * IF(AV$268 &gt;= $E380, MAX( MIN( $F380*$F$264, $F380-SUM($I380:AU380)),0),0)</f>
        <v>0</v>
      </c>
      <c r="AW380" s="53">
        <f xml:space="preserve"> (AW$2 &gt;= NTBA!$F$17) * IF(AW$268 &gt;= $E380, MAX( MIN( $F380*$F$264, $F380-SUM($I380:AV380)),0),0)</f>
        <v>0</v>
      </c>
      <c r="AX380" s="53">
        <f xml:space="preserve"> (AX$2 &gt;= NTBA!$F$17) * IF(AX$268 &gt;= $E380, MAX( MIN( $F380*$F$264, $F380-SUM($I380:AW380)),0),0)</f>
        <v>0</v>
      </c>
      <c r="AY380" s="53">
        <f xml:space="preserve"> (AY$2 &gt;= NTBA!$F$17) * IF(AY$268 &gt;= $E380, MAX( MIN( $F380*$F$264, $F380-SUM($I380:AX380)),0),0)</f>
        <v>0</v>
      </c>
      <c r="AZ380" s="53">
        <f xml:space="preserve"> (AZ$2 &gt;= NTBA!$F$17) * IF(AZ$268 &gt;= $E380, MAX( MIN( $F380*$F$264, $F380-SUM($I380:AY380)),0),0)</f>
        <v>0</v>
      </c>
      <c r="BA380" s="53">
        <f xml:space="preserve"> (BA$2 &gt;= NTBA!$F$17) * IF(BA$268 &gt;= $E380, MAX( MIN( $F380*$F$264, $F380-SUM($I380:AZ380)),0),0)</f>
        <v>0</v>
      </c>
      <c r="BB380" s="53">
        <f xml:space="preserve"> (BB$2 &gt;= NTBA!$F$17) * IF(BB$268 &gt;= $E380, MAX( MIN( $F380*$F$264, $F380-SUM($I380:BA380)),0),0)</f>
        <v>0</v>
      </c>
      <c r="BC380" s="53">
        <f xml:space="preserve"> (BC$2 &gt;= NTBA!$F$17) * IF(BC$268 &gt;= $E380, MAX( MIN( $F380*$F$264, $F380-SUM($I380:BB380)),0),0)</f>
        <v>0</v>
      </c>
      <c r="BD380" s="53">
        <f xml:space="preserve"> (BD$2 &gt;= NTBA!$F$17) * IF(BD$268 &gt;= $E380, MAX( MIN( $F380*$F$264, $F380-SUM($I380:BC380)),0),0)</f>
        <v>0</v>
      </c>
      <c r="BE380" s="53">
        <f xml:space="preserve"> (BE$2 &gt;= NTBA!$F$17) * IF(BE$268 &gt;= $E380, MAX( MIN( $F380*$F$264, $F380-SUM($I380:BD380)),0),0)</f>
        <v>0</v>
      </c>
      <c r="BF380" s="53">
        <f xml:space="preserve"> (BF$2 &gt;= NTBA!$F$17) * IF(BF$268 &gt;= $E380, MAX( MIN( $F380*$F$264, $F380-SUM($I380:BE380)),0),0)</f>
        <v>0</v>
      </c>
      <c r="BG380" s="53">
        <f xml:space="preserve"> (BG$2 &gt;= NTBA!$F$17) * IF(BG$268 &gt;= $E380, MAX( MIN( $F380*$F$264, $F380-SUM($I380:BF380)),0),0)</f>
        <v>0</v>
      </c>
      <c r="BH380" s="53">
        <f xml:space="preserve"> (BH$2 &gt;= NTBA!$F$17) * IF(BH$268 &gt;= $E380, MAX( MIN( $F380*$F$264, $F380-SUM($I380:BG380)),0),0)</f>
        <v>0</v>
      </c>
      <c r="BI380" s="53">
        <f xml:space="preserve"> (BI$2 &gt;= NTBA!$F$17) * IF(BI$268 &gt;= $E380, MAX( MIN( $F380*$F$264, $F380-SUM($I380:BH380)),0),0)</f>
        <v>0</v>
      </c>
      <c r="BJ380" s="53">
        <f xml:space="preserve"> (BJ$2 &gt;= NTBA!$F$17) * IF(BJ$268 &gt;= $E380, MAX( MIN( $F380*$F$264, $F380-SUM($I380:BI380)),0),0)</f>
        <v>0</v>
      </c>
      <c r="BK380" s="53">
        <f xml:space="preserve"> (BK$2 &gt;= NTBA!$F$17) * IF(BK$268 &gt;= $E380, MAX( MIN( $F380*$F$264, $F380-SUM($I380:BJ380)),0),0)</f>
        <v>0</v>
      </c>
      <c r="BL380" s="53">
        <f xml:space="preserve"> (BL$2 &gt;= NTBA!$F$17) * IF(BL$268 &gt;= $E380, MAX( MIN( $F380*$F$264, $F380-SUM($I380:BK380)),0),0)</f>
        <v>0</v>
      </c>
      <c r="BM380" s="53">
        <f xml:space="preserve"> (BM$2 &gt;= NTBA!$F$17) * IF(BM$268 &gt;= $E380, MAX( MIN( $F380*$F$264, $F380-SUM($I380:BL380)),0),0)</f>
        <v>0</v>
      </c>
      <c r="BN380" s="53">
        <f xml:space="preserve"> (BN$2 &gt;= NTBA!$F$17) * IF(BN$268 &gt;= $E380, MAX( MIN( $F380*$F$264, $F380-SUM($I380:BM380)),0),0)</f>
        <v>0</v>
      </c>
      <c r="BO380" s="53">
        <f xml:space="preserve"> (BO$2 &gt;= NTBA!$F$17) * IF(BO$268 &gt;= $E380, MAX( MIN( $F380*$F$264, $F380-SUM($I380:BN380)),0),0)</f>
        <v>0</v>
      </c>
      <c r="BP380" s="53">
        <f xml:space="preserve"> (BP$2 &gt;= NTBA!$F$17) * IF(BP$268 &gt;= $E380, MAX( MIN( $F380*$F$264, $F380-SUM($I380:BO380)),0),0)</f>
        <v>0</v>
      </c>
      <c r="BQ380" s="53">
        <f xml:space="preserve"> (BQ$2 &gt;= NTBA!$F$17) * IF(BQ$268 &gt;= $E380, MAX( MIN( $F380*$F$264, $F380-SUM($I380:BP380)),0),0)</f>
        <v>0</v>
      </c>
      <c r="BR380" s="53">
        <f xml:space="preserve"> (BR$2 &gt;= NTBA!$F$17) * IF(BR$268 &gt;= $E380, MAX( MIN( $F380*$F$264, $F380-SUM($I380:BQ380)),0),0)</f>
        <v>0</v>
      </c>
      <c r="BS380" s="53">
        <f xml:space="preserve"> (BS$2 &gt;= NTBA!$F$17) * IF(BS$268 &gt;= $E380, MAX( MIN( $F380*$F$264, $F380-SUM($I380:BR380)),0),0)</f>
        <v>0</v>
      </c>
      <c r="BT380" s="53">
        <f xml:space="preserve"> (BT$2 &gt;= NTBA!$F$17) * IF(BT$268 &gt;= $E380, MAX( MIN( $F380*$F$264, $F380-SUM($I380:BS380)),0),0)</f>
        <v>0</v>
      </c>
      <c r="BU380" s="53">
        <f xml:space="preserve"> (BU$2 &gt;= NTBA!$F$17) * IF(BU$268 &gt;= $E380, MAX( MIN( $F380*$F$264, $F380-SUM($I380:BT380)),0),0)</f>
        <v>0</v>
      </c>
      <c r="BV380" s="53">
        <f xml:space="preserve"> (BV$2 &gt;= NTBA!$F$17) * IF(BV$268 &gt;= $E380, MAX( MIN( $F380*$F$264, $F380-SUM($I380:BU380)),0),0)</f>
        <v>0</v>
      </c>
      <c r="BW380" s="53">
        <f xml:space="preserve"> (BW$2 &gt;= NTBA!$F$17) * IF(BW$268 &gt;= $E380, MAX( MIN( $F380*$F$264, $F380-SUM($I380:BV380)),0),0)</f>
        <v>0</v>
      </c>
      <c r="BX380" s="53">
        <f xml:space="preserve"> (BX$2 &gt;= NTBA!$F$17) * IF(BX$268 &gt;= $E380, MAX( MIN( $F380*$F$264, $F380-SUM($I380:BW380)),0),0)</f>
        <v>0</v>
      </c>
      <c r="BY380" s="53">
        <f xml:space="preserve"> (BY$2 &gt;= NTBA!$F$17) * IF(BY$268 &gt;= $E380, MAX( MIN( $F380*$F$264, $F380-SUM($I380:BX380)),0),0)</f>
        <v>0</v>
      </c>
      <c r="BZ380" s="53">
        <f xml:space="preserve"> (BZ$2 &gt;= NTBA!$F$17) * IF(BZ$268 &gt;= $E380, MAX( MIN( $F380*$F$264, $F380-SUM($I380:BY380)),0),0)</f>
        <v>0</v>
      </c>
      <c r="CA380" s="53">
        <f xml:space="preserve"> (CA$2 &gt;= NTBA!$F$17) * IF(CA$268 &gt;= $E380, MAX( MIN( $F380*$F$264, $F380-SUM($I380:BZ380)),0),0)</f>
        <v>0</v>
      </c>
      <c r="CB380" s="53">
        <f xml:space="preserve"> (CB$2 &gt;= NTBA!$F$17) * IF(CB$268 &gt;= $E380, MAX( MIN( $F380*$F$264, $F380-SUM($I380:CA380)),0),0)</f>
        <v>0</v>
      </c>
      <c r="CC380" s="53">
        <f xml:space="preserve"> (CC$2 &gt;= NTBA!$F$17) * IF(CC$268 &gt;= $E380, MAX( MIN( $F380*$F$264, $F380-SUM($I380:CB380)),0),0)</f>
        <v>0</v>
      </c>
      <c r="CD380" s="53">
        <f xml:space="preserve"> (CD$2 &gt;= NTBA!$F$17) * IF(CD$268 &gt;= $E380, MAX( MIN( $F380*$F$264, $F380-SUM($I380:CC380)),0),0)</f>
        <v>0</v>
      </c>
      <c r="CE380" s="53">
        <f xml:space="preserve"> (CE$2 &gt;= NTBA!$F$17) * IF(CE$268 &gt;= $E380, MAX( MIN( $F380*$F$264, $F380-SUM($I380:CD380)),0),0)</f>
        <v>0</v>
      </c>
      <c r="CF380" s="53">
        <f xml:space="preserve"> (CF$2 &gt;= NTBA!$F$17) * IF(CF$268 &gt;= $E380, MAX( MIN( $F380*$F$264, $F380-SUM($I380:CE380)),0),0)</f>
        <v>0</v>
      </c>
      <c r="CG380" s="53">
        <f xml:space="preserve"> (CG$2 &gt;= NTBA!$F$17) * IF(CG$268 &gt;= $E380, MAX( MIN( $F380*$F$264, $F380-SUM($I380:CF380)),0),0)</f>
        <v>0</v>
      </c>
      <c r="CH380" s="53">
        <f xml:space="preserve"> (CH$2 &gt;= NTBA!$F$17) * IF(CH$268 &gt;= $E380, MAX( MIN( $F380*$F$264, $F380-SUM($I380:CG380)),0),0)</f>
        <v>0</v>
      </c>
      <c r="CI380" s="53">
        <f xml:space="preserve"> (CI$2 &gt;= NTBA!$F$17) * IF(CI$268 &gt;= $E380, MAX( MIN( $F380*$F$264, $F380-SUM($I380:CH380)),0),0)</f>
        <v>0</v>
      </c>
      <c r="CJ380" s="53">
        <f xml:space="preserve"> (CJ$2 &gt;= NTBA!$F$17) * IF(CJ$268 &gt;= $E380, MAX( MIN( $F380*$F$264, $F380-SUM($I380:CI380)),0),0)</f>
        <v>0</v>
      </c>
      <c r="CK380" s="53">
        <f xml:space="preserve"> (CK$2 &gt;= NTBA!$F$17) * IF(CK$268 &gt;= $E380, MAX( MIN( $F380*$F$264, $F380-SUM($I380:CJ380)),0),0)</f>
        <v>0</v>
      </c>
      <c r="CL380" s="53">
        <f xml:space="preserve"> (CL$2 &gt;= NTBA!$F$17) * IF(CL$268 &gt;= $E380, MAX( MIN( $F380*$F$264, $F380-SUM($I380:CK380)),0),0)</f>
        <v>0</v>
      </c>
      <c r="CM380" s="53">
        <f xml:space="preserve"> (CM$2 &gt;= NTBA!$F$17) * IF(CM$268 &gt;= $E380, MAX( MIN( $F380*$F$264, $F380-SUM($I380:CL380)),0),0)</f>
        <v>0</v>
      </c>
      <c r="CN380" s="53">
        <f xml:space="preserve"> (CN$2 &gt;= NTBA!$F$17) * IF(CN$268 &gt;= $E380, MAX( MIN( $F380*$F$264, $F380-SUM($I380:CM380)),0),0)</f>
        <v>0</v>
      </c>
      <c r="CO380" s="53">
        <f xml:space="preserve"> (CO$2 &gt;= NTBA!$F$17) * IF(CO$268 &gt;= $E380, MAX( MIN( $F380*$F$264, $F380-SUM($I380:CN380)),0),0)</f>
        <v>0</v>
      </c>
      <c r="CP380" s="53">
        <f xml:space="preserve"> (CP$2 &gt;= NTBA!$F$17) * IF(CP$268 &gt;= $E380, MAX( MIN( $F380*$F$264, $F380-SUM($I380:CO380)),0),0)</f>
        <v>0</v>
      </c>
      <c r="CQ380" s="53">
        <f xml:space="preserve"> (CQ$2 &gt;= NTBA!$F$17) * IF(CQ$268 &gt;= $E380, MAX( MIN( $F380*$F$264, $F380-SUM($I380:CP380)),0),0)</f>
        <v>0</v>
      </c>
      <c r="CR380" s="53">
        <f xml:space="preserve"> (CR$2 &gt;= NTBA!$F$17) * IF(CR$268 &gt;= $E380, MAX( MIN( $F380*$F$264, $F380-SUM($I380:CQ380)),0),0)</f>
        <v>0</v>
      </c>
      <c r="CS380" s="53">
        <f xml:space="preserve"> (CS$2 &gt;= NTBA!$F$17) * IF(CS$268 &gt;= $E380, MAX( MIN( $F380*$F$264, $F380-SUM($I380:CR380)),0),0)</f>
        <v>0</v>
      </c>
      <c r="CT380" s="53">
        <f xml:space="preserve"> (CT$2 &gt;= NTBA!$F$17) * IF(CT$268 &gt;= $E380, MAX( MIN( $F380*$F$264, $F380-SUM($I380:CS380)),0),0)</f>
        <v>0</v>
      </c>
      <c r="CU380" s="53">
        <f xml:space="preserve"> (CU$2 &gt;= NTBA!$F$17) * IF(CU$268 &gt;= $E380, MAX( MIN( $F380*$F$264, $F380-SUM($I380:CT380)),0),0)</f>
        <v>0</v>
      </c>
      <c r="CV380" s="53">
        <f xml:space="preserve"> (CV$2 &gt;= NTBA!$F$17) * IF(CV$268 &gt;= $E380, MAX( MIN( $F380*$F$264, $F380-SUM($I380:CU380)),0),0)</f>
        <v>0</v>
      </c>
      <c r="CW380" s="53">
        <f xml:space="preserve"> (CW$2 &gt;= NTBA!$F$17) * IF(CW$268 &gt;= $E380, MAX( MIN( $F380*$F$264, $F380-SUM($I380:CV380)),0),0)</f>
        <v>0</v>
      </c>
      <c r="CX380" s="53">
        <f xml:space="preserve"> (CX$2 &gt;= NTBA!$F$17) * IF(CX$268 &gt;= $E380, MAX( MIN( $F380*$F$264, $F380-SUM($I380:CW380)),0),0)</f>
        <v>0</v>
      </c>
      <c r="CY380" s="53">
        <f xml:space="preserve"> (CY$2 &gt;= NTBA!$F$17) * IF(CY$268 &gt;= $E380, MAX( MIN( $F380*$F$264, $F380-SUM($I380:CX380)),0),0)</f>
        <v>0</v>
      </c>
      <c r="CZ380" s="53">
        <f xml:space="preserve"> (CZ$2 &gt;= NTBA!$F$17) * IF(CZ$268 &gt;= $E380, MAX( MIN( $F380*$F$264, $F380-SUM($I380:CY380)),0),0)</f>
        <v>0</v>
      </c>
      <c r="DA380" s="53">
        <f xml:space="preserve"> (DA$2 &gt;= NTBA!$F$17) * IF(DA$268 &gt;= $E380, MAX( MIN( $F380*$F$264, $F380-SUM($I380:CZ380)),0),0)</f>
        <v>0</v>
      </c>
      <c r="DB380" s="53">
        <f xml:space="preserve"> (DB$2 &gt;= NTBA!$F$17) * IF(DB$268 &gt;= $E380, MAX( MIN( $F380*$F$264, $F380-SUM($I380:DA380)),0),0)</f>
        <v>0</v>
      </c>
      <c r="DC380" s="53">
        <f xml:space="preserve"> (DC$2 &gt;= NTBA!$F$17) * IF(DC$268 &gt;= $E380, MAX( MIN( $F380*$F$264, $F380-SUM($I380:DB380)),0),0)</f>
        <v>0</v>
      </c>
      <c r="DD380" s="53">
        <f xml:space="preserve"> (DD$2 &gt;= NTBA!$F$17) * IF(DD$268 &gt;= $E380, MAX( MIN( $F380*$F$264, $F380-SUM($I380:DC380)),0),0)</f>
        <v>0</v>
      </c>
      <c r="DE380" s="53">
        <f xml:space="preserve"> (DE$2 &gt;= NTBA!$F$17) * IF(DE$268 &gt;= $E380, MAX( MIN( $F380*$F$264, $F380-SUM($I380:DD380)),0),0)</f>
        <v>0</v>
      </c>
      <c r="DF380" s="53">
        <f xml:space="preserve"> (DF$2 &gt;= NTBA!$F$17) * IF(DF$268 &gt;= $E380, MAX( MIN( $F380*$F$264, $F380-SUM($I380:DE380)),0),0)</f>
        <v>0</v>
      </c>
      <c r="DG380" s="53">
        <f xml:space="preserve"> (DG$2 &gt;= NTBA!$F$17) * IF(DG$268 &gt;= $E380, MAX( MIN( $F380*$F$264, $F380-SUM($I380:DF380)),0),0)</f>
        <v>0</v>
      </c>
      <c r="DH380" s="53">
        <f xml:space="preserve"> (DH$2 &gt;= NTBA!$F$17) * IF(DH$268 &gt;= $E380, MAX( MIN( $F380*$F$264, $F380-SUM($I380:DG380)),0),0)</f>
        <v>0</v>
      </c>
      <c r="DI380" s="53">
        <f xml:space="preserve"> (DI$2 &gt;= NTBA!$F$17) * IF(DI$268 &gt;= $E380, MAX( MIN( $F380*$F$264, $F380-SUM($I380:DH380)),0),0)</f>
        <v>0</v>
      </c>
      <c r="DJ380" s="53">
        <f xml:space="preserve"> (DJ$2 &gt;= NTBA!$F$17) * IF(DJ$268 &gt;= $E380, MAX( MIN( $F380*$F$264, $F380-SUM($I380:DI380)),0),0)</f>
        <v>0</v>
      </c>
      <c r="DK380" s="53">
        <f xml:space="preserve"> (DK$2 &gt;= NTBA!$F$17) * IF(DK$268 &gt;= $E380, MAX( MIN( $F380*$F$264, $F380-SUM($I380:DJ380)),0),0)</f>
        <v>0</v>
      </c>
      <c r="DL380" s="53">
        <f xml:space="preserve"> (DL$2 &gt;= NTBA!$F$17) * IF(DL$268 &gt;= $E380, MAX( MIN( $F380*$F$264, $F380-SUM($I380:DK380)),0),0)</f>
        <v>0</v>
      </c>
      <c r="DM380" s="53">
        <f xml:space="preserve"> (DM$2 &gt;= NTBA!$F$17) * IF(DM$268 &gt;= $E380, MAX( MIN( $F380*$F$264, $F380-SUM($I380:DL380)),0),0)</f>
        <v>0</v>
      </c>
      <c r="DN380" s="53">
        <f xml:space="preserve"> (DN$2 &gt;= NTBA!$F$17) * IF(DN$268 &gt;= $E380, MAX( MIN( $F380*$F$264, $F380-SUM($I380:DM380)),0),0)</f>
        <v>0</v>
      </c>
      <c r="DO380" s="53">
        <f xml:space="preserve"> (DO$2 &gt;= NTBA!$F$17) * IF(DO$268 &gt;= $E380, MAX( MIN( $F380*$F$264, $F380-SUM($I380:DN380)),0),0)</f>
        <v>0</v>
      </c>
      <c r="DP380" s="53">
        <f xml:space="preserve"> (DP$2 &gt;= NTBA!$F$17) * IF(DP$268 &gt;= $E380, MAX( MIN( $F380*$F$264, $F380-SUM($I380:DO380)),0),0)</f>
        <v>0</v>
      </c>
      <c r="DQ380" s="53">
        <f ca="1" xml:space="preserve"> (DQ$2 &gt;= NTBA!$F$17) * IF(DQ$268 &gt;= $E380, MAX( MIN( $F380*$F$264, $F380-SUM($I380:DP380)),0),0)</f>
        <v>0</v>
      </c>
      <c r="DR380" s="53">
        <f ca="1" xml:space="preserve"> (DR$2 &gt;= NTBA!$F$17) * IF(DR$268 &gt;= $E380, MAX( MIN( $F380*$F$264, $F380-SUM($I380:DQ380)),0),0)</f>
        <v>0</v>
      </c>
      <c r="DS380" s="53">
        <f ca="1" xml:space="preserve"> (DS$2 &gt;= NTBA!$F$17) * IF(DS$268 &gt;= $E380, MAX( MIN( $F380*$F$264, $F380-SUM($I380:DR380)),0),0)</f>
        <v>0</v>
      </c>
      <c r="DT380" s="53">
        <f ca="1" xml:space="preserve"> (DT$2 &gt;= NTBA!$F$17) * IF(DT$268 &gt;= $E380, MAX( MIN( $F380*$F$264, $F380-SUM($I380:DS380)),0),0)</f>
        <v>0</v>
      </c>
      <c r="DU380" s="53">
        <f ca="1" xml:space="preserve"> (DU$2 &gt;= NTBA!$F$17) * IF(DU$268 &gt;= $E380, MAX( MIN( $F380*$F$264, $F380-SUM($I380:DT380)),0),0)</f>
        <v>0</v>
      </c>
      <c r="DV380" s="53">
        <f ca="1" xml:space="preserve"> (DV$2 &gt;= NTBA!$F$17) * IF(DV$268 &gt;= $E380, MAX( MIN( $F380*$F$264, $F380-SUM($I380:DU380)),0),0)</f>
        <v>0</v>
      </c>
      <c r="DW380" s="53">
        <f ca="1" xml:space="preserve"> (DW$2 &gt;= NTBA!$F$17) * IF(DW$268 &gt;= $E380, MAX( MIN( $F380*$F$264, $F380-SUM($I380:DV380)),0),0)</f>
        <v>0</v>
      </c>
      <c r="DX380" s="53">
        <f ca="1" xml:space="preserve"> (DX$2 &gt;= NTBA!$F$17) * IF(DX$268 &gt;= $E380, MAX( MIN( $F380*$F$264, $F380-SUM($I380:DW380)),0),0)</f>
        <v>0</v>
      </c>
      <c r="DY380" s="53">
        <f ca="1" xml:space="preserve"> (DY$2 &gt;= NTBA!$F$17) * IF(DY$268 &gt;= $E380, MAX( MIN( $F380*$F$264, $F380-SUM($I380:DX380)),0),0)</f>
        <v>0</v>
      </c>
      <c r="DZ380" s="53">
        <f ca="1" xml:space="preserve"> (DZ$2 &gt;= NTBA!$F$17) * IF(DZ$268 &gt;= $E380, MAX( MIN( $F380*$F$264, $F380-SUM($I380:DY380)),0),0)</f>
        <v>0</v>
      </c>
      <c r="EA380" s="53">
        <f ca="1" xml:space="preserve"> (EA$2 &gt;= NTBA!$F$17) * IF(EA$268 &gt;= $E380, MAX( MIN( $F380*$F$264, $F380-SUM($I380:DZ380)),0),0)</f>
        <v>0</v>
      </c>
      <c r="EB380" s="53">
        <f ca="1" xml:space="preserve"> (EB$2 &gt;= NTBA!$F$17) * IF(EB$268 &gt;= $E380, MAX( MIN( $F380*$F$264, $F380-SUM($I380:EA380)),0),0)</f>
        <v>0</v>
      </c>
      <c r="EC380" s="53">
        <f ca="1" xml:space="preserve"> (EC$2 &gt;= NTBA!$F$17) * IF(EC$268 &gt;= $E380, MAX( MIN( $F380*$F$264, $F380-SUM($I380:EB380)),0),0)</f>
        <v>0</v>
      </c>
      <c r="ED380" s="53">
        <f ca="1" xml:space="preserve"> (ED$2 &gt;= NTBA!$F$17) * IF(ED$268 &gt;= $E380, MAX( MIN( $F380*$F$264, $F380-SUM($I380:EC380)),0),0)</f>
        <v>0</v>
      </c>
      <c r="EE380" s="53">
        <f ca="1" xml:space="preserve"> (EE$2 &gt;= NTBA!$F$17) * IF(EE$268 &gt;= $E380, MAX( MIN( $F380*$F$264, $F380-SUM($I380:ED380)),0),0)</f>
        <v>0</v>
      </c>
      <c r="EF380" s="53">
        <f ca="1" xml:space="preserve"> (EF$2 &gt;= NTBA!$F$17) * IF(EF$268 &gt;= $E380, MAX( MIN( $F380*$F$264, $F380-SUM($I380:EE380)),0),0)</f>
        <v>0</v>
      </c>
      <c r="EG380" s="53">
        <f ca="1" xml:space="preserve"> (EG$2 &gt;= NTBA!$F$17) * IF(EG$268 &gt;= $E380, MAX( MIN( $F380*$F$264, $F380-SUM($I380:EF380)),0),0)</f>
        <v>0</v>
      </c>
      <c r="EH380" s="53">
        <f ca="1" xml:space="preserve"> (EH$2 &gt;= NTBA!$F$17) * IF(EH$268 &gt;= $E380, MAX( MIN( $F380*$F$264, $F380-SUM($I380:EG380)),0),0)</f>
        <v>0</v>
      </c>
      <c r="EI380" s="21"/>
    </row>
    <row r="381" spans="5:139" ht="15" customHeight="1" outlineLevel="1" x14ac:dyDescent="0.35">
      <c r="E381" s="625">
        <v>113</v>
      </c>
      <c r="F381" s="415">
        <f ca="1"/>
        <v>0</v>
      </c>
      <c r="H381" s="26">
        <f t="shared" ca="1" si="185"/>
        <v>0</v>
      </c>
      <c r="I381" s="39"/>
      <c r="J381" s="53">
        <f xml:space="preserve"> (J$2 &gt;= NTBA!$F$17) * IF(J$268 &gt;= $E381, MAX( MIN( $F381*$F$264, $F381-SUM($I381:I381)),0),0)</f>
        <v>0</v>
      </c>
      <c r="K381" s="53">
        <f xml:space="preserve"> (K$2 &gt;= NTBA!$F$17) * IF(K$268 &gt;= $E381, MAX( MIN( $F381*$F$264, $F381-SUM($I381:J381)),0),0)</f>
        <v>0</v>
      </c>
      <c r="L381" s="53">
        <f xml:space="preserve"> (L$2 &gt;= NTBA!$F$17) * IF(L$268 &gt;= $E381, MAX( MIN( $F381*$F$264, $F381-SUM($I381:K381)),0),0)</f>
        <v>0</v>
      </c>
      <c r="M381" s="53">
        <f xml:space="preserve"> (M$2 &gt;= NTBA!$F$17) * IF(M$268 &gt;= $E381, MAX( MIN( $F381*$F$264, $F381-SUM($I381:L381)),0),0)</f>
        <v>0</v>
      </c>
      <c r="N381" s="53">
        <f xml:space="preserve"> (N$2 &gt;= NTBA!$F$17) * IF(N$268 &gt;= $E381, MAX( MIN( $F381*$F$264, $F381-SUM($I381:M381)),0),0)</f>
        <v>0</v>
      </c>
      <c r="O381" s="53">
        <f xml:space="preserve"> (O$2 &gt;= NTBA!$F$17) * IF(O$268 &gt;= $E381, MAX( MIN( $F381*$F$264, $F381-SUM($I381:N381)),0),0)</f>
        <v>0</v>
      </c>
      <c r="P381" s="53">
        <f xml:space="preserve"> (P$2 &gt;= NTBA!$F$17) * IF(P$268 &gt;= $E381, MAX( MIN( $F381*$F$264, $F381-SUM($I381:O381)),0),0)</f>
        <v>0</v>
      </c>
      <c r="Q381" s="53">
        <f xml:space="preserve"> (Q$2 &gt;= NTBA!$F$17) * IF(Q$268 &gt;= $E381, MAX( MIN( $F381*$F$264, $F381-SUM($I381:P381)),0),0)</f>
        <v>0</v>
      </c>
      <c r="R381" s="53">
        <f xml:space="preserve"> (R$2 &gt;= NTBA!$F$17) * IF(R$268 &gt;= $E381, MAX( MIN( $F381*$F$264, $F381-SUM($I381:Q381)),0),0)</f>
        <v>0</v>
      </c>
      <c r="S381" s="53">
        <f xml:space="preserve"> (S$2 &gt;= NTBA!$F$17) * IF(S$268 &gt;= $E381, MAX( MIN( $F381*$F$264, $F381-SUM($I381:R381)),0),0)</f>
        <v>0</v>
      </c>
      <c r="T381" s="53">
        <f xml:space="preserve"> (T$2 &gt;= NTBA!$F$17) * IF(T$268 &gt;= $E381, MAX( MIN( $F381*$F$264, $F381-SUM($I381:S381)),0),0)</f>
        <v>0</v>
      </c>
      <c r="U381" s="53">
        <f xml:space="preserve"> (U$2 &gt;= NTBA!$F$17) * IF(U$268 &gt;= $E381, MAX( MIN( $F381*$F$264, $F381-SUM($I381:T381)),0),0)</f>
        <v>0</v>
      </c>
      <c r="V381" s="53">
        <f xml:space="preserve"> (V$2 &gt;= NTBA!$F$17) * IF(V$268 &gt;= $E381, MAX( MIN( $F381*$F$264, $F381-SUM($I381:U381)),0),0)</f>
        <v>0</v>
      </c>
      <c r="W381" s="53">
        <f xml:space="preserve"> (W$2 &gt;= NTBA!$F$17) * IF(W$268 &gt;= $E381, MAX( MIN( $F381*$F$264, $F381-SUM($I381:V381)),0),0)</f>
        <v>0</v>
      </c>
      <c r="X381" s="53">
        <f xml:space="preserve"> (X$2 &gt;= NTBA!$F$17) * IF(X$268 &gt;= $E381, MAX( MIN( $F381*$F$264, $F381-SUM($I381:W381)),0),0)</f>
        <v>0</v>
      </c>
      <c r="Y381" s="53">
        <f xml:space="preserve"> (Y$2 &gt;= NTBA!$F$17) * IF(Y$268 &gt;= $E381, MAX( MIN( $F381*$F$264, $F381-SUM($I381:X381)),0),0)</f>
        <v>0</v>
      </c>
      <c r="Z381" s="53">
        <f xml:space="preserve"> (Z$2 &gt;= NTBA!$F$17) * IF(Z$268 &gt;= $E381, MAX( MIN( $F381*$F$264, $F381-SUM($I381:Y381)),0),0)</f>
        <v>0</v>
      </c>
      <c r="AA381" s="53">
        <f xml:space="preserve"> (AA$2 &gt;= NTBA!$F$17) * IF(AA$268 &gt;= $E381, MAX( MIN( $F381*$F$264, $F381-SUM($I381:Z381)),0),0)</f>
        <v>0</v>
      </c>
      <c r="AB381" s="53">
        <f xml:space="preserve"> (AB$2 &gt;= NTBA!$F$17) * IF(AB$268 &gt;= $E381, MAX( MIN( $F381*$F$264, $F381-SUM($I381:AA381)),0),0)</f>
        <v>0</v>
      </c>
      <c r="AC381" s="53">
        <f xml:space="preserve"> (AC$2 &gt;= NTBA!$F$17) * IF(AC$268 &gt;= $E381, MAX( MIN( $F381*$F$264, $F381-SUM($I381:AB381)),0),0)</f>
        <v>0</v>
      </c>
      <c r="AD381" s="53">
        <f xml:space="preserve"> (AD$2 &gt;= NTBA!$F$17) * IF(AD$268 &gt;= $E381, MAX( MIN( $F381*$F$264, $F381-SUM($I381:AC381)),0),0)</f>
        <v>0</v>
      </c>
      <c r="AE381" s="53">
        <f xml:space="preserve"> (AE$2 &gt;= NTBA!$F$17) * IF(AE$268 &gt;= $E381, MAX( MIN( $F381*$F$264, $F381-SUM($I381:AD381)),0),0)</f>
        <v>0</v>
      </c>
      <c r="AF381" s="53">
        <f xml:space="preserve"> (AF$2 &gt;= NTBA!$F$17) * IF(AF$268 &gt;= $E381, MAX( MIN( $F381*$F$264, $F381-SUM($I381:AE381)),0),0)</f>
        <v>0</v>
      </c>
      <c r="AG381" s="53">
        <f xml:space="preserve"> (AG$2 &gt;= NTBA!$F$17) * IF(AG$268 &gt;= $E381, MAX( MIN( $F381*$F$264, $F381-SUM($I381:AF381)),0),0)</f>
        <v>0</v>
      </c>
      <c r="AH381" s="53">
        <f xml:space="preserve"> (AH$2 &gt;= NTBA!$F$17) * IF(AH$268 &gt;= $E381, MAX( MIN( $F381*$F$264, $F381-SUM($I381:AG381)),0),0)</f>
        <v>0</v>
      </c>
      <c r="AI381" s="53">
        <f xml:space="preserve"> (AI$2 &gt;= NTBA!$F$17) * IF(AI$268 &gt;= $E381, MAX( MIN( $F381*$F$264, $F381-SUM($I381:AH381)),0),0)</f>
        <v>0</v>
      </c>
      <c r="AJ381" s="53">
        <f xml:space="preserve"> (AJ$2 &gt;= NTBA!$F$17) * IF(AJ$268 &gt;= $E381, MAX( MIN( $F381*$F$264, $F381-SUM($I381:AI381)),0),0)</f>
        <v>0</v>
      </c>
      <c r="AK381" s="53">
        <f xml:space="preserve"> (AK$2 &gt;= NTBA!$F$17) * IF(AK$268 &gt;= $E381, MAX( MIN( $F381*$F$264, $F381-SUM($I381:AJ381)),0),0)</f>
        <v>0</v>
      </c>
      <c r="AL381" s="53">
        <f xml:space="preserve"> (AL$2 &gt;= NTBA!$F$17) * IF(AL$268 &gt;= $E381, MAX( MIN( $F381*$F$264, $F381-SUM($I381:AK381)),0),0)</f>
        <v>0</v>
      </c>
      <c r="AM381" s="53">
        <f xml:space="preserve"> (AM$2 &gt;= NTBA!$F$17) * IF(AM$268 &gt;= $E381, MAX( MIN( $F381*$F$264, $F381-SUM($I381:AL381)),0),0)</f>
        <v>0</v>
      </c>
      <c r="AN381" s="53">
        <f xml:space="preserve"> (AN$2 &gt;= NTBA!$F$17) * IF(AN$268 &gt;= $E381, MAX( MIN( $F381*$F$264, $F381-SUM($I381:AM381)),0),0)</f>
        <v>0</v>
      </c>
      <c r="AO381" s="53">
        <f xml:space="preserve"> (AO$2 &gt;= NTBA!$F$17) * IF(AO$268 &gt;= $E381, MAX( MIN( $F381*$F$264, $F381-SUM($I381:AN381)),0),0)</f>
        <v>0</v>
      </c>
      <c r="AP381" s="53">
        <f xml:space="preserve"> (AP$2 &gt;= NTBA!$F$17) * IF(AP$268 &gt;= $E381, MAX( MIN( $F381*$F$264, $F381-SUM($I381:AO381)),0),0)</f>
        <v>0</v>
      </c>
      <c r="AQ381" s="53">
        <f xml:space="preserve"> (AQ$2 &gt;= NTBA!$F$17) * IF(AQ$268 &gt;= $E381, MAX( MIN( $F381*$F$264, $F381-SUM($I381:AP381)),0),0)</f>
        <v>0</v>
      </c>
      <c r="AR381" s="53">
        <f xml:space="preserve"> (AR$2 &gt;= NTBA!$F$17) * IF(AR$268 &gt;= $E381, MAX( MIN( $F381*$F$264, $F381-SUM($I381:AQ381)),0),0)</f>
        <v>0</v>
      </c>
      <c r="AS381" s="53">
        <f xml:space="preserve"> (AS$2 &gt;= NTBA!$F$17) * IF(AS$268 &gt;= $E381, MAX( MIN( $F381*$F$264, $F381-SUM($I381:AR381)),0),0)</f>
        <v>0</v>
      </c>
      <c r="AT381" s="53">
        <f xml:space="preserve"> (AT$2 &gt;= NTBA!$F$17) * IF(AT$268 &gt;= $E381, MAX( MIN( $F381*$F$264, $F381-SUM($I381:AS381)),0),0)</f>
        <v>0</v>
      </c>
      <c r="AU381" s="53">
        <f xml:space="preserve"> (AU$2 &gt;= NTBA!$F$17) * IF(AU$268 &gt;= $E381, MAX( MIN( $F381*$F$264, $F381-SUM($I381:AT381)),0),0)</f>
        <v>0</v>
      </c>
      <c r="AV381" s="53">
        <f xml:space="preserve"> (AV$2 &gt;= NTBA!$F$17) * IF(AV$268 &gt;= $E381, MAX( MIN( $F381*$F$264, $F381-SUM($I381:AU381)),0),0)</f>
        <v>0</v>
      </c>
      <c r="AW381" s="53">
        <f xml:space="preserve"> (AW$2 &gt;= NTBA!$F$17) * IF(AW$268 &gt;= $E381, MAX( MIN( $F381*$F$264, $F381-SUM($I381:AV381)),0),0)</f>
        <v>0</v>
      </c>
      <c r="AX381" s="53">
        <f xml:space="preserve"> (AX$2 &gt;= NTBA!$F$17) * IF(AX$268 &gt;= $E381, MAX( MIN( $F381*$F$264, $F381-SUM($I381:AW381)),0),0)</f>
        <v>0</v>
      </c>
      <c r="AY381" s="53">
        <f xml:space="preserve"> (AY$2 &gt;= NTBA!$F$17) * IF(AY$268 &gt;= $E381, MAX( MIN( $F381*$F$264, $F381-SUM($I381:AX381)),0),0)</f>
        <v>0</v>
      </c>
      <c r="AZ381" s="53">
        <f xml:space="preserve"> (AZ$2 &gt;= NTBA!$F$17) * IF(AZ$268 &gt;= $E381, MAX( MIN( $F381*$F$264, $F381-SUM($I381:AY381)),0),0)</f>
        <v>0</v>
      </c>
      <c r="BA381" s="53">
        <f xml:space="preserve"> (BA$2 &gt;= NTBA!$F$17) * IF(BA$268 &gt;= $E381, MAX( MIN( $F381*$F$264, $F381-SUM($I381:AZ381)),0),0)</f>
        <v>0</v>
      </c>
      <c r="BB381" s="53">
        <f xml:space="preserve"> (BB$2 &gt;= NTBA!$F$17) * IF(BB$268 &gt;= $E381, MAX( MIN( $F381*$F$264, $F381-SUM($I381:BA381)),0),0)</f>
        <v>0</v>
      </c>
      <c r="BC381" s="53">
        <f xml:space="preserve"> (BC$2 &gt;= NTBA!$F$17) * IF(BC$268 &gt;= $E381, MAX( MIN( $F381*$F$264, $F381-SUM($I381:BB381)),0),0)</f>
        <v>0</v>
      </c>
      <c r="BD381" s="53">
        <f xml:space="preserve"> (BD$2 &gt;= NTBA!$F$17) * IF(BD$268 &gt;= $E381, MAX( MIN( $F381*$F$264, $F381-SUM($I381:BC381)),0),0)</f>
        <v>0</v>
      </c>
      <c r="BE381" s="53">
        <f xml:space="preserve"> (BE$2 &gt;= NTBA!$F$17) * IF(BE$268 &gt;= $E381, MAX( MIN( $F381*$F$264, $F381-SUM($I381:BD381)),0),0)</f>
        <v>0</v>
      </c>
      <c r="BF381" s="53">
        <f xml:space="preserve"> (BF$2 &gt;= NTBA!$F$17) * IF(BF$268 &gt;= $E381, MAX( MIN( $F381*$F$264, $F381-SUM($I381:BE381)),0),0)</f>
        <v>0</v>
      </c>
      <c r="BG381" s="53">
        <f xml:space="preserve"> (BG$2 &gt;= NTBA!$F$17) * IF(BG$268 &gt;= $E381, MAX( MIN( $F381*$F$264, $F381-SUM($I381:BF381)),0),0)</f>
        <v>0</v>
      </c>
      <c r="BH381" s="53">
        <f xml:space="preserve"> (BH$2 &gt;= NTBA!$F$17) * IF(BH$268 &gt;= $E381, MAX( MIN( $F381*$F$264, $F381-SUM($I381:BG381)),0),0)</f>
        <v>0</v>
      </c>
      <c r="BI381" s="53">
        <f xml:space="preserve"> (BI$2 &gt;= NTBA!$F$17) * IF(BI$268 &gt;= $E381, MAX( MIN( $F381*$F$264, $F381-SUM($I381:BH381)),0),0)</f>
        <v>0</v>
      </c>
      <c r="BJ381" s="53">
        <f xml:space="preserve"> (BJ$2 &gt;= NTBA!$F$17) * IF(BJ$268 &gt;= $E381, MAX( MIN( $F381*$F$264, $F381-SUM($I381:BI381)),0),0)</f>
        <v>0</v>
      </c>
      <c r="BK381" s="53">
        <f xml:space="preserve"> (BK$2 &gt;= NTBA!$F$17) * IF(BK$268 &gt;= $E381, MAX( MIN( $F381*$F$264, $F381-SUM($I381:BJ381)),0),0)</f>
        <v>0</v>
      </c>
      <c r="BL381" s="53">
        <f xml:space="preserve"> (BL$2 &gt;= NTBA!$F$17) * IF(BL$268 &gt;= $E381, MAX( MIN( $F381*$F$264, $F381-SUM($I381:BK381)),0),0)</f>
        <v>0</v>
      </c>
      <c r="BM381" s="53">
        <f xml:space="preserve"> (BM$2 &gt;= NTBA!$F$17) * IF(BM$268 &gt;= $E381, MAX( MIN( $F381*$F$264, $F381-SUM($I381:BL381)),0),0)</f>
        <v>0</v>
      </c>
      <c r="BN381" s="53">
        <f xml:space="preserve"> (BN$2 &gt;= NTBA!$F$17) * IF(BN$268 &gt;= $E381, MAX( MIN( $F381*$F$264, $F381-SUM($I381:BM381)),0),0)</f>
        <v>0</v>
      </c>
      <c r="BO381" s="53">
        <f xml:space="preserve"> (BO$2 &gt;= NTBA!$F$17) * IF(BO$268 &gt;= $E381, MAX( MIN( $F381*$F$264, $F381-SUM($I381:BN381)),0),0)</f>
        <v>0</v>
      </c>
      <c r="BP381" s="53">
        <f xml:space="preserve"> (BP$2 &gt;= NTBA!$F$17) * IF(BP$268 &gt;= $E381, MAX( MIN( $F381*$F$264, $F381-SUM($I381:BO381)),0),0)</f>
        <v>0</v>
      </c>
      <c r="BQ381" s="53">
        <f xml:space="preserve"> (BQ$2 &gt;= NTBA!$F$17) * IF(BQ$268 &gt;= $E381, MAX( MIN( $F381*$F$264, $F381-SUM($I381:BP381)),0),0)</f>
        <v>0</v>
      </c>
      <c r="BR381" s="53">
        <f xml:space="preserve"> (BR$2 &gt;= NTBA!$F$17) * IF(BR$268 &gt;= $E381, MAX( MIN( $F381*$F$264, $F381-SUM($I381:BQ381)),0),0)</f>
        <v>0</v>
      </c>
      <c r="BS381" s="53">
        <f xml:space="preserve"> (BS$2 &gt;= NTBA!$F$17) * IF(BS$268 &gt;= $E381, MAX( MIN( $F381*$F$264, $F381-SUM($I381:BR381)),0),0)</f>
        <v>0</v>
      </c>
      <c r="BT381" s="53">
        <f xml:space="preserve"> (BT$2 &gt;= NTBA!$F$17) * IF(BT$268 &gt;= $E381, MAX( MIN( $F381*$F$264, $F381-SUM($I381:BS381)),0),0)</f>
        <v>0</v>
      </c>
      <c r="BU381" s="53">
        <f xml:space="preserve"> (BU$2 &gt;= NTBA!$F$17) * IF(BU$268 &gt;= $E381, MAX( MIN( $F381*$F$264, $F381-SUM($I381:BT381)),0),0)</f>
        <v>0</v>
      </c>
      <c r="BV381" s="53">
        <f xml:space="preserve"> (BV$2 &gt;= NTBA!$F$17) * IF(BV$268 &gt;= $E381, MAX( MIN( $F381*$F$264, $F381-SUM($I381:BU381)),0),0)</f>
        <v>0</v>
      </c>
      <c r="BW381" s="53">
        <f xml:space="preserve"> (BW$2 &gt;= NTBA!$F$17) * IF(BW$268 &gt;= $E381, MAX( MIN( $F381*$F$264, $F381-SUM($I381:BV381)),0),0)</f>
        <v>0</v>
      </c>
      <c r="BX381" s="53">
        <f xml:space="preserve"> (BX$2 &gt;= NTBA!$F$17) * IF(BX$268 &gt;= $E381, MAX( MIN( $F381*$F$264, $F381-SUM($I381:BW381)),0),0)</f>
        <v>0</v>
      </c>
      <c r="BY381" s="53">
        <f xml:space="preserve"> (BY$2 &gt;= NTBA!$F$17) * IF(BY$268 &gt;= $E381, MAX( MIN( $F381*$F$264, $F381-SUM($I381:BX381)),0),0)</f>
        <v>0</v>
      </c>
      <c r="BZ381" s="53">
        <f xml:space="preserve"> (BZ$2 &gt;= NTBA!$F$17) * IF(BZ$268 &gt;= $E381, MAX( MIN( $F381*$F$264, $F381-SUM($I381:BY381)),0),0)</f>
        <v>0</v>
      </c>
      <c r="CA381" s="53">
        <f xml:space="preserve"> (CA$2 &gt;= NTBA!$F$17) * IF(CA$268 &gt;= $E381, MAX( MIN( $F381*$F$264, $F381-SUM($I381:BZ381)),0),0)</f>
        <v>0</v>
      </c>
      <c r="CB381" s="53">
        <f xml:space="preserve"> (CB$2 &gt;= NTBA!$F$17) * IF(CB$268 &gt;= $E381, MAX( MIN( $F381*$F$264, $F381-SUM($I381:CA381)),0),0)</f>
        <v>0</v>
      </c>
      <c r="CC381" s="53">
        <f xml:space="preserve"> (CC$2 &gt;= NTBA!$F$17) * IF(CC$268 &gt;= $E381, MAX( MIN( $F381*$F$264, $F381-SUM($I381:CB381)),0),0)</f>
        <v>0</v>
      </c>
      <c r="CD381" s="53">
        <f xml:space="preserve"> (CD$2 &gt;= NTBA!$F$17) * IF(CD$268 &gt;= $E381, MAX( MIN( $F381*$F$264, $F381-SUM($I381:CC381)),0),0)</f>
        <v>0</v>
      </c>
      <c r="CE381" s="53">
        <f xml:space="preserve"> (CE$2 &gt;= NTBA!$F$17) * IF(CE$268 &gt;= $E381, MAX( MIN( $F381*$F$264, $F381-SUM($I381:CD381)),0),0)</f>
        <v>0</v>
      </c>
      <c r="CF381" s="53">
        <f xml:space="preserve"> (CF$2 &gt;= NTBA!$F$17) * IF(CF$268 &gt;= $E381, MAX( MIN( $F381*$F$264, $F381-SUM($I381:CE381)),0),0)</f>
        <v>0</v>
      </c>
      <c r="CG381" s="53">
        <f xml:space="preserve"> (CG$2 &gt;= NTBA!$F$17) * IF(CG$268 &gt;= $E381, MAX( MIN( $F381*$F$264, $F381-SUM($I381:CF381)),0),0)</f>
        <v>0</v>
      </c>
      <c r="CH381" s="53">
        <f xml:space="preserve"> (CH$2 &gt;= NTBA!$F$17) * IF(CH$268 &gt;= $E381, MAX( MIN( $F381*$F$264, $F381-SUM($I381:CG381)),0),0)</f>
        <v>0</v>
      </c>
      <c r="CI381" s="53">
        <f xml:space="preserve"> (CI$2 &gt;= NTBA!$F$17) * IF(CI$268 &gt;= $E381, MAX( MIN( $F381*$F$264, $F381-SUM($I381:CH381)),0),0)</f>
        <v>0</v>
      </c>
      <c r="CJ381" s="53">
        <f xml:space="preserve"> (CJ$2 &gt;= NTBA!$F$17) * IF(CJ$268 &gt;= $E381, MAX( MIN( $F381*$F$264, $F381-SUM($I381:CI381)),0),0)</f>
        <v>0</v>
      </c>
      <c r="CK381" s="53">
        <f xml:space="preserve"> (CK$2 &gt;= NTBA!$F$17) * IF(CK$268 &gt;= $E381, MAX( MIN( $F381*$F$264, $F381-SUM($I381:CJ381)),0),0)</f>
        <v>0</v>
      </c>
      <c r="CL381" s="53">
        <f xml:space="preserve"> (CL$2 &gt;= NTBA!$F$17) * IF(CL$268 &gt;= $E381, MAX( MIN( $F381*$F$264, $F381-SUM($I381:CK381)),0),0)</f>
        <v>0</v>
      </c>
      <c r="CM381" s="53">
        <f xml:space="preserve"> (CM$2 &gt;= NTBA!$F$17) * IF(CM$268 &gt;= $E381, MAX( MIN( $F381*$F$264, $F381-SUM($I381:CL381)),0),0)</f>
        <v>0</v>
      </c>
      <c r="CN381" s="53">
        <f xml:space="preserve"> (CN$2 &gt;= NTBA!$F$17) * IF(CN$268 &gt;= $E381, MAX( MIN( $F381*$F$264, $F381-SUM($I381:CM381)),0),0)</f>
        <v>0</v>
      </c>
      <c r="CO381" s="53">
        <f xml:space="preserve"> (CO$2 &gt;= NTBA!$F$17) * IF(CO$268 &gt;= $E381, MAX( MIN( $F381*$F$264, $F381-SUM($I381:CN381)),0),0)</f>
        <v>0</v>
      </c>
      <c r="CP381" s="53">
        <f xml:space="preserve"> (CP$2 &gt;= NTBA!$F$17) * IF(CP$268 &gt;= $E381, MAX( MIN( $F381*$F$264, $F381-SUM($I381:CO381)),0),0)</f>
        <v>0</v>
      </c>
      <c r="CQ381" s="53">
        <f xml:space="preserve"> (CQ$2 &gt;= NTBA!$F$17) * IF(CQ$268 &gt;= $E381, MAX( MIN( $F381*$F$264, $F381-SUM($I381:CP381)),0),0)</f>
        <v>0</v>
      </c>
      <c r="CR381" s="53">
        <f xml:space="preserve"> (CR$2 &gt;= NTBA!$F$17) * IF(CR$268 &gt;= $E381, MAX( MIN( $F381*$F$264, $F381-SUM($I381:CQ381)),0),0)</f>
        <v>0</v>
      </c>
      <c r="CS381" s="53">
        <f xml:space="preserve"> (CS$2 &gt;= NTBA!$F$17) * IF(CS$268 &gt;= $E381, MAX( MIN( $F381*$F$264, $F381-SUM($I381:CR381)),0),0)</f>
        <v>0</v>
      </c>
      <c r="CT381" s="53">
        <f xml:space="preserve"> (CT$2 &gt;= NTBA!$F$17) * IF(CT$268 &gt;= $E381, MAX( MIN( $F381*$F$264, $F381-SUM($I381:CS381)),0),0)</f>
        <v>0</v>
      </c>
      <c r="CU381" s="53">
        <f xml:space="preserve"> (CU$2 &gt;= NTBA!$F$17) * IF(CU$268 &gt;= $E381, MAX( MIN( $F381*$F$264, $F381-SUM($I381:CT381)),0),0)</f>
        <v>0</v>
      </c>
      <c r="CV381" s="53">
        <f xml:space="preserve"> (CV$2 &gt;= NTBA!$F$17) * IF(CV$268 &gt;= $E381, MAX( MIN( $F381*$F$264, $F381-SUM($I381:CU381)),0),0)</f>
        <v>0</v>
      </c>
      <c r="CW381" s="53">
        <f xml:space="preserve"> (CW$2 &gt;= NTBA!$F$17) * IF(CW$268 &gt;= $E381, MAX( MIN( $F381*$F$264, $F381-SUM($I381:CV381)),0),0)</f>
        <v>0</v>
      </c>
      <c r="CX381" s="53">
        <f xml:space="preserve"> (CX$2 &gt;= NTBA!$F$17) * IF(CX$268 &gt;= $E381, MAX( MIN( $F381*$F$264, $F381-SUM($I381:CW381)),0),0)</f>
        <v>0</v>
      </c>
      <c r="CY381" s="53">
        <f xml:space="preserve"> (CY$2 &gt;= NTBA!$F$17) * IF(CY$268 &gt;= $E381, MAX( MIN( $F381*$F$264, $F381-SUM($I381:CX381)),0),0)</f>
        <v>0</v>
      </c>
      <c r="CZ381" s="53">
        <f xml:space="preserve"> (CZ$2 &gt;= NTBA!$F$17) * IF(CZ$268 &gt;= $E381, MAX( MIN( $F381*$F$264, $F381-SUM($I381:CY381)),0),0)</f>
        <v>0</v>
      </c>
      <c r="DA381" s="53">
        <f xml:space="preserve"> (DA$2 &gt;= NTBA!$F$17) * IF(DA$268 &gt;= $E381, MAX( MIN( $F381*$F$264, $F381-SUM($I381:CZ381)),0),0)</f>
        <v>0</v>
      </c>
      <c r="DB381" s="53">
        <f xml:space="preserve"> (DB$2 &gt;= NTBA!$F$17) * IF(DB$268 &gt;= $E381, MAX( MIN( $F381*$F$264, $F381-SUM($I381:DA381)),0),0)</f>
        <v>0</v>
      </c>
      <c r="DC381" s="53">
        <f xml:space="preserve"> (DC$2 &gt;= NTBA!$F$17) * IF(DC$268 &gt;= $E381, MAX( MIN( $F381*$F$264, $F381-SUM($I381:DB381)),0),0)</f>
        <v>0</v>
      </c>
      <c r="DD381" s="53">
        <f xml:space="preserve"> (DD$2 &gt;= NTBA!$F$17) * IF(DD$268 &gt;= $E381, MAX( MIN( $F381*$F$264, $F381-SUM($I381:DC381)),0),0)</f>
        <v>0</v>
      </c>
      <c r="DE381" s="53">
        <f xml:space="preserve"> (DE$2 &gt;= NTBA!$F$17) * IF(DE$268 &gt;= $E381, MAX( MIN( $F381*$F$264, $F381-SUM($I381:DD381)),0),0)</f>
        <v>0</v>
      </c>
      <c r="DF381" s="53">
        <f xml:space="preserve"> (DF$2 &gt;= NTBA!$F$17) * IF(DF$268 &gt;= $E381, MAX( MIN( $F381*$F$264, $F381-SUM($I381:DE381)),0),0)</f>
        <v>0</v>
      </c>
      <c r="DG381" s="53">
        <f xml:space="preserve"> (DG$2 &gt;= NTBA!$F$17) * IF(DG$268 &gt;= $E381, MAX( MIN( $F381*$F$264, $F381-SUM($I381:DF381)),0),0)</f>
        <v>0</v>
      </c>
      <c r="DH381" s="53">
        <f xml:space="preserve"> (DH$2 &gt;= NTBA!$F$17) * IF(DH$268 &gt;= $E381, MAX( MIN( $F381*$F$264, $F381-SUM($I381:DG381)),0),0)</f>
        <v>0</v>
      </c>
      <c r="DI381" s="53">
        <f xml:space="preserve"> (DI$2 &gt;= NTBA!$F$17) * IF(DI$268 &gt;= $E381, MAX( MIN( $F381*$F$264, $F381-SUM($I381:DH381)),0),0)</f>
        <v>0</v>
      </c>
      <c r="DJ381" s="53">
        <f xml:space="preserve"> (DJ$2 &gt;= NTBA!$F$17) * IF(DJ$268 &gt;= $E381, MAX( MIN( $F381*$F$264, $F381-SUM($I381:DI381)),0),0)</f>
        <v>0</v>
      </c>
      <c r="DK381" s="53">
        <f xml:space="preserve"> (DK$2 &gt;= NTBA!$F$17) * IF(DK$268 &gt;= $E381, MAX( MIN( $F381*$F$264, $F381-SUM($I381:DJ381)),0),0)</f>
        <v>0</v>
      </c>
      <c r="DL381" s="53">
        <f xml:space="preserve"> (DL$2 &gt;= NTBA!$F$17) * IF(DL$268 &gt;= $E381, MAX( MIN( $F381*$F$264, $F381-SUM($I381:DK381)),0),0)</f>
        <v>0</v>
      </c>
      <c r="DM381" s="53">
        <f xml:space="preserve"> (DM$2 &gt;= NTBA!$F$17) * IF(DM$268 &gt;= $E381, MAX( MIN( $F381*$F$264, $F381-SUM($I381:DL381)),0),0)</f>
        <v>0</v>
      </c>
      <c r="DN381" s="53">
        <f xml:space="preserve"> (DN$2 &gt;= NTBA!$F$17) * IF(DN$268 &gt;= $E381, MAX( MIN( $F381*$F$264, $F381-SUM($I381:DM381)),0),0)</f>
        <v>0</v>
      </c>
      <c r="DO381" s="53">
        <f xml:space="preserve"> (DO$2 &gt;= NTBA!$F$17) * IF(DO$268 &gt;= $E381, MAX( MIN( $F381*$F$264, $F381-SUM($I381:DN381)),0),0)</f>
        <v>0</v>
      </c>
      <c r="DP381" s="53">
        <f xml:space="preserve"> (DP$2 &gt;= NTBA!$F$17) * IF(DP$268 &gt;= $E381, MAX( MIN( $F381*$F$264, $F381-SUM($I381:DO381)),0),0)</f>
        <v>0</v>
      </c>
      <c r="DQ381" s="53">
        <f xml:space="preserve"> (DQ$2 &gt;= NTBA!$F$17) * IF(DQ$268 &gt;= $E381, MAX( MIN( $F381*$F$264, $F381-SUM($I381:DP381)),0),0)</f>
        <v>0</v>
      </c>
      <c r="DR381" s="53">
        <f ca="1" xml:space="preserve"> (DR$2 &gt;= NTBA!$F$17) * IF(DR$268 &gt;= $E381, MAX( MIN( $F381*$F$264, $F381-SUM($I381:DQ381)),0),0)</f>
        <v>0</v>
      </c>
      <c r="DS381" s="53">
        <f ca="1" xml:space="preserve"> (DS$2 &gt;= NTBA!$F$17) * IF(DS$268 &gt;= $E381, MAX( MIN( $F381*$F$264, $F381-SUM($I381:DR381)),0),0)</f>
        <v>0</v>
      </c>
      <c r="DT381" s="53">
        <f ca="1" xml:space="preserve"> (DT$2 &gt;= NTBA!$F$17) * IF(DT$268 &gt;= $E381, MAX( MIN( $F381*$F$264, $F381-SUM($I381:DS381)),0),0)</f>
        <v>0</v>
      </c>
      <c r="DU381" s="53">
        <f ca="1" xml:space="preserve"> (DU$2 &gt;= NTBA!$F$17) * IF(DU$268 &gt;= $E381, MAX( MIN( $F381*$F$264, $F381-SUM($I381:DT381)),0),0)</f>
        <v>0</v>
      </c>
      <c r="DV381" s="53">
        <f ca="1" xml:space="preserve"> (DV$2 &gt;= NTBA!$F$17) * IF(DV$268 &gt;= $E381, MAX( MIN( $F381*$F$264, $F381-SUM($I381:DU381)),0),0)</f>
        <v>0</v>
      </c>
      <c r="DW381" s="53">
        <f ca="1" xml:space="preserve"> (DW$2 &gt;= NTBA!$F$17) * IF(DW$268 &gt;= $E381, MAX( MIN( $F381*$F$264, $F381-SUM($I381:DV381)),0),0)</f>
        <v>0</v>
      </c>
      <c r="DX381" s="53">
        <f ca="1" xml:space="preserve"> (DX$2 &gt;= NTBA!$F$17) * IF(DX$268 &gt;= $E381, MAX( MIN( $F381*$F$264, $F381-SUM($I381:DW381)),0),0)</f>
        <v>0</v>
      </c>
      <c r="DY381" s="53">
        <f ca="1" xml:space="preserve"> (DY$2 &gt;= NTBA!$F$17) * IF(DY$268 &gt;= $E381, MAX( MIN( $F381*$F$264, $F381-SUM($I381:DX381)),0),0)</f>
        <v>0</v>
      </c>
      <c r="DZ381" s="53">
        <f ca="1" xml:space="preserve"> (DZ$2 &gt;= NTBA!$F$17) * IF(DZ$268 &gt;= $E381, MAX( MIN( $F381*$F$264, $F381-SUM($I381:DY381)),0),0)</f>
        <v>0</v>
      </c>
      <c r="EA381" s="53">
        <f ca="1" xml:space="preserve"> (EA$2 &gt;= NTBA!$F$17) * IF(EA$268 &gt;= $E381, MAX( MIN( $F381*$F$264, $F381-SUM($I381:DZ381)),0),0)</f>
        <v>0</v>
      </c>
      <c r="EB381" s="53">
        <f ca="1" xml:space="preserve"> (EB$2 &gt;= NTBA!$F$17) * IF(EB$268 &gt;= $E381, MAX( MIN( $F381*$F$264, $F381-SUM($I381:EA381)),0),0)</f>
        <v>0</v>
      </c>
      <c r="EC381" s="53">
        <f ca="1" xml:space="preserve"> (EC$2 &gt;= NTBA!$F$17) * IF(EC$268 &gt;= $E381, MAX( MIN( $F381*$F$264, $F381-SUM($I381:EB381)),0),0)</f>
        <v>0</v>
      </c>
      <c r="ED381" s="53">
        <f ca="1" xml:space="preserve"> (ED$2 &gt;= NTBA!$F$17) * IF(ED$268 &gt;= $E381, MAX( MIN( $F381*$F$264, $F381-SUM($I381:EC381)),0),0)</f>
        <v>0</v>
      </c>
      <c r="EE381" s="53">
        <f ca="1" xml:space="preserve"> (EE$2 &gt;= NTBA!$F$17) * IF(EE$268 &gt;= $E381, MAX( MIN( $F381*$F$264, $F381-SUM($I381:ED381)),0),0)</f>
        <v>0</v>
      </c>
      <c r="EF381" s="53">
        <f ca="1" xml:space="preserve"> (EF$2 &gt;= NTBA!$F$17) * IF(EF$268 &gt;= $E381, MAX( MIN( $F381*$F$264, $F381-SUM($I381:EE381)),0),0)</f>
        <v>0</v>
      </c>
      <c r="EG381" s="53">
        <f ca="1" xml:space="preserve"> (EG$2 &gt;= NTBA!$F$17) * IF(EG$268 &gt;= $E381, MAX( MIN( $F381*$F$264, $F381-SUM($I381:EF381)),0),0)</f>
        <v>0</v>
      </c>
      <c r="EH381" s="53">
        <f ca="1" xml:space="preserve"> (EH$2 &gt;= NTBA!$F$17) * IF(EH$268 &gt;= $E381, MAX( MIN( $F381*$F$264, $F381-SUM($I381:EG381)),0),0)</f>
        <v>0</v>
      </c>
      <c r="EI381" s="21"/>
    </row>
    <row r="382" spans="5:139" ht="15" customHeight="1" outlineLevel="1" x14ac:dyDescent="0.35">
      <c r="E382" s="625">
        <v>114</v>
      </c>
      <c r="F382" s="415">
        <f ca="1"/>
        <v>0</v>
      </c>
      <c r="H382" s="26">
        <f t="shared" ca="1" si="185"/>
        <v>0</v>
      </c>
      <c r="I382" s="39"/>
      <c r="J382" s="53">
        <f xml:space="preserve"> (J$2 &gt;= NTBA!$F$17) * IF(J$268 &gt;= $E382, MAX( MIN( $F382*$F$264, $F382-SUM($I382:I382)),0),0)</f>
        <v>0</v>
      </c>
      <c r="K382" s="53">
        <f xml:space="preserve"> (K$2 &gt;= NTBA!$F$17) * IF(K$268 &gt;= $E382, MAX( MIN( $F382*$F$264, $F382-SUM($I382:J382)),0),0)</f>
        <v>0</v>
      </c>
      <c r="L382" s="53">
        <f xml:space="preserve"> (L$2 &gt;= NTBA!$F$17) * IF(L$268 &gt;= $E382, MAX( MIN( $F382*$F$264, $F382-SUM($I382:K382)),0),0)</f>
        <v>0</v>
      </c>
      <c r="M382" s="53">
        <f xml:space="preserve"> (M$2 &gt;= NTBA!$F$17) * IF(M$268 &gt;= $E382, MAX( MIN( $F382*$F$264, $F382-SUM($I382:L382)),0),0)</f>
        <v>0</v>
      </c>
      <c r="N382" s="53">
        <f xml:space="preserve"> (N$2 &gt;= NTBA!$F$17) * IF(N$268 &gt;= $E382, MAX( MIN( $F382*$F$264, $F382-SUM($I382:M382)),0),0)</f>
        <v>0</v>
      </c>
      <c r="O382" s="53">
        <f xml:space="preserve"> (O$2 &gt;= NTBA!$F$17) * IF(O$268 &gt;= $E382, MAX( MIN( $F382*$F$264, $F382-SUM($I382:N382)),0),0)</f>
        <v>0</v>
      </c>
      <c r="P382" s="53">
        <f xml:space="preserve"> (P$2 &gt;= NTBA!$F$17) * IF(P$268 &gt;= $E382, MAX( MIN( $F382*$F$264, $F382-SUM($I382:O382)),0),0)</f>
        <v>0</v>
      </c>
      <c r="Q382" s="53">
        <f xml:space="preserve"> (Q$2 &gt;= NTBA!$F$17) * IF(Q$268 &gt;= $E382, MAX( MIN( $F382*$F$264, $F382-SUM($I382:P382)),0),0)</f>
        <v>0</v>
      </c>
      <c r="R382" s="53">
        <f xml:space="preserve"> (R$2 &gt;= NTBA!$F$17) * IF(R$268 &gt;= $E382, MAX( MIN( $F382*$F$264, $F382-SUM($I382:Q382)),0),0)</f>
        <v>0</v>
      </c>
      <c r="S382" s="53">
        <f xml:space="preserve"> (S$2 &gt;= NTBA!$F$17) * IF(S$268 &gt;= $E382, MAX( MIN( $F382*$F$264, $F382-SUM($I382:R382)),0),0)</f>
        <v>0</v>
      </c>
      <c r="T382" s="53">
        <f xml:space="preserve"> (T$2 &gt;= NTBA!$F$17) * IF(T$268 &gt;= $E382, MAX( MIN( $F382*$F$264, $F382-SUM($I382:S382)),0),0)</f>
        <v>0</v>
      </c>
      <c r="U382" s="53">
        <f xml:space="preserve"> (U$2 &gt;= NTBA!$F$17) * IF(U$268 &gt;= $E382, MAX( MIN( $F382*$F$264, $F382-SUM($I382:T382)),0),0)</f>
        <v>0</v>
      </c>
      <c r="V382" s="53">
        <f xml:space="preserve"> (V$2 &gt;= NTBA!$F$17) * IF(V$268 &gt;= $E382, MAX( MIN( $F382*$F$264, $F382-SUM($I382:U382)),0),0)</f>
        <v>0</v>
      </c>
      <c r="W382" s="53">
        <f xml:space="preserve"> (W$2 &gt;= NTBA!$F$17) * IF(W$268 &gt;= $E382, MAX( MIN( $F382*$F$264, $F382-SUM($I382:V382)),0),0)</f>
        <v>0</v>
      </c>
      <c r="X382" s="53">
        <f xml:space="preserve"> (X$2 &gt;= NTBA!$F$17) * IF(X$268 &gt;= $E382, MAX( MIN( $F382*$F$264, $F382-SUM($I382:W382)),0),0)</f>
        <v>0</v>
      </c>
      <c r="Y382" s="53">
        <f xml:space="preserve"> (Y$2 &gt;= NTBA!$F$17) * IF(Y$268 &gt;= $E382, MAX( MIN( $F382*$F$264, $F382-SUM($I382:X382)),0),0)</f>
        <v>0</v>
      </c>
      <c r="Z382" s="53">
        <f xml:space="preserve"> (Z$2 &gt;= NTBA!$F$17) * IF(Z$268 &gt;= $E382, MAX( MIN( $F382*$F$264, $F382-SUM($I382:Y382)),0),0)</f>
        <v>0</v>
      </c>
      <c r="AA382" s="53">
        <f xml:space="preserve"> (AA$2 &gt;= NTBA!$F$17) * IF(AA$268 &gt;= $E382, MAX( MIN( $F382*$F$264, $F382-SUM($I382:Z382)),0),0)</f>
        <v>0</v>
      </c>
      <c r="AB382" s="53">
        <f xml:space="preserve"> (AB$2 &gt;= NTBA!$F$17) * IF(AB$268 &gt;= $E382, MAX( MIN( $F382*$F$264, $F382-SUM($I382:AA382)),0),0)</f>
        <v>0</v>
      </c>
      <c r="AC382" s="53">
        <f xml:space="preserve"> (AC$2 &gt;= NTBA!$F$17) * IF(AC$268 &gt;= $E382, MAX( MIN( $F382*$F$264, $F382-SUM($I382:AB382)),0),0)</f>
        <v>0</v>
      </c>
      <c r="AD382" s="53">
        <f xml:space="preserve"> (AD$2 &gt;= NTBA!$F$17) * IF(AD$268 &gt;= $E382, MAX( MIN( $F382*$F$264, $F382-SUM($I382:AC382)),0),0)</f>
        <v>0</v>
      </c>
      <c r="AE382" s="53">
        <f xml:space="preserve"> (AE$2 &gt;= NTBA!$F$17) * IF(AE$268 &gt;= $E382, MAX( MIN( $F382*$F$264, $F382-SUM($I382:AD382)),0),0)</f>
        <v>0</v>
      </c>
      <c r="AF382" s="53">
        <f xml:space="preserve"> (AF$2 &gt;= NTBA!$F$17) * IF(AF$268 &gt;= $E382, MAX( MIN( $F382*$F$264, $F382-SUM($I382:AE382)),0),0)</f>
        <v>0</v>
      </c>
      <c r="AG382" s="53">
        <f xml:space="preserve"> (AG$2 &gt;= NTBA!$F$17) * IF(AG$268 &gt;= $E382, MAX( MIN( $F382*$F$264, $F382-SUM($I382:AF382)),0),0)</f>
        <v>0</v>
      </c>
      <c r="AH382" s="53">
        <f xml:space="preserve"> (AH$2 &gt;= NTBA!$F$17) * IF(AH$268 &gt;= $E382, MAX( MIN( $F382*$F$264, $F382-SUM($I382:AG382)),0),0)</f>
        <v>0</v>
      </c>
      <c r="AI382" s="53">
        <f xml:space="preserve"> (AI$2 &gt;= NTBA!$F$17) * IF(AI$268 &gt;= $E382, MAX( MIN( $F382*$F$264, $F382-SUM($I382:AH382)),0),0)</f>
        <v>0</v>
      </c>
      <c r="AJ382" s="53">
        <f xml:space="preserve"> (AJ$2 &gt;= NTBA!$F$17) * IF(AJ$268 &gt;= $E382, MAX( MIN( $F382*$F$264, $F382-SUM($I382:AI382)),0),0)</f>
        <v>0</v>
      </c>
      <c r="AK382" s="53">
        <f xml:space="preserve"> (AK$2 &gt;= NTBA!$F$17) * IF(AK$268 &gt;= $E382, MAX( MIN( $F382*$F$264, $F382-SUM($I382:AJ382)),0),0)</f>
        <v>0</v>
      </c>
      <c r="AL382" s="53">
        <f xml:space="preserve"> (AL$2 &gt;= NTBA!$F$17) * IF(AL$268 &gt;= $E382, MAX( MIN( $F382*$F$264, $F382-SUM($I382:AK382)),0),0)</f>
        <v>0</v>
      </c>
      <c r="AM382" s="53">
        <f xml:space="preserve"> (AM$2 &gt;= NTBA!$F$17) * IF(AM$268 &gt;= $E382, MAX( MIN( $F382*$F$264, $F382-SUM($I382:AL382)),0),0)</f>
        <v>0</v>
      </c>
      <c r="AN382" s="53">
        <f xml:space="preserve"> (AN$2 &gt;= NTBA!$F$17) * IF(AN$268 &gt;= $E382, MAX( MIN( $F382*$F$264, $F382-SUM($I382:AM382)),0),0)</f>
        <v>0</v>
      </c>
      <c r="AO382" s="53">
        <f xml:space="preserve"> (AO$2 &gt;= NTBA!$F$17) * IF(AO$268 &gt;= $E382, MAX( MIN( $F382*$F$264, $F382-SUM($I382:AN382)),0),0)</f>
        <v>0</v>
      </c>
      <c r="AP382" s="53">
        <f xml:space="preserve"> (AP$2 &gt;= NTBA!$F$17) * IF(AP$268 &gt;= $E382, MAX( MIN( $F382*$F$264, $F382-SUM($I382:AO382)),0),0)</f>
        <v>0</v>
      </c>
      <c r="AQ382" s="53">
        <f xml:space="preserve"> (AQ$2 &gt;= NTBA!$F$17) * IF(AQ$268 &gt;= $E382, MAX( MIN( $F382*$F$264, $F382-SUM($I382:AP382)),0),0)</f>
        <v>0</v>
      </c>
      <c r="AR382" s="53">
        <f xml:space="preserve"> (AR$2 &gt;= NTBA!$F$17) * IF(AR$268 &gt;= $E382, MAX( MIN( $F382*$F$264, $F382-SUM($I382:AQ382)),0),0)</f>
        <v>0</v>
      </c>
      <c r="AS382" s="53">
        <f xml:space="preserve"> (AS$2 &gt;= NTBA!$F$17) * IF(AS$268 &gt;= $E382, MAX( MIN( $F382*$F$264, $F382-SUM($I382:AR382)),0),0)</f>
        <v>0</v>
      </c>
      <c r="AT382" s="53">
        <f xml:space="preserve"> (AT$2 &gt;= NTBA!$F$17) * IF(AT$268 &gt;= $E382, MAX( MIN( $F382*$F$264, $F382-SUM($I382:AS382)),0),0)</f>
        <v>0</v>
      </c>
      <c r="AU382" s="53">
        <f xml:space="preserve"> (AU$2 &gt;= NTBA!$F$17) * IF(AU$268 &gt;= $E382, MAX( MIN( $F382*$F$264, $F382-SUM($I382:AT382)),0),0)</f>
        <v>0</v>
      </c>
      <c r="AV382" s="53">
        <f xml:space="preserve"> (AV$2 &gt;= NTBA!$F$17) * IF(AV$268 &gt;= $E382, MAX( MIN( $F382*$F$264, $F382-SUM($I382:AU382)),0),0)</f>
        <v>0</v>
      </c>
      <c r="AW382" s="53">
        <f xml:space="preserve"> (AW$2 &gt;= NTBA!$F$17) * IF(AW$268 &gt;= $E382, MAX( MIN( $F382*$F$264, $F382-SUM($I382:AV382)),0),0)</f>
        <v>0</v>
      </c>
      <c r="AX382" s="53">
        <f xml:space="preserve"> (AX$2 &gt;= NTBA!$F$17) * IF(AX$268 &gt;= $E382, MAX( MIN( $F382*$F$264, $F382-SUM($I382:AW382)),0),0)</f>
        <v>0</v>
      </c>
      <c r="AY382" s="53">
        <f xml:space="preserve"> (AY$2 &gt;= NTBA!$F$17) * IF(AY$268 &gt;= $E382, MAX( MIN( $F382*$F$264, $F382-SUM($I382:AX382)),0),0)</f>
        <v>0</v>
      </c>
      <c r="AZ382" s="53">
        <f xml:space="preserve"> (AZ$2 &gt;= NTBA!$F$17) * IF(AZ$268 &gt;= $E382, MAX( MIN( $F382*$F$264, $F382-SUM($I382:AY382)),0),0)</f>
        <v>0</v>
      </c>
      <c r="BA382" s="53">
        <f xml:space="preserve"> (BA$2 &gt;= NTBA!$F$17) * IF(BA$268 &gt;= $E382, MAX( MIN( $F382*$F$264, $F382-SUM($I382:AZ382)),0),0)</f>
        <v>0</v>
      </c>
      <c r="BB382" s="53">
        <f xml:space="preserve"> (BB$2 &gt;= NTBA!$F$17) * IF(BB$268 &gt;= $E382, MAX( MIN( $F382*$F$264, $F382-SUM($I382:BA382)),0),0)</f>
        <v>0</v>
      </c>
      <c r="BC382" s="53">
        <f xml:space="preserve"> (BC$2 &gt;= NTBA!$F$17) * IF(BC$268 &gt;= $E382, MAX( MIN( $F382*$F$264, $F382-SUM($I382:BB382)),0),0)</f>
        <v>0</v>
      </c>
      <c r="BD382" s="53">
        <f xml:space="preserve"> (BD$2 &gt;= NTBA!$F$17) * IF(BD$268 &gt;= $E382, MAX( MIN( $F382*$F$264, $F382-SUM($I382:BC382)),0),0)</f>
        <v>0</v>
      </c>
      <c r="BE382" s="53">
        <f xml:space="preserve"> (BE$2 &gt;= NTBA!$F$17) * IF(BE$268 &gt;= $E382, MAX( MIN( $F382*$F$264, $F382-SUM($I382:BD382)),0),0)</f>
        <v>0</v>
      </c>
      <c r="BF382" s="53">
        <f xml:space="preserve"> (BF$2 &gt;= NTBA!$F$17) * IF(BF$268 &gt;= $E382, MAX( MIN( $F382*$F$264, $F382-SUM($I382:BE382)),0),0)</f>
        <v>0</v>
      </c>
      <c r="BG382" s="53">
        <f xml:space="preserve"> (BG$2 &gt;= NTBA!$F$17) * IF(BG$268 &gt;= $E382, MAX( MIN( $F382*$F$264, $F382-SUM($I382:BF382)),0),0)</f>
        <v>0</v>
      </c>
      <c r="BH382" s="53">
        <f xml:space="preserve"> (BH$2 &gt;= NTBA!$F$17) * IF(BH$268 &gt;= $E382, MAX( MIN( $F382*$F$264, $F382-SUM($I382:BG382)),0),0)</f>
        <v>0</v>
      </c>
      <c r="BI382" s="53">
        <f xml:space="preserve"> (BI$2 &gt;= NTBA!$F$17) * IF(BI$268 &gt;= $E382, MAX( MIN( $F382*$F$264, $F382-SUM($I382:BH382)),0),0)</f>
        <v>0</v>
      </c>
      <c r="BJ382" s="53">
        <f xml:space="preserve"> (BJ$2 &gt;= NTBA!$F$17) * IF(BJ$268 &gt;= $E382, MAX( MIN( $F382*$F$264, $F382-SUM($I382:BI382)),0),0)</f>
        <v>0</v>
      </c>
      <c r="BK382" s="53">
        <f xml:space="preserve"> (BK$2 &gt;= NTBA!$F$17) * IF(BK$268 &gt;= $E382, MAX( MIN( $F382*$F$264, $F382-SUM($I382:BJ382)),0),0)</f>
        <v>0</v>
      </c>
      <c r="BL382" s="53">
        <f xml:space="preserve"> (BL$2 &gt;= NTBA!$F$17) * IF(BL$268 &gt;= $E382, MAX( MIN( $F382*$F$264, $F382-SUM($I382:BK382)),0),0)</f>
        <v>0</v>
      </c>
      <c r="BM382" s="53">
        <f xml:space="preserve"> (BM$2 &gt;= NTBA!$F$17) * IF(BM$268 &gt;= $E382, MAX( MIN( $F382*$F$264, $F382-SUM($I382:BL382)),0),0)</f>
        <v>0</v>
      </c>
      <c r="BN382" s="53">
        <f xml:space="preserve"> (BN$2 &gt;= NTBA!$F$17) * IF(BN$268 &gt;= $E382, MAX( MIN( $F382*$F$264, $F382-SUM($I382:BM382)),0),0)</f>
        <v>0</v>
      </c>
      <c r="BO382" s="53">
        <f xml:space="preserve"> (BO$2 &gt;= NTBA!$F$17) * IF(BO$268 &gt;= $E382, MAX( MIN( $F382*$F$264, $F382-SUM($I382:BN382)),0),0)</f>
        <v>0</v>
      </c>
      <c r="BP382" s="53">
        <f xml:space="preserve"> (BP$2 &gt;= NTBA!$F$17) * IF(BP$268 &gt;= $E382, MAX( MIN( $F382*$F$264, $F382-SUM($I382:BO382)),0),0)</f>
        <v>0</v>
      </c>
      <c r="BQ382" s="53">
        <f xml:space="preserve"> (BQ$2 &gt;= NTBA!$F$17) * IF(BQ$268 &gt;= $E382, MAX( MIN( $F382*$F$264, $F382-SUM($I382:BP382)),0),0)</f>
        <v>0</v>
      </c>
      <c r="BR382" s="53">
        <f xml:space="preserve"> (BR$2 &gt;= NTBA!$F$17) * IF(BR$268 &gt;= $E382, MAX( MIN( $F382*$F$264, $F382-SUM($I382:BQ382)),0),0)</f>
        <v>0</v>
      </c>
      <c r="BS382" s="53">
        <f xml:space="preserve"> (BS$2 &gt;= NTBA!$F$17) * IF(BS$268 &gt;= $E382, MAX( MIN( $F382*$F$264, $F382-SUM($I382:BR382)),0),0)</f>
        <v>0</v>
      </c>
      <c r="BT382" s="53">
        <f xml:space="preserve"> (BT$2 &gt;= NTBA!$F$17) * IF(BT$268 &gt;= $E382, MAX( MIN( $F382*$F$264, $F382-SUM($I382:BS382)),0),0)</f>
        <v>0</v>
      </c>
      <c r="BU382" s="53">
        <f xml:space="preserve"> (BU$2 &gt;= NTBA!$F$17) * IF(BU$268 &gt;= $E382, MAX( MIN( $F382*$F$264, $F382-SUM($I382:BT382)),0),0)</f>
        <v>0</v>
      </c>
      <c r="BV382" s="53">
        <f xml:space="preserve"> (BV$2 &gt;= NTBA!$F$17) * IF(BV$268 &gt;= $E382, MAX( MIN( $F382*$F$264, $F382-SUM($I382:BU382)),0),0)</f>
        <v>0</v>
      </c>
      <c r="BW382" s="53">
        <f xml:space="preserve"> (BW$2 &gt;= NTBA!$F$17) * IF(BW$268 &gt;= $E382, MAX( MIN( $F382*$F$264, $F382-SUM($I382:BV382)),0),0)</f>
        <v>0</v>
      </c>
      <c r="BX382" s="53">
        <f xml:space="preserve"> (BX$2 &gt;= NTBA!$F$17) * IF(BX$268 &gt;= $E382, MAX( MIN( $F382*$F$264, $F382-SUM($I382:BW382)),0),0)</f>
        <v>0</v>
      </c>
      <c r="BY382" s="53">
        <f xml:space="preserve"> (BY$2 &gt;= NTBA!$F$17) * IF(BY$268 &gt;= $E382, MAX( MIN( $F382*$F$264, $F382-SUM($I382:BX382)),0),0)</f>
        <v>0</v>
      </c>
      <c r="BZ382" s="53">
        <f xml:space="preserve"> (BZ$2 &gt;= NTBA!$F$17) * IF(BZ$268 &gt;= $E382, MAX( MIN( $F382*$F$264, $F382-SUM($I382:BY382)),0),0)</f>
        <v>0</v>
      </c>
      <c r="CA382" s="53">
        <f xml:space="preserve"> (CA$2 &gt;= NTBA!$F$17) * IF(CA$268 &gt;= $E382, MAX( MIN( $F382*$F$264, $F382-SUM($I382:BZ382)),0),0)</f>
        <v>0</v>
      </c>
      <c r="CB382" s="53">
        <f xml:space="preserve"> (CB$2 &gt;= NTBA!$F$17) * IF(CB$268 &gt;= $E382, MAX( MIN( $F382*$F$264, $F382-SUM($I382:CA382)),0),0)</f>
        <v>0</v>
      </c>
      <c r="CC382" s="53">
        <f xml:space="preserve"> (CC$2 &gt;= NTBA!$F$17) * IF(CC$268 &gt;= $E382, MAX( MIN( $F382*$F$264, $F382-SUM($I382:CB382)),0),0)</f>
        <v>0</v>
      </c>
      <c r="CD382" s="53">
        <f xml:space="preserve"> (CD$2 &gt;= NTBA!$F$17) * IF(CD$268 &gt;= $E382, MAX( MIN( $F382*$F$264, $F382-SUM($I382:CC382)),0),0)</f>
        <v>0</v>
      </c>
      <c r="CE382" s="53">
        <f xml:space="preserve"> (CE$2 &gt;= NTBA!$F$17) * IF(CE$268 &gt;= $E382, MAX( MIN( $F382*$F$264, $F382-SUM($I382:CD382)),0),0)</f>
        <v>0</v>
      </c>
      <c r="CF382" s="53">
        <f xml:space="preserve"> (CF$2 &gt;= NTBA!$F$17) * IF(CF$268 &gt;= $E382, MAX( MIN( $F382*$F$264, $F382-SUM($I382:CE382)),0),0)</f>
        <v>0</v>
      </c>
      <c r="CG382" s="53">
        <f xml:space="preserve"> (CG$2 &gt;= NTBA!$F$17) * IF(CG$268 &gt;= $E382, MAX( MIN( $F382*$F$264, $F382-SUM($I382:CF382)),0),0)</f>
        <v>0</v>
      </c>
      <c r="CH382" s="53">
        <f xml:space="preserve"> (CH$2 &gt;= NTBA!$F$17) * IF(CH$268 &gt;= $E382, MAX( MIN( $F382*$F$264, $F382-SUM($I382:CG382)),0),0)</f>
        <v>0</v>
      </c>
      <c r="CI382" s="53">
        <f xml:space="preserve"> (CI$2 &gt;= NTBA!$F$17) * IF(CI$268 &gt;= $E382, MAX( MIN( $F382*$F$264, $F382-SUM($I382:CH382)),0),0)</f>
        <v>0</v>
      </c>
      <c r="CJ382" s="53">
        <f xml:space="preserve"> (CJ$2 &gt;= NTBA!$F$17) * IF(CJ$268 &gt;= $E382, MAX( MIN( $F382*$F$264, $F382-SUM($I382:CI382)),0),0)</f>
        <v>0</v>
      </c>
      <c r="CK382" s="53">
        <f xml:space="preserve"> (CK$2 &gt;= NTBA!$F$17) * IF(CK$268 &gt;= $E382, MAX( MIN( $F382*$F$264, $F382-SUM($I382:CJ382)),0),0)</f>
        <v>0</v>
      </c>
      <c r="CL382" s="53">
        <f xml:space="preserve"> (CL$2 &gt;= NTBA!$F$17) * IF(CL$268 &gt;= $E382, MAX( MIN( $F382*$F$264, $F382-SUM($I382:CK382)),0),0)</f>
        <v>0</v>
      </c>
      <c r="CM382" s="53">
        <f xml:space="preserve"> (CM$2 &gt;= NTBA!$F$17) * IF(CM$268 &gt;= $E382, MAX( MIN( $F382*$F$264, $F382-SUM($I382:CL382)),0),0)</f>
        <v>0</v>
      </c>
      <c r="CN382" s="53">
        <f xml:space="preserve"> (CN$2 &gt;= NTBA!$F$17) * IF(CN$268 &gt;= $E382, MAX( MIN( $F382*$F$264, $F382-SUM($I382:CM382)),0),0)</f>
        <v>0</v>
      </c>
      <c r="CO382" s="53">
        <f xml:space="preserve"> (CO$2 &gt;= NTBA!$F$17) * IF(CO$268 &gt;= $E382, MAX( MIN( $F382*$F$264, $F382-SUM($I382:CN382)),0),0)</f>
        <v>0</v>
      </c>
      <c r="CP382" s="53">
        <f xml:space="preserve"> (CP$2 &gt;= NTBA!$F$17) * IF(CP$268 &gt;= $E382, MAX( MIN( $F382*$F$264, $F382-SUM($I382:CO382)),0),0)</f>
        <v>0</v>
      </c>
      <c r="CQ382" s="53">
        <f xml:space="preserve"> (CQ$2 &gt;= NTBA!$F$17) * IF(CQ$268 &gt;= $E382, MAX( MIN( $F382*$F$264, $F382-SUM($I382:CP382)),0),0)</f>
        <v>0</v>
      </c>
      <c r="CR382" s="53">
        <f xml:space="preserve"> (CR$2 &gt;= NTBA!$F$17) * IF(CR$268 &gt;= $E382, MAX( MIN( $F382*$F$264, $F382-SUM($I382:CQ382)),0),0)</f>
        <v>0</v>
      </c>
      <c r="CS382" s="53">
        <f xml:space="preserve"> (CS$2 &gt;= NTBA!$F$17) * IF(CS$268 &gt;= $E382, MAX( MIN( $F382*$F$264, $F382-SUM($I382:CR382)),0),0)</f>
        <v>0</v>
      </c>
      <c r="CT382" s="53">
        <f xml:space="preserve"> (CT$2 &gt;= NTBA!$F$17) * IF(CT$268 &gt;= $E382, MAX( MIN( $F382*$F$264, $F382-SUM($I382:CS382)),0),0)</f>
        <v>0</v>
      </c>
      <c r="CU382" s="53">
        <f xml:space="preserve"> (CU$2 &gt;= NTBA!$F$17) * IF(CU$268 &gt;= $E382, MAX( MIN( $F382*$F$264, $F382-SUM($I382:CT382)),0),0)</f>
        <v>0</v>
      </c>
      <c r="CV382" s="53">
        <f xml:space="preserve"> (CV$2 &gt;= NTBA!$F$17) * IF(CV$268 &gt;= $E382, MAX( MIN( $F382*$F$264, $F382-SUM($I382:CU382)),0),0)</f>
        <v>0</v>
      </c>
      <c r="CW382" s="53">
        <f xml:space="preserve"> (CW$2 &gt;= NTBA!$F$17) * IF(CW$268 &gt;= $E382, MAX( MIN( $F382*$F$264, $F382-SUM($I382:CV382)),0),0)</f>
        <v>0</v>
      </c>
      <c r="CX382" s="53">
        <f xml:space="preserve"> (CX$2 &gt;= NTBA!$F$17) * IF(CX$268 &gt;= $E382, MAX( MIN( $F382*$F$264, $F382-SUM($I382:CW382)),0),0)</f>
        <v>0</v>
      </c>
      <c r="CY382" s="53">
        <f xml:space="preserve"> (CY$2 &gt;= NTBA!$F$17) * IF(CY$268 &gt;= $E382, MAX( MIN( $F382*$F$264, $F382-SUM($I382:CX382)),0),0)</f>
        <v>0</v>
      </c>
      <c r="CZ382" s="53">
        <f xml:space="preserve"> (CZ$2 &gt;= NTBA!$F$17) * IF(CZ$268 &gt;= $E382, MAX( MIN( $F382*$F$264, $F382-SUM($I382:CY382)),0),0)</f>
        <v>0</v>
      </c>
      <c r="DA382" s="53">
        <f xml:space="preserve"> (DA$2 &gt;= NTBA!$F$17) * IF(DA$268 &gt;= $E382, MAX( MIN( $F382*$F$264, $F382-SUM($I382:CZ382)),0),0)</f>
        <v>0</v>
      </c>
      <c r="DB382" s="53">
        <f xml:space="preserve"> (DB$2 &gt;= NTBA!$F$17) * IF(DB$268 &gt;= $E382, MAX( MIN( $F382*$F$264, $F382-SUM($I382:DA382)),0),0)</f>
        <v>0</v>
      </c>
      <c r="DC382" s="53">
        <f xml:space="preserve"> (DC$2 &gt;= NTBA!$F$17) * IF(DC$268 &gt;= $E382, MAX( MIN( $F382*$F$264, $F382-SUM($I382:DB382)),0),0)</f>
        <v>0</v>
      </c>
      <c r="DD382" s="53">
        <f xml:space="preserve"> (DD$2 &gt;= NTBA!$F$17) * IF(DD$268 &gt;= $E382, MAX( MIN( $F382*$F$264, $F382-SUM($I382:DC382)),0),0)</f>
        <v>0</v>
      </c>
      <c r="DE382" s="53">
        <f xml:space="preserve"> (DE$2 &gt;= NTBA!$F$17) * IF(DE$268 &gt;= $E382, MAX( MIN( $F382*$F$264, $F382-SUM($I382:DD382)),0),0)</f>
        <v>0</v>
      </c>
      <c r="DF382" s="53">
        <f xml:space="preserve"> (DF$2 &gt;= NTBA!$F$17) * IF(DF$268 &gt;= $E382, MAX( MIN( $F382*$F$264, $F382-SUM($I382:DE382)),0),0)</f>
        <v>0</v>
      </c>
      <c r="DG382" s="53">
        <f xml:space="preserve"> (DG$2 &gt;= NTBA!$F$17) * IF(DG$268 &gt;= $E382, MAX( MIN( $F382*$F$264, $F382-SUM($I382:DF382)),0),0)</f>
        <v>0</v>
      </c>
      <c r="DH382" s="53">
        <f xml:space="preserve"> (DH$2 &gt;= NTBA!$F$17) * IF(DH$268 &gt;= $E382, MAX( MIN( $F382*$F$264, $F382-SUM($I382:DG382)),0),0)</f>
        <v>0</v>
      </c>
      <c r="DI382" s="53">
        <f xml:space="preserve"> (DI$2 &gt;= NTBA!$F$17) * IF(DI$268 &gt;= $E382, MAX( MIN( $F382*$F$264, $F382-SUM($I382:DH382)),0),0)</f>
        <v>0</v>
      </c>
      <c r="DJ382" s="53">
        <f xml:space="preserve"> (DJ$2 &gt;= NTBA!$F$17) * IF(DJ$268 &gt;= $E382, MAX( MIN( $F382*$F$264, $F382-SUM($I382:DI382)),0),0)</f>
        <v>0</v>
      </c>
      <c r="DK382" s="53">
        <f xml:space="preserve"> (DK$2 &gt;= NTBA!$F$17) * IF(DK$268 &gt;= $E382, MAX( MIN( $F382*$F$264, $F382-SUM($I382:DJ382)),0),0)</f>
        <v>0</v>
      </c>
      <c r="DL382" s="53">
        <f xml:space="preserve"> (DL$2 &gt;= NTBA!$F$17) * IF(DL$268 &gt;= $E382, MAX( MIN( $F382*$F$264, $F382-SUM($I382:DK382)),0),0)</f>
        <v>0</v>
      </c>
      <c r="DM382" s="53">
        <f xml:space="preserve"> (DM$2 &gt;= NTBA!$F$17) * IF(DM$268 &gt;= $E382, MAX( MIN( $F382*$F$264, $F382-SUM($I382:DL382)),0),0)</f>
        <v>0</v>
      </c>
      <c r="DN382" s="53">
        <f xml:space="preserve"> (DN$2 &gt;= NTBA!$F$17) * IF(DN$268 &gt;= $E382, MAX( MIN( $F382*$F$264, $F382-SUM($I382:DM382)),0),0)</f>
        <v>0</v>
      </c>
      <c r="DO382" s="53">
        <f xml:space="preserve"> (DO$2 &gt;= NTBA!$F$17) * IF(DO$268 &gt;= $E382, MAX( MIN( $F382*$F$264, $F382-SUM($I382:DN382)),0),0)</f>
        <v>0</v>
      </c>
      <c r="DP382" s="53">
        <f xml:space="preserve"> (DP$2 &gt;= NTBA!$F$17) * IF(DP$268 &gt;= $E382, MAX( MIN( $F382*$F$264, $F382-SUM($I382:DO382)),0),0)</f>
        <v>0</v>
      </c>
      <c r="DQ382" s="53">
        <f xml:space="preserve"> (DQ$2 &gt;= NTBA!$F$17) * IF(DQ$268 &gt;= $E382, MAX( MIN( $F382*$F$264, $F382-SUM($I382:DP382)),0),0)</f>
        <v>0</v>
      </c>
      <c r="DR382" s="53">
        <f xml:space="preserve"> (DR$2 &gt;= NTBA!$F$17) * IF(DR$268 &gt;= $E382, MAX( MIN( $F382*$F$264, $F382-SUM($I382:DQ382)),0),0)</f>
        <v>0</v>
      </c>
      <c r="DS382" s="53">
        <f ca="1" xml:space="preserve"> (DS$2 &gt;= NTBA!$F$17) * IF(DS$268 &gt;= $E382, MAX( MIN( $F382*$F$264, $F382-SUM($I382:DR382)),0),0)</f>
        <v>0</v>
      </c>
      <c r="DT382" s="53">
        <f ca="1" xml:space="preserve"> (DT$2 &gt;= NTBA!$F$17) * IF(DT$268 &gt;= $E382, MAX( MIN( $F382*$F$264, $F382-SUM($I382:DS382)),0),0)</f>
        <v>0</v>
      </c>
      <c r="DU382" s="53">
        <f ca="1" xml:space="preserve"> (DU$2 &gt;= NTBA!$F$17) * IF(DU$268 &gt;= $E382, MAX( MIN( $F382*$F$264, $F382-SUM($I382:DT382)),0),0)</f>
        <v>0</v>
      </c>
      <c r="DV382" s="53">
        <f ca="1" xml:space="preserve"> (DV$2 &gt;= NTBA!$F$17) * IF(DV$268 &gt;= $E382, MAX( MIN( $F382*$F$264, $F382-SUM($I382:DU382)),0),0)</f>
        <v>0</v>
      </c>
      <c r="DW382" s="53">
        <f ca="1" xml:space="preserve"> (DW$2 &gt;= NTBA!$F$17) * IF(DW$268 &gt;= $E382, MAX( MIN( $F382*$F$264, $F382-SUM($I382:DV382)),0),0)</f>
        <v>0</v>
      </c>
      <c r="DX382" s="53">
        <f ca="1" xml:space="preserve"> (DX$2 &gt;= NTBA!$F$17) * IF(DX$268 &gt;= $E382, MAX( MIN( $F382*$F$264, $F382-SUM($I382:DW382)),0),0)</f>
        <v>0</v>
      </c>
      <c r="DY382" s="53">
        <f ca="1" xml:space="preserve"> (DY$2 &gt;= NTBA!$F$17) * IF(DY$268 &gt;= $E382, MAX( MIN( $F382*$F$264, $F382-SUM($I382:DX382)),0),0)</f>
        <v>0</v>
      </c>
      <c r="DZ382" s="53">
        <f ca="1" xml:space="preserve"> (DZ$2 &gt;= NTBA!$F$17) * IF(DZ$268 &gt;= $E382, MAX( MIN( $F382*$F$264, $F382-SUM($I382:DY382)),0),0)</f>
        <v>0</v>
      </c>
      <c r="EA382" s="53">
        <f ca="1" xml:space="preserve"> (EA$2 &gt;= NTBA!$F$17) * IF(EA$268 &gt;= $E382, MAX( MIN( $F382*$F$264, $F382-SUM($I382:DZ382)),0),0)</f>
        <v>0</v>
      </c>
      <c r="EB382" s="53">
        <f ca="1" xml:space="preserve"> (EB$2 &gt;= NTBA!$F$17) * IF(EB$268 &gt;= $E382, MAX( MIN( $F382*$F$264, $F382-SUM($I382:EA382)),0),0)</f>
        <v>0</v>
      </c>
      <c r="EC382" s="53">
        <f ca="1" xml:space="preserve"> (EC$2 &gt;= NTBA!$F$17) * IF(EC$268 &gt;= $E382, MAX( MIN( $F382*$F$264, $F382-SUM($I382:EB382)),0),0)</f>
        <v>0</v>
      </c>
      <c r="ED382" s="53">
        <f ca="1" xml:space="preserve"> (ED$2 &gt;= NTBA!$F$17) * IF(ED$268 &gt;= $E382, MAX( MIN( $F382*$F$264, $F382-SUM($I382:EC382)),0),0)</f>
        <v>0</v>
      </c>
      <c r="EE382" s="53">
        <f ca="1" xml:space="preserve"> (EE$2 &gt;= NTBA!$F$17) * IF(EE$268 &gt;= $E382, MAX( MIN( $F382*$F$264, $F382-SUM($I382:ED382)),0),0)</f>
        <v>0</v>
      </c>
      <c r="EF382" s="53">
        <f ca="1" xml:space="preserve"> (EF$2 &gt;= NTBA!$F$17) * IF(EF$268 &gt;= $E382, MAX( MIN( $F382*$F$264, $F382-SUM($I382:EE382)),0),0)</f>
        <v>0</v>
      </c>
      <c r="EG382" s="53">
        <f ca="1" xml:space="preserve"> (EG$2 &gt;= NTBA!$F$17) * IF(EG$268 &gt;= $E382, MAX( MIN( $F382*$F$264, $F382-SUM($I382:EF382)),0),0)</f>
        <v>0</v>
      </c>
      <c r="EH382" s="53">
        <f ca="1" xml:space="preserve"> (EH$2 &gt;= NTBA!$F$17) * IF(EH$268 &gt;= $E382, MAX( MIN( $F382*$F$264, $F382-SUM($I382:EG382)),0),0)</f>
        <v>0</v>
      </c>
      <c r="EI382" s="21"/>
    </row>
    <row r="383" spans="5:139" ht="15" customHeight="1" outlineLevel="1" x14ac:dyDescent="0.35">
      <c r="E383" s="625">
        <v>115</v>
      </c>
      <c r="F383" s="415">
        <f ca="1"/>
        <v>0</v>
      </c>
      <c r="H383" s="26">
        <f t="shared" ca="1" si="185"/>
        <v>0</v>
      </c>
      <c r="I383" s="39"/>
      <c r="J383" s="53">
        <f xml:space="preserve"> (J$2 &gt;= NTBA!$F$17) * IF(J$268 &gt;= $E383, MAX( MIN( $F383*$F$264, $F383-SUM($I383:I383)),0),0)</f>
        <v>0</v>
      </c>
      <c r="K383" s="53">
        <f xml:space="preserve"> (K$2 &gt;= NTBA!$F$17) * IF(K$268 &gt;= $E383, MAX( MIN( $F383*$F$264, $F383-SUM($I383:J383)),0),0)</f>
        <v>0</v>
      </c>
      <c r="L383" s="53">
        <f xml:space="preserve"> (L$2 &gt;= NTBA!$F$17) * IF(L$268 &gt;= $E383, MAX( MIN( $F383*$F$264, $F383-SUM($I383:K383)),0),0)</f>
        <v>0</v>
      </c>
      <c r="M383" s="53">
        <f xml:space="preserve"> (M$2 &gt;= NTBA!$F$17) * IF(M$268 &gt;= $E383, MAX( MIN( $F383*$F$264, $F383-SUM($I383:L383)),0),0)</f>
        <v>0</v>
      </c>
      <c r="N383" s="53">
        <f xml:space="preserve"> (N$2 &gt;= NTBA!$F$17) * IF(N$268 &gt;= $E383, MAX( MIN( $F383*$F$264, $F383-SUM($I383:M383)),0),0)</f>
        <v>0</v>
      </c>
      <c r="O383" s="53">
        <f xml:space="preserve"> (O$2 &gt;= NTBA!$F$17) * IF(O$268 &gt;= $E383, MAX( MIN( $F383*$F$264, $F383-SUM($I383:N383)),0),0)</f>
        <v>0</v>
      </c>
      <c r="P383" s="53">
        <f xml:space="preserve"> (P$2 &gt;= NTBA!$F$17) * IF(P$268 &gt;= $E383, MAX( MIN( $F383*$F$264, $F383-SUM($I383:O383)),0),0)</f>
        <v>0</v>
      </c>
      <c r="Q383" s="53">
        <f xml:space="preserve"> (Q$2 &gt;= NTBA!$F$17) * IF(Q$268 &gt;= $E383, MAX( MIN( $F383*$F$264, $F383-SUM($I383:P383)),0),0)</f>
        <v>0</v>
      </c>
      <c r="R383" s="53">
        <f xml:space="preserve"> (R$2 &gt;= NTBA!$F$17) * IF(R$268 &gt;= $E383, MAX( MIN( $F383*$F$264, $F383-SUM($I383:Q383)),0),0)</f>
        <v>0</v>
      </c>
      <c r="S383" s="53">
        <f xml:space="preserve"> (S$2 &gt;= NTBA!$F$17) * IF(S$268 &gt;= $E383, MAX( MIN( $F383*$F$264, $F383-SUM($I383:R383)),0),0)</f>
        <v>0</v>
      </c>
      <c r="T383" s="53">
        <f xml:space="preserve"> (T$2 &gt;= NTBA!$F$17) * IF(T$268 &gt;= $E383, MAX( MIN( $F383*$F$264, $F383-SUM($I383:S383)),0),0)</f>
        <v>0</v>
      </c>
      <c r="U383" s="53">
        <f xml:space="preserve"> (U$2 &gt;= NTBA!$F$17) * IF(U$268 &gt;= $E383, MAX( MIN( $F383*$F$264, $F383-SUM($I383:T383)),0),0)</f>
        <v>0</v>
      </c>
      <c r="V383" s="53">
        <f xml:space="preserve"> (V$2 &gt;= NTBA!$F$17) * IF(V$268 &gt;= $E383, MAX( MIN( $F383*$F$264, $F383-SUM($I383:U383)),0),0)</f>
        <v>0</v>
      </c>
      <c r="W383" s="53">
        <f xml:space="preserve"> (W$2 &gt;= NTBA!$F$17) * IF(W$268 &gt;= $E383, MAX( MIN( $F383*$F$264, $F383-SUM($I383:V383)),0),0)</f>
        <v>0</v>
      </c>
      <c r="X383" s="53">
        <f xml:space="preserve"> (X$2 &gt;= NTBA!$F$17) * IF(X$268 &gt;= $E383, MAX( MIN( $F383*$F$264, $F383-SUM($I383:W383)),0),0)</f>
        <v>0</v>
      </c>
      <c r="Y383" s="53">
        <f xml:space="preserve"> (Y$2 &gt;= NTBA!$F$17) * IF(Y$268 &gt;= $E383, MAX( MIN( $F383*$F$264, $F383-SUM($I383:X383)),0),0)</f>
        <v>0</v>
      </c>
      <c r="Z383" s="53">
        <f xml:space="preserve"> (Z$2 &gt;= NTBA!$F$17) * IF(Z$268 &gt;= $E383, MAX( MIN( $F383*$F$264, $F383-SUM($I383:Y383)),0),0)</f>
        <v>0</v>
      </c>
      <c r="AA383" s="53">
        <f xml:space="preserve"> (AA$2 &gt;= NTBA!$F$17) * IF(AA$268 &gt;= $E383, MAX( MIN( $F383*$F$264, $F383-SUM($I383:Z383)),0),0)</f>
        <v>0</v>
      </c>
      <c r="AB383" s="53">
        <f xml:space="preserve"> (AB$2 &gt;= NTBA!$F$17) * IF(AB$268 &gt;= $E383, MAX( MIN( $F383*$F$264, $F383-SUM($I383:AA383)),0),0)</f>
        <v>0</v>
      </c>
      <c r="AC383" s="53">
        <f xml:space="preserve"> (AC$2 &gt;= NTBA!$F$17) * IF(AC$268 &gt;= $E383, MAX( MIN( $F383*$F$264, $F383-SUM($I383:AB383)),0),0)</f>
        <v>0</v>
      </c>
      <c r="AD383" s="53">
        <f xml:space="preserve"> (AD$2 &gt;= NTBA!$F$17) * IF(AD$268 &gt;= $E383, MAX( MIN( $F383*$F$264, $F383-SUM($I383:AC383)),0),0)</f>
        <v>0</v>
      </c>
      <c r="AE383" s="53">
        <f xml:space="preserve"> (AE$2 &gt;= NTBA!$F$17) * IF(AE$268 &gt;= $E383, MAX( MIN( $F383*$F$264, $F383-SUM($I383:AD383)),0),0)</f>
        <v>0</v>
      </c>
      <c r="AF383" s="53">
        <f xml:space="preserve"> (AF$2 &gt;= NTBA!$F$17) * IF(AF$268 &gt;= $E383, MAX( MIN( $F383*$F$264, $F383-SUM($I383:AE383)),0),0)</f>
        <v>0</v>
      </c>
      <c r="AG383" s="53">
        <f xml:space="preserve"> (AG$2 &gt;= NTBA!$F$17) * IF(AG$268 &gt;= $E383, MAX( MIN( $F383*$F$264, $F383-SUM($I383:AF383)),0),0)</f>
        <v>0</v>
      </c>
      <c r="AH383" s="53">
        <f xml:space="preserve"> (AH$2 &gt;= NTBA!$F$17) * IF(AH$268 &gt;= $E383, MAX( MIN( $F383*$F$264, $F383-SUM($I383:AG383)),0),0)</f>
        <v>0</v>
      </c>
      <c r="AI383" s="53">
        <f xml:space="preserve"> (AI$2 &gt;= NTBA!$F$17) * IF(AI$268 &gt;= $E383, MAX( MIN( $F383*$F$264, $F383-SUM($I383:AH383)),0),0)</f>
        <v>0</v>
      </c>
      <c r="AJ383" s="53">
        <f xml:space="preserve"> (AJ$2 &gt;= NTBA!$F$17) * IF(AJ$268 &gt;= $E383, MAX( MIN( $F383*$F$264, $F383-SUM($I383:AI383)),0),0)</f>
        <v>0</v>
      </c>
      <c r="AK383" s="53">
        <f xml:space="preserve"> (AK$2 &gt;= NTBA!$F$17) * IF(AK$268 &gt;= $E383, MAX( MIN( $F383*$F$264, $F383-SUM($I383:AJ383)),0),0)</f>
        <v>0</v>
      </c>
      <c r="AL383" s="53">
        <f xml:space="preserve"> (AL$2 &gt;= NTBA!$F$17) * IF(AL$268 &gt;= $E383, MAX( MIN( $F383*$F$264, $F383-SUM($I383:AK383)),0),0)</f>
        <v>0</v>
      </c>
      <c r="AM383" s="53">
        <f xml:space="preserve"> (AM$2 &gt;= NTBA!$F$17) * IF(AM$268 &gt;= $E383, MAX( MIN( $F383*$F$264, $F383-SUM($I383:AL383)),0),0)</f>
        <v>0</v>
      </c>
      <c r="AN383" s="53">
        <f xml:space="preserve"> (AN$2 &gt;= NTBA!$F$17) * IF(AN$268 &gt;= $E383, MAX( MIN( $F383*$F$264, $F383-SUM($I383:AM383)),0),0)</f>
        <v>0</v>
      </c>
      <c r="AO383" s="53">
        <f xml:space="preserve"> (AO$2 &gt;= NTBA!$F$17) * IF(AO$268 &gt;= $E383, MAX( MIN( $F383*$F$264, $F383-SUM($I383:AN383)),0),0)</f>
        <v>0</v>
      </c>
      <c r="AP383" s="53">
        <f xml:space="preserve"> (AP$2 &gt;= NTBA!$F$17) * IF(AP$268 &gt;= $E383, MAX( MIN( $F383*$F$264, $F383-SUM($I383:AO383)),0),0)</f>
        <v>0</v>
      </c>
      <c r="AQ383" s="53">
        <f xml:space="preserve"> (AQ$2 &gt;= NTBA!$F$17) * IF(AQ$268 &gt;= $E383, MAX( MIN( $F383*$F$264, $F383-SUM($I383:AP383)),0),0)</f>
        <v>0</v>
      </c>
      <c r="AR383" s="53">
        <f xml:space="preserve"> (AR$2 &gt;= NTBA!$F$17) * IF(AR$268 &gt;= $E383, MAX( MIN( $F383*$F$264, $F383-SUM($I383:AQ383)),0),0)</f>
        <v>0</v>
      </c>
      <c r="AS383" s="53">
        <f xml:space="preserve"> (AS$2 &gt;= NTBA!$F$17) * IF(AS$268 &gt;= $E383, MAX( MIN( $F383*$F$264, $F383-SUM($I383:AR383)),0),0)</f>
        <v>0</v>
      </c>
      <c r="AT383" s="53">
        <f xml:space="preserve"> (AT$2 &gt;= NTBA!$F$17) * IF(AT$268 &gt;= $E383, MAX( MIN( $F383*$F$264, $F383-SUM($I383:AS383)),0),0)</f>
        <v>0</v>
      </c>
      <c r="AU383" s="53">
        <f xml:space="preserve"> (AU$2 &gt;= NTBA!$F$17) * IF(AU$268 &gt;= $E383, MAX( MIN( $F383*$F$264, $F383-SUM($I383:AT383)),0),0)</f>
        <v>0</v>
      </c>
      <c r="AV383" s="53">
        <f xml:space="preserve"> (AV$2 &gt;= NTBA!$F$17) * IF(AV$268 &gt;= $E383, MAX( MIN( $F383*$F$264, $F383-SUM($I383:AU383)),0),0)</f>
        <v>0</v>
      </c>
      <c r="AW383" s="53">
        <f xml:space="preserve"> (AW$2 &gt;= NTBA!$F$17) * IF(AW$268 &gt;= $E383, MAX( MIN( $F383*$F$264, $F383-SUM($I383:AV383)),0),0)</f>
        <v>0</v>
      </c>
      <c r="AX383" s="53">
        <f xml:space="preserve"> (AX$2 &gt;= NTBA!$F$17) * IF(AX$268 &gt;= $E383, MAX( MIN( $F383*$F$264, $F383-SUM($I383:AW383)),0),0)</f>
        <v>0</v>
      </c>
      <c r="AY383" s="53">
        <f xml:space="preserve"> (AY$2 &gt;= NTBA!$F$17) * IF(AY$268 &gt;= $E383, MAX( MIN( $F383*$F$264, $F383-SUM($I383:AX383)),0),0)</f>
        <v>0</v>
      </c>
      <c r="AZ383" s="53">
        <f xml:space="preserve"> (AZ$2 &gt;= NTBA!$F$17) * IF(AZ$268 &gt;= $E383, MAX( MIN( $F383*$F$264, $F383-SUM($I383:AY383)),0),0)</f>
        <v>0</v>
      </c>
      <c r="BA383" s="53">
        <f xml:space="preserve"> (BA$2 &gt;= NTBA!$F$17) * IF(BA$268 &gt;= $E383, MAX( MIN( $F383*$F$264, $F383-SUM($I383:AZ383)),0),0)</f>
        <v>0</v>
      </c>
      <c r="BB383" s="53">
        <f xml:space="preserve"> (BB$2 &gt;= NTBA!$F$17) * IF(BB$268 &gt;= $E383, MAX( MIN( $F383*$F$264, $F383-SUM($I383:BA383)),0),0)</f>
        <v>0</v>
      </c>
      <c r="BC383" s="53">
        <f xml:space="preserve"> (BC$2 &gt;= NTBA!$F$17) * IF(BC$268 &gt;= $E383, MAX( MIN( $F383*$F$264, $F383-SUM($I383:BB383)),0),0)</f>
        <v>0</v>
      </c>
      <c r="BD383" s="53">
        <f xml:space="preserve"> (BD$2 &gt;= NTBA!$F$17) * IF(BD$268 &gt;= $E383, MAX( MIN( $F383*$F$264, $F383-SUM($I383:BC383)),0),0)</f>
        <v>0</v>
      </c>
      <c r="BE383" s="53">
        <f xml:space="preserve"> (BE$2 &gt;= NTBA!$F$17) * IF(BE$268 &gt;= $E383, MAX( MIN( $F383*$F$264, $F383-SUM($I383:BD383)),0),0)</f>
        <v>0</v>
      </c>
      <c r="BF383" s="53">
        <f xml:space="preserve"> (BF$2 &gt;= NTBA!$F$17) * IF(BF$268 &gt;= $E383, MAX( MIN( $F383*$F$264, $F383-SUM($I383:BE383)),0),0)</f>
        <v>0</v>
      </c>
      <c r="BG383" s="53">
        <f xml:space="preserve"> (BG$2 &gt;= NTBA!$F$17) * IF(BG$268 &gt;= $E383, MAX( MIN( $F383*$F$264, $F383-SUM($I383:BF383)),0),0)</f>
        <v>0</v>
      </c>
      <c r="BH383" s="53">
        <f xml:space="preserve"> (BH$2 &gt;= NTBA!$F$17) * IF(BH$268 &gt;= $E383, MAX( MIN( $F383*$F$264, $F383-SUM($I383:BG383)),0),0)</f>
        <v>0</v>
      </c>
      <c r="BI383" s="53">
        <f xml:space="preserve"> (BI$2 &gt;= NTBA!$F$17) * IF(BI$268 &gt;= $E383, MAX( MIN( $F383*$F$264, $F383-SUM($I383:BH383)),0),0)</f>
        <v>0</v>
      </c>
      <c r="BJ383" s="53">
        <f xml:space="preserve"> (BJ$2 &gt;= NTBA!$F$17) * IF(BJ$268 &gt;= $E383, MAX( MIN( $F383*$F$264, $F383-SUM($I383:BI383)),0),0)</f>
        <v>0</v>
      </c>
      <c r="BK383" s="53">
        <f xml:space="preserve"> (BK$2 &gt;= NTBA!$F$17) * IF(BK$268 &gt;= $E383, MAX( MIN( $F383*$F$264, $F383-SUM($I383:BJ383)),0),0)</f>
        <v>0</v>
      </c>
      <c r="BL383" s="53">
        <f xml:space="preserve"> (BL$2 &gt;= NTBA!$F$17) * IF(BL$268 &gt;= $E383, MAX( MIN( $F383*$F$264, $F383-SUM($I383:BK383)),0),0)</f>
        <v>0</v>
      </c>
      <c r="BM383" s="53">
        <f xml:space="preserve"> (BM$2 &gt;= NTBA!$F$17) * IF(BM$268 &gt;= $E383, MAX( MIN( $F383*$F$264, $F383-SUM($I383:BL383)),0),0)</f>
        <v>0</v>
      </c>
      <c r="BN383" s="53">
        <f xml:space="preserve"> (BN$2 &gt;= NTBA!$F$17) * IF(BN$268 &gt;= $E383, MAX( MIN( $F383*$F$264, $F383-SUM($I383:BM383)),0),0)</f>
        <v>0</v>
      </c>
      <c r="BO383" s="53">
        <f xml:space="preserve"> (BO$2 &gt;= NTBA!$F$17) * IF(BO$268 &gt;= $E383, MAX( MIN( $F383*$F$264, $F383-SUM($I383:BN383)),0),0)</f>
        <v>0</v>
      </c>
      <c r="BP383" s="53">
        <f xml:space="preserve"> (BP$2 &gt;= NTBA!$F$17) * IF(BP$268 &gt;= $E383, MAX( MIN( $F383*$F$264, $F383-SUM($I383:BO383)),0),0)</f>
        <v>0</v>
      </c>
      <c r="BQ383" s="53">
        <f xml:space="preserve"> (BQ$2 &gt;= NTBA!$F$17) * IF(BQ$268 &gt;= $E383, MAX( MIN( $F383*$F$264, $F383-SUM($I383:BP383)),0),0)</f>
        <v>0</v>
      </c>
      <c r="BR383" s="53">
        <f xml:space="preserve"> (BR$2 &gt;= NTBA!$F$17) * IF(BR$268 &gt;= $E383, MAX( MIN( $F383*$F$264, $F383-SUM($I383:BQ383)),0),0)</f>
        <v>0</v>
      </c>
      <c r="BS383" s="53">
        <f xml:space="preserve"> (BS$2 &gt;= NTBA!$F$17) * IF(BS$268 &gt;= $E383, MAX( MIN( $F383*$F$264, $F383-SUM($I383:BR383)),0),0)</f>
        <v>0</v>
      </c>
      <c r="BT383" s="53">
        <f xml:space="preserve"> (BT$2 &gt;= NTBA!$F$17) * IF(BT$268 &gt;= $E383, MAX( MIN( $F383*$F$264, $F383-SUM($I383:BS383)),0),0)</f>
        <v>0</v>
      </c>
      <c r="BU383" s="53">
        <f xml:space="preserve"> (BU$2 &gt;= NTBA!$F$17) * IF(BU$268 &gt;= $E383, MAX( MIN( $F383*$F$264, $F383-SUM($I383:BT383)),0),0)</f>
        <v>0</v>
      </c>
      <c r="BV383" s="53">
        <f xml:space="preserve"> (BV$2 &gt;= NTBA!$F$17) * IF(BV$268 &gt;= $E383, MAX( MIN( $F383*$F$264, $F383-SUM($I383:BU383)),0),0)</f>
        <v>0</v>
      </c>
      <c r="BW383" s="53">
        <f xml:space="preserve"> (BW$2 &gt;= NTBA!$F$17) * IF(BW$268 &gt;= $E383, MAX( MIN( $F383*$F$264, $F383-SUM($I383:BV383)),0),0)</f>
        <v>0</v>
      </c>
      <c r="BX383" s="53">
        <f xml:space="preserve"> (BX$2 &gt;= NTBA!$F$17) * IF(BX$268 &gt;= $E383, MAX( MIN( $F383*$F$264, $F383-SUM($I383:BW383)),0),0)</f>
        <v>0</v>
      </c>
      <c r="BY383" s="53">
        <f xml:space="preserve"> (BY$2 &gt;= NTBA!$F$17) * IF(BY$268 &gt;= $E383, MAX( MIN( $F383*$F$264, $F383-SUM($I383:BX383)),0),0)</f>
        <v>0</v>
      </c>
      <c r="BZ383" s="53">
        <f xml:space="preserve"> (BZ$2 &gt;= NTBA!$F$17) * IF(BZ$268 &gt;= $E383, MAX( MIN( $F383*$F$264, $F383-SUM($I383:BY383)),0),0)</f>
        <v>0</v>
      </c>
      <c r="CA383" s="53">
        <f xml:space="preserve"> (CA$2 &gt;= NTBA!$F$17) * IF(CA$268 &gt;= $E383, MAX( MIN( $F383*$F$264, $F383-SUM($I383:BZ383)),0),0)</f>
        <v>0</v>
      </c>
      <c r="CB383" s="53">
        <f xml:space="preserve"> (CB$2 &gt;= NTBA!$F$17) * IF(CB$268 &gt;= $E383, MAX( MIN( $F383*$F$264, $F383-SUM($I383:CA383)),0),0)</f>
        <v>0</v>
      </c>
      <c r="CC383" s="53">
        <f xml:space="preserve"> (CC$2 &gt;= NTBA!$F$17) * IF(CC$268 &gt;= $E383, MAX( MIN( $F383*$F$264, $F383-SUM($I383:CB383)),0),0)</f>
        <v>0</v>
      </c>
      <c r="CD383" s="53">
        <f xml:space="preserve"> (CD$2 &gt;= NTBA!$F$17) * IF(CD$268 &gt;= $E383, MAX( MIN( $F383*$F$264, $F383-SUM($I383:CC383)),0),0)</f>
        <v>0</v>
      </c>
      <c r="CE383" s="53">
        <f xml:space="preserve"> (CE$2 &gt;= NTBA!$F$17) * IF(CE$268 &gt;= $E383, MAX( MIN( $F383*$F$264, $F383-SUM($I383:CD383)),0),0)</f>
        <v>0</v>
      </c>
      <c r="CF383" s="53">
        <f xml:space="preserve"> (CF$2 &gt;= NTBA!$F$17) * IF(CF$268 &gt;= $E383, MAX( MIN( $F383*$F$264, $F383-SUM($I383:CE383)),0),0)</f>
        <v>0</v>
      </c>
      <c r="CG383" s="53">
        <f xml:space="preserve"> (CG$2 &gt;= NTBA!$F$17) * IF(CG$268 &gt;= $E383, MAX( MIN( $F383*$F$264, $F383-SUM($I383:CF383)),0),0)</f>
        <v>0</v>
      </c>
      <c r="CH383" s="53">
        <f xml:space="preserve"> (CH$2 &gt;= NTBA!$F$17) * IF(CH$268 &gt;= $E383, MAX( MIN( $F383*$F$264, $F383-SUM($I383:CG383)),0),0)</f>
        <v>0</v>
      </c>
      <c r="CI383" s="53">
        <f xml:space="preserve"> (CI$2 &gt;= NTBA!$F$17) * IF(CI$268 &gt;= $E383, MAX( MIN( $F383*$F$264, $F383-SUM($I383:CH383)),0),0)</f>
        <v>0</v>
      </c>
      <c r="CJ383" s="53">
        <f xml:space="preserve"> (CJ$2 &gt;= NTBA!$F$17) * IF(CJ$268 &gt;= $E383, MAX( MIN( $F383*$F$264, $F383-SUM($I383:CI383)),0),0)</f>
        <v>0</v>
      </c>
      <c r="CK383" s="53">
        <f xml:space="preserve"> (CK$2 &gt;= NTBA!$F$17) * IF(CK$268 &gt;= $E383, MAX( MIN( $F383*$F$264, $F383-SUM($I383:CJ383)),0),0)</f>
        <v>0</v>
      </c>
      <c r="CL383" s="53">
        <f xml:space="preserve"> (CL$2 &gt;= NTBA!$F$17) * IF(CL$268 &gt;= $E383, MAX( MIN( $F383*$F$264, $F383-SUM($I383:CK383)),0),0)</f>
        <v>0</v>
      </c>
      <c r="CM383" s="53">
        <f xml:space="preserve"> (CM$2 &gt;= NTBA!$F$17) * IF(CM$268 &gt;= $E383, MAX( MIN( $F383*$F$264, $F383-SUM($I383:CL383)),0),0)</f>
        <v>0</v>
      </c>
      <c r="CN383" s="53">
        <f xml:space="preserve"> (CN$2 &gt;= NTBA!$F$17) * IF(CN$268 &gt;= $E383, MAX( MIN( $F383*$F$264, $F383-SUM($I383:CM383)),0),0)</f>
        <v>0</v>
      </c>
      <c r="CO383" s="53">
        <f xml:space="preserve"> (CO$2 &gt;= NTBA!$F$17) * IF(CO$268 &gt;= $E383, MAX( MIN( $F383*$F$264, $F383-SUM($I383:CN383)),0),0)</f>
        <v>0</v>
      </c>
      <c r="CP383" s="53">
        <f xml:space="preserve"> (CP$2 &gt;= NTBA!$F$17) * IF(CP$268 &gt;= $E383, MAX( MIN( $F383*$F$264, $F383-SUM($I383:CO383)),0),0)</f>
        <v>0</v>
      </c>
      <c r="CQ383" s="53">
        <f xml:space="preserve"> (CQ$2 &gt;= NTBA!$F$17) * IF(CQ$268 &gt;= $E383, MAX( MIN( $F383*$F$264, $F383-SUM($I383:CP383)),0),0)</f>
        <v>0</v>
      </c>
      <c r="CR383" s="53">
        <f xml:space="preserve"> (CR$2 &gt;= NTBA!$F$17) * IF(CR$268 &gt;= $E383, MAX( MIN( $F383*$F$264, $F383-SUM($I383:CQ383)),0),0)</f>
        <v>0</v>
      </c>
      <c r="CS383" s="53">
        <f xml:space="preserve"> (CS$2 &gt;= NTBA!$F$17) * IF(CS$268 &gt;= $E383, MAX( MIN( $F383*$F$264, $F383-SUM($I383:CR383)),0),0)</f>
        <v>0</v>
      </c>
      <c r="CT383" s="53">
        <f xml:space="preserve"> (CT$2 &gt;= NTBA!$F$17) * IF(CT$268 &gt;= $E383, MAX( MIN( $F383*$F$264, $F383-SUM($I383:CS383)),0),0)</f>
        <v>0</v>
      </c>
      <c r="CU383" s="53">
        <f xml:space="preserve"> (CU$2 &gt;= NTBA!$F$17) * IF(CU$268 &gt;= $E383, MAX( MIN( $F383*$F$264, $F383-SUM($I383:CT383)),0),0)</f>
        <v>0</v>
      </c>
      <c r="CV383" s="53">
        <f xml:space="preserve"> (CV$2 &gt;= NTBA!$F$17) * IF(CV$268 &gt;= $E383, MAX( MIN( $F383*$F$264, $F383-SUM($I383:CU383)),0),0)</f>
        <v>0</v>
      </c>
      <c r="CW383" s="53">
        <f xml:space="preserve"> (CW$2 &gt;= NTBA!$F$17) * IF(CW$268 &gt;= $E383, MAX( MIN( $F383*$F$264, $F383-SUM($I383:CV383)),0),0)</f>
        <v>0</v>
      </c>
      <c r="CX383" s="53">
        <f xml:space="preserve"> (CX$2 &gt;= NTBA!$F$17) * IF(CX$268 &gt;= $E383, MAX( MIN( $F383*$F$264, $F383-SUM($I383:CW383)),0),0)</f>
        <v>0</v>
      </c>
      <c r="CY383" s="53">
        <f xml:space="preserve"> (CY$2 &gt;= NTBA!$F$17) * IF(CY$268 &gt;= $E383, MAX( MIN( $F383*$F$264, $F383-SUM($I383:CX383)),0),0)</f>
        <v>0</v>
      </c>
      <c r="CZ383" s="53">
        <f xml:space="preserve"> (CZ$2 &gt;= NTBA!$F$17) * IF(CZ$268 &gt;= $E383, MAX( MIN( $F383*$F$264, $F383-SUM($I383:CY383)),0),0)</f>
        <v>0</v>
      </c>
      <c r="DA383" s="53">
        <f xml:space="preserve"> (DA$2 &gt;= NTBA!$F$17) * IF(DA$268 &gt;= $E383, MAX( MIN( $F383*$F$264, $F383-SUM($I383:CZ383)),0),0)</f>
        <v>0</v>
      </c>
      <c r="DB383" s="53">
        <f xml:space="preserve"> (DB$2 &gt;= NTBA!$F$17) * IF(DB$268 &gt;= $E383, MAX( MIN( $F383*$F$264, $F383-SUM($I383:DA383)),0),0)</f>
        <v>0</v>
      </c>
      <c r="DC383" s="53">
        <f xml:space="preserve"> (DC$2 &gt;= NTBA!$F$17) * IF(DC$268 &gt;= $E383, MAX( MIN( $F383*$F$264, $F383-SUM($I383:DB383)),0),0)</f>
        <v>0</v>
      </c>
      <c r="DD383" s="53">
        <f xml:space="preserve"> (DD$2 &gt;= NTBA!$F$17) * IF(DD$268 &gt;= $E383, MAX( MIN( $F383*$F$264, $F383-SUM($I383:DC383)),0),0)</f>
        <v>0</v>
      </c>
      <c r="DE383" s="53">
        <f xml:space="preserve"> (DE$2 &gt;= NTBA!$F$17) * IF(DE$268 &gt;= $E383, MAX( MIN( $F383*$F$264, $F383-SUM($I383:DD383)),0),0)</f>
        <v>0</v>
      </c>
      <c r="DF383" s="53">
        <f xml:space="preserve"> (DF$2 &gt;= NTBA!$F$17) * IF(DF$268 &gt;= $E383, MAX( MIN( $F383*$F$264, $F383-SUM($I383:DE383)),0),0)</f>
        <v>0</v>
      </c>
      <c r="DG383" s="53">
        <f xml:space="preserve"> (DG$2 &gt;= NTBA!$F$17) * IF(DG$268 &gt;= $E383, MAX( MIN( $F383*$F$264, $F383-SUM($I383:DF383)),0),0)</f>
        <v>0</v>
      </c>
      <c r="DH383" s="53">
        <f xml:space="preserve"> (DH$2 &gt;= NTBA!$F$17) * IF(DH$268 &gt;= $E383, MAX( MIN( $F383*$F$264, $F383-SUM($I383:DG383)),0),0)</f>
        <v>0</v>
      </c>
      <c r="DI383" s="53">
        <f xml:space="preserve"> (DI$2 &gt;= NTBA!$F$17) * IF(DI$268 &gt;= $E383, MAX( MIN( $F383*$F$264, $F383-SUM($I383:DH383)),0),0)</f>
        <v>0</v>
      </c>
      <c r="DJ383" s="53">
        <f xml:space="preserve"> (DJ$2 &gt;= NTBA!$F$17) * IF(DJ$268 &gt;= $E383, MAX( MIN( $F383*$F$264, $F383-SUM($I383:DI383)),0),0)</f>
        <v>0</v>
      </c>
      <c r="DK383" s="53">
        <f xml:space="preserve"> (DK$2 &gt;= NTBA!$F$17) * IF(DK$268 &gt;= $E383, MAX( MIN( $F383*$F$264, $F383-SUM($I383:DJ383)),0),0)</f>
        <v>0</v>
      </c>
      <c r="DL383" s="53">
        <f xml:space="preserve"> (DL$2 &gt;= NTBA!$F$17) * IF(DL$268 &gt;= $E383, MAX( MIN( $F383*$F$264, $F383-SUM($I383:DK383)),0),0)</f>
        <v>0</v>
      </c>
      <c r="DM383" s="53">
        <f xml:space="preserve"> (DM$2 &gt;= NTBA!$F$17) * IF(DM$268 &gt;= $E383, MAX( MIN( $F383*$F$264, $F383-SUM($I383:DL383)),0),0)</f>
        <v>0</v>
      </c>
      <c r="DN383" s="53">
        <f xml:space="preserve"> (DN$2 &gt;= NTBA!$F$17) * IF(DN$268 &gt;= $E383, MAX( MIN( $F383*$F$264, $F383-SUM($I383:DM383)),0),0)</f>
        <v>0</v>
      </c>
      <c r="DO383" s="53">
        <f xml:space="preserve"> (DO$2 &gt;= NTBA!$F$17) * IF(DO$268 &gt;= $E383, MAX( MIN( $F383*$F$264, $F383-SUM($I383:DN383)),0),0)</f>
        <v>0</v>
      </c>
      <c r="DP383" s="53">
        <f xml:space="preserve"> (DP$2 &gt;= NTBA!$F$17) * IF(DP$268 &gt;= $E383, MAX( MIN( $F383*$F$264, $F383-SUM($I383:DO383)),0),0)</f>
        <v>0</v>
      </c>
      <c r="DQ383" s="53">
        <f xml:space="preserve"> (DQ$2 &gt;= NTBA!$F$17) * IF(DQ$268 &gt;= $E383, MAX( MIN( $F383*$F$264, $F383-SUM($I383:DP383)),0),0)</f>
        <v>0</v>
      </c>
      <c r="DR383" s="53">
        <f xml:space="preserve"> (DR$2 &gt;= NTBA!$F$17) * IF(DR$268 &gt;= $E383, MAX( MIN( $F383*$F$264, $F383-SUM($I383:DQ383)),0),0)</f>
        <v>0</v>
      </c>
      <c r="DS383" s="53">
        <f xml:space="preserve"> (DS$2 &gt;= NTBA!$F$17) * IF(DS$268 &gt;= $E383, MAX( MIN( $F383*$F$264, $F383-SUM($I383:DR383)),0),0)</f>
        <v>0</v>
      </c>
      <c r="DT383" s="53">
        <f ca="1" xml:space="preserve"> (DT$2 &gt;= NTBA!$F$17) * IF(DT$268 &gt;= $E383, MAX( MIN( $F383*$F$264, $F383-SUM($I383:DS383)),0),0)</f>
        <v>0</v>
      </c>
      <c r="DU383" s="53">
        <f ca="1" xml:space="preserve"> (DU$2 &gt;= NTBA!$F$17) * IF(DU$268 &gt;= $E383, MAX( MIN( $F383*$F$264, $F383-SUM($I383:DT383)),0),0)</f>
        <v>0</v>
      </c>
      <c r="DV383" s="53">
        <f ca="1" xml:space="preserve"> (DV$2 &gt;= NTBA!$F$17) * IF(DV$268 &gt;= $E383, MAX( MIN( $F383*$F$264, $F383-SUM($I383:DU383)),0),0)</f>
        <v>0</v>
      </c>
      <c r="DW383" s="53">
        <f ca="1" xml:space="preserve"> (DW$2 &gt;= NTBA!$F$17) * IF(DW$268 &gt;= $E383, MAX( MIN( $F383*$F$264, $F383-SUM($I383:DV383)),0),0)</f>
        <v>0</v>
      </c>
      <c r="DX383" s="53">
        <f ca="1" xml:space="preserve"> (DX$2 &gt;= NTBA!$F$17) * IF(DX$268 &gt;= $E383, MAX( MIN( $F383*$F$264, $F383-SUM($I383:DW383)),0),0)</f>
        <v>0</v>
      </c>
      <c r="DY383" s="53">
        <f ca="1" xml:space="preserve"> (DY$2 &gt;= NTBA!$F$17) * IF(DY$268 &gt;= $E383, MAX( MIN( $F383*$F$264, $F383-SUM($I383:DX383)),0),0)</f>
        <v>0</v>
      </c>
      <c r="DZ383" s="53">
        <f ca="1" xml:space="preserve"> (DZ$2 &gt;= NTBA!$F$17) * IF(DZ$268 &gt;= $E383, MAX( MIN( $F383*$F$264, $F383-SUM($I383:DY383)),0),0)</f>
        <v>0</v>
      </c>
      <c r="EA383" s="53">
        <f ca="1" xml:space="preserve"> (EA$2 &gt;= NTBA!$F$17) * IF(EA$268 &gt;= $E383, MAX( MIN( $F383*$F$264, $F383-SUM($I383:DZ383)),0),0)</f>
        <v>0</v>
      </c>
      <c r="EB383" s="53">
        <f ca="1" xml:space="preserve"> (EB$2 &gt;= NTBA!$F$17) * IF(EB$268 &gt;= $E383, MAX( MIN( $F383*$F$264, $F383-SUM($I383:EA383)),0),0)</f>
        <v>0</v>
      </c>
      <c r="EC383" s="53">
        <f ca="1" xml:space="preserve"> (EC$2 &gt;= NTBA!$F$17) * IF(EC$268 &gt;= $E383, MAX( MIN( $F383*$F$264, $F383-SUM($I383:EB383)),0),0)</f>
        <v>0</v>
      </c>
      <c r="ED383" s="53">
        <f ca="1" xml:space="preserve"> (ED$2 &gt;= NTBA!$F$17) * IF(ED$268 &gt;= $E383, MAX( MIN( $F383*$F$264, $F383-SUM($I383:EC383)),0),0)</f>
        <v>0</v>
      </c>
      <c r="EE383" s="53">
        <f ca="1" xml:space="preserve"> (EE$2 &gt;= NTBA!$F$17) * IF(EE$268 &gt;= $E383, MAX( MIN( $F383*$F$264, $F383-SUM($I383:ED383)),0),0)</f>
        <v>0</v>
      </c>
      <c r="EF383" s="53">
        <f ca="1" xml:space="preserve"> (EF$2 &gt;= NTBA!$F$17) * IF(EF$268 &gt;= $E383, MAX( MIN( $F383*$F$264, $F383-SUM($I383:EE383)),0),0)</f>
        <v>0</v>
      </c>
      <c r="EG383" s="53">
        <f ca="1" xml:space="preserve"> (EG$2 &gt;= NTBA!$F$17) * IF(EG$268 &gt;= $E383, MAX( MIN( $F383*$F$264, $F383-SUM($I383:EF383)),0),0)</f>
        <v>0</v>
      </c>
      <c r="EH383" s="53">
        <f ca="1" xml:space="preserve"> (EH$2 &gt;= NTBA!$F$17) * IF(EH$268 &gt;= $E383, MAX( MIN( $F383*$F$264, $F383-SUM($I383:EG383)),0),0)</f>
        <v>0</v>
      </c>
      <c r="EI383" s="21"/>
    </row>
    <row r="384" spans="5:139" ht="15" customHeight="1" outlineLevel="1" x14ac:dyDescent="0.35">
      <c r="E384" s="625">
        <v>116</v>
      </c>
      <c r="F384" s="415">
        <f ca="1"/>
        <v>0</v>
      </c>
      <c r="H384" s="26">
        <f t="shared" ca="1" si="185"/>
        <v>0</v>
      </c>
      <c r="I384" s="39"/>
      <c r="J384" s="53">
        <f xml:space="preserve"> (J$2 &gt;= NTBA!$F$17) * IF(J$268 &gt;= $E384, MAX( MIN( $F384*$F$264, $F384-SUM($I384:I384)),0),0)</f>
        <v>0</v>
      </c>
      <c r="K384" s="53">
        <f xml:space="preserve"> (K$2 &gt;= NTBA!$F$17) * IF(K$268 &gt;= $E384, MAX( MIN( $F384*$F$264, $F384-SUM($I384:J384)),0),0)</f>
        <v>0</v>
      </c>
      <c r="L384" s="53">
        <f xml:space="preserve"> (L$2 &gt;= NTBA!$F$17) * IF(L$268 &gt;= $E384, MAX( MIN( $F384*$F$264, $F384-SUM($I384:K384)),0),0)</f>
        <v>0</v>
      </c>
      <c r="M384" s="53">
        <f xml:space="preserve"> (M$2 &gt;= NTBA!$F$17) * IF(M$268 &gt;= $E384, MAX( MIN( $F384*$F$264, $F384-SUM($I384:L384)),0),0)</f>
        <v>0</v>
      </c>
      <c r="N384" s="53">
        <f xml:space="preserve"> (N$2 &gt;= NTBA!$F$17) * IF(N$268 &gt;= $E384, MAX( MIN( $F384*$F$264, $F384-SUM($I384:M384)),0),0)</f>
        <v>0</v>
      </c>
      <c r="O384" s="53">
        <f xml:space="preserve"> (O$2 &gt;= NTBA!$F$17) * IF(O$268 &gt;= $E384, MAX( MIN( $F384*$F$264, $F384-SUM($I384:N384)),0),0)</f>
        <v>0</v>
      </c>
      <c r="P384" s="53">
        <f xml:space="preserve"> (P$2 &gt;= NTBA!$F$17) * IF(P$268 &gt;= $E384, MAX( MIN( $F384*$F$264, $F384-SUM($I384:O384)),0),0)</f>
        <v>0</v>
      </c>
      <c r="Q384" s="53">
        <f xml:space="preserve"> (Q$2 &gt;= NTBA!$F$17) * IF(Q$268 &gt;= $E384, MAX( MIN( $F384*$F$264, $F384-SUM($I384:P384)),0),0)</f>
        <v>0</v>
      </c>
      <c r="R384" s="53">
        <f xml:space="preserve"> (R$2 &gt;= NTBA!$F$17) * IF(R$268 &gt;= $E384, MAX( MIN( $F384*$F$264, $F384-SUM($I384:Q384)),0),0)</f>
        <v>0</v>
      </c>
      <c r="S384" s="53">
        <f xml:space="preserve"> (S$2 &gt;= NTBA!$F$17) * IF(S$268 &gt;= $E384, MAX( MIN( $F384*$F$264, $F384-SUM($I384:R384)),0),0)</f>
        <v>0</v>
      </c>
      <c r="T384" s="53">
        <f xml:space="preserve"> (T$2 &gt;= NTBA!$F$17) * IF(T$268 &gt;= $E384, MAX( MIN( $F384*$F$264, $F384-SUM($I384:S384)),0),0)</f>
        <v>0</v>
      </c>
      <c r="U384" s="53">
        <f xml:space="preserve"> (U$2 &gt;= NTBA!$F$17) * IF(U$268 &gt;= $E384, MAX( MIN( $F384*$F$264, $F384-SUM($I384:T384)),0),0)</f>
        <v>0</v>
      </c>
      <c r="V384" s="53">
        <f xml:space="preserve"> (V$2 &gt;= NTBA!$F$17) * IF(V$268 &gt;= $E384, MAX( MIN( $F384*$F$264, $F384-SUM($I384:U384)),0),0)</f>
        <v>0</v>
      </c>
      <c r="W384" s="53">
        <f xml:space="preserve"> (W$2 &gt;= NTBA!$F$17) * IF(W$268 &gt;= $E384, MAX( MIN( $F384*$F$264, $F384-SUM($I384:V384)),0),0)</f>
        <v>0</v>
      </c>
      <c r="X384" s="53">
        <f xml:space="preserve"> (X$2 &gt;= NTBA!$F$17) * IF(X$268 &gt;= $E384, MAX( MIN( $F384*$F$264, $F384-SUM($I384:W384)),0),0)</f>
        <v>0</v>
      </c>
      <c r="Y384" s="53">
        <f xml:space="preserve"> (Y$2 &gt;= NTBA!$F$17) * IF(Y$268 &gt;= $E384, MAX( MIN( $F384*$F$264, $F384-SUM($I384:X384)),0),0)</f>
        <v>0</v>
      </c>
      <c r="Z384" s="53">
        <f xml:space="preserve"> (Z$2 &gt;= NTBA!$F$17) * IF(Z$268 &gt;= $E384, MAX( MIN( $F384*$F$264, $F384-SUM($I384:Y384)),0),0)</f>
        <v>0</v>
      </c>
      <c r="AA384" s="53">
        <f xml:space="preserve"> (AA$2 &gt;= NTBA!$F$17) * IF(AA$268 &gt;= $E384, MAX( MIN( $F384*$F$264, $F384-SUM($I384:Z384)),0),0)</f>
        <v>0</v>
      </c>
      <c r="AB384" s="53">
        <f xml:space="preserve"> (AB$2 &gt;= NTBA!$F$17) * IF(AB$268 &gt;= $E384, MAX( MIN( $F384*$F$264, $F384-SUM($I384:AA384)),0),0)</f>
        <v>0</v>
      </c>
      <c r="AC384" s="53">
        <f xml:space="preserve"> (AC$2 &gt;= NTBA!$F$17) * IF(AC$268 &gt;= $E384, MAX( MIN( $F384*$F$264, $F384-SUM($I384:AB384)),0),0)</f>
        <v>0</v>
      </c>
      <c r="AD384" s="53">
        <f xml:space="preserve"> (AD$2 &gt;= NTBA!$F$17) * IF(AD$268 &gt;= $E384, MAX( MIN( $F384*$F$264, $F384-SUM($I384:AC384)),0),0)</f>
        <v>0</v>
      </c>
      <c r="AE384" s="53">
        <f xml:space="preserve"> (AE$2 &gt;= NTBA!$F$17) * IF(AE$268 &gt;= $E384, MAX( MIN( $F384*$F$264, $F384-SUM($I384:AD384)),0),0)</f>
        <v>0</v>
      </c>
      <c r="AF384" s="53">
        <f xml:space="preserve"> (AF$2 &gt;= NTBA!$F$17) * IF(AF$268 &gt;= $E384, MAX( MIN( $F384*$F$264, $F384-SUM($I384:AE384)),0),0)</f>
        <v>0</v>
      </c>
      <c r="AG384" s="53">
        <f xml:space="preserve"> (AG$2 &gt;= NTBA!$F$17) * IF(AG$268 &gt;= $E384, MAX( MIN( $F384*$F$264, $F384-SUM($I384:AF384)),0),0)</f>
        <v>0</v>
      </c>
      <c r="AH384" s="53">
        <f xml:space="preserve"> (AH$2 &gt;= NTBA!$F$17) * IF(AH$268 &gt;= $E384, MAX( MIN( $F384*$F$264, $F384-SUM($I384:AG384)),0),0)</f>
        <v>0</v>
      </c>
      <c r="AI384" s="53">
        <f xml:space="preserve"> (AI$2 &gt;= NTBA!$F$17) * IF(AI$268 &gt;= $E384, MAX( MIN( $F384*$F$264, $F384-SUM($I384:AH384)),0),0)</f>
        <v>0</v>
      </c>
      <c r="AJ384" s="53">
        <f xml:space="preserve"> (AJ$2 &gt;= NTBA!$F$17) * IF(AJ$268 &gt;= $E384, MAX( MIN( $F384*$F$264, $F384-SUM($I384:AI384)),0),0)</f>
        <v>0</v>
      </c>
      <c r="AK384" s="53">
        <f xml:space="preserve"> (AK$2 &gt;= NTBA!$F$17) * IF(AK$268 &gt;= $E384, MAX( MIN( $F384*$F$264, $F384-SUM($I384:AJ384)),0),0)</f>
        <v>0</v>
      </c>
      <c r="AL384" s="53">
        <f xml:space="preserve"> (AL$2 &gt;= NTBA!$F$17) * IF(AL$268 &gt;= $E384, MAX( MIN( $F384*$F$264, $F384-SUM($I384:AK384)),0),0)</f>
        <v>0</v>
      </c>
      <c r="AM384" s="53">
        <f xml:space="preserve"> (AM$2 &gt;= NTBA!$F$17) * IF(AM$268 &gt;= $E384, MAX( MIN( $F384*$F$264, $F384-SUM($I384:AL384)),0),0)</f>
        <v>0</v>
      </c>
      <c r="AN384" s="53">
        <f xml:space="preserve"> (AN$2 &gt;= NTBA!$F$17) * IF(AN$268 &gt;= $E384, MAX( MIN( $F384*$F$264, $F384-SUM($I384:AM384)),0),0)</f>
        <v>0</v>
      </c>
      <c r="AO384" s="53">
        <f xml:space="preserve"> (AO$2 &gt;= NTBA!$F$17) * IF(AO$268 &gt;= $E384, MAX( MIN( $F384*$F$264, $F384-SUM($I384:AN384)),0),0)</f>
        <v>0</v>
      </c>
      <c r="AP384" s="53">
        <f xml:space="preserve"> (AP$2 &gt;= NTBA!$F$17) * IF(AP$268 &gt;= $E384, MAX( MIN( $F384*$F$264, $F384-SUM($I384:AO384)),0),0)</f>
        <v>0</v>
      </c>
      <c r="AQ384" s="53">
        <f xml:space="preserve"> (AQ$2 &gt;= NTBA!$F$17) * IF(AQ$268 &gt;= $E384, MAX( MIN( $F384*$F$264, $F384-SUM($I384:AP384)),0),0)</f>
        <v>0</v>
      </c>
      <c r="AR384" s="53">
        <f xml:space="preserve"> (AR$2 &gt;= NTBA!$F$17) * IF(AR$268 &gt;= $E384, MAX( MIN( $F384*$F$264, $F384-SUM($I384:AQ384)),0),0)</f>
        <v>0</v>
      </c>
      <c r="AS384" s="53">
        <f xml:space="preserve"> (AS$2 &gt;= NTBA!$F$17) * IF(AS$268 &gt;= $E384, MAX( MIN( $F384*$F$264, $F384-SUM($I384:AR384)),0),0)</f>
        <v>0</v>
      </c>
      <c r="AT384" s="53">
        <f xml:space="preserve"> (AT$2 &gt;= NTBA!$F$17) * IF(AT$268 &gt;= $E384, MAX( MIN( $F384*$F$264, $F384-SUM($I384:AS384)),0),0)</f>
        <v>0</v>
      </c>
      <c r="AU384" s="53">
        <f xml:space="preserve"> (AU$2 &gt;= NTBA!$F$17) * IF(AU$268 &gt;= $E384, MAX( MIN( $F384*$F$264, $F384-SUM($I384:AT384)),0),0)</f>
        <v>0</v>
      </c>
      <c r="AV384" s="53">
        <f xml:space="preserve"> (AV$2 &gt;= NTBA!$F$17) * IF(AV$268 &gt;= $E384, MAX( MIN( $F384*$F$264, $F384-SUM($I384:AU384)),0),0)</f>
        <v>0</v>
      </c>
      <c r="AW384" s="53">
        <f xml:space="preserve"> (AW$2 &gt;= NTBA!$F$17) * IF(AW$268 &gt;= $E384, MAX( MIN( $F384*$F$264, $F384-SUM($I384:AV384)),0),0)</f>
        <v>0</v>
      </c>
      <c r="AX384" s="53">
        <f xml:space="preserve"> (AX$2 &gt;= NTBA!$F$17) * IF(AX$268 &gt;= $E384, MAX( MIN( $F384*$F$264, $F384-SUM($I384:AW384)),0),0)</f>
        <v>0</v>
      </c>
      <c r="AY384" s="53">
        <f xml:space="preserve"> (AY$2 &gt;= NTBA!$F$17) * IF(AY$268 &gt;= $E384, MAX( MIN( $F384*$F$264, $F384-SUM($I384:AX384)),0),0)</f>
        <v>0</v>
      </c>
      <c r="AZ384" s="53">
        <f xml:space="preserve"> (AZ$2 &gt;= NTBA!$F$17) * IF(AZ$268 &gt;= $E384, MAX( MIN( $F384*$F$264, $F384-SUM($I384:AY384)),0),0)</f>
        <v>0</v>
      </c>
      <c r="BA384" s="53">
        <f xml:space="preserve"> (BA$2 &gt;= NTBA!$F$17) * IF(BA$268 &gt;= $E384, MAX( MIN( $F384*$F$264, $F384-SUM($I384:AZ384)),0),0)</f>
        <v>0</v>
      </c>
      <c r="BB384" s="53">
        <f xml:space="preserve"> (BB$2 &gt;= NTBA!$F$17) * IF(BB$268 &gt;= $E384, MAX( MIN( $F384*$F$264, $F384-SUM($I384:BA384)),0),0)</f>
        <v>0</v>
      </c>
      <c r="BC384" s="53">
        <f xml:space="preserve"> (BC$2 &gt;= NTBA!$F$17) * IF(BC$268 &gt;= $E384, MAX( MIN( $F384*$F$264, $F384-SUM($I384:BB384)),0),0)</f>
        <v>0</v>
      </c>
      <c r="BD384" s="53">
        <f xml:space="preserve"> (BD$2 &gt;= NTBA!$F$17) * IF(BD$268 &gt;= $E384, MAX( MIN( $F384*$F$264, $F384-SUM($I384:BC384)),0),0)</f>
        <v>0</v>
      </c>
      <c r="BE384" s="53">
        <f xml:space="preserve"> (BE$2 &gt;= NTBA!$F$17) * IF(BE$268 &gt;= $E384, MAX( MIN( $F384*$F$264, $F384-SUM($I384:BD384)),0),0)</f>
        <v>0</v>
      </c>
      <c r="BF384" s="53">
        <f xml:space="preserve"> (BF$2 &gt;= NTBA!$F$17) * IF(BF$268 &gt;= $E384, MAX( MIN( $F384*$F$264, $F384-SUM($I384:BE384)),0),0)</f>
        <v>0</v>
      </c>
      <c r="BG384" s="53">
        <f xml:space="preserve"> (BG$2 &gt;= NTBA!$F$17) * IF(BG$268 &gt;= $E384, MAX( MIN( $F384*$F$264, $F384-SUM($I384:BF384)),0),0)</f>
        <v>0</v>
      </c>
      <c r="BH384" s="53">
        <f xml:space="preserve"> (BH$2 &gt;= NTBA!$F$17) * IF(BH$268 &gt;= $E384, MAX( MIN( $F384*$F$264, $F384-SUM($I384:BG384)),0),0)</f>
        <v>0</v>
      </c>
      <c r="BI384" s="53">
        <f xml:space="preserve"> (BI$2 &gt;= NTBA!$F$17) * IF(BI$268 &gt;= $E384, MAX( MIN( $F384*$F$264, $F384-SUM($I384:BH384)),0),0)</f>
        <v>0</v>
      </c>
      <c r="BJ384" s="53">
        <f xml:space="preserve"> (BJ$2 &gt;= NTBA!$F$17) * IF(BJ$268 &gt;= $E384, MAX( MIN( $F384*$F$264, $F384-SUM($I384:BI384)),0),0)</f>
        <v>0</v>
      </c>
      <c r="BK384" s="53">
        <f xml:space="preserve"> (BK$2 &gt;= NTBA!$F$17) * IF(BK$268 &gt;= $E384, MAX( MIN( $F384*$F$264, $F384-SUM($I384:BJ384)),0),0)</f>
        <v>0</v>
      </c>
      <c r="BL384" s="53">
        <f xml:space="preserve"> (BL$2 &gt;= NTBA!$F$17) * IF(BL$268 &gt;= $E384, MAX( MIN( $F384*$F$264, $F384-SUM($I384:BK384)),0),0)</f>
        <v>0</v>
      </c>
      <c r="BM384" s="53">
        <f xml:space="preserve"> (BM$2 &gt;= NTBA!$F$17) * IF(BM$268 &gt;= $E384, MAX( MIN( $F384*$F$264, $F384-SUM($I384:BL384)),0),0)</f>
        <v>0</v>
      </c>
      <c r="BN384" s="53">
        <f xml:space="preserve"> (BN$2 &gt;= NTBA!$F$17) * IF(BN$268 &gt;= $E384, MAX( MIN( $F384*$F$264, $F384-SUM($I384:BM384)),0),0)</f>
        <v>0</v>
      </c>
      <c r="BO384" s="53">
        <f xml:space="preserve"> (BO$2 &gt;= NTBA!$F$17) * IF(BO$268 &gt;= $E384, MAX( MIN( $F384*$F$264, $F384-SUM($I384:BN384)),0),0)</f>
        <v>0</v>
      </c>
      <c r="BP384" s="53">
        <f xml:space="preserve"> (BP$2 &gt;= NTBA!$F$17) * IF(BP$268 &gt;= $E384, MAX( MIN( $F384*$F$264, $F384-SUM($I384:BO384)),0),0)</f>
        <v>0</v>
      </c>
      <c r="BQ384" s="53">
        <f xml:space="preserve"> (BQ$2 &gt;= NTBA!$F$17) * IF(BQ$268 &gt;= $E384, MAX( MIN( $F384*$F$264, $F384-SUM($I384:BP384)),0),0)</f>
        <v>0</v>
      </c>
      <c r="BR384" s="53">
        <f xml:space="preserve"> (BR$2 &gt;= NTBA!$F$17) * IF(BR$268 &gt;= $E384, MAX( MIN( $F384*$F$264, $F384-SUM($I384:BQ384)),0),0)</f>
        <v>0</v>
      </c>
      <c r="BS384" s="53">
        <f xml:space="preserve"> (BS$2 &gt;= NTBA!$F$17) * IF(BS$268 &gt;= $E384, MAX( MIN( $F384*$F$264, $F384-SUM($I384:BR384)),0),0)</f>
        <v>0</v>
      </c>
      <c r="BT384" s="53">
        <f xml:space="preserve"> (BT$2 &gt;= NTBA!$F$17) * IF(BT$268 &gt;= $E384, MAX( MIN( $F384*$F$264, $F384-SUM($I384:BS384)),0),0)</f>
        <v>0</v>
      </c>
      <c r="BU384" s="53">
        <f xml:space="preserve"> (BU$2 &gt;= NTBA!$F$17) * IF(BU$268 &gt;= $E384, MAX( MIN( $F384*$F$264, $F384-SUM($I384:BT384)),0),0)</f>
        <v>0</v>
      </c>
      <c r="BV384" s="53">
        <f xml:space="preserve"> (BV$2 &gt;= NTBA!$F$17) * IF(BV$268 &gt;= $E384, MAX( MIN( $F384*$F$264, $F384-SUM($I384:BU384)),0),0)</f>
        <v>0</v>
      </c>
      <c r="BW384" s="53">
        <f xml:space="preserve"> (BW$2 &gt;= NTBA!$F$17) * IF(BW$268 &gt;= $E384, MAX( MIN( $F384*$F$264, $F384-SUM($I384:BV384)),0),0)</f>
        <v>0</v>
      </c>
      <c r="BX384" s="53">
        <f xml:space="preserve"> (BX$2 &gt;= NTBA!$F$17) * IF(BX$268 &gt;= $E384, MAX( MIN( $F384*$F$264, $F384-SUM($I384:BW384)),0),0)</f>
        <v>0</v>
      </c>
      <c r="BY384" s="53">
        <f xml:space="preserve"> (BY$2 &gt;= NTBA!$F$17) * IF(BY$268 &gt;= $E384, MAX( MIN( $F384*$F$264, $F384-SUM($I384:BX384)),0),0)</f>
        <v>0</v>
      </c>
      <c r="BZ384" s="53">
        <f xml:space="preserve"> (BZ$2 &gt;= NTBA!$F$17) * IF(BZ$268 &gt;= $E384, MAX( MIN( $F384*$F$264, $F384-SUM($I384:BY384)),0),0)</f>
        <v>0</v>
      </c>
      <c r="CA384" s="53">
        <f xml:space="preserve"> (CA$2 &gt;= NTBA!$F$17) * IF(CA$268 &gt;= $E384, MAX( MIN( $F384*$F$264, $F384-SUM($I384:BZ384)),0),0)</f>
        <v>0</v>
      </c>
      <c r="CB384" s="53">
        <f xml:space="preserve"> (CB$2 &gt;= NTBA!$F$17) * IF(CB$268 &gt;= $E384, MAX( MIN( $F384*$F$264, $F384-SUM($I384:CA384)),0),0)</f>
        <v>0</v>
      </c>
      <c r="CC384" s="53">
        <f xml:space="preserve"> (CC$2 &gt;= NTBA!$F$17) * IF(CC$268 &gt;= $E384, MAX( MIN( $F384*$F$264, $F384-SUM($I384:CB384)),0),0)</f>
        <v>0</v>
      </c>
      <c r="CD384" s="53">
        <f xml:space="preserve"> (CD$2 &gt;= NTBA!$F$17) * IF(CD$268 &gt;= $E384, MAX( MIN( $F384*$F$264, $F384-SUM($I384:CC384)),0),0)</f>
        <v>0</v>
      </c>
      <c r="CE384" s="53">
        <f xml:space="preserve"> (CE$2 &gt;= NTBA!$F$17) * IF(CE$268 &gt;= $E384, MAX( MIN( $F384*$F$264, $F384-SUM($I384:CD384)),0),0)</f>
        <v>0</v>
      </c>
      <c r="CF384" s="53">
        <f xml:space="preserve"> (CF$2 &gt;= NTBA!$F$17) * IF(CF$268 &gt;= $E384, MAX( MIN( $F384*$F$264, $F384-SUM($I384:CE384)),0),0)</f>
        <v>0</v>
      </c>
      <c r="CG384" s="53">
        <f xml:space="preserve"> (CG$2 &gt;= NTBA!$F$17) * IF(CG$268 &gt;= $E384, MAX( MIN( $F384*$F$264, $F384-SUM($I384:CF384)),0),0)</f>
        <v>0</v>
      </c>
      <c r="CH384" s="53">
        <f xml:space="preserve"> (CH$2 &gt;= NTBA!$F$17) * IF(CH$268 &gt;= $E384, MAX( MIN( $F384*$F$264, $F384-SUM($I384:CG384)),0),0)</f>
        <v>0</v>
      </c>
      <c r="CI384" s="53">
        <f xml:space="preserve"> (CI$2 &gt;= NTBA!$F$17) * IF(CI$268 &gt;= $E384, MAX( MIN( $F384*$F$264, $F384-SUM($I384:CH384)),0),0)</f>
        <v>0</v>
      </c>
      <c r="CJ384" s="53">
        <f xml:space="preserve"> (CJ$2 &gt;= NTBA!$F$17) * IF(CJ$268 &gt;= $E384, MAX( MIN( $F384*$F$264, $F384-SUM($I384:CI384)),0),0)</f>
        <v>0</v>
      </c>
      <c r="CK384" s="53">
        <f xml:space="preserve"> (CK$2 &gt;= NTBA!$F$17) * IF(CK$268 &gt;= $E384, MAX( MIN( $F384*$F$264, $F384-SUM($I384:CJ384)),0),0)</f>
        <v>0</v>
      </c>
      <c r="CL384" s="53">
        <f xml:space="preserve"> (CL$2 &gt;= NTBA!$F$17) * IF(CL$268 &gt;= $E384, MAX( MIN( $F384*$F$264, $F384-SUM($I384:CK384)),0),0)</f>
        <v>0</v>
      </c>
      <c r="CM384" s="53">
        <f xml:space="preserve"> (CM$2 &gt;= NTBA!$F$17) * IF(CM$268 &gt;= $E384, MAX( MIN( $F384*$F$264, $F384-SUM($I384:CL384)),0),0)</f>
        <v>0</v>
      </c>
      <c r="CN384" s="53">
        <f xml:space="preserve"> (CN$2 &gt;= NTBA!$F$17) * IF(CN$268 &gt;= $E384, MAX( MIN( $F384*$F$264, $F384-SUM($I384:CM384)),0),0)</f>
        <v>0</v>
      </c>
      <c r="CO384" s="53">
        <f xml:space="preserve"> (CO$2 &gt;= NTBA!$F$17) * IF(CO$268 &gt;= $E384, MAX( MIN( $F384*$F$264, $F384-SUM($I384:CN384)),0),0)</f>
        <v>0</v>
      </c>
      <c r="CP384" s="53">
        <f xml:space="preserve"> (CP$2 &gt;= NTBA!$F$17) * IF(CP$268 &gt;= $E384, MAX( MIN( $F384*$F$264, $F384-SUM($I384:CO384)),0),0)</f>
        <v>0</v>
      </c>
      <c r="CQ384" s="53">
        <f xml:space="preserve"> (CQ$2 &gt;= NTBA!$F$17) * IF(CQ$268 &gt;= $E384, MAX( MIN( $F384*$F$264, $F384-SUM($I384:CP384)),0),0)</f>
        <v>0</v>
      </c>
      <c r="CR384" s="53">
        <f xml:space="preserve"> (CR$2 &gt;= NTBA!$F$17) * IF(CR$268 &gt;= $E384, MAX( MIN( $F384*$F$264, $F384-SUM($I384:CQ384)),0),0)</f>
        <v>0</v>
      </c>
      <c r="CS384" s="53">
        <f xml:space="preserve"> (CS$2 &gt;= NTBA!$F$17) * IF(CS$268 &gt;= $E384, MAX( MIN( $F384*$F$264, $F384-SUM($I384:CR384)),0),0)</f>
        <v>0</v>
      </c>
      <c r="CT384" s="53">
        <f xml:space="preserve"> (CT$2 &gt;= NTBA!$F$17) * IF(CT$268 &gt;= $E384, MAX( MIN( $F384*$F$264, $F384-SUM($I384:CS384)),0),0)</f>
        <v>0</v>
      </c>
      <c r="CU384" s="53">
        <f xml:space="preserve"> (CU$2 &gt;= NTBA!$F$17) * IF(CU$268 &gt;= $E384, MAX( MIN( $F384*$F$264, $F384-SUM($I384:CT384)),0),0)</f>
        <v>0</v>
      </c>
      <c r="CV384" s="53">
        <f xml:space="preserve"> (CV$2 &gt;= NTBA!$F$17) * IF(CV$268 &gt;= $E384, MAX( MIN( $F384*$F$264, $F384-SUM($I384:CU384)),0),0)</f>
        <v>0</v>
      </c>
      <c r="CW384" s="53">
        <f xml:space="preserve"> (CW$2 &gt;= NTBA!$F$17) * IF(CW$268 &gt;= $E384, MAX( MIN( $F384*$F$264, $F384-SUM($I384:CV384)),0),0)</f>
        <v>0</v>
      </c>
      <c r="CX384" s="53">
        <f xml:space="preserve"> (CX$2 &gt;= NTBA!$F$17) * IF(CX$268 &gt;= $E384, MAX( MIN( $F384*$F$264, $F384-SUM($I384:CW384)),0),0)</f>
        <v>0</v>
      </c>
      <c r="CY384" s="53">
        <f xml:space="preserve"> (CY$2 &gt;= NTBA!$F$17) * IF(CY$268 &gt;= $E384, MAX( MIN( $F384*$F$264, $F384-SUM($I384:CX384)),0),0)</f>
        <v>0</v>
      </c>
      <c r="CZ384" s="53">
        <f xml:space="preserve"> (CZ$2 &gt;= NTBA!$F$17) * IF(CZ$268 &gt;= $E384, MAX( MIN( $F384*$F$264, $F384-SUM($I384:CY384)),0),0)</f>
        <v>0</v>
      </c>
      <c r="DA384" s="53">
        <f xml:space="preserve"> (DA$2 &gt;= NTBA!$F$17) * IF(DA$268 &gt;= $E384, MAX( MIN( $F384*$F$264, $F384-SUM($I384:CZ384)),0),0)</f>
        <v>0</v>
      </c>
      <c r="DB384" s="53">
        <f xml:space="preserve"> (DB$2 &gt;= NTBA!$F$17) * IF(DB$268 &gt;= $E384, MAX( MIN( $F384*$F$264, $F384-SUM($I384:DA384)),0),0)</f>
        <v>0</v>
      </c>
      <c r="DC384" s="53">
        <f xml:space="preserve"> (DC$2 &gt;= NTBA!$F$17) * IF(DC$268 &gt;= $E384, MAX( MIN( $F384*$F$264, $F384-SUM($I384:DB384)),0),0)</f>
        <v>0</v>
      </c>
      <c r="DD384" s="53">
        <f xml:space="preserve"> (DD$2 &gt;= NTBA!$F$17) * IF(DD$268 &gt;= $E384, MAX( MIN( $F384*$F$264, $F384-SUM($I384:DC384)),0),0)</f>
        <v>0</v>
      </c>
      <c r="DE384" s="53">
        <f xml:space="preserve"> (DE$2 &gt;= NTBA!$F$17) * IF(DE$268 &gt;= $E384, MAX( MIN( $F384*$F$264, $F384-SUM($I384:DD384)),0),0)</f>
        <v>0</v>
      </c>
      <c r="DF384" s="53">
        <f xml:space="preserve"> (DF$2 &gt;= NTBA!$F$17) * IF(DF$268 &gt;= $E384, MAX( MIN( $F384*$F$264, $F384-SUM($I384:DE384)),0),0)</f>
        <v>0</v>
      </c>
      <c r="DG384" s="53">
        <f xml:space="preserve"> (DG$2 &gt;= NTBA!$F$17) * IF(DG$268 &gt;= $E384, MAX( MIN( $F384*$F$264, $F384-SUM($I384:DF384)),0),0)</f>
        <v>0</v>
      </c>
      <c r="DH384" s="53">
        <f xml:space="preserve"> (DH$2 &gt;= NTBA!$F$17) * IF(DH$268 &gt;= $E384, MAX( MIN( $F384*$F$264, $F384-SUM($I384:DG384)),0),0)</f>
        <v>0</v>
      </c>
      <c r="DI384" s="53">
        <f xml:space="preserve"> (DI$2 &gt;= NTBA!$F$17) * IF(DI$268 &gt;= $E384, MAX( MIN( $F384*$F$264, $F384-SUM($I384:DH384)),0),0)</f>
        <v>0</v>
      </c>
      <c r="DJ384" s="53">
        <f xml:space="preserve"> (DJ$2 &gt;= NTBA!$F$17) * IF(DJ$268 &gt;= $E384, MAX( MIN( $F384*$F$264, $F384-SUM($I384:DI384)),0),0)</f>
        <v>0</v>
      </c>
      <c r="DK384" s="53">
        <f xml:space="preserve"> (DK$2 &gt;= NTBA!$F$17) * IF(DK$268 &gt;= $E384, MAX( MIN( $F384*$F$264, $F384-SUM($I384:DJ384)),0),0)</f>
        <v>0</v>
      </c>
      <c r="DL384" s="53">
        <f xml:space="preserve"> (DL$2 &gt;= NTBA!$F$17) * IF(DL$268 &gt;= $E384, MAX( MIN( $F384*$F$264, $F384-SUM($I384:DK384)),0),0)</f>
        <v>0</v>
      </c>
      <c r="DM384" s="53">
        <f xml:space="preserve"> (DM$2 &gt;= NTBA!$F$17) * IF(DM$268 &gt;= $E384, MAX( MIN( $F384*$F$264, $F384-SUM($I384:DL384)),0),0)</f>
        <v>0</v>
      </c>
      <c r="DN384" s="53">
        <f xml:space="preserve"> (DN$2 &gt;= NTBA!$F$17) * IF(DN$268 &gt;= $E384, MAX( MIN( $F384*$F$264, $F384-SUM($I384:DM384)),0),0)</f>
        <v>0</v>
      </c>
      <c r="DO384" s="53">
        <f xml:space="preserve"> (DO$2 &gt;= NTBA!$F$17) * IF(DO$268 &gt;= $E384, MAX( MIN( $F384*$F$264, $F384-SUM($I384:DN384)),0),0)</f>
        <v>0</v>
      </c>
      <c r="DP384" s="53">
        <f xml:space="preserve"> (DP$2 &gt;= NTBA!$F$17) * IF(DP$268 &gt;= $E384, MAX( MIN( $F384*$F$264, $F384-SUM($I384:DO384)),0),0)</f>
        <v>0</v>
      </c>
      <c r="DQ384" s="53">
        <f xml:space="preserve"> (DQ$2 &gt;= NTBA!$F$17) * IF(DQ$268 &gt;= $E384, MAX( MIN( $F384*$F$264, $F384-SUM($I384:DP384)),0),0)</f>
        <v>0</v>
      </c>
      <c r="DR384" s="53">
        <f xml:space="preserve"> (DR$2 &gt;= NTBA!$F$17) * IF(DR$268 &gt;= $E384, MAX( MIN( $F384*$F$264, $F384-SUM($I384:DQ384)),0),0)</f>
        <v>0</v>
      </c>
      <c r="DS384" s="53">
        <f xml:space="preserve"> (DS$2 &gt;= NTBA!$F$17) * IF(DS$268 &gt;= $E384, MAX( MIN( $F384*$F$264, $F384-SUM($I384:DR384)),0),0)</f>
        <v>0</v>
      </c>
      <c r="DT384" s="53">
        <f xml:space="preserve"> (DT$2 &gt;= NTBA!$F$17) * IF(DT$268 &gt;= $E384, MAX( MIN( $F384*$F$264, $F384-SUM($I384:DS384)),0),0)</f>
        <v>0</v>
      </c>
      <c r="DU384" s="53">
        <f ca="1" xml:space="preserve"> (DU$2 &gt;= NTBA!$F$17) * IF(DU$268 &gt;= $E384, MAX( MIN( $F384*$F$264, $F384-SUM($I384:DT384)),0),0)</f>
        <v>0</v>
      </c>
      <c r="DV384" s="53">
        <f ca="1" xml:space="preserve"> (DV$2 &gt;= NTBA!$F$17) * IF(DV$268 &gt;= $E384, MAX( MIN( $F384*$F$264, $F384-SUM($I384:DU384)),0),0)</f>
        <v>0</v>
      </c>
      <c r="DW384" s="53">
        <f ca="1" xml:space="preserve"> (DW$2 &gt;= NTBA!$F$17) * IF(DW$268 &gt;= $E384, MAX( MIN( $F384*$F$264, $F384-SUM($I384:DV384)),0),0)</f>
        <v>0</v>
      </c>
      <c r="DX384" s="53">
        <f ca="1" xml:space="preserve"> (DX$2 &gt;= NTBA!$F$17) * IF(DX$268 &gt;= $E384, MAX( MIN( $F384*$F$264, $F384-SUM($I384:DW384)),0),0)</f>
        <v>0</v>
      </c>
      <c r="DY384" s="53">
        <f ca="1" xml:space="preserve"> (DY$2 &gt;= NTBA!$F$17) * IF(DY$268 &gt;= $E384, MAX( MIN( $F384*$F$264, $F384-SUM($I384:DX384)),0),0)</f>
        <v>0</v>
      </c>
      <c r="DZ384" s="53">
        <f ca="1" xml:space="preserve"> (DZ$2 &gt;= NTBA!$F$17) * IF(DZ$268 &gt;= $E384, MAX( MIN( $F384*$F$264, $F384-SUM($I384:DY384)),0),0)</f>
        <v>0</v>
      </c>
      <c r="EA384" s="53">
        <f ca="1" xml:space="preserve"> (EA$2 &gt;= NTBA!$F$17) * IF(EA$268 &gt;= $E384, MAX( MIN( $F384*$F$264, $F384-SUM($I384:DZ384)),0),0)</f>
        <v>0</v>
      </c>
      <c r="EB384" s="53">
        <f ca="1" xml:space="preserve"> (EB$2 &gt;= NTBA!$F$17) * IF(EB$268 &gt;= $E384, MAX( MIN( $F384*$F$264, $F384-SUM($I384:EA384)),0),0)</f>
        <v>0</v>
      </c>
      <c r="EC384" s="53">
        <f ca="1" xml:space="preserve"> (EC$2 &gt;= NTBA!$F$17) * IF(EC$268 &gt;= $E384, MAX( MIN( $F384*$F$264, $F384-SUM($I384:EB384)),0),0)</f>
        <v>0</v>
      </c>
      <c r="ED384" s="53">
        <f ca="1" xml:space="preserve"> (ED$2 &gt;= NTBA!$F$17) * IF(ED$268 &gt;= $E384, MAX( MIN( $F384*$F$264, $F384-SUM($I384:EC384)),0),0)</f>
        <v>0</v>
      </c>
      <c r="EE384" s="53">
        <f ca="1" xml:space="preserve"> (EE$2 &gt;= NTBA!$F$17) * IF(EE$268 &gt;= $E384, MAX( MIN( $F384*$F$264, $F384-SUM($I384:ED384)),0),0)</f>
        <v>0</v>
      </c>
      <c r="EF384" s="53">
        <f ca="1" xml:space="preserve"> (EF$2 &gt;= NTBA!$F$17) * IF(EF$268 &gt;= $E384, MAX( MIN( $F384*$F$264, $F384-SUM($I384:EE384)),0),0)</f>
        <v>0</v>
      </c>
      <c r="EG384" s="53">
        <f ca="1" xml:space="preserve"> (EG$2 &gt;= NTBA!$F$17) * IF(EG$268 &gt;= $E384, MAX( MIN( $F384*$F$264, $F384-SUM($I384:EF384)),0),0)</f>
        <v>0</v>
      </c>
      <c r="EH384" s="53">
        <f ca="1" xml:space="preserve"> (EH$2 &gt;= NTBA!$F$17) * IF(EH$268 &gt;= $E384, MAX( MIN( $F384*$F$264, $F384-SUM($I384:EG384)),0),0)</f>
        <v>0</v>
      </c>
      <c r="EI384" s="21"/>
    </row>
    <row r="385" spans="1:139" ht="15" customHeight="1" outlineLevel="1" x14ac:dyDescent="0.35">
      <c r="E385" s="625">
        <v>117</v>
      </c>
      <c r="F385" s="415">
        <f ca="1"/>
        <v>0</v>
      </c>
      <c r="H385" s="26">
        <f t="shared" ca="1" si="185"/>
        <v>0</v>
      </c>
      <c r="I385" s="39"/>
      <c r="J385" s="53">
        <f xml:space="preserve"> (J$2 &gt;= NTBA!$F$17) * IF(J$268 &gt;= $E385, MAX( MIN( $F385*$F$264, $F385-SUM($I385:I385)),0),0)</f>
        <v>0</v>
      </c>
      <c r="K385" s="53">
        <f xml:space="preserve"> (K$2 &gt;= NTBA!$F$17) * IF(K$268 &gt;= $E385, MAX( MIN( $F385*$F$264, $F385-SUM($I385:J385)),0),0)</f>
        <v>0</v>
      </c>
      <c r="L385" s="53">
        <f xml:space="preserve"> (L$2 &gt;= NTBA!$F$17) * IF(L$268 &gt;= $E385, MAX( MIN( $F385*$F$264, $F385-SUM($I385:K385)),0),0)</f>
        <v>0</v>
      </c>
      <c r="M385" s="53">
        <f xml:space="preserve"> (M$2 &gt;= NTBA!$F$17) * IF(M$268 &gt;= $E385, MAX( MIN( $F385*$F$264, $F385-SUM($I385:L385)),0),0)</f>
        <v>0</v>
      </c>
      <c r="N385" s="53">
        <f xml:space="preserve"> (N$2 &gt;= NTBA!$F$17) * IF(N$268 &gt;= $E385, MAX( MIN( $F385*$F$264, $F385-SUM($I385:M385)),0),0)</f>
        <v>0</v>
      </c>
      <c r="O385" s="53">
        <f xml:space="preserve"> (O$2 &gt;= NTBA!$F$17) * IF(O$268 &gt;= $E385, MAX( MIN( $F385*$F$264, $F385-SUM($I385:N385)),0),0)</f>
        <v>0</v>
      </c>
      <c r="P385" s="53">
        <f xml:space="preserve"> (P$2 &gt;= NTBA!$F$17) * IF(P$268 &gt;= $E385, MAX( MIN( $F385*$F$264, $F385-SUM($I385:O385)),0),0)</f>
        <v>0</v>
      </c>
      <c r="Q385" s="53">
        <f xml:space="preserve"> (Q$2 &gt;= NTBA!$F$17) * IF(Q$268 &gt;= $E385, MAX( MIN( $F385*$F$264, $F385-SUM($I385:P385)),0),0)</f>
        <v>0</v>
      </c>
      <c r="R385" s="53">
        <f xml:space="preserve"> (R$2 &gt;= NTBA!$F$17) * IF(R$268 &gt;= $E385, MAX( MIN( $F385*$F$264, $F385-SUM($I385:Q385)),0),0)</f>
        <v>0</v>
      </c>
      <c r="S385" s="53">
        <f xml:space="preserve"> (S$2 &gt;= NTBA!$F$17) * IF(S$268 &gt;= $E385, MAX( MIN( $F385*$F$264, $F385-SUM($I385:R385)),0),0)</f>
        <v>0</v>
      </c>
      <c r="T385" s="53">
        <f xml:space="preserve"> (T$2 &gt;= NTBA!$F$17) * IF(T$268 &gt;= $E385, MAX( MIN( $F385*$F$264, $F385-SUM($I385:S385)),0),0)</f>
        <v>0</v>
      </c>
      <c r="U385" s="53">
        <f xml:space="preserve"> (U$2 &gt;= NTBA!$F$17) * IF(U$268 &gt;= $E385, MAX( MIN( $F385*$F$264, $F385-SUM($I385:T385)),0),0)</f>
        <v>0</v>
      </c>
      <c r="V385" s="53">
        <f xml:space="preserve"> (V$2 &gt;= NTBA!$F$17) * IF(V$268 &gt;= $E385, MAX( MIN( $F385*$F$264, $F385-SUM($I385:U385)),0),0)</f>
        <v>0</v>
      </c>
      <c r="W385" s="53">
        <f xml:space="preserve"> (W$2 &gt;= NTBA!$F$17) * IF(W$268 &gt;= $E385, MAX( MIN( $F385*$F$264, $F385-SUM($I385:V385)),0),0)</f>
        <v>0</v>
      </c>
      <c r="X385" s="53">
        <f xml:space="preserve"> (X$2 &gt;= NTBA!$F$17) * IF(X$268 &gt;= $E385, MAX( MIN( $F385*$F$264, $F385-SUM($I385:W385)),0),0)</f>
        <v>0</v>
      </c>
      <c r="Y385" s="53">
        <f xml:space="preserve"> (Y$2 &gt;= NTBA!$F$17) * IF(Y$268 &gt;= $E385, MAX( MIN( $F385*$F$264, $F385-SUM($I385:X385)),0),0)</f>
        <v>0</v>
      </c>
      <c r="Z385" s="53">
        <f xml:space="preserve"> (Z$2 &gt;= NTBA!$F$17) * IF(Z$268 &gt;= $E385, MAX( MIN( $F385*$F$264, $F385-SUM($I385:Y385)),0),0)</f>
        <v>0</v>
      </c>
      <c r="AA385" s="53">
        <f xml:space="preserve"> (AA$2 &gt;= NTBA!$F$17) * IF(AA$268 &gt;= $E385, MAX( MIN( $F385*$F$264, $F385-SUM($I385:Z385)),0),0)</f>
        <v>0</v>
      </c>
      <c r="AB385" s="53">
        <f xml:space="preserve"> (AB$2 &gt;= NTBA!$F$17) * IF(AB$268 &gt;= $E385, MAX( MIN( $F385*$F$264, $F385-SUM($I385:AA385)),0),0)</f>
        <v>0</v>
      </c>
      <c r="AC385" s="53">
        <f xml:space="preserve"> (AC$2 &gt;= NTBA!$F$17) * IF(AC$268 &gt;= $E385, MAX( MIN( $F385*$F$264, $F385-SUM($I385:AB385)),0),0)</f>
        <v>0</v>
      </c>
      <c r="AD385" s="53">
        <f xml:space="preserve"> (AD$2 &gt;= NTBA!$F$17) * IF(AD$268 &gt;= $E385, MAX( MIN( $F385*$F$264, $F385-SUM($I385:AC385)),0),0)</f>
        <v>0</v>
      </c>
      <c r="AE385" s="53">
        <f xml:space="preserve"> (AE$2 &gt;= NTBA!$F$17) * IF(AE$268 &gt;= $E385, MAX( MIN( $F385*$F$264, $F385-SUM($I385:AD385)),0),0)</f>
        <v>0</v>
      </c>
      <c r="AF385" s="53">
        <f xml:space="preserve"> (AF$2 &gt;= NTBA!$F$17) * IF(AF$268 &gt;= $E385, MAX( MIN( $F385*$F$264, $F385-SUM($I385:AE385)),0),0)</f>
        <v>0</v>
      </c>
      <c r="AG385" s="53">
        <f xml:space="preserve"> (AG$2 &gt;= NTBA!$F$17) * IF(AG$268 &gt;= $E385, MAX( MIN( $F385*$F$264, $F385-SUM($I385:AF385)),0),0)</f>
        <v>0</v>
      </c>
      <c r="AH385" s="53">
        <f xml:space="preserve"> (AH$2 &gt;= NTBA!$F$17) * IF(AH$268 &gt;= $E385, MAX( MIN( $F385*$F$264, $F385-SUM($I385:AG385)),0),0)</f>
        <v>0</v>
      </c>
      <c r="AI385" s="53">
        <f xml:space="preserve"> (AI$2 &gt;= NTBA!$F$17) * IF(AI$268 &gt;= $E385, MAX( MIN( $F385*$F$264, $F385-SUM($I385:AH385)),0),0)</f>
        <v>0</v>
      </c>
      <c r="AJ385" s="53">
        <f xml:space="preserve"> (AJ$2 &gt;= NTBA!$F$17) * IF(AJ$268 &gt;= $E385, MAX( MIN( $F385*$F$264, $F385-SUM($I385:AI385)),0),0)</f>
        <v>0</v>
      </c>
      <c r="AK385" s="53">
        <f xml:space="preserve"> (AK$2 &gt;= NTBA!$F$17) * IF(AK$268 &gt;= $E385, MAX( MIN( $F385*$F$264, $F385-SUM($I385:AJ385)),0),0)</f>
        <v>0</v>
      </c>
      <c r="AL385" s="53">
        <f xml:space="preserve"> (AL$2 &gt;= NTBA!$F$17) * IF(AL$268 &gt;= $E385, MAX( MIN( $F385*$F$264, $F385-SUM($I385:AK385)),0),0)</f>
        <v>0</v>
      </c>
      <c r="AM385" s="53">
        <f xml:space="preserve"> (AM$2 &gt;= NTBA!$F$17) * IF(AM$268 &gt;= $E385, MAX( MIN( $F385*$F$264, $F385-SUM($I385:AL385)),0),0)</f>
        <v>0</v>
      </c>
      <c r="AN385" s="53">
        <f xml:space="preserve"> (AN$2 &gt;= NTBA!$F$17) * IF(AN$268 &gt;= $E385, MAX( MIN( $F385*$F$264, $F385-SUM($I385:AM385)),0),0)</f>
        <v>0</v>
      </c>
      <c r="AO385" s="53">
        <f xml:space="preserve"> (AO$2 &gt;= NTBA!$F$17) * IF(AO$268 &gt;= $E385, MAX( MIN( $F385*$F$264, $F385-SUM($I385:AN385)),0),0)</f>
        <v>0</v>
      </c>
      <c r="AP385" s="53">
        <f xml:space="preserve"> (AP$2 &gt;= NTBA!$F$17) * IF(AP$268 &gt;= $E385, MAX( MIN( $F385*$F$264, $F385-SUM($I385:AO385)),0),0)</f>
        <v>0</v>
      </c>
      <c r="AQ385" s="53">
        <f xml:space="preserve"> (AQ$2 &gt;= NTBA!$F$17) * IF(AQ$268 &gt;= $E385, MAX( MIN( $F385*$F$264, $F385-SUM($I385:AP385)),0),0)</f>
        <v>0</v>
      </c>
      <c r="AR385" s="53">
        <f xml:space="preserve"> (AR$2 &gt;= NTBA!$F$17) * IF(AR$268 &gt;= $E385, MAX( MIN( $F385*$F$264, $F385-SUM($I385:AQ385)),0),0)</f>
        <v>0</v>
      </c>
      <c r="AS385" s="53">
        <f xml:space="preserve"> (AS$2 &gt;= NTBA!$F$17) * IF(AS$268 &gt;= $E385, MAX( MIN( $F385*$F$264, $F385-SUM($I385:AR385)),0),0)</f>
        <v>0</v>
      </c>
      <c r="AT385" s="53">
        <f xml:space="preserve"> (AT$2 &gt;= NTBA!$F$17) * IF(AT$268 &gt;= $E385, MAX( MIN( $F385*$F$264, $F385-SUM($I385:AS385)),0),0)</f>
        <v>0</v>
      </c>
      <c r="AU385" s="53">
        <f xml:space="preserve"> (AU$2 &gt;= NTBA!$F$17) * IF(AU$268 &gt;= $E385, MAX( MIN( $F385*$F$264, $F385-SUM($I385:AT385)),0),0)</f>
        <v>0</v>
      </c>
      <c r="AV385" s="53">
        <f xml:space="preserve"> (AV$2 &gt;= NTBA!$F$17) * IF(AV$268 &gt;= $E385, MAX( MIN( $F385*$F$264, $F385-SUM($I385:AU385)),0),0)</f>
        <v>0</v>
      </c>
      <c r="AW385" s="53">
        <f xml:space="preserve"> (AW$2 &gt;= NTBA!$F$17) * IF(AW$268 &gt;= $E385, MAX( MIN( $F385*$F$264, $F385-SUM($I385:AV385)),0),0)</f>
        <v>0</v>
      </c>
      <c r="AX385" s="53">
        <f xml:space="preserve"> (AX$2 &gt;= NTBA!$F$17) * IF(AX$268 &gt;= $E385, MAX( MIN( $F385*$F$264, $F385-SUM($I385:AW385)),0),0)</f>
        <v>0</v>
      </c>
      <c r="AY385" s="53">
        <f xml:space="preserve"> (AY$2 &gt;= NTBA!$F$17) * IF(AY$268 &gt;= $E385, MAX( MIN( $F385*$F$264, $F385-SUM($I385:AX385)),0),0)</f>
        <v>0</v>
      </c>
      <c r="AZ385" s="53">
        <f xml:space="preserve"> (AZ$2 &gt;= NTBA!$F$17) * IF(AZ$268 &gt;= $E385, MAX( MIN( $F385*$F$264, $F385-SUM($I385:AY385)),0),0)</f>
        <v>0</v>
      </c>
      <c r="BA385" s="53">
        <f xml:space="preserve"> (BA$2 &gt;= NTBA!$F$17) * IF(BA$268 &gt;= $E385, MAX( MIN( $F385*$F$264, $F385-SUM($I385:AZ385)),0),0)</f>
        <v>0</v>
      </c>
      <c r="BB385" s="53">
        <f xml:space="preserve"> (BB$2 &gt;= NTBA!$F$17) * IF(BB$268 &gt;= $E385, MAX( MIN( $F385*$F$264, $F385-SUM($I385:BA385)),0),0)</f>
        <v>0</v>
      </c>
      <c r="BC385" s="53">
        <f xml:space="preserve"> (BC$2 &gt;= NTBA!$F$17) * IF(BC$268 &gt;= $E385, MAX( MIN( $F385*$F$264, $F385-SUM($I385:BB385)),0),0)</f>
        <v>0</v>
      </c>
      <c r="BD385" s="53">
        <f xml:space="preserve"> (BD$2 &gt;= NTBA!$F$17) * IF(BD$268 &gt;= $E385, MAX( MIN( $F385*$F$264, $F385-SUM($I385:BC385)),0),0)</f>
        <v>0</v>
      </c>
      <c r="BE385" s="53">
        <f xml:space="preserve"> (BE$2 &gt;= NTBA!$F$17) * IF(BE$268 &gt;= $E385, MAX( MIN( $F385*$F$264, $F385-SUM($I385:BD385)),0),0)</f>
        <v>0</v>
      </c>
      <c r="BF385" s="53">
        <f xml:space="preserve"> (BF$2 &gt;= NTBA!$F$17) * IF(BF$268 &gt;= $E385, MAX( MIN( $F385*$F$264, $F385-SUM($I385:BE385)),0),0)</f>
        <v>0</v>
      </c>
      <c r="BG385" s="53">
        <f xml:space="preserve"> (BG$2 &gt;= NTBA!$F$17) * IF(BG$268 &gt;= $E385, MAX( MIN( $F385*$F$264, $F385-SUM($I385:BF385)),0),0)</f>
        <v>0</v>
      </c>
      <c r="BH385" s="53">
        <f xml:space="preserve"> (BH$2 &gt;= NTBA!$F$17) * IF(BH$268 &gt;= $E385, MAX( MIN( $F385*$F$264, $F385-SUM($I385:BG385)),0),0)</f>
        <v>0</v>
      </c>
      <c r="BI385" s="53">
        <f xml:space="preserve"> (BI$2 &gt;= NTBA!$F$17) * IF(BI$268 &gt;= $E385, MAX( MIN( $F385*$F$264, $F385-SUM($I385:BH385)),0),0)</f>
        <v>0</v>
      </c>
      <c r="BJ385" s="53">
        <f xml:space="preserve"> (BJ$2 &gt;= NTBA!$F$17) * IF(BJ$268 &gt;= $E385, MAX( MIN( $F385*$F$264, $F385-SUM($I385:BI385)),0),0)</f>
        <v>0</v>
      </c>
      <c r="BK385" s="53">
        <f xml:space="preserve"> (BK$2 &gt;= NTBA!$F$17) * IF(BK$268 &gt;= $E385, MAX( MIN( $F385*$F$264, $F385-SUM($I385:BJ385)),0),0)</f>
        <v>0</v>
      </c>
      <c r="BL385" s="53">
        <f xml:space="preserve"> (BL$2 &gt;= NTBA!$F$17) * IF(BL$268 &gt;= $E385, MAX( MIN( $F385*$F$264, $F385-SUM($I385:BK385)),0),0)</f>
        <v>0</v>
      </c>
      <c r="BM385" s="53">
        <f xml:space="preserve"> (BM$2 &gt;= NTBA!$F$17) * IF(BM$268 &gt;= $E385, MAX( MIN( $F385*$F$264, $F385-SUM($I385:BL385)),0),0)</f>
        <v>0</v>
      </c>
      <c r="BN385" s="53">
        <f xml:space="preserve"> (BN$2 &gt;= NTBA!$F$17) * IF(BN$268 &gt;= $E385, MAX( MIN( $F385*$F$264, $F385-SUM($I385:BM385)),0),0)</f>
        <v>0</v>
      </c>
      <c r="BO385" s="53">
        <f xml:space="preserve"> (BO$2 &gt;= NTBA!$F$17) * IF(BO$268 &gt;= $E385, MAX( MIN( $F385*$F$264, $F385-SUM($I385:BN385)),0),0)</f>
        <v>0</v>
      </c>
      <c r="BP385" s="53">
        <f xml:space="preserve"> (BP$2 &gt;= NTBA!$F$17) * IF(BP$268 &gt;= $E385, MAX( MIN( $F385*$F$264, $F385-SUM($I385:BO385)),0),0)</f>
        <v>0</v>
      </c>
      <c r="BQ385" s="53">
        <f xml:space="preserve"> (BQ$2 &gt;= NTBA!$F$17) * IF(BQ$268 &gt;= $E385, MAX( MIN( $F385*$F$264, $F385-SUM($I385:BP385)),0),0)</f>
        <v>0</v>
      </c>
      <c r="BR385" s="53">
        <f xml:space="preserve"> (BR$2 &gt;= NTBA!$F$17) * IF(BR$268 &gt;= $E385, MAX( MIN( $F385*$F$264, $F385-SUM($I385:BQ385)),0),0)</f>
        <v>0</v>
      </c>
      <c r="BS385" s="53">
        <f xml:space="preserve"> (BS$2 &gt;= NTBA!$F$17) * IF(BS$268 &gt;= $E385, MAX( MIN( $F385*$F$264, $F385-SUM($I385:BR385)),0),0)</f>
        <v>0</v>
      </c>
      <c r="BT385" s="53">
        <f xml:space="preserve"> (BT$2 &gt;= NTBA!$F$17) * IF(BT$268 &gt;= $E385, MAX( MIN( $F385*$F$264, $F385-SUM($I385:BS385)),0),0)</f>
        <v>0</v>
      </c>
      <c r="BU385" s="53">
        <f xml:space="preserve"> (BU$2 &gt;= NTBA!$F$17) * IF(BU$268 &gt;= $E385, MAX( MIN( $F385*$F$264, $F385-SUM($I385:BT385)),0),0)</f>
        <v>0</v>
      </c>
      <c r="BV385" s="53">
        <f xml:space="preserve"> (BV$2 &gt;= NTBA!$F$17) * IF(BV$268 &gt;= $E385, MAX( MIN( $F385*$F$264, $F385-SUM($I385:BU385)),0),0)</f>
        <v>0</v>
      </c>
      <c r="BW385" s="53">
        <f xml:space="preserve"> (BW$2 &gt;= NTBA!$F$17) * IF(BW$268 &gt;= $E385, MAX( MIN( $F385*$F$264, $F385-SUM($I385:BV385)),0),0)</f>
        <v>0</v>
      </c>
      <c r="BX385" s="53">
        <f xml:space="preserve"> (BX$2 &gt;= NTBA!$F$17) * IF(BX$268 &gt;= $E385, MAX( MIN( $F385*$F$264, $F385-SUM($I385:BW385)),0),0)</f>
        <v>0</v>
      </c>
      <c r="BY385" s="53">
        <f xml:space="preserve"> (BY$2 &gt;= NTBA!$F$17) * IF(BY$268 &gt;= $E385, MAX( MIN( $F385*$F$264, $F385-SUM($I385:BX385)),0),0)</f>
        <v>0</v>
      </c>
      <c r="BZ385" s="53">
        <f xml:space="preserve"> (BZ$2 &gt;= NTBA!$F$17) * IF(BZ$268 &gt;= $E385, MAX( MIN( $F385*$F$264, $F385-SUM($I385:BY385)),0),0)</f>
        <v>0</v>
      </c>
      <c r="CA385" s="53">
        <f xml:space="preserve"> (CA$2 &gt;= NTBA!$F$17) * IF(CA$268 &gt;= $E385, MAX( MIN( $F385*$F$264, $F385-SUM($I385:BZ385)),0),0)</f>
        <v>0</v>
      </c>
      <c r="CB385" s="53">
        <f xml:space="preserve"> (CB$2 &gt;= NTBA!$F$17) * IF(CB$268 &gt;= $E385, MAX( MIN( $F385*$F$264, $F385-SUM($I385:CA385)),0),0)</f>
        <v>0</v>
      </c>
      <c r="CC385" s="53">
        <f xml:space="preserve"> (CC$2 &gt;= NTBA!$F$17) * IF(CC$268 &gt;= $E385, MAX( MIN( $F385*$F$264, $F385-SUM($I385:CB385)),0),0)</f>
        <v>0</v>
      </c>
      <c r="CD385" s="53">
        <f xml:space="preserve"> (CD$2 &gt;= NTBA!$F$17) * IF(CD$268 &gt;= $E385, MAX( MIN( $F385*$F$264, $F385-SUM($I385:CC385)),0),0)</f>
        <v>0</v>
      </c>
      <c r="CE385" s="53">
        <f xml:space="preserve"> (CE$2 &gt;= NTBA!$F$17) * IF(CE$268 &gt;= $E385, MAX( MIN( $F385*$F$264, $F385-SUM($I385:CD385)),0),0)</f>
        <v>0</v>
      </c>
      <c r="CF385" s="53">
        <f xml:space="preserve"> (CF$2 &gt;= NTBA!$F$17) * IF(CF$268 &gt;= $E385, MAX( MIN( $F385*$F$264, $F385-SUM($I385:CE385)),0),0)</f>
        <v>0</v>
      </c>
      <c r="CG385" s="53">
        <f xml:space="preserve"> (CG$2 &gt;= NTBA!$F$17) * IF(CG$268 &gt;= $E385, MAX( MIN( $F385*$F$264, $F385-SUM($I385:CF385)),0),0)</f>
        <v>0</v>
      </c>
      <c r="CH385" s="53">
        <f xml:space="preserve"> (CH$2 &gt;= NTBA!$F$17) * IF(CH$268 &gt;= $E385, MAX( MIN( $F385*$F$264, $F385-SUM($I385:CG385)),0),0)</f>
        <v>0</v>
      </c>
      <c r="CI385" s="53">
        <f xml:space="preserve"> (CI$2 &gt;= NTBA!$F$17) * IF(CI$268 &gt;= $E385, MAX( MIN( $F385*$F$264, $F385-SUM($I385:CH385)),0),0)</f>
        <v>0</v>
      </c>
      <c r="CJ385" s="53">
        <f xml:space="preserve"> (CJ$2 &gt;= NTBA!$F$17) * IF(CJ$268 &gt;= $E385, MAX( MIN( $F385*$F$264, $F385-SUM($I385:CI385)),0),0)</f>
        <v>0</v>
      </c>
      <c r="CK385" s="53">
        <f xml:space="preserve"> (CK$2 &gt;= NTBA!$F$17) * IF(CK$268 &gt;= $E385, MAX( MIN( $F385*$F$264, $F385-SUM($I385:CJ385)),0),0)</f>
        <v>0</v>
      </c>
      <c r="CL385" s="53">
        <f xml:space="preserve"> (CL$2 &gt;= NTBA!$F$17) * IF(CL$268 &gt;= $E385, MAX( MIN( $F385*$F$264, $F385-SUM($I385:CK385)),0),0)</f>
        <v>0</v>
      </c>
      <c r="CM385" s="53">
        <f xml:space="preserve"> (CM$2 &gt;= NTBA!$F$17) * IF(CM$268 &gt;= $E385, MAX( MIN( $F385*$F$264, $F385-SUM($I385:CL385)),0),0)</f>
        <v>0</v>
      </c>
      <c r="CN385" s="53">
        <f xml:space="preserve"> (CN$2 &gt;= NTBA!$F$17) * IF(CN$268 &gt;= $E385, MAX( MIN( $F385*$F$264, $F385-SUM($I385:CM385)),0),0)</f>
        <v>0</v>
      </c>
      <c r="CO385" s="53">
        <f xml:space="preserve"> (CO$2 &gt;= NTBA!$F$17) * IF(CO$268 &gt;= $E385, MAX( MIN( $F385*$F$264, $F385-SUM($I385:CN385)),0),0)</f>
        <v>0</v>
      </c>
      <c r="CP385" s="53">
        <f xml:space="preserve"> (CP$2 &gt;= NTBA!$F$17) * IF(CP$268 &gt;= $E385, MAX( MIN( $F385*$F$264, $F385-SUM($I385:CO385)),0),0)</f>
        <v>0</v>
      </c>
      <c r="CQ385" s="53">
        <f xml:space="preserve"> (CQ$2 &gt;= NTBA!$F$17) * IF(CQ$268 &gt;= $E385, MAX( MIN( $F385*$F$264, $F385-SUM($I385:CP385)),0),0)</f>
        <v>0</v>
      </c>
      <c r="CR385" s="53">
        <f xml:space="preserve"> (CR$2 &gt;= NTBA!$F$17) * IF(CR$268 &gt;= $E385, MAX( MIN( $F385*$F$264, $F385-SUM($I385:CQ385)),0),0)</f>
        <v>0</v>
      </c>
      <c r="CS385" s="53">
        <f xml:space="preserve"> (CS$2 &gt;= NTBA!$F$17) * IF(CS$268 &gt;= $E385, MAX( MIN( $F385*$F$264, $F385-SUM($I385:CR385)),0),0)</f>
        <v>0</v>
      </c>
      <c r="CT385" s="53">
        <f xml:space="preserve"> (CT$2 &gt;= NTBA!$F$17) * IF(CT$268 &gt;= $E385, MAX( MIN( $F385*$F$264, $F385-SUM($I385:CS385)),0),0)</f>
        <v>0</v>
      </c>
      <c r="CU385" s="53">
        <f xml:space="preserve"> (CU$2 &gt;= NTBA!$F$17) * IF(CU$268 &gt;= $E385, MAX( MIN( $F385*$F$264, $F385-SUM($I385:CT385)),0),0)</f>
        <v>0</v>
      </c>
      <c r="CV385" s="53">
        <f xml:space="preserve"> (CV$2 &gt;= NTBA!$F$17) * IF(CV$268 &gt;= $E385, MAX( MIN( $F385*$F$264, $F385-SUM($I385:CU385)),0),0)</f>
        <v>0</v>
      </c>
      <c r="CW385" s="53">
        <f xml:space="preserve"> (CW$2 &gt;= NTBA!$F$17) * IF(CW$268 &gt;= $E385, MAX( MIN( $F385*$F$264, $F385-SUM($I385:CV385)),0),0)</f>
        <v>0</v>
      </c>
      <c r="CX385" s="53">
        <f xml:space="preserve"> (CX$2 &gt;= NTBA!$F$17) * IF(CX$268 &gt;= $E385, MAX( MIN( $F385*$F$264, $F385-SUM($I385:CW385)),0),0)</f>
        <v>0</v>
      </c>
      <c r="CY385" s="53">
        <f xml:space="preserve"> (CY$2 &gt;= NTBA!$F$17) * IF(CY$268 &gt;= $E385, MAX( MIN( $F385*$F$264, $F385-SUM($I385:CX385)),0),0)</f>
        <v>0</v>
      </c>
      <c r="CZ385" s="53">
        <f xml:space="preserve"> (CZ$2 &gt;= NTBA!$F$17) * IF(CZ$268 &gt;= $E385, MAX( MIN( $F385*$F$264, $F385-SUM($I385:CY385)),0),0)</f>
        <v>0</v>
      </c>
      <c r="DA385" s="53">
        <f xml:space="preserve"> (DA$2 &gt;= NTBA!$F$17) * IF(DA$268 &gt;= $E385, MAX( MIN( $F385*$F$264, $F385-SUM($I385:CZ385)),0),0)</f>
        <v>0</v>
      </c>
      <c r="DB385" s="53">
        <f xml:space="preserve"> (DB$2 &gt;= NTBA!$F$17) * IF(DB$268 &gt;= $E385, MAX( MIN( $F385*$F$264, $F385-SUM($I385:DA385)),0),0)</f>
        <v>0</v>
      </c>
      <c r="DC385" s="53">
        <f xml:space="preserve"> (DC$2 &gt;= NTBA!$F$17) * IF(DC$268 &gt;= $E385, MAX( MIN( $F385*$F$264, $F385-SUM($I385:DB385)),0),0)</f>
        <v>0</v>
      </c>
      <c r="DD385" s="53">
        <f xml:space="preserve"> (DD$2 &gt;= NTBA!$F$17) * IF(DD$268 &gt;= $E385, MAX( MIN( $F385*$F$264, $F385-SUM($I385:DC385)),0),0)</f>
        <v>0</v>
      </c>
      <c r="DE385" s="53">
        <f xml:space="preserve"> (DE$2 &gt;= NTBA!$F$17) * IF(DE$268 &gt;= $E385, MAX( MIN( $F385*$F$264, $F385-SUM($I385:DD385)),0),0)</f>
        <v>0</v>
      </c>
      <c r="DF385" s="53">
        <f xml:space="preserve"> (DF$2 &gt;= NTBA!$F$17) * IF(DF$268 &gt;= $E385, MAX( MIN( $F385*$F$264, $F385-SUM($I385:DE385)),0),0)</f>
        <v>0</v>
      </c>
      <c r="DG385" s="53">
        <f xml:space="preserve"> (DG$2 &gt;= NTBA!$F$17) * IF(DG$268 &gt;= $E385, MAX( MIN( $F385*$F$264, $F385-SUM($I385:DF385)),0),0)</f>
        <v>0</v>
      </c>
      <c r="DH385" s="53">
        <f xml:space="preserve"> (DH$2 &gt;= NTBA!$F$17) * IF(DH$268 &gt;= $E385, MAX( MIN( $F385*$F$264, $F385-SUM($I385:DG385)),0),0)</f>
        <v>0</v>
      </c>
      <c r="DI385" s="53">
        <f xml:space="preserve"> (DI$2 &gt;= NTBA!$F$17) * IF(DI$268 &gt;= $E385, MAX( MIN( $F385*$F$264, $F385-SUM($I385:DH385)),0),0)</f>
        <v>0</v>
      </c>
      <c r="DJ385" s="53">
        <f xml:space="preserve"> (DJ$2 &gt;= NTBA!$F$17) * IF(DJ$268 &gt;= $E385, MAX( MIN( $F385*$F$264, $F385-SUM($I385:DI385)),0),0)</f>
        <v>0</v>
      </c>
      <c r="DK385" s="53">
        <f xml:space="preserve"> (DK$2 &gt;= NTBA!$F$17) * IF(DK$268 &gt;= $E385, MAX( MIN( $F385*$F$264, $F385-SUM($I385:DJ385)),0),0)</f>
        <v>0</v>
      </c>
      <c r="DL385" s="53">
        <f xml:space="preserve"> (DL$2 &gt;= NTBA!$F$17) * IF(DL$268 &gt;= $E385, MAX( MIN( $F385*$F$264, $F385-SUM($I385:DK385)),0),0)</f>
        <v>0</v>
      </c>
      <c r="DM385" s="53">
        <f xml:space="preserve"> (DM$2 &gt;= NTBA!$F$17) * IF(DM$268 &gt;= $E385, MAX( MIN( $F385*$F$264, $F385-SUM($I385:DL385)),0),0)</f>
        <v>0</v>
      </c>
      <c r="DN385" s="53">
        <f xml:space="preserve"> (DN$2 &gt;= NTBA!$F$17) * IF(DN$268 &gt;= $E385, MAX( MIN( $F385*$F$264, $F385-SUM($I385:DM385)),0),0)</f>
        <v>0</v>
      </c>
      <c r="DO385" s="53">
        <f xml:space="preserve"> (DO$2 &gt;= NTBA!$F$17) * IF(DO$268 &gt;= $E385, MAX( MIN( $F385*$F$264, $F385-SUM($I385:DN385)),0),0)</f>
        <v>0</v>
      </c>
      <c r="DP385" s="53">
        <f xml:space="preserve"> (DP$2 &gt;= NTBA!$F$17) * IF(DP$268 &gt;= $E385, MAX( MIN( $F385*$F$264, $F385-SUM($I385:DO385)),0),0)</f>
        <v>0</v>
      </c>
      <c r="DQ385" s="53">
        <f xml:space="preserve"> (DQ$2 &gt;= NTBA!$F$17) * IF(DQ$268 &gt;= $E385, MAX( MIN( $F385*$F$264, $F385-SUM($I385:DP385)),0),0)</f>
        <v>0</v>
      </c>
      <c r="DR385" s="53">
        <f xml:space="preserve"> (DR$2 &gt;= NTBA!$F$17) * IF(DR$268 &gt;= $E385, MAX( MIN( $F385*$F$264, $F385-SUM($I385:DQ385)),0),0)</f>
        <v>0</v>
      </c>
      <c r="DS385" s="53">
        <f xml:space="preserve"> (DS$2 &gt;= NTBA!$F$17) * IF(DS$268 &gt;= $E385, MAX( MIN( $F385*$F$264, $F385-SUM($I385:DR385)),0),0)</f>
        <v>0</v>
      </c>
      <c r="DT385" s="53">
        <f xml:space="preserve"> (DT$2 &gt;= NTBA!$F$17) * IF(DT$268 &gt;= $E385, MAX( MIN( $F385*$F$264, $F385-SUM($I385:DS385)),0),0)</f>
        <v>0</v>
      </c>
      <c r="DU385" s="53">
        <f xml:space="preserve"> (DU$2 &gt;= NTBA!$F$17) * IF(DU$268 &gt;= $E385, MAX( MIN( $F385*$F$264, $F385-SUM($I385:DT385)),0),0)</f>
        <v>0</v>
      </c>
      <c r="DV385" s="53">
        <f ca="1" xml:space="preserve"> (DV$2 &gt;= NTBA!$F$17) * IF(DV$268 &gt;= $E385, MAX( MIN( $F385*$F$264, $F385-SUM($I385:DU385)),0),0)</f>
        <v>0</v>
      </c>
      <c r="DW385" s="53">
        <f ca="1" xml:space="preserve"> (DW$2 &gt;= NTBA!$F$17) * IF(DW$268 &gt;= $E385, MAX( MIN( $F385*$F$264, $F385-SUM($I385:DV385)),0),0)</f>
        <v>0</v>
      </c>
      <c r="DX385" s="53">
        <f ca="1" xml:space="preserve"> (DX$2 &gt;= NTBA!$F$17) * IF(DX$268 &gt;= $E385, MAX( MIN( $F385*$F$264, $F385-SUM($I385:DW385)),0),0)</f>
        <v>0</v>
      </c>
      <c r="DY385" s="53">
        <f ca="1" xml:space="preserve"> (DY$2 &gt;= NTBA!$F$17) * IF(DY$268 &gt;= $E385, MAX( MIN( $F385*$F$264, $F385-SUM($I385:DX385)),0),0)</f>
        <v>0</v>
      </c>
      <c r="DZ385" s="53">
        <f ca="1" xml:space="preserve"> (DZ$2 &gt;= NTBA!$F$17) * IF(DZ$268 &gt;= $E385, MAX( MIN( $F385*$F$264, $F385-SUM($I385:DY385)),0),0)</f>
        <v>0</v>
      </c>
      <c r="EA385" s="53">
        <f ca="1" xml:space="preserve"> (EA$2 &gt;= NTBA!$F$17) * IF(EA$268 &gt;= $E385, MAX( MIN( $F385*$F$264, $F385-SUM($I385:DZ385)),0),0)</f>
        <v>0</v>
      </c>
      <c r="EB385" s="53">
        <f ca="1" xml:space="preserve"> (EB$2 &gt;= NTBA!$F$17) * IF(EB$268 &gt;= $E385, MAX( MIN( $F385*$F$264, $F385-SUM($I385:EA385)),0),0)</f>
        <v>0</v>
      </c>
      <c r="EC385" s="53">
        <f ca="1" xml:space="preserve"> (EC$2 &gt;= NTBA!$F$17) * IF(EC$268 &gt;= $E385, MAX( MIN( $F385*$F$264, $F385-SUM($I385:EB385)),0),0)</f>
        <v>0</v>
      </c>
      <c r="ED385" s="53">
        <f ca="1" xml:space="preserve"> (ED$2 &gt;= NTBA!$F$17) * IF(ED$268 &gt;= $E385, MAX( MIN( $F385*$F$264, $F385-SUM($I385:EC385)),0),0)</f>
        <v>0</v>
      </c>
      <c r="EE385" s="53">
        <f ca="1" xml:space="preserve"> (EE$2 &gt;= NTBA!$F$17) * IF(EE$268 &gt;= $E385, MAX( MIN( $F385*$F$264, $F385-SUM($I385:ED385)),0),0)</f>
        <v>0</v>
      </c>
      <c r="EF385" s="53">
        <f ca="1" xml:space="preserve"> (EF$2 &gt;= NTBA!$F$17) * IF(EF$268 &gt;= $E385, MAX( MIN( $F385*$F$264, $F385-SUM($I385:EE385)),0),0)</f>
        <v>0</v>
      </c>
      <c r="EG385" s="53">
        <f ca="1" xml:space="preserve"> (EG$2 &gt;= NTBA!$F$17) * IF(EG$268 &gt;= $E385, MAX( MIN( $F385*$F$264, $F385-SUM($I385:EF385)),0),0)</f>
        <v>0</v>
      </c>
      <c r="EH385" s="53">
        <f ca="1" xml:space="preserve"> (EH$2 &gt;= NTBA!$F$17) * IF(EH$268 &gt;= $E385, MAX( MIN( $F385*$F$264, $F385-SUM($I385:EG385)),0),0)</f>
        <v>0</v>
      </c>
      <c r="EI385" s="21"/>
    </row>
    <row r="386" spans="1:139" ht="15" customHeight="1" outlineLevel="1" x14ac:dyDescent="0.35">
      <c r="E386" s="625">
        <v>118</v>
      </c>
      <c r="F386" s="415">
        <f ca="1"/>
        <v>0</v>
      </c>
      <c r="H386" s="26">
        <f t="shared" ca="1" si="185"/>
        <v>0</v>
      </c>
      <c r="I386" s="39"/>
      <c r="J386" s="53">
        <f xml:space="preserve"> (J$2 &gt;= NTBA!$F$17) * IF(J$268 &gt;= $E386, MAX( MIN( $F386*$F$264, $F386-SUM($I386:I386)),0),0)</f>
        <v>0</v>
      </c>
      <c r="K386" s="53">
        <f xml:space="preserve"> (K$2 &gt;= NTBA!$F$17) * IF(K$268 &gt;= $E386, MAX( MIN( $F386*$F$264, $F386-SUM($I386:J386)),0),0)</f>
        <v>0</v>
      </c>
      <c r="L386" s="53">
        <f xml:space="preserve"> (L$2 &gt;= NTBA!$F$17) * IF(L$268 &gt;= $E386, MAX( MIN( $F386*$F$264, $F386-SUM($I386:K386)),0),0)</f>
        <v>0</v>
      </c>
      <c r="M386" s="53">
        <f xml:space="preserve"> (M$2 &gt;= NTBA!$F$17) * IF(M$268 &gt;= $E386, MAX( MIN( $F386*$F$264, $F386-SUM($I386:L386)),0),0)</f>
        <v>0</v>
      </c>
      <c r="N386" s="53">
        <f xml:space="preserve"> (N$2 &gt;= NTBA!$F$17) * IF(N$268 &gt;= $E386, MAX( MIN( $F386*$F$264, $F386-SUM($I386:M386)),0),0)</f>
        <v>0</v>
      </c>
      <c r="O386" s="53">
        <f xml:space="preserve"> (O$2 &gt;= NTBA!$F$17) * IF(O$268 &gt;= $E386, MAX( MIN( $F386*$F$264, $F386-SUM($I386:N386)),0),0)</f>
        <v>0</v>
      </c>
      <c r="P386" s="53">
        <f xml:space="preserve"> (P$2 &gt;= NTBA!$F$17) * IF(P$268 &gt;= $E386, MAX( MIN( $F386*$F$264, $F386-SUM($I386:O386)),0),0)</f>
        <v>0</v>
      </c>
      <c r="Q386" s="53">
        <f xml:space="preserve"> (Q$2 &gt;= NTBA!$F$17) * IF(Q$268 &gt;= $E386, MAX( MIN( $F386*$F$264, $F386-SUM($I386:P386)),0),0)</f>
        <v>0</v>
      </c>
      <c r="R386" s="53">
        <f xml:space="preserve"> (R$2 &gt;= NTBA!$F$17) * IF(R$268 &gt;= $E386, MAX( MIN( $F386*$F$264, $F386-SUM($I386:Q386)),0),0)</f>
        <v>0</v>
      </c>
      <c r="S386" s="53">
        <f xml:space="preserve"> (S$2 &gt;= NTBA!$F$17) * IF(S$268 &gt;= $E386, MAX( MIN( $F386*$F$264, $F386-SUM($I386:R386)),0),0)</f>
        <v>0</v>
      </c>
      <c r="T386" s="53">
        <f xml:space="preserve"> (T$2 &gt;= NTBA!$F$17) * IF(T$268 &gt;= $E386, MAX( MIN( $F386*$F$264, $F386-SUM($I386:S386)),0),0)</f>
        <v>0</v>
      </c>
      <c r="U386" s="53">
        <f xml:space="preserve"> (U$2 &gt;= NTBA!$F$17) * IF(U$268 &gt;= $E386, MAX( MIN( $F386*$F$264, $F386-SUM($I386:T386)),0),0)</f>
        <v>0</v>
      </c>
      <c r="V386" s="53">
        <f xml:space="preserve"> (V$2 &gt;= NTBA!$F$17) * IF(V$268 &gt;= $E386, MAX( MIN( $F386*$F$264, $F386-SUM($I386:U386)),0),0)</f>
        <v>0</v>
      </c>
      <c r="W386" s="53">
        <f xml:space="preserve"> (W$2 &gt;= NTBA!$F$17) * IF(W$268 &gt;= $E386, MAX( MIN( $F386*$F$264, $F386-SUM($I386:V386)),0),0)</f>
        <v>0</v>
      </c>
      <c r="X386" s="53">
        <f xml:space="preserve"> (X$2 &gt;= NTBA!$F$17) * IF(X$268 &gt;= $E386, MAX( MIN( $F386*$F$264, $F386-SUM($I386:W386)),0),0)</f>
        <v>0</v>
      </c>
      <c r="Y386" s="53">
        <f xml:space="preserve"> (Y$2 &gt;= NTBA!$F$17) * IF(Y$268 &gt;= $E386, MAX( MIN( $F386*$F$264, $F386-SUM($I386:X386)),0),0)</f>
        <v>0</v>
      </c>
      <c r="Z386" s="53">
        <f xml:space="preserve"> (Z$2 &gt;= NTBA!$F$17) * IF(Z$268 &gt;= $E386, MAX( MIN( $F386*$F$264, $F386-SUM($I386:Y386)),0),0)</f>
        <v>0</v>
      </c>
      <c r="AA386" s="53">
        <f xml:space="preserve"> (AA$2 &gt;= NTBA!$F$17) * IF(AA$268 &gt;= $E386, MAX( MIN( $F386*$F$264, $F386-SUM($I386:Z386)),0),0)</f>
        <v>0</v>
      </c>
      <c r="AB386" s="53">
        <f xml:space="preserve"> (AB$2 &gt;= NTBA!$F$17) * IF(AB$268 &gt;= $E386, MAX( MIN( $F386*$F$264, $F386-SUM($I386:AA386)),0),0)</f>
        <v>0</v>
      </c>
      <c r="AC386" s="53">
        <f xml:space="preserve"> (AC$2 &gt;= NTBA!$F$17) * IF(AC$268 &gt;= $E386, MAX( MIN( $F386*$F$264, $F386-SUM($I386:AB386)),0),0)</f>
        <v>0</v>
      </c>
      <c r="AD386" s="53">
        <f xml:space="preserve"> (AD$2 &gt;= NTBA!$F$17) * IF(AD$268 &gt;= $E386, MAX( MIN( $F386*$F$264, $F386-SUM($I386:AC386)),0),0)</f>
        <v>0</v>
      </c>
      <c r="AE386" s="53">
        <f xml:space="preserve"> (AE$2 &gt;= NTBA!$F$17) * IF(AE$268 &gt;= $E386, MAX( MIN( $F386*$F$264, $F386-SUM($I386:AD386)),0),0)</f>
        <v>0</v>
      </c>
      <c r="AF386" s="53">
        <f xml:space="preserve"> (AF$2 &gt;= NTBA!$F$17) * IF(AF$268 &gt;= $E386, MAX( MIN( $F386*$F$264, $F386-SUM($I386:AE386)),0),0)</f>
        <v>0</v>
      </c>
      <c r="AG386" s="53">
        <f xml:space="preserve"> (AG$2 &gt;= NTBA!$F$17) * IF(AG$268 &gt;= $E386, MAX( MIN( $F386*$F$264, $F386-SUM($I386:AF386)),0),0)</f>
        <v>0</v>
      </c>
      <c r="AH386" s="53">
        <f xml:space="preserve"> (AH$2 &gt;= NTBA!$F$17) * IF(AH$268 &gt;= $E386, MAX( MIN( $F386*$F$264, $F386-SUM($I386:AG386)),0),0)</f>
        <v>0</v>
      </c>
      <c r="AI386" s="53">
        <f xml:space="preserve"> (AI$2 &gt;= NTBA!$F$17) * IF(AI$268 &gt;= $E386, MAX( MIN( $F386*$F$264, $F386-SUM($I386:AH386)),0),0)</f>
        <v>0</v>
      </c>
      <c r="AJ386" s="53">
        <f xml:space="preserve"> (AJ$2 &gt;= NTBA!$F$17) * IF(AJ$268 &gt;= $E386, MAX( MIN( $F386*$F$264, $F386-SUM($I386:AI386)),0),0)</f>
        <v>0</v>
      </c>
      <c r="AK386" s="53">
        <f xml:space="preserve"> (AK$2 &gt;= NTBA!$F$17) * IF(AK$268 &gt;= $E386, MAX( MIN( $F386*$F$264, $F386-SUM($I386:AJ386)),0),0)</f>
        <v>0</v>
      </c>
      <c r="AL386" s="53">
        <f xml:space="preserve"> (AL$2 &gt;= NTBA!$F$17) * IF(AL$268 &gt;= $E386, MAX( MIN( $F386*$F$264, $F386-SUM($I386:AK386)),0),0)</f>
        <v>0</v>
      </c>
      <c r="AM386" s="53">
        <f xml:space="preserve"> (AM$2 &gt;= NTBA!$F$17) * IF(AM$268 &gt;= $E386, MAX( MIN( $F386*$F$264, $F386-SUM($I386:AL386)),0),0)</f>
        <v>0</v>
      </c>
      <c r="AN386" s="53">
        <f xml:space="preserve"> (AN$2 &gt;= NTBA!$F$17) * IF(AN$268 &gt;= $E386, MAX( MIN( $F386*$F$264, $F386-SUM($I386:AM386)),0),0)</f>
        <v>0</v>
      </c>
      <c r="AO386" s="53">
        <f xml:space="preserve"> (AO$2 &gt;= NTBA!$F$17) * IF(AO$268 &gt;= $E386, MAX( MIN( $F386*$F$264, $F386-SUM($I386:AN386)),0),0)</f>
        <v>0</v>
      </c>
      <c r="AP386" s="53">
        <f xml:space="preserve"> (AP$2 &gt;= NTBA!$F$17) * IF(AP$268 &gt;= $E386, MAX( MIN( $F386*$F$264, $F386-SUM($I386:AO386)),0),0)</f>
        <v>0</v>
      </c>
      <c r="AQ386" s="53">
        <f xml:space="preserve"> (AQ$2 &gt;= NTBA!$F$17) * IF(AQ$268 &gt;= $E386, MAX( MIN( $F386*$F$264, $F386-SUM($I386:AP386)),0),0)</f>
        <v>0</v>
      </c>
      <c r="AR386" s="53">
        <f xml:space="preserve"> (AR$2 &gt;= NTBA!$F$17) * IF(AR$268 &gt;= $E386, MAX( MIN( $F386*$F$264, $F386-SUM($I386:AQ386)),0),0)</f>
        <v>0</v>
      </c>
      <c r="AS386" s="53">
        <f xml:space="preserve"> (AS$2 &gt;= NTBA!$F$17) * IF(AS$268 &gt;= $E386, MAX( MIN( $F386*$F$264, $F386-SUM($I386:AR386)),0),0)</f>
        <v>0</v>
      </c>
      <c r="AT386" s="53">
        <f xml:space="preserve"> (AT$2 &gt;= NTBA!$F$17) * IF(AT$268 &gt;= $E386, MAX( MIN( $F386*$F$264, $F386-SUM($I386:AS386)),0),0)</f>
        <v>0</v>
      </c>
      <c r="AU386" s="53">
        <f xml:space="preserve"> (AU$2 &gt;= NTBA!$F$17) * IF(AU$268 &gt;= $E386, MAX( MIN( $F386*$F$264, $F386-SUM($I386:AT386)),0),0)</f>
        <v>0</v>
      </c>
      <c r="AV386" s="53">
        <f xml:space="preserve"> (AV$2 &gt;= NTBA!$F$17) * IF(AV$268 &gt;= $E386, MAX( MIN( $F386*$F$264, $F386-SUM($I386:AU386)),0),0)</f>
        <v>0</v>
      </c>
      <c r="AW386" s="53">
        <f xml:space="preserve"> (AW$2 &gt;= NTBA!$F$17) * IF(AW$268 &gt;= $E386, MAX( MIN( $F386*$F$264, $F386-SUM($I386:AV386)),0),0)</f>
        <v>0</v>
      </c>
      <c r="AX386" s="53">
        <f xml:space="preserve"> (AX$2 &gt;= NTBA!$F$17) * IF(AX$268 &gt;= $E386, MAX( MIN( $F386*$F$264, $F386-SUM($I386:AW386)),0),0)</f>
        <v>0</v>
      </c>
      <c r="AY386" s="53">
        <f xml:space="preserve"> (AY$2 &gt;= NTBA!$F$17) * IF(AY$268 &gt;= $E386, MAX( MIN( $F386*$F$264, $F386-SUM($I386:AX386)),0),0)</f>
        <v>0</v>
      </c>
      <c r="AZ386" s="53">
        <f xml:space="preserve"> (AZ$2 &gt;= NTBA!$F$17) * IF(AZ$268 &gt;= $E386, MAX( MIN( $F386*$F$264, $F386-SUM($I386:AY386)),0),0)</f>
        <v>0</v>
      </c>
      <c r="BA386" s="53">
        <f xml:space="preserve"> (BA$2 &gt;= NTBA!$F$17) * IF(BA$268 &gt;= $E386, MAX( MIN( $F386*$F$264, $F386-SUM($I386:AZ386)),0),0)</f>
        <v>0</v>
      </c>
      <c r="BB386" s="53">
        <f xml:space="preserve"> (BB$2 &gt;= NTBA!$F$17) * IF(BB$268 &gt;= $E386, MAX( MIN( $F386*$F$264, $F386-SUM($I386:BA386)),0),0)</f>
        <v>0</v>
      </c>
      <c r="BC386" s="53">
        <f xml:space="preserve"> (BC$2 &gt;= NTBA!$F$17) * IF(BC$268 &gt;= $E386, MAX( MIN( $F386*$F$264, $F386-SUM($I386:BB386)),0),0)</f>
        <v>0</v>
      </c>
      <c r="BD386" s="53">
        <f xml:space="preserve"> (BD$2 &gt;= NTBA!$F$17) * IF(BD$268 &gt;= $E386, MAX( MIN( $F386*$F$264, $F386-SUM($I386:BC386)),0),0)</f>
        <v>0</v>
      </c>
      <c r="BE386" s="53">
        <f xml:space="preserve"> (BE$2 &gt;= NTBA!$F$17) * IF(BE$268 &gt;= $E386, MAX( MIN( $F386*$F$264, $F386-SUM($I386:BD386)),0),0)</f>
        <v>0</v>
      </c>
      <c r="BF386" s="53">
        <f xml:space="preserve"> (BF$2 &gt;= NTBA!$F$17) * IF(BF$268 &gt;= $E386, MAX( MIN( $F386*$F$264, $F386-SUM($I386:BE386)),0),0)</f>
        <v>0</v>
      </c>
      <c r="BG386" s="53">
        <f xml:space="preserve"> (BG$2 &gt;= NTBA!$F$17) * IF(BG$268 &gt;= $E386, MAX( MIN( $F386*$F$264, $F386-SUM($I386:BF386)),0),0)</f>
        <v>0</v>
      </c>
      <c r="BH386" s="53">
        <f xml:space="preserve"> (BH$2 &gt;= NTBA!$F$17) * IF(BH$268 &gt;= $E386, MAX( MIN( $F386*$F$264, $F386-SUM($I386:BG386)),0),0)</f>
        <v>0</v>
      </c>
      <c r="BI386" s="53">
        <f xml:space="preserve"> (BI$2 &gt;= NTBA!$F$17) * IF(BI$268 &gt;= $E386, MAX( MIN( $F386*$F$264, $F386-SUM($I386:BH386)),0),0)</f>
        <v>0</v>
      </c>
      <c r="BJ386" s="53">
        <f xml:space="preserve"> (BJ$2 &gt;= NTBA!$F$17) * IF(BJ$268 &gt;= $E386, MAX( MIN( $F386*$F$264, $F386-SUM($I386:BI386)),0),0)</f>
        <v>0</v>
      </c>
      <c r="BK386" s="53">
        <f xml:space="preserve"> (BK$2 &gt;= NTBA!$F$17) * IF(BK$268 &gt;= $E386, MAX( MIN( $F386*$F$264, $F386-SUM($I386:BJ386)),0),0)</f>
        <v>0</v>
      </c>
      <c r="BL386" s="53">
        <f xml:space="preserve"> (BL$2 &gt;= NTBA!$F$17) * IF(BL$268 &gt;= $E386, MAX( MIN( $F386*$F$264, $F386-SUM($I386:BK386)),0),0)</f>
        <v>0</v>
      </c>
      <c r="BM386" s="53">
        <f xml:space="preserve"> (BM$2 &gt;= NTBA!$F$17) * IF(BM$268 &gt;= $E386, MAX( MIN( $F386*$F$264, $F386-SUM($I386:BL386)),0),0)</f>
        <v>0</v>
      </c>
      <c r="BN386" s="53">
        <f xml:space="preserve"> (BN$2 &gt;= NTBA!$F$17) * IF(BN$268 &gt;= $E386, MAX( MIN( $F386*$F$264, $F386-SUM($I386:BM386)),0),0)</f>
        <v>0</v>
      </c>
      <c r="BO386" s="53">
        <f xml:space="preserve"> (BO$2 &gt;= NTBA!$F$17) * IF(BO$268 &gt;= $E386, MAX( MIN( $F386*$F$264, $F386-SUM($I386:BN386)),0),0)</f>
        <v>0</v>
      </c>
      <c r="BP386" s="53">
        <f xml:space="preserve"> (BP$2 &gt;= NTBA!$F$17) * IF(BP$268 &gt;= $E386, MAX( MIN( $F386*$F$264, $F386-SUM($I386:BO386)),0),0)</f>
        <v>0</v>
      </c>
      <c r="BQ386" s="53">
        <f xml:space="preserve"> (BQ$2 &gt;= NTBA!$F$17) * IF(BQ$268 &gt;= $E386, MAX( MIN( $F386*$F$264, $F386-SUM($I386:BP386)),0),0)</f>
        <v>0</v>
      </c>
      <c r="BR386" s="53">
        <f xml:space="preserve"> (BR$2 &gt;= NTBA!$F$17) * IF(BR$268 &gt;= $E386, MAX( MIN( $F386*$F$264, $F386-SUM($I386:BQ386)),0),0)</f>
        <v>0</v>
      </c>
      <c r="BS386" s="53">
        <f xml:space="preserve"> (BS$2 &gt;= NTBA!$F$17) * IF(BS$268 &gt;= $E386, MAX( MIN( $F386*$F$264, $F386-SUM($I386:BR386)),0),0)</f>
        <v>0</v>
      </c>
      <c r="BT386" s="53">
        <f xml:space="preserve"> (BT$2 &gt;= NTBA!$F$17) * IF(BT$268 &gt;= $E386, MAX( MIN( $F386*$F$264, $F386-SUM($I386:BS386)),0),0)</f>
        <v>0</v>
      </c>
      <c r="BU386" s="53">
        <f xml:space="preserve"> (BU$2 &gt;= NTBA!$F$17) * IF(BU$268 &gt;= $E386, MAX( MIN( $F386*$F$264, $F386-SUM($I386:BT386)),0),0)</f>
        <v>0</v>
      </c>
      <c r="BV386" s="53">
        <f xml:space="preserve"> (BV$2 &gt;= NTBA!$F$17) * IF(BV$268 &gt;= $E386, MAX( MIN( $F386*$F$264, $F386-SUM($I386:BU386)),0),0)</f>
        <v>0</v>
      </c>
      <c r="BW386" s="53">
        <f xml:space="preserve"> (BW$2 &gt;= NTBA!$F$17) * IF(BW$268 &gt;= $E386, MAX( MIN( $F386*$F$264, $F386-SUM($I386:BV386)),0),0)</f>
        <v>0</v>
      </c>
      <c r="BX386" s="53">
        <f xml:space="preserve"> (BX$2 &gt;= NTBA!$F$17) * IF(BX$268 &gt;= $E386, MAX( MIN( $F386*$F$264, $F386-SUM($I386:BW386)),0),0)</f>
        <v>0</v>
      </c>
      <c r="BY386" s="53">
        <f xml:space="preserve"> (BY$2 &gt;= NTBA!$F$17) * IF(BY$268 &gt;= $E386, MAX( MIN( $F386*$F$264, $F386-SUM($I386:BX386)),0),0)</f>
        <v>0</v>
      </c>
      <c r="BZ386" s="53">
        <f xml:space="preserve"> (BZ$2 &gt;= NTBA!$F$17) * IF(BZ$268 &gt;= $E386, MAX( MIN( $F386*$F$264, $F386-SUM($I386:BY386)),0),0)</f>
        <v>0</v>
      </c>
      <c r="CA386" s="53">
        <f xml:space="preserve"> (CA$2 &gt;= NTBA!$F$17) * IF(CA$268 &gt;= $E386, MAX( MIN( $F386*$F$264, $F386-SUM($I386:BZ386)),0),0)</f>
        <v>0</v>
      </c>
      <c r="CB386" s="53">
        <f xml:space="preserve"> (CB$2 &gt;= NTBA!$F$17) * IF(CB$268 &gt;= $E386, MAX( MIN( $F386*$F$264, $F386-SUM($I386:CA386)),0),0)</f>
        <v>0</v>
      </c>
      <c r="CC386" s="53">
        <f xml:space="preserve"> (CC$2 &gt;= NTBA!$F$17) * IF(CC$268 &gt;= $E386, MAX( MIN( $F386*$F$264, $F386-SUM($I386:CB386)),0),0)</f>
        <v>0</v>
      </c>
      <c r="CD386" s="53">
        <f xml:space="preserve"> (CD$2 &gt;= NTBA!$F$17) * IF(CD$268 &gt;= $E386, MAX( MIN( $F386*$F$264, $F386-SUM($I386:CC386)),0),0)</f>
        <v>0</v>
      </c>
      <c r="CE386" s="53">
        <f xml:space="preserve"> (CE$2 &gt;= NTBA!$F$17) * IF(CE$268 &gt;= $E386, MAX( MIN( $F386*$F$264, $F386-SUM($I386:CD386)),0),0)</f>
        <v>0</v>
      </c>
      <c r="CF386" s="53">
        <f xml:space="preserve"> (CF$2 &gt;= NTBA!$F$17) * IF(CF$268 &gt;= $E386, MAX( MIN( $F386*$F$264, $F386-SUM($I386:CE386)),0),0)</f>
        <v>0</v>
      </c>
      <c r="CG386" s="53">
        <f xml:space="preserve"> (CG$2 &gt;= NTBA!$F$17) * IF(CG$268 &gt;= $E386, MAX( MIN( $F386*$F$264, $F386-SUM($I386:CF386)),0),0)</f>
        <v>0</v>
      </c>
      <c r="CH386" s="53">
        <f xml:space="preserve"> (CH$2 &gt;= NTBA!$F$17) * IF(CH$268 &gt;= $E386, MAX( MIN( $F386*$F$264, $F386-SUM($I386:CG386)),0),0)</f>
        <v>0</v>
      </c>
      <c r="CI386" s="53">
        <f xml:space="preserve"> (CI$2 &gt;= NTBA!$F$17) * IF(CI$268 &gt;= $E386, MAX( MIN( $F386*$F$264, $F386-SUM($I386:CH386)),0),0)</f>
        <v>0</v>
      </c>
      <c r="CJ386" s="53">
        <f xml:space="preserve"> (CJ$2 &gt;= NTBA!$F$17) * IF(CJ$268 &gt;= $E386, MAX( MIN( $F386*$F$264, $F386-SUM($I386:CI386)),0),0)</f>
        <v>0</v>
      </c>
      <c r="CK386" s="53">
        <f xml:space="preserve"> (CK$2 &gt;= NTBA!$F$17) * IF(CK$268 &gt;= $E386, MAX( MIN( $F386*$F$264, $F386-SUM($I386:CJ386)),0),0)</f>
        <v>0</v>
      </c>
      <c r="CL386" s="53">
        <f xml:space="preserve"> (CL$2 &gt;= NTBA!$F$17) * IF(CL$268 &gt;= $E386, MAX( MIN( $F386*$F$264, $F386-SUM($I386:CK386)),0),0)</f>
        <v>0</v>
      </c>
      <c r="CM386" s="53">
        <f xml:space="preserve"> (CM$2 &gt;= NTBA!$F$17) * IF(CM$268 &gt;= $E386, MAX( MIN( $F386*$F$264, $F386-SUM($I386:CL386)),0),0)</f>
        <v>0</v>
      </c>
      <c r="CN386" s="53">
        <f xml:space="preserve"> (CN$2 &gt;= NTBA!$F$17) * IF(CN$268 &gt;= $E386, MAX( MIN( $F386*$F$264, $F386-SUM($I386:CM386)),0),0)</f>
        <v>0</v>
      </c>
      <c r="CO386" s="53">
        <f xml:space="preserve"> (CO$2 &gt;= NTBA!$F$17) * IF(CO$268 &gt;= $E386, MAX( MIN( $F386*$F$264, $F386-SUM($I386:CN386)),0),0)</f>
        <v>0</v>
      </c>
      <c r="CP386" s="53">
        <f xml:space="preserve"> (CP$2 &gt;= NTBA!$F$17) * IF(CP$268 &gt;= $E386, MAX( MIN( $F386*$F$264, $F386-SUM($I386:CO386)),0),0)</f>
        <v>0</v>
      </c>
      <c r="CQ386" s="53">
        <f xml:space="preserve"> (CQ$2 &gt;= NTBA!$F$17) * IF(CQ$268 &gt;= $E386, MAX( MIN( $F386*$F$264, $F386-SUM($I386:CP386)),0),0)</f>
        <v>0</v>
      </c>
      <c r="CR386" s="53">
        <f xml:space="preserve"> (CR$2 &gt;= NTBA!$F$17) * IF(CR$268 &gt;= $E386, MAX( MIN( $F386*$F$264, $F386-SUM($I386:CQ386)),0),0)</f>
        <v>0</v>
      </c>
      <c r="CS386" s="53">
        <f xml:space="preserve"> (CS$2 &gt;= NTBA!$F$17) * IF(CS$268 &gt;= $E386, MAX( MIN( $F386*$F$264, $F386-SUM($I386:CR386)),0),0)</f>
        <v>0</v>
      </c>
      <c r="CT386" s="53">
        <f xml:space="preserve"> (CT$2 &gt;= NTBA!$F$17) * IF(CT$268 &gt;= $E386, MAX( MIN( $F386*$F$264, $F386-SUM($I386:CS386)),0),0)</f>
        <v>0</v>
      </c>
      <c r="CU386" s="53">
        <f xml:space="preserve"> (CU$2 &gt;= NTBA!$F$17) * IF(CU$268 &gt;= $E386, MAX( MIN( $F386*$F$264, $F386-SUM($I386:CT386)),0),0)</f>
        <v>0</v>
      </c>
      <c r="CV386" s="53">
        <f xml:space="preserve"> (CV$2 &gt;= NTBA!$F$17) * IF(CV$268 &gt;= $E386, MAX( MIN( $F386*$F$264, $F386-SUM($I386:CU386)),0),0)</f>
        <v>0</v>
      </c>
      <c r="CW386" s="53">
        <f xml:space="preserve"> (CW$2 &gt;= NTBA!$F$17) * IF(CW$268 &gt;= $E386, MAX( MIN( $F386*$F$264, $F386-SUM($I386:CV386)),0),0)</f>
        <v>0</v>
      </c>
      <c r="CX386" s="53">
        <f xml:space="preserve"> (CX$2 &gt;= NTBA!$F$17) * IF(CX$268 &gt;= $E386, MAX( MIN( $F386*$F$264, $F386-SUM($I386:CW386)),0),0)</f>
        <v>0</v>
      </c>
      <c r="CY386" s="53">
        <f xml:space="preserve"> (CY$2 &gt;= NTBA!$F$17) * IF(CY$268 &gt;= $E386, MAX( MIN( $F386*$F$264, $F386-SUM($I386:CX386)),0),0)</f>
        <v>0</v>
      </c>
      <c r="CZ386" s="53">
        <f xml:space="preserve"> (CZ$2 &gt;= NTBA!$F$17) * IF(CZ$268 &gt;= $E386, MAX( MIN( $F386*$F$264, $F386-SUM($I386:CY386)),0),0)</f>
        <v>0</v>
      </c>
      <c r="DA386" s="53">
        <f xml:space="preserve"> (DA$2 &gt;= NTBA!$F$17) * IF(DA$268 &gt;= $E386, MAX( MIN( $F386*$F$264, $F386-SUM($I386:CZ386)),0),0)</f>
        <v>0</v>
      </c>
      <c r="DB386" s="53">
        <f xml:space="preserve"> (DB$2 &gt;= NTBA!$F$17) * IF(DB$268 &gt;= $E386, MAX( MIN( $F386*$F$264, $F386-SUM($I386:DA386)),0),0)</f>
        <v>0</v>
      </c>
      <c r="DC386" s="53">
        <f xml:space="preserve"> (DC$2 &gt;= NTBA!$F$17) * IF(DC$268 &gt;= $E386, MAX( MIN( $F386*$F$264, $F386-SUM($I386:DB386)),0),0)</f>
        <v>0</v>
      </c>
      <c r="DD386" s="53">
        <f xml:space="preserve"> (DD$2 &gt;= NTBA!$F$17) * IF(DD$268 &gt;= $E386, MAX( MIN( $F386*$F$264, $F386-SUM($I386:DC386)),0),0)</f>
        <v>0</v>
      </c>
      <c r="DE386" s="53">
        <f xml:space="preserve"> (DE$2 &gt;= NTBA!$F$17) * IF(DE$268 &gt;= $E386, MAX( MIN( $F386*$F$264, $F386-SUM($I386:DD386)),0),0)</f>
        <v>0</v>
      </c>
      <c r="DF386" s="53">
        <f xml:space="preserve"> (DF$2 &gt;= NTBA!$F$17) * IF(DF$268 &gt;= $E386, MAX( MIN( $F386*$F$264, $F386-SUM($I386:DE386)),0),0)</f>
        <v>0</v>
      </c>
      <c r="DG386" s="53">
        <f xml:space="preserve"> (DG$2 &gt;= NTBA!$F$17) * IF(DG$268 &gt;= $E386, MAX( MIN( $F386*$F$264, $F386-SUM($I386:DF386)),0),0)</f>
        <v>0</v>
      </c>
      <c r="DH386" s="53">
        <f xml:space="preserve"> (DH$2 &gt;= NTBA!$F$17) * IF(DH$268 &gt;= $E386, MAX( MIN( $F386*$F$264, $F386-SUM($I386:DG386)),0),0)</f>
        <v>0</v>
      </c>
      <c r="DI386" s="53">
        <f xml:space="preserve"> (DI$2 &gt;= NTBA!$F$17) * IF(DI$268 &gt;= $E386, MAX( MIN( $F386*$F$264, $F386-SUM($I386:DH386)),0),0)</f>
        <v>0</v>
      </c>
      <c r="DJ386" s="53">
        <f xml:space="preserve"> (DJ$2 &gt;= NTBA!$F$17) * IF(DJ$268 &gt;= $E386, MAX( MIN( $F386*$F$264, $F386-SUM($I386:DI386)),0),0)</f>
        <v>0</v>
      </c>
      <c r="DK386" s="53">
        <f xml:space="preserve"> (DK$2 &gt;= NTBA!$F$17) * IF(DK$268 &gt;= $E386, MAX( MIN( $F386*$F$264, $F386-SUM($I386:DJ386)),0),0)</f>
        <v>0</v>
      </c>
      <c r="DL386" s="53">
        <f xml:space="preserve"> (DL$2 &gt;= NTBA!$F$17) * IF(DL$268 &gt;= $E386, MAX( MIN( $F386*$F$264, $F386-SUM($I386:DK386)),0),0)</f>
        <v>0</v>
      </c>
      <c r="DM386" s="53">
        <f xml:space="preserve"> (DM$2 &gt;= NTBA!$F$17) * IF(DM$268 &gt;= $E386, MAX( MIN( $F386*$F$264, $F386-SUM($I386:DL386)),0),0)</f>
        <v>0</v>
      </c>
      <c r="DN386" s="53">
        <f xml:space="preserve"> (DN$2 &gt;= NTBA!$F$17) * IF(DN$268 &gt;= $E386, MAX( MIN( $F386*$F$264, $F386-SUM($I386:DM386)),0),0)</f>
        <v>0</v>
      </c>
      <c r="DO386" s="53">
        <f xml:space="preserve"> (DO$2 &gt;= NTBA!$F$17) * IF(DO$268 &gt;= $E386, MAX( MIN( $F386*$F$264, $F386-SUM($I386:DN386)),0),0)</f>
        <v>0</v>
      </c>
      <c r="DP386" s="53">
        <f xml:space="preserve"> (DP$2 &gt;= NTBA!$F$17) * IF(DP$268 &gt;= $E386, MAX( MIN( $F386*$F$264, $F386-SUM($I386:DO386)),0),0)</f>
        <v>0</v>
      </c>
      <c r="DQ386" s="53">
        <f xml:space="preserve"> (DQ$2 &gt;= NTBA!$F$17) * IF(DQ$268 &gt;= $E386, MAX( MIN( $F386*$F$264, $F386-SUM($I386:DP386)),0),0)</f>
        <v>0</v>
      </c>
      <c r="DR386" s="53">
        <f xml:space="preserve"> (DR$2 &gt;= NTBA!$F$17) * IF(DR$268 &gt;= $E386, MAX( MIN( $F386*$F$264, $F386-SUM($I386:DQ386)),0),0)</f>
        <v>0</v>
      </c>
      <c r="DS386" s="53">
        <f xml:space="preserve"> (DS$2 &gt;= NTBA!$F$17) * IF(DS$268 &gt;= $E386, MAX( MIN( $F386*$F$264, $F386-SUM($I386:DR386)),0),0)</f>
        <v>0</v>
      </c>
      <c r="DT386" s="53">
        <f xml:space="preserve"> (DT$2 &gt;= NTBA!$F$17) * IF(DT$268 &gt;= $E386, MAX( MIN( $F386*$F$264, $F386-SUM($I386:DS386)),0),0)</f>
        <v>0</v>
      </c>
      <c r="DU386" s="53">
        <f xml:space="preserve"> (DU$2 &gt;= NTBA!$F$17) * IF(DU$268 &gt;= $E386, MAX( MIN( $F386*$F$264, $F386-SUM($I386:DT386)),0),0)</f>
        <v>0</v>
      </c>
      <c r="DV386" s="53">
        <f xml:space="preserve"> (DV$2 &gt;= NTBA!$F$17) * IF(DV$268 &gt;= $E386, MAX( MIN( $F386*$F$264, $F386-SUM($I386:DU386)),0),0)</f>
        <v>0</v>
      </c>
      <c r="DW386" s="53">
        <f ca="1" xml:space="preserve"> (DW$2 &gt;= NTBA!$F$17) * IF(DW$268 &gt;= $E386, MAX( MIN( $F386*$F$264, $F386-SUM($I386:DV386)),0),0)</f>
        <v>0</v>
      </c>
      <c r="DX386" s="53">
        <f ca="1" xml:space="preserve"> (DX$2 &gt;= NTBA!$F$17) * IF(DX$268 &gt;= $E386, MAX( MIN( $F386*$F$264, $F386-SUM($I386:DW386)),0),0)</f>
        <v>0</v>
      </c>
      <c r="DY386" s="53">
        <f ca="1" xml:space="preserve"> (DY$2 &gt;= NTBA!$F$17) * IF(DY$268 &gt;= $E386, MAX( MIN( $F386*$F$264, $F386-SUM($I386:DX386)),0),0)</f>
        <v>0</v>
      </c>
      <c r="DZ386" s="53">
        <f ca="1" xml:space="preserve"> (DZ$2 &gt;= NTBA!$F$17) * IF(DZ$268 &gt;= $E386, MAX( MIN( $F386*$F$264, $F386-SUM($I386:DY386)),0),0)</f>
        <v>0</v>
      </c>
      <c r="EA386" s="53">
        <f ca="1" xml:space="preserve"> (EA$2 &gt;= NTBA!$F$17) * IF(EA$268 &gt;= $E386, MAX( MIN( $F386*$F$264, $F386-SUM($I386:DZ386)),0),0)</f>
        <v>0</v>
      </c>
      <c r="EB386" s="53">
        <f ca="1" xml:space="preserve"> (EB$2 &gt;= NTBA!$F$17) * IF(EB$268 &gt;= $E386, MAX( MIN( $F386*$F$264, $F386-SUM($I386:EA386)),0),0)</f>
        <v>0</v>
      </c>
      <c r="EC386" s="53">
        <f ca="1" xml:space="preserve"> (EC$2 &gt;= NTBA!$F$17) * IF(EC$268 &gt;= $E386, MAX( MIN( $F386*$F$264, $F386-SUM($I386:EB386)),0),0)</f>
        <v>0</v>
      </c>
      <c r="ED386" s="53">
        <f ca="1" xml:space="preserve"> (ED$2 &gt;= NTBA!$F$17) * IF(ED$268 &gt;= $E386, MAX( MIN( $F386*$F$264, $F386-SUM($I386:EC386)),0),0)</f>
        <v>0</v>
      </c>
      <c r="EE386" s="53">
        <f ca="1" xml:space="preserve"> (EE$2 &gt;= NTBA!$F$17) * IF(EE$268 &gt;= $E386, MAX( MIN( $F386*$F$264, $F386-SUM($I386:ED386)),0),0)</f>
        <v>0</v>
      </c>
      <c r="EF386" s="53">
        <f ca="1" xml:space="preserve"> (EF$2 &gt;= NTBA!$F$17) * IF(EF$268 &gt;= $E386, MAX( MIN( $F386*$F$264, $F386-SUM($I386:EE386)),0),0)</f>
        <v>0</v>
      </c>
      <c r="EG386" s="53">
        <f ca="1" xml:space="preserve"> (EG$2 &gt;= NTBA!$F$17) * IF(EG$268 &gt;= $E386, MAX( MIN( $F386*$F$264, $F386-SUM($I386:EF386)),0),0)</f>
        <v>0</v>
      </c>
      <c r="EH386" s="53">
        <f ca="1" xml:space="preserve"> (EH$2 &gt;= NTBA!$F$17) * IF(EH$268 &gt;= $E386, MAX( MIN( $F386*$F$264, $F386-SUM($I386:EG386)),0),0)</f>
        <v>0</v>
      </c>
      <c r="EI386" s="21"/>
    </row>
    <row r="387" spans="1:139" ht="15" customHeight="1" outlineLevel="1" x14ac:dyDescent="0.35">
      <c r="E387" s="625">
        <v>119</v>
      </c>
      <c r="F387" s="415">
        <f ca="1"/>
        <v>0</v>
      </c>
      <c r="H387" s="26">
        <f t="shared" ca="1" si="185"/>
        <v>0</v>
      </c>
      <c r="I387" s="39"/>
      <c r="J387" s="53">
        <f xml:space="preserve"> (J$2 &gt;= NTBA!$F$17) * IF(J$268 &gt;= $E387, MAX( MIN( $F387*$F$264, $F387-SUM($I387:I387)),0),0)</f>
        <v>0</v>
      </c>
      <c r="K387" s="53">
        <f xml:space="preserve"> (K$2 &gt;= NTBA!$F$17) * IF(K$268 &gt;= $E387, MAX( MIN( $F387*$F$264, $F387-SUM($I387:J387)),0),0)</f>
        <v>0</v>
      </c>
      <c r="L387" s="53">
        <f xml:space="preserve"> (L$2 &gt;= NTBA!$F$17) * IF(L$268 &gt;= $E387, MAX( MIN( $F387*$F$264, $F387-SUM($I387:K387)),0),0)</f>
        <v>0</v>
      </c>
      <c r="M387" s="53">
        <f xml:space="preserve"> (M$2 &gt;= NTBA!$F$17) * IF(M$268 &gt;= $E387, MAX( MIN( $F387*$F$264, $F387-SUM($I387:L387)),0),0)</f>
        <v>0</v>
      </c>
      <c r="N387" s="53">
        <f xml:space="preserve"> (N$2 &gt;= NTBA!$F$17) * IF(N$268 &gt;= $E387, MAX( MIN( $F387*$F$264, $F387-SUM($I387:M387)),0),0)</f>
        <v>0</v>
      </c>
      <c r="O387" s="53">
        <f xml:space="preserve"> (O$2 &gt;= NTBA!$F$17) * IF(O$268 &gt;= $E387, MAX( MIN( $F387*$F$264, $F387-SUM($I387:N387)),0),0)</f>
        <v>0</v>
      </c>
      <c r="P387" s="53">
        <f xml:space="preserve"> (P$2 &gt;= NTBA!$F$17) * IF(P$268 &gt;= $E387, MAX( MIN( $F387*$F$264, $F387-SUM($I387:O387)),0),0)</f>
        <v>0</v>
      </c>
      <c r="Q387" s="53">
        <f xml:space="preserve"> (Q$2 &gt;= NTBA!$F$17) * IF(Q$268 &gt;= $E387, MAX( MIN( $F387*$F$264, $F387-SUM($I387:P387)),0),0)</f>
        <v>0</v>
      </c>
      <c r="R387" s="53">
        <f xml:space="preserve"> (R$2 &gt;= NTBA!$F$17) * IF(R$268 &gt;= $E387, MAX( MIN( $F387*$F$264, $F387-SUM($I387:Q387)),0),0)</f>
        <v>0</v>
      </c>
      <c r="S387" s="53">
        <f xml:space="preserve"> (S$2 &gt;= NTBA!$F$17) * IF(S$268 &gt;= $E387, MAX( MIN( $F387*$F$264, $F387-SUM($I387:R387)),0),0)</f>
        <v>0</v>
      </c>
      <c r="T387" s="53">
        <f xml:space="preserve"> (T$2 &gt;= NTBA!$F$17) * IF(T$268 &gt;= $E387, MAX( MIN( $F387*$F$264, $F387-SUM($I387:S387)),0),0)</f>
        <v>0</v>
      </c>
      <c r="U387" s="53">
        <f xml:space="preserve"> (U$2 &gt;= NTBA!$F$17) * IF(U$268 &gt;= $E387, MAX( MIN( $F387*$F$264, $F387-SUM($I387:T387)),0),0)</f>
        <v>0</v>
      </c>
      <c r="V387" s="53">
        <f xml:space="preserve"> (V$2 &gt;= NTBA!$F$17) * IF(V$268 &gt;= $E387, MAX( MIN( $F387*$F$264, $F387-SUM($I387:U387)),0),0)</f>
        <v>0</v>
      </c>
      <c r="W387" s="53">
        <f xml:space="preserve"> (W$2 &gt;= NTBA!$F$17) * IF(W$268 &gt;= $E387, MAX( MIN( $F387*$F$264, $F387-SUM($I387:V387)),0),0)</f>
        <v>0</v>
      </c>
      <c r="X387" s="53">
        <f xml:space="preserve"> (X$2 &gt;= NTBA!$F$17) * IF(X$268 &gt;= $E387, MAX( MIN( $F387*$F$264, $F387-SUM($I387:W387)),0),0)</f>
        <v>0</v>
      </c>
      <c r="Y387" s="53">
        <f xml:space="preserve"> (Y$2 &gt;= NTBA!$F$17) * IF(Y$268 &gt;= $E387, MAX( MIN( $F387*$F$264, $F387-SUM($I387:X387)),0),0)</f>
        <v>0</v>
      </c>
      <c r="Z387" s="53">
        <f xml:space="preserve"> (Z$2 &gt;= NTBA!$F$17) * IF(Z$268 &gt;= $E387, MAX( MIN( $F387*$F$264, $F387-SUM($I387:Y387)),0),0)</f>
        <v>0</v>
      </c>
      <c r="AA387" s="53">
        <f xml:space="preserve"> (AA$2 &gt;= NTBA!$F$17) * IF(AA$268 &gt;= $E387, MAX( MIN( $F387*$F$264, $F387-SUM($I387:Z387)),0),0)</f>
        <v>0</v>
      </c>
      <c r="AB387" s="53">
        <f xml:space="preserve"> (AB$2 &gt;= NTBA!$F$17) * IF(AB$268 &gt;= $E387, MAX( MIN( $F387*$F$264, $F387-SUM($I387:AA387)),0),0)</f>
        <v>0</v>
      </c>
      <c r="AC387" s="53">
        <f xml:space="preserve"> (AC$2 &gt;= NTBA!$F$17) * IF(AC$268 &gt;= $E387, MAX( MIN( $F387*$F$264, $F387-SUM($I387:AB387)),0),0)</f>
        <v>0</v>
      </c>
      <c r="AD387" s="53">
        <f xml:space="preserve"> (AD$2 &gt;= NTBA!$F$17) * IF(AD$268 &gt;= $E387, MAX( MIN( $F387*$F$264, $F387-SUM($I387:AC387)),0),0)</f>
        <v>0</v>
      </c>
      <c r="AE387" s="53">
        <f xml:space="preserve"> (AE$2 &gt;= NTBA!$F$17) * IF(AE$268 &gt;= $E387, MAX( MIN( $F387*$F$264, $F387-SUM($I387:AD387)),0),0)</f>
        <v>0</v>
      </c>
      <c r="AF387" s="53">
        <f xml:space="preserve"> (AF$2 &gt;= NTBA!$F$17) * IF(AF$268 &gt;= $E387, MAX( MIN( $F387*$F$264, $F387-SUM($I387:AE387)),0),0)</f>
        <v>0</v>
      </c>
      <c r="AG387" s="53">
        <f xml:space="preserve"> (AG$2 &gt;= NTBA!$F$17) * IF(AG$268 &gt;= $E387, MAX( MIN( $F387*$F$264, $F387-SUM($I387:AF387)),0),0)</f>
        <v>0</v>
      </c>
      <c r="AH387" s="53">
        <f xml:space="preserve"> (AH$2 &gt;= NTBA!$F$17) * IF(AH$268 &gt;= $E387, MAX( MIN( $F387*$F$264, $F387-SUM($I387:AG387)),0),0)</f>
        <v>0</v>
      </c>
      <c r="AI387" s="53">
        <f xml:space="preserve"> (AI$2 &gt;= NTBA!$F$17) * IF(AI$268 &gt;= $E387, MAX( MIN( $F387*$F$264, $F387-SUM($I387:AH387)),0),0)</f>
        <v>0</v>
      </c>
      <c r="AJ387" s="53">
        <f xml:space="preserve"> (AJ$2 &gt;= NTBA!$F$17) * IF(AJ$268 &gt;= $E387, MAX( MIN( $F387*$F$264, $F387-SUM($I387:AI387)),0),0)</f>
        <v>0</v>
      </c>
      <c r="AK387" s="53">
        <f xml:space="preserve"> (AK$2 &gt;= NTBA!$F$17) * IF(AK$268 &gt;= $E387, MAX( MIN( $F387*$F$264, $F387-SUM($I387:AJ387)),0),0)</f>
        <v>0</v>
      </c>
      <c r="AL387" s="53">
        <f xml:space="preserve"> (AL$2 &gt;= NTBA!$F$17) * IF(AL$268 &gt;= $E387, MAX( MIN( $F387*$F$264, $F387-SUM($I387:AK387)),0),0)</f>
        <v>0</v>
      </c>
      <c r="AM387" s="53">
        <f xml:space="preserve"> (AM$2 &gt;= NTBA!$F$17) * IF(AM$268 &gt;= $E387, MAX( MIN( $F387*$F$264, $F387-SUM($I387:AL387)),0),0)</f>
        <v>0</v>
      </c>
      <c r="AN387" s="53">
        <f xml:space="preserve"> (AN$2 &gt;= NTBA!$F$17) * IF(AN$268 &gt;= $E387, MAX( MIN( $F387*$F$264, $F387-SUM($I387:AM387)),0),0)</f>
        <v>0</v>
      </c>
      <c r="AO387" s="53">
        <f xml:space="preserve"> (AO$2 &gt;= NTBA!$F$17) * IF(AO$268 &gt;= $E387, MAX( MIN( $F387*$F$264, $F387-SUM($I387:AN387)),0),0)</f>
        <v>0</v>
      </c>
      <c r="AP387" s="53">
        <f xml:space="preserve"> (AP$2 &gt;= NTBA!$F$17) * IF(AP$268 &gt;= $E387, MAX( MIN( $F387*$F$264, $F387-SUM($I387:AO387)),0),0)</f>
        <v>0</v>
      </c>
      <c r="AQ387" s="53">
        <f xml:space="preserve"> (AQ$2 &gt;= NTBA!$F$17) * IF(AQ$268 &gt;= $E387, MAX( MIN( $F387*$F$264, $F387-SUM($I387:AP387)),0),0)</f>
        <v>0</v>
      </c>
      <c r="AR387" s="53">
        <f xml:space="preserve"> (AR$2 &gt;= NTBA!$F$17) * IF(AR$268 &gt;= $E387, MAX( MIN( $F387*$F$264, $F387-SUM($I387:AQ387)),0),0)</f>
        <v>0</v>
      </c>
      <c r="AS387" s="53">
        <f xml:space="preserve"> (AS$2 &gt;= NTBA!$F$17) * IF(AS$268 &gt;= $E387, MAX( MIN( $F387*$F$264, $F387-SUM($I387:AR387)),0),0)</f>
        <v>0</v>
      </c>
      <c r="AT387" s="53">
        <f xml:space="preserve"> (AT$2 &gt;= NTBA!$F$17) * IF(AT$268 &gt;= $E387, MAX( MIN( $F387*$F$264, $F387-SUM($I387:AS387)),0),0)</f>
        <v>0</v>
      </c>
      <c r="AU387" s="53">
        <f xml:space="preserve"> (AU$2 &gt;= NTBA!$F$17) * IF(AU$268 &gt;= $E387, MAX( MIN( $F387*$F$264, $F387-SUM($I387:AT387)),0),0)</f>
        <v>0</v>
      </c>
      <c r="AV387" s="53">
        <f xml:space="preserve"> (AV$2 &gt;= NTBA!$F$17) * IF(AV$268 &gt;= $E387, MAX( MIN( $F387*$F$264, $F387-SUM($I387:AU387)),0),0)</f>
        <v>0</v>
      </c>
      <c r="AW387" s="53">
        <f xml:space="preserve"> (AW$2 &gt;= NTBA!$F$17) * IF(AW$268 &gt;= $E387, MAX( MIN( $F387*$F$264, $F387-SUM($I387:AV387)),0),0)</f>
        <v>0</v>
      </c>
      <c r="AX387" s="53">
        <f xml:space="preserve"> (AX$2 &gt;= NTBA!$F$17) * IF(AX$268 &gt;= $E387, MAX( MIN( $F387*$F$264, $F387-SUM($I387:AW387)),0),0)</f>
        <v>0</v>
      </c>
      <c r="AY387" s="53">
        <f xml:space="preserve"> (AY$2 &gt;= NTBA!$F$17) * IF(AY$268 &gt;= $E387, MAX( MIN( $F387*$F$264, $F387-SUM($I387:AX387)),0),0)</f>
        <v>0</v>
      </c>
      <c r="AZ387" s="53">
        <f xml:space="preserve"> (AZ$2 &gt;= NTBA!$F$17) * IF(AZ$268 &gt;= $E387, MAX( MIN( $F387*$F$264, $F387-SUM($I387:AY387)),0),0)</f>
        <v>0</v>
      </c>
      <c r="BA387" s="53">
        <f xml:space="preserve"> (BA$2 &gt;= NTBA!$F$17) * IF(BA$268 &gt;= $E387, MAX( MIN( $F387*$F$264, $F387-SUM($I387:AZ387)),0),0)</f>
        <v>0</v>
      </c>
      <c r="BB387" s="53">
        <f xml:space="preserve"> (BB$2 &gt;= NTBA!$F$17) * IF(BB$268 &gt;= $E387, MAX( MIN( $F387*$F$264, $F387-SUM($I387:BA387)),0),0)</f>
        <v>0</v>
      </c>
      <c r="BC387" s="53">
        <f xml:space="preserve"> (BC$2 &gt;= NTBA!$F$17) * IF(BC$268 &gt;= $E387, MAX( MIN( $F387*$F$264, $F387-SUM($I387:BB387)),0),0)</f>
        <v>0</v>
      </c>
      <c r="BD387" s="53">
        <f xml:space="preserve"> (BD$2 &gt;= NTBA!$F$17) * IF(BD$268 &gt;= $E387, MAX( MIN( $F387*$F$264, $F387-SUM($I387:BC387)),0),0)</f>
        <v>0</v>
      </c>
      <c r="BE387" s="53">
        <f xml:space="preserve"> (BE$2 &gt;= NTBA!$F$17) * IF(BE$268 &gt;= $E387, MAX( MIN( $F387*$F$264, $F387-SUM($I387:BD387)),0),0)</f>
        <v>0</v>
      </c>
      <c r="BF387" s="53">
        <f xml:space="preserve"> (BF$2 &gt;= NTBA!$F$17) * IF(BF$268 &gt;= $E387, MAX( MIN( $F387*$F$264, $F387-SUM($I387:BE387)),0),0)</f>
        <v>0</v>
      </c>
      <c r="BG387" s="53">
        <f xml:space="preserve"> (BG$2 &gt;= NTBA!$F$17) * IF(BG$268 &gt;= $E387, MAX( MIN( $F387*$F$264, $F387-SUM($I387:BF387)),0),0)</f>
        <v>0</v>
      </c>
      <c r="BH387" s="53">
        <f xml:space="preserve"> (BH$2 &gt;= NTBA!$F$17) * IF(BH$268 &gt;= $E387, MAX( MIN( $F387*$F$264, $F387-SUM($I387:BG387)),0),0)</f>
        <v>0</v>
      </c>
      <c r="BI387" s="53">
        <f xml:space="preserve"> (BI$2 &gt;= NTBA!$F$17) * IF(BI$268 &gt;= $E387, MAX( MIN( $F387*$F$264, $F387-SUM($I387:BH387)),0),0)</f>
        <v>0</v>
      </c>
      <c r="BJ387" s="53">
        <f xml:space="preserve"> (BJ$2 &gt;= NTBA!$F$17) * IF(BJ$268 &gt;= $E387, MAX( MIN( $F387*$F$264, $F387-SUM($I387:BI387)),0),0)</f>
        <v>0</v>
      </c>
      <c r="BK387" s="53">
        <f xml:space="preserve"> (BK$2 &gt;= NTBA!$F$17) * IF(BK$268 &gt;= $E387, MAX( MIN( $F387*$F$264, $F387-SUM($I387:BJ387)),0),0)</f>
        <v>0</v>
      </c>
      <c r="BL387" s="53">
        <f xml:space="preserve"> (BL$2 &gt;= NTBA!$F$17) * IF(BL$268 &gt;= $E387, MAX( MIN( $F387*$F$264, $F387-SUM($I387:BK387)),0),0)</f>
        <v>0</v>
      </c>
      <c r="BM387" s="53">
        <f xml:space="preserve"> (BM$2 &gt;= NTBA!$F$17) * IF(BM$268 &gt;= $E387, MAX( MIN( $F387*$F$264, $F387-SUM($I387:BL387)),0),0)</f>
        <v>0</v>
      </c>
      <c r="BN387" s="53">
        <f xml:space="preserve"> (BN$2 &gt;= NTBA!$F$17) * IF(BN$268 &gt;= $E387, MAX( MIN( $F387*$F$264, $F387-SUM($I387:BM387)),0),0)</f>
        <v>0</v>
      </c>
      <c r="BO387" s="53">
        <f xml:space="preserve"> (BO$2 &gt;= NTBA!$F$17) * IF(BO$268 &gt;= $E387, MAX( MIN( $F387*$F$264, $F387-SUM($I387:BN387)),0),0)</f>
        <v>0</v>
      </c>
      <c r="BP387" s="53">
        <f xml:space="preserve"> (BP$2 &gt;= NTBA!$F$17) * IF(BP$268 &gt;= $E387, MAX( MIN( $F387*$F$264, $F387-SUM($I387:BO387)),0),0)</f>
        <v>0</v>
      </c>
      <c r="BQ387" s="53">
        <f xml:space="preserve"> (BQ$2 &gt;= NTBA!$F$17) * IF(BQ$268 &gt;= $E387, MAX( MIN( $F387*$F$264, $F387-SUM($I387:BP387)),0),0)</f>
        <v>0</v>
      </c>
      <c r="BR387" s="53">
        <f xml:space="preserve"> (BR$2 &gt;= NTBA!$F$17) * IF(BR$268 &gt;= $E387, MAX( MIN( $F387*$F$264, $F387-SUM($I387:BQ387)),0),0)</f>
        <v>0</v>
      </c>
      <c r="BS387" s="53">
        <f xml:space="preserve"> (BS$2 &gt;= NTBA!$F$17) * IF(BS$268 &gt;= $E387, MAX( MIN( $F387*$F$264, $F387-SUM($I387:BR387)),0),0)</f>
        <v>0</v>
      </c>
      <c r="BT387" s="53">
        <f xml:space="preserve"> (BT$2 &gt;= NTBA!$F$17) * IF(BT$268 &gt;= $E387, MAX( MIN( $F387*$F$264, $F387-SUM($I387:BS387)),0),0)</f>
        <v>0</v>
      </c>
      <c r="BU387" s="53">
        <f xml:space="preserve"> (BU$2 &gt;= NTBA!$F$17) * IF(BU$268 &gt;= $E387, MAX( MIN( $F387*$F$264, $F387-SUM($I387:BT387)),0),0)</f>
        <v>0</v>
      </c>
      <c r="BV387" s="53">
        <f xml:space="preserve"> (BV$2 &gt;= NTBA!$F$17) * IF(BV$268 &gt;= $E387, MAX( MIN( $F387*$F$264, $F387-SUM($I387:BU387)),0),0)</f>
        <v>0</v>
      </c>
      <c r="BW387" s="53">
        <f xml:space="preserve"> (BW$2 &gt;= NTBA!$F$17) * IF(BW$268 &gt;= $E387, MAX( MIN( $F387*$F$264, $F387-SUM($I387:BV387)),0),0)</f>
        <v>0</v>
      </c>
      <c r="BX387" s="53">
        <f xml:space="preserve"> (BX$2 &gt;= NTBA!$F$17) * IF(BX$268 &gt;= $E387, MAX( MIN( $F387*$F$264, $F387-SUM($I387:BW387)),0),0)</f>
        <v>0</v>
      </c>
      <c r="BY387" s="53">
        <f xml:space="preserve"> (BY$2 &gt;= NTBA!$F$17) * IF(BY$268 &gt;= $E387, MAX( MIN( $F387*$F$264, $F387-SUM($I387:BX387)),0),0)</f>
        <v>0</v>
      </c>
      <c r="BZ387" s="53">
        <f xml:space="preserve"> (BZ$2 &gt;= NTBA!$F$17) * IF(BZ$268 &gt;= $E387, MAX( MIN( $F387*$F$264, $F387-SUM($I387:BY387)),0),0)</f>
        <v>0</v>
      </c>
      <c r="CA387" s="53">
        <f xml:space="preserve"> (CA$2 &gt;= NTBA!$F$17) * IF(CA$268 &gt;= $E387, MAX( MIN( $F387*$F$264, $F387-SUM($I387:BZ387)),0),0)</f>
        <v>0</v>
      </c>
      <c r="CB387" s="53">
        <f xml:space="preserve"> (CB$2 &gt;= NTBA!$F$17) * IF(CB$268 &gt;= $E387, MAX( MIN( $F387*$F$264, $F387-SUM($I387:CA387)),0),0)</f>
        <v>0</v>
      </c>
      <c r="CC387" s="53">
        <f xml:space="preserve"> (CC$2 &gt;= NTBA!$F$17) * IF(CC$268 &gt;= $E387, MAX( MIN( $F387*$F$264, $F387-SUM($I387:CB387)),0),0)</f>
        <v>0</v>
      </c>
      <c r="CD387" s="53">
        <f xml:space="preserve"> (CD$2 &gt;= NTBA!$F$17) * IF(CD$268 &gt;= $E387, MAX( MIN( $F387*$F$264, $F387-SUM($I387:CC387)),0),0)</f>
        <v>0</v>
      </c>
      <c r="CE387" s="53">
        <f xml:space="preserve"> (CE$2 &gt;= NTBA!$F$17) * IF(CE$268 &gt;= $E387, MAX( MIN( $F387*$F$264, $F387-SUM($I387:CD387)),0),0)</f>
        <v>0</v>
      </c>
      <c r="CF387" s="53">
        <f xml:space="preserve"> (CF$2 &gt;= NTBA!$F$17) * IF(CF$268 &gt;= $E387, MAX( MIN( $F387*$F$264, $F387-SUM($I387:CE387)),0),0)</f>
        <v>0</v>
      </c>
      <c r="CG387" s="53">
        <f xml:space="preserve"> (CG$2 &gt;= NTBA!$F$17) * IF(CG$268 &gt;= $E387, MAX( MIN( $F387*$F$264, $F387-SUM($I387:CF387)),0),0)</f>
        <v>0</v>
      </c>
      <c r="CH387" s="53">
        <f xml:space="preserve"> (CH$2 &gt;= NTBA!$F$17) * IF(CH$268 &gt;= $E387, MAX( MIN( $F387*$F$264, $F387-SUM($I387:CG387)),0),0)</f>
        <v>0</v>
      </c>
      <c r="CI387" s="53">
        <f xml:space="preserve"> (CI$2 &gt;= NTBA!$F$17) * IF(CI$268 &gt;= $E387, MAX( MIN( $F387*$F$264, $F387-SUM($I387:CH387)),0),0)</f>
        <v>0</v>
      </c>
      <c r="CJ387" s="53">
        <f xml:space="preserve"> (CJ$2 &gt;= NTBA!$F$17) * IF(CJ$268 &gt;= $E387, MAX( MIN( $F387*$F$264, $F387-SUM($I387:CI387)),0),0)</f>
        <v>0</v>
      </c>
      <c r="CK387" s="53">
        <f xml:space="preserve"> (CK$2 &gt;= NTBA!$F$17) * IF(CK$268 &gt;= $E387, MAX( MIN( $F387*$F$264, $F387-SUM($I387:CJ387)),0),0)</f>
        <v>0</v>
      </c>
      <c r="CL387" s="53">
        <f xml:space="preserve"> (CL$2 &gt;= NTBA!$F$17) * IF(CL$268 &gt;= $E387, MAX( MIN( $F387*$F$264, $F387-SUM($I387:CK387)),0),0)</f>
        <v>0</v>
      </c>
      <c r="CM387" s="53">
        <f xml:space="preserve"> (CM$2 &gt;= NTBA!$F$17) * IF(CM$268 &gt;= $E387, MAX( MIN( $F387*$F$264, $F387-SUM($I387:CL387)),0),0)</f>
        <v>0</v>
      </c>
      <c r="CN387" s="53">
        <f xml:space="preserve"> (CN$2 &gt;= NTBA!$F$17) * IF(CN$268 &gt;= $E387, MAX( MIN( $F387*$F$264, $F387-SUM($I387:CM387)),0),0)</f>
        <v>0</v>
      </c>
      <c r="CO387" s="53">
        <f xml:space="preserve"> (CO$2 &gt;= NTBA!$F$17) * IF(CO$268 &gt;= $E387, MAX( MIN( $F387*$F$264, $F387-SUM($I387:CN387)),0),0)</f>
        <v>0</v>
      </c>
      <c r="CP387" s="53">
        <f xml:space="preserve"> (CP$2 &gt;= NTBA!$F$17) * IF(CP$268 &gt;= $E387, MAX( MIN( $F387*$F$264, $F387-SUM($I387:CO387)),0),0)</f>
        <v>0</v>
      </c>
      <c r="CQ387" s="53">
        <f xml:space="preserve"> (CQ$2 &gt;= NTBA!$F$17) * IF(CQ$268 &gt;= $E387, MAX( MIN( $F387*$F$264, $F387-SUM($I387:CP387)),0),0)</f>
        <v>0</v>
      </c>
      <c r="CR387" s="53">
        <f xml:space="preserve"> (CR$2 &gt;= NTBA!$F$17) * IF(CR$268 &gt;= $E387, MAX( MIN( $F387*$F$264, $F387-SUM($I387:CQ387)),0),0)</f>
        <v>0</v>
      </c>
      <c r="CS387" s="53">
        <f xml:space="preserve"> (CS$2 &gt;= NTBA!$F$17) * IF(CS$268 &gt;= $E387, MAX( MIN( $F387*$F$264, $F387-SUM($I387:CR387)),0),0)</f>
        <v>0</v>
      </c>
      <c r="CT387" s="53">
        <f xml:space="preserve"> (CT$2 &gt;= NTBA!$F$17) * IF(CT$268 &gt;= $E387, MAX( MIN( $F387*$F$264, $F387-SUM($I387:CS387)),0),0)</f>
        <v>0</v>
      </c>
      <c r="CU387" s="53">
        <f xml:space="preserve"> (CU$2 &gt;= NTBA!$F$17) * IF(CU$268 &gt;= $E387, MAX( MIN( $F387*$F$264, $F387-SUM($I387:CT387)),0),0)</f>
        <v>0</v>
      </c>
      <c r="CV387" s="53">
        <f xml:space="preserve"> (CV$2 &gt;= NTBA!$F$17) * IF(CV$268 &gt;= $E387, MAX( MIN( $F387*$F$264, $F387-SUM($I387:CU387)),0),0)</f>
        <v>0</v>
      </c>
      <c r="CW387" s="53">
        <f xml:space="preserve"> (CW$2 &gt;= NTBA!$F$17) * IF(CW$268 &gt;= $E387, MAX( MIN( $F387*$F$264, $F387-SUM($I387:CV387)),0),0)</f>
        <v>0</v>
      </c>
      <c r="CX387" s="53">
        <f xml:space="preserve"> (CX$2 &gt;= NTBA!$F$17) * IF(CX$268 &gt;= $E387, MAX( MIN( $F387*$F$264, $F387-SUM($I387:CW387)),0),0)</f>
        <v>0</v>
      </c>
      <c r="CY387" s="53">
        <f xml:space="preserve"> (CY$2 &gt;= NTBA!$F$17) * IF(CY$268 &gt;= $E387, MAX( MIN( $F387*$F$264, $F387-SUM($I387:CX387)),0),0)</f>
        <v>0</v>
      </c>
      <c r="CZ387" s="53">
        <f xml:space="preserve"> (CZ$2 &gt;= NTBA!$F$17) * IF(CZ$268 &gt;= $E387, MAX( MIN( $F387*$F$264, $F387-SUM($I387:CY387)),0),0)</f>
        <v>0</v>
      </c>
      <c r="DA387" s="53">
        <f xml:space="preserve"> (DA$2 &gt;= NTBA!$F$17) * IF(DA$268 &gt;= $E387, MAX( MIN( $F387*$F$264, $F387-SUM($I387:CZ387)),0),0)</f>
        <v>0</v>
      </c>
      <c r="DB387" s="53">
        <f xml:space="preserve"> (DB$2 &gt;= NTBA!$F$17) * IF(DB$268 &gt;= $E387, MAX( MIN( $F387*$F$264, $F387-SUM($I387:DA387)),0),0)</f>
        <v>0</v>
      </c>
      <c r="DC387" s="53">
        <f xml:space="preserve"> (DC$2 &gt;= NTBA!$F$17) * IF(DC$268 &gt;= $E387, MAX( MIN( $F387*$F$264, $F387-SUM($I387:DB387)),0),0)</f>
        <v>0</v>
      </c>
      <c r="DD387" s="53">
        <f xml:space="preserve"> (DD$2 &gt;= NTBA!$F$17) * IF(DD$268 &gt;= $E387, MAX( MIN( $F387*$F$264, $F387-SUM($I387:DC387)),0),0)</f>
        <v>0</v>
      </c>
      <c r="DE387" s="53">
        <f xml:space="preserve"> (DE$2 &gt;= NTBA!$F$17) * IF(DE$268 &gt;= $E387, MAX( MIN( $F387*$F$264, $F387-SUM($I387:DD387)),0),0)</f>
        <v>0</v>
      </c>
      <c r="DF387" s="53">
        <f xml:space="preserve"> (DF$2 &gt;= NTBA!$F$17) * IF(DF$268 &gt;= $E387, MAX( MIN( $F387*$F$264, $F387-SUM($I387:DE387)),0),0)</f>
        <v>0</v>
      </c>
      <c r="DG387" s="53">
        <f xml:space="preserve"> (DG$2 &gt;= NTBA!$F$17) * IF(DG$268 &gt;= $E387, MAX( MIN( $F387*$F$264, $F387-SUM($I387:DF387)),0),0)</f>
        <v>0</v>
      </c>
      <c r="DH387" s="53">
        <f xml:space="preserve"> (DH$2 &gt;= NTBA!$F$17) * IF(DH$268 &gt;= $E387, MAX( MIN( $F387*$F$264, $F387-SUM($I387:DG387)),0),0)</f>
        <v>0</v>
      </c>
      <c r="DI387" s="53">
        <f xml:space="preserve"> (DI$2 &gt;= NTBA!$F$17) * IF(DI$268 &gt;= $E387, MAX( MIN( $F387*$F$264, $F387-SUM($I387:DH387)),0),0)</f>
        <v>0</v>
      </c>
      <c r="DJ387" s="53">
        <f xml:space="preserve"> (DJ$2 &gt;= NTBA!$F$17) * IF(DJ$268 &gt;= $E387, MAX( MIN( $F387*$F$264, $F387-SUM($I387:DI387)),0),0)</f>
        <v>0</v>
      </c>
      <c r="DK387" s="53">
        <f xml:space="preserve"> (DK$2 &gt;= NTBA!$F$17) * IF(DK$268 &gt;= $E387, MAX( MIN( $F387*$F$264, $F387-SUM($I387:DJ387)),0),0)</f>
        <v>0</v>
      </c>
      <c r="DL387" s="53">
        <f xml:space="preserve"> (DL$2 &gt;= NTBA!$F$17) * IF(DL$268 &gt;= $E387, MAX( MIN( $F387*$F$264, $F387-SUM($I387:DK387)),0),0)</f>
        <v>0</v>
      </c>
      <c r="DM387" s="53">
        <f xml:space="preserve"> (DM$2 &gt;= NTBA!$F$17) * IF(DM$268 &gt;= $E387, MAX( MIN( $F387*$F$264, $F387-SUM($I387:DL387)),0),0)</f>
        <v>0</v>
      </c>
      <c r="DN387" s="53">
        <f xml:space="preserve"> (DN$2 &gt;= NTBA!$F$17) * IF(DN$268 &gt;= $E387, MAX( MIN( $F387*$F$264, $F387-SUM($I387:DM387)),0),0)</f>
        <v>0</v>
      </c>
      <c r="DO387" s="53">
        <f xml:space="preserve"> (DO$2 &gt;= NTBA!$F$17) * IF(DO$268 &gt;= $E387, MAX( MIN( $F387*$F$264, $F387-SUM($I387:DN387)),0),0)</f>
        <v>0</v>
      </c>
      <c r="DP387" s="53">
        <f xml:space="preserve"> (DP$2 &gt;= NTBA!$F$17) * IF(DP$268 &gt;= $E387, MAX( MIN( $F387*$F$264, $F387-SUM($I387:DO387)),0),0)</f>
        <v>0</v>
      </c>
      <c r="DQ387" s="53">
        <f xml:space="preserve"> (DQ$2 &gt;= NTBA!$F$17) * IF(DQ$268 &gt;= $E387, MAX( MIN( $F387*$F$264, $F387-SUM($I387:DP387)),0),0)</f>
        <v>0</v>
      </c>
      <c r="DR387" s="53">
        <f xml:space="preserve"> (DR$2 &gt;= NTBA!$F$17) * IF(DR$268 &gt;= $E387, MAX( MIN( $F387*$F$264, $F387-SUM($I387:DQ387)),0),0)</f>
        <v>0</v>
      </c>
      <c r="DS387" s="53">
        <f xml:space="preserve"> (DS$2 &gt;= NTBA!$F$17) * IF(DS$268 &gt;= $E387, MAX( MIN( $F387*$F$264, $F387-SUM($I387:DR387)),0),0)</f>
        <v>0</v>
      </c>
      <c r="DT387" s="53">
        <f xml:space="preserve"> (DT$2 &gt;= NTBA!$F$17) * IF(DT$268 &gt;= $E387, MAX( MIN( $F387*$F$264, $F387-SUM($I387:DS387)),0),0)</f>
        <v>0</v>
      </c>
      <c r="DU387" s="53">
        <f xml:space="preserve"> (DU$2 &gt;= NTBA!$F$17) * IF(DU$268 &gt;= $E387, MAX( MIN( $F387*$F$264, $F387-SUM($I387:DT387)),0),0)</f>
        <v>0</v>
      </c>
      <c r="DV387" s="53">
        <f xml:space="preserve"> (DV$2 &gt;= NTBA!$F$17) * IF(DV$268 &gt;= $E387, MAX( MIN( $F387*$F$264, $F387-SUM($I387:DU387)),0),0)</f>
        <v>0</v>
      </c>
      <c r="DW387" s="53">
        <f xml:space="preserve"> (DW$2 &gt;= NTBA!$F$17) * IF(DW$268 &gt;= $E387, MAX( MIN( $F387*$F$264, $F387-SUM($I387:DV387)),0),0)</f>
        <v>0</v>
      </c>
      <c r="DX387" s="53">
        <f ca="1" xml:space="preserve"> (DX$2 &gt;= NTBA!$F$17) * IF(DX$268 &gt;= $E387, MAX( MIN( $F387*$F$264, $F387-SUM($I387:DW387)),0),0)</f>
        <v>0</v>
      </c>
      <c r="DY387" s="53">
        <f ca="1" xml:space="preserve"> (DY$2 &gt;= NTBA!$F$17) * IF(DY$268 &gt;= $E387, MAX( MIN( $F387*$F$264, $F387-SUM($I387:DX387)),0),0)</f>
        <v>0</v>
      </c>
      <c r="DZ387" s="53">
        <f ca="1" xml:space="preserve"> (DZ$2 &gt;= NTBA!$F$17) * IF(DZ$268 &gt;= $E387, MAX( MIN( $F387*$F$264, $F387-SUM($I387:DY387)),0),0)</f>
        <v>0</v>
      </c>
      <c r="EA387" s="53">
        <f ca="1" xml:space="preserve"> (EA$2 &gt;= NTBA!$F$17) * IF(EA$268 &gt;= $E387, MAX( MIN( $F387*$F$264, $F387-SUM($I387:DZ387)),0),0)</f>
        <v>0</v>
      </c>
      <c r="EB387" s="53">
        <f ca="1" xml:space="preserve"> (EB$2 &gt;= NTBA!$F$17) * IF(EB$268 &gt;= $E387, MAX( MIN( $F387*$F$264, $F387-SUM($I387:EA387)),0),0)</f>
        <v>0</v>
      </c>
      <c r="EC387" s="53">
        <f ca="1" xml:space="preserve"> (EC$2 &gt;= NTBA!$F$17) * IF(EC$268 &gt;= $E387, MAX( MIN( $F387*$F$264, $F387-SUM($I387:EB387)),0),0)</f>
        <v>0</v>
      </c>
      <c r="ED387" s="53">
        <f ca="1" xml:space="preserve"> (ED$2 &gt;= NTBA!$F$17) * IF(ED$268 &gt;= $E387, MAX( MIN( $F387*$F$264, $F387-SUM($I387:EC387)),0),0)</f>
        <v>0</v>
      </c>
      <c r="EE387" s="53">
        <f ca="1" xml:space="preserve"> (EE$2 &gt;= NTBA!$F$17) * IF(EE$268 &gt;= $E387, MAX( MIN( $F387*$F$264, $F387-SUM($I387:ED387)),0),0)</f>
        <v>0</v>
      </c>
      <c r="EF387" s="53">
        <f ca="1" xml:space="preserve"> (EF$2 &gt;= NTBA!$F$17) * IF(EF$268 &gt;= $E387, MAX( MIN( $F387*$F$264, $F387-SUM($I387:EE387)),0),0)</f>
        <v>0</v>
      </c>
      <c r="EG387" s="53">
        <f ca="1" xml:space="preserve"> (EG$2 &gt;= NTBA!$F$17) * IF(EG$268 &gt;= $E387, MAX( MIN( $F387*$F$264, $F387-SUM($I387:EF387)),0),0)</f>
        <v>0</v>
      </c>
      <c r="EH387" s="53">
        <f ca="1" xml:space="preserve"> (EH$2 &gt;= NTBA!$F$17) * IF(EH$268 &gt;= $E387, MAX( MIN( $F387*$F$264, $F387-SUM($I387:EG387)),0),0)</f>
        <v>0</v>
      </c>
      <c r="EI387" s="21"/>
    </row>
    <row r="388" spans="1:139" ht="15" customHeight="1" outlineLevel="1" x14ac:dyDescent="0.35">
      <c r="E388" s="625">
        <v>120</v>
      </c>
      <c r="F388" s="415">
        <f ca="1"/>
        <v>0</v>
      </c>
      <c r="H388" s="26">
        <f t="shared" ca="1" si="185"/>
        <v>0</v>
      </c>
      <c r="I388" s="39"/>
      <c r="J388" s="53">
        <f xml:space="preserve"> (J$2 &gt;= NTBA!$F$17) * IF(J$268 &gt;= $E388, MAX( MIN( $F388*$F$264, $F388-SUM($I388:I388)),0),0)</f>
        <v>0</v>
      </c>
      <c r="K388" s="53">
        <f xml:space="preserve"> (K$2 &gt;= NTBA!$F$17) * IF(K$268 &gt;= $E388, MAX( MIN( $F388*$F$264, $F388-SUM($I388:J388)),0),0)</f>
        <v>0</v>
      </c>
      <c r="L388" s="53">
        <f xml:space="preserve"> (L$2 &gt;= NTBA!$F$17) * IF(L$268 &gt;= $E388, MAX( MIN( $F388*$F$264, $F388-SUM($I388:K388)),0),0)</f>
        <v>0</v>
      </c>
      <c r="M388" s="53">
        <f xml:space="preserve"> (M$2 &gt;= NTBA!$F$17) * IF(M$268 &gt;= $E388, MAX( MIN( $F388*$F$264, $F388-SUM($I388:L388)),0),0)</f>
        <v>0</v>
      </c>
      <c r="N388" s="53">
        <f xml:space="preserve"> (N$2 &gt;= NTBA!$F$17) * IF(N$268 &gt;= $E388, MAX( MIN( $F388*$F$264, $F388-SUM($I388:M388)),0),0)</f>
        <v>0</v>
      </c>
      <c r="O388" s="53">
        <f xml:space="preserve"> (O$2 &gt;= NTBA!$F$17) * IF(O$268 &gt;= $E388, MAX( MIN( $F388*$F$264, $F388-SUM($I388:N388)),0),0)</f>
        <v>0</v>
      </c>
      <c r="P388" s="53">
        <f xml:space="preserve"> (P$2 &gt;= NTBA!$F$17) * IF(P$268 &gt;= $E388, MAX( MIN( $F388*$F$264, $F388-SUM($I388:O388)),0),0)</f>
        <v>0</v>
      </c>
      <c r="Q388" s="53">
        <f xml:space="preserve"> (Q$2 &gt;= NTBA!$F$17) * IF(Q$268 &gt;= $E388, MAX( MIN( $F388*$F$264, $F388-SUM($I388:P388)),0),0)</f>
        <v>0</v>
      </c>
      <c r="R388" s="53">
        <f xml:space="preserve"> (R$2 &gt;= NTBA!$F$17) * IF(R$268 &gt;= $E388, MAX( MIN( $F388*$F$264, $F388-SUM($I388:Q388)),0),0)</f>
        <v>0</v>
      </c>
      <c r="S388" s="53">
        <f xml:space="preserve"> (S$2 &gt;= NTBA!$F$17) * IF(S$268 &gt;= $E388, MAX( MIN( $F388*$F$264, $F388-SUM($I388:R388)),0),0)</f>
        <v>0</v>
      </c>
      <c r="T388" s="53">
        <f xml:space="preserve"> (T$2 &gt;= NTBA!$F$17) * IF(T$268 &gt;= $E388, MAX( MIN( $F388*$F$264, $F388-SUM($I388:S388)),0),0)</f>
        <v>0</v>
      </c>
      <c r="U388" s="53">
        <f xml:space="preserve"> (U$2 &gt;= NTBA!$F$17) * IF(U$268 &gt;= $E388, MAX( MIN( $F388*$F$264, $F388-SUM($I388:T388)),0),0)</f>
        <v>0</v>
      </c>
      <c r="V388" s="53">
        <f xml:space="preserve"> (V$2 &gt;= NTBA!$F$17) * IF(V$268 &gt;= $E388, MAX( MIN( $F388*$F$264, $F388-SUM($I388:U388)),0),0)</f>
        <v>0</v>
      </c>
      <c r="W388" s="53">
        <f xml:space="preserve"> (W$2 &gt;= NTBA!$F$17) * IF(W$268 &gt;= $E388, MAX( MIN( $F388*$F$264, $F388-SUM($I388:V388)),0),0)</f>
        <v>0</v>
      </c>
      <c r="X388" s="53">
        <f xml:space="preserve"> (X$2 &gt;= NTBA!$F$17) * IF(X$268 &gt;= $E388, MAX( MIN( $F388*$F$264, $F388-SUM($I388:W388)),0),0)</f>
        <v>0</v>
      </c>
      <c r="Y388" s="53">
        <f xml:space="preserve"> (Y$2 &gt;= NTBA!$F$17) * IF(Y$268 &gt;= $E388, MAX( MIN( $F388*$F$264, $F388-SUM($I388:X388)),0),0)</f>
        <v>0</v>
      </c>
      <c r="Z388" s="53">
        <f xml:space="preserve"> (Z$2 &gt;= NTBA!$F$17) * IF(Z$268 &gt;= $E388, MAX( MIN( $F388*$F$264, $F388-SUM($I388:Y388)),0),0)</f>
        <v>0</v>
      </c>
      <c r="AA388" s="53">
        <f xml:space="preserve"> (AA$2 &gt;= NTBA!$F$17) * IF(AA$268 &gt;= $E388, MAX( MIN( $F388*$F$264, $F388-SUM($I388:Z388)),0),0)</f>
        <v>0</v>
      </c>
      <c r="AB388" s="53">
        <f xml:space="preserve"> (AB$2 &gt;= NTBA!$F$17) * IF(AB$268 &gt;= $E388, MAX( MIN( $F388*$F$264, $F388-SUM($I388:AA388)),0),0)</f>
        <v>0</v>
      </c>
      <c r="AC388" s="53">
        <f xml:space="preserve"> (AC$2 &gt;= NTBA!$F$17) * IF(AC$268 &gt;= $E388, MAX( MIN( $F388*$F$264, $F388-SUM($I388:AB388)),0),0)</f>
        <v>0</v>
      </c>
      <c r="AD388" s="53">
        <f xml:space="preserve"> (AD$2 &gt;= NTBA!$F$17) * IF(AD$268 &gt;= $E388, MAX( MIN( $F388*$F$264, $F388-SUM($I388:AC388)),0),0)</f>
        <v>0</v>
      </c>
      <c r="AE388" s="53">
        <f xml:space="preserve"> (AE$2 &gt;= NTBA!$F$17) * IF(AE$268 &gt;= $E388, MAX( MIN( $F388*$F$264, $F388-SUM($I388:AD388)),0),0)</f>
        <v>0</v>
      </c>
      <c r="AF388" s="53">
        <f xml:space="preserve"> (AF$2 &gt;= NTBA!$F$17) * IF(AF$268 &gt;= $E388, MAX( MIN( $F388*$F$264, $F388-SUM($I388:AE388)),0),0)</f>
        <v>0</v>
      </c>
      <c r="AG388" s="53">
        <f xml:space="preserve"> (AG$2 &gt;= NTBA!$F$17) * IF(AG$268 &gt;= $E388, MAX( MIN( $F388*$F$264, $F388-SUM($I388:AF388)),0),0)</f>
        <v>0</v>
      </c>
      <c r="AH388" s="53">
        <f xml:space="preserve"> (AH$2 &gt;= NTBA!$F$17) * IF(AH$268 &gt;= $E388, MAX( MIN( $F388*$F$264, $F388-SUM($I388:AG388)),0),0)</f>
        <v>0</v>
      </c>
      <c r="AI388" s="53">
        <f xml:space="preserve"> (AI$2 &gt;= NTBA!$F$17) * IF(AI$268 &gt;= $E388, MAX( MIN( $F388*$F$264, $F388-SUM($I388:AH388)),0),0)</f>
        <v>0</v>
      </c>
      <c r="AJ388" s="53">
        <f xml:space="preserve"> (AJ$2 &gt;= NTBA!$F$17) * IF(AJ$268 &gt;= $E388, MAX( MIN( $F388*$F$264, $F388-SUM($I388:AI388)),0),0)</f>
        <v>0</v>
      </c>
      <c r="AK388" s="53">
        <f xml:space="preserve"> (AK$2 &gt;= NTBA!$F$17) * IF(AK$268 &gt;= $E388, MAX( MIN( $F388*$F$264, $F388-SUM($I388:AJ388)),0),0)</f>
        <v>0</v>
      </c>
      <c r="AL388" s="53">
        <f xml:space="preserve"> (AL$2 &gt;= NTBA!$F$17) * IF(AL$268 &gt;= $E388, MAX( MIN( $F388*$F$264, $F388-SUM($I388:AK388)),0),0)</f>
        <v>0</v>
      </c>
      <c r="AM388" s="53">
        <f xml:space="preserve"> (AM$2 &gt;= NTBA!$F$17) * IF(AM$268 &gt;= $E388, MAX( MIN( $F388*$F$264, $F388-SUM($I388:AL388)),0),0)</f>
        <v>0</v>
      </c>
      <c r="AN388" s="53">
        <f xml:space="preserve"> (AN$2 &gt;= NTBA!$F$17) * IF(AN$268 &gt;= $E388, MAX( MIN( $F388*$F$264, $F388-SUM($I388:AM388)),0),0)</f>
        <v>0</v>
      </c>
      <c r="AO388" s="53">
        <f xml:space="preserve"> (AO$2 &gt;= NTBA!$F$17) * IF(AO$268 &gt;= $E388, MAX( MIN( $F388*$F$264, $F388-SUM($I388:AN388)),0),0)</f>
        <v>0</v>
      </c>
      <c r="AP388" s="53">
        <f xml:space="preserve"> (AP$2 &gt;= NTBA!$F$17) * IF(AP$268 &gt;= $E388, MAX( MIN( $F388*$F$264, $F388-SUM($I388:AO388)),0),0)</f>
        <v>0</v>
      </c>
      <c r="AQ388" s="53">
        <f xml:space="preserve"> (AQ$2 &gt;= NTBA!$F$17) * IF(AQ$268 &gt;= $E388, MAX( MIN( $F388*$F$264, $F388-SUM($I388:AP388)),0),0)</f>
        <v>0</v>
      </c>
      <c r="AR388" s="53">
        <f xml:space="preserve"> (AR$2 &gt;= NTBA!$F$17) * IF(AR$268 &gt;= $E388, MAX( MIN( $F388*$F$264, $F388-SUM($I388:AQ388)),0),0)</f>
        <v>0</v>
      </c>
      <c r="AS388" s="53">
        <f xml:space="preserve"> (AS$2 &gt;= NTBA!$F$17) * IF(AS$268 &gt;= $E388, MAX( MIN( $F388*$F$264, $F388-SUM($I388:AR388)),0),0)</f>
        <v>0</v>
      </c>
      <c r="AT388" s="53">
        <f xml:space="preserve"> (AT$2 &gt;= NTBA!$F$17) * IF(AT$268 &gt;= $E388, MAX( MIN( $F388*$F$264, $F388-SUM($I388:AS388)),0),0)</f>
        <v>0</v>
      </c>
      <c r="AU388" s="53">
        <f xml:space="preserve"> (AU$2 &gt;= NTBA!$F$17) * IF(AU$268 &gt;= $E388, MAX( MIN( $F388*$F$264, $F388-SUM($I388:AT388)),0),0)</f>
        <v>0</v>
      </c>
      <c r="AV388" s="53">
        <f xml:space="preserve"> (AV$2 &gt;= NTBA!$F$17) * IF(AV$268 &gt;= $E388, MAX( MIN( $F388*$F$264, $F388-SUM($I388:AU388)),0),0)</f>
        <v>0</v>
      </c>
      <c r="AW388" s="53">
        <f xml:space="preserve"> (AW$2 &gt;= NTBA!$F$17) * IF(AW$268 &gt;= $E388, MAX( MIN( $F388*$F$264, $F388-SUM($I388:AV388)),0),0)</f>
        <v>0</v>
      </c>
      <c r="AX388" s="53">
        <f xml:space="preserve"> (AX$2 &gt;= NTBA!$F$17) * IF(AX$268 &gt;= $E388, MAX( MIN( $F388*$F$264, $F388-SUM($I388:AW388)),0),0)</f>
        <v>0</v>
      </c>
      <c r="AY388" s="53">
        <f xml:space="preserve"> (AY$2 &gt;= NTBA!$F$17) * IF(AY$268 &gt;= $E388, MAX( MIN( $F388*$F$264, $F388-SUM($I388:AX388)),0),0)</f>
        <v>0</v>
      </c>
      <c r="AZ388" s="53">
        <f xml:space="preserve"> (AZ$2 &gt;= NTBA!$F$17) * IF(AZ$268 &gt;= $E388, MAX( MIN( $F388*$F$264, $F388-SUM($I388:AY388)),0),0)</f>
        <v>0</v>
      </c>
      <c r="BA388" s="53">
        <f xml:space="preserve"> (BA$2 &gt;= NTBA!$F$17) * IF(BA$268 &gt;= $E388, MAX( MIN( $F388*$F$264, $F388-SUM($I388:AZ388)),0),0)</f>
        <v>0</v>
      </c>
      <c r="BB388" s="53">
        <f xml:space="preserve"> (BB$2 &gt;= NTBA!$F$17) * IF(BB$268 &gt;= $E388, MAX( MIN( $F388*$F$264, $F388-SUM($I388:BA388)),0),0)</f>
        <v>0</v>
      </c>
      <c r="BC388" s="53">
        <f xml:space="preserve"> (BC$2 &gt;= NTBA!$F$17) * IF(BC$268 &gt;= $E388, MAX( MIN( $F388*$F$264, $F388-SUM($I388:BB388)),0),0)</f>
        <v>0</v>
      </c>
      <c r="BD388" s="53">
        <f xml:space="preserve"> (BD$2 &gt;= NTBA!$F$17) * IF(BD$268 &gt;= $E388, MAX( MIN( $F388*$F$264, $F388-SUM($I388:BC388)),0),0)</f>
        <v>0</v>
      </c>
      <c r="BE388" s="53">
        <f xml:space="preserve"> (BE$2 &gt;= NTBA!$F$17) * IF(BE$268 &gt;= $E388, MAX( MIN( $F388*$F$264, $F388-SUM($I388:BD388)),0),0)</f>
        <v>0</v>
      </c>
      <c r="BF388" s="53">
        <f xml:space="preserve"> (BF$2 &gt;= NTBA!$F$17) * IF(BF$268 &gt;= $E388, MAX( MIN( $F388*$F$264, $F388-SUM($I388:BE388)),0),0)</f>
        <v>0</v>
      </c>
      <c r="BG388" s="53">
        <f xml:space="preserve"> (BG$2 &gt;= NTBA!$F$17) * IF(BG$268 &gt;= $E388, MAX( MIN( $F388*$F$264, $F388-SUM($I388:BF388)),0),0)</f>
        <v>0</v>
      </c>
      <c r="BH388" s="53">
        <f xml:space="preserve"> (BH$2 &gt;= NTBA!$F$17) * IF(BH$268 &gt;= $E388, MAX( MIN( $F388*$F$264, $F388-SUM($I388:BG388)),0),0)</f>
        <v>0</v>
      </c>
      <c r="BI388" s="53">
        <f xml:space="preserve"> (BI$2 &gt;= NTBA!$F$17) * IF(BI$268 &gt;= $E388, MAX( MIN( $F388*$F$264, $F388-SUM($I388:BH388)),0),0)</f>
        <v>0</v>
      </c>
      <c r="BJ388" s="53">
        <f xml:space="preserve"> (BJ$2 &gt;= NTBA!$F$17) * IF(BJ$268 &gt;= $E388, MAX( MIN( $F388*$F$264, $F388-SUM($I388:BI388)),0),0)</f>
        <v>0</v>
      </c>
      <c r="BK388" s="53">
        <f xml:space="preserve"> (BK$2 &gt;= NTBA!$F$17) * IF(BK$268 &gt;= $E388, MAX( MIN( $F388*$F$264, $F388-SUM($I388:BJ388)),0),0)</f>
        <v>0</v>
      </c>
      <c r="BL388" s="53">
        <f xml:space="preserve"> (BL$2 &gt;= NTBA!$F$17) * IF(BL$268 &gt;= $E388, MAX( MIN( $F388*$F$264, $F388-SUM($I388:BK388)),0),0)</f>
        <v>0</v>
      </c>
      <c r="BM388" s="53">
        <f xml:space="preserve"> (BM$2 &gt;= NTBA!$F$17) * IF(BM$268 &gt;= $E388, MAX( MIN( $F388*$F$264, $F388-SUM($I388:BL388)),0),0)</f>
        <v>0</v>
      </c>
      <c r="BN388" s="53">
        <f xml:space="preserve"> (BN$2 &gt;= NTBA!$F$17) * IF(BN$268 &gt;= $E388, MAX( MIN( $F388*$F$264, $F388-SUM($I388:BM388)),0),0)</f>
        <v>0</v>
      </c>
      <c r="BO388" s="53">
        <f xml:space="preserve"> (BO$2 &gt;= NTBA!$F$17) * IF(BO$268 &gt;= $E388, MAX( MIN( $F388*$F$264, $F388-SUM($I388:BN388)),0),0)</f>
        <v>0</v>
      </c>
      <c r="BP388" s="53">
        <f xml:space="preserve"> (BP$2 &gt;= NTBA!$F$17) * IF(BP$268 &gt;= $E388, MAX( MIN( $F388*$F$264, $F388-SUM($I388:BO388)),0),0)</f>
        <v>0</v>
      </c>
      <c r="BQ388" s="53">
        <f xml:space="preserve"> (BQ$2 &gt;= NTBA!$F$17) * IF(BQ$268 &gt;= $E388, MAX( MIN( $F388*$F$264, $F388-SUM($I388:BP388)),0),0)</f>
        <v>0</v>
      </c>
      <c r="BR388" s="53">
        <f xml:space="preserve"> (BR$2 &gt;= NTBA!$F$17) * IF(BR$268 &gt;= $E388, MAX( MIN( $F388*$F$264, $F388-SUM($I388:BQ388)),0),0)</f>
        <v>0</v>
      </c>
      <c r="BS388" s="53">
        <f xml:space="preserve"> (BS$2 &gt;= NTBA!$F$17) * IF(BS$268 &gt;= $E388, MAX( MIN( $F388*$F$264, $F388-SUM($I388:BR388)),0),0)</f>
        <v>0</v>
      </c>
      <c r="BT388" s="53">
        <f xml:space="preserve"> (BT$2 &gt;= NTBA!$F$17) * IF(BT$268 &gt;= $E388, MAX( MIN( $F388*$F$264, $F388-SUM($I388:BS388)),0),0)</f>
        <v>0</v>
      </c>
      <c r="BU388" s="53">
        <f xml:space="preserve"> (BU$2 &gt;= NTBA!$F$17) * IF(BU$268 &gt;= $E388, MAX( MIN( $F388*$F$264, $F388-SUM($I388:BT388)),0),0)</f>
        <v>0</v>
      </c>
      <c r="BV388" s="53">
        <f xml:space="preserve"> (BV$2 &gt;= NTBA!$F$17) * IF(BV$268 &gt;= $E388, MAX( MIN( $F388*$F$264, $F388-SUM($I388:BU388)),0),0)</f>
        <v>0</v>
      </c>
      <c r="BW388" s="53">
        <f xml:space="preserve"> (BW$2 &gt;= NTBA!$F$17) * IF(BW$268 &gt;= $E388, MAX( MIN( $F388*$F$264, $F388-SUM($I388:BV388)),0),0)</f>
        <v>0</v>
      </c>
      <c r="BX388" s="53">
        <f xml:space="preserve"> (BX$2 &gt;= NTBA!$F$17) * IF(BX$268 &gt;= $E388, MAX( MIN( $F388*$F$264, $F388-SUM($I388:BW388)),0),0)</f>
        <v>0</v>
      </c>
      <c r="BY388" s="53">
        <f xml:space="preserve"> (BY$2 &gt;= NTBA!$F$17) * IF(BY$268 &gt;= $E388, MAX( MIN( $F388*$F$264, $F388-SUM($I388:BX388)),0),0)</f>
        <v>0</v>
      </c>
      <c r="BZ388" s="53">
        <f xml:space="preserve"> (BZ$2 &gt;= NTBA!$F$17) * IF(BZ$268 &gt;= $E388, MAX( MIN( $F388*$F$264, $F388-SUM($I388:BY388)),0),0)</f>
        <v>0</v>
      </c>
      <c r="CA388" s="53">
        <f xml:space="preserve"> (CA$2 &gt;= NTBA!$F$17) * IF(CA$268 &gt;= $E388, MAX( MIN( $F388*$F$264, $F388-SUM($I388:BZ388)),0),0)</f>
        <v>0</v>
      </c>
      <c r="CB388" s="53">
        <f xml:space="preserve"> (CB$2 &gt;= NTBA!$F$17) * IF(CB$268 &gt;= $E388, MAX( MIN( $F388*$F$264, $F388-SUM($I388:CA388)),0),0)</f>
        <v>0</v>
      </c>
      <c r="CC388" s="53">
        <f xml:space="preserve"> (CC$2 &gt;= NTBA!$F$17) * IF(CC$268 &gt;= $E388, MAX( MIN( $F388*$F$264, $F388-SUM($I388:CB388)),0),0)</f>
        <v>0</v>
      </c>
      <c r="CD388" s="53">
        <f xml:space="preserve"> (CD$2 &gt;= NTBA!$F$17) * IF(CD$268 &gt;= $E388, MAX( MIN( $F388*$F$264, $F388-SUM($I388:CC388)),0),0)</f>
        <v>0</v>
      </c>
      <c r="CE388" s="53">
        <f xml:space="preserve"> (CE$2 &gt;= NTBA!$F$17) * IF(CE$268 &gt;= $E388, MAX( MIN( $F388*$F$264, $F388-SUM($I388:CD388)),0),0)</f>
        <v>0</v>
      </c>
      <c r="CF388" s="53">
        <f xml:space="preserve"> (CF$2 &gt;= NTBA!$F$17) * IF(CF$268 &gt;= $E388, MAX( MIN( $F388*$F$264, $F388-SUM($I388:CE388)),0),0)</f>
        <v>0</v>
      </c>
      <c r="CG388" s="53">
        <f xml:space="preserve"> (CG$2 &gt;= NTBA!$F$17) * IF(CG$268 &gt;= $E388, MAX( MIN( $F388*$F$264, $F388-SUM($I388:CF388)),0),0)</f>
        <v>0</v>
      </c>
      <c r="CH388" s="53">
        <f xml:space="preserve"> (CH$2 &gt;= NTBA!$F$17) * IF(CH$268 &gt;= $E388, MAX( MIN( $F388*$F$264, $F388-SUM($I388:CG388)),0),0)</f>
        <v>0</v>
      </c>
      <c r="CI388" s="53">
        <f xml:space="preserve"> (CI$2 &gt;= NTBA!$F$17) * IF(CI$268 &gt;= $E388, MAX( MIN( $F388*$F$264, $F388-SUM($I388:CH388)),0),0)</f>
        <v>0</v>
      </c>
      <c r="CJ388" s="53">
        <f xml:space="preserve"> (CJ$2 &gt;= NTBA!$F$17) * IF(CJ$268 &gt;= $E388, MAX( MIN( $F388*$F$264, $F388-SUM($I388:CI388)),0),0)</f>
        <v>0</v>
      </c>
      <c r="CK388" s="53">
        <f xml:space="preserve"> (CK$2 &gt;= NTBA!$F$17) * IF(CK$268 &gt;= $E388, MAX( MIN( $F388*$F$264, $F388-SUM($I388:CJ388)),0),0)</f>
        <v>0</v>
      </c>
      <c r="CL388" s="53">
        <f xml:space="preserve"> (CL$2 &gt;= NTBA!$F$17) * IF(CL$268 &gt;= $E388, MAX( MIN( $F388*$F$264, $F388-SUM($I388:CK388)),0),0)</f>
        <v>0</v>
      </c>
      <c r="CM388" s="53">
        <f xml:space="preserve"> (CM$2 &gt;= NTBA!$F$17) * IF(CM$268 &gt;= $E388, MAX( MIN( $F388*$F$264, $F388-SUM($I388:CL388)),0),0)</f>
        <v>0</v>
      </c>
      <c r="CN388" s="53">
        <f xml:space="preserve"> (CN$2 &gt;= NTBA!$F$17) * IF(CN$268 &gt;= $E388, MAX( MIN( $F388*$F$264, $F388-SUM($I388:CM388)),0),0)</f>
        <v>0</v>
      </c>
      <c r="CO388" s="53">
        <f xml:space="preserve"> (CO$2 &gt;= NTBA!$F$17) * IF(CO$268 &gt;= $E388, MAX( MIN( $F388*$F$264, $F388-SUM($I388:CN388)),0),0)</f>
        <v>0</v>
      </c>
      <c r="CP388" s="53">
        <f xml:space="preserve"> (CP$2 &gt;= NTBA!$F$17) * IF(CP$268 &gt;= $E388, MAX( MIN( $F388*$F$264, $F388-SUM($I388:CO388)),0),0)</f>
        <v>0</v>
      </c>
      <c r="CQ388" s="53">
        <f xml:space="preserve"> (CQ$2 &gt;= NTBA!$F$17) * IF(CQ$268 &gt;= $E388, MAX( MIN( $F388*$F$264, $F388-SUM($I388:CP388)),0),0)</f>
        <v>0</v>
      </c>
      <c r="CR388" s="53">
        <f xml:space="preserve"> (CR$2 &gt;= NTBA!$F$17) * IF(CR$268 &gt;= $E388, MAX( MIN( $F388*$F$264, $F388-SUM($I388:CQ388)),0),0)</f>
        <v>0</v>
      </c>
      <c r="CS388" s="53">
        <f xml:space="preserve"> (CS$2 &gt;= NTBA!$F$17) * IF(CS$268 &gt;= $E388, MAX( MIN( $F388*$F$264, $F388-SUM($I388:CR388)),0),0)</f>
        <v>0</v>
      </c>
      <c r="CT388" s="53">
        <f xml:space="preserve"> (CT$2 &gt;= NTBA!$F$17) * IF(CT$268 &gt;= $E388, MAX( MIN( $F388*$F$264, $F388-SUM($I388:CS388)),0),0)</f>
        <v>0</v>
      </c>
      <c r="CU388" s="53">
        <f xml:space="preserve"> (CU$2 &gt;= NTBA!$F$17) * IF(CU$268 &gt;= $E388, MAX( MIN( $F388*$F$264, $F388-SUM($I388:CT388)),0),0)</f>
        <v>0</v>
      </c>
      <c r="CV388" s="53">
        <f xml:space="preserve"> (CV$2 &gt;= NTBA!$F$17) * IF(CV$268 &gt;= $E388, MAX( MIN( $F388*$F$264, $F388-SUM($I388:CU388)),0),0)</f>
        <v>0</v>
      </c>
      <c r="CW388" s="53">
        <f xml:space="preserve"> (CW$2 &gt;= NTBA!$F$17) * IF(CW$268 &gt;= $E388, MAX( MIN( $F388*$F$264, $F388-SUM($I388:CV388)),0),0)</f>
        <v>0</v>
      </c>
      <c r="CX388" s="53">
        <f xml:space="preserve"> (CX$2 &gt;= NTBA!$F$17) * IF(CX$268 &gt;= $E388, MAX( MIN( $F388*$F$264, $F388-SUM($I388:CW388)),0),0)</f>
        <v>0</v>
      </c>
      <c r="CY388" s="53">
        <f xml:space="preserve"> (CY$2 &gt;= NTBA!$F$17) * IF(CY$268 &gt;= $E388, MAX( MIN( $F388*$F$264, $F388-SUM($I388:CX388)),0),0)</f>
        <v>0</v>
      </c>
      <c r="CZ388" s="53">
        <f xml:space="preserve"> (CZ$2 &gt;= NTBA!$F$17) * IF(CZ$268 &gt;= $E388, MAX( MIN( $F388*$F$264, $F388-SUM($I388:CY388)),0),0)</f>
        <v>0</v>
      </c>
      <c r="DA388" s="53">
        <f xml:space="preserve"> (DA$2 &gt;= NTBA!$F$17) * IF(DA$268 &gt;= $E388, MAX( MIN( $F388*$F$264, $F388-SUM($I388:CZ388)),0),0)</f>
        <v>0</v>
      </c>
      <c r="DB388" s="53">
        <f xml:space="preserve"> (DB$2 &gt;= NTBA!$F$17) * IF(DB$268 &gt;= $E388, MAX( MIN( $F388*$F$264, $F388-SUM($I388:DA388)),0),0)</f>
        <v>0</v>
      </c>
      <c r="DC388" s="53">
        <f xml:space="preserve"> (DC$2 &gt;= NTBA!$F$17) * IF(DC$268 &gt;= $E388, MAX( MIN( $F388*$F$264, $F388-SUM($I388:DB388)),0),0)</f>
        <v>0</v>
      </c>
      <c r="DD388" s="53">
        <f xml:space="preserve"> (DD$2 &gt;= NTBA!$F$17) * IF(DD$268 &gt;= $E388, MAX( MIN( $F388*$F$264, $F388-SUM($I388:DC388)),0),0)</f>
        <v>0</v>
      </c>
      <c r="DE388" s="53">
        <f xml:space="preserve"> (DE$2 &gt;= NTBA!$F$17) * IF(DE$268 &gt;= $E388, MAX( MIN( $F388*$F$264, $F388-SUM($I388:DD388)),0),0)</f>
        <v>0</v>
      </c>
      <c r="DF388" s="53">
        <f xml:space="preserve"> (DF$2 &gt;= NTBA!$F$17) * IF(DF$268 &gt;= $E388, MAX( MIN( $F388*$F$264, $F388-SUM($I388:DE388)),0),0)</f>
        <v>0</v>
      </c>
      <c r="DG388" s="53">
        <f xml:space="preserve"> (DG$2 &gt;= NTBA!$F$17) * IF(DG$268 &gt;= $E388, MAX( MIN( $F388*$F$264, $F388-SUM($I388:DF388)),0),0)</f>
        <v>0</v>
      </c>
      <c r="DH388" s="53">
        <f xml:space="preserve"> (DH$2 &gt;= NTBA!$F$17) * IF(DH$268 &gt;= $E388, MAX( MIN( $F388*$F$264, $F388-SUM($I388:DG388)),0),0)</f>
        <v>0</v>
      </c>
      <c r="DI388" s="53">
        <f xml:space="preserve"> (DI$2 &gt;= NTBA!$F$17) * IF(DI$268 &gt;= $E388, MAX( MIN( $F388*$F$264, $F388-SUM($I388:DH388)),0),0)</f>
        <v>0</v>
      </c>
      <c r="DJ388" s="53">
        <f xml:space="preserve"> (DJ$2 &gt;= NTBA!$F$17) * IF(DJ$268 &gt;= $E388, MAX( MIN( $F388*$F$264, $F388-SUM($I388:DI388)),0),0)</f>
        <v>0</v>
      </c>
      <c r="DK388" s="53">
        <f xml:space="preserve"> (DK$2 &gt;= NTBA!$F$17) * IF(DK$268 &gt;= $E388, MAX( MIN( $F388*$F$264, $F388-SUM($I388:DJ388)),0),0)</f>
        <v>0</v>
      </c>
      <c r="DL388" s="53">
        <f xml:space="preserve"> (DL$2 &gt;= NTBA!$F$17) * IF(DL$268 &gt;= $E388, MAX( MIN( $F388*$F$264, $F388-SUM($I388:DK388)),0),0)</f>
        <v>0</v>
      </c>
      <c r="DM388" s="53">
        <f xml:space="preserve"> (DM$2 &gt;= NTBA!$F$17) * IF(DM$268 &gt;= $E388, MAX( MIN( $F388*$F$264, $F388-SUM($I388:DL388)),0),0)</f>
        <v>0</v>
      </c>
      <c r="DN388" s="53">
        <f xml:space="preserve"> (DN$2 &gt;= NTBA!$F$17) * IF(DN$268 &gt;= $E388, MAX( MIN( $F388*$F$264, $F388-SUM($I388:DM388)),0),0)</f>
        <v>0</v>
      </c>
      <c r="DO388" s="53">
        <f xml:space="preserve"> (DO$2 &gt;= NTBA!$F$17) * IF(DO$268 &gt;= $E388, MAX( MIN( $F388*$F$264, $F388-SUM($I388:DN388)),0),0)</f>
        <v>0</v>
      </c>
      <c r="DP388" s="53">
        <f xml:space="preserve"> (DP$2 &gt;= NTBA!$F$17) * IF(DP$268 &gt;= $E388, MAX( MIN( $F388*$F$264, $F388-SUM($I388:DO388)),0),0)</f>
        <v>0</v>
      </c>
      <c r="DQ388" s="53">
        <f xml:space="preserve"> (DQ$2 &gt;= NTBA!$F$17) * IF(DQ$268 &gt;= $E388, MAX( MIN( $F388*$F$264, $F388-SUM($I388:DP388)),0),0)</f>
        <v>0</v>
      </c>
      <c r="DR388" s="53">
        <f xml:space="preserve"> (DR$2 &gt;= NTBA!$F$17) * IF(DR$268 &gt;= $E388, MAX( MIN( $F388*$F$264, $F388-SUM($I388:DQ388)),0),0)</f>
        <v>0</v>
      </c>
      <c r="DS388" s="53">
        <f xml:space="preserve"> (DS$2 &gt;= NTBA!$F$17) * IF(DS$268 &gt;= $E388, MAX( MIN( $F388*$F$264, $F388-SUM($I388:DR388)),0),0)</f>
        <v>0</v>
      </c>
      <c r="DT388" s="53">
        <f xml:space="preserve"> (DT$2 &gt;= NTBA!$F$17) * IF(DT$268 &gt;= $E388, MAX( MIN( $F388*$F$264, $F388-SUM($I388:DS388)),0),0)</f>
        <v>0</v>
      </c>
      <c r="DU388" s="53">
        <f xml:space="preserve"> (DU$2 &gt;= NTBA!$F$17) * IF(DU$268 &gt;= $E388, MAX( MIN( $F388*$F$264, $F388-SUM($I388:DT388)),0),0)</f>
        <v>0</v>
      </c>
      <c r="DV388" s="53">
        <f xml:space="preserve"> (DV$2 &gt;= NTBA!$F$17) * IF(DV$268 &gt;= $E388, MAX( MIN( $F388*$F$264, $F388-SUM($I388:DU388)),0),0)</f>
        <v>0</v>
      </c>
      <c r="DW388" s="53">
        <f xml:space="preserve"> (DW$2 &gt;= NTBA!$F$17) * IF(DW$268 &gt;= $E388, MAX( MIN( $F388*$F$264, $F388-SUM($I388:DV388)),0),0)</f>
        <v>0</v>
      </c>
      <c r="DX388" s="53">
        <f xml:space="preserve"> (DX$2 &gt;= NTBA!$F$17) * IF(DX$268 &gt;= $E388, MAX( MIN( $F388*$F$264, $F388-SUM($I388:DW388)),0),0)</f>
        <v>0</v>
      </c>
      <c r="DY388" s="53">
        <f ca="1" xml:space="preserve"> (DY$2 &gt;= NTBA!$F$17) * IF(DY$268 &gt;= $E388, MAX( MIN( $F388*$F$264, $F388-SUM($I388:DX388)),0),0)</f>
        <v>0</v>
      </c>
      <c r="DZ388" s="53">
        <f ca="1" xml:space="preserve"> (DZ$2 &gt;= NTBA!$F$17) * IF(DZ$268 &gt;= $E388, MAX( MIN( $F388*$F$264, $F388-SUM($I388:DY388)),0),0)</f>
        <v>0</v>
      </c>
      <c r="EA388" s="53">
        <f ca="1" xml:space="preserve"> (EA$2 &gt;= NTBA!$F$17) * IF(EA$268 &gt;= $E388, MAX( MIN( $F388*$F$264, $F388-SUM($I388:DZ388)),0),0)</f>
        <v>0</v>
      </c>
      <c r="EB388" s="53">
        <f ca="1" xml:space="preserve"> (EB$2 &gt;= NTBA!$F$17) * IF(EB$268 &gt;= $E388, MAX( MIN( $F388*$F$264, $F388-SUM($I388:EA388)),0),0)</f>
        <v>0</v>
      </c>
      <c r="EC388" s="53">
        <f ca="1" xml:space="preserve"> (EC$2 &gt;= NTBA!$F$17) * IF(EC$268 &gt;= $E388, MAX( MIN( $F388*$F$264, $F388-SUM($I388:EB388)),0),0)</f>
        <v>0</v>
      </c>
      <c r="ED388" s="53">
        <f ca="1" xml:space="preserve"> (ED$2 &gt;= NTBA!$F$17) * IF(ED$268 &gt;= $E388, MAX( MIN( $F388*$F$264, $F388-SUM($I388:EC388)),0),0)</f>
        <v>0</v>
      </c>
      <c r="EE388" s="53">
        <f ca="1" xml:space="preserve"> (EE$2 &gt;= NTBA!$F$17) * IF(EE$268 &gt;= $E388, MAX( MIN( $F388*$F$264, $F388-SUM($I388:ED388)),0),0)</f>
        <v>0</v>
      </c>
      <c r="EF388" s="53">
        <f ca="1" xml:space="preserve"> (EF$2 &gt;= NTBA!$F$17) * IF(EF$268 &gt;= $E388, MAX( MIN( $F388*$F$264, $F388-SUM($I388:EE388)),0),0)</f>
        <v>0</v>
      </c>
      <c r="EG388" s="53">
        <f ca="1" xml:space="preserve"> (EG$2 &gt;= NTBA!$F$17) * IF(EG$268 &gt;= $E388, MAX( MIN( $F388*$F$264, $F388-SUM($I388:EF388)),0),0)</f>
        <v>0</v>
      </c>
      <c r="EH388" s="53">
        <f ca="1" xml:space="preserve"> (EH$2 &gt;= NTBA!$F$17) * IF(EH$268 &gt;= $E388, MAX( MIN( $F388*$F$264, $F388-SUM($I388:EG388)),0),0)</f>
        <v>0</v>
      </c>
      <c r="EI388" s="21"/>
    </row>
    <row r="389" spans="1:139" ht="15" customHeight="1" outlineLevel="1" x14ac:dyDescent="0.35">
      <c r="E389" s="625">
        <v>121</v>
      </c>
      <c r="F389" s="415">
        <f ca="1"/>
        <v>0</v>
      </c>
      <c r="H389" s="26">
        <f t="shared" ca="1" si="185"/>
        <v>0</v>
      </c>
      <c r="I389" s="39"/>
      <c r="J389" s="53">
        <f xml:space="preserve"> (J$2 &gt;= NTBA!$F$17) * IF(J$268 &gt;= $E389, MAX( MIN( $F389*$F$264, $F389-SUM($I389:I389)),0),0)</f>
        <v>0</v>
      </c>
      <c r="K389" s="53">
        <f xml:space="preserve"> (K$2 &gt;= NTBA!$F$17) * IF(K$268 &gt;= $E389, MAX( MIN( $F389*$F$264, $F389-SUM($I389:J389)),0),0)</f>
        <v>0</v>
      </c>
      <c r="L389" s="53">
        <f xml:space="preserve"> (L$2 &gt;= NTBA!$F$17) * IF(L$268 &gt;= $E389, MAX( MIN( $F389*$F$264, $F389-SUM($I389:K389)),0),0)</f>
        <v>0</v>
      </c>
      <c r="M389" s="53">
        <f xml:space="preserve"> (M$2 &gt;= NTBA!$F$17) * IF(M$268 &gt;= $E389, MAX( MIN( $F389*$F$264, $F389-SUM($I389:L389)),0),0)</f>
        <v>0</v>
      </c>
      <c r="N389" s="53">
        <f xml:space="preserve"> (N$2 &gt;= NTBA!$F$17) * IF(N$268 &gt;= $E389, MAX( MIN( $F389*$F$264, $F389-SUM($I389:M389)),0),0)</f>
        <v>0</v>
      </c>
      <c r="O389" s="53">
        <f xml:space="preserve"> (O$2 &gt;= NTBA!$F$17) * IF(O$268 &gt;= $E389, MAX( MIN( $F389*$F$264, $F389-SUM($I389:N389)),0),0)</f>
        <v>0</v>
      </c>
      <c r="P389" s="53">
        <f xml:space="preserve"> (P$2 &gt;= NTBA!$F$17) * IF(P$268 &gt;= $E389, MAX( MIN( $F389*$F$264, $F389-SUM($I389:O389)),0),0)</f>
        <v>0</v>
      </c>
      <c r="Q389" s="53">
        <f xml:space="preserve"> (Q$2 &gt;= NTBA!$F$17) * IF(Q$268 &gt;= $E389, MAX( MIN( $F389*$F$264, $F389-SUM($I389:P389)),0),0)</f>
        <v>0</v>
      </c>
      <c r="R389" s="53">
        <f xml:space="preserve"> (R$2 &gt;= NTBA!$F$17) * IF(R$268 &gt;= $E389, MAX( MIN( $F389*$F$264, $F389-SUM($I389:Q389)),0),0)</f>
        <v>0</v>
      </c>
      <c r="S389" s="53">
        <f xml:space="preserve"> (S$2 &gt;= NTBA!$F$17) * IF(S$268 &gt;= $E389, MAX( MIN( $F389*$F$264, $F389-SUM($I389:R389)),0),0)</f>
        <v>0</v>
      </c>
      <c r="T389" s="53">
        <f xml:space="preserve"> (T$2 &gt;= NTBA!$F$17) * IF(T$268 &gt;= $E389, MAX( MIN( $F389*$F$264, $F389-SUM($I389:S389)),0),0)</f>
        <v>0</v>
      </c>
      <c r="U389" s="53">
        <f xml:space="preserve"> (U$2 &gt;= NTBA!$F$17) * IF(U$268 &gt;= $E389, MAX( MIN( $F389*$F$264, $F389-SUM($I389:T389)),0),0)</f>
        <v>0</v>
      </c>
      <c r="V389" s="53">
        <f xml:space="preserve"> (V$2 &gt;= NTBA!$F$17) * IF(V$268 &gt;= $E389, MAX( MIN( $F389*$F$264, $F389-SUM($I389:U389)),0),0)</f>
        <v>0</v>
      </c>
      <c r="W389" s="53">
        <f xml:space="preserve"> (W$2 &gt;= NTBA!$F$17) * IF(W$268 &gt;= $E389, MAX( MIN( $F389*$F$264, $F389-SUM($I389:V389)),0),0)</f>
        <v>0</v>
      </c>
      <c r="X389" s="53">
        <f xml:space="preserve"> (X$2 &gt;= NTBA!$F$17) * IF(X$268 &gt;= $E389, MAX( MIN( $F389*$F$264, $F389-SUM($I389:W389)),0),0)</f>
        <v>0</v>
      </c>
      <c r="Y389" s="53">
        <f xml:space="preserve"> (Y$2 &gt;= NTBA!$F$17) * IF(Y$268 &gt;= $E389, MAX( MIN( $F389*$F$264, $F389-SUM($I389:X389)),0),0)</f>
        <v>0</v>
      </c>
      <c r="Z389" s="53">
        <f xml:space="preserve"> (Z$2 &gt;= NTBA!$F$17) * IF(Z$268 &gt;= $E389, MAX( MIN( $F389*$F$264, $F389-SUM($I389:Y389)),0),0)</f>
        <v>0</v>
      </c>
      <c r="AA389" s="53">
        <f xml:space="preserve"> (AA$2 &gt;= NTBA!$F$17) * IF(AA$268 &gt;= $E389, MAX( MIN( $F389*$F$264, $F389-SUM($I389:Z389)),0),0)</f>
        <v>0</v>
      </c>
      <c r="AB389" s="53">
        <f xml:space="preserve"> (AB$2 &gt;= NTBA!$F$17) * IF(AB$268 &gt;= $E389, MAX( MIN( $F389*$F$264, $F389-SUM($I389:AA389)),0),0)</f>
        <v>0</v>
      </c>
      <c r="AC389" s="53">
        <f xml:space="preserve"> (AC$2 &gt;= NTBA!$F$17) * IF(AC$268 &gt;= $E389, MAX( MIN( $F389*$F$264, $F389-SUM($I389:AB389)),0),0)</f>
        <v>0</v>
      </c>
      <c r="AD389" s="53">
        <f xml:space="preserve"> (AD$2 &gt;= NTBA!$F$17) * IF(AD$268 &gt;= $E389, MAX( MIN( $F389*$F$264, $F389-SUM($I389:AC389)),0),0)</f>
        <v>0</v>
      </c>
      <c r="AE389" s="53">
        <f xml:space="preserve"> (AE$2 &gt;= NTBA!$F$17) * IF(AE$268 &gt;= $E389, MAX( MIN( $F389*$F$264, $F389-SUM($I389:AD389)),0),0)</f>
        <v>0</v>
      </c>
      <c r="AF389" s="53">
        <f xml:space="preserve"> (AF$2 &gt;= NTBA!$F$17) * IF(AF$268 &gt;= $E389, MAX( MIN( $F389*$F$264, $F389-SUM($I389:AE389)),0),0)</f>
        <v>0</v>
      </c>
      <c r="AG389" s="53">
        <f xml:space="preserve"> (AG$2 &gt;= NTBA!$F$17) * IF(AG$268 &gt;= $E389, MAX( MIN( $F389*$F$264, $F389-SUM($I389:AF389)),0),0)</f>
        <v>0</v>
      </c>
      <c r="AH389" s="53">
        <f xml:space="preserve"> (AH$2 &gt;= NTBA!$F$17) * IF(AH$268 &gt;= $E389, MAX( MIN( $F389*$F$264, $F389-SUM($I389:AG389)),0),0)</f>
        <v>0</v>
      </c>
      <c r="AI389" s="53">
        <f xml:space="preserve"> (AI$2 &gt;= NTBA!$F$17) * IF(AI$268 &gt;= $E389, MAX( MIN( $F389*$F$264, $F389-SUM($I389:AH389)),0),0)</f>
        <v>0</v>
      </c>
      <c r="AJ389" s="53">
        <f xml:space="preserve"> (AJ$2 &gt;= NTBA!$F$17) * IF(AJ$268 &gt;= $E389, MAX( MIN( $F389*$F$264, $F389-SUM($I389:AI389)),0),0)</f>
        <v>0</v>
      </c>
      <c r="AK389" s="53">
        <f xml:space="preserve"> (AK$2 &gt;= NTBA!$F$17) * IF(AK$268 &gt;= $E389, MAX( MIN( $F389*$F$264, $F389-SUM($I389:AJ389)),0),0)</f>
        <v>0</v>
      </c>
      <c r="AL389" s="53">
        <f xml:space="preserve"> (AL$2 &gt;= NTBA!$F$17) * IF(AL$268 &gt;= $E389, MAX( MIN( $F389*$F$264, $F389-SUM($I389:AK389)),0),0)</f>
        <v>0</v>
      </c>
      <c r="AM389" s="53">
        <f xml:space="preserve"> (AM$2 &gt;= NTBA!$F$17) * IF(AM$268 &gt;= $E389, MAX( MIN( $F389*$F$264, $F389-SUM($I389:AL389)),0),0)</f>
        <v>0</v>
      </c>
      <c r="AN389" s="53">
        <f xml:space="preserve"> (AN$2 &gt;= NTBA!$F$17) * IF(AN$268 &gt;= $E389, MAX( MIN( $F389*$F$264, $F389-SUM($I389:AM389)),0),0)</f>
        <v>0</v>
      </c>
      <c r="AO389" s="53">
        <f xml:space="preserve"> (AO$2 &gt;= NTBA!$F$17) * IF(AO$268 &gt;= $E389, MAX( MIN( $F389*$F$264, $F389-SUM($I389:AN389)),0),0)</f>
        <v>0</v>
      </c>
      <c r="AP389" s="53">
        <f xml:space="preserve"> (AP$2 &gt;= NTBA!$F$17) * IF(AP$268 &gt;= $E389, MAX( MIN( $F389*$F$264, $F389-SUM($I389:AO389)),0),0)</f>
        <v>0</v>
      </c>
      <c r="AQ389" s="53">
        <f xml:space="preserve"> (AQ$2 &gt;= NTBA!$F$17) * IF(AQ$268 &gt;= $E389, MAX( MIN( $F389*$F$264, $F389-SUM($I389:AP389)),0),0)</f>
        <v>0</v>
      </c>
      <c r="AR389" s="53">
        <f xml:space="preserve"> (AR$2 &gt;= NTBA!$F$17) * IF(AR$268 &gt;= $E389, MAX( MIN( $F389*$F$264, $F389-SUM($I389:AQ389)),0),0)</f>
        <v>0</v>
      </c>
      <c r="AS389" s="53">
        <f xml:space="preserve"> (AS$2 &gt;= NTBA!$F$17) * IF(AS$268 &gt;= $E389, MAX( MIN( $F389*$F$264, $F389-SUM($I389:AR389)),0),0)</f>
        <v>0</v>
      </c>
      <c r="AT389" s="53">
        <f xml:space="preserve"> (AT$2 &gt;= NTBA!$F$17) * IF(AT$268 &gt;= $E389, MAX( MIN( $F389*$F$264, $F389-SUM($I389:AS389)),0),0)</f>
        <v>0</v>
      </c>
      <c r="AU389" s="53">
        <f xml:space="preserve"> (AU$2 &gt;= NTBA!$F$17) * IF(AU$268 &gt;= $E389, MAX( MIN( $F389*$F$264, $F389-SUM($I389:AT389)),0),0)</f>
        <v>0</v>
      </c>
      <c r="AV389" s="53">
        <f xml:space="preserve"> (AV$2 &gt;= NTBA!$F$17) * IF(AV$268 &gt;= $E389, MAX( MIN( $F389*$F$264, $F389-SUM($I389:AU389)),0),0)</f>
        <v>0</v>
      </c>
      <c r="AW389" s="53">
        <f xml:space="preserve"> (AW$2 &gt;= NTBA!$F$17) * IF(AW$268 &gt;= $E389, MAX( MIN( $F389*$F$264, $F389-SUM($I389:AV389)),0),0)</f>
        <v>0</v>
      </c>
      <c r="AX389" s="53">
        <f xml:space="preserve"> (AX$2 &gt;= NTBA!$F$17) * IF(AX$268 &gt;= $E389, MAX( MIN( $F389*$F$264, $F389-SUM($I389:AW389)),0),0)</f>
        <v>0</v>
      </c>
      <c r="AY389" s="53">
        <f xml:space="preserve"> (AY$2 &gt;= NTBA!$F$17) * IF(AY$268 &gt;= $E389, MAX( MIN( $F389*$F$264, $F389-SUM($I389:AX389)),0),0)</f>
        <v>0</v>
      </c>
      <c r="AZ389" s="53">
        <f xml:space="preserve"> (AZ$2 &gt;= NTBA!$F$17) * IF(AZ$268 &gt;= $E389, MAX( MIN( $F389*$F$264, $F389-SUM($I389:AY389)),0),0)</f>
        <v>0</v>
      </c>
      <c r="BA389" s="53">
        <f xml:space="preserve"> (BA$2 &gt;= NTBA!$F$17) * IF(BA$268 &gt;= $E389, MAX( MIN( $F389*$F$264, $F389-SUM($I389:AZ389)),0),0)</f>
        <v>0</v>
      </c>
      <c r="BB389" s="53">
        <f xml:space="preserve"> (BB$2 &gt;= NTBA!$F$17) * IF(BB$268 &gt;= $E389, MAX( MIN( $F389*$F$264, $F389-SUM($I389:BA389)),0),0)</f>
        <v>0</v>
      </c>
      <c r="BC389" s="53">
        <f xml:space="preserve"> (BC$2 &gt;= NTBA!$F$17) * IF(BC$268 &gt;= $E389, MAX( MIN( $F389*$F$264, $F389-SUM($I389:BB389)),0),0)</f>
        <v>0</v>
      </c>
      <c r="BD389" s="53">
        <f xml:space="preserve"> (BD$2 &gt;= NTBA!$F$17) * IF(BD$268 &gt;= $E389, MAX( MIN( $F389*$F$264, $F389-SUM($I389:BC389)),0),0)</f>
        <v>0</v>
      </c>
      <c r="BE389" s="53">
        <f xml:space="preserve"> (BE$2 &gt;= NTBA!$F$17) * IF(BE$268 &gt;= $E389, MAX( MIN( $F389*$F$264, $F389-SUM($I389:BD389)),0),0)</f>
        <v>0</v>
      </c>
      <c r="BF389" s="53">
        <f xml:space="preserve"> (BF$2 &gt;= NTBA!$F$17) * IF(BF$268 &gt;= $E389, MAX( MIN( $F389*$F$264, $F389-SUM($I389:BE389)),0),0)</f>
        <v>0</v>
      </c>
      <c r="BG389" s="53">
        <f xml:space="preserve"> (BG$2 &gt;= NTBA!$F$17) * IF(BG$268 &gt;= $E389, MAX( MIN( $F389*$F$264, $F389-SUM($I389:BF389)),0),0)</f>
        <v>0</v>
      </c>
      <c r="BH389" s="53">
        <f xml:space="preserve"> (BH$2 &gt;= NTBA!$F$17) * IF(BH$268 &gt;= $E389, MAX( MIN( $F389*$F$264, $F389-SUM($I389:BG389)),0),0)</f>
        <v>0</v>
      </c>
      <c r="BI389" s="53">
        <f xml:space="preserve"> (BI$2 &gt;= NTBA!$F$17) * IF(BI$268 &gt;= $E389, MAX( MIN( $F389*$F$264, $F389-SUM($I389:BH389)),0),0)</f>
        <v>0</v>
      </c>
      <c r="BJ389" s="53">
        <f xml:space="preserve"> (BJ$2 &gt;= NTBA!$F$17) * IF(BJ$268 &gt;= $E389, MAX( MIN( $F389*$F$264, $F389-SUM($I389:BI389)),0),0)</f>
        <v>0</v>
      </c>
      <c r="BK389" s="53">
        <f xml:space="preserve"> (BK$2 &gt;= NTBA!$F$17) * IF(BK$268 &gt;= $E389, MAX( MIN( $F389*$F$264, $F389-SUM($I389:BJ389)),0),0)</f>
        <v>0</v>
      </c>
      <c r="BL389" s="53">
        <f xml:space="preserve"> (BL$2 &gt;= NTBA!$F$17) * IF(BL$268 &gt;= $E389, MAX( MIN( $F389*$F$264, $F389-SUM($I389:BK389)),0),0)</f>
        <v>0</v>
      </c>
      <c r="BM389" s="53">
        <f xml:space="preserve"> (BM$2 &gt;= NTBA!$F$17) * IF(BM$268 &gt;= $E389, MAX( MIN( $F389*$F$264, $F389-SUM($I389:BL389)),0),0)</f>
        <v>0</v>
      </c>
      <c r="BN389" s="53">
        <f xml:space="preserve"> (BN$2 &gt;= NTBA!$F$17) * IF(BN$268 &gt;= $E389, MAX( MIN( $F389*$F$264, $F389-SUM($I389:BM389)),0),0)</f>
        <v>0</v>
      </c>
      <c r="BO389" s="53">
        <f xml:space="preserve"> (BO$2 &gt;= NTBA!$F$17) * IF(BO$268 &gt;= $E389, MAX( MIN( $F389*$F$264, $F389-SUM($I389:BN389)),0),0)</f>
        <v>0</v>
      </c>
      <c r="BP389" s="53">
        <f xml:space="preserve"> (BP$2 &gt;= NTBA!$F$17) * IF(BP$268 &gt;= $E389, MAX( MIN( $F389*$F$264, $F389-SUM($I389:BO389)),0),0)</f>
        <v>0</v>
      </c>
      <c r="BQ389" s="53">
        <f xml:space="preserve"> (BQ$2 &gt;= NTBA!$F$17) * IF(BQ$268 &gt;= $E389, MAX( MIN( $F389*$F$264, $F389-SUM($I389:BP389)),0),0)</f>
        <v>0</v>
      </c>
      <c r="BR389" s="53">
        <f xml:space="preserve"> (BR$2 &gt;= NTBA!$F$17) * IF(BR$268 &gt;= $E389, MAX( MIN( $F389*$F$264, $F389-SUM($I389:BQ389)),0),0)</f>
        <v>0</v>
      </c>
      <c r="BS389" s="53">
        <f xml:space="preserve"> (BS$2 &gt;= NTBA!$F$17) * IF(BS$268 &gt;= $E389, MAX( MIN( $F389*$F$264, $F389-SUM($I389:BR389)),0),0)</f>
        <v>0</v>
      </c>
      <c r="BT389" s="53">
        <f xml:space="preserve"> (BT$2 &gt;= NTBA!$F$17) * IF(BT$268 &gt;= $E389, MAX( MIN( $F389*$F$264, $F389-SUM($I389:BS389)),0),0)</f>
        <v>0</v>
      </c>
      <c r="BU389" s="53">
        <f xml:space="preserve"> (BU$2 &gt;= NTBA!$F$17) * IF(BU$268 &gt;= $E389, MAX( MIN( $F389*$F$264, $F389-SUM($I389:BT389)),0),0)</f>
        <v>0</v>
      </c>
      <c r="BV389" s="53">
        <f xml:space="preserve"> (BV$2 &gt;= NTBA!$F$17) * IF(BV$268 &gt;= $E389, MAX( MIN( $F389*$F$264, $F389-SUM($I389:BU389)),0),0)</f>
        <v>0</v>
      </c>
      <c r="BW389" s="53">
        <f xml:space="preserve"> (BW$2 &gt;= NTBA!$F$17) * IF(BW$268 &gt;= $E389, MAX( MIN( $F389*$F$264, $F389-SUM($I389:BV389)),0),0)</f>
        <v>0</v>
      </c>
      <c r="BX389" s="53">
        <f xml:space="preserve"> (BX$2 &gt;= NTBA!$F$17) * IF(BX$268 &gt;= $E389, MAX( MIN( $F389*$F$264, $F389-SUM($I389:BW389)),0),0)</f>
        <v>0</v>
      </c>
      <c r="BY389" s="53">
        <f xml:space="preserve"> (BY$2 &gt;= NTBA!$F$17) * IF(BY$268 &gt;= $E389, MAX( MIN( $F389*$F$264, $F389-SUM($I389:BX389)),0),0)</f>
        <v>0</v>
      </c>
      <c r="BZ389" s="53">
        <f xml:space="preserve"> (BZ$2 &gt;= NTBA!$F$17) * IF(BZ$268 &gt;= $E389, MAX( MIN( $F389*$F$264, $F389-SUM($I389:BY389)),0),0)</f>
        <v>0</v>
      </c>
      <c r="CA389" s="53">
        <f xml:space="preserve"> (CA$2 &gt;= NTBA!$F$17) * IF(CA$268 &gt;= $E389, MAX( MIN( $F389*$F$264, $F389-SUM($I389:BZ389)),0),0)</f>
        <v>0</v>
      </c>
      <c r="CB389" s="53">
        <f xml:space="preserve"> (CB$2 &gt;= NTBA!$F$17) * IF(CB$268 &gt;= $E389, MAX( MIN( $F389*$F$264, $F389-SUM($I389:CA389)),0),0)</f>
        <v>0</v>
      </c>
      <c r="CC389" s="53">
        <f xml:space="preserve"> (CC$2 &gt;= NTBA!$F$17) * IF(CC$268 &gt;= $E389, MAX( MIN( $F389*$F$264, $F389-SUM($I389:CB389)),0),0)</f>
        <v>0</v>
      </c>
      <c r="CD389" s="53">
        <f xml:space="preserve"> (CD$2 &gt;= NTBA!$F$17) * IF(CD$268 &gt;= $E389, MAX( MIN( $F389*$F$264, $F389-SUM($I389:CC389)),0),0)</f>
        <v>0</v>
      </c>
      <c r="CE389" s="53">
        <f xml:space="preserve"> (CE$2 &gt;= NTBA!$F$17) * IF(CE$268 &gt;= $E389, MAX( MIN( $F389*$F$264, $F389-SUM($I389:CD389)),0),0)</f>
        <v>0</v>
      </c>
      <c r="CF389" s="53">
        <f xml:space="preserve"> (CF$2 &gt;= NTBA!$F$17) * IF(CF$268 &gt;= $E389, MAX( MIN( $F389*$F$264, $F389-SUM($I389:CE389)),0),0)</f>
        <v>0</v>
      </c>
      <c r="CG389" s="53">
        <f xml:space="preserve"> (CG$2 &gt;= NTBA!$F$17) * IF(CG$268 &gt;= $E389, MAX( MIN( $F389*$F$264, $F389-SUM($I389:CF389)),0),0)</f>
        <v>0</v>
      </c>
      <c r="CH389" s="53">
        <f xml:space="preserve"> (CH$2 &gt;= NTBA!$F$17) * IF(CH$268 &gt;= $E389, MAX( MIN( $F389*$F$264, $F389-SUM($I389:CG389)),0),0)</f>
        <v>0</v>
      </c>
      <c r="CI389" s="53">
        <f xml:space="preserve"> (CI$2 &gt;= NTBA!$F$17) * IF(CI$268 &gt;= $E389, MAX( MIN( $F389*$F$264, $F389-SUM($I389:CH389)),0),0)</f>
        <v>0</v>
      </c>
      <c r="CJ389" s="53">
        <f xml:space="preserve"> (CJ$2 &gt;= NTBA!$F$17) * IF(CJ$268 &gt;= $E389, MAX( MIN( $F389*$F$264, $F389-SUM($I389:CI389)),0),0)</f>
        <v>0</v>
      </c>
      <c r="CK389" s="53">
        <f xml:space="preserve"> (CK$2 &gt;= NTBA!$F$17) * IF(CK$268 &gt;= $E389, MAX( MIN( $F389*$F$264, $F389-SUM($I389:CJ389)),0),0)</f>
        <v>0</v>
      </c>
      <c r="CL389" s="53">
        <f xml:space="preserve"> (CL$2 &gt;= NTBA!$F$17) * IF(CL$268 &gt;= $E389, MAX( MIN( $F389*$F$264, $F389-SUM($I389:CK389)),0),0)</f>
        <v>0</v>
      </c>
      <c r="CM389" s="53">
        <f xml:space="preserve"> (CM$2 &gt;= NTBA!$F$17) * IF(CM$268 &gt;= $E389, MAX( MIN( $F389*$F$264, $F389-SUM($I389:CL389)),0),0)</f>
        <v>0</v>
      </c>
      <c r="CN389" s="53">
        <f xml:space="preserve"> (CN$2 &gt;= NTBA!$F$17) * IF(CN$268 &gt;= $E389, MAX( MIN( $F389*$F$264, $F389-SUM($I389:CM389)),0),0)</f>
        <v>0</v>
      </c>
      <c r="CO389" s="53">
        <f xml:space="preserve"> (CO$2 &gt;= NTBA!$F$17) * IF(CO$268 &gt;= $E389, MAX( MIN( $F389*$F$264, $F389-SUM($I389:CN389)),0),0)</f>
        <v>0</v>
      </c>
      <c r="CP389" s="53">
        <f xml:space="preserve"> (CP$2 &gt;= NTBA!$F$17) * IF(CP$268 &gt;= $E389, MAX( MIN( $F389*$F$264, $F389-SUM($I389:CO389)),0),0)</f>
        <v>0</v>
      </c>
      <c r="CQ389" s="53">
        <f xml:space="preserve"> (CQ$2 &gt;= NTBA!$F$17) * IF(CQ$268 &gt;= $E389, MAX( MIN( $F389*$F$264, $F389-SUM($I389:CP389)),0),0)</f>
        <v>0</v>
      </c>
      <c r="CR389" s="53">
        <f xml:space="preserve"> (CR$2 &gt;= NTBA!$F$17) * IF(CR$268 &gt;= $E389, MAX( MIN( $F389*$F$264, $F389-SUM($I389:CQ389)),0),0)</f>
        <v>0</v>
      </c>
      <c r="CS389" s="53">
        <f xml:space="preserve"> (CS$2 &gt;= NTBA!$F$17) * IF(CS$268 &gt;= $E389, MAX( MIN( $F389*$F$264, $F389-SUM($I389:CR389)),0),0)</f>
        <v>0</v>
      </c>
      <c r="CT389" s="53">
        <f xml:space="preserve"> (CT$2 &gt;= NTBA!$F$17) * IF(CT$268 &gt;= $E389, MAX( MIN( $F389*$F$264, $F389-SUM($I389:CS389)),0),0)</f>
        <v>0</v>
      </c>
      <c r="CU389" s="53">
        <f xml:space="preserve"> (CU$2 &gt;= NTBA!$F$17) * IF(CU$268 &gt;= $E389, MAX( MIN( $F389*$F$264, $F389-SUM($I389:CT389)),0),0)</f>
        <v>0</v>
      </c>
      <c r="CV389" s="53">
        <f xml:space="preserve"> (CV$2 &gt;= NTBA!$F$17) * IF(CV$268 &gt;= $E389, MAX( MIN( $F389*$F$264, $F389-SUM($I389:CU389)),0),0)</f>
        <v>0</v>
      </c>
      <c r="CW389" s="53">
        <f xml:space="preserve"> (CW$2 &gt;= NTBA!$F$17) * IF(CW$268 &gt;= $E389, MAX( MIN( $F389*$F$264, $F389-SUM($I389:CV389)),0),0)</f>
        <v>0</v>
      </c>
      <c r="CX389" s="53">
        <f xml:space="preserve"> (CX$2 &gt;= NTBA!$F$17) * IF(CX$268 &gt;= $E389, MAX( MIN( $F389*$F$264, $F389-SUM($I389:CW389)),0),0)</f>
        <v>0</v>
      </c>
      <c r="CY389" s="53">
        <f xml:space="preserve"> (CY$2 &gt;= NTBA!$F$17) * IF(CY$268 &gt;= $E389, MAX( MIN( $F389*$F$264, $F389-SUM($I389:CX389)),0),0)</f>
        <v>0</v>
      </c>
      <c r="CZ389" s="53">
        <f xml:space="preserve"> (CZ$2 &gt;= NTBA!$F$17) * IF(CZ$268 &gt;= $E389, MAX( MIN( $F389*$F$264, $F389-SUM($I389:CY389)),0),0)</f>
        <v>0</v>
      </c>
      <c r="DA389" s="53">
        <f xml:space="preserve"> (DA$2 &gt;= NTBA!$F$17) * IF(DA$268 &gt;= $E389, MAX( MIN( $F389*$F$264, $F389-SUM($I389:CZ389)),0),0)</f>
        <v>0</v>
      </c>
      <c r="DB389" s="53">
        <f xml:space="preserve"> (DB$2 &gt;= NTBA!$F$17) * IF(DB$268 &gt;= $E389, MAX( MIN( $F389*$F$264, $F389-SUM($I389:DA389)),0),0)</f>
        <v>0</v>
      </c>
      <c r="DC389" s="53">
        <f xml:space="preserve"> (DC$2 &gt;= NTBA!$F$17) * IF(DC$268 &gt;= $E389, MAX( MIN( $F389*$F$264, $F389-SUM($I389:DB389)),0),0)</f>
        <v>0</v>
      </c>
      <c r="DD389" s="53">
        <f xml:space="preserve"> (DD$2 &gt;= NTBA!$F$17) * IF(DD$268 &gt;= $E389, MAX( MIN( $F389*$F$264, $F389-SUM($I389:DC389)),0),0)</f>
        <v>0</v>
      </c>
      <c r="DE389" s="53">
        <f xml:space="preserve"> (DE$2 &gt;= NTBA!$F$17) * IF(DE$268 &gt;= $E389, MAX( MIN( $F389*$F$264, $F389-SUM($I389:DD389)),0),0)</f>
        <v>0</v>
      </c>
      <c r="DF389" s="53">
        <f xml:space="preserve"> (DF$2 &gt;= NTBA!$F$17) * IF(DF$268 &gt;= $E389, MAX( MIN( $F389*$F$264, $F389-SUM($I389:DE389)),0),0)</f>
        <v>0</v>
      </c>
      <c r="DG389" s="53">
        <f xml:space="preserve"> (DG$2 &gt;= NTBA!$F$17) * IF(DG$268 &gt;= $E389, MAX( MIN( $F389*$F$264, $F389-SUM($I389:DF389)),0),0)</f>
        <v>0</v>
      </c>
      <c r="DH389" s="53">
        <f xml:space="preserve"> (DH$2 &gt;= NTBA!$F$17) * IF(DH$268 &gt;= $E389, MAX( MIN( $F389*$F$264, $F389-SUM($I389:DG389)),0),0)</f>
        <v>0</v>
      </c>
      <c r="DI389" s="53">
        <f xml:space="preserve"> (DI$2 &gt;= NTBA!$F$17) * IF(DI$268 &gt;= $E389, MAX( MIN( $F389*$F$264, $F389-SUM($I389:DH389)),0),0)</f>
        <v>0</v>
      </c>
      <c r="DJ389" s="53">
        <f xml:space="preserve"> (DJ$2 &gt;= NTBA!$F$17) * IF(DJ$268 &gt;= $E389, MAX( MIN( $F389*$F$264, $F389-SUM($I389:DI389)),0),0)</f>
        <v>0</v>
      </c>
      <c r="DK389" s="53">
        <f xml:space="preserve"> (DK$2 &gt;= NTBA!$F$17) * IF(DK$268 &gt;= $E389, MAX( MIN( $F389*$F$264, $F389-SUM($I389:DJ389)),0),0)</f>
        <v>0</v>
      </c>
      <c r="DL389" s="53">
        <f xml:space="preserve"> (DL$2 &gt;= NTBA!$F$17) * IF(DL$268 &gt;= $E389, MAX( MIN( $F389*$F$264, $F389-SUM($I389:DK389)),0),0)</f>
        <v>0</v>
      </c>
      <c r="DM389" s="53">
        <f xml:space="preserve"> (DM$2 &gt;= NTBA!$F$17) * IF(DM$268 &gt;= $E389, MAX( MIN( $F389*$F$264, $F389-SUM($I389:DL389)),0),0)</f>
        <v>0</v>
      </c>
      <c r="DN389" s="53">
        <f xml:space="preserve"> (DN$2 &gt;= NTBA!$F$17) * IF(DN$268 &gt;= $E389, MAX( MIN( $F389*$F$264, $F389-SUM($I389:DM389)),0),0)</f>
        <v>0</v>
      </c>
      <c r="DO389" s="53">
        <f xml:space="preserve"> (DO$2 &gt;= NTBA!$F$17) * IF(DO$268 &gt;= $E389, MAX( MIN( $F389*$F$264, $F389-SUM($I389:DN389)),0),0)</f>
        <v>0</v>
      </c>
      <c r="DP389" s="53">
        <f xml:space="preserve"> (DP$2 &gt;= NTBA!$F$17) * IF(DP$268 &gt;= $E389, MAX( MIN( $F389*$F$264, $F389-SUM($I389:DO389)),0),0)</f>
        <v>0</v>
      </c>
      <c r="DQ389" s="53">
        <f xml:space="preserve"> (DQ$2 &gt;= NTBA!$F$17) * IF(DQ$268 &gt;= $E389, MAX( MIN( $F389*$F$264, $F389-SUM($I389:DP389)),0),0)</f>
        <v>0</v>
      </c>
      <c r="DR389" s="53">
        <f xml:space="preserve"> (DR$2 &gt;= NTBA!$F$17) * IF(DR$268 &gt;= $E389, MAX( MIN( $F389*$F$264, $F389-SUM($I389:DQ389)),0),0)</f>
        <v>0</v>
      </c>
      <c r="DS389" s="53">
        <f xml:space="preserve"> (DS$2 &gt;= NTBA!$F$17) * IF(DS$268 &gt;= $E389, MAX( MIN( $F389*$F$264, $F389-SUM($I389:DR389)),0),0)</f>
        <v>0</v>
      </c>
      <c r="DT389" s="53">
        <f xml:space="preserve"> (DT$2 &gt;= NTBA!$F$17) * IF(DT$268 &gt;= $E389, MAX( MIN( $F389*$F$264, $F389-SUM($I389:DS389)),0),0)</f>
        <v>0</v>
      </c>
      <c r="DU389" s="53">
        <f xml:space="preserve"> (DU$2 &gt;= NTBA!$F$17) * IF(DU$268 &gt;= $E389, MAX( MIN( $F389*$F$264, $F389-SUM($I389:DT389)),0),0)</f>
        <v>0</v>
      </c>
      <c r="DV389" s="53">
        <f xml:space="preserve"> (DV$2 &gt;= NTBA!$F$17) * IF(DV$268 &gt;= $E389, MAX( MIN( $F389*$F$264, $F389-SUM($I389:DU389)),0),0)</f>
        <v>0</v>
      </c>
      <c r="DW389" s="53">
        <f xml:space="preserve"> (DW$2 &gt;= NTBA!$F$17) * IF(DW$268 &gt;= $E389, MAX( MIN( $F389*$F$264, $F389-SUM($I389:DV389)),0),0)</f>
        <v>0</v>
      </c>
      <c r="DX389" s="53">
        <f xml:space="preserve"> (DX$2 &gt;= NTBA!$F$17) * IF(DX$268 &gt;= $E389, MAX( MIN( $F389*$F$264, $F389-SUM($I389:DW389)),0),0)</f>
        <v>0</v>
      </c>
      <c r="DY389" s="53">
        <f xml:space="preserve"> (DY$2 &gt;= NTBA!$F$17) * IF(DY$268 &gt;= $E389, MAX( MIN( $F389*$F$264, $F389-SUM($I389:DX389)),0),0)</f>
        <v>0</v>
      </c>
      <c r="DZ389" s="53">
        <f ca="1" xml:space="preserve"> (DZ$2 &gt;= NTBA!$F$17) * IF(DZ$268 &gt;= $E389, MAX( MIN( $F389*$F$264, $F389-SUM($I389:DY389)),0),0)</f>
        <v>0</v>
      </c>
      <c r="EA389" s="53">
        <f ca="1" xml:space="preserve"> (EA$2 &gt;= NTBA!$F$17) * IF(EA$268 &gt;= $E389, MAX( MIN( $F389*$F$264, $F389-SUM($I389:DZ389)),0),0)</f>
        <v>0</v>
      </c>
      <c r="EB389" s="53">
        <f ca="1" xml:space="preserve"> (EB$2 &gt;= NTBA!$F$17) * IF(EB$268 &gt;= $E389, MAX( MIN( $F389*$F$264, $F389-SUM($I389:EA389)),0),0)</f>
        <v>0</v>
      </c>
      <c r="EC389" s="53">
        <f ca="1" xml:space="preserve"> (EC$2 &gt;= NTBA!$F$17) * IF(EC$268 &gt;= $E389, MAX( MIN( $F389*$F$264, $F389-SUM($I389:EB389)),0),0)</f>
        <v>0</v>
      </c>
      <c r="ED389" s="53">
        <f ca="1" xml:space="preserve"> (ED$2 &gt;= NTBA!$F$17) * IF(ED$268 &gt;= $E389, MAX( MIN( $F389*$F$264, $F389-SUM($I389:EC389)),0),0)</f>
        <v>0</v>
      </c>
      <c r="EE389" s="53">
        <f ca="1" xml:space="preserve"> (EE$2 &gt;= NTBA!$F$17) * IF(EE$268 &gt;= $E389, MAX( MIN( $F389*$F$264, $F389-SUM($I389:ED389)),0),0)</f>
        <v>0</v>
      </c>
      <c r="EF389" s="53">
        <f ca="1" xml:space="preserve"> (EF$2 &gt;= NTBA!$F$17) * IF(EF$268 &gt;= $E389, MAX( MIN( $F389*$F$264, $F389-SUM($I389:EE389)),0),0)</f>
        <v>0</v>
      </c>
      <c r="EG389" s="53">
        <f ca="1" xml:space="preserve"> (EG$2 &gt;= NTBA!$F$17) * IF(EG$268 &gt;= $E389, MAX( MIN( $F389*$F$264, $F389-SUM($I389:EF389)),0),0)</f>
        <v>0</v>
      </c>
      <c r="EH389" s="53">
        <f ca="1" xml:space="preserve"> (EH$2 &gt;= NTBA!$F$17) * IF(EH$268 &gt;= $E389, MAX( MIN( $F389*$F$264, $F389-SUM($I389:EG389)),0),0)</f>
        <v>0</v>
      </c>
      <c r="EI389" s="21"/>
    </row>
    <row r="390" spans="1:139" ht="15" customHeight="1" outlineLevel="1" x14ac:dyDescent="0.35">
      <c r="E390" s="625">
        <v>122</v>
      </c>
      <c r="F390" s="415">
        <f ca="1"/>
        <v>0</v>
      </c>
      <c r="H390" s="26">
        <f t="shared" ca="1" si="185"/>
        <v>0</v>
      </c>
      <c r="I390" s="39"/>
      <c r="J390" s="53">
        <f xml:space="preserve"> (J$2 &gt;= NTBA!$F$17) * IF(J$268 &gt;= $E390, MAX( MIN( $F390*$F$264, $F390-SUM($I390:I390)),0),0)</f>
        <v>0</v>
      </c>
      <c r="K390" s="53">
        <f xml:space="preserve"> (K$2 &gt;= NTBA!$F$17) * IF(K$268 &gt;= $E390, MAX( MIN( $F390*$F$264, $F390-SUM($I390:J390)),0),0)</f>
        <v>0</v>
      </c>
      <c r="L390" s="53">
        <f xml:space="preserve"> (L$2 &gt;= NTBA!$F$17) * IF(L$268 &gt;= $E390, MAX( MIN( $F390*$F$264, $F390-SUM($I390:K390)),0),0)</f>
        <v>0</v>
      </c>
      <c r="M390" s="53">
        <f xml:space="preserve"> (M$2 &gt;= NTBA!$F$17) * IF(M$268 &gt;= $E390, MAX( MIN( $F390*$F$264, $F390-SUM($I390:L390)),0),0)</f>
        <v>0</v>
      </c>
      <c r="N390" s="53">
        <f xml:space="preserve"> (N$2 &gt;= NTBA!$F$17) * IF(N$268 &gt;= $E390, MAX( MIN( $F390*$F$264, $F390-SUM($I390:M390)),0),0)</f>
        <v>0</v>
      </c>
      <c r="O390" s="53">
        <f xml:space="preserve"> (O$2 &gt;= NTBA!$F$17) * IF(O$268 &gt;= $E390, MAX( MIN( $F390*$F$264, $F390-SUM($I390:N390)),0),0)</f>
        <v>0</v>
      </c>
      <c r="P390" s="53">
        <f xml:space="preserve"> (P$2 &gt;= NTBA!$F$17) * IF(P$268 &gt;= $E390, MAX( MIN( $F390*$F$264, $F390-SUM($I390:O390)),0),0)</f>
        <v>0</v>
      </c>
      <c r="Q390" s="53">
        <f xml:space="preserve"> (Q$2 &gt;= NTBA!$F$17) * IF(Q$268 &gt;= $E390, MAX( MIN( $F390*$F$264, $F390-SUM($I390:P390)),0),0)</f>
        <v>0</v>
      </c>
      <c r="R390" s="53">
        <f xml:space="preserve"> (R$2 &gt;= NTBA!$F$17) * IF(R$268 &gt;= $E390, MAX( MIN( $F390*$F$264, $F390-SUM($I390:Q390)),0),0)</f>
        <v>0</v>
      </c>
      <c r="S390" s="53">
        <f xml:space="preserve"> (S$2 &gt;= NTBA!$F$17) * IF(S$268 &gt;= $E390, MAX( MIN( $F390*$F$264, $F390-SUM($I390:R390)),0),0)</f>
        <v>0</v>
      </c>
      <c r="T390" s="53">
        <f xml:space="preserve"> (T$2 &gt;= NTBA!$F$17) * IF(T$268 &gt;= $E390, MAX( MIN( $F390*$F$264, $F390-SUM($I390:S390)),0),0)</f>
        <v>0</v>
      </c>
      <c r="U390" s="53">
        <f xml:space="preserve"> (U$2 &gt;= NTBA!$F$17) * IF(U$268 &gt;= $E390, MAX( MIN( $F390*$F$264, $F390-SUM($I390:T390)),0),0)</f>
        <v>0</v>
      </c>
      <c r="V390" s="53">
        <f xml:space="preserve"> (V$2 &gt;= NTBA!$F$17) * IF(V$268 &gt;= $E390, MAX( MIN( $F390*$F$264, $F390-SUM($I390:U390)),0),0)</f>
        <v>0</v>
      </c>
      <c r="W390" s="53">
        <f xml:space="preserve"> (W$2 &gt;= NTBA!$F$17) * IF(W$268 &gt;= $E390, MAX( MIN( $F390*$F$264, $F390-SUM($I390:V390)),0),0)</f>
        <v>0</v>
      </c>
      <c r="X390" s="53">
        <f xml:space="preserve"> (X$2 &gt;= NTBA!$F$17) * IF(X$268 &gt;= $E390, MAX( MIN( $F390*$F$264, $F390-SUM($I390:W390)),0),0)</f>
        <v>0</v>
      </c>
      <c r="Y390" s="53">
        <f xml:space="preserve"> (Y$2 &gt;= NTBA!$F$17) * IF(Y$268 &gt;= $E390, MAX( MIN( $F390*$F$264, $F390-SUM($I390:X390)),0),0)</f>
        <v>0</v>
      </c>
      <c r="Z390" s="53">
        <f xml:space="preserve"> (Z$2 &gt;= NTBA!$F$17) * IF(Z$268 &gt;= $E390, MAX( MIN( $F390*$F$264, $F390-SUM($I390:Y390)),0),0)</f>
        <v>0</v>
      </c>
      <c r="AA390" s="53">
        <f xml:space="preserve"> (AA$2 &gt;= NTBA!$F$17) * IF(AA$268 &gt;= $E390, MAX( MIN( $F390*$F$264, $F390-SUM($I390:Z390)),0),0)</f>
        <v>0</v>
      </c>
      <c r="AB390" s="53">
        <f xml:space="preserve"> (AB$2 &gt;= NTBA!$F$17) * IF(AB$268 &gt;= $E390, MAX( MIN( $F390*$F$264, $F390-SUM($I390:AA390)),0),0)</f>
        <v>0</v>
      </c>
      <c r="AC390" s="53">
        <f xml:space="preserve"> (AC$2 &gt;= NTBA!$F$17) * IF(AC$268 &gt;= $E390, MAX( MIN( $F390*$F$264, $F390-SUM($I390:AB390)),0),0)</f>
        <v>0</v>
      </c>
      <c r="AD390" s="53">
        <f xml:space="preserve"> (AD$2 &gt;= NTBA!$F$17) * IF(AD$268 &gt;= $E390, MAX( MIN( $F390*$F$264, $F390-SUM($I390:AC390)),0),0)</f>
        <v>0</v>
      </c>
      <c r="AE390" s="53">
        <f xml:space="preserve"> (AE$2 &gt;= NTBA!$F$17) * IF(AE$268 &gt;= $E390, MAX( MIN( $F390*$F$264, $F390-SUM($I390:AD390)),0),0)</f>
        <v>0</v>
      </c>
      <c r="AF390" s="53">
        <f xml:space="preserve"> (AF$2 &gt;= NTBA!$F$17) * IF(AF$268 &gt;= $E390, MAX( MIN( $F390*$F$264, $F390-SUM($I390:AE390)),0),0)</f>
        <v>0</v>
      </c>
      <c r="AG390" s="53">
        <f xml:space="preserve"> (AG$2 &gt;= NTBA!$F$17) * IF(AG$268 &gt;= $E390, MAX( MIN( $F390*$F$264, $F390-SUM($I390:AF390)),0),0)</f>
        <v>0</v>
      </c>
      <c r="AH390" s="53">
        <f xml:space="preserve"> (AH$2 &gt;= NTBA!$F$17) * IF(AH$268 &gt;= $E390, MAX( MIN( $F390*$F$264, $F390-SUM($I390:AG390)),0),0)</f>
        <v>0</v>
      </c>
      <c r="AI390" s="53">
        <f xml:space="preserve"> (AI$2 &gt;= NTBA!$F$17) * IF(AI$268 &gt;= $E390, MAX( MIN( $F390*$F$264, $F390-SUM($I390:AH390)),0),0)</f>
        <v>0</v>
      </c>
      <c r="AJ390" s="53">
        <f xml:space="preserve"> (AJ$2 &gt;= NTBA!$F$17) * IF(AJ$268 &gt;= $E390, MAX( MIN( $F390*$F$264, $F390-SUM($I390:AI390)),0),0)</f>
        <v>0</v>
      </c>
      <c r="AK390" s="53">
        <f xml:space="preserve"> (AK$2 &gt;= NTBA!$F$17) * IF(AK$268 &gt;= $E390, MAX( MIN( $F390*$F$264, $F390-SUM($I390:AJ390)),0),0)</f>
        <v>0</v>
      </c>
      <c r="AL390" s="53">
        <f xml:space="preserve"> (AL$2 &gt;= NTBA!$F$17) * IF(AL$268 &gt;= $E390, MAX( MIN( $F390*$F$264, $F390-SUM($I390:AK390)),0),0)</f>
        <v>0</v>
      </c>
      <c r="AM390" s="53">
        <f xml:space="preserve"> (AM$2 &gt;= NTBA!$F$17) * IF(AM$268 &gt;= $E390, MAX( MIN( $F390*$F$264, $F390-SUM($I390:AL390)),0),0)</f>
        <v>0</v>
      </c>
      <c r="AN390" s="53">
        <f xml:space="preserve"> (AN$2 &gt;= NTBA!$F$17) * IF(AN$268 &gt;= $E390, MAX( MIN( $F390*$F$264, $F390-SUM($I390:AM390)),0),0)</f>
        <v>0</v>
      </c>
      <c r="AO390" s="53">
        <f xml:space="preserve"> (AO$2 &gt;= NTBA!$F$17) * IF(AO$268 &gt;= $E390, MAX( MIN( $F390*$F$264, $F390-SUM($I390:AN390)),0),0)</f>
        <v>0</v>
      </c>
      <c r="AP390" s="53">
        <f xml:space="preserve"> (AP$2 &gt;= NTBA!$F$17) * IF(AP$268 &gt;= $E390, MAX( MIN( $F390*$F$264, $F390-SUM($I390:AO390)),0),0)</f>
        <v>0</v>
      </c>
      <c r="AQ390" s="53">
        <f xml:space="preserve"> (AQ$2 &gt;= NTBA!$F$17) * IF(AQ$268 &gt;= $E390, MAX( MIN( $F390*$F$264, $F390-SUM($I390:AP390)),0),0)</f>
        <v>0</v>
      </c>
      <c r="AR390" s="53">
        <f xml:space="preserve"> (AR$2 &gt;= NTBA!$F$17) * IF(AR$268 &gt;= $E390, MAX( MIN( $F390*$F$264, $F390-SUM($I390:AQ390)),0),0)</f>
        <v>0</v>
      </c>
      <c r="AS390" s="53">
        <f xml:space="preserve"> (AS$2 &gt;= NTBA!$F$17) * IF(AS$268 &gt;= $E390, MAX( MIN( $F390*$F$264, $F390-SUM($I390:AR390)),0),0)</f>
        <v>0</v>
      </c>
      <c r="AT390" s="53">
        <f xml:space="preserve"> (AT$2 &gt;= NTBA!$F$17) * IF(AT$268 &gt;= $E390, MAX( MIN( $F390*$F$264, $F390-SUM($I390:AS390)),0),0)</f>
        <v>0</v>
      </c>
      <c r="AU390" s="53">
        <f xml:space="preserve"> (AU$2 &gt;= NTBA!$F$17) * IF(AU$268 &gt;= $E390, MAX( MIN( $F390*$F$264, $F390-SUM($I390:AT390)),0),0)</f>
        <v>0</v>
      </c>
      <c r="AV390" s="53">
        <f xml:space="preserve"> (AV$2 &gt;= NTBA!$F$17) * IF(AV$268 &gt;= $E390, MAX( MIN( $F390*$F$264, $F390-SUM($I390:AU390)),0),0)</f>
        <v>0</v>
      </c>
      <c r="AW390" s="53">
        <f xml:space="preserve"> (AW$2 &gt;= NTBA!$F$17) * IF(AW$268 &gt;= $E390, MAX( MIN( $F390*$F$264, $F390-SUM($I390:AV390)),0),0)</f>
        <v>0</v>
      </c>
      <c r="AX390" s="53">
        <f xml:space="preserve"> (AX$2 &gt;= NTBA!$F$17) * IF(AX$268 &gt;= $E390, MAX( MIN( $F390*$F$264, $F390-SUM($I390:AW390)),0),0)</f>
        <v>0</v>
      </c>
      <c r="AY390" s="53">
        <f xml:space="preserve"> (AY$2 &gt;= NTBA!$F$17) * IF(AY$268 &gt;= $E390, MAX( MIN( $F390*$F$264, $F390-SUM($I390:AX390)),0),0)</f>
        <v>0</v>
      </c>
      <c r="AZ390" s="53">
        <f xml:space="preserve"> (AZ$2 &gt;= NTBA!$F$17) * IF(AZ$268 &gt;= $E390, MAX( MIN( $F390*$F$264, $F390-SUM($I390:AY390)),0),0)</f>
        <v>0</v>
      </c>
      <c r="BA390" s="53">
        <f xml:space="preserve"> (BA$2 &gt;= NTBA!$F$17) * IF(BA$268 &gt;= $E390, MAX( MIN( $F390*$F$264, $F390-SUM($I390:AZ390)),0),0)</f>
        <v>0</v>
      </c>
      <c r="BB390" s="53">
        <f xml:space="preserve"> (BB$2 &gt;= NTBA!$F$17) * IF(BB$268 &gt;= $E390, MAX( MIN( $F390*$F$264, $F390-SUM($I390:BA390)),0),0)</f>
        <v>0</v>
      </c>
      <c r="BC390" s="53">
        <f xml:space="preserve"> (BC$2 &gt;= NTBA!$F$17) * IF(BC$268 &gt;= $E390, MAX( MIN( $F390*$F$264, $F390-SUM($I390:BB390)),0),0)</f>
        <v>0</v>
      </c>
      <c r="BD390" s="53">
        <f xml:space="preserve"> (BD$2 &gt;= NTBA!$F$17) * IF(BD$268 &gt;= $E390, MAX( MIN( $F390*$F$264, $F390-SUM($I390:BC390)),0),0)</f>
        <v>0</v>
      </c>
      <c r="BE390" s="53">
        <f xml:space="preserve"> (BE$2 &gt;= NTBA!$F$17) * IF(BE$268 &gt;= $E390, MAX( MIN( $F390*$F$264, $F390-SUM($I390:BD390)),0),0)</f>
        <v>0</v>
      </c>
      <c r="BF390" s="53">
        <f xml:space="preserve"> (BF$2 &gt;= NTBA!$F$17) * IF(BF$268 &gt;= $E390, MAX( MIN( $F390*$F$264, $F390-SUM($I390:BE390)),0),0)</f>
        <v>0</v>
      </c>
      <c r="BG390" s="53">
        <f xml:space="preserve"> (BG$2 &gt;= NTBA!$F$17) * IF(BG$268 &gt;= $E390, MAX( MIN( $F390*$F$264, $F390-SUM($I390:BF390)),0),0)</f>
        <v>0</v>
      </c>
      <c r="BH390" s="53">
        <f xml:space="preserve"> (BH$2 &gt;= NTBA!$F$17) * IF(BH$268 &gt;= $E390, MAX( MIN( $F390*$F$264, $F390-SUM($I390:BG390)),0),0)</f>
        <v>0</v>
      </c>
      <c r="BI390" s="53">
        <f xml:space="preserve"> (BI$2 &gt;= NTBA!$F$17) * IF(BI$268 &gt;= $E390, MAX( MIN( $F390*$F$264, $F390-SUM($I390:BH390)),0),0)</f>
        <v>0</v>
      </c>
      <c r="BJ390" s="53">
        <f xml:space="preserve"> (BJ$2 &gt;= NTBA!$F$17) * IF(BJ$268 &gt;= $E390, MAX( MIN( $F390*$F$264, $F390-SUM($I390:BI390)),0),0)</f>
        <v>0</v>
      </c>
      <c r="BK390" s="53">
        <f xml:space="preserve"> (BK$2 &gt;= NTBA!$F$17) * IF(BK$268 &gt;= $E390, MAX( MIN( $F390*$F$264, $F390-SUM($I390:BJ390)),0),0)</f>
        <v>0</v>
      </c>
      <c r="BL390" s="53">
        <f xml:space="preserve"> (BL$2 &gt;= NTBA!$F$17) * IF(BL$268 &gt;= $E390, MAX( MIN( $F390*$F$264, $F390-SUM($I390:BK390)),0),0)</f>
        <v>0</v>
      </c>
      <c r="BM390" s="53">
        <f xml:space="preserve"> (BM$2 &gt;= NTBA!$F$17) * IF(BM$268 &gt;= $E390, MAX( MIN( $F390*$F$264, $F390-SUM($I390:BL390)),0),0)</f>
        <v>0</v>
      </c>
      <c r="BN390" s="53">
        <f xml:space="preserve"> (BN$2 &gt;= NTBA!$F$17) * IF(BN$268 &gt;= $E390, MAX( MIN( $F390*$F$264, $F390-SUM($I390:BM390)),0),0)</f>
        <v>0</v>
      </c>
      <c r="BO390" s="53">
        <f xml:space="preserve"> (BO$2 &gt;= NTBA!$F$17) * IF(BO$268 &gt;= $E390, MAX( MIN( $F390*$F$264, $F390-SUM($I390:BN390)),0),0)</f>
        <v>0</v>
      </c>
      <c r="BP390" s="53">
        <f xml:space="preserve"> (BP$2 &gt;= NTBA!$F$17) * IF(BP$268 &gt;= $E390, MAX( MIN( $F390*$F$264, $F390-SUM($I390:BO390)),0),0)</f>
        <v>0</v>
      </c>
      <c r="BQ390" s="53">
        <f xml:space="preserve"> (BQ$2 &gt;= NTBA!$F$17) * IF(BQ$268 &gt;= $E390, MAX( MIN( $F390*$F$264, $F390-SUM($I390:BP390)),0),0)</f>
        <v>0</v>
      </c>
      <c r="BR390" s="53">
        <f xml:space="preserve"> (BR$2 &gt;= NTBA!$F$17) * IF(BR$268 &gt;= $E390, MAX( MIN( $F390*$F$264, $F390-SUM($I390:BQ390)),0),0)</f>
        <v>0</v>
      </c>
      <c r="BS390" s="53">
        <f xml:space="preserve"> (BS$2 &gt;= NTBA!$F$17) * IF(BS$268 &gt;= $E390, MAX( MIN( $F390*$F$264, $F390-SUM($I390:BR390)),0),0)</f>
        <v>0</v>
      </c>
      <c r="BT390" s="53">
        <f xml:space="preserve"> (BT$2 &gt;= NTBA!$F$17) * IF(BT$268 &gt;= $E390, MAX( MIN( $F390*$F$264, $F390-SUM($I390:BS390)),0),0)</f>
        <v>0</v>
      </c>
      <c r="BU390" s="53">
        <f xml:space="preserve"> (BU$2 &gt;= NTBA!$F$17) * IF(BU$268 &gt;= $E390, MAX( MIN( $F390*$F$264, $F390-SUM($I390:BT390)),0),0)</f>
        <v>0</v>
      </c>
      <c r="BV390" s="53">
        <f xml:space="preserve"> (BV$2 &gt;= NTBA!$F$17) * IF(BV$268 &gt;= $E390, MAX( MIN( $F390*$F$264, $F390-SUM($I390:BU390)),0),0)</f>
        <v>0</v>
      </c>
      <c r="BW390" s="53">
        <f xml:space="preserve"> (BW$2 &gt;= NTBA!$F$17) * IF(BW$268 &gt;= $E390, MAX( MIN( $F390*$F$264, $F390-SUM($I390:BV390)),0),0)</f>
        <v>0</v>
      </c>
      <c r="BX390" s="53">
        <f xml:space="preserve"> (BX$2 &gt;= NTBA!$F$17) * IF(BX$268 &gt;= $E390, MAX( MIN( $F390*$F$264, $F390-SUM($I390:BW390)),0),0)</f>
        <v>0</v>
      </c>
      <c r="BY390" s="53">
        <f xml:space="preserve"> (BY$2 &gt;= NTBA!$F$17) * IF(BY$268 &gt;= $E390, MAX( MIN( $F390*$F$264, $F390-SUM($I390:BX390)),0),0)</f>
        <v>0</v>
      </c>
      <c r="BZ390" s="53">
        <f xml:space="preserve"> (BZ$2 &gt;= NTBA!$F$17) * IF(BZ$268 &gt;= $E390, MAX( MIN( $F390*$F$264, $F390-SUM($I390:BY390)),0),0)</f>
        <v>0</v>
      </c>
      <c r="CA390" s="53">
        <f xml:space="preserve"> (CA$2 &gt;= NTBA!$F$17) * IF(CA$268 &gt;= $E390, MAX( MIN( $F390*$F$264, $F390-SUM($I390:BZ390)),0),0)</f>
        <v>0</v>
      </c>
      <c r="CB390" s="53">
        <f xml:space="preserve"> (CB$2 &gt;= NTBA!$F$17) * IF(CB$268 &gt;= $E390, MAX( MIN( $F390*$F$264, $F390-SUM($I390:CA390)),0),0)</f>
        <v>0</v>
      </c>
      <c r="CC390" s="53">
        <f xml:space="preserve"> (CC$2 &gt;= NTBA!$F$17) * IF(CC$268 &gt;= $E390, MAX( MIN( $F390*$F$264, $F390-SUM($I390:CB390)),0),0)</f>
        <v>0</v>
      </c>
      <c r="CD390" s="53">
        <f xml:space="preserve"> (CD$2 &gt;= NTBA!$F$17) * IF(CD$268 &gt;= $E390, MAX( MIN( $F390*$F$264, $F390-SUM($I390:CC390)),0),0)</f>
        <v>0</v>
      </c>
      <c r="CE390" s="53">
        <f xml:space="preserve"> (CE$2 &gt;= NTBA!$F$17) * IF(CE$268 &gt;= $E390, MAX( MIN( $F390*$F$264, $F390-SUM($I390:CD390)),0),0)</f>
        <v>0</v>
      </c>
      <c r="CF390" s="53">
        <f xml:space="preserve"> (CF$2 &gt;= NTBA!$F$17) * IF(CF$268 &gt;= $E390, MAX( MIN( $F390*$F$264, $F390-SUM($I390:CE390)),0),0)</f>
        <v>0</v>
      </c>
      <c r="CG390" s="53">
        <f xml:space="preserve"> (CG$2 &gt;= NTBA!$F$17) * IF(CG$268 &gt;= $E390, MAX( MIN( $F390*$F$264, $F390-SUM($I390:CF390)),0),0)</f>
        <v>0</v>
      </c>
      <c r="CH390" s="53">
        <f xml:space="preserve"> (CH$2 &gt;= NTBA!$F$17) * IF(CH$268 &gt;= $E390, MAX( MIN( $F390*$F$264, $F390-SUM($I390:CG390)),0),0)</f>
        <v>0</v>
      </c>
      <c r="CI390" s="53">
        <f xml:space="preserve"> (CI$2 &gt;= NTBA!$F$17) * IF(CI$268 &gt;= $E390, MAX( MIN( $F390*$F$264, $F390-SUM($I390:CH390)),0),0)</f>
        <v>0</v>
      </c>
      <c r="CJ390" s="53">
        <f xml:space="preserve"> (CJ$2 &gt;= NTBA!$F$17) * IF(CJ$268 &gt;= $E390, MAX( MIN( $F390*$F$264, $F390-SUM($I390:CI390)),0),0)</f>
        <v>0</v>
      </c>
      <c r="CK390" s="53">
        <f xml:space="preserve"> (CK$2 &gt;= NTBA!$F$17) * IF(CK$268 &gt;= $E390, MAX( MIN( $F390*$F$264, $F390-SUM($I390:CJ390)),0),0)</f>
        <v>0</v>
      </c>
      <c r="CL390" s="53">
        <f xml:space="preserve"> (CL$2 &gt;= NTBA!$F$17) * IF(CL$268 &gt;= $E390, MAX( MIN( $F390*$F$264, $F390-SUM($I390:CK390)),0),0)</f>
        <v>0</v>
      </c>
      <c r="CM390" s="53">
        <f xml:space="preserve"> (CM$2 &gt;= NTBA!$F$17) * IF(CM$268 &gt;= $E390, MAX( MIN( $F390*$F$264, $F390-SUM($I390:CL390)),0),0)</f>
        <v>0</v>
      </c>
      <c r="CN390" s="53">
        <f xml:space="preserve"> (CN$2 &gt;= NTBA!$F$17) * IF(CN$268 &gt;= $E390, MAX( MIN( $F390*$F$264, $F390-SUM($I390:CM390)),0),0)</f>
        <v>0</v>
      </c>
      <c r="CO390" s="53">
        <f xml:space="preserve"> (CO$2 &gt;= NTBA!$F$17) * IF(CO$268 &gt;= $E390, MAX( MIN( $F390*$F$264, $F390-SUM($I390:CN390)),0),0)</f>
        <v>0</v>
      </c>
      <c r="CP390" s="53">
        <f xml:space="preserve"> (CP$2 &gt;= NTBA!$F$17) * IF(CP$268 &gt;= $E390, MAX( MIN( $F390*$F$264, $F390-SUM($I390:CO390)),0),0)</f>
        <v>0</v>
      </c>
      <c r="CQ390" s="53">
        <f xml:space="preserve"> (CQ$2 &gt;= NTBA!$F$17) * IF(CQ$268 &gt;= $E390, MAX( MIN( $F390*$F$264, $F390-SUM($I390:CP390)),0),0)</f>
        <v>0</v>
      </c>
      <c r="CR390" s="53">
        <f xml:space="preserve"> (CR$2 &gt;= NTBA!$F$17) * IF(CR$268 &gt;= $E390, MAX( MIN( $F390*$F$264, $F390-SUM($I390:CQ390)),0),0)</f>
        <v>0</v>
      </c>
      <c r="CS390" s="53">
        <f xml:space="preserve"> (CS$2 &gt;= NTBA!$F$17) * IF(CS$268 &gt;= $E390, MAX( MIN( $F390*$F$264, $F390-SUM($I390:CR390)),0),0)</f>
        <v>0</v>
      </c>
      <c r="CT390" s="53">
        <f xml:space="preserve"> (CT$2 &gt;= NTBA!$F$17) * IF(CT$268 &gt;= $E390, MAX( MIN( $F390*$F$264, $F390-SUM($I390:CS390)),0),0)</f>
        <v>0</v>
      </c>
      <c r="CU390" s="53">
        <f xml:space="preserve"> (CU$2 &gt;= NTBA!$F$17) * IF(CU$268 &gt;= $E390, MAX( MIN( $F390*$F$264, $F390-SUM($I390:CT390)),0),0)</f>
        <v>0</v>
      </c>
      <c r="CV390" s="53">
        <f xml:space="preserve"> (CV$2 &gt;= NTBA!$F$17) * IF(CV$268 &gt;= $E390, MAX( MIN( $F390*$F$264, $F390-SUM($I390:CU390)),0),0)</f>
        <v>0</v>
      </c>
      <c r="CW390" s="53">
        <f xml:space="preserve"> (CW$2 &gt;= NTBA!$F$17) * IF(CW$268 &gt;= $E390, MAX( MIN( $F390*$F$264, $F390-SUM($I390:CV390)),0),0)</f>
        <v>0</v>
      </c>
      <c r="CX390" s="53">
        <f xml:space="preserve"> (CX$2 &gt;= NTBA!$F$17) * IF(CX$268 &gt;= $E390, MAX( MIN( $F390*$F$264, $F390-SUM($I390:CW390)),0),0)</f>
        <v>0</v>
      </c>
      <c r="CY390" s="53">
        <f xml:space="preserve"> (CY$2 &gt;= NTBA!$F$17) * IF(CY$268 &gt;= $E390, MAX( MIN( $F390*$F$264, $F390-SUM($I390:CX390)),0),0)</f>
        <v>0</v>
      </c>
      <c r="CZ390" s="53">
        <f xml:space="preserve"> (CZ$2 &gt;= NTBA!$F$17) * IF(CZ$268 &gt;= $E390, MAX( MIN( $F390*$F$264, $F390-SUM($I390:CY390)),0),0)</f>
        <v>0</v>
      </c>
      <c r="DA390" s="53">
        <f xml:space="preserve"> (DA$2 &gt;= NTBA!$F$17) * IF(DA$268 &gt;= $E390, MAX( MIN( $F390*$F$264, $F390-SUM($I390:CZ390)),0),0)</f>
        <v>0</v>
      </c>
      <c r="DB390" s="53">
        <f xml:space="preserve"> (DB$2 &gt;= NTBA!$F$17) * IF(DB$268 &gt;= $E390, MAX( MIN( $F390*$F$264, $F390-SUM($I390:DA390)),0),0)</f>
        <v>0</v>
      </c>
      <c r="DC390" s="53">
        <f xml:space="preserve"> (DC$2 &gt;= NTBA!$F$17) * IF(DC$268 &gt;= $E390, MAX( MIN( $F390*$F$264, $F390-SUM($I390:DB390)),0),0)</f>
        <v>0</v>
      </c>
      <c r="DD390" s="53">
        <f xml:space="preserve"> (DD$2 &gt;= NTBA!$F$17) * IF(DD$268 &gt;= $E390, MAX( MIN( $F390*$F$264, $F390-SUM($I390:DC390)),0),0)</f>
        <v>0</v>
      </c>
      <c r="DE390" s="53">
        <f xml:space="preserve"> (DE$2 &gt;= NTBA!$F$17) * IF(DE$268 &gt;= $E390, MAX( MIN( $F390*$F$264, $F390-SUM($I390:DD390)),0),0)</f>
        <v>0</v>
      </c>
      <c r="DF390" s="53">
        <f xml:space="preserve"> (DF$2 &gt;= NTBA!$F$17) * IF(DF$268 &gt;= $E390, MAX( MIN( $F390*$F$264, $F390-SUM($I390:DE390)),0),0)</f>
        <v>0</v>
      </c>
      <c r="DG390" s="53">
        <f xml:space="preserve"> (DG$2 &gt;= NTBA!$F$17) * IF(DG$268 &gt;= $E390, MAX( MIN( $F390*$F$264, $F390-SUM($I390:DF390)),0),0)</f>
        <v>0</v>
      </c>
      <c r="DH390" s="53">
        <f xml:space="preserve"> (DH$2 &gt;= NTBA!$F$17) * IF(DH$268 &gt;= $E390, MAX( MIN( $F390*$F$264, $F390-SUM($I390:DG390)),0),0)</f>
        <v>0</v>
      </c>
      <c r="DI390" s="53">
        <f xml:space="preserve"> (DI$2 &gt;= NTBA!$F$17) * IF(DI$268 &gt;= $E390, MAX( MIN( $F390*$F$264, $F390-SUM($I390:DH390)),0),0)</f>
        <v>0</v>
      </c>
      <c r="DJ390" s="53">
        <f xml:space="preserve"> (DJ$2 &gt;= NTBA!$F$17) * IF(DJ$268 &gt;= $E390, MAX( MIN( $F390*$F$264, $F390-SUM($I390:DI390)),0),0)</f>
        <v>0</v>
      </c>
      <c r="DK390" s="53">
        <f xml:space="preserve"> (DK$2 &gt;= NTBA!$F$17) * IF(DK$268 &gt;= $E390, MAX( MIN( $F390*$F$264, $F390-SUM($I390:DJ390)),0),0)</f>
        <v>0</v>
      </c>
      <c r="DL390" s="53">
        <f xml:space="preserve"> (DL$2 &gt;= NTBA!$F$17) * IF(DL$268 &gt;= $E390, MAX( MIN( $F390*$F$264, $F390-SUM($I390:DK390)),0),0)</f>
        <v>0</v>
      </c>
      <c r="DM390" s="53">
        <f xml:space="preserve"> (DM$2 &gt;= NTBA!$F$17) * IF(DM$268 &gt;= $E390, MAX( MIN( $F390*$F$264, $F390-SUM($I390:DL390)),0),0)</f>
        <v>0</v>
      </c>
      <c r="DN390" s="53">
        <f xml:space="preserve"> (DN$2 &gt;= NTBA!$F$17) * IF(DN$268 &gt;= $E390, MAX( MIN( $F390*$F$264, $F390-SUM($I390:DM390)),0),0)</f>
        <v>0</v>
      </c>
      <c r="DO390" s="53">
        <f xml:space="preserve"> (DO$2 &gt;= NTBA!$F$17) * IF(DO$268 &gt;= $E390, MAX( MIN( $F390*$F$264, $F390-SUM($I390:DN390)),0),0)</f>
        <v>0</v>
      </c>
      <c r="DP390" s="53">
        <f xml:space="preserve"> (DP$2 &gt;= NTBA!$F$17) * IF(DP$268 &gt;= $E390, MAX( MIN( $F390*$F$264, $F390-SUM($I390:DO390)),0),0)</f>
        <v>0</v>
      </c>
      <c r="DQ390" s="53">
        <f xml:space="preserve"> (DQ$2 &gt;= NTBA!$F$17) * IF(DQ$268 &gt;= $E390, MAX( MIN( $F390*$F$264, $F390-SUM($I390:DP390)),0),0)</f>
        <v>0</v>
      </c>
      <c r="DR390" s="53">
        <f xml:space="preserve"> (DR$2 &gt;= NTBA!$F$17) * IF(DR$268 &gt;= $E390, MAX( MIN( $F390*$F$264, $F390-SUM($I390:DQ390)),0),0)</f>
        <v>0</v>
      </c>
      <c r="DS390" s="53">
        <f xml:space="preserve"> (DS$2 &gt;= NTBA!$F$17) * IF(DS$268 &gt;= $E390, MAX( MIN( $F390*$F$264, $F390-SUM($I390:DR390)),0),0)</f>
        <v>0</v>
      </c>
      <c r="DT390" s="53">
        <f xml:space="preserve"> (DT$2 &gt;= NTBA!$F$17) * IF(DT$268 &gt;= $E390, MAX( MIN( $F390*$F$264, $F390-SUM($I390:DS390)),0),0)</f>
        <v>0</v>
      </c>
      <c r="DU390" s="53">
        <f xml:space="preserve"> (DU$2 &gt;= NTBA!$F$17) * IF(DU$268 &gt;= $E390, MAX( MIN( $F390*$F$264, $F390-SUM($I390:DT390)),0),0)</f>
        <v>0</v>
      </c>
      <c r="DV390" s="53">
        <f xml:space="preserve"> (DV$2 &gt;= NTBA!$F$17) * IF(DV$268 &gt;= $E390, MAX( MIN( $F390*$F$264, $F390-SUM($I390:DU390)),0),0)</f>
        <v>0</v>
      </c>
      <c r="DW390" s="53">
        <f xml:space="preserve"> (DW$2 &gt;= NTBA!$F$17) * IF(DW$268 &gt;= $E390, MAX( MIN( $F390*$F$264, $F390-SUM($I390:DV390)),0),0)</f>
        <v>0</v>
      </c>
      <c r="DX390" s="53">
        <f xml:space="preserve"> (DX$2 &gt;= NTBA!$F$17) * IF(DX$268 &gt;= $E390, MAX( MIN( $F390*$F$264, $F390-SUM($I390:DW390)),0),0)</f>
        <v>0</v>
      </c>
      <c r="DY390" s="53">
        <f xml:space="preserve"> (DY$2 &gt;= NTBA!$F$17) * IF(DY$268 &gt;= $E390, MAX( MIN( $F390*$F$264, $F390-SUM($I390:DX390)),0),0)</f>
        <v>0</v>
      </c>
      <c r="DZ390" s="53">
        <f xml:space="preserve"> (DZ$2 &gt;= NTBA!$F$17) * IF(DZ$268 &gt;= $E390, MAX( MIN( $F390*$F$264, $F390-SUM($I390:DY390)),0),0)</f>
        <v>0</v>
      </c>
      <c r="EA390" s="53">
        <f ca="1" xml:space="preserve"> (EA$2 &gt;= NTBA!$F$17) * IF(EA$268 &gt;= $E390, MAX( MIN( $F390*$F$264, $F390-SUM($I390:DZ390)),0),0)</f>
        <v>0</v>
      </c>
      <c r="EB390" s="53">
        <f ca="1" xml:space="preserve"> (EB$2 &gt;= NTBA!$F$17) * IF(EB$268 &gt;= $E390, MAX( MIN( $F390*$F$264, $F390-SUM($I390:EA390)),0),0)</f>
        <v>0</v>
      </c>
      <c r="EC390" s="53">
        <f ca="1" xml:space="preserve"> (EC$2 &gt;= NTBA!$F$17) * IF(EC$268 &gt;= $E390, MAX( MIN( $F390*$F$264, $F390-SUM($I390:EB390)),0),0)</f>
        <v>0</v>
      </c>
      <c r="ED390" s="53">
        <f ca="1" xml:space="preserve"> (ED$2 &gt;= NTBA!$F$17) * IF(ED$268 &gt;= $E390, MAX( MIN( $F390*$F$264, $F390-SUM($I390:EC390)),0),0)</f>
        <v>0</v>
      </c>
      <c r="EE390" s="53">
        <f ca="1" xml:space="preserve"> (EE$2 &gt;= NTBA!$F$17) * IF(EE$268 &gt;= $E390, MAX( MIN( $F390*$F$264, $F390-SUM($I390:ED390)),0),0)</f>
        <v>0</v>
      </c>
      <c r="EF390" s="53">
        <f ca="1" xml:space="preserve"> (EF$2 &gt;= NTBA!$F$17) * IF(EF$268 &gt;= $E390, MAX( MIN( $F390*$F$264, $F390-SUM($I390:EE390)),0),0)</f>
        <v>0</v>
      </c>
      <c r="EG390" s="53">
        <f ca="1" xml:space="preserve"> (EG$2 &gt;= NTBA!$F$17) * IF(EG$268 &gt;= $E390, MAX( MIN( $F390*$F$264, $F390-SUM($I390:EF390)),0),0)</f>
        <v>0</v>
      </c>
      <c r="EH390" s="53">
        <f ca="1" xml:space="preserve"> (EH$2 &gt;= NTBA!$F$17) * IF(EH$268 &gt;= $E390, MAX( MIN( $F390*$F$264, $F390-SUM($I390:EG390)),0),0)</f>
        <v>0</v>
      </c>
      <c r="EI390" s="21"/>
    </row>
    <row r="391" spans="1:139" ht="15" customHeight="1" outlineLevel="1" x14ac:dyDescent="0.35">
      <c r="E391" s="625">
        <v>123</v>
      </c>
      <c r="F391" s="415">
        <f ca="1"/>
        <v>0</v>
      </c>
      <c r="H391" s="26">
        <f t="shared" ca="1" si="185"/>
        <v>0</v>
      </c>
      <c r="I391" s="39"/>
      <c r="J391" s="53">
        <f xml:space="preserve"> (J$2 &gt;= NTBA!$F$17) * IF(J$268 &gt;= $E391, MAX( MIN( $F391*$F$264, $F391-SUM($I391:I391)),0),0)</f>
        <v>0</v>
      </c>
      <c r="K391" s="53">
        <f xml:space="preserve"> (K$2 &gt;= NTBA!$F$17) * IF(K$268 &gt;= $E391, MAX( MIN( $F391*$F$264, $F391-SUM($I391:J391)),0),0)</f>
        <v>0</v>
      </c>
      <c r="L391" s="53">
        <f xml:space="preserve"> (L$2 &gt;= NTBA!$F$17) * IF(L$268 &gt;= $E391, MAX( MIN( $F391*$F$264, $F391-SUM($I391:K391)),0),0)</f>
        <v>0</v>
      </c>
      <c r="M391" s="53">
        <f xml:space="preserve"> (M$2 &gt;= NTBA!$F$17) * IF(M$268 &gt;= $E391, MAX( MIN( $F391*$F$264, $F391-SUM($I391:L391)),0),0)</f>
        <v>0</v>
      </c>
      <c r="N391" s="53">
        <f xml:space="preserve"> (N$2 &gt;= NTBA!$F$17) * IF(N$268 &gt;= $E391, MAX( MIN( $F391*$F$264, $F391-SUM($I391:M391)),0),0)</f>
        <v>0</v>
      </c>
      <c r="O391" s="53">
        <f xml:space="preserve"> (O$2 &gt;= NTBA!$F$17) * IF(O$268 &gt;= $E391, MAX( MIN( $F391*$F$264, $F391-SUM($I391:N391)),0),0)</f>
        <v>0</v>
      </c>
      <c r="P391" s="53">
        <f xml:space="preserve"> (P$2 &gt;= NTBA!$F$17) * IF(P$268 &gt;= $E391, MAX( MIN( $F391*$F$264, $F391-SUM($I391:O391)),0),0)</f>
        <v>0</v>
      </c>
      <c r="Q391" s="53">
        <f xml:space="preserve"> (Q$2 &gt;= NTBA!$F$17) * IF(Q$268 &gt;= $E391, MAX( MIN( $F391*$F$264, $F391-SUM($I391:P391)),0),0)</f>
        <v>0</v>
      </c>
      <c r="R391" s="53">
        <f xml:space="preserve"> (R$2 &gt;= NTBA!$F$17) * IF(R$268 &gt;= $E391, MAX( MIN( $F391*$F$264, $F391-SUM($I391:Q391)),0),0)</f>
        <v>0</v>
      </c>
      <c r="S391" s="53">
        <f xml:space="preserve"> (S$2 &gt;= NTBA!$F$17) * IF(S$268 &gt;= $E391, MAX( MIN( $F391*$F$264, $F391-SUM($I391:R391)),0),0)</f>
        <v>0</v>
      </c>
      <c r="T391" s="53">
        <f xml:space="preserve"> (T$2 &gt;= NTBA!$F$17) * IF(T$268 &gt;= $E391, MAX( MIN( $F391*$F$264, $F391-SUM($I391:S391)),0),0)</f>
        <v>0</v>
      </c>
      <c r="U391" s="53">
        <f xml:space="preserve"> (U$2 &gt;= NTBA!$F$17) * IF(U$268 &gt;= $E391, MAX( MIN( $F391*$F$264, $F391-SUM($I391:T391)),0),0)</f>
        <v>0</v>
      </c>
      <c r="V391" s="53">
        <f xml:space="preserve"> (V$2 &gt;= NTBA!$F$17) * IF(V$268 &gt;= $E391, MAX( MIN( $F391*$F$264, $F391-SUM($I391:U391)),0),0)</f>
        <v>0</v>
      </c>
      <c r="W391" s="53">
        <f xml:space="preserve"> (W$2 &gt;= NTBA!$F$17) * IF(W$268 &gt;= $E391, MAX( MIN( $F391*$F$264, $F391-SUM($I391:V391)),0),0)</f>
        <v>0</v>
      </c>
      <c r="X391" s="53">
        <f xml:space="preserve"> (X$2 &gt;= NTBA!$F$17) * IF(X$268 &gt;= $E391, MAX( MIN( $F391*$F$264, $F391-SUM($I391:W391)),0),0)</f>
        <v>0</v>
      </c>
      <c r="Y391" s="53">
        <f xml:space="preserve"> (Y$2 &gt;= NTBA!$F$17) * IF(Y$268 &gt;= $E391, MAX( MIN( $F391*$F$264, $F391-SUM($I391:X391)),0),0)</f>
        <v>0</v>
      </c>
      <c r="Z391" s="53">
        <f xml:space="preserve"> (Z$2 &gt;= NTBA!$F$17) * IF(Z$268 &gt;= $E391, MAX( MIN( $F391*$F$264, $F391-SUM($I391:Y391)),0),0)</f>
        <v>0</v>
      </c>
      <c r="AA391" s="53">
        <f xml:space="preserve"> (AA$2 &gt;= NTBA!$F$17) * IF(AA$268 &gt;= $E391, MAX( MIN( $F391*$F$264, $F391-SUM($I391:Z391)),0),0)</f>
        <v>0</v>
      </c>
      <c r="AB391" s="53">
        <f xml:space="preserve"> (AB$2 &gt;= NTBA!$F$17) * IF(AB$268 &gt;= $E391, MAX( MIN( $F391*$F$264, $F391-SUM($I391:AA391)),0),0)</f>
        <v>0</v>
      </c>
      <c r="AC391" s="53">
        <f xml:space="preserve"> (AC$2 &gt;= NTBA!$F$17) * IF(AC$268 &gt;= $E391, MAX( MIN( $F391*$F$264, $F391-SUM($I391:AB391)),0),0)</f>
        <v>0</v>
      </c>
      <c r="AD391" s="53">
        <f xml:space="preserve"> (AD$2 &gt;= NTBA!$F$17) * IF(AD$268 &gt;= $E391, MAX( MIN( $F391*$F$264, $F391-SUM($I391:AC391)),0),0)</f>
        <v>0</v>
      </c>
      <c r="AE391" s="53">
        <f xml:space="preserve"> (AE$2 &gt;= NTBA!$F$17) * IF(AE$268 &gt;= $E391, MAX( MIN( $F391*$F$264, $F391-SUM($I391:AD391)),0),0)</f>
        <v>0</v>
      </c>
      <c r="AF391" s="53">
        <f xml:space="preserve"> (AF$2 &gt;= NTBA!$F$17) * IF(AF$268 &gt;= $E391, MAX( MIN( $F391*$F$264, $F391-SUM($I391:AE391)),0),0)</f>
        <v>0</v>
      </c>
      <c r="AG391" s="53">
        <f xml:space="preserve"> (AG$2 &gt;= NTBA!$F$17) * IF(AG$268 &gt;= $E391, MAX( MIN( $F391*$F$264, $F391-SUM($I391:AF391)),0),0)</f>
        <v>0</v>
      </c>
      <c r="AH391" s="53">
        <f xml:space="preserve"> (AH$2 &gt;= NTBA!$F$17) * IF(AH$268 &gt;= $E391, MAX( MIN( $F391*$F$264, $F391-SUM($I391:AG391)),0),0)</f>
        <v>0</v>
      </c>
      <c r="AI391" s="53">
        <f xml:space="preserve"> (AI$2 &gt;= NTBA!$F$17) * IF(AI$268 &gt;= $E391, MAX( MIN( $F391*$F$264, $F391-SUM($I391:AH391)),0),0)</f>
        <v>0</v>
      </c>
      <c r="AJ391" s="53">
        <f xml:space="preserve"> (AJ$2 &gt;= NTBA!$F$17) * IF(AJ$268 &gt;= $E391, MAX( MIN( $F391*$F$264, $F391-SUM($I391:AI391)),0),0)</f>
        <v>0</v>
      </c>
      <c r="AK391" s="53">
        <f xml:space="preserve"> (AK$2 &gt;= NTBA!$F$17) * IF(AK$268 &gt;= $E391, MAX( MIN( $F391*$F$264, $F391-SUM($I391:AJ391)),0),0)</f>
        <v>0</v>
      </c>
      <c r="AL391" s="53">
        <f xml:space="preserve"> (AL$2 &gt;= NTBA!$F$17) * IF(AL$268 &gt;= $E391, MAX( MIN( $F391*$F$264, $F391-SUM($I391:AK391)),0),0)</f>
        <v>0</v>
      </c>
      <c r="AM391" s="53">
        <f xml:space="preserve"> (AM$2 &gt;= NTBA!$F$17) * IF(AM$268 &gt;= $E391, MAX( MIN( $F391*$F$264, $F391-SUM($I391:AL391)),0),0)</f>
        <v>0</v>
      </c>
      <c r="AN391" s="53">
        <f xml:space="preserve"> (AN$2 &gt;= NTBA!$F$17) * IF(AN$268 &gt;= $E391, MAX( MIN( $F391*$F$264, $F391-SUM($I391:AM391)),0),0)</f>
        <v>0</v>
      </c>
      <c r="AO391" s="53">
        <f xml:space="preserve"> (AO$2 &gt;= NTBA!$F$17) * IF(AO$268 &gt;= $E391, MAX( MIN( $F391*$F$264, $F391-SUM($I391:AN391)),0),0)</f>
        <v>0</v>
      </c>
      <c r="AP391" s="53">
        <f xml:space="preserve"> (AP$2 &gt;= NTBA!$F$17) * IF(AP$268 &gt;= $E391, MAX( MIN( $F391*$F$264, $F391-SUM($I391:AO391)),0),0)</f>
        <v>0</v>
      </c>
      <c r="AQ391" s="53">
        <f xml:space="preserve"> (AQ$2 &gt;= NTBA!$F$17) * IF(AQ$268 &gt;= $E391, MAX( MIN( $F391*$F$264, $F391-SUM($I391:AP391)),0),0)</f>
        <v>0</v>
      </c>
      <c r="AR391" s="53">
        <f xml:space="preserve"> (AR$2 &gt;= NTBA!$F$17) * IF(AR$268 &gt;= $E391, MAX( MIN( $F391*$F$264, $F391-SUM($I391:AQ391)),0),0)</f>
        <v>0</v>
      </c>
      <c r="AS391" s="53">
        <f xml:space="preserve"> (AS$2 &gt;= NTBA!$F$17) * IF(AS$268 &gt;= $E391, MAX( MIN( $F391*$F$264, $F391-SUM($I391:AR391)),0),0)</f>
        <v>0</v>
      </c>
      <c r="AT391" s="53">
        <f xml:space="preserve"> (AT$2 &gt;= NTBA!$F$17) * IF(AT$268 &gt;= $E391, MAX( MIN( $F391*$F$264, $F391-SUM($I391:AS391)),0),0)</f>
        <v>0</v>
      </c>
      <c r="AU391" s="53">
        <f xml:space="preserve"> (AU$2 &gt;= NTBA!$F$17) * IF(AU$268 &gt;= $E391, MAX( MIN( $F391*$F$264, $F391-SUM($I391:AT391)),0),0)</f>
        <v>0</v>
      </c>
      <c r="AV391" s="53">
        <f xml:space="preserve"> (AV$2 &gt;= NTBA!$F$17) * IF(AV$268 &gt;= $E391, MAX( MIN( $F391*$F$264, $F391-SUM($I391:AU391)),0),0)</f>
        <v>0</v>
      </c>
      <c r="AW391" s="53">
        <f xml:space="preserve"> (AW$2 &gt;= NTBA!$F$17) * IF(AW$268 &gt;= $E391, MAX( MIN( $F391*$F$264, $F391-SUM($I391:AV391)),0),0)</f>
        <v>0</v>
      </c>
      <c r="AX391" s="53">
        <f xml:space="preserve"> (AX$2 &gt;= NTBA!$F$17) * IF(AX$268 &gt;= $E391, MAX( MIN( $F391*$F$264, $F391-SUM($I391:AW391)),0),0)</f>
        <v>0</v>
      </c>
      <c r="AY391" s="53">
        <f xml:space="preserve"> (AY$2 &gt;= NTBA!$F$17) * IF(AY$268 &gt;= $E391, MAX( MIN( $F391*$F$264, $F391-SUM($I391:AX391)),0),0)</f>
        <v>0</v>
      </c>
      <c r="AZ391" s="53">
        <f xml:space="preserve"> (AZ$2 &gt;= NTBA!$F$17) * IF(AZ$268 &gt;= $E391, MAX( MIN( $F391*$F$264, $F391-SUM($I391:AY391)),0),0)</f>
        <v>0</v>
      </c>
      <c r="BA391" s="53">
        <f xml:space="preserve"> (BA$2 &gt;= NTBA!$F$17) * IF(BA$268 &gt;= $E391, MAX( MIN( $F391*$F$264, $F391-SUM($I391:AZ391)),0),0)</f>
        <v>0</v>
      </c>
      <c r="BB391" s="53">
        <f xml:space="preserve"> (BB$2 &gt;= NTBA!$F$17) * IF(BB$268 &gt;= $E391, MAX( MIN( $F391*$F$264, $F391-SUM($I391:BA391)),0),0)</f>
        <v>0</v>
      </c>
      <c r="BC391" s="53">
        <f xml:space="preserve"> (BC$2 &gt;= NTBA!$F$17) * IF(BC$268 &gt;= $E391, MAX( MIN( $F391*$F$264, $F391-SUM($I391:BB391)),0),0)</f>
        <v>0</v>
      </c>
      <c r="BD391" s="53">
        <f xml:space="preserve"> (BD$2 &gt;= NTBA!$F$17) * IF(BD$268 &gt;= $E391, MAX( MIN( $F391*$F$264, $F391-SUM($I391:BC391)),0),0)</f>
        <v>0</v>
      </c>
      <c r="BE391" s="53">
        <f xml:space="preserve"> (BE$2 &gt;= NTBA!$F$17) * IF(BE$268 &gt;= $E391, MAX( MIN( $F391*$F$264, $F391-SUM($I391:BD391)),0),0)</f>
        <v>0</v>
      </c>
      <c r="BF391" s="53">
        <f xml:space="preserve"> (BF$2 &gt;= NTBA!$F$17) * IF(BF$268 &gt;= $E391, MAX( MIN( $F391*$F$264, $F391-SUM($I391:BE391)),0),0)</f>
        <v>0</v>
      </c>
      <c r="BG391" s="53">
        <f xml:space="preserve"> (BG$2 &gt;= NTBA!$F$17) * IF(BG$268 &gt;= $E391, MAX( MIN( $F391*$F$264, $F391-SUM($I391:BF391)),0),0)</f>
        <v>0</v>
      </c>
      <c r="BH391" s="53">
        <f xml:space="preserve"> (BH$2 &gt;= NTBA!$F$17) * IF(BH$268 &gt;= $E391, MAX( MIN( $F391*$F$264, $F391-SUM($I391:BG391)),0),0)</f>
        <v>0</v>
      </c>
      <c r="BI391" s="53">
        <f xml:space="preserve"> (BI$2 &gt;= NTBA!$F$17) * IF(BI$268 &gt;= $E391, MAX( MIN( $F391*$F$264, $F391-SUM($I391:BH391)),0),0)</f>
        <v>0</v>
      </c>
      <c r="BJ391" s="53">
        <f xml:space="preserve"> (BJ$2 &gt;= NTBA!$F$17) * IF(BJ$268 &gt;= $E391, MAX( MIN( $F391*$F$264, $F391-SUM($I391:BI391)),0),0)</f>
        <v>0</v>
      </c>
      <c r="BK391" s="53">
        <f xml:space="preserve"> (BK$2 &gt;= NTBA!$F$17) * IF(BK$268 &gt;= $E391, MAX( MIN( $F391*$F$264, $F391-SUM($I391:BJ391)),0),0)</f>
        <v>0</v>
      </c>
      <c r="BL391" s="53">
        <f xml:space="preserve"> (BL$2 &gt;= NTBA!$F$17) * IF(BL$268 &gt;= $E391, MAX( MIN( $F391*$F$264, $F391-SUM($I391:BK391)),0),0)</f>
        <v>0</v>
      </c>
      <c r="BM391" s="53">
        <f xml:space="preserve"> (BM$2 &gt;= NTBA!$F$17) * IF(BM$268 &gt;= $E391, MAX( MIN( $F391*$F$264, $F391-SUM($I391:BL391)),0),0)</f>
        <v>0</v>
      </c>
      <c r="BN391" s="53">
        <f xml:space="preserve"> (BN$2 &gt;= NTBA!$F$17) * IF(BN$268 &gt;= $E391, MAX( MIN( $F391*$F$264, $F391-SUM($I391:BM391)),0),0)</f>
        <v>0</v>
      </c>
      <c r="BO391" s="53">
        <f xml:space="preserve"> (BO$2 &gt;= NTBA!$F$17) * IF(BO$268 &gt;= $E391, MAX( MIN( $F391*$F$264, $F391-SUM($I391:BN391)),0),0)</f>
        <v>0</v>
      </c>
      <c r="BP391" s="53">
        <f xml:space="preserve"> (BP$2 &gt;= NTBA!$F$17) * IF(BP$268 &gt;= $E391, MAX( MIN( $F391*$F$264, $F391-SUM($I391:BO391)),0),0)</f>
        <v>0</v>
      </c>
      <c r="BQ391" s="53">
        <f xml:space="preserve"> (BQ$2 &gt;= NTBA!$F$17) * IF(BQ$268 &gt;= $E391, MAX( MIN( $F391*$F$264, $F391-SUM($I391:BP391)),0),0)</f>
        <v>0</v>
      </c>
      <c r="BR391" s="53">
        <f xml:space="preserve"> (BR$2 &gt;= NTBA!$F$17) * IF(BR$268 &gt;= $E391, MAX( MIN( $F391*$F$264, $F391-SUM($I391:BQ391)),0),0)</f>
        <v>0</v>
      </c>
      <c r="BS391" s="53">
        <f xml:space="preserve"> (BS$2 &gt;= NTBA!$F$17) * IF(BS$268 &gt;= $E391, MAX( MIN( $F391*$F$264, $F391-SUM($I391:BR391)),0),0)</f>
        <v>0</v>
      </c>
      <c r="BT391" s="53">
        <f xml:space="preserve"> (BT$2 &gt;= NTBA!$F$17) * IF(BT$268 &gt;= $E391, MAX( MIN( $F391*$F$264, $F391-SUM($I391:BS391)),0),0)</f>
        <v>0</v>
      </c>
      <c r="BU391" s="53">
        <f xml:space="preserve"> (BU$2 &gt;= NTBA!$F$17) * IF(BU$268 &gt;= $E391, MAX( MIN( $F391*$F$264, $F391-SUM($I391:BT391)),0),0)</f>
        <v>0</v>
      </c>
      <c r="BV391" s="53">
        <f xml:space="preserve"> (BV$2 &gt;= NTBA!$F$17) * IF(BV$268 &gt;= $E391, MAX( MIN( $F391*$F$264, $F391-SUM($I391:BU391)),0),0)</f>
        <v>0</v>
      </c>
      <c r="BW391" s="53">
        <f xml:space="preserve"> (BW$2 &gt;= NTBA!$F$17) * IF(BW$268 &gt;= $E391, MAX( MIN( $F391*$F$264, $F391-SUM($I391:BV391)),0),0)</f>
        <v>0</v>
      </c>
      <c r="BX391" s="53">
        <f xml:space="preserve"> (BX$2 &gt;= NTBA!$F$17) * IF(BX$268 &gt;= $E391, MAX( MIN( $F391*$F$264, $F391-SUM($I391:BW391)),0),0)</f>
        <v>0</v>
      </c>
      <c r="BY391" s="53">
        <f xml:space="preserve"> (BY$2 &gt;= NTBA!$F$17) * IF(BY$268 &gt;= $E391, MAX( MIN( $F391*$F$264, $F391-SUM($I391:BX391)),0),0)</f>
        <v>0</v>
      </c>
      <c r="BZ391" s="53">
        <f xml:space="preserve"> (BZ$2 &gt;= NTBA!$F$17) * IF(BZ$268 &gt;= $E391, MAX( MIN( $F391*$F$264, $F391-SUM($I391:BY391)),0),0)</f>
        <v>0</v>
      </c>
      <c r="CA391" s="53">
        <f xml:space="preserve"> (CA$2 &gt;= NTBA!$F$17) * IF(CA$268 &gt;= $E391, MAX( MIN( $F391*$F$264, $F391-SUM($I391:BZ391)),0),0)</f>
        <v>0</v>
      </c>
      <c r="CB391" s="53">
        <f xml:space="preserve"> (CB$2 &gt;= NTBA!$F$17) * IF(CB$268 &gt;= $E391, MAX( MIN( $F391*$F$264, $F391-SUM($I391:CA391)),0),0)</f>
        <v>0</v>
      </c>
      <c r="CC391" s="53">
        <f xml:space="preserve"> (CC$2 &gt;= NTBA!$F$17) * IF(CC$268 &gt;= $E391, MAX( MIN( $F391*$F$264, $F391-SUM($I391:CB391)),0),0)</f>
        <v>0</v>
      </c>
      <c r="CD391" s="53">
        <f xml:space="preserve"> (CD$2 &gt;= NTBA!$F$17) * IF(CD$268 &gt;= $E391, MAX( MIN( $F391*$F$264, $F391-SUM($I391:CC391)),0),0)</f>
        <v>0</v>
      </c>
      <c r="CE391" s="53">
        <f xml:space="preserve"> (CE$2 &gt;= NTBA!$F$17) * IF(CE$268 &gt;= $E391, MAX( MIN( $F391*$F$264, $F391-SUM($I391:CD391)),0),0)</f>
        <v>0</v>
      </c>
      <c r="CF391" s="53">
        <f xml:space="preserve"> (CF$2 &gt;= NTBA!$F$17) * IF(CF$268 &gt;= $E391, MAX( MIN( $F391*$F$264, $F391-SUM($I391:CE391)),0),0)</f>
        <v>0</v>
      </c>
      <c r="CG391" s="53">
        <f xml:space="preserve"> (CG$2 &gt;= NTBA!$F$17) * IF(CG$268 &gt;= $E391, MAX( MIN( $F391*$F$264, $F391-SUM($I391:CF391)),0),0)</f>
        <v>0</v>
      </c>
      <c r="CH391" s="53">
        <f xml:space="preserve"> (CH$2 &gt;= NTBA!$F$17) * IF(CH$268 &gt;= $E391, MAX( MIN( $F391*$F$264, $F391-SUM($I391:CG391)),0),0)</f>
        <v>0</v>
      </c>
      <c r="CI391" s="53">
        <f xml:space="preserve"> (CI$2 &gt;= NTBA!$F$17) * IF(CI$268 &gt;= $E391, MAX( MIN( $F391*$F$264, $F391-SUM($I391:CH391)),0),0)</f>
        <v>0</v>
      </c>
      <c r="CJ391" s="53">
        <f xml:space="preserve"> (CJ$2 &gt;= NTBA!$F$17) * IF(CJ$268 &gt;= $E391, MAX( MIN( $F391*$F$264, $F391-SUM($I391:CI391)),0),0)</f>
        <v>0</v>
      </c>
      <c r="CK391" s="53">
        <f xml:space="preserve"> (CK$2 &gt;= NTBA!$F$17) * IF(CK$268 &gt;= $E391, MAX( MIN( $F391*$F$264, $F391-SUM($I391:CJ391)),0),0)</f>
        <v>0</v>
      </c>
      <c r="CL391" s="53">
        <f xml:space="preserve"> (CL$2 &gt;= NTBA!$F$17) * IF(CL$268 &gt;= $E391, MAX( MIN( $F391*$F$264, $F391-SUM($I391:CK391)),0),0)</f>
        <v>0</v>
      </c>
      <c r="CM391" s="53">
        <f xml:space="preserve"> (CM$2 &gt;= NTBA!$F$17) * IF(CM$268 &gt;= $E391, MAX( MIN( $F391*$F$264, $F391-SUM($I391:CL391)),0),0)</f>
        <v>0</v>
      </c>
      <c r="CN391" s="53">
        <f xml:space="preserve"> (CN$2 &gt;= NTBA!$F$17) * IF(CN$268 &gt;= $E391, MAX( MIN( $F391*$F$264, $F391-SUM($I391:CM391)),0),0)</f>
        <v>0</v>
      </c>
      <c r="CO391" s="53">
        <f xml:space="preserve"> (CO$2 &gt;= NTBA!$F$17) * IF(CO$268 &gt;= $E391, MAX( MIN( $F391*$F$264, $F391-SUM($I391:CN391)),0),0)</f>
        <v>0</v>
      </c>
      <c r="CP391" s="53">
        <f xml:space="preserve"> (CP$2 &gt;= NTBA!$F$17) * IF(CP$268 &gt;= $E391, MAX( MIN( $F391*$F$264, $F391-SUM($I391:CO391)),0),0)</f>
        <v>0</v>
      </c>
      <c r="CQ391" s="53">
        <f xml:space="preserve"> (CQ$2 &gt;= NTBA!$F$17) * IF(CQ$268 &gt;= $E391, MAX( MIN( $F391*$F$264, $F391-SUM($I391:CP391)),0),0)</f>
        <v>0</v>
      </c>
      <c r="CR391" s="53">
        <f xml:space="preserve"> (CR$2 &gt;= NTBA!$F$17) * IF(CR$268 &gt;= $E391, MAX( MIN( $F391*$F$264, $F391-SUM($I391:CQ391)),0),0)</f>
        <v>0</v>
      </c>
      <c r="CS391" s="53">
        <f xml:space="preserve"> (CS$2 &gt;= NTBA!$F$17) * IF(CS$268 &gt;= $E391, MAX( MIN( $F391*$F$264, $F391-SUM($I391:CR391)),0),0)</f>
        <v>0</v>
      </c>
      <c r="CT391" s="53">
        <f xml:space="preserve"> (CT$2 &gt;= NTBA!$F$17) * IF(CT$268 &gt;= $E391, MAX( MIN( $F391*$F$264, $F391-SUM($I391:CS391)),0),0)</f>
        <v>0</v>
      </c>
      <c r="CU391" s="53">
        <f xml:space="preserve"> (CU$2 &gt;= NTBA!$F$17) * IF(CU$268 &gt;= $E391, MAX( MIN( $F391*$F$264, $F391-SUM($I391:CT391)),0),0)</f>
        <v>0</v>
      </c>
      <c r="CV391" s="53">
        <f xml:space="preserve"> (CV$2 &gt;= NTBA!$F$17) * IF(CV$268 &gt;= $E391, MAX( MIN( $F391*$F$264, $F391-SUM($I391:CU391)),0),0)</f>
        <v>0</v>
      </c>
      <c r="CW391" s="53">
        <f xml:space="preserve"> (CW$2 &gt;= NTBA!$F$17) * IF(CW$268 &gt;= $E391, MAX( MIN( $F391*$F$264, $F391-SUM($I391:CV391)),0),0)</f>
        <v>0</v>
      </c>
      <c r="CX391" s="53">
        <f xml:space="preserve"> (CX$2 &gt;= NTBA!$F$17) * IF(CX$268 &gt;= $E391, MAX( MIN( $F391*$F$264, $F391-SUM($I391:CW391)),0),0)</f>
        <v>0</v>
      </c>
      <c r="CY391" s="53">
        <f xml:space="preserve"> (CY$2 &gt;= NTBA!$F$17) * IF(CY$268 &gt;= $E391, MAX( MIN( $F391*$F$264, $F391-SUM($I391:CX391)),0),0)</f>
        <v>0</v>
      </c>
      <c r="CZ391" s="53">
        <f xml:space="preserve"> (CZ$2 &gt;= NTBA!$F$17) * IF(CZ$268 &gt;= $E391, MAX( MIN( $F391*$F$264, $F391-SUM($I391:CY391)),0),0)</f>
        <v>0</v>
      </c>
      <c r="DA391" s="53">
        <f xml:space="preserve"> (DA$2 &gt;= NTBA!$F$17) * IF(DA$268 &gt;= $E391, MAX( MIN( $F391*$F$264, $F391-SUM($I391:CZ391)),0),0)</f>
        <v>0</v>
      </c>
      <c r="DB391" s="53">
        <f xml:space="preserve"> (DB$2 &gt;= NTBA!$F$17) * IF(DB$268 &gt;= $E391, MAX( MIN( $F391*$F$264, $F391-SUM($I391:DA391)),0),0)</f>
        <v>0</v>
      </c>
      <c r="DC391" s="53">
        <f xml:space="preserve"> (DC$2 &gt;= NTBA!$F$17) * IF(DC$268 &gt;= $E391, MAX( MIN( $F391*$F$264, $F391-SUM($I391:DB391)),0),0)</f>
        <v>0</v>
      </c>
      <c r="DD391" s="53">
        <f xml:space="preserve"> (DD$2 &gt;= NTBA!$F$17) * IF(DD$268 &gt;= $E391, MAX( MIN( $F391*$F$264, $F391-SUM($I391:DC391)),0),0)</f>
        <v>0</v>
      </c>
      <c r="DE391" s="53">
        <f xml:space="preserve"> (DE$2 &gt;= NTBA!$F$17) * IF(DE$268 &gt;= $E391, MAX( MIN( $F391*$F$264, $F391-SUM($I391:DD391)),0),0)</f>
        <v>0</v>
      </c>
      <c r="DF391" s="53">
        <f xml:space="preserve"> (DF$2 &gt;= NTBA!$F$17) * IF(DF$268 &gt;= $E391, MAX( MIN( $F391*$F$264, $F391-SUM($I391:DE391)),0),0)</f>
        <v>0</v>
      </c>
      <c r="DG391" s="53">
        <f xml:space="preserve"> (DG$2 &gt;= NTBA!$F$17) * IF(DG$268 &gt;= $E391, MAX( MIN( $F391*$F$264, $F391-SUM($I391:DF391)),0),0)</f>
        <v>0</v>
      </c>
      <c r="DH391" s="53">
        <f xml:space="preserve"> (DH$2 &gt;= NTBA!$F$17) * IF(DH$268 &gt;= $E391, MAX( MIN( $F391*$F$264, $F391-SUM($I391:DG391)),0),0)</f>
        <v>0</v>
      </c>
      <c r="DI391" s="53">
        <f xml:space="preserve"> (DI$2 &gt;= NTBA!$F$17) * IF(DI$268 &gt;= $E391, MAX( MIN( $F391*$F$264, $F391-SUM($I391:DH391)),0),0)</f>
        <v>0</v>
      </c>
      <c r="DJ391" s="53">
        <f xml:space="preserve"> (DJ$2 &gt;= NTBA!$F$17) * IF(DJ$268 &gt;= $E391, MAX( MIN( $F391*$F$264, $F391-SUM($I391:DI391)),0),0)</f>
        <v>0</v>
      </c>
      <c r="DK391" s="53">
        <f xml:space="preserve"> (DK$2 &gt;= NTBA!$F$17) * IF(DK$268 &gt;= $E391, MAX( MIN( $F391*$F$264, $F391-SUM($I391:DJ391)),0),0)</f>
        <v>0</v>
      </c>
      <c r="DL391" s="53">
        <f xml:space="preserve"> (DL$2 &gt;= NTBA!$F$17) * IF(DL$268 &gt;= $E391, MAX( MIN( $F391*$F$264, $F391-SUM($I391:DK391)),0),0)</f>
        <v>0</v>
      </c>
      <c r="DM391" s="53">
        <f xml:space="preserve"> (DM$2 &gt;= NTBA!$F$17) * IF(DM$268 &gt;= $E391, MAX( MIN( $F391*$F$264, $F391-SUM($I391:DL391)),0),0)</f>
        <v>0</v>
      </c>
      <c r="DN391" s="53">
        <f xml:space="preserve"> (DN$2 &gt;= NTBA!$F$17) * IF(DN$268 &gt;= $E391, MAX( MIN( $F391*$F$264, $F391-SUM($I391:DM391)),0),0)</f>
        <v>0</v>
      </c>
      <c r="DO391" s="53">
        <f xml:space="preserve"> (DO$2 &gt;= NTBA!$F$17) * IF(DO$268 &gt;= $E391, MAX( MIN( $F391*$F$264, $F391-SUM($I391:DN391)),0),0)</f>
        <v>0</v>
      </c>
      <c r="DP391" s="53">
        <f xml:space="preserve"> (DP$2 &gt;= NTBA!$F$17) * IF(DP$268 &gt;= $E391, MAX( MIN( $F391*$F$264, $F391-SUM($I391:DO391)),0),0)</f>
        <v>0</v>
      </c>
      <c r="DQ391" s="53">
        <f xml:space="preserve"> (DQ$2 &gt;= NTBA!$F$17) * IF(DQ$268 &gt;= $E391, MAX( MIN( $F391*$F$264, $F391-SUM($I391:DP391)),0),0)</f>
        <v>0</v>
      </c>
      <c r="DR391" s="53">
        <f xml:space="preserve"> (DR$2 &gt;= NTBA!$F$17) * IF(DR$268 &gt;= $E391, MAX( MIN( $F391*$F$264, $F391-SUM($I391:DQ391)),0),0)</f>
        <v>0</v>
      </c>
      <c r="DS391" s="53">
        <f xml:space="preserve"> (DS$2 &gt;= NTBA!$F$17) * IF(DS$268 &gt;= $E391, MAX( MIN( $F391*$F$264, $F391-SUM($I391:DR391)),0),0)</f>
        <v>0</v>
      </c>
      <c r="DT391" s="53">
        <f xml:space="preserve"> (DT$2 &gt;= NTBA!$F$17) * IF(DT$268 &gt;= $E391, MAX( MIN( $F391*$F$264, $F391-SUM($I391:DS391)),0),0)</f>
        <v>0</v>
      </c>
      <c r="DU391" s="53">
        <f xml:space="preserve"> (DU$2 &gt;= NTBA!$F$17) * IF(DU$268 &gt;= $E391, MAX( MIN( $F391*$F$264, $F391-SUM($I391:DT391)),0),0)</f>
        <v>0</v>
      </c>
      <c r="DV391" s="53">
        <f xml:space="preserve"> (DV$2 &gt;= NTBA!$F$17) * IF(DV$268 &gt;= $E391, MAX( MIN( $F391*$F$264, $F391-SUM($I391:DU391)),0),0)</f>
        <v>0</v>
      </c>
      <c r="DW391" s="53">
        <f xml:space="preserve"> (DW$2 &gt;= NTBA!$F$17) * IF(DW$268 &gt;= $E391, MAX( MIN( $F391*$F$264, $F391-SUM($I391:DV391)),0),0)</f>
        <v>0</v>
      </c>
      <c r="DX391" s="53">
        <f xml:space="preserve"> (DX$2 &gt;= NTBA!$F$17) * IF(DX$268 &gt;= $E391, MAX( MIN( $F391*$F$264, $F391-SUM($I391:DW391)),0),0)</f>
        <v>0</v>
      </c>
      <c r="DY391" s="53">
        <f xml:space="preserve"> (DY$2 &gt;= NTBA!$F$17) * IF(DY$268 &gt;= $E391, MAX( MIN( $F391*$F$264, $F391-SUM($I391:DX391)),0),0)</f>
        <v>0</v>
      </c>
      <c r="DZ391" s="53">
        <f xml:space="preserve"> (DZ$2 &gt;= NTBA!$F$17) * IF(DZ$268 &gt;= $E391, MAX( MIN( $F391*$F$264, $F391-SUM($I391:DY391)),0),0)</f>
        <v>0</v>
      </c>
      <c r="EA391" s="53">
        <f xml:space="preserve"> (EA$2 &gt;= NTBA!$F$17) * IF(EA$268 &gt;= $E391, MAX( MIN( $F391*$F$264, $F391-SUM($I391:DZ391)),0),0)</f>
        <v>0</v>
      </c>
      <c r="EB391" s="53">
        <f ca="1" xml:space="preserve"> (EB$2 &gt;= NTBA!$F$17) * IF(EB$268 &gt;= $E391, MAX( MIN( $F391*$F$264, $F391-SUM($I391:EA391)),0),0)</f>
        <v>0</v>
      </c>
      <c r="EC391" s="53">
        <f ca="1" xml:space="preserve"> (EC$2 &gt;= NTBA!$F$17) * IF(EC$268 &gt;= $E391, MAX( MIN( $F391*$F$264, $F391-SUM($I391:EB391)),0),0)</f>
        <v>0</v>
      </c>
      <c r="ED391" s="53">
        <f ca="1" xml:space="preserve"> (ED$2 &gt;= NTBA!$F$17) * IF(ED$268 &gt;= $E391, MAX( MIN( $F391*$F$264, $F391-SUM($I391:EC391)),0),0)</f>
        <v>0</v>
      </c>
      <c r="EE391" s="53">
        <f ca="1" xml:space="preserve"> (EE$2 &gt;= NTBA!$F$17) * IF(EE$268 &gt;= $E391, MAX( MIN( $F391*$F$264, $F391-SUM($I391:ED391)),0),0)</f>
        <v>0</v>
      </c>
      <c r="EF391" s="53">
        <f ca="1" xml:space="preserve"> (EF$2 &gt;= NTBA!$F$17) * IF(EF$268 &gt;= $E391, MAX( MIN( $F391*$F$264, $F391-SUM($I391:EE391)),0),0)</f>
        <v>0</v>
      </c>
      <c r="EG391" s="53">
        <f ca="1" xml:space="preserve"> (EG$2 &gt;= NTBA!$F$17) * IF(EG$268 &gt;= $E391, MAX( MIN( $F391*$F$264, $F391-SUM($I391:EF391)),0),0)</f>
        <v>0</v>
      </c>
      <c r="EH391" s="53">
        <f ca="1" xml:space="preserve"> (EH$2 &gt;= NTBA!$F$17) * IF(EH$268 &gt;= $E391, MAX( MIN( $F391*$F$264, $F391-SUM($I391:EG391)),0),0)</f>
        <v>0</v>
      </c>
      <c r="EI391" s="21"/>
    </row>
    <row r="392" spans="1:139" ht="15" customHeight="1" outlineLevel="1" x14ac:dyDescent="0.35">
      <c r="E392" s="625">
        <v>124</v>
      </c>
      <c r="F392" s="415">
        <f ca="1"/>
        <v>0</v>
      </c>
      <c r="H392" s="26">
        <f t="shared" ca="1" si="185"/>
        <v>0</v>
      </c>
      <c r="I392" s="39"/>
      <c r="J392" s="53">
        <f xml:space="preserve"> (J$2 &gt;= NTBA!$F$17) * IF(J$268 &gt;= $E392, MAX( MIN( $F392*$F$264, $F392-SUM($I392:I392)),0),0)</f>
        <v>0</v>
      </c>
      <c r="K392" s="53">
        <f xml:space="preserve"> (K$2 &gt;= NTBA!$F$17) * IF(K$268 &gt;= $E392, MAX( MIN( $F392*$F$264, $F392-SUM($I392:J392)),0),0)</f>
        <v>0</v>
      </c>
      <c r="L392" s="53">
        <f xml:space="preserve"> (L$2 &gt;= NTBA!$F$17) * IF(L$268 &gt;= $E392, MAX( MIN( $F392*$F$264, $F392-SUM($I392:K392)),0),0)</f>
        <v>0</v>
      </c>
      <c r="M392" s="53">
        <f xml:space="preserve"> (M$2 &gt;= NTBA!$F$17) * IF(M$268 &gt;= $E392, MAX( MIN( $F392*$F$264, $F392-SUM($I392:L392)),0),0)</f>
        <v>0</v>
      </c>
      <c r="N392" s="53">
        <f xml:space="preserve"> (N$2 &gt;= NTBA!$F$17) * IF(N$268 &gt;= $E392, MAX( MIN( $F392*$F$264, $F392-SUM($I392:M392)),0),0)</f>
        <v>0</v>
      </c>
      <c r="O392" s="53">
        <f xml:space="preserve"> (O$2 &gt;= NTBA!$F$17) * IF(O$268 &gt;= $E392, MAX( MIN( $F392*$F$264, $F392-SUM($I392:N392)),0),0)</f>
        <v>0</v>
      </c>
      <c r="P392" s="53">
        <f xml:space="preserve"> (P$2 &gt;= NTBA!$F$17) * IF(P$268 &gt;= $E392, MAX( MIN( $F392*$F$264, $F392-SUM($I392:O392)),0),0)</f>
        <v>0</v>
      </c>
      <c r="Q392" s="53">
        <f xml:space="preserve"> (Q$2 &gt;= NTBA!$F$17) * IF(Q$268 &gt;= $E392, MAX( MIN( $F392*$F$264, $F392-SUM($I392:P392)),0),0)</f>
        <v>0</v>
      </c>
      <c r="R392" s="53">
        <f xml:space="preserve"> (R$2 &gt;= NTBA!$F$17) * IF(R$268 &gt;= $E392, MAX( MIN( $F392*$F$264, $F392-SUM($I392:Q392)),0),0)</f>
        <v>0</v>
      </c>
      <c r="S392" s="53">
        <f xml:space="preserve"> (S$2 &gt;= NTBA!$F$17) * IF(S$268 &gt;= $E392, MAX( MIN( $F392*$F$264, $F392-SUM($I392:R392)),0),0)</f>
        <v>0</v>
      </c>
      <c r="T392" s="53">
        <f xml:space="preserve"> (T$2 &gt;= NTBA!$F$17) * IF(T$268 &gt;= $E392, MAX( MIN( $F392*$F$264, $F392-SUM($I392:S392)),0),0)</f>
        <v>0</v>
      </c>
      <c r="U392" s="53">
        <f xml:space="preserve"> (U$2 &gt;= NTBA!$F$17) * IF(U$268 &gt;= $E392, MAX( MIN( $F392*$F$264, $F392-SUM($I392:T392)),0),0)</f>
        <v>0</v>
      </c>
      <c r="V392" s="53">
        <f xml:space="preserve"> (V$2 &gt;= NTBA!$F$17) * IF(V$268 &gt;= $E392, MAX( MIN( $F392*$F$264, $F392-SUM($I392:U392)),0),0)</f>
        <v>0</v>
      </c>
      <c r="W392" s="53">
        <f xml:space="preserve"> (W$2 &gt;= NTBA!$F$17) * IF(W$268 &gt;= $E392, MAX( MIN( $F392*$F$264, $F392-SUM($I392:V392)),0),0)</f>
        <v>0</v>
      </c>
      <c r="X392" s="53">
        <f xml:space="preserve"> (X$2 &gt;= NTBA!$F$17) * IF(X$268 &gt;= $E392, MAX( MIN( $F392*$F$264, $F392-SUM($I392:W392)),0),0)</f>
        <v>0</v>
      </c>
      <c r="Y392" s="53">
        <f xml:space="preserve"> (Y$2 &gt;= NTBA!$F$17) * IF(Y$268 &gt;= $E392, MAX( MIN( $F392*$F$264, $F392-SUM($I392:X392)),0),0)</f>
        <v>0</v>
      </c>
      <c r="Z392" s="53">
        <f xml:space="preserve"> (Z$2 &gt;= NTBA!$F$17) * IF(Z$268 &gt;= $E392, MAX( MIN( $F392*$F$264, $F392-SUM($I392:Y392)),0),0)</f>
        <v>0</v>
      </c>
      <c r="AA392" s="53">
        <f xml:space="preserve"> (AA$2 &gt;= NTBA!$F$17) * IF(AA$268 &gt;= $E392, MAX( MIN( $F392*$F$264, $F392-SUM($I392:Z392)),0),0)</f>
        <v>0</v>
      </c>
      <c r="AB392" s="53">
        <f xml:space="preserve"> (AB$2 &gt;= NTBA!$F$17) * IF(AB$268 &gt;= $E392, MAX( MIN( $F392*$F$264, $F392-SUM($I392:AA392)),0),0)</f>
        <v>0</v>
      </c>
      <c r="AC392" s="53">
        <f xml:space="preserve"> (AC$2 &gt;= NTBA!$F$17) * IF(AC$268 &gt;= $E392, MAX( MIN( $F392*$F$264, $F392-SUM($I392:AB392)),0),0)</f>
        <v>0</v>
      </c>
      <c r="AD392" s="53">
        <f xml:space="preserve"> (AD$2 &gt;= NTBA!$F$17) * IF(AD$268 &gt;= $E392, MAX( MIN( $F392*$F$264, $F392-SUM($I392:AC392)),0),0)</f>
        <v>0</v>
      </c>
      <c r="AE392" s="53">
        <f xml:space="preserve"> (AE$2 &gt;= NTBA!$F$17) * IF(AE$268 &gt;= $E392, MAX( MIN( $F392*$F$264, $F392-SUM($I392:AD392)),0),0)</f>
        <v>0</v>
      </c>
      <c r="AF392" s="53">
        <f xml:space="preserve"> (AF$2 &gt;= NTBA!$F$17) * IF(AF$268 &gt;= $E392, MAX( MIN( $F392*$F$264, $F392-SUM($I392:AE392)),0),0)</f>
        <v>0</v>
      </c>
      <c r="AG392" s="53">
        <f xml:space="preserve"> (AG$2 &gt;= NTBA!$F$17) * IF(AG$268 &gt;= $E392, MAX( MIN( $F392*$F$264, $F392-SUM($I392:AF392)),0),0)</f>
        <v>0</v>
      </c>
      <c r="AH392" s="53">
        <f xml:space="preserve"> (AH$2 &gt;= NTBA!$F$17) * IF(AH$268 &gt;= $E392, MAX( MIN( $F392*$F$264, $F392-SUM($I392:AG392)),0),0)</f>
        <v>0</v>
      </c>
      <c r="AI392" s="53">
        <f xml:space="preserve"> (AI$2 &gt;= NTBA!$F$17) * IF(AI$268 &gt;= $E392, MAX( MIN( $F392*$F$264, $F392-SUM($I392:AH392)),0),0)</f>
        <v>0</v>
      </c>
      <c r="AJ392" s="53">
        <f xml:space="preserve"> (AJ$2 &gt;= NTBA!$F$17) * IF(AJ$268 &gt;= $E392, MAX( MIN( $F392*$F$264, $F392-SUM($I392:AI392)),0),0)</f>
        <v>0</v>
      </c>
      <c r="AK392" s="53">
        <f xml:space="preserve"> (AK$2 &gt;= NTBA!$F$17) * IF(AK$268 &gt;= $E392, MAX( MIN( $F392*$F$264, $F392-SUM($I392:AJ392)),0),0)</f>
        <v>0</v>
      </c>
      <c r="AL392" s="53">
        <f xml:space="preserve"> (AL$2 &gt;= NTBA!$F$17) * IF(AL$268 &gt;= $E392, MAX( MIN( $F392*$F$264, $F392-SUM($I392:AK392)),0),0)</f>
        <v>0</v>
      </c>
      <c r="AM392" s="53">
        <f xml:space="preserve"> (AM$2 &gt;= NTBA!$F$17) * IF(AM$268 &gt;= $E392, MAX( MIN( $F392*$F$264, $F392-SUM($I392:AL392)),0),0)</f>
        <v>0</v>
      </c>
      <c r="AN392" s="53">
        <f xml:space="preserve"> (AN$2 &gt;= NTBA!$F$17) * IF(AN$268 &gt;= $E392, MAX( MIN( $F392*$F$264, $F392-SUM($I392:AM392)),0),0)</f>
        <v>0</v>
      </c>
      <c r="AO392" s="53">
        <f xml:space="preserve"> (AO$2 &gt;= NTBA!$F$17) * IF(AO$268 &gt;= $E392, MAX( MIN( $F392*$F$264, $F392-SUM($I392:AN392)),0),0)</f>
        <v>0</v>
      </c>
      <c r="AP392" s="53">
        <f xml:space="preserve"> (AP$2 &gt;= NTBA!$F$17) * IF(AP$268 &gt;= $E392, MAX( MIN( $F392*$F$264, $F392-SUM($I392:AO392)),0),0)</f>
        <v>0</v>
      </c>
      <c r="AQ392" s="53">
        <f xml:space="preserve"> (AQ$2 &gt;= NTBA!$F$17) * IF(AQ$268 &gt;= $E392, MAX( MIN( $F392*$F$264, $F392-SUM($I392:AP392)),0),0)</f>
        <v>0</v>
      </c>
      <c r="AR392" s="53">
        <f xml:space="preserve"> (AR$2 &gt;= NTBA!$F$17) * IF(AR$268 &gt;= $E392, MAX( MIN( $F392*$F$264, $F392-SUM($I392:AQ392)),0),0)</f>
        <v>0</v>
      </c>
      <c r="AS392" s="53">
        <f xml:space="preserve"> (AS$2 &gt;= NTBA!$F$17) * IF(AS$268 &gt;= $E392, MAX( MIN( $F392*$F$264, $F392-SUM($I392:AR392)),0),0)</f>
        <v>0</v>
      </c>
      <c r="AT392" s="53">
        <f xml:space="preserve"> (AT$2 &gt;= NTBA!$F$17) * IF(AT$268 &gt;= $E392, MAX( MIN( $F392*$F$264, $F392-SUM($I392:AS392)),0),0)</f>
        <v>0</v>
      </c>
      <c r="AU392" s="53">
        <f xml:space="preserve"> (AU$2 &gt;= NTBA!$F$17) * IF(AU$268 &gt;= $E392, MAX( MIN( $F392*$F$264, $F392-SUM($I392:AT392)),0),0)</f>
        <v>0</v>
      </c>
      <c r="AV392" s="53">
        <f xml:space="preserve"> (AV$2 &gt;= NTBA!$F$17) * IF(AV$268 &gt;= $E392, MAX( MIN( $F392*$F$264, $F392-SUM($I392:AU392)),0),0)</f>
        <v>0</v>
      </c>
      <c r="AW392" s="53">
        <f xml:space="preserve"> (AW$2 &gt;= NTBA!$F$17) * IF(AW$268 &gt;= $E392, MAX( MIN( $F392*$F$264, $F392-SUM($I392:AV392)),0),0)</f>
        <v>0</v>
      </c>
      <c r="AX392" s="53">
        <f xml:space="preserve"> (AX$2 &gt;= NTBA!$F$17) * IF(AX$268 &gt;= $E392, MAX( MIN( $F392*$F$264, $F392-SUM($I392:AW392)),0),0)</f>
        <v>0</v>
      </c>
      <c r="AY392" s="53">
        <f xml:space="preserve"> (AY$2 &gt;= NTBA!$F$17) * IF(AY$268 &gt;= $E392, MAX( MIN( $F392*$F$264, $F392-SUM($I392:AX392)),0),0)</f>
        <v>0</v>
      </c>
      <c r="AZ392" s="53">
        <f xml:space="preserve"> (AZ$2 &gt;= NTBA!$F$17) * IF(AZ$268 &gt;= $E392, MAX( MIN( $F392*$F$264, $F392-SUM($I392:AY392)),0),0)</f>
        <v>0</v>
      </c>
      <c r="BA392" s="53">
        <f xml:space="preserve"> (BA$2 &gt;= NTBA!$F$17) * IF(BA$268 &gt;= $E392, MAX( MIN( $F392*$F$264, $F392-SUM($I392:AZ392)),0),0)</f>
        <v>0</v>
      </c>
      <c r="BB392" s="53">
        <f xml:space="preserve"> (BB$2 &gt;= NTBA!$F$17) * IF(BB$268 &gt;= $E392, MAX( MIN( $F392*$F$264, $F392-SUM($I392:BA392)),0),0)</f>
        <v>0</v>
      </c>
      <c r="BC392" s="53">
        <f xml:space="preserve"> (BC$2 &gt;= NTBA!$F$17) * IF(BC$268 &gt;= $E392, MAX( MIN( $F392*$F$264, $F392-SUM($I392:BB392)),0),0)</f>
        <v>0</v>
      </c>
      <c r="BD392" s="53">
        <f xml:space="preserve"> (BD$2 &gt;= NTBA!$F$17) * IF(BD$268 &gt;= $E392, MAX( MIN( $F392*$F$264, $F392-SUM($I392:BC392)),0),0)</f>
        <v>0</v>
      </c>
      <c r="BE392" s="53">
        <f xml:space="preserve"> (BE$2 &gt;= NTBA!$F$17) * IF(BE$268 &gt;= $E392, MAX( MIN( $F392*$F$264, $F392-SUM($I392:BD392)),0),0)</f>
        <v>0</v>
      </c>
      <c r="BF392" s="53">
        <f xml:space="preserve"> (BF$2 &gt;= NTBA!$F$17) * IF(BF$268 &gt;= $E392, MAX( MIN( $F392*$F$264, $F392-SUM($I392:BE392)),0),0)</f>
        <v>0</v>
      </c>
      <c r="BG392" s="53">
        <f xml:space="preserve"> (BG$2 &gt;= NTBA!$F$17) * IF(BG$268 &gt;= $E392, MAX( MIN( $F392*$F$264, $F392-SUM($I392:BF392)),0),0)</f>
        <v>0</v>
      </c>
      <c r="BH392" s="53">
        <f xml:space="preserve"> (BH$2 &gt;= NTBA!$F$17) * IF(BH$268 &gt;= $E392, MAX( MIN( $F392*$F$264, $F392-SUM($I392:BG392)),0),0)</f>
        <v>0</v>
      </c>
      <c r="BI392" s="53">
        <f xml:space="preserve"> (BI$2 &gt;= NTBA!$F$17) * IF(BI$268 &gt;= $E392, MAX( MIN( $F392*$F$264, $F392-SUM($I392:BH392)),0),0)</f>
        <v>0</v>
      </c>
      <c r="BJ392" s="53">
        <f xml:space="preserve"> (BJ$2 &gt;= NTBA!$F$17) * IF(BJ$268 &gt;= $E392, MAX( MIN( $F392*$F$264, $F392-SUM($I392:BI392)),0),0)</f>
        <v>0</v>
      </c>
      <c r="BK392" s="53">
        <f xml:space="preserve"> (BK$2 &gt;= NTBA!$F$17) * IF(BK$268 &gt;= $E392, MAX( MIN( $F392*$F$264, $F392-SUM($I392:BJ392)),0),0)</f>
        <v>0</v>
      </c>
      <c r="BL392" s="53">
        <f xml:space="preserve"> (BL$2 &gt;= NTBA!$F$17) * IF(BL$268 &gt;= $E392, MAX( MIN( $F392*$F$264, $F392-SUM($I392:BK392)),0),0)</f>
        <v>0</v>
      </c>
      <c r="BM392" s="53">
        <f xml:space="preserve"> (BM$2 &gt;= NTBA!$F$17) * IF(BM$268 &gt;= $E392, MAX( MIN( $F392*$F$264, $F392-SUM($I392:BL392)),0),0)</f>
        <v>0</v>
      </c>
      <c r="BN392" s="53">
        <f xml:space="preserve"> (BN$2 &gt;= NTBA!$F$17) * IF(BN$268 &gt;= $E392, MAX( MIN( $F392*$F$264, $F392-SUM($I392:BM392)),0),0)</f>
        <v>0</v>
      </c>
      <c r="BO392" s="53">
        <f xml:space="preserve"> (BO$2 &gt;= NTBA!$F$17) * IF(BO$268 &gt;= $E392, MAX( MIN( $F392*$F$264, $F392-SUM($I392:BN392)),0),0)</f>
        <v>0</v>
      </c>
      <c r="BP392" s="53">
        <f xml:space="preserve"> (BP$2 &gt;= NTBA!$F$17) * IF(BP$268 &gt;= $E392, MAX( MIN( $F392*$F$264, $F392-SUM($I392:BO392)),0),0)</f>
        <v>0</v>
      </c>
      <c r="BQ392" s="53">
        <f xml:space="preserve"> (BQ$2 &gt;= NTBA!$F$17) * IF(BQ$268 &gt;= $E392, MAX( MIN( $F392*$F$264, $F392-SUM($I392:BP392)),0),0)</f>
        <v>0</v>
      </c>
      <c r="BR392" s="53">
        <f xml:space="preserve"> (BR$2 &gt;= NTBA!$F$17) * IF(BR$268 &gt;= $E392, MAX( MIN( $F392*$F$264, $F392-SUM($I392:BQ392)),0),0)</f>
        <v>0</v>
      </c>
      <c r="BS392" s="53">
        <f xml:space="preserve"> (BS$2 &gt;= NTBA!$F$17) * IF(BS$268 &gt;= $E392, MAX( MIN( $F392*$F$264, $F392-SUM($I392:BR392)),0),0)</f>
        <v>0</v>
      </c>
      <c r="BT392" s="53">
        <f xml:space="preserve"> (BT$2 &gt;= NTBA!$F$17) * IF(BT$268 &gt;= $E392, MAX( MIN( $F392*$F$264, $F392-SUM($I392:BS392)),0),0)</f>
        <v>0</v>
      </c>
      <c r="BU392" s="53">
        <f xml:space="preserve"> (BU$2 &gt;= NTBA!$F$17) * IF(BU$268 &gt;= $E392, MAX( MIN( $F392*$F$264, $F392-SUM($I392:BT392)),0),0)</f>
        <v>0</v>
      </c>
      <c r="BV392" s="53">
        <f xml:space="preserve"> (BV$2 &gt;= NTBA!$F$17) * IF(BV$268 &gt;= $E392, MAX( MIN( $F392*$F$264, $F392-SUM($I392:BU392)),0),0)</f>
        <v>0</v>
      </c>
      <c r="BW392" s="53">
        <f xml:space="preserve"> (BW$2 &gt;= NTBA!$F$17) * IF(BW$268 &gt;= $E392, MAX( MIN( $F392*$F$264, $F392-SUM($I392:BV392)),0),0)</f>
        <v>0</v>
      </c>
      <c r="BX392" s="53">
        <f xml:space="preserve"> (BX$2 &gt;= NTBA!$F$17) * IF(BX$268 &gt;= $E392, MAX( MIN( $F392*$F$264, $F392-SUM($I392:BW392)),0),0)</f>
        <v>0</v>
      </c>
      <c r="BY392" s="53">
        <f xml:space="preserve"> (BY$2 &gt;= NTBA!$F$17) * IF(BY$268 &gt;= $E392, MAX( MIN( $F392*$F$264, $F392-SUM($I392:BX392)),0),0)</f>
        <v>0</v>
      </c>
      <c r="BZ392" s="53">
        <f xml:space="preserve"> (BZ$2 &gt;= NTBA!$F$17) * IF(BZ$268 &gt;= $E392, MAX( MIN( $F392*$F$264, $F392-SUM($I392:BY392)),0),0)</f>
        <v>0</v>
      </c>
      <c r="CA392" s="53">
        <f xml:space="preserve"> (CA$2 &gt;= NTBA!$F$17) * IF(CA$268 &gt;= $E392, MAX( MIN( $F392*$F$264, $F392-SUM($I392:BZ392)),0),0)</f>
        <v>0</v>
      </c>
      <c r="CB392" s="53">
        <f xml:space="preserve"> (CB$2 &gt;= NTBA!$F$17) * IF(CB$268 &gt;= $E392, MAX( MIN( $F392*$F$264, $F392-SUM($I392:CA392)),0),0)</f>
        <v>0</v>
      </c>
      <c r="CC392" s="53">
        <f xml:space="preserve"> (CC$2 &gt;= NTBA!$F$17) * IF(CC$268 &gt;= $E392, MAX( MIN( $F392*$F$264, $F392-SUM($I392:CB392)),0),0)</f>
        <v>0</v>
      </c>
      <c r="CD392" s="53">
        <f xml:space="preserve"> (CD$2 &gt;= NTBA!$F$17) * IF(CD$268 &gt;= $E392, MAX( MIN( $F392*$F$264, $F392-SUM($I392:CC392)),0),0)</f>
        <v>0</v>
      </c>
      <c r="CE392" s="53">
        <f xml:space="preserve"> (CE$2 &gt;= NTBA!$F$17) * IF(CE$268 &gt;= $E392, MAX( MIN( $F392*$F$264, $F392-SUM($I392:CD392)),0),0)</f>
        <v>0</v>
      </c>
      <c r="CF392" s="53">
        <f xml:space="preserve"> (CF$2 &gt;= NTBA!$F$17) * IF(CF$268 &gt;= $E392, MAX( MIN( $F392*$F$264, $F392-SUM($I392:CE392)),0),0)</f>
        <v>0</v>
      </c>
      <c r="CG392" s="53">
        <f xml:space="preserve"> (CG$2 &gt;= NTBA!$F$17) * IF(CG$268 &gt;= $E392, MAX( MIN( $F392*$F$264, $F392-SUM($I392:CF392)),0),0)</f>
        <v>0</v>
      </c>
      <c r="CH392" s="53">
        <f xml:space="preserve"> (CH$2 &gt;= NTBA!$F$17) * IF(CH$268 &gt;= $E392, MAX( MIN( $F392*$F$264, $F392-SUM($I392:CG392)),0),0)</f>
        <v>0</v>
      </c>
      <c r="CI392" s="53">
        <f xml:space="preserve"> (CI$2 &gt;= NTBA!$F$17) * IF(CI$268 &gt;= $E392, MAX( MIN( $F392*$F$264, $F392-SUM($I392:CH392)),0),0)</f>
        <v>0</v>
      </c>
      <c r="CJ392" s="53">
        <f xml:space="preserve"> (CJ$2 &gt;= NTBA!$F$17) * IF(CJ$268 &gt;= $E392, MAX( MIN( $F392*$F$264, $F392-SUM($I392:CI392)),0),0)</f>
        <v>0</v>
      </c>
      <c r="CK392" s="53">
        <f xml:space="preserve"> (CK$2 &gt;= NTBA!$F$17) * IF(CK$268 &gt;= $E392, MAX( MIN( $F392*$F$264, $F392-SUM($I392:CJ392)),0),0)</f>
        <v>0</v>
      </c>
      <c r="CL392" s="53">
        <f xml:space="preserve"> (CL$2 &gt;= NTBA!$F$17) * IF(CL$268 &gt;= $E392, MAX( MIN( $F392*$F$264, $F392-SUM($I392:CK392)),0),0)</f>
        <v>0</v>
      </c>
      <c r="CM392" s="53">
        <f xml:space="preserve"> (CM$2 &gt;= NTBA!$F$17) * IF(CM$268 &gt;= $E392, MAX( MIN( $F392*$F$264, $F392-SUM($I392:CL392)),0),0)</f>
        <v>0</v>
      </c>
      <c r="CN392" s="53">
        <f xml:space="preserve"> (CN$2 &gt;= NTBA!$F$17) * IF(CN$268 &gt;= $E392, MAX( MIN( $F392*$F$264, $F392-SUM($I392:CM392)),0),0)</f>
        <v>0</v>
      </c>
      <c r="CO392" s="53">
        <f xml:space="preserve"> (CO$2 &gt;= NTBA!$F$17) * IF(CO$268 &gt;= $E392, MAX( MIN( $F392*$F$264, $F392-SUM($I392:CN392)),0),0)</f>
        <v>0</v>
      </c>
      <c r="CP392" s="53">
        <f xml:space="preserve"> (CP$2 &gt;= NTBA!$F$17) * IF(CP$268 &gt;= $E392, MAX( MIN( $F392*$F$264, $F392-SUM($I392:CO392)),0),0)</f>
        <v>0</v>
      </c>
      <c r="CQ392" s="53">
        <f xml:space="preserve"> (CQ$2 &gt;= NTBA!$F$17) * IF(CQ$268 &gt;= $E392, MAX( MIN( $F392*$F$264, $F392-SUM($I392:CP392)),0),0)</f>
        <v>0</v>
      </c>
      <c r="CR392" s="53">
        <f xml:space="preserve"> (CR$2 &gt;= NTBA!$F$17) * IF(CR$268 &gt;= $E392, MAX( MIN( $F392*$F$264, $F392-SUM($I392:CQ392)),0),0)</f>
        <v>0</v>
      </c>
      <c r="CS392" s="53">
        <f xml:space="preserve"> (CS$2 &gt;= NTBA!$F$17) * IF(CS$268 &gt;= $E392, MAX( MIN( $F392*$F$264, $F392-SUM($I392:CR392)),0),0)</f>
        <v>0</v>
      </c>
      <c r="CT392" s="53">
        <f xml:space="preserve"> (CT$2 &gt;= NTBA!$F$17) * IF(CT$268 &gt;= $E392, MAX( MIN( $F392*$F$264, $F392-SUM($I392:CS392)),0),0)</f>
        <v>0</v>
      </c>
      <c r="CU392" s="53">
        <f xml:space="preserve"> (CU$2 &gt;= NTBA!$F$17) * IF(CU$268 &gt;= $E392, MAX( MIN( $F392*$F$264, $F392-SUM($I392:CT392)),0),0)</f>
        <v>0</v>
      </c>
      <c r="CV392" s="53">
        <f xml:space="preserve"> (CV$2 &gt;= NTBA!$F$17) * IF(CV$268 &gt;= $E392, MAX( MIN( $F392*$F$264, $F392-SUM($I392:CU392)),0),0)</f>
        <v>0</v>
      </c>
      <c r="CW392" s="53">
        <f xml:space="preserve"> (CW$2 &gt;= NTBA!$F$17) * IF(CW$268 &gt;= $E392, MAX( MIN( $F392*$F$264, $F392-SUM($I392:CV392)),0),0)</f>
        <v>0</v>
      </c>
      <c r="CX392" s="53">
        <f xml:space="preserve"> (CX$2 &gt;= NTBA!$F$17) * IF(CX$268 &gt;= $E392, MAX( MIN( $F392*$F$264, $F392-SUM($I392:CW392)),0),0)</f>
        <v>0</v>
      </c>
      <c r="CY392" s="53">
        <f xml:space="preserve"> (CY$2 &gt;= NTBA!$F$17) * IF(CY$268 &gt;= $E392, MAX( MIN( $F392*$F$264, $F392-SUM($I392:CX392)),0),0)</f>
        <v>0</v>
      </c>
      <c r="CZ392" s="53">
        <f xml:space="preserve"> (CZ$2 &gt;= NTBA!$F$17) * IF(CZ$268 &gt;= $E392, MAX( MIN( $F392*$F$264, $F392-SUM($I392:CY392)),0),0)</f>
        <v>0</v>
      </c>
      <c r="DA392" s="53">
        <f xml:space="preserve"> (DA$2 &gt;= NTBA!$F$17) * IF(DA$268 &gt;= $E392, MAX( MIN( $F392*$F$264, $F392-SUM($I392:CZ392)),0),0)</f>
        <v>0</v>
      </c>
      <c r="DB392" s="53">
        <f xml:space="preserve"> (DB$2 &gt;= NTBA!$F$17) * IF(DB$268 &gt;= $E392, MAX( MIN( $F392*$F$264, $F392-SUM($I392:DA392)),0),0)</f>
        <v>0</v>
      </c>
      <c r="DC392" s="53">
        <f xml:space="preserve"> (DC$2 &gt;= NTBA!$F$17) * IF(DC$268 &gt;= $E392, MAX( MIN( $F392*$F$264, $F392-SUM($I392:DB392)),0),0)</f>
        <v>0</v>
      </c>
      <c r="DD392" s="53">
        <f xml:space="preserve"> (DD$2 &gt;= NTBA!$F$17) * IF(DD$268 &gt;= $E392, MAX( MIN( $F392*$F$264, $F392-SUM($I392:DC392)),0),0)</f>
        <v>0</v>
      </c>
      <c r="DE392" s="53">
        <f xml:space="preserve"> (DE$2 &gt;= NTBA!$F$17) * IF(DE$268 &gt;= $E392, MAX( MIN( $F392*$F$264, $F392-SUM($I392:DD392)),0),0)</f>
        <v>0</v>
      </c>
      <c r="DF392" s="53">
        <f xml:space="preserve"> (DF$2 &gt;= NTBA!$F$17) * IF(DF$268 &gt;= $E392, MAX( MIN( $F392*$F$264, $F392-SUM($I392:DE392)),0),0)</f>
        <v>0</v>
      </c>
      <c r="DG392" s="53">
        <f xml:space="preserve"> (DG$2 &gt;= NTBA!$F$17) * IF(DG$268 &gt;= $E392, MAX( MIN( $F392*$F$264, $F392-SUM($I392:DF392)),0),0)</f>
        <v>0</v>
      </c>
      <c r="DH392" s="53">
        <f xml:space="preserve"> (DH$2 &gt;= NTBA!$F$17) * IF(DH$268 &gt;= $E392, MAX( MIN( $F392*$F$264, $F392-SUM($I392:DG392)),0),0)</f>
        <v>0</v>
      </c>
      <c r="DI392" s="53">
        <f xml:space="preserve"> (DI$2 &gt;= NTBA!$F$17) * IF(DI$268 &gt;= $E392, MAX( MIN( $F392*$F$264, $F392-SUM($I392:DH392)),0),0)</f>
        <v>0</v>
      </c>
      <c r="DJ392" s="53">
        <f xml:space="preserve"> (DJ$2 &gt;= NTBA!$F$17) * IF(DJ$268 &gt;= $E392, MAX( MIN( $F392*$F$264, $F392-SUM($I392:DI392)),0),0)</f>
        <v>0</v>
      </c>
      <c r="DK392" s="53">
        <f xml:space="preserve"> (DK$2 &gt;= NTBA!$F$17) * IF(DK$268 &gt;= $E392, MAX( MIN( $F392*$F$264, $F392-SUM($I392:DJ392)),0),0)</f>
        <v>0</v>
      </c>
      <c r="DL392" s="53">
        <f xml:space="preserve"> (DL$2 &gt;= NTBA!$F$17) * IF(DL$268 &gt;= $E392, MAX( MIN( $F392*$F$264, $F392-SUM($I392:DK392)),0),0)</f>
        <v>0</v>
      </c>
      <c r="DM392" s="53">
        <f xml:space="preserve"> (DM$2 &gt;= NTBA!$F$17) * IF(DM$268 &gt;= $E392, MAX( MIN( $F392*$F$264, $F392-SUM($I392:DL392)),0),0)</f>
        <v>0</v>
      </c>
      <c r="DN392" s="53">
        <f xml:space="preserve"> (DN$2 &gt;= NTBA!$F$17) * IF(DN$268 &gt;= $E392, MAX( MIN( $F392*$F$264, $F392-SUM($I392:DM392)),0),0)</f>
        <v>0</v>
      </c>
      <c r="DO392" s="53">
        <f xml:space="preserve"> (DO$2 &gt;= NTBA!$F$17) * IF(DO$268 &gt;= $E392, MAX( MIN( $F392*$F$264, $F392-SUM($I392:DN392)),0),0)</f>
        <v>0</v>
      </c>
      <c r="DP392" s="53">
        <f xml:space="preserve"> (DP$2 &gt;= NTBA!$F$17) * IF(DP$268 &gt;= $E392, MAX( MIN( $F392*$F$264, $F392-SUM($I392:DO392)),0),0)</f>
        <v>0</v>
      </c>
      <c r="DQ392" s="53">
        <f xml:space="preserve"> (DQ$2 &gt;= NTBA!$F$17) * IF(DQ$268 &gt;= $E392, MAX( MIN( $F392*$F$264, $F392-SUM($I392:DP392)),0),0)</f>
        <v>0</v>
      </c>
      <c r="DR392" s="53">
        <f xml:space="preserve"> (DR$2 &gt;= NTBA!$F$17) * IF(DR$268 &gt;= $E392, MAX( MIN( $F392*$F$264, $F392-SUM($I392:DQ392)),0),0)</f>
        <v>0</v>
      </c>
      <c r="DS392" s="53">
        <f xml:space="preserve"> (DS$2 &gt;= NTBA!$F$17) * IF(DS$268 &gt;= $E392, MAX( MIN( $F392*$F$264, $F392-SUM($I392:DR392)),0),0)</f>
        <v>0</v>
      </c>
      <c r="DT392" s="53">
        <f xml:space="preserve"> (DT$2 &gt;= NTBA!$F$17) * IF(DT$268 &gt;= $E392, MAX( MIN( $F392*$F$264, $F392-SUM($I392:DS392)),0),0)</f>
        <v>0</v>
      </c>
      <c r="DU392" s="53">
        <f xml:space="preserve"> (DU$2 &gt;= NTBA!$F$17) * IF(DU$268 &gt;= $E392, MAX( MIN( $F392*$F$264, $F392-SUM($I392:DT392)),0),0)</f>
        <v>0</v>
      </c>
      <c r="DV392" s="53">
        <f xml:space="preserve"> (DV$2 &gt;= NTBA!$F$17) * IF(DV$268 &gt;= $E392, MAX( MIN( $F392*$F$264, $F392-SUM($I392:DU392)),0),0)</f>
        <v>0</v>
      </c>
      <c r="DW392" s="53">
        <f xml:space="preserve"> (DW$2 &gt;= NTBA!$F$17) * IF(DW$268 &gt;= $E392, MAX( MIN( $F392*$F$264, $F392-SUM($I392:DV392)),0),0)</f>
        <v>0</v>
      </c>
      <c r="DX392" s="53">
        <f xml:space="preserve"> (DX$2 &gt;= NTBA!$F$17) * IF(DX$268 &gt;= $E392, MAX( MIN( $F392*$F$264, $F392-SUM($I392:DW392)),0),0)</f>
        <v>0</v>
      </c>
      <c r="DY392" s="53">
        <f xml:space="preserve"> (DY$2 &gt;= NTBA!$F$17) * IF(DY$268 &gt;= $E392, MAX( MIN( $F392*$F$264, $F392-SUM($I392:DX392)),0),0)</f>
        <v>0</v>
      </c>
      <c r="DZ392" s="53">
        <f xml:space="preserve"> (DZ$2 &gt;= NTBA!$F$17) * IF(DZ$268 &gt;= $E392, MAX( MIN( $F392*$F$264, $F392-SUM($I392:DY392)),0),0)</f>
        <v>0</v>
      </c>
      <c r="EA392" s="53">
        <f xml:space="preserve"> (EA$2 &gt;= NTBA!$F$17) * IF(EA$268 &gt;= $E392, MAX( MIN( $F392*$F$264, $F392-SUM($I392:DZ392)),0),0)</f>
        <v>0</v>
      </c>
      <c r="EB392" s="53">
        <f xml:space="preserve"> (EB$2 &gt;= NTBA!$F$17) * IF(EB$268 &gt;= $E392, MAX( MIN( $F392*$F$264, $F392-SUM($I392:EA392)),0),0)</f>
        <v>0</v>
      </c>
      <c r="EC392" s="53">
        <f ca="1" xml:space="preserve"> (EC$2 &gt;= NTBA!$F$17) * IF(EC$268 &gt;= $E392, MAX( MIN( $F392*$F$264, $F392-SUM($I392:EB392)),0),0)</f>
        <v>0</v>
      </c>
      <c r="ED392" s="53">
        <f ca="1" xml:space="preserve"> (ED$2 &gt;= NTBA!$F$17) * IF(ED$268 &gt;= $E392, MAX( MIN( $F392*$F$264, $F392-SUM($I392:EC392)),0),0)</f>
        <v>0</v>
      </c>
      <c r="EE392" s="53">
        <f ca="1" xml:space="preserve"> (EE$2 &gt;= NTBA!$F$17) * IF(EE$268 &gt;= $E392, MAX( MIN( $F392*$F$264, $F392-SUM($I392:ED392)),0),0)</f>
        <v>0</v>
      </c>
      <c r="EF392" s="53">
        <f ca="1" xml:space="preserve"> (EF$2 &gt;= NTBA!$F$17) * IF(EF$268 &gt;= $E392, MAX( MIN( $F392*$F$264, $F392-SUM($I392:EE392)),0),0)</f>
        <v>0</v>
      </c>
      <c r="EG392" s="53">
        <f ca="1" xml:space="preserve"> (EG$2 &gt;= NTBA!$F$17) * IF(EG$268 &gt;= $E392, MAX( MIN( $F392*$F$264, $F392-SUM($I392:EF392)),0),0)</f>
        <v>0</v>
      </c>
      <c r="EH392" s="53">
        <f ca="1" xml:space="preserve"> (EH$2 &gt;= NTBA!$F$17) * IF(EH$268 &gt;= $E392, MAX( MIN( $F392*$F$264, $F392-SUM($I392:EG392)),0),0)</f>
        <v>0</v>
      </c>
      <c r="EI392" s="21"/>
    </row>
    <row r="393" spans="1:139" ht="15" customHeight="1" outlineLevel="1" x14ac:dyDescent="0.35">
      <c r="E393" s="625">
        <v>125</v>
      </c>
      <c r="F393" s="415">
        <f ca="1"/>
        <v>0</v>
      </c>
      <c r="H393" s="26">
        <f t="shared" ca="1" si="185"/>
        <v>0</v>
      </c>
      <c r="I393" s="39"/>
      <c r="J393" s="53">
        <f xml:space="preserve"> (J$2 &gt;= NTBA!$F$17) * IF(J$268 &gt;= $E393, MAX( MIN( $F393*$F$264, $F393-SUM($I393:I393)),0),0)</f>
        <v>0</v>
      </c>
      <c r="K393" s="53">
        <f xml:space="preserve"> (K$2 &gt;= NTBA!$F$17) * IF(K$268 &gt;= $E393, MAX( MIN( $F393*$F$264, $F393-SUM($I393:J393)),0),0)</f>
        <v>0</v>
      </c>
      <c r="L393" s="53">
        <f xml:space="preserve"> (L$2 &gt;= NTBA!$F$17) * IF(L$268 &gt;= $E393, MAX( MIN( $F393*$F$264, $F393-SUM($I393:K393)),0),0)</f>
        <v>0</v>
      </c>
      <c r="M393" s="53">
        <f xml:space="preserve"> (M$2 &gt;= NTBA!$F$17) * IF(M$268 &gt;= $E393, MAX( MIN( $F393*$F$264, $F393-SUM($I393:L393)),0),0)</f>
        <v>0</v>
      </c>
      <c r="N393" s="53">
        <f xml:space="preserve"> (N$2 &gt;= NTBA!$F$17) * IF(N$268 &gt;= $E393, MAX( MIN( $F393*$F$264, $F393-SUM($I393:M393)),0),0)</f>
        <v>0</v>
      </c>
      <c r="O393" s="53">
        <f xml:space="preserve"> (O$2 &gt;= NTBA!$F$17) * IF(O$268 &gt;= $E393, MAX( MIN( $F393*$F$264, $F393-SUM($I393:N393)),0),0)</f>
        <v>0</v>
      </c>
      <c r="P393" s="53">
        <f xml:space="preserve"> (P$2 &gt;= NTBA!$F$17) * IF(P$268 &gt;= $E393, MAX( MIN( $F393*$F$264, $F393-SUM($I393:O393)),0),0)</f>
        <v>0</v>
      </c>
      <c r="Q393" s="53">
        <f xml:space="preserve"> (Q$2 &gt;= NTBA!$F$17) * IF(Q$268 &gt;= $E393, MAX( MIN( $F393*$F$264, $F393-SUM($I393:P393)),0),0)</f>
        <v>0</v>
      </c>
      <c r="R393" s="53">
        <f xml:space="preserve"> (R$2 &gt;= NTBA!$F$17) * IF(R$268 &gt;= $E393, MAX( MIN( $F393*$F$264, $F393-SUM($I393:Q393)),0),0)</f>
        <v>0</v>
      </c>
      <c r="S393" s="53">
        <f xml:space="preserve"> (S$2 &gt;= NTBA!$F$17) * IF(S$268 &gt;= $E393, MAX( MIN( $F393*$F$264, $F393-SUM($I393:R393)),0),0)</f>
        <v>0</v>
      </c>
      <c r="T393" s="53">
        <f xml:space="preserve"> (T$2 &gt;= NTBA!$F$17) * IF(T$268 &gt;= $E393, MAX( MIN( $F393*$F$264, $F393-SUM($I393:S393)),0),0)</f>
        <v>0</v>
      </c>
      <c r="U393" s="53">
        <f xml:space="preserve"> (U$2 &gt;= NTBA!$F$17) * IF(U$268 &gt;= $E393, MAX( MIN( $F393*$F$264, $F393-SUM($I393:T393)),0),0)</f>
        <v>0</v>
      </c>
      <c r="V393" s="53">
        <f xml:space="preserve"> (V$2 &gt;= NTBA!$F$17) * IF(V$268 &gt;= $E393, MAX( MIN( $F393*$F$264, $F393-SUM($I393:U393)),0),0)</f>
        <v>0</v>
      </c>
      <c r="W393" s="53">
        <f xml:space="preserve"> (W$2 &gt;= NTBA!$F$17) * IF(W$268 &gt;= $E393, MAX( MIN( $F393*$F$264, $F393-SUM($I393:V393)),0),0)</f>
        <v>0</v>
      </c>
      <c r="X393" s="53">
        <f xml:space="preserve"> (X$2 &gt;= NTBA!$F$17) * IF(X$268 &gt;= $E393, MAX( MIN( $F393*$F$264, $F393-SUM($I393:W393)),0),0)</f>
        <v>0</v>
      </c>
      <c r="Y393" s="53">
        <f xml:space="preserve"> (Y$2 &gt;= NTBA!$F$17) * IF(Y$268 &gt;= $E393, MAX( MIN( $F393*$F$264, $F393-SUM($I393:X393)),0),0)</f>
        <v>0</v>
      </c>
      <c r="Z393" s="53">
        <f xml:space="preserve"> (Z$2 &gt;= NTBA!$F$17) * IF(Z$268 &gt;= $E393, MAX( MIN( $F393*$F$264, $F393-SUM($I393:Y393)),0),0)</f>
        <v>0</v>
      </c>
      <c r="AA393" s="53">
        <f xml:space="preserve"> (AA$2 &gt;= NTBA!$F$17) * IF(AA$268 &gt;= $E393, MAX( MIN( $F393*$F$264, $F393-SUM($I393:Z393)),0),0)</f>
        <v>0</v>
      </c>
      <c r="AB393" s="53">
        <f xml:space="preserve"> (AB$2 &gt;= NTBA!$F$17) * IF(AB$268 &gt;= $E393, MAX( MIN( $F393*$F$264, $F393-SUM($I393:AA393)),0),0)</f>
        <v>0</v>
      </c>
      <c r="AC393" s="53">
        <f xml:space="preserve"> (AC$2 &gt;= NTBA!$F$17) * IF(AC$268 &gt;= $E393, MAX( MIN( $F393*$F$264, $F393-SUM($I393:AB393)),0),0)</f>
        <v>0</v>
      </c>
      <c r="AD393" s="53">
        <f xml:space="preserve"> (AD$2 &gt;= NTBA!$F$17) * IF(AD$268 &gt;= $E393, MAX( MIN( $F393*$F$264, $F393-SUM($I393:AC393)),0),0)</f>
        <v>0</v>
      </c>
      <c r="AE393" s="53">
        <f xml:space="preserve"> (AE$2 &gt;= NTBA!$F$17) * IF(AE$268 &gt;= $E393, MAX( MIN( $F393*$F$264, $F393-SUM($I393:AD393)),0),0)</f>
        <v>0</v>
      </c>
      <c r="AF393" s="53">
        <f xml:space="preserve"> (AF$2 &gt;= NTBA!$F$17) * IF(AF$268 &gt;= $E393, MAX( MIN( $F393*$F$264, $F393-SUM($I393:AE393)),0),0)</f>
        <v>0</v>
      </c>
      <c r="AG393" s="53">
        <f xml:space="preserve"> (AG$2 &gt;= NTBA!$F$17) * IF(AG$268 &gt;= $E393, MAX( MIN( $F393*$F$264, $F393-SUM($I393:AF393)),0),0)</f>
        <v>0</v>
      </c>
      <c r="AH393" s="53">
        <f xml:space="preserve"> (AH$2 &gt;= NTBA!$F$17) * IF(AH$268 &gt;= $E393, MAX( MIN( $F393*$F$264, $F393-SUM($I393:AG393)),0),0)</f>
        <v>0</v>
      </c>
      <c r="AI393" s="53">
        <f xml:space="preserve"> (AI$2 &gt;= NTBA!$F$17) * IF(AI$268 &gt;= $E393, MAX( MIN( $F393*$F$264, $F393-SUM($I393:AH393)),0),0)</f>
        <v>0</v>
      </c>
      <c r="AJ393" s="53">
        <f xml:space="preserve"> (AJ$2 &gt;= NTBA!$F$17) * IF(AJ$268 &gt;= $E393, MAX( MIN( $F393*$F$264, $F393-SUM($I393:AI393)),0),0)</f>
        <v>0</v>
      </c>
      <c r="AK393" s="53">
        <f xml:space="preserve"> (AK$2 &gt;= NTBA!$F$17) * IF(AK$268 &gt;= $E393, MAX( MIN( $F393*$F$264, $F393-SUM($I393:AJ393)),0),0)</f>
        <v>0</v>
      </c>
      <c r="AL393" s="53">
        <f xml:space="preserve"> (AL$2 &gt;= NTBA!$F$17) * IF(AL$268 &gt;= $E393, MAX( MIN( $F393*$F$264, $F393-SUM($I393:AK393)),0),0)</f>
        <v>0</v>
      </c>
      <c r="AM393" s="53">
        <f xml:space="preserve"> (AM$2 &gt;= NTBA!$F$17) * IF(AM$268 &gt;= $E393, MAX( MIN( $F393*$F$264, $F393-SUM($I393:AL393)),0),0)</f>
        <v>0</v>
      </c>
      <c r="AN393" s="53">
        <f xml:space="preserve"> (AN$2 &gt;= NTBA!$F$17) * IF(AN$268 &gt;= $E393, MAX( MIN( $F393*$F$264, $F393-SUM($I393:AM393)),0),0)</f>
        <v>0</v>
      </c>
      <c r="AO393" s="53">
        <f xml:space="preserve"> (AO$2 &gt;= NTBA!$F$17) * IF(AO$268 &gt;= $E393, MAX( MIN( $F393*$F$264, $F393-SUM($I393:AN393)),0),0)</f>
        <v>0</v>
      </c>
      <c r="AP393" s="53">
        <f xml:space="preserve"> (AP$2 &gt;= NTBA!$F$17) * IF(AP$268 &gt;= $E393, MAX( MIN( $F393*$F$264, $F393-SUM($I393:AO393)),0),0)</f>
        <v>0</v>
      </c>
      <c r="AQ393" s="53">
        <f xml:space="preserve"> (AQ$2 &gt;= NTBA!$F$17) * IF(AQ$268 &gt;= $E393, MAX( MIN( $F393*$F$264, $F393-SUM($I393:AP393)),0),0)</f>
        <v>0</v>
      </c>
      <c r="AR393" s="53">
        <f xml:space="preserve"> (AR$2 &gt;= NTBA!$F$17) * IF(AR$268 &gt;= $E393, MAX( MIN( $F393*$F$264, $F393-SUM($I393:AQ393)),0),0)</f>
        <v>0</v>
      </c>
      <c r="AS393" s="53">
        <f xml:space="preserve"> (AS$2 &gt;= NTBA!$F$17) * IF(AS$268 &gt;= $E393, MAX( MIN( $F393*$F$264, $F393-SUM($I393:AR393)),0),0)</f>
        <v>0</v>
      </c>
      <c r="AT393" s="53">
        <f xml:space="preserve"> (AT$2 &gt;= NTBA!$F$17) * IF(AT$268 &gt;= $E393, MAX( MIN( $F393*$F$264, $F393-SUM($I393:AS393)),0),0)</f>
        <v>0</v>
      </c>
      <c r="AU393" s="53">
        <f xml:space="preserve"> (AU$2 &gt;= NTBA!$F$17) * IF(AU$268 &gt;= $E393, MAX( MIN( $F393*$F$264, $F393-SUM($I393:AT393)),0),0)</f>
        <v>0</v>
      </c>
      <c r="AV393" s="53">
        <f xml:space="preserve"> (AV$2 &gt;= NTBA!$F$17) * IF(AV$268 &gt;= $E393, MAX( MIN( $F393*$F$264, $F393-SUM($I393:AU393)),0),0)</f>
        <v>0</v>
      </c>
      <c r="AW393" s="53">
        <f xml:space="preserve"> (AW$2 &gt;= NTBA!$F$17) * IF(AW$268 &gt;= $E393, MAX( MIN( $F393*$F$264, $F393-SUM($I393:AV393)),0),0)</f>
        <v>0</v>
      </c>
      <c r="AX393" s="53">
        <f xml:space="preserve"> (AX$2 &gt;= NTBA!$F$17) * IF(AX$268 &gt;= $E393, MAX( MIN( $F393*$F$264, $F393-SUM($I393:AW393)),0),0)</f>
        <v>0</v>
      </c>
      <c r="AY393" s="53">
        <f xml:space="preserve"> (AY$2 &gt;= NTBA!$F$17) * IF(AY$268 &gt;= $E393, MAX( MIN( $F393*$F$264, $F393-SUM($I393:AX393)),0),0)</f>
        <v>0</v>
      </c>
      <c r="AZ393" s="53">
        <f xml:space="preserve"> (AZ$2 &gt;= NTBA!$F$17) * IF(AZ$268 &gt;= $E393, MAX( MIN( $F393*$F$264, $F393-SUM($I393:AY393)),0),0)</f>
        <v>0</v>
      </c>
      <c r="BA393" s="53">
        <f xml:space="preserve"> (BA$2 &gt;= NTBA!$F$17) * IF(BA$268 &gt;= $E393, MAX( MIN( $F393*$F$264, $F393-SUM($I393:AZ393)),0),0)</f>
        <v>0</v>
      </c>
      <c r="BB393" s="53">
        <f xml:space="preserve"> (BB$2 &gt;= NTBA!$F$17) * IF(BB$268 &gt;= $E393, MAX( MIN( $F393*$F$264, $F393-SUM($I393:BA393)),0),0)</f>
        <v>0</v>
      </c>
      <c r="BC393" s="53">
        <f xml:space="preserve"> (BC$2 &gt;= NTBA!$F$17) * IF(BC$268 &gt;= $E393, MAX( MIN( $F393*$F$264, $F393-SUM($I393:BB393)),0),0)</f>
        <v>0</v>
      </c>
      <c r="BD393" s="53">
        <f xml:space="preserve"> (BD$2 &gt;= NTBA!$F$17) * IF(BD$268 &gt;= $E393, MAX( MIN( $F393*$F$264, $F393-SUM($I393:BC393)),0),0)</f>
        <v>0</v>
      </c>
      <c r="BE393" s="53">
        <f xml:space="preserve"> (BE$2 &gt;= NTBA!$F$17) * IF(BE$268 &gt;= $E393, MAX( MIN( $F393*$F$264, $F393-SUM($I393:BD393)),0),0)</f>
        <v>0</v>
      </c>
      <c r="BF393" s="53">
        <f xml:space="preserve"> (BF$2 &gt;= NTBA!$F$17) * IF(BF$268 &gt;= $E393, MAX( MIN( $F393*$F$264, $F393-SUM($I393:BE393)),0),0)</f>
        <v>0</v>
      </c>
      <c r="BG393" s="53">
        <f xml:space="preserve"> (BG$2 &gt;= NTBA!$F$17) * IF(BG$268 &gt;= $E393, MAX( MIN( $F393*$F$264, $F393-SUM($I393:BF393)),0),0)</f>
        <v>0</v>
      </c>
      <c r="BH393" s="53">
        <f xml:space="preserve"> (BH$2 &gt;= NTBA!$F$17) * IF(BH$268 &gt;= $E393, MAX( MIN( $F393*$F$264, $F393-SUM($I393:BG393)),0),0)</f>
        <v>0</v>
      </c>
      <c r="BI393" s="53">
        <f xml:space="preserve"> (BI$2 &gt;= NTBA!$F$17) * IF(BI$268 &gt;= $E393, MAX( MIN( $F393*$F$264, $F393-SUM($I393:BH393)),0),0)</f>
        <v>0</v>
      </c>
      <c r="BJ393" s="53">
        <f xml:space="preserve"> (BJ$2 &gt;= NTBA!$F$17) * IF(BJ$268 &gt;= $E393, MAX( MIN( $F393*$F$264, $F393-SUM($I393:BI393)),0),0)</f>
        <v>0</v>
      </c>
      <c r="BK393" s="53">
        <f xml:space="preserve"> (BK$2 &gt;= NTBA!$F$17) * IF(BK$268 &gt;= $E393, MAX( MIN( $F393*$F$264, $F393-SUM($I393:BJ393)),0),0)</f>
        <v>0</v>
      </c>
      <c r="BL393" s="53">
        <f xml:space="preserve"> (BL$2 &gt;= NTBA!$F$17) * IF(BL$268 &gt;= $E393, MAX( MIN( $F393*$F$264, $F393-SUM($I393:BK393)),0),0)</f>
        <v>0</v>
      </c>
      <c r="BM393" s="53">
        <f xml:space="preserve"> (BM$2 &gt;= NTBA!$F$17) * IF(BM$268 &gt;= $E393, MAX( MIN( $F393*$F$264, $F393-SUM($I393:BL393)),0),0)</f>
        <v>0</v>
      </c>
      <c r="BN393" s="53">
        <f xml:space="preserve"> (BN$2 &gt;= NTBA!$F$17) * IF(BN$268 &gt;= $E393, MAX( MIN( $F393*$F$264, $F393-SUM($I393:BM393)),0),0)</f>
        <v>0</v>
      </c>
      <c r="BO393" s="53">
        <f xml:space="preserve"> (BO$2 &gt;= NTBA!$F$17) * IF(BO$268 &gt;= $E393, MAX( MIN( $F393*$F$264, $F393-SUM($I393:BN393)),0),0)</f>
        <v>0</v>
      </c>
      <c r="BP393" s="53">
        <f xml:space="preserve"> (BP$2 &gt;= NTBA!$F$17) * IF(BP$268 &gt;= $E393, MAX( MIN( $F393*$F$264, $F393-SUM($I393:BO393)),0),0)</f>
        <v>0</v>
      </c>
      <c r="BQ393" s="53">
        <f xml:space="preserve"> (BQ$2 &gt;= NTBA!$F$17) * IF(BQ$268 &gt;= $E393, MAX( MIN( $F393*$F$264, $F393-SUM($I393:BP393)),0),0)</f>
        <v>0</v>
      </c>
      <c r="BR393" s="53">
        <f xml:space="preserve"> (BR$2 &gt;= NTBA!$F$17) * IF(BR$268 &gt;= $E393, MAX( MIN( $F393*$F$264, $F393-SUM($I393:BQ393)),0),0)</f>
        <v>0</v>
      </c>
      <c r="BS393" s="53">
        <f xml:space="preserve"> (BS$2 &gt;= NTBA!$F$17) * IF(BS$268 &gt;= $E393, MAX( MIN( $F393*$F$264, $F393-SUM($I393:BR393)),0),0)</f>
        <v>0</v>
      </c>
      <c r="BT393" s="53">
        <f xml:space="preserve"> (BT$2 &gt;= NTBA!$F$17) * IF(BT$268 &gt;= $E393, MAX( MIN( $F393*$F$264, $F393-SUM($I393:BS393)),0),0)</f>
        <v>0</v>
      </c>
      <c r="BU393" s="53">
        <f xml:space="preserve"> (BU$2 &gt;= NTBA!$F$17) * IF(BU$268 &gt;= $E393, MAX( MIN( $F393*$F$264, $F393-SUM($I393:BT393)),0),0)</f>
        <v>0</v>
      </c>
      <c r="BV393" s="53">
        <f xml:space="preserve"> (BV$2 &gt;= NTBA!$F$17) * IF(BV$268 &gt;= $E393, MAX( MIN( $F393*$F$264, $F393-SUM($I393:BU393)),0),0)</f>
        <v>0</v>
      </c>
      <c r="BW393" s="53">
        <f xml:space="preserve"> (BW$2 &gt;= NTBA!$F$17) * IF(BW$268 &gt;= $E393, MAX( MIN( $F393*$F$264, $F393-SUM($I393:BV393)),0),0)</f>
        <v>0</v>
      </c>
      <c r="BX393" s="53">
        <f xml:space="preserve"> (BX$2 &gt;= NTBA!$F$17) * IF(BX$268 &gt;= $E393, MAX( MIN( $F393*$F$264, $F393-SUM($I393:BW393)),0),0)</f>
        <v>0</v>
      </c>
      <c r="BY393" s="53">
        <f xml:space="preserve"> (BY$2 &gt;= NTBA!$F$17) * IF(BY$268 &gt;= $E393, MAX( MIN( $F393*$F$264, $F393-SUM($I393:BX393)),0),0)</f>
        <v>0</v>
      </c>
      <c r="BZ393" s="53">
        <f xml:space="preserve"> (BZ$2 &gt;= NTBA!$F$17) * IF(BZ$268 &gt;= $E393, MAX( MIN( $F393*$F$264, $F393-SUM($I393:BY393)),0),0)</f>
        <v>0</v>
      </c>
      <c r="CA393" s="53">
        <f xml:space="preserve"> (CA$2 &gt;= NTBA!$F$17) * IF(CA$268 &gt;= $E393, MAX( MIN( $F393*$F$264, $F393-SUM($I393:BZ393)),0),0)</f>
        <v>0</v>
      </c>
      <c r="CB393" s="53">
        <f xml:space="preserve"> (CB$2 &gt;= NTBA!$F$17) * IF(CB$268 &gt;= $E393, MAX( MIN( $F393*$F$264, $F393-SUM($I393:CA393)),0),0)</f>
        <v>0</v>
      </c>
      <c r="CC393" s="53">
        <f xml:space="preserve"> (CC$2 &gt;= NTBA!$F$17) * IF(CC$268 &gt;= $E393, MAX( MIN( $F393*$F$264, $F393-SUM($I393:CB393)),0),0)</f>
        <v>0</v>
      </c>
      <c r="CD393" s="53">
        <f xml:space="preserve"> (CD$2 &gt;= NTBA!$F$17) * IF(CD$268 &gt;= $E393, MAX( MIN( $F393*$F$264, $F393-SUM($I393:CC393)),0),0)</f>
        <v>0</v>
      </c>
      <c r="CE393" s="53">
        <f xml:space="preserve"> (CE$2 &gt;= NTBA!$F$17) * IF(CE$268 &gt;= $E393, MAX( MIN( $F393*$F$264, $F393-SUM($I393:CD393)),0),0)</f>
        <v>0</v>
      </c>
      <c r="CF393" s="53">
        <f xml:space="preserve"> (CF$2 &gt;= NTBA!$F$17) * IF(CF$268 &gt;= $E393, MAX( MIN( $F393*$F$264, $F393-SUM($I393:CE393)),0),0)</f>
        <v>0</v>
      </c>
      <c r="CG393" s="53">
        <f xml:space="preserve"> (CG$2 &gt;= NTBA!$F$17) * IF(CG$268 &gt;= $E393, MAX( MIN( $F393*$F$264, $F393-SUM($I393:CF393)),0),0)</f>
        <v>0</v>
      </c>
      <c r="CH393" s="53">
        <f xml:space="preserve"> (CH$2 &gt;= NTBA!$F$17) * IF(CH$268 &gt;= $E393, MAX( MIN( $F393*$F$264, $F393-SUM($I393:CG393)),0),0)</f>
        <v>0</v>
      </c>
      <c r="CI393" s="53">
        <f xml:space="preserve"> (CI$2 &gt;= NTBA!$F$17) * IF(CI$268 &gt;= $E393, MAX( MIN( $F393*$F$264, $F393-SUM($I393:CH393)),0),0)</f>
        <v>0</v>
      </c>
      <c r="CJ393" s="53">
        <f xml:space="preserve"> (CJ$2 &gt;= NTBA!$F$17) * IF(CJ$268 &gt;= $E393, MAX( MIN( $F393*$F$264, $F393-SUM($I393:CI393)),0),0)</f>
        <v>0</v>
      </c>
      <c r="CK393" s="53">
        <f xml:space="preserve"> (CK$2 &gt;= NTBA!$F$17) * IF(CK$268 &gt;= $E393, MAX( MIN( $F393*$F$264, $F393-SUM($I393:CJ393)),0),0)</f>
        <v>0</v>
      </c>
      <c r="CL393" s="53">
        <f xml:space="preserve"> (CL$2 &gt;= NTBA!$F$17) * IF(CL$268 &gt;= $E393, MAX( MIN( $F393*$F$264, $F393-SUM($I393:CK393)),0),0)</f>
        <v>0</v>
      </c>
      <c r="CM393" s="53">
        <f xml:space="preserve"> (CM$2 &gt;= NTBA!$F$17) * IF(CM$268 &gt;= $E393, MAX( MIN( $F393*$F$264, $F393-SUM($I393:CL393)),0),0)</f>
        <v>0</v>
      </c>
      <c r="CN393" s="53">
        <f xml:space="preserve"> (CN$2 &gt;= NTBA!$F$17) * IF(CN$268 &gt;= $E393, MAX( MIN( $F393*$F$264, $F393-SUM($I393:CM393)),0),0)</f>
        <v>0</v>
      </c>
      <c r="CO393" s="53">
        <f xml:space="preserve"> (CO$2 &gt;= NTBA!$F$17) * IF(CO$268 &gt;= $E393, MAX( MIN( $F393*$F$264, $F393-SUM($I393:CN393)),0),0)</f>
        <v>0</v>
      </c>
      <c r="CP393" s="53">
        <f xml:space="preserve"> (CP$2 &gt;= NTBA!$F$17) * IF(CP$268 &gt;= $E393, MAX( MIN( $F393*$F$264, $F393-SUM($I393:CO393)),0),0)</f>
        <v>0</v>
      </c>
      <c r="CQ393" s="53">
        <f xml:space="preserve"> (CQ$2 &gt;= NTBA!$F$17) * IF(CQ$268 &gt;= $E393, MAX( MIN( $F393*$F$264, $F393-SUM($I393:CP393)),0),0)</f>
        <v>0</v>
      </c>
      <c r="CR393" s="53">
        <f xml:space="preserve"> (CR$2 &gt;= NTBA!$F$17) * IF(CR$268 &gt;= $E393, MAX( MIN( $F393*$F$264, $F393-SUM($I393:CQ393)),0),0)</f>
        <v>0</v>
      </c>
      <c r="CS393" s="53">
        <f xml:space="preserve"> (CS$2 &gt;= NTBA!$F$17) * IF(CS$268 &gt;= $E393, MAX( MIN( $F393*$F$264, $F393-SUM($I393:CR393)),0),0)</f>
        <v>0</v>
      </c>
      <c r="CT393" s="53">
        <f xml:space="preserve"> (CT$2 &gt;= NTBA!$F$17) * IF(CT$268 &gt;= $E393, MAX( MIN( $F393*$F$264, $F393-SUM($I393:CS393)),0),0)</f>
        <v>0</v>
      </c>
      <c r="CU393" s="53">
        <f xml:space="preserve"> (CU$2 &gt;= NTBA!$F$17) * IF(CU$268 &gt;= $E393, MAX( MIN( $F393*$F$264, $F393-SUM($I393:CT393)),0),0)</f>
        <v>0</v>
      </c>
      <c r="CV393" s="53">
        <f xml:space="preserve"> (CV$2 &gt;= NTBA!$F$17) * IF(CV$268 &gt;= $E393, MAX( MIN( $F393*$F$264, $F393-SUM($I393:CU393)),0),0)</f>
        <v>0</v>
      </c>
      <c r="CW393" s="53">
        <f xml:space="preserve"> (CW$2 &gt;= NTBA!$F$17) * IF(CW$268 &gt;= $E393, MAX( MIN( $F393*$F$264, $F393-SUM($I393:CV393)),0),0)</f>
        <v>0</v>
      </c>
      <c r="CX393" s="53">
        <f xml:space="preserve"> (CX$2 &gt;= NTBA!$F$17) * IF(CX$268 &gt;= $E393, MAX( MIN( $F393*$F$264, $F393-SUM($I393:CW393)),0),0)</f>
        <v>0</v>
      </c>
      <c r="CY393" s="53">
        <f xml:space="preserve"> (CY$2 &gt;= NTBA!$F$17) * IF(CY$268 &gt;= $E393, MAX( MIN( $F393*$F$264, $F393-SUM($I393:CX393)),0),0)</f>
        <v>0</v>
      </c>
      <c r="CZ393" s="53">
        <f xml:space="preserve"> (CZ$2 &gt;= NTBA!$F$17) * IF(CZ$268 &gt;= $E393, MAX( MIN( $F393*$F$264, $F393-SUM($I393:CY393)),0),0)</f>
        <v>0</v>
      </c>
      <c r="DA393" s="53">
        <f xml:space="preserve"> (DA$2 &gt;= NTBA!$F$17) * IF(DA$268 &gt;= $E393, MAX( MIN( $F393*$F$264, $F393-SUM($I393:CZ393)),0),0)</f>
        <v>0</v>
      </c>
      <c r="DB393" s="53">
        <f xml:space="preserve"> (DB$2 &gt;= NTBA!$F$17) * IF(DB$268 &gt;= $E393, MAX( MIN( $F393*$F$264, $F393-SUM($I393:DA393)),0),0)</f>
        <v>0</v>
      </c>
      <c r="DC393" s="53">
        <f xml:space="preserve"> (DC$2 &gt;= NTBA!$F$17) * IF(DC$268 &gt;= $E393, MAX( MIN( $F393*$F$264, $F393-SUM($I393:DB393)),0),0)</f>
        <v>0</v>
      </c>
      <c r="DD393" s="53">
        <f xml:space="preserve"> (DD$2 &gt;= NTBA!$F$17) * IF(DD$268 &gt;= $E393, MAX( MIN( $F393*$F$264, $F393-SUM($I393:DC393)),0),0)</f>
        <v>0</v>
      </c>
      <c r="DE393" s="53">
        <f xml:space="preserve"> (DE$2 &gt;= NTBA!$F$17) * IF(DE$268 &gt;= $E393, MAX( MIN( $F393*$F$264, $F393-SUM($I393:DD393)),0),0)</f>
        <v>0</v>
      </c>
      <c r="DF393" s="53">
        <f xml:space="preserve"> (DF$2 &gt;= NTBA!$F$17) * IF(DF$268 &gt;= $E393, MAX( MIN( $F393*$F$264, $F393-SUM($I393:DE393)),0),0)</f>
        <v>0</v>
      </c>
      <c r="DG393" s="53">
        <f xml:space="preserve"> (DG$2 &gt;= NTBA!$F$17) * IF(DG$268 &gt;= $E393, MAX( MIN( $F393*$F$264, $F393-SUM($I393:DF393)),0),0)</f>
        <v>0</v>
      </c>
      <c r="DH393" s="53">
        <f xml:space="preserve"> (DH$2 &gt;= NTBA!$F$17) * IF(DH$268 &gt;= $E393, MAX( MIN( $F393*$F$264, $F393-SUM($I393:DG393)),0),0)</f>
        <v>0</v>
      </c>
      <c r="DI393" s="53">
        <f xml:space="preserve"> (DI$2 &gt;= NTBA!$F$17) * IF(DI$268 &gt;= $E393, MAX( MIN( $F393*$F$264, $F393-SUM($I393:DH393)),0),0)</f>
        <v>0</v>
      </c>
      <c r="DJ393" s="53">
        <f xml:space="preserve"> (DJ$2 &gt;= NTBA!$F$17) * IF(DJ$268 &gt;= $E393, MAX( MIN( $F393*$F$264, $F393-SUM($I393:DI393)),0),0)</f>
        <v>0</v>
      </c>
      <c r="DK393" s="53">
        <f xml:space="preserve"> (DK$2 &gt;= NTBA!$F$17) * IF(DK$268 &gt;= $E393, MAX( MIN( $F393*$F$264, $F393-SUM($I393:DJ393)),0),0)</f>
        <v>0</v>
      </c>
      <c r="DL393" s="53">
        <f xml:space="preserve"> (DL$2 &gt;= NTBA!$F$17) * IF(DL$268 &gt;= $E393, MAX( MIN( $F393*$F$264, $F393-SUM($I393:DK393)),0),0)</f>
        <v>0</v>
      </c>
      <c r="DM393" s="53">
        <f xml:space="preserve"> (DM$2 &gt;= NTBA!$F$17) * IF(DM$268 &gt;= $E393, MAX( MIN( $F393*$F$264, $F393-SUM($I393:DL393)),0),0)</f>
        <v>0</v>
      </c>
      <c r="DN393" s="53">
        <f xml:space="preserve"> (DN$2 &gt;= NTBA!$F$17) * IF(DN$268 &gt;= $E393, MAX( MIN( $F393*$F$264, $F393-SUM($I393:DM393)),0),0)</f>
        <v>0</v>
      </c>
      <c r="DO393" s="53">
        <f xml:space="preserve"> (DO$2 &gt;= NTBA!$F$17) * IF(DO$268 &gt;= $E393, MAX( MIN( $F393*$F$264, $F393-SUM($I393:DN393)),0),0)</f>
        <v>0</v>
      </c>
      <c r="DP393" s="53">
        <f xml:space="preserve"> (DP$2 &gt;= NTBA!$F$17) * IF(DP$268 &gt;= $E393, MAX( MIN( $F393*$F$264, $F393-SUM($I393:DO393)),0),0)</f>
        <v>0</v>
      </c>
      <c r="DQ393" s="53">
        <f xml:space="preserve"> (DQ$2 &gt;= NTBA!$F$17) * IF(DQ$268 &gt;= $E393, MAX( MIN( $F393*$F$264, $F393-SUM($I393:DP393)),0),0)</f>
        <v>0</v>
      </c>
      <c r="DR393" s="53">
        <f xml:space="preserve"> (DR$2 &gt;= NTBA!$F$17) * IF(DR$268 &gt;= $E393, MAX( MIN( $F393*$F$264, $F393-SUM($I393:DQ393)),0),0)</f>
        <v>0</v>
      </c>
      <c r="DS393" s="53">
        <f xml:space="preserve"> (DS$2 &gt;= NTBA!$F$17) * IF(DS$268 &gt;= $E393, MAX( MIN( $F393*$F$264, $F393-SUM($I393:DR393)),0),0)</f>
        <v>0</v>
      </c>
      <c r="DT393" s="53">
        <f xml:space="preserve"> (DT$2 &gt;= NTBA!$F$17) * IF(DT$268 &gt;= $E393, MAX( MIN( $F393*$F$264, $F393-SUM($I393:DS393)),0),0)</f>
        <v>0</v>
      </c>
      <c r="DU393" s="53">
        <f xml:space="preserve"> (DU$2 &gt;= NTBA!$F$17) * IF(DU$268 &gt;= $E393, MAX( MIN( $F393*$F$264, $F393-SUM($I393:DT393)),0),0)</f>
        <v>0</v>
      </c>
      <c r="DV393" s="53">
        <f xml:space="preserve"> (DV$2 &gt;= NTBA!$F$17) * IF(DV$268 &gt;= $E393, MAX( MIN( $F393*$F$264, $F393-SUM($I393:DU393)),0),0)</f>
        <v>0</v>
      </c>
      <c r="DW393" s="53">
        <f xml:space="preserve"> (DW$2 &gt;= NTBA!$F$17) * IF(DW$268 &gt;= $E393, MAX( MIN( $F393*$F$264, $F393-SUM($I393:DV393)),0),0)</f>
        <v>0</v>
      </c>
      <c r="DX393" s="53">
        <f xml:space="preserve"> (DX$2 &gt;= NTBA!$F$17) * IF(DX$268 &gt;= $E393, MAX( MIN( $F393*$F$264, $F393-SUM($I393:DW393)),0),0)</f>
        <v>0</v>
      </c>
      <c r="DY393" s="53">
        <f xml:space="preserve"> (DY$2 &gt;= NTBA!$F$17) * IF(DY$268 &gt;= $E393, MAX( MIN( $F393*$F$264, $F393-SUM($I393:DX393)),0),0)</f>
        <v>0</v>
      </c>
      <c r="DZ393" s="53">
        <f xml:space="preserve"> (DZ$2 &gt;= NTBA!$F$17) * IF(DZ$268 &gt;= $E393, MAX( MIN( $F393*$F$264, $F393-SUM($I393:DY393)),0),0)</f>
        <v>0</v>
      </c>
      <c r="EA393" s="53">
        <f xml:space="preserve"> (EA$2 &gt;= NTBA!$F$17) * IF(EA$268 &gt;= $E393, MAX( MIN( $F393*$F$264, $F393-SUM($I393:DZ393)),0),0)</f>
        <v>0</v>
      </c>
      <c r="EB393" s="53">
        <f xml:space="preserve"> (EB$2 &gt;= NTBA!$F$17) * IF(EB$268 &gt;= $E393, MAX( MIN( $F393*$F$264, $F393-SUM($I393:EA393)),0),0)</f>
        <v>0</v>
      </c>
      <c r="EC393" s="53">
        <f xml:space="preserve"> (EC$2 &gt;= NTBA!$F$17) * IF(EC$268 &gt;= $E393, MAX( MIN( $F393*$F$264, $F393-SUM($I393:EB393)),0),0)</f>
        <v>0</v>
      </c>
      <c r="ED393" s="53">
        <f ca="1" xml:space="preserve"> (ED$2 &gt;= NTBA!$F$17) * IF(ED$268 &gt;= $E393, MAX( MIN( $F393*$F$264, $F393-SUM($I393:EC393)),0),0)</f>
        <v>0</v>
      </c>
      <c r="EE393" s="53">
        <f ca="1" xml:space="preserve"> (EE$2 &gt;= NTBA!$F$17) * IF(EE$268 &gt;= $E393, MAX( MIN( $F393*$F$264, $F393-SUM($I393:ED393)),0),0)</f>
        <v>0</v>
      </c>
      <c r="EF393" s="53">
        <f ca="1" xml:space="preserve"> (EF$2 &gt;= NTBA!$F$17) * IF(EF$268 &gt;= $E393, MAX( MIN( $F393*$F$264, $F393-SUM($I393:EE393)),0),0)</f>
        <v>0</v>
      </c>
      <c r="EG393" s="53">
        <f ca="1" xml:space="preserve"> (EG$2 &gt;= NTBA!$F$17) * IF(EG$268 &gt;= $E393, MAX( MIN( $F393*$F$264, $F393-SUM($I393:EF393)),0),0)</f>
        <v>0</v>
      </c>
      <c r="EH393" s="53">
        <f ca="1" xml:space="preserve"> (EH$2 &gt;= NTBA!$F$17) * IF(EH$268 &gt;= $E393, MAX( MIN( $F393*$F$264, $F393-SUM($I393:EG393)),0),0)</f>
        <v>0</v>
      </c>
      <c r="EI393" s="21"/>
    </row>
    <row r="394" spans="1:139" ht="15" customHeight="1" outlineLevel="1" x14ac:dyDescent="0.35">
      <c r="E394" s="625">
        <v>126</v>
      </c>
      <c r="F394" s="415">
        <f ca="1"/>
        <v>0</v>
      </c>
      <c r="H394" s="26">
        <f t="shared" ca="1" si="185"/>
        <v>0</v>
      </c>
      <c r="I394" s="39"/>
      <c r="J394" s="53">
        <f xml:space="preserve"> (J$2 &gt;= NTBA!$F$17) * IF(J$268 &gt;= $E394, MAX( MIN( $F394*$F$264, $F394-SUM($I394:I394)),0),0)</f>
        <v>0</v>
      </c>
      <c r="K394" s="53">
        <f xml:space="preserve"> (K$2 &gt;= NTBA!$F$17) * IF(K$268 &gt;= $E394, MAX( MIN( $F394*$F$264, $F394-SUM($I394:J394)),0),0)</f>
        <v>0</v>
      </c>
      <c r="L394" s="53">
        <f xml:space="preserve"> (L$2 &gt;= NTBA!$F$17) * IF(L$268 &gt;= $E394, MAX( MIN( $F394*$F$264, $F394-SUM($I394:K394)),0),0)</f>
        <v>0</v>
      </c>
      <c r="M394" s="53">
        <f xml:space="preserve"> (M$2 &gt;= NTBA!$F$17) * IF(M$268 &gt;= $E394, MAX( MIN( $F394*$F$264, $F394-SUM($I394:L394)),0),0)</f>
        <v>0</v>
      </c>
      <c r="N394" s="53">
        <f xml:space="preserve"> (N$2 &gt;= NTBA!$F$17) * IF(N$268 &gt;= $E394, MAX( MIN( $F394*$F$264, $F394-SUM($I394:M394)),0),0)</f>
        <v>0</v>
      </c>
      <c r="O394" s="53">
        <f xml:space="preserve"> (O$2 &gt;= NTBA!$F$17) * IF(O$268 &gt;= $E394, MAX( MIN( $F394*$F$264, $F394-SUM($I394:N394)),0),0)</f>
        <v>0</v>
      </c>
      <c r="P394" s="53">
        <f xml:space="preserve"> (P$2 &gt;= NTBA!$F$17) * IF(P$268 &gt;= $E394, MAX( MIN( $F394*$F$264, $F394-SUM($I394:O394)),0),0)</f>
        <v>0</v>
      </c>
      <c r="Q394" s="53">
        <f xml:space="preserve"> (Q$2 &gt;= NTBA!$F$17) * IF(Q$268 &gt;= $E394, MAX( MIN( $F394*$F$264, $F394-SUM($I394:P394)),0),0)</f>
        <v>0</v>
      </c>
      <c r="R394" s="53">
        <f xml:space="preserve"> (R$2 &gt;= NTBA!$F$17) * IF(R$268 &gt;= $E394, MAX( MIN( $F394*$F$264, $F394-SUM($I394:Q394)),0),0)</f>
        <v>0</v>
      </c>
      <c r="S394" s="53">
        <f xml:space="preserve"> (S$2 &gt;= NTBA!$F$17) * IF(S$268 &gt;= $E394, MAX( MIN( $F394*$F$264, $F394-SUM($I394:R394)),0),0)</f>
        <v>0</v>
      </c>
      <c r="T394" s="53">
        <f xml:space="preserve"> (T$2 &gt;= NTBA!$F$17) * IF(T$268 &gt;= $E394, MAX( MIN( $F394*$F$264, $F394-SUM($I394:S394)),0),0)</f>
        <v>0</v>
      </c>
      <c r="U394" s="53">
        <f xml:space="preserve"> (U$2 &gt;= NTBA!$F$17) * IF(U$268 &gt;= $E394, MAX( MIN( $F394*$F$264, $F394-SUM($I394:T394)),0),0)</f>
        <v>0</v>
      </c>
      <c r="V394" s="53">
        <f xml:space="preserve"> (V$2 &gt;= NTBA!$F$17) * IF(V$268 &gt;= $E394, MAX( MIN( $F394*$F$264, $F394-SUM($I394:U394)),0),0)</f>
        <v>0</v>
      </c>
      <c r="W394" s="53">
        <f xml:space="preserve"> (W$2 &gt;= NTBA!$F$17) * IF(W$268 &gt;= $E394, MAX( MIN( $F394*$F$264, $F394-SUM($I394:V394)),0),0)</f>
        <v>0</v>
      </c>
      <c r="X394" s="53">
        <f xml:space="preserve"> (X$2 &gt;= NTBA!$F$17) * IF(X$268 &gt;= $E394, MAX( MIN( $F394*$F$264, $F394-SUM($I394:W394)),0),0)</f>
        <v>0</v>
      </c>
      <c r="Y394" s="53">
        <f xml:space="preserve"> (Y$2 &gt;= NTBA!$F$17) * IF(Y$268 &gt;= $E394, MAX( MIN( $F394*$F$264, $F394-SUM($I394:X394)),0),0)</f>
        <v>0</v>
      </c>
      <c r="Z394" s="53">
        <f xml:space="preserve"> (Z$2 &gt;= NTBA!$F$17) * IF(Z$268 &gt;= $E394, MAX( MIN( $F394*$F$264, $F394-SUM($I394:Y394)),0),0)</f>
        <v>0</v>
      </c>
      <c r="AA394" s="53">
        <f xml:space="preserve"> (AA$2 &gt;= NTBA!$F$17) * IF(AA$268 &gt;= $E394, MAX( MIN( $F394*$F$264, $F394-SUM($I394:Z394)),0),0)</f>
        <v>0</v>
      </c>
      <c r="AB394" s="53">
        <f xml:space="preserve"> (AB$2 &gt;= NTBA!$F$17) * IF(AB$268 &gt;= $E394, MAX( MIN( $F394*$F$264, $F394-SUM($I394:AA394)),0),0)</f>
        <v>0</v>
      </c>
      <c r="AC394" s="53">
        <f xml:space="preserve"> (AC$2 &gt;= NTBA!$F$17) * IF(AC$268 &gt;= $E394, MAX( MIN( $F394*$F$264, $F394-SUM($I394:AB394)),0),0)</f>
        <v>0</v>
      </c>
      <c r="AD394" s="53">
        <f xml:space="preserve"> (AD$2 &gt;= NTBA!$F$17) * IF(AD$268 &gt;= $E394, MAX( MIN( $F394*$F$264, $F394-SUM($I394:AC394)),0),0)</f>
        <v>0</v>
      </c>
      <c r="AE394" s="53">
        <f xml:space="preserve"> (AE$2 &gt;= NTBA!$F$17) * IF(AE$268 &gt;= $E394, MAX( MIN( $F394*$F$264, $F394-SUM($I394:AD394)),0),0)</f>
        <v>0</v>
      </c>
      <c r="AF394" s="53">
        <f xml:space="preserve"> (AF$2 &gt;= NTBA!$F$17) * IF(AF$268 &gt;= $E394, MAX( MIN( $F394*$F$264, $F394-SUM($I394:AE394)),0),0)</f>
        <v>0</v>
      </c>
      <c r="AG394" s="53">
        <f xml:space="preserve"> (AG$2 &gt;= NTBA!$F$17) * IF(AG$268 &gt;= $E394, MAX( MIN( $F394*$F$264, $F394-SUM($I394:AF394)),0),0)</f>
        <v>0</v>
      </c>
      <c r="AH394" s="53">
        <f xml:space="preserve"> (AH$2 &gt;= NTBA!$F$17) * IF(AH$268 &gt;= $E394, MAX( MIN( $F394*$F$264, $F394-SUM($I394:AG394)),0),0)</f>
        <v>0</v>
      </c>
      <c r="AI394" s="53">
        <f xml:space="preserve"> (AI$2 &gt;= NTBA!$F$17) * IF(AI$268 &gt;= $E394, MAX( MIN( $F394*$F$264, $F394-SUM($I394:AH394)),0),0)</f>
        <v>0</v>
      </c>
      <c r="AJ394" s="53">
        <f xml:space="preserve"> (AJ$2 &gt;= NTBA!$F$17) * IF(AJ$268 &gt;= $E394, MAX( MIN( $F394*$F$264, $F394-SUM($I394:AI394)),0),0)</f>
        <v>0</v>
      </c>
      <c r="AK394" s="53">
        <f xml:space="preserve"> (AK$2 &gt;= NTBA!$F$17) * IF(AK$268 &gt;= $E394, MAX( MIN( $F394*$F$264, $F394-SUM($I394:AJ394)),0),0)</f>
        <v>0</v>
      </c>
      <c r="AL394" s="53">
        <f xml:space="preserve"> (AL$2 &gt;= NTBA!$F$17) * IF(AL$268 &gt;= $E394, MAX( MIN( $F394*$F$264, $F394-SUM($I394:AK394)),0),0)</f>
        <v>0</v>
      </c>
      <c r="AM394" s="53">
        <f xml:space="preserve"> (AM$2 &gt;= NTBA!$F$17) * IF(AM$268 &gt;= $E394, MAX( MIN( $F394*$F$264, $F394-SUM($I394:AL394)),0),0)</f>
        <v>0</v>
      </c>
      <c r="AN394" s="53">
        <f xml:space="preserve"> (AN$2 &gt;= NTBA!$F$17) * IF(AN$268 &gt;= $E394, MAX( MIN( $F394*$F$264, $F394-SUM($I394:AM394)),0),0)</f>
        <v>0</v>
      </c>
      <c r="AO394" s="53">
        <f xml:space="preserve"> (AO$2 &gt;= NTBA!$F$17) * IF(AO$268 &gt;= $E394, MAX( MIN( $F394*$F$264, $F394-SUM($I394:AN394)),0),0)</f>
        <v>0</v>
      </c>
      <c r="AP394" s="53">
        <f xml:space="preserve"> (AP$2 &gt;= NTBA!$F$17) * IF(AP$268 &gt;= $E394, MAX( MIN( $F394*$F$264, $F394-SUM($I394:AO394)),0),0)</f>
        <v>0</v>
      </c>
      <c r="AQ394" s="53">
        <f xml:space="preserve"> (AQ$2 &gt;= NTBA!$F$17) * IF(AQ$268 &gt;= $E394, MAX( MIN( $F394*$F$264, $F394-SUM($I394:AP394)),0),0)</f>
        <v>0</v>
      </c>
      <c r="AR394" s="53">
        <f xml:space="preserve"> (AR$2 &gt;= NTBA!$F$17) * IF(AR$268 &gt;= $E394, MAX( MIN( $F394*$F$264, $F394-SUM($I394:AQ394)),0),0)</f>
        <v>0</v>
      </c>
      <c r="AS394" s="53">
        <f xml:space="preserve"> (AS$2 &gt;= NTBA!$F$17) * IF(AS$268 &gt;= $E394, MAX( MIN( $F394*$F$264, $F394-SUM($I394:AR394)),0),0)</f>
        <v>0</v>
      </c>
      <c r="AT394" s="53">
        <f xml:space="preserve"> (AT$2 &gt;= NTBA!$F$17) * IF(AT$268 &gt;= $E394, MAX( MIN( $F394*$F$264, $F394-SUM($I394:AS394)),0),0)</f>
        <v>0</v>
      </c>
      <c r="AU394" s="53">
        <f xml:space="preserve"> (AU$2 &gt;= NTBA!$F$17) * IF(AU$268 &gt;= $E394, MAX( MIN( $F394*$F$264, $F394-SUM($I394:AT394)),0),0)</f>
        <v>0</v>
      </c>
      <c r="AV394" s="53">
        <f xml:space="preserve"> (AV$2 &gt;= NTBA!$F$17) * IF(AV$268 &gt;= $E394, MAX( MIN( $F394*$F$264, $F394-SUM($I394:AU394)),0),0)</f>
        <v>0</v>
      </c>
      <c r="AW394" s="53">
        <f xml:space="preserve"> (AW$2 &gt;= NTBA!$F$17) * IF(AW$268 &gt;= $E394, MAX( MIN( $F394*$F$264, $F394-SUM($I394:AV394)),0),0)</f>
        <v>0</v>
      </c>
      <c r="AX394" s="53">
        <f xml:space="preserve"> (AX$2 &gt;= NTBA!$F$17) * IF(AX$268 &gt;= $E394, MAX( MIN( $F394*$F$264, $F394-SUM($I394:AW394)),0),0)</f>
        <v>0</v>
      </c>
      <c r="AY394" s="53">
        <f xml:space="preserve"> (AY$2 &gt;= NTBA!$F$17) * IF(AY$268 &gt;= $E394, MAX( MIN( $F394*$F$264, $F394-SUM($I394:AX394)),0),0)</f>
        <v>0</v>
      </c>
      <c r="AZ394" s="53">
        <f xml:space="preserve"> (AZ$2 &gt;= NTBA!$F$17) * IF(AZ$268 &gt;= $E394, MAX( MIN( $F394*$F$264, $F394-SUM($I394:AY394)),0),0)</f>
        <v>0</v>
      </c>
      <c r="BA394" s="53">
        <f xml:space="preserve"> (BA$2 &gt;= NTBA!$F$17) * IF(BA$268 &gt;= $E394, MAX( MIN( $F394*$F$264, $F394-SUM($I394:AZ394)),0),0)</f>
        <v>0</v>
      </c>
      <c r="BB394" s="53">
        <f xml:space="preserve"> (BB$2 &gt;= NTBA!$F$17) * IF(BB$268 &gt;= $E394, MAX( MIN( $F394*$F$264, $F394-SUM($I394:BA394)),0),0)</f>
        <v>0</v>
      </c>
      <c r="BC394" s="53">
        <f xml:space="preserve"> (BC$2 &gt;= NTBA!$F$17) * IF(BC$268 &gt;= $E394, MAX( MIN( $F394*$F$264, $F394-SUM($I394:BB394)),0),0)</f>
        <v>0</v>
      </c>
      <c r="BD394" s="53">
        <f xml:space="preserve"> (BD$2 &gt;= NTBA!$F$17) * IF(BD$268 &gt;= $E394, MAX( MIN( $F394*$F$264, $F394-SUM($I394:BC394)),0),0)</f>
        <v>0</v>
      </c>
      <c r="BE394" s="53">
        <f xml:space="preserve"> (BE$2 &gt;= NTBA!$F$17) * IF(BE$268 &gt;= $E394, MAX( MIN( $F394*$F$264, $F394-SUM($I394:BD394)),0),0)</f>
        <v>0</v>
      </c>
      <c r="BF394" s="53">
        <f xml:space="preserve"> (BF$2 &gt;= NTBA!$F$17) * IF(BF$268 &gt;= $E394, MAX( MIN( $F394*$F$264, $F394-SUM($I394:BE394)),0),0)</f>
        <v>0</v>
      </c>
      <c r="BG394" s="53">
        <f xml:space="preserve"> (BG$2 &gt;= NTBA!$F$17) * IF(BG$268 &gt;= $E394, MAX( MIN( $F394*$F$264, $F394-SUM($I394:BF394)),0),0)</f>
        <v>0</v>
      </c>
      <c r="BH394" s="53">
        <f xml:space="preserve"> (BH$2 &gt;= NTBA!$F$17) * IF(BH$268 &gt;= $E394, MAX( MIN( $F394*$F$264, $F394-SUM($I394:BG394)),0),0)</f>
        <v>0</v>
      </c>
      <c r="BI394" s="53">
        <f xml:space="preserve"> (BI$2 &gt;= NTBA!$F$17) * IF(BI$268 &gt;= $E394, MAX( MIN( $F394*$F$264, $F394-SUM($I394:BH394)),0),0)</f>
        <v>0</v>
      </c>
      <c r="BJ394" s="53">
        <f xml:space="preserve"> (BJ$2 &gt;= NTBA!$F$17) * IF(BJ$268 &gt;= $E394, MAX( MIN( $F394*$F$264, $F394-SUM($I394:BI394)),0),0)</f>
        <v>0</v>
      </c>
      <c r="BK394" s="53">
        <f xml:space="preserve"> (BK$2 &gt;= NTBA!$F$17) * IF(BK$268 &gt;= $E394, MAX( MIN( $F394*$F$264, $F394-SUM($I394:BJ394)),0),0)</f>
        <v>0</v>
      </c>
      <c r="BL394" s="53">
        <f xml:space="preserve"> (BL$2 &gt;= NTBA!$F$17) * IF(BL$268 &gt;= $E394, MAX( MIN( $F394*$F$264, $F394-SUM($I394:BK394)),0),0)</f>
        <v>0</v>
      </c>
      <c r="BM394" s="53">
        <f xml:space="preserve"> (BM$2 &gt;= NTBA!$F$17) * IF(BM$268 &gt;= $E394, MAX( MIN( $F394*$F$264, $F394-SUM($I394:BL394)),0),0)</f>
        <v>0</v>
      </c>
      <c r="BN394" s="53">
        <f xml:space="preserve"> (BN$2 &gt;= NTBA!$F$17) * IF(BN$268 &gt;= $E394, MAX( MIN( $F394*$F$264, $F394-SUM($I394:BM394)),0),0)</f>
        <v>0</v>
      </c>
      <c r="BO394" s="53">
        <f xml:space="preserve"> (BO$2 &gt;= NTBA!$F$17) * IF(BO$268 &gt;= $E394, MAX( MIN( $F394*$F$264, $F394-SUM($I394:BN394)),0),0)</f>
        <v>0</v>
      </c>
      <c r="BP394" s="53">
        <f xml:space="preserve"> (BP$2 &gt;= NTBA!$F$17) * IF(BP$268 &gt;= $E394, MAX( MIN( $F394*$F$264, $F394-SUM($I394:BO394)),0),0)</f>
        <v>0</v>
      </c>
      <c r="BQ394" s="53">
        <f xml:space="preserve"> (BQ$2 &gt;= NTBA!$F$17) * IF(BQ$268 &gt;= $E394, MAX( MIN( $F394*$F$264, $F394-SUM($I394:BP394)),0),0)</f>
        <v>0</v>
      </c>
      <c r="BR394" s="53">
        <f xml:space="preserve"> (BR$2 &gt;= NTBA!$F$17) * IF(BR$268 &gt;= $E394, MAX( MIN( $F394*$F$264, $F394-SUM($I394:BQ394)),0),0)</f>
        <v>0</v>
      </c>
      <c r="BS394" s="53">
        <f xml:space="preserve"> (BS$2 &gt;= NTBA!$F$17) * IF(BS$268 &gt;= $E394, MAX( MIN( $F394*$F$264, $F394-SUM($I394:BR394)),0),0)</f>
        <v>0</v>
      </c>
      <c r="BT394" s="53">
        <f xml:space="preserve"> (BT$2 &gt;= NTBA!$F$17) * IF(BT$268 &gt;= $E394, MAX( MIN( $F394*$F$264, $F394-SUM($I394:BS394)),0),0)</f>
        <v>0</v>
      </c>
      <c r="BU394" s="53">
        <f xml:space="preserve"> (BU$2 &gt;= NTBA!$F$17) * IF(BU$268 &gt;= $E394, MAX( MIN( $F394*$F$264, $F394-SUM($I394:BT394)),0),0)</f>
        <v>0</v>
      </c>
      <c r="BV394" s="53">
        <f xml:space="preserve"> (BV$2 &gt;= NTBA!$F$17) * IF(BV$268 &gt;= $E394, MAX( MIN( $F394*$F$264, $F394-SUM($I394:BU394)),0),0)</f>
        <v>0</v>
      </c>
      <c r="BW394" s="53">
        <f xml:space="preserve"> (BW$2 &gt;= NTBA!$F$17) * IF(BW$268 &gt;= $E394, MAX( MIN( $F394*$F$264, $F394-SUM($I394:BV394)),0),0)</f>
        <v>0</v>
      </c>
      <c r="BX394" s="53">
        <f xml:space="preserve"> (BX$2 &gt;= NTBA!$F$17) * IF(BX$268 &gt;= $E394, MAX( MIN( $F394*$F$264, $F394-SUM($I394:BW394)),0),0)</f>
        <v>0</v>
      </c>
      <c r="BY394" s="53">
        <f xml:space="preserve"> (BY$2 &gt;= NTBA!$F$17) * IF(BY$268 &gt;= $E394, MAX( MIN( $F394*$F$264, $F394-SUM($I394:BX394)),0),0)</f>
        <v>0</v>
      </c>
      <c r="BZ394" s="53">
        <f xml:space="preserve"> (BZ$2 &gt;= NTBA!$F$17) * IF(BZ$268 &gt;= $E394, MAX( MIN( $F394*$F$264, $F394-SUM($I394:BY394)),0),0)</f>
        <v>0</v>
      </c>
      <c r="CA394" s="53">
        <f xml:space="preserve"> (CA$2 &gt;= NTBA!$F$17) * IF(CA$268 &gt;= $E394, MAX( MIN( $F394*$F$264, $F394-SUM($I394:BZ394)),0),0)</f>
        <v>0</v>
      </c>
      <c r="CB394" s="53">
        <f xml:space="preserve"> (CB$2 &gt;= NTBA!$F$17) * IF(CB$268 &gt;= $E394, MAX( MIN( $F394*$F$264, $F394-SUM($I394:CA394)),0),0)</f>
        <v>0</v>
      </c>
      <c r="CC394" s="53">
        <f xml:space="preserve"> (CC$2 &gt;= NTBA!$F$17) * IF(CC$268 &gt;= $E394, MAX( MIN( $F394*$F$264, $F394-SUM($I394:CB394)),0),0)</f>
        <v>0</v>
      </c>
      <c r="CD394" s="53">
        <f xml:space="preserve"> (CD$2 &gt;= NTBA!$F$17) * IF(CD$268 &gt;= $E394, MAX( MIN( $F394*$F$264, $F394-SUM($I394:CC394)),0),0)</f>
        <v>0</v>
      </c>
      <c r="CE394" s="53">
        <f xml:space="preserve"> (CE$2 &gt;= NTBA!$F$17) * IF(CE$268 &gt;= $E394, MAX( MIN( $F394*$F$264, $F394-SUM($I394:CD394)),0),0)</f>
        <v>0</v>
      </c>
      <c r="CF394" s="53">
        <f xml:space="preserve"> (CF$2 &gt;= NTBA!$F$17) * IF(CF$268 &gt;= $E394, MAX( MIN( $F394*$F$264, $F394-SUM($I394:CE394)),0),0)</f>
        <v>0</v>
      </c>
      <c r="CG394" s="53">
        <f xml:space="preserve"> (CG$2 &gt;= NTBA!$F$17) * IF(CG$268 &gt;= $E394, MAX( MIN( $F394*$F$264, $F394-SUM($I394:CF394)),0),0)</f>
        <v>0</v>
      </c>
      <c r="CH394" s="53">
        <f xml:space="preserve"> (CH$2 &gt;= NTBA!$F$17) * IF(CH$268 &gt;= $E394, MAX( MIN( $F394*$F$264, $F394-SUM($I394:CG394)),0),0)</f>
        <v>0</v>
      </c>
      <c r="CI394" s="53">
        <f xml:space="preserve"> (CI$2 &gt;= NTBA!$F$17) * IF(CI$268 &gt;= $E394, MAX( MIN( $F394*$F$264, $F394-SUM($I394:CH394)),0),0)</f>
        <v>0</v>
      </c>
      <c r="CJ394" s="53">
        <f xml:space="preserve"> (CJ$2 &gt;= NTBA!$F$17) * IF(CJ$268 &gt;= $E394, MAX( MIN( $F394*$F$264, $F394-SUM($I394:CI394)),0),0)</f>
        <v>0</v>
      </c>
      <c r="CK394" s="53">
        <f xml:space="preserve"> (CK$2 &gt;= NTBA!$F$17) * IF(CK$268 &gt;= $E394, MAX( MIN( $F394*$F$264, $F394-SUM($I394:CJ394)),0),0)</f>
        <v>0</v>
      </c>
      <c r="CL394" s="53">
        <f xml:space="preserve"> (CL$2 &gt;= NTBA!$F$17) * IF(CL$268 &gt;= $E394, MAX( MIN( $F394*$F$264, $F394-SUM($I394:CK394)),0),0)</f>
        <v>0</v>
      </c>
      <c r="CM394" s="53">
        <f xml:space="preserve"> (CM$2 &gt;= NTBA!$F$17) * IF(CM$268 &gt;= $E394, MAX( MIN( $F394*$F$264, $F394-SUM($I394:CL394)),0),0)</f>
        <v>0</v>
      </c>
      <c r="CN394" s="53">
        <f xml:space="preserve"> (CN$2 &gt;= NTBA!$F$17) * IF(CN$268 &gt;= $E394, MAX( MIN( $F394*$F$264, $F394-SUM($I394:CM394)),0),0)</f>
        <v>0</v>
      </c>
      <c r="CO394" s="53">
        <f xml:space="preserve"> (CO$2 &gt;= NTBA!$F$17) * IF(CO$268 &gt;= $E394, MAX( MIN( $F394*$F$264, $F394-SUM($I394:CN394)),0),0)</f>
        <v>0</v>
      </c>
      <c r="CP394" s="53">
        <f xml:space="preserve"> (CP$2 &gt;= NTBA!$F$17) * IF(CP$268 &gt;= $E394, MAX( MIN( $F394*$F$264, $F394-SUM($I394:CO394)),0),0)</f>
        <v>0</v>
      </c>
      <c r="CQ394" s="53">
        <f xml:space="preserve"> (CQ$2 &gt;= NTBA!$F$17) * IF(CQ$268 &gt;= $E394, MAX( MIN( $F394*$F$264, $F394-SUM($I394:CP394)),0),0)</f>
        <v>0</v>
      </c>
      <c r="CR394" s="53">
        <f xml:space="preserve"> (CR$2 &gt;= NTBA!$F$17) * IF(CR$268 &gt;= $E394, MAX( MIN( $F394*$F$264, $F394-SUM($I394:CQ394)),0),0)</f>
        <v>0</v>
      </c>
      <c r="CS394" s="53">
        <f xml:space="preserve"> (CS$2 &gt;= NTBA!$F$17) * IF(CS$268 &gt;= $E394, MAX( MIN( $F394*$F$264, $F394-SUM($I394:CR394)),0),0)</f>
        <v>0</v>
      </c>
      <c r="CT394" s="53">
        <f xml:space="preserve"> (CT$2 &gt;= NTBA!$F$17) * IF(CT$268 &gt;= $E394, MAX( MIN( $F394*$F$264, $F394-SUM($I394:CS394)),0),0)</f>
        <v>0</v>
      </c>
      <c r="CU394" s="53">
        <f xml:space="preserve"> (CU$2 &gt;= NTBA!$F$17) * IF(CU$268 &gt;= $E394, MAX( MIN( $F394*$F$264, $F394-SUM($I394:CT394)),0),0)</f>
        <v>0</v>
      </c>
      <c r="CV394" s="53">
        <f xml:space="preserve"> (CV$2 &gt;= NTBA!$F$17) * IF(CV$268 &gt;= $E394, MAX( MIN( $F394*$F$264, $F394-SUM($I394:CU394)),0),0)</f>
        <v>0</v>
      </c>
      <c r="CW394" s="53">
        <f xml:space="preserve"> (CW$2 &gt;= NTBA!$F$17) * IF(CW$268 &gt;= $E394, MAX( MIN( $F394*$F$264, $F394-SUM($I394:CV394)),0),0)</f>
        <v>0</v>
      </c>
      <c r="CX394" s="53">
        <f xml:space="preserve"> (CX$2 &gt;= NTBA!$F$17) * IF(CX$268 &gt;= $E394, MAX( MIN( $F394*$F$264, $F394-SUM($I394:CW394)),0),0)</f>
        <v>0</v>
      </c>
      <c r="CY394" s="53">
        <f xml:space="preserve"> (CY$2 &gt;= NTBA!$F$17) * IF(CY$268 &gt;= $E394, MAX( MIN( $F394*$F$264, $F394-SUM($I394:CX394)),0),0)</f>
        <v>0</v>
      </c>
      <c r="CZ394" s="53">
        <f xml:space="preserve"> (CZ$2 &gt;= NTBA!$F$17) * IF(CZ$268 &gt;= $E394, MAX( MIN( $F394*$F$264, $F394-SUM($I394:CY394)),0),0)</f>
        <v>0</v>
      </c>
      <c r="DA394" s="53">
        <f xml:space="preserve"> (DA$2 &gt;= NTBA!$F$17) * IF(DA$268 &gt;= $E394, MAX( MIN( $F394*$F$264, $F394-SUM($I394:CZ394)),0),0)</f>
        <v>0</v>
      </c>
      <c r="DB394" s="53">
        <f xml:space="preserve"> (DB$2 &gt;= NTBA!$F$17) * IF(DB$268 &gt;= $E394, MAX( MIN( $F394*$F$264, $F394-SUM($I394:DA394)),0),0)</f>
        <v>0</v>
      </c>
      <c r="DC394" s="53">
        <f xml:space="preserve"> (DC$2 &gt;= NTBA!$F$17) * IF(DC$268 &gt;= $E394, MAX( MIN( $F394*$F$264, $F394-SUM($I394:DB394)),0),0)</f>
        <v>0</v>
      </c>
      <c r="DD394" s="53">
        <f xml:space="preserve"> (DD$2 &gt;= NTBA!$F$17) * IF(DD$268 &gt;= $E394, MAX( MIN( $F394*$F$264, $F394-SUM($I394:DC394)),0),0)</f>
        <v>0</v>
      </c>
      <c r="DE394" s="53">
        <f xml:space="preserve"> (DE$2 &gt;= NTBA!$F$17) * IF(DE$268 &gt;= $E394, MAX( MIN( $F394*$F$264, $F394-SUM($I394:DD394)),0),0)</f>
        <v>0</v>
      </c>
      <c r="DF394" s="53">
        <f xml:space="preserve"> (DF$2 &gt;= NTBA!$F$17) * IF(DF$268 &gt;= $E394, MAX( MIN( $F394*$F$264, $F394-SUM($I394:DE394)),0),0)</f>
        <v>0</v>
      </c>
      <c r="DG394" s="53">
        <f xml:space="preserve"> (DG$2 &gt;= NTBA!$F$17) * IF(DG$268 &gt;= $E394, MAX( MIN( $F394*$F$264, $F394-SUM($I394:DF394)),0),0)</f>
        <v>0</v>
      </c>
      <c r="DH394" s="53">
        <f xml:space="preserve"> (DH$2 &gt;= NTBA!$F$17) * IF(DH$268 &gt;= $E394, MAX( MIN( $F394*$F$264, $F394-SUM($I394:DG394)),0),0)</f>
        <v>0</v>
      </c>
      <c r="DI394" s="53">
        <f xml:space="preserve"> (DI$2 &gt;= NTBA!$F$17) * IF(DI$268 &gt;= $E394, MAX( MIN( $F394*$F$264, $F394-SUM($I394:DH394)),0),0)</f>
        <v>0</v>
      </c>
      <c r="DJ394" s="53">
        <f xml:space="preserve"> (DJ$2 &gt;= NTBA!$F$17) * IF(DJ$268 &gt;= $E394, MAX( MIN( $F394*$F$264, $F394-SUM($I394:DI394)),0),0)</f>
        <v>0</v>
      </c>
      <c r="DK394" s="53">
        <f xml:space="preserve"> (DK$2 &gt;= NTBA!$F$17) * IF(DK$268 &gt;= $E394, MAX( MIN( $F394*$F$264, $F394-SUM($I394:DJ394)),0),0)</f>
        <v>0</v>
      </c>
      <c r="DL394" s="53">
        <f xml:space="preserve"> (DL$2 &gt;= NTBA!$F$17) * IF(DL$268 &gt;= $E394, MAX( MIN( $F394*$F$264, $F394-SUM($I394:DK394)),0),0)</f>
        <v>0</v>
      </c>
      <c r="DM394" s="53">
        <f xml:space="preserve"> (DM$2 &gt;= NTBA!$F$17) * IF(DM$268 &gt;= $E394, MAX( MIN( $F394*$F$264, $F394-SUM($I394:DL394)),0),0)</f>
        <v>0</v>
      </c>
      <c r="DN394" s="53">
        <f xml:space="preserve"> (DN$2 &gt;= NTBA!$F$17) * IF(DN$268 &gt;= $E394, MAX( MIN( $F394*$F$264, $F394-SUM($I394:DM394)),0),0)</f>
        <v>0</v>
      </c>
      <c r="DO394" s="53">
        <f xml:space="preserve"> (DO$2 &gt;= NTBA!$F$17) * IF(DO$268 &gt;= $E394, MAX( MIN( $F394*$F$264, $F394-SUM($I394:DN394)),0),0)</f>
        <v>0</v>
      </c>
      <c r="DP394" s="53">
        <f xml:space="preserve"> (DP$2 &gt;= NTBA!$F$17) * IF(DP$268 &gt;= $E394, MAX( MIN( $F394*$F$264, $F394-SUM($I394:DO394)),0),0)</f>
        <v>0</v>
      </c>
      <c r="DQ394" s="53">
        <f xml:space="preserve"> (DQ$2 &gt;= NTBA!$F$17) * IF(DQ$268 &gt;= $E394, MAX( MIN( $F394*$F$264, $F394-SUM($I394:DP394)),0),0)</f>
        <v>0</v>
      </c>
      <c r="DR394" s="53">
        <f xml:space="preserve"> (DR$2 &gt;= NTBA!$F$17) * IF(DR$268 &gt;= $E394, MAX( MIN( $F394*$F$264, $F394-SUM($I394:DQ394)),0),0)</f>
        <v>0</v>
      </c>
      <c r="DS394" s="53">
        <f xml:space="preserve"> (DS$2 &gt;= NTBA!$F$17) * IF(DS$268 &gt;= $E394, MAX( MIN( $F394*$F$264, $F394-SUM($I394:DR394)),0),0)</f>
        <v>0</v>
      </c>
      <c r="DT394" s="53">
        <f xml:space="preserve"> (DT$2 &gt;= NTBA!$F$17) * IF(DT$268 &gt;= $E394, MAX( MIN( $F394*$F$264, $F394-SUM($I394:DS394)),0),0)</f>
        <v>0</v>
      </c>
      <c r="DU394" s="53">
        <f xml:space="preserve"> (DU$2 &gt;= NTBA!$F$17) * IF(DU$268 &gt;= $E394, MAX( MIN( $F394*$F$264, $F394-SUM($I394:DT394)),0),0)</f>
        <v>0</v>
      </c>
      <c r="DV394" s="53">
        <f xml:space="preserve"> (DV$2 &gt;= NTBA!$F$17) * IF(DV$268 &gt;= $E394, MAX( MIN( $F394*$F$264, $F394-SUM($I394:DU394)),0),0)</f>
        <v>0</v>
      </c>
      <c r="DW394" s="53">
        <f xml:space="preserve"> (DW$2 &gt;= NTBA!$F$17) * IF(DW$268 &gt;= $E394, MAX( MIN( $F394*$F$264, $F394-SUM($I394:DV394)),0),0)</f>
        <v>0</v>
      </c>
      <c r="DX394" s="53">
        <f xml:space="preserve"> (DX$2 &gt;= NTBA!$F$17) * IF(DX$268 &gt;= $E394, MAX( MIN( $F394*$F$264, $F394-SUM($I394:DW394)),0),0)</f>
        <v>0</v>
      </c>
      <c r="DY394" s="53">
        <f xml:space="preserve"> (DY$2 &gt;= NTBA!$F$17) * IF(DY$268 &gt;= $E394, MAX( MIN( $F394*$F$264, $F394-SUM($I394:DX394)),0),0)</f>
        <v>0</v>
      </c>
      <c r="DZ394" s="53">
        <f xml:space="preserve"> (DZ$2 &gt;= NTBA!$F$17) * IF(DZ$268 &gt;= $E394, MAX( MIN( $F394*$F$264, $F394-SUM($I394:DY394)),0),0)</f>
        <v>0</v>
      </c>
      <c r="EA394" s="53">
        <f xml:space="preserve"> (EA$2 &gt;= NTBA!$F$17) * IF(EA$268 &gt;= $E394, MAX( MIN( $F394*$F$264, $F394-SUM($I394:DZ394)),0),0)</f>
        <v>0</v>
      </c>
      <c r="EB394" s="53">
        <f xml:space="preserve"> (EB$2 &gt;= NTBA!$F$17) * IF(EB$268 &gt;= $E394, MAX( MIN( $F394*$F$264, $F394-SUM($I394:EA394)),0),0)</f>
        <v>0</v>
      </c>
      <c r="EC394" s="53">
        <f xml:space="preserve"> (EC$2 &gt;= NTBA!$F$17) * IF(EC$268 &gt;= $E394, MAX( MIN( $F394*$F$264, $F394-SUM($I394:EB394)),0),0)</f>
        <v>0</v>
      </c>
      <c r="ED394" s="53">
        <f xml:space="preserve"> (ED$2 &gt;= NTBA!$F$17) * IF(ED$268 &gt;= $E394, MAX( MIN( $F394*$F$264, $F394-SUM($I394:EC394)),0),0)</f>
        <v>0</v>
      </c>
      <c r="EE394" s="53">
        <f ca="1" xml:space="preserve"> (EE$2 &gt;= NTBA!$F$17) * IF(EE$268 &gt;= $E394, MAX( MIN( $F394*$F$264, $F394-SUM($I394:ED394)),0),0)</f>
        <v>0</v>
      </c>
      <c r="EF394" s="53">
        <f ca="1" xml:space="preserve"> (EF$2 &gt;= NTBA!$F$17) * IF(EF$268 &gt;= $E394, MAX( MIN( $F394*$F$264, $F394-SUM($I394:EE394)),0),0)</f>
        <v>0</v>
      </c>
      <c r="EG394" s="53">
        <f ca="1" xml:space="preserve"> (EG$2 &gt;= NTBA!$F$17) * IF(EG$268 &gt;= $E394, MAX( MIN( $F394*$F$264, $F394-SUM($I394:EF394)),0),0)</f>
        <v>0</v>
      </c>
      <c r="EH394" s="53">
        <f ca="1" xml:space="preserve"> (EH$2 &gt;= NTBA!$F$17) * IF(EH$268 &gt;= $E394, MAX( MIN( $F394*$F$264, $F394-SUM($I394:EG394)),0),0)</f>
        <v>0</v>
      </c>
      <c r="EI394" s="21"/>
    </row>
    <row r="395" spans="1:139" ht="15" customHeight="1" outlineLevel="1" x14ac:dyDescent="0.35">
      <c r="E395" s="625">
        <v>127</v>
      </c>
      <c r="F395" s="415">
        <f ca="1"/>
        <v>0</v>
      </c>
      <c r="H395" s="26">
        <f t="shared" ca="1" si="185"/>
        <v>0</v>
      </c>
      <c r="I395" s="39"/>
      <c r="J395" s="53">
        <f xml:space="preserve"> (J$2 &gt;= NTBA!$F$17) * IF(J$268 &gt;= $E395, MAX( MIN( $F395*$F$264, $F395-SUM($I395:I395)),0),0)</f>
        <v>0</v>
      </c>
      <c r="K395" s="53">
        <f xml:space="preserve"> (K$2 &gt;= NTBA!$F$17) * IF(K$268 &gt;= $E395, MAX( MIN( $F395*$F$264, $F395-SUM($I395:J395)),0),0)</f>
        <v>0</v>
      </c>
      <c r="L395" s="53">
        <f xml:space="preserve"> (L$2 &gt;= NTBA!$F$17) * IF(L$268 &gt;= $E395, MAX( MIN( $F395*$F$264, $F395-SUM($I395:K395)),0),0)</f>
        <v>0</v>
      </c>
      <c r="M395" s="53">
        <f xml:space="preserve"> (M$2 &gt;= NTBA!$F$17) * IF(M$268 &gt;= $E395, MAX( MIN( $F395*$F$264, $F395-SUM($I395:L395)),0),0)</f>
        <v>0</v>
      </c>
      <c r="N395" s="53">
        <f xml:space="preserve"> (N$2 &gt;= NTBA!$F$17) * IF(N$268 &gt;= $E395, MAX( MIN( $F395*$F$264, $F395-SUM($I395:M395)),0),0)</f>
        <v>0</v>
      </c>
      <c r="O395" s="53">
        <f xml:space="preserve"> (O$2 &gt;= NTBA!$F$17) * IF(O$268 &gt;= $E395, MAX( MIN( $F395*$F$264, $F395-SUM($I395:N395)),0),0)</f>
        <v>0</v>
      </c>
      <c r="P395" s="53">
        <f xml:space="preserve"> (P$2 &gt;= NTBA!$F$17) * IF(P$268 &gt;= $E395, MAX( MIN( $F395*$F$264, $F395-SUM($I395:O395)),0),0)</f>
        <v>0</v>
      </c>
      <c r="Q395" s="53">
        <f xml:space="preserve"> (Q$2 &gt;= NTBA!$F$17) * IF(Q$268 &gt;= $E395, MAX( MIN( $F395*$F$264, $F395-SUM($I395:P395)),0),0)</f>
        <v>0</v>
      </c>
      <c r="R395" s="53">
        <f xml:space="preserve"> (R$2 &gt;= NTBA!$F$17) * IF(R$268 &gt;= $E395, MAX( MIN( $F395*$F$264, $F395-SUM($I395:Q395)),0),0)</f>
        <v>0</v>
      </c>
      <c r="S395" s="53">
        <f xml:space="preserve"> (S$2 &gt;= NTBA!$F$17) * IF(S$268 &gt;= $E395, MAX( MIN( $F395*$F$264, $F395-SUM($I395:R395)),0),0)</f>
        <v>0</v>
      </c>
      <c r="T395" s="53">
        <f xml:space="preserve"> (T$2 &gt;= NTBA!$F$17) * IF(T$268 &gt;= $E395, MAX( MIN( $F395*$F$264, $F395-SUM($I395:S395)),0),0)</f>
        <v>0</v>
      </c>
      <c r="U395" s="53">
        <f xml:space="preserve"> (U$2 &gt;= NTBA!$F$17) * IF(U$268 &gt;= $E395, MAX( MIN( $F395*$F$264, $F395-SUM($I395:T395)),0),0)</f>
        <v>0</v>
      </c>
      <c r="V395" s="53">
        <f xml:space="preserve"> (V$2 &gt;= NTBA!$F$17) * IF(V$268 &gt;= $E395, MAX( MIN( $F395*$F$264, $F395-SUM($I395:U395)),0),0)</f>
        <v>0</v>
      </c>
      <c r="W395" s="53">
        <f xml:space="preserve"> (W$2 &gt;= NTBA!$F$17) * IF(W$268 &gt;= $E395, MAX( MIN( $F395*$F$264, $F395-SUM($I395:V395)),0),0)</f>
        <v>0</v>
      </c>
      <c r="X395" s="53">
        <f xml:space="preserve"> (X$2 &gt;= NTBA!$F$17) * IF(X$268 &gt;= $E395, MAX( MIN( $F395*$F$264, $F395-SUM($I395:W395)),0),0)</f>
        <v>0</v>
      </c>
      <c r="Y395" s="53">
        <f xml:space="preserve"> (Y$2 &gt;= NTBA!$F$17) * IF(Y$268 &gt;= $E395, MAX( MIN( $F395*$F$264, $F395-SUM($I395:X395)),0),0)</f>
        <v>0</v>
      </c>
      <c r="Z395" s="53">
        <f xml:space="preserve"> (Z$2 &gt;= NTBA!$F$17) * IF(Z$268 &gt;= $E395, MAX( MIN( $F395*$F$264, $F395-SUM($I395:Y395)),0),0)</f>
        <v>0</v>
      </c>
      <c r="AA395" s="53">
        <f xml:space="preserve"> (AA$2 &gt;= NTBA!$F$17) * IF(AA$268 &gt;= $E395, MAX( MIN( $F395*$F$264, $F395-SUM($I395:Z395)),0),0)</f>
        <v>0</v>
      </c>
      <c r="AB395" s="53">
        <f xml:space="preserve"> (AB$2 &gt;= NTBA!$F$17) * IF(AB$268 &gt;= $E395, MAX( MIN( $F395*$F$264, $F395-SUM($I395:AA395)),0),0)</f>
        <v>0</v>
      </c>
      <c r="AC395" s="53">
        <f xml:space="preserve"> (AC$2 &gt;= NTBA!$F$17) * IF(AC$268 &gt;= $E395, MAX( MIN( $F395*$F$264, $F395-SUM($I395:AB395)),0),0)</f>
        <v>0</v>
      </c>
      <c r="AD395" s="53">
        <f xml:space="preserve"> (AD$2 &gt;= NTBA!$F$17) * IF(AD$268 &gt;= $E395, MAX( MIN( $F395*$F$264, $F395-SUM($I395:AC395)),0),0)</f>
        <v>0</v>
      </c>
      <c r="AE395" s="53">
        <f xml:space="preserve"> (AE$2 &gt;= NTBA!$F$17) * IF(AE$268 &gt;= $E395, MAX( MIN( $F395*$F$264, $F395-SUM($I395:AD395)),0),0)</f>
        <v>0</v>
      </c>
      <c r="AF395" s="53">
        <f xml:space="preserve"> (AF$2 &gt;= NTBA!$F$17) * IF(AF$268 &gt;= $E395, MAX( MIN( $F395*$F$264, $F395-SUM($I395:AE395)),0),0)</f>
        <v>0</v>
      </c>
      <c r="AG395" s="53">
        <f xml:space="preserve"> (AG$2 &gt;= NTBA!$F$17) * IF(AG$268 &gt;= $E395, MAX( MIN( $F395*$F$264, $F395-SUM($I395:AF395)),0),0)</f>
        <v>0</v>
      </c>
      <c r="AH395" s="53">
        <f xml:space="preserve"> (AH$2 &gt;= NTBA!$F$17) * IF(AH$268 &gt;= $E395, MAX( MIN( $F395*$F$264, $F395-SUM($I395:AG395)),0),0)</f>
        <v>0</v>
      </c>
      <c r="AI395" s="53">
        <f xml:space="preserve"> (AI$2 &gt;= NTBA!$F$17) * IF(AI$268 &gt;= $E395, MAX( MIN( $F395*$F$264, $F395-SUM($I395:AH395)),0),0)</f>
        <v>0</v>
      </c>
      <c r="AJ395" s="53">
        <f xml:space="preserve"> (AJ$2 &gt;= NTBA!$F$17) * IF(AJ$268 &gt;= $E395, MAX( MIN( $F395*$F$264, $F395-SUM($I395:AI395)),0),0)</f>
        <v>0</v>
      </c>
      <c r="AK395" s="53">
        <f xml:space="preserve"> (AK$2 &gt;= NTBA!$F$17) * IF(AK$268 &gt;= $E395, MAX( MIN( $F395*$F$264, $F395-SUM($I395:AJ395)),0),0)</f>
        <v>0</v>
      </c>
      <c r="AL395" s="53">
        <f xml:space="preserve"> (AL$2 &gt;= NTBA!$F$17) * IF(AL$268 &gt;= $E395, MAX( MIN( $F395*$F$264, $F395-SUM($I395:AK395)),0),0)</f>
        <v>0</v>
      </c>
      <c r="AM395" s="53">
        <f xml:space="preserve"> (AM$2 &gt;= NTBA!$F$17) * IF(AM$268 &gt;= $E395, MAX( MIN( $F395*$F$264, $F395-SUM($I395:AL395)),0),0)</f>
        <v>0</v>
      </c>
      <c r="AN395" s="53">
        <f xml:space="preserve"> (AN$2 &gt;= NTBA!$F$17) * IF(AN$268 &gt;= $E395, MAX( MIN( $F395*$F$264, $F395-SUM($I395:AM395)),0),0)</f>
        <v>0</v>
      </c>
      <c r="AO395" s="53">
        <f xml:space="preserve"> (AO$2 &gt;= NTBA!$F$17) * IF(AO$268 &gt;= $E395, MAX( MIN( $F395*$F$264, $F395-SUM($I395:AN395)),0),0)</f>
        <v>0</v>
      </c>
      <c r="AP395" s="53">
        <f xml:space="preserve"> (AP$2 &gt;= NTBA!$F$17) * IF(AP$268 &gt;= $E395, MAX( MIN( $F395*$F$264, $F395-SUM($I395:AO395)),0),0)</f>
        <v>0</v>
      </c>
      <c r="AQ395" s="53">
        <f xml:space="preserve"> (AQ$2 &gt;= NTBA!$F$17) * IF(AQ$268 &gt;= $E395, MAX( MIN( $F395*$F$264, $F395-SUM($I395:AP395)),0),0)</f>
        <v>0</v>
      </c>
      <c r="AR395" s="53">
        <f xml:space="preserve"> (AR$2 &gt;= NTBA!$F$17) * IF(AR$268 &gt;= $E395, MAX( MIN( $F395*$F$264, $F395-SUM($I395:AQ395)),0),0)</f>
        <v>0</v>
      </c>
      <c r="AS395" s="53">
        <f xml:space="preserve"> (AS$2 &gt;= NTBA!$F$17) * IF(AS$268 &gt;= $E395, MAX( MIN( $F395*$F$264, $F395-SUM($I395:AR395)),0),0)</f>
        <v>0</v>
      </c>
      <c r="AT395" s="53">
        <f xml:space="preserve"> (AT$2 &gt;= NTBA!$F$17) * IF(AT$268 &gt;= $E395, MAX( MIN( $F395*$F$264, $F395-SUM($I395:AS395)),0),0)</f>
        <v>0</v>
      </c>
      <c r="AU395" s="53">
        <f xml:space="preserve"> (AU$2 &gt;= NTBA!$F$17) * IF(AU$268 &gt;= $E395, MAX( MIN( $F395*$F$264, $F395-SUM($I395:AT395)),0),0)</f>
        <v>0</v>
      </c>
      <c r="AV395" s="53">
        <f xml:space="preserve"> (AV$2 &gt;= NTBA!$F$17) * IF(AV$268 &gt;= $E395, MAX( MIN( $F395*$F$264, $F395-SUM($I395:AU395)),0),0)</f>
        <v>0</v>
      </c>
      <c r="AW395" s="53">
        <f xml:space="preserve"> (AW$2 &gt;= NTBA!$F$17) * IF(AW$268 &gt;= $E395, MAX( MIN( $F395*$F$264, $F395-SUM($I395:AV395)),0),0)</f>
        <v>0</v>
      </c>
      <c r="AX395" s="53">
        <f xml:space="preserve"> (AX$2 &gt;= NTBA!$F$17) * IF(AX$268 &gt;= $E395, MAX( MIN( $F395*$F$264, $F395-SUM($I395:AW395)),0),0)</f>
        <v>0</v>
      </c>
      <c r="AY395" s="53">
        <f xml:space="preserve"> (AY$2 &gt;= NTBA!$F$17) * IF(AY$268 &gt;= $E395, MAX( MIN( $F395*$F$264, $F395-SUM($I395:AX395)),0),0)</f>
        <v>0</v>
      </c>
      <c r="AZ395" s="53">
        <f xml:space="preserve"> (AZ$2 &gt;= NTBA!$F$17) * IF(AZ$268 &gt;= $E395, MAX( MIN( $F395*$F$264, $F395-SUM($I395:AY395)),0),0)</f>
        <v>0</v>
      </c>
      <c r="BA395" s="53">
        <f xml:space="preserve"> (BA$2 &gt;= NTBA!$F$17) * IF(BA$268 &gt;= $E395, MAX( MIN( $F395*$F$264, $F395-SUM($I395:AZ395)),0),0)</f>
        <v>0</v>
      </c>
      <c r="BB395" s="53">
        <f xml:space="preserve"> (BB$2 &gt;= NTBA!$F$17) * IF(BB$268 &gt;= $E395, MAX( MIN( $F395*$F$264, $F395-SUM($I395:BA395)),0),0)</f>
        <v>0</v>
      </c>
      <c r="BC395" s="53">
        <f xml:space="preserve"> (BC$2 &gt;= NTBA!$F$17) * IF(BC$268 &gt;= $E395, MAX( MIN( $F395*$F$264, $F395-SUM($I395:BB395)),0),0)</f>
        <v>0</v>
      </c>
      <c r="BD395" s="53">
        <f xml:space="preserve"> (BD$2 &gt;= NTBA!$F$17) * IF(BD$268 &gt;= $E395, MAX( MIN( $F395*$F$264, $F395-SUM($I395:BC395)),0),0)</f>
        <v>0</v>
      </c>
      <c r="BE395" s="53">
        <f xml:space="preserve"> (BE$2 &gt;= NTBA!$F$17) * IF(BE$268 &gt;= $E395, MAX( MIN( $F395*$F$264, $F395-SUM($I395:BD395)),0),0)</f>
        <v>0</v>
      </c>
      <c r="BF395" s="53">
        <f xml:space="preserve"> (BF$2 &gt;= NTBA!$F$17) * IF(BF$268 &gt;= $E395, MAX( MIN( $F395*$F$264, $F395-SUM($I395:BE395)),0),0)</f>
        <v>0</v>
      </c>
      <c r="BG395" s="53">
        <f xml:space="preserve"> (BG$2 &gt;= NTBA!$F$17) * IF(BG$268 &gt;= $E395, MAX( MIN( $F395*$F$264, $F395-SUM($I395:BF395)),0),0)</f>
        <v>0</v>
      </c>
      <c r="BH395" s="53">
        <f xml:space="preserve"> (BH$2 &gt;= NTBA!$F$17) * IF(BH$268 &gt;= $E395, MAX( MIN( $F395*$F$264, $F395-SUM($I395:BG395)),0),0)</f>
        <v>0</v>
      </c>
      <c r="BI395" s="53">
        <f xml:space="preserve"> (BI$2 &gt;= NTBA!$F$17) * IF(BI$268 &gt;= $E395, MAX( MIN( $F395*$F$264, $F395-SUM($I395:BH395)),0),0)</f>
        <v>0</v>
      </c>
      <c r="BJ395" s="53">
        <f xml:space="preserve"> (BJ$2 &gt;= NTBA!$F$17) * IF(BJ$268 &gt;= $E395, MAX( MIN( $F395*$F$264, $F395-SUM($I395:BI395)),0),0)</f>
        <v>0</v>
      </c>
      <c r="BK395" s="53">
        <f xml:space="preserve"> (BK$2 &gt;= NTBA!$F$17) * IF(BK$268 &gt;= $E395, MAX( MIN( $F395*$F$264, $F395-SUM($I395:BJ395)),0),0)</f>
        <v>0</v>
      </c>
      <c r="BL395" s="53">
        <f xml:space="preserve"> (BL$2 &gt;= NTBA!$F$17) * IF(BL$268 &gt;= $E395, MAX( MIN( $F395*$F$264, $F395-SUM($I395:BK395)),0),0)</f>
        <v>0</v>
      </c>
      <c r="BM395" s="53">
        <f xml:space="preserve"> (BM$2 &gt;= NTBA!$F$17) * IF(BM$268 &gt;= $E395, MAX( MIN( $F395*$F$264, $F395-SUM($I395:BL395)),0),0)</f>
        <v>0</v>
      </c>
      <c r="BN395" s="53">
        <f xml:space="preserve"> (BN$2 &gt;= NTBA!$F$17) * IF(BN$268 &gt;= $E395, MAX( MIN( $F395*$F$264, $F395-SUM($I395:BM395)),0),0)</f>
        <v>0</v>
      </c>
      <c r="BO395" s="53">
        <f xml:space="preserve"> (BO$2 &gt;= NTBA!$F$17) * IF(BO$268 &gt;= $E395, MAX( MIN( $F395*$F$264, $F395-SUM($I395:BN395)),0),0)</f>
        <v>0</v>
      </c>
      <c r="BP395" s="53">
        <f xml:space="preserve"> (BP$2 &gt;= NTBA!$F$17) * IF(BP$268 &gt;= $E395, MAX( MIN( $F395*$F$264, $F395-SUM($I395:BO395)),0),0)</f>
        <v>0</v>
      </c>
      <c r="BQ395" s="53">
        <f xml:space="preserve"> (BQ$2 &gt;= NTBA!$F$17) * IF(BQ$268 &gt;= $E395, MAX( MIN( $F395*$F$264, $F395-SUM($I395:BP395)),0),0)</f>
        <v>0</v>
      </c>
      <c r="BR395" s="53">
        <f xml:space="preserve"> (BR$2 &gt;= NTBA!$F$17) * IF(BR$268 &gt;= $E395, MAX( MIN( $F395*$F$264, $F395-SUM($I395:BQ395)),0),0)</f>
        <v>0</v>
      </c>
      <c r="BS395" s="53">
        <f xml:space="preserve"> (BS$2 &gt;= NTBA!$F$17) * IF(BS$268 &gt;= $E395, MAX( MIN( $F395*$F$264, $F395-SUM($I395:BR395)),0),0)</f>
        <v>0</v>
      </c>
      <c r="BT395" s="53">
        <f xml:space="preserve"> (BT$2 &gt;= NTBA!$F$17) * IF(BT$268 &gt;= $E395, MAX( MIN( $F395*$F$264, $F395-SUM($I395:BS395)),0),0)</f>
        <v>0</v>
      </c>
      <c r="BU395" s="53">
        <f xml:space="preserve"> (BU$2 &gt;= NTBA!$F$17) * IF(BU$268 &gt;= $E395, MAX( MIN( $F395*$F$264, $F395-SUM($I395:BT395)),0),0)</f>
        <v>0</v>
      </c>
      <c r="BV395" s="53">
        <f xml:space="preserve"> (BV$2 &gt;= NTBA!$F$17) * IF(BV$268 &gt;= $E395, MAX( MIN( $F395*$F$264, $F395-SUM($I395:BU395)),0),0)</f>
        <v>0</v>
      </c>
      <c r="BW395" s="53">
        <f xml:space="preserve"> (BW$2 &gt;= NTBA!$F$17) * IF(BW$268 &gt;= $E395, MAX( MIN( $F395*$F$264, $F395-SUM($I395:BV395)),0),0)</f>
        <v>0</v>
      </c>
      <c r="BX395" s="53">
        <f xml:space="preserve"> (BX$2 &gt;= NTBA!$F$17) * IF(BX$268 &gt;= $E395, MAX( MIN( $F395*$F$264, $F395-SUM($I395:BW395)),0),0)</f>
        <v>0</v>
      </c>
      <c r="BY395" s="53">
        <f xml:space="preserve"> (BY$2 &gt;= NTBA!$F$17) * IF(BY$268 &gt;= $E395, MAX( MIN( $F395*$F$264, $F395-SUM($I395:BX395)),0),0)</f>
        <v>0</v>
      </c>
      <c r="BZ395" s="53">
        <f xml:space="preserve"> (BZ$2 &gt;= NTBA!$F$17) * IF(BZ$268 &gt;= $E395, MAX( MIN( $F395*$F$264, $F395-SUM($I395:BY395)),0),0)</f>
        <v>0</v>
      </c>
      <c r="CA395" s="53">
        <f xml:space="preserve"> (CA$2 &gt;= NTBA!$F$17) * IF(CA$268 &gt;= $E395, MAX( MIN( $F395*$F$264, $F395-SUM($I395:BZ395)),0),0)</f>
        <v>0</v>
      </c>
      <c r="CB395" s="53">
        <f xml:space="preserve"> (CB$2 &gt;= NTBA!$F$17) * IF(CB$268 &gt;= $E395, MAX( MIN( $F395*$F$264, $F395-SUM($I395:CA395)),0),0)</f>
        <v>0</v>
      </c>
      <c r="CC395" s="53">
        <f xml:space="preserve"> (CC$2 &gt;= NTBA!$F$17) * IF(CC$268 &gt;= $E395, MAX( MIN( $F395*$F$264, $F395-SUM($I395:CB395)),0),0)</f>
        <v>0</v>
      </c>
      <c r="CD395" s="53">
        <f xml:space="preserve"> (CD$2 &gt;= NTBA!$F$17) * IF(CD$268 &gt;= $E395, MAX( MIN( $F395*$F$264, $F395-SUM($I395:CC395)),0),0)</f>
        <v>0</v>
      </c>
      <c r="CE395" s="53">
        <f xml:space="preserve"> (CE$2 &gt;= NTBA!$F$17) * IF(CE$268 &gt;= $E395, MAX( MIN( $F395*$F$264, $F395-SUM($I395:CD395)),0),0)</f>
        <v>0</v>
      </c>
      <c r="CF395" s="53">
        <f xml:space="preserve"> (CF$2 &gt;= NTBA!$F$17) * IF(CF$268 &gt;= $E395, MAX( MIN( $F395*$F$264, $F395-SUM($I395:CE395)),0),0)</f>
        <v>0</v>
      </c>
      <c r="CG395" s="53">
        <f xml:space="preserve"> (CG$2 &gt;= NTBA!$F$17) * IF(CG$268 &gt;= $E395, MAX( MIN( $F395*$F$264, $F395-SUM($I395:CF395)),0),0)</f>
        <v>0</v>
      </c>
      <c r="CH395" s="53">
        <f xml:space="preserve"> (CH$2 &gt;= NTBA!$F$17) * IF(CH$268 &gt;= $E395, MAX( MIN( $F395*$F$264, $F395-SUM($I395:CG395)),0),0)</f>
        <v>0</v>
      </c>
      <c r="CI395" s="53">
        <f xml:space="preserve"> (CI$2 &gt;= NTBA!$F$17) * IF(CI$268 &gt;= $E395, MAX( MIN( $F395*$F$264, $F395-SUM($I395:CH395)),0),0)</f>
        <v>0</v>
      </c>
      <c r="CJ395" s="53">
        <f xml:space="preserve"> (CJ$2 &gt;= NTBA!$F$17) * IF(CJ$268 &gt;= $E395, MAX( MIN( $F395*$F$264, $F395-SUM($I395:CI395)),0),0)</f>
        <v>0</v>
      </c>
      <c r="CK395" s="53">
        <f xml:space="preserve"> (CK$2 &gt;= NTBA!$F$17) * IF(CK$268 &gt;= $E395, MAX( MIN( $F395*$F$264, $F395-SUM($I395:CJ395)),0),0)</f>
        <v>0</v>
      </c>
      <c r="CL395" s="53">
        <f xml:space="preserve"> (CL$2 &gt;= NTBA!$F$17) * IF(CL$268 &gt;= $E395, MAX( MIN( $F395*$F$264, $F395-SUM($I395:CK395)),0),0)</f>
        <v>0</v>
      </c>
      <c r="CM395" s="53">
        <f xml:space="preserve"> (CM$2 &gt;= NTBA!$F$17) * IF(CM$268 &gt;= $E395, MAX( MIN( $F395*$F$264, $F395-SUM($I395:CL395)),0),0)</f>
        <v>0</v>
      </c>
      <c r="CN395" s="53">
        <f xml:space="preserve"> (CN$2 &gt;= NTBA!$F$17) * IF(CN$268 &gt;= $E395, MAX( MIN( $F395*$F$264, $F395-SUM($I395:CM395)),0),0)</f>
        <v>0</v>
      </c>
      <c r="CO395" s="53">
        <f xml:space="preserve"> (CO$2 &gt;= NTBA!$F$17) * IF(CO$268 &gt;= $E395, MAX( MIN( $F395*$F$264, $F395-SUM($I395:CN395)),0),0)</f>
        <v>0</v>
      </c>
      <c r="CP395" s="53">
        <f xml:space="preserve"> (CP$2 &gt;= NTBA!$F$17) * IF(CP$268 &gt;= $E395, MAX( MIN( $F395*$F$264, $F395-SUM($I395:CO395)),0),0)</f>
        <v>0</v>
      </c>
      <c r="CQ395" s="53">
        <f xml:space="preserve"> (CQ$2 &gt;= NTBA!$F$17) * IF(CQ$268 &gt;= $E395, MAX( MIN( $F395*$F$264, $F395-SUM($I395:CP395)),0),0)</f>
        <v>0</v>
      </c>
      <c r="CR395" s="53">
        <f xml:space="preserve"> (CR$2 &gt;= NTBA!$F$17) * IF(CR$268 &gt;= $E395, MAX( MIN( $F395*$F$264, $F395-SUM($I395:CQ395)),0),0)</f>
        <v>0</v>
      </c>
      <c r="CS395" s="53">
        <f xml:space="preserve"> (CS$2 &gt;= NTBA!$F$17) * IF(CS$268 &gt;= $E395, MAX( MIN( $F395*$F$264, $F395-SUM($I395:CR395)),0),0)</f>
        <v>0</v>
      </c>
      <c r="CT395" s="53">
        <f xml:space="preserve"> (CT$2 &gt;= NTBA!$F$17) * IF(CT$268 &gt;= $E395, MAX( MIN( $F395*$F$264, $F395-SUM($I395:CS395)),0),0)</f>
        <v>0</v>
      </c>
      <c r="CU395" s="53">
        <f xml:space="preserve"> (CU$2 &gt;= NTBA!$F$17) * IF(CU$268 &gt;= $E395, MAX( MIN( $F395*$F$264, $F395-SUM($I395:CT395)),0),0)</f>
        <v>0</v>
      </c>
      <c r="CV395" s="53">
        <f xml:space="preserve"> (CV$2 &gt;= NTBA!$F$17) * IF(CV$268 &gt;= $E395, MAX( MIN( $F395*$F$264, $F395-SUM($I395:CU395)),0),0)</f>
        <v>0</v>
      </c>
      <c r="CW395" s="53">
        <f xml:space="preserve"> (CW$2 &gt;= NTBA!$F$17) * IF(CW$268 &gt;= $E395, MAX( MIN( $F395*$F$264, $F395-SUM($I395:CV395)),0),0)</f>
        <v>0</v>
      </c>
      <c r="CX395" s="53">
        <f xml:space="preserve"> (CX$2 &gt;= NTBA!$F$17) * IF(CX$268 &gt;= $E395, MAX( MIN( $F395*$F$264, $F395-SUM($I395:CW395)),0),0)</f>
        <v>0</v>
      </c>
      <c r="CY395" s="53">
        <f xml:space="preserve"> (CY$2 &gt;= NTBA!$F$17) * IF(CY$268 &gt;= $E395, MAX( MIN( $F395*$F$264, $F395-SUM($I395:CX395)),0),0)</f>
        <v>0</v>
      </c>
      <c r="CZ395" s="53">
        <f xml:space="preserve"> (CZ$2 &gt;= NTBA!$F$17) * IF(CZ$268 &gt;= $E395, MAX( MIN( $F395*$F$264, $F395-SUM($I395:CY395)),0),0)</f>
        <v>0</v>
      </c>
      <c r="DA395" s="53">
        <f xml:space="preserve"> (DA$2 &gt;= NTBA!$F$17) * IF(DA$268 &gt;= $E395, MAX( MIN( $F395*$F$264, $F395-SUM($I395:CZ395)),0),0)</f>
        <v>0</v>
      </c>
      <c r="DB395" s="53">
        <f xml:space="preserve"> (DB$2 &gt;= NTBA!$F$17) * IF(DB$268 &gt;= $E395, MAX( MIN( $F395*$F$264, $F395-SUM($I395:DA395)),0),0)</f>
        <v>0</v>
      </c>
      <c r="DC395" s="53">
        <f xml:space="preserve"> (DC$2 &gt;= NTBA!$F$17) * IF(DC$268 &gt;= $E395, MAX( MIN( $F395*$F$264, $F395-SUM($I395:DB395)),0),0)</f>
        <v>0</v>
      </c>
      <c r="DD395" s="53">
        <f xml:space="preserve"> (DD$2 &gt;= NTBA!$F$17) * IF(DD$268 &gt;= $E395, MAX( MIN( $F395*$F$264, $F395-SUM($I395:DC395)),0),0)</f>
        <v>0</v>
      </c>
      <c r="DE395" s="53">
        <f xml:space="preserve"> (DE$2 &gt;= NTBA!$F$17) * IF(DE$268 &gt;= $E395, MAX( MIN( $F395*$F$264, $F395-SUM($I395:DD395)),0),0)</f>
        <v>0</v>
      </c>
      <c r="DF395" s="53">
        <f xml:space="preserve"> (DF$2 &gt;= NTBA!$F$17) * IF(DF$268 &gt;= $E395, MAX( MIN( $F395*$F$264, $F395-SUM($I395:DE395)),0),0)</f>
        <v>0</v>
      </c>
      <c r="DG395" s="53">
        <f xml:space="preserve"> (DG$2 &gt;= NTBA!$F$17) * IF(DG$268 &gt;= $E395, MAX( MIN( $F395*$F$264, $F395-SUM($I395:DF395)),0),0)</f>
        <v>0</v>
      </c>
      <c r="DH395" s="53">
        <f xml:space="preserve"> (DH$2 &gt;= NTBA!$F$17) * IF(DH$268 &gt;= $E395, MAX( MIN( $F395*$F$264, $F395-SUM($I395:DG395)),0),0)</f>
        <v>0</v>
      </c>
      <c r="DI395" s="53">
        <f xml:space="preserve"> (DI$2 &gt;= NTBA!$F$17) * IF(DI$268 &gt;= $E395, MAX( MIN( $F395*$F$264, $F395-SUM($I395:DH395)),0),0)</f>
        <v>0</v>
      </c>
      <c r="DJ395" s="53">
        <f xml:space="preserve"> (DJ$2 &gt;= NTBA!$F$17) * IF(DJ$268 &gt;= $E395, MAX( MIN( $F395*$F$264, $F395-SUM($I395:DI395)),0),0)</f>
        <v>0</v>
      </c>
      <c r="DK395" s="53">
        <f xml:space="preserve"> (DK$2 &gt;= NTBA!$F$17) * IF(DK$268 &gt;= $E395, MAX( MIN( $F395*$F$264, $F395-SUM($I395:DJ395)),0),0)</f>
        <v>0</v>
      </c>
      <c r="DL395" s="53">
        <f xml:space="preserve"> (DL$2 &gt;= NTBA!$F$17) * IF(DL$268 &gt;= $E395, MAX( MIN( $F395*$F$264, $F395-SUM($I395:DK395)),0),0)</f>
        <v>0</v>
      </c>
      <c r="DM395" s="53">
        <f xml:space="preserve"> (DM$2 &gt;= NTBA!$F$17) * IF(DM$268 &gt;= $E395, MAX( MIN( $F395*$F$264, $F395-SUM($I395:DL395)),0),0)</f>
        <v>0</v>
      </c>
      <c r="DN395" s="53">
        <f xml:space="preserve"> (DN$2 &gt;= NTBA!$F$17) * IF(DN$268 &gt;= $E395, MAX( MIN( $F395*$F$264, $F395-SUM($I395:DM395)),0),0)</f>
        <v>0</v>
      </c>
      <c r="DO395" s="53">
        <f xml:space="preserve"> (DO$2 &gt;= NTBA!$F$17) * IF(DO$268 &gt;= $E395, MAX( MIN( $F395*$F$264, $F395-SUM($I395:DN395)),0),0)</f>
        <v>0</v>
      </c>
      <c r="DP395" s="53">
        <f xml:space="preserve"> (DP$2 &gt;= NTBA!$F$17) * IF(DP$268 &gt;= $E395, MAX( MIN( $F395*$F$264, $F395-SUM($I395:DO395)),0),0)</f>
        <v>0</v>
      </c>
      <c r="DQ395" s="53">
        <f xml:space="preserve"> (DQ$2 &gt;= NTBA!$F$17) * IF(DQ$268 &gt;= $E395, MAX( MIN( $F395*$F$264, $F395-SUM($I395:DP395)),0),0)</f>
        <v>0</v>
      </c>
      <c r="DR395" s="53">
        <f xml:space="preserve"> (DR$2 &gt;= NTBA!$F$17) * IF(DR$268 &gt;= $E395, MAX( MIN( $F395*$F$264, $F395-SUM($I395:DQ395)),0),0)</f>
        <v>0</v>
      </c>
      <c r="DS395" s="53">
        <f xml:space="preserve"> (DS$2 &gt;= NTBA!$F$17) * IF(DS$268 &gt;= $E395, MAX( MIN( $F395*$F$264, $F395-SUM($I395:DR395)),0),0)</f>
        <v>0</v>
      </c>
      <c r="DT395" s="53">
        <f xml:space="preserve"> (DT$2 &gt;= NTBA!$F$17) * IF(DT$268 &gt;= $E395, MAX( MIN( $F395*$F$264, $F395-SUM($I395:DS395)),0),0)</f>
        <v>0</v>
      </c>
      <c r="DU395" s="53">
        <f xml:space="preserve"> (DU$2 &gt;= NTBA!$F$17) * IF(DU$268 &gt;= $E395, MAX( MIN( $F395*$F$264, $F395-SUM($I395:DT395)),0),0)</f>
        <v>0</v>
      </c>
      <c r="DV395" s="53">
        <f xml:space="preserve"> (DV$2 &gt;= NTBA!$F$17) * IF(DV$268 &gt;= $E395, MAX( MIN( $F395*$F$264, $F395-SUM($I395:DU395)),0),0)</f>
        <v>0</v>
      </c>
      <c r="DW395" s="53">
        <f xml:space="preserve"> (DW$2 &gt;= NTBA!$F$17) * IF(DW$268 &gt;= $E395, MAX( MIN( $F395*$F$264, $F395-SUM($I395:DV395)),0),0)</f>
        <v>0</v>
      </c>
      <c r="DX395" s="53">
        <f xml:space="preserve"> (DX$2 &gt;= NTBA!$F$17) * IF(DX$268 &gt;= $E395, MAX( MIN( $F395*$F$264, $F395-SUM($I395:DW395)),0),0)</f>
        <v>0</v>
      </c>
      <c r="DY395" s="53">
        <f xml:space="preserve"> (DY$2 &gt;= NTBA!$F$17) * IF(DY$268 &gt;= $E395, MAX( MIN( $F395*$F$264, $F395-SUM($I395:DX395)),0),0)</f>
        <v>0</v>
      </c>
      <c r="DZ395" s="53">
        <f xml:space="preserve"> (DZ$2 &gt;= NTBA!$F$17) * IF(DZ$268 &gt;= $E395, MAX( MIN( $F395*$F$264, $F395-SUM($I395:DY395)),0),0)</f>
        <v>0</v>
      </c>
      <c r="EA395" s="53">
        <f xml:space="preserve"> (EA$2 &gt;= NTBA!$F$17) * IF(EA$268 &gt;= $E395, MAX( MIN( $F395*$F$264, $F395-SUM($I395:DZ395)),0),0)</f>
        <v>0</v>
      </c>
      <c r="EB395" s="53">
        <f xml:space="preserve"> (EB$2 &gt;= NTBA!$F$17) * IF(EB$268 &gt;= $E395, MAX( MIN( $F395*$F$264, $F395-SUM($I395:EA395)),0),0)</f>
        <v>0</v>
      </c>
      <c r="EC395" s="53">
        <f xml:space="preserve"> (EC$2 &gt;= NTBA!$F$17) * IF(EC$268 &gt;= $E395, MAX( MIN( $F395*$F$264, $F395-SUM($I395:EB395)),0),0)</f>
        <v>0</v>
      </c>
      <c r="ED395" s="53">
        <f xml:space="preserve"> (ED$2 &gt;= NTBA!$F$17) * IF(ED$268 &gt;= $E395, MAX( MIN( $F395*$F$264, $F395-SUM($I395:EC395)),0),0)</f>
        <v>0</v>
      </c>
      <c r="EE395" s="53">
        <f xml:space="preserve"> (EE$2 &gt;= NTBA!$F$17) * IF(EE$268 &gt;= $E395, MAX( MIN( $F395*$F$264, $F395-SUM($I395:ED395)),0),0)</f>
        <v>0</v>
      </c>
      <c r="EF395" s="53">
        <f ca="1" xml:space="preserve"> (EF$2 &gt;= NTBA!$F$17) * IF(EF$268 &gt;= $E395, MAX( MIN( $F395*$F$264, $F395-SUM($I395:EE395)),0),0)</f>
        <v>0</v>
      </c>
      <c r="EG395" s="53">
        <f ca="1" xml:space="preserve"> (EG$2 &gt;= NTBA!$F$17) * IF(EG$268 &gt;= $E395, MAX( MIN( $F395*$F$264, $F395-SUM($I395:EF395)),0),0)</f>
        <v>0</v>
      </c>
      <c r="EH395" s="53">
        <f ca="1" xml:space="preserve"> (EH$2 &gt;= NTBA!$F$17) * IF(EH$268 &gt;= $E395, MAX( MIN( $F395*$F$264, $F395-SUM($I395:EG395)),0),0)</f>
        <v>0</v>
      </c>
      <c r="EI395" s="21"/>
    </row>
    <row r="396" spans="1:139" ht="15" customHeight="1" outlineLevel="1" x14ac:dyDescent="0.35">
      <c r="E396" s="625">
        <v>128</v>
      </c>
      <c r="F396" s="415">
        <f ca="1"/>
        <v>0</v>
      </c>
      <c r="H396" s="26">
        <f t="shared" ca="1" si="185"/>
        <v>0</v>
      </c>
      <c r="I396" s="39"/>
      <c r="J396" s="53">
        <f xml:space="preserve"> (J$2 &gt;= NTBA!$F$17) * IF(J$268 &gt;= $E396, MAX( MIN( $F396*$F$264, $F396-SUM($I396:I396)),0),0)</f>
        <v>0</v>
      </c>
      <c r="K396" s="53">
        <f xml:space="preserve"> (K$2 &gt;= NTBA!$F$17) * IF(K$268 &gt;= $E396, MAX( MIN( $F396*$F$264, $F396-SUM($I396:J396)),0),0)</f>
        <v>0</v>
      </c>
      <c r="L396" s="53">
        <f xml:space="preserve"> (L$2 &gt;= NTBA!$F$17) * IF(L$268 &gt;= $E396, MAX( MIN( $F396*$F$264, $F396-SUM($I396:K396)),0),0)</f>
        <v>0</v>
      </c>
      <c r="M396" s="53">
        <f xml:space="preserve"> (M$2 &gt;= NTBA!$F$17) * IF(M$268 &gt;= $E396, MAX( MIN( $F396*$F$264, $F396-SUM($I396:L396)),0),0)</f>
        <v>0</v>
      </c>
      <c r="N396" s="53">
        <f xml:space="preserve"> (N$2 &gt;= NTBA!$F$17) * IF(N$268 &gt;= $E396, MAX( MIN( $F396*$F$264, $F396-SUM($I396:M396)),0),0)</f>
        <v>0</v>
      </c>
      <c r="O396" s="53">
        <f xml:space="preserve"> (O$2 &gt;= NTBA!$F$17) * IF(O$268 &gt;= $E396, MAX( MIN( $F396*$F$264, $F396-SUM($I396:N396)),0),0)</f>
        <v>0</v>
      </c>
      <c r="P396" s="53">
        <f xml:space="preserve"> (P$2 &gt;= NTBA!$F$17) * IF(P$268 &gt;= $E396, MAX( MIN( $F396*$F$264, $F396-SUM($I396:O396)),0),0)</f>
        <v>0</v>
      </c>
      <c r="Q396" s="53">
        <f xml:space="preserve"> (Q$2 &gt;= NTBA!$F$17) * IF(Q$268 &gt;= $E396, MAX( MIN( $F396*$F$264, $F396-SUM($I396:P396)),0),0)</f>
        <v>0</v>
      </c>
      <c r="R396" s="53">
        <f xml:space="preserve"> (R$2 &gt;= NTBA!$F$17) * IF(R$268 &gt;= $E396, MAX( MIN( $F396*$F$264, $F396-SUM($I396:Q396)),0),0)</f>
        <v>0</v>
      </c>
      <c r="S396" s="53">
        <f xml:space="preserve"> (S$2 &gt;= NTBA!$F$17) * IF(S$268 &gt;= $E396, MAX( MIN( $F396*$F$264, $F396-SUM($I396:R396)),0),0)</f>
        <v>0</v>
      </c>
      <c r="T396" s="53">
        <f xml:space="preserve"> (T$2 &gt;= NTBA!$F$17) * IF(T$268 &gt;= $E396, MAX( MIN( $F396*$F$264, $F396-SUM($I396:S396)),0),0)</f>
        <v>0</v>
      </c>
      <c r="U396" s="53">
        <f xml:space="preserve"> (U$2 &gt;= NTBA!$F$17) * IF(U$268 &gt;= $E396, MAX( MIN( $F396*$F$264, $F396-SUM($I396:T396)),0),0)</f>
        <v>0</v>
      </c>
      <c r="V396" s="53">
        <f xml:space="preserve"> (V$2 &gt;= NTBA!$F$17) * IF(V$268 &gt;= $E396, MAX( MIN( $F396*$F$264, $F396-SUM($I396:U396)),0),0)</f>
        <v>0</v>
      </c>
      <c r="W396" s="53">
        <f xml:space="preserve"> (W$2 &gt;= NTBA!$F$17) * IF(W$268 &gt;= $E396, MAX( MIN( $F396*$F$264, $F396-SUM($I396:V396)),0),0)</f>
        <v>0</v>
      </c>
      <c r="X396" s="53">
        <f xml:space="preserve"> (X$2 &gt;= NTBA!$F$17) * IF(X$268 &gt;= $E396, MAX( MIN( $F396*$F$264, $F396-SUM($I396:W396)),0),0)</f>
        <v>0</v>
      </c>
      <c r="Y396" s="53">
        <f xml:space="preserve"> (Y$2 &gt;= NTBA!$F$17) * IF(Y$268 &gt;= $E396, MAX( MIN( $F396*$F$264, $F396-SUM($I396:X396)),0),0)</f>
        <v>0</v>
      </c>
      <c r="Z396" s="53">
        <f xml:space="preserve"> (Z$2 &gt;= NTBA!$F$17) * IF(Z$268 &gt;= $E396, MAX( MIN( $F396*$F$264, $F396-SUM($I396:Y396)),0),0)</f>
        <v>0</v>
      </c>
      <c r="AA396" s="53">
        <f xml:space="preserve"> (AA$2 &gt;= NTBA!$F$17) * IF(AA$268 &gt;= $E396, MAX( MIN( $F396*$F$264, $F396-SUM($I396:Z396)),0),0)</f>
        <v>0</v>
      </c>
      <c r="AB396" s="53">
        <f xml:space="preserve"> (AB$2 &gt;= NTBA!$F$17) * IF(AB$268 &gt;= $E396, MAX( MIN( $F396*$F$264, $F396-SUM($I396:AA396)),0),0)</f>
        <v>0</v>
      </c>
      <c r="AC396" s="53">
        <f xml:space="preserve"> (AC$2 &gt;= NTBA!$F$17) * IF(AC$268 &gt;= $E396, MAX( MIN( $F396*$F$264, $F396-SUM($I396:AB396)),0),0)</f>
        <v>0</v>
      </c>
      <c r="AD396" s="53">
        <f xml:space="preserve"> (AD$2 &gt;= NTBA!$F$17) * IF(AD$268 &gt;= $E396, MAX( MIN( $F396*$F$264, $F396-SUM($I396:AC396)),0),0)</f>
        <v>0</v>
      </c>
      <c r="AE396" s="53">
        <f xml:space="preserve"> (AE$2 &gt;= NTBA!$F$17) * IF(AE$268 &gt;= $E396, MAX( MIN( $F396*$F$264, $F396-SUM($I396:AD396)),0),0)</f>
        <v>0</v>
      </c>
      <c r="AF396" s="53">
        <f xml:space="preserve"> (AF$2 &gt;= NTBA!$F$17) * IF(AF$268 &gt;= $E396, MAX( MIN( $F396*$F$264, $F396-SUM($I396:AE396)),0),0)</f>
        <v>0</v>
      </c>
      <c r="AG396" s="53">
        <f xml:space="preserve"> (AG$2 &gt;= NTBA!$F$17) * IF(AG$268 &gt;= $E396, MAX( MIN( $F396*$F$264, $F396-SUM($I396:AF396)),0),0)</f>
        <v>0</v>
      </c>
      <c r="AH396" s="53">
        <f xml:space="preserve"> (AH$2 &gt;= NTBA!$F$17) * IF(AH$268 &gt;= $E396, MAX( MIN( $F396*$F$264, $F396-SUM($I396:AG396)),0),0)</f>
        <v>0</v>
      </c>
      <c r="AI396" s="53">
        <f xml:space="preserve"> (AI$2 &gt;= NTBA!$F$17) * IF(AI$268 &gt;= $E396, MAX( MIN( $F396*$F$264, $F396-SUM($I396:AH396)),0),0)</f>
        <v>0</v>
      </c>
      <c r="AJ396" s="53">
        <f xml:space="preserve"> (AJ$2 &gt;= NTBA!$F$17) * IF(AJ$268 &gt;= $E396, MAX( MIN( $F396*$F$264, $F396-SUM($I396:AI396)),0),0)</f>
        <v>0</v>
      </c>
      <c r="AK396" s="53">
        <f xml:space="preserve"> (AK$2 &gt;= NTBA!$F$17) * IF(AK$268 &gt;= $E396, MAX( MIN( $F396*$F$264, $F396-SUM($I396:AJ396)),0),0)</f>
        <v>0</v>
      </c>
      <c r="AL396" s="53">
        <f xml:space="preserve"> (AL$2 &gt;= NTBA!$F$17) * IF(AL$268 &gt;= $E396, MAX( MIN( $F396*$F$264, $F396-SUM($I396:AK396)),0),0)</f>
        <v>0</v>
      </c>
      <c r="AM396" s="53">
        <f xml:space="preserve"> (AM$2 &gt;= NTBA!$F$17) * IF(AM$268 &gt;= $E396, MAX( MIN( $F396*$F$264, $F396-SUM($I396:AL396)),0),0)</f>
        <v>0</v>
      </c>
      <c r="AN396" s="53">
        <f xml:space="preserve"> (AN$2 &gt;= NTBA!$F$17) * IF(AN$268 &gt;= $E396, MAX( MIN( $F396*$F$264, $F396-SUM($I396:AM396)),0),0)</f>
        <v>0</v>
      </c>
      <c r="AO396" s="53">
        <f xml:space="preserve"> (AO$2 &gt;= NTBA!$F$17) * IF(AO$268 &gt;= $E396, MAX( MIN( $F396*$F$264, $F396-SUM($I396:AN396)),0),0)</f>
        <v>0</v>
      </c>
      <c r="AP396" s="53">
        <f xml:space="preserve"> (AP$2 &gt;= NTBA!$F$17) * IF(AP$268 &gt;= $E396, MAX( MIN( $F396*$F$264, $F396-SUM($I396:AO396)),0),0)</f>
        <v>0</v>
      </c>
      <c r="AQ396" s="53">
        <f xml:space="preserve"> (AQ$2 &gt;= NTBA!$F$17) * IF(AQ$268 &gt;= $E396, MAX( MIN( $F396*$F$264, $F396-SUM($I396:AP396)),0),0)</f>
        <v>0</v>
      </c>
      <c r="AR396" s="53">
        <f xml:space="preserve"> (AR$2 &gt;= NTBA!$F$17) * IF(AR$268 &gt;= $E396, MAX( MIN( $F396*$F$264, $F396-SUM($I396:AQ396)),0),0)</f>
        <v>0</v>
      </c>
      <c r="AS396" s="53">
        <f xml:space="preserve"> (AS$2 &gt;= NTBA!$F$17) * IF(AS$268 &gt;= $E396, MAX( MIN( $F396*$F$264, $F396-SUM($I396:AR396)),0),0)</f>
        <v>0</v>
      </c>
      <c r="AT396" s="53">
        <f xml:space="preserve"> (AT$2 &gt;= NTBA!$F$17) * IF(AT$268 &gt;= $E396, MAX( MIN( $F396*$F$264, $F396-SUM($I396:AS396)),0),0)</f>
        <v>0</v>
      </c>
      <c r="AU396" s="53">
        <f xml:space="preserve"> (AU$2 &gt;= NTBA!$F$17) * IF(AU$268 &gt;= $E396, MAX( MIN( $F396*$F$264, $F396-SUM($I396:AT396)),0),0)</f>
        <v>0</v>
      </c>
      <c r="AV396" s="53">
        <f xml:space="preserve"> (AV$2 &gt;= NTBA!$F$17) * IF(AV$268 &gt;= $E396, MAX( MIN( $F396*$F$264, $F396-SUM($I396:AU396)),0),0)</f>
        <v>0</v>
      </c>
      <c r="AW396" s="53">
        <f xml:space="preserve"> (AW$2 &gt;= NTBA!$F$17) * IF(AW$268 &gt;= $E396, MAX( MIN( $F396*$F$264, $F396-SUM($I396:AV396)),0),0)</f>
        <v>0</v>
      </c>
      <c r="AX396" s="53">
        <f xml:space="preserve"> (AX$2 &gt;= NTBA!$F$17) * IF(AX$268 &gt;= $E396, MAX( MIN( $F396*$F$264, $F396-SUM($I396:AW396)),0),0)</f>
        <v>0</v>
      </c>
      <c r="AY396" s="53">
        <f xml:space="preserve"> (AY$2 &gt;= NTBA!$F$17) * IF(AY$268 &gt;= $E396, MAX( MIN( $F396*$F$264, $F396-SUM($I396:AX396)),0),0)</f>
        <v>0</v>
      </c>
      <c r="AZ396" s="53">
        <f xml:space="preserve"> (AZ$2 &gt;= NTBA!$F$17) * IF(AZ$268 &gt;= $E396, MAX( MIN( $F396*$F$264, $F396-SUM($I396:AY396)),0),0)</f>
        <v>0</v>
      </c>
      <c r="BA396" s="53">
        <f xml:space="preserve"> (BA$2 &gt;= NTBA!$F$17) * IF(BA$268 &gt;= $E396, MAX( MIN( $F396*$F$264, $F396-SUM($I396:AZ396)),0),0)</f>
        <v>0</v>
      </c>
      <c r="BB396" s="53">
        <f xml:space="preserve"> (BB$2 &gt;= NTBA!$F$17) * IF(BB$268 &gt;= $E396, MAX( MIN( $F396*$F$264, $F396-SUM($I396:BA396)),0),0)</f>
        <v>0</v>
      </c>
      <c r="BC396" s="53">
        <f xml:space="preserve"> (BC$2 &gt;= NTBA!$F$17) * IF(BC$268 &gt;= $E396, MAX( MIN( $F396*$F$264, $F396-SUM($I396:BB396)),0),0)</f>
        <v>0</v>
      </c>
      <c r="BD396" s="53">
        <f xml:space="preserve"> (BD$2 &gt;= NTBA!$F$17) * IF(BD$268 &gt;= $E396, MAX( MIN( $F396*$F$264, $F396-SUM($I396:BC396)),0),0)</f>
        <v>0</v>
      </c>
      <c r="BE396" s="53">
        <f xml:space="preserve"> (BE$2 &gt;= NTBA!$F$17) * IF(BE$268 &gt;= $E396, MAX( MIN( $F396*$F$264, $F396-SUM($I396:BD396)),0),0)</f>
        <v>0</v>
      </c>
      <c r="BF396" s="53">
        <f xml:space="preserve"> (BF$2 &gt;= NTBA!$F$17) * IF(BF$268 &gt;= $E396, MAX( MIN( $F396*$F$264, $F396-SUM($I396:BE396)),0),0)</f>
        <v>0</v>
      </c>
      <c r="BG396" s="53">
        <f xml:space="preserve"> (BG$2 &gt;= NTBA!$F$17) * IF(BG$268 &gt;= $E396, MAX( MIN( $F396*$F$264, $F396-SUM($I396:BF396)),0),0)</f>
        <v>0</v>
      </c>
      <c r="BH396" s="53">
        <f xml:space="preserve"> (BH$2 &gt;= NTBA!$F$17) * IF(BH$268 &gt;= $E396, MAX( MIN( $F396*$F$264, $F396-SUM($I396:BG396)),0),0)</f>
        <v>0</v>
      </c>
      <c r="BI396" s="53">
        <f xml:space="preserve"> (BI$2 &gt;= NTBA!$F$17) * IF(BI$268 &gt;= $E396, MAX( MIN( $F396*$F$264, $F396-SUM($I396:BH396)),0),0)</f>
        <v>0</v>
      </c>
      <c r="BJ396" s="53">
        <f xml:space="preserve"> (BJ$2 &gt;= NTBA!$F$17) * IF(BJ$268 &gt;= $E396, MAX( MIN( $F396*$F$264, $F396-SUM($I396:BI396)),0),0)</f>
        <v>0</v>
      </c>
      <c r="BK396" s="53">
        <f xml:space="preserve"> (BK$2 &gt;= NTBA!$F$17) * IF(BK$268 &gt;= $E396, MAX( MIN( $F396*$F$264, $F396-SUM($I396:BJ396)),0),0)</f>
        <v>0</v>
      </c>
      <c r="BL396" s="53">
        <f xml:space="preserve"> (BL$2 &gt;= NTBA!$F$17) * IF(BL$268 &gt;= $E396, MAX( MIN( $F396*$F$264, $F396-SUM($I396:BK396)),0),0)</f>
        <v>0</v>
      </c>
      <c r="BM396" s="53">
        <f xml:space="preserve"> (BM$2 &gt;= NTBA!$F$17) * IF(BM$268 &gt;= $E396, MAX( MIN( $F396*$F$264, $F396-SUM($I396:BL396)),0),0)</f>
        <v>0</v>
      </c>
      <c r="BN396" s="53">
        <f xml:space="preserve"> (BN$2 &gt;= NTBA!$F$17) * IF(BN$268 &gt;= $E396, MAX( MIN( $F396*$F$264, $F396-SUM($I396:BM396)),0),0)</f>
        <v>0</v>
      </c>
      <c r="BO396" s="53">
        <f xml:space="preserve"> (BO$2 &gt;= NTBA!$F$17) * IF(BO$268 &gt;= $E396, MAX( MIN( $F396*$F$264, $F396-SUM($I396:BN396)),0),0)</f>
        <v>0</v>
      </c>
      <c r="BP396" s="53">
        <f xml:space="preserve"> (BP$2 &gt;= NTBA!$F$17) * IF(BP$268 &gt;= $E396, MAX( MIN( $F396*$F$264, $F396-SUM($I396:BO396)),0),0)</f>
        <v>0</v>
      </c>
      <c r="BQ396" s="53">
        <f xml:space="preserve"> (BQ$2 &gt;= NTBA!$F$17) * IF(BQ$268 &gt;= $E396, MAX( MIN( $F396*$F$264, $F396-SUM($I396:BP396)),0),0)</f>
        <v>0</v>
      </c>
      <c r="BR396" s="53">
        <f xml:space="preserve"> (BR$2 &gt;= NTBA!$F$17) * IF(BR$268 &gt;= $E396, MAX( MIN( $F396*$F$264, $F396-SUM($I396:BQ396)),0),0)</f>
        <v>0</v>
      </c>
      <c r="BS396" s="53">
        <f xml:space="preserve"> (BS$2 &gt;= NTBA!$F$17) * IF(BS$268 &gt;= $E396, MAX( MIN( $F396*$F$264, $F396-SUM($I396:BR396)),0),0)</f>
        <v>0</v>
      </c>
      <c r="BT396" s="53">
        <f xml:space="preserve"> (BT$2 &gt;= NTBA!$F$17) * IF(BT$268 &gt;= $E396, MAX( MIN( $F396*$F$264, $F396-SUM($I396:BS396)),0),0)</f>
        <v>0</v>
      </c>
      <c r="BU396" s="53">
        <f xml:space="preserve"> (BU$2 &gt;= NTBA!$F$17) * IF(BU$268 &gt;= $E396, MAX( MIN( $F396*$F$264, $F396-SUM($I396:BT396)),0),0)</f>
        <v>0</v>
      </c>
      <c r="BV396" s="53">
        <f xml:space="preserve"> (BV$2 &gt;= NTBA!$F$17) * IF(BV$268 &gt;= $E396, MAX( MIN( $F396*$F$264, $F396-SUM($I396:BU396)),0),0)</f>
        <v>0</v>
      </c>
      <c r="BW396" s="53">
        <f xml:space="preserve"> (BW$2 &gt;= NTBA!$F$17) * IF(BW$268 &gt;= $E396, MAX( MIN( $F396*$F$264, $F396-SUM($I396:BV396)),0),0)</f>
        <v>0</v>
      </c>
      <c r="BX396" s="53">
        <f xml:space="preserve"> (BX$2 &gt;= NTBA!$F$17) * IF(BX$268 &gt;= $E396, MAX( MIN( $F396*$F$264, $F396-SUM($I396:BW396)),0),0)</f>
        <v>0</v>
      </c>
      <c r="BY396" s="53">
        <f xml:space="preserve"> (BY$2 &gt;= NTBA!$F$17) * IF(BY$268 &gt;= $E396, MAX( MIN( $F396*$F$264, $F396-SUM($I396:BX396)),0),0)</f>
        <v>0</v>
      </c>
      <c r="BZ396" s="53">
        <f xml:space="preserve"> (BZ$2 &gt;= NTBA!$F$17) * IF(BZ$268 &gt;= $E396, MAX( MIN( $F396*$F$264, $F396-SUM($I396:BY396)),0),0)</f>
        <v>0</v>
      </c>
      <c r="CA396" s="53">
        <f xml:space="preserve"> (CA$2 &gt;= NTBA!$F$17) * IF(CA$268 &gt;= $E396, MAX( MIN( $F396*$F$264, $F396-SUM($I396:BZ396)),0),0)</f>
        <v>0</v>
      </c>
      <c r="CB396" s="53">
        <f xml:space="preserve"> (CB$2 &gt;= NTBA!$F$17) * IF(CB$268 &gt;= $E396, MAX( MIN( $F396*$F$264, $F396-SUM($I396:CA396)),0),0)</f>
        <v>0</v>
      </c>
      <c r="CC396" s="53">
        <f xml:space="preserve"> (CC$2 &gt;= NTBA!$F$17) * IF(CC$268 &gt;= $E396, MAX( MIN( $F396*$F$264, $F396-SUM($I396:CB396)),0),0)</f>
        <v>0</v>
      </c>
      <c r="CD396" s="53">
        <f xml:space="preserve"> (CD$2 &gt;= NTBA!$F$17) * IF(CD$268 &gt;= $E396, MAX( MIN( $F396*$F$264, $F396-SUM($I396:CC396)),0),0)</f>
        <v>0</v>
      </c>
      <c r="CE396" s="53">
        <f xml:space="preserve"> (CE$2 &gt;= NTBA!$F$17) * IF(CE$268 &gt;= $E396, MAX( MIN( $F396*$F$264, $F396-SUM($I396:CD396)),0),0)</f>
        <v>0</v>
      </c>
      <c r="CF396" s="53">
        <f xml:space="preserve"> (CF$2 &gt;= NTBA!$F$17) * IF(CF$268 &gt;= $E396, MAX( MIN( $F396*$F$264, $F396-SUM($I396:CE396)),0),0)</f>
        <v>0</v>
      </c>
      <c r="CG396" s="53">
        <f xml:space="preserve"> (CG$2 &gt;= NTBA!$F$17) * IF(CG$268 &gt;= $E396, MAX( MIN( $F396*$F$264, $F396-SUM($I396:CF396)),0),0)</f>
        <v>0</v>
      </c>
      <c r="CH396" s="53">
        <f xml:space="preserve"> (CH$2 &gt;= NTBA!$F$17) * IF(CH$268 &gt;= $E396, MAX( MIN( $F396*$F$264, $F396-SUM($I396:CG396)),0),0)</f>
        <v>0</v>
      </c>
      <c r="CI396" s="53">
        <f xml:space="preserve"> (CI$2 &gt;= NTBA!$F$17) * IF(CI$268 &gt;= $E396, MAX( MIN( $F396*$F$264, $F396-SUM($I396:CH396)),0),0)</f>
        <v>0</v>
      </c>
      <c r="CJ396" s="53">
        <f xml:space="preserve"> (CJ$2 &gt;= NTBA!$F$17) * IF(CJ$268 &gt;= $E396, MAX( MIN( $F396*$F$264, $F396-SUM($I396:CI396)),0),0)</f>
        <v>0</v>
      </c>
      <c r="CK396" s="53">
        <f xml:space="preserve"> (CK$2 &gt;= NTBA!$F$17) * IF(CK$268 &gt;= $E396, MAX( MIN( $F396*$F$264, $F396-SUM($I396:CJ396)),0),0)</f>
        <v>0</v>
      </c>
      <c r="CL396" s="53">
        <f xml:space="preserve"> (CL$2 &gt;= NTBA!$F$17) * IF(CL$268 &gt;= $E396, MAX( MIN( $F396*$F$264, $F396-SUM($I396:CK396)),0),0)</f>
        <v>0</v>
      </c>
      <c r="CM396" s="53">
        <f xml:space="preserve"> (CM$2 &gt;= NTBA!$F$17) * IF(CM$268 &gt;= $E396, MAX( MIN( $F396*$F$264, $F396-SUM($I396:CL396)),0),0)</f>
        <v>0</v>
      </c>
      <c r="CN396" s="53">
        <f xml:space="preserve"> (CN$2 &gt;= NTBA!$F$17) * IF(CN$268 &gt;= $E396, MAX( MIN( $F396*$F$264, $F396-SUM($I396:CM396)),0),0)</f>
        <v>0</v>
      </c>
      <c r="CO396" s="53">
        <f xml:space="preserve"> (CO$2 &gt;= NTBA!$F$17) * IF(CO$268 &gt;= $E396, MAX( MIN( $F396*$F$264, $F396-SUM($I396:CN396)),0),0)</f>
        <v>0</v>
      </c>
      <c r="CP396" s="53">
        <f xml:space="preserve"> (CP$2 &gt;= NTBA!$F$17) * IF(CP$268 &gt;= $E396, MAX( MIN( $F396*$F$264, $F396-SUM($I396:CO396)),0),0)</f>
        <v>0</v>
      </c>
      <c r="CQ396" s="53">
        <f xml:space="preserve"> (CQ$2 &gt;= NTBA!$F$17) * IF(CQ$268 &gt;= $E396, MAX( MIN( $F396*$F$264, $F396-SUM($I396:CP396)),0),0)</f>
        <v>0</v>
      </c>
      <c r="CR396" s="53">
        <f xml:space="preserve"> (CR$2 &gt;= NTBA!$F$17) * IF(CR$268 &gt;= $E396, MAX( MIN( $F396*$F$264, $F396-SUM($I396:CQ396)),0),0)</f>
        <v>0</v>
      </c>
      <c r="CS396" s="53">
        <f xml:space="preserve"> (CS$2 &gt;= NTBA!$F$17) * IF(CS$268 &gt;= $E396, MAX( MIN( $F396*$F$264, $F396-SUM($I396:CR396)),0),0)</f>
        <v>0</v>
      </c>
      <c r="CT396" s="53">
        <f xml:space="preserve"> (CT$2 &gt;= NTBA!$F$17) * IF(CT$268 &gt;= $E396, MAX( MIN( $F396*$F$264, $F396-SUM($I396:CS396)),0),0)</f>
        <v>0</v>
      </c>
      <c r="CU396" s="53">
        <f xml:space="preserve"> (CU$2 &gt;= NTBA!$F$17) * IF(CU$268 &gt;= $E396, MAX( MIN( $F396*$F$264, $F396-SUM($I396:CT396)),0),0)</f>
        <v>0</v>
      </c>
      <c r="CV396" s="53">
        <f xml:space="preserve"> (CV$2 &gt;= NTBA!$F$17) * IF(CV$268 &gt;= $E396, MAX( MIN( $F396*$F$264, $F396-SUM($I396:CU396)),0),0)</f>
        <v>0</v>
      </c>
      <c r="CW396" s="53">
        <f xml:space="preserve"> (CW$2 &gt;= NTBA!$F$17) * IF(CW$268 &gt;= $E396, MAX( MIN( $F396*$F$264, $F396-SUM($I396:CV396)),0),0)</f>
        <v>0</v>
      </c>
      <c r="CX396" s="53">
        <f xml:space="preserve"> (CX$2 &gt;= NTBA!$F$17) * IF(CX$268 &gt;= $E396, MAX( MIN( $F396*$F$264, $F396-SUM($I396:CW396)),0),0)</f>
        <v>0</v>
      </c>
      <c r="CY396" s="53">
        <f xml:space="preserve"> (CY$2 &gt;= NTBA!$F$17) * IF(CY$268 &gt;= $E396, MAX( MIN( $F396*$F$264, $F396-SUM($I396:CX396)),0),0)</f>
        <v>0</v>
      </c>
      <c r="CZ396" s="53">
        <f xml:space="preserve"> (CZ$2 &gt;= NTBA!$F$17) * IF(CZ$268 &gt;= $E396, MAX( MIN( $F396*$F$264, $F396-SUM($I396:CY396)),0),0)</f>
        <v>0</v>
      </c>
      <c r="DA396" s="53">
        <f xml:space="preserve"> (DA$2 &gt;= NTBA!$F$17) * IF(DA$268 &gt;= $E396, MAX( MIN( $F396*$F$264, $F396-SUM($I396:CZ396)),0),0)</f>
        <v>0</v>
      </c>
      <c r="DB396" s="53">
        <f xml:space="preserve"> (DB$2 &gt;= NTBA!$F$17) * IF(DB$268 &gt;= $E396, MAX( MIN( $F396*$F$264, $F396-SUM($I396:DA396)),0),0)</f>
        <v>0</v>
      </c>
      <c r="DC396" s="53">
        <f xml:space="preserve"> (DC$2 &gt;= NTBA!$F$17) * IF(DC$268 &gt;= $E396, MAX( MIN( $F396*$F$264, $F396-SUM($I396:DB396)),0),0)</f>
        <v>0</v>
      </c>
      <c r="DD396" s="53">
        <f xml:space="preserve"> (DD$2 &gt;= NTBA!$F$17) * IF(DD$268 &gt;= $E396, MAX( MIN( $F396*$F$264, $F396-SUM($I396:DC396)),0),0)</f>
        <v>0</v>
      </c>
      <c r="DE396" s="53">
        <f xml:space="preserve"> (DE$2 &gt;= NTBA!$F$17) * IF(DE$268 &gt;= $E396, MAX( MIN( $F396*$F$264, $F396-SUM($I396:DD396)),0),0)</f>
        <v>0</v>
      </c>
      <c r="DF396" s="53">
        <f xml:space="preserve"> (DF$2 &gt;= NTBA!$F$17) * IF(DF$268 &gt;= $E396, MAX( MIN( $F396*$F$264, $F396-SUM($I396:DE396)),0),0)</f>
        <v>0</v>
      </c>
      <c r="DG396" s="53">
        <f xml:space="preserve"> (DG$2 &gt;= NTBA!$F$17) * IF(DG$268 &gt;= $E396, MAX( MIN( $F396*$F$264, $F396-SUM($I396:DF396)),0),0)</f>
        <v>0</v>
      </c>
      <c r="DH396" s="53">
        <f xml:space="preserve"> (DH$2 &gt;= NTBA!$F$17) * IF(DH$268 &gt;= $E396, MAX( MIN( $F396*$F$264, $F396-SUM($I396:DG396)),0),0)</f>
        <v>0</v>
      </c>
      <c r="DI396" s="53">
        <f xml:space="preserve"> (DI$2 &gt;= NTBA!$F$17) * IF(DI$268 &gt;= $E396, MAX( MIN( $F396*$F$264, $F396-SUM($I396:DH396)),0),0)</f>
        <v>0</v>
      </c>
      <c r="DJ396" s="53">
        <f xml:space="preserve"> (DJ$2 &gt;= NTBA!$F$17) * IF(DJ$268 &gt;= $E396, MAX( MIN( $F396*$F$264, $F396-SUM($I396:DI396)),0),0)</f>
        <v>0</v>
      </c>
      <c r="DK396" s="53">
        <f xml:space="preserve"> (DK$2 &gt;= NTBA!$F$17) * IF(DK$268 &gt;= $E396, MAX( MIN( $F396*$F$264, $F396-SUM($I396:DJ396)),0),0)</f>
        <v>0</v>
      </c>
      <c r="DL396" s="53">
        <f xml:space="preserve"> (DL$2 &gt;= NTBA!$F$17) * IF(DL$268 &gt;= $E396, MAX( MIN( $F396*$F$264, $F396-SUM($I396:DK396)),0),0)</f>
        <v>0</v>
      </c>
      <c r="DM396" s="53">
        <f xml:space="preserve"> (DM$2 &gt;= NTBA!$F$17) * IF(DM$268 &gt;= $E396, MAX( MIN( $F396*$F$264, $F396-SUM($I396:DL396)),0),0)</f>
        <v>0</v>
      </c>
      <c r="DN396" s="53">
        <f xml:space="preserve"> (DN$2 &gt;= NTBA!$F$17) * IF(DN$268 &gt;= $E396, MAX( MIN( $F396*$F$264, $F396-SUM($I396:DM396)),0),0)</f>
        <v>0</v>
      </c>
      <c r="DO396" s="53">
        <f xml:space="preserve"> (DO$2 &gt;= NTBA!$F$17) * IF(DO$268 &gt;= $E396, MAX( MIN( $F396*$F$264, $F396-SUM($I396:DN396)),0),0)</f>
        <v>0</v>
      </c>
      <c r="DP396" s="53">
        <f xml:space="preserve"> (DP$2 &gt;= NTBA!$F$17) * IF(DP$268 &gt;= $E396, MAX( MIN( $F396*$F$264, $F396-SUM($I396:DO396)),0),0)</f>
        <v>0</v>
      </c>
      <c r="DQ396" s="53">
        <f xml:space="preserve"> (DQ$2 &gt;= NTBA!$F$17) * IF(DQ$268 &gt;= $E396, MAX( MIN( $F396*$F$264, $F396-SUM($I396:DP396)),0),0)</f>
        <v>0</v>
      </c>
      <c r="DR396" s="53">
        <f xml:space="preserve"> (DR$2 &gt;= NTBA!$F$17) * IF(DR$268 &gt;= $E396, MAX( MIN( $F396*$F$264, $F396-SUM($I396:DQ396)),0),0)</f>
        <v>0</v>
      </c>
      <c r="DS396" s="53">
        <f xml:space="preserve"> (DS$2 &gt;= NTBA!$F$17) * IF(DS$268 &gt;= $E396, MAX( MIN( $F396*$F$264, $F396-SUM($I396:DR396)),0),0)</f>
        <v>0</v>
      </c>
      <c r="DT396" s="53">
        <f xml:space="preserve"> (DT$2 &gt;= NTBA!$F$17) * IF(DT$268 &gt;= $E396, MAX( MIN( $F396*$F$264, $F396-SUM($I396:DS396)),0),0)</f>
        <v>0</v>
      </c>
      <c r="DU396" s="53">
        <f xml:space="preserve"> (DU$2 &gt;= NTBA!$F$17) * IF(DU$268 &gt;= $E396, MAX( MIN( $F396*$F$264, $F396-SUM($I396:DT396)),0),0)</f>
        <v>0</v>
      </c>
      <c r="DV396" s="53">
        <f xml:space="preserve"> (DV$2 &gt;= NTBA!$F$17) * IF(DV$268 &gt;= $E396, MAX( MIN( $F396*$F$264, $F396-SUM($I396:DU396)),0),0)</f>
        <v>0</v>
      </c>
      <c r="DW396" s="53">
        <f xml:space="preserve"> (DW$2 &gt;= NTBA!$F$17) * IF(DW$268 &gt;= $E396, MAX( MIN( $F396*$F$264, $F396-SUM($I396:DV396)),0),0)</f>
        <v>0</v>
      </c>
      <c r="DX396" s="53">
        <f xml:space="preserve"> (DX$2 &gt;= NTBA!$F$17) * IF(DX$268 &gt;= $E396, MAX( MIN( $F396*$F$264, $F396-SUM($I396:DW396)),0),0)</f>
        <v>0</v>
      </c>
      <c r="DY396" s="53">
        <f xml:space="preserve"> (DY$2 &gt;= NTBA!$F$17) * IF(DY$268 &gt;= $E396, MAX( MIN( $F396*$F$264, $F396-SUM($I396:DX396)),0),0)</f>
        <v>0</v>
      </c>
      <c r="DZ396" s="53">
        <f xml:space="preserve"> (DZ$2 &gt;= NTBA!$F$17) * IF(DZ$268 &gt;= $E396, MAX( MIN( $F396*$F$264, $F396-SUM($I396:DY396)),0),0)</f>
        <v>0</v>
      </c>
      <c r="EA396" s="53">
        <f xml:space="preserve"> (EA$2 &gt;= NTBA!$F$17) * IF(EA$268 &gt;= $E396, MAX( MIN( $F396*$F$264, $F396-SUM($I396:DZ396)),0),0)</f>
        <v>0</v>
      </c>
      <c r="EB396" s="53">
        <f xml:space="preserve"> (EB$2 &gt;= NTBA!$F$17) * IF(EB$268 &gt;= $E396, MAX( MIN( $F396*$F$264, $F396-SUM($I396:EA396)),0),0)</f>
        <v>0</v>
      </c>
      <c r="EC396" s="53">
        <f xml:space="preserve"> (EC$2 &gt;= NTBA!$F$17) * IF(EC$268 &gt;= $E396, MAX( MIN( $F396*$F$264, $F396-SUM($I396:EB396)),0),0)</f>
        <v>0</v>
      </c>
      <c r="ED396" s="53">
        <f xml:space="preserve"> (ED$2 &gt;= NTBA!$F$17) * IF(ED$268 &gt;= $E396, MAX( MIN( $F396*$F$264, $F396-SUM($I396:EC396)),0),0)</f>
        <v>0</v>
      </c>
      <c r="EE396" s="53">
        <f xml:space="preserve"> (EE$2 &gt;= NTBA!$F$17) * IF(EE$268 &gt;= $E396, MAX( MIN( $F396*$F$264, $F396-SUM($I396:ED396)),0),0)</f>
        <v>0</v>
      </c>
      <c r="EF396" s="53">
        <f xml:space="preserve"> (EF$2 &gt;= NTBA!$F$17) * IF(EF$268 &gt;= $E396, MAX( MIN( $F396*$F$264, $F396-SUM($I396:EE396)),0),0)</f>
        <v>0</v>
      </c>
      <c r="EG396" s="53">
        <f ca="1" xml:space="preserve"> (EG$2 &gt;= NTBA!$F$17) * IF(EG$268 &gt;= $E396, MAX( MIN( $F396*$F$264, $F396-SUM($I396:EF396)),0),0)</f>
        <v>0</v>
      </c>
      <c r="EH396" s="53">
        <f ca="1" xml:space="preserve"> (EH$2 &gt;= NTBA!$F$17) * IF(EH$268 &gt;= $E396, MAX( MIN( $F396*$F$264, $F396-SUM($I396:EG396)),0),0)</f>
        <v>0</v>
      </c>
      <c r="EI396" s="21"/>
    </row>
    <row r="397" spans="1:139" ht="15" customHeight="1" outlineLevel="1" x14ac:dyDescent="0.35">
      <c r="E397" s="625">
        <v>129</v>
      </c>
      <c r="F397" s="415">
        <f ca="1"/>
        <v>0</v>
      </c>
      <c r="H397" s="26">
        <f t="shared" ca="1" si="185"/>
        <v>0</v>
      </c>
      <c r="I397" s="39"/>
      <c r="J397" s="53">
        <f xml:space="preserve"> (J$2 &gt;= NTBA!$F$17) * IF(J$268 &gt;= $E397, MAX( MIN( $F397*$F$264, $F397-SUM($I397:I397)),0),0)</f>
        <v>0</v>
      </c>
      <c r="K397" s="53">
        <f xml:space="preserve"> (K$2 &gt;= NTBA!$F$17) * IF(K$268 &gt;= $E397, MAX( MIN( $F397*$F$264, $F397-SUM($I397:J397)),0),0)</f>
        <v>0</v>
      </c>
      <c r="L397" s="53">
        <f xml:space="preserve"> (L$2 &gt;= NTBA!$F$17) * IF(L$268 &gt;= $E397, MAX( MIN( $F397*$F$264, $F397-SUM($I397:K397)),0),0)</f>
        <v>0</v>
      </c>
      <c r="M397" s="53">
        <f xml:space="preserve"> (M$2 &gt;= NTBA!$F$17) * IF(M$268 &gt;= $E397, MAX( MIN( $F397*$F$264, $F397-SUM($I397:L397)),0),0)</f>
        <v>0</v>
      </c>
      <c r="N397" s="53">
        <f xml:space="preserve"> (N$2 &gt;= NTBA!$F$17) * IF(N$268 &gt;= $E397, MAX( MIN( $F397*$F$264, $F397-SUM($I397:M397)),0),0)</f>
        <v>0</v>
      </c>
      <c r="O397" s="53">
        <f xml:space="preserve"> (O$2 &gt;= NTBA!$F$17) * IF(O$268 &gt;= $E397, MAX( MIN( $F397*$F$264, $F397-SUM($I397:N397)),0),0)</f>
        <v>0</v>
      </c>
      <c r="P397" s="53">
        <f xml:space="preserve"> (P$2 &gt;= NTBA!$F$17) * IF(P$268 &gt;= $E397, MAX( MIN( $F397*$F$264, $F397-SUM($I397:O397)),0),0)</f>
        <v>0</v>
      </c>
      <c r="Q397" s="53">
        <f xml:space="preserve"> (Q$2 &gt;= NTBA!$F$17) * IF(Q$268 &gt;= $E397, MAX( MIN( $F397*$F$264, $F397-SUM($I397:P397)),0),0)</f>
        <v>0</v>
      </c>
      <c r="R397" s="53">
        <f xml:space="preserve"> (R$2 &gt;= NTBA!$F$17) * IF(R$268 &gt;= $E397, MAX( MIN( $F397*$F$264, $F397-SUM($I397:Q397)),0),0)</f>
        <v>0</v>
      </c>
      <c r="S397" s="53">
        <f xml:space="preserve"> (S$2 &gt;= NTBA!$F$17) * IF(S$268 &gt;= $E397, MAX( MIN( $F397*$F$264, $F397-SUM($I397:R397)),0),0)</f>
        <v>0</v>
      </c>
      <c r="T397" s="53">
        <f xml:space="preserve"> (T$2 &gt;= NTBA!$F$17) * IF(T$268 &gt;= $E397, MAX( MIN( $F397*$F$264, $F397-SUM($I397:S397)),0),0)</f>
        <v>0</v>
      </c>
      <c r="U397" s="53">
        <f xml:space="preserve"> (U$2 &gt;= NTBA!$F$17) * IF(U$268 &gt;= $E397, MAX( MIN( $F397*$F$264, $F397-SUM($I397:T397)),0),0)</f>
        <v>0</v>
      </c>
      <c r="V397" s="53">
        <f xml:space="preserve"> (V$2 &gt;= NTBA!$F$17) * IF(V$268 &gt;= $E397, MAX( MIN( $F397*$F$264, $F397-SUM($I397:U397)),0),0)</f>
        <v>0</v>
      </c>
      <c r="W397" s="53">
        <f xml:space="preserve"> (W$2 &gt;= NTBA!$F$17) * IF(W$268 &gt;= $E397, MAX( MIN( $F397*$F$264, $F397-SUM($I397:V397)),0),0)</f>
        <v>0</v>
      </c>
      <c r="X397" s="53">
        <f xml:space="preserve"> (X$2 &gt;= NTBA!$F$17) * IF(X$268 &gt;= $E397, MAX( MIN( $F397*$F$264, $F397-SUM($I397:W397)),0),0)</f>
        <v>0</v>
      </c>
      <c r="Y397" s="53">
        <f xml:space="preserve"> (Y$2 &gt;= NTBA!$F$17) * IF(Y$268 &gt;= $E397, MAX( MIN( $F397*$F$264, $F397-SUM($I397:X397)),0),0)</f>
        <v>0</v>
      </c>
      <c r="Z397" s="53">
        <f xml:space="preserve"> (Z$2 &gt;= NTBA!$F$17) * IF(Z$268 &gt;= $E397, MAX( MIN( $F397*$F$264, $F397-SUM($I397:Y397)),0),0)</f>
        <v>0</v>
      </c>
      <c r="AA397" s="53">
        <f xml:space="preserve"> (AA$2 &gt;= NTBA!$F$17) * IF(AA$268 &gt;= $E397, MAX( MIN( $F397*$F$264, $F397-SUM($I397:Z397)),0),0)</f>
        <v>0</v>
      </c>
      <c r="AB397" s="53">
        <f xml:space="preserve"> (AB$2 &gt;= NTBA!$F$17) * IF(AB$268 &gt;= $E397, MAX( MIN( $F397*$F$264, $F397-SUM($I397:AA397)),0),0)</f>
        <v>0</v>
      </c>
      <c r="AC397" s="53">
        <f xml:space="preserve"> (AC$2 &gt;= NTBA!$F$17) * IF(AC$268 &gt;= $E397, MAX( MIN( $F397*$F$264, $F397-SUM($I397:AB397)),0),0)</f>
        <v>0</v>
      </c>
      <c r="AD397" s="53">
        <f xml:space="preserve"> (AD$2 &gt;= NTBA!$F$17) * IF(AD$268 &gt;= $E397, MAX( MIN( $F397*$F$264, $F397-SUM($I397:AC397)),0),0)</f>
        <v>0</v>
      </c>
      <c r="AE397" s="53">
        <f xml:space="preserve"> (AE$2 &gt;= NTBA!$F$17) * IF(AE$268 &gt;= $E397, MAX( MIN( $F397*$F$264, $F397-SUM($I397:AD397)),0),0)</f>
        <v>0</v>
      </c>
      <c r="AF397" s="53">
        <f xml:space="preserve"> (AF$2 &gt;= NTBA!$F$17) * IF(AF$268 &gt;= $E397, MAX( MIN( $F397*$F$264, $F397-SUM($I397:AE397)),0),0)</f>
        <v>0</v>
      </c>
      <c r="AG397" s="53">
        <f xml:space="preserve"> (AG$2 &gt;= NTBA!$F$17) * IF(AG$268 &gt;= $E397, MAX( MIN( $F397*$F$264, $F397-SUM($I397:AF397)),0),0)</f>
        <v>0</v>
      </c>
      <c r="AH397" s="53">
        <f xml:space="preserve"> (AH$2 &gt;= NTBA!$F$17) * IF(AH$268 &gt;= $E397, MAX( MIN( $F397*$F$264, $F397-SUM($I397:AG397)),0),0)</f>
        <v>0</v>
      </c>
      <c r="AI397" s="53">
        <f xml:space="preserve"> (AI$2 &gt;= NTBA!$F$17) * IF(AI$268 &gt;= $E397, MAX( MIN( $F397*$F$264, $F397-SUM($I397:AH397)),0),0)</f>
        <v>0</v>
      </c>
      <c r="AJ397" s="53">
        <f xml:space="preserve"> (AJ$2 &gt;= NTBA!$F$17) * IF(AJ$268 &gt;= $E397, MAX( MIN( $F397*$F$264, $F397-SUM($I397:AI397)),0),0)</f>
        <v>0</v>
      </c>
      <c r="AK397" s="53">
        <f xml:space="preserve"> (AK$2 &gt;= NTBA!$F$17) * IF(AK$268 &gt;= $E397, MAX( MIN( $F397*$F$264, $F397-SUM($I397:AJ397)),0),0)</f>
        <v>0</v>
      </c>
      <c r="AL397" s="53">
        <f xml:space="preserve"> (AL$2 &gt;= NTBA!$F$17) * IF(AL$268 &gt;= $E397, MAX( MIN( $F397*$F$264, $F397-SUM($I397:AK397)),0),0)</f>
        <v>0</v>
      </c>
      <c r="AM397" s="53">
        <f xml:space="preserve"> (AM$2 &gt;= NTBA!$F$17) * IF(AM$268 &gt;= $E397, MAX( MIN( $F397*$F$264, $F397-SUM($I397:AL397)),0),0)</f>
        <v>0</v>
      </c>
      <c r="AN397" s="53">
        <f xml:space="preserve"> (AN$2 &gt;= NTBA!$F$17) * IF(AN$268 &gt;= $E397, MAX( MIN( $F397*$F$264, $F397-SUM($I397:AM397)),0),0)</f>
        <v>0</v>
      </c>
      <c r="AO397" s="53">
        <f xml:space="preserve"> (AO$2 &gt;= NTBA!$F$17) * IF(AO$268 &gt;= $E397, MAX( MIN( $F397*$F$264, $F397-SUM($I397:AN397)),0),0)</f>
        <v>0</v>
      </c>
      <c r="AP397" s="53">
        <f xml:space="preserve"> (AP$2 &gt;= NTBA!$F$17) * IF(AP$268 &gt;= $E397, MAX( MIN( $F397*$F$264, $F397-SUM($I397:AO397)),0),0)</f>
        <v>0</v>
      </c>
      <c r="AQ397" s="53">
        <f xml:space="preserve"> (AQ$2 &gt;= NTBA!$F$17) * IF(AQ$268 &gt;= $E397, MAX( MIN( $F397*$F$264, $F397-SUM($I397:AP397)),0),0)</f>
        <v>0</v>
      </c>
      <c r="AR397" s="53">
        <f xml:space="preserve"> (AR$2 &gt;= NTBA!$F$17) * IF(AR$268 &gt;= $E397, MAX( MIN( $F397*$F$264, $F397-SUM($I397:AQ397)),0),0)</f>
        <v>0</v>
      </c>
      <c r="AS397" s="53">
        <f xml:space="preserve"> (AS$2 &gt;= NTBA!$F$17) * IF(AS$268 &gt;= $E397, MAX( MIN( $F397*$F$264, $F397-SUM($I397:AR397)),0),0)</f>
        <v>0</v>
      </c>
      <c r="AT397" s="53">
        <f xml:space="preserve"> (AT$2 &gt;= NTBA!$F$17) * IF(AT$268 &gt;= $E397, MAX( MIN( $F397*$F$264, $F397-SUM($I397:AS397)),0),0)</f>
        <v>0</v>
      </c>
      <c r="AU397" s="53">
        <f xml:space="preserve"> (AU$2 &gt;= NTBA!$F$17) * IF(AU$268 &gt;= $E397, MAX( MIN( $F397*$F$264, $F397-SUM($I397:AT397)),0),0)</f>
        <v>0</v>
      </c>
      <c r="AV397" s="53">
        <f xml:space="preserve"> (AV$2 &gt;= NTBA!$F$17) * IF(AV$268 &gt;= $E397, MAX( MIN( $F397*$F$264, $F397-SUM($I397:AU397)),0),0)</f>
        <v>0</v>
      </c>
      <c r="AW397" s="53">
        <f xml:space="preserve"> (AW$2 &gt;= NTBA!$F$17) * IF(AW$268 &gt;= $E397, MAX( MIN( $F397*$F$264, $F397-SUM($I397:AV397)),0),0)</f>
        <v>0</v>
      </c>
      <c r="AX397" s="53">
        <f xml:space="preserve"> (AX$2 &gt;= NTBA!$F$17) * IF(AX$268 &gt;= $E397, MAX( MIN( $F397*$F$264, $F397-SUM($I397:AW397)),0),0)</f>
        <v>0</v>
      </c>
      <c r="AY397" s="53">
        <f xml:space="preserve"> (AY$2 &gt;= NTBA!$F$17) * IF(AY$268 &gt;= $E397, MAX( MIN( $F397*$F$264, $F397-SUM($I397:AX397)),0),0)</f>
        <v>0</v>
      </c>
      <c r="AZ397" s="53">
        <f xml:space="preserve"> (AZ$2 &gt;= NTBA!$F$17) * IF(AZ$268 &gt;= $E397, MAX( MIN( $F397*$F$264, $F397-SUM($I397:AY397)),0),0)</f>
        <v>0</v>
      </c>
      <c r="BA397" s="53">
        <f xml:space="preserve"> (BA$2 &gt;= NTBA!$F$17) * IF(BA$268 &gt;= $E397, MAX( MIN( $F397*$F$264, $F397-SUM($I397:AZ397)),0),0)</f>
        <v>0</v>
      </c>
      <c r="BB397" s="53">
        <f xml:space="preserve"> (BB$2 &gt;= NTBA!$F$17) * IF(BB$268 &gt;= $E397, MAX( MIN( $F397*$F$264, $F397-SUM($I397:BA397)),0),0)</f>
        <v>0</v>
      </c>
      <c r="BC397" s="53">
        <f xml:space="preserve"> (BC$2 &gt;= NTBA!$F$17) * IF(BC$268 &gt;= $E397, MAX( MIN( $F397*$F$264, $F397-SUM($I397:BB397)),0),0)</f>
        <v>0</v>
      </c>
      <c r="BD397" s="53">
        <f xml:space="preserve"> (BD$2 &gt;= NTBA!$F$17) * IF(BD$268 &gt;= $E397, MAX( MIN( $F397*$F$264, $F397-SUM($I397:BC397)),0),0)</f>
        <v>0</v>
      </c>
      <c r="BE397" s="53">
        <f xml:space="preserve"> (BE$2 &gt;= NTBA!$F$17) * IF(BE$268 &gt;= $E397, MAX( MIN( $F397*$F$264, $F397-SUM($I397:BD397)),0),0)</f>
        <v>0</v>
      </c>
      <c r="BF397" s="53">
        <f xml:space="preserve"> (BF$2 &gt;= NTBA!$F$17) * IF(BF$268 &gt;= $E397, MAX( MIN( $F397*$F$264, $F397-SUM($I397:BE397)),0),0)</f>
        <v>0</v>
      </c>
      <c r="BG397" s="53">
        <f xml:space="preserve"> (BG$2 &gt;= NTBA!$F$17) * IF(BG$268 &gt;= $E397, MAX( MIN( $F397*$F$264, $F397-SUM($I397:BF397)),0),0)</f>
        <v>0</v>
      </c>
      <c r="BH397" s="53">
        <f xml:space="preserve"> (BH$2 &gt;= NTBA!$F$17) * IF(BH$268 &gt;= $E397, MAX( MIN( $F397*$F$264, $F397-SUM($I397:BG397)),0),0)</f>
        <v>0</v>
      </c>
      <c r="BI397" s="53">
        <f xml:space="preserve"> (BI$2 &gt;= NTBA!$F$17) * IF(BI$268 &gt;= $E397, MAX( MIN( $F397*$F$264, $F397-SUM($I397:BH397)),0),0)</f>
        <v>0</v>
      </c>
      <c r="BJ397" s="53">
        <f xml:space="preserve"> (BJ$2 &gt;= NTBA!$F$17) * IF(BJ$268 &gt;= $E397, MAX( MIN( $F397*$F$264, $F397-SUM($I397:BI397)),0),0)</f>
        <v>0</v>
      </c>
      <c r="BK397" s="53">
        <f xml:space="preserve"> (BK$2 &gt;= NTBA!$F$17) * IF(BK$268 &gt;= $E397, MAX( MIN( $F397*$F$264, $F397-SUM($I397:BJ397)),0),0)</f>
        <v>0</v>
      </c>
      <c r="BL397" s="53">
        <f xml:space="preserve"> (BL$2 &gt;= NTBA!$F$17) * IF(BL$268 &gt;= $E397, MAX( MIN( $F397*$F$264, $F397-SUM($I397:BK397)),0),0)</f>
        <v>0</v>
      </c>
      <c r="BM397" s="53">
        <f xml:space="preserve"> (BM$2 &gt;= NTBA!$F$17) * IF(BM$268 &gt;= $E397, MAX( MIN( $F397*$F$264, $F397-SUM($I397:BL397)),0),0)</f>
        <v>0</v>
      </c>
      <c r="BN397" s="53">
        <f xml:space="preserve"> (BN$2 &gt;= NTBA!$F$17) * IF(BN$268 &gt;= $E397, MAX( MIN( $F397*$F$264, $F397-SUM($I397:BM397)),0),0)</f>
        <v>0</v>
      </c>
      <c r="BO397" s="53">
        <f xml:space="preserve"> (BO$2 &gt;= NTBA!$F$17) * IF(BO$268 &gt;= $E397, MAX( MIN( $F397*$F$264, $F397-SUM($I397:BN397)),0),0)</f>
        <v>0</v>
      </c>
      <c r="BP397" s="53">
        <f xml:space="preserve"> (BP$2 &gt;= NTBA!$F$17) * IF(BP$268 &gt;= $E397, MAX( MIN( $F397*$F$264, $F397-SUM($I397:BO397)),0),0)</f>
        <v>0</v>
      </c>
      <c r="BQ397" s="53">
        <f xml:space="preserve"> (BQ$2 &gt;= NTBA!$F$17) * IF(BQ$268 &gt;= $E397, MAX( MIN( $F397*$F$264, $F397-SUM($I397:BP397)),0),0)</f>
        <v>0</v>
      </c>
      <c r="BR397" s="53">
        <f xml:space="preserve"> (BR$2 &gt;= NTBA!$F$17) * IF(BR$268 &gt;= $E397, MAX( MIN( $F397*$F$264, $F397-SUM($I397:BQ397)),0),0)</f>
        <v>0</v>
      </c>
      <c r="BS397" s="53">
        <f xml:space="preserve"> (BS$2 &gt;= NTBA!$F$17) * IF(BS$268 &gt;= $E397, MAX( MIN( $F397*$F$264, $F397-SUM($I397:BR397)),0),0)</f>
        <v>0</v>
      </c>
      <c r="BT397" s="53">
        <f xml:space="preserve"> (BT$2 &gt;= NTBA!$F$17) * IF(BT$268 &gt;= $E397, MAX( MIN( $F397*$F$264, $F397-SUM($I397:BS397)),0),0)</f>
        <v>0</v>
      </c>
      <c r="BU397" s="53">
        <f xml:space="preserve"> (BU$2 &gt;= NTBA!$F$17) * IF(BU$268 &gt;= $E397, MAX( MIN( $F397*$F$264, $F397-SUM($I397:BT397)),0),0)</f>
        <v>0</v>
      </c>
      <c r="BV397" s="53">
        <f xml:space="preserve"> (BV$2 &gt;= NTBA!$F$17) * IF(BV$268 &gt;= $E397, MAX( MIN( $F397*$F$264, $F397-SUM($I397:BU397)),0),0)</f>
        <v>0</v>
      </c>
      <c r="BW397" s="53">
        <f xml:space="preserve"> (BW$2 &gt;= NTBA!$F$17) * IF(BW$268 &gt;= $E397, MAX( MIN( $F397*$F$264, $F397-SUM($I397:BV397)),0),0)</f>
        <v>0</v>
      </c>
      <c r="BX397" s="53">
        <f xml:space="preserve"> (BX$2 &gt;= NTBA!$F$17) * IF(BX$268 &gt;= $E397, MAX( MIN( $F397*$F$264, $F397-SUM($I397:BW397)),0),0)</f>
        <v>0</v>
      </c>
      <c r="BY397" s="53">
        <f xml:space="preserve"> (BY$2 &gt;= NTBA!$F$17) * IF(BY$268 &gt;= $E397, MAX( MIN( $F397*$F$264, $F397-SUM($I397:BX397)),0),0)</f>
        <v>0</v>
      </c>
      <c r="BZ397" s="53">
        <f xml:space="preserve"> (BZ$2 &gt;= NTBA!$F$17) * IF(BZ$268 &gt;= $E397, MAX( MIN( $F397*$F$264, $F397-SUM($I397:BY397)),0),0)</f>
        <v>0</v>
      </c>
      <c r="CA397" s="53">
        <f xml:space="preserve"> (CA$2 &gt;= NTBA!$F$17) * IF(CA$268 &gt;= $E397, MAX( MIN( $F397*$F$264, $F397-SUM($I397:BZ397)),0),0)</f>
        <v>0</v>
      </c>
      <c r="CB397" s="53">
        <f xml:space="preserve"> (CB$2 &gt;= NTBA!$F$17) * IF(CB$268 &gt;= $E397, MAX( MIN( $F397*$F$264, $F397-SUM($I397:CA397)),0),0)</f>
        <v>0</v>
      </c>
      <c r="CC397" s="53">
        <f xml:space="preserve"> (CC$2 &gt;= NTBA!$F$17) * IF(CC$268 &gt;= $E397, MAX( MIN( $F397*$F$264, $F397-SUM($I397:CB397)),0),0)</f>
        <v>0</v>
      </c>
      <c r="CD397" s="53">
        <f xml:space="preserve"> (CD$2 &gt;= NTBA!$F$17) * IF(CD$268 &gt;= $E397, MAX( MIN( $F397*$F$264, $F397-SUM($I397:CC397)),0),0)</f>
        <v>0</v>
      </c>
      <c r="CE397" s="53">
        <f xml:space="preserve"> (CE$2 &gt;= NTBA!$F$17) * IF(CE$268 &gt;= $E397, MAX( MIN( $F397*$F$264, $F397-SUM($I397:CD397)),0),0)</f>
        <v>0</v>
      </c>
      <c r="CF397" s="53">
        <f xml:space="preserve"> (CF$2 &gt;= NTBA!$F$17) * IF(CF$268 &gt;= $E397, MAX( MIN( $F397*$F$264, $F397-SUM($I397:CE397)),0),0)</f>
        <v>0</v>
      </c>
      <c r="CG397" s="53">
        <f xml:space="preserve"> (CG$2 &gt;= NTBA!$F$17) * IF(CG$268 &gt;= $E397, MAX( MIN( $F397*$F$264, $F397-SUM($I397:CF397)),0),0)</f>
        <v>0</v>
      </c>
      <c r="CH397" s="53">
        <f xml:space="preserve"> (CH$2 &gt;= NTBA!$F$17) * IF(CH$268 &gt;= $E397, MAX( MIN( $F397*$F$264, $F397-SUM($I397:CG397)),0),0)</f>
        <v>0</v>
      </c>
      <c r="CI397" s="53">
        <f xml:space="preserve"> (CI$2 &gt;= NTBA!$F$17) * IF(CI$268 &gt;= $E397, MAX( MIN( $F397*$F$264, $F397-SUM($I397:CH397)),0),0)</f>
        <v>0</v>
      </c>
      <c r="CJ397" s="53">
        <f xml:space="preserve"> (CJ$2 &gt;= NTBA!$F$17) * IF(CJ$268 &gt;= $E397, MAX( MIN( $F397*$F$264, $F397-SUM($I397:CI397)),0),0)</f>
        <v>0</v>
      </c>
      <c r="CK397" s="53">
        <f xml:space="preserve"> (CK$2 &gt;= NTBA!$F$17) * IF(CK$268 &gt;= $E397, MAX( MIN( $F397*$F$264, $F397-SUM($I397:CJ397)),0),0)</f>
        <v>0</v>
      </c>
      <c r="CL397" s="53">
        <f xml:space="preserve"> (CL$2 &gt;= NTBA!$F$17) * IF(CL$268 &gt;= $E397, MAX( MIN( $F397*$F$264, $F397-SUM($I397:CK397)),0),0)</f>
        <v>0</v>
      </c>
      <c r="CM397" s="53">
        <f xml:space="preserve"> (CM$2 &gt;= NTBA!$F$17) * IF(CM$268 &gt;= $E397, MAX( MIN( $F397*$F$264, $F397-SUM($I397:CL397)),0),0)</f>
        <v>0</v>
      </c>
      <c r="CN397" s="53">
        <f xml:space="preserve"> (CN$2 &gt;= NTBA!$F$17) * IF(CN$268 &gt;= $E397, MAX( MIN( $F397*$F$264, $F397-SUM($I397:CM397)),0),0)</f>
        <v>0</v>
      </c>
      <c r="CO397" s="53">
        <f xml:space="preserve"> (CO$2 &gt;= NTBA!$F$17) * IF(CO$268 &gt;= $E397, MAX( MIN( $F397*$F$264, $F397-SUM($I397:CN397)),0),0)</f>
        <v>0</v>
      </c>
      <c r="CP397" s="53">
        <f xml:space="preserve"> (CP$2 &gt;= NTBA!$F$17) * IF(CP$268 &gt;= $E397, MAX( MIN( $F397*$F$264, $F397-SUM($I397:CO397)),0),0)</f>
        <v>0</v>
      </c>
      <c r="CQ397" s="53">
        <f xml:space="preserve"> (CQ$2 &gt;= NTBA!$F$17) * IF(CQ$268 &gt;= $E397, MAX( MIN( $F397*$F$264, $F397-SUM($I397:CP397)),0),0)</f>
        <v>0</v>
      </c>
      <c r="CR397" s="53">
        <f xml:space="preserve"> (CR$2 &gt;= NTBA!$F$17) * IF(CR$268 &gt;= $E397, MAX( MIN( $F397*$F$264, $F397-SUM($I397:CQ397)),0),0)</f>
        <v>0</v>
      </c>
      <c r="CS397" s="53">
        <f xml:space="preserve"> (CS$2 &gt;= NTBA!$F$17) * IF(CS$268 &gt;= $E397, MAX( MIN( $F397*$F$264, $F397-SUM($I397:CR397)),0),0)</f>
        <v>0</v>
      </c>
      <c r="CT397" s="53">
        <f xml:space="preserve"> (CT$2 &gt;= NTBA!$F$17) * IF(CT$268 &gt;= $E397, MAX( MIN( $F397*$F$264, $F397-SUM($I397:CS397)),0),0)</f>
        <v>0</v>
      </c>
      <c r="CU397" s="53">
        <f xml:space="preserve"> (CU$2 &gt;= NTBA!$F$17) * IF(CU$268 &gt;= $E397, MAX( MIN( $F397*$F$264, $F397-SUM($I397:CT397)),0),0)</f>
        <v>0</v>
      </c>
      <c r="CV397" s="53">
        <f xml:space="preserve"> (CV$2 &gt;= NTBA!$F$17) * IF(CV$268 &gt;= $E397, MAX( MIN( $F397*$F$264, $F397-SUM($I397:CU397)),0),0)</f>
        <v>0</v>
      </c>
      <c r="CW397" s="53">
        <f xml:space="preserve"> (CW$2 &gt;= NTBA!$F$17) * IF(CW$268 &gt;= $E397, MAX( MIN( $F397*$F$264, $F397-SUM($I397:CV397)),0),0)</f>
        <v>0</v>
      </c>
      <c r="CX397" s="53">
        <f xml:space="preserve"> (CX$2 &gt;= NTBA!$F$17) * IF(CX$268 &gt;= $E397, MAX( MIN( $F397*$F$264, $F397-SUM($I397:CW397)),0),0)</f>
        <v>0</v>
      </c>
      <c r="CY397" s="53">
        <f xml:space="preserve"> (CY$2 &gt;= NTBA!$F$17) * IF(CY$268 &gt;= $E397, MAX( MIN( $F397*$F$264, $F397-SUM($I397:CX397)),0),0)</f>
        <v>0</v>
      </c>
      <c r="CZ397" s="53">
        <f xml:space="preserve"> (CZ$2 &gt;= NTBA!$F$17) * IF(CZ$268 &gt;= $E397, MAX( MIN( $F397*$F$264, $F397-SUM($I397:CY397)),0),0)</f>
        <v>0</v>
      </c>
      <c r="DA397" s="53">
        <f xml:space="preserve"> (DA$2 &gt;= NTBA!$F$17) * IF(DA$268 &gt;= $E397, MAX( MIN( $F397*$F$264, $F397-SUM($I397:CZ397)),0),0)</f>
        <v>0</v>
      </c>
      <c r="DB397" s="53">
        <f xml:space="preserve"> (DB$2 &gt;= NTBA!$F$17) * IF(DB$268 &gt;= $E397, MAX( MIN( $F397*$F$264, $F397-SUM($I397:DA397)),0),0)</f>
        <v>0</v>
      </c>
      <c r="DC397" s="53">
        <f xml:space="preserve"> (DC$2 &gt;= NTBA!$F$17) * IF(DC$268 &gt;= $E397, MAX( MIN( $F397*$F$264, $F397-SUM($I397:DB397)),0),0)</f>
        <v>0</v>
      </c>
      <c r="DD397" s="53">
        <f xml:space="preserve"> (DD$2 &gt;= NTBA!$F$17) * IF(DD$268 &gt;= $E397, MAX( MIN( $F397*$F$264, $F397-SUM($I397:DC397)),0),0)</f>
        <v>0</v>
      </c>
      <c r="DE397" s="53">
        <f xml:space="preserve"> (DE$2 &gt;= NTBA!$F$17) * IF(DE$268 &gt;= $E397, MAX( MIN( $F397*$F$264, $F397-SUM($I397:DD397)),0),0)</f>
        <v>0</v>
      </c>
      <c r="DF397" s="53">
        <f xml:space="preserve"> (DF$2 &gt;= NTBA!$F$17) * IF(DF$268 &gt;= $E397, MAX( MIN( $F397*$F$264, $F397-SUM($I397:DE397)),0),0)</f>
        <v>0</v>
      </c>
      <c r="DG397" s="53">
        <f xml:space="preserve"> (DG$2 &gt;= NTBA!$F$17) * IF(DG$268 &gt;= $E397, MAX( MIN( $F397*$F$264, $F397-SUM($I397:DF397)),0),0)</f>
        <v>0</v>
      </c>
      <c r="DH397" s="53">
        <f xml:space="preserve"> (DH$2 &gt;= NTBA!$F$17) * IF(DH$268 &gt;= $E397, MAX( MIN( $F397*$F$264, $F397-SUM($I397:DG397)),0),0)</f>
        <v>0</v>
      </c>
      <c r="DI397" s="53">
        <f xml:space="preserve"> (DI$2 &gt;= NTBA!$F$17) * IF(DI$268 &gt;= $E397, MAX( MIN( $F397*$F$264, $F397-SUM($I397:DH397)),0),0)</f>
        <v>0</v>
      </c>
      <c r="DJ397" s="53">
        <f xml:space="preserve"> (DJ$2 &gt;= NTBA!$F$17) * IF(DJ$268 &gt;= $E397, MAX( MIN( $F397*$F$264, $F397-SUM($I397:DI397)),0),0)</f>
        <v>0</v>
      </c>
      <c r="DK397" s="53">
        <f xml:space="preserve"> (DK$2 &gt;= NTBA!$F$17) * IF(DK$268 &gt;= $E397, MAX( MIN( $F397*$F$264, $F397-SUM($I397:DJ397)),0),0)</f>
        <v>0</v>
      </c>
      <c r="DL397" s="53">
        <f xml:space="preserve"> (DL$2 &gt;= NTBA!$F$17) * IF(DL$268 &gt;= $E397, MAX( MIN( $F397*$F$264, $F397-SUM($I397:DK397)),0),0)</f>
        <v>0</v>
      </c>
      <c r="DM397" s="53">
        <f xml:space="preserve"> (DM$2 &gt;= NTBA!$F$17) * IF(DM$268 &gt;= $E397, MAX( MIN( $F397*$F$264, $F397-SUM($I397:DL397)),0),0)</f>
        <v>0</v>
      </c>
      <c r="DN397" s="53">
        <f xml:space="preserve"> (DN$2 &gt;= NTBA!$F$17) * IF(DN$268 &gt;= $E397, MAX( MIN( $F397*$F$264, $F397-SUM($I397:DM397)),0),0)</f>
        <v>0</v>
      </c>
      <c r="DO397" s="53">
        <f xml:space="preserve"> (DO$2 &gt;= NTBA!$F$17) * IF(DO$268 &gt;= $E397, MAX( MIN( $F397*$F$264, $F397-SUM($I397:DN397)),0),0)</f>
        <v>0</v>
      </c>
      <c r="DP397" s="53">
        <f xml:space="preserve"> (DP$2 &gt;= NTBA!$F$17) * IF(DP$268 &gt;= $E397, MAX( MIN( $F397*$F$264, $F397-SUM($I397:DO397)),0),0)</f>
        <v>0</v>
      </c>
      <c r="DQ397" s="53">
        <f xml:space="preserve"> (DQ$2 &gt;= NTBA!$F$17) * IF(DQ$268 &gt;= $E397, MAX( MIN( $F397*$F$264, $F397-SUM($I397:DP397)),0),0)</f>
        <v>0</v>
      </c>
      <c r="DR397" s="53">
        <f xml:space="preserve"> (DR$2 &gt;= NTBA!$F$17) * IF(DR$268 &gt;= $E397, MAX( MIN( $F397*$F$264, $F397-SUM($I397:DQ397)),0),0)</f>
        <v>0</v>
      </c>
      <c r="DS397" s="53">
        <f xml:space="preserve"> (DS$2 &gt;= NTBA!$F$17) * IF(DS$268 &gt;= $E397, MAX( MIN( $F397*$F$264, $F397-SUM($I397:DR397)),0),0)</f>
        <v>0</v>
      </c>
      <c r="DT397" s="53">
        <f xml:space="preserve"> (DT$2 &gt;= NTBA!$F$17) * IF(DT$268 &gt;= $E397, MAX( MIN( $F397*$F$264, $F397-SUM($I397:DS397)),0),0)</f>
        <v>0</v>
      </c>
      <c r="DU397" s="53">
        <f xml:space="preserve"> (DU$2 &gt;= NTBA!$F$17) * IF(DU$268 &gt;= $E397, MAX( MIN( $F397*$F$264, $F397-SUM($I397:DT397)),0),0)</f>
        <v>0</v>
      </c>
      <c r="DV397" s="53">
        <f xml:space="preserve"> (DV$2 &gt;= NTBA!$F$17) * IF(DV$268 &gt;= $E397, MAX( MIN( $F397*$F$264, $F397-SUM($I397:DU397)),0),0)</f>
        <v>0</v>
      </c>
      <c r="DW397" s="53">
        <f xml:space="preserve"> (DW$2 &gt;= NTBA!$F$17) * IF(DW$268 &gt;= $E397, MAX( MIN( $F397*$F$264, $F397-SUM($I397:DV397)),0),0)</f>
        <v>0</v>
      </c>
      <c r="DX397" s="53">
        <f xml:space="preserve"> (DX$2 &gt;= NTBA!$F$17) * IF(DX$268 &gt;= $E397, MAX( MIN( $F397*$F$264, $F397-SUM($I397:DW397)),0),0)</f>
        <v>0</v>
      </c>
      <c r="DY397" s="53">
        <f xml:space="preserve"> (DY$2 &gt;= NTBA!$F$17) * IF(DY$268 &gt;= $E397, MAX( MIN( $F397*$F$264, $F397-SUM($I397:DX397)),0),0)</f>
        <v>0</v>
      </c>
      <c r="DZ397" s="53">
        <f xml:space="preserve"> (DZ$2 &gt;= NTBA!$F$17) * IF(DZ$268 &gt;= $E397, MAX( MIN( $F397*$F$264, $F397-SUM($I397:DY397)),0),0)</f>
        <v>0</v>
      </c>
      <c r="EA397" s="53">
        <f xml:space="preserve"> (EA$2 &gt;= NTBA!$F$17) * IF(EA$268 &gt;= $E397, MAX( MIN( $F397*$F$264, $F397-SUM($I397:DZ397)),0),0)</f>
        <v>0</v>
      </c>
      <c r="EB397" s="53">
        <f xml:space="preserve"> (EB$2 &gt;= NTBA!$F$17) * IF(EB$268 &gt;= $E397, MAX( MIN( $F397*$F$264, $F397-SUM($I397:EA397)),0),0)</f>
        <v>0</v>
      </c>
      <c r="EC397" s="53">
        <f xml:space="preserve"> (EC$2 &gt;= NTBA!$F$17) * IF(EC$268 &gt;= $E397, MAX( MIN( $F397*$F$264, $F397-SUM($I397:EB397)),0),0)</f>
        <v>0</v>
      </c>
      <c r="ED397" s="53">
        <f xml:space="preserve"> (ED$2 &gt;= NTBA!$F$17) * IF(ED$268 &gt;= $E397, MAX( MIN( $F397*$F$264, $F397-SUM($I397:EC397)),0),0)</f>
        <v>0</v>
      </c>
      <c r="EE397" s="53">
        <f xml:space="preserve"> (EE$2 &gt;= NTBA!$F$17) * IF(EE$268 &gt;= $E397, MAX( MIN( $F397*$F$264, $F397-SUM($I397:ED397)),0),0)</f>
        <v>0</v>
      </c>
      <c r="EF397" s="53">
        <f xml:space="preserve"> (EF$2 &gt;= NTBA!$F$17) * IF(EF$268 &gt;= $E397, MAX( MIN( $F397*$F$264, $F397-SUM($I397:EE397)),0),0)</f>
        <v>0</v>
      </c>
      <c r="EG397" s="53">
        <f xml:space="preserve"> (EG$2 &gt;= NTBA!$F$17) * IF(EG$268 &gt;= $E397, MAX( MIN( $F397*$F$264, $F397-SUM($I397:EF397)),0),0)</f>
        <v>0</v>
      </c>
      <c r="EH397" s="53">
        <f ca="1" xml:space="preserve"> (EH$2 &gt;= NTBA!$F$17) * IF(EH$268 &gt;= $E397, MAX( MIN( $F397*$F$264, $F397-SUM($I397:EG397)),0),0)</f>
        <v>0</v>
      </c>
      <c r="EI397" s="21"/>
    </row>
    <row r="398" spans="1:139" s="422" customFormat="1" ht="15" customHeight="1" outlineLevel="1" x14ac:dyDescent="0.35">
      <c r="A398" s="421"/>
      <c r="B398" s="421"/>
      <c r="C398" s="421"/>
      <c r="D398" s="421"/>
      <c r="E398" s="423" t="s">
        <v>459</v>
      </c>
      <c r="F398" s="423" t="s">
        <v>330</v>
      </c>
      <c r="H398" s="423">
        <f ca="1" xml:space="preserve"> SUM(J398:EH398)</f>
        <v>1058.396851462574</v>
      </c>
      <c r="I398" s="39"/>
      <c r="J398" s="423">
        <f>IF(J3&lt;=NTBA!$F$25,SUM(J269:J397),0)</f>
        <v>0</v>
      </c>
      <c r="K398" s="423">
        <f>IF(K3&lt;=NTBA!$F$25,SUM(K269:K397),0)</f>
        <v>0</v>
      </c>
      <c r="L398" s="423">
        <f>IF(L3&lt;=NTBA!$F$25,SUM(L269:L397),0)</f>
        <v>0</v>
      </c>
      <c r="M398" s="423">
        <f ca="1">IF(M3&lt;=NTBA!$F$25,SUM(M269:M397),0)</f>
        <v>0</v>
      </c>
      <c r="N398" s="423">
        <f ca="1">IF(N3&lt;=NTBA!$F$25,SUM(N269:N397),0)</f>
        <v>0</v>
      </c>
      <c r="O398" s="423">
        <f ca="1">IF(O3&lt;=NTBA!$F$25,SUM(O269:O397),0)</f>
        <v>0</v>
      </c>
      <c r="P398" s="423">
        <f ca="1">IF(P3&lt;=NTBA!$F$25,SUM(P269:P397),0)</f>
        <v>0</v>
      </c>
      <c r="Q398" s="423">
        <f ca="1">IF(Q3&lt;=NTBA!$F$25,SUM(Q269:Q397),0)</f>
        <v>0</v>
      </c>
      <c r="R398" s="423">
        <f ca="1">IF(R3&lt;=NTBA!$F$25,SUM(R269:R397),0)</f>
        <v>8.5675739624707481E-2</v>
      </c>
      <c r="S398" s="423">
        <f ca="1">IF(S3&lt;=NTBA!$F$25,SUM(S269:S397),0)</f>
        <v>0.15721388687263788</v>
      </c>
      <c r="T398" s="423">
        <f ca="1">IF(T3&lt;=NTBA!$F$25,SUM(T269:T397),0)</f>
        <v>0.30673960386025367</v>
      </c>
      <c r="U398" s="423">
        <f ca="1">IF(U3&lt;=NTBA!$F$25,SUM(U269:U397),0)</f>
        <v>0.65803496304802578</v>
      </c>
      <c r="V398" s="423">
        <f ca="1">IF(V3&lt;=NTBA!$F$25,SUM(V269:V397),0)</f>
        <v>1.0543681887983327</v>
      </c>
      <c r="W398" s="423">
        <f ca="1">IF(W3&lt;=NTBA!$F$25,SUM(W269:W397),0)</f>
        <v>1.4507014145486397</v>
      </c>
      <c r="X398" s="423">
        <f ca="1">IF(X3&lt;=NTBA!$F$25,SUM(X269:X397),0)</f>
        <v>1.8470346402989466</v>
      </c>
      <c r="Y398" s="423">
        <f ca="1">IF(Y3&lt;=NTBA!$F$25,SUM(Y269:Y397),0)</f>
        <v>2.3334435991743234</v>
      </c>
      <c r="Z398" s="423">
        <f ca="1">IF(Z3&lt;=NTBA!$F$25,SUM(Z269:Z397),0)</f>
        <v>2.9189358644872767</v>
      </c>
      <c r="AA398" s="423">
        <f ca="1">IF(AA3&lt;=NTBA!$F$25,SUM(AA269:AA397),0)</f>
        <v>3.6170227962065673</v>
      </c>
      <c r="AB398" s="423">
        <f ca="1">IF(AB3&lt;=NTBA!$F$25,SUM(AB269:AB397),0)</f>
        <v>4.4186968210196884</v>
      </c>
      <c r="AC398" s="423">
        <f ca="1">IF(AC3&lt;=NTBA!$F$25,SUM(AC269:AC397),0)</f>
        <v>5.3419730855516532</v>
      </c>
      <c r="AD398" s="423">
        <f ca="1">IF(AD3&lt;=NTBA!$F$25,SUM(AD269:AD397),0)</f>
        <v>6.3242084212006322</v>
      </c>
      <c r="AE398" s="423">
        <f ca="1">IF(AE3&lt;=NTBA!$F$25,SUM(AE269:AE397),0)</f>
        <v>7.0222953529199224</v>
      </c>
      <c r="AF398" s="423">
        <f ca="1">IF(AF3&lt;=NTBA!$F$25,SUM(AF269:AF397),0)</f>
        <v>7.7203822846392125</v>
      </c>
      <c r="AG398" s="423">
        <f ca="1">IF(AG3&lt;=NTBA!$F$25,SUM(AG269:AG397),0)</f>
        <v>8.4184692163585026</v>
      </c>
      <c r="AH398" s="423">
        <f ca="1">IF(AH3&lt;=NTBA!$F$25,SUM(AH269:AH397),0)</f>
        <v>9.1165561480777928</v>
      </c>
      <c r="AI398" s="423">
        <f ca="1">IF(AI3&lt;=NTBA!$F$25,SUM(AI269:AI397),0)</f>
        <v>9.8146430797970829</v>
      </c>
      <c r="AJ398" s="423">
        <f ca="1">IF(AJ3&lt;=NTBA!$F$25,SUM(AJ269:AJ397),0)</f>
        <v>10.512730011516373</v>
      </c>
      <c r="AK398" s="423">
        <f ca="1">IF(AK3&lt;=NTBA!$F$25,SUM(AK269:AK397),0)</f>
        <v>11.210816943235663</v>
      </c>
      <c r="AL398" s="423">
        <f ca="1">IF(AL3&lt;=NTBA!$F$25,SUM(AL269:AL397),0)</f>
        <v>12.110146336319977</v>
      </c>
      <c r="AM398" s="423">
        <f ca="1">IF(AM3&lt;=NTBA!$F$25,SUM(AM269:AM397),0)</f>
        <v>12.751769294729817</v>
      </c>
      <c r="AN398" s="423">
        <f ca="1">IF(AN3&lt;=NTBA!$F$25,SUM(AN269:AN397),0)</f>
        <v>12.751769294729817</v>
      </c>
      <c r="AO398" s="423">
        <f ca="1">IF(AO3&lt;=NTBA!$F$25,SUM(AO269:AO397),0)</f>
        <v>12.751769294729817</v>
      </c>
      <c r="AP398" s="423">
        <f ca="1">IF(AP3&lt;=NTBA!$F$25,SUM(AP269:AP397),0)</f>
        <v>12.751769294729817</v>
      </c>
      <c r="AQ398" s="423">
        <f ca="1">IF(AQ3&lt;=NTBA!$F$25,SUM(AQ269:AQ397),0)</f>
        <v>12.751769294729817</v>
      </c>
      <c r="AR398" s="423">
        <f ca="1">IF(AR3&lt;=NTBA!$F$25,SUM(AR269:AR397),0)</f>
        <v>12.751769294729817</v>
      </c>
      <c r="AS398" s="423">
        <f ca="1">IF(AS3&lt;=NTBA!$F$25,SUM(AS269:AS397),0)</f>
        <v>12.751769294729817</v>
      </c>
      <c r="AT398" s="423">
        <f ca="1">IF(AT3&lt;=NTBA!$F$25,SUM(AT269:AT397),0)</f>
        <v>12.751769294729817</v>
      </c>
      <c r="AU398" s="423">
        <f ca="1">IF(AU3&lt;=NTBA!$F$25,SUM(AU269:AU397),0)</f>
        <v>12.751769294729817</v>
      </c>
      <c r="AV398" s="423">
        <f ca="1">IF(AV3&lt;=NTBA!$F$25,SUM(AV269:AV397),0)</f>
        <v>12.751769294729817</v>
      </c>
      <c r="AW398" s="423">
        <f ca="1">IF(AW3&lt;=NTBA!$F$25,SUM(AW269:AW397),0)</f>
        <v>12.751769294729817</v>
      </c>
      <c r="AX398" s="423">
        <f ca="1">IF(AX3&lt;=NTBA!$F$25,SUM(AX269:AX397),0)</f>
        <v>12.751769294729817</v>
      </c>
      <c r="AY398" s="423">
        <f ca="1">IF(AY3&lt;=NTBA!$F$25,SUM(AY269:AY397),0)</f>
        <v>12.751769294729817</v>
      </c>
      <c r="AZ398" s="423">
        <f ca="1">IF(AZ3&lt;=NTBA!$F$25,SUM(AZ269:AZ397),0)</f>
        <v>12.751769294729817</v>
      </c>
      <c r="BA398" s="423">
        <f ca="1">IF(BA3&lt;=NTBA!$F$25,SUM(BA269:BA397),0)</f>
        <v>12.751769294729817</v>
      </c>
      <c r="BB398" s="423">
        <f ca="1">IF(BB3&lt;=NTBA!$F$25,SUM(BB269:BB397),0)</f>
        <v>12.751769294729817</v>
      </c>
      <c r="BC398" s="423">
        <f ca="1">IF(BC3&lt;=NTBA!$F$25,SUM(BC269:BC397),0)</f>
        <v>12.751769294729817</v>
      </c>
      <c r="BD398" s="423">
        <f ca="1">IF(BD3&lt;=NTBA!$F$25,SUM(BD269:BD397),0)</f>
        <v>12.751769294729817</v>
      </c>
      <c r="BE398" s="423">
        <f ca="1">IF(BE3&lt;=NTBA!$F$25,SUM(BE269:BE397),0)</f>
        <v>12.751769294729817</v>
      </c>
      <c r="BF398" s="423">
        <f ca="1">IF(BF3&lt;=NTBA!$F$25,SUM(BF269:BF397),0)</f>
        <v>12.751769294729817</v>
      </c>
      <c r="BG398" s="423">
        <f ca="1">IF(BG3&lt;=NTBA!$F$25,SUM(BG269:BG397),0)</f>
        <v>12.751769294729817</v>
      </c>
      <c r="BH398" s="423">
        <f ca="1">IF(BH3&lt;=NTBA!$F$25,SUM(BH269:BH397),0)</f>
        <v>12.751769294729817</v>
      </c>
      <c r="BI398" s="423">
        <f ca="1">IF(BI3&lt;=NTBA!$F$25,SUM(BI269:BI397),0)</f>
        <v>12.751769294729817</v>
      </c>
      <c r="BJ398" s="423">
        <f ca="1">IF(BJ3&lt;=NTBA!$F$25,SUM(BJ269:BJ397),0)</f>
        <v>12.751769294729817</v>
      </c>
      <c r="BK398" s="423">
        <f ca="1">IF(BK3&lt;=NTBA!$F$25,SUM(BK269:BK397),0)</f>
        <v>12.751769294729817</v>
      </c>
      <c r="BL398" s="423">
        <f ca="1">IF(BL3&lt;=NTBA!$F$25,SUM(BL269:BL397),0)</f>
        <v>12.751769294729817</v>
      </c>
      <c r="BM398" s="423">
        <f ca="1">IF(BM3&lt;=NTBA!$F$25,SUM(BM269:BM397),0)</f>
        <v>12.751769294729817</v>
      </c>
      <c r="BN398" s="423">
        <f ca="1">IF(BN3&lt;=NTBA!$F$25,SUM(BN269:BN397),0)</f>
        <v>12.751769294729817</v>
      </c>
      <c r="BO398" s="423">
        <f ca="1">IF(BO3&lt;=NTBA!$F$25,SUM(BO269:BO397),0)</f>
        <v>12.751769294729817</v>
      </c>
      <c r="BP398" s="423">
        <f ca="1">IF(BP3&lt;=NTBA!$F$25,SUM(BP269:BP397),0)</f>
        <v>12.751769294729817</v>
      </c>
      <c r="BQ398" s="423">
        <f ca="1">IF(BQ3&lt;=NTBA!$F$25,SUM(BQ269:BQ397),0)</f>
        <v>12.751769294729817</v>
      </c>
      <c r="BR398" s="423">
        <f ca="1">IF(BR3&lt;=NTBA!$F$25,SUM(BR269:BR397),0)</f>
        <v>12.751769294729817</v>
      </c>
      <c r="BS398" s="423">
        <f ca="1">IF(BS3&lt;=NTBA!$F$25,SUM(BS269:BS397),0)</f>
        <v>12.751769294729817</v>
      </c>
      <c r="BT398" s="423">
        <f ca="1">IF(BT3&lt;=NTBA!$F$25,SUM(BT269:BT397),0)</f>
        <v>12.751769294729817</v>
      </c>
      <c r="BU398" s="423">
        <f ca="1">IF(BU3&lt;=NTBA!$F$25,SUM(BU269:BU397),0)</f>
        <v>12.751769294729817</v>
      </c>
      <c r="BV398" s="423">
        <f ca="1">IF(BV3&lt;=NTBA!$F$25,SUM(BV269:BV397),0)</f>
        <v>12.751769294729817</v>
      </c>
      <c r="BW398" s="423">
        <f ca="1">IF(BW3&lt;=NTBA!$F$25,SUM(BW269:BW397),0)</f>
        <v>12.751769294729817</v>
      </c>
      <c r="BX398" s="423">
        <f ca="1">IF(BX3&lt;=NTBA!$F$25,SUM(BX269:BX397),0)</f>
        <v>12.751769294729817</v>
      </c>
      <c r="BY398" s="423">
        <f ca="1">IF(BY3&lt;=NTBA!$F$25,SUM(BY269:BY397),0)</f>
        <v>12.751769294729817</v>
      </c>
      <c r="BZ398" s="423">
        <f ca="1">IF(BZ3&lt;=NTBA!$F$25,SUM(BZ269:BZ397),0)</f>
        <v>12.751769294729817</v>
      </c>
      <c r="CA398" s="423">
        <f ca="1">IF(CA3&lt;=NTBA!$F$25,SUM(CA269:CA397),0)</f>
        <v>12.751769294729817</v>
      </c>
      <c r="CB398" s="423">
        <f ca="1">IF(CB3&lt;=NTBA!$F$25,SUM(CB269:CB397),0)</f>
        <v>12.751769294729817</v>
      </c>
      <c r="CC398" s="423">
        <f ca="1">IF(CC3&lt;=NTBA!$F$25,SUM(CC269:CC397),0)</f>
        <v>12.751769294729817</v>
      </c>
      <c r="CD398" s="423">
        <f ca="1">IF(CD3&lt;=NTBA!$F$25,SUM(CD269:CD397),0)</f>
        <v>12.751769294729817</v>
      </c>
      <c r="CE398" s="423">
        <f ca="1">IF(CE3&lt;=NTBA!$F$25,SUM(CE269:CE397),0)</f>
        <v>12.751769294729817</v>
      </c>
      <c r="CF398" s="423">
        <f ca="1">IF(CF3&lt;=NTBA!$F$25,SUM(CF269:CF397),0)</f>
        <v>12.751769294729817</v>
      </c>
      <c r="CG398" s="423">
        <f ca="1">IF(CG3&lt;=NTBA!$F$25,SUM(CG269:CG397),0)</f>
        <v>12.751769294729817</v>
      </c>
      <c r="CH398" s="423">
        <f ca="1">IF(CH3&lt;=NTBA!$F$25,SUM(CH269:CH397),0)</f>
        <v>12.751769294729817</v>
      </c>
      <c r="CI398" s="423">
        <f ca="1">IF(CI3&lt;=NTBA!$F$25,SUM(CI269:CI397),0)</f>
        <v>12.751769294729817</v>
      </c>
      <c r="CJ398" s="423">
        <f ca="1">IF(CJ3&lt;=NTBA!$F$25,SUM(CJ269:CJ397),0)</f>
        <v>12.751769294729817</v>
      </c>
      <c r="CK398" s="423">
        <f ca="1">IF(CK3&lt;=NTBA!$F$25,SUM(CK269:CK397),0)</f>
        <v>12.751769294729817</v>
      </c>
      <c r="CL398" s="423">
        <f ca="1">IF(CL3&lt;=NTBA!$F$25,SUM(CL269:CL397),0)</f>
        <v>12.751769294729817</v>
      </c>
      <c r="CM398" s="423">
        <f ca="1">IF(CM3&lt;=NTBA!$F$25,SUM(CM269:CM397),0)</f>
        <v>12.751769294729817</v>
      </c>
      <c r="CN398" s="423">
        <f ca="1">IF(CN3&lt;=NTBA!$F$25,SUM(CN269:CN397),0)</f>
        <v>12.751769294729817</v>
      </c>
      <c r="CO398" s="423">
        <f ca="1">IF(CO3&lt;=NTBA!$F$25,SUM(CO269:CO397),0)</f>
        <v>12.751769294729817</v>
      </c>
      <c r="CP398" s="423">
        <f ca="1">IF(CP3&lt;=NTBA!$F$25,SUM(CP269:CP397),0)</f>
        <v>12.751769294729817</v>
      </c>
      <c r="CQ398" s="423">
        <f ca="1">IF(CQ3&lt;=NTBA!$F$25,SUM(CQ269:CQ397),0)</f>
        <v>12.751769294729817</v>
      </c>
      <c r="CR398" s="423">
        <f ca="1">IF(CR3&lt;=NTBA!$F$25,SUM(CR269:CR397),0)</f>
        <v>12.751769294729817</v>
      </c>
      <c r="CS398" s="423">
        <f ca="1">IF(CS3&lt;=NTBA!$F$25,SUM(CS269:CS397),0)</f>
        <v>12.751769294729817</v>
      </c>
      <c r="CT398" s="423">
        <f ca="1">IF(CT3&lt;=NTBA!$F$25,SUM(CT269:CT397),0)</f>
        <v>12.751769294729817</v>
      </c>
      <c r="CU398" s="423">
        <f ca="1">IF(CU3&lt;=NTBA!$F$25,SUM(CU269:CU397),0)</f>
        <v>12.751769294729817</v>
      </c>
      <c r="CV398" s="423">
        <f ca="1">IF(CV3&lt;=NTBA!$F$25,SUM(CV269:CV397),0)</f>
        <v>12.751769294729817</v>
      </c>
      <c r="CW398" s="423">
        <f ca="1">IF(CW3&lt;=NTBA!$F$25,SUM(CW269:CW397),0)</f>
        <v>12.66609355510511</v>
      </c>
      <c r="CX398" s="423">
        <f ca="1">IF(CX3&lt;=NTBA!$F$25,SUM(CX269:CX397),0)</f>
        <v>12.594555407857161</v>
      </c>
      <c r="CY398" s="423">
        <f ca="1">IF(CY3&lt;=NTBA!$F$25,SUM(CY269:CY397),0)</f>
        <v>12.445029690869525</v>
      </c>
      <c r="CZ398" s="423">
        <f ca="1">IF(CZ3&lt;=NTBA!$F$25,SUM(CZ269:CZ397),0)</f>
        <v>12.093734331681746</v>
      </c>
      <c r="DA398" s="423">
        <f ca="1">IF(DA3&lt;=NTBA!$F$25,SUM(DA269:DA397),0)</f>
        <v>11.697401105931439</v>
      </c>
      <c r="DB398" s="423">
        <f ca="1">IF(DB3&lt;=NTBA!$F$25,SUM(DB269:DB397),0)</f>
        <v>11.301067880181131</v>
      </c>
      <c r="DC398" s="423">
        <f ca="1">IF(DC3&lt;=NTBA!$F$25,SUM(DC269:DC397),0)</f>
        <v>10.904734654430817</v>
      </c>
      <c r="DD398" s="423">
        <f ca="1">IF(DD3&lt;=NTBA!$F$25,SUM(DD269:DD397),0)</f>
        <v>10.418325695555493</v>
      </c>
      <c r="DE398" s="423">
        <f ca="1">IF(DE3&lt;=NTBA!$F$25,SUM(DE269:DE397),0)</f>
        <v>9.8328334302425766</v>
      </c>
      <c r="DF398" s="423">
        <f ca="1">IF(DF3&lt;=NTBA!$F$25,SUM(DF269:DF397),0)</f>
        <v>9.1347464985231408</v>
      </c>
      <c r="DG398" s="423">
        <f ca="1">IF(DG3&lt;=NTBA!$F$25,SUM(DG269:DG397),0)</f>
        <v>8.3330724737101303</v>
      </c>
      <c r="DH398" s="423">
        <f ca="1">IF(DH3&lt;=NTBA!$F$25,SUM(DH269:DH397),0)</f>
        <v>7.4097962091781522</v>
      </c>
      <c r="DI398" s="423">
        <f ca="1">IF(DI3&lt;=NTBA!$F$25,SUM(DI269:DI397),0)</f>
        <v>6.4275608735291883</v>
      </c>
      <c r="DJ398" s="423">
        <f ca="1">IF(DJ3&lt;=NTBA!$F$25,SUM(DJ269:DJ397),0)</f>
        <v>5.7294739418099399</v>
      </c>
      <c r="DK398" s="423">
        <f ca="1">IF(DK3&lt;=NTBA!$F$25,SUM(DK269:DK397),0)</f>
        <v>5.0313870100906497</v>
      </c>
      <c r="DL398" s="423">
        <f ca="1">IF(DL3&lt;=NTBA!$F$25,SUM(DL269:DL397),0)</f>
        <v>4.3333000783713587</v>
      </c>
      <c r="DM398" s="423">
        <f ca="1">IF(DM3&lt;=NTBA!$F$25,SUM(DM269:DM397),0)</f>
        <v>3.6352131466520685</v>
      </c>
      <c r="DN398" s="423">
        <f ca="1">IF(DN3&lt;=NTBA!$F$25,SUM(DN269:DN397),0)</f>
        <v>2.9371262149327775</v>
      </c>
      <c r="DO398" s="423">
        <f ca="1">IF(DO3&lt;=NTBA!$F$25,SUM(DO269:DO397),0)</f>
        <v>2.2390392832134873</v>
      </c>
      <c r="DP398" s="423">
        <f ca="1">IF(DP3&lt;=NTBA!$F$25,SUM(DP269:DP397),0)</f>
        <v>1.5409523514940704</v>
      </c>
      <c r="DQ398" s="423">
        <f ca="1">IF(DQ3&lt;=NTBA!$F$25,SUM(DQ269:DQ397),0)</f>
        <v>0.64162295840984029</v>
      </c>
      <c r="DR398" s="423">
        <f ca="1">IF(DR3&lt;=NTBA!$F$25,SUM(DR269:DR397),0)</f>
        <v>0</v>
      </c>
      <c r="DS398" s="423">
        <f>IF(DS3&lt;=NTBA!$F$25,SUM(DS269:DS397),0)</f>
        <v>0</v>
      </c>
      <c r="DT398" s="423">
        <f>IF(DT3&lt;=NTBA!$F$25,SUM(DT269:DT397),0)</f>
        <v>0</v>
      </c>
      <c r="DU398" s="423">
        <f>IF(DU3&lt;=NTBA!$F$25,SUM(DU269:DU397),0)</f>
        <v>0</v>
      </c>
      <c r="DV398" s="423">
        <f>IF(DV3&lt;=NTBA!$F$25,SUM(DV269:DV397),0)</f>
        <v>0</v>
      </c>
      <c r="DW398" s="423">
        <f>IF(DW3&lt;=NTBA!$F$25,SUM(DW269:DW397),0)</f>
        <v>0</v>
      </c>
      <c r="DX398" s="423">
        <f>IF(DX3&lt;=NTBA!$F$25,SUM(DX269:DX397),0)</f>
        <v>0</v>
      </c>
      <c r="DY398" s="423">
        <f>IF(DY3&lt;=NTBA!$F$25,SUM(DY269:DY397),0)</f>
        <v>0</v>
      </c>
      <c r="DZ398" s="423">
        <f>IF(DZ3&lt;=NTBA!$F$25,SUM(DZ269:DZ397),0)</f>
        <v>0</v>
      </c>
      <c r="EA398" s="423">
        <f>IF(EA3&lt;=NTBA!$F$25,SUM(EA269:EA397),0)</f>
        <v>0</v>
      </c>
      <c r="EB398" s="423">
        <f>IF(EB3&lt;=NTBA!$F$25,SUM(EB269:EB397),0)</f>
        <v>0</v>
      </c>
      <c r="EC398" s="423">
        <f>IF(EC3&lt;=NTBA!$F$25,SUM(EC269:EC397),0)</f>
        <v>0</v>
      </c>
      <c r="ED398" s="423">
        <f>IF(ED3&lt;=NTBA!$F$25,SUM(ED269:ED397),0)</f>
        <v>0</v>
      </c>
      <c r="EE398" s="423">
        <f>IF(EE3&lt;=NTBA!$F$25,SUM(EE269:EE397),0)</f>
        <v>0</v>
      </c>
      <c r="EF398" s="423">
        <f>IF(EF3&lt;=NTBA!$F$25,SUM(EF269:EF397),0)</f>
        <v>0</v>
      </c>
      <c r="EG398" s="423">
        <f>IF(EG3&lt;=NTBA!$F$25,SUM(EG269:EG397),0)</f>
        <v>0</v>
      </c>
      <c r="EH398" s="423">
        <f>IF(EH3&lt;=NTBA!$F$25,SUM(EH269:EH397),0)</f>
        <v>0</v>
      </c>
      <c r="EI398" s="421"/>
    </row>
    <row r="399" spans="1:139" ht="15" customHeight="1" x14ac:dyDescent="0.35">
      <c r="A399" s="19"/>
      <c r="B399" s="20"/>
      <c r="C399" s="20"/>
      <c r="EI399" s="21"/>
    </row>
    <row r="401" spans="1:96" ht="15" customHeight="1" x14ac:dyDescent="0.35">
      <c r="A401" s="20" t="s">
        <v>305</v>
      </c>
    </row>
    <row r="415" spans="1:96" ht="15" customHeight="1" x14ac:dyDescent="0.35">
      <c r="CR415"/>
    </row>
    <row r="416" spans="1:96" ht="15" customHeight="1" x14ac:dyDescent="0.35">
      <c r="CR416"/>
    </row>
    <row r="417" spans="96:96" ht="15" customHeight="1" x14ac:dyDescent="0.35">
      <c r="CR417"/>
    </row>
    <row r="418" spans="96:96" ht="15" customHeight="1" x14ac:dyDescent="0.35">
      <c r="CR418"/>
    </row>
  </sheetData>
  <conditionalFormatting sqref="G3">
    <cfRule type="cellIs" dxfId="59" priority="3" operator="equal">
      <formula>0</formula>
    </cfRule>
    <cfRule type="cellIs" dxfId="58" priority="4" operator="notEqual">
      <formula>0</formula>
    </cfRule>
  </conditionalFormatting>
  <conditionalFormatting sqref="J11">
    <cfRule type="expression" dxfId="57" priority="1">
      <formula>"ISFORMULA(J11)"</formula>
    </cfRule>
    <cfRule type="expression" dxfId="56" priority="2">
      <formula>"ISFORMULA($1:$1048576)"</formula>
    </cfRule>
  </conditionalFormatting>
  <pageMargins left="0.7" right="0.7" top="0.75" bottom="0.75" header="0.3" footer="0.3"/>
  <pageSetup paperSize="9" orientation="portrait" r:id="rId1"/>
  <ignoredErrors>
    <ignoredError xmlns:x16r3="http://schemas.microsoft.com/office/spreadsheetml/2018/08/main" sqref="F29:I29 F45:I45 F58:I58" x16r3:misleadingFormat="1"/>
    <ignoredError sqref="H129" formula="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83EE6-FCAE-4044-994B-162FFF4C7DD6}">
  <sheetPr codeName="Sheet5"/>
  <dimension ref="A1:EH323"/>
  <sheetViews>
    <sheetView showGridLines="0" zoomScale="70" zoomScaleNormal="70" workbookViewId="0">
      <pane xSplit="9" ySplit="5" topLeftCell="J6" activePane="bottomRight" state="frozen"/>
      <selection activeCell="F18" sqref="F18"/>
      <selection pane="topRight" activeCell="F18" sqref="F18"/>
      <selection pane="bottomLeft" activeCell="F18" sqref="F18"/>
      <selection pane="bottomRight"/>
    </sheetView>
  </sheetViews>
  <sheetFormatPr defaultColWidth="0" defaultRowHeight="15" customHeight="1" outlineLevelRow="1" x14ac:dyDescent="0.35"/>
  <cols>
    <col min="1" max="4" width="1.26953125" style="1080" customWidth="1"/>
    <col min="5" max="5" width="40.6328125" style="1080" customWidth="1"/>
    <col min="6" max="8" width="12.54296875" style="1080" customWidth="1"/>
    <col min="9" max="9" width="2.6328125" style="1080" customWidth="1"/>
    <col min="10" max="10" width="12.81640625" style="1080" bestFit="1" customWidth="1"/>
    <col min="11" max="11" width="13.08984375" style="1080" bestFit="1" customWidth="1"/>
    <col min="12" max="12" width="12.36328125" style="1080" customWidth="1"/>
    <col min="13" max="13" width="13.36328125" style="1080" bestFit="1" customWidth="1"/>
    <col min="14" max="17" width="12.81640625" style="1080" bestFit="1" customWidth="1"/>
    <col min="18" max="18" width="13.453125" style="1080" bestFit="1" customWidth="1"/>
    <col min="19" max="22" width="12.81640625" style="1080" bestFit="1" customWidth="1"/>
    <col min="23" max="24" width="13.08984375" style="1080" bestFit="1" customWidth="1"/>
    <col min="25" max="25" width="13.36328125" style="1080" bestFit="1" customWidth="1"/>
    <col min="26" max="29" width="12.81640625" style="1080" bestFit="1" customWidth="1"/>
    <col min="30" max="30" width="13.453125" style="1080" bestFit="1" customWidth="1"/>
    <col min="31" max="34" width="12.81640625" style="1080" bestFit="1" customWidth="1"/>
    <col min="35" max="36" width="13.08984375" style="1080" bestFit="1" customWidth="1"/>
    <col min="37" max="37" width="13.36328125" style="1080" bestFit="1" customWidth="1"/>
    <col min="38" max="41" width="12.81640625" style="1080" bestFit="1" customWidth="1"/>
    <col min="42" max="42" width="13.453125" style="1080" bestFit="1" customWidth="1"/>
    <col min="43" max="46" width="12.81640625" style="1080" bestFit="1" customWidth="1"/>
    <col min="47" max="48" width="13.08984375" style="1080" bestFit="1" customWidth="1"/>
    <col min="49" max="49" width="13.36328125" style="1080" bestFit="1" customWidth="1"/>
    <col min="50" max="53" width="12.81640625" style="1080" bestFit="1" customWidth="1"/>
    <col min="54" max="54" width="13.453125" style="1080" bestFit="1" customWidth="1"/>
    <col min="55" max="58" width="12.81640625" style="1080" bestFit="1" customWidth="1"/>
    <col min="59" max="60" width="13.08984375" style="1080" bestFit="1" customWidth="1"/>
    <col min="61" max="61" width="13.36328125" style="1080" bestFit="1" customWidth="1"/>
    <col min="62" max="65" width="12.81640625" style="1080" bestFit="1" customWidth="1"/>
    <col min="66" max="66" width="13.453125" style="1080" bestFit="1" customWidth="1"/>
    <col min="67" max="70" width="12.81640625" style="1080" bestFit="1" customWidth="1"/>
    <col min="71" max="72" width="13.08984375" style="1080" bestFit="1" customWidth="1"/>
    <col min="73" max="73" width="13.36328125" style="1080" bestFit="1" customWidth="1"/>
    <col min="74" max="77" width="12.81640625" style="1080" bestFit="1" customWidth="1"/>
    <col min="78" max="78" width="13.453125" style="1080" bestFit="1" customWidth="1"/>
    <col min="79" max="82" width="12.81640625" style="1080" bestFit="1" customWidth="1"/>
    <col min="83" max="84" width="13.08984375" style="1080" bestFit="1" customWidth="1"/>
    <col min="85" max="85" width="13.36328125" style="1080" bestFit="1" customWidth="1"/>
    <col min="86" max="89" width="13" style="1080" bestFit="1" customWidth="1"/>
    <col min="90" max="90" width="13.453125" style="1080" bestFit="1" customWidth="1"/>
    <col min="91" max="94" width="13" style="1080" bestFit="1" customWidth="1"/>
    <col min="95" max="96" width="13.36328125" style="1080" bestFit="1" customWidth="1"/>
    <col min="97" max="97" width="13.453125" style="1080" bestFit="1" customWidth="1"/>
    <col min="98" max="98" width="12.36328125" style="1080" bestFit="1" customWidth="1"/>
    <col min="99" max="100" width="13" style="1080" bestFit="1" customWidth="1"/>
    <col min="101" max="101" width="12.36328125" style="1080" bestFit="1" customWidth="1"/>
    <col min="102" max="102" width="13.54296875" style="1080" bestFit="1" customWidth="1"/>
    <col min="103" max="103" width="12.6328125" style="1080" bestFit="1" customWidth="1"/>
    <col min="104" max="106" width="12.36328125" style="1080" bestFit="1" customWidth="1"/>
    <col min="107" max="113" width="12.81640625" style="1080" bestFit="1" customWidth="1"/>
    <col min="114" max="114" width="13" style="1080" bestFit="1" customWidth="1"/>
    <col min="115" max="118" width="12.81640625" style="1080" bestFit="1" customWidth="1"/>
    <col min="119" max="120" width="13.08984375" style="1080" bestFit="1" customWidth="1"/>
    <col min="121" max="121" width="13.36328125" style="1080" bestFit="1" customWidth="1"/>
    <col min="122" max="125" width="12.81640625" style="1080" bestFit="1" customWidth="1"/>
    <col min="126" max="126" width="13.453125" style="1080" bestFit="1" customWidth="1"/>
    <col min="127" max="130" width="12.81640625" style="1080" bestFit="1" customWidth="1"/>
    <col min="131" max="132" width="13.08984375" style="1080" bestFit="1" customWidth="1"/>
    <col min="133" max="133" width="13.36328125" style="1080" bestFit="1" customWidth="1"/>
    <col min="134" max="137" width="12.81640625" style="1080" bestFit="1" customWidth="1"/>
    <col min="138" max="138" width="13.453125" style="1080" bestFit="1" customWidth="1"/>
    <col min="139" max="16384" width="8.81640625" style="1080" hidden="1"/>
  </cols>
  <sheetData>
    <row r="1" spans="1:138" s="1019" customFormat="1" ht="25" customHeight="1" x14ac:dyDescent="0.35">
      <c r="A1" s="97" t="str">
        <f ca="1" xml:space="preserve"> RIGHT(CELL("FILENAME", $A$1), LEN(CELL("FILENAME", $A$1)) - SEARCH("]", CELL("FILENAME", $A$1)))</f>
        <v>Monthly Financials</v>
      </c>
      <c r="B1" s="1018"/>
      <c r="C1" s="1018"/>
    </row>
    <row r="2" spans="1:138" s="942" customFormat="1" ht="15" customHeight="1" x14ac:dyDescent="0.35">
      <c r="E2" s="942" t="str">
        <f xml:space="preserve"> Time_M!E$18</f>
        <v>Model period beginning_M</v>
      </c>
      <c r="J2" s="494">
        <f xml:space="preserve"> Time_M!J$18</f>
        <v>45323</v>
      </c>
      <c r="K2" s="494">
        <f xml:space="preserve"> Time_M!K$18</f>
        <v>45352</v>
      </c>
      <c r="L2" s="494">
        <f xml:space="preserve"> Time_M!L$18</f>
        <v>45383</v>
      </c>
      <c r="M2" s="494">
        <f xml:space="preserve"> Time_M!M$18</f>
        <v>45413</v>
      </c>
      <c r="N2" s="494">
        <f xml:space="preserve"> Time_M!N$18</f>
        <v>45444</v>
      </c>
      <c r="O2" s="494">
        <f xml:space="preserve"> Time_M!O$18</f>
        <v>45474</v>
      </c>
      <c r="P2" s="494">
        <f xml:space="preserve"> Time_M!P$18</f>
        <v>45505</v>
      </c>
      <c r="Q2" s="494">
        <f xml:space="preserve"> Time_M!Q$18</f>
        <v>45536</v>
      </c>
      <c r="R2" s="494">
        <f xml:space="preserve"> Time_M!R$18</f>
        <v>45566</v>
      </c>
      <c r="S2" s="494">
        <f xml:space="preserve"> Time_M!S$18</f>
        <v>45597</v>
      </c>
      <c r="T2" s="494">
        <f xml:space="preserve"> Time_M!T$18</f>
        <v>45627</v>
      </c>
      <c r="U2" s="494">
        <f xml:space="preserve"> Time_M!U$18</f>
        <v>45658</v>
      </c>
      <c r="V2" s="494">
        <f xml:space="preserve"> Time_M!V$18</f>
        <v>45689</v>
      </c>
      <c r="W2" s="494">
        <f xml:space="preserve"> Time_M!W$18</f>
        <v>45717</v>
      </c>
      <c r="X2" s="494">
        <f xml:space="preserve"> Time_M!X$18</f>
        <v>45748</v>
      </c>
      <c r="Y2" s="494">
        <f xml:space="preserve"> Time_M!Y$18</f>
        <v>45778</v>
      </c>
      <c r="Z2" s="494">
        <f xml:space="preserve"> Time_M!Z$18</f>
        <v>45809</v>
      </c>
      <c r="AA2" s="494">
        <f xml:space="preserve"> Time_M!AA$18</f>
        <v>45839</v>
      </c>
      <c r="AB2" s="494">
        <f xml:space="preserve"> Time_M!AB$18</f>
        <v>45870</v>
      </c>
      <c r="AC2" s="494">
        <f xml:space="preserve"> Time_M!AC$18</f>
        <v>45901</v>
      </c>
      <c r="AD2" s="494">
        <f xml:space="preserve"> Time_M!AD$18</f>
        <v>45931</v>
      </c>
      <c r="AE2" s="494">
        <f xml:space="preserve"> Time_M!AE$18</f>
        <v>45962</v>
      </c>
      <c r="AF2" s="494">
        <f xml:space="preserve"> Time_M!AF$18</f>
        <v>45992</v>
      </c>
      <c r="AG2" s="494">
        <f xml:space="preserve"> Time_M!AG$18</f>
        <v>46023</v>
      </c>
      <c r="AH2" s="494">
        <f xml:space="preserve"> Time_M!AH$18</f>
        <v>46054</v>
      </c>
      <c r="AI2" s="494">
        <f xml:space="preserve"> Time_M!AI$18</f>
        <v>46082</v>
      </c>
      <c r="AJ2" s="494">
        <f xml:space="preserve"> Time_M!AJ$18</f>
        <v>46113</v>
      </c>
      <c r="AK2" s="494">
        <f xml:space="preserve"> Time_M!AK$18</f>
        <v>46143</v>
      </c>
      <c r="AL2" s="494">
        <f xml:space="preserve"> Time_M!AL$18</f>
        <v>46174</v>
      </c>
      <c r="AM2" s="494">
        <f xml:space="preserve"> Time_M!AM$18</f>
        <v>46204</v>
      </c>
      <c r="AN2" s="494">
        <f xml:space="preserve"> Time_M!AN$18</f>
        <v>46235</v>
      </c>
      <c r="AO2" s="494">
        <f xml:space="preserve"> Time_M!AO$18</f>
        <v>46266</v>
      </c>
      <c r="AP2" s="494">
        <f xml:space="preserve"> Time_M!AP$18</f>
        <v>46296</v>
      </c>
      <c r="AQ2" s="494">
        <f xml:space="preserve"> Time_M!AQ$18</f>
        <v>46327</v>
      </c>
      <c r="AR2" s="494">
        <f xml:space="preserve"> Time_M!AR$18</f>
        <v>46357</v>
      </c>
      <c r="AS2" s="494">
        <f xml:space="preserve"> Time_M!AS$18</f>
        <v>46388</v>
      </c>
      <c r="AT2" s="494">
        <f xml:space="preserve"> Time_M!AT$18</f>
        <v>46419</v>
      </c>
      <c r="AU2" s="494">
        <f xml:space="preserve"> Time_M!AU$18</f>
        <v>46447</v>
      </c>
      <c r="AV2" s="494">
        <f xml:space="preserve"> Time_M!AV$18</f>
        <v>46478</v>
      </c>
      <c r="AW2" s="494">
        <f xml:space="preserve"> Time_M!AW$18</f>
        <v>46508</v>
      </c>
      <c r="AX2" s="494">
        <f xml:space="preserve"> Time_M!AX$18</f>
        <v>46539</v>
      </c>
      <c r="AY2" s="494">
        <f xml:space="preserve"> Time_M!AY$18</f>
        <v>46569</v>
      </c>
      <c r="AZ2" s="494">
        <f xml:space="preserve"> Time_M!AZ$18</f>
        <v>46600</v>
      </c>
      <c r="BA2" s="494">
        <f xml:space="preserve"> Time_M!BA$18</f>
        <v>46631</v>
      </c>
      <c r="BB2" s="494">
        <f xml:space="preserve"> Time_M!BB$18</f>
        <v>46661</v>
      </c>
      <c r="BC2" s="494">
        <f xml:space="preserve"> Time_M!BC$18</f>
        <v>46692</v>
      </c>
      <c r="BD2" s="494">
        <f xml:space="preserve"> Time_M!BD$18</f>
        <v>46722</v>
      </c>
      <c r="BE2" s="494">
        <f xml:space="preserve"> Time_M!BE$18</f>
        <v>46753</v>
      </c>
      <c r="BF2" s="494">
        <f xml:space="preserve"> Time_M!BF$18</f>
        <v>46784</v>
      </c>
      <c r="BG2" s="494">
        <f xml:space="preserve"> Time_M!BG$18</f>
        <v>46813</v>
      </c>
      <c r="BH2" s="494">
        <f xml:space="preserve"> Time_M!BH$18</f>
        <v>46844</v>
      </c>
      <c r="BI2" s="494">
        <f xml:space="preserve"> Time_M!BI$18</f>
        <v>46874</v>
      </c>
      <c r="BJ2" s="494">
        <f xml:space="preserve"> Time_M!BJ$18</f>
        <v>46905</v>
      </c>
      <c r="BK2" s="494">
        <f xml:space="preserve"> Time_M!BK$18</f>
        <v>46935</v>
      </c>
      <c r="BL2" s="494">
        <f xml:space="preserve"> Time_M!BL$18</f>
        <v>46966</v>
      </c>
      <c r="BM2" s="494">
        <f xml:space="preserve"> Time_M!BM$18</f>
        <v>46997</v>
      </c>
      <c r="BN2" s="494">
        <f xml:space="preserve"> Time_M!BN$18</f>
        <v>47027</v>
      </c>
      <c r="BO2" s="494">
        <f xml:space="preserve"> Time_M!BO$18</f>
        <v>47058</v>
      </c>
      <c r="BP2" s="494">
        <f xml:space="preserve"> Time_M!BP$18</f>
        <v>47088</v>
      </c>
      <c r="BQ2" s="494">
        <f xml:space="preserve"> Time_M!BQ$18</f>
        <v>47119</v>
      </c>
      <c r="BR2" s="494">
        <f xml:space="preserve"> Time_M!BR$18</f>
        <v>47150</v>
      </c>
      <c r="BS2" s="494">
        <f xml:space="preserve"> Time_M!BS$18</f>
        <v>47178</v>
      </c>
      <c r="BT2" s="494">
        <f xml:space="preserve"> Time_M!BT$18</f>
        <v>47209</v>
      </c>
      <c r="BU2" s="494">
        <f xml:space="preserve"> Time_M!BU$18</f>
        <v>47239</v>
      </c>
      <c r="BV2" s="494">
        <f xml:space="preserve"> Time_M!BV$18</f>
        <v>47270</v>
      </c>
      <c r="BW2" s="494">
        <f xml:space="preserve"> Time_M!BW$18</f>
        <v>47300</v>
      </c>
      <c r="BX2" s="494">
        <f xml:space="preserve"> Time_M!BX$18</f>
        <v>47331</v>
      </c>
      <c r="BY2" s="494">
        <f xml:space="preserve"> Time_M!BY$18</f>
        <v>47362</v>
      </c>
      <c r="BZ2" s="494">
        <f xml:space="preserve"> Time_M!BZ$18</f>
        <v>47392</v>
      </c>
      <c r="CA2" s="494">
        <f xml:space="preserve"> Time_M!CA$18</f>
        <v>47423</v>
      </c>
      <c r="CB2" s="494">
        <f xml:space="preserve"> Time_M!CB$18</f>
        <v>47453</v>
      </c>
      <c r="CC2" s="494">
        <f xml:space="preserve"> Time_M!CC$18</f>
        <v>47484</v>
      </c>
      <c r="CD2" s="494">
        <f xml:space="preserve"> Time_M!CD$18</f>
        <v>47515</v>
      </c>
      <c r="CE2" s="494">
        <f xml:space="preserve"> Time_M!CE$18</f>
        <v>47543</v>
      </c>
      <c r="CF2" s="494">
        <f xml:space="preserve"> Time_M!CF$18</f>
        <v>47574</v>
      </c>
      <c r="CG2" s="494">
        <f xml:space="preserve"> Time_M!CG$18</f>
        <v>47604</v>
      </c>
      <c r="CH2" s="494">
        <f xml:space="preserve"> Time_M!CH$18</f>
        <v>47635</v>
      </c>
      <c r="CI2" s="494">
        <f xml:space="preserve"> Time_M!CI$18</f>
        <v>47665</v>
      </c>
      <c r="CJ2" s="494">
        <f xml:space="preserve"> Time_M!CJ$18</f>
        <v>47696</v>
      </c>
      <c r="CK2" s="494">
        <f xml:space="preserve"> Time_M!CK$18</f>
        <v>47727</v>
      </c>
      <c r="CL2" s="494">
        <f xml:space="preserve"> Time_M!CL$18</f>
        <v>47757</v>
      </c>
      <c r="CM2" s="494">
        <f xml:space="preserve"> Time_M!CM$18</f>
        <v>47788</v>
      </c>
      <c r="CN2" s="494">
        <f xml:space="preserve"> Time_M!CN$18</f>
        <v>47818</v>
      </c>
      <c r="CO2" s="494">
        <f xml:space="preserve"> Time_M!CO$18</f>
        <v>47849</v>
      </c>
      <c r="CP2" s="494">
        <f xml:space="preserve"> Time_M!CP$18</f>
        <v>47880</v>
      </c>
      <c r="CQ2" s="494">
        <f xml:space="preserve"> Time_M!CQ$18</f>
        <v>47908</v>
      </c>
      <c r="CR2" s="494">
        <f xml:space="preserve"> Time_M!CR$18</f>
        <v>47939</v>
      </c>
      <c r="CS2" s="494">
        <f xml:space="preserve"> Time_M!CS$18</f>
        <v>47969</v>
      </c>
      <c r="CT2" s="494">
        <f xml:space="preserve"> Time_M!CT$18</f>
        <v>48000</v>
      </c>
      <c r="CU2" s="494">
        <f xml:space="preserve"> Time_M!CU$18</f>
        <v>48030</v>
      </c>
      <c r="CV2" s="494">
        <f xml:space="preserve"> Time_M!CV$18</f>
        <v>48061</v>
      </c>
      <c r="CW2" s="494">
        <f xml:space="preserve"> Time_M!CW$18</f>
        <v>48092</v>
      </c>
      <c r="CX2" s="494">
        <f xml:space="preserve"> Time_M!CX$18</f>
        <v>48122</v>
      </c>
      <c r="CY2" s="494">
        <f xml:space="preserve"> Time_M!CY$18</f>
        <v>48153</v>
      </c>
      <c r="CZ2" s="494">
        <f xml:space="preserve"> Time_M!CZ$18</f>
        <v>48183</v>
      </c>
      <c r="DA2" s="494">
        <f xml:space="preserve"> Time_M!DA$18</f>
        <v>48214</v>
      </c>
      <c r="DB2" s="494">
        <f xml:space="preserve"> Time_M!DB$18</f>
        <v>48245</v>
      </c>
      <c r="DC2" s="494">
        <f xml:space="preserve"> Time_M!DC$18</f>
        <v>48274</v>
      </c>
      <c r="DD2" s="494">
        <f xml:space="preserve"> Time_M!DD$18</f>
        <v>48305</v>
      </c>
      <c r="DE2" s="494">
        <f xml:space="preserve"> Time_M!DE$18</f>
        <v>48335</v>
      </c>
      <c r="DF2" s="494">
        <f xml:space="preserve"> Time_M!DF$18</f>
        <v>48366</v>
      </c>
      <c r="DG2" s="494">
        <f xml:space="preserve"> Time_M!DG$18</f>
        <v>48396</v>
      </c>
      <c r="DH2" s="494">
        <f xml:space="preserve"> Time_M!DH$18</f>
        <v>48427</v>
      </c>
      <c r="DI2" s="494">
        <f xml:space="preserve"> Time_M!DI$18</f>
        <v>48458</v>
      </c>
      <c r="DJ2" s="494">
        <f xml:space="preserve"> Time_M!DJ$18</f>
        <v>48488</v>
      </c>
      <c r="DK2" s="494">
        <f xml:space="preserve"> Time_M!DK$18</f>
        <v>48519</v>
      </c>
      <c r="DL2" s="494">
        <f xml:space="preserve"> Time_M!DL$18</f>
        <v>48549</v>
      </c>
      <c r="DM2" s="494">
        <f xml:space="preserve"> Time_M!DM$18</f>
        <v>48580</v>
      </c>
      <c r="DN2" s="494">
        <f xml:space="preserve"> Time_M!DN$18</f>
        <v>48611</v>
      </c>
      <c r="DO2" s="494">
        <f xml:space="preserve"> Time_M!DO$18</f>
        <v>48639</v>
      </c>
      <c r="DP2" s="494">
        <f xml:space="preserve"> Time_M!DP$18</f>
        <v>48670</v>
      </c>
      <c r="DQ2" s="494">
        <f xml:space="preserve"> Time_M!DQ$18</f>
        <v>48700</v>
      </c>
      <c r="DR2" s="494">
        <f xml:space="preserve"> Time_M!DR$18</f>
        <v>48731</v>
      </c>
      <c r="DS2" s="494">
        <f xml:space="preserve"> Time_M!DS$18</f>
        <v>48761</v>
      </c>
      <c r="DT2" s="494">
        <f xml:space="preserve"> Time_M!DT$18</f>
        <v>48792</v>
      </c>
      <c r="DU2" s="494">
        <f xml:space="preserve"> Time_M!DU$18</f>
        <v>48823</v>
      </c>
      <c r="DV2" s="494">
        <f xml:space="preserve"> Time_M!DV$18</f>
        <v>48853</v>
      </c>
      <c r="DW2" s="494">
        <f xml:space="preserve"> Time_M!DW$18</f>
        <v>48884</v>
      </c>
      <c r="DX2" s="494">
        <f xml:space="preserve"> Time_M!DX$18</f>
        <v>48914</v>
      </c>
      <c r="DY2" s="494">
        <f xml:space="preserve"> Time_M!DY$18</f>
        <v>48945</v>
      </c>
      <c r="DZ2" s="494">
        <f xml:space="preserve"> Time_M!DZ$18</f>
        <v>48976</v>
      </c>
      <c r="EA2" s="494">
        <f xml:space="preserve"> Time_M!EA$18</f>
        <v>49004</v>
      </c>
      <c r="EB2" s="494">
        <f xml:space="preserve"> Time_M!EB$18</f>
        <v>49035</v>
      </c>
      <c r="EC2" s="494">
        <f xml:space="preserve"> Time_M!EC$18</f>
        <v>49065</v>
      </c>
      <c r="ED2" s="494">
        <f xml:space="preserve"> Time_M!ED$18</f>
        <v>49096</v>
      </c>
      <c r="EE2" s="494">
        <f xml:space="preserve"> Time_M!EE$18</f>
        <v>49126</v>
      </c>
      <c r="EF2" s="494">
        <f xml:space="preserve"> Time_M!EF$18</f>
        <v>49157</v>
      </c>
      <c r="EG2" s="494">
        <f xml:space="preserve"> Time_M!EG$18</f>
        <v>49188</v>
      </c>
      <c r="EH2" s="494">
        <f xml:space="preserve"> Time_M!EH$18</f>
        <v>49218</v>
      </c>
    </row>
    <row r="3" spans="1:138" s="942" customFormat="1" ht="15" customHeight="1" x14ac:dyDescent="0.35">
      <c r="E3" s="397" t="str">
        <f xml:space="preserve"> Time_M!E$22</f>
        <v>Model period ending_M</v>
      </c>
      <c r="F3" s="175" t="str">
        <f xml:space="preserve"> Check!E$10</f>
        <v>Model Check</v>
      </c>
      <c r="G3" s="101">
        <f ca="1" xml:space="preserve"> Check!F$10</f>
        <v>0</v>
      </c>
      <c r="H3" s="175" t="str">
        <f xml:space="preserve"> Check!G$10</f>
        <v>check</v>
      </c>
      <c r="J3" s="494">
        <f xml:space="preserve"> Time_M!J$22</f>
        <v>45351</v>
      </c>
      <c r="K3" s="494">
        <f xml:space="preserve"> Time_M!K$22</f>
        <v>45382</v>
      </c>
      <c r="L3" s="494">
        <f xml:space="preserve"> Time_M!L$22</f>
        <v>45412</v>
      </c>
      <c r="M3" s="494">
        <f xml:space="preserve"> Time_M!M$22</f>
        <v>45443</v>
      </c>
      <c r="N3" s="494">
        <f xml:space="preserve"> Time_M!N$22</f>
        <v>45473</v>
      </c>
      <c r="O3" s="494">
        <f xml:space="preserve"> Time_M!O$22</f>
        <v>45504</v>
      </c>
      <c r="P3" s="494">
        <f xml:space="preserve"> Time_M!P$22</f>
        <v>45535</v>
      </c>
      <c r="Q3" s="494">
        <f xml:space="preserve"> Time_M!Q$22</f>
        <v>45565</v>
      </c>
      <c r="R3" s="494">
        <f xml:space="preserve"> Time_M!R$22</f>
        <v>45596</v>
      </c>
      <c r="S3" s="494">
        <f xml:space="preserve"> Time_M!S$22</f>
        <v>45626</v>
      </c>
      <c r="T3" s="494">
        <f xml:space="preserve"> Time_M!T$22</f>
        <v>45657</v>
      </c>
      <c r="U3" s="494">
        <f xml:space="preserve"> Time_M!U$22</f>
        <v>45688</v>
      </c>
      <c r="V3" s="494">
        <f xml:space="preserve"> Time_M!V$22</f>
        <v>45716</v>
      </c>
      <c r="W3" s="494">
        <f xml:space="preserve"> Time_M!W$22</f>
        <v>45747</v>
      </c>
      <c r="X3" s="494">
        <f xml:space="preserve"> Time_M!X$22</f>
        <v>45777</v>
      </c>
      <c r="Y3" s="494">
        <f xml:space="preserve"> Time_M!Y$22</f>
        <v>45808</v>
      </c>
      <c r="Z3" s="494">
        <f xml:space="preserve"> Time_M!Z$22</f>
        <v>45838</v>
      </c>
      <c r="AA3" s="494">
        <f xml:space="preserve"> Time_M!AA$22</f>
        <v>45869</v>
      </c>
      <c r="AB3" s="494">
        <f xml:space="preserve"> Time_M!AB$22</f>
        <v>45900</v>
      </c>
      <c r="AC3" s="494">
        <f xml:space="preserve"> Time_M!AC$22</f>
        <v>45930</v>
      </c>
      <c r="AD3" s="494">
        <f xml:space="preserve"> Time_M!AD$22</f>
        <v>45961</v>
      </c>
      <c r="AE3" s="494">
        <f xml:space="preserve"> Time_M!AE$22</f>
        <v>45991</v>
      </c>
      <c r="AF3" s="494">
        <f xml:space="preserve"> Time_M!AF$22</f>
        <v>46022</v>
      </c>
      <c r="AG3" s="494">
        <f xml:space="preserve"> Time_M!AG$22</f>
        <v>46053</v>
      </c>
      <c r="AH3" s="494">
        <f xml:space="preserve"> Time_M!AH$22</f>
        <v>46081</v>
      </c>
      <c r="AI3" s="494">
        <f xml:space="preserve"> Time_M!AI$22</f>
        <v>46112</v>
      </c>
      <c r="AJ3" s="494">
        <f xml:space="preserve"> Time_M!AJ$22</f>
        <v>46142</v>
      </c>
      <c r="AK3" s="494">
        <f xml:space="preserve"> Time_M!AK$22</f>
        <v>46173</v>
      </c>
      <c r="AL3" s="494">
        <f xml:space="preserve"> Time_M!AL$22</f>
        <v>46203</v>
      </c>
      <c r="AM3" s="494">
        <f xml:space="preserve"> Time_M!AM$22</f>
        <v>46234</v>
      </c>
      <c r="AN3" s="494">
        <f xml:space="preserve"> Time_M!AN$22</f>
        <v>46265</v>
      </c>
      <c r="AO3" s="494">
        <f xml:space="preserve"> Time_M!AO$22</f>
        <v>46295</v>
      </c>
      <c r="AP3" s="494">
        <f xml:space="preserve"> Time_M!AP$22</f>
        <v>46326</v>
      </c>
      <c r="AQ3" s="494">
        <f xml:space="preserve"> Time_M!AQ$22</f>
        <v>46356</v>
      </c>
      <c r="AR3" s="494">
        <f xml:space="preserve"> Time_M!AR$22</f>
        <v>46387</v>
      </c>
      <c r="AS3" s="494">
        <f xml:space="preserve"> Time_M!AS$22</f>
        <v>46418</v>
      </c>
      <c r="AT3" s="494">
        <f xml:space="preserve"> Time_M!AT$22</f>
        <v>46446</v>
      </c>
      <c r="AU3" s="494">
        <f xml:space="preserve"> Time_M!AU$22</f>
        <v>46477</v>
      </c>
      <c r="AV3" s="494">
        <f xml:space="preserve"> Time_M!AV$22</f>
        <v>46507</v>
      </c>
      <c r="AW3" s="494">
        <f xml:space="preserve"> Time_M!AW$22</f>
        <v>46538</v>
      </c>
      <c r="AX3" s="494">
        <f xml:space="preserve"> Time_M!AX$22</f>
        <v>46568</v>
      </c>
      <c r="AY3" s="494">
        <f xml:space="preserve"> Time_M!AY$22</f>
        <v>46599</v>
      </c>
      <c r="AZ3" s="494">
        <f xml:space="preserve"> Time_M!AZ$22</f>
        <v>46630</v>
      </c>
      <c r="BA3" s="494">
        <f xml:space="preserve"> Time_M!BA$22</f>
        <v>46660</v>
      </c>
      <c r="BB3" s="494">
        <f xml:space="preserve"> Time_M!BB$22</f>
        <v>46691</v>
      </c>
      <c r="BC3" s="494">
        <f xml:space="preserve"> Time_M!BC$22</f>
        <v>46721</v>
      </c>
      <c r="BD3" s="494">
        <f xml:space="preserve"> Time_M!BD$22</f>
        <v>46752</v>
      </c>
      <c r="BE3" s="494">
        <f xml:space="preserve"> Time_M!BE$22</f>
        <v>46783</v>
      </c>
      <c r="BF3" s="494">
        <f xml:space="preserve"> Time_M!BF$22</f>
        <v>46812</v>
      </c>
      <c r="BG3" s="494">
        <f xml:space="preserve"> Time_M!BG$22</f>
        <v>46843</v>
      </c>
      <c r="BH3" s="494">
        <f xml:space="preserve"> Time_M!BH$22</f>
        <v>46873</v>
      </c>
      <c r="BI3" s="494">
        <f xml:space="preserve"> Time_M!BI$22</f>
        <v>46904</v>
      </c>
      <c r="BJ3" s="494">
        <f xml:space="preserve"> Time_M!BJ$22</f>
        <v>46934</v>
      </c>
      <c r="BK3" s="494">
        <f xml:space="preserve"> Time_M!BK$22</f>
        <v>46965</v>
      </c>
      <c r="BL3" s="494">
        <f xml:space="preserve"> Time_M!BL$22</f>
        <v>46996</v>
      </c>
      <c r="BM3" s="494">
        <f xml:space="preserve"> Time_M!BM$22</f>
        <v>47026</v>
      </c>
      <c r="BN3" s="494">
        <f xml:space="preserve"> Time_M!BN$22</f>
        <v>47057</v>
      </c>
      <c r="BO3" s="494">
        <f xml:space="preserve"> Time_M!BO$22</f>
        <v>47087</v>
      </c>
      <c r="BP3" s="494">
        <f xml:space="preserve"> Time_M!BP$22</f>
        <v>47118</v>
      </c>
      <c r="BQ3" s="494">
        <f xml:space="preserve"> Time_M!BQ$22</f>
        <v>47149</v>
      </c>
      <c r="BR3" s="494">
        <f xml:space="preserve"> Time_M!BR$22</f>
        <v>47177</v>
      </c>
      <c r="BS3" s="494">
        <f xml:space="preserve"> Time_M!BS$22</f>
        <v>47208</v>
      </c>
      <c r="BT3" s="494">
        <f xml:space="preserve"> Time_M!BT$22</f>
        <v>47238</v>
      </c>
      <c r="BU3" s="494">
        <f xml:space="preserve"> Time_M!BU$22</f>
        <v>47269</v>
      </c>
      <c r="BV3" s="494">
        <f xml:space="preserve"> Time_M!BV$22</f>
        <v>47299</v>
      </c>
      <c r="BW3" s="494">
        <f xml:space="preserve"> Time_M!BW$22</f>
        <v>47330</v>
      </c>
      <c r="BX3" s="494">
        <f xml:space="preserve"> Time_M!BX$22</f>
        <v>47361</v>
      </c>
      <c r="BY3" s="494">
        <f xml:space="preserve"> Time_M!BY$22</f>
        <v>47391</v>
      </c>
      <c r="BZ3" s="494">
        <f xml:space="preserve"> Time_M!BZ$22</f>
        <v>47422</v>
      </c>
      <c r="CA3" s="494">
        <f xml:space="preserve"> Time_M!CA$22</f>
        <v>47452</v>
      </c>
      <c r="CB3" s="494">
        <f xml:space="preserve"> Time_M!CB$22</f>
        <v>47483</v>
      </c>
      <c r="CC3" s="494">
        <f xml:space="preserve"> Time_M!CC$22</f>
        <v>47514</v>
      </c>
      <c r="CD3" s="494">
        <f xml:space="preserve"> Time_M!CD$22</f>
        <v>47542</v>
      </c>
      <c r="CE3" s="494">
        <f xml:space="preserve"> Time_M!CE$22</f>
        <v>47573</v>
      </c>
      <c r="CF3" s="494">
        <f xml:space="preserve"> Time_M!CF$22</f>
        <v>47603</v>
      </c>
      <c r="CG3" s="494">
        <f xml:space="preserve"> Time_M!CG$22</f>
        <v>47634</v>
      </c>
      <c r="CH3" s="494">
        <f xml:space="preserve"> Time_M!CH$22</f>
        <v>47664</v>
      </c>
      <c r="CI3" s="494">
        <f xml:space="preserve"> Time_M!CI$22</f>
        <v>47695</v>
      </c>
      <c r="CJ3" s="494">
        <f xml:space="preserve"> Time_M!CJ$22</f>
        <v>47726</v>
      </c>
      <c r="CK3" s="494">
        <f xml:space="preserve"> Time_M!CK$22</f>
        <v>47756</v>
      </c>
      <c r="CL3" s="494">
        <f xml:space="preserve"> Time_M!CL$22</f>
        <v>47787</v>
      </c>
      <c r="CM3" s="494">
        <f xml:space="preserve"> Time_M!CM$22</f>
        <v>47817</v>
      </c>
      <c r="CN3" s="494">
        <f xml:space="preserve"> Time_M!CN$22</f>
        <v>47848</v>
      </c>
      <c r="CO3" s="494">
        <f xml:space="preserve"> Time_M!CO$22</f>
        <v>47879</v>
      </c>
      <c r="CP3" s="494">
        <f xml:space="preserve"> Time_M!CP$22</f>
        <v>47907</v>
      </c>
      <c r="CQ3" s="494">
        <f xml:space="preserve"> Time_M!CQ$22</f>
        <v>47938</v>
      </c>
      <c r="CR3" s="494">
        <f xml:space="preserve"> Time_M!CR$22</f>
        <v>47968</v>
      </c>
      <c r="CS3" s="494">
        <f xml:space="preserve"> Time_M!CS$22</f>
        <v>47999</v>
      </c>
      <c r="CT3" s="494">
        <f xml:space="preserve"> Time_M!CT$22</f>
        <v>48029</v>
      </c>
      <c r="CU3" s="494">
        <f xml:space="preserve"> Time_M!CU$22</f>
        <v>48060</v>
      </c>
      <c r="CV3" s="494">
        <f xml:space="preserve"> Time_M!CV$22</f>
        <v>48091</v>
      </c>
      <c r="CW3" s="494">
        <f xml:space="preserve"> Time_M!CW$22</f>
        <v>48121</v>
      </c>
      <c r="CX3" s="494">
        <f xml:space="preserve"> Time_M!CX$22</f>
        <v>48152</v>
      </c>
      <c r="CY3" s="494">
        <f xml:space="preserve"> Time_M!CY$22</f>
        <v>48182</v>
      </c>
      <c r="CZ3" s="494">
        <f xml:space="preserve"> Time_M!CZ$22</f>
        <v>48213</v>
      </c>
      <c r="DA3" s="494">
        <f xml:space="preserve"> Time_M!DA$22</f>
        <v>48244</v>
      </c>
      <c r="DB3" s="494">
        <f xml:space="preserve"> Time_M!DB$22</f>
        <v>48273</v>
      </c>
      <c r="DC3" s="494">
        <f xml:space="preserve"> Time_M!DC$22</f>
        <v>48304</v>
      </c>
      <c r="DD3" s="494">
        <f xml:space="preserve"> Time_M!DD$22</f>
        <v>48334</v>
      </c>
      <c r="DE3" s="494">
        <f xml:space="preserve"> Time_M!DE$22</f>
        <v>48365</v>
      </c>
      <c r="DF3" s="494">
        <f xml:space="preserve"> Time_M!DF$22</f>
        <v>48395</v>
      </c>
      <c r="DG3" s="494">
        <f xml:space="preserve"> Time_M!DG$22</f>
        <v>48426</v>
      </c>
      <c r="DH3" s="494">
        <f xml:space="preserve"> Time_M!DH$22</f>
        <v>48457</v>
      </c>
      <c r="DI3" s="494">
        <f xml:space="preserve"> Time_M!DI$22</f>
        <v>48487</v>
      </c>
      <c r="DJ3" s="494">
        <f xml:space="preserve"> Time_M!DJ$22</f>
        <v>48518</v>
      </c>
      <c r="DK3" s="494">
        <f xml:space="preserve"> Time_M!DK$22</f>
        <v>48548</v>
      </c>
      <c r="DL3" s="494">
        <f xml:space="preserve"> Time_M!DL$22</f>
        <v>48579</v>
      </c>
      <c r="DM3" s="494">
        <f xml:space="preserve"> Time_M!DM$22</f>
        <v>48610</v>
      </c>
      <c r="DN3" s="494">
        <f xml:space="preserve"> Time_M!DN$22</f>
        <v>48638</v>
      </c>
      <c r="DO3" s="494">
        <f xml:space="preserve"> Time_M!DO$22</f>
        <v>48669</v>
      </c>
      <c r="DP3" s="494">
        <f xml:space="preserve"> Time_M!DP$22</f>
        <v>48699</v>
      </c>
      <c r="DQ3" s="494">
        <f xml:space="preserve"> Time_M!DQ$22</f>
        <v>48730</v>
      </c>
      <c r="DR3" s="494">
        <f xml:space="preserve"> Time_M!DR$22</f>
        <v>48760</v>
      </c>
      <c r="DS3" s="494">
        <f xml:space="preserve"> Time_M!DS$22</f>
        <v>48791</v>
      </c>
      <c r="DT3" s="494">
        <f xml:space="preserve"> Time_M!DT$22</f>
        <v>48822</v>
      </c>
      <c r="DU3" s="494">
        <f xml:space="preserve"> Time_M!DU$22</f>
        <v>48852</v>
      </c>
      <c r="DV3" s="494">
        <f xml:space="preserve"> Time_M!DV$22</f>
        <v>48883</v>
      </c>
      <c r="DW3" s="494">
        <f xml:space="preserve"> Time_M!DW$22</f>
        <v>48913</v>
      </c>
      <c r="DX3" s="494">
        <f xml:space="preserve"> Time_M!DX$22</f>
        <v>48944</v>
      </c>
      <c r="DY3" s="494">
        <f xml:space="preserve"> Time_M!DY$22</f>
        <v>48975</v>
      </c>
      <c r="DZ3" s="494">
        <f xml:space="preserve"> Time_M!DZ$22</f>
        <v>49003</v>
      </c>
      <c r="EA3" s="494">
        <f xml:space="preserve"> Time_M!EA$22</f>
        <v>49034</v>
      </c>
      <c r="EB3" s="494">
        <f xml:space="preserve"> Time_M!EB$22</f>
        <v>49064</v>
      </c>
      <c r="EC3" s="494">
        <f xml:space="preserve"> Time_M!EC$22</f>
        <v>49095</v>
      </c>
      <c r="ED3" s="494">
        <f xml:space="preserve"> Time_M!ED$22</f>
        <v>49125</v>
      </c>
      <c r="EE3" s="494">
        <f xml:space="preserve"> Time_M!EE$22</f>
        <v>49156</v>
      </c>
      <c r="EF3" s="494">
        <f xml:space="preserve"> Time_M!EF$22</f>
        <v>49187</v>
      </c>
      <c r="EG3" s="494">
        <f xml:space="preserve"> Time_M!EG$22</f>
        <v>49217</v>
      </c>
      <c r="EH3" s="494">
        <f xml:space="preserve"> Time_M!EH$22</f>
        <v>49248</v>
      </c>
    </row>
    <row r="4" spans="1:138" s="942" customFormat="1" ht="15" customHeight="1" x14ac:dyDescent="0.35">
      <c r="E4" s="397" t="str">
        <f xml:space="preserve"> Time_M!E$35</f>
        <v>Financial year ending period_M</v>
      </c>
      <c r="J4" s="494">
        <f xml:space="preserve"> Time_M!J$35</f>
        <v>45382</v>
      </c>
      <c r="K4" s="494">
        <f xml:space="preserve"> Time_M!K$35</f>
        <v>45382</v>
      </c>
      <c r="L4" s="494">
        <f xml:space="preserve"> Time_M!L$35</f>
        <v>45747</v>
      </c>
      <c r="M4" s="494">
        <f xml:space="preserve"> Time_M!M$35</f>
        <v>45747</v>
      </c>
      <c r="N4" s="494">
        <f xml:space="preserve"> Time_M!N$35</f>
        <v>45747</v>
      </c>
      <c r="O4" s="494">
        <f xml:space="preserve"> Time_M!O$35</f>
        <v>45747</v>
      </c>
      <c r="P4" s="494">
        <f xml:space="preserve"> Time_M!P$35</f>
        <v>45747</v>
      </c>
      <c r="Q4" s="494">
        <f xml:space="preserve"> Time_M!Q$35</f>
        <v>45747</v>
      </c>
      <c r="R4" s="494">
        <f xml:space="preserve"> Time_M!R$35</f>
        <v>45747</v>
      </c>
      <c r="S4" s="494">
        <f xml:space="preserve"> Time_M!S$35</f>
        <v>45747</v>
      </c>
      <c r="T4" s="494">
        <f xml:space="preserve"> Time_M!T$35</f>
        <v>45747</v>
      </c>
      <c r="U4" s="494">
        <f xml:space="preserve"> Time_M!U$35</f>
        <v>45747</v>
      </c>
      <c r="V4" s="494">
        <f xml:space="preserve"> Time_M!V$35</f>
        <v>45747</v>
      </c>
      <c r="W4" s="494">
        <f xml:space="preserve"> Time_M!W$35</f>
        <v>45747</v>
      </c>
      <c r="X4" s="494">
        <f xml:space="preserve"> Time_M!X$35</f>
        <v>46112</v>
      </c>
      <c r="Y4" s="494">
        <f xml:space="preserve"> Time_M!Y$35</f>
        <v>46112</v>
      </c>
      <c r="Z4" s="494">
        <f xml:space="preserve"> Time_M!Z$35</f>
        <v>46112</v>
      </c>
      <c r="AA4" s="494">
        <f xml:space="preserve"> Time_M!AA$35</f>
        <v>46112</v>
      </c>
      <c r="AB4" s="494">
        <f xml:space="preserve"> Time_M!AB$35</f>
        <v>46112</v>
      </c>
      <c r="AC4" s="494">
        <f xml:space="preserve"> Time_M!AC$35</f>
        <v>46112</v>
      </c>
      <c r="AD4" s="494">
        <f xml:space="preserve"> Time_M!AD$35</f>
        <v>46112</v>
      </c>
      <c r="AE4" s="494">
        <f xml:space="preserve"> Time_M!AE$35</f>
        <v>46112</v>
      </c>
      <c r="AF4" s="494">
        <f xml:space="preserve"> Time_M!AF$35</f>
        <v>46112</v>
      </c>
      <c r="AG4" s="494">
        <f xml:space="preserve"> Time_M!AG$35</f>
        <v>46112</v>
      </c>
      <c r="AH4" s="494">
        <f xml:space="preserve"> Time_M!AH$35</f>
        <v>46112</v>
      </c>
      <c r="AI4" s="494">
        <f xml:space="preserve"> Time_M!AI$35</f>
        <v>46112</v>
      </c>
      <c r="AJ4" s="494">
        <f xml:space="preserve"> Time_M!AJ$35</f>
        <v>46477</v>
      </c>
      <c r="AK4" s="494">
        <f xml:space="preserve"> Time_M!AK$35</f>
        <v>46477</v>
      </c>
      <c r="AL4" s="494">
        <f xml:space="preserve"> Time_M!AL$35</f>
        <v>46477</v>
      </c>
      <c r="AM4" s="494">
        <f xml:space="preserve"> Time_M!AM$35</f>
        <v>46477</v>
      </c>
      <c r="AN4" s="494">
        <f xml:space="preserve"> Time_M!AN$35</f>
        <v>46477</v>
      </c>
      <c r="AO4" s="494">
        <f xml:space="preserve"> Time_M!AO$35</f>
        <v>46477</v>
      </c>
      <c r="AP4" s="494">
        <f xml:space="preserve"> Time_M!AP$35</f>
        <v>46477</v>
      </c>
      <c r="AQ4" s="494">
        <f xml:space="preserve"> Time_M!AQ$35</f>
        <v>46477</v>
      </c>
      <c r="AR4" s="494">
        <f xml:space="preserve"> Time_M!AR$35</f>
        <v>46477</v>
      </c>
      <c r="AS4" s="494">
        <f xml:space="preserve"> Time_M!AS$35</f>
        <v>46477</v>
      </c>
      <c r="AT4" s="494">
        <f xml:space="preserve"> Time_M!AT$35</f>
        <v>46477</v>
      </c>
      <c r="AU4" s="494">
        <f xml:space="preserve"> Time_M!AU$35</f>
        <v>46477</v>
      </c>
      <c r="AV4" s="494">
        <f xml:space="preserve"> Time_M!AV$35</f>
        <v>46843</v>
      </c>
      <c r="AW4" s="494">
        <f xml:space="preserve"> Time_M!AW$35</f>
        <v>46843</v>
      </c>
      <c r="AX4" s="494">
        <f xml:space="preserve"> Time_M!AX$35</f>
        <v>46843</v>
      </c>
      <c r="AY4" s="494">
        <f xml:space="preserve"> Time_M!AY$35</f>
        <v>46843</v>
      </c>
      <c r="AZ4" s="494">
        <f xml:space="preserve"> Time_M!AZ$35</f>
        <v>46843</v>
      </c>
      <c r="BA4" s="494">
        <f xml:space="preserve"> Time_M!BA$35</f>
        <v>46843</v>
      </c>
      <c r="BB4" s="494">
        <f xml:space="preserve"> Time_M!BB$35</f>
        <v>46843</v>
      </c>
      <c r="BC4" s="494">
        <f xml:space="preserve"> Time_M!BC$35</f>
        <v>46843</v>
      </c>
      <c r="BD4" s="494">
        <f xml:space="preserve"> Time_M!BD$35</f>
        <v>46843</v>
      </c>
      <c r="BE4" s="494">
        <f xml:space="preserve"> Time_M!BE$35</f>
        <v>46843</v>
      </c>
      <c r="BF4" s="494">
        <f xml:space="preserve"> Time_M!BF$35</f>
        <v>46843</v>
      </c>
      <c r="BG4" s="494">
        <f xml:space="preserve"> Time_M!BG$35</f>
        <v>46843</v>
      </c>
      <c r="BH4" s="494">
        <f xml:space="preserve"> Time_M!BH$35</f>
        <v>47208</v>
      </c>
      <c r="BI4" s="494">
        <f xml:space="preserve"> Time_M!BI$35</f>
        <v>47208</v>
      </c>
      <c r="BJ4" s="494">
        <f xml:space="preserve"> Time_M!BJ$35</f>
        <v>47208</v>
      </c>
      <c r="BK4" s="494">
        <f xml:space="preserve"> Time_M!BK$35</f>
        <v>47208</v>
      </c>
      <c r="BL4" s="494">
        <f xml:space="preserve"> Time_M!BL$35</f>
        <v>47208</v>
      </c>
      <c r="BM4" s="494">
        <f xml:space="preserve"> Time_M!BM$35</f>
        <v>47208</v>
      </c>
      <c r="BN4" s="494">
        <f xml:space="preserve"> Time_M!BN$35</f>
        <v>47208</v>
      </c>
      <c r="BO4" s="494">
        <f xml:space="preserve"> Time_M!BO$35</f>
        <v>47208</v>
      </c>
      <c r="BP4" s="494">
        <f xml:space="preserve"> Time_M!BP$35</f>
        <v>47208</v>
      </c>
      <c r="BQ4" s="494">
        <f xml:space="preserve"> Time_M!BQ$35</f>
        <v>47208</v>
      </c>
      <c r="BR4" s="494">
        <f xml:space="preserve"> Time_M!BR$35</f>
        <v>47208</v>
      </c>
      <c r="BS4" s="494">
        <f xml:space="preserve"> Time_M!BS$35</f>
        <v>47208</v>
      </c>
      <c r="BT4" s="494">
        <f xml:space="preserve"> Time_M!BT$35</f>
        <v>47573</v>
      </c>
      <c r="BU4" s="494">
        <f xml:space="preserve"> Time_M!BU$35</f>
        <v>47573</v>
      </c>
      <c r="BV4" s="494">
        <f xml:space="preserve"> Time_M!BV$35</f>
        <v>47573</v>
      </c>
      <c r="BW4" s="494">
        <f xml:space="preserve"> Time_M!BW$35</f>
        <v>47573</v>
      </c>
      <c r="BX4" s="494">
        <f xml:space="preserve"> Time_M!BX$35</f>
        <v>47573</v>
      </c>
      <c r="BY4" s="494">
        <f xml:space="preserve"> Time_M!BY$35</f>
        <v>47573</v>
      </c>
      <c r="BZ4" s="494">
        <f xml:space="preserve"> Time_M!BZ$35</f>
        <v>47573</v>
      </c>
      <c r="CA4" s="494">
        <f xml:space="preserve"> Time_M!CA$35</f>
        <v>47573</v>
      </c>
      <c r="CB4" s="494">
        <f xml:space="preserve"> Time_M!CB$35</f>
        <v>47573</v>
      </c>
      <c r="CC4" s="494">
        <f xml:space="preserve"> Time_M!CC$35</f>
        <v>47573</v>
      </c>
      <c r="CD4" s="494">
        <f xml:space="preserve"> Time_M!CD$35</f>
        <v>47573</v>
      </c>
      <c r="CE4" s="494">
        <f xml:space="preserve"> Time_M!CE$35</f>
        <v>47573</v>
      </c>
      <c r="CF4" s="494">
        <f xml:space="preserve"> Time_M!CF$35</f>
        <v>47938</v>
      </c>
      <c r="CG4" s="494">
        <f xml:space="preserve"> Time_M!CG$35</f>
        <v>47938</v>
      </c>
      <c r="CH4" s="494">
        <f xml:space="preserve"> Time_M!CH$35</f>
        <v>47938</v>
      </c>
      <c r="CI4" s="494">
        <f xml:space="preserve"> Time_M!CI$35</f>
        <v>47938</v>
      </c>
      <c r="CJ4" s="494">
        <f xml:space="preserve"> Time_M!CJ$35</f>
        <v>47938</v>
      </c>
      <c r="CK4" s="494">
        <f xml:space="preserve"> Time_M!CK$35</f>
        <v>47938</v>
      </c>
      <c r="CL4" s="494">
        <f xml:space="preserve"> Time_M!CL$35</f>
        <v>47938</v>
      </c>
      <c r="CM4" s="494">
        <f xml:space="preserve"> Time_M!CM$35</f>
        <v>47938</v>
      </c>
      <c r="CN4" s="494">
        <f xml:space="preserve"> Time_M!CN$35</f>
        <v>47938</v>
      </c>
      <c r="CO4" s="494">
        <f xml:space="preserve"> Time_M!CO$35</f>
        <v>47938</v>
      </c>
      <c r="CP4" s="494">
        <f xml:space="preserve"> Time_M!CP$35</f>
        <v>47938</v>
      </c>
      <c r="CQ4" s="494">
        <f xml:space="preserve"> Time_M!CQ$35</f>
        <v>47938</v>
      </c>
      <c r="CR4" s="494">
        <f xml:space="preserve"> Time_M!CR$35</f>
        <v>48304</v>
      </c>
      <c r="CS4" s="494">
        <f xml:space="preserve"> Time_M!CS$35</f>
        <v>48304</v>
      </c>
      <c r="CT4" s="494">
        <f xml:space="preserve"> Time_M!CT$35</f>
        <v>48304</v>
      </c>
      <c r="CU4" s="494">
        <f xml:space="preserve"> Time_M!CU$35</f>
        <v>48304</v>
      </c>
      <c r="CV4" s="494">
        <f xml:space="preserve"> Time_M!CV$35</f>
        <v>48304</v>
      </c>
      <c r="CW4" s="494">
        <f xml:space="preserve"> Time_M!CW$35</f>
        <v>48304</v>
      </c>
      <c r="CX4" s="494">
        <f xml:space="preserve"> Time_M!CX$35</f>
        <v>48304</v>
      </c>
      <c r="CY4" s="494">
        <f xml:space="preserve"> Time_M!CY$35</f>
        <v>48304</v>
      </c>
      <c r="CZ4" s="494">
        <f xml:space="preserve"> Time_M!CZ$35</f>
        <v>48304</v>
      </c>
      <c r="DA4" s="494">
        <f xml:space="preserve"> Time_M!DA$35</f>
        <v>48304</v>
      </c>
      <c r="DB4" s="494">
        <f xml:space="preserve"> Time_M!DB$35</f>
        <v>48304</v>
      </c>
      <c r="DC4" s="494">
        <f xml:space="preserve"> Time_M!DC$35</f>
        <v>48304</v>
      </c>
      <c r="DD4" s="494">
        <f xml:space="preserve"> Time_M!DD$35</f>
        <v>48669</v>
      </c>
      <c r="DE4" s="494">
        <f xml:space="preserve"> Time_M!DE$35</f>
        <v>48669</v>
      </c>
      <c r="DF4" s="494">
        <f xml:space="preserve"> Time_M!DF$35</f>
        <v>48669</v>
      </c>
      <c r="DG4" s="494">
        <f xml:space="preserve"> Time_M!DG$35</f>
        <v>48669</v>
      </c>
      <c r="DH4" s="494">
        <f xml:space="preserve"> Time_M!DH$35</f>
        <v>48669</v>
      </c>
      <c r="DI4" s="494">
        <f xml:space="preserve"> Time_M!DI$35</f>
        <v>48669</v>
      </c>
      <c r="DJ4" s="494">
        <f xml:space="preserve"> Time_M!DJ$35</f>
        <v>48669</v>
      </c>
      <c r="DK4" s="494">
        <f xml:space="preserve"> Time_M!DK$35</f>
        <v>48669</v>
      </c>
      <c r="DL4" s="494">
        <f xml:space="preserve"> Time_M!DL$35</f>
        <v>48669</v>
      </c>
      <c r="DM4" s="494">
        <f xml:space="preserve"> Time_M!DM$35</f>
        <v>48669</v>
      </c>
      <c r="DN4" s="494">
        <f xml:space="preserve"> Time_M!DN$35</f>
        <v>48669</v>
      </c>
      <c r="DO4" s="494">
        <f xml:space="preserve"> Time_M!DO$35</f>
        <v>48669</v>
      </c>
      <c r="DP4" s="494">
        <f xml:space="preserve"> Time_M!DP$35</f>
        <v>49034</v>
      </c>
      <c r="DQ4" s="494">
        <f xml:space="preserve"> Time_M!DQ$35</f>
        <v>49034</v>
      </c>
      <c r="DR4" s="494">
        <f xml:space="preserve"> Time_M!DR$35</f>
        <v>49034</v>
      </c>
      <c r="DS4" s="494">
        <f xml:space="preserve"> Time_M!DS$35</f>
        <v>49034</v>
      </c>
      <c r="DT4" s="494">
        <f xml:space="preserve"> Time_M!DT$35</f>
        <v>49034</v>
      </c>
      <c r="DU4" s="494">
        <f xml:space="preserve"> Time_M!DU$35</f>
        <v>49034</v>
      </c>
      <c r="DV4" s="494">
        <f xml:space="preserve"> Time_M!DV$35</f>
        <v>49034</v>
      </c>
      <c r="DW4" s="494">
        <f xml:space="preserve"> Time_M!DW$35</f>
        <v>49034</v>
      </c>
      <c r="DX4" s="494">
        <f xml:space="preserve"> Time_M!DX$35</f>
        <v>49034</v>
      </c>
      <c r="DY4" s="494">
        <f xml:space="preserve"> Time_M!DY$35</f>
        <v>49034</v>
      </c>
      <c r="DZ4" s="494">
        <f xml:space="preserve"> Time_M!DZ$35</f>
        <v>49034</v>
      </c>
      <c r="EA4" s="494">
        <f xml:space="preserve"> Time_M!EA$35</f>
        <v>49034</v>
      </c>
      <c r="EB4" s="494">
        <f xml:space="preserve"> Time_M!EB$35</f>
        <v>49399</v>
      </c>
      <c r="EC4" s="494">
        <f xml:space="preserve"> Time_M!EC$35</f>
        <v>49399</v>
      </c>
      <c r="ED4" s="494">
        <f xml:space="preserve"> Time_M!ED$35</f>
        <v>49399</v>
      </c>
      <c r="EE4" s="494">
        <f xml:space="preserve"> Time_M!EE$35</f>
        <v>49399</v>
      </c>
      <c r="EF4" s="494">
        <f xml:space="preserve"> Time_M!EF$35</f>
        <v>49399</v>
      </c>
      <c r="EG4" s="494">
        <f xml:space="preserve"> Time_M!EG$35</f>
        <v>49399</v>
      </c>
      <c r="EH4" s="494">
        <f xml:space="preserve"> Time_M!EH$35</f>
        <v>49399</v>
      </c>
    </row>
    <row r="5" spans="1:138" s="363" customFormat="1" ht="15" customHeight="1" x14ac:dyDescent="0.35">
      <c r="E5" s="501" t="str">
        <f xml:space="preserve"> Time_M!E$32</f>
        <v>Financial year ending_M</v>
      </c>
      <c r="F5" s="365" t="s">
        <v>306</v>
      </c>
      <c r="G5" s="365" t="s">
        <v>16</v>
      </c>
      <c r="H5" s="365" t="s">
        <v>14</v>
      </c>
      <c r="J5" s="363">
        <f xml:space="preserve"> Time_M!J$32</f>
        <v>2024</v>
      </c>
      <c r="K5" s="363">
        <f xml:space="preserve"> Time_M!K$32</f>
        <v>2024</v>
      </c>
      <c r="L5" s="363">
        <f xml:space="preserve"> Time_M!L$32</f>
        <v>2025</v>
      </c>
      <c r="M5" s="363">
        <f xml:space="preserve"> Time_M!M$32</f>
        <v>2025</v>
      </c>
      <c r="N5" s="363">
        <f xml:space="preserve"> Time_M!N$32</f>
        <v>2025</v>
      </c>
      <c r="O5" s="363">
        <f xml:space="preserve"> Time_M!O$32</f>
        <v>2025</v>
      </c>
      <c r="P5" s="363">
        <f xml:space="preserve"> Time_M!P$32</f>
        <v>2025</v>
      </c>
      <c r="Q5" s="363">
        <f xml:space="preserve"> Time_M!Q$32</f>
        <v>2025</v>
      </c>
      <c r="R5" s="363">
        <f xml:space="preserve"> Time_M!R$32</f>
        <v>2025</v>
      </c>
      <c r="S5" s="363">
        <f xml:space="preserve"> Time_M!S$32</f>
        <v>2025</v>
      </c>
      <c r="T5" s="363">
        <f xml:space="preserve"> Time_M!T$32</f>
        <v>2025</v>
      </c>
      <c r="U5" s="363">
        <f xml:space="preserve"> Time_M!U$32</f>
        <v>2025</v>
      </c>
      <c r="V5" s="363">
        <f xml:space="preserve"> Time_M!V$32</f>
        <v>2025</v>
      </c>
      <c r="W5" s="363">
        <f xml:space="preserve"> Time_M!W$32</f>
        <v>2025</v>
      </c>
      <c r="X5" s="363">
        <f xml:space="preserve"> Time_M!X$32</f>
        <v>2026</v>
      </c>
      <c r="Y5" s="363">
        <f xml:space="preserve"> Time_M!Y$32</f>
        <v>2026</v>
      </c>
      <c r="Z5" s="363">
        <f xml:space="preserve"> Time_M!Z$32</f>
        <v>2026</v>
      </c>
      <c r="AA5" s="363">
        <f xml:space="preserve"> Time_M!AA$32</f>
        <v>2026</v>
      </c>
      <c r="AB5" s="363">
        <f xml:space="preserve"> Time_M!AB$32</f>
        <v>2026</v>
      </c>
      <c r="AC5" s="363">
        <f xml:space="preserve"> Time_M!AC$32</f>
        <v>2026</v>
      </c>
      <c r="AD5" s="363">
        <f xml:space="preserve"> Time_M!AD$32</f>
        <v>2026</v>
      </c>
      <c r="AE5" s="363">
        <f xml:space="preserve"> Time_M!AE$32</f>
        <v>2026</v>
      </c>
      <c r="AF5" s="363">
        <f xml:space="preserve"> Time_M!AF$32</f>
        <v>2026</v>
      </c>
      <c r="AG5" s="363">
        <f xml:space="preserve"> Time_M!AG$32</f>
        <v>2026</v>
      </c>
      <c r="AH5" s="363">
        <f xml:space="preserve"> Time_M!AH$32</f>
        <v>2026</v>
      </c>
      <c r="AI5" s="363">
        <f xml:space="preserve"> Time_M!AI$32</f>
        <v>2026</v>
      </c>
      <c r="AJ5" s="363">
        <f xml:space="preserve"> Time_M!AJ$32</f>
        <v>2027</v>
      </c>
      <c r="AK5" s="363">
        <f xml:space="preserve"> Time_M!AK$32</f>
        <v>2027</v>
      </c>
      <c r="AL5" s="363">
        <f xml:space="preserve"> Time_M!AL$32</f>
        <v>2027</v>
      </c>
      <c r="AM5" s="363">
        <f xml:space="preserve"> Time_M!AM$32</f>
        <v>2027</v>
      </c>
      <c r="AN5" s="363">
        <f xml:space="preserve"> Time_M!AN$32</f>
        <v>2027</v>
      </c>
      <c r="AO5" s="363">
        <f xml:space="preserve"> Time_M!AO$32</f>
        <v>2027</v>
      </c>
      <c r="AP5" s="363">
        <f xml:space="preserve"> Time_M!AP$32</f>
        <v>2027</v>
      </c>
      <c r="AQ5" s="363">
        <f xml:space="preserve"> Time_M!AQ$32</f>
        <v>2027</v>
      </c>
      <c r="AR5" s="363">
        <f xml:space="preserve"> Time_M!AR$32</f>
        <v>2027</v>
      </c>
      <c r="AS5" s="363">
        <f xml:space="preserve"> Time_M!AS$32</f>
        <v>2027</v>
      </c>
      <c r="AT5" s="363">
        <f xml:space="preserve"> Time_M!AT$32</f>
        <v>2027</v>
      </c>
      <c r="AU5" s="363">
        <f xml:space="preserve"> Time_M!AU$32</f>
        <v>2027</v>
      </c>
      <c r="AV5" s="363">
        <f xml:space="preserve"> Time_M!AV$32</f>
        <v>2028</v>
      </c>
      <c r="AW5" s="363">
        <f xml:space="preserve"> Time_M!AW$32</f>
        <v>2028</v>
      </c>
      <c r="AX5" s="363">
        <f xml:space="preserve"> Time_M!AX$32</f>
        <v>2028</v>
      </c>
      <c r="AY5" s="363">
        <f xml:space="preserve"> Time_M!AY$32</f>
        <v>2028</v>
      </c>
      <c r="AZ5" s="363">
        <f xml:space="preserve"> Time_M!AZ$32</f>
        <v>2028</v>
      </c>
      <c r="BA5" s="363">
        <f xml:space="preserve"> Time_M!BA$32</f>
        <v>2028</v>
      </c>
      <c r="BB5" s="363">
        <f xml:space="preserve"> Time_M!BB$32</f>
        <v>2028</v>
      </c>
      <c r="BC5" s="363">
        <f xml:space="preserve"> Time_M!BC$32</f>
        <v>2028</v>
      </c>
      <c r="BD5" s="363">
        <f xml:space="preserve"> Time_M!BD$32</f>
        <v>2028</v>
      </c>
      <c r="BE5" s="363">
        <f xml:space="preserve"> Time_M!BE$32</f>
        <v>2028</v>
      </c>
      <c r="BF5" s="363">
        <f xml:space="preserve"> Time_M!BF$32</f>
        <v>2028</v>
      </c>
      <c r="BG5" s="363">
        <f xml:space="preserve"> Time_M!BG$32</f>
        <v>2028</v>
      </c>
      <c r="BH5" s="363">
        <f xml:space="preserve"> Time_M!BH$32</f>
        <v>2029</v>
      </c>
      <c r="BI5" s="363">
        <f xml:space="preserve"> Time_M!BI$32</f>
        <v>2029</v>
      </c>
      <c r="BJ5" s="363">
        <f xml:space="preserve"> Time_M!BJ$32</f>
        <v>2029</v>
      </c>
      <c r="BK5" s="363">
        <f xml:space="preserve"> Time_M!BK$32</f>
        <v>2029</v>
      </c>
      <c r="BL5" s="363">
        <f xml:space="preserve"> Time_M!BL$32</f>
        <v>2029</v>
      </c>
      <c r="BM5" s="363">
        <f xml:space="preserve"> Time_M!BM$32</f>
        <v>2029</v>
      </c>
      <c r="BN5" s="363">
        <f xml:space="preserve"> Time_M!BN$32</f>
        <v>2029</v>
      </c>
      <c r="BO5" s="363">
        <f xml:space="preserve"> Time_M!BO$32</f>
        <v>2029</v>
      </c>
      <c r="BP5" s="363">
        <f xml:space="preserve"> Time_M!BP$32</f>
        <v>2029</v>
      </c>
      <c r="BQ5" s="363">
        <f xml:space="preserve"> Time_M!BQ$32</f>
        <v>2029</v>
      </c>
      <c r="BR5" s="363">
        <f xml:space="preserve"> Time_M!BR$32</f>
        <v>2029</v>
      </c>
      <c r="BS5" s="363">
        <f xml:space="preserve"> Time_M!BS$32</f>
        <v>2029</v>
      </c>
      <c r="BT5" s="363">
        <f xml:space="preserve"> Time_M!BT$32</f>
        <v>2030</v>
      </c>
      <c r="BU5" s="363">
        <f xml:space="preserve"> Time_M!BU$32</f>
        <v>2030</v>
      </c>
      <c r="BV5" s="363">
        <f xml:space="preserve"> Time_M!BV$32</f>
        <v>2030</v>
      </c>
      <c r="BW5" s="363">
        <f xml:space="preserve"> Time_M!BW$32</f>
        <v>2030</v>
      </c>
      <c r="BX5" s="363">
        <f xml:space="preserve"> Time_M!BX$32</f>
        <v>2030</v>
      </c>
      <c r="BY5" s="363">
        <f xml:space="preserve"> Time_M!BY$32</f>
        <v>2030</v>
      </c>
      <c r="BZ5" s="363">
        <f xml:space="preserve"> Time_M!BZ$32</f>
        <v>2030</v>
      </c>
      <c r="CA5" s="363">
        <f xml:space="preserve"> Time_M!CA$32</f>
        <v>2030</v>
      </c>
      <c r="CB5" s="363">
        <f xml:space="preserve"> Time_M!CB$32</f>
        <v>2030</v>
      </c>
      <c r="CC5" s="363">
        <f xml:space="preserve"> Time_M!CC$32</f>
        <v>2030</v>
      </c>
      <c r="CD5" s="363">
        <f xml:space="preserve"> Time_M!CD$32</f>
        <v>2030</v>
      </c>
      <c r="CE5" s="363">
        <f xml:space="preserve"> Time_M!CE$32</f>
        <v>2030</v>
      </c>
      <c r="CF5" s="363">
        <f xml:space="preserve"> Time_M!CF$32</f>
        <v>2031</v>
      </c>
      <c r="CG5" s="363">
        <f xml:space="preserve"> Time_M!CG$32</f>
        <v>2031</v>
      </c>
      <c r="CH5" s="363">
        <f xml:space="preserve"> Time_M!CH$32</f>
        <v>2031</v>
      </c>
      <c r="CI5" s="363">
        <f xml:space="preserve"> Time_M!CI$32</f>
        <v>2031</v>
      </c>
      <c r="CJ5" s="363">
        <f xml:space="preserve"> Time_M!CJ$32</f>
        <v>2031</v>
      </c>
      <c r="CK5" s="363">
        <f xml:space="preserve"> Time_M!CK$32</f>
        <v>2031</v>
      </c>
      <c r="CL5" s="363">
        <f xml:space="preserve"> Time_M!CL$32</f>
        <v>2031</v>
      </c>
      <c r="CM5" s="363">
        <f xml:space="preserve"> Time_M!CM$32</f>
        <v>2031</v>
      </c>
      <c r="CN5" s="363">
        <f xml:space="preserve"> Time_M!CN$32</f>
        <v>2031</v>
      </c>
      <c r="CO5" s="363">
        <f xml:space="preserve"> Time_M!CO$32</f>
        <v>2031</v>
      </c>
      <c r="CP5" s="363">
        <f xml:space="preserve"> Time_M!CP$32</f>
        <v>2031</v>
      </c>
      <c r="CQ5" s="363">
        <f xml:space="preserve"> Time_M!CQ$32</f>
        <v>2031</v>
      </c>
      <c r="CR5" s="363">
        <f xml:space="preserve"> Time_M!CR$32</f>
        <v>2032</v>
      </c>
      <c r="CS5" s="363">
        <f xml:space="preserve"> Time_M!CS$32</f>
        <v>2032</v>
      </c>
      <c r="CT5" s="363">
        <f xml:space="preserve"> Time_M!CT$32</f>
        <v>2032</v>
      </c>
      <c r="CU5" s="363">
        <f xml:space="preserve"> Time_M!CU$32</f>
        <v>2032</v>
      </c>
      <c r="CV5" s="363">
        <f xml:space="preserve"> Time_M!CV$32</f>
        <v>2032</v>
      </c>
      <c r="CW5" s="363">
        <f xml:space="preserve"> Time_M!CW$32</f>
        <v>2032</v>
      </c>
      <c r="CX5" s="363">
        <f xml:space="preserve"> Time_M!CX$32</f>
        <v>2032</v>
      </c>
      <c r="CY5" s="363">
        <f xml:space="preserve"> Time_M!CY$32</f>
        <v>2032</v>
      </c>
      <c r="CZ5" s="363">
        <f xml:space="preserve"> Time_M!CZ$32</f>
        <v>2032</v>
      </c>
      <c r="DA5" s="363">
        <f xml:space="preserve"> Time_M!DA$32</f>
        <v>2032</v>
      </c>
      <c r="DB5" s="363">
        <f xml:space="preserve"> Time_M!DB$32</f>
        <v>2032</v>
      </c>
      <c r="DC5" s="363">
        <f xml:space="preserve"> Time_M!DC$32</f>
        <v>2032</v>
      </c>
      <c r="DD5" s="363">
        <f xml:space="preserve"> Time_M!DD$32</f>
        <v>2033</v>
      </c>
      <c r="DE5" s="363">
        <f xml:space="preserve"> Time_M!DE$32</f>
        <v>2033</v>
      </c>
      <c r="DF5" s="363">
        <f xml:space="preserve"> Time_M!DF$32</f>
        <v>2033</v>
      </c>
      <c r="DG5" s="363">
        <f xml:space="preserve"> Time_M!DG$32</f>
        <v>2033</v>
      </c>
      <c r="DH5" s="363">
        <f xml:space="preserve"> Time_M!DH$32</f>
        <v>2033</v>
      </c>
      <c r="DI5" s="363">
        <f xml:space="preserve"> Time_M!DI$32</f>
        <v>2033</v>
      </c>
      <c r="DJ5" s="363">
        <f xml:space="preserve"> Time_M!DJ$32</f>
        <v>2033</v>
      </c>
      <c r="DK5" s="363">
        <f xml:space="preserve"> Time_M!DK$32</f>
        <v>2033</v>
      </c>
      <c r="DL5" s="363">
        <f xml:space="preserve"> Time_M!DL$32</f>
        <v>2033</v>
      </c>
      <c r="DM5" s="363">
        <f xml:space="preserve"> Time_M!DM$32</f>
        <v>2033</v>
      </c>
      <c r="DN5" s="363">
        <f xml:space="preserve"> Time_M!DN$32</f>
        <v>2033</v>
      </c>
      <c r="DO5" s="363">
        <f xml:space="preserve"> Time_M!DO$32</f>
        <v>2033</v>
      </c>
      <c r="DP5" s="363">
        <f xml:space="preserve"> Time_M!DP$32</f>
        <v>2034</v>
      </c>
      <c r="DQ5" s="363">
        <f xml:space="preserve"> Time_M!DQ$32</f>
        <v>2034</v>
      </c>
      <c r="DR5" s="363">
        <f xml:space="preserve"> Time_M!DR$32</f>
        <v>2034</v>
      </c>
      <c r="DS5" s="363">
        <f xml:space="preserve"> Time_M!DS$32</f>
        <v>2034</v>
      </c>
      <c r="DT5" s="363">
        <f xml:space="preserve"> Time_M!DT$32</f>
        <v>2034</v>
      </c>
      <c r="DU5" s="363">
        <f xml:space="preserve"> Time_M!DU$32</f>
        <v>2034</v>
      </c>
      <c r="DV5" s="363">
        <f xml:space="preserve"> Time_M!DV$32</f>
        <v>2034</v>
      </c>
      <c r="DW5" s="363">
        <f xml:space="preserve"> Time_M!DW$32</f>
        <v>2034</v>
      </c>
      <c r="DX5" s="363">
        <f xml:space="preserve"> Time_M!DX$32</f>
        <v>2034</v>
      </c>
      <c r="DY5" s="363">
        <f xml:space="preserve"> Time_M!DY$32</f>
        <v>2034</v>
      </c>
      <c r="DZ5" s="363">
        <f xml:space="preserve"> Time_M!DZ$32</f>
        <v>2034</v>
      </c>
      <c r="EA5" s="363">
        <f xml:space="preserve"> Time_M!EA$32</f>
        <v>2034</v>
      </c>
      <c r="EB5" s="363">
        <f xml:space="preserve"> Time_M!EB$32</f>
        <v>2035</v>
      </c>
      <c r="EC5" s="363">
        <f xml:space="preserve"> Time_M!EC$32</f>
        <v>2035</v>
      </c>
      <c r="ED5" s="363">
        <f xml:space="preserve"> Time_M!ED$32</f>
        <v>2035</v>
      </c>
      <c r="EE5" s="363">
        <f xml:space="preserve"> Time_M!EE$32</f>
        <v>2035</v>
      </c>
      <c r="EF5" s="363">
        <f xml:space="preserve"> Time_M!EF$32</f>
        <v>2035</v>
      </c>
      <c r="EG5" s="363">
        <f xml:space="preserve"> Time_M!EG$32</f>
        <v>2035</v>
      </c>
      <c r="EH5" s="363">
        <f xml:space="preserve"> Time_M!EH$32</f>
        <v>2035</v>
      </c>
    </row>
    <row r="7" spans="1:138" s="836" customFormat="1" ht="15" customHeight="1" x14ac:dyDescent="0.35">
      <c r="A7" s="105" t="s">
        <v>319</v>
      </c>
      <c r="B7" s="1020"/>
      <c r="C7" s="1020"/>
      <c r="D7" s="1020"/>
      <c r="E7" s="1020"/>
      <c r="I7" s="840"/>
    </row>
    <row r="8" spans="1:138" s="836" customFormat="1" ht="15" customHeight="1" outlineLevel="1" x14ac:dyDescent="0.35">
      <c r="I8" s="840"/>
    </row>
    <row r="9" spans="1:138" s="836" customFormat="1" ht="15" customHeight="1" outlineLevel="1" x14ac:dyDescent="0.25">
      <c r="B9" s="38" t="s">
        <v>475</v>
      </c>
      <c r="G9" s="1021"/>
      <c r="H9" s="1021"/>
      <c r="I9" s="840"/>
      <c r="J9" s="1022"/>
      <c r="K9" s="1022"/>
      <c r="L9" s="1022"/>
      <c r="M9" s="1022"/>
      <c r="N9" s="1022"/>
      <c r="O9" s="1022"/>
      <c r="P9" s="1022"/>
      <c r="Q9" s="1022"/>
      <c r="R9" s="1022"/>
      <c r="S9" s="1022"/>
      <c r="T9" s="1022"/>
      <c r="U9" s="1022"/>
      <c r="V9" s="1022"/>
      <c r="W9" s="1022"/>
      <c r="X9" s="1022"/>
      <c r="Y9" s="1022"/>
      <c r="Z9" s="1022"/>
      <c r="AA9" s="1022"/>
      <c r="AB9" s="1022"/>
      <c r="AC9" s="1022"/>
      <c r="AD9" s="1022"/>
      <c r="AE9" s="1022"/>
      <c r="AF9" s="1022"/>
      <c r="AG9" s="1022"/>
      <c r="AH9" s="1022"/>
      <c r="AI9" s="1022"/>
      <c r="AJ9" s="1022"/>
      <c r="AK9" s="1022"/>
      <c r="AL9" s="1022"/>
      <c r="AM9" s="1022"/>
      <c r="AN9" s="1022"/>
      <c r="AO9" s="1022"/>
      <c r="AP9" s="1022"/>
      <c r="AQ9" s="1022"/>
      <c r="AR9" s="1022"/>
      <c r="AS9" s="1022"/>
      <c r="AT9" s="1022"/>
      <c r="AU9" s="1022"/>
      <c r="AV9" s="1022"/>
      <c r="AW9" s="1022"/>
      <c r="AX9" s="1022"/>
      <c r="AY9" s="1022"/>
      <c r="AZ9" s="1022"/>
      <c r="BA9" s="1022"/>
      <c r="BB9" s="1022"/>
      <c r="BC9" s="1022"/>
      <c r="BD9" s="1022"/>
      <c r="BE9" s="1022"/>
      <c r="BF9" s="1022"/>
      <c r="BG9" s="1022"/>
      <c r="BH9" s="1022"/>
      <c r="BI9" s="1022"/>
      <c r="BJ9" s="1022"/>
      <c r="BK9" s="1022"/>
      <c r="BL9" s="1022"/>
      <c r="BM9" s="1022"/>
      <c r="BN9" s="1022"/>
      <c r="BO9" s="1022"/>
      <c r="BP9" s="1022"/>
      <c r="BQ9" s="1022"/>
      <c r="BR9" s="1022"/>
      <c r="BS9" s="1022"/>
      <c r="BT9" s="1022"/>
      <c r="BU9" s="1022"/>
      <c r="BV9" s="1022"/>
      <c r="BW9" s="1022"/>
      <c r="BX9" s="1022"/>
      <c r="BY9" s="1022"/>
      <c r="BZ9" s="1022"/>
      <c r="CA9" s="1022"/>
      <c r="CB9" s="1022"/>
      <c r="CC9" s="1022"/>
      <c r="CD9" s="1022"/>
      <c r="CE9" s="1022"/>
      <c r="CF9" s="1022"/>
      <c r="CG9" s="1022"/>
      <c r="CH9" s="1022"/>
      <c r="CI9" s="1022"/>
      <c r="CJ9" s="1022"/>
      <c r="CK9" s="1022"/>
      <c r="CL9" s="1022"/>
      <c r="CM9" s="1022"/>
      <c r="CN9" s="1022"/>
      <c r="CO9" s="1022"/>
      <c r="CP9" s="1022"/>
      <c r="CQ9" s="1022"/>
      <c r="CR9" s="1022"/>
      <c r="CS9" s="1022"/>
      <c r="CT9" s="1022"/>
      <c r="CU9" s="1022"/>
      <c r="CV9" s="1022"/>
      <c r="CW9" s="1022"/>
      <c r="CX9" s="1022"/>
      <c r="CY9" s="1022"/>
      <c r="CZ9" s="1022"/>
      <c r="DA9" s="1022"/>
      <c r="DB9" s="1022"/>
      <c r="DC9" s="1022"/>
      <c r="DD9" s="1022"/>
      <c r="DE9" s="1022"/>
      <c r="DF9" s="1022"/>
      <c r="DG9" s="1022"/>
      <c r="DH9" s="1022"/>
      <c r="DI9" s="1022"/>
      <c r="DJ9" s="1022"/>
      <c r="DK9" s="1022"/>
      <c r="DL9" s="1022"/>
      <c r="DM9" s="1022"/>
      <c r="DN9" s="1022"/>
      <c r="DO9" s="1022"/>
      <c r="DP9" s="1022"/>
      <c r="DQ9" s="1022"/>
      <c r="DR9" s="1022"/>
      <c r="DS9" s="1022"/>
      <c r="DT9" s="1022"/>
      <c r="DU9" s="1022"/>
      <c r="DV9" s="1022"/>
      <c r="DW9" s="1022"/>
      <c r="DX9" s="1022"/>
      <c r="DY9" s="1022"/>
      <c r="DZ9" s="1022"/>
      <c r="EA9" s="1022"/>
      <c r="EB9" s="1022"/>
      <c r="EC9" s="1022"/>
      <c r="ED9" s="1022"/>
      <c r="EE9" s="1022"/>
      <c r="EF9" s="1022"/>
      <c r="EG9" s="1022"/>
      <c r="EH9" s="1022"/>
    </row>
    <row r="10" spans="1:138" s="836" customFormat="1" ht="15" customHeight="1" outlineLevel="1" x14ac:dyDescent="0.25">
      <c r="B10" s="38"/>
      <c r="C10" s="112" t="s">
        <v>472</v>
      </c>
      <c r="G10" s="1021"/>
      <c r="H10" s="1021"/>
      <c r="I10" s="840"/>
      <c r="J10" s="1022"/>
      <c r="K10" s="1022"/>
      <c r="L10" s="1022"/>
      <c r="M10" s="1022"/>
      <c r="N10" s="1022"/>
      <c r="O10" s="1022"/>
      <c r="P10" s="1022"/>
      <c r="Q10" s="1022"/>
      <c r="R10" s="1022"/>
      <c r="S10" s="1022"/>
      <c r="T10" s="1022"/>
      <c r="U10" s="1022"/>
      <c r="V10" s="1022"/>
      <c r="W10" s="1022"/>
      <c r="X10" s="1022"/>
      <c r="Y10" s="1022"/>
      <c r="Z10" s="1022"/>
      <c r="AA10" s="1022"/>
      <c r="AB10" s="1022"/>
      <c r="AC10" s="1022"/>
      <c r="AD10" s="1022"/>
      <c r="AE10" s="1022"/>
      <c r="AF10" s="1022"/>
      <c r="AG10" s="1022"/>
      <c r="AH10" s="1022"/>
      <c r="AI10" s="1022"/>
      <c r="AJ10" s="1022"/>
      <c r="AK10" s="1022"/>
      <c r="AL10" s="1022"/>
      <c r="AM10" s="1022"/>
      <c r="AN10" s="1022"/>
      <c r="AO10" s="1022"/>
      <c r="AP10" s="1022"/>
      <c r="AQ10" s="1022"/>
      <c r="AR10" s="1022"/>
      <c r="AS10" s="1022"/>
      <c r="AT10" s="1022"/>
      <c r="AU10" s="1022"/>
      <c r="AV10" s="1022"/>
      <c r="AW10" s="1022"/>
      <c r="AX10" s="1022"/>
      <c r="AY10" s="1022"/>
      <c r="AZ10" s="1022"/>
      <c r="BA10" s="1022"/>
      <c r="BB10" s="1022"/>
      <c r="BC10" s="1022"/>
      <c r="BD10" s="1022"/>
      <c r="BE10" s="1022"/>
      <c r="BF10" s="1022"/>
      <c r="BG10" s="1022"/>
      <c r="BH10" s="1022"/>
      <c r="BI10" s="1022"/>
      <c r="BJ10" s="1022"/>
      <c r="BK10" s="1022"/>
      <c r="BL10" s="1022"/>
      <c r="BM10" s="1022"/>
      <c r="BN10" s="1022"/>
      <c r="BO10" s="1022"/>
      <c r="BP10" s="1022"/>
      <c r="BQ10" s="1022"/>
      <c r="BR10" s="1022"/>
      <c r="BS10" s="1022"/>
      <c r="BT10" s="1022"/>
      <c r="BU10" s="1022"/>
      <c r="BV10" s="1022"/>
      <c r="BW10" s="1022"/>
      <c r="BX10" s="1022"/>
      <c r="BY10" s="1022"/>
      <c r="BZ10" s="1022"/>
      <c r="CA10" s="1022"/>
      <c r="CB10" s="1022"/>
      <c r="CC10" s="1022"/>
      <c r="CD10" s="1022"/>
      <c r="CE10" s="1022"/>
      <c r="CF10" s="1022"/>
      <c r="CG10" s="1022"/>
      <c r="CH10" s="1022"/>
      <c r="CI10" s="1022"/>
      <c r="CJ10" s="1022"/>
      <c r="CK10" s="1022"/>
      <c r="CL10" s="1022"/>
      <c r="CM10" s="1022"/>
      <c r="CN10" s="1022"/>
      <c r="CO10" s="1022"/>
      <c r="CP10" s="1022"/>
      <c r="CQ10" s="1022"/>
      <c r="CR10" s="1022"/>
      <c r="CS10" s="1022"/>
      <c r="CT10" s="1022"/>
      <c r="CU10" s="1022"/>
      <c r="CV10" s="1022"/>
      <c r="CW10" s="1022"/>
      <c r="CX10" s="1022"/>
      <c r="CY10" s="1022"/>
      <c r="CZ10" s="1022"/>
      <c r="DA10" s="1022"/>
      <c r="DB10" s="1022"/>
      <c r="DC10" s="1022"/>
      <c r="DD10" s="1022"/>
      <c r="DE10" s="1022"/>
      <c r="DF10" s="1022"/>
      <c r="DG10" s="1022"/>
      <c r="DH10" s="1022"/>
      <c r="DI10" s="1022"/>
      <c r="DJ10" s="1022"/>
      <c r="DK10" s="1022"/>
      <c r="DL10" s="1022"/>
      <c r="DM10" s="1022"/>
      <c r="DN10" s="1022"/>
      <c r="DO10" s="1022"/>
      <c r="DP10" s="1022"/>
      <c r="DQ10" s="1022"/>
      <c r="DR10" s="1022"/>
      <c r="DS10" s="1022"/>
      <c r="DT10" s="1022"/>
      <c r="DU10" s="1022"/>
      <c r="DV10" s="1022"/>
      <c r="DW10" s="1022"/>
      <c r="DX10" s="1022"/>
      <c r="DY10" s="1022"/>
      <c r="DZ10" s="1022"/>
      <c r="EA10" s="1022"/>
      <c r="EB10" s="1022"/>
      <c r="EC10" s="1022"/>
      <c r="ED10" s="1022"/>
      <c r="EE10" s="1022"/>
      <c r="EF10" s="1022"/>
      <c r="EG10" s="1022"/>
      <c r="EH10" s="1022"/>
    </row>
    <row r="11" spans="1:138" s="836" customFormat="1" ht="15" customHeight="1" outlineLevel="1" x14ac:dyDescent="0.35">
      <c r="B11" s="38"/>
      <c r="C11" s="112"/>
      <c r="E11" s="951" t="str">
        <f xml:space="preserve"> Rollout!E85</f>
        <v>Payment from DISCOM (Upfront)</v>
      </c>
      <c r="F11" s="951">
        <f xml:space="preserve"> Rollout!F85</f>
        <v>0</v>
      </c>
      <c r="G11" s="951" t="str">
        <f xml:space="preserve"> Rollout!G85</f>
        <v>INR Cr</v>
      </c>
      <c r="H11" s="951">
        <f>SUM(J11:EH11)</f>
        <v>243.07591525423723</v>
      </c>
      <c r="I11" s="840"/>
      <c r="J11" s="1023">
        <f xml:space="preserve"> Rollout!J85</f>
        <v>0</v>
      </c>
      <c r="K11" s="1023">
        <f xml:space="preserve"> Rollout!K85</f>
        <v>0</v>
      </c>
      <c r="L11" s="1023">
        <f xml:space="preserve"> Rollout!L85</f>
        <v>0</v>
      </c>
      <c r="M11" s="1023">
        <f xml:space="preserve"> Rollout!M85</f>
        <v>0</v>
      </c>
      <c r="N11" s="1023">
        <f xml:space="preserve"> Rollout!N85</f>
        <v>0</v>
      </c>
      <c r="O11" s="1023">
        <f xml:space="preserve"> Rollout!O85</f>
        <v>0</v>
      </c>
      <c r="P11" s="1023">
        <f xml:space="preserve"> Rollout!P85</f>
        <v>0</v>
      </c>
      <c r="Q11" s="1023">
        <f xml:space="preserve"> Rollout!Q85</f>
        <v>0</v>
      </c>
      <c r="R11" s="1023">
        <f xml:space="preserve"> Rollout!R85</f>
        <v>0</v>
      </c>
      <c r="S11" s="1023">
        <f xml:space="preserve"> Rollout!S85</f>
        <v>4.8063686440677973</v>
      </c>
      <c r="T11" s="1023">
        <f xml:space="preserve"> Rollout!T85</f>
        <v>7.6779661016949161</v>
      </c>
      <c r="U11" s="1023">
        <f xml:space="preserve"> Rollout!U85</f>
        <v>8.4406779661016955</v>
      </c>
      <c r="V11" s="1023">
        <f xml:space="preserve"> Rollout!V85</f>
        <v>8.4406779661016955</v>
      </c>
      <c r="W11" s="1023">
        <f xml:space="preserve"> Rollout!W85</f>
        <v>8.4406779661016955</v>
      </c>
      <c r="X11" s="1023">
        <f xml:space="preserve"> Rollout!X85</f>
        <v>9.9661016949152543</v>
      </c>
      <c r="Y11" s="1023">
        <f xml:space="preserve"> Rollout!Y85</f>
        <v>12.076271186440678</v>
      </c>
      <c r="Z11" s="1023">
        <f xml:space="preserve"> Rollout!Z85</f>
        <v>15.0635593220339</v>
      </c>
      <c r="AA11" s="1023">
        <f xml:space="preserve"> Rollout!AA85</f>
        <v>17.466101694915256</v>
      </c>
      <c r="AB11" s="1023">
        <f xml:space="preserve"> Rollout!AB85</f>
        <v>21.038135593220339</v>
      </c>
      <c r="AC11" s="1023">
        <f xml:space="preserve"> Rollout!AC85</f>
        <v>24.217283898305084</v>
      </c>
      <c r="AD11" s="1023">
        <f xml:space="preserve"> Rollout!AD85</f>
        <v>11.822033898305085</v>
      </c>
      <c r="AE11" s="1023">
        <f xml:space="preserve"> Rollout!AE85</f>
        <v>11.822033898305085</v>
      </c>
      <c r="AF11" s="1023">
        <f xml:space="preserve"> Rollout!AF85</f>
        <v>11.822033898305085</v>
      </c>
      <c r="AG11" s="1023">
        <f xml:space="preserve"> Rollout!AG85</f>
        <v>11.822033898305085</v>
      </c>
      <c r="AH11" s="1023">
        <f xml:space="preserve"> Rollout!AH85</f>
        <v>11.822033898305085</v>
      </c>
      <c r="AI11" s="1023">
        <f xml:space="preserve"> Rollout!AI85</f>
        <v>11.822033898305085</v>
      </c>
      <c r="AJ11" s="1023">
        <f xml:space="preserve"> Rollout!AJ85</f>
        <v>11.822033898305085</v>
      </c>
      <c r="AK11" s="1023">
        <f xml:space="preserve"> Rollout!AK85</f>
        <v>11.822033898305085</v>
      </c>
      <c r="AL11" s="1023">
        <f xml:space="preserve"> Rollout!AL85</f>
        <v>10.865822033898306</v>
      </c>
      <c r="AM11" s="1023">
        <f xml:space="preserve"> Rollout!AM85</f>
        <v>0</v>
      </c>
      <c r="AN11" s="1023">
        <f xml:space="preserve"> Rollout!AN85</f>
        <v>0</v>
      </c>
      <c r="AO11" s="1023">
        <f xml:space="preserve"> Rollout!AO85</f>
        <v>0</v>
      </c>
      <c r="AP11" s="1023">
        <f xml:space="preserve"> Rollout!AP85</f>
        <v>0</v>
      </c>
      <c r="AQ11" s="1023">
        <f xml:space="preserve"> Rollout!AQ85</f>
        <v>0</v>
      </c>
      <c r="AR11" s="1023">
        <f xml:space="preserve"> Rollout!AR85</f>
        <v>0</v>
      </c>
      <c r="AS11" s="1023">
        <f xml:space="preserve"> Rollout!AS85</f>
        <v>0</v>
      </c>
      <c r="AT11" s="1023">
        <f xml:space="preserve"> Rollout!AT85</f>
        <v>0</v>
      </c>
      <c r="AU11" s="1023">
        <f xml:space="preserve"> Rollout!AU85</f>
        <v>0</v>
      </c>
      <c r="AV11" s="1023">
        <f xml:space="preserve"> Rollout!AV85</f>
        <v>0</v>
      </c>
      <c r="AW11" s="1023">
        <f xml:space="preserve"> Rollout!AW85</f>
        <v>0</v>
      </c>
      <c r="AX11" s="1023">
        <f xml:space="preserve"> Rollout!AX85</f>
        <v>0</v>
      </c>
      <c r="AY11" s="1023">
        <f xml:space="preserve"> Rollout!AY85</f>
        <v>0</v>
      </c>
      <c r="AZ11" s="1023">
        <f xml:space="preserve"> Rollout!AZ85</f>
        <v>0</v>
      </c>
      <c r="BA11" s="1023">
        <f xml:space="preserve"> Rollout!BA85</f>
        <v>0</v>
      </c>
      <c r="BB11" s="1023">
        <f xml:space="preserve"> Rollout!BB85</f>
        <v>0</v>
      </c>
      <c r="BC11" s="1023">
        <f xml:space="preserve"> Rollout!BC85</f>
        <v>0</v>
      </c>
      <c r="BD11" s="1023">
        <f xml:space="preserve"> Rollout!BD85</f>
        <v>0</v>
      </c>
      <c r="BE11" s="1023">
        <f xml:space="preserve"> Rollout!BE85</f>
        <v>0</v>
      </c>
      <c r="BF11" s="1023">
        <f xml:space="preserve"> Rollout!BF85</f>
        <v>0</v>
      </c>
      <c r="BG11" s="1023">
        <f xml:space="preserve"> Rollout!BG85</f>
        <v>0</v>
      </c>
      <c r="BH11" s="1023">
        <f xml:space="preserve"> Rollout!BH85</f>
        <v>0</v>
      </c>
      <c r="BI11" s="1023">
        <f xml:space="preserve"> Rollout!BI85</f>
        <v>0</v>
      </c>
      <c r="BJ11" s="1023">
        <f xml:space="preserve"> Rollout!BJ85</f>
        <v>0</v>
      </c>
      <c r="BK11" s="1023">
        <f xml:space="preserve"> Rollout!BK85</f>
        <v>0</v>
      </c>
      <c r="BL11" s="1023">
        <f xml:space="preserve"> Rollout!BL85</f>
        <v>0</v>
      </c>
      <c r="BM11" s="1023">
        <f xml:space="preserve"> Rollout!BM85</f>
        <v>0</v>
      </c>
      <c r="BN11" s="1023">
        <f xml:space="preserve"> Rollout!BN85</f>
        <v>0</v>
      </c>
      <c r="BO11" s="1023">
        <f xml:space="preserve"> Rollout!BO85</f>
        <v>0</v>
      </c>
      <c r="BP11" s="1023">
        <f xml:space="preserve"> Rollout!BP85</f>
        <v>0</v>
      </c>
      <c r="BQ11" s="1023">
        <f xml:space="preserve"> Rollout!BQ85</f>
        <v>0</v>
      </c>
      <c r="BR11" s="1023">
        <f xml:space="preserve"> Rollout!BR85</f>
        <v>0</v>
      </c>
      <c r="BS11" s="1023">
        <f xml:space="preserve"> Rollout!BS85</f>
        <v>0</v>
      </c>
      <c r="BT11" s="1023">
        <f xml:space="preserve"> Rollout!BT85</f>
        <v>0</v>
      </c>
      <c r="BU11" s="1023">
        <f xml:space="preserve"> Rollout!BU85</f>
        <v>0</v>
      </c>
      <c r="BV11" s="1023">
        <f xml:space="preserve"> Rollout!BV85</f>
        <v>0</v>
      </c>
      <c r="BW11" s="1023">
        <f xml:space="preserve"> Rollout!BW85</f>
        <v>0</v>
      </c>
      <c r="BX11" s="1023">
        <f xml:space="preserve"> Rollout!BX85</f>
        <v>0</v>
      </c>
      <c r="BY11" s="1023">
        <f xml:space="preserve"> Rollout!BY85</f>
        <v>0</v>
      </c>
      <c r="BZ11" s="1023">
        <f xml:space="preserve"> Rollout!BZ85</f>
        <v>0</v>
      </c>
      <c r="CA11" s="1023">
        <f xml:space="preserve"> Rollout!CA85</f>
        <v>0</v>
      </c>
      <c r="CB11" s="1023">
        <f xml:space="preserve"> Rollout!CB85</f>
        <v>0</v>
      </c>
      <c r="CC11" s="1023">
        <f xml:space="preserve"> Rollout!CC85</f>
        <v>0</v>
      </c>
      <c r="CD11" s="1023">
        <f xml:space="preserve"> Rollout!CD85</f>
        <v>0</v>
      </c>
      <c r="CE11" s="1023">
        <f xml:space="preserve"> Rollout!CE85</f>
        <v>0</v>
      </c>
      <c r="CF11" s="1023">
        <f xml:space="preserve"> Rollout!CF85</f>
        <v>0</v>
      </c>
      <c r="CG11" s="1023">
        <f xml:space="preserve"> Rollout!CG85</f>
        <v>0</v>
      </c>
      <c r="CH11" s="1023">
        <f xml:space="preserve"> Rollout!CH85</f>
        <v>0</v>
      </c>
      <c r="CI11" s="1023">
        <f xml:space="preserve"> Rollout!CI85</f>
        <v>0</v>
      </c>
      <c r="CJ11" s="1023">
        <f xml:space="preserve"> Rollout!CJ85</f>
        <v>0</v>
      </c>
      <c r="CK11" s="1023">
        <f xml:space="preserve"> Rollout!CK85</f>
        <v>0</v>
      </c>
      <c r="CL11" s="1023">
        <f xml:space="preserve"> Rollout!CL85</f>
        <v>0</v>
      </c>
      <c r="CM11" s="1023">
        <f xml:space="preserve"> Rollout!CM85</f>
        <v>0</v>
      </c>
      <c r="CN11" s="1023">
        <f xml:space="preserve"> Rollout!CN85</f>
        <v>0</v>
      </c>
      <c r="CO11" s="1023">
        <f xml:space="preserve"> Rollout!CO85</f>
        <v>0</v>
      </c>
      <c r="CP11" s="1023">
        <f xml:space="preserve"> Rollout!CP85</f>
        <v>0</v>
      </c>
      <c r="CQ11" s="1023">
        <f xml:space="preserve"> Rollout!CQ85</f>
        <v>0</v>
      </c>
      <c r="CR11" s="1023">
        <f xml:space="preserve"> Rollout!CR85</f>
        <v>0</v>
      </c>
      <c r="CS11" s="1023">
        <f xml:space="preserve"> Rollout!CS85</f>
        <v>0</v>
      </c>
      <c r="CT11" s="1023">
        <f xml:space="preserve"> Rollout!CT85</f>
        <v>0</v>
      </c>
      <c r="CU11" s="1023">
        <f xml:space="preserve"> Rollout!CU85</f>
        <v>0</v>
      </c>
      <c r="CV11" s="1023">
        <f xml:space="preserve"> Rollout!CV85</f>
        <v>0</v>
      </c>
      <c r="CW11" s="1023">
        <f xml:space="preserve"> Rollout!CW85</f>
        <v>0</v>
      </c>
      <c r="CX11" s="1023">
        <f xml:space="preserve"> Rollout!CX85</f>
        <v>0</v>
      </c>
      <c r="CY11" s="1023">
        <f xml:space="preserve"> Rollout!CY85</f>
        <v>0</v>
      </c>
      <c r="CZ11" s="1023">
        <f xml:space="preserve"> Rollout!CZ85</f>
        <v>0</v>
      </c>
      <c r="DA11" s="1023">
        <f xml:space="preserve"> Rollout!DA85</f>
        <v>0</v>
      </c>
      <c r="DB11" s="1023">
        <f xml:space="preserve"> Rollout!DB85</f>
        <v>0</v>
      </c>
      <c r="DC11" s="1023">
        <f xml:space="preserve"> Rollout!DC85</f>
        <v>0</v>
      </c>
      <c r="DD11" s="1023">
        <f xml:space="preserve"> Rollout!DD85</f>
        <v>0</v>
      </c>
      <c r="DE11" s="1023">
        <f xml:space="preserve"> Rollout!DE85</f>
        <v>0</v>
      </c>
      <c r="DF11" s="1023">
        <f xml:space="preserve"> Rollout!DF85</f>
        <v>0</v>
      </c>
      <c r="DG11" s="1023">
        <f xml:space="preserve"> Rollout!DG85</f>
        <v>0</v>
      </c>
      <c r="DH11" s="1023">
        <f xml:space="preserve"> Rollout!DH85</f>
        <v>0</v>
      </c>
      <c r="DI11" s="1023">
        <f xml:space="preserve"> Rollout!DI85</f>
        <v>0</v>
      </c>
      <c r="DJ11" s="1023">
        <f xml:space="preserve"> Rollout!DJ85</f>
        <v>0</v>
      </c>
      <c r="DK11" s="1023">
        <f xml:space="preserve"> Rollout!DK85</f>
        <v>0</v>
      </c>
      <c r="DL11" s="1023">
        <f xml:space="preserve"> Rollout!DL85</f>
        <v>0</v>
      </c>
      <c r="DM11" s="1023">
        <f xml:space="preserve"> Rollout!DM85</f>
        <v>0</v>
      </c>
      <c r="DN11" s="1023">
        <f xml:space="preserve"> Rollout!DN85</f>
        <v>0</v>
      </c>
      <c r="DO11" s="1023">
        <f xml:space="preserve"> Rollout!DO85</f>
        <v>0</v>
      </c>
      <c r="DP11" s="1023">
        <f xml:space="preserve"> Rollout!DP85</f>
        <v>0</v>
      </c>
      <c r="DQ11" s="1023">
        <f xml:space="preserve"> Rollout!DQ85</f>
        <v>0</v>
      </c>
      <c r="DR11" s="1023">
        <f xml:space="preserve"> Rollout!DR85</f>
        <v>0</v>
      </c>
      <c r="DS11" s="1023">
        <f xml:space="preserve"> Rollout!DS85</f>
        <v>0</v>
      </c>
      <c r="DT11" s="1023">
        <f xml:space="preserve"> Rollout!DT85</f>
        <v>0</v>
      </c>
      <c r="DU11" s="1023">
        <f xml:space="preserve"> Rollout!DU85</f>
        <v>0</v>
      </c>
      <c r="DV11" s="1023">
        <f xml:space="preserve"> Rollout!DV85</f>
        <v>0</v>
      </c>
      <c r="DW11" s="1023">
        <f xml:space="preserve"> Rollout!DW85</f>
        <v>0</v>
      </c>
      <c r="DX11" s="1023">
        <f xml:space="preserve"> Rollout!DX85</f>
        <v>0</v>
      </c>
      <c r="DY11" s="1023">
        <f xml:space="preserve"> Rollout!DY85</f>
        <v>0</v>
      </c>
      <c r="DZ11" s="1023">
        <f xml:space="preserve"> Rollout!DZ85</f>
        <v>0</v>
      </c>
      <c r="EA11" s="1023">
        <f xml:space="preserve"> Rollout!EA85</f>
        <v>0</v>
      </c>
      <c r="EB11" s="1023">
        <f xml:space="preserve"> Rollout!EB85</f>
        <v>0</v>
      </c>
      <c r="EC11" s="1023">
        <f xml:space="preserve"> Rollout!EC85</f>
        <v>0</v>
      </c>
      <c r="ED11" s="1023">
        <f xml:space="preserve"> Rollout!ED85</f>
        <v>0</v>
      </c>
      <c r="EE11" s="1023">
        <f xml:space="preserve"> Rollout!EE85</f>
        <v>0</v>
      </c>
      <c r="EF11" s="1023">
        <f xml:space="preserve"> Rollout!EF85</f>
        <v>0</v>
      </c>
      <c r="EG11" s="1023">
        <f xml:space="preserve"> Rollout!EG85</f>
        <v>0</v>
      </c>
      <c r="EH11" s="1023">
        <f xml:space="preserve"> Rollout!EH85</f>
        <v>0</v>
      </c>
    </row>
    <row r="12" spans="1:138" s="951" customFormat="1" ht="15" customHeight="1" outlineLevel="1" x14ac:dyDescent="0.35">
      <c r="B12" s="244"/>
      <c r="E12" s="951" t="str">
        <f xml:space="preserve"> Rollout!E86</f>
        <v>Payment from DISCOM (Cable)</v>
      </c>
      <c r="F12" s="951">
        <f xml:space="preserve"> Rollout!F86</f>
        <v>0</v>
      </c>
      <c r="G12" s="951" t="str">
        <f xml:space="preserve"> Rollout!G86</f>
        <v>INR Cr</v>
      </c>
      <c r="H12" s="951">
        <f>SUM(J12:EH12)</f>
        <v>196.13900519039998</v>
      </c>
      <c r="J12" s="1023">
        <f xml:space="preserve"> Rollout!J84</f>
        <v>0</v>
      </c>
      <c r="K12" s="1023">
        <f xml:space="preserve"> Rollout!K84</f>
        <v>0</v>
      </c>
      <c r="L12" s="1023">
        <f xml:space="preserve"> Rollout!L84</f>
        <v>0</v>
      </c>
      <c r="M12" s="1023">
        <f xml:space="preserve"> Rollout!M84</f>
        <v>0</v>
      </c>
      <c r="N12" s="1023">
        <f xml:space="preserve"> Rollout!N84</f>
        <v>0</v>
      </c>
      <c r="O12" s="1023">
        <f xml:space="preserve"> Rollout!O84</f>
        <v>0</v>
      </c>
      <c r="P12" s="1023">
        <f xml:space="preserve"> Rollout!P84</f>
        <v>0</v>
      </c>
      <c r="Q12" s="1023">
        <f xml:space="preserve"> Rollout!Q84</f>
        <v>3.4945304118402265</v>
      </c>
      <c r="R12" s="1023">
        <f xml:space="preserve"> Rollout!R84</f>
        <v>0</v>
      </c>
      <c r="S12" s="1023">
        <f xml:space="preserve"> Rollout!S84</f>
        <v>0</v>
      </c>
      <c r="T12" s="1023">
        <f xml:space="preserve"> Rollout!T84</f>
        <v>17.999163008626709</v>
      </c>
      <c r="U12" s="1023">
        <f xml:space="preserve"> Rollout!U84</f>
        <v>0</v>
      </c>
      <c r="V12" s="1023">
        <f xml:space="preserve"> Rollout!V84</f>
        <v>0</v>
      </c>
      <c r="W12" s="1023">
        <f xml:space="preserve"> Rollout!W84</f>
        <v>23.101287955953964</v>
      </c>
      <c r="X12" s="1023">
        <f xml:space="preserve"> Rollout!X84</f>
        <v>0</v>
      </c>
      <c r="Y12" s="1023">
        <f xml:space="preserve"> Rollout!Y84</f>
        <v>0</v>
      </c>
      <c r="Z12" s="1023">
        <f xml:space="preserve"> Rollout!Z84</f>
        <v>38.124211411973107</v>
      </c>
      <c r="AA12" s="1023">
        <f xml:space="preserve"> Rollout!AA84</f>
        <v>0</v>
      </c>
      <c r="AB12" s="1023">
        <f xml:space="preserve"> Rollout!AB84</f>
        <v>0</v>
      </c>
      <c r="AC12" s="1023">
        <f xml:space="preserve"> Rollout!AC84</f>
        <v>37.422031466097195</v>
      </c>
      <c r="AD12" s="1023">
        <f xml:space="preserve"> Rollout!AD84</f>
        <v>0</v>
      </c>
      <c r="AE12" s="1023">
        <f xml:space="preserve"> Rollout!AE84</f>
        <v>0</v>
      </c>
      <c r="AF12" s="1023">
        <f xml:space="preserve"> Rollout!AF84</f>
        <v>32.951223618155197</v>
      </c>
      <c r="AG12" s="1023">
        <f xml:space="preserve"> Rollout!AG84</f>
        <v>0</v>
      </c>
      <c r="AH12" s="1023">
        <f xml:space="preserve"> Rollout!AH84</f>
        <v>0</v>
      </c>
      <c r="AI12" s="1023">
        <f xml:space="preserve"> Rollout!AI84</f>
        <v>32.951223618155197</v>
      </c>
      <c r="AJ12" s="1023">
        <f xml:space="preserve"> Rollout!AJ84</f>
        <v>0</v>
      </c>
      <c r="AK12" s="1023">
        <f xml:space="preserve"> Rollout!AK84</f>
        <v>0</v>
      </c>
      <c r="AL12" s="1023">
        <f xml:space="preserve"> Rollout!AL84</f>
        <v>10.095333699598376</v>
      </c>
      <c r="AM12" s="1023">
        <f xml:space="preserve"> Rollout!AM84</f>
        <v>0</v>
      </c>
      <c r="AN12" s="1023">
        <f xml:space="preserve"> Rollout!AN84</f>
        <v>0</v>
      </c>
      <c r="AO12" s="1023">
        <f xml:space="preserve"> Rollout!AO84</f>
        <v>0</v>
      </c>
      <c r="AP12" s="1023">
        <f xml:space="preserve"> Rollout!AP84</f>
        <v>0</v>
      </c>
      <c r="AQ12" s="1023">
        <f xml:space="preserve"> Rollout!AQ84</f>
        <v>0</v>
      </c>
      <c r="AR12" s="1023">
        <f xml:space="preserve"> Rollout!AR84</f>
        <v>0</v>
      </c>
      <c r="AS12" s="1023">
        <f xml:space="preserve"> Rollout!AS84</f>
        <v>0</v>
      </c>
      <c r="AT12" s="1023">
        <f xml:space="preserve"> Rollout!AT84</f>
        <v>0</v>
      </c>
      <c r="AU12" s="1023">
        <f xml:space="preserve"> Rollout!AU84</f>
        <v>0</v>
      </c>
      <c r="AV12" s="1023">
        <f xml:space="preserve"> Rollout!AV84</f>
        <v>0</v>
      </c>
      <c r="AW12" s="1023">
        <f xml:space="preserve"> Rollout!AW84</f>
        <v>0</v>
      </c>
      <c r="AX12" s="1023">
        <f xml:space="preserve"> Rollout!AX84</f>
        <v>0</v>
      </c>
      <c r="AY12" s="1023">
        <f xml:space="preserve"> Rollout!AY84</f>
        <v>0</v>
      </c>
      <c r="AZ12" s="1023">
        <f xml:space="preserve"> Rollout!AZ84</f>
        <v>0</v>
      </c>
      <c r="BA12" s="1023">
        <f xml:space="preserve"> Rollout!BA84</f>
        <v>0</v>
      </c>
      <c r="BB12" s="1023">
        <f xml:space="preserve"> Rollout!BB84</f>
        <v>0</v>
      </c>
      <c r="BC12" s="1023">
        <f xml:space="preserve"> Rollout!BC84</f>
        <v>0</v>
      </c>
      <c r="BD12" s="1023">
        <f xml:space="preserve"> Rollout!BD84</f>
        <v>0</v>
      </c>
      <c r="BE12" s="1023">
        <f xml:space="preserve"> Rollout!BE84</f>
        <v>0</v>
      </c>
      <c r="BF12" s="1023">
        <f xml:space="preserve"> Rollout!BF84</f>
        <v>0</v>
      </c>
      <c r="BG12" s="1023">
        <f xml:space="preserve"> Rollout!BG84</f>
        <v>0</v>
      </c>
      <c r="BH12" s="1023">
        <f xml:space="preserve"> Rollout!BH84</f>
        <v>0</v>
      </c>
      <c r="BI12" s="1023">
        <f xml:space="preserve"> Rollout!BI84</f>
        <v>0</v>
      </c>
      <c r="BJ12" s="1023">
        <f xml:space="preserve"> Rollout!BJ84</f>
        <v>0</v>
      </c>
      <c r="BK12" s="1023">
        <f xml:space="preserve"> Rollout!BK84</f>
        <v>0</v>
      </c>
      <c r="BL12" s="1023">
        <f xml:space="preserve"> Rollout!BL84</f>
        <v>0</v>
      </c>
      <c r="BM12" s="1023">
        <f xml:space="preserve"> Rollout!BM84</f>
        <v>0</v>
      </c>
      <c r="BN12" s="1023">
        <f xml:space="preserve"> Rollout!BN84</f>
        <v>0</v>
      </c>
      <c r="BO12" s="1023">
        <f xml:space="preserve"> Rollout!BO84</f>
        <v>0</v>
      </c>
      <c r="BP12" s="1023">
        <f xml:space="preserve"> Rollout!BP84</f>
        <v>0</v>
      </c>
      <c r="BQ12" s="1023">
        <f xml:space="preserve"> Rollout!BQ84</f>
        <v>0</v>
      </c>
      <c r="BR12" s="1023">
        <f xml:space="preserve"> Rollout!BR84</f>
        <v>0</v>
      </c>
      <c r="BS12" s="1023">
        <f xml:space="preserve"> Rollout!BS84</f>
        <v>0</v>
      </c>
      <c r="BT12" s="1023">
        <f xml:space="preserve"> Rollout!BT84</f>
        <v>0</v>
      </c>
      <c r="BU12" s="1023">
        <f xml:space="preserve"> Rollout!BU84</f>
        <v>0</v>
      </c>
      <c r="BV12" s="1023">
        <f xml:space="preserve"> Rollout!BV84</f>
        <v>0</v>
      </c>
      <c r="BW12" s="1023">
        <f xml:space="preserve"> Rollout!BW84</f>
        <v>0</v>
      </c>
      <c r="BX12" s="1023">
        <f xml:space="preserve"> Rollout!BX84</f>
        <v>0</v>
      </c>
      <c r="BY12" s="1023">
        <f xml:space="preserve"> Rollout!BY84</f>
        <v>0</v>
      </c>
      <c r="BZ12" s="1023">
        <f xml:space="preserve"> Rollout!BZ84</f>
        <v>0</v>
      </c>
      <c r="CA12" s="1023">
        <f xml:space="preserve"> Rollout!CA84</f>
        <v>0</v>
      </c>
      <c r="CB12" s="1023">
        <f xml:space="preserve"> Rollout!CB84</f>
        <v>0</v>
      </c>
      <c r="CC12" s="1023">
        <f xml:space="preserve"> Rollout!CC84</f>
        <v>0</v>
      </c>
      <c r="CD12" s="1023">
        <f xml:space="preserve"> Rollout!CD84</f>
        <v>0</v>
      </c>
      <c r="CE12" s="1023">
        <f xml:space="preserve"> Rollout!CE84</f>
        <v>0</v>
      </c>
      <c r="CF12" s="1023">
        <f xml:space="preserve"> Rollout!CF84</f>
        <v>0</v>
      </c>
      <c r="CG12" s="1023">
        <f xml:space="preserve"> Rollout!CG84</f>
        <v>0</v>
      </c>
      <c r="CH12" s="1023">
        <f xml:space="preserve"> Rollout!CH84</f>
        <v>0</v>
      </c>
      <c r="CI12" s="1023">
        <f xml:space="preserve"> Rollout!CI84</f>
        <v>0</v>
      </c>
      <c r="CJ12" s="1023">
        <f xml:space="preserve"> Rollout!CJ84</f>
        <v>0</v>
      </c>
      <c r="CK12" s="1023">
        <f xml:space="preserve"> Rollout!CK84</f>
        <v>0</v>
      </c>
      <c r="CL12" s="1023">
        <f xml:space="preserve"> Rollout!CL84</f>
        <v>0</v>
      </c>
      <c r="CM12" s="1023">
        <f xml:space="preserve"> Rollout!CM84</f>
        <v>0</v>
      </c>
      <c r="CN12" s="1023">
        <f xml:space="preserve"> Rollout!CN84</f>
        <v>0</v>
      </c>
      <c r="CO12" s="1023">
        <f xml:space="preserve"> Rollout!CO84</f>
        <v>0</v>
      </c>
      <c r="CP12" s="1023">
        <f xml:space="preserve"> Rollout!CP84</f>
        <v>0</v>
      </c>
      <c r="CQ12" s="1023">
        <f xml:space="preserve"> Rollout!CQ84</f>
        <v>0</v>
      </c>
      <c r="CR12" s="1023">
        <f xml:space="preserve"> Rollout!CR84</f>
        <v>0</v>
      </c>
      <c r="CS12" s="1023">
        <f xml:space="preserve"> Rollout!CS84</f>
        <v>0</v>
      </c>
      <c r="CT12" s="1023">
        <f xml:space="preserve"> Rollout!CT84</f>
        <v>0</v>
      </c>
      <c r="CU12" s="1023">
        <f xml:space="preserve"> Rollout!CU84</f>
        <v>0</v>
      </c>
      <c r="CV12" s="1023">
        <f xml:space="preserve"> Rollout!CV84</f>
        <v>0</v>
      </c>
      <c r="CW12" s="1023">
        <f xml:space="preserve"> Rollout!CW84</f>
        <v>0</v>
      </c>
      <c r="CX12" s="1023">
        <f xml:space="preserve"> Rollout!CX84</f>
        <v>0</v>
      </c>
      <c r="CY12" s="1023">
        <f xml:space="preserve"> Rollout!CY84</f>
        <v>0</v>
      </c>
      <c r="CZ12" s="1023">
        <f xml:space="preserve"> Rollout!CZ84</f>
        <v>0</v>
      </c>
      <c r="DA12" s="1023">
        <f xml:space="preserve"> Rollout!DA84</f>
        <v>0</v>
      </c>
      <c r="DB12" s="1023">
        <f xml:space="preserve"> Rollout!DB84</f>
        <v>0</v>
      </c>
      <c r="DC12" s="1023">
        <f xml:space="preserve"> Rollout!DC84</f>
        <v>0</v>
      </c>
      <c r="DD12" s="1023">
        <f xml:space="preserve"> Rollout!DD84</f>
        <v>0</v>
      </c>
      <c r="DE12" s="1023">
        <f xml:space="preserve"> Rollout!DE84</f>
        <v>0</v>
      </c>
      <c r="DF12" s="1023">
        <f xml:space="preserve"> Rollout!DF84</f>
        <v>0</v>
      </c>
      <c r="DG12" s="1023">
        <f xml:space="preserve"> Rollout!DG84</f>
        <v>0</v>
      </c>
      <c r="DH12" s="1023">
        <f xml:space="preserve"> Rollout!DH84</f>
        <v>0</v>
      </c>
      <c r="DI12" s="1023">
        <f xml:space="preserve"> Rollout!DI84</f>
        <v>0</v>
      </c>
      <c r="DJ12" s="1023">
        <f xml:space="preserve"> Rollout!DJ84</f>
        <v>0</v>
      </c>
      <c r="DK12" s="1023">
        <f xml:space="preserve"> Rollout!DK84</f>
        <v>0</v>
      </c>
      <c r="DL12" s="1023">
        <f xml:space="preserve"> Rollout!DL84</f>
        <v>0</v>
      </c>
      <c r="DM12" s="1023">
        <f xml:space="preserve"> Rollout!DM84</f>
        <v>0</v>
      </c>
      <c r="DN12" s="1023">
        <f xml:space="preserve"> Rollout!DN84</f>
        <v>0</v>
      </c>
      <c r="DO12" s="1023">
        <f xml:space="preserve"> Rollout!DO84</f>
        <v>0</v>
      </c>
      <c r="DP12" s="1023">
        <f xml:space="preserve"> Rollout!DP84</f>
        <v>0</v>
      </c>
      <c r="DQ12" s="1023">
        <f xml:space="preserve"> Rollout!DQ84</f>
        <v>0</v>
      </c>
      <c r="DR12" s="1023">
        <f xml:space="preserve"> Rollout!DR84</f>
        <v>0</v>
      </c>
      <c r="DS12" s="1023">
        <f xml:space="preserve"> Rollout!DS84</f>
        <v>0</v>
      </c>
      <c r="DT12" s="1023">
        <f xml:space="preserve"> Rollout!DT84</f>
        <v>0</v>
      </c>
      <c r="DU12" s="1023">
        <f xml:space="preserve"> Rollout!DU84</f>
        <v>0</v>
      </c>
      <c r="DV12" s="1023">
        <f xml:space="preserve"> Rollout!DV84</f>
        <v>0</v>
      </c>
      <c r="DW12" s="1023">
        <f xml:space="preserve"> Rollout!DW84</f>
        <v>0</v>
      </c>
      <c r="DX12" s="1023">
        <f xml:space="preserve"> Rollout!DX84</f>
        <v>0</v>
      </c>
      <c r="DY12" s="1023">
        <f xml:space="preserve"> Rollout!DY84</f>
        <v>0</v>
      </c>
      <c r="DZ12" s="1023">
        <f xml:space="preserve"> Rollout!DZ84</f>
        <v>0</v>
      </c>
      <c r="EA12" s="1023">
        <f xml:space="preserve"> Rollout!EA84</f>
        <v>0</v>
      </c>
      <c r="EB12" s="1023">
        <f xml:space="preserve"> Rollout!EB84</f>
        <v>0</v>
      </c>
      <c r="EC12" s="1023">
        <f xml:space="preserve"> Rollout!EC84</f>
        <v>0</v>
      </c>
      <c r="ED12" s="1023">
        <f xml:space="preserve"> Rollout!ED84</f>
        <v>0</v>
      </c>
      <c r="EE12" s="1023">
        <f xml:space="preserve"> Rollout!EE84</f>
        <v>0</v>
      </c>
      <c r="EF12" s="1023">
        <f xml:space="preserve"> Rollout!EF84</f>
        <v>0</v>
      </c>
      <c r="EG12" s="1023">
        <f xml:space="preserve"> Rollout!EG84</f>
        <v>0</v>
      </c>
      <c r="EH12" s="1023">
        <f xml:space="preserve"> Rollout!EH84</f>
        <v>0</v>
      </c>
    </row>
    <row r="13" spans="1:138" s="836" customFormat="1" ht="15" customHeight="1" outlineLevel="1" x14ac:dyDescent="0.35">
      <c r="B13" s="38"/>
      <c r="E13" s="836" t="str">
        <f xml:space="preserve"> Time_M!E88</f>
        <v xml:space="preserve">Upfront flag </v>
      </c>
      <c r="F13" s="836">
        <f xml:space="preserve"> Time_M!F88</f>
        <v>0</v>
      </c>
      <c r="G13" s="836" t="str">
        <f xml:space="preserve"> Time_M!G88</f>
        <v>flag</v>
      </c>
      <c r="H13" s="836">
        <f xml:space="preserve"> Time_M!H88</f>
        <v>113</v>
      </c>
      <c r="J13" s="836">
        <f xml:space="preserve"> Time_M!J88</f>
        <v>1</v>
      </c>
      <c r="K13" s="836">
        <f xml:space="preserve"> Time_M!K88</f>
        <v>1</v>
      </c>
      <c r="L13" s="836">
        <f xml:space="preserve"> Time_M!L88</f>
        <v>1</v>
      </c>
      <c r="M13" s="836">
        <f xml:space="preserve"> Time_M!M88</f>
        <v>1</v>
      </c>
      <c r="N13" s="836">
        <f xml:space="preserve"> Time_M!N88</f>
        <v>1</v>
      </c>
      <c r="O13" s="836">
        <f xml:space="preserve"> Time_M!O88</f>
        <v>1</v>
      </c>
      <c r="P13" s="836">
        <f xml:space="preserve"> Time_M!P88</f>
        <v>1</v>
      </c>
      <c r="Q13" s="836">
        <f xml:space="preserve"> Time_M!Q88</f>
        <v>1</v>
      </c>
      <c r="R13" s="836">
        <f xml:space="preserve"> Time_M!R88</f>
        <v>1</v>
      </c>
      <c r="S13" s="836">
        <f xml:space="preserve"> Time_M!S88</f>
        <v>1</v>
      </c>
      <c r="T13" s="836">
        <f xml:space="preserve"> Time_M!T88</f>
        <v>1</v>
      </c>
      <c r="U13" s="836">
        <f xml:space="preserve"> Time_M!U88</f>
        <v>1</v>
      </c>
      <c r="V13" s="836">
        <f xml:space="preserve"> Time_M!V88</f>
        <v>1</v>
      </c>
      <c r="W13" s="836">
        <f xml:space="preserve"> Time_M!W88</f>
        <v>1</v>
      </c>
      <c r="X13" s="836">
        <f xml:space="preserve"> Time_M!X88</f>
        <v>1</v>
      </c>
      <c r="Y13" s="836">
        <f xml:space="preserve"> Time_M!Y88</f>
        <v>1</v>
      </c>
      <c r="Z13" s="836">
        <f xml:space="preserve"> Time_M!Z88</f>
        <v>1</v>
      </c>
      <c r="AA13" s="836">
        <f xml:space="preserve"> Time_M!AA88</f>
        <v>1</v>
      </c>
      <c r="AB13" s="836">
        <f xml:space="preserve"> Time_M!AB88</f>
        <v>1</v>
      </c>
      <c r="AC13" s="836">
        <f xml:space="preserve"> Time_M!AC88</f>
        <v>1</v>
      </c>
      <c r="AD13" s="836">
        <f xml:space="preserve"> Time_M!AD88</f>
        <v>1</v>
      </c>
      <c r="AE13" s="836">
        <f xml:space="preserve"> Time_M!AE88</f>
        <v>1</v>
      </c>
      <c r="AF13" s="836">
        <f xml:space="preserve"> Time_M!AF88</f>
        <v>1</v>
      </c>
      <c r="AG13" s="836">
        <f xml:space="preserve"> Time_M!AG88</f>
        <v>1</v>
      </c>
      <c r="AH13" s="836">
        <f xml:space="preserve"> Time_M!AH88</f>
        <v>1</v>
      </c>
      <c r="AI13" s="836">
        <f xml:space="preserve"> Time_M!AI88</f>
        <v>1</v>
      </c>
      <c r="AJ13" s="836">
        <f xml:space="preserve"> Time_M!AJ88</f>
        <v>1</v>
      </c>
      <c r="AK13" s="836">
        <f xml:space="preserve"> Time_M!AK88</f>
        <v>1</v>
      </c>
      <c r="AL13" s="836">
        <f xml:space="preserve"> Time_M!AL88</f>
        <v>1</v>
      </c>
      <c r="AM13" s="836">
        <f xml:space="preserve"> Time_M!AM88</f>
        <v>1</v>
      </c>
      <c r="AN13" s="836">
        <f xml:space="preserve"> Time_M!AN88</f>
        <v>1</v>
      </c>
      <c r="AO13" s="836">
        <f xml:space="preserve"> Time_M!AO88</f>
        <v>1</v>
      </c>
      <c r="AP13" s="836">
        <f xml:space="preserve"> Time_M!AP88</f>
        <v>1</v>
      </c>
      <c r="AQ13" s="836">
        <f xml:space="preserve"> Time_M!AQ88</f>
        <v>1</v>
      </c>
      <c r="AR13" s="836">
        <f xml:space="preserve"> Time_M!AR88</f>
        <v>1</v>
      </c>
      <c r="AS13" s="836">
        <f xml:space="preserve"> Time_M!AS88</f>
        <v>1</v>
      </c>
      <c r="AT13" s="836">
        <f xml:space="preserve"> Time_M!AT88</f>
        <v>1</v>
      </c>
      <c r="AU13" s="836">
        <f xml:space="preserve"> Time_M!AU88</f>
        <v>1</v>
      </c>
      <c r="AV13" s="836">
        <f xml:space="preserve"> Time_M!AV88</f>
        <v>1</v>
      </c>
      <c r="AW13" s="836">
        <f xml:space="preserve"> Time_M!AW88</f>
        <v>1</v>
      </c>
      <c r="AX13" s="836">
        <f xml:space="preserve"> Time_M!AX88</f>
        <v>1</v>
      </c>
      <c r="AY13" s="836">
        <f xml:space="preserve"> Time_M!AY88</f>
        <v>1</v>
      </c>
      <c r="AZ13" s="836">
        <f xml:space="preserve"> Time_M!AZ88</f>
        <v>1</v>
      </c>
      <c r="BA13" s="836">
        <f xml:space="preserve"> Time_M!BA88</f>
        <v>1</v>
      </c>
      <c r="BB13" s="836">
        <f xml:space="preserve"> Time_M!BB88</f>
        <v>1</v>
      </c>
      <c r="BC13" s="836">
        <f xml:space="preserve"> Time_M!BC88</f>
        <v>1</v>
      </c>
      <c r="BD13" s="836">
        <f xml:space="preserve"> Time_M!BD88</f>
        <v>1</v>
      </c>
      <c r="BE13" s="836">
        <f xml:space="preserve"> Time_M!BE88</f>
        <v>1</v>
      </c>
      <c r="BF13" s="836">
        <f xml:space="preserve"> Time_M!BF88</f>
        <v>1</v>
      </c>
      <c r="BG13" s="836">
        <f xml:space="preserve"> Time_M!BG88</f>
        <v>1</v>
      </c>
      <c r="BH13" s="836">
        <f xml:space="preserve"> Time_M!BH88</f>
        <v>1</v>
      </c>
      <c r="BI13" s="836">
        <f xml:space="preserve"> Time_M!BI88</f>
        <v>1</v>
      </c>
      <c r="BJ13" s="836">
        <f xml:space="preserve"> Time_M!BJ88</f>
        <v>1</v>
      </c>
      <c r="BK13" s="836">
        <f xml:space="preserve"> Time_M!BK88</f>
        <v>1</v>
      </c>
      <c r="BL13" s="836">
        <f xml:space="preserve"> Time_M!BL88</f>
        <v>1</v>
      </c>
      <c r="BM13" s="836">
        <f xml:space="preserve"> Time_M!BM88</f>
        <v>1</v>
      </c>
      <c r="BN13" s="836">
        <f xml:space="preserve"> Time_M!BN88</f>
        <v>1</v>
      </c>
      <c r="BO13" s="836">
        <f xml:space="preserve"> Time_M!BO88</f>
        <v>1</v>
      </c>
      <c r="BP13" s="836">
        <f xml:space="preserve"> Time_M!BP88</f>
        <v>1</v>
      </c>
      <c r="BQ13" s="836">
        <f xml:space="preserve"> Time_M!BQ88</f>
        <v>1</v>
      </c>
      <c r="BR13" s="836">
        <f xml:space="preserve"> Time_M!BR88</f>
        <v>1</v>
      </c>
      <c r="BS13" s="836">
        <f xml:space="preserve"> Time_M!BS88</f>
        <v>1</v>
      </c>
      <c r="BT13" s="836">
        <f xml:space="preserve"> Time_M!BT88</f>
        <v>1</v>
      </c>
      <c r="BU13" s="836">
        <f xml:space="preserve"> Time_M!BU88</f>
        <v>1</v>
      </c>
      <c r="BV13" s="836">
        <f xml:space="preserve"> Time_M!BV88</f>
        <v>1</v>
      </c>
      <c r="BW13" s="836">
        <f xml:space="preserve"> Time_M!BW88</f>
        <v>1</v>
      </c>
      <c r="BX13" s="836">
        <f xml:space="preserve"> Time_M!BX88</f>
        <v>1</v>
      </c>
      <c r="BY13" s="836">
        <f xml:space="preserve"> Time_M!BY88</f>
        <v>1</v>
      </c>
      <c r="BZ13" s="836">
        <f xml:space="preserve"> Time_M!BZ88</f>
        <v>1</v>
      </c>
      <c r="CA13" s="836">
        <f xml:space="preserve"> Time_M!CA88</f>
        <v>1</v>
      </c>
      <c r="CB13" s="836">
        <f xml:space="preserve"> Time_M!CB88</f>
        <v>1</v>
      </c>
      <c r="CC13" s="836">
        <f xml:space="preserve"> Time_M!CC88</f>
        <v>1</v>
      </c>
      <c r="CD13" s="836">
        <f xml:space="preserve"> Time_M!CD88</f>
        <v>1</v>
      </c>
      <c r="CE13" s="836">
        <f xml:space="preserve"> Time_M!CE88</f>
        <v>1</v>
      </c>
      <c r="CF13" s="836">
        <f xml:space="preserve"> Time_M!CF88</f>
        <v>1</v>
      </c>
      <c r="CG13" s="836">
        <f xml:space="preserve"> Time_M!CG88</f>
        <v>1</v>
      </c>
      <c r="CH13" s="836">
        <f xml:space="preserve"> Time_M!CH88</f>
        <v>1</v>
      </c>
      <c r="CI13" s="836">
        <f xml:space="preserve"> Time_M!CI88</f>
        <v>1</v>
      </c>
      <c r="CJ13" s="836">
        <f xml:space="preserve"> Time_M!CJ88</f>
        <v>1</v>
      </c>
      <c r="CK13" s="836">
        <f xml:space="preserve"> Time_M!CK88</f>
        <v>1</v>
      </c>
      <c r="CL13" s="836">
        <f xml:space="preserve"> Time_M!CL88</f>
        <v>1</v>
      </c>
      <c r="CM13" s="836">
        <f xml:space="preserve"> Time_M!CM88</f>
        <v>1</v>
      </c>
      <c r="CN13" s="836">
        <f xml:space="preserve"> Time_M!CN88</f>
        <v>1</v>
      </c>
      <c r="CO13" s="836">
        <f xml:space="preserve"> Time_M!CO88</f>
        <v>1</v>
      </c>
      <c r="CP13" s="836">
        <f xml:space="preserve"> Time_M!CP88</f>
        <v>1</v>
      </c>
      <c r="CQ13" s="836">
        <f xml:space="preserve"> Time_M!CQ88</f>
        <v>1</v>
      </c>
      <c r="CR13" s="836">
        <f xml:space="preserve"> Time_M!CR88</f>
        <v>1</v>
      </c>
      <c r="CS13" s="836">
        <f xml:space="preserve"> Time_M!CS88</f>
        <v>1</v>
      </c>
      <c r="CT13" s="836">
        <f xml:space="preserve"> Time_M!CT88</f>
        <v>1</v>
      </c>
      <c r="CU13" s="836">
        <f xml:space="preserve"> Time_M!CU88</f>
        <v>1</v>
      </c>
      <c r="CV13" s="836">
        <f xml:space="preserve"> Time_M!CV88</f>
        <v>1</v>
      </c>
      <c r="CW13" s="836">
        <f xml:space="preserve"> Time_M!CW88</f>
        <v>1</v>
      </c>
      <c r="CX13" s="836">
        <f xml:space="preserve"> Time_M!CX88</f>
        <v>1</v>
      </c>
      <c r="CY13" s="836">
        <f xml:space="preserve"> Time_M!CY88</f>
        <v>1</v>
      </c>
      <c r="CZ13" s="836">
        <f xml:space="preserve"> Time_M!CZ88</f>
        <v>1</v>
      </c>
      <c r="DA13" s="836">
        <f xml:space="preserve"> Time_M!DA88</f>
        <v>1</v>
      </c>
      <c r="DB13" s="836">
        <f xml:space="preserve"> Time_M!DB88</f>
        <v>1</v>
      </c>
      <c r="DC13" s="836">
        <f xml:space="preserve"> Time_M!DC88</f>
        <v>1</v>
      </c>
      <c r="DD13" s="836">
        <f xml:space="preserve"> Time_M!DD88</f>
        <v>1</v>
      </c>
      <c r="DE13" s="836">
        <f xml:space="preserve"> Time_M!DE88</f>
        <v>1</v>
      </c>
      <c r="DF13" s="836">
        <f xml:space="preserve"> Time_M!DF88</f>
        <v>1</v>
      </c>
      <c r="DG13" s="836">
        <f xml:space="preserve"> Time_M!DG88</f>
        <v>1</v>
      </c>
      <c r="DH13" s="836">
        <f xml:space="preserve"> Time_M!DH88</f>
        <v>1</v>
      </c>
      <c r="DI13" s="836">
        <f xml:space="preserve"> Time_M!DI88</f>
        <v>1</v>
      </c>
      <c r="DJ13" s="836">
        <f xml:space="preserve"> Time_M!DJ88</f>
        <v>1</v>
      </c>
      <c r="DK13" s="836">
        <f xml:space="preserve"> Time_M!DK88</f>
        <v>1</v>
      </c>
      <c r="DL13" s="836">
        <f xml:space="preserve"> Time_M!DL88</f>
        <v>1</v>
      </c>
      <c r="DM13" s="836">
        <f xml:space="preserve"> Time_M!DM88</f>
        <v>1</v>
      </c>
      <c r="DN13" s="836">
        <f xml:space="preserve"> Time_M!DN88</f>
        <v>1</v>
      </c>
      <c r="DO13" s="836">
        <f xml:space="preserve"> Time_M!DO88</f>
        <v>1</v>
      </c>
      <c r="DP13" s="836">
        <f xml:space="preserve"> Time_M!DP88</f>
        <v>1</v>
      </c>
      <c r="DQ13" s="836">
        <f xml:space="preserve"> Time_M!DQ88</f>
        <v>1</v>
      </c>
      <c r="DR13" s="836">
        <f xml:space="preserve"> Time_M!DR88</f>
        <v>1</v>
      </c>
      <c r="DS13" s="836">
        <f xml:space="preserve"> Time_M!DS88</f>
        <v>0</v>
      </c>
      <c r="DT13" s="836">
        <f xml:space="preserve"> Time_M!DT88</f>
        <v>0</v>
      </c>
      <c r="DU13" s="836">
        <f xml:space="preserve"> Time_M!DU88</f>
        <v>0</v>
      </c>
      <c r="DV13" s="836">
        <f xml:space="preserve"> Time_M!DV88</f>
        <v>0</v>
      </c>
      <c r="DW13" s="836">
        <f xml:space="preserve"> Time_M!DW88</f>
        <v>0</v>
      </c>
      <c r="DX13" s="836">
        <f xml:space="preserve"> Time_M!DX88</f>
        <v>0</v>
      </c>
      <c r="DY13" s="836">
        <f xml:space="preserve"> Time_M!DY88</f>
        <v>0</v>
      </c>
      <c r="DZ13" s="836">
        <f xml:space="preserve"> Time_M!DZ88</f>
        <v>0</v>
      </c>
      <c r="EA13" s="836">
        <f xml:space="preserve"> Time_M!EA88</f>
        <v>0</v>
      </c>
      <c r="EB13" s="836">
        <f xml:space="preserve"> Time_M!EB88</f>
        <v>0</v>
      </c>
      <c r="EC13" s="836">
        <f xml:space="preserve"> Time_M!EC88</f>
        <v>0</v>
      </c>
      <c r="ED13" s="836">
        <f xml:space="preserve"> Time_M!ED88</f>
        <v>0</v>
      </c>
      <c r="EE13" s="836">
        <f xml:space="preserve"> Time_M!EE88</f>
        <v>0</v>
      </c>
      <c r="EF13" s="836">
        <f xml:space="preserve"> Time_M!EF88</f>
        <v>0</v>
      </c>
      <c r="EG13" s="836">
        <f xml:space="preserve"> Time_M!EG88</f>
        <v>0</v>
      </c>
      <c r="EH13" s="836">
        <f xml:space="preserve"> Time_M!EH88</f>
        <v>0</v>
      </c>
    </row>
    <row r="14" spans="1:138" s="836" customFormat="1" ht="15" customHeight="1" outlineLevel="1" x14ac:dyDescent="0.25">
      <c r="B14" s="38"/>
      <c r="E14" s="836" t="s">
        <v>54</v>
      </c>
      <c r="G14" s="1021" t="s">
        <v>473</v>
      </c>
      <c r="H14" s="1021">
        <f xml:space="preserve"> SUM(J14:EH14)</f>
        <v>439.21492044463741</v>
      </c>
      <c r="I14" s="850"/>
      <c r="J14" s="1024">
        <f>( J12+J11) * J13</f>
        <v>0</v>
      </c>
      <c r="K14" s="1024">
        <f>( K12+K11) * K13</f>
        <v>0</v>
      </c>
      <c r="L14" s="1024">
        <f>( L12+L11) * L13</f>
        <v>0</v>
      </c>
      <c r="M14" s="1024">
        <f t="shared" ref="M14:BV14" si="0">( M12+M11) * M13</f>
        <v>0</v>
      </c>
      <c r="N14" s="1024">
        <f t="shared" si="0"/>
        <v>0</v>
      </c>
      <c r="O14" s="1024">
        <f t="shared" si="0"/>
        <v>0</v>
      </c>
      <c r="P14" s="1024">
        <f t="shared" si="0"/>
        <v>0</v>
      </c>
      <c r="Q14" s="1024">
        <f t="shared" si="0"/>
        <v>3.4945304118402265</v>
      </c>
      <c r="R14" s="1024">
        <f t="shared" si="0"/>
        <v>0</v>
      </c>
      <c r="S14" s="1024">
        <f t="shared" si="0"/>
        <v>4.8063686440677973</v>
      </c>
      <c r="T14" s="1024">
        <f t="shared" si="0"/>
        <v>25.677129110321626</v>
      </c>
      <c r="U14" s="1024">
        <f t="shared" si="0"/>
        <v>8.4406779661016955</v>
      </c>
      <c r="V14" s="1024">
        <f t="shared" si="0"/>
        <v>8.4406779661016955</v>
      </c>
      <c r="W14" s="1024">
        <f t="shared" si="0"/>
        <v>31.54196592205566</v>
      </c>
      <c r="X14" s="1024">
        <f t="shared" si="0"/>
        <v>9.9661016949152543</v>
      </c>
      <c r="Y14" s="1024">
        <f t="shared" si="0"/>
        <v>12.076271186440678</v>
      </c>
      <c r="Z14" s="1024">
        <f t="shared" si="0"/>
        <v>53.187770734007003</v>
      </c>
      <c r="AA14" s="1024">
        <f t="shared" si="0"/>
        <v>17.466101694915256</v>
      </c>
      <c r="AB14" s="1024">
        <f t="shared" si="0"/>
        <v>21.038135593220339</v>
      </c>
      <c r="AC14" s="1024">
        <f t="shared" si="0"/>
        <v>61.639315364402279</v>
      </c>
      <c r="AD14" s="1024">
        <f t="shared" si="0"/>
        <v>11.822033898305085</v>
      </c>
      <c r="AE14" s="1024">
        <f t="shared" si="0"/>
        <v>11.822033898305085</v>
      </c>
      <c r="AF14" s="1024">
        <f t="shared" si="0"/>
        <v>44.773257516460284</v>
      </c>
      <c r="AG14" s="1024">
        <f t="shared" si="0"/>
        <v>11.822033898305085</v>
      </c>
      <c r="AH14" s="1024">
        <f t="shared" si="0"/>
        <v>11.822033898305085</v>
      </c>
      <c r="AI14" s="1024">
        <f t="shared" si="0"/>
        <v>44.773257516460284</v>
      </c>
      <c r="AJ14" s="1024">
        <f t="shared" si="0"/>
        <v>11.822033898305085</v>
      </c>
      <c r="AK14" s="1024">
        <f t="shared" si="0"/>
        <v>11.822033898305085</v>
      </c>
      <c r="AL14" s="1024">
        <f t="shared" si="0"/>
        <v>20.961155733496682</v>
      </c>
      <c r="AM14" s="1024">
        <f t="shared" si="0"/>
        <v>0</v>
      </c>
      <c r="AN14" s="1024">
        <f t="shared" si="0"/>
        <v>0</v>
      </c>
      <c r="AO14" s="1024">
        <f t="shared" si="0"/>
        <v>0</v>
      </c>
      <c r="AP14" s="1024">
        <f t="shared" si="0"/>
        <v>0</v>
      </c>
      <c r="AQ14" s="1024">
        <f t="shared" si="0"/>
        <v>0</v>
      </c>
      <c r="AR14" s="1024">
        <f t="shared" si="0"/>
        <v>0</v>
      </c>
      <c r="AS14" s="1024">
        <f t="shared" si="0"/>
        <v>0</v>
      </c>
      <c r="AT14" s="1024">
        <f t="shared" si="0"/>
        <v>0</v>
      </c>
      <c r="AU14" s="1024">
        <f t="shared" si="0"/>
        <v>0</v>
      </c>
      <c r="AV14" s="1024">
        <f t="shared" si="0"/>
        <v>0</v>
      </c>
      <c r="AW14" s="1024">
        <f t="shared" si="0"/>
        <v>0</v>
      </c>
      <c r="AX14" s="1024">
        <f t="shared" si="0"/>
        <v>0</v>
      </c>
      <c r="AY14" s="1024">
        <f t="shared" si="0"/>
        <v>0</v>
      </c>
      <c r="AZ14" s="1024">
        <f t="shared" si="0"/>
        <v>0</v>
      </c>
      <c r="BA14" s="1024">
        <f t="shared" si="0"/>
        <v>0</v>
      </c>
      <c r="BB14" s="1024">
        <f t="shared" si="0"/>
        <v>0</v>
      </c>
      <c r="BC14" s="1024">
        <f t="shared" si="0"/>
        <v>0</v>
      </c>
      <c r="BD14" s="1024">
        <f t="shared" si="0"/>
        <v>0</v>
      </c>
      <c r="BE14" s="1024">
        <f t="shared" si="0"/>
        <v>0</v>
      </c>
      <c r="BF14" s="1024">
        <f t="shared" si="0"/>
        <v>0</v>
      </c>
      <c r="BG14" s="1024">
        <f t="shared" si="0"/>
        <v>0</v>
      </c>
      <c r="BH14" s="1024">
        <f t="shared" si="0"/>
        <v>0</v>
      </c>
      <c r="BI14" s="1024">
        <f t="shared" si="0"/>
        <v>0</v>
      </c>
      <c r="BJ14" s="1024">
        <f t="shared" si="0"/>
        <v>0</v>
      </c>
      <c r="BK14" s="1024">
        <f t="shared" si="0"/>
        <v>0</v>
      </c>
      <c r="BL14" s="1024">
        <f t="shared" si="0"/>
        <v>0</v>
      </c>
      <c r="BM14" s="1024">
        <f t="shared" si="0"/>
        <v>0</v>
      </c>
      <c r="BN14" s="1024">
        <f t="shared" si="0"/>
        <v>0</v>
      </c>
      <c r="BO14" s="1024">
        <f t="shared" si="0"/>
        <v>0</v>
      </c>
      <c r="BP14" s="1024">
        <f t="shared" si="0"/>
        <v>0</v>
      </c>
      <c r="BQ14" s="1024">
        <f t="shared" si="0"/>
        <v>0</v>
      </c>
      <c r="BR14" s="1024">
        <f t="shared" si="0"/>
        <v>0</v>
      </c>
      <c r="BS14" s="1024">
        <f t="shared" si="0"/>
        <v>0</v>
      </c>
      <c r="BT14" s="1024">
        <f t="shared" si="0"/>
        <v>0</v>
      </c>
      <c r="BU14" s="1024">
        <f t="shared" si="0"/>
        <v>0</v>
      </c>
      <c r="BV14" s="1024">
        <f t="shared" si="0"/>
        <v>0</v>
      </c>
      <c r="BW14" s="1024">
        <f t="shared" ref="BW14:EH14" si="1">( BW12+BW11) * BW13</f>
        <v>0</v>
      </c>
      <c r="BX14" s="1024">
        <f t="shared" si="1"/>
        <v>0</v>
      </c>
      <c r="BY14" s="1024">
        <f t="shared" si="1"/>
        <v>0</v>
      </c>
      <c r="BZ14" s="1024">
        <f t="shared" si="1"/>
        <v>0</v>
      </c>
      <c r="CA14" s="1024">
        <f t="shared" si="1"/>
        <v>0</v>
      </c>
      <c r="CB14" s="1024">
        <f t="shared" si="1"/>
        <v>0</v>
      </c>
      <c r="CC14" s="1024">
        <f t="shared" si="1"/>
        <v>0</v>
      </c>
      <c r="CD14" s="1024">
        <f t="shared" si="1"/>
        <v>0</v>
      </c>
      <c r="CE14" s="1024">
        <f t="shared" si="1"/>
        <v>0</v>
      </c>
      <c r="CF14" s="1024">
        <f t="shared" si="1"/>
        <v>0</v>
      </c>
      <c r="CG14" s="1024">
        <f t="shared" si="1"/>
        <v>0</v>
      </c>
      <c r="CH14" s="1024">
        <f t="shared" si="1"/>
        <v>0</v>
      </c>
      <c r="CI14" s="1024">
        <f t="shared" si="1"/>
        <v>0</v>
      </c>
      <c r="CJ14" s="1024">
        <f t="shared" si="1"/>
        <v>0</v>
      </c>
      <c r="CK14" s="1024">
        <f t="shared" si="1"/>
        <v>0</v>
      </c>
      <c r="CL14" s="1024">
        <f t="shared" si="1"/>
        <v>0</v>
      </c>
      <c r="CM14" s="1024">
        <f t="shared" si="1"/>
        <v>0</v>
      </c>
      <c r="CN14" s="1024">
        <f t="shared" si="1"/>
        <v>0</v>
      </c>
      <c r="CO14" s="1024">
        <f t="shared" si="1"/>
        <v>0</v>
      </c>
      <c r="CP14" s="1024">
        <f t="shared" si="1"/>
        <v>0</v>
      </c>
      <c r="CQ14" s="1024">
        <f t="shared" si="1"/>
        <v>0</v>
      </c>
      <c r="CR14" s="1024">
        <f t="shared" si="1"/>
        <v>0</v>
      </c>
      <c r="CS14" s="1024">
        <f t="shared" si="1"/>
        <v>0</v>
      </c>
      <c r="CT14" s="1024">
        <f t="shared" si="1"/>
        <v>0</v>
      </c>
      <c r="CU14" s="1024">
        <f t="shared" si="1"/>
        <v>0</v>
      </c>
      <c r="CV14" s="1024">
        <f t="shared" si="1"/>
        <v>0</v>
      </c>
      <c r="CW14" s="1024">
        <f t="shared" si="1"/>
        <v>0</v>
      </c>
      <c r="CX14" s="1024">
        <f t="shared" si="1"/>
        <v>0</v>
      </c>
      <c r="CY14" s="1024">
        <f t="shared" si="1"/>
        <v>0</v>
      </c>
      <c r="CZ14" s="1024">
        <f t="shared" si="1"/>
        <v>0</v>
      </c>
      <c r="DA14" s="1024">
        <f t="shared" si="1"/>
        <v>0</v>
      </c>
      <c r="DB14" s="1024">
        <f t="shared" si="1"/>
        <v>0</v>
      </c>
      <c r="DC14" s="1024">
        <f t="shared" si="1"/>
        <v>0</v>
      </c>
      <c r="DD14" s="1024">
        <f t="shared" si="1"/>
        <v>0</v>
      </c>
      <c r="DE14" s="1024">
        <f t="shared" si="1"/>
        <v>0</v>
      </c>
      <c r="DF14" s="1024">
        <f t="shared" si="1"/>
        <v>0</v>
      </c>
      <c r="DG14" s="1024">
        <f t="shared" si="1"/>
        <v>0</v>
      </c>
      <c r="DH14" s="1024">
        <f t="shared" si="1"/>
        <v>0</v>
      </c>
      <c r="DI14" s="1024">
        <f t="shared" si="1"/>
        <v>0</v>
      </c>
      <c r="DJ14" s="1024">
        <f t="shared" si="1"/>
        <v>0</v>
      </c>
      <c r="DK14" s="1024">
        <f t="shared" si="1"/>
        <v>0</v>
      </c>
      <c r="DL14" s="1024">
        <f t="shared" si="1"/>
        <v>0</v>
      </c>
      <c r="DM14" s="1024">
        <f t="shared" si="1"/>
        <v>0</v>
      </c>
      <c r="DN14" s="1024">
        <f t="shared" si="1"/>
        <v>0</v>
      </c>
      <c r="DO14" s="1024">
        <f t="shared" si="1"/>
        <v>0</v>
      </c>
      <c r="DP14" s="1024">
        <f t="shared" si="1"/>
        <v>0</v>
      </c>
      <c r="DQ14" s="1024">
        <f t="shared" si="1"/>
        <v>0</v>
      </c>
      <c r="DR14" s="1024">
        <f t="shared" si="1"/>
        <v>0</v>
      </c>
      <c r="DS14" s="1024">
        <f t="shared" si="1"/>
        <v>0</v>
      </c>
      <c r="DT14" s="1024">
        <f t="shared" si="1"/>
        <v>0</v>
      </c>
      <c r="DU14" s="1024">
        <f t="shared" si="1"/>
        <v>0</v>
      </c>
      <c r="DV14" s="1024">
        <f t="shared" si="1"/>
        <v>0</v>
      </c>
      <c r="DW14" s="1024">
        <f t="shared" si="1"/>
        <v>0</v>
      </c>
      <c r="DX14" s="1024">
        <f t="shared" si="1"/>
        <v>0</v>
      </c>
      <c r="DY14" s="1024">
        <f t="shared" si="1"/>
        <v>0</v>
      </c>
      <c r="DZ14" s="1024">
        <f t="shared" si="1"/>
        <v>0</v>
      </c>
      <c r="EA14" s="1024">
        <f t="shared" si="1"/>
        <v>0</v>
      </c>
      <c r="EB14" s="1024">
        <f t="shared" si="1"/>
        <v>0</v>
      </c>
      <c r="EC14" s="1024">
        <f t="shared" si="1"/>
        <v>0</v>
      </c>
      <c r="ED14" s="1024">
        <f t="shared" si="1"/>
        <v>0</v>
      </c>
      <c r="EE14" s="1024">
        <f t="shared" si="1"/>
        <v>0</v>
      </c>
      <c r="EF14" s="1024">
        <f t="shared" si="1"/>
        <v>0</v>
      </c>
      <c r="EG14" s="1024">
        <f t="shared" si="1"/>
        <v>0</v>
      </c>
      <c r="EH14" s="1024">
        <f t="shared" si="1"/>
        <v>0</v>
      </c>
    </row>
    <row r="15" spans="1:138" s="836" customFormat="1" ht="15" customHeight="1" outlineLevel="1" x14ac:dyDescent="0.25">
      <c r="B15" s="38"/>
      <c r="G15" s="1021"/>
      <c r="H15" s="1021"/>
      <c r="I15" s="850"/>
      <c r="J15" s="1022"/>
      <c r="K15" s="1022"/>
      <c r="L15" s="1022"/>
      <c r="M15" s="1022"/>
      <c r="N15" s="1022"/>
      <c r="O15" s="1022"/>
      <c r="P15" s="1022"/>
      <c r="Q15" s="1022"/>
      <c r="R15" s="1022"/>
      <c r="S15" s="1022"/>
      <c r="T15" s="1022"/>
      <c r="U15" s="1022"/>
      <c r="V15" s="1022"/>
      <c r="W15" s="1022"/>
      <c r="X15" s="1022"/>
      <c r="Y15" s="1022"/>
      <c r="Z15" s="1022"/>
      <c r="AA15" s="1022"/>
      <c r="AB15" s="1022"/>
      <c r="AC15" s="1022"/>
      <c r="AD15" s="1022"/>
      <c r="AE15" s="1022"/>
      <c r="AF15" s="1022"/>
      <c r="AG15" s="1022"/>
      <c r="AH15" s="1022"/>
      <c r="AI15" s="1022"/>
      <c r="AJ15" s="1022"/>
      <c r="AK15" s="1022"/>
      <c r="AL15" s="1022"/>
      <c r="AM15" s="1022"/>
      <c r="AN15" s="1022"/>
      <c r="AO15" s="1022"/>
      <c r="AP15" s="1022"/>
      <c r="AQ15" s="1022"/>
      <c r="AR15" s="1022"/>
      <c r="AS15" s="1022"/>
      <c r="AT15" s="1022"/>
      <c r="AU15" s="1022"/>
      <c r="AV15" s="1022"/>
      <c r="AW15" s="1022"/>
      <c r="AX15" s="1022"/>
      <c r="AY15" s="1022"/>
      <c r="AZ15" s="1022"/>
      <c r="BA15" s="1022"/>
      <c r="BB15" s="1022"/>
      <c r="BC15" s="1022"/>
      <c r="BD15" s="1022"/>
      <c r="BE15" s="1022"/>
      <c r="BF15" s="1022"/>
      <c r="BG15" s="1022"/>
      <c r="BH15" s="1022"/>
      <c r="BI15" s="1022"/>
      <c r="BJ15" s="1022"/>
      <c r="BK15" s="1022"/>
      <c r="BL15" s="1022"/>
      <c r="BM15" s="1022"/>
      <c r="BN15" s="1022"/>
      <c r="BO15" s="1022"/>
      <c r="BP15" s="1022"/>
      <c r="BQ15" s="1022"/>
      <c r="BR15" s="1022"/>
      <c r="BS15" s="1022"/>
      <c r="BT15" s="1022"/>
      <c r="BU15" s="1022"/>
      <c r="BV15" s="1022"/>
      <c r="BW15" s="1022"/>
      <c r="BX15" s="1022"/>
      <c r="BY15" s="1022"/>
      <c r="BZ15" s="1022"/>
      <c r="CA15" s="1022"/>
      <c r="CB15" s="1022"/>
      <c r="CC15" s="1022"/>
      <c r="CD15" s="1022"/>
      <c r="CE15" s="1022"/>
      <c r="CF15" s="1022"/>
      <c r="CG15" s="1022"/>
      <c r="CH15" s="1022"/>
      <c r="CI15" s="1022"/>
      <c r="CJ15" s="1022"/>
      <c r="CK15" s="1022"/>
      <c r="CL15" s="1022"/>
      <c r="CM15" s="1022"/>
      <c r="CN15" s="1022"/>
      <c r="CO15" s="1022"/>
      <c r="CP15" s="1022"/>
      <c r="CQ15" s="1022"/>
      <c r="CR15" s="1022"/>
      <c r="CS15" s="1022"/>
      <c r="CT15" s="1022"/>
      <c r="CU15" s="1022"/>
      <c r="CV15" s="1022"/>
      <c r="CW15" s="1022"/>
      <c r="CX15" s="1022"/>
      <c r="CY15" s="1022"/>
      <c r="CZ15" s="1022"/>
      <c r="DA15" s="1022"/>
      <c r="DB15" s="1022"/>
      <c r="DC15" s="1022"/>
      <c r="DD15" s="1022"/>
      <c r="DE15" s="1022"/>
      <c r="DF15" s="1022"/>
      <c r="DG15" s="1022"/>
      <c r="DH15" s="1022"/>
      <c r="DI15" s="1022"/>
      <c r="DJ15" s="1022"/>
      <c r="DK15" s="1022"/>
      <c r="DL15" s="1022"/>
      <c r="DM15" s="1022"/>
      <c r="DN15" s="1022"/>
      <c r="DO15" s="1022"/>
      <c r="DP15" s="1022"/>
      <c r="DQ15" s="1022"/>
      <c r="DR15" s="1022"/>
      <c r="DS15" s="1022"/>
      <c r="DT15" s="1022"/>
      <c r="DU15" s="1022"/>
      <c r="DV15" s="1022"/>
      <c r="DW15" s="1022"/>
      <c r="DX15" s="1022"/>
      <c r="DY15" s="1022"/>
      <c r="DZ15" s="1022"/>
      <c r="EA15" s="1022"/>
      <c r="EB15" s="1022"/>
      <c r="EC15" s="1022"/>
      <c r="ED15" s="1022"/>
      <c r="EE15" s="1022"/>
      <c r="EF15" s="1022"/>
      <c r="EG15" s="1022"/>
      <c r="EH15" s="1022"/>
    </row>
    <row r="16" spans="1:138" s="836" customFormat="1" ht="15" customHeight="1" outlineLevel="1" x14ac:dyDescent="0.25">
      <c r="B16" s="38"/>
      <c r="D16" s="836" t="s">
        <v>471</v>
      </c>
      <c r="G16" s="1021"/>
      <c r="H16" s="1021"/>
      <c r="I16" s="850"/>
      <c r="J16" s="1022"/>
      <c r="K16" s="1022"/>
      <c r="L16" s="1022"/>
      <c r="M16" s="1022"/>
      <c r="N16" s="1022"/>
      <c r="O16" s="1022"/>
      <c r="P16" s="1022"/>
      <c r="Q16" s="1022"/>
      <c r="R16" s="1022"/>
      <c r="S16" s="1022"/>
      <c r="T16" s="1022"/>
      <c r="U16" s="1022"/>
      <c r="V16" s="1022"/>
      <c r="W16" s="1022"/>
      <c r="X16" s="1022"/>
      <c r="Y16" s="1022"/>
      <c r="Z16" s="1022"/>
      <c r="AA16" s="1022"/>
      <c r="AB16" s="1022"/>
      <c r="AC16" s="1022"/>
      <c r="AD16" s="1022"/>
      <c r="AE16" s="1022"/>
      <c r="AF16" s="1022"/>
      <c r="AG16" s="1022"/>
      <c r="AH16" s="1022"/>
      <c r="AI16" s="1022"/>
      <c r="AJ16" s="1022"/>
      <c r="AK16" s="1022"/>
      <c r="AL16" s="1022"/>
      <c r="AM16" s="1022"/>
      <c r="AN16" s="1022"/>
      <c r="AO16" s="1022"/>
      <c r="AP16" s="1022"/>
      <c r="AQ16" s="1022"/>
      <c r="AR16" s="1022"/>
      <c r="AS16" s="1022"/>
      <c r="AT16" s="1022"/>
      <c r="AU16" s="1022"/>
      <c r="AV16" s="1022"/>
      <c r="AW16" s="1022"/>
      <c r="AX16" s="1022"/>
      <c r="AY16" s="1022"/>
      <c r="AZ16" s="1022"/>
      <c r="BA16" s="1022"/>
      <c r="BB16" s="1022"/>
      <c r="BC16" s="1022"/>
      <c r="BD16" s="1022"/>
      <c r="BE16" s="1022"/>
      <c r="BF16" s="1022"/>
      <c r="BG16" s="1022"/>
      <c r="BH16" s="1022"/>
      <c r="BI16" s="1022"/>
      <c r="BJ16" s="1022"/>
      <c r="BK16" s="1022"/>
      <c r="BL16" s="1022"/>
      <c r="BM16" s="1022"/>
      <c r="BN16" s="1022"/>
      <c r="BO16" s="1022"/>
      <c r="BP16" s="1022"/>
      <c r="BQ16" s="1022"/>
      <c r="BR16" s="1022"/>
      <c r="BS16" s="1022"/>
      <c r="BT16" s="1022"/>
      <c r="BU16" s="1022"/>
      <c r="BV16" s="1022"/>
      <c r="BW16" s="1022"/>
      <c r="BX16" s="1022"/>
      <c r="BY16" s="1022"/>
      <c r="BZ16" s="1022"/>
      <c r="CA16" s="1022"/>
      <c r="CB16" s="1022"/>
      <c r="CC16" s="1022"/>
      <c r="CD16" s="1022"/>
      <c r="CE16" s="1022"/>
      <c r="CF16" s="1022"/>
      <c r="CG16" s="1022"/>
      <c r="CH16" s="1022"/>
      <c r="CI16" s="1022"/>
      <c r="CJ16" s="1022"/>
      <c r="CK16" s="1022"/>
      <c r="CL16" s="1022"/>
      <c r="CM16" s="1022"/>
      <c r="CN16" s="1022"/>
      <c r="CO16" s="1022"/>
      <c r="CP16" s="1022"/>
      <c r="CQ16" s="1022"/>
      <c r="CR16" s="1022"/>
      <c r="CS16" s="1022"/>
      <c r="CT16" s="1022"/>
      <c r="CU16" s="1022"/>
      <c r="CV16" s="1022"/>
      <c r="CW16" s="1022"/>
      <c r="CX16" s="1022"/>
      <c r="CY16" s="1022"/>
      <c r="CZ16" s="1022"/>
      <c r="DA16" s="1022"/>
      <c r="DB16" s="1022"/>
      <c r="DC16" s="1022"/>
      <c r="DD16" s="1022"/>
      <c r="DE16" s="1022"/>
      <c r="DF16" s="1022"/>
      <c r="DG16" s="1022"/>
      <c r="DH16" s="1022"/>
      <c r="DI16" s="1022"/>
      <c r="DJ16" s="1022"/>
      <c r="DK16" s="1022"/>
      <c r="DL16" s="1022"/>
      <c r="DM16" s="1022"/>
      <c r="DN16" s="1022"/>
      <c r="DO16" s="1022"/>
      <c r="DP16" s="1022"/>
      <c r="DQ16" s="1022"/>
      <c r="DR16" s="1022"/>
      <c r="DS16" s="1022"/>
      <c r="DT16" s="1022"/>
      <c r="DU16" s="1022"/>
      <c r="DV16" s="1022"/>
      <c r="DW16" s="1022"/>
      <c r="DX16" s="1022"/>
      <c r="DY16" s="1022"/>
      <c r="DZ16" s="1022"/>
      <c r="EA16" s="1022"/>
      <c r="EB16" s="1022"/>
      <c r="EC16" s="1022"/>
      <c r="ED16" s="1022"/>
      <c r="EE16" s="1022"/>
      <c r="EF16" s="1022"/>
      <c r="EG16" s="1022"/>
      <c r="EH16" s="1022"/>
    </row>
    <row r="17" spans="2:138" s="836" customFormat="1" ht="15" customHeight="1" outlineLevel="1" x14ac:dyDescent="0.25">
      <c r="B17" s="38"/>
      <c r="E17" s="836" t="str">
        <f xml:space="preserve"> Capex!E$72</f>
        <v xml:space="preserve">Total capex </v>
      </c>
      <c r="F17" s="836">
        <f ca="1" xml:space="preserve"> Capex!F$72</f>
        <v>1248.9082847258385</v>
      </c>
      <c r="G17" s="836" t="str">
        <f xml:space="preserve"> Capex!G$72</f>
        <v>INR Cr</v>
      </c>
      <c r="H17" s="1021"/>
      <c r="I17" s="850"/>
      <c r="J17" s="1022"/>
      <c r="K17" s="1022"/>
      <c r="L17" s="1022"/>
      <c r="M17" s="1022"/>
      <c r="N17" s="1022"/>
      <c r="O17" s="1022"/>
      <c r="P17" s="1022"/>
      <c r="Q17" s="1022"/>
      <c r="R17" s="1022"/>
      <c r="S17" s="1022"/>
      <c r="T17" s="1022"/>
      <c r="U17" s="1022"/>
      <c r="V17" s="1022"/>
      <c r="W17" s="1022"/>
      <c r="X17" s="1022"/>
      <c r="Y17" s="1022"/>
      <c r="Z17" s="1022"/>
      <c r="AA17" s="1022"/>
      <c r="AB17" s="1022"/>
      <c r="AC17" s="1022"/>
      <c r="AD17" s="1022"/>
      <c r="AE17" s="1022"/>
      <c r="AF17" s="1022"/>
      <c r="AG17" s="1022"/>
      <c r="AH17" s="1022"/>
      <c r="AI17" s="1022"/>
      <c r="AJ17" s="1022"/>
      <c r="AK17" s="1022"/>
      <c r="AL17" s="1022"/>
      <c r="AM17" s="1022"/>
      <c r="AN17" s="1022"/>
      <c r="AO17" s="1022"/>
      <c r="AP17" s="1022"/>
      <c r="AQ17" s="1022"/>
      <c r="AR17" s="1022"/>
      <c r="AS17" s="1022"/>
      <c r="AT17" s="1022"/>
      <c r="AU17" s="1022"/>
      <c r="AV17" s="1022"/>
      <c r="AW17" s="1022"/>
      <c r="AX17" s="1022"/>
      <c r="AY17" s="1022"/>
      <c r="AZ17" s="1022"/>
      <c r="BA17" s="1022"/>
      <c r="BB17" s="1022"/>
      <c r="BC17" s="1022"/>
      <c r="BD17" s="1022"/>
      <c r="BE17" s="1022"/>
      <c r="BF17" s="1022"/>
      <c r="BG17" s="1022"/>
      <c r="BH17" s="1022"/>
      <c r="BI17" s="1022"/>
      <c r="BJ17" s="1022"/>
      <c r="BK17" s="1022"/>
      <c r="BL17" s="1022"/>
      <c r="BM17" s="1022"/>
      <c r="BN17" s="1022"/>
      <c r="BO17" s="1022"/>
      <c r="BP17" s="1022"/>
      <c r="BQ17" s="1022"/>
      <c r="BR17" s="1022"/>
      <c r="BS17" s="1022"/>
      <c r="BT17" s="1022"/>
      <c r="BU17" s="1022"/>
      <c r="BV17" s="1022"/>
      <c r="BW17" s="1022"/>
      <c r="BX17" s="1022"/>
      <c r="BY17" s="1022"/>
      <c r="BZ17" s="1022"/>
      <c r="CA17" s="1022"/>
      <c r="CB17" s="1022"/>
      <c r="CC17" s="1022"/>
      <c r="CD17" s="1022"/>
      <c r="CE17" s="1022"/>
      <c r="CF17" s="1022"/>
      <c r="CG17" s="1022"/>
      <c r="CH17" s="1022"/>
      <c r="CI17" s="1022"/>
      <c r="CJ17" s="1022"/>
      <c r="CK17" s="1022"/>
      <c r="CL17" s="1022"/>
      <c r="CM17" s="1022"/>
      <c r="CN17" s="1022"/>
      <c r="CO17" s="1022"/>
      <c r="CP17" s="1022"/>
      <c r="CQ17" s="1022"/>
      <c r="CR17" s="1022"/>
      <c r="CS17" s="1022"/>
      <c r="CT17" s="1022"/>
      <c r="CU17" s="1022"/>
      <c r="CV17" s="1022"/>
      <c r="CW17" s="1022"/>
      <c r="CX17" s="1022"/>
      <c r="CY17" s="1022"/>
      <c r="CZ17" s="1022"/>
      <c r="DA17" s="1022"/>
      <c r="DB17" s="1022"/>
      <c r="DC17" s="1022"/>
      <c r="DD17" s="1022"/>
      <c r="DE17" s="1022"/>
      <c r="DF17" s="1022"/>
      <c r="DG17" s="1022"/>
      <c r="DH17" s="1022"/>
      <c r="DI17" s="1022"/>
      <c r="DJ17" s="1022"/>
      <c r="DK17" s="1022"/>
      <c r="DL17" s="1022"/>
      <c r="DM17" s="1022"/>
      <c r="DN17" s="1022"/>
      <c r="DO17" s="1022"/>
      <c r="DP17" s="1022"/>
      <c r="DQ17" s="1022"/>
      <c r="DR17" s="1022"/>
      <c r="DS17" s="1022"/>
      <c r="DT17" s="1022"/>
      <c r="DU17" s="1022"/>
      <c r="DV17" s="1022"/>
      <c r="DW17" s="1022"/>
      <c r="DX17" s="1022"/>
      <c r="DY17" s="1022"/>
      <c r="DZ17" s="1022"/>
      <c r="EA17" s="1022"/>
      <c r="EB17" s="1022"/>
      <c r="EC17" s="1022"/>
      <c r="ED17" s="1022"/>
      <c r="EE17" s="1022"/>
      <c r="EF17" s="1022"/>
      <c r="EG17" s="1022"/>
      <c r="EH17" s="1022"/>
    </row>
    <row r="18" spans="2:138" s="951" customFormat="1" ht="15" customHeight="1" outlineLevel="1" x14ac:dyDescent="0.35">
      <c r="B18" s="244"/>
      <c r="E18" s="951" t="str">
        <f t="shared" ref="E18:AJ18" si="2" xml:space="preserve"> E$14</f>
        <v>Upfront Payment by DISCOM</v>
      </c>
      <c r="F18" s="951">
        <f xml:space="preserve"> F$14</f>
        <v>0</v>
      </c>
      <c r="G18" s="951" t="str">
        <f t="shared" si="2"/>
        <v xml:space="preserve">INR Cr </v>
      </c>
      <c r="H18" s="951">
        <f t="shared" si="2"/>
        <v>439.21492044463741</v>
      </c>
      <c r="J18" s="951">
        <f xml:space="preserve"> J$14</f>
        <v>0</v>
      </c>
      <c r="K18" s="951">
        <f t="shared" si="2"/>
        <v>0</v>
      </c>
      <c r="L18" s="951">
        <f t="shared" si="2"/>
        <v>0</v>
      </c>
      <c r="M18" s="951">
        <f t="shared" si="2"/>
        <v>0</v>
      </c>
      <c r="N18" s="951">
        <f t="shared" si="2"/>
        <v>0</v>
      </c>
      <c r="O18" s="951">
        <f t="shared" si="2"/>
        <v>0</v>
      </c>
      <c r="P18" s="951">
        <f t="shared" si="2"/>
        <v>0</v>
      </c>
      <c r="Q18" s="951">
        <f t="shared" si="2"/>
        <v>3.4945304118402265</v>
      </c>
      <c r="R18" s="951">
        <f t="shared" si="2"/>
        <v>0</v>
      </c>
      <c r="S18" s="951">
        <f t="shared" si="2"/>
        <v>4.8063686440677973</v>
      </c>
      <c r="T18" s="951">
        <f t="shared" si="2"/>
        <v>25.677129110321626</v>
      </c>
      <c r="U18" s="951">
        <f t="shared" si="2"/>
        <v>8.4406779661016955</v>
      </c>
      <c r="V18" s="951">
        <f t="shared" si="2"/>
        <v>8.4406779661016955</v>
      </c>
      <c r="W18" s="951">
        <f t="shared" si="2"/>
        <v>31.54196592205566</v>
      </c>
      <c r="X18" s="951">
        <f t="shared" si="2"/>
        <v>9.9661016949152543</v>
      </c>
      <c r="Y18" s="951">
        <f t="shared" si="2"/>
        <v>12.076271186440678</v>
      </c>
      <c r="Z18" s="951">
        <f t="shared" si="2"/>
        <v>53.187770734007003</v>
      </c>
      <c r="AA18" s="951">
        <f t="shared" si="2"/>
        <v>17.466101694915256</v>
      </c>
      <c r="AB18" s="951">
        <f t="shared" si="2"/>
        <v>21.038135593220339</v>
      </c>
      <c r="AC18" s="951">
        <f t="shared" si="2"/>
        <v>61.639315364402279</v>
      </c>
      <c r="AD18" s="951">
        <f t="shared" si="2"/>
        <v>11.822033898305085</v>
      </c>
      <c r="AE18" s="951">
        <f t="shared" si="2"/>
        <v>11.822033898305085</v>
      </c>
      <c r="AF18" s="951">
        <f t="shared" si="2"/>
        <v>44.773257516460284</v>
      </c>
      <c r="AG18" s="951">
        <f t="shared" si="2"/>
        <v>11.822033898305085</v>
      </c>
      <c r="AH18" s="951">
        <f t="shared" si="2"/>
        <v>11.822033898305085</v>
      </c>
      <c r="AI18" s="951">
        <f t="shared" si="2"/>
        <v>44.773257516460284</v>
      </c>
      <c r="AJ18" s="951">
        <f t="shared" si="2"/>
        <v>11.822033898305085</v>
      </c>
      <c r="AK18" s="951">
        <f t="shared" ref="AK18:BP18" si="3" xml:space="preserve"> AK$14</f>
        <v>11.822033898305085</v>
      </c>
      <c r="AL18" s="951">
        <f t="shared" si="3"/>
        <v>20.961155733496682</v>
      </c>
      <c r="AM18" s="951">
        <f t="shared" si="3"/>
        <v>0</v>
      </c>
      <c r="AN18" s="951">
        <f t="shared" si="3"/>
        <v>0</v>
      </c>
      <c r="AO18" s="951">
        <f t="shared" si="3"/>
        <v>0</v>
      </c>
      <c r="AP18" s="951">
        <f t="shared" si="3"/>
        <v>0</v>
      </c>
      <c r="AQ18" s="951">
        <f t="shared" si="3"/>
        <v>0</v>
      </c>
      <c r="AR18" s="951">
        <f t="shared" si="3"/>
        <v>0</v>
      </c>
      <c r="AS18" s="951">
        <f t="shared" si="3"/>
        <v>0</v>
      </c>
      <c r="AT18" s="951">
        <f t="shared" si="3"/>
        <v>0</v>
      </c>
      <c r="AU18" s="951">
        <f t="shared" si="3"/>
        <v>0</v>
      </c>
      <c r="AV18" s="951">
        <f t="shared" si="3"/>
        <v>0</v>
      </c>
      <c r="AW18" s="951">
        <f t="shared" si="3"/>
        <v>0</v>
      </c>
      <c r="AX18" s="951">
        <f t="shared" si="3"/>
        <v>0</v>
      </c>
      <c r="AY18" s="951">
        <f t="shared" si="3"/>
        <v>0</v>
      </c>
      <c r="AZ18" s="951">
        <f t="shared" si="3"/>
        <v>0</v>
      </c>
      <c r="BA18" s="951">
        <f t="shared" si="3"/>
        <v>0</v>
      </c>
      <c r="BB18" s="951">
        <f t="shared" si="3"/>
        <v>0</v>
      </c>
      <c r="BC18" s="951">
        <f t="shared" si="3"/>
        <v>0</v>
      </c>
      <c r="BD18" s="951">
        <f t="shared" si="3"/>
        <v>0</v>
      </c>
      <c r="BE18" s="951">
        <f t="shared" si="3"/>
        <v>0</v>
      </c>
      <c r="BF18" s="951">
        <f t="shared" si="3"/>
        <v>0</v>
      </c>
      <c r="BG18" s="951">
        <f t="shared" si="3"/>
        <v>0</v>
      </c>
      <c r="BH18" s="951">
        <f t="shared" si="3"/>
        <v>0</v>
      </c>
      <c r="BI18" s="951">
        <f t="shared" si="3"/>
        <v>0</v>
      </c>
      <c r="BJ18" s="951">
        <f t="shared" si="3"/>
        <v>0</v>
      </c>
      <c r="BK18" s="951">
        <f t="shared" si="3"/>
        <v>0</v>
      </c>
      <c r="BL18" s="951">
        <f t="shared" si="3"/>
        <v>0</v>
      </c>
      <c r="BM18" s="951">
        <f t="shared" si="3"/>
        <v>0</v>
      </c>
      <c r="BN18" s="951">
        <f t="shared" si="3"/>
        <v>0</v>
      </c>
      <c r="BO18" s="951">
        <f t="shared" si="3"/>
        <v>0</v>
      </c>
      <c r="BP18" s="951">
        <f t="shared" si="3"/>
        <v>0</v>
      </c>
      <c r="BQ18" s="951">
        <f t="shared" ref="BQ18:CV18" si="4" xml:space="preserve"> BQ$14</f>
        <v>0</v>
      </c>
      <c r="BR18" s="951">
        <f t="shared" si="4"/>
        <v>0</v>
      </c>
      <c r="BS18" s="951">
        <f t="shared" si="4"/>
        <v>0</v>
      </c>
      <c r="BT18" s="951">
        <f t="shared" si="4"/>
        <v>0</v>
      </c>
      <c r="BU18" s="951">
        <f t="shared" si="4"/>
        <v>0</v>
      </c>
      <c r="BV18" s="951">
        <f t="shared" si="4"/>
        <v>0</v>
      </c>
      <c r="BW18" s="951">
        <f t="shared" si="4"/>
        <v>0</v>
      </c>
      <c r="BX18" s="951">
        <f t="shared" si="4"/>
        <v>0</v>
      </c>
      <c r="BY18" s="951">
        <f t="shared" si="4"/>
        <v>0</v>
      </c>
      <c r="BZ18" s="951">
        <f t="shared" si="4"/>
        <v>0</v>
      </c>
      <c r="CA18" s="951">
        <f t="shared" si="4"/>
        <v>0</v>
      </c>
      <c r="CB18" s="951">
        <f t="shared" si="4"/>
        <v>0</v>
      </c>
      <c r="CC18" s="951">
        <f t="shared" si="4"/>
        <v>0</v>
      </c>
      <c r="CD18" s="951">
        <f t="shared" si="4"/>
        <v>0</v>
      </c>
      <c r="CE18" s="951">
        <f t="shared" si="4"/>
        <v>0</v>
      </c>
      <c r="CF18" s="951">
        <f t="shared" si="4"/>
        <v>0</v>
      </c>
      <c r="CG18" s="951">
        <f t="shared" si="4"/>
        <v>0</v>
      </c>
      <c r="CH18" s="951">
        <f t="shared" si="4"/>
        <v>0</v>
      </c>
      <c r="CI18" s="951">
        <f t="shared" si="4"/>
        <v>0</v>
      </c>
      <c r="CJ18" s="951">
        <f t="shared" si="4"/>
        <v>0</v>
      </c>
      <c r="CK18" s="951">
        <f t="shared" si="4"/>
        <v>0</v>
      </c>
      <c r="CL18" s="951">
        <f t="shared" si="4"/>
        <v>0</v>
      </c>
      <c r="CM18" s="951">
        <f t="shared" si="4"/>
        <v>0</v>
      </c>
      <c r="CN18" s="951">
        <f t="shared" si="4"/>
        <v>0</v>
      </c>
      <c r="CO18" s="951">
        <f t="shared" si="4"/>
        <v>0</v>
      </c>
      <c r="CP18" s="951">
        <f t="shared" si="4"/>
        <v>0</v>
      </c>
      <c r="CQ18" s="951">
        <f t="shared" si="4"/>
        <v>0</v>
      </c>
      <c r="CR18" s="951">
        <f t="shared" si="4"/>
        <v>0</v>
      </c>
      <c r="CS18" s="951">
        <f t="shared" si="4"/>
        <v>0</v>
      </c>
      <c r="CT18" s="951">
        <f t="shared" si="4"/>
        <v>0</v>
      </c>
      <c r="CU18" s="951">
        <f t="shared" si="4"/>
        <v>0</v>
      </c>
      <c r="CV18" s="951">
        <f t="shared" si="4"/>
        <v>0</v>
      </c>
      <c r="CW18" s="951">
        <f t="shared" ref="CW18:EB18" si="5" xml:space="preserve"> CW$14</f>
        <v>0</v>
      </c>
      <c r="CX18" s="951">
        <f t="shared" si="5"/>
        <v>0</v>
      </c>
      <c r="CY18" s="951">
        <f t="shared" si="5"/>
        <v>0</v>
      </c>
      <c r="CZ18" s="951">
        <f t="shared" si="5"/>
        <v>0</v>
      </c>
      <c r="DA18" s="951">
        <f t="shared" si="5"/>
        <v>0</v>
      </c>
      <c r="DB18" s="951">
        <f t="shared" si="5"/>
        <v>0</v>
      </c>
      <c r="DC18" s="951">
        <f t="shared" si="5"/>
        <v>0</v>
      </c>
      <c r="DD18" s="951">
        <f t="shared" si="5"/>
        <v>0</v>
      </c>
      <c r="DE18" s="951">
        <f t="shared" si="5"/>
        <v>0</v>
      </c>
      <c r="DF18" s="951">
        <f t="shared" si="5"/>
        <v>0</v>
      </c>
      <c r="DG18" s="951">
        <f t="shared" si="5"/>
        <v>0</v>
      </c>
      <c r="DH18" s="951">
        <f t="shared" si="5"/>
        <v>0</v>
      </c>
      <c r="DI18" s="951">
        <f t="shared" si="5"/>
        <v>0</v>
      </c>
      <c r="DJ18" s="951">
        <f t="shared" si="5"/>
        <v>0</v>
      </c>
      <c r="DK18" s="951">
        <f t="shared" si="5"/>
        <v>0</v>
      </c>
      <c r="DL18" s="951">
        <f t="shared" si="5"/>
        <v>0</v>
      </c>
      <c r="DM18" s="951">
        <f t="shared" si="5"/>
        <v>0</v>
      </c>
      <c r="DN18" s="951">
        <f t="shared" si="5"/>
        <v>0</v>
      </c>
      <c r="DO18" s="951">
        <f t="shared" si="5"/>
        <v>0</v>
      </c>
      <c r="DP18" s="951">
        <f t="shared" si="5"/>
        <v>0</v>
      </c>
      <c r="DQ18" s="951">
        <f t="shared" si="5"/>
        <v>0</v>
      </c>
      <c r="DR18" s="951">
        <f t="shared" si="5"/>
        <v>0</v>
      </c>
      <c r="DS18" s="951">
        <f t="shared" si="5"/>
        <v>0</v>
      </c>
      <c r="DT18" s="951">
        <f t="shared" si="5"/>
        <v>0</v>
      </c>
      <c r="DU18" s="951">
        <f t="shared" si="5"/>
        <v>0</v>
      </c>
      <c r="DV18" s="951">
        <f t="shared" si="5"/>
        <v>0</v>
      </c>
      <c r="DW18" s="951">
        <f t="shared" si="5"/>
        <v>0</v>
      </c>
      <c r="DX18" s="951">
        <f t="shared" si="5"/>
        <v>0</v>
      </c>
      <c r="DY18" s="951">
        <f t="shared" si="5"/>
        <v>0</v>
      </c>
      <c r="DZ18" s="951">
        <f t="shared" si="5"/>
        <v>0</v>
      </c>
      <c r="EA18" s="951">
        <f t="shared" si="5"/>
        <v>0</v>
      </c>
      <c r="EB18" s="951">
        <f t="shared" si="5"/>
        <v>0</v>
      </c>
      <c r="EC18" s="951">
        <f t="shared" ref="EC18:EH18" si="6" xml:space="preserve"> EC$14</f>
        <v>0</v>
      </c>
      <c r="ED18" s="951">
        <f t="shared" si="6"/>
        <v>0</v>
      </c>
      <c r="EE18" s="951">
        <f t="shared" si="6"/>
        <v>0</v>
      </c>
      <c r="EF18" s="951">
        <f t="shared" si="6"/>
        <v>0</v>
      </c>
      <c r="EG18" s="951">
        <f t="shared" si="6"/>
        <v>0</v>
      </c>
      <c r="EH18" s="951">
        <f t="shared" si="6"/>
        <v>0</v>
      </c>
    </row>
    <row r="19" spans="2:138" s="836" customFormat="1" ht="15" customHeight="1" outlineLevel="1" x14ac:dyDescent="0.25">
      <c r="B19" s="38"/>
      <c r="E19" s="836" t="s">
        <v>471</v>
      </c>
      <c r="F19" s="1025">
        <f ca="1" xml:space="preserve"> H18 / $F$17</f>
        <v>0.35167908309700602</v>
      </c>
      <c r="G19" s="1021" t="s">
        <v>341</v>
      </c>
      <c r="H19" s="1021"/>
      <c r="I19" s="850"/>
      <c r="J19" s="1022"/>
      <c r="K19" s="1022"/>
      <c r="L19" s="1022"/>
      <c r="M19" s="1022"/>
      <c r="N19" s="1022"/>
      <c r="O19" s="1022"/>
      <c r="P19" s="1022"/>
      <c r="Q19" s="1022"/>
      <c r="R19" s="1022"/>
      <c r="S19" s="1022"/>
      <c r="T19" s="1022"/>
      <c r="U19" s="1022"/>
      <c r="V19" s="1022"/>
      <c r="W19" s="1022"/>
      <c r="X19" s="1022"/>
      <c r="Y19" s="1022"/>
      <c r="Z19" s="1022"/>
      <c r="AA19" s="1022"/>
      <c r="AB19" s="1022"/>
      <c r="AC19" s="1022"/>
      <c r="AD19" s="1022"/>
      <c r="AE19" s="1022"/>
      <c r="AF19" s="1022"/>
      <c r="AG19" s="1022"/>
      <c r="AH19" s="1022"/>
      <c r="AI19" s="1022"/>
      <c r="AJ19" s="1022"/>
      <c r="AK19" s="1022"/>
      <c r="AL19" s="1022"/>
      <c r="AM19" s="1022"/>
      <c r="AN19" s="1022"/>
      <c r="AO19" s="1022"/>
      <c r="AP19" s="1022"/>
      <c r="AQ19" s="1022"/>
      <c r="AR19" s="1022"/>
      <c r="AS19" s="1022"/>
      <c r="AT19" s="1022"/>
      <c r="AU19" s="1022"/>
      <c r="AV19" s="1022"/>
      <c r="AW19" s="1022"/>
      <c r="AX19" s="1022"/>
      <c r="AY19" s="1022"/>
      <c r="AZ19" s="1022"/>
      <c r="BA19" s="1022"/>
      <c r="BB19" s="1022"/>
      <c r="BC19" s="1022"/>
      <c r="BD19" s="1022"/>
      <c r="BE19" s="1022"/>
      <c r="BF19" s="1022"/>
      <c r="BG19" s="1022"/>
      <c r="BH19" s="1022"/>
      <c r="BI19" s="1022"/>
      <c r="BJ19" s="1022"/>
      <c r="BK19" s="1022"/>
      <c r="BL19" s="1022"/>
      <c r="BM19" s="1022"/>
      <c r="BN19" s="1022"/>
      <c r="BO19" s="1022"/>
      <c r="BP19" s="1022"/>
      <c r="BQ19" s="1022"/>
      <c r="BR19" s="1022"/>
      <c r="BS19" s="1022"/>
      <c r="BT19" s="1022"/>
      <c r="BU19" s="1022"/>
      <c r="BV19" s="1022"/>
      <c r="BW19" s="1022"/>
      <c r="BX19" s="1022"/>
      <c r="BY19" s="1022"/>
      <c r="BZ19" s="1022"/>
      <c r="CA19" s="1022"/>
      <c r="CB19" s="1022"/>
      <c r="CC19" s="1022"/>
      <c r="CD19" s="1022"/>
      <c r="CE19" s="1022"/>
      <c r="CF19" s="1022"/>
      <c r="CG19" s="1022"/>
      <c r="CH19" s="1022"/>
      <c r="CI19" s="1022"/>
      <c r="CJ19" s="1022"/>
      <c r="CK19" s="1022"/>
      <c r="CL19" s="1022"/>
      <c r="CM19" s="1022"/>
      <c r="CN19" s="1022"/>
      <c r="CO19" s="1022"/>
      <c r="CP19" s="1022"/>
      <c r="CQ19" s="1022"/>
      <c r="CR19" s="1022"/>
      <c r="CS19" s="1022"/>
      <c r="CT19" s="1022"/>
      <c r="CU19" s="1022"/>
      <c r="CV19" s="1022"/>
      <c r="CW19" s="1022"/>
      <c r="CX19" s="1022"/>
      <c r="CY19" s="1022"/>
      <c r="CZ19" s="1022"/>
      <c r="DA19" s="1022"/>
      <c r="DB19" s="1022"/>
      <c r="DC19" s="1022"/>
      <c r="DD19" s="1022"/>
      <c r="DE19" s="1022"/>
      <c r="DF19" s="1022"/>
      <c r="DG19" s="1022"/>
      <c r="DH19" s="1022"/>
      <c r="DI19" s="1022"/>
      <c r="DJ19" s="1022"/>
      <c r="DK19" s="1022"/>
      <c r="DL19" s="1022"/>
      <c r="DM19" s="1022"/>
      <c r="DN19" s="1022"/>
      <c r="DO19" s="1022"/>
      <c r="DP19" s="1022"/>
      <c r="DQ19" s="1022"/>
      <c r="DR19" s="1022"/>
      <c r="DS19" s="1022"/>
      <c r="DT19" s="1022"/>
      <c r="DU19" s="1022"/>
      <c r="DV19" s="1022"/>
      <c r="DW19" s="1022"/>
      <c r="DX19" s="1022"/>
      <c r="DY19" s="1022"/>
      <c r="DZ19" s="1022"/>
      <c r="EA19" s="1022"/>
      <c r="EB19" s="1022"/>
      <c r="EC19" s="1022"/>
      <c r="ED19" s="1022"/>
      <c r="EE19" s="1022"/>
      <c r="EF19" s="1022"/>
      <c r="EG19" s="1022"/>
      <c r="EH19" s="1022"/>
    </row>
    <row r="20" spans="2:138" s="836" customFormat="1" ht="15" customHeight="1" outlineLevel="1" x14ac:dyDescent="0.25">
      <c r="B20" s="38"/>
      <c r="H20" s="1021"/>
      <c r="I20" s="850"/>
      <c r="J20" s="1022"/>
      <c r="K20" s="1022"/>
      <c r="L20" s="1022"/>
      <c r="M20" s="1022"/>
      <c r="N20" s="1022"/>
      <c r="O20" s="1022"/>
      <c r="P20" s="1022"/>
      <c r="Q20" s="1022"/>
      <c r="R20" s="1022"/>
      <c r="S20" s="1022"/>
      <c r="T20" s="1022"/>
      <c r="U20" s="1022"/>
      <c r="V20" s="1022"/>
      <c r="W20" s="1022"/>
      <c r="X20" s="1022"/>
      <c r="Y20" s="1022"/>
      <c r="Z20" s="1022"/>
      <c r="AA20" s="1022"/>
      <c r="AB20" s="1022"/>
      <c r="AC20" s="1022"/>
      <c r="AD20" s="1022"/>
      <c r="AE20" s="1022"/>
      <c r="AF20" s="1022"/>
      <c r="AG20" s="1022"/>
      <c r="AH20" s="1022"/>
      <c r="AI20" s="1022"/>
      <c r="AJ20" s="1022"/>
      <c r="AK20" s="1022"/>
      <c r="AL20" s="1022"/>
      <c r="AM20" s="1022"/>
      <c r="AN20" s="1022"/>
      <c r="AO20" s="1022"/>
      <c r="AP20" s="1022"/>
      <c r="AQ20" s="1022"/>
      <c r="AR20" s="1022"/>
      <c r="AS20" s="1022"/>
      <c r="AT20" s="1022"/>
      <c r="AU20" s="1022"/>
      <c r="AV20" s="1022"/>
      <c r="AW20" s="1022"/>
      <c r="AX20" s="1022"/>
      <c r="AY20" s="1022"/>
      <c r="AZ20" s="1022"/>
      <c r="BA20" s="1022"/>
      <c r="BB20" s="1022"/>
      <c r="BC20" s="1022"/>
      <c r="BD20" s="1022"/>
      <c r="BE20" s="1022"/>
      <c r="BF20" s="1022"/>
      <c r="BG20" s="1022"/>
      <c r="BH20" s="1022"/>
      <c r="BI20" s="1022"/>
      <c r="BJ20" s="1022"/>
      <c r="BK20" s="1022"/>
      <c r="BL20" s="1022"/>
      <c r="BM20" s="1022"/>
      <c r="BN20" s="1022"/>
      <c r="BO20" s="1022"/>
      <c r="BP20" s="1022"/>
      <c r="BQ20" s="1022"/>
      <c r="BR20" s="1022"/>
      <c r="BS20" s="1022"/>
      <c r="BT20" s="1022"/>
      <c r="BU20" s="1022"/>
      <c r="BV20" s="1022"/>
      <c r="BW20" s="1022"/>
      <c r="BX20" s="1022"/>
      <c r="BY20" s="1022"/>
      <c r="BZ20" s="1022"/>
      <c r="CA20" s="1022"/>
      <c r="CB20" s="1022"/>
      <c r="CC20" s="1022"/>
      <c r="CD20" s="1022"/>
      <c r="CE20" s="1022"/>
      <c r="CF20" s="1022"/>
      <c r="CG20" s="1022"/>
      <c r="CH20" s="1022"/>
      <c r="CI20" s="1022"/>
      <c r="CJ20" s="1022"/>
      <c r="CK20" s="1022"/>
      <c r="CL20" s="1022"/>
      <c r="CM20" s="1022"/>
      <c r="CN20" s="1022"/>
      <c r="CO20" s="1022"/>
      <c r="CP20" s="1022"/>
      <c r="CQ20" s="1022"/>
      <c r="CR20" s="1022"/>
      <c r="CS20" s="1022"/>
      <c r="CT20" s="1022"/>
      <c r="CU20" s="1022"/>
      <c r="CV20" s="1022"/>
      <c r="CW20" s="1022"/>
      <c r="CX20" s="1022"/>
      <c r="CY20" s="1022"/>
      <c r="CZ20" s="1022"/>
      <c r="DA20" s="1022"/>
      <c r="DB20" s="1022"/>
      <c r="DC20" s="1022"/>
      <c r="DD20" s="1022"/>
      <c r="DE20" s="1022"/>
      <c r="DF20" s="1022"/>
      <c r="DG20" s="1022"/>
      <c r="DH20" s="1022"/>
      <c r="DI20" s="1022"/>
      <c r="DJ20" s="1022"/>
      <c r="DK20" s="1022"/>
      <c r="DL20" s="1022"/>
      <c r="DM20" s="1022"/>
      <c r="DN20" s="1022"/>
      <c r="DO20" s="1022"/>
      <c r="DP20" s="1022"/>
      <c r="DQ20" s="1022"/>
      <c r="DR20" s="1022"/>
      <c r="DS20" s="1022"/>
      <c r="DT20" s="1022"/>
      <c r="DU20" s="1022"/>
      <c r="DV20" s="1022"/>
      <c r="DW20" s="1022"/>
      <c r="DX20" s="1022"/>
      <c r="DY20" s="1022"/>
      <c r="DZ20" s="1022"/>
      <c r="EA20" s="1022"/>
      <c r="EB20" s="1022"/>
      <c r="EC20" s="1022"/>
      <c r="ED20" s="1022"/>
      <c r="EE20" s="1022"/>
      <c r="EF20" s="1022"/>
      <c r="EG20" s="1022"/>
      <c r="EH20" s="1022"/>
    </row>
    <row r="21" spans="2:138" s="836" customFormat="1" ht="15" customHeight="1" outlineLevel="1" x14ac:dyDescent="0.25">
      <c r="B21" s="38"/>
      <c r="C21" s="112" t="s">
        <v>102</v>
      </c>
      <c r="H21" s="1021"/>
      <c r="I21" s="850"/>
      <c r="J21" s="1022"/>
      <c r="K21" s="1022"/>
      <c r="L21" s="1022"/>
      <c r="M21" s="1022"/>
      <c r="N21" s="1022"/>
      <c r="O21" s="1022"/>
      <c r="P21" s="1022"/>
      <c r="Q21" s="1022"/>
      <c r="R21" s="1022"/>
      <c r="S21" s="1022"/>
      <c r="T21" s="1022"/>
      <c r="U21" s="1022"/>
      <c r="V21" s="1022"/>
      <c r="W21" s="1022"/>
      <c r="X21" s="1022"/>
      <c r="Y21" s="1022"/>
      <c r="Z21" s="1022"/>
      <c r="AA21" s="1022"/>
      <c r="AB21" s="1022"/>
      <c r="AC21" s="1022"/>
      <c r="AD21" s="1022"/>
      <c r="AE21" s="1022"/>
      <c r="AF21" s="1022"/>
      <c r="AG21" s="1022"/>
      <c r="AH21" s="1022"/>
      <c r="AI21" s="1022"/>
      <c r="AJ21" s="1022"/>
      <c r="AK21" s="1022"/>
      <c r="AL21" s="1022"/>
      <c r="AM21" s="1022"/>
      <c r="AN21" s="1022"/>
      <c r="AO21" s="1022"/>
      <c r="AP21" s="1022"/>
      <c r="AQ21" s="1022"/>
      <c r="AR21" s="1022"/>
      <c r="AS21" s="1022"/>
      <c r="AT21" s="1022"/>
      <c r="AU21" s="1022"/>
      <c r="AV21" s="1022"/>
      <c r="AW21" s="1022"/>
      <c r="AX21" s="1022"/>
      <c r="AY21" s="1022"/>
      <c r="AZ21" s="1022"/>
      <c r="BA21" s="1022"/>
      <c r="BB21" s="1022"/>
      <c r="BC21" s="1022"/>
      <c r="BD21" s="1022"/>
      <c r="BE21" s="1022"/>
      <c r="BF21" s="1022"/>
      <c r="BG21" s="1022"/>
      <c r="BH21" s="1022"/>
      <c r="BI21" s="1022"/>
      <c r="BJ21" s="1022"/>
      <c r="BK21" s="1022"/>
      <c r="BL21" s="1022"/>
      <c r="BM21" s="1022"/>
      <c r="BN21" s="1022"/>
      <c r="BO21" s="1022"/>
      <c r="BP21" s="1022"/>
      <c r="BQ21" s="1022"/>
      <c r="BR21" s="1022"/>
      <c r="BS21" s="1022"/>
      <c r="BT21" s="1022"/>
      <c r="BU21" s="1022"/>
      <c r="BV21" s="1022"/>
      <c r="BW21" s="1022"/>
      <c r="BX21" s="1022"/>
      <c r="BY21" s="1022"/>
      <c r="BZ21" s="1022"/>
      <c r="CA21" s="1022"/>
      <c r="CB21" s="1022"/>
      <c r="CC21" s="1022"/>
      <c r="CD21" s="1022"/>
      <c r="CE21" s="1022"/>
      <c r="CF21" s="1022"/>
      <c r="CG21" s="1022"/>
      <c r="CH21" s="1022"/>
      <c r="CI21" s="1022"/>
      <c r="CJ21" s="1022"/>
      <c r="CK21" s="1022"/>
      <c r="CL21" s="1022"/>
      <c r="CM21" s="1022"/>
      <c r="CN21" s="1022"/>
      <c r="CO21" s="1022"/>
      <c r="CP21" s="1022"/>
      <c r="CQ21" s="1022"/>
      <c r="CR21" s="1022"/>
      <c r="CS21" s="1022"/>
      <c r="CT21" s="1022"/>
      <c r="CU21" s="1022"/>
      <c r="CV21" s="1022"/>
      <c r="CW21" s="1022"/>
      <c r="CX21" s="1022"/>
      <c r="CY21" s="1022"/>
      <c r="CZ21" s="1022"/>
      <c r="DA21" s="1022"/>
      <c r="DB21" s="1022"/>
      <c r="DC21" s="1022"/>
      <c r="DD21" s="1022"/>
      <c r="DE21" s="1022"/>
      <c r="DF21" s="1022"/>
      <c r="DG21" s="1022"/>
      <c r="DH21" s="1022"/>
      <c r="DI21" s="1022"/>
      <c r="DJ21" s="1022"/>
      <c r="DK21" s="1022"/>
      <c r="DL21" s="1022"/>
      <c r="DM21" s="1022"/>
      <c r="DN21" s="1022"/>
      <c r="DO21" s="1022"/>
      <c r="DP21" s="1022"/>
      <c r="DQ21" s="1022"/>
      <c r="DR21" s="1022"/>
      <c r="DS21" s="1022"/>
      <c r="DT21" s="1022"/>
      <c r="DU21" s="1022"/>
      <c r="DV21" s="1022"/>
      <c r="DW21" s="1022"/>
      <c r="DX21" s="1022"/>
      <c r="DY21" s="1022"/>
      <c r="DZ21" s="1022"/>
      <c r="EA21" s="1022"/>
      <c r="EB21" s="1022"/>
      <c r="EC21" s="1022"/>
      <c r="ED21" s="1022"/>
      <c r="EE21" s="1022"/>
      <c r="EF21" s="1022"/>
      <c r="EG21" s="1022"/>
      <c r="EH21" s="1022"/>
    </row>
    <row r="22" spans="2:138" s="146" customFormat="1" ht="15" customHeight="1" outlineLevel="1" x14ac:dyDescent="0.25">
      <c r="B22" s="942"/>
      <c r="E22" s="402" t="str">
        <f xml:space="preserve"> NTBA!E$39</f>
        <v>Qouted - Avg. Service Charge (PMPM)</v>
      </c>
      <c r="F22" s="402">
        <f xml:space="preserve"> NTBA!F$39</f>
        <v>79.560181</v>
      </c>
      <c r="G22" s="402" t="str">
        <f xml:space="preserve"> NTBA!G$39</f>
        <v>INR / meter / month</v>
      </c>
      <c r="H22" s="449"/>
      <c r="I22" s="75"/>
      <c r="J22" s="450"/>
      <c r="K22" s="450"/>
      <c r="L22" s="450"/>
      <c r="M22" s="450"/>
      <c r="N22" s="450"/>
      <c r="O22" s="450"/>
      <c r="P22" s="450"/>
      <c r="Q22" s="450"/>
      <c r="R22" s="450"/>
      <c r="S22" s="450"/>
      <c r="T22" s="450"/>
      <c r="U22" s="450"/>
      <c r="V22" s="450"/>
      <c r="W22" s="450"/>
      <c r="X22" s="450"/>
      <c r="Y22" s="450"/>
      <c r="Z22" s="450"/>
      <c r="AA22" s="450"/>
      <c r="AB22" s="450"/>
      <c r="AC22" s="450"/>
      <c r="AD22" s="450"/>
      <c r="AE22" s="450"/>
      <c r="AF22" s="450"/>
      <c r="AG22" s="450"/>
      <c r="AH22" s="450"/>
      <c r="AI22" s="450"/>
      <c r="AJ22" s="450"/>
      <c r="AK22" s="450"/>
      <c r="AL22" s="450"/>
      <c r="AM22" s="450"/>
      <c r="AN22" s="450"/>
      <c r="AO22" s="450"/>
      <c r="AP22" s="450"/>
      <c r="AQ22" s="450"/>
      <c r="AR22" s="450"/>
      <c r="AS22" s="450"/>
      <c r="AT22" s="450"/>
      <c r="AU22" s="450"/>
      <c r="AV22" s="450"/>
      <c r="AW22" s="450"/>
      <c r="AX22" s="450"/>
      <c r="AY22" s="450"/>
      <c r="AZ22" s="450"/>
      <c r="BA22" s="450"/>
      <c r="BB22" s="450"/>
      <c r="BC22" s="450"/>
      <c r="BD22" s="450"/>
      <c r="BE22" s="450"/>
      <c r="BF22" s="450"/>
      <c r="BG22" s="450"/>
      <c r="BH22" s="450"/>
      <c r="BI22" s="450"/>
      <c r="BJ22" s="450"/>
      <c r="BK22" s="450"/>
      <c r="BL22" s="450"/>
      <c r="BM22" s="450"/>
      <c r="BN22" s="450"/>
      <c r="BO22" s="450"/>
      <c r="BP22" s="450"/>
      <c r="BQ22" s="450"/>
      <c r="BR22" s="450"/>
      <c r="BS22" s="450"/>
      <c r="BT22" s="450"/>
      <c r="BU22" s="450"/>
      <c r="BV22" s="450"/>
      <c r="BW22" s="450"/>
      <c r="BX22" s="450"/>
      <c r="BY22" s="450"/>
      <c r="BZ22" s="450"/>
      <c r="CA22" s="450"/>
      <c r="CB22" s="450"/>
      <c r="CC22" s="450"/>
      <c r="CD22" s="450"/>
      <c r="CE22" s="450"/>
      <c r="CF22" s="450"/>
      <c r="CG22" s="450"/>
      <c r="CH22" s="450"/>
      <c r="CI22" s="450"/>
      <c r="CJ22" s="450"/>
      <c r="CK22" s="450"/>
      <c r="CL22" s="450"/>
      <c r="CM22" s="450"/>
      <c r="CN22" s="450"/>
      <c r="CO22" s="450"/>
      <c r="CP22" s="450"/>
      <c r="CQ22" s="450"/>
      <c r="CR22" s="450"/>
      <c r="CS22" s="450"/>
      <c r="CT22" s="450"/>
      <c r="CU22" s="450"/>
      <c r="CV22" s="450"/>
      <c r="CW22" s="450"/>
      <c r="CX22" s="450"/>
      <c r="CY22" s="450"/>
      <c r="CZ22" s="450"/>
      <c r="DA22" s="450"/>
      <c r="DB22" s="450"/>
      <c r="DC22" s="450"/>
      <c r="DD22" s="450"/>
      <c r="DE22" s="450"/>
      <c r="DF22" s="450"/>
      <c r="DG22" s="450"/>
      <c r="DH22" s="450"/>
      <c r="DI22" s="450"/>
      <c r="DJ22" s="450"/>
      <c r="DK22" s="450"/>
      <c r="DL22" s="450"/>
      <c r="DM22" s="450"/>
      <c r="DN22" s="450"/>
      <c r="DO22" s="450"/>
      <c r="DP22" s="450"/>
      <c r="DQ22" s="450"/>
      <c r="DR22" s="450"/>
      <c r="DS22" s="450"/>
      <c r="DT22" s="450"/>
      <c r="DU22" s="450"/>
      <c r="DV22" s="450"/>
      <c r="DW22" s="450"/>
      <c r="DX22" s="450"/>
      <c r="DY22" s="450"/>
      <c r="DZ22" s="450"/>
      <c r="EA22" s="450"/>
      <c r="EB22" s="450"/>
      <c r="EC22" s="450"/>
      <c r="ED22" s="450"/>
      <c r="EE22" s="450"/>
      <c r="EF22" s="450"/>
      <c r="EG22" s="450"/>
      <c r="EH22" s="450"/>
    </row>
    <row r="23" spans="2:138" s="146" customFormat="1" ht="15" customHeight="1" outlineLevel="1" x14ac:dyDescent="0.25">
      <c r="B23" s="942"/>
      <c r="E23" s="402" t="str">
        <f xml:space="preserve"> NTBA!E$302</f>
        <v>Conversion to Crores</v>
      </c>
      <c r="F23" s="402">
        <f xml:space="preserve"> NTBA!F$302</f>
        <v>10000000</v>
      </c>
      <c r="G23" s="402" t="str">
        <f xml:space="preserve"> NTBA!G$302</f>
        <v>Crores</v>
      </c>
      <c r="H23" s="449"/>
      <c r="I23" s="75"/>
      <c r="J23" s="450"/>
      <c r="K23" s="450"/>
      <c r="L23" s="450"/>
      <c r="M23" s="450"/>
      <c r="N23" s="450"/>
      <c r="O23" s="450"/>
      <c r="P23" s="450"/>
      <c r="Q23" s="450"/>
      <c r="R23" s="450"/>
      <c r="S23" s="450"/>
      <c r="T23" s="450"/>
      <c r="U23" s="450"/>
      <c r="V23" s="450"/>
      <c r="W23" s="450"/>
      <c r="X23" s="450"/>
      <c r="Y23" s="450"/>
      <c r="Z23" s="450"/>
      <c r="AA23" s="450"/>
      <c r="AB23" s="450"/>
      <c r="AC23" s="450"/>
      <c r="AD23" s="450"/>
      <c r="AE23" s="450"/>
      <c r="AF23" s="450"/>
      <c r="AG23" s="450"/>
      <c r="AH23" s="450"/>
      <c r="AI23" s="450"/>
      <c r="AJ23" s="450"/>
      <c r="AK23" s="450"/>
      <c r="AL23" s="450"/>
      <c r="AM23" s="450"/>
      <c r="AN23" s="450"/>
      <c r="AO23" s="450"/>
      <c r="AP23" s="450"/>
      <c r="AQ23" s="450"/>
      <c r="AR23" s="450"/>
      <c r="AS23" s="450"/>
      <c r="AT23" s="450"/>
      <c r="AU23" s="450"/>
      <c r="AV23" s="450"/>
      <c r="AW23" s="450"/>
      <c r="AX23" s="450"/>
      <c r="AY23" s="450"/>
      <c r="AZ23" s="450"/>
      <c r="BA23" s="450"/>
      <c r="BB23" s="450"/>
      <c r="BC23" s="450"/>
      <c r="BD23" s="450"/>
      <c r="BE23" s="450"/>
      <c r="BF23" s="450"/>
      <c r="BG23" s="450"/>
      <c r="BH23" s="450"/>
      <c r="BI23" s="450"/>
      <c r="BJ23" s="450"/>
      <c r="BK23" s="450"/>
      <c r="BL23" s="450"/>
      <c r="BM23" s="450"/>
      <c r="BN23" s="450"/>
      <c r="BO23" s="450"/>
      <c r="BP23" s="450"/>
      <c r="BQ23" s="450"/>
      <c r="BR23" s="450"/>
      <c r="BS23" s="450"/>
      <c r="BT23" s="450"/>
      <c r="BU23" s="450"/>
      <c r="BV23" s="450"/>
      <c r="BW23" s="450"/>
      <c r="BX23" s="450"/>
      <c r="BY23" s="450"/>
      <c r="BZ23" s="450"/>
      <c r="CA23" s="450"/>
      <c r="CB23" s="450"/>
      <c r="CC23" s="450"/>
      <c r="CD23" s="450"/>
      <c r="CE23" s="450"/>
      <c r="CF23" s="450"/>
      <c r="CG23" s="450"/>
      <c r="CH23" s="450"/>
      <c r="CI23" s="450"/>
      <c r="CJ23" s="450"/>
      <c r="CK23" s="450"/>
      <c r="CL23" s="450"/>
      <c r="CM23" s="450"/>
      <c r="CN23" s="450"/>
      <c r="CO23" s="450"/>
      <c r="CP23" s="450"/>
      <c r="CQ23" s="450"/>
      <c r="CR23" s="450"/>
      <c r="CS23" s="450"/>
      <c r="CT23" s="450"/>
      <c r="CU23" s="450"/>
      <c r="CV23" s="450"/>
      <c r="CW23" s="450"/>
      <c r="CX23" s="450"/>
      <c r="CY23" s="450"/>
      <c r="CZ23" s="450"/>
      <c r="DA23" s="450"/>
      <c r="DB23" s="450"/>
      <c r="DC23" s="450"/>
      <c r="DD23" s="450"/>
      <c r="DE23" s="450"/>
      <c r="DF23" s="450"/>
      <c r="DG23" s="450"/>
      <c r="DH23" s="450"/>
      <c r="DI23" s="450"/>
      <c r="DJ23" s="450"/>
      <c r="DK23" s="450"/>
      <c r="DL23" s="450"/>
      <c r="DM23" s="450"/>
      <c r="DN23" s="450"/>
      <c r="DO23" s="450"/>
      <c r="DP23" s="450"/>
      <c r="DQ23" s="450"/>
      <c r="DR23" s="450"/>
      <c r="DS23" s="450"/>
      <c r="DT23" s="450"/>
      <c r="DU23" s="450"/>
      <c r="DV23" s="450"/>
      <c r="DW23" s="450"/>
      <c r="DX23" s="450"/>
      <c r="DY23" s="450"/>
      <c r="DZ23" s="450"/>
      <c r="EA23" s="450"/>
      <c r="EB23" s="450"/>
      <c r="EC23" s="450"/>
      <c r="ED23" s="450"/>
      <c r="EE23" s="450"/>
      <c r="EF23" s="450"/>
      <c r="EG23" s="450"/>
      <c r="EH23" s="450"/>
    </row>
    <row r="24" spans="2:138" s="146" customFormat="1" ht="15" customHeight="1" outlineLevel="1" x14ac:dyDescent="0.25">
      <c r="B24" s="942"/>
      <c r="E24" s="450" t="str">
        <f xml:space="preserve"> Rollout!E39</f>
        <v>Effective Meters Operational and billed</v>
      </c>
      <c r="F24" s="450">
        <f xml:space="preserve"> Rollout!F39</f>
        <v>0</v>
      </c>
      <c r="G24" s="450" t="str">
        <f xml:space="preserve"> Rollout!G39</f>
        <v>Nos</v>
      </c>
      <c r="H24" s="450">
        <f xml:space="preserve"> Rollout!H39</f>
        <v>0</v>
      </c>
      <c r="I24" s="450">
        <f xml:space="preserve"> Rollout!I39</f>
        <v>0</v>
      </c>
      <c r="J24" s="450">
        <f xml:space="preserve"> Rollout!J39</f>
        <v>0</v>
      </c>
      <c r="K24" s="450">
        <f xml:space="preserve"> Rollout!K39</f>
        <v>0</v>
      </c>
      <c r="L24" s="450">
        <f xml:space="preserve"> Rollout!L39</f>
        <v>0</v>
      </c>
      <c r="M24" s="450">
        <f xml:space="preserve"> Rollout!M39</f>
        <v>0</v>
      </c>
      <c r="N24" s="450">
        <f xml:space="preserve"> Rollout!N39</f>
        <v>0</v>
      </c>
      <c r="O24" s="450">
        <f xml:space="preserve"> Rollout!O39</f>
        <v>0</v>
      </c>
      <c r="P24" s="450">
        <f xml:space="preserve"> Rollout!P39</f>
        <v>0</v>
      </c>
      <c r="Q24" s="450">
        <f xml:space="preserve"> Rollout!Q39</f>
        <v>0</v>
      </c>
      <c r="R24" s="450">
        <f xml:space="preserve"> Rollout!R39</f>
        <v>0</v>
      </c>
      <c r="S24" s="450">
        <f xml:space="preserve"> Rollout!S39</f>
        <v>49314</v>
      </c>
      <c r="T24" s="450">
        <f xml:space="preserve"> Rollout!T39</f>
        <v>127314</v>
      </c>
      <c r="U24" s="450">
        <f xml:space="preserve"> Rollout!U39</f>
        <v>215314</v>
      </c>
      <c r="V24" s="450">
        <f xml:space="preserve"> Rollout!V39</f>
        <v>303314</v>
      </c>
      <c r="W24" s="450">
        <f xml:space="preserve"> Rollout!W39</f>
        <v>391314</v>
      </c>
      <c r="X24" s="450">
        <f xml:space="preserve"> Rollout!X39</f>
        <v>499314</v>
      </c>
      <c r="Y24" s="450">
        <f xml:space="preserve"> Rollout!Y39</f>
        <v>629314</v>
      </c>
      <c r="Z24" s="450">
        <f xml:space="preserve"> Rollout!Z39</f>
        <v>784314</v>
      </c>
      <c r="AA24" s="450">
        <f xml:space="preserve"> Rollout!AA39</f>
        <v>962314</v>
      </c>
      <c r="AB24" s="450">
        <f xml:space="preserve"> Rollout!AB39</f>
        <v>1167314</v>
      </c>
      <c r="AC24" s="450">
        <f xml:space="preserve"> Rollout!AC39</f>
        <v>1385405</v>
      </c>
      <c r="AD24" s="450">
        <f xml:space="preserve"> Rollout!AD39</f>
        <v>1540405</v>
      </c>
      <c r="AE24" s="450">
        <f xml:space="preserve"> Rollout!AE39</f>
        <v>1695405</v>
      </c>
      <c r="AF24" s="450">
        <f xml:space="preserve"> Rollout!AF39</f>
        <v>1850405</v>
      </c>
      <c r="AG24" s="450">
        <f xml:space="preserve"> Rollout!AG39</f>
        <v>2005405</v>
      </c>
      <c r="AH24" s="450">
        <f xml:space="preserve"> Rollout!AH39</f>
        <v>2160405</v>
      </c>
      <c r="AI24" s="450">
        <f xml:space="preserve"> Rollout!AI39</f>
        <v>2315405</v>
      </c>
      <c r="AJ24" s="450">
        <f xml:space="preserve"> Rollout!AJ39</f>
        <v>2470405</v>
      </c>
      <c r="AK24" s="450">
        <f xml:space="preserve"> Rollout!AK39</f>
        <v>2625405</v>
      </c>
      <c r="AL24" s="450">
        <f xml:space="preserve"> Rollout!AL39</f>
        <v>2767868</v>
      </c>
      <c r="AM24" s="450">
        <f xml:space="preserve"> Rollout!AM39</f>
        <v>2767868</v>
      </c>
      <c r="AN24" s="450">
        <f xml:space="preserve"> Rollout!AN39</f>
        <v>2767868</v>
      </c>
      <c r="AO24" s="450">
        <f xml:space="preserve"> Rollout!AO39</f>
        <v>2767868</v>
      </c>
      <c r="AP24" s="450">
        <f xml:space="preserve"> Rollout!AP39</f>
        <v>2767868</v>
      </c>
      <c r="AQ24" s="450">
        <f xml:space="preserve"> Rollout!AQ39</f>
        <v>2767868</v>
      </c>
      <c r="AR24" s="450">
        <f xml:space="preserve"> Rollout!AR39</f>
        <v>2767868</v>
      </c>
      <c r="AS24" s="450">
        <f xml:space="preserve"> Rollout!AS39</f>
        <v>2767868</v>
      </c>
      <c r="AT24" s="450">
        <f xml:space="preserve"> Rollout!AT39</f>
        <v>2767868</v>
      </c>
      <c r="AU24" s="450">
        <f xml:space="preserve"> Rollout!AU39</f>
        <v>2767868</v>
      </c>
      <c r="AV24" s="450">
        <f xml:space="preserve"> Rollout!AV39</f>
        <v>2767868</v>
      </c>
      <c r="AW24" s="450">
        <f xml:space="preserve"> Rollout!AW39</f>
        <v>2767868</v>
      </c>
      <c r="AX24" s="450">
        <f xml:space="preserve"> Rollout!AX39</f>
        <v>2767868</v>
      </c>
      <c r="AY24" s="450">
        <f xml:space="preserve"> Rollout!AY39</f>
        <v>2767868</v>
      </c>
      <c r="AZ24" s="450">
        <f xml:space="preserve"> Rollout!AZ39</f>
        <v>2767868</v>
      </c>
      <c r="BA24" s="450">
        <f xml:space="preserve"> Rollout!BA39</f>
        <v>2767868</v>
      </c>
      <c r="BB24" s="450">
        <f xml:space="preserve"> Rollout!BB39</f>
        <v>2767868</v>
      </c>
      <c r="BC24" s="450">
        <f xml:space="preserve"> Rollout!BC39</f>
        <v>2767868</v>
      </c>
      <c r="BD24" s="450">
        <f xml:space="preserve"> Rollout!BD39</f>
        <v>2767868</v>
      </c>
      <c r="BE24" s="450">
        <f xml:space="preserve"> Rollout!BE39</f>
        <v>2767868</v>
      </c>
      <c r="BF24" s="450">
        <f xml:space="preserve"> Rollout!BF39</f>
        <v>2767868</v>
      </c>
      <c r="BG24" s="450">
        <f xml:space="preserve"> Rollout!BG39</f>
        <v>2767868</v>
      </c>
      <c r="BH24" s="450">
        <f xml:space="preserve"> Rollout!BH39</f>
        <v>2767868</v>
      </c>
      <c r="BI24" s="450">
        <f xml:space="preserve"> Rollout!BI39</f>
        <v>2767868</v>
      </c>
      <c r="BJ24" s="450">
        <f xml:space="preserve"> Rollout!BJ39</f>
        <v>2767868</v>
      </c>
      <c r="BK24" s="450">
        <f xml:space="preserve"> Rollout!BK39</f>
        <v>2767868</v>
      </c>
      <c r="BL24" s="450">
        <f xml:space="preserve"> Rollout!BL39</f>
        <v>2767868</v>
      </c>
      <c r="BM24" s="450">
        <f xml:space="preserve"> Rollout!BM39</f>
        <v>2767868</v>
      </c>
      <c r="BN24" s="450">
        <f xml:space="preserve"> Rollout!BN39</f>
        <v>2767868</v>
      </c>
      <c r="BO24" s="450">
        <f xml:space="preserve"> Rollout!BO39</f>
        <v>2767868</v>
      </c>
      <c r="BP24" s="450">
        <f xml:space="preserve"> Rollout!BP39</f>
        <v>2767868</v>
      </c>
      <c r="BQ24" s="450">
        <f xml:space="preserve"> Rollout!BQ39</f>
        <v>2767868</v>
      </c>
      <c r="BR24" s="450">
        <f xml:space="preserve"> Rollout!BR39</f>
        <v>2767868</v>
      </c>
      <c r="BS24" s="450">
        <f xml:space="preserve"> Rollout!BS39</f>
        <v>2767868</v>
      </c>
      <c r="BT24" s="450">
        <f xml:space="preserve"> Rollout!BT39</f>
        <v>2767868</v>
      </c>
      <c r="BU24" s="450">
        <f xml:space="preserve"> Rollout!BU39</f>
        <v>2767868</v>
      </c>
      <c r="BV24" s="450">
        <f xml:space="preserve"> Rollout!BV39</f>
        <v>2767868</v>
      </c>
      <c r="BW24" s="450">
        <f xml:space="preserve"> Rollout!BW39</f>
        <v>2767868</v>
      </c>
      <c r="BX24" s="450">
        <f xml:space="preserve"> Rollout!BX39</f>
        <v>2767868</v>
      </c>
      <c r="BY24" s="450">
        <f xml:space="preserve"> Rollout!BY39</f>
        <v>2767868</v>
      </c>
      <c r="BZ24" s="450">
        <f xml:space="preserve"> Rollout!BZ39</f>
        <v>2767868</v>
      </c>
      <c r="CA24" s="450">
        <f xml:space="preserve"> Rollout!CA39</f>
        <v>2767868</v>
      </c>
      <c r="CB24" s="450">
        <f xml:space="preserve"> Rollout!CB39</f>
        <v>2767868</v>
      </c>
      <c r="CC24" s="450">
        <f xml:space="preserve"> Rollout!CC39</f>
        <v>2767868</v>
      </c>
      <c r="CD24" s="450">
        <f xml:space="preserve"> Rollout!CD39</f>
        <v>2767868</v>
      </c>
      <c r="CE24" s="450">
        <f xml:space="preserve"> Rollout!CE39</f>
        <v>2767868</v>
      </c>
      <c r="CF24" s="450">
        <f xml:space="preserve"> Rollout!CF39</f>
        <v>2767868</v>
      </c>
      <c r="CG24" s="450">
        <f xml:space="preserve"> Rollout!CG39</f>
        <v>2767868</v>
      </c>
      <c r="CH24" s="450">
        <f xml:space="preserve"> Rollout!CH39</f>
        <v>2767868</v>
      </c>
      <c r="CI24" s="450">
        <f xml:space="preserve"> Rollout!CI39</f>
        <v>2767868</v>
      </c>
      <c r="CJ24" s="450">
        <f xml:space="preserve"> Rollout!CJ39</f>
        <v>2767868</v>
      </c>
      <c r="CK24" s="450">
        <f xml:space="preserve"> Rollout!CK39</f>
        <v>2767868</v>
      </c>
      <c r="CL24" s="450">
        <f xml:space="preserve"> Rollout!CL39</f>
        <v>2767868</v>
      </c>
      <c r="CM24" s="450">
        <f xml:space="preserve"> Rollout!CM39</f>
        <v>2767868</v>
      </c>
      <c r="CN24" s="450">
        <f xml:space="preserve"> Rollout!CN39</f>
        <v>2767868</v>
      </c>
      <c r="CO24" s="450">
        <f xml:space="preserve"> Rollout!CO39</f>
        <v>2767868</v>
      </c>
      <c r="CP24" s="450">
        <f xml:space="preserve"> Rollout!CP39</f>
        <v>2767868</v>
      </c>
      <c r="CQ24" s="450">
        <f xml:space="preserve"> Rollout!CQ39</f>
        <v>2767868</v>
      </c>
      <c r="CR24" s="450">
        <f xml:space="preserve"> Rollout!CR39</f>
        <v>2767868</v>
      </c>
      <c r="CS24" s="450">
        <f xml:space="preserve"> Rollout!CS39</f>
        <v>2767868</v>
      </c>
      <c r="CT24" s="450">
        <f xml:space="preserve"> Rollout!CT39</f>
        <v>2767868</v>
      </c>
      <c r="CU24" s="450">
        <f xml:space="preserve"> Rollout!CU39</f>
        <v>2767868</v>
      </c>
      <c r="CV24" s="450">
        <f xml:space="preserve"> Rollout!CV39</f>
        <v>2767868</v>
      </c>
      <c r="CW24" s="450">
        <f xml:space="preserve"> Rollout!CW39</f>
        <v>2767868</v>
      </c>
      <c r="CX24" s="450">
        <f xml:space="preserve"> Rollout!CX39</f>
        <v>2767868</v>
      </c>
      <c r="CY24" s="450">
        <f xml:space="preserve"> Rollout!CY39</f>
        <v>2767868</v>
      </c>
      <c r="CZ24" s="450">
        <f xml:space="preserve"> Rollout!CZ39</f>
        <v>2767868</v>
      </c>
      <c r="DA24" s="450">
        <f xml:space="preserve"> Rollout!DA39</f>
        <v>2767868</v>
      </c>
      <c r="DB24" s="450">
        <f xml:space="preserve"> Rollout!DB39</f>
        <v>2767868</v>
      </c>
      <c r="DC24" s="450">
        <f xml:space="preserve"> Rollout!DC39</f>
        <v>2767868</v>
      </c>
      <c r="DD24" s="450">
        <f xml:space="preserve"> Rollout!DD39</f>
        <v>2767868</v>
      </c>
      <c r="DE24" s="450">
        <f xml:space="preserve"> Rollout!DE39</f>
        <v>2767868</v>
      </c>
      <c r="DF24" s="450">
        <f xml:space="preserve"> Rollout!DF39</f>
        <v>2767868</v>
      </c>
      <c r="DG24" s="450">
        <f xml:space="preserve"> Rollout!DG39</f>
        <v>2767868</v>
      </c>
      <c r="DH24" s="450">
        <f xml:space="preserve"> Rollout!DH39</f>
        <v>2767868</v>
      </c>
      <c r="DI24" s="450">
        <f xml:space="preserve"> Rollout!DI39</f>
        <v>2767868</v>
      </c>
      <c r="DJ24" s="450">
        <f xml:space="preserve"> Rollout!DJ39</f>
        <v>2767868</v>
      </c>
      <c r="DK24" s="450">
        <f xml:space="preserve"> Rollout!DK39</f>
        <v>2767868</v>
      </c>
      <c r="DL24" s="450">
        <f xml:space="preserve"> Rollout!DL39</f>
        <v>2767868</v>
      </c>
      <c r="DM24" s="450">
        <f xml:space="preserve"> Rollout!DM39</f>
        <v>2767868</v>
      </c>
      <c r="DN24" s="450">
        <f xml:space="preserve"> Rollout!DN39</f>
        <v>2767868</v>
      </c>
      <c r="DO24" s="450">
        <f xml:space="preserve"> Rollout!DO39</f>
        <v>2767868</v>
      </c>
      <c r="DP24" s="450">
        <f xml:space="preserve"> Rollout!DP39</f>
        <v>2767868</v>
      </c>
      <c r="DQ24" s="450">
        <f xml:space="preserve"> Rollout!DQ39</f>
        <v>2767868</v>
      </c>
      <c r="DR24" s="450">
        <f xml:space="preserve"> Rollout!DR39</f>
        <v>1733027</v>
      </c>
      <c r="DS24" s="450">
        <f xml:space="preserve"> Rollout!DS39</f>
        <v>0</v>
      </c>
      <c r="DT24" s="450">
        <f xml:space="preserve"> Rollout!DT39</f>
        <v>0</v>
      </c>
      <c r="DU24" s="450">
        <f xml:space="preserve"> Rollout!DU39</f>
        <v>0</v>
      </c>
      <c r="DV24" s="450">
        <f xml:space="preserve"> Rollout!DV39</f>
        <v>0</v>
      </c>
      <c r="DW24" s="450">
        <f xml:space="preserve"> Rollout!DW39</f>
        <v>0</v>
      </c>
      <c r="DX24" s="450">
        <f xml:space="preserve"> Rollout!DX39</f>
        <v>0</v>
      </c>
      <c r="DY24" s="450">
        <f xml:space="preserve"> Rollout!DY39</f>
        <v>0</v>
      </c>
      <c r="DZ24" s="450">
        <f xml:space="preserve"> Rollout!DZ39</f>
        <v>0</v>
      </c>
      <c r="EA24" s="450">
        <f xml:space="preserve"> Rollout!EA39</f>
        <v>0</v>
      </c>
      <c r="EB24" s="450">
        <f xml:space="preserve"> Rollout!EB39</f>
        <v>0</v>
      </c>
      <c r="EC24" s="450">
        <f xml:space="preserve"> Rollout!EC39</f>
        <v>0</v>
      </c>
      <c r="ED24" s="450">
        <f xml:space="preserve"> Rollout!ED39</f>
        <v>0</v>
      </c>
      <c r="EE24" s="450">
        <f xml:space="preserve"> Rollout!EE39</f>
        <v>0</v>
      </c>
      <c r="EF24" s="450">
        <f xml:space="preserve"> Rollout!EF39</f>
        <v>0</v>
      </c>
      <c r="EG24" s="450">
        <f xml:space="preserve"> Rollout!EG39</f>
        <v>0</v>
      </c>
      <c r="EH24" s="450">
        <f xml:space="preserve"> Rollout!EH39</f>
        <v>0</v>
      </c>
    </row>
    <row r="25" spans="2:138" s="146" customFormat="1" ht="15" customHeight="1" outlineLevel="1" x14ac:dyDescent="0.25">
      <c r="B25" s="942"/>
      <c r="E25" s="454" t="str">
        <f xml:space="preserve"> Time_M!E$88</f>
        <v xml:space="preserve">Upfront flag </v>
      </c>
      <c r="F25" s="454">
        <f xml:space="preserve"> Time_M!F$88</f>
        <v>0</v>
      </c>
      <c r="G25" s="454" t="str">
        <f xml:space="preserve"> Time_M!G$88</f>
        <v>flag</v>
      </c>
      <c r="H25" s="454">
        <f xml:space="preserve"> Time_M!H$88</f>
        <v>113</v>
      </c>
      <c r="I25" s="454">
        <f xml:space="preserve"> Time_M!I$88</f>
        <v>0</v>
      </c>
      <c r="J25" s="454">
        <f xml:space="preserve"> Time_M!J$88</f>
        <v>1</v>
      </c>
      <c r="K25" s="454">
        <f xml:space="preserve"> Time_M!K$88</f>
        <v>1</v>
      </c>
      <c r="L25" s="454">
        <f xml:space="preserve"> Time_M!L$88</f>
        <v>1</v>
      </c>
      <c r="M25" s="454">
        <f xml:space="preserve"> Time_M!M$88</f>
        <v>1</v>
      </c>
      <c r="N25" s="454">
        <f xml:space="preserve"> Time_M!N$88</f>
        <v>1</v>
      </c>
      <c r="O25" s="454">
        <f xml:space="preserve"> Time_M!O$88</f>
        <v>1</v>
      </c>
      <c r="P25" s="454">
        <f xml:space="preserve"> Time_M!P$88</f>
        <v>1</v>
      </c>
      <c r="Q25" s="454">
        <f xml:space="preserve"> Time_M!Q$88</f>
        <v>1</v>
      </c>
      <c r="R25" s="454">
        <f xml:space="preserve"> Time_M!R$88</f>
        <v>1</v>
      </c>
      <c r="S25" s="454">
        <f xml:space="preserve"> Time_M!S$88</f>
        <v>1</v>
      </c>
      <c r="T25" s="454">
        <f xml:space="preserve"> Time_M!T$88</f>
        <v>1</v>
      </c>
      <c r="U25" s="454">
        <f xml:space="preserve"> Time_M!U$88</f>
        <v>1</v>
      </c>
      <c r="V25" s="454">
        <f xml:space="preserve"> Time_M!V$88</f>
        <v>1</v>
      </c>
      <c r="W25" s="454">
        <f xml:space="preserve"> Time_M!W$88</f>
        <v>1</v>
      </c>
      <c r="X25" s="454">
        <f xml:space="preserve"> Time_M!X$88</f>
        <v>1</v>
      </c>
      <c r="Y25" s="454">
        <f xml:space="preserve"> Time_M!Y$88</f>
        <v>1</v>
      </c>
      <c r="Z25" s="454">
        <f xml:space="preserve"> Time_M!Z$88</f>
        <v>1</v>
      </c>
      <c r="AA25" s="454">
        <f xml:space="preserve"> Time_M!AA$88</f>
        <v>1</v>
      </c>
      <c r="AB25" s="454">
        <f xml:space="preserve"> Time_M!AB$88</f>
        <v>1</v>
      </c>
      <c r="AC25" s="454">
        <f xml:space="preserve"> Time_M!AC$88</f>
        <v>1</v>
      </c>
      <c r="AD25" s="454">
        <f xml:space="preserve"> Time_M!AD$88</f>
        <v>1</v>
      </c>
      <c r="AE25" s="454">
        <f xml:space="preserve"> Time_M!AE$88</f>
        <v>1</v>
      </c>
      <c r="AF25" s="454">
        <f xml:space="preserve"> Time_M!AF$88</f>
        <v>1</v>
      </c>
      <c r="AG25" s="454">
        <f xml:space="preserve"> Time_M!AG$88</f>
        <v>1</v>
      </c>
      <c r="AH25" s="454">
        <f xml:space="preserve"> Time_M!AH$88</f>
        <v>1</v>
      </c>
      <c r="AI25" s="454">
        <f xml:space="preserve"> Time_M!AI$88</f>
        <v>1</v>
      </c>
      <c r="AJ25" s="454">
        <f xml:space="preserve"> Time_M!AJ$88</f>
        <v>1</v>
      </c>
      <c r="AK25" s="454">
        <f xml:space="preserve"> Time_M!AK$88</f>
        <v>1</v>
      </c>
      <c r="AL25" s="454">
        <f xml:space="preserve"> Time_M!AL$88</f>
        <v>1</v>
      </c>
      <c r="AM25" s="454">
        <f xml:space="preserve"> Time_M!AM$88</f>
        <v>1</v>
      </c>
      <c r="AN25" s="454">
        <f xml:space="preserve"> Time_M!AN$88</f>
        <v>1</v>
      </c>
      <c r="AO25" s="454">
        <f xml:space="preserve"> Time_M!AO$88</f>
        <v>1</v>
      </c>
      <c r="AP25" s="454">
        <f xml:space="preserve"> Time_M!AP$88</f>
        <v>1</v>
      </c>
      <c r="AQ25" s="454">
        <f xml:space="preserve"> Time_M!AQ$88</f>
        <v>1</v>
      </c>
      <c r="AR25" s="454">
        <f xml:space="preserve"> Time_M!AR$88</f>
        <v>1</v>
      </c>
      <c r="AS25" s="454">
        <f xml:space="preserve"> Time_M!AS$88</f>
        <v>1</v>
      </c>
      <c r="AT25" s="454">
        <f xml:space="preserve"> Time_M!AT$88</f>
        <v>1</v>
      </c>
      <c r="AU25" s="454">
        <f xml:space="preserve"> Time_M!AU$88</f>
        <v>1</v>
      </c>
      <c r="AV25" s="454">
        <f xml:space="preserve"> Time_M!AV$88</f>
        <v>1</v>
      </c>
      <c r="AW25" s="454">
        <f xml:space="preserve"> Time_M!AW$88</f>
        <v>1</v>
      </c>
      <c r="AX25" s="454">
        <f xml:space="preserve"> Time_M!AX$88</f>
        <v>1</v>
      </c>
      <c r="AY25" s="454">
        <f xml:space="preserve"> Time_M!AY$88</f>
        <v>1</v>
      </c>
      <c r="AZ25" s="454">
        <f xml:space="preserve"> Time_M!AZ$88</f>
        <v>1</v>
      </c>
      <c r="BA25" s="454">
        <f xml:space="preserve"> Time_M!BA$88</f>
        <v>1</v>
      </c>
      <c r="BB25" s="454">
        <f xml:space="preserve"> Time_M!BB$88</f>
        <v>1</v>
      </c>
      <c r="BC25" s="454">
        <f xml:space="preserve"> Time_M!BC$88</f>
        <v>1</v>
      </c>
      <c r="BD25" s="454">
        <f xml:space="preserve"> Time_M!BD$88</f>
        <v>1</v>
      </c>
      <c r="BE25" s="454">
        <f xml:space="preserve"> Time_M!BE$88</f>
        <v>1</v>
      </c>
      <c r="BF25" s="454">
        <f xml:space="preserve"> Time_M!BF$88</f>
        <v>1</v>
      </c>
      <c r="BG25" s="454">
        <f xml:space="preserve"> Time_M!BG$88</f>
        <v>1</v>
      </c>
      <c r="BH25" s="454">
        <f xml:space="preserve"> Time_M!BH$88</f>
        <v>1</v>
      </c>
      <c r="BI25" s="454">
        <f xml:space="preserve"> Time_M!BI$88</f>
        <v>1</v>
      </c>
      <c r="BJ25" s="454">
        <f xml:space="preserve"> Time_M!BJ$88</f>
        <v>1</v>
      </c>
      <c r="BK25" s="454">
        <f xml:space="preserve"> Time_M!BK$88</f>
        <v>1</v>
      </c>
      <c r="BL25" s="454">
        <f xml:space="preserve"> Time_M!BL$88</f>
        <v>1</v>
      </c>
      <c r="BM25" s="454">
        <f xml:space="preserve"> Time_M!BM$88</f>
        <v>1</v>
      </c>
      <c r="BN25" s="454">
        <f xml:space="preserve"> Time_M!BN$88</f>
        <v>1</v>
      </c>
      <c r="BO25" s="454">
        <f xml:space="preserve"> Time_M!BO$88</f>
        <v>1</v>
      </c>
      <c r="BP25" s="454">
        <f xml:space="preserve"> Time_M!BP$88</f>
        <v>1</v>
      </c>
      <c r="BQ25" s="454">
        <f xml:space="preserve"> Time_M!BQ$88</f>
        <v>1</v>
      </c>
      <c r="BR25" s="454">
        <f xml:space="preserve"> Time_M!BR$88</f>
        <v>1</v>
      </c>
      <c r="BS25" s="454">
        <f xml:space="preserve"> Time_M!BS$88</f>
        <v>1</v>
      </c>
      <c r="BT25" s="454">
        <f xml:space="preserve"> Time_M!BT$88</f>
        <v>1</v>
      </c>
      <c r="BU25" s="454">
        <f xml:space="preserve"> Time_M!BU$88</f>
        <v>1</v>
      </c>
      <c r="BV25" s="454">
        <f xml:space="preserve"> Time_M!BV$88</f>
        <v>1</v>
      </c>
      <c r="BW25" s="454">
        <f xml:space="preserve"> Time_M!BW$88</f>
        <v>1</v>
      </c>
      <c r="BX25" s="454">
        <f xml:space="preserve"> Time_M!BX$88</f>
        <v>1</v>
      </c>
      <c r="BY25" s="454">
        <f xml:space="preserve"> Time_M!BY$88</f>
        <v>1</v>
      </c>
      <c r="BZ25" s="454">
        <f xml:space="preserve"> Time_M!BZ$88</f>
        <v>1</v>
      </c>
      <c r="CA25" s="454">
        <f xml:space="preserve"> Time_M!CA$88</f>
        <v>1</v>
      </c>
      <c r="CB25" s="454">
        <f xml:space="preserve"> Time_M!CB$88</f>
        <v>1</v>
      </c>
      <c r="CC25" s="454">
        <f xml:space="preserve"> Time_M!CC$88</f>
        <v>1</v>
      </c>
      <c r="CD25" s="454">
        <f xml:space="preserve"> Time_M!CD$88</f>
        <v>1</v>
      </c>
      <c r="CE25" s="454">
        <f xml:space="preserve"> Time_M!CE$88</f>
        <v>1</v>
      </c>
      <c r="CF25" s="454">
        <f xml:space="preserve"> Time_M!CF$88</f>
        <v>1</v>
      </c>
      <c r="CG25" s="454">
        <f xml:space="preserve"> Time_M!CG$88</f>
        <v>1</v>
      </c>
      <c r="CH25" s="454">
        <f xml:space="preserve"> Time_M!CH$88</f>
        <v>1</v>
      </c>
      <c r="CI25" s="454">
        <f xml:space="preserve"> Time_M!CI$88</f>
        <v>1</v>
      </c>
      <c r="CJ25" s="454">
        <f xml:space="preserve"> Time_M!CJ$88</f>
        <v>1</v>
      </c>
      <c r="CK25" s="454">
        <f xml:space="preserve"> Time_M!CK$88</f>
        <v>1</v>
      </c>
      <c r="CL25" s="454">
        <f xml:space="preserve"> Time_M!CL$88</f>
        <v>1</v>
      </c>
      <c r="CM25" s="454">
        <f xml:space="preserve"> Time_M!CM$88</f>
        <v>1</v>
      </c>
      <c r="CN25" s="454">
        <f xml:space="preserve"> Time_M!CN$88</f>
        <v>1</v>
      </c>
      <c r="CO25" s="454">
        <f xml:space="preserve"> Time_M!CO$88</f>
        <v>1</v>
      </c>
      <c r="CP25" s="454">
        <f xml:space="preserve"> Time_M!CP$88</f>
        <v>1</v>
      </c>
      <c r="CQ25" s="454">
        <f xml:space="preserve"> Time_M!CQ$88</f>
        <v>1</v>
      </c>
      <c r="CR25" s="454">
        <f xml:space="preserve"> Time_M!CR$88</f>
        <v>1</v>
      </c>
      <c r="CS25" s="454">
        <f xml:space="preserve"> Time_M!CS$88</f>
        <v>1</v>
      </c>
      <c r="CT25" s="454">
        <f xml:space="preserve"> Time_M!CT$88</f>
        <v>1</v>
      </c>
      <c r="CU25" s="454">
        <f xml:space="preserve"> Time_M!CU$88</f>
        <v>1</v>
      </c>
      <c r="CV25" s="454">
        <f xml:space="preserve"> Time_M!CV$88</f>
        <v>1</v>
      </c>
      <c r="CW25" s="454">
        <f xml:space="preserve"> Time_M!CW$88</f>
        <v>1</v>
      </c>
      <c r="CX25" s="454">
        <f xml:space="preserve"> Time_M!CX$88</f>
        <v>1</v>
      </c>
      <c r="CY25" s="454">
        <f xml:space="preserve"> Time_M!CY$88</f>
        <v>1</v>
      </c>
      <c r="CZ25" s="454">
        <f xml:space="preserve"> Time_M!CZ$88</f>
        <v>1</v>
      </c>
      <c r="DA25" s="454">
        <f xml:space="preserve"> Time_M!DA$88</f>
        <v>1</v>
      </c>
      <c r="DB25" s="454">
        <f xml:space="preserve"> Time_M!DB$88</f>
        <v>1</v>
      </c>
      <c r="DC25" s="454">
        <f xml:space="preserve"> Time_M!DC$88</f>
        <v>1</v>
      </c>
      <c r="DD25" s="454">
        <f xml:space="preserve"> Time_M!DD$88</f>
        <v>1</v>
      </c>
      <c r="DE25" s="454">
        <f xml:space="preserve"> Time_M!DE$88</f>
        <v>1</v>
      </c>
      <c r="DF25" s="454">
        <f xml:space="preserve"> Time_M!DF$88</f>
        <v>1</v>
      </c>
      <c r="DG25" s="454">
        <f xml:space="preserve"> Time_M!DG$88</f>
        <v>1</v>
      </c>
      <c r="DH25" s="454">
        <f xml:space="preserve"> Time_M!DH$88</f>
        <v>1</v>
      </c>
      <c r="DI25" s="454">
        <f xml:space="preserve"> Time_M!DI$88</f>
        <v>1</v>
      </c>
      <c r="DJ25" s="454">
        <f xml:space="preserve"> Time_M!DJ$88</f>
        <v>1</v>
      </c>
      <c r="DK25" s="454">
        <f xml:space="preserve"> Time_M!DK$88</f>
        <v>1</v>
      </c>
      <c r="DL25" s="454">
        <f xml:space="preserve"> Time_M!DL$88</f>
        <v>1</v>
      </c>
      <c r="DM25" s="454">
        <f xml:space="preserve"> Time_M!DM$88</f>
        <v>1</v>
      </c>
      <c r="DN25" s="454">
        <f xml:space="preserve"> Time_M!DN$88</f>
        <v>1</v>
      </c>
      <c r="DO25" s="454">
        <f xml:space="preserve"> Time_M!DO$88</f>
        <v>1</v>
      </c>
      <c r="DP25" s="454">
        <f xml:space="preserve"> Time_M!DP$88</f>
        <v>1</v>
      </c>
      <c r="DQ25" s="454">
        <f xml:space="preserve"> Time_M!DQ$88</f>
        <v>1</v>
      </c>
      <c r="DR25" s="454">
        <f xml:space="preserve"> Time_M!DR$88</f>
        <v>1</v>
      </c>
      <c r="DS25" s="454">
        <f xml:space="preserve"> Time_M!DS$88</f>
        <v>0</v>
      </c>
      <c r="DT25" s="454">
        <f xml:space="preserve"> Time_M!DT$88</f>
        <v>0</v>
      </c>
      <c r="DU25" s="454">
        <f xml:space="preserve"> Time_M!DU$88</f>
        <v>0</v>
      </c>
      <c r="DV25" s="454">
        <f xml:space="preserve"> Time_M!DV$88</f>
        <v>0</v>
      </c>
      <c r="DW25" s="454">
        <f xml:space="preserve"> Time_M!DW$88</f>
        <v>0</v>
      </c>
      <c r="DX25" s="454">
        <f xml:space="preserve"> Time_M!DX$88</f>
        <v>0</v>
      </c>
      <c r="DY25" s="454">
        <f xml:space="preserve"> Time_M!DY$88</f>
        <v>0</v>
      </c>
      <c r="DZ25" s="454">
        <f xml:space="preserve"> Time_M!DZ$88</f>
        <v>0</v>
      </c>
      <c r="EA25" s="454">
        <f xml:space="preserve"> Time_M!EA$88</f>
        <v>0</v>
      </c>
      <c r="EB25" s="454">
        <f xml:space="preserve"> Time_M!EB$88</f>
        <v>0</v>
      </c>
      <c r="EC25" s="454">
        <f xml:space="preserve"> Time_M!EC$88</f>
        <v>0</v>
      </c>
      <c r="ED25" s="454">
        <f xml:space="preserve"> Time_M!ED$88</f>
        <v>0</v>
      </c>
      <c r="EE25" s="454">
        <f xml:space="preserve"> Time_M!EE$88</f>
        <v>0</v>
      </c>
      <c r="EF25" s="454">
        <f xml:space="preserve"> Time_M!EF$88</f>
        <v>0</v>
      </c>
      <c r="EG25" s="454">
        <f xml:space="preserve"> Time_M!EG$88</f>
        <v>0</v>
      </c>
      <c r="EH25" s="454">
        <f xml:space="preserve"> Time_M!EH$88</f>
        <v>0</v>
      </c>
    </row>
    <row r="26" spans="2:138" s="951" customFormat="1" ht="15" customHeight="1" outlineLevel="1" x14ac:dyDescent="0.35">
      <c r="B26" s="244"/>
      <c r="E26" s="951" t="s">
        <v>102</v>
      </c>
      <c r="G26" s="951" t="s">
        <v>330</v>
      </c>
      <c r="H26" s="951">
        <f xml:space="preserve"> SUM(J26:EH26)</f>
        <v>2047.9723352962067</v>
      </c>
      <c r="I26" s="1026"/>
      <c r="J26" s="951">
        <f xml:space="preserve"> ( $F22 * J24 / $F23 ) * J25</f>
        <v>0</v>
      </c>
      <c r="K26" s="951">
        <f t="shared" ref="K26:BV26" si="7" xml:space="preserve"> ( $F22 * K24 / $F23 ) * K25</f>
        <v>0</v>
      </c>
      <c r="L26" s="951">
        <f t="shared" si="7"/>
        <v>0</v>
      </c>
      <c r="M26" s="951">
        <f t="shared" si="7"/>
        <v>0</v>
      </c>
      <c r="N26" s="951">
        <f t="shared" si="7"/>
        <v>0</v>
      </c>
      <c r="O26" s="951">
        <f t="shared" si="7"/>
        <v>0</v>
      </c>
      <c r="P26" s="951">
        <f t="shared" si="7"/>
        <v>0</v>
      </c>
      <c r="Q26" s="951">
        <f t="shared" si="7"/>
        <v>0</v>
      </c>
      <c r="R26" s="951">
        <f t="shared" si="7"/>
        <v>0</v>
      </c>
      <c r="S26" s="951">
        <f t="shared" si="7"/>
        <v>0.39234307658340001</v>
      </c>
      <c r="T26" s="951">
        <f t="shared" si="7"/>
        <v>1.0129124883834</v>
      </c>
      <c r="U26" s="951">
        <f t="shared" si="7"/>
        <v>1.7130420811834</v>
      </c>
      <c r="V26" s="951">
        <f t="shared" si="7"/>
        <v>2.4131716739833999</v>
      </c>
      <c r="W26" s="951">
        <f t="shared" si="7"/>
        <v>3.1133012667833997</v>
      </c>
      <c r="X26" s="951">
        <f t="shared" si="7"/>
        <v>3.9725512215833998</v>
      </c>
      <c r="Y26" s="951">
        <f t="shared" si="7"/>
        <v>5.0068335745833998</v>
      </c>
      <c r="Z26" s="951">
        <f t="shared" si="7"/>
        <v>6.2400163800834001</v>
      </c>
      <c r="AA26" s="951">
        <f t="shared" si="7"/>
        <v>7.6561876018833992</v>
      </c>
      <c r="AB26" s="951">
        <f t="shared" si="7"/>
        <v>9.2871713123833999</v>
      </c>
      <c r="AC26" s="951">
        <f t="shared" si="7"/>
        <v>11.0223072558305</v>
      </c>
      <c r="AD26" s="951">
        <f t="shared" si="7"/>
        <v>12.2554900613305</v>
      </c>
      <c r="AE26" s="951">
        <f t="shared" si="7"/>
        <v>13.488672866830502</v>
      </c>
      <c r="AF26" s="951">
        <f t="shared" si="7"/>
        <v>14.721855672330499</v>
      </c>
      <c r="AG26" s="951">
        <f t="shared" si="7"/>
        <v>15.955038477830499</v>
      </c>
      <c r="AH26" s="951">
        <f t="shared" si="7"/>
        <v>17.188221283330499</v>
      </c>
      <c r="AI26" s="951">
        <f t="shared" si="7"/>
        <v>18.421404088830499</v>
      </c>
      <c r="AJ26" s="951">
        <f t="shared" si="7"/>
        <v>19.6545868943305</v>
      </c>
      <c r="AK26" s="951">
        <f t="shared" si="7"/>
        <v>20.8877696998305</v>
      </c>
      <c r="AL26" s="951">
        <f t="shared" si="7"/>
        <v>22.021207906410801</v>
      </c>
      <c r="AM26" s="951">
        <f t="shared" si="7"/>
        <v>22.021207906410801</v>
      </c>
      <c r="AN26" s="951">
        <f t="shared" si="7"/>
        <v>22.021207906410801</v>
      </c>
      <c r="AO26" s="951">
        <f t="shared" si="7"/>
        <v>22.021207906410801</v>
      </c>
      <c r="AP26" s="951">
        <f t="shared" si="7"/>
        <v>22.021207906410801</v>
      </c>
      <c r="AQ26" s="951">
        <f t="shared" si="7"/>
        <v>22.021207906410801</v>
      </c>
      <c r="AR26" s="951">
        <f t="shared" si="7"/>
        <v>22.021207906410801</v>
      </c>
      <c r="AS26" s="951">
        <f t="shared" si="7"/>
        <v>22.021207906410801</v>
      </c>
      <c r="AT26" s="951">
        <f t="shared" si="7"/>
        <v>22.021207906410801</v>
      </c>
      <c r="AU26" s="951">
        <f t="shared" si="7"/>
        <v>22.021207906410801</v>
      </c>
      <c r="AV26" s="951">
        <f t="shared" si="7"/>
        <v>22.021207906410801</v>
      </c>
      <c r="AW26" s="951">
        <f t="shared" si="7"/>
        <v>22.021207906410801</v>
      </c>
      <c r="AX26" s="951">
        <f t="shared" si="7"/>
        <v>22.021207906410801</v>
      </c>
      <c r="AY26" s="951">
        <f t="shared" si="7"/>
        <v>22.021207906410801</v>
      </c>
      <c r="AZ26" s="951">
        <f t="shared" si="7"/>
        <v>22.021207906410801</v>
      </c>
      <c r="BA26" s="951">
        <f t="shared" si="7"/>
        <v>22.021207906410801</v>
      </c>
      <c r="BB26" s="951">
        <f t="shared" si="7"/>
        <v>22.021207906410801</v>
      </c>
      <c r="BC26" s="951">
        <f t="shared" si="7"/>
        <v>22.021207906410801</v>
      </c>
      <c r="BD26" s="951">
        <f t="shared" si="7"/>
        <v>22.021207906410801</v>
      </c>
      <c r="BE26" s="951">
        <f t="shared" si="7"/>
        <v>22.021207906410801</v>
      </c>
      <c r="BF26" s="951">
        <f t="shared" si="7"/>
        <v>22.021207906410801</v>
      </c>
      <c r="BG26" s="951">
        <f t="shared" si="7"/>
        <v>22.021207906410801</v>
      </c>
      <c r="BH26" s="951">
        <f t="shared" si="7"/>
        <v>22.021207906410801</v>
      </c>
      <c r="BI26" s="951">
        <f t="shared" si="7"/>
        <v>22.021207906410801</v>
      </c>
      <c r="BJ26" s="951">
        <f t="shared" si="7"/>
        <v>22.021207906410801</v>
      </c>
      <c r="BK26" s="951">
        <f t="shared" si="7"/>
        <v>22.021207906410801</v>
      </c>
      <c r="BL26" s="951">
        <f t="shared" si="7"/>
        <v>22.021207906410801</v>
      </c>
      <c r="BM26" s="951">
        <f t="shared" si="7"/>
        <v>22.021207906410801</v>
      </c>
      <c r="BN26" s="951">
        <f t="shared" si="7"/>
        <v>22.021207906410801</v>
      </c>
      <c r="BO26" s="951">
        <f t="shared" si="7"/>
        <v>22.021207906410801</v>
      </c>
      <c r="BP26" s="951">
        <f t="shared" si="7"/>
        <v>22.021207906410801</v>
      </c>
      <c r="BQ26" s="951">
        <f t="shared" si="7"/>
        <v>22.021207906410801</v>
      </c>
      <c r="BR26" s="951">
        <f t="shared" si="7"/>
        <v>22.021207906410801</v>
      </c>
      <c r="BS26" s="951">
        <f t="shared" si="7"/>
        <v>22.021207906410801</v>
      </c>
      <c r="BT26" s="951">
        <f t="shared" si="7"/>
        <v>22.021207906410801</v>
      </c>
      <c r="BU26" s="951">
        <f t="shared" si="7"/>
        <v>22.021207906410801</v>
      </c>
      <c r="BV26" s="951">
        <f t="shared" si="7"/>
        <v>22.021207906410801</v>
      </c>
      <c r="BW26" s="951">
        <f t="shared" ref="BW26:EH26" si="8" xml:space="preserve"> ( $F22 * BW24 / $F23 ) * BW25</f>
        <v>22.021207906410801</v>
      </c>
      <c r="BX26" s="951">
        <f t="shared" si="8"/>
        <v>22.021207906410801</v>
      </c>
      <c r="BY26" s="951">
        <f t="shared" si="8"/>
        <v>22.021207906410801</v>
      </c>
      <c r="BZ26" s="951">
        <f t="shared" si="8"/>
        <v>22.021207906410801</v>
      </c>
      <c r="CA26" s="951">
        <f t="shared" si="8"/>
        <v>22.021207906410801</v>
      </c>
      <c r="CB26" s="951">
        <f t="shared" si="8"/>
        <v>22.021207906410801</v>
      </c>
      <c r="CC26" s="951">
        <f t="shared" si="8"/>
        <v>22.021207906410801</v>
      </c>
      <c r="CD26" s="951">
        <f t="shared" si="8"/>
        <v>22.021207906410801</v>
      </c>
      <c r="CE26" s="951">
        <f t="shared" si="8"/>
        <v>22.021207906410801</v>
      </c>
      <c r="CF26" s="951">
        <f t="shared" si="8"/>
        <v>22.021207906410801</v>
      </c>
      <c r="CG26" s="951">
        <f t="shared" si="8"/>
        <v>22.021207906410801</v>
      </c>
      <c r="CH26" s="951">
        <f t="shared" si="8"/>
        <v>22.021207906410801</v>
      </c>
      <c r="CI26" s="951">
        <f t="shared" si="8"/>
        <v>22.021207906410801</v>
      </c>
      <c r="CJ26" s="951">
        <f t="shared" si="8"/>
        <v>22.021207906410801</v>
      </c>
      <c r="CK26" s="951">
        <f t="shared" si="8"/>
        <v>22.021207906410801</v>
      </c>
      <c r="CL26" s="951">
        <f t="shared" si="8"/>
        <v>22.021207906410801</v>
      </c>
      <c r="CM26" s="951">
        <f t="shared" si="8"/>
        <v>22.021207906410801</v>
      </c>
      <c r="CN26" s="951">
        <f t="shared" si="8"/>
        <v>22.021207906410801</v>
      </c>
      <c r="CO26" s="951">
        <f t="shared" si="8"/>
        <v>22.021207906410801</v>
      </c>
      <c r="CP26" s="951">
        <f t="shared" si="8"/>
        <v>22.021207906410801</v>
      </c>
      <c r="CQ26" s="951">
        <f t="shared" si="8"/>
        <v>22.021207906410801</v>
      </c>
      <c r="CR26" s="951">
        <f t="shared" si="8"/>
        <v>22.021207906410801</v>
      </c>
      <c r="CS26" s="951">
        <f t="shared" si="8"/>
        <v>22.021207906410801</v>
      </c>
      <c r="CT26" s="951">
        <f t="shared" si="8"/>
        <v>22.021207906410801</v>
      </c>
      <c r="CU26" s="951">
        <f t="shared" si="8"/>
        <v>22.021207906410801</v>
      </c>
      <c r="CV26" s="951">
        <f t="shared" si="8"/>
        <v>22.021207906410801</v>
      </c>
      <c r="CW26" s="951">
        <f t="shared" si="8"/>
        <v>22.021207906410801</v>
      </c>
      <c r="CX26" s="951">
        <f t="shared" si="8"/>
        <v>22.021207906410801</v>
      </c>
      <c r="CY26" s="951">
        <f t="shared" si="8"/>
        <v>22.021207906410801</v>
      </c>
      <c r="CZ26" s="951">
        <f t="shared" si="8"/>
        <v>22.021207906410801</v>
      </c>
      <c r="DA26" s="951">
        <f t="shared" si="8"/>
        <v>22.021207906410801</v>
      </c>
      <c r="DB26" s="951">
        <f t="shared" si="8"/>
        <v>22.021207906410801</v>
      </c>
      <c r="DC26" s="951">
        <f t="shared" si="8"/>
        <v>22.021207906410801</v>
      </c>
      <c r="DD26" s="951">
        <f t="shared" si="8"/>
        <v>22.021207906410801</v>
      </c>
      <c r="DE26" s="951">
        <f t="shared" si="8"/>
        <v>22.021207906410801</v>
      </c>
      <c r="DF26" s="951">
        <f t="shared" si="8"/>
        <v>22.021207906410801</v>
      </c>
      <c r="DG26" s="951">
        <f t="shared" si="8"/>
        <v>22.021207906410801</v>
      </c>
      <c r="DH26" s="951">
        <f t="shared" si="8"/>
        <v>22.021207906410801</v>
      </c>
      <c r="DI26" s="951">
        <f t="shared" si="8"/>
        <v>22.021207906410801</v>
      </c>
      <c r="DJ26" s="951">
        <f t="shared" si="8"/>
        <v>22.021207906410801</v>
      </c>
      <c r="DK26" s="951">
        <f t="shared" si="8"/>
        <v>22.021207906410801</v>
      </c>
      <c r="DL26" s="951">
        <f t="shared" si="8"/>
        <v>22.021207906410801</v>
      </c>
      <c r="DM26" s="951">
        <f t="shared" si="8"/>
        <v>22.021207906410801</v>
      </c>
      <c r="DN26" s="951">
        <f t="shared" si="8"/>
        <v>22.021207906410801</v>
      </c>
      <c r="DO26" s="951">
        <f t="shared" si="8"/>
        <v>22.021207906410801</v>
      </c>
      <c r="DP26" s="951">
        <f t="shared" si="8"/>
        <v>22.021207906410801</v>
      </c>
      <c r="DQ26" s="951">
        <f t="shared" si="8"/>
        <v>22.021207906410801</v>
      </c>
      <c r="DR26" s="951">
        <f t="shared" si="8"/>
        <v>13.787994179788699</v>
      </c>
      <c r="DS26" s="951">
        <f t="shared" si="8"/>
        <v>0</v>
      </c>
      <c r="DT26" s="951">
        <f t="shared" si="8"/>
        <v>0</v>
      </c>
      <c r="DU26" s="951">
        <f t="shared" si="8"/>
        <v>0</v>
      </c>
      <c r="DV26" s="951">
        <f t="shared" si="8"/>
        <v>0</v>
      </c>
      <c r="DW26" s="951">
        <f t="shared" si="8"/>
        <v>0</v>
      </c>
      <c r="DX26" s="951">
        <f t="shared" si="8"/>
        <v>0</v>
      </c>
      <c r="DY26" s="951">
        <f t="shared" si="8"/>
        <v>0</v>
      </c>
      <c r="DZ26" s="951">
        <f t="shared" si="8"/>
        <v>0</v>
      </c>
      <c r="EA26" s="951">
        <f t="shared" si="8"/>
        <v>0</v>
      </c>
      <c r="EB26" s="951">
        <f t="shared" si="8"/>
        <v>0</v>
      </c>
      <c r="EC26" s="951">
        <f t="shared" si="8"/>
        <v>0</v>
      </c>
      <c r="ED26" s="951">
        <f t="shared" si="8"/>
        <v>0</v>
      </c>
      <c r="EE26" s="951">
        <f t="shared" si="8"/>
        <v>0</v>
      </c>
      <c r="EF26" s="951">
        <f t="shared" si="8"/>
        <v>0</v>
      </c>
      <c r="EG26" s="951">
        <f t="shared" si="8"/>
        <v>0</v>
      </c>
      <c r="EH26" s="951">
        <f t="shared" si="8"/>
        <v>0</v>
      </c>
    </row>
    <row r="27" spans="2:138" s="836" customFormat="1" ht="15" customHeight="1" outlineLevel="1" x14ac:dyDescent="0.25">
      <c r="B27" s="38"/>
      <c r="H27" s="1021"/>
      <c r="I27" s="850"/>
      <c r="J27" s="1022"/>
      <c r="K27" s="1022"/>
      <c r="L27" s="1022"/>
      <c r="M27" s="1022"/>
      <c r="N27" s="1022"/>
      <c r="O27" s="1022"/>
      <c r="P27" s="1022"/>
      <c r="Q27" s="1022"/>
      <c r="R27" s="1022"/>
      <c r="S27" s="1022"/>
      <c r="T27" s="1022"/>
      <c r="U27" s="1022"/>
      <c r="V27" s="1022"/>
      <c r="W27" s="1022"/>
      <c r="X27" s="1022"/>
      <c r="Y27" s="1022"/>
      <c r="Z27" s="1022"/>
      <c r="AA27" s="1022"/>
      <c r="AB27" s="1022"/>
      <c r="AC27" s="1022"/>
      <c r="AD27" s="1022"/>
      <c r="AE27" s="1022"/>
      <c r="AF27" s="1022"/>
      <c r="AG27" s="1022"/>
      <c r="AH27" s="1022"/>
      <c r="AI27" s="1022"/>
      <c r="AJ27" s="1022"/>
      <c r="AK27" s="1022"/>
      <c r="AL27" s="1022"/>
      <c r="AM27" s="1022"/>
      <c r="AN27" s="1022"/>
      <c r="AO27" s="1022"/>
      <c r="AP27" s="1022"/>
      <c r="AQ27" s="1022"/>
      <c r="AR27" s="1022"/>
      <c r="AS27" s="1022"/>
      <c r="AT27" s="1022"/>
      <c r="AU27" s="1022"/>
      <c r="AV27" s="1022"/>
      <c r="AW27" s="1022"/>
      <c r="AX27" s="1022"/>
      <c r="AY27" s="1022"/>
      <c r="AZ27" s="1022"/>
      <c r="BA27" s="1022"/>
      <c r="BB27" s="1022"/>
      <c r="BC27" s="1022"/>
      <c r="BD27" s="1022"/>
      <c r="BE27" s="1022"/>
      <c r="BF27" s="1022"/>
      <c r="BG27" s="1022"/>
      <c r="BH27" s="1022"/>
      <c r="BI27" s="1022"/>
      <c r="BJ27" s="1022"/>
      <c r="BK27" s="1022"/>
      <c r="BL27" s="1022"/>
      <c r="BM27" s="1022"/>
      <c r="BN27" s="1022"/>
      <c r="BO27" s="1022"/>
      <c r="BP27" s="1022"/>
      <c r="BQ27" s="1022"/>
      <c r="BR27" s="1022"/>
      <c r="BS27" s="1022"/>
      <c r="BT27" s="1022"/>
      <c r="BU27" s="1022"/>
      <c r="BV27" s="1022"/>
      <c r="BW27" s="1022"/>
      <c r="BX27" s="1022"/>
      <c r="BY27" s="1022"/>
      <c r="BZ27" s="1022"/>
      <c r="CA27" s="1022"/>
      <c r="CB27" s="1022"/>
      <c r="CC27" s="1022"/>
      <c r="CD27" s="1022"/>
      <c r="CE27" s="1022"/>
      <c r="CF27" s="1022"/>
      <c r="CG27" s="1022"/>
      <c r="CH27" s="1022"/>
      <c r="CI27" s="1022"/>
      <c r="CJ27" s="1022"/>
      <c r="CK27" s="1022"/>
      <c r="CL27" s="1022"/>
      <c r="CM27" s="1022"/>
      <c r="CN27" s="1022"/>
      <c r="CO27" s="1022"/>
      <c r="CP27" s="1022"/>
      <c r="CQ27" s="1022"/>
      <c r="CR27" s="1022"/>
      <c r="CS27" s="1022"/>
      <c r="CT27" s="1022"/>
      <c r="CU27" s="1022"/>
      <c r="CV27" s="1022"/>
      <c r="CW27" s="1022"/>
      <c r="CX27" s="1022"/>
      <c r="CY27" s="1022"/>
      <c r="CZ27" s="1022"/>
      <c r="DA27" s="1022"/>
      <c r="DB27" s="1022"/>
      <c r="DC27" s="1022"/>
      <c r="DD27" s="1022"/>
      <c r="DE27" s="1022"/>
      <c r="DF27" s="1022"/>
      <c r="DG27" s="1022"/>
      <c r="DH27" s="1022"/>
      <c r="DI27" s="1022"/>
      <c r="DJ27" s="1022"/>
      <c r="DK27" s="1022"/>
      <c r="DL27" s="1022"/>
      <c r="DM27" s="1022"/>
      <c r="DN27" s="1022"/>
      <c r="DO27" s="1022"/>
      <c r="DP27" s="1022"/>
      <c r="DQ27" s="1022"/>
      <c r="DR27" s="1022"/>
      <c r="DS27" s="1022"/>
      <c r="DT27" s="1022"/>
      <c r="DU27" s="1022"/>
      <c r="DV27" s="1022"/>
      <c r="DW27" s="1022"/>
      <c r="DX27" s="1022"/>
      <c r="DY27" s="1022"/>
      <c r="DZ27" s="1022"/>
      <c r="EA27" s="1022"/>
      <c r="EB27" s="1022"/>
      <c r="EC27" s="1022"/>
      <c r="ED27" s="1022"/>
      <c r="EE27" s="1022"/>
      <c r="EF27" s="1022"/>
      <c r="EG27" s="1022"/>
      <c r="EH27" s="1022"/>
    </row>
    <row r="28" spans="2:138" s="836" customFormat="1" ht="15" customHeight="1" outlineLevel="1" x14ac:dyDescent="0.25">
      <c r="B28" s="38"/>
      <c r="C28" s="112" t="s">
        <v>479</v>
      </c>
      <c r="H28" s="1021"/>
      <c r="I28" s="850"/>
      <c r="J28" s="1022"/>
      <c r="K28" s="1056"/>
      <c r="L28" s="1022"/>
      <c r="M28" s="1022"/>
      <c r="N28" s="1022"/>
      <c r="O28" s="1022"/>
      <c r="P28" s="1022"/>
      <c r="Q28" s="1022"/>
      <c r="R28" s="1022"/>
      <c r="S28" s="1022"/>
      <c r="T28" s="1022"/>
      <c r="U28" s="1022"/>
      <c r="V28" s="1022"/>
      <c r="W28" s="1022"/>
      <c r="X28" s="1022"/>
      <c r="Y28" s="1022"/>
      <c r="Z28" s="1022"/>
      <c r="AA28" s="1022"/>
      <c r="AB28" s="1022"/>
      <c r="AC28" s="1022"/>
      <c r="AD28" s="1022"/>
      <c r="AE28" s="1022"/>
      <c r="AF28" s="1022"/>
      <c r="AG28" s="1022"/>
      <c r="AH28" s="1022"/>
      <c r="AI28" s="1022"/>
      <c r="AJ28" s="1022"/>
      <c r="AK28" s="1022"/>
      <c r="AL28" s="1022"/>
      <c r="AM28" s="1022"/>
      <c r="AN28" s="1022"/>
      <c r="AO28" s="1022"/>
      <c r="AP28" s="1022"/>
      <c r="AQ28" s="1022"/>
      <c r="AR28" s="1022"/>
      <c r="AS28" s="1022"/>
      <c r="AT28" s="1022"/>
      <c r="AU28" s="1022"/>
      <c r="AV28" s="1022"/>
      <c r="AW28" s="1022"/>
      <c r="AX28" s="1022"/>
      <c r="AY28" s="1022"/>
      <c r="AZ28" s="1022"/>
      <c r="BA28" s="1022"/>
      <c r="BB28" s="1022"/>
      <c r="BC28" s="1022"/>
      <c r="BD28" s="1022"/>
      <c r="BE28" s="1022"/>
      <c r="BF28" s="1022"/>
      <c r="BG28" s="1022"/>
      <c r="BH28" s="1022"/>
      <c r="BI28" s="1022"/>
      <c r="BJ28" s="1022"/>
      <c r="BK28" s="1022"/>
      <c r="BL28" s="1022"/>
      <c r="BM28" s="1022"/>
      <c r="BN28" s="1022"/>
      <c r="BO28" s="1022"/>
      <c r="BP28" s="1022"/>
      <c r="BQ28" s="1022"/>
      <c r="BR28" s="1022"/>
      <c r="BS28" s="1022"/>
      <c r="BT28" s="1022"/>
      <c r="BU28" s="1022"/>
      <c r="BV28" s="1022"/>
      <c r="BW28" s="1022"/>
      <c r="BX28" s="1022"/>
      <c r="BY28" s="1022"/>
      <c r="BZ28" s="1022"/>
      <c r="CA28" s="1022"/>
      <c r="CB28" s="1022"/>
      <c r="CC28" s="1022"/>
      <c r="CD28" s="1022"/>
      <c r="CE28" s="1022"/>
      <c r="CF28" s="1022"/>
      <c r="CG28" s="1022"/>
      <c r="CH28" s="1022"/>
      <c r="CI28" s="1022"/>
      <c r="CJ28" s="1022"/>
      <c r="CK28" s="1022"/>
      <c r="CL28" s="1022"/>
      <c r="CM28" s="1022"/>
      <c r="CN28" s="1022"/>
      <c r="CO28" s="1022"/>
      <c r="CP28" s="1022"/>
      <c r="CQ28" s="1022"/>
      <c r="CR28" s="1022"/>
      <c r="CS28" s="1022"/>
      <c r="CT28" s="1022"/>
      <c r="CU28" s="1022"/>
      <c r="CV28" s="1022"/>
      <c r="CW28" s="1022"/>
      <c r="CX28" s="1022"/>
      <c r="CY28" s="1022"/>
      <c r="CZ28" s="1022"/>
      <c r="DA28" s="1022"/>
      <c r="DB28" s="1022"/>
      <c r="DC28" s="1022"/>
      <c r="DD28" s="1022"/>
      <c r="DE28" s="1022"/>
      <c r="DF28" s="1022"/>
      <c r="DG28" s="1022"/>
      <c r="DH28" s="1022"/>
      <c r="DI28" s="1022"/>
      <c r="DJ28" s="1022"/>
      <c r="DK28" s="1022"/>
      <c r="DL28" s="1022"/>
      <c r="DM28" s="1022"/>
      <c r="DN28" s="1022"/>
      <c r="DO28" s="1022"/>
      <c r="DP28" s="1022"/>
      <c r="DQ28" s="1022"/>
      <c r="DR28" s="1022"/>
      <c r="DS28" s="1022"/>
      <c r="DT28" s="1022"/>
      <c r="DU28" s="1022"/>
      <c r="DV28" s="1022"/>
      <c r="DW28" s="1022"/>
      <c r="DX28" s="1022"/>
      <c r="DY28" s="1022"/>
      <c r="DZ28" s="1022"/>
      <c r="EA28" s="1022"/>
      <c r="EB28" s="1022"/>
      <c r="EC28" s="1022"/>
      <c r="ED28" s="1022"/>
      <c r="EE28" s="1022"/>
      <c r="EF28" s="1022"/>
      <c r="EG28" s="1022"/>
      <c r="EH28" s="1022"/>
    </row>
    <row r="29" spans="2:138" s="836" customFormat="1" ht="15" customHeight="1" outlineLevel="1" x14ac:dyDescent="0.25">
      <c r="B29" s="38"/>
      <c r="C29" s="112"/>
      <c r="E29" s="836" t="str">
        <f>E11</f>
        <v>Payment from DISCOM (Upfront)</v>
      </c>
      <c r="F29" s="460">
        <f xml:space="preserve"> 'Monthly Financials'!F$14</f>
        <v>0</v>
      </c>
      <c r="G29" s="460" t="str">
        <f xml:space="preserve"> 'Monthly Financials'!G$14</f>
        <v xml:space="preserve">INR Cr </v>
      </c>
      <c r="H29" s="460">
        <f>SUM(J29:EH29)</f>
        <v>243.07591525423723</v>
      </c>
      <c r="I29" s="460">
        <f xml:space="preserve"> 'Monthly Financials'!I$14</f>
        <v>0</v>
      </c>
      <c r="J29" s="1024">
        <f>J11</f>
        <v>0</v>
      </c>
      <c r="K29" s="1024">
        <f t="shared" ref="K29:BV29" si="9">K11</f>
        <v>0</v>
      </c>
      <c r="L29" s="1024">
        <f t="shared" si="9"/>
        <v>0</v>
      </c>
      <c r="M29" s="1024">
        <f t="shared" si="9"/>
        <v>0</v>
      </c>
      <c r="N29" s="1024">
        <f t="shared" si="9"/>
        <v>0</v>
      </c>
      <c r="O29" s="1024">
        <f t="shared" si="9"/>
        <v>0</v>
      </c>
      <c r="P29" s="1024">
        <f>P11</f>
        <v>0</v>
      </c>
      <c r="Q29" s="1024">
        <f t="shared" si="9"/>
        <v>0</v>
      </c>
      <c r="R29" s="1024">
        <f t="shared" si="9"/>
        <v>0</v>
      </c>
      <c r="S29" s="1024">
        <f t="shared" si="9"/>
        <v>4.8063686440677973</v>
      </c>
      <c r="T29" s="1024">
        <f t="shared" si="9"/>
        <v>7.6779661016949161</v>
      </c>
      <c r="U29" s="1024">
        <f t="shared" si="9"/>
        <v>8.4406779661016955</v>
      </c>
      <c r="V29" s="1024">
        <f t="shared" si="9"/>
        <v>8.4406779661016955</v>
      </c>
      <c r="W29" s="1024">
        <f t="shared" si="9"/>
        <v>8.4406779661016955</v>
      </c>
      <c r="X29" s="1024">
        <f t="shared" si="9"/>
        <v>9.9661016949152543</v>
      </c>
      <c r="Y29" s="1024">
        <f t="shared" si="9"/>
        <v>12.076271186440678</v>
      </c>
      <c r="Z29" s="1024">
        <f t="shared" si="9"/>
        <v>15.0635593220339</v>
      </c>
      <c r="AA29" s="1024">
        <f t="shared" si="9"/>
        <v>17.466101694915256</v>
      </c>
      <c r="AB29" s="1024">
        <f t="shared" si="9"/>
        <v>21.038135593220339</v>
      </c>
      <c r="AC29" s="1024">
        <f t="shared" si="9"/>
        <v>24.217283898305084</v>
      </c>
      <c r="AD29" s="1024">
        <f t="shared" si="9"/>
        <v>11.822033898305085</v>
      </c>
      <c r="AE29" s="1024">
        <f t="shared" si="9"/>
        <v>11.822033898305085</v>
      </c>
      <c r="AF29" s="1024">
        <f t="shared" si="9"/>
        <v>11.822033898305085</v>
      </c>
      <c r="AG29" s="1024">
        <f t="shared" si="9"/>
        <v>11.822033898305085</v>
      </c>
      <c r="AH29" s="1024">
        <f t="shared" si="9"/>
        <v>11.822033898305085</v>
      </c>
      <c r="AI29" s="1024">
        <f t="shared" si="9"/>
        <v>11.822033898305085</v>
      </c>
      <c r="AJ29" s="1024">
        <f>AJ11</f>
        <v>11.822033898305085</v>
      </c>
      <c r="AK29" s="1024">
        <f>AK11</f>
        <v>11.822033898305085</v>
      </c>
      <c r="AL29" s="1024">
        <f t="shared" si="9"/>
        <v>10.865822033898306</v>
      </c>
      <c r="AM29" s="1024">
        <f t="shared" si="9"/>
        <v>0</v>
      </c>
      <c r="AN29" s="1024">
        <f t="shared" si="9"/>
        <v>0</v>
      </c>
      <c r="AO29" s="1024">
        <f t="shared" si="9"/>
        <v>0</v>
      </c>
      <c r="AP29" s="1024">
        <f t="shared" si="9"/>
        <v>0</v>
      </c>
      <c r="AQ29" s="1024">
        <f t="shared" si="9"/>
        <v>0</v>
      </c>
      <c r="AR29" s="1024">
        <f t="shared" si="9"/>
        <v>0</v>
      </c>
      <c r="AS29" s="1024">
        <f t="shared" si="9"/>
        <v>0</v>
      </c>
      <c r="AT29" s="1024">
        <f t="shared" si="9"/>
        <v>0</v>
      </c>
      <c r="AU29" s="1024">
        <f t="shared" si="9"/>
        <v>0</v>
      </c>
      <c r="AV29" s="1024">
        <f t="shared" si="9"/>
        <v>0</v>
      </c>
      <c r="AW29" s="1024">
        <f t="shared" si="9"/>
        <v>0</v>
      </c>
      <c r="AX29" s="1024">
        <f t="shared" si="9"/>
        <v>0</v>
      </c>
      <c r="AY29" s="1024">
        <f t="shared" si="9"/>
        <v>0</v>
      </c>
      <c r="AZ29" s="1024">
        <f t="shared" si="9"/>
        <v>0</v>
      </c>
      <c r="BA29" s="1024">
        <f t="shared" si="9"/>
        <v>0</v>
      </c>
      <c r="BB29" s="1024">
        <f t="shared" si="9"/>
        <v>0</v>
      </c>
      <c r="BC29" s="1024">
        <f t="shared" si="9"/>
        <v>0</v>
      </c>
      <c r="BD29" s="1024">
        <f t="shared" si="9"/>
        <v>0</v>
      </c>
      <c r="BE29" s="1024">
        <f t="shared" si="9"/>
        <v>0</v>
      </c>
      <c r="BF29" s="1024">
        <f t="shared" si="9"/>
        <v>0</v>
      </c>
      <c r="BG29" s="1024">
        <f t="shared" si="9"/>
        <v>0</v>
      </c>
      <c r="BH29" s="1024">
        <f t="shared" si="9"/>
        <v>0</v>
      </c>
      <c r="BI29" s="1024">
        <f t="shared" si="9"/>
        <v>0</v>
      </c>
      <c r="BJ29" s="1024">
        <f t="shared" si="9"/>
        <v>0</v>
      </c>
      <c r="BK29" s="1024">
        <f t="shared" si="9"/>
        <v>0</v>
      </c>
      <c r="BL29" s="1024">
        <f t="shared" si="9"/>
        <v>0</v>
      </c>
      <c r="BM29" s="1024">
        <f t="shared" si="9"/>
        <v>0</v>
      </c>
      <c r="BN29" s="1024">
        <f t="shared" si="9"/>
        <v>0</v>
      </c>
      <c r="BO29" s="1024">
        <f t="shared" si="9"/>
        <v>0</v>
      </c>
      <c r="BP29" s="1024">
        <f t="shared" si="9"/>
        <v>0</v>
      </c>
      <c r="BQ29" s="1024">
        <f t="shared" si="9"/>
        <v>0</v>
      </c>
      <c r="BR29" s="1024">
        <f t="shared" si="9"/>
        <v>0</v>
      </c>
      <c r="BS29" s="1024">
        <f t="shared" si="9"/>
        <v>0</v>
      </c>
      <c r="BT29" s="1024">
        <f t="shared" si="9"/>
        <v>0</v>
      </c>
      <c r="BU29" s="1024">
        <f t="shared" si="9"/>
        <v>0</v>
      </c>
      <c r="BV29" s="1024">
        <f t="shared" si="9"/>
        <v>0</v>
      </c>
      <c r="BW29" s="1024">
        <f t="shared" ref="BW29:EH29" si="10">BW11</f>
        <v>0</v>
      </c>
      <c r="BX29" s="1024">
        <f t="shared" si="10"/>
        <v>0</v>
      </c>
      <c r="BY29" s="1024">
        <f t="shared" si="10"/>
        <v>0</v>
      </c>
      <c r="BZ29" s="1024">
        <f t="shared" si="10"/>
        <v>0</v>
      </c>
      <c r="CA29" s="1024">
        <f t="shared" si="10"/>
        <v>0</v>
      </c>
      <c r="CB29" s="1024">
        <f t="shared" si="10"/>
        <v>0</v>
      </c>
      <c r="CC29" s="1024">
        <f t="shared" si="10"/>
        <v>0</v>
      </c>
      <c r="CD29" s="1024">
        <f t="shared" si="10"/>
        <v>0</v>
      </c>
      <c r="CE29" s="1024">
        <f t="shared" si="10"/>
        <v>0</v>
      </c>
      <c r="CF29" s="1024">
        <f t="shared" si="10"/>
        <v>0</v>
      </c>
      <c r="CG29" s="1024">
        <f t="shared" si="10"/>
        <v>0</v>
      </c>
      <c r="CH29" s="1024">
        <f t="shared" si="10"/>
        <v>0</v>
      </c>
      <c r="CI29" s="1024">
        <f t="shared" si="10"/>
        <v>0</v>
      </c>
      <c r="CJ29" s="1024">
        <f t="shared" si="10"/>
        <v>0</v>
      </c>
      <c r="CK29" s="1024">
        <f t="shared" si="10"/>
        <v>0</v>
      </c>
      <c r="CL29" s="1024">
        <f t="shared" si="10"/>
        <v>0</v>
      </c>
      <c r="CM29" s="1024">
        <f t="shared" si="10"/>
        <v>0</v>
      </c>
      <c r="CN29" s="1024">
        <f t="shared" si="10"/>
        <v>0</v>
      </c>
      <c r="CO29" s="1024">
        <f t="shared" si="10"/>
        <v>0</v>
      </c>
      <c r="CP29" s="1024">
        <f t="shared" si="10"/>
        <v>0</v>
      </c>
      <c r="CQ29" s="1024">
        <f t="shared" si="10"/>
        <v>0</v>
      </c>
      <c r="CR29" s="1024">
        <f t="shared" si="10"/>
        <v>0</v>
      </c>
      <c r="CS29" s="1024">
        <f t="shared" si="10"/>
        <v>0</v>
      </c>
      <c r="CT29" s="1024">
        <f t="shared" si="10"/>
        <v>0</v>
      </c>
      <c r="CU29" s="1024">
        <f t="shared" si="10"/>
        <v>0</v>
      </c>
      <c r="CV29" s="1024">
        <f t="shared" si="10"/>
        <v>0</v>
      </c>
      <c r="CW29" s="1024">
        <f t="shared" si="10"/>
        <v>0</v>
      </c>
      <c r="CX29" s="1024">
        <f t="shared" si="10"/>
        <v>0</v>
      </c>
      <c r="CY29" s="1024">
        <f t="shared" si="10"/>
        <v>0</v>
      </c>
      <c r="CZ29" s="1024">
        <f t="shared" si="10"/>
        <v>0</v>
      </c>
      <c r="DA29" s="1024">
        <f t="shared" si="10"/>
        <v>0</v>
      </c>
      <c r="DB29" s="1024">
        <f t="shared" si="10"/>
        <v>0</v>
      </c>
      <c r="DC29" s="1024">
        <f t="shared" si="10"/>
        <v>0</v>
      </c>
      <c r="DD29" s="1024">
        <f t="shared" si="10"/>
        <v>0</v>
      </c>
      <c r="DE29" s="1024">
        <f t="shared" si="10"/>
        <v>0</v>
      </c>
      <c r="DF29" s="1024">
        <f t="shared" si="10"/>
        <v>0</v>
      </c>
      <c r="DG29" s="1024">
        <f t="shared" si="10"/>
        <v>0</v>
      </c>
      <c r="DH29" s="1024">
        <f t="shared" si="10"/>
        <v>0</v>
      </c>
      <c r="DI29" s="1024">
        <f t="shared" si="10"/>
        <v>0</v>
      </c>
      <c r="DJ29" s="1024">
        <f t="shared" si="10"/>
        <v>0</v>
      </c>
      <c r="DK29" s="1024">
        <f t="shared" si="10"/>
        <v>0</v>
      </c>
      <c r="DL29" s="1024">
        <f t="shared" si="10"/>
        <v>0</v>
      </c>
      <c r="DM29" s="1024">
        <f t="shared" si="10"/>
        <v>0</v>
      </c>
      <c r="DN29" s="1024">
        <f t="shared" si="10"/>
        <v>0</v>
      </c>
      <c r="DO29" s="1024">
        <f t="shared" si="10"/>
        <v>0</v>
      </c>
      <c r="DP29" s="1024">
        <f t="shared" si="10"/>
        <v>0</v>
      </c>
      <c r="DQ29" s="1024">
        <f t="shared" si="10"/>
        <v>0</v>
      </c>
      <c r="DR29" s="1024">
        <f t="shared" si="10"/>
        <v>0</v>
      </c>
      <c r="DS29" s="1024">
        <f t="shared" si="10"/>
        <v>0</v>
      </c>
      <c r="DT29" s="1024">
        <f t="shared" si="10"/>
        <v>0</v>
      </c>
      <c r="DU29" s="1024">
        <f t="shared" si="10"/>
        <v>0</v>
      </c>
      <c r="DV29" s="1024">
        <f t="shared" si="10"/>
        <v>0</v>
      </c>
      <c r="DW29" s="1024">
        <f t="shared" si="10"/>
        <v>0</v>
      </c>
      <c r="DX29" s="1024">
        <f t="shared" si="10"/>
        <v>0</v>
      </c>
      <c r="DY29" s="1024">
        <f t="shared" si="10"/>
        <v>0</v>
      </c>
      <c r="DZ29" s="1024">
        <f t="shared" si="10"/>
        <v>0</v>
      </c>
      <c r="EA29" s="1024">
        <f t="shared" si="10"/>
        <v>0</v>
      </c>
      <c r="EB29" s="1024">
        <f t="shared" si="10"/>
        <v>0</v>
      </c>
      <c r="EC29" s="1024">
        <f t="shared" si="10"/>
        <v>0</v>
      </c>
      <c r="ED29" s="1024">
        <f t="shared" si="10"/>
        <v>0</v>
      </c>
      <c r="EE29" s="1024">
        <f t="shared" si="10"/>
        <v>0</v>
      </c>
      <c r="EF29" s="1024">
        <f t="shared" si="10"/>
        <v>0</v>
      </c>
      <c r="EG29" s="1024">
        <f t="shared" si="10"/>
        <v>0</v>
      </c>
      <c r="EH29" s="1024">
        <f t="shared" si="10"/>
        <v>0</v>
      </c>
    </row>
    <row r="30" spans="2:138" s="946" customFormat="1" ht="15" customHeight="1" outlineLevel="1" x14ac:dyDescent="0.25">
      <c r="E30" s="836" t="str">
        <f>E12</f>
        <v>Payment from DISCOM (Cable)</v>
      </c>
      <c r="F30" s="460">
        <f xml:space="preserve"> 'Monthly Financials'!F$14</f>
        <v>0</v>
      </c>
      <c r="G30" s="460" t="str">
        <f xml:space="preserve"> 'Monthly Financials'!G$14</f>
        <v xml:space="preserve">INR Cr </v>
      </c>
      <c r="H30" s="460">
        <f>SUM(J30:EH30)</f>
        <v>196.13900519039998</v>
      </c>
      <c r="I30" s="460">
        <f xml:space="preserve"> 'Monthly Financials'!I$14</f>
        <v>0</v>
      </c>
      <c r="J30" s="1024">
        <f>J12</f>
        <v>0</v>
      </c>
      <c r="K30" s="1024">
        <f t="shared" ref="K30:BV30" si="11">K12</f>
        <v>0</v>
      </c>
      <c r="L30" s="1024">
        <f t="shared" si="11"/>
        <v>0</v>
      </c>
      <c r="M30" s="1024">
        <f t="shared" si="11"/>
        <v>0</v>
      </c>
      <c r="N30" s="1024">
        <f t="shared" si="11"/>
        <v>0</v>
      </c>
      <c r="O30" s="1024">
        <f t="shared" si="11"/>
        <v>0</v>
      </c>
      <c r="P30" s="1024">
        <f>P12</f>
        <v>0</v>
      </c>
      <c r="Q30" s="1024">
        <f t="shared" si="11"/>
        <v>3.4945304118402265</v>
      </c>
      <c r="R30" s="1024">
        <f t="shared" si="11"/>
        <v>0</v>
      </c>
      <c r="S30" s="1024">
        <f t="shared" si="11"/>
        <v>0</v>
      </c>
      <c r="T30" s="1024">
        <f t="shared" si="11"/>
        <v>17.999163008626709</v>
      </c>
      <c r="U30" s="1024">
        <f t="shared" si="11"/>
        <v>0</v>
      </c>
      <c r="V30" s="1024">
        <f t="shared" si="11"/>
        <v>0</v>
      </c>
      <c r="W30" s="1024">
        <f t="shared" si="11"/>
        <v>23.101287955953964</v>
      </c>
      <c r="X30" s="1024">
        <f t="shared" si="11"/>
        <v>0</v>
      </c>
      <c r="Y30" s="1024">
        <f t="shared" si="11"/>
        <v>0</v>
      </c>
      <c r="Z30" s="1024">
        <f t="shared" si="11"/>
        <v>38.124211411973107</v>
      </c>
      <c r="AA30" s="1024">
        <f t="shared" si="11"/>
        <v>0</v>
      </c>
      <c r="AB30" s="1024">
        <f t="shared" si="11"/>
        <v>0</v>
      </c>
      <c r="AC30" s="1024">
        <f t="shared" si="11"/>
        <v>37.422031466097195</v>
      </c>
      <c r="AD30" s="1024">
        <f t="shared" si="11"/>
        <v>0</v>
      </c>
      <c r="AE30" s="1024">
        <f t="shared" si="11"/>
        <v>0</v>
      </c>
      <c r="AF30" s="1024">
        <f t="shared" si="11"/>
        <v>32.951223618155197</v>
      </c>
      <c r="AG30" s="1024">
        <f t="shared" si="11"/>
        <v>0</v>
      </c>
      <c r="AH30" s="1024">
        <f t="shared" si="11"/>
        <v>0</v>
      </c>
      <c r="AI30" s="1024">
        <f t="shared" si="11"/>
        <v>32.951223618155197</v>
      </c>
      <c r="AJ30" s="1024">
        <f t="shared" si="11"/>
        <v>0</v>
      </c>
      <c r="AK30" s="1024">
        <f t="shared" si="11"/>
        <v>0</v>
      </c>
      <c r="AL30" s="1024">
        <f t="shared" si="11"/>
        <v>10.095333699598376</v>
      </c>
      <c r="AM30" s="1024">
        <f t="shared" si="11"/>
        <v>0</v>
      </c>
      <c r="AN30" s="1024">
        <f t="shared" si="11"/>
        <v>0</v>
      </c>
      <c r="AO30" s="1024">
        <f t="shared" si="11"/>
        <v>0</v>
      </c>
      <c r="AP30" s="1024">
        <f t="shared" si="11"/>
        <v>0</v>
      </c>
      <c r="AQ30" s="1024">
        <f t="shared" si="11"/>
        <v>0</v>
      </c>
      <c r="AR30" s="1024">
        <f t="shared" si="11"/>
        <v>0</v>
      </c>
      <c r="AS30" s="1024">
        <f t="shared" si="11"/>
        <v>0</v>
      </c>
      <c r="AT30" s="1024">
        <f t="shared" si="11"/>
        <v>0</v>
      </c>
      <c r="AU30" s="1024">
        <f t="shared" si="11"/>
        <v>0</v>
      </c>
      <c r="AV30" s="1024">
        <f t="shared" si="11"/>
        <v>0</v>
      </c>
      <c r="AW30" s="1024">
        <f t="shared" si="11"/>
        <v>0</v>
      </c>
      <c r="AX30" s="1024">
        <f t="shared" si="11"/>
        <v>0</v>
      </c>
      <c r="AY30" s="1024">
        <f t="shared" si="11"/>
        <v>0</v>
      </c>
      <c r="AZ30" s="1024">
        <f t="shared" si="11"/>
        <v>0</v>
      </c>
      <c r="BA30" s="1024">
        <f t="shared" si="11"/>
        <v>0</v>
      </c>
      <c r="BB30" s="1024">
        <f t="shared" si="11"/>
        <v>0</v>
      </c>
      <c r="BC30" s="1024">
        <f t="shared" si="11"/>
        <v>0</v>
      </c>
      <c r="BD30" s="1024">
        <f t="shared" si="11"/>
        <v>0</v>
      </c>
      <c r="BE30" s="1024">
        <f t="shared" si="11"/>
        <v>0</v>
      </c>
      <c r="BF30" s="1024">
        <f t="shared" si="11"/>
        <v>0</v>
      </c>
      <c r="BG30" s="1024">
        <f t="shared" si="11"/>
        <v>0</v>
      </c>
      <c r="BH30" s="1024">
        <f t="shared" si="11"/>
        <v>0</v>
      </c>
      <c r="BI30" s="1024">
        <f t="shared" si="11"/>
        <v>0</v>
      </c>
      <c r="BJ30" s="1024">
        <f t="shared" si="11"/>
        <v>0</v>
      </c>
      <c r="BK30" s="1024">
        <f t="shared" si="11"/>
        <v>0</v>
      </c>
      <c r="BL30" s="1024">
        <f t="shared" si="11"/>
        <v>0</v>
      </c>
      <c r="BM30" s="1024">
        <f t="shared" si="11"/>
        <v>0</v>
      </c>
      <c r="BN30" s="1024">
        <f t="shared" si="11"/>
        <v>0</v>
      </c>
      <c r="BO30" s="1024">
        <f t="shared" si="11"/>
        <v>0</v>
      </c>
      <c r="BP30" s="1024">
        <f t="shared" si="11"/>
        <v>0</v>
      </c>
      <c r="BQ30" s="1024">
        <f t="shared" si="11"/>
        <v>0</v>
      </c>
      <c r="BR30" s="1024">
        <f t="shared" si="11"/>
        <v>0</v>
      </c>
      <c r="BS30" s="1024">
        <f t="shared" si="11"/>
        <v>0</v>
      </c>
      <c r="BT30" s="1024">
        <f t="shared" si="11"/>
        <v>0</v>
      </c>
      <c r="BU30" s="1024">
        <f t="shared" si="11"/>
        <v>0</v>
      </c>
      <c r="BV30" s="1024">
        <f t="shared" si="11"/>
        <v>0</v>
      </c>
      <c r="BW30" s="1024">
        <f t="shared" ref="BW30:EH30" si="12">BW12</f>
        <v>0</v>
      </c>
      <c r="BX30" s="1024">
        <f t="shared" si="12"/>
        <v>0</v>
      </c>
      <c r="BY30" s="1024">
        <f t="shared" si="12"/>
        <v>0</v>
      </c>
      <c r="BZ30" s="1024">
        <f t="shared" si="12"/>
        <v>0</v>
      </c>
      <c r="CA30" s="1024">
        <f t="shared" si="12"/>
        <v>0</v>
      </c>
      <c r="CB30" s="1024">
        <f t="shared" si="12"/>
        <v>0</v>
      </c>
      <c r="CC30" s="1024">
        <f t="shared" si="12"/>
        <v>0</v>
      </c>
      <c r="CD30" s="1024">
        <f t="shared" si="12"/>
        <v>0</v>
      </c>
      <c r="CE30" s="1024">
        <f t="shared" si="12"/>
        <v>0</v>
      </c>
      <c r="CF30" s="1024">
        <f t="shared" si="12"/>
        <v>0</v>
      </c>
      <c r="CG30" s="1024">
        <f t="shared" si="12"/>
        <v>0</v>
      </c>
      <c r="CH30" s="1024">
        <f t="shared" si="12"/>
        <v>0</v>
      </c>
      <c r="CI30" s="1024">
        <f t="shared" si="12"/>
        <v>0</v>
      </c>
      <c r="CJ30" s="1024">
        <f t="shared" si="12"/>
        <v>0</v>
      </c>
      <c r="CK30" s="1024">
        <f t="shared" si="12"/>
        <v>0</v>
      </c>
      <c r="CL30" s="1024">
        <f t="shared" si="12"/>
        <v>0</v>
      </c>
      <c r="CM30" s="1024">
        <f t="shared" si="12"/>
        <v>0</v>
      </c>
      <c r="CN30" s="1024">
        <f t="shared" si="12"/>
        <v>0</v>
      </c>
      <c r="CO30" s="1024">
        <f t="shared" si="12"/>
        <v>0</v>
      </c>
      <c r="CP30" s="1024">
        <f t="shared" si="12"/>
        <v>0</v>
      </c>
      <c r="CQ30" s="1024">
        <f t="shared" si="12"/>
        <v>0</v>
      </c>
      <c r="CR30" s="1024">
        <f t="shared" si="12"/>
        <v>0</v>
      </c>
      <c r="CS30" s="1024">
        <f t="shared" si="12"/>
        <v>0</v>
      </c>
      <c r="CT30" s="1024">
        <f t="shared" si="12"/>
        <v>0</v>
      </c>
      <c r="CU30" s="1024">
        <f t="shared" si="12"/>
        <v>0</v>
      </c>
      <c r="CV30" s="1024">
        <f t="shared" si="12"/>
        <v>0</v>
      </c>
      <c r="CW30" s="1024">
        <f t="shared" si="12"/>
        <v>0</v>
      </c>
      <c r="CX30" s="1024">
        <f t="shared" si="12"/>
        <v>0</v>
      </c>
      <c r="CY30" s="1024">
        <f t="shared" si="12"/>
        <v>0</v>
      </c>
      <c r="CZ30" s="1024">
        <f t="shared" si="12"/>
        <v>0</v>
      </c>
      <c r="DA30" s="1024">
        <f t="shared" si="12"/>
        <v>0</v>
      </c>
      <c r="DB30" s="1024">
        <f t="shared" si="12"/>
        <v>0</v>
      </c>
      <c r="DC30" s="1024">
        <f t="shared" si="12"/>
        <v>0</v>
      </c>
      <c r="DD30" s="1024">
        <f t="shared" si="12"/>
        <v>0</v>
      </c>
      <c r="DE30" s="1024">
        <f t="shared" si="12"/>
        <v>0</v>
      </c>
      <c r="DF30" s="1024">
        <f t="shared" si="12"/>
        <v>0</v>
      </c>
      <c r="DG30" s="1024">
        <f t="shared" si="12"/>
        <v>0</v>
      </c>
      <c r="DH30" s="1024">
        <f t="shared" si="12"/>
        <v>0</v>
      </c>
      <c r="DI30" s="1024">
        <f t="shared" si="12"/>
        <v>0</v>
      </c>
      <c r="DJ30" s="1024">
        <f t="shared" si="12"/>
        <v>0</v>
      </c>
      <c r="DK30" s="1024">
        <f t="shared" si="12"/>
        <v>0</v>
      </c>
      <c r="DL30" s="1024">
        <f t="shared" si="12"/>
        <v>0</v>
      </c>
      <c r="DM30" s="1024">
        <f t="shared" si="12"/>
        <v>0</v>
      </c>
      <c r="DN30" s="1024">
        <f t="shared" si="12"/>
        <v>0</v>
      </c>
      <c r="DO30" s="1024">
        <f t="shared" si="12"/>
        <v>0</v>
      </c>
      <c r="DP30" s="1024">
        <f t="shared" si="12"/>
        <v>0</v>
      </c>
      <c r="DQ30" s="1024">
        <f t="shared" si="12"/>
        <v>0</v>
      </c>
      <c r="DR30" s="1024">
        <f t="shared" si="12"/>
        <v>0</v>
      </c>
      <c r="DS30" s="1024">
        <f t="shared" si="12"/>
        <v>0</v>
      </c>
      <c r="DT30" s="1024">
        <f t="shared" si="12"/>
        <v>0</v>
      </c>
      <c r="DU30" s="1024">
        <f t="shared" si="12"/>
        <v>0</v>
      </c>
      <c r="DV30" s="1024">
        <f t="shared" si="12"/>
        <v>0</v>
      </c>
      <c r="DW30" s="1024">
        <f t="shared" si="12"/>
        <v>0</v>
      </c>
      <c r="DX30" s="1024">
        <f t="shared" si="12"/>
        <v>0</v>
      </c>
      <c r="DY30" s="1024">
        <f t="shared" si="12"/>
        <v>0</v>
      </c>
      <c r="DZ30" s="1024">
        <f t="shared" si="12"/>
        <v>0</v>
      </c>
      <c r="EA30" s="1024">
        <f t="shared" si="12"/>
        <v>0</v>
      </c>
      <c r="EB30" s="1024">
        <f t="shared" si="12"/>
        <v>0</v>
      </c>
      <c r="EC30" s="1024">
        <f t="shared" si="12"/>
        <v>0</v>
      </c>
      <c r="ED30" s="1024">
        <f t="shared" si="12"/>
        <v>0</v>
      </c>
      <c r="EE30" s="1024">
        <f t="shared" si="12"/>
        <v>0</v>
      </c>
      <c r="EF30" s="1024">
        <f t="shared" si="12"/>
        <v>0</v>
      </c>
      <c r="EG30" s="1024">
        <f t="shared" si="12"/>
        <v>0</v>
      </c>
      <c r="EH30" s="1024">
        <f t="shared" si="12"/>
        <v>0</v>
      </c>
    </row>
    <row r="31" spans="2:138" s="946" customFormat="1" ht="15" customHeight="1" outlineLevel="1" x14ac:dyDescent="0.25">
      <c r="E31" s="946" t="str">
        <f t="shared" ref="E31:BP31" si="13" xml:space="preserve"> E$26</f>
        <v>AMISP Service Charge on Meters Installed</v>
      </c>
      <c r="F31" s="946">
        <f t="shared" si="13"/>
        <v>0</v>
      </c>
      <c r="G31" s="946" t="str">
        <f t="shared" si="13"/>
        <v>INR Cr</v>
      </c>
      <c r="H31" s="946">
        <f t="shared" si="13"/>
        <v>2047.9723352962067</v>
      </c>
      <c r="I31" s="946">
        <f t="shared" si="13"/>
        <v>0</v>
      </c>
      <c r="J31" s="1024">
        <f xml:space="preserve"> J$26</f>
        <v>0</v>
      </c>
      <c r="K31" s="1024">
        <f t="shared" si="13"/>
        <v>0</v>
      </c>
      <c r="L31" s="1024">
        <f t="shared" si="13"/>
        <v>0</v>
      </c>
      <c r="M31" s="1024">
        <f t="shared" si="13"/>
        <v>0</v>
      </c>
      <c r="N31" s="1024">
        <f t="shared" si="13"/>
        <v>0</v>
      </c>
      <c r="O31" s="1024">
        <f t="shared" si="13"/>
        <v>0</v>
      </c>
      <c r="P31" s="1024">
        <f xml:space="preserve"> P$26</f>
        <v>0</v>
      </c>
      <c r="Q31" s="1024">
        <f t="shared" si="13"/>
        <v>0</v>
      </c>
      <c r="R31" s="1024">
        <f t="shared" si="13"/>
        <v>0</v>
      </c>
      <c r="S31" s="1024">
        <f t="shared" si="13"/>
        <v>0.39234307658340001</v>
      </c>
      <c r="T31" s="1024">
        <f t="shared" si="13"/>
        <v>1.0129124883834</v>
      </c>
      <c r="U31" s="1024">
        <f t="shared" si="13"/>
        <v>1.7130420811834</v>
      </c>
      <c r="V31" s="1024">
        <f t="shared" si="13"/>
        <v>2.4131716739833999</v>
      </c>
      <c r="W31" s="1024">
        <f t="shared" si="13"/>
        <v>3.1133012667833997</v>
      </c>
      <c r="X31" s="1024">
        <f t="shared" si="13"/>
        <v>3.9725512215833998</v>
      </c>
      <c r="Y31" s="1024">
        <f t="shared" si="13"/>
        <v>5.0068335745833998</v>
      </c>
      <c r="Z31" s="1024">
        <f t="shared" si="13"/>
        <v>6.2400163800834001</v>
      </c>
      <c r="AA31" s="1024">
        <f t="shared" si="13"/>
        <v>7.6561876018833992</v>
      </c>
      <c r="AB31" s="1024">
        <f t="shared" si="13"/>
        <v>9.2871713123833999</v>
      </c>
      <c r="AC31" s="1024">
        <f t="shared" si="13"/>
        <v>11.0223072558305</v>
      </c>
      <c r="AD31" s="1024">
        <f t="shared" si="13"/>
        <v>12.2554900613305</v>
      </c>
      <c r="AE31" s="1024">
        <f t="shared" si="13"/>
        <v>13.488672866830502</v>
      </c>
      <c r="AF31" s="1024">
        <f t="shared" si="13"/>
        <v>14.721855672330499</v>
      </c>
      <c r="AG31" s="1024">
        <f t="shared" si="13"/>
        <v>15.955038477830499</v>
      </c>
      <c r="AH31" s="1024">
        <f t="shared" si="13"/>
        <v>17.188221283330499</v>
      </c>
      <c r="AI31" s="1024">
        <f t="shared" si="13"/>
        <v>18.421404088830499</v>
      </c>
      <c r="AJ31" s="1024">
        <f t="shared" si="13"/>
        <v>19.6545868943305</v>
      </c>
      <c r="AK31" s="1024">
        <f t="shared" si="13"/>
        <v>20.8877696998305</v>
      </c>
      <c r="AL31" s="1024">
        <f t="shared" si="13"/>
        <v>22.021207906410801</v>
      </c>
      <c r="AM31" s="1024">
        <f t="shared" si="13"/>
        <v>22.021207906410801</v>
      </c>
      <c r="AN31" s="1024">
        <f t="shared" si="13"/>
        <v>22.021207906410801</v>
      </c>
      <c r="AO31" s="1024">
        <f t="shared" si="13"/>
        <v>22.021207906410801</v>
      </c>
      <c r="AP31" s="1024">
        <f t="shared" si="13"/>
        <v>22.021207906410801</v>
      </c>
      <c r="AQ31" s="1024">
        <f t="shared" si="13"/>
        <v>22.021207906410801</v>
      </c>
      <c r="AR31" s="1024">
        <f t="shared" si="13"/>
        <v>22.021207906410801</v>
      </c>
      <c r="AS31" s="1024">
        <f t="shared" si="13"/>
        <v>22.021207906410801</v>
      </c>
      <c r="AT31" s="1024">
        <f t="shared" si="13"/>
        <v>22.021207906410801</v>
      </c>
      <c r="AU31" s="1024">
        <f t="shared" si="13"/>
        <v>22.021207906410801</v>
      </c>
      <c r="AV31" s="1024">
        <f t="shared" si="13"/>
        <v>22.021207906410801</v>
      </c>
      <c r="AW31" s="1024">
        <f t="shared" si="13"/>
        <v>22.021207906410801</v>
      </c>
      <c r="AX31" s="1024">
        <f t="shared" si="13"/>
        <v>22.021207906410801</v>
      </c>
      <c r="AY31" s="1024">
        <f t="shared" si="13"/>
        <v>22.021207906410801</v>
      </c>
      <c r="AZ31" s="1024">
        <f t="shared" si="13"/>
        <v>22.021207906410801</v>
      </c>
      <c r="BA31" s="1024">
        <f t="shared" si="13"/>
        <v>22.021207906410801</v>
      </c>
      <c r="BB31" s="1024">
        <f t="shared" si="13"/>
        <v>22.021207906410801</v>
      </c>
      <c r="BC31" s="1024">
        <f t="shared" si="13"/>
        <v>22.021207906410801</v>
      </c>
      <c r="BD31" s="1024">
        <f t="shared" si="13"/>
        <v>22.021207906410801</v>
      </c>
      <c r="BE31" s="1024">
        <f t="shared" si="13"/>
        <v>22.021207906410801</v>
      </c>
      <c r="BF31" s="1024">
        <f t="shared" si="13"/>
        <v>22.021207906410801</v>
      </c>
      <c r="BG31" s="1024">
        <f t="shared" si="13"/>
        <v>22.021207906410801</v>
      </c>
      <c r="BH31" s="1024">
        <f t="shared" si="13"/>
        <v>22.021207906410801</v>
      </c>
      <c r="BI31" s="1024">
        <f t="shared" si="13"/>
        <v>22.021207906410801</v>
      </c>
      <c r="BJ31" s="1024">
        <f t="shared" si="13"/>
        <v>22.021207906410801</v>
      </c>
      <c r="BK31" s="1024">
        <f t="shared" si="13"/>
        <v>22.021207906410801</v>
      </c>
      <c r="BL31" s="1024">
        <f t="shared" si="13"/>
        <v>22.021207906410801</v>
      </c>
      <c r="BM31" s="1024">
        <f t="shared" si="13"/>
        <v>22.021207906410801</v>
      </c>
      <c r="BN31" s="1024">
        <f t="shared" si="13"/>
        <v>22.021207906410801</v>
      </c>
      <c r="BO31" s="1024">
        <f t="shared" si="13"/>
        <v>22.021207906410801</v>
      </c>
      <c r="BP31" s="1024">
        <f t="shared" si="13"/>
        <v>22.021207906410801</v>
      </c>
      <c r="BQ31" s="1024">
        <f t="shared" ref="BQ31:EB31" si="14" xml:space="preserve"> BQ$26</f>
        <v>22.021207906410801</v>
      </c>
      <c r="BR31" s="1024">
        <f t="shared" si="14"/>
        <v>22.021207906410801</v>
      </c>
      <c r="BS31" s="1024">
        <f t="shared" si="14"/>
        <v>22.021207906410801</v>
      </c>
      <c r="BT31" s="1024">
        <f t="shared" si="14"/>
        <v>22.021207906410801</v>
      </c>
      <c r="BU31" s="1024">
        <f t="shared" si="14"/>
        <v>22.021207906410801</v>
      </c>
      <c r="BV31" s="1024">
        <f t="shared" si="14"/>
        <v>22.021207906410801</v>
      </c>
      <c r="BW31" s="1024">
        <f t="shared" si="14"/>
        <v>22.021207906410801</v>
      </c>
      <c r="BX31" s="1024">
        <f t="shared" si="14"/>
        <v>22.021207906410801</v>
      </c>
      <c r="BY31" s="1024">
        <f t="shared" si="14"/>
        <v>22.021207906410801</v>
      </c>
      <c r="BZ31" s="1024">
        <f t="shared" si="14"/>
        <v>22.021207906410801</v>
      </c>
      <c r="CA31" s="1024">
        <f t="shared" si="14"/>
        <v>22.021207906410801</v>
      </c>
      <c r="CB31" s="1024">
        <f t="shared" si="14"/>
        <v>22.021207906410801</v>
      </c>
      <c r="CC31" s="1024">
        <f t="shared" si="14"/>
        <v>22.021207906410801</v>
      </c>
      <c r="CD31" s="1024">
        <f t="shared" si="14"/>
        <v>22.021207906410801</v>
      </c>
      <c r="CE31" s="1024">
        <f t="shared" si="14"/>
        <v>22.021207906410801</v>
      </c>
      <c r="CF31" s="1024">
        <f t="shared" si="14"/>
        <v>22.021207906410801</v>
      </c>
      <c r="CG31" s="1024">
        <f t="shared" si="14"/>
        <v>22.021207906410801</v>
      </c>
      <c r="CH31" s="1024">
        <f t="shared" si="14"/>
        <v>22.021207906410801</v>
      </c>
      <c r="CI31" s="1024">
        <f t="shared" si="14"/>
        <v>22.021207906410801</v>
      </c>
      <c r="CJ31" s="1024">
        <f t="shared" si="14"/>
        <v>22.021207906410801</v>
      </c>
      <c r="CK31" s="1024">
        <f t="shared" si="14"/>
        <v>22.021207906410801</v>
      </c>
      <c r="CL31" s="1024">
        <f t="shared" si="14"/>
        <v>22.021207906410801</v>
      </c>
      <c r="CM31" s="1024">
        <f t="shared" si="14"/>
        <v>22.021207906410801</v>
      </c>
      <c r="CN31" s="1024">
        <f t="shared" si="14"/>
        <v>22.021207906410801</v>
      </c>
      <c r="CO31" s="1024">
        <f t="shared" si="14"/>
        <v>22.021207906410801</v>
      </c>
      <c r="CP31" s="1024">
        <f t="shared" si="14"/>
        <v>22.021207906410801</v>
      </c>
      <c r="CQ31" s="1024">
        <f t="shared" si="14"/>
        <v>22.021207906410801</v>
      </c>
      <c r="CR31" s="1024">
        <f t="shared" si="14"/>
        <v>22.021207906410801</v>
      </c>
      <c r="CS31" s="1024">
        <f t="shared" si="14"/>
        <v>22.021207906410801</v>
      </c>
      <c r="CT31" s="1024">
        <f t="shared" si="14"/>
        <v>22.021207906410801</v>
      </c>
      <c r="CU31" s="1024">
        <f t="shared" si="14"/>
        <v>22.021207906410801</v>
      </c>
      <c r="CV31" s="1024">
        <f t="shared" si="14"/>
        <v>22.021207906410801</v>
      </c>
      <c r="CW31" s="1024">
        <f t="shared" si="14"/>
        <v>22.021207906410801</v>
      </c>
      <c r="CX31" s="1024">
        <f t="shared" si="14"/>
        <v>22.021207906410801</v>
      </c>
      <c r="CY31" s="1024">
        <f t="shared" si="14"/>
        <v>22.021207906410801</v>
      </c>
      <c r="CZ31" s="1024">
        <f t="shared" si="14"/>
        <v>22.021207906410801</v>
      </c>
      <c r="DA31" s="1024">
        <f t="shared" si="14"/>
        <v>22.021207906410801</v>
      </c>
      <c r="DB31" s="1024">
        <f t="shared" si="14"/>
        <v>22.021207906410801</v>
      </c>
      <c r="DC31" s="1024">
        <f t="shared" si="14"/>
        <v>22.021207906410801</v>
      </c>
      <c r="DD31" s="1024">
        <f t="shared" si="14"/>
        <v>22.021207906410801</v>
      </c>
      <c r="DE31" s="1024">
        <f t="shared" si="14"/>
        <v>22.021207906410801</v>
      </c>
      <c r="DF31" s="1024">
        <f t="shared" si="14"/>
        <v>22.021207906410801</v>
      </c>
      <c r="DG31" s="1024">
        <f t="shared" si="14"/>
        <v>22.021207906410801</v>
      </c>
      <c r="DH31" s="1024">
        <f t="shared" si="14"/>
        <v>22.021207906410801</v>
      </c>
      <c r="DI31" s="1024">
        <f t="shared" si="14"/>
        <v>22.021207906410801</v>
      </c>
      <c r="DJ31" s="1024">
        <f t="shared" si="14"/>
        <v>22.021207906410801</v>
      </c>
      <c r="DK31" s="1024">
        <f t="shared" si="14"/>
        <v>22.021207906410801</v>
      </c>
      <c r="DL31" s="1024">
        <f t="shared" si="14"/>
        <v>22.021207906410801</v>
      </c>
      <c r="DM31" s="1024">
        <f t="shared" si="14"/>
        <v>22.021207906410801</v>
      </c>
      <c r="DN31" s="1024">
        <f t="shared" si="14"/>
        <v>22.021207906410801</v>
      </c>
      <c r="DO31" s="1024">
        <f t="shared" si="14"/>
        <v>22.021207906410801</v>
      </c>
      <c r="DP31" s="1024">
        <f t="shared" si="14"/>
        <v>22.021207906410801</v>
      </c>
      <c r="DQ31" s="1024">
        <f t="shared" si="14"/>
        <v>22.021207906410801</v>
      </c>
      <c r="DR31" s="1024">
        <f t="shared" si="14"/>
        <v>13.787994179788699</v>
      </c>
      <c r="DS31" s="1024">
        <f t="shared" si="14"/>
        <v>0</v>
      </c>
      <c r="DT31" s="1024">
        <f t="shared" si="14"/>
        <v>0</v>
      </c>
      <c r="DU31" s="1024">
        <f t="shared" si="14"/>
        <v>0</v>
      </c>
      <c r="DV31" s="1024">
        <f t="shared" si="14"/>
        <v>0</v>
      </c>
      <c r="DW31" s="1024">
        <f t="shared" si="14"/>
        <v>0</v>
      </c>
      <c r="DX31" s="1024">
        <f t="shared" si="14"/>
        <v>0</v>
      </c>
      <c r="DY31" s="1024">
        <f t="shared" si="14"/>
        <v>0</v>
      </c>
      <c r="DZ31" s="1024">
        <f t="shared" si="14"/>
        <v>0</v>
      </c>
      <c r="EA31" s="1024">
        <f t="shared" si="14"/>
        <v>0</v>
      </c>
      <c r="EB31" s="1024">
        <f t="shared" si="14"/>
        <v>0</v>
      </c>
      <c r="EC31" s="1024">
        <f t="shared" ref="EC31:EH31" si="15" xml:space="preserve"> EC$26</f>
        <v>0</v>
      </c>
      <c r="ED31" s="1024">
        <f t="shared" si="15"/>
        <v>0</v>
      </c>
      <c r="EE31" s="1024">
        <f t="shared" si="15"/>
        <v>0</v>
      </c>
      <c r="EF31" s="1024">
        <f t="shared" si="15"/>
        <v>0</v>
      </c>
      <c r="EG31" s="1024">
        <f t="shared" si="15"/>
        <v>0</v>
      </c>
      <c r="EH31" s="1024">
        <f t="shared" si="15"/>
        <v>0</v>
      </c>
    </row>
    <row r="32" spans="2:138" s="946" customFormat="1" ht="15" customHeight="1" outlineLevel="1" x14ac:dyDescent="0.35">
      <c r="E32" s="1027" t="s">
        <v>478</v>
      </c>
      <c r="F32" s="1027"/>
      <c r="G32" s="1027" t="s">
        <v>330</v>
      </c>
      <c r="H32" s="1027">
        <f xml:space="preserve"> SUM(J32:EH32)</f>
        <v>2487.1872557408446</v>
      </c>
      <c r="I32" s="1027"/>
      <c r="J32" s="1028">
        <f>SUM(J29:J31)</f>
        <v>0</v>
      </c>
      <c r="K32" s="1028">
        <f t="shared" ref="K32:BV32" si="16">SUM(K29:K31)</f>
        <v>0</v>
      </c>
      <c r="L32" s="1028">
        <f t="shared" si="16"/>
        <v>0</v>
      </c>
      <c r="M32" s="1028">
        <f t="shared" si="16"/>
        <v>0</v>
      </c>
      <c r="N32" s="1028">
        <f t="shared" si="16"/>
        <v>0</v>
      </c>
      <c r="O32" s="1028">
        <f t="shared" si="16"/>
        <v>0</v>
      </c>
      <c r="P32" s="1028">
        <f>SUM(P29:P31)</f>
        <v>0</v>
      </c>
      <c r="Q32" s="1028">
        <f t="shared" si="16"/>
        <v>3.4945304118402265</v>
      </c>
      <c r="R32" s="1028">
        <f t="shared" si="16"/>
        <v>0</v>
      </c>
      <c r="S32" s="1028">
        <f t="shared" si="16"/>
        <v>5.1987117206511977</v>
      </c>
      <c r="T32" s="1028">
        <f t="shared" si="16"/>
        <v>26.690041598705026</v>
      </c>
      <c r="U32" s="1028">
        <f t="shared" si="16"/>
        <v>10.153720047285095</v>
      </c>
      <c r="V32" s="1028">
        <f t="shared" si="16"/>
        <v>10.853849640085095</v>
      </c>
      <c r="W32" s="1028">
        <f t="shared" si="16"/>
        <v>34.655267188839062</v>
      </c>
      <c r="X32" s="1028">
        <f t="shared" si="16"/>
        <v>13.938652916498654</v>
      </c>
      <c r="Y32" s="1028">
        <f t="shared" si="16"/>
        <v>17.083104761024078</v>
      </c>
      <c r="Z32" s="1028">
        <f t="shared" si="16"/>
        <v>59.427787114090407</v>
      </c>
      <c r="AA32" s="1028">
        <f t="shared" si="16"/>
        <v>25.122289296798655</v>
      </c>
      <c r="AB32" s="1028">
        <f t="shared" si="16"/>
        <v>30.325306905603739</v>
      </c>
      <c r="AC32" s="1028">
        <f t="shared" si="16"/>
        <v>72.661622620232777</v>
      </c>
      <c r="AD32" s="1028">
        <f t="shared" si="16"/>
        <v>24.077523959635585</v>
      </c>
      <c r="AE32" s="1028">
        <f t="shared" si="16"/>
        <v>25.310706765135585</v>
      </c>
      <c r="AF32" s="1028">
        <f t="shared" si="16"/>
        <v>59.495113188790782</v>
      </c>
      <c r="AG32" s="1028">
        <f t="shared" si="16"/>
        <v>27.777072376135585</v>
      </c>
      <c r="AH32" s="1028">
        <f t="shared" si="16"/>
        <v>29.010255181635586</v>
      </c>
      <c r="AI32" s="1028">
        <f t="shared" si="16"/>
        <v>63.194661605290783</v>
      </c>
      <c r="AJ32" s="1028">
        <f t="shared" si="16"/>
        <v>31.476620792635586</v>
      </c>
      <c r="AK32" s="1028">
        <f t="shared" si="16"/>
        <v>32.709803598135586</v>
      </c>
      <c r="AL32" s="1028">
        <f t="shared" si="16"/>
        <v>42.982363639907483</v>
      </c>
      <c r="AM32" s="1028">
        <f t="shared" si="16"/>
        <v>22.021207906410801</v>
      </c>
      <c r="AN32" s="1028">
        <f t="shared" si="16"/>
        <v>22.021207906410801</v>
      </c>
      <c r="AO32" s="1028">
        <f t="shared" si="16"/>
        <v>22.021207906410801</v>
      </c>
      <c r="AP32" s="1028">
        <f t="shared" si="16"/>
        <v>22.021207906410801</v>
      </c>
      <c r="AQ32" s="1028">
        <f t="shared" si="16"/>
        <v>22.021207906410801</v>
      </c>
      <c r="AR32" s="1028">
        <f t="shared" si="16"/>
        <v>22.021207906410801</v>
      </c>
      <c r="AS32" s="1028">
        <f t="shared" si="16"/>
        <v>22.021207906410801</v>
      </c>
      <c r="AT32" s="1028">
        <f t="shared" si="16"/>
        <v>22.021207906410801</v>
      </c>
      <c r="AU32" s="1028">
        <f t="shared" si="16"/>
        <v>22.021207906410801</v>
      </c>
      <c r="AV32" s="1028">
        <f t="shared" si="16"/>
        <v>22.021207906410801</v>
      </c>
      <c r="AW32" s="1028">
        <f t="shared" si="16"/>
        <v>22.021207906410801</v>
      </c>
      <c r="AX32" s="1028">
        <f t="shared" si="16"/>
        <v>22.021207906410801</v>
      </c>
      <c r="AY32" s="1028">
        <f t="shared" si="16"/>
        <v>22.021207906410801</v>
      </c>
      <c r="AZ32" s="1028">
        <f t="shared" si="16"/>
        <v>22.021207906410801</v>
      </c>
      <c r="BA32" s="1028">
        <f t="shared" si="16"/>
        <v>22.021207906410801</v>
      </c>
      <c r="BB32" s="1028">
        <f t="shared" si="16"/>
        <v>22.021207906410801</v>
      </c>
      <c r="BC32" s="1028">
        <f t="shared" si="16"/>
        <v>22.021207906410801</v>
      </c>
      <c r="BD32" s="1028">
        <f t="shared" si="16"/>
        <v>22.021207906410801</v>
      </c>
      <c r="BE32" s="1028">
        <f t="shared" si="16"/>
        <v>22.021207906410801</v>
      </c>
      <c r="BF32" s="1028">
        <f t="shared" si="16"/>
        <v>22.021207906410801</v>
      </c>
      <c r="BG32" s="1028">
        <f t="shared" si="16"/>
        <v>22.021207906410801</v>
      </c>
      <c r="BH32" s="1028">
        <f t="shared" si="16"/>
        <v>22.021207906410801</v>
      </c>
      <c r="BI32" s="1028">
        <f t="shared" si="16"/>
        <v>22.021207906410801</v>
      </c>
      <c r="BJ32" s="1028">
        <f t="shared" si="16"/>
        <v>22.021207906410801</v>
      </c>
      <c r="BK32" s="1028">
        <f t="shared" si="16"/>
        <v>22.021207906410801</v>
      </c>
      <c r="BL32" s="1028">
        <f t="shared" si="16"/>
        <v>22.021207906410801</v>
      </c>
      <c r="BM32" s="1028">
        <f t="shared" si="16"/>
        <v>22.021207906410801</v>
      </c>
      <c r="BN32" s="1028">
        <f t="shared" si="16"/>
        <v>22.021207906410801</v>
      </c>
      <c r="BO32" s="1028">
        <f t="shared" si="16"/>
        <v>22.021207906410801</v>
      </c>
      <c r="BP32" s="1028">
        <f t="shared" si="16"/>
        <v>22.021207906410801</v>
      </c>
      <c r="BQ32" s="1028">
        <f t="shared" si="16"/>
        <v>22.021207906410801</v>
      </c>
      <c r="BR32" s="1028">
        <f t="shared" si="16"/>
        <v>22.021207906410801</v>
      </c>
      <c r="BS32" s="1028">
        <f t="shared" si="16"/>
        <v>22.021207906410801</v>
      </c>
      <c r="BT32" s="1028">
        <f t="shared" si="16"/>
        <v>22.021207906410801</v>
      </c>
      <c r="BU32" s="1028">
        <f t="shared" si="16"/>
        <v>22.021207906410801</v>
      </c>
      <c r="BV32" s="1028">
        <f t="shared" si="16"/>
        <v>22.021207906410801</v>
      </c>
      <c r="BW32" s="1028">
        <f t="shared" ref="BW32:EH32" si="17">SUM(BW29:BW31)</f>
        <v>22.021207906410801</v>
      </c>
      <c r="BX32" s="1028">
        <f t="shared" si="17"/>
        <v>22.021207906410801</v>
      </c>
      <c r="BY32" s="1028">
        <f t="shared" si="17"/>
        <v>22.021207906410801</v>
      </c>
      <c r="BZ32" s="1028">
        <f t="shared" si="17"/>
        <v>22.021207906410801</v>
      </c>
      <c r="CA32" s="1028">
        <f t="shared" si="17"/>
        <v>22.021207906410801</v>
      </c>
      <c r="CB32" s="1028">
        <f t="shared" si="17"/>
        <v>22.021207906410801</v>
      </c>
      <c r="CC32" s="1028">
        <f t="shared" si="17"/>
        <v>22.021207906410801</v>
      </c>
      <c r="CD32" s="1028">
        <f t="shared" si="17"/>
        <v>22.021207906410801</v>
      </c>
      <c r="CE32" s="1028">
        <f t="shared" si="17"/>
        <v>22.021207906410801</v>
      </c>
      <c r="CF32" s="1028">
        <f t="shared" si="17"/>
        <v>22.021207906410801</v>
      </c>
      <c r="CG32" s="1028">
        <f t="shared" si="17"/>
        <v>22.021207906410801</v>
      </c>
      <c r="CH32" s="1028">
        <f t="shared" si="17"/>
        <v>22.021207906410801</v>
      </c>
      <c r="CI32" s="1028">
        <f t="shared" si="17"/>
        <v>22.021207906410801</v>
      </c>
      <c r="CJ32" s="1028">
        <f t="shared" si="17"/>
        <v>22.021207906410801</v>
      </c>
      <c r="CK32" s="1028">
        <f t="shared" si="17"/>
        <v>22.021207906410801</v>
      </c>
      <c r="CL32" s="1028">
        <f t="shared" si="17"/>
        <v>22.021207906410801</v>
      </c>
      <c r="CM32" s="1028">
        <f t="shared" si="17"/>
        <v>22.021207906410801</v>
      </c>
      <c r="CN32" s="1028">
        <f t="shared" si="17"/>
        <v>22.021207906410801</v>
      </c>
      <c r="CO32" s="1028">
        <f t="shared" si="17"/>
        <v>22.021207906410801</v>
      </c>
      <c r="CP32" s="1028">
        <f t="shared" si="17"/>
        <v>22.021207906410801</v>
      </c>
      <c r="CQ32" s="1028">
        <f t="shared" si="17"/>
        <v>22.021207906410801</v>
      </c>
      <c r="CR32" s="1028">
        <f t="shared" si="17"/>
        <v>22.021207906410801</v>
      </c>
      <c r="CS32" s="1028">
        <f t="shared" si="17"/>
        <v>22.021207906410801</v>
      </c>
      <c r="CT32" s="1028">
        <f t="shared" si="17"/>
        <v>22.021207906410801</v>
      </c>
      <c r="CU32" s="1028">
        <f t="shared" si="17"/>
        <v>22.021207906410801</v>
      </c>
      <c r="CV32" s="1028">
        <f t="shared" si="17"/>
        <v>22.021207906410801</v>
      </c>
      <c r="CW32" s="1028">
        <f t="shared" si="17"/>
        <v>22.021207906410801</v>
      </c>
      <c r="CX32" s="1028">
        <f t="shared" si="17"/>
        <v>22.021207906410801</v>
      </c>
      <c r="CY32" s="1028">
        <f t="shared" si="17"/>
        <v>22.021207906410801</v>
      </c>
      <c r="CZ32" s="1028">
        <f t="shared" si="17"/>
        <v>22.021207906410801</v>
      </c>
      <c r="DA32" s="1028">
        <f t="shared" si="17"/>
        <v>22.021207906410801</v>
      </c>
      <c r="DB32" s="1028">
        <f t="shared" si="17"/>
        <v>22.021207906410801</v>
      </c>
      <c r="DC32" s="1028">
        <f t="shared" si="17"/>
        <v>22.021207906410801</v>
      </c>
      <c r="DD32" s="1028">
        <f t="shared" si="17"/>
        <v>22.021207906410801</v>
      </c>
      <c r="DE32" s="1028">
        <f t="shared" si="17"/>
        <v>22.021207906410801</v>
      </c>
      <c r="DF32" s="1028">
        <f t="shared" si="17"/>
        <v>22.021207906410801</v>
      </c>
      <c r="DG32" s="1028">
        <f t="shared" si="17"/>
        <v>22.021207906410801</v>
      </c>
      <c r="DH32" s="1028">
        <f t="shared" si="17"/>
        <v>22.021207906410801</v>
      </c>
      <c r="DI32" s="1028">
        <f t="shared" si="17"/>
        <v>22.021207906410801</v>
      </c>
      <c r="DJ32" s="1028">
        <f t="shared" si="17"/>
        <v>22.021207906410801</v>
      </c>
      <c r="DK32" s="1028">
        <f t="shared" si="17"/>
        <v>22.021207906410801</v>
      </c>
      <c r="DL32" s="1028">
        <f t="shared" si="17"/>
        <v>22.021207906410801</v>
      </c>
      <c r="DM32" s="1028">
        <f t="shared" si="17"/>
        <v>22.021207906410801</v>
      </c>
      <c r="DN32" s="1028">
        <f t="shared" si="17"/>
        <v>22.021207906410801</v>
      </c>
      <c r="DO32" s="1028">
        <f t="shared" si="17"/>
        <v>22.021207906410801</v>
      </c>
      <c r="DP32" s="1028">
        <f t="shared" si="17"/>
        <v>22.021207906410801</v>
      </c>
      <c r="DQ32" s="1028">
        <f t="shared" si="17"/>
        <v>22.021207906410801</v>
      </c>
      <c r="DR32" s="1028">
        <f t="shared" si="17"/>
        <v>13.787994179788699</v>
      </c>
      <c r="DS32" s="1028">
        <f t="shared" si="17"/>
        <v>0</v>
      </c>
      <c r="DT32" s="1028">
        <f t="shared" si="17"/>
        <v>0</v>
      </c>
      <c r="DU32" s="1028">
        <f t="shared" si="17"/>
        <v>0</v>
      </c>
      <c r="DV32" s="1028">
        <f t="shared" si="17"/>
        <v>0</v>
      </c>
      <c r="DW32" s="1028">
        <f t="shared" si="17"/>
        <v>0</v>
      </c>
      <c r="DX32" s="1028">
        <f t="shared" si="17"/>
        <v>0</v>
      </c>
      <c r="DY32" s="1028">
        <f t="shared" si="17"/>
        <v>0</v>
      </c>
      <c r="DZ32" s="1028">
        <f t="shared" si="17"/>
        <v>0</v>
      </c>
      <c r="EA32" s="1028">
        <f t="shared" si="17"/>
        <v>0</v>
      </c>
      <c r="EB32" s="1028">
        <f t="shared" si="17"/>
        <v>0</v>
      </c>
      <c r="EC32" s="1028">
        <f t="shared" si="17"/>
        <v>0</v>
      </c>
      <c r="ED32" s="1028">
        <f t="shared" si="17"/>
        <v>0</v>
      </c>
      <c r="EE32" s="1028">
        <f t="shared" si="17"/>
        <v>0</v>
      </c>
      <c r="EF32" s="1028">
        <f t="shared" si="17"/>
        <v>0</v>
      </c>
      <c r="EG32" s="1028">
        <f t="shared" si="17"/>
        <v>0</v>
      </c>
      <c r="EH32" s="1028">
        <f t="shared" si="17"/>
        <v>0</v>
      </c>
    </row>
    <row r="33" spans="1:138" s="836" customFormat="1" ht="15" customHeight="1" outlineLevel="1" x14ac:dyDescent="0.35">
      <c r="A33" s="875"/>
      <c r="B33" s="875"/>
      <c r="C33" s="875"/>
      <c r="D33" s="875"/>
    </row>
    <row r="34" spans="1:138" s="836" customFormat="1" ht="15" customHeight="1" outlineLevel="1" x14ac:dyDescent="0.35">
      <c r="A34" s="875"/>
      <c r="B34" s="875"/>
      <c r="C34" s="875"/>
      <c r="D34" s="875"/>
      <c r="E34" s="224" t="str">
        <f xml:space="preserve"> NTBA!E$40</f>
        <v>GST on AMISP Service Charge (In %)</v>
      </c>
      <c r="F34" s="224">
        <f xml:space="preserve"> NTBA!F$40</f>
        <v>0.18</v>
      </c>
      <c r="G34" s="224" t="str">
        <f xml:space="preserve"> NTBA!G$40</f>
        <v>%</v>
      </c>
      <c r="AO34" s="1029"/>
    </row>
    <row r="35" spans="1:138" s="946" customFormat="1" ht="15" customHeight="1" outlineLevel="1" x14ac:dyDescent="0.35">
      <c r="E35" s="460" t="str">
        <f t="shared" ref="E35:AJ35" si="18" xml:space="preserve"> E$32</f>
        <v>Total Revenue excl GST</v>
      </c>
      <c r="F35" s="460">
        <f t="shared" si="18"/>
        <v>0</v>
      </c>
      <c r="G35" s="460" t="str">
        <f t="shared" si="18"/>
        <v>INR Cr</v>
      </c>
      <c r="H35" s="460">
        <f t="shared" si="18"/>
        <v>2487.1872557408446</v>
      </c>
      <c r="I35" s="460">
        <f t="shared" si="18"/>
        <v>0</v>
      </c>
      <c r="J35" s="460">
        <f xml:space="preserve"> J$32</f>
        <v>0</v>
      </c>
      <c r="K35" s="460">
        <f t="shared" si="18"/>
        <v>0</v>
      </c>
      <c r="L35" s="460">
        <f t="shared" si="18"/>
        <v>0</v>
      </c>
      <c r="M35" s="460">
        <f t="shared" si="18"/>
        <v>0</v>
      </c>
      <c r="N35" s="460">
        <f t="shared" si="18"/>
        <v>0</v>
      </c>
      <c r="O35" s="460">
        <f t="shared" si="18"/>
        <v>0</v>
      </c>
      <c r="P35" s="460">
        <f xml:space="preserve"> P$32</f>
        <v>0</v>
      </c>
      <c r="Q35" s="460">
        <f t="shared" si="18"/>
        <v>3.4945304118402265</v>
      </c>
      <c r="R35" s="460">
        <f t="shared" si="18"/>
        <v>0</v>
      </c>
      <c r="S35" s="460">
        <f t="shared" si="18"/>
        <v>5.1987117206511977</v>
      </c>
      <c r="T35" s="460">
        <f t="shared" si="18"/>
        <v>26.690041598705026</v>
      </c>
      <c r="U35" s="460">
        <f t="shared" si="18"/>
        <v>10.153720047285095</v>
      </c>
      <c r="V35" s="460">
        <f t="shared" si="18"/>
        <v>10.853849640085095</v>
      </c>
      <c r="W35" s="460">
        <f t="shared" si="18"/>
        <v>34.655267188839062</v>
      </c>
      <c r="X35" s="460">
        <f t="shared" si="18"/>
        <v>13.938652916498654</v>
      </c>
      <c r="Y35" s="460">
        <f t="shared" si="18"/>
        <v>17.083104761024078</v>
      </c>
      <c r="Z35" s="460">
        <f t="shared" si="18"/>
        <v>59.427787114090407</v>
      </c>
      <c r="AA35" s="460">
        <f t="shared" si="18"/>
        <v>25.122289296798655</v>
      </c>
      <c r="AB35" s="460">
        <f t="shared" si="18"/>
        <v>30.325306905603739</v>
      </c>
      <c r="AC35" s="460">
        <f t="shared" si="18"/>
        <v>72.661622620232777</v>
      </c>
      <c r="AD35" s="460">
        <f t="shared" si="18"/>
        <v>24.077523959635585</v>
      </c>
      <c r="AE35" s="460">
        <f t="shared" si="18"/>
        <v>25.310706765135585</v>
      </c>
      <c r="AF35" s="460">
        <f t="shared" si="18"/>
        <v>59.495113188790782</v>
      </c>
      <c r="AG35" s="460">
        <f t="shared" si="18"/>
        <v>27.777072376135585</v>
      </c>
      <c r="AH35" s="460">
        <f t="shared" si="18"/>
        <v>29.010255181635586</v>
      </c>
      <c r="AI35" s="460">
        <f t="shared" si="18"/>
        <v>63.194661605290783</v>
      </c>
      <c r="AJ35" s="460">
        <f t="shared" si="18"/>
        <v>31.476620792635586</v>
      </c>
      <c r="AK35" s="460">
        <f t="shared" ref="AK35:BP35" si="19" xml:space="preserve"> AK$32</f>
        <v>32.709803598135586</v>
      </c>
      <c r="AL35" s="460">
        <f t="shared" si="19"/>
        <v>42.982363639907483</v>
      </c>
      <c r="AM35" s="460">
        <f t="shared" si="19"/>
        <v>22.021207906410801</v>
      </c>
      <c r="AN35" s="460">
        <f t="shared" si="19"/>
        <v>22.021207906410801</v>
      </c>
      <c r="AO35" s="460">
        <f t="shared" si="19"/>
        <v>22.021207906410801</v>
      </c>
      <c r="AP35" s="460">
        <f t="shared" si="19"/>
        <v>22.021207906410801</v>
      </c>
      <c r="AQ35" s="460">
        <f t="shared" si="19"/>
        <v>22.021207906410801</v>
      </c>
      <c r="AR35" s="460">
        <f t="shared" si="19"/>
        <v>22.021207906410801</v>
      </c>
      <c r="AS35" s="460">
        <f t="shared" si="19"/>
        <v>22.021207906410801</v>
      </c>
      <c r="AT35" s="460">
        <f t="shared" si="19"/>
        <v>22.021207906410801</v>
      </c>
      <c r="AU35" s="460">
        <f t="shared" si="19"/>
        <v>22.021207906410801</v>
      </c>
      <c r="AV35" s="460">
        <f t="shared" si="19"/>
        <v>22.021207906410801</v>
      </c>
      <c r="AW35" s="460">
        <f t="shared" si="19"/>
        <v>22.021207906410801</v>
      </c>
      <c r="AX35" s="460">
        <f t="shared" si="19"/>
        <v>22.021207906410801</v>
      </c>
      <c r="AY35" s="460">
        <f t="shared" si="19"/>
        <v>22.021207906410801</v>
      </c>
      <c r="AZ35" s="460">
        <f t="shared" si="19"/>
        <v>22.021207906410801</v>
      </c>
      <c r="BA35" s="460">
        <f t="shared" si="19"/>
        <v>22.021207906410801</v>
      </c>
      <c r="BB35" s="460">
        <f t="shared" si="19"/>
        <v>22.021207906410801</v>
      </c>
      <c r="BC35" s="460">
        <f t="shared" si="19"/>
        <v>22.021207906410801</v>
      </c>
      <c r="BD35" s="460">
        <f t="shared" si="19"/>
        <v>22.021207906410801</v>
      </c>
      <c r="BE35" s="460">
        <f t="shared" si="19"/>
        <v>22.021207906410801</v>
      </c>
      <c r="BF35" s="460">
        <f t="shared" si="19"/>
        <v>22.021207906410801</v>
      </c>
      <c r="BG35" s="460">
        <f t="shared" si="19"/>
        <v>22.021207906410801</v>
      </c>
      <c r="BH35" s="460">
        <f t="shared" si="19"/>
        <v>22.021207906410801</v>
      </c>
      <c r="BI35" s="460">
        <f t="shared" si="19"/>
        <v>22.021207906410801</v>
      </c>
      <c r="BJ35" s="460">
        <f t="shared" si="19"/>
        <v>22.021207906410801</v>
      </c>
      <c r="BK35" s="460">
        <f t="shared" si="19"/>
        <v>22.021207906410801</v>
      </c>
      <c r="BL35" s="460">
        <f t="shared" si="19"/>
        <v>22.021207906410801</v>
      </c>
      <c r="BM35" s="460">
        <f t="shared" si="19"/>
        <v>22.021207906410801</v>
      </c>
      <c r="BN35" s="460">
        <f t="shared" si="19"/>
        <v>22.021207906410801</v>
      </c>
      <c r="BO35" s="460">
        <f t="shared" si="19"/>
        <v>22.021207906410801</v>
      </c>
      <c r="BP35" s="460">
        <f t="shared" si="19"/>
        <v>22.021207906410801</v>
      </c>
      <c r="BQ35" s="460">
        <f t="shared" ref="BQ35:CV35" si="20" xml:space="preserve"> BQ$32</f>
        <v>22.021207906410801</v>
      </c>
      <c r="BR35" s="460">
        <f t="shared" si="20"/>
        <v>22.021207906410801</v>
      </c>
      <c r="BS35" s="460">
        <f t="shared" si="20"/>
        <v>22.021207906410801</v>
      </c>
      <c r="BT35" s="460">
        <f t="shared" si="20"/>
        <v>22.021207906410801</v>
      </c>
      <c r="BU35" s="460">
        <f t="shared" si="20"/>
        <v>22.021207906410801</v>
      </c>
      <c r="BV35" s="460">
        <f t="shared" si="20"/>
        <v>22.021207906410801</v>
      </c>
      <c r="BW35" s="460">
        <f t="shared" si="20"/>
        <v>22.021207906410801</v>
      </c>
      <c r="BX35" s="460">
        <f t="shared" si="20"/>
        <v>22.021207906410801</v>
      </c>
      <c r="BY35" s="460">
        <f t="shared" si="20"/>
        <v>22.021207906410801</v>
      </c>
      <c r="BZ35" s="460">
        <f t="shared" si="20"/>
        <v>22.021207906410801</v>
      </c>
      <c r="CA35" s="460">
        <f t="shared" si="20"/>
        <v>22.021207906410801</v>
      </c>
      <c r="CB35" s="460">
        <f t="shared" si="20"/>
        <v>22.021207906410801</v>
      </c>
      <c r="CC35" s="460">
        <f t="shared" si="20"/>
        <v>22.021207906410801</v>
      </c>
      <c r="CD35" s="460">
        <f t="shared" si="20"/>
        <v>22.021207906410801</v>
      </c>
      <c r="CE35" s="460">
        <f t="shared" si="20"/>
        <v>22.021207906410801</v>
      </c>
      <c r="CF35" s="460">
        <f t="shared" si="20"/>
        <v>22.021207906410801</v>
      </c>
      <c r="CG35" s="460">
        <f t="shared" si="20"/>
        <v>22.021207906410801</v>
      </c>
      <c r="CH35" s="460">
        <f t="shared" si="20"/>
        <v>22.021207906410801</v>
      </c>
      <c r="CI35" s="460">
        <f t="shared" si="20"/>
        <v>22.021207906410801</v>
      </c>
      <c r="CJ35" s="460">
        <f t="shared" si="20"/>
        <v>22.021207906410801</v>
      </c>
      <c r="CK35" s="460">
        <f t="shared" si="20"/>
        <v>22.021207906410801</v>
      </c>
      <c r="CL35" s="460">
        <f t="shared" si="20"/>
        <v>22.021207906410801</v>
      </c>
      <c r="CM35" s="460">
        <f t="shared" si="20"/>
        <v>22.021207906410801</v>
      </c>
      <c r="CN35" s="460">
        <f t="shared" si="20"/>
        <v>22.021207906410801</v>
      </c>
      <c r="CO35" s="460">
        <f t="shared" si="20"/>
        <v>22.021207906410801</v>
      </c>
      <c r="CP35" s="460">
        <f t="shared" si="20"/>
        <v>22.021207906410801</v>
      </c>
      <c r="CQ35" s="460">
        <f t="shared" si="20"/>
        <v>22.021207906410801</v>
      </c>
      <c r="CR35" s="460">
        <f t="shared" si="20"/>
        <v>22.021207906410801</v>
      </c>
      <c r="CS35" s="460">
        <f t="shared" si="20"/>
        <v>22.021207906410801</v>
      </c>
      <c r="CT35" s="460">
        <f t="shared" si="20"/>
        <v>22.021207906410801</v>
      </c>
      <c r="CU35" s="460">
        <f t="shared" si="20"/>
        <v>22.021207906410801</v>
      </c>
      <c r="CV35" s="460">
        <f t="shared" si="20"/>
        <v>22.021207906410801</v>
      </c>
      <c r="CW35" s="460">
        <f t="shared" ref="CW35:EB35" si="21" xml:space="preserve"> CW$32</f>
        <v>22.021207906410801</v>
      </c>
      <c r="CX35" s="460">
        <f t="shared" si="21"/>
        <v>22.021207906410801</v>
      </c>
      <c r="CY35" s="460">
        <f t="shared" si="21"/>
        <v>22.021207906410801</v>
      </c>
      <c r="CZ35" s="460">
        <f t="shared" si="21"/>
        <v>22.021207906410801</v>
      </c>
      <c r="DA35" s="460">
        <f t="shared" si="21"/>
        <v>22.021207906410801</v>
      </c>
      <c r="DB35" s="460">
        <f t="shared" si="21"/>
        <v>22.021207906410801</v>
      </c>
      <c r="DC35" s="460">
        <f t="shared" si="21"/>
        <v>22.021207906410801</v>
      </c>
      <c r="DD35" s="460">
        <f t="shared" si="21"/>
        <v>22.021207906410801</v>
      </c>
      <c r="DE35" s="460">
        <f t="shared" si="21"/>
        <v>22.021207906410801</v>
      </c>
      <c r="DF35" s="460">
        <f t="shared" si="21"/>
        <v>22.021207906410801</v>
      </c>
      <c r="DG35" s="460">
        <f t="shared" si="21"/>
        <v>22.021207906410801</v>
      </c>
      <c r="DH35" s="460">
        <f t="shared" si="21"/>
        <v>22.021207906410801</v>
      </c>
      <c r="DI35" s="460">
        <f t="shared" si="21"/>
        <v>22.021207906410801</v>
      </c>
      <c r="DJ35" s="460">
        <f t="shared" si="21"/>
        <v>22.021207906410801</v>
      </c>
      <c r="DK35" s="460">
        <f t="shared" si="21"/>
        <v>22.021207906410801</v>
      </c>
      <c r="DL35" s="460">
        <f t="shared" si="21"/>
        <v>22.021207906410801</v>
      </c>
      <c r="DM35" s="460">
        <f t="shared" si="21"/>
        <v>22.021207906410801</v>
      </c>
      <c r="DN35" s="460">
        <f t="shared" si="21"/>
        <v>22.021207906410801</v>
      </c>
      <c r="DO35" s="460">
        <f t="shared" si="21"/>
        <v>22.021207906410801</v>
      </c>
      <c r="DP35" s="460">
        <f t="shared" si="21"/>
        <v>22.021207906410801</v>
      </c>
      <c r="DQ35" s="460">
        <f t="shared" si="21"/>
        <v>22.021207906410801</v>
      </c>
      <c r="DR35" s="460">
        <f t="shared" si="21"/>
        <v>13.787994179788699</v>
      </c>
      <c r="DS35" s="460">
        <f t="shared" si="21"/>
        <v>0</v>
      </c>
      <c r="DT35" s="460">
        <f t="shared" si="21"/>
        <v>0</v>
      </c>
      <c r="DU35" s="460">
        <f t="shared" si="21"/>
        <v>0</v>
      </c>
      <c r="DV35" s="460">
        <f t="shared" si="21"/>
        <v>0</v>
      </c>
      <c r="DW35" s="460">
        <f t="shared" si="21"/>
        <v>0</v>
      </c>
      <c r="DX35" s="460">
        <f t="shared" si="21"/>
        <v>0</v>
      </c>
      <c r="DY35" s="460">
        <f t="shared" si="21"/>
        <v>0</v>
      </c>
      <c r="DZ35" s="460">
        <f t="shared" si="21"/>
        <v>0</v>
      </c>
      <c r="EA35" s="460">
        <f t="shared" si="21"/>
        <v>0</v>
      </c>
      <c r="EB35" s="460">
        <f t="shared" si="21"/>
        <v>0</v>
      </c>
      <c r="EC35" s="460">
        <f t="shared" ref="EC35:EH35" si="22" xml:space="preserve"> EC$32</f>
        <v>0</v>
      </c>
      <c r="ED35" s="460">
        <f t="shared" si="22"/>
        <v>0</v>
      </c>
      <c r="EE35" s="460">
        <f t="shared" si="22"/>
        <v>0</v>
      </c>
      <c r="EF35" s="460">
        <f t="shared" si="22"/>
        <v>0</v>
      </c>
      <c r="EG35" s="460">
        <f t="shared" si="22"/>
        <v>0</v>
      </c>
      <c r="EH35" s="460">
        <f t="shared" si="22"/>
        <v>0</v>
      </c>
    </row>
    <row r="36" spans="1:138" s="946" customFormat="1" ht="15" customHeight="1" outlineLevel="1" x14ac:dyDescent="0.35">
      <c r="E36" s="460" t="s">
        <v>477</v>
      </c>
      <c r="G36" s="946" t="s">
        <v>330</v>
      </c>
      <c r="H36" s="946">
        <f xml:space="preserve"> SUM(J36:EH36)</f>
        <v>447.69370603335238</v>
      </c>
      <c r="I36" s="460">
        <f xml:space="preserve"> I$32</f>
        <v>0</v>
      </c>
      <c r="J36" s="946">
        <f xml:space="preserve"> $F34 * J35</f>
        <v>0</v>
      </c>
      <c r="K36" s="946">
        <f t="shared" ref="K36:AO36" si="23" xml:space="preserve"> $F34 * K35</f>
        <v>0</v>
      </c>
      <c r="L36" s="946">
        <f t="shared" si="23"/>
        <v>0</v>
      </c>
      <c r="M36" s="946">
        <f t="shared" si="23"/>
        <v>0</v>
      </c>
      <c r="N36" s="946">
        <f t="shared" si="23"/>
        <v>0</v>
      </c>
      <c r="O36" s="946">
        <f t="shared" si="23"/>
        <v>0</v>
      </c>
      <c r="P36" s="946">
        <f xml:space="preserve"> $F34 * P35</f>
        <v>0</v>
      </c>
      <c r="Q36" s="946">
        <f t="shared" si="23"/>
        <v>0.6290154741312407</v>
      </c>
      <c r="R36" s="946">
        <f t="shared" si="23"/>
        <v>0</v>
      </c>
      <c r="S36" s="946">
        <f t="shared" si="23"/>
        <v>0.93576810971721558</v>
      </c>
      <c r="T36" s="946">
        <f t="shared" si="23"/>
        <v>4.8042074877669041</v>
      </c>
      <c r="U36" s="946">
        <f t="shared" si="23"/>
        <v>1.8276696085113171</v>
      </c>
      <c r="V36" s="946">
        <f t="shared" si="23"/>
        <v>1.953692935215317</v>
      </c>
      <c r="W36" s="946">
        <f t="shared" si="23"/>
        <v>6.2379480939910312</v>
      </c>
      <c r="X36" s="946">
        <f t="shared" si="23"/>
        <v>2.5089575249697575</v>
      </c>
      <c r="Y36" s="946">
        <f t="shared" si="23"/>
        <v>3.0749588569843338</v>
      </c>
      <c r="Z36" s="946">
        <f t="shared" si="23"/>
        <v>10.697001680536273</v>
      </c>
      <c r="AA36" s="946">
        <f t="shared" si="23"/>
        <v>4.5220120734237579</v>
      </c>
      <c r="AB36" s="946">
        <f t="shared" si="23"/>
        <v>5.4585552430086732</v>
      </c>
      <c r="AC36" s="946">
        <f t="shared" si="23"/>
        <v>13.079092071641899</v>
      </c>
      <c r="AD36" s="946">
        <f t="shared" si="23"/>
        <v>4.3339543127344049</v>
      </c>
      <c r="AE36" s="946">
        <f t="shared" si="23"/>
        <v>4.5559272177244052</v>
      </c>
      <c r="AF36" s="946">
        <f t="shared" si="23"/>
        <v>10.709120373982341</v>
      </c>
      <c r="AG36" s="946">
        <f t="shared" si="23"/>
        <v>4.999873027704405</v>
      </c>
      <c r="AH36" s="946">
        <f t="shared" si="23"/>
        <v>5.2218459326944053</v>
      </c>
      <c r="AI36" s="946">
        <f t="shared" si="23"/>
        <v>11.37503908895234</v>
      </c>
      <c r="AJ36" s="946">
        <f t="shared" si="23"/>
        <v>5.6657917426744051</v>
      </c>
      <c r="AK36" s="946">
        <f t="shared" si="23"/>
        <v>5.8877646476644054</v>
      </c>
      <c r="AL36" s="946">
        <f t="shared" si="23"/>
        <v>7.7368254551833466</v>
      </c>
      <c r="AM36" s="946">
        <f t="shared" si="23"/>
        <v>3.963817423153944</v>
      </c>
      <c r="AN36" s="946">
        <f t="shared" si="23"/>
        <v>3.963817423153944</v>
      </c>
      <c r="AO36" s="946">
        <f t="shared" si="23"/>
        <v>3.963817423153944</v>
      </c>
      <c r="AP36" s="946">
        <f t="shared" ref="AP36:BU36" si="24" xml:space="preserve"> $F34 * AP35</f>
        <v>3.963817423153944</v>
      </c>
      <c r="AQ36" s="946">
        <f t="shared" si="24"/>
        <v>3.963817423153944</v>
      </c>
      <c r="AR36" s="946">
        <f t="shared" si="24"/>
        <v>3.963817423153944</v>
      </c>
      <c r="AS36" s="946">
        <f t="shared" si="24"/>
        <v>3.963817423153944</v>
      </c>
      <c r="AT36" s="946">
        <f t="shared" si="24"/>
        <v>3.963817423153944</v>
      </c>
      <c r="AU36" s="946">
        <f t="shared" si="24"/>
        <v>3.963817423153944</v>
      </c>
      <c r="AV36" s="946">
        <f t="shared" si="24"/>
        <v>3.963817423153944</v>
      </c>
      <c r="AW36" s="946">
        <f t="shared" si="24"/>
        <v>3.963817423153944</v>
      </c>
      <c r="AX36" s="946">
        <f t="shared" si="24"/>
        <v>3.963817423153944</v>
      </c>
      <c r="AY36" s="946">
        <f t="shared" si="24"/>
        <v>3.963817423153944</v>
      </c>
      <c r="AZ36" s="946">
        <f t="shared" si="24"/>
        <v>3.963817423153944</v>
      </c>
      <c r="BA36" s="946">
        <f t="shared" si="24"/>
        <v>3.963817423153944</v>
      </c>
      <c r="BB36" s="946">
        <f t="shared" si="24"/>
        <v>3.963817423153944</v>
      </c>
      <c r="BC36" s="946">
        <f t="shared" si="24"/>
        <v>3.963817423153944</v>
      </c>
      <c r="BD36" s="946">
        <f t="shared" si="24"/>
        <v>3.963817423153944</v>
      </c>
      <c r="BE36" s="946">
        <f t="shared" si="24"/>
        <v>3.963817423153944</v>
      </c>
      <c r="BF36" s="946">
        <f t="shared" si="24"/>
        <v>3.963817423153944</v>
      </c>
      <c r="BG36" s="946">
        <f t="shared" si="24"/>
        <v>3.963817423153944</v>
      </c>
      <c r="BH36" s="946">
        <f t="shared" si="24"/>
        <v>3.963817423153944</v>
      </c>
      <c r="BI36" s="946">
        <f t="shared" si="24"/>
        <v>3.963817423153944</v>
      </c>
      <c r="BJ36" s="946">
        <f t="shared" si="24"/>
        <v>3.963817423153944</v>
      </c>
      <c r="BK36" s="946">
        <f t="shared" si="24"/>
        <v>3.963817423153944</v>
      </c>
      <c r="BL36" s="946">
        <f t="shared" si="24"/>
        <v>3.963817423153944</v>
      </c>
      <c r="BM36" s="946">
        <f t="shared" si="24"/>
        <v>3.963817423153944</v>
      </c>
      <c r="BN36" s="946">
        <f t="shared" si="24"/>
        <v>3.963817423153944</v>
      </c>
      <c r="BO36" s="946">
        <f t="shared" si="24"/>
        <v>3.963817423153944</v>
      </c>
      <c r="BP36" s="946">
        <f t="shared" si="24"/>
        <v>3.963817423153944</v>
      </c>
      <c r="BQ36" s="946">
        <f t="shared" si="24"/>
        <v>3.963817423153944</v>
      </c>
      <c r="BR36" s="946">
        <f t="shared" si="24"/>
        <v>3.963817423153944</v>
      </c>
      <c r="BS36" s="946">
        <f t="shared" si="24"/>
        <v>3.963817423153944</v>
      </c>
      <c r="BT36" s="946">
        <f t="shared" si="24"/>
        <v>3.963817423153944</v>
      </c>
      <c r="BU36" s="946">
        <f t="shared" si="24"/>
        <v>3.963817423153944</v>
      </c>
      <c r="BV36" s="946">
        <f t="shared" ref="BV36:DA36" si="25" xml:space="preserve"> $F34 * BV35</f>
        <v>3.963817423153944</v>
      </c>
      <c r="BW36" s="946">
        <f t="shared" si="25"/>
        <v>3.963817423153944</v>
      </c>
      <c r="BX36" s="946">
        <f t="shared" si="25"/>
        <v>3.963817423153944</v>
      </c>
      <c r="BY36" s="946">
        <f t="shared" si="25"/>
        <v>3.963817423153944</v>
      </c>
      <c r="BZ36" s="946">
        <f t="shared" si="25"/>
        <v>3.963817423153944</v>
      </c>
      <c r="CA36" s="946">
        <f t="shared" si="25"/>
        <v>3.963817423153944</v>
      </c>
      <c r="CB36" s="946">
        <f t="shared" si="25"/>
        <v>3.963817423153944</v>
      </c>
      <c r="CC36" s="946">
        <f t="shared" si="25"/>
        <v>3.963817423153944</v>
      </c>
      <c r="CD36" s="946">
        <f t="shared" si="25"/>
        <v>3.963817423153944</v>
      </c>
      <c r="CE36" s="946">
        <f t="shared" si="25"/>
        <v>3.963817423153944</v>
      </c>
      <c r="CF36" s="946">
        <f t="shared" si="25"/>
        <v>3.963817423153944</v>
      </c>
      <c r="CG36" s="946">
        <f t="shared" si="25"/>
        <v>3.963817423153944</v>
      </c>
      <c r="CH36" s="946">
        <f t="shared" si="25"/>
        <v>3.963817423153944</v>
      </c>
      <c r="CI36" s="946">
        <f t="shared" si="25"/>
        <v>3.963817423153944</v>
      </c>
      <c r="CJ36" s="946">
        <f t="shared" si="25"/>
        <v>3.963817423153944</v>
      </c>
      <c r="CK36" s="946">
        <f t="shared" si="25"/>
        <v>3.963817423153944</v>
      </c>
      <c r="CL36" s="946">
        <f t="shared" si="25"/>
        <v>3.963817423153944</v>
      </c>
      <c r="CM36" s="946">
        <f t="shared" si="25"/>
        <v>3.963817423153944</v>
      </c>
      <c r="CN36" s="946">
        <f t="shared" si="25"/>
        <v>3.963817423153944</v>
      </c>
      <c r="CO36" s="946">
        <f t="shared" si="25"/>
        <v>3.963817423153944</v>
      </c>
      <c r="CP36" s="946">
        <f t="shared" si="25"/>
        <v>3.963817423153944</v>
      </c>
      <c r="CQ36" s="946">
        <f t="shared" si="25"/>
        <v>3.963817423153944</v>
      </c>
      <c r="CR36" s="946">
        <f t="shared" si="25"/>
        <v>3.963817423153944</v>
      </c>
      <c r="CS36" s="946">
        <f t="shared" si="25"/>
        <v>3.963817423153944</v>
      </c>
      <c r="CT36" s="946">
        <f t="shared" si="25"/>
        <v>3.963817423153944</v>
      </c>
      <c r="CU36" s="946">
        <f t="shared" si="25"/>
        <v>3.963817423153944</v>
      </c>
      <c r="CV36" s="946">
        <f t="shared" si="25"/>
        <v>3.963817423153944</v>
      </c>
      <c r="CW36" s="946">
        <f t="shared" si="25"/>
        <v>3.963817423153944</v>
      </c>
      <c r="CX36" s="946">
        <f t="shared" si="25"/>
        <v>3.963817423153944</v>
      </c>
      <c r="CY36" s="946">
        <f t="shared" si="25"/>
        <v>3.963817423153944</v>
      </c>
      <c r="CZ36" s="946">
        <f t="shared" si="25"/>
        <v>3.963817423153944</v>
      </c>
      <c r="DA36" s="946">
        <f t="shared" si="25"/>
        <v>3.963817423153944</v>
      </c>
      <c r="DB36" s="946">
        <f t="shared" ref="DB36:EG36" si="26" xml:space="preserve"> $F34 * DB35</f>
        <v>3.963817423153944</v>
      </c>
      <c r="DC36" s="946">
        <f t="shared" si="26"/>
        <v>3.963817423153944</v>
      </c>
      <c r="DD36" s="946">
        <f t="shared" si="26"/>
        <v>3.963817423153944</v>
      </c>
      <c r="DE36" s="946">
        <f t="shared" si="26"/>
        <v>3.963817423153944</v>
      </c>
      <c r="DF36" s="946">
        <f t="shared" si="26"/>
        <v>3.963817423153944</v>
      </c>
      <c r="DG36" s="946">
        <f t="shared" si="26"/>
        <v>3.963817423153944</v>
      </c>
      <c r="DH36" s="946">
        <f t="shared" si="26"/>
        <v>3.963817423153944</v>
      </c>
      <c r="DI36" s="946">
        <f t="shared" si="26"/>
        <v>3.963817423153944</v>
      </c>
      <c r="DJ36" s="946">
        <f t="shared" si="26"/>
        <v>3.963817423153944</v>
      </c>
      <c r="DK36" s="946">
        <f t="shared" si="26"/>
        <v>3.963817423153944</v>
      </c>
      <c r="DL36" s="946">
        <f t="shared" si="26"/>
        <v>3.963817423153944</v>
      </c>
      <c r="DM36" s="946">
        <f t="shared" si="26"/>
        <v>3.963817423153944</v>
      </c>
      <c r="DN36" s="946">
        <f t="shared" si="26"/>
        <v>3.963817423153944</v>
      </c>
      <c r="DO36" s="946">
        <f t="shared" si="26"/>
        <v>3.963817423153944</v>
      </c>
      <c r="DP36" s="946">
        <f t="shared" si="26"/>
        <v>3.963817423153944</v>
      </c>
      <c r="DQ36" s="946">
        <f t="shared" si="26"/>
        <v>3.963817423153944</v>
      </c>
      <c r="DR36" s="946">
        <f t="shared" si="26"/>
        <v>2.4818389523619655</v>
      </c>
      <c r="DS36" s="946">
        <f t="shared" si="26"/>
        <v>0</v>
      </c>
      <c r="DT36" s="946">
        <f t="shared" si="26"/>
        <v>0</v>
      </c>
      <c r="DU36" s="946">
        <f t="shared" si="26"/>
        <v>0</v>
      </c>
      <c r="DV36" s="946">
        <f t="shared" si="26"/>
        <v>0</v>
      </c>
      <c r="DW36" s="946">
        <f t="shared" si="26"/>
        <v>0</v>
      </c>
      <c r="DX36" s="946">
        <f t="shared" si="26"/>
        <v>0</v>
      </c>
      <c r="DY36" s="946">
        <f t="shared" si="26"/>
        <v>0</v>
      </c>
      <c r="DZ36" s="946">
        <f t="shared" si="26"/>
        <v>0</v>
      </c>
      <c r="EA36" s="946">
        <f t="shared" si="26"/>
        <v>0</v>
      </c>
      <c r="EB36" s="946">
        <f t="shared" si="26"/>
        <v>0</v>
      </c>
      <c r="EC36" s="946">
        <f t="shared" si="26"/>
        <v>0</v>
      </c>
      <c r="ED36" s="946">
        <f t="shared" si="26"/>
        <v>0</v>
      </c>
      <c r="EE36" s="946">
        <f t="shared" si="26"/>
        <v>0</v>
      </c>
      <c r="EF36" s="946">
        <f t="shared" si="26"/>
        <v>0</v>
      </c>
      <c r="EG36" s="946">
        <f t="shared" si="26"/>
        <v>0</v>
      </c>
      <c r="EH36" s="946">
        <f xml:space="preserve"> $F34 * EH35</f>
        <v>0</v>
      </c>
    </row>
    <row r="37" spans="1:138" s="836" customFormat="1" ht="15" customHeight="1" outlineLevel="1" x14ac:dyDescent="0.35">
      <c r="A37" s="875"/>
      <c r="B37" s="875"/>
      <c r="C37" s="875"/>
      <c r="D37" s="875"/>
      <c r="E37" s="415"/>
    </row>
    <row r="38" spans="1:138" s="146" customFormat="1" ht="15" customHeight="1" outlineLevel="1" x14ac:dyDescent="0.35">
      <c r="E38" s="466" t="str">
        <f xml:space="preserve"> 'Monthly Financials'!E$32</f>
        <v>Total Revenue excl GST</v>
      </c>
      <c r="F38" s="466">
        <f xml:space="preserve"> 'Monthly Financials'!F$32</f>
        <v>0</v>
      </c>
      <c r="G38" s="466" t="str">
        <f xml:space="preserve"> 'Monthly Financials'!G$32</f>
        <v>INR Cr</v>
      </c>
      <c r="H38" s="466">
        <f xml:space="preserve"> 'Monthly Financials'!H$32</f>
        <v>2487.1872557408446</v>
      </c>
      <c r="I38" s="466">
        <f xml:space="preserve"> 'Monthly Financials'!I$32</f>
        <v>0</v>
      </c>
      <c r="J38" s="466">
        <f xml:space="preserve"> 'Monthly Financials'!J$32</f>
        <v>0</v>
      </c>
      <c r="K38" s="466">
        <f xml:space="preserve"> 'Monthly Financials'!K$32</f>
        <v>0</v>
      </c>
      <c r="L38" s="466">
        <f xml:space="preserve"> 'Monthly Financials'!L$32</f>
        <v>0</v>
      </c>
      <c r="M38" s="466">
        <f xml:space="preserve"> 'Monthly Financials'!M$32</f>
        <v>0</v>
      </c>
      <c r="N38" s="466">
        <f xml:space="preserve"> 'Monthly Financials'!N$32</f>
        <v>0</v>
      </c>
      <c r="O38" s="466">
        <f xml:space="preserve"> 'Monthly Financials'!O$32</f>
        <v>0</v>
      </c>
      <c r="P38" s="466">
        <f xml:space="preserve"> 'Monthly Financials'!P$32</f>
        <v>0</v>
      </c>
      <c r="Q38" s="466">
        <f xml:space="preserve"> 'Monthly Financials'!Q$32</f>
        <v>3.4945304118402265</v>
      </c>
      <c r="R38" s="466">
        <f xml:space="preserve"> 'Monthly Financials'!R$32</f>
        <v>0</v>
      </c>
      <c r="S38" s="466">
        <f xml:space="preserve"> 'Monthly Financials'!S$32</f>
        <v>5.1987117206511977</v>
      </c>
      <c r="T38" s="466">
        <f xml:space="preserve"> 'Monthly Financials'!T$32</f>
        <v>26.690041598705026</v>
      </c>
      <c r="U38" s="466">
        <f xml:space="preserve"> 'Monthly Financials'!U$32</f>
        <v>10.153720047285095</v>
      </c>
      <c r="V38" s="466">
        <f xml:space="preserve"> 'Monthly Financials'!V$32</f>
        <v>10.853849640085095</v>
      </c>
      <c r="W38" s="466">
        <f xml:space="preserve"> 'Monthly Financials'!W$32</f>
        <v>34.655267188839062</v>
      </c>
      <c r="X38" s="466">
        <f xml:space="preserve"> 'Monthly Financials'!X$32</f>
        <v>13.938652916498654</v>
      </c>
      <c r="Y38" s="466">
        <f xml:space="preserve"> 'Monthly Financials'!Y$32</f>
        <v>17.083104761024078</v>
      </c>
      <c r="Z38" s="466">
        <f xml:space="preserve"> 'Monthly Financials'!Z$32</f>
        <v>59.427787114090407</v>
      </c>
      <c r="AA38" s="466">
        <f xml:space="preserve"> 'Monthly Financials'!AA$32</f>
        <v>25.122289296798655</v>
      </c>
      <c r="AB38" s="466">
        <f xml:space="preserve"> 'Monthly Financials'!AB$32</f>
        <v>30.325306905603739</v>
      </c>
      <c r="AC38" s="466">
        <f xml:space="preserve"> 'Monthly Financials'!AC$32</f>
        <v>72.661622620232777</v>
      </c>
      <c r="AD38" s="466">
        <f xml:space="preserve"> 'Monthly Financials'!AD$32</f>
        <v>24.077523959635585</v>
      </c>
      <c r="AE38" s="466">
        <f xml:space="preserve"> 'Monthly Financials'!AE$32</f>
        <v>25.310706765135585</v>
      </c>
      <c r="AF38" s="466">
        <f xml:space="preserve"> 'Monthly Financials'!AF$32</f>
        <v>59.495113188790782</v>
      </c>
      <c r="AG38" s="466">
        <f xml:space="preserve"> 'Monthly Financials'!AG$32</f>
        <v>27.777072376135585</v>
      </c>
      <c r="AH38" s="466">
        <f xml:space="preserve"> 'Monthly Financials'!AH$32</f>
        <v>29.010255181635586</v>
      </c>
      <c r="AI38" s="466">
        <f xml:space="preserve"> 'Monthly Financials'!AI$32</f>
        <v>63.194661605290783</v>
      </c>
      <c r="AJ38" s="466">
        <f xml:space="preserve"> 'Monthly Financials'!AJ$32</f>
        <v>31.476620792635586</v>
      </c>
      <c r="AK38" s="466">
        <f xml:space="preserve"> 'Monthly Financials'!AK$32</f>
        <v>32.709803598135586</v>
      </c>
      <c r="AL38" s="466">
        <f xml:space="preserve"> 'Monthly Financials'!AL$32</f>
        <v>42.982363639907483</v>
      </c>
      <c r="AM38" s="466">
        <f xml:space="preserve"> 'Monthly Financials'!AM$32</f>
        <v>22.021207906410801</v>
      </c>
      <c r="AN38" s="466">
        <f xml:space="preserve"> 'Monthly Financials'!AN$32</f>
        <v>22.021207906410801</v>
      </c>
      <c r="AO38" s="466">
        <f xml:space="preserve"> 'Monthly Financials'!AO$32</f>
        <v>22.021207906410801</v>
      </c>
      <c r="AP38" s="466">
        <f xml:space="preserve"> 'Monthly Financials'!AP$32</f>
        <v>22.021207906410801</v>
      </c>
      <c r="AQ38" s="466">
        <f xml:space="preserve"> 'Monthly Financials'!AQ$32</f>
        <v>22.021207906410801</v>
      </c>
      <c r="AR38" s="466">
        <f xml:space="preserve"> 'Monthly Financials'!AR$32</f>
        <v>22.021207906410801</v>
      </c>
      <c r="AS38" s="466">
        <f xml:space="preserve"> 'Monthly Financials'!AS$32</f>
        <v>22.021207906410801</v>
      </c>
      <c r="AT38" s="466">
        <f xml:space="preserve"> 'Monthly Financials'!AT$32</f>
        <v>22.021207906410801</v>
      </c>
      <c r="AU38" s="466">
        <f xml:space="preserve"> 'Monthly Financials'!AU$32</f>
        <v>22.021207906410801</v>
      </c>
      <c r="AV38" s="466">
        <f xml:space="preserve"> 'Monthly Financials'!AV$32</f>
        <v>22.021207906410801</v>
      </c>
      <c r="AW38" s="466">
        <f xml:space="preserve"> 'Monthly Financials'!AW$32</f>
        <v>22.021207906410801</v>
      </c>
      <c r="AX38" s="466">
        <f xml:space="preserve"> 'Monthly Financials'!AX$32</f>
        <v>22.021207906410801</v>
      </c>
      <c r="AY38" s="466">
        <f xml:space="preserve"> 'Monthly Financials'!AY$32</f>
        <v>22.021207906410801</v>
      </c>
      <c r="AZ38" s="466">
        <f xml:space="preserve"> 'Monthly Financials'!AZ$32</f>
        <v>22.021207906410801</v>
      </c>
      <c r="BA38" s="466">
        <f xml:space="preserve"> 'Monthly Financials'!BA$32</f>
        <v>22.021207906410801</v>
      </c>
      <c r="BB38" s="466">
        <f xml:space="preserve"> 'Monthly Financials'!BB$32</f>
        <v>22.021207906410801</v>
      </c>
      <c r="BC38" s="466">
        <f xml:space="preserve"> 'Monthly Financials'!BC$32</f>
        <v>22.021207906410801</v>
      </c>
      <c r="BD38" s="466">
        <f xml:space="preserve"> 'Monthly Financials'!BD$32</f>
        <v>22.021207906410801</v>
      </c>
      <c r="BE38" s="466">
        <f xml:space="preserve"> 'Monthly Financials'!BE$32</f>
        <v>22.021207906410801</v>
      </c>
      <c r="BF38" s="466">
        <f xml:space="preserve"> 'Monthly Financials'!BF$32</f>
        <v>22.021207906410801</v>
      </c>
      <c r="BG38" s="466">
        <f xml:space="preserve"> 'Monthly Financials'!BG$32</f>
        <v>22.021207906410801</v>
      </c>
      <c r="BH38" s="466">
        <f xml:space="preserve"> 'Monthly Financials'!BH$32</f>
        <v>22.021207906410801</v>
      </c>
      <c r="BI38" s="466">
        <f xml:space="preserve"> 'Monthly Financials'!BI$32</f>
        <v>22.021207906410801</v>
      </c>
      <c r="BJ38" s="466">
        <f xml:space="preserve"> 'Monthly Financials'!BJ$32</f>
        <v>22.021207906410801</v>
      </c>
      <c r="BK38" s="466">
        <f xml:space="preserve"> 'Monthly Financials'!BK$32</f>
        <v>22.021207906410801</v>
      </c>
      <c r="BL38" s="466">
        <f xml:space="preserve"> 'Monthly Financials'!BL$32</f>
        <v>22.021207906410801</v>
      </c>
      <c r="BM38" s="466">
        <f xml:space="preserve"> 'Monthly Financials'!BM$32</f>
        <v>22.021207906410801</v>
      </c>
      <c r="BN38" s="466">
        <f xml:space="preserve"> 'Monthly Financials'!BN$32</f>
        <v>22.021207906410801</v>
      </c>
      <c r="BO38" s="466">
        <f xml:space="preserve"> 'Monthly Financials'!BO$32</f>
        <v>22.021207906410801</v>
      </c>
      <c r="BP38" s="466">
        <f xml:space="preserve"> 'Monthly Financials'!BP$32</f>
        <v>22.021207906410801</v>
      </c>
      <c r="BQ38" s="466">
        <f xml:space="preserve"> 'Monthly Financials'!BQ$32</f>
        <v>22.021207906410801</v>
      </c>
      <c r="BR38" s="466">
        <f xml:space="preserve"> 'Monthly Financials'!BR$32</f>
        <v>22.021207906410801</v>
      </c>
      <c r="BS38" s="466">
        <f xml:space="preserve"> 'Monthly Financials'!BS$32</f>
        <v>22.021207906410801</v>
      </c>
      <c r="BT38" s="466">
        <f xml:space="preserve"> 'Monthly Financials'!BT$32</f>
        <v>22.021207906410801</v>
      </c>
      <c r="BU38" s="466">
        <f xml:space="preserve"> 'Monthly Financials'!BU$32</f>
        <v>22.021207906410801</v>
      </c>
      <c r="BV38" s="466">
        <f xml:space="preserve"> 'Monthly Financials'!BV$32</f>
        <v>22.021207906410801</v>
      </c>
      <c r="BW38" s="466">
        <f xml:space="preserve"> 'Monthly Financials'!BW$32</f>
        <v>22.021207906410801</v>
      </c>
      <c r="BX38" s="466">
        <f xml:space="preserve"> 'Monthly Financials'!BX$32</f>
        <v>22.021207906410801</v>
      </c>
      <c r="BY38" s="466">
        <f xml:space="preserve"> 'Monthly Financials'!BY$32</f>
        <v>22.021207906410801</v>
      </c>
      <c r="BZ38" s="466">
        <f xml:space="preserve"> 'Monthly Financials'!BZ$32</f>
        <v>22.021207906410801</v>
      </c>
      <c r="CA38" s="466">
        <f xml:space="preserve"> 'Monthly Financials'!CA$32</f>
        <v>22.021207906410801</v>
      </c>
      <c r="CB38" s="466">
        <f xml:space="preserve"> 'Monthly Financials'!CB$32</f>
        <v>22.021207906410801</v>
      </c>
      <c r="CC38" s="466">
        <f xml:space="preserve"> 'Monthly Financials'!CC$32</f>
        <v>22.021207906410801</v>
      </c>
      <c r="CD38" s="466">
        <f xml:space="preserve"> 'Monthly Financials'!CD$32</f>
        <v>22.021207906410801</v>
      </c>
      <c r="CE38" s="466">
        <f xml:space="preserve"> 'Monthly Financials'!CE$32</f>
        <v>22.021207906410801</v>
      </c>
      <c r="CF38" s="466">
        <f xml:space="preserve"> 'Monthly Financials'!CF$32</f>
        <v>22.021207906410801</v>
      </c>
      <c r="CG38" s="466">
        <f xml:space="preserve"> 'Monthly Financials'!CG$32</f>
        <v>22.021207906410801</v>
      </c>
      <c r="CH38" s="466">
        <f xml:space="preserve"> 'Monthly Financials'!CH$32</f>
        <v>22.021207906410801</v>
      </c>
      <c r="CI38" s="466">
        <f xml:space="preserve"> 'Monthly Financials'!CI$32</f>
        <v>22.021207906410801</v>
      </c>
      <c r="CJ38" s="466">
        <f xml:space="preserve"> 'Monthly Financials'!CJ$32</f>
        <v>22.021207906410801</v>
      </c>
      <c r="CK38" s="466">
        <f xml:space="preserve"> 'Monthly Financials'!CK$32</f>
        <v>22.021207906410801</v>
      </c>
      <c r="CL38" s="466">
        <f xml:space="preserve"> 'Monthly Financials'!CL$32</f>
        <v>22.021207906410801</v>
      </c>
      <c r="CM38" s="466">
        <f xml:space="preserve"> 'Monthly Financials'!CM$32</f>
        <v>22.021207906410801</v>
      </c>
      <c r="CN38" s="466">
        <f xml:space="preserve"> 'Monthly Financials'!CN$32</f>
        <v>22.021207906410801</v>
      </c>
      <c r="CO38" s="466">
        <f xml:space="preserve"> 'Monthly Financials'!CO$32</f>
        <v>22.021207906410801</v>
      </c>
      <c r="CP38" s="466">
        <f xml:space="preserve"> 'Monthly Financials'!CP$32</f>
        <v>22.021207906410801</v>
      </c>
      <c r="CQ38" s="466">
        <f xml:space="preserve"> 'Monthly Financials'!CQ$32</f>
        <v>22.021207906410801</v>
      </c>
      <c r="CR38" s="466">
        <f xml:space="preserve"> 'Monthly Financials'!CR$32</f>
        <v>22.021207906410801</v>
      </c>
      <c r="CS38" s="466">
        <f xml:space="preserve"> 'Monthly Financials'!CS$32</f>
        <v>22.021207906410801</v>
      </c>
      <c r="CT38" s="466">
        <f xml:space="preserve"> 'Monthly Financials'!CT$32</f>
        <v>22.021207906410801</v>
      </c>
      <c r="CU38" s="466">
        <f xml:space="preserve"> 'Monthly Financials'!CU$32</f>
        <v>22.021207906410801</v>
      </c>
      <c r="CV38" s="466">
        <f xml:space="preserve"> 'Monthly Financials'!CV$32</f>
        <v>22.021207906410801</v>
      </c>
      <c r="CW38" s="466">
        <f xml:space="preserve"> 'Monthly Financials'!CW$32</f>
        <v>22.021207906410801</v>
      </c>
      <c r="CX38" s="466">
        <f xml:space="preserve"> 'Monthly Financials'!CX$32</f>
        <v>22.021207906410801</v>
      </c>
      <c r="CY38" s="466">
        <f xml:space="preserve"> 'Monthly Financials'!CY$32</f>
        <v>22.021207906410801</v>
      </c>
      <c r="CZ38" s="466">
        <f xml:space="preserve"> 'Monthly Financials'!CZ$32</f>
        <v>22.021207906410801</v>
      </c>
      <c r="DA38" s="466">
        <f xml:space="preserve"> 'Monthly Financials'!DA$32</f>
        <v>22.021207906410801</v>
      </c>
      <c r="DB38" s="466">
        <f xml:space="preserve"> 'Monthly Financials'!DB$32</f>
        <v>22.021207906410801</v>
      </c>
      <c r="DC38" s="466">
        <f xml:space="preserve"> 'Monthly Financials'!DC$32</f>
        <v>22.021207906410801</v>
      </c>
      <c r="DD38" s="466">
        <f xml:space="preserve"> 'Monthly Financials'!DD$32</f>
        <v>22.021207906410801</v>
      </c>
      <c r="DE38" s="466">
        <f xml:space="preserve"> 'Monthly Financials'!DE$32</f>
        <v>22.021207906410801</v>
      </c>
      <c r="DF38" s="466">
        <f xml:space="preserve"> 'Monthly Financials'!DF$32</f>
        <v>22.021207906410801</v>
      </c>
      <c r="DG38" s="466">
        <f xml:space="preserve"> 'Monthly Financials'!DG$32</f>
        <v>22.021207906410801</v>
      </c>
      <c r="DH38" s="466">
        <f xml:space="preserve"> 'Monthly Financials'!DH$32</f>
        <v>22.021207906410801</v>
      </c>
      <c r="DI38" s="466">
        <f xml:space="preserve"> 'Monthly Financials'!DI$32</f>
        <v>22.021207906410801</v>
      </c>
      <c r="DJ38" s="466">
        <f xml:space="preserve"> 'Monthly Financials'!DJ$32</f>
        <v>22.021207906410801</v>
      </c>
      <c r="DK38" s="466">
        <f xml:space="preserve"> 'Monthly Financials'!DK$32</f>
        <v>22.021207906410801</v>
      </c>
      <c r="DL38" s="466">
        <f xml:space="preserve"> 'Monthly Financials'!DL$32</f>
        <v>22.021207906410801</v>
      </c>
      <c r="DM38" s="466">
        <f xml:space="preserve"> 'Monthly Financials'!DM$32</f>
        <v>22.021207906410801</v>
      </c>
      <c r="DN38" s="466">
        <f xml:space="preserve"> 'Monthly Financials'!DN$32</f>
        <v>22.021207906410801</v>
      </c>
      <c r="DO38" s="466">
        <f xml:space="preserve"> 'Monthly Financials'!DO$32</f>
        <v>22.021207906410801</v>
      </c>
      <c r="DP38" s="466">
        <f xml:space="preserve"> 'Monthly Financials'!DP$32</f>
        <v>22.021207906410801</v>
      </c>
      <c r="DQ38" s="466">
        <f xml:space="preserve"> 'Monthly Financials'!DQ$32</f>
        <v>22.021207906410801</v>
      </c>
      <c r="DR38" s="466">
        <f xml:space="preserve"> 'Monthly Financials'!DR$32</f>
        <v>13.787994179788699</v>
      </c>
      <c r="DS38" s="466">
        <f xml:space="preserve"> 'Monthly Financials'!DS$32</f>
        <v>0</v>
      </c>
      <c r="DT38" s="466">
        <f xml:space="preserve"> 'Monthly Financials'!DT$32</f>
        <v>0</v>
      </c>
      <c r="DU38" s="466">
        <f xml:space="preserve"> 'Monthly Financials'!DU$32</f>
        <v>0</v>
      </c>
      <c r="DV38" s="466">
        <f xml:space="preserve"> 'Monthly Financials'!DV$32</f>
        <v>0</v>
      </c>
      <c r="DW38" s="466">
        <f xml:space="preserve"> 'Monthly Financials'!DW$32</f>
        <v>0</v>
      </c>
      <c r="DX38" s="466">
        <f xml:space="preserve"> 'Monthly Financials'!DX$32</f>
        <v>0</v>
      </c>
      <c r="DY38" s="466">
        <f xml:space="preserve"> 'Monthly Financials'!DY$32</f>
        <v>0</v>
      </c>
      <c r="DZ38" s="466">
        <f xml:space="preserve"> 'Monthly Financials'!DZ$32</f>
        <v>0</v>
      </c>
      <c r="EA38" s="466">
        <f xml:space="preserve"> 'Monthly Financials'!EA$32</f>
        <v>0</v>
      </c>
      <c r="EB38" s="466">
        <f xml:space="preserve"> 'Monthly Financials'!EB$32</f>
        <v>0</v>
      </c>
      <c r="EC38" s="466">
        <f xml:space="preserve"> 'Monthly Financials'!EC$32</f>
        <v>0</v>
      </c>
      <c r="ED38" s="466">
        <f xml:space="preserve"> 'Monthly Financials'!ED$32</f>
        <v>0</v>
      </c>
      <c r="EE38" s="466">
        <f xml:space="preserve"> 'Monthly Financials'!EE$32</f>
        <v>0</v>
      </c>
      <c r="EF38" s="466">
        <f xml:space="preserve"> 'Monthly Financials'!EF$32</f>
        <v>0</v>
      </c>
      <c r="EG38" s="466">
        <f xml:space="preserve"> 'Monthly Financials'!EG$32</f>
        <v>0</v>
      </c>
      <c r="EH38" s="466">
        <f xml:space="preserve"> 'Monthly Financials'!EH$32</f>
        <v>0</v>
      </c>
    </row>
    <row r="39" spans="1:138" s="146" customFormat="1" ht="15" customHeight="1" outlineLevel="1" x14ac:dyDescent="0.35">
      <c r="A39" s="415"/>
      <c r="B39" s="415"/>
      <c r="C39" s="415"/>
      <c r="D39" s="415"/>
      <c r="E39" s="466" t="str">
        <f xml:space="preserve"> 'Monthly Financials'!E$36</f>
        <v>GST on revenue</v>
      </c>
      <c r="F39" s="466">
        <f xml:space="preserve"> 'Monthly Financials'!F$36</f>
        <v>0</v>
      </c>
      <c r="G39" s="466" t="str">
        <f xml:space="preserve"> 'Monthly Financials'!G$36</f>
        <v>INR Cr</v>
      </c>
      <c r="H39" s="466">
        <f xml:space="preserve"> 'Monthly Financials'!H$36</f>
        <v>447.69370603335238</v>
      </c>
      <c r="I39" s="466">
        <f xml:space="preserve"> 'Monthly Financials'!I$36</f>
        <v>0</v>
      </c>
      <c r="J39" s="466">
        <f xml:space="preserve"> 'Monthly Financials'!J$36</f>
        <v>0</v>
      </c>
      <c r="K39" s="466">
        <f xml:space="preserve"> 'Monthly Financials'!K$36</f>
        <v>0</v>
      </c>
      <c r="L39" s="466">
        <f xml:space="preserve"> 'Monthly Financials'!L$36</f>
        <v>0</v>
      </c>
      <c r="M39" s="466">
        <f xml:space="preserve"> 'Monthly Financials'!M$36</f>
        <v>0</v>
      </c>
      <c r="N39" s="466">
        <f xml:space="preserve"> 'Monthly Financials'!N$36</f>
        <v>0</v>
      </c>
      <c r="O39" s="466">
        <f xml:space="preserve"> 'Monthly Financials'!O$36</f>
        <v>0</v>
      </c>
      <c r="P39" s="466">
        <f xml:space="preserve"> 'Monthly Financials'!P$36</f>
        <v>0</v>
      </c>
      <c r="Q39" s="466">
        <f xml:space="preserve"> 'Monthly Financials'!Q$36</f>
        <v>0.6290154741312407</v>
      </c>
      <c r="R39" s="466">
        <f xml:space="preserve"> 'Monthly Financials'!R$36</f>
        <v>0</v>
      </c>
      <c r="S39" s="466">
        <f xml:space="preserve"> 'Monthly Financials'!S$36</f>
        <v>0.93576810971721558</v>
      </c>
      <c r="T39" s="466">
        <f xml:space="preserve"> 'Monthly Financials'!T$36</f>
        <v>4.8042074877669041</v>
      </c>
      <c r="U39" s="466">
        <f xml:space="preserve"> 'Monthly Financials'!U$36</f>
        <v>1.8276696085113171</v>
      </c>
      <c r="V39" s="466">
        <f xml:space="preserve"> 'Monthly Financials'!V$36</f>
        <v>1.953692935215317</v>
      </c>
      <c r="W39" s="466">
        <f xml:space="preserve"> 'Monthly Financials'!W$36</f>
        <v>6.2379480939910312</v>
      </c>
      <c r="X39" s="466">
        <f xml:space="preserve"> 'Monthly Financials'!X$36</f>
        <v>2.5089575249697575</v>
      </c>
      <c r="Y39" s="466">
        <f xml:space="preserve"> 'Monthly Financials'!Y$36</f>
        <v>3.0749588569843338</v>
      </c>
      <c r="Z39" s="466">
        <f xml:space="preserve"> 'Monthly Financials'!Z$36</f>
        <v>10.697001680536273</v>
      </c>
      <c r="AA39" s="466">
        <f xml:space="preserve"> 'Monthly Financials'!AA$36</f>
        <v>4.5220120734237579</v>
      </c>
      <c r="AB39" s="466">
        <f xml:space="preserve"> 'Monthly Financials'!AB$36</f>
        <v>5.4585552430086732</v>
      </c>
      <c r="AC39" s="466">
        <f xml:space="preserve"> 'Monthly Financials'!AC$36</f>
        <v>13.079092071641899</v>
      </c>
      <c r="AD39" s="466">
        <f xml:space="preserve"> 'Monthly Financials'!AD$36</f>
        <v>4.3339543127344049</v>
      </c>
      <c r="AE39" s="466">
        <f xml:space="preserve"> 'Monthly Financials'!AE$36</f>
        <v>4.5559272177244052</v>
      </c>
      <c r="AF39" s="466">
        <f xml:space="preserve"> 'Monthly Financials'!AF$36</f>
        <v>10.709120373982341</v>
      </c>
      <c r="AG39" s="466">
        <f xml:space="preserve"> 'Monthly Financials'!AG$36</f>
        <v>4.999873027704405</v>
      </c>
      <c r="AH39" s="466">
        <f xml:space="preserve"> 'Monthly Financials'!AH$36</f>
        <v>5.2218459326944053</v>
      </c>
      <c r="AI39" s="466">
        <f xml:space="preserve"> 'Monthly Financials'!AI$36</f>
        <v>11.37503908895234</v>
      </c>
      <c r="AJ39" s="466">
        <f xml:space="preserve"> 'Monthly Financials'!AJ$36</f>
        <v>5.6657917426744051</v>
      </c>
      <c r="AK39" s="466">
        <f xml:space="preserve"> 'Monthly Financials'!AK$36</f>
        <v>5.8877646476644054</v>
      </c>
      <c r="AL39" s="466">
        <f xml:space="preserve"> 'Monthly Financials'!AL$36</f>
        <v>7.7368254551833466</v>
      </c>
      <c r="AM39" s="466">
        <f xml:space="preserve"> 'Monthly Financials'!AM$36</f>
        <v>3.963817423153944</v>
      </c>
      <c r="AN39" s="466">
        <f xml:space="preserve"> 'Monthly Financials'!AN$36</f>
        <v>3.963817423153944</v>
      </c>
      <c r="AO39" s="466">
        <f xml:space="preserve"> 'Monthly Financials'!AO$36</f>
        <v>3.963817423153944</v>
      </c>
      <c r="AP39" s="466">
        <f xml:space="preserve"> 'Monthly Financials'!AP$36</f>
        <v>3.963817423153944</v>
      </c>
      <c r="AQ39" s="466">
        <f xml:space="preserve"> 'Monthly Financials'!AQ$36</f>
        <v>3.963817423153944</v>
      </c>
      <c r="AR39" s="466">
        <f xml:space="preserve"> 'Monthly Financials'!AR$36</f>
        <v>3.963817423153944</v>
      </c>
      <c r="AS39" s="466">
        <f xml:space="preserve"> 'Monthly Financials'!AS$36</f>
        <v>3.963817423153944</v>
      </c>
      <c r="AT39" s="466">
        <f xml:space="preserve"> 'Monthly Financials'!AT$36</f>
        <v>3.963817423153944</v>
      </c>
      <c r="AU39" s="466">
        <f xml:space="preserve"> 'Monthly Financials'!AU$36</f>
        <v>3.963817423153944</v>
      </c>
      <c r="AV39" s="466">
        <f xml:space="preserve"> 'Monthly Financials'!AV$36</f>
        <v>3.963817423153944</v>
      </c>
      <c r="AW39" s="466">
        <f xml:space="preserve"> 'Monthly Financials'!AW$36</f>
        <v>3.963817423153944</v>
      </c>
      <c r="AX39" s="466">
        <f xml:space="preserve"> 'Monthly Financials'!AX$36</f>
        <v>3.963817423153944</v>
      </c>
      <c r="AY39" s="466">
        <f xml:space="preserve"> 'Monthly Financials'!AY$36</f>
        <v>3.963817423153944</v>
      </c>
      <c r="AZ39" s="466">
        <f xml:space="preserve"> 'Monthly Financials'!AZ$36</f>
        <v>3.963817423153944</v>
      </c>
      <c r="BA39" s="466">
        <f xml:space="preserve"> 'Monthly Financials'!BA$36</f>
        <v>3.963817423153944</v>
      </c>
      <c r="BB39" s="466">
        <f xml:space="preserve"> 'Monthly Financials'!BB$36</f>
        <v>3.963817423153944</v>
      </c>
      <c r="BC39" s="466">
        <f xml:space="preserve"> 'Monthly Financials'!BC$36</f>
        <v>3.963817423153944</v>
      </c>
      <c r="BD39" s="466">
        <f xml:space="preserve"> 'Monthly Financials'!BD$36</f>
        <v>3.963817423153944</v>
      </c>
      <c r="BE39" s="466">
        <f xml:space="preserve"> 'Monthly Financials'!BE$36</f>
        <v>3.963817423153944</v>
      </c>
      <c r="BF39" s="466">
        <f xml:space="preserve"> 'Monthly Financials'!BF$36</f>
        <v>3.963817423153944</v>
      </c>
      <c r="BG39" s="466">
        <f xml:space="preserve"> 'Monthly Financials'!BG$36</f>
        <v>3.963817423153944</v>
      </c>
      <c r="BH39" s="466">
        <f xml:space="preserve"> 'Monthly Financials'!BH$36</f>
        <v>3.963817423153944</v>
      </c>
      <c r="BI39" s="466">
        <f xml:space="preserve"> 'Monthly Financials'!BI$36</f>
        <v>3.963817423153944</v>
      </c>
      <c r="BJ39" s="466">
        <f xml:space="preserve"> 'Monthly Financials'!BJ$36</f>
        <v>3.963817423153944</v>
      </c>
      <c r="BK39" s="466">
        <f xml:space="preserve"> 'Monthly Financials'!BK$36</f>
        <v>3.963817423153944</v>
      </c>
      <c r="BL39" s="466">
        <f xml:space="preserve"> 'Monthly Financials'!BL$36</f>
        <v>3.963817423153944</v>
      </c>
      <c r="BM39" s="466">
        <f xml:space="preserve"> 'Monthly Financials'!BM$36</f>
        <v>3.963817423153944</v>
      </c>
      <c r="BN39" s="466">
        <f xml:space="preserve"> 'Monthly Financials'!BN$36</f>
        <v>3.963817423153944</v>
      </c>
      <c r="BO39" s="466">
        <f xml:space="preserve"> 'Monthly Financials'!BO$36</f>
        <v>3.963817423153944</v>
      </c>
      <c r="BP39" s="466">
        <f xml:space="preserve"> 'Monthly Financials'!BP$36</f>
        <v>3.963817423153944</v>
      </c>
      <c r="BQ39" s="466">
        <f xml:space="preserve"> 'Monthly Financials'!BQ$36</f>
        <v>3.963817423153944</v>
      </c>
      <c r="BR39" s="466">
        <f xml:space="preserve"> 'Monthly Financials'!BR$36</f>
        <v>3.963817423153944</v>
      </c>
      <c r="BS39" s="466">
        <f xml:space="preserve"> 'Monthly Financials'!BS$36</f>
        <v>3.963817423153944</v>
      </c>
      <c r="BT39" s="466">
        <f xml:space="preserve"> 'Monthly Financials'!BT$36</f>
        <v>3.963817423153944</v>
      </c>
      <c r="BU39" s="466">
        <f xml:space="preserve"> 'Monthly Financials'!BU$36</f>
        <v>3.963817423153944</v>
      </c>
      <c r="BV39" s="466">
        <f xml:space="preserve"> 'Monthly Financials'!BV$36</f>
        <v>3.963817423153944</v>
      </c>
      <c r="BW39" s="466">
        <f xml:space="preserve"> 'Monthly Financials'!BW$36</f>
        <v>3.963817423153944</v>
      </c>
      <c r="BX39" s="466">
        <f xml:space="preserve"> 'Monthly Financials'!BX$36</f>
        <v>3.963817423153944</v>
      </c>
      <c r="BY39" s="466">
        <f xml:space="preserve"> 'Monthly Financials'!BY$36</f>
        <v>3.963817423153944</v>
      </c>
      <c r="BZ39" s="466">
        <f xml:space="preserve"> 'Monthly Financials'!BZ$36</f>
        <v>3.963817423153944</v>
      </c>
      <c r="CA39" s="466">
        <f xml:space="preserve"> 'Monthly Financials'!CA$36</f>
        <v>3.963817423153944</v>
      </c>
      <c r="CB39" s="466">
        <f xml:space="preserve"> 'Monthly Financials'!CB$36</f>
        <v>3.963817423153944</v>
      </c>
      <c r="CC39" s="466">
        <f xml:space="preserve"> 'Monthly Financials'!CC$36</f>
        <v>3.963817423153944</v>
      </c>
      <c r="CD39" s="466">
        <f xml:space="preserve"> 'Monthly Financials'!CD$36</f>
        <v>3.963817423153944</v>
      </c>
      <c r="CE39" s="466">
        <f xml:space="preserve"> 'Monthly Financials'!CE$36</f>
        <v>3.963817423153944</v>
      </c>
      <c r="CF39" s="466">
        <f xml:space="preserve"> 'Monthly Financials'!CF$36</f>
        <v>3.963817423153944</v>
      </c>
      <c r="CG39" s="466">
        <f xml:space="preserve"> 'Monthly Financials'!CG$36</f>
        <v>3.963817423153944</v>
      </c>
      <c r="CH39" s="466">
        <f xml:space="preserve"> 'Monthly Financials'!CH$36</f>
        <v>3.963817423153944</v>
      </c>
      <c r="CI39" s="466">
        <f xml:space="preserve"> 'Monthly Financials'!CI$36</f>
        <v>3.963817423153944</v>
      </c>
      <c r="CJ39" s="466">
        <f xml:space="preserve"> 'Monthly Financials'!CJ$36</f>
        <v>3.963817423153944</v>
      </c>
      <c r="CK39" s="466">
        <f xml:space="preserve"> 'Monthly Financials'!CK$36</f>
        <v>3.963817423153944</v>
      </c>
      <c r="CL39" s="466">
        <f xml:space="preserve"> 'Monthly Financials'!CL$36</f>
        <v>3.963817423153944</v>
      </c>
      <c r="CM39" s="466">
        <f xml:space="preserve"> 'Monthly Financials'!CM$36</f>
        <v>3.963817423153944</v>
      </c>
      <c r="CN39" s="466">
        <f xml:space="preserve"> 'Monthly Financials'!CN$36</f>
        <v>3.963817423153944</v>
      </c>
      <c r="CO39" s="466">
        <f xml:space="preserve"> 'Monthly Financials'!CO$36</f>
        <v>3.963817423153944</v>
      </c>
      <c r="CP39" s="466">
        <f xml:space="preserve"> 'Monthly Financials'!CP$36</f>
        <v>3.963817423153944</v>
      </c>
      <c r="CQ39" s="466">
        <f xml:space="preserve"> 'Monthly Financials'!CQ$36</f>
        <v>3.963817423153944</v>
      </c>
      <c r="CR39" s="466">
        <f xml:space="preserve"> 'Monthly Financials'!CR$36</f>
        <v>3.963817423153944</v>
      </c>
      <c r="CS39" s="466">
        <f xml:space="preserve"> 'Monthly Financials'!CS$36</f>
        <v>3.963817423153944</v>
      </c>
      <c r="CT39" s="466">
        <f xml:space="preserve"> 'Monthly Financials'!CT$36</f>
        <v>3.963817423153944</v>
      </c>
      <c r="CU39" s="466">
        <f xml:space="preserve"> 'Monthly Financials'!CU$36</f>
        <v>3.963817423153944</v>
      </c>
      <c r="CV39" s="466">
        <f xml:space="preserve"> 'Monthly Financials'!CV$36</f>
        <v>3.963817423153944</v>
      </c>
      <c r="CW39" s="466">
        <f xml:space="preserve"> 'Monthly Financials'!CW$36</f>
        <v>3.963817423153944</v>
      </c>
      <c r="CX39" s="466">
        <f xml:space="preserve"> 'Monthly Financials'!CX$36</f>
        <v>3.963817423153944</v>
      </c>
      <c r="CY39" s="466">
        <f xml:space="preserve"> 'Monthly Financials'!CY$36</f>
        <v>3.963817423153944</v>
      </c>
      <c r="CZ39" s="466">
        <f xml:space="preserve"> 'Monthly Financials'!CZ$36</f>
        <v>3.963817423153944</v>
      </c>
      <c r="DA39" s="466">
        <f xml:space="preserve"> 'Monthly Financials'!DA$36</f>
        <v>3.963817423153944</v>
      </c>
      <c r="DB39" s="466">
        <f xml:space="preserve"> 'Monthly Financials'!DB$36</f>
        <v>3.963817423153944</v>
      </c>
      <c r="DC39" s="466">
        <f xml:space="preserve"> 'Monthly Financials'!DC$36</f>
        <v>3.963817423153944</v>
      </c>
      <c r="DD39" s="466">
        <f xml:space="preserve"> 'Monthly Financials'!DD$36</f>
        <v>3.963817423153944</v>
      </c>
      <c r="DE39" s="466">
        <f xml:space="preserve"> 'Monthly Financials'!DE$36</f>
        <v>3.963817423153944</v>
      </c>
      <c r="DF39" s="466">
        <f xml:space="preserve"> 'Monthly Financials'!DF$36</f>
        <v>3.963817423153944</v>
      </c>
      <c r="DG39" s="466">
        <f xml:space="preserve"> 'Monthly Financials'!DG$36</f>
        <v>3.963817423153944</v>
      </c>
      <c r="DH39" s="466">
        <f xml:space="preserve"> 'Monthly Financials'!DH$36</f>
        <v>3.963817423153944</v>
      </c>
      <c r="DI39" s="466">
        <f xml:space="preserve"> 'Monthly Financials'!DI$36</f>
        <v>3.963817423153944</v>
      </c>
      <c r="DJ39" s="466">
        <f xml:space="preserve"> 'Monthly Financials'!DJ$36</f>
        <v>3.963817423153944</v>
      </c>
      <c r="DK39" s="466">
        <f xml:space="preserve"> 'Monthly Financials'!DK$36</f>
        <v>3.963817423153944</v>
      </c>
      <c r="DL39" s="466">
        <f xml:space="preserve"> 'Monthly Financials'!DL$36</f>
        <v>3.963817423153944</v>
      </c>
      <c r="DM39" s="466">
        <f xml:space="preserve"> 'Monthly Financials'!DM$36</f>
        <v>3.963817423153944</v>
      </c>
      <c r="DN39" s="466">
        <f xml:space="preserve"> 'Monthly Financials'!DN$36</f>
        <v>3.963817423153944</v>
      </c>
      <c r="DO39" s="466">
        <f xml:space="preserve"> 'Monthly Financials'!DO$36</f>
        <v>3.963817423153944</v>
      </c>
      <c r="DP39" s="466">
        <f xml:space="preserve"> 'Monthly Financials'!DP$36</f>
        <v>3.963817423153944</v>
      </c>
      <c r="DQ39" s="466">
        <f xml:space="preserve"> 'Monthly Financials'!DQ$36</f>
        <v>3.963817423153944</v>
      </c>
      <c r="DR39" s="466">
        <f xml:space="preserve"> 'Monthly Financials'!DR$36</f>
        <v>2.4818389523619655</v>
      </c>
      <c r="DS39" s="466">
        <f xml:space="preserve"> 'Monthly Financials'!DS$36</f>
        <v>0</v>
      </c>
      <c r="DT39" s="466">
        <f xml:space="preserve"> 'Monthly Financials'!DT$36</f>
        <v>0</v>
      </c>
      <c r="DU39" s="466">
        <f xml:space="preserve"> 'Monthly Financials'!DU$36</f>
        <v>0</v>
      </c>
      <c r="DV39" s="466">
        <f xml:space="preserve"> 'Monthly Financials'!DV$36</f>
        <v>0</v>
      </c>
      <c r="DW39" s="466">
        <f xml:space="preserve"> 'Monthly Financials'!DW$36</f>
        <v>0</v>
      </c>
      <c r="DX39" s="466">
        <f xml:space="preserve"> 'Monthly Financials'!DX$36</f>
        <v>0</v>
      </c>
      <c r="DY39" s="466">
        <f xml:space="preserve"> 'Monthly Financials'!DY$36</f>
        <v>0</v>
      </c>
      <c r="DZ39" s="466">
        <f xml:space="preserve"> 'Monthly Financials'!DZ$36</f>
        <v>0</v>
      </c>
      <c r="EA39" s="466">
        <f xml:space="preserve"> 'Monthly Financials'!EA$36</f>
        <v>0</v>
      </c>
      <c r="EB39" s="466">
        <f xml:space="preserve"> 'Monthly Financials'!EB$36</f>
        <v>0</v>
      </c>
      <c r="EC39" s="466">
        <f xml:space="preserve"> 'Monthly Financials'!EC$36</f>
        <v>0</v>
      </c>
      <c r="ED39" s="466">
        <f xml:space="preserve"> 'Monthly Financials'!ED$36</f>
        <v>0</v>
      </c>
      <c r="EE39" s="466">
        <f xml:space="preserve"> 'Monthly Financials'!EE$36</f>
        <v>0</v>
      </c>
      <c r="EF39" s="466">
        <f xml:space="preserve"> 'Monthly Financials'!EF$36</f>
        <v>0</v>
      </c>
      <c r="EG39" s="466">
        <f xml:space="preserve"> 'Monthly Financials'!EG$36</f>
        <v>0</v>
      </c>
      <c r="EH39" s="466">
        <f xml:space="preserve"> 'Monthly Financials'!EH$36</f>
        <v>0</v>
      </c>
    </row>
    <row r="40" spans="1:138" s="246" customFormat="1" ht="15" customHeight="1" outlineLevel="1" x14ac:dyDescent="0.35">
      <c r="E40" s="470" t="s">
        <v>320</v>
      </c>
      <c r="F40" s="470"/>
      <c r="G40" s="470" t="s">
        <v>330</v>
      </c>
      <c r="H40" s="470">
        <f xml:space="preserve"> SUM(J40:EH40)</f>
        <v>2934.8809617741967</v>
      </c>
      <c r="I40" s="470"/>
      <c r="J40" s="470">
        <f>SUM(J38:J39)</f>
        <v>0</v>
      </c>
      <c r="K40" s="470">
        <f t="shared" ref="K40:AO40" si="27">SUM(K38:K39)</f>
        <v>0</v>
      </c>
      <c r="L40" s="470">
        <f t="shared" si="27"/>
        <v>0</v>
      </c>
      <c r="M40" s="470">
        <f t="shared" si="27"/>
        <v>0</v>
      </c>
      <c r="N40" s="470">
        <f t="shared" si="27"/>
        <v>0</v>
      </c>
      <c r="O40" s="470">
        <f t="shared" si="27"/>
        <v>0</v>
      </c>
      <c r="P40" s="470">
        <f t="shared" si="27"/>
        <v>0</v>
      </c>
      <c r="Q40" s="470">
        <f t="shared" si="27"/>
        <v>4.1235458859714669</v>
      </c>
      <c r="R40" s="470">
        <f t="shared" si="27"/>
        <v>0</v>
      </c>
      <c r="S40" s="470">
        <f t="shared" si="27"/>
        <v>6.1344798303684129</v>
      </c>
      <c r="T40" s="470">
        <f t="shared" si="27"/>
        <v>31.494249086471932</v>
      </c>
      <c r="U40" s="470">
        <f t="shared" si="27"/>
        <v>11.981389655796413</v>
      </c>
      <c r="V40" s="470">
        <f t="shared" si="27"/>
        <v>12.807542575300412</v>
      </c>
      <c r="W40" s="470">
        <f t="shared" si="27"/>
        <v>40.893215282830091</v>
      </c>
      <c r="X40" s="470">
        <f t="shared" si="27"/>
        <v>16.447610441468413</v>
      </c>
      <c r="Y40" s="470">
        <f t="shared" si="27"/>
        <v>20.158063618008413</v>
      </c>
      <c r="Z40" s="470">
        <f t="shared" si="27"/>
        <v>70.124788794626681</v>
      </c>
      <c r="AA40" s="470">
        <f t="shared" si="27"/>
        <v>29.644301370222415</v>
      </c>
      <c r="AB40" s="470">
        <f t="shared" si="27"/>
        <v>35.783862148612414</v>
      </c>
      <c r="AC40" s="470">
        <f t="shared" si="27"/>
        <v>85.740714691874672</v>
      </c>
      <c r="AD40" s="470">
        <f t="shared" si="27"/>
        <v>28.41147827236999</v>
      </c>
      <c r="AE40" s="470">
        <f t="shared" si="27"/>
        <v>29.866633982859991</v>
      </c>
      <c r="AF40" s="470">
        <f t="shared" si="27"/>
        <v>70.204233562773126</v>
      </c>
      <c r="AG40" s="470">
        <f t="shared" si="27"/>
        <v>32.776945403839989</v>
      </c>
      <c r="AH40" s="470">
        <f t="shared" si="27"/>
        <v>34.232101114329993</v>
      </c>
      <c r="AI40" s="470">
        <f t="shared" si="27"/>
        <v>74.569700694243124</v>
      </c>
      <c r="AJ40" s="470">
        <f t="shared" si="27"/>
        <v>37.142412535309994</v>
      </c>
      <c r="AK40" s="470">
        <f t="shared" si="27"/>
        <v>38.597568245799991</v>
      </c>
      <c r="AL40" s="470">
        <f t="shared" si="27"/>
        <v>50.719189095090826</v>
      </c>
      <c r="AM40" s="470">
        <f t="shared" si="27"/>
        <v>25.985025329564746</v>
      </c>
      <c r="AN40" s="470">
        <f t="shared" si="27"/>
        <v>25.985025329564746</v>
      </c>
      <c r="AO40" s="470">
        <f t="shared" si="27"/>
        <v>25.985025329564746</v>
      </c>
      <c r="AP40" s="470">
        <f t="shared" ref="AP40:BU40" si="28">SUM(AP38:AP39)</f>
        <v>25.985025329564746</v>
      </c>
      <c r="AQ40" s="470">
        <f t="shared" si="28"/>
        <v>25.985025329564746</v>
      </c>
      <c r="AR40" s="470">
        <f t="shared" si="28"/>
        <v>25.985025329564746</v>
      </c>
      <c r="AS40" s="470">
        <f t="shared" si="28"/>
        <v>25.985025329564746</v>
      </c>
      <c r="AT40" s="470">
        <f t="shared" si="28"/>
        <v>25.985025329564746</v>
      </c>
      <c r="AU40" s="470">
        <f t="shared" si="28"/>
        <v>25.985025329564746</v>
      </c>
      <c r="AV40" s="470">
        <f t="shared" si="28"/>
        <v>25.985025329564746</v>
      </c>
      <c r="AW40" s="470">
        <f t="shared" si="28"/>
        <v>25.985025329564746</v>
      </c>
      <c r="AX40" s="470">
        <f t="shared" si="28"/>
        <v>25.985025329564746</v>
      </c>
      <c r="AY40" s="470">
        <f t="shared" si="28"/>
        <v>25.985025329564746</v>
      </c>
      <c r="AZ40" s="470">
        <f t="shared" si="28"/>
        <v>25.985025329564746</v>
      </c>
      <c r="BA40" s="470">
        <f t="shared" si="28"/>
        <v>25.985025329564746</v>
      </c>
      <c r="BB40" s="470">
        <f t="shared" si="28"/>
        <v>25.985025329564746</v>
      </c>
      <c r="BC40" s="470">
        <f t="shared" si="28"/>
        <v>25.985025329564746</v>
      </c>
      <c r="BD40" s="470">
        <f t="shared" si="28"/>
        <v>25.985025329564746</v>
      </c>
      <c r="BE40" s="470">
        <f t="shared" si="28"/>
        <v>25.985025329564746</v>
      </c>
      <c r="BF40" s="470">
        <f t="shared" si="28"/>
        <v>25.985025329564746</v>
      </c>
      <c r="BG40" s="470">
        <f t="shared" si="28"/>
        <v>25.985025329564746</v>
      </c>
      <c r="BH40" s="470">
        <f t="shared" si="28"/>
        <v>25.985025329564746</v>
      </c>
      <c r="BI40" s="470">
        <f t="shared" si="28"/>
        <v>25.985025329564746</v>
      </c>
      <c r="BJ40" s="470">
        <f t="shared" si="28"/>
        <v>25.985025329564746</v>
      </c>
      <c r="BK40" s="470">
        <f t="shared" si="28"/>
        <v>25.985025329564746</v>
      </c>
      <c r="BL40" s="470">
        <f t="shared" si="28"/>
        <v>25.985025329564746</v>
      </c>
      <c r="BM40" s="470">
        <f t="shared" si="28"/>
        <v>25.985025329564746</v>
      </c>
      <c r="BN40" s="470">
        <f t="shared" si="28"/>
        <v>25.985025329564746</v>
      </c>
      <c r="BO40" s="470">
        <f t="shared" si="28"/>
        <v>25.985025329564746</v>
      </c>
      <c r="BP40" s="470">
        <f t="shared" si="28"/>
        <v>25.985025329564746</v>
      </c>
      <c r="BQ40" s="470">
        <f t="shared" si="28"/>
        <v>25.985025329564746</v>
      </c>
      <c r="BR40" s="470">
        <f t="shared" si="28"/>
        <v>25.985025329564746</v>
      </c>
      <c r="BS40" s="470">
        <f t="shared" si="28"/>
        <v>25.985025329564746</v>
      </c>
      <c r="BT40" s="470">
        <f t="shared" si="28"/>
        <v>25.985025329564746</v>
      </c>
      <c r="BU40" s="470">
        <f t="shared" si="28"/>
        <v>25.985025329564746</v>
      </c>
      <c r="BV40" s="470">
        <f t="shared" ref="BV40:DA40" si="29">SUM(BV38:BV39)</f>
        <v>25.985025329564746</v>
      </c>
      <c r="BW40" s="470">
        <f t="shared" si="29"/>
        <v>25.985025329564746</v>
      </c>
      <c r="BX40" s="470">
        <f t="shared" si="29"/>
        <v>25.985025329564746</v>
      </c>
      <c r="BY40" s="470">
        <f t="shared" si="29"/>
        <v>25.985025329564746</v>
      </c>
      <c r="BZ40" s="470">
        <f t="shared" si="29"/>
        <v>25.985025329564746</v>
      </c>
      <c r="CA40" s="470">
        <f t="shared" si="29"/>
        <v>25.985025329564746</v>
      </c>
      <c r="CB40" s="470">
        <f t="shared" si="29"/>
        <v>25.985025329564746</v>
      </c>
      <c r="CC40" s="470">
        <f t="shared" si="29"/>
        <v>25.985025329564746</v>
      </c>
      <c r="CD40" s="470">
        <f t="shared" si="29"/>
        <v>25.985025329564746</v>
      </c>
      <c r="CE40" s="470">
        <f t="shared" si="29"/>
        <v>25.985025329564746</v>
      </c>
      <c r="CF40" s="470">
        <f t="shared" si="29"/>
        <v>25.985025329564746</v>
      </c>
      <c r="CG40" s="470">
        <f t="shared" si="29"/>
        <v>25.985025329564746</v>
      </c>
      <c r="CH40" s="470">
        <f t="shared" si="29"/>
        <v>25.985025329564746</v>
      </c>
      <c r="CI40" s="470">
        <f t="shared" si="29"/>
        <v>25.985025329564746</v>
      </c>
      <c r="CJ40" s="470">
        <f t="shared" si="29"/>
        <v>25.985025329564746</v>
      </c>
      <c r="CK40" s="470">
        <f t="shared" si="29"/>
        <v>25.985025329564746</v>
      </c>
      <c r="CL40" s="470">
        <f t="shared" si="29"/>
        <v>25.985025329564746</v>
      </c>
      <c r="CM40" s="470">
        <f t="shared" si="29"/>
        <v>25.985025329564746</v>
      </c>
      <c r="CN40" s="470">
        <f t="shared" si="29"/>
        <v>25.985025329564746</v>
      </c>
      <c r="CO40" s="470">
        <f t="shared" si="29"/>
        <v>25.985025329564746</v>
      </c>
      <c r="CP40" s="470">
        <f t="shared" si="29"/>
        <v>25.985025329564746</v>
      </c>
      <c r="CQ40" s="470">
        <f t="shared" si="29"/>
        <v>25.985025329564746</v>
      </c>
      <c r="CR40" s="470">
        <f t="shared" si="29"/>
        <v>25.985025329564746</v>
      </c>
      <c r="CS40" s="470">
        <f t="shared" si="29"/>
        <v>25.985025329564746</v>
      </c>
      <c r="CT40" s="470">
        <f t="shared" si="29"/>
        <v>25.985025329564746</v>
      </c>
      <c r="CU40" s="470">
        <f t="shared" si="29"/>
        <v>25.985025329564746</v>
      </c>
      <c r="CV40" s="470">
        <f t="shared" si="29"/>
        <v>25.985025329564746</v>
      </c>
      <c r="CW40" s="470">
        <f t="shared" si="29"/>
        <v>25.985025329564746</v>
      </c>
      <c r="CX40" s="470">
        <f t="shared" si="29"/>
        <v>25.985025329564746</v>
      </c>
      <c r="CY40" s="470">
        <f t="shared" si="29"/>
        <v>25.985025329564746</v>
      </c>
      <c r="CZ40" s="470">
        <f t="shared" si="29"/>
        <v>25.985025329564746</v>
      </c>
      <c r="DA40" s="470">
        <f t="shared" si="29"/>
        <v>25.985025329564746</v>
      </c>
      <c r="DB40" s="470">
        <f t="shared" ref="DB40:EG40" si="30">SUM(DB38:DB39)</f>
        <v>25.985025329564746</v>
      </c>
      <c r="DC40" s="470">
        <f t="shared" si="30"/>
        <v>25.985025329564746</v>
      </c>
      <c r="DD40" s="470">
        <f t="shared" si="30"/>
        <v>25.985025329564746</v>
      </c>
      <c r="DE40" s="470">
        <f t="shared" si="30"/>
        <v>25.985025329564746</v>
      </c>
      <c r="DF40" s="470">
        <f t="shared" si="30"/>
        <v>25.985025329564746</v>
      </c>
      <c r="DG40" s="470">
        <f t="shared" si="30"/>
        <v>25.985025329564746</v>
      </c>
      <c r="DH40" s="470">
        <f t="shared" si="30"/>
        <v>25.985025329564746</v>
      </c>
      <c r="DI40" s="470">
        <f t="shared" si="30"/>
        <v>25.985025329564746</v>
      </c>
      <c r="DJ40" s="470">
        <f t="shared" si="30"/>
        <v>25.985025329564746</v>
      </c>
      <c r="DK40" s="470">
        <f t="shared" si="30"/>
        <v>25.985025329564746</v>
      </c>
      <c r="DL40" s="470">
        <f t="shared" si="30"/>
        <v>25.985025329564746</v>
      </c>
      <c r="DM40" s="470">
        <f t="shared" si="30"/>
        <v>25.985025329564746</v>
      </c>
      <c r="DN40" s="470">
        <f t="shared" si="30"/>
        <v>25.985025329564746</v>
      </c>
      <c r="DO40" s="470">
        <f t="shared" si="30"/>
        <v>25.985025329564746</v>
      </c>
      <c r="DP40" s="470">
        <f t="shared" si="30"/>
        <v>25.985025329564746</v>
      </c>
      <c r="DQ40" s="470">
        <f t="shared" si="30"/>
        <v>25.985025329564746</v>
      </c>
      <c r="DR40" s="470">
        <f t="shared" si="30"/>
        <v>16.269833132150666</v>
      </c>
      <c r="DS40" s="470">
        <f t="shared" si="30"/>
        <v>0</v>
      </c>
      <c r="DT40" s="470">
        <f t="shared" si="30"/>
        <v>0</v>
      </c>
      <c r="DU40" s="470">
        <f t="shared" si="30"/>
        <v>0</v>
      </c>
      <c r="DV40" s="470">
        <f t="shared" si="30"/>
        <v>0</v>
      </c>
      <c r="DW40" s="470">
        <f t="shared" si="30"/>
        <v>0</v>
      </c>
      <c r="DX40" s="470">
        <f t="shared" si="30"/>
        <v>0</v>
      </c>
      <c r="DY40" s="470">
        <f t="shared" si="30"/>
        <v>0</v>
      </c>
      <c r="DZ40" s="470">
        <f t="shared" si="30"/>
        <v>0</v>
      </c>
      <c r="EA40" s="470">
        <f t="shared" si="30"/>
        <v>0</v>
      </c>
      <c r="EB40" s="470">
        <f t="shared" si="30"/>
        <v>0</v>
      </c>
      <c r="EC40" s="470">
        <f t="shared" si="30"/>
        <v>0</v>
      </c>
      <c r="ED40" s="470">
        <f t="shared" si="30"/>
        <v>0</v>
      </c>
      <c r="EE40" s="470">
        <f t="shared" si="30"/>
        <v>0</v>
      </c>
      <c r="EF40" s="470">
        <f t="shared" si="30"/>
        <v>0</v>
      </c>
      <c r="EG40" s="470">
        <f t="shared" si="30"/>
        <v>0</v>
      </c>
      <c r="EH40" s="470">
        <f>SUM(EH38:EH39)</f>
        <v>0</v>
      </c>
    </row>
    <row r="41" spans="1:138" s="836" customFormat="1" ht="15" customHeight="1" outlineLevel="1" x14ac:dyDescent="0.35">
      <c r="I41" s="840"/>
    </row>
    <row r="42" spans="1:138" s="836" customFormat="1" ht="15" customHeight="1" outlineLevel="1" x14ac:dyDescent="0.35">
      <c r="B42" s="38" t="s">
        <v>103</v>
      </c>
      <c r="G42" s="1021"/>
      <c r="H42" s="1021"/>
      <c r="I42" s="850"/>
      <c r="J42" s="1030"/>
      <c r="K42" s="1030"/>
      <c r="L42" s="1030"/>
      <c r="M42" s="1030"/>
      <c r="N42" s="1030"/>
      <c r="O42" s="1030"/>
      <c r="P42" s="1030"/>
      <c r="Q42" s="1030"/>
      <c r="R42" s="1030"/>
      <c r="S42" s="1030"/>
      <c r="T42" s="1030"/>
      <c r="U42" s="1030"/>
      <c r="V42" s="1030"/>
      <c r="W42" s="1030"/>
      <c r="X42" s="1030"/>
      <c r="Y42" s="1030"/>
      <c r="Z42" s="1030"/>
      <c r="AA42" s="1030"/>
      <c r="AB42" s="1030"/>
      <c r="AC42" s="1030"/>
      <c r="AD42" s="1030"/>
      <c r="AE42" s="1030"/>
      <c r="AF42" s="1030"/>
      <c r="AG42" s="1030"/>
      <c r="AH42" s="1030"/>
      <c r="AI42" s="1030"/>
      <c r="AJ42" s="1030"/>
      <c r="AK42" s="1030"/>
      <c r="AL42" s="1030"/>
      <c r="AM42" s="1030"/>
      <c r="AN42" s="1030"/>
      <c r="AO42" s="1030"/>
      <c r="AP42" s="1030"/>
      <c r="AQ42" s="1030"/>
      <c r="AR42" s="1030"/>
      <c r="AS42" s="1030"/>
      <c r="AT42" s="1030"/>
      <c r="AU42" s="1030"/>
      <c r="AV42" s="1030"/>
      <c r="AW42" s="1030"/>
      <c r="AX42" s="1030"/>
      <c r="AY42" s="1030"/>
      <c r="AZ42" s="1030"/>
      <c r="BA42" s="1030"/>
      <c r="BB42" s="1030"/>
      <c r="BC42" s="1030"/>
      <c r="BD42" s="1030"/>
      <c r="BE42" s="1030"/>
      <c r="BF42" s="1030"/>
      <c r="BG42" s="1030"/>
      <c r="BH42" s="1030"/>
      <c r="BI42" s="1030"/>
      <c r="BJ42" s="1030"/>
      <c r="BK42" s="1030"/>
      <c r="BL42" s="1030"/>
      <c r="BM42" s="1030"/>
      <c r="BN42" s="1030"/>
      <c r="BO42" s="1030"/>
      <c r="BP42" s="1030"/>
      <c r="BQ42" s="1030"/>
      <c r="BR42" s="1030"/>
      <c r="BS42" s="1030"/>
      <c r="BT42" s="1030"/>
      <c r="BU42" s="1030"/>
      <c r="BV42" s="1030"/>
      <c r="BW42" s="1030"/>
      <c r="BX42" s="1030"/>
      <c r="BY42" s="1030"/>
      <c r="BZ42" s="1030"/>
      <c r="CA42" s="1030"/>
      <c r="CB42" s="1030"/>
      <c r="CC42" s="1030"/>
      <c r="CD42" s="1030"/>
      <c r="CE42" s="1030"/>
      <c r="CF42" s="1030"/>
      <c r="CG42" s="1030"/>
      <c r="CH42" s="1030"/>
      <c r="CI42" s="1030"/>
      <c r="CJ42" s="1030"/>
      <c r="CK42" s="1030"/>
      <c r="CL42" s="1030"/>
      <c r="CM42" s="1030"/>
      <c r="CN42" s="1030"/>
      <c r="CO42" s="1030"/>
      <c r="CP42" s="1030"/>
      <c r="CQ42" s="1030"/>
      <c r="CR42" s="1030"/>
      <c r="CS42" s="1030"/>
      <c r="CT42" s="1030"/>
      <c r="CU42" s="1030"/>
      <c r="CV42" s="1030"/>
      <c r="CW42" s="1030"/>
      <c r="CX42" s="1030"/>
      <c r="CY42" s="1030"/>
      <c r="CZ42" s="1030"/>
      <c r="DA42" s="1030"/>
      <c r="DB42" s="1030"/>
      <c r="DC42" s="1030"/>
      <c r="DD42" s="1030"/>
      <c r="DE42" s="1030"/>
      <c r="DF42" s="1030"/>
      <c r="DG42" s="1030"/>
      <c r="DH42" s="1030"/>
      <c r="DI42" s="1030"/>
      <c r="DJ42" s="1030"/>
      <c r="DK42" s="1030"/>
      <c r="DL42" s="1030"/>
      <c r="DM42" s="1030"/>
      <c r="DN42" s="1030"/>
      <c r="DO42" s="1030"/>
      <c r="DP42" s="1030"/>
      <c r="DQ42" s="1030"/>
      <c r="DR42" s="1030"/>
      <c r="DS42" s="1030"/>
      <c r="DT42" s="1030"/>
      <c r="DU42" s="1030"/>
      <c r="DV42" s="1030"/>
      <c r="DW42" s="1030"/>
      <c r="DX42" s="1030"/>
      <c r="DY42" s="1030"/>
      <c r="DZ42" s="1030"/>
      <c r="EA42" s="1030"/>
      <c r="EB42" s="1030"/>
      <c r="EC42" s="1030"/>
      <c r="ED42" s="1030"/>
      <c r="EE42" s="1030"/>
      <c r="EF42" s="1030"/>
      <c r="EG42" s="1030"/>
      <c r="EH42" s="1030"/>
    </row>
    <row r="43" spans="1:138" s="836" customFormat="1" ht="15" customHeight="1" outlineLevel="1" x14ac:dyDescent="0.35">
      <c r="B43" s="38"/>
      <c r="C43" s="471" t="s">
        <v>54</v>
      </c>
      <c r="G43" s="1021"/>
      <c r="H43" s="1021"/>
      <c r="I43" s="850"/>
      <c r="J43" s="1030"/>
      <c r="K43" s="1030"/>
      <c r="L43" s="1030"/>
      <c r="M43" s="1030"/>
      <c r="N43" s="1030"/>
      <c r="O43" s="1030"/>
      <c r="P43" s="1030"/>
      <c r="Q43" s="1030"/>
      <c r="R43" s="1030"/>
      <c r="S43" s="1030"/>
      <c r="T43" s="1030"/>
      <c r="U43" s="1030"/>
      <c r="V43" s="1030"/>
      <c r="W43" s="1030"/>
      <c r="X43" s="1030"/>
      <c r="Y43" s="1030"/>
      <c r="Z43" s="1030"/>
      <c r="AA43" s="1030"/>
      <c r="AB43" s="1030"/>
      <c r="AC43" s="1030"/>
      <c r="AD43" s="1030"/>
      <c r="AE43" s="1030"/>
      <c r="AF43" s="1030"/>
      <c r="AG43" s="1030"/>
      <c r="AH43" s="1030"/>
      <c r="AI43" s="1030"/>
      <c r="AJ43" s="1030"/>
      <c r="AK43" s="1030"/>
      <c r="AL43" s="1030"/>
      <c r="AM43" s="1030"/>
      <c r="AN43" s="1030"/>
      <c r="AO43" s="1030"/>
      <c r="AP43" s="1030"/>
      <c r="AQ43" s="1030"/>
      <c r="AR43" s="1030"/>
      <c r="AS43" s="1030"/>
      <c r="AT43" s="1030"/>
      <c r="AU43" s="1030"/>
      <c r="AV43" s="1030"/>
      <c r="AW43" s="1030"/>
      <c r="AX43" s="1030"/>
      <c r="AY43" s="1030"/>
      <c r="AZ43" s="1030"/>
      <c r="BA43" s="1030"/>
      <c r="BB43" s="1030"/>
      <c r="BC43" s="1030"/>
      <c r="BD43" s="1030"/>
      <c r="BE43" s="1030"/>
      <c r="BF43" s="1030"/>
      <c r="BG43" s="1030"/>
      <c r="BH43" s="1030"/>
      <c r="BI43" s="1030"/>
      <c r="BJ43" s="1030"/>
      <c r="BK43" s="1030"/>
      <c r="BL43" s="1030"/>
      <c r="BM43" s="1030"/>
      <c r="BN43" s="1030"/>
      <c r="BO43" s="1030"/>
      <c r="BP43" s="1030"/>
      <c r="BQ43" s="1030"/>
      <c r="BR43" s="1030"/>
      <c r="BS43" s="1030"/>
      <c r="BT43" s="1030"/>
      <c r="BU43" s="1030"/>
      <c r="BV43" s="1030"/>
      <c r="BW43" s="1030"/>
      <c r="BX43" s="1030"/>
      <c r="BY43" s="1030"/>
      <c r="BZ43" s="1030"/>
      <c r="CA43" s="1030"/>
      <c r="CB43" s="1030"/>
      <c r="CC43" s="1030"/>
      <c r="CD43" s="1030"/>
      <c r="CE43" s="1030"/>
      <c r="CF43" s="1030"/>
      <c r="CG43" s="1030"/>
      <c r="CH43" s="1030"/>
      <c r="CI43" s="1030"/>
      <c r="CJ43" s="1030"/>
      <c r="CK43" s="1030"/>
      <c r="CL43" s="1030"/>
      <c r="CM43" s="1030"/>
      <c r="CN43" s="1030"/>
      <c r="CO43" s="1030"/>
      <c r="CP43" s="1030"/>
      <c r="CQ43" s="1030"/>
      <c r="CR43" s="1030"/>
      <c r="CS43" s="1030"/>
      <c r="CT43" s="1030"/>
      <c r="CU43" s="1030"/>
      <c r="CV43" s="1030"/>
      <c r="CW43" s="1030"/>
      <c r="CX43" s="1030"/>
      <c r="CY43" s="1030"/>
      <c r="CZ43" s="1030"/>
      <c r="DA43" s="1030"/>
      <c r="DB43" s="1030"/>
      <c r="DC43" s="1030"/>
      <c r="DD43" s="1030"/>
      <c r="DE43" s="1030"/>
      <c r="DF43" s="1030"/>
      <c r="DG43" s="1030"/>
      <c r="DH43" s="1030"/>
      <c r="DI43" s="1030"/>
      <c r="DJ43" s="1030"/>
      <c r="DK43" s="1030"/>
      <c r="DL43" s="1030"/>
      <c r="DM43" s="1030"/>
      <c r="DN43" s="1030"/>
      <c r="DO43" s="1030"/>
      <c r="DP43" s="1030"/>
      <c r="DQ43" s="1030"/>
      <c r="DR43" s="1030"/>
      <c r="DS43" s="1030"/>
      <c r="DT43" s="1030"/>
      <c r="DU43" s="1030"/>
      <c r="DV43" s="1030"/>
      <c r="DW43" s="1030"/>
      <c r="DX43" s="1030"/>
      <c r="DY43" s="1030"/>
      <c r="DZ43" s="1030"/>
      <c r="EA43" s="1030"/>
      <c r="EB43" s="1030"/>
      <c r="EC43" s="1030"/>
      <c r="ED43" s="1030"/>
      <c r="EE43" s="1030"/>
      <c r="EF43" s="1030"/>
      <c r="EG43" s="1030"/>
      <c r="EH43" s="1030"/>
    </row>
    <row r="44" spans="1:138" s="146" customFormat="1" ht="15" customHeight="1" outlineLevel="1" x14ac:dyDescent="0.35">
      <c r="B44" s="38"/>
      <c r="E44" s="402" t="str">
        <f xml:space="preserve"> NTBA!E$48</f>
        <v>First Payment</v>
      </c>
      <c r="F44" s="402">
        <f xml:space="preserve"> NTBA!F$48</f>
        <v>0</v>
      </c>
      <c r="G44" s="402" t="str">
        <f xml:space="preserve"> NTBA!G$48</f>
        <v>months</v>
      </c>
      <c r="H44" s="449"/>
      <c r="I44" s="75"/>
      <c r="J44" s="458"/>
      <c r="K44" s="458"/>
      <c r="L44" s="458"/>
      <c r="M44" s="458"/>
      <c r="N44" s="458"/>
      <c r="O44" s="458"/>
      <c r="P44" s="458"/>
      <c r="Q44" s="458"/>
      <c r="R44" s="458"/>
      <c r="S44" s="458"/>
      <c r="T44" s="458"/>
      <c r="U44" s="458"/>
      <c r="V44" s="458"/>
      <c r="W44" s="458"/>
      <c r="X44" s="458"/>
      <c r="Y44" s="458"/>
      <c r="Z44" s="458"/>
      <c r="AA44" s="458"/>
      <c r="AB44" s="458"/>
      <c r="AC44" s="458"/>
      <c r="AD44" s="458"/>
      <c r="AE44" s="458"/>
      <c r="AF44" s="458"/>
      <c r="AG44" s="458"/>
      <c r="AH44" s="458"/>
      <c r="AI44" s="458"/>
      <c r="AJ44" s="458"/>
      <c r="AK44" s="458"/>
      <c r="AL44" s="458"/>
      <c r="AM44" s="458"/>
      <c r="AN44" s="458"/>
      <c r="AO44" s="458"/>
      <c r="AP44" s="458"/>
      <c r="AQ44" s="458"/>
      <c r="AR44" s="458"/>
      <c r="AS44" s="458"/>
      <c r="AT44" s="458"/>
      <c r="AU44" s="458"/>
      <c r="AV44" s="458"/>
      <c r="AW44" s="458"/>
      <c r="AX44" s="458"/>
      <c r="AY44" s="458"/>
      <c r="AZ44" s="458"/>
      <c r="BA44" s="458"/>
      <c r="BB44" s="458"/>
      <c r="BC44" s="458"/>
      <c r="BD44" s="458"/>
      <c r="BE44" s="458"/>
      <c r="BF44" s="458"/>
      <c r="BG44" s="458"/>
      <c r="BH44" s="458"/>
      <c r="BI44" s="458"/>
      <c r="BJ44" s="458"/>
      <c r="BK44" s="458"/>
      <c r="BL44" s="458"/>
      <c r="BM44" s="458"/>
      <c r="BN44" s="458"/>
      <c r="BO44" s="458"/>
      <c r="BP44" s="458"/>
      <c r="BQ44" s="458"/>
      <c r="BR44" s="458"/>
      <c r="BS44" s="458"/>
      <c r="BT44" s="458"/>
      <c r="BU44" s="458"/>
      <c r="BV44" s="458"/>
      <c r="BW44" s="458"/>
      <c r="BX44" s="458"/>
      <c r="BY44" s="458"/>
      <c r="BZ44" s="458"/>
      <c r="CA44" s="458"/>
      <c r="CB44" s="458"/>
      <c r="CC44" s="458"/>
      <c r="CD44" s="458"/>
      <c r="CE44" s="458"/>
      <c r="CF44" s="458"/>
      <c r="CG44" s="458"/>
      <c r="CH44" s="458"/>
      <c r="CI44" s="458"/>
      <c r="CJ44" s="458"/>
      <c r="CK44" s="458"/>
      <c r="CL44" s="458"/>
      <c r="CM44" s="458"/>
      <c r="CN44" s="458"/>
      <c r="CO44" s="458"/>
      <c r="CP44" s="458"/>
      <c r="CQ44" s="458"/>
      <c r="CR44" s="458"/>
      <c r="CS44" s="458"/>
      <c r="CT44" s="458"/>
      <c r="CU44" s="458"/>
      <c r="CV44" s="458"/>
      <c r="CW44" s="458"/>
      <c r="CX44" s="458"/>
      <c r="CY44" s="458"/>
      <c r="CZ44" s="458"/>
      <c r="DA44" s="458"/>
      <c r="DB44" s="458"/>
      <c r="DC44" s="458"/>
      <c r="DD44" s="458"/>
      <c r="DE44" s="458"/>
      <c r="DF44" s="458"/>
      <c r="DG44" s="458"/>
      <c r="DH44" s="458"/>
      <c r="DI44" s="458"/>
      <c r="DJ44" s="458"/>
      <c r="DK44" s="458"/>
      <c r="DL44" s="458"/>
      <c r="DM44" s="458"/>
      <c r="DN44" s="458"/>
      <c r="DO44" s="458"/>
      <c r="DP44" s="458"/>
      <c r="DQ44" s="458"/>
      <c r="DR44" s="458"/>
      <c r="DS44" s="458"/>
      <c r="DT44" s="458"/>
      <c r="DU44" s="458"/>
      <c r="DV44" s="458"/>
      <c r="DW44" s="458"/>
      <c r="DX44" s="458"/>
      <c r="DY44" s="458"/>
      <c r="DZ44" s="458"/>
      <c r="EA44" s="458"/>
      <c r="EB44" s="458"/>
      <c r="EC44" s="458"/>
      <c r="ED44" s="458"/>
      <c r="EE44" s="458"/>
      <c r="EF44" s="458"/>
      <c r="EG44" s="458"/>
      <c r="EH44" s="458"/>
    </row>
    <row r="45" spans="1:138" s="146" customFormat="1" ht="15" customHeight="1" outlineLevel="1" x14ac:dyDescent="0.35">
      <c r="B45" s="38"/>
      <c r="E45" s="402" t="str">
        <f xml:space="preserve"> NTBA!E$43</f>
        <v>First Payment</v>
      </c>
      <c r="F45" s="420">
        <f xml:space="preserve"> NTBA!F$43</f>
        <v>1</v>
      </c>
      <c r="G45" s="402" t="str">
        <f xml:space="preserve"> NTBA!G$43</f>
        <v>%</v>
      </c>
      <c r="H45" s="449"/>
      <c r="I45" s="75"/>
      <c r="J45" s="458"/>
      <c r="K45" s="458"/>
      <c r="L45" s="458"/>
      <c r="M45" s="458"/>
      <c r="N45" s="458"/>
      <c r="O45" s="458"/>
      <c r="P45" s="458"/>
      <c r="Q45" s="458"/>
      <c r="R45" s="458"/>
      <c r="S45" s="458"/>
      <c r="T45" s="458"/>
      <c r="U45" s="458"/>
      <c r="V45" s="458"/>
      <c r="W45" s="458"/>
      <c r="X45" s="458"/>
      <c r="Y45" s="458"/>
      <c r="Z45" s="458"/>
      <c r="AA45" s="458"/>
      <c r="AB45" s="458"/>
      <c r="AC45" s="458"/>
      <c r="AD45" s="458"/>
      <c r="AE45" s="458"/>
      <c r="AF45" s="458"/>
      <c r="AG45" s="458"/>
      <c r="AH45" s="458"/>
      <c r="AI45" s="458"/>
      <c r="AJ45" s="458"/>
      <c r="AK45" s="458"/>
      <c r="AL45" s="458"/>
      <c r="AM45" s="458"/>
      <c r="AN45" s="458"/>
      <c r="AO45" s="458"/>
      <c r="AP45" s="458"/>
      <c r="AQ45" s="458"/>
      <c r="AR45" s="458"/>
      <c r="AS45" s="458"/>
      <c r="AT45" s="458"/>
      <c r="AU45" s="458"/>
      <c r="AV45" s="458"/>
      <c r="AW45" s="458"/>
      <c r="AX45" s="458"/>
      <c r="AY45" s="458"/>
      <c r="AZ45" s="458"/>
      <c r="BA45" s="458"/>
      <c r="BB45" s="458"/>
      <c r="BC45" s="458"/>
      <c r="BD45" s="458"/>
      <c r="BE45" s="458"/>
      <c r="BF45" s="458"/>
      <c r="BG45" s="458"/>
      <c r="BH45" s="458"/>
      <c r="BI45" s="458"/>
      <c r="BJ45" s="458"/>
      <c r="BK45" s="458"/>
      <c r="BL45" s="458"/>
      <c r="BM45" s="458"/>
      <c r="BN45" s="458"/>
      <c r="BO45" s="458"/>
      <c r="BP45" s="458"/>
      <c r="BQ45" s="458"/>
      <c r="BR45" s="458"/>
      <c r="BS45" s="458"/>
      <c r="BT45" s="458"/>
      <c r="BU45" s="458"/>
      <c r="BV45" s="458"/>
      <c r="BW45" s="458"/>
      <c r="BX45" s="458"/>
      <c r="BY45" s="458"/>
      <c r="BZ45" s="458"/>
      <c r="CA45" s="458"/>
      <c r="CB45" s="458"/>
      <c r="CC45" s="458"/>
      <c r="CD45" s="458"/>
      <c r="CE45" s="458"/>
      <c r="CF45" s="458"/>
      <c r="CG45" s="458"/>
      <c r="CH45" s="458"/>
      <c r="CI45" s="458"/>
      <c r="CJ45" s="458"/>
      <c r="CK45" s="458"/>
      <c r="CL45" s="458"/>
      <c r="CM45" s="458"/>
      <c r="CN45" s="458"/>
      <c r="CO45" s="458"/>
      <c r="CP45" s="458"/>
      <c r="CQ45" s="458"/>
      <c r="CR45" s="458"/>
      <c r="CS45" s="458"/>
      <c r="CT45" s="458"/>
      <c r="CU45" s="458"/>
      <c r="CV45" s="458"/>
      <c r="CW45" s="458"/>
      <c r="CX45" s="458"/>
      <c r="CY45" s="458"/>
      <c r="CZ45" s="458"/>
      <c r="DA45" s="458"/>
      <c r="DB45" s="458"/>
      <c r="DC45" s="458"/>
      <c r="DD45" s="458"/>
      <c r="DE45" s="458"/>
      <c r="DF45" s="458"/>
      <c r="DG45" s="458"/>
      <c r="DH45" s="458"/>
      <c r="DI45" s="458"/>
      <c r="DJ45" s="458"/>
      <c r="DK45" s="458"/>
      <c r="DL45" s="458"/>
      <c r="DM45" s="458"/>
      <c r="DN45" s="458"/>
      <c r="DO45" s="458"/>
      <c r="DP45" s="458"/>
      <c r="DQ45" s="458"/>
      <c r="DR45" s="458"/>
      <c r="DS45" s="458"/>
      <c r="DT45" s="458"/>
      <c r="DU45" s="458"/>
      <c r="DV45" s="458"/>
      <c r="DW45" s="458"/>
      <c r="DX45" s="458"/>
      <c r="DY45" s="458"/>
      <c r="DZ45" s="458"/>
      <c r="EA45" s="458"/>
      <c r="EB45" s="458"/>
      <c r="EC45" s="458"/>
      <c r="ED45" s="458"/>
      <c r="EE45" s="458"/>
      <c r="EF45" s="458"/>
      <c r="EG45" s="458"/>
      <c r="EH45" s="458"/>
    </row>
    <row r="46" spans="1:138" s="146" customFormat="1" ht="15" customHeight="1" outlineLevel="1" x14ac:dyDescent="0.35">
      <c r="B46" s="942"/>
      <c r="E46" s="402" t="str">
        <f xml:space="preserve"> Time_M!E$9</f>
        <v>Model column counter</v>
      </c>
      <c r="F46" s="402">
        <f xml:space="preserve"> Time_M!F$9</f>
        <v>0</v>
      </c>
      <c r="G46" s="402" t="str">
        <f xml:space="preserve"> Time_M!G$9</f>
        <v>counter</v>
      </c>
      <c r="H46" s="402">
        <f xml:space="preserve"> Time_M!H$107</f>
        <v>0</v>
      </c>
      <c r="I46" s="402">
        <f xml:space="preserve"> Time_M!I$107</f>
        <v>0</v>
      </c>
      <c r="J46" s="589">
        <f xml:space="preserve"> Time_M!J$9</f>
        <v>1</v>
      </c>
      <c r="K46" s="589">
        <f xml:space="preserve"> Time_M!K$9</f>
        <v>2</v>
      </c>
      <c r="L46" s="589">
        <f xml:space="preserve"> Time_M!L$9</f>
        <v>3</v>
      </c>
      <c r="M46" s="589">
        <f xml:space="preserve"> Time_M!M$9</f>
        <v>4</v>
      </c>
      <c r="N46" s="589">
        <f xml:space="preserve"> Time_M!N$9</f>
        <v>5</v>
      </c>
      <c r="O46" s="589">
        <f xml:space="preserve"> Time_M!O$9</f>
        <v>6</v>
      </c>
      <c r="P46" s="589">
        <f xml:space="preserve"> Time_M!P$9</f>
        <v>7</v>
      </c>
      <c r="Q46" s="589">
        <f xml:space="preserve"> Time_M!Q$9</f>
        <v>8</v>
      </c>
      <c r="R46" s="589">
        <f xml:space="preserve"> Time_M!R$9</f>
        <v>9</v>
      </c>
      <c r="S46" s="589">
        <f xml:space="preserve"> Time_M!S$9</f>
        <v>10</v>
      </c>
      <c r="T46" s="589">
        <f xml:space="preserve"> Time_M!T$9</f>
        <v>11</v>
      </c>
      <c r="U46" s="589">
        <f xml:space="preserve"> Time_M!U$9</f>
        <v>12</v>
      </c>
      <c r="V46" s="589">
        <f xml:space="preserve"> Time_M!V$9</f>
        <v>13</v>
      </c>
      <c r="W46" s="589">
        <f xml:space="preserve"> Time_M!W$9</f>
        <v>14</v>
      </c>
      <c r="X46" s="589">
        <f xml:space="preserve"> Time_M!X$9</f>
        <v>15</v>
      </c>
      <c r="Y46" s="589">
        <f xml:space="preserve"> Time_M!Y$9</f>
        <v>16</v>
      </c>
      <c r="Z46" s="589">
        <f xml:space="preserve"> Time_M!Z$9</f>
        <v>17</v>
      </c>
      <c r="AA46" s="589">
        <f xml:space="preserve"> Time_M!AA$9</f>
        <v>18</v>
      </c>
      <c r="AB46" s="589">
        <f xml:space="preserve"> Time_M!AB$9</f>
        <v>19</v>
      </c>
      <c r="AC46" s="589">
        <f xml:space="preserve"> Time_M!AC$9</f>
        <v>20</v>
      </c>
      <c r="AD46" s="589">
        <f xml:space="preserve"> Time_M!AD$9</f>
        <v>21</v>
      </c>
      <c r="AE46" s="589">
        <f xml:space="preserve"> Time_M!AE$9</f>
        <v>22</v>
      </c>
      <c r="AF46" s="589">
        <f xml:space="preserve"> Time_M!AF$9</f>
        <v>23</v>
      </c>
      <c r="AG46" s="589">
        <f xml:space="preserve"> Time_M!AG$9</f>
        <v>24</v>
      </c>
      <c r="AH46" s="589">
        <f xml:space="preserve"> Time_M!AH$9</f>
        <v>25</v>
      </c>
      <c r="AI46" s="589">
        <f xml:space="preserve"> Time_M!AI$9</f>
        <v>26</v>
      </c>
      <c r="AJ46" s="589">
        <f xml:space="preserve"> Time_M!AJ$9</f>
        <v>27</v>
      </c>
      <c r="AK46" s="589">
        <f xml:space="preserve"> Time_M!AK$9</f>
        <v>28</v>
      </c>
      <c r="AL46" s="589">
        <f xml:space="preserve"> Time_M!AL$9</f>
        <v>29</v>
      </c>
      <c r="AM46" s="589">
        <f xml:space="preserve"> Time_M!AM$9</f>
        <v>30</v>
      </c>
      <c r="AN46" s="589">
        <f xml:space="preserve"> Time_M!AN$9</f>
        <v>31</v>
      </c>
      <c r="AO46" s="589">
        <f xml:space="preserve"> Time_M!AO$9</f>
        <v>32</v>
      </c>
      <c r="AP46" s="589">
        <f xml:space="preserve"> Time_M!AP$9</f>
        <v>33</v>
      </c>
      <c r="AQ46" s="589">
        <f xml:space="preserve"> Time_M!AQ$9</f>
        <v>34</v>
      </c>
      <c r="AR46" s="589">
        <f xml:space="preserve"> Time_M!AR$9</f>
        <v>35</v>
      </c>
      <c r="AS46" s="589">
        <f xml:space="preserve"> Time_M!AS$9</f>
        <v>36</v>
      </c>
      <c r="AT46" s="589">
        <f xml:space="preserve"> Time_M!AT$9</f>
        <v>37</v>
      </c>
      <c r="AU46" s="589">
        <f xml:space="preserve"> Time_M!AU$9</f>
        <v>38</v>
      </c>
      <c r="AV46" s="589">
        <f xml:space="preserve"> Time_M!AV$9</f>
        <v>39</v>
      </c>
      <c r="AW46" s="589">
        <f xml:space="preserve"> Time_M!AW$9</f>
        <v>40</v>
      </c>
      <c r="AX46" s="589">
        <f xml:space="preserve"> Time_M!AX$9</f>
        <v>41</v>
      </c>
      <c r="AY46" s="589">
        <f xml:space="preserve"> Time_M!AY$9</f>
        <v>42</v>
      </c>
      <c r="AZ46" s="589">
        <f xml:space="preserve"> Time_M!AZ$9</f>
        <v>43</v>
      </c>
      <c r="BA46" s="589">
        <f xml:space="preserve"> Time_M!BA$9</f>
        <v>44</v>
      </c>
      <c r="BB46" s="589">
        <f xml:space="preserve"> Time_M!BB$9</f>
        <v>45</v>
      </c>
      <c r="BC46" s="589">
        <f xml:space="preserve"> Time_M!BC$9</f>
        <v>46</v>
      </c>
      <c r="BD46" s="589">
        <f xml:space="preserve"> Time_M!BD$9</f>
        <v>47</v>
      </c>
      <c r="BE46" s="589">
        <f xml:space="preserve"> Time_M!BE$9</f>
        <v>48</v>
      </c>
      <c r="BF46" s="589">
        <f xml:space="preserve"> Time_M!BF$9</f>
        <v>49</v>
      </c>
      <c r="BG46" s="589">
        <f xml:space="preserve"> Time_M!BG$9</f>
        <v>50</v>
      </c>
      <c r="BH46" s="589">
        <f xml:space="preserve"> Time_M!BH$9</f>
        <v>51</v>
      </c>
      <c r="BI46" s="589">
        <f xml:space="preserve"> Time_M!BI$9</f>
        <v>52</v>
      </c>
      <c r="BJ46" s="589">
        <f xml:space="preserve"> Time_M!BJ$9</f>
        <v>53</v>
      </c>
      <c r="BK46" s="589">
        <f xml:space="preserve"> Time_M!BK$9</f>
        <v>54</v>
      </c>
      <c r="BL46" s="589">
        <f xml:space="preserve"> Time_M!BL$9</f>
        <v>55</v>
      </c>
      <c r="BM46" s="589">
        <f xml:space="preserve"> Time_M!BM$9</f>
        <v>56</v>
      </c>
      <c r="BN46" s="589">
        <f xml:space="preserve"> Time_M!BN$9</f>
        <v>57</v>
      </c>
      <c r="BO46" s="589">
        <f xml:space="preserve"> Time_M!BO$9</f>
        <v>58</v>
      </c>
      <c r="BP46" s="589">
        <f xml:space="preserve"> Time_M!BP$9</f>
        <v>59</v>
      </c>
      <c r="BQ46" s="589">
        <f xml:space="preserve"> Time_M!BQ$9</f>
        <v>60</v>
      </c>
      <c r="BR46" s="589">
        <f xml:space="preserve"> Time_M!BR$9</f>
        <v>61</v>
      </c>
      <c r="BS46" s="589">
        <f xml:space="preserve"> Time_M!BS$9</f>
        <v>62</v>
      </c>
      <c r="BT46" s="589">
        <f xml:space="preserve"> Time_M!BT$9</f>
        <v>63</v>
      </c>
      <c r="BU46" s="589">
        <f xml:space="preserve"> Time_M!BU$9</f>
        <v>64</v>
      </c>
      <c r="BV46" s="589">
        <f xml:space="preserve"> Time_M!BV$9</f>
        <v>65</v>
      </c>
      <c r="BW46" s="589">
        <f xml:space="preserve"> Time_M!BW$9</f>
        <v>66</v>
      </c>
      <c r="BX46" s="589">
        <f xml:space="preserve"> Time_M!BX$9</f>
        <v>67</v>
      </c>
      <c r="BY46" s="589">
        <f xml:space="preserve"> Time_M!BY$9</f>
        <v>68</v>
      </c>
      <c r="BZ46" s="589">
        <f xml:space="preserve"> Time_M!BZ$9</f>
        <v>69</v>
      </c>
      <c r="CA46" s="589">
        <f xml:space="preserve"> Time_M!CA$9</f>
        <v>70</v>
      </c>
      <c r="CB46" s="589">
        <f xml:space="preserve"> Time_M!CB$9</f>
        <v>71</v>
      </c>
      <c r="CC46" s="589">
        <f xml:space="preserve"> Time_M!CC$9</f>
        <v>72</v>
      </c>
      <c r="CD46" s="589">
        <f xml:space="preserve"> Time_M!CD$9</f>
        <v>73</v>
      </c>
      <c r="CE46" s="589">
        <f xml:space="preserve"> Time_M!CE$9</f>
        <v>74</v>
      </c>
      <c r="CF46" s="589">
        <f xml:space="preserve"> Time_M!CF$9</f>
        <v>75</v>
      </c>
      <c r="CG46" s="589">
        <f xml:space="preserve"> Time_M!CG$9</f>
        <v>76</v>
      </c>
      <c r="CH46" s="589">
        <f xml:space="preserve"> Time_M!CH$9</f>
        <v>77</v>
      </c>
      <c r="CI46" s="589">
        <f xml:space="preserve"> Time_M!CI$9</f>
        <v>78</v>
      </c>
      <c r="CJ46" s="589">
        <f xml:space="preserve"> Time_M!CJ$9</f>
        <v>79</v>
      </c>
      <c r="CK46" s="589">
        <f xml:space="preserve"> Time_M!CK$9</f>
        <v>80</v>
      </c>
      <c r="CL46" s="589">
        <f xml:space="preserve"> Time_M!CL$9</f>
        <v>81</v>
      </c>
      <c r="CM46" s="589">
        <f xml:space="preserve"> Time_M!CM$9</f>
        <v>82</v>
      </c>
      <c r="CN46" s="589">
        <f xml:space="preserve"> Time_M!CN$9</f>
        <v>83</v>
      </c>
      <c r="CO46" s="589">
        <f xml:space="preserve"> Time_M!CO$9</f>
        <v>84</v>
      </c>
      <c r="CP46" s="589">
        <f xml:space="preserve"> Time_M!CP$9</f>
        <v>85</v>
      </c>
      <c r="CQ46" s="589">
        <f xml:space="preserve"> Time_M!CQ$9</f>
        <v>86</v>
      </c>
      <c r="CR46" s="589">
        <f xml:space="preserve"> Time_M!CR$9</f>
        <v>87</v>
      </c>
      <c r="CS46" s="589">
        <f xml:space="preserve"> Time_M!CS$9</f>
        <v>88</v>
      </c>
      <c r="CT46" s="589">
        <f xml:space="preserve"> Time_M!CT$9</f>
        <v>89</v>
      </c>
      <c r="CU46" s="589">
        <f xml:space="preserve"> Time_M!CU$9</f>
        <v>90</v>
      </c>
      <c r="CV46" s="589">
        <f xml:space="preserve"> Time_M!CV$9</f>
        <v>91</v>
      </c>
      <c r="CW46" s="589">
        <f xml:space="preserve"> Time_M!CW$9</f>
        <v>92</v>
      </c>
      <c r="CX46" s="589">
        <f xml:space="preserve"> Time_M!CX$9</f>
        <v>93</v>
      </c>
      <c r="CY46" s="589">
        <f xml:space="preserve"> Time_M!CY$9</f>
        <v>94</v>
      </c>
      <c r="CZ46" s="589">
        <f xml:space="preserve"> Time_M!CZ$9</f>
        <v>95</v>
      </c>
      <c r="DA46" s="589">
        <f xml:space="preserve"> Time_M!DA$9</f>
        <v>96</v>
      </c>
      <c r="DB46" s="589">
        <f xml:space="preserve"> Time_M!DB$9</f>
        <v>97</v>
      </c>
      <c r="DC46" s="589">
        <f xml:space="preserve"> Time_M!DC$9</f>
        <v>98</v>
      </c>
      <c r="DD46" s="589">
        <f xml:space="preserve"> Time_M!DD$9</f>
        <v>99</v>
      </c>
      <c r="DE46" s="589">
        <f xml:space="preserve"> Time_M!DE$9</f>
        <v>100</v>
      </c>
      <c r="DF46" s="589">
        <f xml:space="preserve"> Time_M!DF$9</f>
        <v>101</v>
      </c>
      <c r="DG46" s="589">
        <f xml:space="preserve"> Time_M!DG$9</f>
        <v>102</v>
      </c>
      <c r="DH46" s="589">
        <f xml:space="preserve"> Time_M!DH$9</f>
        <v>103</v>
      </c>
      <c r="DI46" s="589">
        <f xml:space="preserve"> Time_M!DI$9</f>
        <v>104</v>
      </c>
      <c r="DJ46" s="589">
        <f xml:space="preserve"> Time_M!DJ$9</f>
        <v>105</v>
      </c>
      <c r="DK46" s="589">
        <f xml:space="preserve"> Time_M!DK$9</f>
        <v>106</v>
      </c>
      <c r="DL46" s="589">
        <f xml:space="preserve"> Time_M!DL$9</f>
        <v>107</v>
      </c>
      <c r="DM46" s="589">
        <f xml:space="preserve"> Time_M!DM$9</f>
        <v>108</v>
      </c>
      <c r="DN46" s="589">
        <f xml:space="preserve"> Time_M!DN$9</f>
        <v>109</v>
      </c>
      <c r="DO46" s="589">
        <f xml:space="preserve"> Time_M!DO$9</f>
        <v>110</v>
      </c>
      <c r="DP46" s="589">
        <f xml:space="preserve"> Time_M!DP$9</f>
        <v>111</v>
      </c>
      <c r="DQ46" s="589">
        <f xml:space="preserve"> Time_M!DQ$9</f>
        <v>112</v>
      </c>
      <c r="DR46" s="589">
        <f xml:space="preserve"> Time_M!DR$9</f>
        <v>113</v>
      </c>
      <c r="DS46" s="589">
        <f xml:space="preserve"> Time_M!DS$9</f>
        <v>114</v>
      </c>
      <c r="DT46" s="589">
        <f xml:space="preserve"> Time_M!DT$9</f>
        <v>115</v>
      </c>
      <c r="DU46" s="589">
        <f xml:space="preserve"> Time_M!DU$9</f>
        <v>116</v>
      </c>
      <c r="DV46" s="589">
        <f xml:space="preserve"> Time_M!DV$9</f>
        <v>117</v>
      </c>
      <c r="DW46" s="589">
        <f xml:space="preserve"> Time_M!DW$9</f>
        <v>118</v>
      </c>
      <c r="DX46" s="589">
        <f xml:space="preserve"> Time_M!DX$9</f>
        <v>119</v>
      </c>
      <c r="DY46" s="589">
        <f xml:space="preserve"> Time_M!DY$9</f>
        <v>120</v>
      </c>
      <c r="DZ46" s="589">
        <f xml:space="preserve"> Time_M!DZ$9</f>
        <v>121</v>
      </c>
      <c r="EA46" s="589">
        <f xml:space="preserve"> Time_M!EA$9</f>
        <v>122</v>
      </c>
      <c r="EB46" s="589">
        <f xml:space="preserve"> Time_M!EB$9</f>
        <v>123</v>
      </c>
      <c r="EC46" s="589">
        <f xml:space="preserve"> Time_M!EC$9</f>
        <v>124</v>
      </c>
      <c r="ED46" s="589">
        <f xml:space="preserve"> Time_M!ED$9</f>
        <v>125</v>
      </c>
      <c r="EE46" s="589">
        <f xml:space="preserve"> Time_M!EE$9</f>
        <v>126</v>
      </c>
      <c r="EF46" s="589">
        <f xml:space="preserve"> Time_M!EF$9</f>
        <v>127</v>
      </c>
      <c r="EG46" s="589">
        <f xml:space="preserve"> Time_M!EG$9</f>
        <v>128</v>
      </c>
      <c r="EH46" s="589">
        <f xml:space="preserve"> Time_M!EH$9</f>
        <v>129</v>
      </c>
    </row>
    <row r="47" spans="1:138" s="146" customFormat="1" ht="15" customHeight="1" outlineLevel="1" x14ac:dyDescent="0.35">
      <c r="B47" s="942"/>
      <c r="E47" s="457" t="str">
        <f>E11</f>
        <v>Payment from DISCOM (Upfront)</v>
      </c>
      <c r="F47" s="457">
        <f xml:space="preserve"> 'Monthly Financials'!F$14</f>
        <v>0</v>
      </c>
      <c r="G47" s="457" t="str">
        <f xml:space="preserve"> 'Monthly Financials'!G$14</f>
        <v xml:space="preserve">INR Cr </v>
      </c>
      <c r="H47" s="457">
        <f>SUM(J47:EH47)</f>
        <v>243.07591525423723</v>
      </c>
      <c r="I47" s="402"/>
      <c r="J47" s="589">
        <f>J11</f>
        <v>0</v>
      </c>
      <c r="K47" s="589">
        <f t="shared" ref="K47:BV48" si="31">K11</f>
        <v>0</v>
      </c>
      <c r="L47" s="589">
        <f t="shared" si="31"/>
        <v>0</v>
      </c>
      <c r="M47" s="589">
        <f t="shared" si="31"/>
        <v>0</v>
      </c>
      <c r="N47" s="589">
        <f t="shared" si="31"/>
        <v>0</v>
      </c>
      <c r="O47" s="589">
        <f t="shared" si="31"/>
        <v>0</v>
      </c>
      <c r="P47" s="589">
        <f t="shared" si="31"/>
        <v>0</v>
      </c>
      <c r="Q47" s="589">
        <f t="shared" si="31"/>
        <v>0</v>
      </c>
      <c r="R47" s="589">
        <f t="shared" si="31"/>
        <v>0</v>
      </c>
      <c r="S47" s="589">
        <f t="shared" si="31"/>
        <v>4.8063686440677973</v>
      </c>
      <c r="T47" s="589">
        <f t="shared" si="31"/>
        <v>7.6779661016949161</v>
      </c>
      <c r="U47" s="589">
        <f t="shared" si="31"/>
        <v>8.4406779661016955</v>
      </c>
      <c r="V47" s="589">
        <f t="shared" si="31"/>
        <v>8.4406779661016955</v>
      </c>
      <c r="W47" s="589">
        <f t="shared" si="31"/>
        <v>8.4406779661016955</v>
      </c>
      <c r="X47" s="589">
        <f t="shared" si="31"/>
        <v>9.9661016949152543</v>
      </c>
      <c r="Y47" s="589">
        <f t="shared" si="31"/>
        <v>12.076271186440678</v>
      </c>
      <c r="Z47" s="589">
        <f t="shared" si="31"/>
        <v>15.0635593220339</v>
      </c>
      <c r="AA47" s="589">
        <f t="shared" si="31"/>
        <v>17.466101694915256</v>
      </c>
      <c r="AB47" s="589">
        <f t="shared" si="31"/>
        <v>21.038135593220339</v>
      </c>
      <c r="AC47" s="589">
        <f t="shared" si="31"/>
        <v>24.217283898305084</v>
      </c>
      <c r="AD47" s="589">
        <f t="shared" si="31"/>
        <v>11.822033898305085</v>
      </c>
      <c r="AE47" s="589">
        <f t="shared" si="31"/>
        <v>11.822033898305085</v>
      </c>
      <c r="AF47" s="589">
        <f t="shared" si="31"/>
        <v>11.822033898305085</v>
      </c>
      <c r="AG47" s="589">
        <f t="shared" si="31"/>
        <v>11.822033898305085</v>
      </c>
      <c r="AH47" s="589">
        <f t="shared" si="31"/>
        <v>11.822033898305085</v>
      </c>
      <c r="AI47" s="589">
        <f t="shared" si="31"/>
        <v>11.822033898305085</v>
      </c>
      <c r="AJ47" s="589">
        <f t="shared" si="31"/>
        <v>11.822033898305085</v>
      </c>
      <c r="AK47" s="589">
        <f t="shared" si="31"/>
        <v>11.822033898305085</v>
      </c>
      <c r="AL47" s="589">
        <f t="shared" si="31"/>
        <v>10.865822033898306</v>
      </c>
      <c r="AM47" s="589">
        <f t="shared" si="31"/>
        <v>0</v>
      </c>
      <c r="AN47" s="589">
        <f t="shared" si="31"/>
        <v>0</v>
      </c>
      <c r="AO47" s="589">
        <f t="shared" si="31"/>
        <v>0</v>
      </c>
      <c r="AP47" s="589">
        <f t="shared" si="31"/>
        <v>0</v>
      </c>
      <c r="AQ47" s="589">
        <f t="shared" si="31"/>
        <v>0</v>
      </c>
      <c r="AR47" s="589">
        <f t="shared" si="31"/>
        <v>0</v>
      </c>
      <c r="AS47" s="589">
        <f t="shared" si="31"/>
        <v>0</v>
      </c>
      <c r="AT47" s="589">
        <f t="shared" si="31"/>
        <v>0</v>
      </c>
      <c r="AU47" s="589">
        <f t="shared" si="31"/>
        <v>0</v>
      </c>
      <c r="AV47" s="589">
        <f t="shared" si="31"/>
        <v>0</v>
      </c>
      <c r="AW47" s="589">
        <f t="shared" si="31"/>
        <v>0</v>
      </c>
      <c r="AX47" s="589">
        <f t="shared" si="31"/>
        <v>0</v>
      </c>
      <c r="AY47" s="589">
        <f t="shared" si="31"/>
        <v>0</v>
      </c>
      <c r="AZ47" s="589">
        <f t="shared" si="31"/>
        <v>0</v>
      </c>
      <c r="BA47" s="589">
        <f t="shared" si="31"/>
        <v>0</v>
      </c>
      <c r="BB47" s="589">
        <f t="shared" si="31"/>
        <v>0</v>
      </c>
      <c r="BC47" s="589">
        <f t="shared" si="31"/>
        <v>0</v>
      </c>
      <c r="BD47" s="589">
        <f t="shared" si="31"/>
        <v>0</v>
      </c>
      <c r="BE47" s="589">
        <f t="shared" si="31"/>
        <v>0</v>
      </c>
      <c r="BF47" s="589">
        <f t="shared" si="31"/>
        <v>0</v>
      </c>
      <c r="BG47" s="589">
        <f t="shared" si="31"/>
        <v>0</v>
      </c>
      <c r="BH47" s="589">
        <f t="shared" si="31"/>
        <v>0</v>
      </c>
      <c r="BI47" s="589">
        <f t="shared" si="31"/>
        <v>0</v>
      </c>
      <c r="BJ47" s="589">
        <f t="shared" si="31"/>
        <v>0</v>
      </c>
      <c r="BK47" s="589">
        <f t="shared" si="31"/>
        <v>0</v>
      </c>
      <c r="BL47" s="589">
        <f t="shared" si="31"/>
        <v>0</v>
      </c>
      <c r="BM47" s="589">
        <f t="shared" si="31"/>
        <v>0</v>
      </c>
      <c r="BN47" s="589">
        <f t="shared" si="31"/>
        <v>0</v>
      </c>
      <c r="BO47" s="589">
        <f t="shared" si="31"/>
        <v>0</v>
      </c>
      <c r="BP47" s="589">
        <f t="shared" si="31"/>
        <v>0</v>
      </c>
      <c r="BQ47" s="589">
        <f t="shared" si="31"/>
        <v>0</v>
      </c>
      <c r="BR47" s="589">
        <f t="shared" si="31"/>
        <v>0</v>
      </c>
      <c r="BS47" s="589">
        <f t="shared" si="31"/>
        <v>0</v>
      </c>
      <c r="BT47" s="589">
        <f t="shared" si="31"/>
        <v>0</v>
      </c>
      <c r="BU47" s="589">
        <f t="shared" si="31"/>
        <v>0</v>
      </c>
      <c r="BV47" s="589">
        <f t="shared" si="31"/>
        <v>0</v>
      </c>
      <c r="BW47" s="589">
        <f t="shared" ref="BW47:EH48" si="32">BW11</f>
        <v>0</v>
      </c>
      <c r="BX47" s="589">
        <f t="shared" si="32"/>
        <v>0</v>
      </c>
      <c r="BY47" s="589">
        <f t="shared" si="32"/>
        <v>0</v>
      </c>
      <c r="BZ47" s="589">
        <f t="shared" si="32"/>
        <v>0</v>
      </c>
      <c r="CA47" s="589">
        <f t="shared" si="32"/>
        <v>0</v>
      </c>
      <c r="CB47" s="589">
        <f t="shared" si="32"/>
        <v>0</v>
      </c>
      <c r="CC47" s="589">
        <f t="shared" si="32"/>
        <v>0</v>
      </c>
      <c r="CD47" s="589">
        <f t="shared" si="32"/>
        <v>0</v>
      </c>
      <c r="CE47" s="589">
        <f t="shared" si="32"/>
        <v>0</v>
      </c>
      <c r="CF47" s="589">
        <f t="shared" si="32"/>
        <v>0</v>
      </c>
      <c r="CG47" s="589">
        <f t="shared" si="32"/>
        <v>0</v>
      </c>
      <c r="CH47" s="589">
        <f t="shared" si="32"/>
        <v>0</v>
      </c>
      <c r="CI47" s="589">
        <f t="shared" si="32"/>
        <v>0</v>
      </c>
      <c r="CJ47" s="589">
        <f t="shared" si="32"/>
        <v>0</v>
      </c>
      <c r="CK47" s="589">
        <f t="shared" si="32"/>
        <v>0</v>
      </c>
      <c r="CL47" s="589">
        <f t="shared" si="32"/>
        <v>0</v>
      </c>
      <c r="CM47" s="589">
        <f t="shared" si="32"/>
        <v>0</v>
      </c>
      <c r="CN47" s="589">
        <f t="shared" si="32"/>
        <v>0</v>
      </c>
      <c r="CO47" s="589">
        <f t="shared" si="32"/>
        <v>0</v>
      </c>
      <c r="CP47" s="589">
        <f t="shared" si="32"/>
        <v>0</v>
      </c>
      <c r="CQ47" s="589">
        <f t="shared" si="32"/>
        <v>0</v>
      </c>
      <c r="CR47" s="589">
        <f t="shared" si="32"/>
        <v>0</v>
      </c>
      <c r="CS47" s="589">
        <f t="shared" si="32"/>
        <v>0</v>
      </c>
      <c r="CT47" s="589">
        <f t="shared" si="32"/>
        <v>0</v>
      </c>
      <c r="CU47" s="589">
        <f t="shared" si="32"/>
        <v>0</v>
      </c>
      <c r="CV47" s="589">
        <f t="shared" si="32"/>
        <v>0</v>
      </c>
      <c r="CW47" s="589">
        <f t="shared" si="32"/>
        <v>0</v>
      </c>
      <c r="CX47" s="589">
        <f t="shared" si="32"/>
        <v>0</v>
      </c>
      <c r="CY47" s="589">
        <f t="shared" si="32"/>
        <v>0</v>
      </c>
      <c r="CZ47" s="589">
        <f t="shared" si="32"/>
        <v>0</v>
      </c>
      <c r="DA47" s="589">
        <f t="shared" si="32"/>
        <v>0</v>
      </c>
      <c r="DB47" s="589">
        <f t="shared" si="32"/>
        <v>0</v>
      </c>
      <c r="DC47" s="589">
        <f t="shared" si="32"/>
        <v>0</v>
      </c>
      <c r="DD47" s="589">
        <f t="shared" si="32"/>
        <v>0</v>
      </c>
      <c r="DE47" s="589">
        <f t="shared" si="32"/>
        <v>0</v>
      </c>
      <c r="DF47" s="589">
        <f t="shared" si="32"/>
        <v>0</v>
      </c>
      <c r="DG47" s="589">
        <f t="shared" si="32"/>
        <v>0</v>
      </c>
      <c r="DH47" s="589">
        <f t="shared" si="32"/>
        <v>0</v>
      </c>
      <c r="DI47" s="589">
        <f t="shared" si="32"/>
        <v>0</v>
      </c>
      <c r="DJ47" s="589">
        <f t="shared" si="32"/>
        <v>0</v>
      </c>
      <c r="DK47" s="589">
        <f t="shared" si="32"/>
        <v>0</v>
      </c>
      <c r="DL47" s="589">
        <f t="shared" si="32"/>
        <v>0</v>
      </c>
      <c r="DM47" s="589">
        <f t="shared" si="32"/>
        <v>0</v>
      </c>
      <c r="DN47" s="589">
        <f t="shared" si="32"/>
        <v>0</v>
      </c>
      <c r="DO47" s="589">
        <f t="shared" si="32"/>
        <v>0</v>
      </c>
      <c r="DP47" s="589">
        <f t="shared" si="32"/>
        <v>0</v>
      </c>
      <c r="DQ47" s="589">
        <f t="shared" si="32"/>
        <v>0</v>
      </c>
      <c r="DR47" s="589">
        <f t="shared" si="32"/>
        <v>0</v>
      </c>
      <c r="DS47" s="589">
        <f t="shared" si="32"/>
        <v>0</v>
      </c>
      <c r="DT47" s="589">
        <f t="shared" si="32"/>
        <v>0</v>
      </c>
      <c r="DU47" s="589">
        <f t="shared" si="32"/>
        <v>0</v>
      </c>
      <c r="DV47" s="589">
        <f t="shared" si="32"/>
        <v>0</v>
      </c>
      <c r="DW47" s="589">
        <f t="shared" si="32"/>
        <v>0</v>
      </c>
      <c r="DX47" s="589">
        <f t="shared" si="32"/>
        <v>0</v>
      </c>
      <c r="DY47" s="589">
        <f t="shared" si="32"/>
        <v>0</v>
      </c>
      <c r="DZ47" s="589">
        <f t="shared" si="32"/>
        <v>0</v>
      </c>
      <c r="EA47" s="589">
        <f t="shared" si="32"/>
        <v>0</v>
      </c>
      <c r="EB47" s="589">
        <f t="shared" si="32"/>
        <v>0</v>
      </c>
      <c r="EC47" s="589">
        <f t="shared" si="32"/>
        <v>0</v>
      </c>
      <c r="ED47" s="589">
        <f t="shared" si="32"/>
        <v>0</v>
      </c>
      <c r="EE47" s="589">
        <f t="shared" si="32"/>
        <v>0</v>
      </c>
      <c r="EF47" s="589">
        <f t="shared" si="32"/>
        <v>0</v>
      </c>
      <c r="EG47" s="589">
        <f t="shared" si="32"/>
        <v>0</v>
      </c>
      <c r="EH47" s="589">
        <f t="shared" si="32"/>
        <v>0</v>
      </c>
    </row>
    <row r="48" spans="1:138" s="457" customFormat="1" ht="15" customHeight="1" outlineLevel="1" x14ac:dyDescent="0.35">
      <c r="B48" s="244"/>
      <c r="E48" s="457" t="str">
        <f>E12</f>
        <v>Payment from DISCOM (Cable)</v>
      </c>
      <c r="F48" s="457">
        <f xml:space="preserve"> 'Monthly Financials'!F$14</f>
        <v>0</v>
      </c>
      <c r="G48" s="457" t="str">
        <f xml:space="preserve"> 'Monthly Financials'!G$14</f>
        <v xml:space="preserve">INR Cr </v>
      </c>
      <c r="H48" s="457">
        <f>SUM(J48:EH48)</f>
        <v>196.13900519039998</v>
      </c>
      <c r="I48" s="457">
        <f xml:space="preserve"> 'Monthly Financials'!I$14</f>
        <v>0</v>
      </c>
      <c r="J48" s="589">
        <f t="shared" ref="J48:BU48" si="33">J12</f>
        <v>0</v>
      </c>
      <c r="K48" s="589">
        <f t="shared" si="33"/>
        <v>0</v>
      </c>
      <c r="L48" s="589">
        <f t="shared" si="33"/>
        <v>0</v>
      </c>
      <c r="M48" s="589">
        <f t="shared" si="33"/>
        <v>0</v>
      </c>
      <c r="N48" s="589">
        <f t="shared" si="33"/>
        <v>0</v>
      </c>
      <c r="O48" s="589">
        <f t="shared" si="33"/>
        <v>0</v>
      </c>
      <c r="P48" s="589">
        <f t="shared" si="33"/>
        <v>0</v>
      </c>
      <c r="Q48" s="589">
        <f t="shared" si="33"/>
        <v>3.4945304118402265</v>
      </c>
      <c r="R48" s="589">
        <f t="shared" si="33"/>
        <v>0</v>
      </c>
      <c r="S48" s="589">
        <f t="shared" si="33"/>
        <v>0</v>
      </c>
      <c r="T48" s="589">
        <f t="shared" si="33"/>
        <v>17.999163008626709</v>
      </c>
      <c r="U48" s="589">
        <f t="shared" si="33"/>
        <v>0</v>
      </c>
      <c r="V48" s="589">
        <f t="shared" si="33"/>
        <v>0</v>
      </c>
      <c r="W48" s="589">
        <f t="shared" si="33"/>
        <v>23.101287955953964</v>
      </c>
      <c r="X48" s="589">
        <f t="shared" si="33"/>
        <v>0</v>
      </c>
      <c r="Y48" s="589">
        <f t="shared" si="33"/>
        <v>0</v>
      </c>
      <c r="Z48" s="589">
        <f t="shared" si="33"/>
        <v>38.124211411973107</v>
      </c>
      <c r="AA48" s="589">
        <f t="shared" si="33"/>
        <v>0</v>
      </c>
      <c r="AB48" s="589">
        <f t="shared" si="33"/>
        <v>0</v>
      </c>
      <c r="AC48" s="589">
        <f t="shared" si="33"/>
        <v>37.422031466097195</v>
      </c>
      <c r="AD48" s="589">
        <f t="shared" si="33"/>
        <v>0</v>
      </c>
      <c r="AE48" s="589">
        <f t="shared" si="33"/>
        <v>0</v>
      </c>
      <c r="AF48" s="589">
        <f t="shared" si="33"/>
        <v>32.951223618155197</v>
      </c>
      <c r="AG48" s="589">
        <f t="shared" si="33"/>
        <v>0</v>
      </c>
      <c r="AH48" s="589">
        <f t="shared" si="33"/>
        <v>0</v>
      </c>
      <c r="AI48" s="589">
        <f t="shared" si="33"/>
        <v>32.951223618155197</v>
      </c>
      <c r="AJ48" s="589">
        <f t="shared" si="33"/>
        <v>0</v>
      </c>
      <c r="AK48" s="589">
        <f t="shared" si="33"/>
        <v>0</v>
      </c>
      <c r="AL48" s="589">
        <f t="shared" si="33"/>
        <v>10.095333699598376</v>
      </c>
      <c r="AM48" s="589">
        <f t="shared" si="33"/>
        <v>0</v>
      </c>
      <c r="AN48" s="589">
        <f t="shared" si="33"/>
        <v>0</v>
      </c>
      <c r="AO48" s="589">
        <f t="shared" si="33"/>
        <v>0</v>
      </c>
      <c r="AP48" s="589">
        <f t="shared" si="33"/>
        <v>0</v>
      </c>
      <c r="AQ48" s="589">
        <f t="shared" si="33"/>
        <v>0</v>
      </c>
      <c r="AR48" s="589">
        <f t="shared" si="33"/>
        <v>0</v>
      </c>
      <c r="AS48" s="589">
        <f t="shared" si="33"/>
        <v>0</v>
      </c>
      <c r="AT48" s="589">
        <f t="shared" si="33"/>
        <v>0</v>
      </c>
      <c r="AU48" s="589">
        <f t="shared" si="33"/>
        <v>0</v>
      </c>
      <c r="AV48" s="589">
        <f t="shared" si="33"/>
        <v>0</v>
      </c>
      <c r="AW48" s="589">
        <f t="shared" si="33"/>
        <v>0</v>
      </c>
      <c r="AX48" s="589">
        <f t="shared" si="33"/>
        <v>0</v>
      </c>
      <c r="AY48" s="589">
        <f t="shared" si="33"/>
        <v>0</v>
      </c>
      <c r="AZ48" s="589">
        <f t="shared" si="33"/>
        <v>0</v>
      </c>
      <c r="BA48" s="589">
        <f t="shared" si="33"/>
        <v>0</v>
      </c>
      <c r="BB48" s="589">
        <f t="shared" si="33"/>
        <v>0</v>
      </c>
      <c r="BC48" s="589">
        <f t="shared" si="33"/>
        <v>0</v>
      </c>
      <c r="BD48" s="589">
        <f t="shared" si="33"/>
        <v>0</v>
      </c>
      <c r="BE48" s="589">
        <f t="shared" si="33"/>
        <v>0</v>
      </c>
      <c r="BF48" s="589">
        <f t="shared" si="33"/>
        <v>0</v>
      </c>
      <c r="BG48" s="589">
        <f t="shared" si="33"/>
        <v>0</v>
      </c>
      <c r="BH48" s="589">
        <f t="shared" si="33"/>
        <v>0</v>
      </c>
      <c r="BI48" s="589">
        <f t="shared" si="33"/>
        <v>0</v>
      </c>
      <c r="BJ48" s="589">
        <f t="shared" si="33"/>
        <v>0</v>
      </c>
      <c r="BK48" s="589">
        <f t="shared" si="33"/>
        <v>0</v>
      </c>
      <c r="BL48" s="589">
        <f t="shared" si="33"/>
        <v>0</v>
      </c>
      <c r="BM48" s="589">
        <f t="shared" si="33"/>
        <v>0</v>
      </c>
      <c r="BN48" s="589">
        <f t="shared" si="33"/>
        <v>0</v>
      </c>
      <c r="BO48" s="589">
        <f t="shared" si="33"/>
        <v>0</v>
      </c>
      <c r="BP48" s="589">
        <f t="shared" si="33"/>
        <v>0</v>
      </c>
      <c r="BQ48" s="589">
        <f t="shared" si="33"/>
        <v>0</v>
      </c>
      <c r="BR48" s="589">
        <f t="shared" si="33"/>
        <v>0</v>
      </c>
      <c r="BS48" s="589">
        <f t="shared" si="33"/>
        <v>0</v>
      </c>
      <c r="BT48" s="589">
        <f t="shared" si="33"/>
        <v>0</v>
      </c>
      <c r="BU48" s="589">
        <f t="shared" si="33"/>
        <v>0</v>
      </c>
      <c r="BV48" s="589">
        <f t="shared" si="31"/>
        <v>0</v>
      </c>
      <c r="BW48" s="589">
        <f t="shared" si="32"/>
        <v>0</v>
      </c>
      <c r="BX48" s="589">
        <f t="shared" si="32"/>
        <v>0</v>
      </c>
      <c r="BY48" s="589">
        <f t="shared" si="32"/>
        <v>0</v>
      </c>
      <c r="BZ48" s="589">
        <f t="shared" si="32"/>
        <v>0</v>
      </c>
      <c r="CA48" s="589">
        <f t="shared" si="32"/>
        <v>0</v>
      </c>
      <c r="CB48" s="589">
        <f t="shared" si="32"/>
        <v>0</v>
      </c>
      <c r="CC48" s="589">
        <f t="shared" si="32"/>
        <v>0</v>
      </c>
      <c r="CD48" s="589">
        <f t="shared" si="32"/>
        <v>0</v>
      </c>
      <c r="CE48" s="589">
        <f t="shared" si="32"/>
        <v>0</v>
      </c>
      <c r="CF48" s="589">
        <f t="shared" si="32"/>
        <v>0</v>
      </c>
      <c r="CG48" s="589">
        <f t="shared" si="32"/>
        <v>0</v>
      </c>
      <c r="CH48" s="589">
        <f t="shared" si="32"/>
        <v>0</v>
      </c>
      <c r="CI48" s="589">
        <f t="shared" si="32"/>
        <v>0</v>
      </c>
      <c r="CJ48" s="589">
        <f t="shared" si="32"/>
        <v>0</v>
      </c>
      <c r="CK48" s="589">
        <f t="shared" si="32"/>
        <v>0</v>
      </c>
      <c r="CL48" s="589">
        <f t="shared" si="32"/>
        <v>0</v>
      </c>
      <c r="CM48" s="589">
        <f t="shared" si="32"/>
        <v>0</v>
      </c>
      <c r="CN48" s="589">
        <f t="shared" si="32"/>
        <v>0</v>
      </c>
      <c r="CO48" s="589">
        <f t="shared" si="32"/>
        <v>0</v>
      </c>
      <c r="CP48" s="589">
        <f t="shared" si="32"/>
        <v>0</v>
      </c>
      <c r="CQ48" s="589">
        <f t="shared" si="32"/>
        <v>0</v>
      </c>
      <c r="CR48" s="589">
        <f t="shared" si="32"/>
        <v>0</v>
      </c>
      <c r="CS48" s="589">
        <f t="shared" si="32"/>
        <v>0</v>
      </c>
      <c r="CT48" s="589">
        <f t="shared" si="32"/>
        <v>0</v>
      </c>
      <c r="CU48" s="589">
        <f t="shared" si="32"/>
        <v>0</v>
      </c>
      <c r="CV48" s="589">
        <f t="shared" si="32"/>
        <v>0</v>
      </c>
      <c r="CW48" s="589">
        <f t="shared" si="32"/>
        <v>0</v>
      </c>
      <c r="CX48" s="589">
        <f t="shared" si="32"/>
        <v>0</v>
      </c>
      <c r="CY48" s="589">
        <f t="shared" si="32"/>
        <v>0</v>
      </c>
      <c r="CZ48" s="589">
        <f t="shared" si="32"/>
        <v>0</v>
      </c>
      <c r="DA48" s="589">
        <f t="shared" si="32"/>
        <v>0</v>
      </c>
      <c r="DB48" s="589">
        <f t="shared" si="32"/>
        <v>0</v>
      </c>
      <c r="DC48" s="589">
        <f t="shared" si="32"/>
        <v>0</v>
      </c>
      <c r="DD48" s="589">
        <f t="shared" si="32"/>
        <v>0</v>
      </c>
      <c r="DE48" s="589">
        <f t="shared" si="32"/>
        <v>0</v>
      </c>
      <c r="DF48" s="589">
        <f t="shared" si="32"/>
        <v>0</v>
      </c>
      <c r="DG48" s="589">
        <f t="shared" si="32"/>
        <v>0</v>
      </c>
      <c r="DH48" s="589">
        <f t="shared" si="32"/>
        <v>0</v>
      </c>
      <c r="DI48" s="589">
        <f t="shared" si="32"/>
        <v>0</v>
      </c>
      <c r="DJ48" s="589">
        <f t="shared" si="32"/>
        <v>0</v>
      </c>
      <c r="DK48" s="589">
        <f t="shared" si="32"/>
        <v>0</v>
      </c>
      <c r="DL48" s="589">
        <f t="shared" si="32"/>
        <v>0</v>
      </c>
      <c r="DM48" s="589">
        <f t="shared" si="32"/>
        <v>0</v>
      </c>
      <c r="DN48" s="589">
        <f t="shared" si="32"/>
        <v>0</v>
      </c>
      <c r="DO48" s="589">
        <f t="shared" si="32"/>
        <v>0</v>
      </c>
      <c r="DP48" s="589">
        <f t="shared" si="32"/>
        <v>0</v>
      </c>
      <c r="DQ48" s="589">
        <f t="shared" si="32"/>
        <v>0</v>
      </c>
      <c r="DR48" s="589">
        <f t="shared" si="32"/>
        <v>0</v>
      </c>
      <c r="DS48" s="589">
        <f t="shared" si="32"/>
        <v>0</v>
      </c>
      <c r="DT48" s="589">
        <f t="shared" si="32"/>
        <v>0</v>
      </c>
      <c r="DU48" s="589">
        <f t="shared" si="32"/>
        <v>0</v>
      </c>
      <c r="DV48" s="589">
        <f t="shared" si="32"/>
        <v>0</v>
      </c>
      <c r="DW48" s="589">
        <f t="shared" si="32"/>
        <v>0</v>
      </c>
      <c r="DX48" s="589">
        <f t="shared" si="32"/>
        <v>0</v>
      </c>
      <c r="DY48" s="589">
        <f t="shared" si="32"/>
        <v>0</v>
      </c>
      <c r="DZ48" s="589">
        <f t="shared" si="32"/>
        <v>0</v>
      </c>
      <c r="EA48" s="589">
        <f t="shared" si="32"/>
        <v>0</v>
      </c>
      <c r="EB48" s="589">
        <f t="shared" si="32"/>
        <v>0</v>
      </c>
      <c r="EC48" s="589">
        <f t="shared" si="32"/>
        <v>0</v>
      </c>
      <c r="ED48" s="589">
        <f t="shared" si="32"/>
        <v>0</v>
      </c>
      <c r="EE48" s="589">
        <f t="shared" si="32"/>
        <v>0</v>
      </c>
      <c r="EF48" s="589">
        <f t="shared" si="32"/>
        <v>0</v>
      </c>
      <c r="EG48" s="589">
        <f t="shared" si="32"/>
        <v>0</v>
      </c>
      <c r="EH48" s="589">
        <f t="shared" si="32"/>
        <v>0</v>
      </c>
    </row>
    <row r="49" spans="2:138" s="457" customFormat="1" ht="15" customHeight="1" outlineLevel="1" x14ac:dyDescent="0.35">
      <c r="B49" s="244"/>
      <c r="E49" s="457" t="str">
        <f>E47</f>
        <v>Payment from DISCOM (Upfront)</v>
      </c>
      <c r="F49" s="457">
        <f xml:space="preserve"> 'Monthly Financials'!F$14</f>
        <v>0</v>
      </c>
      <c r="G49" s="402" t="s">
        <v>473</v>
      </c>
      <c r="H49" s="449">
        <f xml:space="preserve"> SUM(J49:EH49)</f>
        <v>243.07591525423723</v>
      </c>
      <c r="J49" s="589" cm="1">
        <f t="array" ref="J49">+_xlfn.IFNA(INDEX($J$47:$EH$47,,MATCH(J$46-$F$44,$J$46:$EH$46,)),)*0+IF(J3=EOMONTH(NTBA!$F$19,NTBA!$F$52),SUM('Monthly Financials'!$I$47:J47),0)</f>
        <v>0</v>
      </c>
      <c r="K49" s="589" cm="1">
        <f t="array" ref="K49">+_xlfn.IFNA(INDEX($J$47:$EH$47,,MATCH(K$46-$F$44,$J$46:$EH$46,)),)*0+IF(K3=EOMONTH(NTBA!$F$19,NTBA!$F$52),SUM('Monthly Financials'!$I$47:K47),0)</f>
        <v>0</v>
      </c>
      <c r="L49" s="589" cm="1">
        <f t="array" ref="L49">+_xlfn.IFNA(INDEX($J$47:$EH$47,,MATCH(L$46-$F$44,$J$46:$EH$46,)),)*0+IF(L3=EOMONTH(NTBA!$F$19,NTBA!$F$52),SUM('Monthly Financials'!$I$47:L47),0)</f>
        <v>0</v>
      </c>
      <c r="M49" s="589" cm="1">
        <f t="array" ref="M49">+_xlfn.IFNA(INDEX($J$47:$EH$47,,MATCH(M$46-$F$44,$J$46:$EH$46,)),)*0+IF(M3=EOMONTH(NTBA!$F$19,NTBA!$F$52),SUM('Monthly Financials'!$I$47:M47),0)</f>
        <v>0</v>
      </c>
      <c r="N49" s="589" cm="1">
        <f t="array" ref="N49">+_xlfn.IFNA(INDEX($J$47:$EH$47,,MATCH(N$46-$F$44,$J$46:$EH$46,)),)*0+IF(N3=EOMONTH(NTBA!$F$19,NTBA!$F$52),SUM('Monthly Financials'!$I$47:N47),0)</f>
        <v>0</v>
      </c>
      <c r="O49" s="589" cm="1">
        <f t="array" ref="O49">+_xlfn.IFNA(INDEX($J$47:$EH$47,,MATCH(O$46-$F$44,$J$46:$EH$46,)),)*0+IF(O3=EOMONTH(NTBA!$F$19,NTBA!$F$52),SUM('Monthly Financials'!$I$47:O47),0)</f>
        <v>0</v>
      </c>
      <c r="P49" s="589" cm="1">
        <f t="array" ref="P49">+_xlfn.IFNA(INDEX($J$47:$EH$47,,MATCH(P$46-$F$44,$J$46:$EH$46,)),)*0+IF(P3=EOMONTH(NTBA!$F$19,NTBA!$F$52),SUM('Monthly Financials'!$I$47:P47),0)</f>
        <v>0</v>
      </c>
      <c r="Q49" s="589" cm="1">
        <f t="array" ref="Q49">+_xlfn.IFNA(INDEX($J$47:$EH$47,,MATCH(Q$46-$F$44,$J$46:$EH$46,)),)*0+IF(Q3=EOMONTH(NTBA!$F$19,NTBA!$F$52),SUM('Monthly Financials'!$I$47:Q47),0)</f>
        <v>0</v>
      </c>
      <c r="R49" s="589" cm="1">
        <f t="array" ref="R49">+_xlfn.IFNA(INDEX($J$47:$EH$47,,MATCH(R$46-$F$44,$J$46:$EH$46,)),)*0+IF(R3=EOMONTH(NTBA!$F$19,NTBA!$F$52),SUM('Monthly Financials'!$I$47:R47),0)</f>
        <v>0</v>
      </c>
      <c r="S49" s="589" cm="1">
        <f t="array" ref="S49">+_xlfn.IFNA(INDEX($J$47:$EH$47,,MATCH(S$46-$F$44,$J$46:$EH$46,)),)*0+IF(S3=EOMONTH(NTBA!$F$19,NTBA!$F$52),SUM('Monthly Financials'!$I$47:S47),0)</f>
        <v>0</v>
      </c>
      <c r="T49" s="589" cm="1">
        <f t="array" ref="T49">+_xlfn.IFNA(INDEX($J$47:$EH$47,,MATCH(T$46-$F$44,$J$46:$EH$46,)),)*0+IF(T3=EOMONTH(NTBA!$F$19,NTBA!$F$52),SUM('Monthly Financials'!$I$47:T47),0)</f>
        <v>0</v>
      </c>
      <c r="U49" s="589" cm="1">
        <f t="array" ref="U49">+_xlfn.IFNA(INDEX($J$47:$EH$47,,MATCH(U$46-$F$44,$J$46:$EH$46,)),)*0+IF(U3=EOMONTH(NTBA!$F$19,NTBA!$F$52),SUM('Monthly Financials'!$I$47:U47),0)</f>
        <v>0</v>
      </c>
      <c r="V49" s="589" cm="1">
        <f t="array" ref="V49">+_xlfn.IFNA(INDEX($J$47:$EH$47,,MATCH(V$46-$F$44,$J$46:$EH$46,)),)*0+IF(V3=EOMONTH(NTBA!$F$19,NTBA!$F$52),SUM('Monthly Financials'!$I$47:V47),0)</f>
        <v>0</v>
      </c>
      <c r="W49" s="589" cm="1">
        <f t="array" ref="W49">+_xlfn.IFNA(INDEX($J$47:$EH$47,,MATCH(W$46-$F$44,$J$46:$EH$46,)),)*0+IF(W3=EOMONTH(NTBA!$F$19,NTBA!$F$52),SUM('Monthly Financials'!$I$47:W47),0)</f>
        <v>0</v>
      </c>
      <c r="X49" s="589" cm="1">
        <f t="array" ref="X49">+_xlfn.IFNA(INDEX($J$47:$EH$47,,MATCH(X$46-$F$44,$J$46:$EH$46,)),)*0+IF(X3=EOMONTH(NTBA!$F$19,NTBA!$F$52),SUM('Monthly Financials'!$I$47:X47),0)</f>
        <v>0</v>
      </c>
      <c r="Y49" s="589" cm="1">
        <f t="array" ref="Y49">+_xlfn.IFNA(INDEX($J$47:$EH$47,,MATCH(Y$46-$F$44,$J$46:$EH$46,)),)*0+IF(Y3=EOMONTH(NTBA!$F$19,NTBA!$F$52),SUM('Monthly Financials'!$I$47:Y47),0)</f>
        <v>0</v>
      </c>
      <c r="Z49" s="589" cm="1">
        <f t="array" ref="Z49">+_xlfn.IFNA(INDEX($J$47:$EH$47,,MATCH(Z$46-$F$44,$J$46:$EH$46,)),)*0+IF(Z3=EOMONTH(NTBA!$F$19,NTBA!$F$52),SUM('Monthly Financials'!$I$47:Z47),0)</f>
        <v>0</v>
      </c>
      <c r="AA49" s="589" cm="1">
        <f t="array" ref="AA49">+_xlfn.IFNA(INDEX($J$47:$EH$47,,MATCH(AA$46-$F$44,$J$46:$EH$46,)),)*0+IF(AA3=EOMONTH(NTBA!$F$19,NTBA!$F$52),SUM('Monthly Financials'!$I$47:AA47),0)</f>
        <v>0</v>
      </c>
      <c r="AB49" s="589" cm="1">
        <f t="array" ref="AB49">+_xlfn.IFNA(INDEX($J$47:$EH$47,,MATCH(AB$46-$F$44,$J$46:$EH$46,)),)*0+IF(AB3=EOMONTH(NTBA!$F$19,NTBA!$F$52),SUM('Monthly Financials'!$I$47:AB47),0)</f>
        <v>0</v>
      </c>
      <c r="AC49" s="589" cm="1">
        <f t="array" ref="AC49">+_xlfn.IFNA(INDEX($J$47:$EH$47,,MATCH(AC$46-$F$44,$J$46:$EH$46,)),)*0+IF(AC3=EOMONTH(NTBA!$F$19,NTBA!$F$52),SUM('Monthly Financials'!$I$47:AC47),0)</f>
        <v>0</v>
      </c>
      <c r="AD49" s="589" cm="1">
        <f t="array" ref="AD49">+_xlfn.IFNA(INDEX($J$47:$EH$47,,MATCH(AD$46-$F$44,$J$46:$EH$46,)),)*0+IF(AD3=EOMONTH(NTBA!$F$19,NTBA!$F$52),SUM('Monthly Financials'!$I$47:AD47),0)</f>
        <v>0</v>
      </c>
      <c r="AE49" s="589" cm="1">
        <f t="array" ref="AE49">+_xlfn.IFNA(INDEX($J$47:$EH$47,,MATCH(AE$46-$F$44,$J$46:$EH$46,)),)*0+IF(AE3=EOMONTH(NTBA!$F$19,NTBA!$F$52),SUM('Monthly Financials'!$I$47:AE47),0)</f>
        <v>0</v>
      </c>
      <c r="AF49" s="589" cm="1">
        <f t="array" ref="AF49">+_xlfn.IFNA(INDEX($J$47:$EH$47,,MATCH(AF$46-$F$44,$J$46:$EH$46,)),)*0+IF(AF3=EOMONTH(NTBA!$F$19,NTBA!$F$52),SUM('Monthly Financials'!$I$47:AF47),0)</f>
        <v>0</v>
      </c>
      <c r="AG49" s="589" cm="1">
        <f t="array" ref="AG49">+_xlfn.IFNA(INDEX($J$47:$EH$47,,MATCH(AG$46-$F$44,$J$46:$EH$46,)),)*0+IF(AG3=EOMONTH(NTBA!$F$19,NTBA!$F$52),SUM('Monthly Financials'!$I$47:AG47),0)</f>
        <v>0</v>
      </c>
      <c r="AH49" s="589" cm="1">
        <f t="array" ref="AH49">+_xlfn.IFNA(INDEX($J$47:$EH$47,,MATCH(AH$46-$F$44,$J$46:$EH$46,)),)*0+IF(AH3=EOMONTH(NTBA!$F$19,NTBA!$F$52),SUM('Monthly Financials'!$I$47:AH47),0)</f>
        <v>0</v>
      </c>
      <c r="AI49" s="589" cm="1">
        <f t="array" ref="AI49">+_xlfn.IFNA(INDEX($J$47:$EH$47,,MATCH(AI$46-$F$44,$J$46:$EH$46,)),)*0+IF(AI3=EOMONTH(NTBA!$F$19,NTBA!$F$52),SUM('Monthly Financials'!$I$47:AI47),0)</f>
        <v>0</v>
      </c>
      <c r="AJ49" s="589" cm="1">
        <f t="array" ref="AJ49">+_xlfn.IFNA(INDEX($J$47:$EH$47,,MATCH(AJ$46-$F$44,$J$46:$EH$46,)),)*0+IF(AJ3=EOMONTH(NTBA!$F$19,NTBA!$F$52),SUM('Monthly Financials'!$I$47:AJ47),0)</f>
        <v>0</v>
      </c>
      <c r="AK49" s="589" cm="1">
        <f t="array" ref="AK49">+_xlfn.IFNA(INDEX($J$47:$EH$47,,MATCH(AK$46-$F$44,$J$46:$EH$46,)),)*0+IF(AK3=EOMONTH(NTBA!$F$19,NTBA!$F$52),SUM('Monthly Financials'!$I$47:AK47),0)</f>
        <v>0</v>
      </c>
      <c r="AL49" s="589" cm="1">
        <f t="array" ref="AL49">+_xlfn.IFNA(INDEX($J$47:$EH$47,,MATCH(AL$46-$F$44,$J$46:$EH$46,)),)*0+IF(AL3=EOMONTH(NTBA!$F$19,NTBA!$F$52),SUM('Monthly Financials'!$I$47:AL47),0)</f>
        <v>0</v>
      </c>
      <c r="AM49" s="589" cm="1">
        <f t="array" ref="AM49">+_xlfn.IFNA(INDEX($J$47:$EH$47,,MATCH(AM$46-$F$44,$J$46:$EH$46,)),)*0+IF(AM3=EOMONTH(NTBA!$F$19,NTBA!$F$52),SUM('Monthly Financials'!$I$47:AM47),0)</f>
        <v>0</v>
      </c>
      <c r="AN49" s="589" cm="1">
        <f t="array" ref="AN49">+_xlfn.IFNA(INDEX($J$47:$EH$47,,MATCH(AN$46-$F$44,$J$46:$EH$46,)),)*0+IF(AN3=EOMONTH(NTBA!$F$19,NTBA!$F$52),SUM('Monthly Financials'!$I$47:AN47),0)</f>
        <v>243.07591525423723</v>
      </c>
      <c r="AO49" s="589" cm="1">
        <f t="array" ref="AO49">+_xlfn.IFNA(INDEX($J$47:$EH$47,,MATCH(AO$46-$F$44,$J$46:$EH$46,)),)*0+IF(AO3=EOMONTH(NTBA!$F$19,NTBA!$F$52),SUM('Monthly Financials'!$I$47:AO47),0)</f>
        <v>0</v>
      </c>
      <c r="AP49" s="589" cm="1">
        <f t="array" ref="AP49">+_xlfn.IFNA(INDEX($J$47:$EH$47,,MATCH(AP$46-$F$44,$J$46:$EH$46,)),)*0+IF(AP3=EOMONTH(NTBA!$F$19,NTBA!$F$52),SUM('Monthly Financials'!$I$47:AP47),0)</f>
        <v>0</v>
      </c>
      <c r="AQ49" s="589" cm="1">
        <f t="array" ref="AQ49">+_xlfn.IFNA(INDEX($J$47:$EH$47,,MATCH(AQ$46-$F$44,$J$46:$EH$46,)),)*0+IF(AQ3=EOMONTH(NTBA!$F$19,NTBA!$F$52),SUM('Monthly Financials'!$I$47:AQ47),0)</f>
        <v>0</v>
      </c>
      <c r="AR49" s="589" cm="1">
        <f t="array" ref="AR49">+_xlfn.IFNA(INDEX($J$47:$EH$47,,MATCH(AR$46-$F$44,$J$46:$EH$46,)),)*0+IF(AR3=EOMONTH(NTBA!$F$19,NTBA!$F$52),SUM('Monthly Financials'!$I$47:AR47),0)</f>
        <v>0</v>
      </c>
      <c r="AS49" s="589" cm="1">
        <f t="array" ref="AS49">+_xlfn.IFNA(INDEX($J$47:$EH$47,,MATCH(AS$46-$F$44,$J$46:$EH$46,)),)*0+IF(AS3=EOMONTH(NTBA!$F$19,NTBA!$F$52),SUM('Monthly Financials'!$I$47:AS47),0)</f>
        <v>0</v>
      </c>
      <c r="AT49" s="589" cm="1">
        <f t="array" ref="AT49">+_xlfn.IFNA(INDEX($J$47:$EH$47,,MATCH(AT$46-$F$44,$J$46:$EH$46,)),)*0+IF(AT3=EOMONTH(NTBA!$F$19,NTBA!$F$52),SUM('Monthly Financials'!$I$47:AT47),0)</f>
        <v>0</v>
      </c>
      <c r="AU49" s="589" cm="1">
        <f t="array" ref="AU49">+_xlfn.IFNA(INDEX($J$47:$EH$47,,MATCH(AU$46-$F$44,$J$46:$EH$46,)),)*0+IF(AU3=EOMONTH(NTBA!$F$19,NTBA!$F$52),SUM('Monthly Financials'!$I$47:AU47),0)</f>
        <v>0</v>
      </c>
      <c r="AV49" s="589" cm="1">
        <f t="array" ref="AV49">+_xlfn.IFNA(INDEX($J$47:$EH$47,,MATCH(AV$46-$F$44,$J$46:$EH$46,)),)*0+IF(AV3=EOMONTH(NTBA!$F$19,NTBA!$F$52),SUM('Monthly Financials'!$I$47:AV47),0)</f>
        <v>0</v>
      </c>
      <c r="AW49" s="589" cm="1">
        <f t="array" ref="AW49">+_xlfn.IFNA(INDEX($J$47:$EH$47,,MATCH(AW$46-$F$44,$J$46:$EH$46,)),)*0+IF(AW3=EOMONTH(NTBA!$F$19,NTBA!$F$52),SUM('Monthly Financials'!$I$47:AW47),0)</f>
        <v>0</v>
      </c>
      <c r="AX49" s="589" cm="1">
        <f t="array" ref="AX49">+_xlfn.IFNA(INDEX($J$47:$EH$47,,MATCH(AX$46-$F$44,$J$46:$EH$46,)),)*0+IF(AX3=EOMONTH(NTBA!$F$19,NTBA!$F$52),SUM('Monthly Financials'!$I$47:AX47),0)</f>
        <v>0</v>
      </c>
      <c r="AY49" s="589" cm="1">
        <f t="array" ref="AY49">+_xlfn.IFNA(INDEX($J$47:$EH$47,,MATCH(AY$46-$F$44,$J$46:$EH$46,)),)*0+IF(AY3=EOMONTH(NTBA!$F$19,NTBA!$F$52),SUM('Monthly Financials'!$I$47:AY47),0)</f>
        <v>0</v>
      </c>
      <c r="AZ49" s="589" cm="1">
        <f t="array" ref="AZ49">+_xlfn.IFNA(INDEX($J$47:$EH$47,,MATCH(AZ$46-$F$44,$J$46:$EH$46,)),)*0+IF(AZ3=EOMONTH(NTBA!$F$19,NTBA!$F$52),SUM('Monthly Financials'!$I$47:AZ47),0)</f>
        <v>0</v>
      </c>
      <c r="BA49" s="589" cm="1">
        <f t="array" ref="BA49">+_xlfn.IFNA(INDEX($J$47:$EH$47,,MATCH(BA$46-$F$44,$J$46:$EH$46,)),)*0+IF(BA3=EOMONTH(NTBA!$F$19,NTBA!$F$52),SUM('Monthly Financials'!$I$47:BA47),0)</f>
        <v>0</v>
      </c>
      <c r="BB49" s="589" cm="1">
        <f t="array" ref="BB49">+_xlfn.IFNA(INDEX($J$47:$EH$47,,MATCH(BB$46-$F$44,$J$46:$EH$46,)),)*0+IF(BB3=EOMONTH(NTBA!$F$19,NTBA!$F$52),SUM('Monthly Financials'!$I$47:BB47),0)</f>
        <v>0</v>
      </c>
      <c r="BC49" s="589" cm="1">
        <f t="array" ref="BC49">+_xlfn.IFNA(INDEX($J$47:$EH$47,,MATCH(BC$46-$F$44,$J$46:$EH$46,)),)*0+IF(BC3=EOMONTH(NTBA!$F$19,NTBA!$F$52),SUM('Monthly Financials'!$I$47:BC47),0)</f>
        <v>0</v>
      </c>
      <c r="BD49" s="589" cm="1">
        <f t="array" ref="BD49">+_xlfn.IFNA(INDEX($J$47:$EH$47,,MATCH(BD$46-$F$44,$J$46:$EH$46,)),)*0+IF(BD3=EOMONTH(NTBA!$F$19,NTBA!$F$52),SUM('Monthly Financials'!$I$47:BD47),0)</f>
        <v>0</v>
      </c>
      <c r="BE49" s="589" cm="1">
        <f t="array" ref="BE49">+_xlfn.IFNA(INDEX($J$47:$EH$47,,MATCH(BE$46-$F$44,$J$46:$EH$46,)),)*0+IF(BE3=EOMONTH(NTBA!$F$19,NTBA!$F$52),SUM('Monthly Financials'!$I$47:BE47),0)</f>
        <v>0</v>
      </c>
      <c r="BF49" s="589" cm="1">
        <f t="array" ref="BF49">+_xlfn.IFNA(INDEX($J$47:$EH$47,,MATCH(BF$46-$F$44,$J$46:$EH$46,)),)*0+IF(BF3=EOMONTH(NTBA!$F$19,NTBA!$F$52),SUM('Monthly Financials'!$I$47:BF47),0)</f>
        <v>0</v>
      </c>
      <c r="BG49" s="589" cm="1">
        <f t="array" ref="BG49">+_xlfn.IFNA(INDEX($J$47:$EH$47,,MATCH(BG$46-$F$44,$J$46:$EH$46,)),)*0+IF(BG3=EOMONTH(NTBA!$F$19,NTBA!$F$52),SUM('Monthly Financials'!$I$47:BG47),0)</f>
        <v>0</v>
      </c>
      <c r="BH49" s="589" cm="1">
        <f t="array" ref="BH49">+_xlfn.IFNA(INDEX($J$47:$EH$47,,MATCH(BH$46-$F$44,$J$46:$EH$46,)),)*0+IF(BH3=EOMONTH(NTBA!$F$19,NTBA!$F$52),SUM('Monthly Financials'!$I$47:BH47),0)</f>
        <v>0</v>
      </c>
      <c r="BI49" s="589" cm="1">
        <f t="array" ref="BI49">+_xlfn.IFNA(INDEX($J$47:$EH$47,,MATCH(BI$46-$F$44,$J$46:$EH$46,)),)*0+IF(BI3=EOMONTH(NTBA!$F$19,NTBA!$F$52),SUM('Monthly Financials'!$I$47:BI47),0)</f>
        <v>0</v>
      </c>
      <c r="BJ49" s="589" cm="1">
        <f t="array" ref="BJ49">+_xlfn.IFNA(INDEX($J$47:$EH$47,,MATCH(BJ$46-$F$44,$J$46:$EH$46,)),)*0+IF(BJ3=EOMONTH(NTBA!$F$19,NTBA!$F$52),SUM('Monthly Financials'!$I$47:BJ47),0)</f>
        <v>0</v>
      </c>
      <c r="BK49" s="589" cm="1">
        <f t="array" ref="BK49">+_xlfn.IFNA(INDEX($J$47:$EH$47,,MATCH(BK$46-$F$44,$J$46:$EH$46,)),)*0+IF(BK3=EOMONTH(NTBA!$F$19,NTBA!$F$52),SUM('Monthly Financials'!$I$47:BK47),0)</f>
        <v>0</v>
      </c>
      <c r="BL49" s="589" cm="1">
        <f t="array" ref="BL49">+_xlfn.IFNA(INDEX($J$47:$EH$47,,MATCH(BL$46-$F$44,$J$46:$EH$46,)),)*0+IF(BL3=EOMONTH(NTBA!$F$19,NTBA!$F$52),SUM('Monthly Financials'!$I$47:BL47),0)</f>
        <v>0</v>
      </c>
      <c r="BM49" s="589" cm="1">
        <f t="array" ref="BM49">+_xlfn.IFNA(INDEX($J$47:$EH$47,,MATCH(BM$46-$F$44,$J$46:$EH$46,)),)*0+IF(BM3=EOMONTH(NTBA!$F$19,NTBA!$F$52),SUM('Monthly Financials'!$I$47:BM47),0)</f>
        <v>0</v>
      </c>
      <c r="BN49" s="589" cm="1">
        <f t="array" ref="BN49">+_xlfn.IFNA(INDEX($J$47:$EH$47,,MATCH(BN$46-$F$44,$J$46:$EH$46,)),)*0+IF(BN3=EOMONTH(NTBA!$F$19,NTBA!$F$52),SUM('Monthly Financials'!$I$47:BN47),0)</f>
        <v>0</v>
      </c>
      <c r="BO49" s="589" cm="1">
        <f t="array" ref="BO49">+_xlfn.IFNA(INDEX($J$47:$EH$47,,MATCH(BO$46-$F$44,$J$46:$EH$46,)),)*0+IF(BO3=EOMONTH(NTBA!$F$19,NTBA!$F$52),SUM('Monthly Financials'!$I$47:BO47),0)</f>
        <v>0</v>
      </c>
      <c r="BP49" s="589" cm="1">
        <f t="array" ref="BP49">+_xlfn.IFNA(INDEX($J$47:$EH$47,,MATCH(BP$46-$F$44,$J$46:$EH$46,)),)*0+IF(BP3=EOMONTH(NTBA!$F$19,NTBA!$F$52),SUM('Monthly Financials'!$I$47:BP47),0)</f>
        <v>0</v>
      </c>
      <c r="BQ49" s="589" cm="1">
        <f t="array" ref="BQ49">+_xlfn.IFNA(INDEX($J$47:$EH$47,,MATCH(BQ$46-$F$44,$J$46:$EH$46,)),)*0+IF(BQ3=EOMONTH(NTBA!$F$19,NTBA!$F$52),SUM('Monthly Financials'!$I$47:BQ47),0)</f>
        <v>0</v>
      </c>
      <c r="BR49" s="589" cm="1">
        <f t="array" ref="BR49">+_xlfn.IFNA(INDEX($J$47:$EH$47,,MATCH(BR$46-$F$44,$J$46:$EH$46,)),)*0+IF(BR3=EOMONTH(NTBA!$F$19,NTBA!$F$52),SUM('Monthly Financials'!$I$47:BR47),0)</f>
        <v>0</v>
      </c>
      <c r="BS49" s="589" cm="1">
        <f t="array" ref="BS49">+_xlfn.IFNA(INDEX($J$47:$EH$47,,MATCH(BS$46-$F$44,$J$46:$EH$46,)),)*0+IF(BS3=EOMONTH(NTBA!$F$19,NTBA!$F$52),SUM('Monthly Financials'!$I$47:BS47),0)</f>
        <v>0</v>
      </c>
      <c r="BT49" s="589" cm="1">
        <f t="array" ref="BT49">+_xlfn.IFNA(INDEX($J$47:$EH$47,,MATCH(BT$46-$F$44,$J$46:$EH$46,)),)*0+IF(BT3=EOMONTH(NTBA!$F$19,NTBA!$F$52),SUM('Monthly Financials'!$I$47:BT47),0)</f>
        <v>0</v>
      </c>
      <c r="BU49" s="589" cm="1">
        <f t="array" ref="BU49">+_xlfn.IFNA(INDEX($J$47:$EH$47,,MATCH(BU$46-$F$44,$J$46:$EH$46,)),)*0+IF(BU3=EOMONTH(NTBA!$F$19,NTBA!$F$52),SUM('Monthly Financials'!$I$47:BU47),0)</f>
        <v>0</v>
      </c>
      <c r="BV49" s="589" cm="1">
        <f t="array" ref="BV49">+_xlfn.IFNA(INDEX($J$47:$EH$47,,MATCH(BV$46-$F$44,$J$46:$EH$46,)),)*0+IF(BV3=EOMONTH(NTBA!$F$19,NTBA!$F$52),SUM('Monthly Financials'!$I$47:BV47),0)</f>
        <v>0</v>
      </c>
      <c r="BW49" s="589" cm="1">
        <f t="array" ref="BW49">+_xlfn.IFNA(INDEX($J$47:$EH$47,,MATCH(BW$46-$F$44,$J$46:$EH$46,)),)*0+IF(BW3=EOMONTH(NTBA!$F$19,NTBA!$F$52),SUM('Monthly Financials'!$I$47:BW47),0)</f>
        <v>0</v>
      </c>
      <c r="BX49" s="589" cm="1">
        <f t="array" ref="BX49">+_xlfn.IFNA(INDEX($J$47:$EH$47,,MATCH(BX$46-$F$44,$J$46:$EH$46,)),)*0+IF(BX3=EOMONTH(NTBA!$F$19,NTBA!$F$52),SUM('Monthly Financials'!$I$47:BX47),0)</f>
        <v>0</v>
      </c>
      <c r="BY49" s="589" cm="1">
        <f t="array" ref="BY49">+_xlfn.IFNA(INDEX($J$47:$EH$47,,MATCH(BY$46-$F$44,$J$46:$EH$46,)),)*0+IF(BY3=EOMONTH(NTBA!$F$19,NTBA!$F$52),SUM('Monthly Financials'!$I$47:BY47),0)</f>
        <v>0</v>
      </c>
      <c r="BZ49" s="589" cm="1">
        <f t="array" ref="BZ49">+_xlfn.IFNA(INDEX($J$47:$EH$47,,MATCH(BZ$46-$F$44,$J$46:$EH$46,)),)*0+IF(BZ3=EOMONTH(NTBA!$F$19,NTBA!$F$52),SUM('Monthly Financials'!$I$47:BZ47),0)</f>
        <v>0</v>
      </c>
      <c r="CA49" s="589" cm="1">
        <f t="array" ref="CA49">+_xlfn.IFNA(INDEX($J$47:$EH$47,,MATCH(CA$46-$F$44,$J$46:$EH$46,)),)*0+IF(CA3=EOMONTH(NTBA!$F$19,NTBA!$F$52),SUM('Monthly Financials'!$I$47:CA47),0)</f>
        <v>0</v>
      </c>
      <c r="CB49" s="589" cm="1">
        <f t="array" ref="CB49">+_xlfn.IFNA(INDEX($J$47:$EH$47,,MATCH(CB$46-$F$44,$J$46:$EH$46,)),)*0+IF(CB3=EOMONTH(NTBA!$F$19,NTBA!$F$52),SUM('Monthly Financials'!$I$47:CB47),0)</f>
        <v>0</v>
      </c>
      <c r="CC49" s="589" cm="1">
        <f t="array" ref="CC49">+_xlfn.IFNA(INDEX($J$47:$EH$47,,MATCH(CC$46-$F$44,$J$46:$EH$46,)),)*0+IF(CC3=EOMONTH(NTBA!$F$19,NTBA!$F$52),SUM('Monthly Financials'!$I$47:CC47),0)</f>
        <v>0</v>
      </c>
      <c r="CD49" s="589" cm="1">
        <f t="array" ref="CD49">+_xlfn.IFNA(INDEX($J$47:$EH$47,,MATCH(CD$46-$F$44,$J$46:$EH$46,)),)*0+IF(CD3=EOMONTH(NTBA!$F$19,NTBA!$F$52),SUM('Monthly Financials'!$I$47:CD47),0)</f>
        <v>0</v>
      </c>
      <c r="CE49" s="589" cm="1">
        <f t="array" ref="CE49">+_xlfn.IFNA(INDEX($J$47:$EH$47,,MATCH(CE$46-$F$44,$J$46:$EH$46,)),)*0+IF(CE3=EOMONTH(NTBA!$F$19,NTBA!$F$52),SUM('Monthly Financials'!$I$47:CE47),0)</f>
        <v>0</v>
      </c>
      <c r="CF49" s="589" cm="1">
        <f t="array" ref="CF49">+_xlfn.IFNA(INDEX($J$47:$EH$47,,MATCH(CF$46-$F$44,$J$46:$EH$46,)),)*0+IF(CF3=EOMONTH(NTBA!$F$19,NTBA!$F$52),SUM('Monthly Financials'!$I$47:CF47),0)</f>
        <v>0</v>
      </c>
      <c r="CG49" s="589" cm="1">
        <f t="array" ref="CG49">+_xlfn.IFNA(INDEX($J$47:$EH$47,,MATCH(CG$46-$F$44,$J$46:$EH$46,)),)*0+IF(CG3=EOMONTH(NTBA!$F$19,NTBA!$F$52),SUM('Monthly Financials'!$I$47:CG47),0)</f>
        <v>0</v>
      </c>
      <c r="CH49" s="589" cm="1">
        <f t="array" ref="CH49">+_xlfn.IFNA(INDEX($J$47:$EH$47,,MATCH(CH$46-$F$44,$J$46:$EH$46,)),)*0+IF(CH3=EOMONTH(NTBA!$F$19,NTBA!$F$52),SUM('Monthly Financials'!$I$47:CH47),0)</f>
        <v>0</v>
      </c>
      <c r="CI49" s="589" cm="1">
        <f t="array" ref="CI49">+_xlfn.IFNA(INDEX($J$47:$EH$47,,MATCH(CI$46-$F$44,$J$46:$EH$46,)),)*0+IF(CI3=EOMONTH(NTBA!$F$19,NTBA!$F$52),SUM('Monthly Financials'!$I$47:CI47),0)</f>
        <v>0</v>
      </c>
      <c r="CJ49" s="589" cm="1">
        <f t="array" ref="CJ49">+_xlfn.IFNA(INDEX($J$47:$EH$47,,MATCH(CJ$46-$F$44,$J$46:$EH$46,)),)*0+IF(CJ3=EOMONTH(NTBA!$F$19,NTBA!$F$52),SUM('Monthly Financials'!$I$47:CJ47),0)</f>
        <v>0</v>
      </c>
      <c r="CK49" s="589" cm="1">
        <f t="array" ref="CK49">+_xlfn.IFNA(INDEX($J$47:$EH$47,,MATCH(CK$46-$F$44,$J$46:$EH$46,)),)*0+IF(CK3=EOMONTH(NTBA!$F$19,NTBA!$F$52),SUM('Monthly Financials'!$I$47:CK47),0)</f>
        <v>0</v>
      </c>
      <c r="CL49" s="589" cm="1">
        <f t="array" ref="CL49">+_xlfn.IFNA(INDEX($J$47:$EH$47,,MATCH(CL$46-$F$44,$J$46:$EH$46,)),)*0+IF(CL3=EOMONTH(NTBA!$F$19,NTBA!$F$52),SUM('Monthly Financials'!$I$47:CL47),0)</f>
        <v>0</v>
      </c>
      <c r="CM49" s="589" cm="1">
        <f t="array" ref="CM49">+_xlfn.IFNA(INDEX($J$47:$EH$47,,MATCH(CM$46-$F$44,$J$46:$EH$46,)),)*0+IF(CM3=EOMONTH(NTBA!$F$19,NTBA!$F$52),SUM('Monthly Financials'!$I$47:CM47),0)</f>
        <v>0</v>
      </c>
      <c r="CN49" s="589" cm="1">
        <f t="array" ref="CN49">+_xlfn.IFNA(INDEX($J$47:$EH$47,,MATCH(CN$46-$F$44,$J$46:$EH$46,)),)*0+IF(CN3=EOMONTH(NTBA!$F$19,NTBA!$F$52),SUM('Monthly Financials'!$I$47:CN47),0)</f>
        <v>0</v>
      </c>
      <c r="CO49" s="589" cm="1">
        <f t="array" ref="CO49">+_xlfn.IFNA(INDEX($J$47:$EH$47,,MATCH(CO$46-$F$44,$J$46:$EH$46,)),)*0+IF(CO3=EOMONTH(NTBA!$F$19,NTBA!$F$52),SUM('Monthly Financials'!$I$47:CO47),0)</f>
        <v>0</v>
      </c>
      <c r="CP49" s="589" cm="1">
        <f t="array" ref="CP49">+_xlfn.IFNA(INDEX($J$47:$EH$47,,MATCH(CP$46-$F$44,$J$46:$EH$46,)),)*0+IF(CP3=EOMONTH(NTBA!$F$19,NTBA!$F$52),SUM('Monthly Financials'!$I$47:CP47),0)</f>
        <v>0</v>
      </c>
      <c r="CQ49" s="589" cm="1">
        <f t="array" ref="CQ49">+_xlfn.IFNA(INDEX($J$47:$EH$47,,MATCH(CQ$46-$F$44,$J$46:$EH$46,)),)*0+IF(CQ3=EOMONTH(NTBA!$F$19,NTBA!$F$52),SUM('Monthly Financials'!$I$47:CQ47),0)</f>
        <v>0</v>
      </c>
      <c r="CR49" s="589" cm="1">
        <f t="array" ref="CR49">+_xlfn.IFNA(INDEX($J$47:$EH$47,,MATCH(CR$46-$F$44,$J$46:$EH$46,)),)*0+IF(CR3=EOMONTH(NTBA!$F$19,NTBA!$F$52),SUM('Monthly Financials'!$I$47:CR47),0)</f>
        <v>0</v>
      </c>
      <c r="CS49" s="589" cm="1">
        <f t="array" ref="CS49">+_xlfn.IFNA(INDEX($J$47:$EH$47,,MATCH(CS$46-$F$44,$J$46:$EH$46,)),)*0+IF(CS3=EOMONTH(NTBA!$F$19,NTBA!$F$52),SUM('Monthly Financials'!$I$47:CS47),0)</f>
        <v>0</v>
      </c>
      <c r="CT49" s="589" cm="1">
        <f t="array" ref="CT49">+_xlfn.IFNA(INDEX($J$47:$EH$47,,MATCH(CT$46-$F$44,$J$46:$EH$46,)),)*0+IF(CT3=EOMONTH(NTBA!$F$19,NTBA!$F$52),SUM('Monthly Financials'!$I$47:CT47),0)</f>
        <v>0</v>
      </c>
      <c r="CU49" s="589" cm="1">
        <f t="array" ref="CU49">+_xlfn.IFNA(INDEX($J$47:$EH$47,,MATCH(CU$46-$F$44,$J$46:$EH$46,)),)*0+IF(CU3=EOMONTH(NTBA!$F$19,NTBA!$F$52),SUM('Monthly Financials'!$I$47:CU47),0)</f>
        <v>0</v>
      </c>
      <c r="CV49" s="589" cm="1">
        <f t="array" ref="CV49">+_xlfn.IFNA(INDEX($J$47:$EH$47,,MATCH(CV$46-$F$44,$J$46:$EH$46,)),)*0+IF(CV3=EOMONTH(NTBA!$F$19,NTBA!$F$52),SUM('Monthly Financials'!$I$47:CV47),0)</f>
        <v>0</v>
      </c>
      <c r="CW49" s="589" cm="1">
        <f t="array" ref="CW49">+_xlfn.IFNA(INDEX($J$47:$EH$47,,MATCH(CW$46-$F$44,$J$46:$EH$46,)),)*0+IF(CW3=EOMONTH(NTBA!$F$19,NTBA!$F$52),SUM('Monthly Financials'!$I$47:CW47),0)</f>
        <v>0</v>
      </c>
      <c r="CX49" s="589" cm="1">
        <f t="array" ref="CX49">+_xlfn.IFNA(INDEX($J$47:$EH$47,,MATCH(CX$46-$F$44,$J$46:$EH$46,)),)*0+IF(CX3=EOMONTH(NTBA!$F$19,NTBA!$F$52),SUM('Monthly Financials'!$I$47:CX47),0)</f>
        <v>0</v>
      </c>
      <c r="CY49" s="589" cm="1">
        <f t="array" ref="CY49">+_xlfn.IFNA(INDEX($J$47:$EH$47,,MATCH(CY$46-$F$44,$J$46:$EH$46,)),)*0+IF(CY3=EOMONTH(NTBA!$F$19,NTBA!$F$52),SUM('Monthly Financials'!$I$47:CY47),0)</f>
        <v>0</v>
      </c>
      <c r="CZ49" s="589" cm="1">
        <f t="array" ref="CZ49">+_xlfn.IFNA(INDEX($J$47:$EH$47,,MATCH(CZ$46-$F$44,$J$46:$EH$46,)),)*0+IF(CZ3=EOMONTH(NTBA!$F$19,NTBA!$F$52),SUM('Monthly Financials'!$I$47:CZ47),0)</f>
        <v>0</v>
      </c>
      <c r="DA49" s="589" cm="1">
        <f t="array" ref="DA49">+_xlfn.IFNA(INDEX($J$47:$EH$47,,MATCH(DA$46-$F$44,$J$46:$EH$46,)),)*0+IF(DA3=EOMONTH(NTBA!$F$19,NTBA!$F$52),SUM('Monthly Financials'!$I$47:DA47),0)</f>
        <v>0</v>
      </c>
      <c r="DB49" s="589" cm="1">
        <f t="array" ref="DB49">+_xlfn.IFNA(INDEX($J$47:$EH$47,,MATCH(DB$46-$F$44,$J$46:$EH$46,)),)*0+IF(DB3=EOMONTH(NTBA!$F$19,NTBA!$F$52),SUM('Monthly Financials'!$I$47:DB47),0)</f>
        <v>0</v>
      </c>
      <c r="DC49" s="589" cm="1">
        <f t="array" ref="DC49">+_xlfn.IFNA(INDEX($J$47:$EH$47,,MATCH(DC$46-$F$44,$J$46:$EH$46,)),)*0+IF(DC3=EOMONTH(NTBA!$F$19,NTBA!$F$52),SUM('Monthly Financials'!$I$47:DC47),0)</f>
        <v>0</v>
      </c>
      <c r="DD49" s="589" cm="1">
        <f t="array" ref="DD49">+_xlfn.IFNA(INDEX($J$47:$EH$47,,MATCH(DD$46-$F$44,$J$46:$EH$46,)),)*0+IF(DD3=EOMONTH(NTBA!$F$19,NTBA!$F$52),SUM('Monthly Financials'!$I$47:DD47),0)</f>
        <v>0</v>
      </c>
      <c r="DE49" s="589" cm="1">
        <f t="array" ref="DE49">+_xlfn.IFNA(INDEX($J$47:$EH$47,,MATCH(DE$46-$F$44,$J$46:$EH$46,)),)*0+IF(DE3=EOMONTH(NTBA!$F$19,NTBA!$F$52),SUM('Monthly Financials'!$I$47:DE47),0)</f>
        <v>0</v>
      </c>
      <c r="DF49" s="589" cm="1">
        <f t="array" ref="DF49">+_xlfn.IFNA(INDEX($J$47:$EH$47,,MATCH(DF$46-$F$44,$J$46:$EH$46,)),)*0+IF(DF3=EOMONTH(NTBA!$F$19,NTBA!$F$52),SUM('Monthly Financials'!$I$47:DF47),0)</f>
        <v>0</v>
      </c>
      <c r="DG49" s="589" cm="1">
        <f t="array" ref="DG49">+_xlfn.IFNA(INDEX($J$47:$EH$47,,MATCH(DG$46-$F$44,$J$46:$EH$46,)),)*0+IF(DG3=EOMONTH(NTBA!$F$19,NTBA!$F$52),SUM('Monthly Financials'!$I$47:DG47),0)</f>
        <v>0</v>
      </c>
      <c r="DH49" s="589" cm="1">
        <f t="array" ref="DH49">+_xlfn.IFNA(INDEX($J$47:$EH$47,,MATCH(DH$46-$F$44,$J$46:$EH$46,)),)*0+IF(DH3=EOMONTH(NTBA!$F$19,NTBA!$F$52),SUM('Monthly Financials'!$I$47:DH47),0)</f>
        <v>0</v>
      </c>
      <c r="DI49" s="589" cm="1">
        <f t="array" ref="DI49">+_xlfn.IFNA(INDEX($J$47:$EH$47,,MATCH(DI$46-$F$44,$J$46:$EH$46,)),)*0+IF(DI3=EOMONTH(NTBA!$F$19,NTBA!$F$52),SUM('Monthly Financials'!$I$47:DI47),0)</f>
        <v>0</v>
      </c>
      <c r="DJ49" s="589" cm="1">
        <f t="array" ref="DJ49">+_xlfn.IFNA(INDEX($J$47:$EH$47,,MATCH(DJ$46-$F$44,$J$46:$EH$46,)),)*0+IF(DJ3=EOMONTH(NTBA!$F$19,NTBA!$F$52),SUM('Monthly Financials'!$I$47:DJ47),0)</f>
        <v>0</v>
      </c>
      <c r="DK49" s="589" cm="1">
        <f t="array" ref="DK49">+_xlfn.IFNA(INDEX($J$47:$EH$47,,MATCH(DK$46-$F$44,$J$46:$EH$46,)),)*0+IF(DK3=EOMONTH(NTBA!$F$19,NTBA!$F$52),SUM('Monthly Financials'!$I$47:DK47),0)</f>
        <v>0</v>
      </c>
      <c r="DL49" s="589" cm="1">
        <f t="array" ref="DL49">+_xlfn.IFNA(INDEX($J$47:$EH$47,,MATCH(DL$46-$F$44,$J$46:$EH$46,)),)*0+IF(DL3=EOMONTH(NTBA!$F$19,NTBA!$F$52),SUM('Monthly Financials'!$I$47:DL47),0)</f>
        <v>0</v>
      </c>
      <c r="DM49" s="589" cm="1">
        <f t="array" ref="DM49">+_xlfn.IFNA(INDEX($J$47:$EH$47,,MATCH(DM$46-$F$44,$J$46:$EH$46,)),)*0+IF(DM3=EOMONTH(NTBA!$F$19,NTBA!$F$52),SUM('Monthly Financials'!$I$47:DM47),0)</f>
        <v>0</v>
      </c>
      <c r="DN49" s="589" cm="1">
        <f t="array" ref="DN49">+_xlfn.IFNA(INDEX($J$47:$EH$47,,MATCH(DN$46-$F$44,$J$46:$EH$46,)),)*0+IF(DN3=EOMONTH(NTBA!$F$19,NTBA!$F$52),SUM('Monthly Financials'!$I$47:DN47),0)</f>
        <v>0</v>
      </c>
      <c r="DO49" s="589" cm="1">
        <f t="array" ref="DO49">+_xlfn.IFNA(INDEX($J$47:$EH$47,,MATCH(DO$46-$F$44,$J$46:$EH$46,)),)*0+IF(DO3=EOMONTH(NTBA!$F$19,NTBA!$F$52),SUM('Monthly Financials'!$I$47:DO47),0)</f>
        <v>0</v>
      </c>
      <c r="DP49" s="589" cm="1">
        <f t="array" ref="DP49">+_xlfn.IFNA(INDEX($J$47:$EH$47,,MATCH(DP$46-$F$44,$J$46:$EH$46,)),)*0+IF(DP3=EOMONTH(NTBA!$F$19,NTBA!$F$52),SUM('Monthly Financials'!$I$47:DP47),0)</f>
        <v>0</v>
      </c>
      <c r="DQ49" s="589" cm="1">
        <f t="array" ref="DQ49">+_xlfn.IFNA(INDEX($J$47:$EH$47,,MATCH(DQ$46-$F$44,$J$46:$EH$46,)),)*0+IF(DQ3=EOMONTH(NTBA!$F$19,NTBA!$F$52),SUM('Monthly Financials'!$I$47:DQ47),0)</f>
        <v>0</v>
      </c>
      <c r="DR49" s="589" cm="1">
        <f t="array" ref="DR49">+_xlfn.IFNA(INDEX($J$47:$EH$47,,MATCH(DR$46-$F$44,$J$46:$EH$46,)),)*0+IF(DR3=EOMONTH(NTBA!$F$19,NTBA!$F$52),SUM('Monthly Financials'!$I$47:DR47),0)</f>
        <v>0</v>
      </c>
      <c r="DS49" s="589" cm="1">
        <f t="array" ref="DS49">+_xlfn.IFNA(INDEX($J$47:$EH$47,,MATCH(DS$46-$F$44,$J$46:$EH$46,)),)*0+IF(DS3=EOMONTH(NTBA!$F$19,NTBA!$F$52),SUM('Monthly Financials'!$I$47:DS47),0)</f>
        <v>0</v>
      </c>
      <c r="DT49" s="589" cm="1">
        <f t="array" ref="DT49">+_xlfn.IFNA(INDEX($J$47:$EH$47,,MATCH(DT$46-$F$44,$J$46:$EH$46,)),)*0+IF(DT3=EOMONTH(NTBA!$F$19,NTBA!$F$52),SUM('Monthly Financials'!$I$47:DT47),0)</f>
        <v>0</v>
      </c>
      <c r="DU49" s="589" cm="1">
        <f t="array" ref="DU49">+_xlfn.IFNA(INDEX($J$47:$EH$47,,MATCH(DU$46-$F$44,$J$46:$EH$46,)),)*0+IF(DU3=EOMONTH(NTBA!$F$19,NTBA!$F$52),SUM('Monthly Financials'!$I$47:DU47),0)</f>
        <v>0</v>
      </c>
      <c r="DV49" s="589" cm="1">
        <f t="array" ref="DV49">+_xlfn.IFNA(INDEX($J$47:$EH$47,,MATCH(DV$46-$F$44,$J$46:$EH$46,)),)*0+IF(DV3=EOMONTH(NTBA!$F$19,NTBA!$F$52),SUM('Monthly Financials'!$I$47:DV47),0)</f>
        <v>0</v>
      </c>
      <c r="DW49" s="589" cm="1">
        <f t="array" ref="DW49">+_xlfn.IFNA(INDEX($J$47:$EH$47,,MATCH(DW$46-$F$44,$J$46:$EH$46,)),)*0+IF(DW3=EOMONTH(NTBA!$F$19,NTBA!$F$52),SUM('Monthly Financials'!$I$47:DW47),0)</f>
        <v>0</v>
      </c>
      <c r="DX49" s="589" cm="1">
        <f t="array" ref="DX49">+_xlfn.IFNA(INDEX($J$47:$EH$47,,MATCH(DX$46-$F$44,$J$46:$EH$46,)),)*0+IF(DX3=EOMONTH(NTBA!$F$19,NTBA!$F$52),SUM('Monthly Financials'!$I$47:DX47),0)</f>
        <v>0</v>
      </c>
      <c r="DY49" s="589" cm="1">
        <f t="array" ref="DY49">+_xlfn.IFNA(INDEX($J$47:$EH$47,,MATCH(DY$46-$F$44,$J$46:$EH$46,)),)*0+IF(DY3=EOMONTH(NTBA!$F$19,NTBA!$F$52),SUM('Monthly Financials'!$I$47:DY47),0)</f>
        <v>0</v>
      </c>
      <c r="DZ49" s="589" cm="1">
        <f t="array" ref="DZ49">+_xlfn.IFNA(INDEX($J$47:$EH$47,,MATCH(DZ$46-$F$44,$J$46:$EH$46,)),)*0+IF(DZ3=EOMONTH(NTBA!$F$19,NTBA!$F$52),SUM('Monthly Financials'!$I$47:DZ47),0)</f>
        <v>0</v>
      </c>
      <c r="EA49" s="589" cm="1">
        <f t="array" ref="EA49">+_xlfn.IFNA(INDEX($J$47:$EH$47,,MATCH(EA$46-$F$44,$J$46:$EH$46,)),)*0+IF(EA3=EOMONTH(NTBA!$F$19,NTBA!$F$52),SUM('Monthly Financials'!$I$47:EA47),0)</f>
        <v>0</v>
      </c>
      <c r="EB49" s="589" cm="1">
        <f t="array" ref="EB49">+_xlfn.IFNA(INDEX($J$47:$EH$47,,MATCH(EB$46-$F$44,$J$46:$EH$46,)),)*0+IF(EB3=EOMONTH(NTBA!$F$19,NTBA!$F$52),SUM('Monthly Financials'!$I$47:EB47),0)</f>
        <v>0</v>
      </c>
      <c r="EC49" s="589" cm="1">
        <f t="array" ref="EC49">+_xlfn.IFNA(INDEX($J$47:$EH$47,,MATCH(EC$46-$F$44,$J$46:$EH$46,)),)*0+IF(EC3=EOMONTH(NTBA!$F$19,NTBA!$F$52),SUM('Monthly Financials'!$I$47:EC47),0)</f>
        <v>0</v>
      </c>
      <c r="ED49" s="589" cm="1">
        <f t="array" ref="ED49">+_xlfn.IFNA(INDEX($J$47:$EH$47,,MATCH(ED$46-$F$44,$J$46:$EH$46,)),)*0+IF(ED3=EOMONTH(NTBA!$F$19,NTBA!$F$52),SUM('Monthly Financials'!$I$47:ED47),0)</f>
        <v>0</v>
      </c>
      <c r="EE49" s="589" cm="1">
        <f t="array" ref="EE49">+_xlfn.IFNA(INDEX($J$47:$EH$47,,MATCH(EE$46-$F$44,$J$46:$EH$46,)),)*0+IF(EE3=EOMONTH(NTBA!$F$19,NTBA!$F$52),SUM('Monthly Financials'!$I$47:EE47),0)</f>
        <v>0</v>
      </c>
      <c r="EF49" s="589" cm="1">
        <f t="array" ref="EF49">+_xlfn.IFNA(INDEX($J$47:$EH$47,,MATCH(EF$46-$F$44,$J$46:$EH$46,)),)*0+IF(EF3=EOMONTH(NTBA!$F$19,NTBA!$F$52),SUM('Monthly Financials'!$I$47:EF47),0)</f>
        <v>0</v>
      </c>
      <c r="EG49" s="589" cm="1">
        <f t="array" ref="EG49">+_xlfn.IFNA(INDEX($J$47:$EH$47,,MATCH(EG$46-$F$44,$J$46:$EH$46,)),)*0+IF(EG3=EOMONTH(NTBA!$F$19,NTBA!$F$52),SUM('Monthly Financials'!$I$47:EG47),0)</f>
        <v>0</v>
      </c>
      <c r="EH49" s="589" cm="1">
        <f t="array" ref="EH49">+_xlfn.IFNA(INDEX($J$47:$EH$47,,MATCH(EH$46-$F$44,$J$46:$EH$46,)),)*0+IF(EH3=EOMONTH(NTBA!$F$19,NTBA!$F$52),SUM('Monthly Financials'!$I$47:EH47),0)</f>
        <v>0</v>
      </c>
    </row>
    <row r="50" spans="2:138" s="146" customFormat="1" ht="15" customHeight="1" outlineLevel="1" x14ac:dyDescent="0.35">
      <c r="B50" s="38"/>
      <c r="E50" s="457" t="str">
        <f>E48</f>
        <v>Payment from DISCOM (Cable)</v>
      </c>
      <c r="F50" s="457">
        <f xml:space="preserve"> 'Monthly Financials'!F$14</f>
        <v>0</v>
      </c>
      <c r="G50" s="402" t="s">
        <v>473</v>
      </c>
      <c r="H50" s="449">
        <f xml:space="preserve"> SUM(J50:EH50)</f>
        <v>196.13900519039998</v>
      </c>
      <c r="I50" s="75"/>
      <c r="J50" s="589" cm="1">
        <f t="array" ref="J50">_xlfn.IFNA(INDEX($J$48:$EH$48,,MATCH(J$46-$F$44,$J$46:$EH$46,)),)</f>
        <v>0</v>
      </c>
      <c r="K50" s="589" cm="1">
        <f t="array" ref="K50">_xlfn.IFNA(INDEX($J$48:$EH$48,,MATCH(K$46-$F$44,$J$46:$EH$46,)),)</f>
        <v>0</v>
      </c>
      <c r="L50" s="589" cm="1">
        <f t="array" ref="L50">_xlfn.IFNA(INDEX($J$48:$EH$48,,MATCH(L$46-$F$44,$J$46:$EH$46,)),)</f>
        <v>0</v>
      </c>
      <c r="M50" s="589" cm="1">
        <f t="array" ref="M50">_xlfn.IFNA(INDEX($J$48:$EH$48,,MATCH(M$46-$F$44,$J$46:$EH$46,)),)</f>
        <v>0</v>
      </c>
      <c r="N50" s="589" cm="1">
        <f t="array" ref="N50">_xlfn.IFNA(INDEX($J$48:$EH$48,,MATCH(N$46-$F$44,$J$46:$EH$46,)),)</f>
        <v>0</v>
      </c>
      <c r="O50" s="589" cm="1">
        <f t="array" ref="O50">_xlfn.IFNA(INDEX($J$48:$EH$48,,MATCH(O$46-$F$44,$J$46:$EH$46,)),)</f>
        <v>0</v>
      </c>
      <c r="P50" s="589" cm="1">
        <f t="array" ref="P50">_xlfn.IFNA(INDEX($J$48:$EH$48,,MATCH(P$46-$F$44,$J$46:$EH$46,)),)</f>
        <v>0</v>
      </c>
      <c r="Q50" s="589" cm="1">
        <f t="array" ref="Q50">_xlfn.IFNA(INDEX($J$48:$EH$48,,MATCH(Q$46-$F$44,$J$46:$EH$46,)),)</f>
        <v>3.4945304118402265</v>
      </c>
      <c r="R50" s="589" cm="1">
        <f t="array" ref="R50">_xlfn.IFNA(INDEX($J$48:$EH$48,,MATCH(R$46-$F$44,$J$46:$EH$46,)),)</f>
        <v>0</v>
      </c>
      <c r="S50" s="589" cm="1">
        <f t="array" ref="S50">_xlfn.IFNA(INDEX($J$48:$EH$48,,MATCH(S$46-$F$44,$J$46:$EH$46,)),)</f>
        <v>0</v>
      </c>
      <c r="T50" s="589" cm="1">
        <f t="array" ref="T50">_xlfn.IFNA(INDEX($J$48:$EH$48,,MATCH(T$46-$F$44,$J$46:$EH$46,)),)</f>
        <v>17.999163008626709</v>
      </c>
      <c r="U50" s="589" cm="1">
        <f t="array" ref="U50">_xlfn.IFNA(INDEX($J$48:$EH$48,,MATCH(U$46-$F$44,$J$46:$EH$46,)),)</f>
        <v>0</v>
      </c>
      <c r="V50" s="589" cm="1">
        <f t="array" ref="V50">_xlfn.IFNA(INDEX($J$48:$EH$48,,MATCH(V$46-$F$44,$J$46:$EH$46,)),)</f>
        <v>0</v>
      </c>
      <c r="W50" s="589" cm="1">
        <f t="array" ref="W50">_xlfn.IFNA(INDEX($J$48:$EH$48,,MATCH(W$46-$F$44,$J$46:$EH$46,)),)</f>
        <v>23.101287955953964</v>
      </c>
      <c r="X50" s="589" cm="1">
        <f t="array" ref="X50">_xlfn.IFNA(INDEX($J$48:$EH$48,,MATCH(X$46-$F$44,$J$46:$EH$46,)),)</f>
        <v>0</v>
      </c>
      <c r="Y50" s="589" cm="1">
        <f t="array" ref="Y50">_xlfn.IFNA(INDEX($J$48:$EH$48,,MATCH(Y$46-$F$44,$J$46:$EH$46,)),)</f>
        <v>0</v>
      </c>
      <c r="Z50" s="589" cm="1">
        <f t="array" ref="Z50">_xlfn.IFNA(INDEX($J$48:$EH$48,,MATCH(Z$46-$F$44,$J$46:$EH$46,)),)</f>
        <v>38.124211411973107</v>
      </c>
      <c r="AA50" s="589" cm="1">
        <f t="array" ref="AA50">_xlfn.IFNA(INDEX($J$48:$EH$48,,MATCH(AA$46-$F$44,$J$46:$EH$46,)),)</f>
        <v>0</v>
      </c>
      <c r="AB50" s="589" cm="1">
        <f t="array" ref="AB50">_xlfn.IFNA(INDEX($J$48:$EH$48,,MATCH(AB$46-$F$44,$J$46:$EH$46,)),)</f>
        <v>0</v>
      </c>
      <c r="AC50" s="589" cm="1">
        <f t="array" ref="AC50">_xlfn.IFNA(INDEX($J$48:$EH$48,,MATCH(AC$46-$F$44,$J$46:$EH$46,)),)</f>
        <v>37.422031466097195</v>
      </c>
      <c r="AD50" s="589" cm="1">
        <f t="array" ref="AD50">_xlfn.IFNA(INDEX($J$48:$EH$48,,MATCH(AD$46-$F$44,$J$46:$EH$46,)),)</f>
        <v>0</v>
      </c>
      <c r="AE50" s="589" cm="1">
        <f t="array" ref="AE50">_xlfn.IFNA(INDEX($J$48:$EH$48,,MATCH(AE$46-$F$44,$J$46:$EH$46,)),)</f>
        <v>0</v>
      </c>
      <c r="AF50" s="589" cm="1">
        <f t="array" ref="AF50">_xlfn.IFNA(INDEX($J$48:$EH$48,,MATCH(AF$46-$F$44,$J$46:$EH$46,)),)</f>
        <v>32.951223618155197</v>
      </c>
      <c r="AG50" s="589" cm="1">
        <f t="array" ref="AG50">_xlfn.IFNA(INDEX($J$48:$EH$48,,MATCH(AG$46-$F$44,$J$46:$EH$46,)),)</f>
        <v>0</v>
      </c>
      <c r="AH50" s="589" cm="1">
        <f t="array" ref="AH50">_xlfn.IFNA(INDEX($J$48:$EH$48,,MATCH(AH$46-$F$44,$J$46:$EH$46,)),)</f>
        <v>0</v>
      </c>
      <c r="AI50" s="589" cm="1">
        <f t="array" ref="AI50">_xlfn.IFNA(INDEX($J$48:$EH$48,,MATCH(AI$46-$F$44,$J$46:$EH$46,)),)</f>
        <v>32.951223618155197</v>
      </c>
      <c r="AJ50" s="589" cm="1">
        <f t="array" ref="AJ50">_xlfn.IFNA(INDEX($J$48:$EH$48,,MATCH(AJ$46-$F$44,$J$46:$EH$46,)),)</f>
        <v>0</v>
      </c>
      <c r="AK50" s="589" cm="1">
        <f t="array" ref="AK50">_xlfn.IFNA(INDEX($J$48:$EH$48,,MATCH(AK$46-$F$44,$J$46:$EH$46,)),)</f>
        <v>0</v>
      </c>
      <c r="AL50" s="589" cm="1">
        <f t="array" ref="AL50">_xlfn.IFNA(INDEX($J$48:$EH$48,,MATCH(AL$46-$F$44,$J$46:$EH$46,)),)</f>
        <v>10.095333699598376</v>
      </c>
      <c r="AM50" s="589" cm="1">
        <f t="array" ref="AM50">_xlfn.IFNA(INDEX($J$48:$EH$48,,MATCH(AM$46-$F$44,$J$46:$EH$46,)),)</f>
        <v>0</v>
      </c>
      <c r="AN50" s="589" cm="1">
        <f t="array" ref="AN50">_xlfn.IFNA(INDEX($J$48:$EH$48,,MATCH(AN$46-$F$44,$J$46:$EH$46,)),)</f>
        <v>0</v>
      </c>
      <c r="AO50" s="589" cm="1">
        <f t="array" ref="AO50">_xlfn.IFNA(INDEX($J$48:$EH$48,,MATCH(AO$46-$F$44,$J$46:$EH$46,)),)</f>
        <v>0</v>
      </c>
      <c r="AP50" s="589" cm="1">
        <f t="array" ref="AP50">_xlfn.IFNA(INDEX($J$48:$EH$48,,MATCH(AP$46-$F$44,$J$46:$EH$46,)),)</f>
        <v>0</v>
      </c>
      <c r="AQ50" s="589" cm="1">
        <f t="array" ref="AQ50">_xlfn.IFNA(INDEX($J$48:$EH$48,,MATCH(AQ$46-$F$44,$J$46:$EH$46,)),)</f>
        <v>0</v>
      </c>
      <c r="AR50" s="589" cm="1">
        <f t="array" ref="AR50">_xlfn.IFNA(INDEX($J$48:$EH$48,,MATCH(AR$46-$F$44,$J$46:$EH$46,)),)</f>
        <v>0</v>
      </c>
      <c r="AS50" s="589" cm="1">
        <f t="array" ref="AS50">_xlfn.IFNA(INDEX($J$48:$EH$48,,MATCH(AS$46-$F$44,$J$46:$EH$46,)),)</f>
        <v>0</v>
      </c>
      <c r="AT50" s="589" cm="1">
        <f t="array" ref="AT50">_xlfn.IFNA(INDEX($J$48:$EH$48,,MATCH(AT$46-$F$44,$J$46:$EH$46,)),)</f>
        <v>0</v>
      </c>
      <c r="AU50" s="589" cm="1">
        <f t="array" ref="AU50">_xlfn.IFNA(INDEX($J$48:$EH$48,,MATCH(AU$46-$F$44,$J$46:$EH$46,)),)</f>
        <v>0</v>
      </c>
      <c r="AV50" s="589" cm="1">
        <f t="array" ref="AV50">_xlfn.IFNA(INDEX($J$48:$EH$48,,MATCH(AV$46-$F$44,$J$46:$EH$46,)),)</f>
        <v>0</v>
      </c>
      <c r="AW50" s="589" cm="1">
        <f t="array" ref="AW50">_xlfn.IFNA(INDEX($J$48:$EH$48,,MATCH(AW$46-$F$44,$J$46:$EH$46,)),)</f>
        <v>0</v>
      </c>
      <c r="AX50" s="589" cm="1">
        <f t="array" ref="AX50">_xlfn.IFNA(INDEX($J$48:$EH$48,,MATCH(AX$46-$F$44,$J$46:$EH$46,)),)</f>
        <v>0</v>
      </c>
      <c r="AY50" s="589" cm="1">
        <f t="array" ref="AY50">_xlfn.IFNA(INDEX($J$48:$EH$48,,MATCH(AY$46-$F$44,$J$46:$EH$46,)),)</f>
        <v>0</v>
      </c>
      <c r="AZ50" s="589" cm="1">
        <f t="array" ref="AZ50">_xlfn.IFNA(INDEX($J$48:$EH$48,,MATCH(AZ$46-$F$44,$J$46:$EH$46,)),)</f>
        <v>0</v>
      </c>
      <c r="BA50" s="589" cm="1">
        <f t="array" ref="BA50">_xlfn.IFNA(INDEX($J$48:$EH$48,,MATCH(BA$46-$F$44,$J$46:$EH$46,)),)</f>
        <v>0</v>
      </c>
      <c r="BB50" s="589" cm="1">
        <f t="array" ref="BB50">_xlfn.IFNA(INDEX($J$48:$EH$48,,MATCH(BB$46-$F$44,$J$46:$EH$46,)),)</f>
        <v>0</v>
      </c>
      <c r="BC50" s="589" cm="1">
        <f t="array" ref="BC50">_xlfn.IFNA(INDEX($J$48:$EH$48,,MATCH(BC$46-$F$44,$J$46:$EH$46,)),)</f>
        <v>0</v>
      </c>
      <c r="BD50" s="589" cm="1">
        <f t="array" ref="BD50">_xlfn.IFNA(INDEX($J$48:$EH$48,,MATCH(BD$46-$F$44,$J$46:$EH$46,)),)</f>
        <v>0</v>
      </c>
      <c r="BE50" s="589" cm="1">
        <f t="array" ref="BE50">_xlfn.IFNA(INDEX($J$48:$EH$48,,MATCH(BE$46-$F$44,$J$46:$EH$46,)),)</f>
        <v>0</v>
      </c>
      <c r="BF50" s="589" cm="1">
        <f t="array" ref="BF50">_xlfn.IFNA(INDEX($J$48:$EH$48,,MATCH(BF$46-$F$44,$J$46:$EH$46,)),)</f>
        <v>0</v>
      </c>
      <c r="BG50" s="589" cm="1">
        <f t="array" ref="BG50">_xlfn.IFNA(INDEX($J$48:$EH$48,,MATCH(BG$46-$F$44,$J$46:$EH$46,)),)</f>
        <v>0</v>
      </c>
      <c r="BH50" s="589" cm="1">
        <f t="array" ref="BH50">_xlfn.IFNA(INDEX($J$48:$EH$48,,MATCH(BH$46-$F$44,$J$46:$EH$46,)),)</f>
        <v>0</v>
      </c>
      <c r="BI50" s="589" cm="1">
        <f t="array" ref="BI50">_xlfn.IFNA(INDEX($J$48:$EH$48,,MATCH(BI$46-$F$44,$J$46:$EH$46,)),)</f>
        <v>0</v>
      </c>
      <c r="BJ50" s="589" cm="1">
        <f t="array" ref="BJ50">_xlfn.IFNA(INDEX($J$48:$EH$48,,MATCH(BJ$46-$F$44,$J$46:$EH$46,)),)</f>
        <v>0</v>
      </c>
      <c r="BK50" s="589" cm="1">
        <f t="array" ref="BK50">_xlfn.IFNA(INDEX($J$48:$EH$48,,MATCH(BK$46-$F$44,$J$46:$EH$46,)),)</f>
        <v>0</v>
      </c>
      <c r="BL50" s="589" cm="1">
        <f t="array" ref="BL50">_xlfn.IFNA(INDEX($J$48:$EH$48,,MATCH(BL$46-$F$44,$J$46:$EH$46,)),)</f>
        <v>0</v>
      </c>
      <c r="BM50" s="589" cm="1">
        <f t="array" ref="BM50">_xlfn.IFNA(INDEX($J$48:$EH$48,,MATCH(BM$46-$F$44,$J$46:$EH$46,)),)</f>
        <v>0</v>
      </c>
      <c r="BN50" s="589" cm="1">
        <f t="array" ref="BN50">_xlfn.IFNA(INDEX($J$48:$EH$48,,MATCH(BN$46-$F$44,$J$46:$EH$46,)),)</f>
        <v>0</v>
      </c>
      <c r="BO50" s="589" cm="1">
        <f t="array" ref="BO50">_xlfn.IFNA(INDEX($J$48:$EH$48,,MATCH(BO$46-$F$44,$J$46:$EH$46,)),)</f>
        <v>0</v>
      </c>
      <c r="BP50" s="589" cm="1">
        <f t="array" ref="BP50">_xlfn.IFNA(INDEX($J$48:$EH$48,,MATCH(BP$46-$F$44,$J$46:$EH$46,)),)</f>
        <v>0</v>
      </c>
      <c r="BQ50" s="589" cm="1">
        <f t="array" ref="BQ50">_xlfn.IFNA(INDEX($J$48:$EH$48,,MATCH(BQ$46-$F$44,$J$46:$EH$46,)),)</f>
        <v>0</v>
      </c>
      <c r="BR50" s="589" cm="1">
        <f t="array" ref="BR50">_xlfn.IFNA(INDEX($J$48:$EH$48,,MATCH(BR$46-$F$44,$J$46:$EH$46,)),)</f>
        <v>0</v>
      </c>
      <c r="BS50" s="589" cm="1">
        <f t="array" ref="BS50">_xlfn.IFNA(INDEX($J$48:$EH$48,,MATCH(BS$46-$F$44,$J$46:$EH$46,)),)</f>
        <v>0</v>
      </c>
      <c r="BT50" s="589" cm="1">
        <f t="array" ref="BT50">_xlfn.IFNA(INDEX($J$48:$EH$48,,MATCH(BT$46-$F$44,$J$46:$EH$46,)),)</f>
        <v>0</v>
      </c>
      <c r="BU50" s="589" cm="1">
        <f t="array" ref="BU50">_xlfn.IFNA(INDEX($J$48:$EH$48,,MATCH(BU$46-$F$44,$J$46:$EH$46,)),)</f>
        <v>0</v>
      </c>
      <c r="BV50" s="589" cm="1">
        <f t="array" ref="BV50">_xlfn.IFNA(INDEX($J$48:$EH$48,,MATCH(BV$46-$F$44,$J$46:$EH$46,)),)</f>
        <v>0</v>
      </c>
      <c r="BW50" s="589" cm="1">
        <f t="array" ref="BW50">_xlfn.IFNA(INDEX($J$48:$EH$48,,MATCH(BW$46-$F$44,$J$46:$EH$46,)),)</f>
        <v>0</v>
      </c>
      <c r="BX50" s="589" cm="1">
        <f t="array" ref="BX50">_xlfn.IFNA(INDEX($J$48:$EH$48,,MATCH(BX$46-$F$44,$J$46:$EH$46,)),)</f>
        <v>0</v>
      </c>
      <c r="BY50" s="589" cm="1">
        <f t="array" ref="BY50">_xlfn.IFNA(INDEX($J$48:$EH$48,,MATCH(BY$46-$F$44,$J$46:$EH$46,)),)</f>
        <v>0</v>
      </c>
      <c r="BZ50" s="589" cm="1">
        <f t="array" ref="BZ50">_xlfn.IFNA(INDEX($J$48:$EH$48,,MATCH(BZ$46-$F$44,$J$46:$EH$46,)),)</f>
        <v>0</v>
      </c>
      <c r="CA50" s="589" cm="1">
        <f t="array" ref="CA50">_xlfn.IFNA(INDEX($J$48:$EH$48,,MATCH(CA$46-$F$44,$J$46:$EH$46,)),)</f>
        <v>0</v>
      </c>
      <c r="CB50" s="589" cm="1">
        <f t="array" ref="CB50">_xlfn.IFNA(INDEX($J$48:$EH$48,,MATCH(CB$46-$F$44,$J$46:$EH$46,)),)</f>
        <v>0</v>
      </c>
      <c r="CC50" s="589" cm="1">
        <f t="array" ref="CC50">_xlfn.IFNA(INDEX($J$48:$EH$48,,MATCH(CC$46-$F$44,$J$46:$EH$46,)),)</f>
        <v>0</v>
      </c>
      <c r="CD50" s="589" cm="1">
        <f t="array" ref="CD50">_xlfn.IFNA(INDEX($J$48:$EH$48,,MATCH(CD$46-$F$44,$J$46:$EH$46,)),)</f>
        <v>0</v>
      </c>
      <c r="CE50" s="589" cm="1">
        <f t="array" ref="CE50">_xlfn.IFNA(INDEX($J$48:$EH$48,,MATCH(CE$46-$F$44,$J$46:$EH$46,)),)</f>
        <v>0</v>
      </c>
      <c r="CF50" s="589" cm="1">
        <f t="array" ref="CF50">_xlfn.IFNA(INDEX($J$48:$EH$48,,MATCH(CF$46-$F$44,$J$46:$EH$46,)),)</f>
        <v>0</v>
      </c>
      <c r="CG50" s="589" cm="1">
        <f t="array" ref="CG50">_xlfn.IFNA(INDEX($J$48:$EH$48,,MATCH(CG$46-$F$44,$J$46:$EH$46,)),)</f>
        <v>0</v>
      </c>
      <c r="CH50" s="589" cm="1">
        <f t="array" ref="CH50">_xlfn.IFNA(INDEX($J$48:$EH$48,,MATCH(CH$46-$F$44,$J$46:$EH$46,)),)</f>
        <v>0</v>
      </c>
      <c r="CI50" s="589" cm="1">
        <f t="array" ref="CI50">_xlfn.IFNA(INDEX($J$48:$EH$48,,MATCH(CI$46-$F$44,$J$46:$EH$46,)),)</f>
        <v>0</v>
      </c>
      <c r="CJ50" s="589" cm="1">
        <f t="array" ref="CJ50">_xlfn.IFNA(INDEX($J$48:$EH$48,,MATCH(CJ$46-$F$44,$J$46:$EH$46,)),)</f>
        <v>0</v>
      </c>
      <c r="CK50" s="589" cm="1">
        <f t="array" ref="CK50">_xlfn.IFNA(INDEX($J$48:$EH$48,,MATCH(CK$46-$F$44,$J$46:$EH$46,)),)</f>
        <v>0</v>
      </c>
      <c r="CL50" s="589" cm="1">
        <f t="array" ref="CL50">_xlfn.IFNA(INDEX($J$48:$EH$48,,MATCH(CL$46-$F$44,$J$46:$EH$46,)),)</f>
        <v>0</v>
      </c>
      <c r="CM50" s="589" cm="1">
        <f t="array" ref="CM50">_xlfn.IFNA(INDEX($J$48:$EH$48,,MATCH(CM$46-$F$44,$J$46:$EH$46,)),)</f>
        <v>0</v>
      </c>
      <c r="CN50" s="589" cm="1">
        <f t="array" ref="CN50">_xlfn.IFNA(INDEX($J$48:$EH$48,,MATCH(CN$46-$F$44,$J$46:$EH$46,)),)</f>
        <v>0</v>
      </c>
      <c r="CO50" s="589" cm="1">
        <f t="array" ref="CO50">_xlfn.IFNA(INDEX($J$48:$EH$48,,MATCH(CO$46-$F$44,$J$46:$EH$46,)),)</f>
        <v>0</v>
      </c>
      <c r="CP50" s="589" cm="1">
        <f t="array" ref="CP50">_xlfn.IFNA(INDEX($J$48:$EH$48,,MATCH(CP$46-$F$44,$J$46:$EH$46,)),)</f>
        <v>0</v>
      </c>
      <c r="CQ50" s="589" cm="1">
        <f t="array" ref="CQ50">_xlfn.IFNA(INDEX($J$48:$EH$48,,MATCH(CQ$46-$F$44,$J$46:$EH$46,)),)</f>
        <v>0</v>
      </c>
      <c r="CR50" s="589" cm="1">
        <f t="array" ref="CR50">_xlfn.IFNA(INDEX($J$48:$EH$48,,MATCH(CR$46-$F$44,$J$46:$EH$46,)),)</f>
        <v>0</v>
      </c>
      <c r="CS50" s="589" cm="1">
        <f t="array" ref="CS50">_xlfn.IFNA(INDEX($J$48:$EH$48,,MATCH(CS$46-$F$44,$J$46:$EH$46,)),)</f>
        <v>0</v>
      </c>
      <c r="CT50" s="589" cm="1">
        <f t="array" ref="CT50">_xlfn.IFNA(INDEX($J$48:$EH$48,,MATCH(CT$46-$F$44,$J$46:$EH$46,)),)</f>
        <v>0</v>
      </c>
      <c r="CU50" s="589" cm="1">
        <f t="array" ref="CU50">_xlfn.IFNA(INDEX($J$48:$EH$48,,MATCH(CU$46-$F$44,$J$46:$EH$46,)),)</f>
        <v>0</v>
      </c>
      <c r="CV50" s="589" cm="1">
        <f t="array" ref="CV50">_xlfn.IFNA(INDEX($J$48:$EH$48,,MATCH(CV$46-$F$44,$J$46:$EH$46,)),)</f>
        <v>0</v>
      </c>
      <c r="CW50" s="589" cm="1">
        <f t="array" ref="CW50">_xlfn.IFNA(INDEX($J$48:$EH$48,,MATCH(CW$46-$F$44,$J$46:$EH$46,)),)</f>
        <v>0</v>
      </c>
      <c r="CX50" s="589" cm="1">
        <f t="array" ref="CX50">_xlfn.IFNA(INDEX($J$48:$EH$48,,MATCH(CX$46-$F$44,$J$46:$EH$46,)),)</f>
        <v>0</v>
      </c>
      <c r="CY50" s="589" cm="1">
        <f t="array" ref="CY50">_xlfn.IFNA(INDEX($J$48:$EH$48,,MATCH(CY$46-$F$44,$J$46:$EH$46,)),)</f>
        <v>0</v>
      </c>
      <c r="CZ50" s="589" cm="1">
        <f t="array" ref="CZ50">_xlfn.IFNA(INDEX($J$48:$EH$48,,MATCH(CZ$46-$F$44,$J$46:$EH$46,)),)</f>
        <v>0</v>
      </c>
      <c r="DA50" s="589" cm="1">
        <f t="array" ref="DA50">_xlfn.IFNA(INDEX($J$48:$EH$48,,MATCH(DA$46-$F$44,$J$46:$EH$46,)),)</f>
        <v>0</v>
      </c>
      <c r="DB50" s="589" cm="1">
        <f t="array" ref="DB50">_xlfn.IFNA(INDEX($J$48:$EH$48,,MATCH(DB$46-$F$44,$J$46:$EH$46,)),)</f>
        <v>0</v>
      </c>
      <c r="DC50" s="589" cm="1">
        <f t="array" ref="DC50">_xlfn.IFNA(INDEX($J$48:$EH$48,,MATCH(DC$46-$F$44,$J$46:$EH$46,)),)</f>
        <v>0</v>
      </c>
      <c r="DD50" s="589" cm="1">
        <f t="array" ref="DD50">_xlfn.IFNA(INDEX($J$48:$EH$48,,MATCH(DD$46-$F$44,$J$46:$EH$46,)),)</f>
        <v>0</v>
      </c>
      <c r="DE50" s="589" cm="1">
        <f t="array" ref="DE50">_xlfn.IFNA(INDEX($J$48:$EH$48,,MATCH(DE$46-$F$44,$J$46:$EH$46,)),)</f>
        <v>0</v>
      </c>
      <c r="DF50" s="589" cm="1">
        <f t="array" ref="DF50">_xlfn.IFNA(INDEX($J$48:$EH$48,,MATCH(DF$46-$F$44,$J$46:$EH$46,)),)</f>
        <v>0</v>
      </c>
      <c r="DG50" s="589" cm="1">
        <f t="array" ref="DG50">_xlfn.IFNA(INDEX($J$48:$EH$48,,MATCH(DG$46-$F$44,$J$46:$EH$46,)),)</f>
        <v>0</v>
      </c>
      <c r="DH50" s="589" cm="1">
        <f t="array" ref="DH50">_xlfn.IFNA(INDEX($J$48:$EH$48,,MATCH(DH$46-$F$44,$J$46:$EH$46,)),)</f>
        <v>0</v>
      </c>
      <c r="DI50" s="589" cm="1">
        <f t="array" ref="DI50">_xlfn.IFNA(INDEX($J$48:$EH$48,,MATCH(DI$46-$F$44,$J$46:$EH$46,)),)</f>
        <v>0</v>
      </c>
      <c r="DJ50" s="589" cm="1">
        <f t="array" ref="DJ50">_xlfn.IFNA(INDEX($J$48:$EH$48,,MATCH(DJ$46-$F$44,$J$46:$EH$46,)),)</f>
        <v>0</v>
      </c>
      <c r="DK50" s="589" cm="1">
        <f t="array" ref="DK50">_xlfn.IFNA(INDEX($J$48:$EH$48,,MATCH(DK$46-$F$44,$J$46:$EH$46,)),)</f>
        <v>0</v>
      </c>
      <c r="DL50" s="589" cm="1">
        <f t="array" ref="DL50">_xlfn.IFNA(INDEX($J$48:$EH$48,,MATCH(DL$46-$F$44,$J$46:$EH$46,)),)</f>
        <v>0</v>
      </c>
      <c r="DM50" s="589" cm="1">
        <f t="array" ref="DM50">_xlfn.IFNA(INDEX($J$48:$EH$48,,MATCH(DM$46-$F$44,$J$46:$EH$46,)),)</f>
        <v>0</v>
      </c>
      <c r="DN50" s="589" cm="1">
        <f t="array" ref="DN50">_xlfn.IFNA(INDEX($J$48:$EH$48,,MATCH(DN$46-$F$44,$J$46:$EH$46,)),)</f>
        <v>0</v>
      </c>
      <c r="DO50" s="589" cm="1">
        <f t="array" ref="DO50">_xlfn.IFNA(INDEX($J$48:$EH$48,,MATCH(DO$46-$F$44,$J$46:$EH$46,)),)</f>
        <v>0</v>
      </c>
      <c r="DP50" s="589" cm="1">
        <f t="array" ref="DP50">_xlfn.IFNA(INDEX($J$48:$EH$48,,MATCH(DP$46-$F$44,$J$46:$EH$46,)),)</f>
        <v>0</v>
      </c>
      <c r="DQ50" s="589" cm="1">
        <f t="array" ref="DQ50">_xlfn.IFNA(INDEX($J$48:$EH$48,,MATCH(DQ$46-$F$44,$J$46:$EH$46,)),)</f>
        <v>0</v>
      </c>
      <c r="DR50" s="589" cm="1">
        <f t="array" ref="DR50">_xlfn.IFNA(INDEX($J$48:$EH$48,,MATCH(DR$46-$F$44,$J$46:$EH$46,)),)</f>
        <v>0</v>
      </c>
      <c r="DS50" s="589" cm="1">
        <f t="array" ref="DS50">_xlfn.IFNA(INDEX($J$48:$EH$48,,MATCH(DS$46-$F$44,$J$46:$EH$46,)),)</f>
        <v>0</v>
      </c>
      <c r="DT50" s="589" cm="1">
        <f t="array" ref="DT50">_xlfn.IFNA(INDEX($J$48:$EH$48,,MATCH(DT$46-$F$44,$J$46:$EH$46,)),)</f>
        <v>0</v>
      </c>
      <c r="DU50" s="589" cm="1">
        <f t="array" ref="DU50">_xlfn.IFNA(INDEX($J$48:$EH$48,,MATCH(DU$46-$F$44,$J$46:$EH$46,)),)</f>
        <v>0</v>
      </c>
      <c r="DV50" s="589" cm="1">
        <f t="array" ref="DV50">_xlfn.IFNA(INDEX($J$48:$EH$48,,MATCH(DV$46-$F$44,$J$46:$EH$46,)),)</f>
        <v>0</v>
      </c>
      <c r="DW50" s="589" cm="1">
        <f t="array" ref="DW50">_xlfn.IFNA(INDEX($J$48:$EH$48,,MATCH(DW$46-$F$44,$J$46:$EH$46,)),)</f>
        <v>0</v>
      </c>
      <c r="DX50" s="589" cm="1">
        <f t="array" ref="DX50">_xlfn.IFNA(INDEX($J$48:$EH$48,,MATCH(DX$46-$F$44,$J$46:$EH$46,)),)</f>
        <v>0</v>
      </c>
      <c r="DY50" s="589" cm="1">
        <f t="array" ref="DY50">_xlfn.IFNA(INDEX($J$48:$EH$48,,MATCH(DY$46-$F$44,$J$46:$EH$46,)),)</f>
        <v>0</v>
      </c>
      <c r="DZ50" s="589" cm="1">
        <f t="array" ref="DZ50">_xlfn.IFNA(INDEX($J$48:$EH$48,,MATCH(DZ$46-$F$44,$J$46:$EH$46,)),)</f>
        <v>0</v>
      </c>
      <c r="EA50" s="589" cm="1">
        <f t="array" ref="EA50">_xlfn.IFNA(INDEX($J$48:$EH$48,,MATCH(EA$46-$F$44,$J$46:$EH$46,)),)</f>
        <v>0</v>
      </c>
      <c r="EB50" s="589" cm="1">
        <f t="array" ref="EB50">_xlfn.IFNA(INDEX($J$48:$EH$48,,MATCH(EB$46-$F$44,$J$46:$EH$46,)),)</f>
        <v>0</v>
      </c>
      <c r="EC50" s="589" cm="1">
        <f t="array" ref="EC50">_xlfn.IFNA(INDEX($J$48:$EH$48,,MATCH(EC$46-$F$44,$J$46:$EH$46,)),)</f>
        <v>0</v>
      </c>
      <c r="ED50" s="589" cm="1">
        <f t="array" ref="ED50">_xlfn.IFNA(INDEX($J$48:$EH$48,,MATCH(ED$46-$F$44,$J$46:$EH$46,)),)</f>
        <v>0</v>
      </c>
      <c r="EE50" s="589" cm="1">
        <f t="array" ref="EE50">_xlfn.IFNA(INDEX($J$48:$EH$48,,MATCH(EE$46-$F$44,$J$46:$EH$46,)),)</f>
        <v>0</v>
      </c>
      <c r="EF50" s="589" cm="1">
        <f t="array" ref="EF50">_xlfn.IFNA(INDEX($J$48:$EH$48,,MATCH(EF$46-$F$44,$J$46:$EH$46,)),)</f>
        <v>0</v>
      </c>
      <c r="EG50" s="589" cm="1">
        <f t="array" ref="EG50">_xlfn.IFNA(INDEX($J$48:$EH$48,,MATCH(EG$46-$F$44,$J$46:$EH$46,)),)</f>
        <v>0</v>
      </c>
      <c r="EH50" s="589" cm="1">
        <f t="array" ref="EH50">_xlfn.IFNA(INDEX($J$48:$EH$48,,MATCH(EH$46-$F$44,$J$46:$EH$46,)),)</f>
        <v>0</v>
      </c>
    </row>
    <row r="51" spans="2:138" s="836" customFormat="1" ht="15" customHeight="1" outlineLevel="1" x14ac:dyDescent="0.35">
      <c r="B51" s="38"/>
      <c r="E51" s="413"/>
      <c r="F51" s="456"/>
      <c r="G51" s="413"/>
      <c r="H51" s="1021"/>
      <c r="I51" s="850"/>
      <c r="J51" s="1030"/>
      <c r="K51" s="1030"/>
      <c r="L51" s="1030"/>
      <c r="M51" s="1030"/>
      <c r="N51" s="1030"/>
      <c r="O51" s="1030"/>
      <c r="P51" s="1030"/>
      <c r="Q51" s="1030"/>
      <c r="R51" s="1030"/>
      <c r="S51" s="1030"/>
      <c r="T51" s="1030"/>
      <c r="U51" s="1030"/>
      <c r="V51" s="1030"/>
      <c r="W51" s="1030"/>
      <c r="X51" s="1030"/>
      <c r="Y51" s="1030"/>
      <c r="Z51" s="1030"/>
      <c r="AA51" s="1030"/>
      <c r="AB51" s="1030"/>
      <c r="AC51" s="1030"/>
      <c r="AD51" s="1030"/>
      <c r="AE51" s="1030"/>
      <c r="AF51" s="1030"/>
      <c r="AG51" s="1030"/>
      <c r="AH51" s="1030"/>
      <c r="AI51" s="1030"/>
      <c r="AJ51" s="1030"/>
      <c r="AK51" s="1030"/>
      <c r="AL51" s="1030"/>
      <c r="AM51" s="1030"/>
      <c r="AN51" s="1030"/>
      <c r="AO51" s="1030"/>
      <c r="AP51" s="1030"/>
      <c r="AQ51" s="1030"/>
      <c r="AR51" s="1030"/>
      <c r="AS51" s="1030"/>
      <c r="AT51" s="1030"/>
      <c r="AU51" s="1030"/>
      <c r="AV51" s="1030"/>
      <c r="AW51" s="1030"/>
      <c r="AX51" s="1030"/>
      <c r="AY51" s="1030"/>
      <c r="AZ51" s="1030"/>
      <c r="BA51" s="1030"/>
      <c r="BB51" s="1030"/>
      <c r="BC51" s="1030"/>
      <c r="BD51" s="1030"/>
      <c r="BE51" s="1030"/>
      <c r="BF51" s="1030"/>
      <c r="BG51" s="1030"/>
      <c r="BH51" s="1030"/>
      <c r="BI51" s="1030"/>
      <c r="BJ51" s="1030"/>
      <c r="BK51" s="1030"/>
      <c r="BL51" s="1030"/>
      <c r="BM51" s="1030"/>
      <c r="BN51" s="1030"/>
      <c r="BO51" s="1030"/>
      <c r="BP51" s="1030"/>
      <c r="BQ51" s="1030"/>
      <c r="BR51" s="1030"/>
      <c r="BS51" s="1030"/>
      <c r="BT51" s="1030"/>
      <c r="BU51" s="1030"/>
      <c r="BV51" s="1030"/>
      <c r="BW51" s="1030"/>
      <c r="BX51" s="1030"/>
      <c r="BY51" s="1030"/>
      <c r="BZ51" s="1030"/>
      <c r="CA51" s="1030"/>
      <c r="CB51" s="1030"/>
      <c r="CC51" s="1030"/>
      <c r="CD51" s="1030"/>
      <c r="CE51" s="1030"/>
      <c r="CF51" s="1030"/>
      <c r="CG51" s="1030"/>
      <c r="CH51" s="1030"/>
      <c r="CI51" s="1030"/>
      <c r="CJ51" s="1030"/>
      <c r="CK51" s="1030"/>
      <c r="CL51" s="1030"/>
      <c r="CM51" s="1030"/>
      <c r="CN51" s="1030"/>
      <c r="CO51" s="1030"/>
      <c r="CP51" s="1030"/>
      <c r="CQ51" s="1030"/>
      <c r="CR51" s="1030"/>
      <c r="CS51" s="1030"/>
      <c r="CT51" s="1030"/>
      <c r="CU51" s="1030"/>
      <c r="CV51" s="1030"/>
      <c r="CW51" s="1030"/>
      <c r="CX51" s="1030"/>
      <c r="CY51" s="1030"/>
      <c r="CZ51" s="1030"/>
      <c r="DA51" s="1030"/>
      <c r="DB51" s="1030"/>
      <c r="DC51" s="1030"/>
      <c r="DD51" s="1030"/>
      <c r="DE51" s="1030"/>
      <c r="DF51" s="1030"/>
      <c r="DG51" s="1030"/>
      <c r="DH51" s="1030"/>
      <c r="DI51" s="1030"/>
      <c r="DJ51" s="1030"/>
      <c r="DK51" s="1030"/>
      <c r="DL51" s="1030"/>
      <c r="DM51" s="1030"/>
      <c r="DN51" s="1030"/>
      <c r="DO51" s="1030"/>
      <c r="DP51" s="1030"/>
      <c r="DQ51" s="1030"/>
      <c r="DR51" s="1030"/>
      <c r="DS51" s="1030"/>
      <c r="DT51" s="1030"/>
      <c r="DU51" s="1030"/>
      <c r="DV51" s="1030"/>
      <c r="DW51" s="1030"/>
      <c r="DX51" s="1030"/>
      <c r="DY51" s="1030"/>
      <c r="DZ51" s="1030"/>
      <c r="EA51" s="1030"/>
      <c r="EB51" s="1030"/>
      <c r="EC51" s="1030"/>
      <c r="ED51" s="1030"/>
      <c r="EE51" s="1030"/>
      <c r="EF51" s="1030"/>
      <c r="EG51" s="1030"/>
      <c r="EH51" s="1030"/>
    </row>
    <row r="52" spans="2:138" s="836" customFormat="1" ht="15" customHeight="1" outlineLevel="1" x14ac:dyDescent="0.35">
      <c r="B52" s="38"/>
      <c r="C52" s="112" t="s">
        <v>102</v>
      </c>
      <c r="E52" s="413"/>
      <c r="F52" s="456"/>
      <c r="G52" s="413"/>
      <c r="H52" s="1021"/>
      <c r="I52" s="850"/>
      <c r="J52" s="1030"/>
      <c r="K52" s="1030"/>
      <c r="L52" s="1030"/>
      <c r="M52" s="1030"/>
      <c r="N52" s="1030"/>
      <c r="O52" s="1030"/>
      <c r="P52" s="1030"/>
      <c r="Q52" s="1030"/>
      <c r="R52" s="1030"/>
      <c r="S52" s="1030"/>
      <c r="T52" s="1030"/>
      <c r="U52" s="1030"/>
      <c r="V52" s="1030"/>
      <c r="W52" s="1030"/>
      <c r="X52" s="1030"/>
      <c r="Y52" s="1030"/>
      <c r="Z52" s="1030"/>
      <c r="AA52" s="1030"/>
      <c r="AB52" s="1030"/>
      <c r="AC52" s="1030"/>
      <c r="AD52" s="1030"/>
      <c r="AE52" s="1030"/>
      <c r="AF52" s="1030"/>
      <c r="AG52" s="1030"/>
      <c r="AH52" s="1030"/>
      <c r="AI52" s="1030"/>
      <c r="AJ52" s="1030"/>
      <c r="AK52" s="1030"/>
      <c r="AL52" s="1030"/>
      <c r="AM52" s="1030"/>
      <c r="AN52" s="1030"/>
      <c r="AO52" s="1030"/>
      <c r="AP52" s="1030"/>
      <c r="AQ52" s="1030"/>
      <c r="AR52" s="1030"/>
      <c r="AS52" s="1030"/>
      <c r="AT52" s="1030"/>
      <c r="AU52" s="1030"/>
      <c r="AV52" s="1030"/>
      <c r="AW52" s="1030"/>
      <c r="AX52" s="1030"/>
      <c r="AY52" s="1030"/>
      <c r="AZ52" s="1030"/>
      <c r="BA52" s="1030"/>
      <c r="BB52" s="1030"/>
      <c r="BC52" s="1030"/>
      <c r="BD52" s="1030"/>
      <c r="BE52" s="1030"/>
      <c r="BF52" s="1030"/>
      <c r="BG52" s="1030"/>
      <c r="BH52" s="1030"/>
      <c r="BI52" s="1030"/>
      <c r="BJ52" s="1030"/>
      <c r="BK52" s="1030"/>
      <c r="BL52" s="1030"/>
      <c r="BM52" s="1030"/>
      <c r="BN52" s="1030"/>
      <c r="BO52" s="1030"/>
      <c r="BP52" s="1030"/>
      <c r="BQ52" s="1030"/>
      <c r="BR52" s="1030"/>
      <c r="BS52" s="1030"/>
      <c r="BT52" s="1030"/>
      <c r="BU52" s="1030"/>
      <c r="BV52" s="1030"/>
      <c r="BW52" s="1030"/>
      <c r="BX52" s="1030"/>
      <c r="BY52" s="1030"/>
      <c r="BZ52" s="1030"/>
      <c r="CA52" s="1030"/>
      <c r="CB52" s="1030"/>
      <c r="CC52" s="1030"/>
      <c r="CD52" s="1030"/>
      <c r="CE52" s="1030"/>
      <c r="CF52" s="1030"/>
      <c r="CG52" s="1030"/>
      <c r="CH52" s="1030"/>
      <c r="CI52" s="1030"/>
      <c r="CJ52" s="1030"/>
      <c r="CK52" s="1030"/>
      <c r="CL52" s="1030"/>
      <c r="CM52" s="1030"/>
      <c r="CN52" s="1030"/>
      <c r="CO52" s="1030"/>
      <c r="CP52" s="1030"/>
      <c r="CQ52" s="1030"/>
      <c r="CR52" s="1030"/>
      <c r="CS52" s="1030"/>
      <c r="CT52" s="1030"/>
      <c r="CU52" s="1030"/>
      <c r="CV52" s="1030"/>
      <c r="CW52" s="1030"/>
      <c r="CX52" s="1030"/>
      <c r="CY52" s="1030"/>
      <c r="CZ52" s="1030"/>
      <c r="DA52" s="1030"/>
      <c r="DB52" s="1030"/>
      <c r="DC52" s="1030"/>
      <c r="DD52" s="1030"/>
      <c r="DE52" s="1030"/>
      <c r="DF52" s="1030"/>
      <c r="DG52" s="1030"/>
      <c r="DH52" s="1030"/>
      <c r="DI52" s="1030"/>
      <c r="DJ52" s="1030"/>
      <c r="DK52" s="1030"/>
      <c r="DL52" s="1030"/>
      <c r="DM52" s="1030"/>
      <c r="DN52" s="1030"/>
      <c r="DO52" s="1030"/>
      <c r="DP52" s="1030"/>
      <c r="DQ52" s="1030"/>
      <c r="DR52" s="1030"/>
      <c r="DS52" s="1030"/>
      <c r="DT52" s="1030"/>
      <c r="DU52" s="1030"/>
      <c r="DV52" s="1030"/>
      <c r="DW52" s="1030"/>
      <c r="DX52" s="1030"/>
      <c r="DY52" s="1030"/>
      <c r="DZ52" s="1030"/>
      <c r="EA52" s="1030"/>
      <c r="EB52" s="1030"/>
      <c r="EC52" s="1030"/>
      <c r="ED52" s="1030"/>
      <c r="EE52" s="1030"/>
      <c r="EF52" s="1030"/>
      <c r="EG52" s="1030"/>
      <c r="EH52" s="1030"/>
    </row>
    <row r="53" spans="2:138" s="146" customFormat="1" ht="15" customHeight="1" outlineLevel="1" x14ac:dyDescent="0.35">
      <c r="B53" s="38"/>
      <c r="E53" s="402" t="str">
        <f xml:space="preserve"> NTBA!E$48</f>
        <v>First Payment</v>
      </c>
      <c r="F53" s="402">
        <f xml:space="preserve"> NTBA!F$48</f>
        <v>0</v>
      </c>
      <c r="G53" s="402" t="str">
        <f xml:space="preserve"> NTBA!G$48</f>
        <v>months</v>
      </c>
      <c r="H53" s="449"/>
      <c r="I53" s="75"/>
      <c r="J53" s="458"/>
      <c r="K53" s="458"/>
      <c r="L53" s="458"/>
      <c r="M53" s="458"/>
      <c r="N53" s="458"/>
      <c r="O53" s="458"/>
      <c r="P53" s="458"/>
      <c r="Q53" s="458"/>
      <c r="R53" s="458"/>
      <c r="S53" s="458"/>
      <c r="T53" s="458"/>
      <c r="U53" s="458"/>
      <c r="V53" s="458"/>
      <c r="W53" s="458"/>
      <c r="X53" s="458"/>
      <c r="Y53" s="458"/>
      <c r="Z53" s="458"/>
      <c r="AA53" s="458"/>
      <c r="AB53" s="458"/>
      <c r="AC53" s="458"/>
      <c r="AD53" s="458"/>
      <c r="AE53" s="458"/>
      <c r="AF53" s="458"/>
      <c r="AG53" s="458"/>
      <c r="AH53" s="458"/>
      <c r="AI53" s="458"/>
      <c r="AJ53" s="458"/>
      <c r="AK53" s="458"/>
      <c r="AL53" s="458"/>
      <c r="AM53" s="458"/>
      <c r="AN53" s="458"/>
      <c r="AO53" s="458"/>
      <c r="AP53" s="458"/>
      <c r="AQ53" s="458"/>
      <c r="AR53" s="458"/>
      <c r="AS53" s="458"/>
      <c r="AT53" s="458"/>
      <c r="AU53" s="458"/>
      <c r="AV53" s="458"/>
      <c r="AW53" s="458"/>
      <c r="AX53" s="458"/>
      <c r="AY53" s="458"/>
      <c r="AZ53" s="458"/>
      <c r="BA53" s="458"/>
      <c r="BB53" s="458"/>
      <c r="BC53" s="458"/>
      <c r="BD53" s="458"/>
      <c r="BE53" s="458"/>
      <c r="BF53" s="458"/>
      <c r="BG53" s="458"/>
      <c r="BH53" s="458"/>
      <c r="BI53" s="458"/>
      <c r="BJ53" s="458"/>
      <c r="BK53" s="458"/>
      <c r="BL53" s="458"/>
      <c r="BM53" s="458"/>
      <c r="BN53" s="458"/>
      <c r="BO53" s="458"/>
      <c r="BP53" s="458"/>
      <c r="BQ53" s="458"/>
      <c r="BR53" s="458"/>
      <c r="BS53" s="458"/>
      <c r="BT53" s="458"/>
      <c r="BU53" s="458"/>
      <c r="BV53" s="458"/>
      <c r="BW53" s="458"/>
      <c r="BX53" s="458"/>
      <c r="BY53" s="458"/>
      <c r="BZ53" s="458"/>
      <c r="CA53" s="458"/>
      <c r="CB53" s="458"/>
      <c r="CC53" s="458"/>
      <c r="CD53" s="458"/>
      <c r="CE53" s="458"/>
      <c r="CF53" s="458"/>
      <c r="CG53" s="458"/>
      <c r="CH53" s="458"/>
      <c r="CI53" s="458"/>
      <c r="CJ53" s="458"/>
      <c r="CK53" s="458"/>
      <c r="CL53" s="458"/>
      <c r="CM53" s="458"/>
      <c r="CN53" s="458"/>
      <c r="CO53" s="458"/>
      <c r="CP53" s="458"/>
      <c r="CQ53" s="458"/>
      <c r="CR53" s="458"/>
      <c r="CS53" s="458"/>
      <c r="CT53" s="458"/>
      <c r="CU53" s="458"/>
      <c r="CV53" s="458"/>
      <c r="CW53" s="458"/>
      <c r="CX53" s="458"/>
      <c r="CY53" s="458"/>
      <c r="CZ53" s="458"/>
      <c r="DA53" s="458"/>
      <c r="DB53" s="458"/>
      <c r="DC53" s="458"/>
      <c r="DD53" s="458"/>
      <c r="DE53" s="458"/>
      <c r="DF53" s="458"/>
      <c r="DG53" s="458"/>
      <c r="DH53" s="458"/>
      <c r="DI53" s="458"/>
      <c r="DJ53" s="458"/>
      <c r="DK53" s="458"/>
      <c r="DL53" s="458"/>
      <c r="DM53" s="458"/>
      <c r="DN53" s="458"/>
      <c r="DO53" s="458"/>
      <c r="DP53" s="458"/>
      <c r="DQ53" s="458"/>
      <c r="DR53" s="458"/>
      <c r="DS53" s="458"/>
      <c r="DT53" s="458"/>
      <c r="DU53" s="458"/>
      <c r="DV53" s="458"/>
      <c r="DW53" s="458"/>
      <c r="DX53" s="458"/>
      <c r="DY53" s="458"/>
      <c r="DZ53" s="458"/>
      <c r="EA53" s="458"/>
      <c r="EB53" s="458"/>
      <c r="EC53" s="458"/>
      <c r="ED53" s="458"/>
      <c r="EE53" s="458"/>
      <c r="EF53" s="458"/>
      <c r="EG53" s="458"/>
      <c r="EH53" s="458"/>
    </row>
    <row r="54" spans="2:138" s="146" customFormat="1" ht="15" customHeight="1" outlineLevel="1" x14ac:dyDescent="0.35">
      <c r="B54" s="38"/>
      <c r="E54" s="402" t="str">
        <f xml:space="preserve"> NTBA!E$49</f>
        <v>Second Payment</v>
      </c>
      <c r="F54" s="402">
        <f xml:space="preserve"> NTBA!F$49</f>
        <v>0</v>
      </c>
      <c r="G54" s="402" t="str">
        <f xml:space="preserve"> NTBA!G$49</f>
        <v>months</v>
      </c>
      <c r="H54" s="449"/>
      <c r="I54" s="75"/>
      <c r="J54" s="458"/>
      <c r="K54" s="458"/>
      <c r="L54" s="458"/>
      <c r="M54" s="458"/>
      <c r="N54" s="458"/>
      <c r="O54" s="458"/>
      <c r="P54" s="458"/>
      <c r="Q54" s="458"/>
      <c r="R54" s="458"/>
      <c r="S54" s="458"/>
      <c r="T54" s="458"/>
      <c r="U54" s="458"/>
      <c r="V54" s="458"/>
      <c r="W54" s="458"/>
      <c r="X54" s="458"/>
      <c r="Y54" s="458"/>
      <c r="Z54" s="458"/>
      <c r="AA54" s="458"/>
      <c r="AB54" s="458"/>
      <c r="AC54" s="458"/>
      <c r="AD54" s="458"/>
      <c r="AE54" s="458"/>
      <c r="AF54" s="458"/>
      <c r="AG54" s="458"/>
      <c r="AH54" s="458"/>
      <c r="AI54" s="458"/>
      <c r="AJ54" s="458"/>
      <c r="AK54" s="458"/>
      <c r="AL54" s="458"/>
      <c r="AM54" s="458"/>
      <c r="AN54" s="458"/>
      <c r="AO54" s="458"/>
      <c r="AP54" s="458"/>
      <c r="AQ54" s="458"/>
      <c r="AR54" s="458"/>
      <c r="AS54" s="458"/>
      <c r="AT54" s="458"/>
      <c r="AU54" s="458"/>
      <c r="AV54" s="458"/>
      <c r="AW54" s="458"/>
      <c r="AX54" s="458"/>
      <c r="AY54" s="458"/>
      <c r="AZ54" s="458"/>
      <c r="BA54" s="458"/>
      <c r="BB54" s="458"/>
      <c r="BC54" s="458"/>
      <c r="BD54" s="458"/>
      <c r="BE54" s="458"/>
      <c r="BF54" s="458"/>
      <c r="BG54" s="458"/>
      <c r="BH54" s="458"/>
      <c r="BI54" s="458"/>
      <c r="BJ54" s="458"/>
      <c r="BK54" s="458"/>
      <c r="BL54" s="458"/>
      <c r="BM54" s="458"/>
      <c r="BN54" s="458"/>
      <c r="BO54" s="458"/>
      <c r="BP54" s="458"/>
      <c r="BQ54" s="458"/>
      <c r="BR54" s="458"/>
      <c r="BS54" s="458"/>
      <c r="BT54" s="458"/>
      <c r="BU54" s="458"/>
      <c r="BV54" s="458"/>
      <c r="BW54" s="458"/>
      <c r="BX54" s="458"/>
      <c r="BY54" s="458"/>
      <c r="BZ54" s="458"/>
      <c r="CA54" s="458"/>
      <c r="CB54" s="458"/>
      <c r="CC54" s="458"/>
      <c r="CD54" s="458"/>
      <c r="CE54" s="458"/>
      <c r="CF54" s="458"/>
      <c r="CG54" s="458"/>
      <c r="CH54" s="458"/>
      <c r="CI54" s="458"/>
      <c r="CJ54" s="458"/>
      <c r="CK54" s="458"/>
      <c r="CL54" s="458"/>
      <c r="CM54" s="458"/>
      <c r="CN54" s="458"/>
      <c r="CO54" s="458"/>
      <c r="CP54" s="458"/>
      <c r="CQ54" s="458"/>
      <c r="CR54" s="458"/>
      <c r="CS54" s="458"/>
      <c r="CT54" s="458"/>
      <c r="CU54" s="458"/>
      <c r="CV54" s="458"/>
      <c r="CW54" s="458"/>
      <c r="CX54" s="458"/>
      <c r="CY54" s="458"/>
      <c r="CZ54" s="458"/>
      <c r="DA54" s="458"/>
      <c r="DB54" s="458"/>
      <c r="DC54" s="458"/>
      <c r="DD54" s="458"/>
      <c r="DE54" s="458"/>
      <c r="DF54" s="458"/>
      <c r="DG54" s="458"/>
      <c r="DH54" s="458"/>
      <c r="DI54" s="458"/>
      <c r="DJ54" s="458"/>
      <c r="DK54" s="458"/>
      <c r="DL54" s="458"/>
      <c r="DM54" s="458"/>
      <c r="DN54" s="458"/>
      <c r="DO54" s="458"/>
      <c r="DP54" s="458"/>
      <c r="DQ54" s="458"/>
      <c r="DR54" s="458"/>
      <c r="DS54" s="458"/>
      <c r="DT54" s="458"/>
      <c r="DU54" s="458"/>
      <c r="DV54" s="458"/>
      <c r="DW54" s="458"/>
      <c r="DX54" s="458"/>
      <c r="DY54" s="458"/>
      <c r="DZ54" s="458"/>
      <c r="EA54" s="458"/>
      <c r="EB54" s="458"/>
      <c r="EC54" s="458"/>
      <c r="ED54" s="458"/>
      <c r="EE54" s="458"/>
      <c r="EF54" s="458"/>
      <c r="EG54" s="458"/>
      <c r="EH54" s="458"/>
    </row>
    <row r="55" spans="2:138" s="146" customFormat="1" ht="15" customHeight="1" outlineLevel="1" x14ac:dyDescent="0.35">
      <c r="B55" s="38"/>
      <c r="E55" s="402" t="str">
        <f xml:space="preserve"> NTBA!E$50</f>
        <v>Final Payment</v>
      </c>
      <c r="F55" s="402">
        <f xml:space="preserve"> NTBA!F$50</f>
        <v>0</v>
      </c>
      <c r="G55" s="402" t="str">
        <f xml:space="preserve"> NTBA!G$50</f>
        <v>months</v>
      </c>
      <c r="H55" s="449"/>
      <c r="I55" s="75"/>
      <c r="J55" s="458"/>
      <c r="K55" s="458"/>
      <c r="L55" s="458"/>
      <c r="M55" s="458"/>
      <c r="N55" s="458"/>
      <c r="O55" s="458"/>
      <c r="P55" s="458"/>
      <c r="Q55" s="458"/>
      <c r="R55" s="458"/>
      <c r="S55" s="458"/>
      <c r="T55" s="458"/>
      <c r="U55" s="458"/>
      <c r="V55" s="458"/>
      <c r="W55" s="458"/>
      <c r="X55" s="458"/>
      <c r="Y55" s="458"/>
      <c r="Z55" s="458"/>
      <c r="AA55" s="458"/>
      <c r="AB55" s="458"/>
      <c r="AC55" s="458"/>
      <c r="AD55" s="458"/>
      <c r="AE55" s="458"/>
      <c r="AF55" s="458"/>
      <c r="AG55" s="458"/>
      <c r="AH55" s="458"/>
      <c r="AI55" s="458"/>
      <c r="AJ55" s="458"/>
      <c r="AK55" s="458"/>
      <c r="AL55" s="458"/>
      <c r="AM55" s="458"/>
      <c r="AN55" s="458"/>
      <c r="AO55" s="458"/>
      <c r="AP55" s="458"/>
      <c r="AQ55" s="458"/>
      <c r="AR55" s="458"/>
      <c r="AS55" s="458"/>
      <c r="AT55" s="458"/>
      <c r="AU55" s="458"/>
      <c r="AV55" s="458"/>
      <c r="AW55" s="458"/>
      <c r="AX55" s="458"/>
      <c r="AY55" s="458"/>
      <c r="AZ55" s="458"/>
      <c r="BA55" s="458"/>
      <c r="BB55" s="458"/>
      <c r="BC55" s="458"/>
      <c r="BD55" s="458"/>
      <c r="BE55" s="458"/>
      <c r="BF55" s="458"/>
      <c r="BG55" s="458"/>
      <c r="BH55" s="458"/>
      <c r="BI55" s="458"/>
      <c r="BJ55" s="458"/>
      <c r="BK55" s="458"/>
      <c r="BL55" s="458"/>
      <c r="BM55" s="458"/>
      <c r="BN55" s="458"/>
      <c r="BO55" s="458"/>
      <c r="BP55" s="458"/>
      <c r="BQ55" s="458"/>
      <c r="BR55" s="458"/>
      <c r="BS55" s="458"/>
      <c r="BT55" s="458"/>
      <c r="BU55" s="458"/>
      <c r="BV55" s="458"/>
      <c r="BW55" s="458"/>
      <c r="BX55" s="458"/>
      <c r="BY55" s="458"/>
      <c r="BZ55" s="458"/>
      <c r="CA55" s="458"/>
      <c r="CB55" s="458"/>
      <c r="CC55" s="458"/>
      <c r="CD55" s="458"/>
      <c r="CE55" s="458"/>
      <c r="CF55" s="458"/>
      <c r="CG55" s="458"/>
      <c r="CH55" s="458"/>
      <c r="CI55" s="458"/>
      <c r="CJ55" s="458"/>
      <c r="CK55" s="458"/>
      <c r="CL55" s="458"/>
      <c r="CM55" s="458"/>
      <c r="CN55" s="458"/>
      <c r="CO55" s="458"/>
      <c r="CP55" s="458"/>
      <c r="CQ55" s="458"/>
      <c r="CR55" s="458"/>
      <c r="CS55" s="458"/>
      <c r="CT55" s="458"/>
      <c r="CU55" s="458"/>
      <c r="CV55" s="458"/>
      <c r="CW55" s="458"/>
      <c r="CX55" s="458"/>
      <c r="CY55" s="458"/>
      <c r="CZ55" s="458"/>
      <c r="DA55" s="458"/>
      <c r="DB55" s="458"/>
      <c r="DC55" s="458"/>
      <c r="DD55" s="458"/>
      <c r="DE55" s="458"/>
      <c r="DF55" s="458"/>
      <c r="DG55" s="458"/>
      <c r="DH55" s="458"/>
      <c r="DI55" s="458"/>
      <c r="DJ55" s="458"/>
      <c r="DK55" s="458"/>
      <c r="DL55" s="458"/>
      <c r="DM55" s="458"/>
      <c r="DN55" s="458"/>
      <c r="DO55" s="458"/>
      <c r="DP55" s="458"/>
      <c r="DQ55" s="458"/>
      <c r="DR55" s="458"/>
      <c r="DS55" s="458"/>
      <c r="DT55" s="458"/>
      <c r="DU55" s="458"/>
      <c r="DV55" s="458"/>
      <c r="DW55" s="458"/>
      <c r="DX55" s="458"/>
      <c r="DY55" s="458"/>
      <c r="DZ55" s="458"/>
      <c r="EA55" s="458"/>
      <c r="EB55" s="458"/>
      <c r="EC55" s="458"/>
      <c r="ED55" s="458"/>
      <c r="EE55" s="458"/>
      <c r="EF55" s="458"/>
      <c r="EG55" s="458"/>
      <c r="EH55" s="458"/>
    </row>
    <row r="56" spans="2:138" s="146" customFormat="1" ht="15" customHeight="1" outlineLevel="1" x14ac:dyDescent="0.35">
      <c r="B56" s="38"/>
      <c r="E56" s="402"/>
      <c r="F56" s="402"/>
      <c r="G56" s="402"/>
      <c r="H56" s="449"/>
      <c r="I56" s="75"/>
      <c r="J56" s="458"/>
      <c r="K56" s="458"/>
      <c r="L56" s="458"/>
      <c r="M56" s="458"/>
      <c r="N56" s="458"/>
      <c r="O56" s="458"/>
      <c r="P56" s="458"/>
      <c r="Q56" s="458"/>
      <c r="R56" s="458"/>
      <c r="S56" s="458"/>
      <c r="T56" s="458"/>
      <c r="U56" s="458"/>
      <c r="V56" s="458"/>
      <c r="W56" s="458"/>
      <c r="X56" s="458"/>
      <c r="Y56" s="458"/>
      <c r="Z56" s="458"/>
      <c r="AA56" s="458"/>
      <c r="AB56" s="458"/>
      <c r="AC56" s="458"/>
      <c r="AD56" s="458"/>
      <c r="AE56" s="458"/>
      <c r="AF56" s="458"/>
      <c r="AG56" s="458"/>
      <c r="AH56" s="458"/>
      <c r="AI56" s="458"/>
      <c r="AJ56" s="458"/>
      <c r="AK56" s="458"/>
      <c r="AL56" s="458"/>
      <c r="AM56" s="458"/>
      <c r="AN56" s="458"/>
      <c r="AO56" s="458"/>
      <c r="AP56" s="458"/>
      <c r="AQ56" s="458"/>
      <c r="AR56" s="458"/>
      <c r="AS56" s="458"/>
      <c r="AT56" s="458"/>
      <c r="AU56" s="458"/>
      <c r="AV56" s="458"/>
      <c r="AW56" s="458"/>
      <c r="AX56" s="458"/>
      <c r="AY56" s="458"/>
      <c r="AZ56" s="458"/>
      <c r="BA56" s="458"/>
      <c r="BB56" s="458"/>
      <c r="BC56" s="458"/>
      <c r="BD56" s="458"/>
      <c r="BE56" s="458"/>
      <c r="BF56" s="458"/>
      <c r="BG56" s="458"/>
      <c r="BH56" s="458"/>
      <c r="BI56" s="458"/>
      <c r="BJ56" s="458"/>
      <c r="BK56" s="458"/>
      <c r="BL56" s="458"/>
      <c r="BM56" s="458"/>
      <c r="BN56" s="458"/>
      <c r="BO56" s="458"/>
      <c r="BP56" s="458"/>
      <c r="BQ56" s="458"/>
      <c r="BR56" s="458"/>
      <c r="BS56" s="458"/>
      <c r="BT56" s="458"/>
      <c r="BU56" s="458"/>
      <c r="BV56" s="458"/>
      <c r="BW56" s="458"/>
      <c r="BX56" s="458"/>
      <c r="BY56" s="458"/>
      <c r="BZ56" s="458"/>
      <c r="CA56" s="458"/>
      <c r="CB56" s="458"/>
      <c r="CC56" s="458"/>
      <c r="CD56" s="458"/>
      <c r="CE56" s="458"/>
      <c r="CF56" s="458"/>
      <c r="CG56" s="458"/>
      <c r="CH56" s="458"/>
      <c r="CI56" s="458"/>
      <c r="CJ56" s="458"/>
      <c r="CK56" s="458"/>
      <c r="CL56" s="458"/>
      <c r="CM56" s="458"/>
      <c r="CN56" s="458"/>
      <c r="CO56" s="458"/>
      <c r="CP56" s="458"/>
      <c r="CQ56" s="458"/>
      <c r="CR56" s="458"/>
      <c r="CS56" s="458"/>
      <c r="CT56" s="458"/>
      <c r="CU56" s="458"/>
      <c r="CV56" s="458"/>
      <c r="CW56" s="458"/>
      <c r="CX56" s="458"/>
      <c r="CY56" s="458"/>
      <c r="CZ56" s="458"/>
      <c r="DA56" s="458"/>
      <c r="DB56" s="458"/>
      <c r="DC56" s="458"/>
      <c r="DD56" s="458"/>
      <c r="DE56" s="458"/>
      <c r="DF56" s="458"/>
      <c r="DG56" s="458"/>
      <c r="DH56" s="458"/>
      <c r="DI56" s="458"/>
      <c r="DJ56" s="458"/>
      <c r="DK56" s="458"/>
      <c r="DL56" s="458"/>
      <c r="DM56" s="458"/>
      <c r="DN56" s="458"/>
      <c r="DO56" s="458"/>
      <c r="DP56" s="458"/>
      <c r="DQ56" s="458"/>
      <c r="DR56" s="458"/>
      <c r="DS56" s="458"/>
      <c r="DT56" s="458"/>
      <c r="DU56" s="458"/>
      <c r="DV56" s="458"/>
      <c r="DW56" s="458"/>
      <c r="DX56" s="458"/>
      <c r="DY56" s="458"/>
      <c r="DZ56" s="458"/>
      <c r="EA56" s="458"/>
      <c r="EB56" s="458"/>
      <c r="EC56" s="458"/>
      <c r="ED56" s="458"/>
      <c r="EE56" s="458"/>
      <c r="EF56" s="458"/>
      <c r="EG56" s="458"/>
      <c r="EH56" s="458"/>
    </row>
    <row r="57" spans="2:138" s="146" customFormat="1" ht="15" customHeight="1" outlineLevel="1" x14ac:dyDescent="0.35">
      <c r="B57" s="38"/>
      <c r="E57" s="402" t="str">
        <f xml:space="preserve"> NTBA!E$43</f>
        <v>First Payment</v>
      </c>
      <c r="F57" s="420">
        <f xml:space="preserve"> NTBA!F$43</f>
        <v>1</v>
      </c>
      <c r="G57" s="402" t="str">
        <f xml:space="preserve"> NTBA!G$43</f>
        <v>%</v>
      </c>
      <c r="H57" s="449"/>
      <c r="I57" s="75"/>
      <c r="J57" s="458"/>
      <c r="K57" s="458"/>
      <c r="L57" s="458"/>
      <c r="M57" s="458"/>
      <c r="N57" s="458"/>
      <c r="O57" s="458"/>
      <c r="P57" s="458"/>
      <c r="Q57" s="458"/>
      <c r="R57" s="458"/>
      <c r="S57" s="458"/>
      <c r="T57" s="458"/>
      <c r="U57" s="458"/>
      <c r="V57" s="458"/>
      <c r="W57" s="458"/>
      <c r="X57" s="458"/>
      <c r="Y57" s="458"/>
      <c r="Z57" s="458"/>
      <c r="AA57" s="458"/>
      <c r="AB57" s="458"/>
      <c r="AC57" s="458"/>
      <c r="AD57" s="458"/>
      <c r="AE57" s="458"/>
      <c r="AF57" s="458"/>
      <c r="AG57" s="458"/>
      <c r="AH57" s="458"/>
      <c r="AI57" s="458"/>
      <c r="AJ57" s="458"/>
      <c r="AK57" s="458"/>
      <c r="AL57" s="458"/>
      <c r="AM57" s="458"/>
      <c r="AN57" s="458"/>
      <c r="AO57" s="458"/>
      <c r="AP57" s="458"/>
      <c r="AQ57" s="458"/>
      <c r="AR57" s="458"/>
      <c r="AS57" s="458"/>
      <c r="AT57" s="458"/>
      <c r="AU57" s="458"/>
      <c r="AV57" s="458"/>
      <c r="AW57" s="458"/>
      <c r="AX57" s="458"/>
      <c r="AY57" s="458"/>
      <c r="AZ57" s="458"/>
      <c r="BA57" s="458"/>
      <c r="BB57" s="458"/>
      <c r="BC57" s="458"/>
      <c r="BD57" s="458"/>
      <c r="BE57" s="458"/>
      <c r="BF57" s="458"/>
      <c r="BG57" s="458"/>
      <c r="BH57" s="458"/>
      <c r="BI57" s="458"/>
      <c r="BJ57" s="458"/>
      <c r="BK57" s="458"/>
      <c r="BL57" s="458"/>
      <c r="BM57" s="458"/>
      <c r="BN57" s="458"/>
      <c r="BO57" s="458"/>
      <c r="BP57" s="458"/>
      <c r="BQ57" s="458"/>
      <c r="BR57" s="458"/>
      <c r="BS57" s="458"/>
      <c r="BT57" s="458"/>
      <c r="BU57" s="458"/>
      <c r="BV57" s="458"/>
      <c r="BW57" s="458"/>
      <c r="BX57" s="458"/>
      <c r="BY57" s="458"/>
      <c r="BZ57" s="458"/>
      <c r="CA57" s="458"/>
      <c r="CB57" s="458"/>
      <c r="CC57" s="458"/>
      <c r="CD57" s="458"/>
      <c r="CE57" s="458"/>
      <c r="CF57" s="458"/>
      <c r="CG57" s="458"/>
      <c r="CH57" s="458"/>
      <c r="CI57" s="458"/>
      <c r="CJ57" s="458"/>
      <c r="CK57" s="458"/>
      <c r="CL57" s="458"/>
      <c r="CM57" s="458"/>
      <c r="CN57" s="458"/>
      <c r="CO57" s="458"/>
      <c r="CP57" s="458"/>
      <c r="CQ57" s="458"/>
      <c r="CR57" s="458"/>
      <c r="CS57" s="458"/>
      <c r="CT57" s="458"/>
      <c r="CU57" s="458"/>
      <c r="CV57" s="458"/>
      <c r="CW57" s="458"/>
      <c r="CX57" s="458"/>
      <c r="CY57" s="458"/>
      <c r="CZ57" s="458"/>
      <c r="DA57" s="458"/>
      <c r="DB57" s="458"/>
      <c r="DC57" s="458"/>
      <c r="DD57" s="458"/>
      <c r="DE57" s="458"/>
      <c r="DF57" s="458"/>
      <c r="DG57" s="458"/>
      <c r="DH57" s="458"/>
      <c r="DI57" s="458"/>
      <c r="DJ57" s="458"/>
      <c r="DK57" s="458"/>
      <c r="DL57" s="458"/>
      <c r="DM57" s="458"/>
      <c r="DN57" s="458"/>
      <c r="DO57" s="458"/>
      <c r="DP57" s="458"/>
      <c r="DQ57" s="458"/>
      <c r="DR57" s="458"/>
      <c r="DS57" s="458"/>
      <c r="DT57" s="458"/>
      <c r="DU57" s="458"/>
      <c r="DV57" s="458"/>
      <c r="DW57" s="458"/>
      <c r="DX57" s="458"/>
      <c r="DY57" s="458"/>
      <c r="DZ57" s="458"/>
      <c r="EA57" s="458"/>
      <c r="EB57" s="458"/>
      <c r="EC57" s="458"/>
      <c r="ED57" s="458"/>
      <c r="EE57" s="458"/>
      <c r="EF57" s="458"/>
      <c r="EG57" s="458"/>
      <c r="EH57" s="458"/>
    </row>
    <row r="58" spans="2:138" s="146" customFormat="1" ht="15" customHeight="1" outlineLevel="1" x14ac:dyDescent="0.35">
      <c r="B58" s="38"/>
      <c r="E58" s="402" t="str">
        <f xml:space="preserve"> NTBA!E$44</f>
        <v>Second Payment</v>
      </c>
      <c r="F58" s="420">
        <f xml:space="preserve"> NTBA!F$44</f>
        <v>0</v>
      </c>
      <c r="G58" s="402" t="str">
        <f xml:space="preserve"> NTBA!G$44</f>
        <v>%</v>
      </c>
      <c r="H58" s="449"/>
      <c r="I58" s="75"/>
      <c r="J58" s="458"/>
      <c r="K58" s="458"/>
      <c r="L58" s="458"/>
      <c r="M58" s="458"/>
      <c r="N58" s="458"/>
      <c r="O58" s="458"/>
      <c r="P58" s="458"/>
      <c r="Q58" s="458"/>
      <c r="R58" s="458"/>
      <c r="S58" s="458"/>
      <c r="T58" s="458"/>
      <c r="U58" s="458"/>
      <c r="V58" s="458"/>
      <c r="W58" s="458"/>
      <c r="X58" s="458"/>
      <c r="Y58" s="458"/>
      <c r="Z58" s="458"/>
      <c r="AA58" s="458"/>
      <c r="AB58" s="458"/>
      <c r="AC58" s="458"/>
      <c r="AD58" s="458"/>
      <c r="AE58" s="458"/>
      <c r="AF58" s="458"/>
      <c r="AG58" s="458"/>
      <c r="AH58" s="458"/>
      <c r="AI58" s="458"/>
      <c r="AJ58" s="458"/>
      <c r="AK58" s="458"/>
      <c r="AL58" s="458"/>
      <c r="AM58" s="458"/>
      <c r="AN58" s="458"/>
      <c r="AO58" s="458"/>
      <c r="AP58" s="458"/>
      <c r="AQ58" s="458"/>
      <c r="AR58" s="458"/>
      <c r="AS58" s="458"/>
      <c r="AT58" s="458"/>
      <c r="AU58" s="458"/>
      <c r="AV58" s="458"/>
      <c r="AW58" s="458"/>
      <c r="AX58" s="458"/>
      <c r="AY58" s="458"/>
      <c r="AZ58" s="458"/>
      <c r="BA58" s="458"/>
      <c r="BB58" s="458"/>
      <c r="BC58" s="458"/>
      <c r="BD58" s="458"/>
      <c r="BE58" s="458"/>
      <c r="BF58" s="458"/>
      <c r="BG58" s="458"/>
      <c r="BH58" s="458"/>
      <c r="BI58" s="458"/>
      <c r="BJ58" s="458"/>
      <c r="BK58" s="458"/>
      <c r="BL58" s="458"/>
      <c r="BM58" s="458"/>
      <c r="BN58" s="458"/>
      <c r="BO58" s="458"/>
      <c r="BP58" s="458"/>
      <c r="BQ58" s="458"/>
      <c r="BR58" s="458"/>
      <c r="BS58" s="458"/>
      <c r="BT58" s="458"/>
      <c r="BU58" s="458"/>
      <c r="BV58" s="458"/>
      <c r="BW58" s="458"/>
      <c r="BX58" s="458"/>
      <c r="BY58" s="458"/>
      <c r="BZ58" s="458"/>
      <c r="CA58" s="458"/>
      <c r="CB58" s="458"/>
      <c r="CC58" s="458"/>
      <c r="CD58" s="458"/>
      <c r="CE58" s="458"/>
      <c r="CF58" s="458"/>
      <c r="CG58" s="458"/>
      <c r="CH58" s="458"/>
      <c r="CI58" s="458"/>
      <c r="CJ58" s="458"/>
      <c r="CK58" s="458"/>
      <c r="CL58" s="458"/>
      <c r="CM58" s="458"/>
      <c r="CN58" s="458"/>
      <c r="CO58" s="458"/>
      <c r="CP58" s="458"/>
      <c r="CQ58" s="458"/>
      <c r="CR58" s="458"/>
      <c r="CS58" s="458"/>
      <c r="CT58" s="458"/>
      <c r="CU58" s="458"/>
      <c r="CV58" s="458"/>
      <c r="CW58" s="458"/>
      <c r="CX58" s="458"/>
      <c r="CY58" s="458"/>
      <c r="CZ58" s="458"/>
      <c r="DA58" s="458"/>
      <c r="DB58" s="458"/>
      <c r="DC58" s="458"/>
      <c r="DD58" s="458"/>
      <c r="DE58" s="458"/>
      <c r="DF58" s="458"/>
      <c r="DG58" s="458"/>
      <c r="DH58" s="458"/>
      <c r="DI58" s="458"/>
      <c r="DJ58" s="458"/>
      <c r="DK58" s="458"/>
      <c r="DL58" s="458"/>
      <c r="DM58" s="458"/>
      <c r="DN58" s="458"/>
      <c r="DO58" s="458"/>
      <c r="DP58" s="458"/>
      <c r="DQ58" s="458"/>
      <c r="DR58" s="458"/>
      <c r="DS58" s="458"/>
      <c r="DT58" s="458"/>
      <c r="DU58" s="458"/>
      <c r="DV58" s="458"/>
      <c r="DW58" s="458"/>
      <c r="DX58" s="458"/>
      <c r="DY58" s="458"/>
      <c r="DZ58" s="458"/>
      <c r="EA58" s="458"/>
      <c r="EB58" s="458"/>
      <c r="EC58" s="458"/>
      <c r="ED58" s="458"/>
      <c r="EE58" s="458"/>
      <c r="EF58" s="458"/>
      <c r="EG58" s="458"/>
      <c r="EH58" s="458"/>
    </row>
    <row r="59" spans="2:138" s="146" customFormat="1" ht="15" customHeight="1" outlineLevel="1" x14ac:dyDescent="0.35">
      <c r="B59" s="38"/>
      <c r="E59" s="402" t="str">
        <f xml:space="preserve"> NTBA!E$45</f>
        <v>Final Payment</v>
      </c>
      <c r="F59" s="420">
        <f xml:space="preserve"> NTBA!F$45</f>
        <v>0</v>
      </c>
      <c r="G59" s="402" t="str">
        <f xml:space="preserve"> NTBA!G$45</f>
        <v>%</v>
      </c>
      <c r="H59" s="449"/>
      <c r="I59" s="75"/>
      <c r="J59" s="458"/>
      <c r="K59" s="458"/>
      <c r="L59" s="458"/>
      <c r="M59" s="458"/>
      <c r="N59" s="458"/>
      <c r="O59" s="458"/>
      <c r="P59" s="458"/>
      <c r="Q59" s="458"/>
      <c r="R59" s="458"/>
      <c r="S59" s="458"/>
      <c r="T59" s="458"/>
      <c r="U59" s="458"/>
      <c r="V59" s="458"/>
      <c r="W59" s="458"/>
      <c r="X59" s="458"/>
      <c r="Y59" s="458"/>
      <c r="Z59" s="458"/>
      <c r="AA59" s="458"/>
      <c r="AB59" s="458"/>
      <c r="AC59" s="458"/>
      <c r="AD59" s="458"/>
      <c r="AE59" s="458"/>
      <c r="AF59" s="458"/>
      <c r="AG59" s="458"/>
      <c r="AH59" s="458"/>
      <c r="AI59" s="458"/>
      <c r="AJ59" s="458"/>
      <c r="AK59" s="458"/>
      <c r="AL59" s="458"/>
      <c r="AM59" s="458"/>
      <c r="AN59" s="458"/>
      <c r="AO59" s="458"/>
      <c r="AP59" s="458"/>
      <c r="AQ59" s="458"/>
      <c r="AR59" s="458"/>
      <c r="AS59" s="458"/>
      <c r="AT59" s="458"/>
      <c r="AU59" s="458"/>
      <c r="AV59" s="458"/>
      <c r="AW59" s="458"/>
      <c r="AX59" s="458"/>
      <c r="AY59" s="458"/>
      <c r="AZ59" s="458"/>
      <c r="BA59" s="458"/>
      <c r="BB59" s="458"/>
      <c r="BC59" s="458"/>
      <c r="BD59" s="458"/>
      <c r="BE59" s="458"/>
      <c r="BF59" s="458"/>
      <c r="BG59" s="458"/>
      <c r="BH59" s="458"/>
      <c r="BI59" s="458"/>
      <c r="BJ59" s="458"/>
      <c r="BK59" s="458"/>
      <c r="BL59" s="458"/>
      <c r="BM59" s="458"/>
      <c r="BN59" s="458"/>
      <c r="BO59" s="458"/>
      <c r="BP59" s="458"/>
      <c r="BQ59" s="458"/>
      <c r="BR59" s="458"/>
      <c r="BS59" s="458"/>
      <c r="BT59" s="458"/>
      <c r="BU59" s="458"/>
      <c r="BV59" s="458"/>
      <c r="BW59" s="458"/>
      <c r="BX59" s="458"/>
      <c r="BY59" s="458"/>
      <c r="BZ59" s="458"/>
      <c r="CA59" s="458"/>
      <c r="CB59" s="458"/>
      <c r="CC59" s="458"/>
      <c r="CD59" s="458"/>
      <c r="CE59" s="458"/>
      <c r="CF59" s="458"/>
      <c r="CG59" s="458"/>
      <c r="CH59" s="458"/>
      <c r="CI59" s="458"/>
      <c r="CJ59" s="458"/>
      <c r="CK59" s="458"/>
      <c r="CL59" s="458"/>
      <c r="CM59" s="458"/>
      <c r="CN59" s="458"/>
      <c r="CO59" s="458"/>
      <c r="CP59" s="458"/>
      <c r="CQ59" s="458"/>
      <c r="CR59" s="458"/>
      <c r="CS59" s="458"/>
      <c r="CT59" s="458"/>
      <c r="CU59" s="458"/>
      <c r="CV59" s="458"/>
      <c r="CW59" s="458"/>
      <c r="CX59" s="458"/>
      <c r="CY59" s="458"/>
      <c r="CZ59" s="458"/>
      <c r="DA59" s="458"/>
      <c r="DB59" s="458"/>
      <c r="DC59" s="458"/>
      <c r="DD59" s="458"/>
      <c r="DE59" s="458"/>
      <c r="DF59" s="458"/>
      <c r="DG59" s="458"/>
      <c r="DH59" s="458"/>
      <c r="DI59" s="458"/>
      <c r="DJ59" s="458"/>
      <c r="DK59" s="458"/>
      <c r="DL59" s="458"/>
      <c r="DM59" s="458"/>
      <c r="DN59" s="458"/>
      <c r="DO59" s="458"/>
      <c r="DP59" s="458"/>
      <c r="DQ59" s="458"/>
      <c r="DR59" s="458"/>
      <c r="DS59" s="458"/>
      <c r="DT59" s="458"/>
      <c r="DU59" s="458"/>
      <c r="DV59" s="458"/>
      <c r="DW59" s="458"/>
      <c r="DX59" s="458"/>
      <c r="DY59" s="458"/>
      <c r="DZ59" s="458"/>
      <c r="EA59" s="458"/>
      <c r="EB59" s="458"/>
      <c r="EC59" s="458"/>
      <c r="ED59" s="458"/>
      <c r="EE59" s="458"/>
      <c r="EF59" s="458"/>
      <c r="EG59" s="458"/>
      <c r="EH59" s="458"/>
    </row>
    <row r="60" spans="2:138" s="836" customFormat="1" ht="15" customHeight="1" outlineLevel="1" x14ac:dyDescent="0.35">
      <c r="B60" s="38"/>
      <c r="E60" s="413"/>
      <c r="F60" s="456"/>
      <c r="G60" s="413"/>
      <c r="H60" s="1021"/>
      <c r="I60" s="850"/>
      <c r="J60" s="1030"/>
      <c r="K60" s="1030"/>
      <c r="L60" s="1030"/>
      <c r="M60" s="1030"/>
      <c r="N60" s="1030"/>
      <c r="O60" s="1030"/>
      <c r="P60" s="1030"/>
      <c r="Q60" s="1030"/>
      <c r="R60" s="1030"/>
      <c r="S60" s="1030"/>
      <c r="T60" s="1030"/>
      <c r="U60" s="1030"/>
      <c r="V60" s="1030"/>
      <c r="W60" s="1030"/>
      <c r="X60" s="1030"/>
      <c r="Y60" s="1030"/>
      <c r="Z60" s="1030"/>
      <c r="AA60" s="1030"/>
      <c r="AB60" s="1030"/>
      <c r="AC60" s="1030"/>
      <c r="AD60" s="1030"/>
      <c r="AE60" s="1030"/>
      <c r="AF60" s="1030"/>
      <c r="AG60" s="1030"/>
      <c r="AH60" s="1030"/>
      <c r="AI60" s="1030"/>
      <c r="AJ60" s="1030"/>
      <c r="AK60" s="1030"/>
      <c r="AL60" s="1030"/>
      <c r="AM60" s="1030"/>
      <c r="AN60" s="1030"/>
      <c r="AO60" s="1030"/>
      <c r="AP60" s="1030"/>
      <c r="AQ60" s="1030"/>
      <c r="AR60" s="1030"/>
      <c r="AS60" s="1030"/>
      <c r="AT60" s="1030"/>
      <c r="AU60" s="1030"/>
      <c r="AV60" s="1030"/>
      <c r="AW60" s="1030"/>
      <c r="AX60" s="1030"/>
      <c r="AY60" s="1030"/>
      <c r="AZ60" s="1030"/>
      <c r="BA60" s="1030"/>
      <c r="BB60" s="1030"/>
      <c r="BC60" s="1030"/>
      <c r="BD60" s="1030"/>
      <c r="BE60" s="1030"/>
      <c r="BF60" s="1030"/>
      <c r="BG60" s="1030"/>
      <c r="BH60" s="1030"/>
      <c r="BI60" s="1030"/>
      <c r="BJ60" s="1030"/>
      <c r="BK60" s="1030"/>
      <c r="BL60" s="1030"/>
      <c r="BM60" s="1030"/>
      <c r="BN60" s="1030"/>
      <c r="BO60" s="1030"/>
      <c r="BP60" s="1030"/>
      <c r="BQ60" s="1030"/>
      <c r="BR60" s="1030"/>
      <c r="BS60" s="1030"/>
      <c r="BT60" s="1030"/>
      <c r="BU60" s="1030"/>
      <c r="BV60" s="1030"/>
      <c r="BW60" s="1030"/>
      <c r="BX60" s="1030"/>
      <c r="BY60" s="1030"/>
      <c r="BZ60" s="1030"/>
      <c r="CA60" s="1030"/>
      <c r="CB60" s="1030"/>
      <c r="CC60" s="1030"/>
      <c r="CD60" s="1030"/>
      <c r="CE60" s="1030"/>
      <c r="CF60" s="1030"/>
      <c r="CG60" s="1030"/>
      <c r="CH60" s="1030"/>
      <c r="CI60" s="1030"/>
      <c r="CJ60" s="1030"/>
      <c r="CK60" s="1030"/>
      <c r="CL60" s="1030"/>
      <c r="CM60" s="1030"/>
      <c r="CN60" s="1030"/>
      <c r="CO60" s="1030"/>
      <c r="CP60" s="1030"/>
      <c r="CQ60" s="1030"/>
      <c r="CR60" s="1030"/>
      <c r="CS60" s="1030"/>
      <c r="CT60" s="1030"/>
      <c r="CU60" s="1030"/>
      <c r="CV60" s="1030"/>
      <c r="CW60" s="1030"/>
      <c r="CX60" s="1030"/>
      <c r="CY60" s="1030"/>
      <c r="CZ60" s="1030"/>
      <c r="DA60" s="1030"/>
      <c r="DB60" s="1030"/>
      <c r="DC60" s="1030"/>
      <c r="DD60" s="1030"/>
      <c r="DE60" s="1030"/>
      <c r="DF60" s="1030"/>
      <c r="DG60" s="1030"/>
      <c r="DH60" s="1030"/>
      <c r="DI60" s="1030"/>
      <c r="DJ60" s="1030"/>
      <c r="DK60" s="1030"/>
      <c r="DL60" s="1030"/>
      <c r="DM60" s="1030"/>
      <c r="DN60" s="1030"/>
      <c r="DO60" s="1030"/>
      <c r="DP60" s="1030"/>
      <c r="DQ60" s="1030"/>
      <c r="DR60" s="1030"/>
      <c r="DS60" s="1030"/>
      <c r="DT60" s="1030"/>
      <c r="DU60" s="1030"/>
      <c r="DV60" s="1030"/>
      <c r="DW60" s="1030"/>
      <c r="DX60" s="1030"/>
      <c r="DY60" s="1030"/>
      <c r="DZ60" s="1030"/>
      <c r="EA60" s="1030"/>
      <c r="EB60" s="1030"/>
      <c r="EC60" s="1030"/>
      <c r="ED60" s="1030"/>
      <c r="EE60" s="1030"/>
      <c r="EF60" s="1030"/>
      <c r="EG60" s="1030"/>
      <c r="EH60" s="1030"/>
    </row>
    <row r="61" spans="2:138" s="836" customFormat="1" ht="15" customHeight="1" outlineLevel="1" x14ac:dyDescent="0.35">
      <c r="B61" s="38"/>
      <c r="E61" s="402" t="str">
        <f xml:space="preserve"> Time_M!E$9</f>
        <v>Model column counter</v>
      </c>
      <c r="F61" s="402">
        <f xml:space="preserve"> Time_M!F$9</f>
        <v>0</v>
      </c>
      <c r="G61" s="402" t="str">
        <f xml:space="preserve"> Time_M!G$9</f>
        <v>counter</v>
      </c>
      <c r="H61" s="1081">
        <f xml:space="preserve"> Time_M!H$107</f>
        <v>0</v>
      </c>
      <c r="I61" s="402">
        <f xml:space="preserve"> Time_M!I$107</f>
        <v>0</v>
      </c>
      <c r="J61" s="402">
        <f xml:space="preserve"> Time_M!J$9</f>
        <v>1</v>
      </c>
      <c r="K61" s="402">
        <f xml:space="preserve"> Time_M!K$9</f>
        <v>2</v>
      </c>
      <c r="L61" s="402">
        <f xml:space="preserve"> Time_M!L$9</f>
        <v>3</v>
      </c>
      <c r="M61" s="402">
        <f xml:space="preserve"> Time_M!M$9</f>
        <v>4</v>
      </c>
      <c r="N61" s="402">
        <f xml:space="preserve"> Time_M!N$9</f>
        <v>5</v>
      </c>
      <c r="O61" s="402">
        <f xml:space="preserve"> Time_M!O$9</f>
        <v>6</v>
      </c>
      <c r="P61" s="402">
        <f xml:space="preserve"> Time_M!P$9</f>
        <v>7</v>
      </c>
      <c r="Q61" s="402">
        <f xml:space="preserve"> Time_M!Q$9</f>
        <v>8</v>
      </c>
      <c r="R61" s="402">
        <f xml:space="preserve"> Time_M!R$9</f>
        <v>9</v>
      </c>
      <c r="S61" s="402">
        <f xml:space="preserve"> Time_M!S$9</f>
        <v>10</v>
      </c>
      <c r="T61" s="402">
        <f xml:space="preserve"> Time_M!T$9</f>
        <v>11</v>
      </c>
      <c r="U61" s="402">
        <f xml:space="preserve"> Time_M!U$9</f>
        <v>12</v>
      </c>
      <c r="V61" s="402">
        <f xml:space="preserve"> Time_M!V$9</f>
        <v>13</v>
      </c>
      <c r="W61" s="402">
        <f xml:space="preserve"> Time_M!W$9</f>
        <v>14</v>
      </c>
      <c r="X61" s="402">
        <f xml:space="preserve"> Time_M!X$9</f>
        <v>15</v>
      </c>
      <c r="Y61" s="402">
        <f xml:space="preserve"> Time_M!Y$9</f>
        <v>16</v>
      </c>
      <c r="Z61" s="402">
        <f xml:space="preserve"> Time_M!Z$9</f>
        <v>17</v>
      </c>
      <c r="AA61" s="402">
        <f xml:space="preserve"> Time_M!AA$9</f>
        <v>18</v>
      </c>
      <c r="AB61" s="402">
        <f xml:space="preserve"> Time_M!AB$9</f>
        <v>19</v>
      </c>
      <c r="AC61" s="402">
        <f xml:space="preserve"> Time_M!AC$9</f>
        <v>20</v>
      </c>
      <c r="AD61" s="402">
        <f xml:space="preserve"> Time_M!AD$9</f>
        <v>21</v>
      </c>
      <c r="AE61" s="402">
        <f xml:space="preserve"> Time_M!AE$9</f>
        <v>22</v>
      </c>
      <c r="AF61" s="402">
        <f xml:space="preserve"> Time_M!AF$9</f>
        <v>23</v>
      </c>
      <c r="AG61" s="402">
        <f xml:space="preserve"> Time_M!AG$9</f>
        <v>24</v>
      </c>
      <c r="AH61" s="402">
        <f xml:space="preserve"> Time_M!AH$9</f>
        <v>25</v>
      </c>
      <c r="AI61" s="402">
        <f xml:space="preserve"> Time_M!AI$9</f>
        <v>26</v>
      </c>
      <c r="AJ61" s="402">
        <f xml:space="preserve"> Time_M!AJ$9</f>
        <v>27</v>
      </c>
      <c r="AK61" s="402">
        <f xml:space="preserve"> Time_M!AK$9</f>
        <v>28</v>
      </c>
      <c r="AL61" s="402">
        <f xml:space="preserve"> Time_M!AL$9</f>
        <v>29</v>
      </c>
      <c r="AM61" s="402">
        <f xml:space="preserve"> Time_M!AM$9</f>
        <v>30</v>
      </c>
      <c r="AN61" s="402">
        <f xml:space="preserve"> Time_M!AN$9</f>
        <v>31</v>
      </c>
      <c r="AO61" s="402">
        <f xml:space="preserve"> Time_M!AO$9</f>
        <v>32</v>
      </c>
      <c r="AP61" s="402">
        <f xml:space="preserve"> Time_M!AP$9</f>
        <v>33</v>
      </c>
      <c r="AQ61" s="402">
        <f xml:space="preserve"> Time_M!AQ$9</f>
        <v>34</v>
      </c>
      <c r="AR61" s="402">
        <f xml:space="preserve"> Time_M!AR$9</f>
        <v>35</v>
      </c>
      <c r="AS61" s="402">
        <f xml:space="preserve"> Time_M!AS$9</f>
        <v>36</v>
      </c>
      <c r="AT61" s="402">
        <f xml:space="preserve"> Time_M!AT$9</f>
        <v>37</v>
      </c>
      <c r="AU61" s="402">
        <f xml:space="preserve"> Time_M!AU$9</f>
        <v>38</v>
      </c>
      <c r="AV61" s="402">
        <f xml:space="preserve"> Time_M!AV$9</f>
        <v>39</v>
      </c>
      <c r="AW61" s="402">
        <f xml:space="preserve"> Time_M!AW$9</f>
        <v>40</v>
      </c>
      <c r="AX61" s="402">
        <f xml:space="preserve"> Time_M!AX$9</f>
        <v>41</v>
      </c>
      <c r="AY61" s="402">
        <f xml:space="preserve"> Time_M!AY$9</f>
        <v>42</v>
      </c>
      <c r="AZ61" s="402">
        <f xml:space="preserve"> Time_M!AZ$9</f>
        <v>43</v>
      </c>
      <c r="BA61" s="402">
        <f xml:space="preserve"> Time_M!BA$9</f>
        <v>44</v>
      </c>
      <c r="BB61" s="402">
        <f xml:space="preserve"> Time_M!BB$9</f>
        <v>45</v>
      </c>
      <c r="BC61" s="402">
        <f xml:space="preserve"> Time_M!BC$9</f>
        <v>46</v>
      </c>
      <c r="BD61" s="402">
        <f xml:space="preserve"> Time_M!BD$9</f>
        <v>47</v>
      </c>
      <c r="BE61" s="402">
        <f xml:space="preserve"> Time_M!BE$9</f>
        <v>48</v>
      </c>
      <c r="BF61" s="402">
        <f xml:space="preserve"> Time_M!BF$9</f>
        <v>49</v>
      </c>
      <c r="BG61" s="402">
        <f xml:space="preserve"> Time_M!BG$9</f>
        <v>50</v>
      </c>
      <c r="BH61" s="402">
        <f xml:space="preserve"> Time_M!BH$9</f>
        <v>51</v>
      </c>
      <c r="BI61" s="402">
        <f xml:space="preserve"> Time_M!BI$9</f>
        <v>52</v>
      </c>
      <c r="BJ61" s="402">
        <f xml:space="preserve"> Time_M!BJ$9</f>
        <v>53</v>
      </c>
      <c r="BK61" s="402">
        <f xml:space="preserve"> Time_M!BK$9</f>
        <v>54</v>
      </c>
      <c r="BL61" s="402">
        <f xml:space="preserve"> Time_M!BL$9</f>
        <v>55</v>
      </c>
      <c r="BM61" s="402">
        <f xml:space="preserve"> Time_M!BM$9</f>
        <v>56</v>
      </c>
      <c r="BN61" s="402">
        <f xml:space="preserve"> Time_M!BN$9</f>
        <v>57</v>
      </c>
      <c r="BO61" s="402">
        <f xml:space="preserve"> Time_M!BO$9</f>
        <v>58</v>
      </c>
      <c r="BP61" s="402">
        <f xml:space="preserve"> Time_M!BP$9</f>
        <v>59</v>
      </c>
      <c r="BQ61" s="402">
        <f xml:space="preserve"> Time_M!BQ$9</f>
        <v>60</v>
      </c>
      <c r="BR61" s="402">
        <f xml:space="preserve"> Time_M!BR$9</f>
        <v>61</v>
      </c>
      <c r="BS61" s="402">
        <f xml:space="preserve"> Time_M!BS$9</f>
        <v>62</v>
      </c>
      <c r="BT61" s="402">
        <f xml:space="preserve"> Time_M!BT$9</f>
        <v>63</v>
      </c>
      <c r="BU61" s="402">
        <f xml:space="preserve"> Time_M!BU$9</f>
        <v>64</v>
      </c>
      <c r="BV61" s="402">
        <f xml:space="preserve"> Time_M!BV$9</f>
        <v>65</v>
      </c>
      <c r="BW61" s="402">
        <f xml:space="preserve"> Time_M!BW$9</f>
        <v>66</v>
      </c>
      <c r="BX61" s="402">
        <f xml:space="preserve"> Time_M!BX$9</f>
        <v>67</v>
      </c>
      <c r="BY61" s="402">
        <f xml:space="preserve"> Time_M!BY$9</f>
        <v>68</v>
      </c>
      <c r="BZ61" s="402">
        <f xml:space="preserve"> Time_M!BZ$9</f>
        <v>69</v>
      </c>
      <c r="CA61" s="402">
        <f xml:space="preserve"> Time_M!CA$9</f>
        <v>70</v>
      </c>
      <c r="CB61" s="402">
        <f xml:space="preserve"> Time_M!CB$9</f>
        <v>71</v>
      </c>
      <c r="CC61" s="402">
        <f xml:space="preserve"> Time_M!CC$9</f>
        <v>72</v>
      </c>
      <c r="CD61" s="402">
        <f xml:space="preserve"> Time_M!CD$9</f>
        <v>73</v>
      </c>
      <c r="CE61" s="402">
        <f xml:space="preserve"> Time_M!CE$9</f>
        <v>74</v>
      </c>
      <c r="CF61" s="402">
        <f xml:space="preserve"> Time_M!CF$9</f>
        <v>75</v>
      </c>
      <c r="CG61" s="402">
        <f xml:space="preserve"> Time_M!CG$9</f>
        <v>76</v>
      </c>
      <c r="CH61" s="402">
        <f xml:space="preserve"> Time_M!CH$9</f>
        <v>77</v>
      </c>
      <c r="CI61" s="402">
        <f xml:space="preserve"> Time_M!CI$9</f>
        <v>78</v>
      </c>
      <c r="CJ61" s="402">
        <f xml:space="preserve"> Time_M!CJ$9</f>
        <v>79</v>
      </c>
      <c r="CK61" s="402">
        <f xml:space="preserve"> Time_M!CK$9</f>
        <v>80</v>
      </c>
      <c r="CL61" s="402">
        <f xml:space="preserve"> Time_M!CL$9</f>
        <v>81</v>
      </c>
      <c r="CM61" s="402">
        <f xml:space="preserve"> Time_M!CM$9</f>
        <v>82</v>
      </c>
      <c r="CN61" s="402">
        <f xml:space="preserve"> Time_M!CN$9</f>
        <v>83</v>
      </c>
      <c r="CO61" s="402">
        <f xml:space="preserve"> Time_M!CO$9</f>
        <v>84</v>
      </c>
      <c r="CP61" s="402">
        <f xml:space="preserve"> Time_M!CP$9</f>
        <v>85</v>
      </c>
      <c r="CQ61" s="402">
        <f xml:space="preserve"> Time_M!CQ$9</f>
        <v>86</v>
      </c>
      <c r="CR61" s="402">
        <f xml:space="preserve"> Time_M!CR$9</f>
        <v>87</v>
      </c>
      <c r="CS61" s="402">
        <f xml:space="preserve"> Time_M!CS$9</f>
        <v>88</v>
      </c>
      <c r="CT61" s="402">
        <f xml:space="preserve"> Time_M!CT$9</f>
        <v>89</v>
      </c>
      <c r="CU61" s="402">
        <f xml:space="preserve"> Time_M!CU$9</f>
        <v>90</v>
      </c>
      <c r="CV61" s="402">
        <f xml:space="preserve"> Time_M!CV$9</f>
        <v>91</v>
      </c>
      <c r="CW61" s="402">
        <f xml:space="preserve"> Time_M!CW$9</f>
        <v>92</v>
      </c>
      <c r="CX61" s="402">
        <f xml:space="preserve"> Time_M!CX$9</f>
        <v>93</v>
      </c>
      <c r="CY61" s="402">
        <f xml:space="preserve"> Time_M!CY$9</f>
        <v>94</v>
      </c>
      <c r="CZ61" s="402">
        <f xml:space="preserve"> Time_M!CZ$9</f>
        <v>95</v>
      </c>
      <c r="DA61" s="402">
        <f xml:space="preserve"> Time_M!DA$9</f>
        <v>96</v>
      </c>
      <c r="DB61" s="402">
        <f xml:space="preserve"> Time_M!DB$9</f>
        <v>97</v>
      </c>
      <c r="DC61" s="402">
        <f xml:space="preserve"> Time_M!DC$9</f>
        <v>98</v>
      </c>
      <c r="DD61" s="402">
        <f xml:space="preserve"> Time_M!DD$9</f>
        <v>99</v>
      </c>
      <c r="DE61" s="402">
        <f xml:space="preserve"> Time_M!DE$9</f>
        <v>100</v>
      </c>
      <c r="DF61" s="402">
        <f xml:space="preserve"> Time_M!DF$9</f>
        <v>101</v>
      </c>
      <c r="DG61" s="402">
        <f xml:space="preserve"> Time_M!DG$9</f>
        <v>102</v>
      </c>
      <c r="DH61" s="402">
        <f xml:space="preserve"> Time_M!DH$9</f>
        <v>103</v>
      </c>
      <c r="DI61" s="402">
        <f xml:space="preserve"> Time_M!DI$9</f>
        <v>104</v>
      </c>
      <c r="DJ61" s="402">
        <f xml:space="preserve"> Time_M!DJ$9</f>
        <v>105</v>
      </c>
      <c r="DK61" s="402">
        <f xml:space="preserve"> Time_M!DK$9</f>
        <v>106</v>
      </c>
      <c r="DL61" s="402">
        <f xml:space="preserve"> Time_M!DL$9</f>
        <v>107</v>
      </c>
      <c r="DM61" s="402">
        <f xml:space="preserve"> Time_M!DM$9</f>
        <v>108</v>
      </c>
      <c r="DN61" s="402">
        <f xml:space="preserve"> Time_M!DN$9</f>
        <v>109</v>
      </c>
      <c r="DO61" s="402">
        <f xml:space="preserve"> Time_M!DO$9</f>
        <v>110</v>
      </c>
      <c r="DP61" s="402">
        <f xml:space="preserve"> Time_M!DP$9</f>
        <v>111</v>
      </c>
      <c r="DQ61" s="402">
        <f xml:space="preserve"> Time_M!DQ$9</f>
        <v>112</v>
      </c>
      <c r="DR61" s="402">
        <f xml:space="preserve"> Time_M!DR$9</f>
        <v>113</v>
      </c>
      <c r="DS61" s="402">
        <f xml:space="preserve"> Time_M!DS$9</f>
        <v>114</v>
      </c>
      <c r="DT61" s="402">
        <f xml:space="preserve"> Time_M!DT$9</f>
        <v>115</v>
      </c>
      <c r="DU61" s="402">
        <f xml:space="preserve"> Time_M!DU$9</f>
        <v>116</v>
      </c>
      <c r="DV61" s="402">
        <f xml:space="preserve"> Time_M!DV$9</f>
        <v>117</v>
      </c>
      <c r="DW61" s="402">
        <f xml:space="preserve"> Time_M!DW$9</f>
        <v>118</v>
      </c>
      <c r="DX61" s="402">
        <f xml:space="preserve"> Time_M!DX$9</f>
        <v>119</v>
      </c>
      <c r="DY61" s="402">
        <f xml:space="preserve"> Time_M!DY$9</f>
        <v>120</v>
      </c>
      <c r="DZ61" s="402">
        <f xml:space="preserve"> Time_M!DZ$9</f>
        <v>121</v>
      </c>
      <c r="EA61" s="402">
        <f xml:space="preserve"> Time_M!EA$9</f>
        <v>122</v>
      </c>
      <c r="EB61" s="402">
        <f xml:space="preserve"> Time_M!EB$9</f>
        <v>123</v>
      </c>
      <c r="EC61" s="402">
        <f xml:space="preserve"> Time_M!EC$9</f>
        <v>124</v>
      </c>
      <c r="ED61" s="402">
        <f xml:space="preserve"> Time_M!ED$9</f>
        <v>125</v>
      </c>
      <c r="EE61" s="402">
        <f xml:space="preserve"> Time_M!EE$9</f>
        <v>126</v>
      </c>
      <c r="EF61" s="402">
        <f xml:space="preserve"> Time_M!EF$9</f>
        <v>127</v>
      </c>
      <c r="EG61" s="402">
        <f xml:space="preserve"> Time_M!EG$9</f>
        <v>128</v>
      </c>
      <c r="EH61" s="402">
        <f xml:space="preserve"> Time_M!EH$9</f>
        <v>129</v>
      </c>
    </row>
    <row r="62" spans="2:138" s="146" customFormat="1" ht="15" customHeight="1" outlineLevel="1" x14ac:dyDescent="0.35">
      <c r="B62" s="38"/>
      <c r="E62" s="402" t="str">
        <f xml:space="preserve"> 'Monthly Financials'!E$26</f>
        <v>AMISP Service Charge on Meters Installed</v>
      </c>
      <c r="F62" s="402">
        <f xml:space="preserve"> 'Monthly Financials'!F$26</f>
        <v>0</v>
      </c>
      <c r="G62" s="402" t="str">
        <f xml:space="preserve"> 'Monthly Financials'!G$26</f>
        <v>INR Cr</v>
      </c>
      <c r="H62" s="1081">
        <f xml:space="preserve"> 'Monthly Financials'!H$26</f>
        <v>2047.9723352962067</v>
      </c>
      <c r="I62" s="402">
        <f xml:space="preserve"> 'Monthly Financials'!I$26</f>
        <v>0</v>
      </c>
      <c r="J62" s="402">
        <f xml:space="preserve"> 'Monthly Financials'!J$26</f>
        <v>0</v>
      </c>
      <c r="K62" s="402">
        <f xml:space="preserve"> 'Monthly Financials'!K$26</f>
        <v>0</v>
      </c>
      <c r="L62" s="402">
        <f xml:space="preserve"> 'Monthly Financials'!L$26</f>
        <v>0</v>
      </c>
      <c r="M62" s="402">
        <f xml:space="preserve"> 'Monthly Financials'!M$26</f>
        <v>0</v>
      </c>
      <c r="N62" s="402">
        <f xml:space="preserve"> 'Monthly Financials'!N$26</f>
        <v>0</v>
      </c>
      <c r="O62" s="402">
        <f xml:space="preserve"> 'Monthly Financials'!O$26</f>
        <v>0</v>
      </c>
      <c r="P62" s="402">
        <f xml:space="preserve"> 'Monthly Financials'!P$26</f>
        <v>0</v>
      </c>
      <c r="Q62" s="402">
        <f xml:space="preserve"> 'Monthly Financials'!Q$26</f>
        <v>0</v>
      </c>
      <c r="R62" s="402">
        <f xml:space="preserve"> 'Monthly Financials'!R$26</f>
        <v>0</v>
      </c>
      <c r="S62" s="402">
        <f xml:space="preserve"> 'Monthly Financials'!S$26</f>
        <v>0.39234307658340001</v>
      </c>
      <c r="T62" s="402">
        <f xml:space="preserve"> 'Monthly Financials'!T$26</f>
        <v>1.0129124883834</v>
      </c>
      <c r="U62" s="402">
        <f xml:space="preserve"> 'Monthly Financials'!U$26</f>
        <v>1.7130420811834</v>
      </c>
      <c r="V62" s="402">
        <f xml:space="preserve"> 'Monthly Financials'!V$26</f>
        <v>2.4131716739833999</v>
      </c>
      <c r="W62" s="402">
        <f xml:space="preserve"> 'Monthly Financials'!W$26</f>
        <v>3.1133012667833997</v>
      </c>
      <c r="X62" s="402">
        <f xml:space="preserve"> 'Monthly Financials'!X$26</f>
        <v>3.9725512215833998</v>
      </c>
      <c r="Y62" s="402">
        <f xml:space="preserve"> 'Monthly Financials'!Y$26</f>
        <v>5.0068335745833998</v>
      </c>
      <c r="Z62" s="402">
        <f xml:space="preserve"> 'Monthly Financials'!Z$26</f>
        <v>6.2400163800834001</v>
      </c>
      <c r="AA62" s="402">
        <f xml:space="preserve"> 'Monthly Financials'!AA$26</f>
        <v>7.6561876018833992</v>
      </c>
      <c r="AB62" s="402">
        <f xml:space="preserve"> 'Monthly Financials'!AB$26</f>
        <v>9.2871713123833999</v>
      </c>
      <c r="AC62" s="402">
        <f xml:space="preserve"> 'Monthly Financials'!AC$26</f>
        <v>11.0223072558305</v>
      </c>
      <c r="AD62" s="402">
        <f xml:space="preserve"> 'Monthly Financials'!AD$26</f>
        <v>12.2554900613305</v>
      </c>
      <c r="AE62" s="402">
        <f xml:space="preserve"> 'Monthly Financials'!AE$26</f>
        <v>13.488672866830502</v>
      </c>
      <c r="AF62" s="402">
        <f xml:space="preserve"> 'Monthly Financials'!AF$26</f>
        <v>14.721855672330499</v>
      </c>
      <c r="AG62" s="402">
        <f xml:space="preserve"> 'Monthly Financials'!AG$26</f>
        <v>15.955038477830499</v>
      </c>
      <c r="AH62" s="402">
        <f xml:space="preserve"> 'Monthly Financials'!AH$26</f>
        <v>17.188221283330499</v>
      </c>
      <c r="AI62" s="402">
        <f xml:space="preserve"> 'Monthly Financials'!AI$26</f>
        <v>18.421404088830499</v>
      </c>
      <c r="AJ62" s="402">
        <f xml:space="preserve"> 'Monthly Financials'!AJ$26</f>
        <v>19.6545868943305</v>
      </c>
      <c r="AK62" s="402">
        <f xml:space="preserve"> 'Monthly Financials'!AK$26</f>
        <v>20.8877696998305</v>
      </c>
      <c r="AL62" s="402">
        <f xml:space="preserve"> 'Monthly Financials'!AL$26</f>
        <v>22.021207906410801</v>
      </c>
      <c r="AM62" s="402">
        <f xml:space="preserve"> 'Monthly Financials'!AM$26</f>
        <v>22.021207906410801</v>
      </c>
      <c r="AN62" s="402">
        <f xml:space="preserve"> 'Monthly Financials'!AN$26</f>
        <v>22.021207906410801</v>
      </c>
      <c r="AO62" s="402">
        <f xml:space="preserve"> 'Monthly Financials'!AO$26</f>
        <v>22.021207906410801</v>
      </c>
      <c r="AP62" s="402">
        <f xml:space="preserve"> 'Monthly Financials'!AP$26</f>
        <v>22.021207906410801</v>
      </c>
      <c r="AQ62" s="402">
        <f xml:space="preserve"> 'Monthly Financials'!AQ$26</f>
        <v>22.021207906410801</v>
      </c>
      <c r="AR62" s="402">
        <f xml:space="preserve"> 'Monthly Financials'!AR$26</f>
        <v>22.021207906410801</v>
      </c>
      <c r="AS62" s="402">
        <f xml:space="preserve"> 'Monthly Financials'!AS$26</f>
        <v>22.021207906410801</v>
      </c>
      <c r="AT62" s="402">
        <f xml:space="preserve"> 'Monthly Financials'!AT$26</f>
        <v>22.021207906410801</v>
      </c>
      <c r="AU62" s="402">
        <f xml:space="preserve"> 'Monthly Financials'!AU$26</f>
        <v>22.021207906410801</v>
      </c>
      <c r="AV62" s="402">
        <f xml:space="preserve"> 'Monthly Financials'!AV$26</f>
        <v>22.021207906410801</v>
      </c>
      <c r="AW62" s="402">
        <f xml:space="preserve"> 'Monthly Financials'!AW$26</f>
        <v>22.021207906410801</v>
      </c>
      <c r="AX62" s="402">
        <f xml:space="preserve"> 'Monthly Financials'!AX$26</f>
        <v>22.021207906410801</v>
      </c>
      <c r="AY62" s="402">
        <f xml:space="preserve"> 'Monthly Financials'!AY$26</f>
        <v>22.021207906410801</v>
      </c>
      <c r="AZ62" s="402">
        <f xml:space="preserve"> 'Monthly Financials'!AZ$26</f>
        <v>22.021207906410801</v>
      </c>
      <c r="BA62" s="402">
        <f xml:space="preserve"> 'Monthly Financials'!BA$26</f>
        <v>22.021207906410801</v>
      </c>
      <c r="BB62" s="402">
        <f xml:space="preserve"> 'Monthly Financials'!BB$26</f>
        <v>22.021207906410801</v>
      </c>
      <c r="BC62" s="402">
        <f xml:space="preserve"> 'Monthly Financials'!BC$26</f>
        <v>22.021207906410801</v>
      </c>
      <c r="BD62" s="402">
        <f xml:space="preserve"> 'Monthly Financials'!BD$26</f>
        <v>22.021207906410801</v>
      </c>
      <c r="BE62" s="402">
        <f xml:space="preserve"> 'Monthly Financials'!BE$26</f>
        <v>22.021207906410801</v>
      </c>
      <c r="BF62" s="402">
        <f xml:space="preserve"> 'Monthly Financials'!BF$26</f>
        <v>22.021207906410801</v>
      </c>
      <c r="BG62" s="402">
        <f xml:space="preserve"> 'Monthly Financials'!BG$26</f>
        <v>22.021207906410801</v>
      </c>
      <c r="BH62" s="402">
        <f xml:space="preserve"> 'Monthly Financials'!BH$26</f>
        <v>22.021207906410801</v>
      </c>
      <c r="BI62" s="402">
        <f xml:space="preserve"> 'Monthly Financials'!BI$26</f>
        <v>22.021207906410801</v>
      </c>
      <c r="BJ62" s="402">
        <f xml:space="preserve"> 'Monthly Financials'!BJ$26</f>
        <v>22.021207906410801</v>
      </c>
      <c r="BK62" s="402">
        <f xml:space="preserve"> 'Monthly Financials'!BK$26</f>
        <v>22.021207906410801</v>
      </c>
      <c r="BL62" s="402">
        <f xml:space="preserve"> 'Monthly Financials'!BL$26</f>
        <v>22.021207906410801</v>
      </c>
      <c r="BM62" s="402">
        <f xml:space="preserve"> 'Monthly Financials'!BM$26</f>
        <v>22.021207906410801</v>
      </c>
      <c r="BN62" s="402">
        <f xml:space="preserve"> 'Monthly Financials'!BN$26</f>
        <v>22.021207906410801</v>
      </c>
      <c r="BO62" s="402">
        <f xml:space="preserve"> 'Monthly Financials'!BO$26</f>
        <v>22.021207906410801</v>
      </c>
      <c r="BP62" s="402">
        <f xml:space="preserve"> 'Monthly Financials'!BP$26</f>
        <v>22.021207906410801</v>
      </c>
      <c r="BQ62" s="402">
        <f xml:space="preserve"> 'Monthly Financials'!BQ$26</f>
        <v>22.021207906410801</v>
      </c>
      <c r="BR62" s="402">
        <f xml:space="preserve"> 'Monthly Financials'!BR$26</f>
        <v>22.021207906410801</v>
      </c>
      <c r="BS62" s="402">
        <f xml:space="preserve"> 'Monthly Financials'!BS$26</f>
        <v>22.021207906410801</v>
      </c>
      <c r="BT62" s="402">
        <f xml:space="preserve"> 'Monthly Financials'!BT$26</f>
        <v>22.021207906410801</v>
      </c>
      <c r="BU62" s="402">
        <f xml:space="preserve"> 'Monthly Financials'!BU$26</f>
        <v>22.021207906410801</v>
      </c>
      <c r="BV62" s="402">
        <f xml:space="preserve"> 'Monthly Financials'!BV$26</f>
        <v>22.021207906410801</v>
      </c>
      <c r="BW62" s="402">
        <f xml:space="preserve"> 'Monthly Financials'!BW$26</f>
        <v>22.021207906410801</v>
      </c>
      <c r="BX62" s="402">
        <f xml:space="preserve"> 'Monthly Financials'!BX$26</f>
        <v>22.021207906410801</v>
      </c>
      <c r="BY62" s="402">
        <f xml:space="preserve"> 'Monthly Financials'!BY$26</f>
        <v>22.021207906410801</v>
      </c>
      <c r="BZ62" s="402">
        <f xml:space="preserve"> 'Monthly Financials'!BZ$26</f>
        <v>22.021207906410801</v>
      </c>
      <c r="CA62" s="402">
        <f xml:space="preserve"> 'Monthly Financials'!CA$26</f>
        <v>22.021207906410801</v>
      </c>
      <c r="CB62" s="402">
        <f xml:space="preserve"> 'Monthly Financials'!CB$26</f>
        <v>22.021207906410801</v>
      </c>
      <c r="CC62" s="402">
        <f xml:space="preserve"> 'Monthly Financials'!CC$26</f>
        <v>22.021207906410801</v>
      </c>
      <c r="CD62" s="402">
        <f xml:space="preserve"> 'Monthly Financials'!CD$26</f>
        <v>22.021207906410801</v>
      </c>
      <c r="CE62" s="402">
        <f xml:space="preserve"> 'Monthly Financials'!CE$26</f>
        <v>22.021207906410801</v>
      </c>
      <c r="CF62" s="402">
        <f xml:space="preserve"> 'Monthly Financials'!CF$26</f>
        <v>22.021207906410801</v>
      </c>
      <c r="CG62" s="402">
        <f xml:space="preserve"> 'Monthly Financials'!CG$26</f>
        <v>22.021207906410801</v>
      </c>
      <c r="CH62" s="402">
        <f xml:space="preserve"> 'Monthly Financials'!CH$26</f>
        <v>22.021207906410801</v>
      </c>
      <c r="CI62" s="402">
        <f xml:space="preserve"> 'Monthly Financials'!CI$26</f>
        <v>22.021207906410801</v>
      </c>
      <c r="CJ62" s="402">
        <f xml:space="preserve"> 'Monthly Financials'!CJ$26</f>
        <v>22.021207906410801</v>
      </c>
      <c r="CK62" s="402">
        <f xml:space="preserve"> 'Monthly Financials'!CK$26</f>
        <v>22.021207906410801</v>
      </c>
      <c r="CL62" s="402">
        <f xml:space="preserve"> 'Monthly Financials'!CL$26</f>
        <v>22.021207906410801</v>
      </c>
      <c r="CM62" s="402">
        <f xml:space="preserve"> 'Monthly Financials'!CM$26</f>
        <v>22.021207906410801</v>
      </c>
      <c r="CN62" s="402">
        <f xml:space="preserve"> 'Monthly Financials'!CN$26</f>
        <v>22.021207906410801</v>
      </c>
      <c r="CO62" s="402">
        <f xml:space="preserve"> 'Monthly Financials'!CO$26</f>
        <v>22.021207906410801</v>
      </c>
      <c r="CP62" s="402">
        <f xml:space="preserve"> 'Monthly Financials'!CP$26</f>
        <v>22.021207906410801</v>
      </c>
      <c r="CQ62" s="402">
        <f xml:space="preserve"> 'Monthly Financials'!CQ$26</f>
        <v>22.021207906410801</v>
      </c>
      <c r="CR62" s="402">
        <f xml:space="preserve"> 'Monthly Financials'!CR$26</f>
        <v>22.021207906410801</v>
      </c>
      <c r="CS62" s="402">
        <f xml:space="preserve"> 'Monthly Financials'!CS$26</f>
        <v>22.021207906410801</v>
      </c>
      <c r="CT62" s="402">
        <f xml:space="preserve"> 'Monthly Financials'!CT$26</f>
        <v>22.021207906410801</v>
      </c>
      <c r="CU62" s="402">
        <f xml:space="preserve"> 'Monthly Financials'!CU$26</f>
        <v>22.021207906410801</v>
      </c>
      <c r="CV62" s="402">
        <f xml:space="preserve"> 'Monthly Financials'!CV$26</f>
        <v>22.021207906410801</v>
      </c>
      <c r="CW62" s="402">
        <f xml:space="preserve"> 'Monthly Financials'!CW$26</f>
        <v>22.021207906410801</v>
      </c>
      <c r="CX62" s="402">
        <f xml:space="preserve"> 'Monthly Financials'!CX$26</f>
        <v>22.021207906410801</v>
      </c>
      <c r="CY62" s="402">
        <f xml:space="preserve"> 'Monthly Financials'!CY$26</f>
        <v>22.021207906410801</v>
      </c>
      <c r="CZ62" s="402">
        <f xml:space="preserve"> 'Monthly Financials'!CZ$26</f>
        <v>22.021207906410801</v>
      </c>
      <c r="DA62" s="402">
        <f xml:space="preserve"> 'Monthly Financials'!DA$26</f>
        <v>22.021207906410801</v>
      </c>
      <c r="DB62" s="402">
        <f xml:space="preserve"> 'Monthly Financials'!DB$26</f>
        <v>22.021207906410801</v>
      </c>
      <c r="DC62" s="402">
        <f xml:space="preserve"> 'Monthly Financials'!DC$26</f>
        <v>22.021207906410801</v>
      </c>
      <c r="DD62" s="402">
        <f xml:space="preserve"> 'Monthly Financials'!DD$26</f>
        <v>22.021207906410801</v>
      </c>
      <c r="DE62" s="402">
        <f xml:space="preserve"> 'Monthly Financials'!DE$26</f>
        <v>22.021207906410801</v>
      </c>
      <c r="DF62" s="402">
        <f xml:space="preserve"> 'Monthly Financials'!DF$26</f>
        <v>22.021207906410801</v>
      </c>
      <c r="DG62" s="402">
        <f xml:space="preserve"> 'Monthly Financials'!DG$26</f>
        <v>22.021207906410801</v>
      </c>
      <c r="DH62" s="402">
        <f xml:space="preserve"> 'Monthly Financials'!DH$26</f>
        <v>22.021207906410801</v>
      </c>
      <c r="DI62" s="402">
        <f xml:space="preserve"> 'Monthly Financials'!DI$26</f>
        <v>22.021207906410801</v>
      </c>
      <c r="DJ62" s="402">
        <f xml:space="preserve"> 'Monthly Financials'!DJ$26</f>
        <v>22.021207906410801</v>
      </c>
      <c r="DK62" s="402">
        <f xml:space="preserve"> 'Monthly Financials'!DK$26</f>
        <v>22.021207906410801</v>
      </c>
      <c r="DL62" s="402">
        <f xml:space="preserve"> 'Monthly Financials'!DL$26</f>
        <v>22.021207906410801</v>
      </c>
      <c r="DM62" s="402">
        <f xml:space="preserve"> 'Monthly Financials'!DM$26</f>
        <v>22.021207906410801</v>
      </c>
      <c r="DN62" s="402">
        <f xml:space="preserve"> 'Monthly Financials'!DN$26</f>
        <v>22.021207906410801</v>
      </c>
      <c r="DO62" s="402">
        <f xml:space="preserve"> 'Monthly Financials'!DO$26</f>
        <v>22.021207906410801</v>
      </c>
      <c r="DP62" s="402">
        <f xml:space="preserve"> 'Monthly Financials'!DP$26</f>
        <v>22.021207906410801</v>
      </c>
      <c r="DQ62" s="402">
        <f xml:space="preserve"> 'Monthly Financials'!DQ$26</f>
        <v>22.021207906410801</v>
      </c>
      <c r="DR62" s="402">
        <f xml:space="preserve"> 'Monthly Financials'!DR$26</f>
        <v>13.787994179788699</v>
      </c>
      <c r="DS62" s="402">
        <f xml:space="preserve"> 'Monthly Financials'!DS$26</f>
        <v>0</v>
      </c>
      <c r="DT62" s="402">
        <f xml:space="preserve"> 'Monthly Financials'!DT$26</f>
        <v>0</v>
      </c>
      <c r="DU62" s="402">
        <f xml:space="preserve"> 'Monthly Financials'!DU$26</f>
        <v>0</v>
      </c>
      <c r="DV62" s="402">
        <f xml:space="preserve"> 'Monthly Financials'!DV$26</f>
        <v>0</v>
      </c>
      <c r="DW62" s="402">
        <f xml:space="preserve"> 'Monthly Financials'!DW$26</f>
        <v>0</v>
      </c>
      <c r="DX62" s="402">
        <f xml:space="preserve"> 'Monthly Financials'!DX$26</f>
        <v>0</v>
      </c>
      <c r="DY62" s="402">
        <f xml:space="preserve"> 'Monthly Financials'!DY$26</f>
        <v>0</v>
      </c>
      <c r="DZ62" s="402">
        <f xml:space="preserve"> 'Monthly Financials'!DZ$26</f>
        <v>0</v>
      </c>
      <c r="EA62" s="402">
        <f xml:space="preserve"> 'Monthly Financials'!EA$26</f>
        <v>0</v>
      </c>
      <c r="EB62" s="402">
        <f xml:space="preserve"> 'Monthly Financials'!EB$26</f>
        <v>0</v>
      </c>
      <c r="EC62" s="402">
        <f xml:space="preserve"> 'Monthly Financials'!EC$26</f>
        <v>0</v>
      </c>
      <c r="ED62" s="402">
        <f xml:space="preserve"> 'Monthly Financials'!ED$26</f>
        <v>0</v>
      </c>
      <c r="EE62" s="402">
        <f xml:space="preserve"> 'Monthly Financials'!EE$26</f>
        <v>0</v>
      </c>
      <c r="EF62" s="402">
        <f xml:space="preserve"> 'Monthly Financials'!EF$26</f>
        <v>0</v>
      </c>
      <c r="EG62" s="402">
        <f xml:space="preserve"> 'Monthly Financials'!EG$26</f>
        <v>0</v>
      </c>
      <c r="EH62" s="402">
        <f xml:space="preserve"> 'Monthly Financials'!EH$26</f>
        <v>0</v>
      </c>
    </row>
    <row r="63" spans="2:138" s="460" customFormat="1" ht="15" customHeight="1" outlineLevel="1" x14ac:dyDescent="0.35">
      <c r="B63" s="461"/>
      <c r="E63" s="460" t="s">
        <v>476</v>
      </c>
      <c r="G63" s="460" t="s">
        <v>330</v>
      </c>
      <c r="H63" s="1081">
        <f xml:space="preserve"> SUM(J63:EH63)</f>
        <v>2047.9723352962067</v>
      </c>
      <c r="J63" s="460">
        <f>_xlfn.IFNA(INDEX($J$62:$EH$62,,MATCH(J$61-$F53,$J$61:$EH$61,)),)</f>
        <v>0</v>
      </c>
      <c r="K63" s="460">
        <f t="shared" ref="K63:BV63" si="34">_xlfn.IFNA(INDEX($J$62:$EH$62,,MATCH(K$61-$F53,$J$61:$EH$61,)),)</f>
        <v>0</v>
      </c>
      <c r="L63" s="460">
        <f t="shared" si="34"/>
        <v>0</v>
      </c>
      <c r="M63" s="460">
        <f t="shared" si="34"/>
        <v>0</v>
      </c>
      <c r="N63" s="460">
        <f t="shared" si="34"/>
        <v>0</v>
      </c>
      <c r="O63" s="460">
        <f t="shared" si="34"/>
        <v>0</v>
      </c>
      <c r="P63" s="460">
        <f t="shared" si="34"/>
        <v>0</v>
      </c>
      <c r="Q63" s="460">
        <f t="shared" si="34"/>
        <v>0</v>
      </c>
      <c r="R63" s="460">
        <f t="shared" si="34"/>
        <v>0</v>
      </c>
      <c r="S63" s="460">
        <f t="shared" si="34"/>
        <v>0.39234307658340001</v>
      </c>
      <c r="T63" s="460">
        <f t="shared" si="34"/>
        <v>1.0129124883834</v>
      </c>
      <c r="U63" s="460">
        <f t="shared" si="34"/>
        <v>1.7130420811834</v>
      </c>
      <c r="V63" s="460">
        <f t="shared" si="34"/>
        <v>2.4131716739833999</v>
      </c>
      <c r="W63" s="460">
        <f t="shared" si="34"/>
        <v>3.1133012667833997</v>
      </c>
      <c r="X63" s="460">
        <f t="shared" si="34"/>
        <v>3.9725512215833998</v>
      </c>
      <c r="Y63" s="460">
        <f t="shared" si="34"/>
        <v>5.0068335745833998</v>
      </c>
      <c r="Z63" s="460">
        <f t="shared" si="34"/>
        <v>6.2400163800834001</v>
      </c>
      <c r="AA63" s="460">
        <f t="shared" si="34"/>
        <v>7.6561876018833992</v>
      </c>
      <c r="AB63" s="460">
        <f t="shared" si="34"/>
        <v>9.2871713123833999</v>
      </c>
      <c r="AC63" s="460">
        <f t="shared" si="34"/>
        <v>11.0223072558305</v>
      </c>
      <c r="AD63" s="460">
        <f t="shared" si="34"/>
        <v>12.2554900613305</v>
      </c>
      <c r="AE63" s="460">
        <f t="shared" si="34"/>
        <v>13.488672866830502</v>
      </c>
      <c r="AF63" s="460">
        <f t="shared" si="34"/>
        <v>14.721855672330499</v>
      </c>
      <c r="AG63" s="460">
        <f t="shared" si="34"/>
        <v>15.955038477830499</v>
      </c>
      <c r="AH63" s="460">
        <f t="shared" si="34"/>
        <v>17.188221283330499</v>
      </c>
      <c r="AI63" s="460">
        <f t="shared" si="34"/>
        <v>18.421404088830499</v>
      </c>
      <c r="AJ63" s="460">
        <f t="shared" si="34"/>
        <v>19.6545868943305</v>
      </c>
      <c r="AK63" s="460">
        <f t="shared" si="34"/>
        <v>20.8877696998305</v>
      </c>
      <c r="AL63" s="460">
        <f t="shared" si="34"/>
        <v>22.021207906410801</v>
      </c>
      <c r="AM63" s="460">
        <f t="shared" si="34"/>
        <v>22.021207906410801</v>
      </c>
      <c r="AN63" s="460">
        <f t="shared" si="34"/>
        <v>22.021207906410801</v>
      </c>
      <c r="AO63" s="460">
        <f t="shared" si="34"/>
        <v>22.021207906410801</v>
      </c>
      <c r="AP63" s="460">
        <f t="shared" si="34"/>
        <v>22.021207906410801</v>
      </c>
      <c r="AQ63" s="460">
        <f t="shared" si="34"/>
        <v>22.021207906410801</v>
      </c>
      <c r="AR63" s="460">
        <f t="shared" si="34"/>
        <v>22.021207906410801</v>
      </c>
      <c r="AS63" s="460">
        <f t="shared" si="34"/>
        <v>22.021207906410801</v>
      </c>
      <c r="AT63" s="460">
        <f t="shared" si="34"/>
        <v>22.021207906410801</v>
      </c>
      <c r="AU63" s="460">
        <f t="shared" si="34"/>
        <v>22.021207906410801</v>
      </c>
      <c r="AV63" s="460">
        <f t="shared" si="34"/>
        <v>22.021207906410801</v>
      </c>
      <c r="AW63" s="460">
        <f t="shared" si="34"/>
        <v>22.021207906410801</v>
      </c>
      <c r="AX63" s="460">
        <f t="shared" si="34"/>
        <v>22.021207906410801</v>
      </c>
      <c r="AY63" s="460">
        <f t="shared" si="34"/>
        <v>22.021207906410801</v>
      </c>
      <c r="AZ63" s="460">
        <f t="shared" si="34"/>
        <v>22.021207906410801</v>
      </c>
      <c r="BA63" s="460">
        <f t="shared" si="34"/>
        <v>22.021207906410801</v>
      </c>
      <c r="BB63" s="460">
        <f t="shared" si="34"/>
        <v>22.021207906410801</v>
      </c>
      <c r="BC63" s="460">
        <f t="shared" si="34"/>
        <v>22.021207906410801</v>
      </c>
      <c r="BD63" s="460">
        <f t="shared" si="34"/>
        <v>22.021207906410801</v>
      </c>
      <c r="BE63" s="460">
        <f t="shared" si="34"/>
        <v>22.021207906410801</v>
      </c>
      <c r="BF63" s="460">
        <f t="shared" si="34"/>
        <v>22.021207906410801</v>
      </c>
      <c r="BG63" s="460">
        <f t="shared" si="34"/>
        <v>22.021207906410801</v>
      </c>
      <c r="BH63" s="460">
        <f t="shared" si="34"/>
        <v>22.021207906410801</v>
      </c>
      <c r="BI63" s="460">
        <f t="shared" si="34"/>
        <v>22.021207906410801</v>
      </c>
      <c r="BJ63" s="460">
        <f t="shared" si="34"/>
        <v>22.021207906410801</v>
      </c>
      <c r="BK63" s="460">
        <f t="shared" si="34"/>
        <v>22.021207906410801</v>
      </c>
      <c r="BL63" s="460">
        <f t="shared" si="34"/>
        <v>22.021207906410801</v>
      </c>
      <c r="BM63" s="460">
        <f t="shared" si="34"/>
        <v>22.021207906410801</v>
      </c>
      <c r="BN63" s="460">
        <f t="shared" si="34"/>
        <v>22.021207906410801</v>
      </c>
      <c r="BO63" s="460">
        <f t="shared" si="34"/>
        <v>22.021207906410801</v>
      </c>
      <c r="BP63" s="460">
        <f t="shared" si="34"/>
        <v>22.021207906410801</v>
      </c>
      <c r="BQ63" s="460">
        <f t="shared" si="34"/>
        <v>22.021207906410801</v>
      </c>
      <c r="BR63" s="460">
        <f t="shared" si="34"/>
        <v>22.021207906410801</v>
      </c>
      <c r="BS63" s="460">
        <f t="shared" si="34"/>
        <v>22.021207906410801</v>
      </c>
      <c r="BT63" s="460">
        <f t="shared" si="34"/>
        <v>22.021207906410801</v>
      </c>
      <c r="BU63" s="460">
        <f t="shared" si="34"/>
        <v>22.021207906410801</v>
      </c>
      <c r="BV63" s="460">
        <f t="shared" si="34"/>
        <v>22.021207906410801</v>
      </c>
      <c r="BW63" s="460">
        <f t="shared" ref="BW63:EH63" si="35">_xlfn.IFNA(INDEX($J$62:$EH$62,,MATCH(BW$61-$F53,$J$61:$EH$61,)),)</f>
        <v>22.021207906410801</v>
      </c>
      <c r="BX63" s="460">
        <f t="shared" si="35"/>
        <v>22.021207906410801</v>
      </c>
      <c r="BY63" s="460">
        <f t="shared" si="35"/>
        <v>22.021207906410801</v>
      </c>
      <c r="BZ63" s="460">
        <f t="shared" si="35"/>
        <v>22.021207906410801</v>
      </c>
      <c r="CA63" s="460">
        <f t="shared" si="35"/>
        <v>22.021207906410801</v>
      </c>
      <c r="CB63" s="460">
        <f t="shared" si="35"/>
        <v>22.021207906410801</v>
      </c>
      <c r="CC63" s="460">
        <f t="shared" si="35"/>
        <v>22.021207906410801</v>
      </c>
      <c r="CD63" s="460">
        <f t="shared" si="35"/>
        <v>22.021207906410801</v>
      </c>
      <c r="CE63" s="460">
        <f t="shared" si="35"/>
        <v>22.021207906410801</v>
      </c>
      <c r="CF63" s="460">
        <f t="shared" si="35"/>
        <v>22.021207906410801</v>
      </c>
      <c r="CG63" s="460">
        <f t="shared" si="35"/>
        <v>22.021207906410801</v>
      </c>
      <c r="CH63" s="460">
        <f t="shared" si="35"/>
        <v>22.021207906410801</v>
      </c>
      <c r="CI63" s="460">
        <f t="shared" si="35"/>
        <v>22.021207906410801</v>
      </c>
      <c r="CJ63" s="460">
        <f t="shared" si="35"/>
        <v>22.021207906410801</v>
      </c>
      <c r="CK63" s="460">
        <f t="shared" si="35"/>
        <v>22.021207906410801</v>
      </c>
      <c r="CL63" s="460">
        <f t="shared" si="35"/>
        <v>22.021207906410801</v>
      </c>
      <c r="CM63" s="460">
        <f t="shared" si="35"/>
        <v>22.021207906410801</v>
      </c>
      <c r="CN63" s="460">
        <f t="shared" si="35"/>
        <v>22.021207906410801</v>
      </c>
      <c r="CO63" s="460">
        <f t="shared" si="35"/>
        <v>22.021207906410801</v>
      </c>
      <c r="CP63" s="460">
        <f t="shared" si="35"/>
        <v>22.021207906410801</v>
      </c>
      <c r="CQ63" s="460">
        <f t="shared" si="35"/>
        <v>22.021207906410801</v>
      </c>
      <c r="CR63" s="460">
        <f t="shared" si="35"/>
        <v>22.021207906410801</v>
      </c>
      <c r="CS63" s="460">
        <f t="shared" si="35"/>
        <v>22.021207906410801</v>
      </c>
      <c r="CT63" s="460">
        <f t="shared" si="35"/>
        <v>22.021207906410801</v>
      </c>
      <c r="CU63" s="460">
        <f t="shared" si="35"/>
        <v>22.021207906410801</v>
      </c>
      <c r="CV63" s="460">
        <f t="shared" si="35"/>
        <v>22.021207906410801</v>
      </c>
      <c r="CW63" s="460">
        <f t="shared" si="35"/>
        <v>22.021207906410801</v>
      </c>
      <c r="CX63" s="460">
        <f t="shared" si="35"/>
        <v>22.021207906410801</v>
      </c>
      <c r="CY63" s="460">
        <f t="shared" si="35"/>
        <v>22.021207906410801</v>
      </c>
      <c r="CZ63" s="460">
        <f t="shared" si="35"/>
        <v>22.021207906410801</v>
      </c>
      <c r="DA63" s="460">
        <f t="shared" si="35"/>
        <v>22.021207906410801</v>
      </c>
      <c r="DB63" s="460">
        <f t="shared" si="35"/>
        <v>22.021207906410801</v>
      </c>
      <c r="DC63" s="460">
        <f t="shared" si="35"/>
        <v>22.021207906410801</v>
      </c>
      <c r="DD63" s="460">
        <f t="shared" si="35"/>
        <v>22.021207906410801</v>
      </c>
      <c r="DE63" s="460">
        <f t="shared" si="35"/>
        <v>22.021207906410801</v>
      </c>
      <c r="DF63" s="460">
        <f t="shared" si="35"/>
        <v>22.021207906410801</v>
      </c>
      <c r="DG63" s="460">
        <f t="shared" si="35"/>
        <v>22.021207906410801</v>
      </c>
      <c r="DH63" s="460">
        <f t="shared" si="35"/>
        <v>22.021207906410801</v>
      </c>
      <c r="DI63" s="460">
        <f t="shared" si="35"/>
        <v>22.021207906410801</v>
      </c>
      <c r="DJ63" s="460">
        <f t="shared" si="35"/>
        <v>22.021207906410801</v>
      </c>
      <c r="DK63" s="460">
        <f t="shared" si="35"/>
        <v>22.021207906410801</v>
      </c>
      <c r="DL63" s="460">
        <f t="shared" si="35"/>
        <v>22.021207906410801</v>
      </c>
      <c r="DM63" s="460">
        <f t="shared" si="35"/>
        <v>22.021207906410801</v>
      </c>
      <c r="DN63" s="460">
        <f t="shared" si="35"/>
        <v>22.021207906410801</v>
      </c>
      <c r="DO63" s="460">
        <f t="shared" si="35"/>
        <v>22.021207906410801</v>
      </c>
      <c r="DP63" s="460">
        <f t="shared" si="35"/>
        <v>22.021207906410801</v>
      </c>
      <c r="DQ63" s="460">
        <f t="shared" si="35"/>
        <v>22.021207906410801</v>
      </c>
      <c r="DR63" s="460">
        <f t="shared" si="35"/>
        <v>13.787994179788699</v>
      </c>
      <c r="DS63" s="460">
        <f t="shared" si="35"/>
        <v>0</v>
      </c>
      <c r="DT63" s="460">
        <f t="shared" si="35"/>
        <v>0</v>
      </c>
      <c r="DU63" s="460">
        <f t="shared" si="35"/>
        <v>0</v>
      </c>
      <c r="DV63" s="460">
        <f t="shared" si="35"/>
        <v>0</v>
      </c>
      <c r="DW63" s="460">
        <f t="shared" si="35"/>
        <v>0</v>
      </c>
      <c r="DX63" s="460">
        <f t="shared" si="35"/>
        <v>0</v>
      </c>
      <c r="DY63" s="460">
        <f t="shared" si="35"/>
        <v>0</v>
      </c>
      <c r="DZ63" s="460">
        <f t="shared" si="35"/>
        <v>0</v>
      </c>
      <c r="EA63" s="460">
        <f t="shared" si="35"/>
        <v>0</v>
      </c>
      <c r="EB63" s="460">
        <f t="shared" si="35"/>
        <v>0</v>
      </c>
      <c r="EC63" s="460">
        <f t="shared" si="35"/>
        <v>0</v>
      </c>
      <c r="ED63" s="460">
        <f t="shared" si="35"/>
        <v>0</v>
      </c>
      <c r="EE63" s="460">
        <f t="shared" si="35"/>
        <v>0</v>
      </c>
      <c r="EF63" s="460">
        <f t="shared" si="35"/>
        <v>0</v>
      </c>
      <c r="EG63" s="460">
        <f t="shared" si="35"/>
        <v>0</v>
      </c>
      <c r="EH63" s="460">
        <f t="shared" si="35"/>
        <v>0</v>
      </c>
    </row>
    <row r="64" spans="2:138" s="146" customFormat="1" ht="15" customHeight="1" outlineLevel="1" x14ac:dyDescent="0.35">
      <c r="B64" s="38"/>
      <c r="E64" s="875" t="s">
        <v>58</v>
      </c>
      <c r="F64" s="402"/>
      <c r="G64" s="460" t="s">
        <v>330</v>
      </c>
      <c r="H64" s="1081">
        <f xml:space="preserve"> SUM(J64:EH64)</f>
        <v>0</v>
      </c>
      <c r="I64" s="402"/>
      <c r="J64" s="460">
        <f t="shared" ref="J64:AO64" si="36" xml:space="preserve"> IF( $F54, _xlfn.IFNA( INDEX($J$62:$EH$62, , MATCH(J$61 - $F54, $J$61:$EH$61,)),),)</f>
        <v>0</v>
      </c>
      <c r="K64" s="460">
        <f t="shared" si="36"/>
        <v>0</v>
      </c>
      <c r="L64" s="460">
        <f t="shared" si="36"/>
        <v>0</v>
      </c>
      <c r="M64" s="460">
        <f t="shared" si="36"/>
        <v>0</v>
      </c>
      <c r="N64" s="460">
        <f t="shared" si="36"/>
        <v>0</v>
      </c>
      <c r="O64" s="460">
        <f t="shared" si="36"/>
        <v>0</v>
      </c>
      <c r="P64" s="460">
        <f t="shared" si="36"/>
        <v>0</v>
      </c>
      <c r="Q64" s="460">
        <f t="shared" si="36"/>
        <v>0</v>
      </c>
      <c r="R64" s="460">
        <f t="shared" si="36"/>
        <v>0</v>
      </c>
      <c r="S64" s="460">
        <f t="shared" si="36"/>
        <v>0</v>
      </c>
      <c r="T64" s="460">
        <f t="shared" si="36"/>
        <v>0</v>
      </c>
      <c r="U64" s="460">
        <f t="shared" si="36"/>
        <v>0</v>
      </c>
      <c r="V64" s="460">
        <f t="shared" si="36"/>
        <v>0</v>
      </c>
      <c r="W64" s="460">
        <f t="shared" si="36"/>
        <v>0</v>
      </c>
      <c r="X64" s="460">
        <f t="shared" si="36"/>
        <v>0</v>
      </c>
      <c r="Y64" s="460">
        <f t="shared" si="36"/>
        <v>0</v>
      </c>
      <c r="Z64" s="460">
        <f t="shared" si="36"/>
        <v>0</v>
      </c>
      <c r="AA64" s="460">
        <f t="shared" si="36"/>
        <v>0</v>
      </c>
      <c r="AB64" s="460">
        <f t="shared" si="36"/>
        <v>0</v>
      </c>
      <c r="AC64" s="460">
        <f t="shared" si="36"/>
        <v>0</v>
      </c>
      <c r="AD64" s="460">
        <f t="shared" si="36"/>
        <v>0</v>
      </c>
      <c r="AE64" s="460">
        <f t="shared" si="36"/>
        <v>0</v>
      </c>
      <c r="AF64" s="460">
        <f t="shared" si="36"/>
        <v>0</v>
      </c>
      <c r="AG64" s="460">
        <f t="shared" si="36"/>
        <v>0</v>
      </c>
      <c r="AH64" s="460">
        <f t="shared" si="36"/>
        <v>0</v>
      </c>
      <c r="AI64" s="460">
        <f t="shared" si="36"/>
        <v>0</v>
      </c>
      <c r="AJ64" s="460">
        <f t="shared" si="36"/>
        <v>0</v>
      </c>
      <c r="AK64" s="460">
        <f t="shared" si="36"/>
        <v>0</v>
      </c>
      <c r="AL64" s="460">
        <f t="shared" si="36"/>
        <v>0</v>
      </c>
      <c r="AM64" s="460">
        <f t="shared" si="36"/>
        <v>0</v>
      </c>
      <c r="AN64" s="460">
        <f t="shared" si="36"/>
        <v>0</v>
      </c>
      <c r="AO64" s="460">
        <f t="shared" si="36"/>
        <v>0</v>
      </c>
      <c r="AP64" s="460">
        <f t="shared" ref="AP64:BU64" si="37" xml:space="preserve"> IF( $F54, _xlfn.IFNA( INDEX($J$62:$EH$62, , MATCH(AP$61 - $F54, $J$61:$EH$61,)),),)</f>
        <v>0</v>
      </c>
      <c r="AQ64" s="460">
        <f t="shared" si="37"/>
        <v>0</v>
      </c>
      <c r="AR64" s="460">
        <f t="shared" si="37"/>
        <v>0</v>
      </c>
      <c r="AS64" s="460">
        <f t="shared" si="37"/>
        <v>0</v>
      </c>
      <c r="AT64" s="460">
        <f t="shared" si="37"/>
        <v>0</v>
      </c>
      <c r="AU64" s="460">
        <f t="shared" si="37"/>
        <v>0</v>
      </c>
      <c r="AV64" s="460">
        <f t="shared" si="37"/>
        <v>0</v>
      </c>
      <c r="AW64" s="460">
        <f t="shared" si="37"/>
        <v>0</v>
      </c>
      <c r="AX64" s="460">
        <f t="shared" si="37"/>
        <v>0</v>
      </c>
      <c r="AY64" s="460">
        <f t="shared" si="37"/>
        <v>0</v>
      </c>
      <c r="AZ64" s="460">
        <f t="shared" si="37"/>
        <v>0</v>
      </c>
      <c r="BA64" s="460">
        <f t="shared" si="37"/>
        <v>0</v>
      </c>
      <c r="BB64" s="460">
        <f t="shared" si="37"/>
        <v>0</v>
      </c>
      <c r="BC64" s="460">
        <f t="shared" si="37"/>
        <v>0</v>
      </c>
      <c r="BD64" s="460">
        <f t="shared" si="37"/>
        <v>0</v>
      </c>
      <c r="BE64" s="460">
        <f t="shared" si="37"/>
        <v>0</v>
      </c>
      <c r="BF64" s="460">
        <f t="shared" si="37"/>
        <v>0</v>
      </c>
      <c r="BG64" s="460">
        <f t="shared" si="37"/>
        <v>0</v>
      </c>
      <c r="BH64" s="460">
        <f t="shared" si="37"/>
        <v>0</v>
      </c>
      <c r="BI64" s="460">
        <f t="shared" si="37"/>
        <v>0</v>
      </c>
      <c r="BJ64" s="460">
        <f t="shared" si="37"/>
        <v>0</v>
      </c>
      <c r="BK64" s="460">
        <f t="shared" si="37"/>
        <v>0</v>
      </c>
      <c r="BL64" s="460">
        <f t="shared" si="37"/>
        <v>0</v>
      </c>
      <c r="BM64" s="460">
        <f t="shared" si="37"/>
        <v>0</v>
      </c>
      <c r="BN64" s="460">
        <f t="shared" si="37"/>
        <v>0</v>
      </c>
      <c r="BO64" s="460">
        <f t="shared" si="37"/>
        <v>0</v>
      </c>
      <c r="BP64" s="460">
        <f t="shared" si="37"/>
        <v>0</v>
      </c>
      <c r="BQ64" s="460">
        <f t="shared" si="37"/>
        <v>0</v>
      </c>
      <c r="BR64" s="460">
        <f t="shared" si="37"/>
        <v>0</v>
      </c>
      <c r="BS64" s="460">
        <f t="shared" si="37"/>
        <v>0</v>
      </c>
      <c r="BT64" s="460">
        <f t="shared" si="37"/>
        <v>0</v>
      </c>
      <c r="BU64" s="460">
        <f t="shared" si="37"/>
        <v>0</v>
      </c>
      <c r="BV64" s="460">
        <f t="shared" ref="BV64:DA64" si="38" xml:space="preserve"> IF( $F54, _xlfn.IFNA( INDEX($J$62:$EH$62, , MATCH(BV$61 - $F54, $J$61:$EH$61,)),),)</f>
        <v>0</v>
      </c>
      <c r="BW64" s="460">
        <f t="shared" si="38"/>
        <v>0</v>
      </c>
      <c r="BX64" s="460">
        <f t="shared" si="38"/>
        <v>0</v>
      </c>
      <c r="BY64" s="460">
        <f t="shared" si="38"/>
        <v>0</v>
      </c>
      <c r="BZ64" s="460">
        <f t="shared" si="38"/>
        <v>0</v>
      </c>
      <c r="CA64" s="460">
        <f t="shared" si="38"/>
        <v>0</v>
      </c>
      <c r="CB64" s="460">
        <f t="shared" si="38"/>
        <v>0</v>
      </c>
      <c r="CC64" s="460">
        <f t="shared" si="38"/>
        <v>0</v>
      </c>
      <c r="CD64" s="460">
        <f t="shared" si="38"/>
        <v>0</v>
      </c>
      <c r="CE64" s="460">
        <f t="shared" si="38"/>
        <v>0</v>
      </c>
      <c r="CF64" s="460">
        <f t="shared" si="38"/>
        <v>0</v>
      </c>
      <c r="CG64" s="460">
        <f t="shared" si="38"/>
        <v>0</v>
      </c>
      <c r="CH64" s="460">
        <f t="shared" si="38"/>
        <v>0</v>
      </c>
      <c r="CI64" s="460">
        <f t="shared" si="38"/>
        <v>0</v>
      </c>
      <c r="CJ64" s="460">
        <f t="shared" si="38"/>
        <v>0</v>
      </c>
      <c r="CK64" s="460">
        <f t="shared" si="38"/>
        <v>0</v>
      </c>
      <c r="CL64" s="460">
        <f t="shared" si="38"/>
        <v>0</v>
      </c>
      <c r="CM64" s="460">
        <f t="shared" si="38"/>
        <v>0</v>
      </c>
      <c r="CN64" s="460">
        <f t="shared" si="38"/>
        <v>0</v>
      </c>
      <c r="CO64" s="460">
        <f t="shared" si="38"/>
        <v>0</v>
      </c>
      <c r="CP64" s="460">
        <f t="shared" si="38"/>
        <v>0</v>
      </c>
      <c r="CQ64" s="460">
        <f t="shared" si="38"/>
        <v>0</v>
      </c>
      <c r="CR64" s="460">
        <f t="shared" si="38"/>
        <v>0</v>
      </c>
      <c r="CS64" s="460">
        <f t="shared" si="38"/>
        <v>0</v>
      </c>
      <c r="CT64" s="460">
        <f t="shared" si="38"/>
        <v>0</v>
      </c>
      <c r="CU64" s="460">
        <f t="shared" si="38"/>
        <v>0</v>
      </c>
      <c r="CV64" s="460">
        <f t="shared" si="38"/>
        <v>0</v>
      </c>
      <c r="CW64" s="460">
        <f t="shared" si="38"/>
        <v>0</v>
      </c>
      <c r="CX64" s="460">
        <f t="shared" si="38"/>
        <v>0</v>
      </c>
      <c r="CY64" s="460">
        <f t="shared" si="38"/>
        <v>0</v>
      </c>
      <c r="CZ64" s="460">
        <f t="shared" si="38"/>
        <v>0</v>
      </c>
      <c r="DA64" s="460">
        <f t="shared" si="38"/>
        <v>0</v>
      </c>
      <c r="DB64" s="460">
        <f t="shared" ref="DB64:EH64" si="39" xml:space="preserve"> IF( $F54, _xlfn.IFNA( INDEX($J$62:$EH$62, , MATCH(DB$61 - $F54, $J$61:$EH$61,)),),)</f>
        <v>0</v>
      </c>
      <c r="DC64" s="460">
        <f t="shared" si="39"/>
        <v>0</v>
      </c>
      <c r="DD64" s="460">
        <f t="shared" si="39"/>
        <v>0</v>
      </c>
      <c r="DE64" s="460">
        <f t="shared" si="39"/>
        <v>0</v>
      </c>
      <c r="DF64" s="460">
        <f t="shared" si="39"/>
        <v>0</v>
      </c>
      <c r="DG64" s="460">
        <f t="shared" si="39"/>
        <v>0</v>
      </c>
      <c r="DH64" s="460">
        <f t="shared" si="39"/>
        <v>0</v>
      </c>
      <c r="DI64" s="460">
        <f t="shared" si="39"/>
        <v>0</v>
      </c>
      <c r="DJ64" s="460">
        <f t="shared" si="39"/>
        <v>0</v>
      </c>
      <c r="DK64" s="460">
        <f t="shared" si="39"/>
        <v>0</v>
      </c>
      <c r="DL64" s="460">
        <f t="shared" si="39"/>
        <v>0</v>
      </c>
      <c r="DM64" s="460">
        <f t="shared" si="39"/>
        <v>0</v>
      </c>
      <c r="DN64" s="460">
        <f t="shared" si="39"/>
        <v>0</v>
      </c>
      <c r="DO64" s="460">
        <f t="shared" si="39"/>
        <v>0</v>
      </c>
      <c r="DP64" s="460">
        <f t="shared" si="39"/>
        <v>0</v>
      </c>
      <c r="DQ64" s="460">
        <f t="shared" si="39"/>
        <v>0</v>
      </c>
      <c r="DR64" s="460">
        <f t="shared" si="39"/>
        <v>0</v>
      </c>
      <c r="DS64" s="460">
        <f t="shared" si="39"/>
        <v>0</v>
      </c>
      <c r="DT64" s="460">
        <f t="shared" si="39"/>
        <v>0</v>
      </c>
      <c r="DU64" s="460">
        <f t="shared" si="39"/>
        <v>0</v>
      </c>
      <c r="DV64" s="460">
        <f t="shared" si="39"/>
        <v>0</v>
      </c>
      <c r="DW64" s="460">
        <f t="shared" si="39"/>
        <v>0</v>
      </c>
      <c r="DX64" s="460">
        <f t="shared" si="39"/>
        <v>0</v>
      </c>
      <c r="DY64" s="460">
        <f t="shared" si="39"/>
        <v>0</v>
      </c>
      <c r="DZ64" s="460">
        <f t="shared" si="39"/>
        <v>0</v>
      </c>
      <c r="EA64" s="460">
        <f t="shared" si="39"/>
        <v>0</v>
      </c>
      <c r="EB64" s="460">
        <f t="shared" si="39"/>
        <v>0</v>
      </c>
      <c r="EC64" s="460">
        <f t="shared" si="39"/>
        <v>0</v>
      </c>
      <c r="ED64" s="460">
        <f t="shared" si="39"/>
        <v>0</v>
      </c>
      <c r="EE64" s="460">
        <f t="shared" si="39"/>
        <v>0</v>
      </c>
      <c r="EF64" s="460">
        <f t="shared" si="39"/>
        <v>0</v>
      </c>
      <c r="EG64" s="460">
        <f t="shared" si="39"/>
        <v>0</v>
      </c>
      <c r="EH64" s="460">
        <f t="shared" si="39"/>
        <v>0</v>
      </c>
    </row>
    <row r="65" spans="2:138" s="146" customFormat="1" ht="15" customHeight="1" outlineLevel="1" x14ac:dyDescent="0.35">
      <c r="B65" s="38"/>
      <c r="E65" s="875" t="s">
        <v>59</v>
      </c>
      <c r="F65" s="402"/>
      <c r="G65" s="460" t="s">
        <v>330</v>
      </c>
      <c r="H65" s="1081">
        <f xml:space="preserve"> SUM(J65:EH65)</f>
        <v>0</v>
      </c>
      <c r="I65" s="402"/>
      <c r="J65" s="460">
        <f xml:space="preserve"> IF( $F55, _xlfn.IFNA( INDEX($J$62:$EH$62, , MATCH(J$61 - $F55, $J$61:$EH$61,)),),)</f>
        <v>0</v>
      </c>
      <c r="K65" s="460">
        <f t="shared" ref="K65:AO65" si="40" xml:space="preserve"> IF( $F55, _xlfn.IFNA( INDEX($J$62:$EH$62, , MATCH(K$61 - $F55, $J$61:$EH$61,)),),)</f>
        <v>0</v>
      </c>
      <c r="L65" s="460">
        <f t="shared" si="40"/>
        <v>0</v>
      </c>
      <c r="M65" s="460">
        <f t="shared" si="40"/>
        <v>0</v>
      </c>
      <c r="N65" s="460">
        <f t="shared" si="40"/>
        <v>0</v>
      </c>
      <c r="O65" s="460">
        <f t="shared" si="40"/>
        <v>0</v>
      </c>
      <c r="P65" s="460">
        <f t="shared" si="40"/>
        <v>0</v>
      </c>
      <c r="Q65" s="460">
        <f t="shared" si="40"/>
        <v>0</v>
      </c>
      <c r="R65" s="460">
        <f t="shared" si="40"/>
        <v>0</v>
      </c>
      <c r="S65" s="460">
        <f t="shared" si="40"/>
        <v>0</v>
      </c>
      <c r="T65" s="460">
        <f t="shared" si="40"/>
        <v>0</v>
      </c>
      <c r="U65" s="460">
        <f t="shared" si="40"/>
        <v>0</v>
      </c>
      <c r="V65" s="460">
        <f t="shared" si="40"/>
        <v>0</v>
      </c>
      <c r="W65" s="460">
        <f t="shared" si="40"/>
        <v>0</v>
      </c>
      <c r="X65" s="460">
        <f t="shared" si="40"/>
        <v>0</v>
      </c>
      <c r="Y65" s="460">
        <f t="shared" si="40"/>
        <v>0</v>
      </c>
      <c r="Z65" s="460">
        <f t="shared" si="40"/>
        <v>0</v>
      </c>
      <c r="AA65" s="460">
        <f t="shared" si="40"/>
        <v>0</v>
      </c>
      <c r="AB65" s="460">
        <f t="shared" si="40"/>
        <v>0</v>
      </c>
      <c r="AC65" s="460">
        <f t="shared" si="40"/>
        <v>0</v>
      </c>
      <c r="AD65" s="460">
        <f t="shared" si="40"/>
        <v>0</v>
      </c>
      <c r="AE65" s="460">
        <f t="shared" si="40"/>
        <v>0</v>
      </c>
      <c r="AF65" s="460">
        <f t="shared" si="40"/>
        <v>0</v>
      </c>
      <c r="AG65" s="460">
        <f t="shared" si="40"/>
        <v>0</v>
      </c>
      <c r="AH65" s="460">
        <f t="shared" si="40"/>
        <v>0</v>
      </c>
      <c r="AI65" s="460">
        <f t="shared" si="40"/>
        <v>0</v>
      </c>
      <c r="AJ65" s="460">
        <f t="shared" si="40"/>
        <v>0</v>
      </c>
      <c r="AK65" s="460">
        <f t="shared" si="40"/>
        <v>0</v>
      </c>
      <c r="AL65" s="460">
        <f t="shared" si="40"/>
        <v>0</v>
      </c>
      <c r="AM65" s="460">
        <f t="shared" si="40"/>
        <v>0</v>
      </c>
      <c r="AN65" s="460">
        <f t="shared" si="40"/>
        <v>0</v>
      </c>
      <c r="AO65" s="460">
        <f t="shared" si="40"/>
        <v>0</v>
      </c>
      <c r="AP65" s="460">
        <f t="shared" ref="AP65:BU65" si="41" xml:space="preserve"> IF( $F55, _xlfn.IFNA( INDEX($J$62:$EH$62, , MATCH(AP$61 - $F55, $J$61:$EH$61,)),),)</f>
        <v>0</v>
      </c>
      <c r="AQ65" s="460">
        <f t="shared" si="41"/>
        <v>0</v>
      </c>
      <c r="AR65" s="460">
        <f t="shared" si="41"/>
        <v>0</v>
      </c>
      <c r="AS65" s="460">
        <f t="shared" si="41"/>
        <v>0</v>
      </c>
      <c r="AT65" s="460">
        <f t="shared" si="41"/>
        <v>0</v>
      </c>
      <c r="AU65" s="460">
        <f t="shared" si="41"/>
        <v>0</v>
      </c>
      <c r="AV65" s="460">
        <f t="shared" si="41"/>
        <v>0</v>
      </c>
      <c r="AW65" s="460">
        <f t="shared" si="41"/>
        <v>0</v>
      </c>
      <c r="AX65" s="460">
        <f t="shared" si="41"/>
        <v>0</v>
      </c>
      <c r="AY65" s="460">
        <f t="shared" si="41"/>
        <v>0</v>
      </c>
      <c r="AZ65" s="460">
        <f t="shared" si="41"/>
        <v>0</v>
      </c>
      <c r="BA65" s="460">
        <f t="shared" si="41"/>
        <v>0</v>
      </c>
      <c r="BB65" s="460">
        <f t="shared" si="41"/>
        <v>0</v>
      </c>
      <c r="BC65" s="460">
        <f t="shared" si="41"/>
        <v>0</v>
      </c>
      <c r="BD65" s="460">
        <f t="shared" si="41"/>
        <v>0</v>
      </c>
      <c r="BE65" s="460">
        <f t="shared" si="41"/>
        <v>0</v>
      </c>
      <c r="BF65" s="460">
        <f t="shared" si="41"/>
        <v>0</v>
      </c>
      <c r="BG65" s="460">
        <f t="shared" si="41"/>
        <v>0</v>
      </c>
      <c r="BH65" s="460">
        <f t="shared" si="41"/>
        <v>0</v>
      </c>
      <c r="BI65" s="460">
        <f t="shared" si="41"/>
        <v>0</v>
      </c>
      <c r="BJ65" s="460">
        <f t="shared" si="41"/>
        <v>0</v>
      </c>
      <c r="BK65" s="460">
        <f t="shared" si="41"/>
        <v>0</v>
      </c>
      <c r="BL65" s="460">
        <f t="shared" si="41"/>
        <v>0</v>
      </c>
      <c r="BM65" s="460">
        <f t="shared" si="41"/>
        <v>0</v>
      </c>
      <c r="BN65" s="460">
        <f t="shared" si="41"/>
        <v>0</v>
      </c>
      <c r="BO65" s="460">
        <f t="shared" si="41"/>
        <v>0</v>
      </c>
      <c r="BP65" s="460">
        <f t="shared" si="41"/>
        <v>0</v>
      </c>
      <c r="BQ65" s="460">
        <f t="shared" si="41"/>
        <v>0</v>
      </c>
      <c r="BR65" s="460">
        <f t="shared" si="41"/>
        <v>0</v>
      </c>
      <c r="BS65" s="460">
        <f t="shared" si="41"/>
        <v>0</v>
      </c>
      <c r="BT65" s="460">
        <f t="shared" si="41"/>
        <v>0</v>
      </c>
      <c r="BU65" s="460">
        <f t="shared" si="41"/>
        <v>0</v>
      </c>
      <c r="BV65" s="460">
        <f t="shared" ref="BV65:DA65" si="42" xml:space="preserve"> IF( $F55, _xlfn.IFNA( INDEX($J$62:$EH$62, , MATCH(BV$61 - $F55, $J$61:$EH$61,)),),)</f>
        <v>0</v>
      </c>
      <c r="BW65" s="460">
        <f t="shared" si="42"/>
        <v>0</v>
      </c>
      <c r="BX65" s="460">
        <f t="shared" si="42"/>
        <v>0</v>
      </c>
      <c r="BY65" s="460">
        <f t="shared" si="42"/>
        <v>0</v>
      </c>
      <c r="BZ65" s="460">
        <f t="shared" si="42"/>
        <v>0</v>
      </c>
      <c r="CA65" s="460">
        <f t="shared" si="42"/>
        <v>0</v>
      </c>
      <c r="CB65" s="460">
        <f t="shared" si="42"/>
        <v>0</v>
      </c>
      <c r="CC65" s="460">
        <f t="shared" si="42"/>
        <v>0</v>
      </c>
      <c r="CD65" s="460">
        <f t="shared" si="42"/>
        <v>0</v>
      </c>
      <c r="CE65" s="460">
        <f t="shared" si="42"/>
        <v>0</v>
      </c>
      <c r="CF65" s="460">
        <f t="shared" si="42"/>
        <v>0</v>
      </c>
      <c r="CG65" s="460">
        <f t="shared" si="42"/>
        <v>0</v>
      </c>
      <c r="CH65" s="460">
        <f t="shared" si="42"/>
        <v>0</v>
      </c>
      <c r="CI65" s="460">
        <f t="shared" si="42"/>
        <v>0</v>
      </c>
      <c r="CJ65" s="460">
        <f t="shared" si="42"/>
        <v>0</v>
      </c>
      <c r="CK65" s="460">
        <f t="shared" si="42"/>
        <v>0</v>
      </c>
      <c r="CL65" s="460">
        <f t="shared" si="42"/>
        <v>0</v>
      </c>
      <c r="CM65" s="460">
        <f t="shared" si="42"/>
        <v>0</v>
      </c>
      <c r="CN65" s="460">
        <f t="shared" si="42"/>
        <v>0</v>
      </c>
      <c r="CO65" s="460">
        <f t="shared" si="42"/>
        <v>0</v>
      </c>
      <c r="CP65" s="460">
        <f t="shared" si="42"/>
        <v>0</v>
      </c>
      <c r="CQ65" s="460">
        <f t="shared" si="42"/>
        <v>0</v>
      </c>
      <c r="CR65" s="460">
        <f t="shared" si="42"/>
        <v>0</v>
      </c>
      <c r="CS65" s="460">
        <f t="shared" si="42"/>
        <v>0</v>
      </c>
      <c r="CT65" s="460">
        <f t="shared" si="42"/>
        <v>0</v>
      </c>
      <c r="CU65" s="460">
        <f t="shared" si="42"/>
        <v>0</v>
      </c>
      <c r="CV65" s="460">
        <f t="shared" si="42"/>
        <v>0</v>
      </c>
      <c r="CW65" s="460">
        <f t="shared" si="42"/>
        <v>0</v>
      </c>
      <c r="CX65" s="460">
        <f t="shared" si="42"/>
        <v>0</v>
      </c>
      <c r="CY65" s="460">
        <f t="shared" si="42"/>
        <v>0</v>
      </c>
      <c r="CZ65" s="460">
        <f t="shared" si="42"/>
        <v>0</v>
      </c>
      <c r="DA65" s="460">
        <f t="shared" si="42"/>
        <v>0</v>
      </c>
      <c r="DB65" s="460">
        <f t="shared" ref="DB65:EH65" si="43" xml:space="preserve"> IF( $F55, _xlfn.IFNA( INDEX($J$62:$EH$62, , MATCH(DB$61 - $F55, $J$61:$EH$61,)),),)</f>
        <v>0</v>
      </c>
      <c r="DC65" s="460">
        <f t="shared" si="43"/>
        <v>0</v>
      </c>
      <c r="DD65" s="460">
        <f t="shared" si="43"/>
        <v>0</v>
      </c>
      <c r="DE65" s="460">
        <f t="shared" si="43"/>
        <v>0</v>
      </c>
      <c r="DF65" s="460">
        <f t="shared" si="43"/>
        <v>0</v>
      </c>
      <c r="DG65" s="460">
        <f t="shared" si="43"/>
        <v>0</v>
      </c>
      <c r="DH65" s="460">
        <f t="shared" si="43"/>
        <v>0</v>
      </c>
      <c r="DI65" s="460">
        <f t="shared" si="43"/>
        <v>0</v>
      </c>
      <c r="DJ65" s="460">
        <f t="shared" si="43"/>
        <v>0</v>
      </c>
      <c r="DK65" s="460">
        <f t="shared" si="43"/>
        <v>0</v>
      </c>
      <c r="DL65" s="460">
        <f t="shared" si="43"/>
        <v>0</v>
      </c>
      <c r="DM65" s="460">
        <f t="shared" si="43"/>
        <v>0</v>
      </c>
      <c r="DN65" s="460">
        <f t="shared" si="43"/>
        <v>0</v>
      </c>
      <c r="DO65" s="460">
        <f t="shared" si="43"/>
        <v>0</v>
      </c>
      <c r="DP65" s="460">
        <f t="shared" si="43"/>
        <v>0</v>
      </c>
      <c r="DQ65" s="460">
        <f t="shared" si="43"/>
        <v>0</v>
      </c>
      <c r="DR65" s="460">
        <f t="shared" si="43"/>
        <v>0</v>
      </c>
      <c r="DS65" s="460">
        <f t="shared" si="43"/>
        <v>0</v>
      </c>
      <c r="DT65" s="460">
        <f t="shared" si="43"/>
        <v>0</v>
      </c>
      <c r="DU65" s="460">
        <f t="shared" si="43"/>
        <v>0</v>
      </c>
      <c r="DV65" s="460">
        <f t="shared" si="43"/>
        <v>0</v>
      </c>
      <c r="DW65" s="460">
        <f t="shared" si="43"/>
        <v>0</v>
      </c>
      <c r="DX65" s="460">
        <f t="shared" si="43"/>
        <v>0</v>
      </c>
      <c r="DY65" s="460">
        <f t="shared" si="43"/>
        <v>0</v>
      </c>
      <c r="DZ65" s="460">
        <f t="shared" si="43"/>
        <v>0</v>
      </c>
      <c r="EA65" s="460">
        <f t="shared" si="43"/>
        <v>0</v>
      </c>
      <c r="EB65" s="460">
        <f t="shared" si="43"/>
        <v>0</v>
      </c>
      <c r="EC65" s="460">
        <f t="shared" si="43"/>
        <v>0</v>
      </c>
      <c r="ED65" s="460">
        <f t="shared" si="43"/>
        <v>0</v>
      </c>
      <c r="EE65" s="460">
        <f t="shared" si="43"/>
        <v>0</v>
      </c>
      <c r="EF65" s="460">
        <f t="shared" si="43"/>
        <v>0</v>
      </c>
      <c r="EG65" s="460">
        <f t="shared" si="43"/>
        <v>0</v>
      </c>
      <c r="EH65" s="460">
        <f t="shared" si="43"/>
        <v>0</v>
      </c>
    </row>
    <row r="66" spans="2:138" s="146" customFormat="1" ht="15" customHeight="1" outlineLevel="1" x14ac:dyDescent="0.35">
      <c r="B66" s="38"/>
      <c r="E66" s="402"/>
      <c r="F66" s="402"/>
      <c r="G66" s="402"/>
      <c r="H66" s="1081"/>
      <c r="I66" s="402"/>
      <c r="J66" s="402"/>
      <c r="K66" s="402"/>
      <c r="L66" s="402"/>
      <c r="M66" s="402"/>
      <c r="N66" s="402"/>
      <c r="O66" s="402"/>
      <c r="P66" s="402"/>
      <c r="Q66" s="402"/>
      <c r="R66" s="402"/>
      <c r="S66" s="402"/>
      <c r="T66" s="402"/>
      <c r="U66" s="402"/>
      <c r="V66" s="402"/>
      <c r="W66" s="402"/>
      <c r="X66" s="402"/>
      <c r="Y66" s="402"/>
      <c r="Z66" s="402"/>
      <c r="AA66" s="402"/>
      <c r="AB66" s="402"/>
      <c r="AC66" s="402"/>
      <c r="AD66" s="402"/>
      <c r="AE66" s="402"/>
      <c r="AF66" s="402"/>
      <c r="AG66" s="402"/>
      <c r="AH66" s="402"/>
      <c r="AI66" s="402"/>
      <c r="AJ66" s="402"/>
      <c r="AK66" s="402"/>
      <c r="AL66" s="402"/>
      <c r="AM66" s="402"/>
      <c r="AN66" s="402"/>
      <c r="AO66" s="402"/>
      <c r="AP66" s="402"/>
      <c r="AQ66" s="402"/>
      <c r="AR66" s="402"/>
      <c r="AS66" s="402"/>
      <c r="AT66" s="402"/>
      <c r="AU66" s="402"/>
      <c r="AV66" s="402"/>
      <c r="AW66" s="402"/>
      <c r="AX66" s="402"/>
      <c r="AY66" s="402"/>
      <c r="AZ66" s="402"/>
      <c r="BA66" s="402"/>
      <c r="BB66" s="402"/>
      <c r="BC66" s="402"/>
      <c r="BD66" s="402"/>
      <c r="BE66" s="402"/>
      <c r="BF66" s="402"/>
      <c r="BG66" s="402"/>
      <c r="BH66" s="402"/>
      <c r="BI66" s="402"/>
      <c r="BJ66" s="402"/>
      <c r="BK66" s="402"/>
      <c r="BL66" s="402"/>
      <c r="BM66" s="402"/>
      <c r="BN66" s="402"/>
      <c r="BO66" s="402"/>
      <c r="BP66" s="402"/>
      <c r="BQ66" s="402"/>
      <c r="BR66" s="402"/>
      <c r="BS66" s="402"/>
      <c r="BT66" s="402"/>
      <c r="BU66" s="402"/>
      <c r="BV66" s="402"/>
      <c r="BW66" s="402"/>
      <c r="BX66" s="402"/>
      <c r="BY66" s="402"/>
      <c r="BZ66" s="402"/>
      <c r="CA66" s="402"/>
      <c r="CB66" s="402"/>
      <c r="CC66" s="402"/>
      <c r="CD66" s="402"/>
      <c r="CE66" s="402"/>
      <c r="CF66" s="402"/>
      <c r="CG66" s="402"/>
      <c r="CH66" s="402"/>
      <c r="CI66" s="402"/>
      <c r="CJ66" s="402"/>
      <c r="CK66" s="402"/>
      <c r="CL66" s="402"/>
      <c r="CM66" s="402"/>
      <c r="CN66" s="402"/>
      <c r="CO66" s="402"/>
      <c r="CP66" s="402"/>
      <c r="CQ66" s="402"/>
      <c r="CR66" s="402"/>
      <c r="CS66" s="402"/>
      <c r="CT66" s="402"/>
      <c r="CU66" s="402"/>
      <c r="CV66" s="402"/>
      <c r="CW66" s="402"/>
      <c r="CX66" s="402"/>
      <c r="CY66" s="402"/>
      <c r="CZ66" s="402"/>
      <c r="DA66" s="402"/>
      <c r="DB66" s="402"/>
      <c r="DC66" s="402"/>
      <c r="DD66" s="402"/>
      <c r="DE66" s="402"/>
      <c r="DF66" s="402"/>
      <c r="DG66" s="402"/>
      <c r="DH66" s="402"/>
      <c r="DI66" s="402"/>
      <c r="DJ66" s="402"/>
      <c r="DK66" s="402"/>
      <c r="DL66" s="402"/>
      <c r="DM66" s="402"/>
      <c r="DN66" s="402"/>
      <c r="DO66" s="402"/>
      <c r="DP66" s="402"/>
      <c r="DQ66" s="402"/>
      <c r="DR66" s="402"/>
      <c r="DS66" s="402"/>
      <c r="DT66" s="402"/>
      <c r="DU66" s="402"/>
      <c r="DV66" s="402"/>
      <c r="DW66" s="402"/>
      <c r="DX66" s="402"/>
      <c r="DY66" s="402"/>
      <c r="DZ66" s="402"/>
      <c r="EA66" s="402"/>
      <c r="EB66" s="402"/>
      <c r="EC66" s="402"/>
      <c r="ED66" s="402"/>
      <c r="EE66" s="402"/>
      <c r="EF66" s="402"/>
      <c r="EG66" s="402"/>
      <c r="EH66" s="402"/>
    </row>
    <row r="67" spans="2:138" s="146" customFormat="1" ht="15" customHeight="1" outlineLevel="1" x14ac:dyDescent="0.35">
      <c r="B67" s="38"/>
      <c r="C67" s="170" t="s">
        <v>479</v>
      </c>
      <c r="E67" s="402"/>
      <c r="F67" s="402"/>
      <c r="G67" s="402"/>
      <c r="H67" s="1081"/>
      <c r="I67" s="402"/>
      <c r="J67" s="402"/>
      <c r="K67" s="402"/>
      <c r="L67" s="402"/>
      <c r="M67" s="402"/>
      <c r="N67" s="402"/>
      <c r="O67" s="402"/>
      <c r="P67" s="402"/>
      <c r="Q67" s="402"/>
      <c r="R67" s="402"/>
      <c r="S67" s="402"/>
      <c r="T67" s="402"/>
      <c r="U67" s="402"/>
      <c r="V67" s="402"/>
      <c r="W67" s="402"/>
      <c r="X67" s="402"/>
      <c r="Y67" s="402"/>
      <c r="Z67" s="402"/>
      <c r="AA67" s="402"/>
      <c r="AB67" s="402"/>
      <c r="AC67" s="402"/>
      <c r="AD67" s="402"/>
      <c r="AE67" s="402"/>
      <c r="AF67" s="402"/>
      <c r="AG67" s="402"/>
      <c r="AH67" s="402"/>
      <c r="AI67" s="402"/>
      <c r="AJ67" s="402"/>
      <c r="AK67" s="402"/>
      <c r="AL67" s="402"/>
      <c r="AM67" s="402"/>
      <c r="AN67" s="402"/>
      <c r="AO67" s="402"/>
      <c r="AP67" s="402"/>
      <c r="AQ67" s="402"/>
      <c r="AR67" s="402"/>
      <c r="AS67" s="402"/>
      <c r="AT67" s="402"/>
      <c r="AU67" s="402"/>
      <c r="AV67" s="402"/>
      <c r="AW67" s="402"/>
      <c r="AX67" s="402"/>
      <c r="AY67" s="402"/>
      <c r="AZ67" s="402"/>
      <c r="BA67" s="402"/>
      <c r="BB67" s="402"/>
      <c r="BC67" s="402"/>
      <c r="BD67" s="402"/>
      <c r="BE67" s="402"/>
      <c r="BF67" s="402"/>
      <c r="BG67" s="402"/>
      <c r="BH67" s="402"/>
      <c r="BI67" s="402"/>
      <c r="BJ67" s="402"/>
      <c r="BK67" s="402"/>
      <c r="BL67" s="402"/>
      <c r="BM67" s="402"/>
      <c r="BN67" s="402"/>
      <c r="BO67" s="402"/>
      <c r="BP67" s="402"/>
      <c r="BQ67" s="402"/>
      <c r="BR67" s="402"/>
      <c r="BS67" s="402"/>
      <c r="BT67" s="402"/>
      <c r="BU67" s="402"/>
      <c r="BV67" s="402"/>
      <c r="BW67" s="402"/>
      <c r="BX67" s="402"/>
      <c r="BY67" s="402"/>
      <c r="BZ67" s="402"/>
      <c r="CA67" s="402"/>
      <c r="CB67" s="402"/>
      <c r="CC67" s="402"/>
      <c r="CD67" s="402"/>
      <c r="CE67" s="402"/>
      <c r="CF67" s="402"/>
      <c r="CG67" s="402"/>
      <c r="CH67" s="402"/>
      <c r="CI67" s="402"/>
      <c r="CJ67" s="402"/>
      <c r="CK67" s="402"/>
      <c r="CL67" s="402"/>
      <c r="CM67" s="402"/>
      <c r="CN67" s="402"/>
      <c r="CO67" s="402"/>
      <c r="CP67" s="402"/>
      <c r="CQ67" s="402"/>
      <c r="CR67" s="402"/>
      <c r="CS67" s="402"/>
      <c r="CT67" s="402"/>
      <c r="CU67" s="402"/>
      <c r="CV67" s="402"/>
      <c r="CW67" s="402"/>
      <c r="CX67" s="402"/>
      <c r="CY67" s="402"/>
      <c r="CZ67" s="402"/>
      <c r="DA67" s="402"/>
      <c r="DB67" s="402"/>
      <c r="DC67" s="402"/>
      <c r="DD67" s="402"/>
      <c r="DE67" s="402"/>
      <c r="DF67" s="402"/>
      <c r="DG67" s="402"/>
      <c r="DH67" s="402"/>
      <c r="DI67" s="402"/>
      <c r="DJ67" s="402"/>
      <c r="DK67" s="402"/>
      <c r="DL67" s="402"/>
      <c r="DM67" s="402"/>
      <c r="DN67" s="402"/>
      <c r="DO67" s="402"/>
      <c r="DP67" s="402"/>
      <c r="DQ67" s="402"/>
      <c r="DR67" s="402"/>
      <c r="DS67" s="402"/>
      <c r="DT67" s="402"/>
      <c r="DU67" s="402"/>
      <c r="DV67" s="402"/>
      <c r="DW67" s="402"/>
      <c r="DX67" s="402"/>
      <c r="DY67" s="402"/>
      <c r="DZ67" s="402"/>
      <c r="EA67" s="402"/>
      <c r="EB67" s="402"/>
      <c r="EC67" s="402"/>
      <c r="ED67" s="402"/>
      <c r="EE67" s="402"/>
      <c r="EF67" s="402"/>
      <c r="EG67" s="402"/>
      <c r="EH67" s="402"/>
    </row>
    <row r="68" spans="2:138" s="146" customFormat="1" ht="15" customHeight="1" outlineLevel="1" x14ac:dyDescent="0.35">
      <c r="B68" s="38"/>
      <c r="C68" s="170"/>
      <c r="E68" s="402" t="str">
        <f>E47</f>
        <v>Payment from DISCOM (Upfront)</v>
      </c>
      <c r="F68" s="402"/>
      <c r="G68" s="402"/>
      <c r="H68" s="464">
        <f xml:space="preserve"> H$49</f>
        <v>243.07591525423723</v>
      </c>
      <c r="I68" s="402"/>
      <c r="J68" s="464">
        <f xml:space="preserve"> J$49</f>
        <v>0</v>
      </c>
      <c r="K68" s="464">
        <f t="shared" ref="K68:BV68" si="44" xml:space="preserve"> K$49</f>
        <v>0</v>
      </c>
      <c r="L68" s="464">
        <f t="shared" si="44"/>
        <v>0</v>
      </c>
      <c r="M68" s="464">
        <f t="shared" si="44"/>
        <v>0</v>
      </c>
      <c r="N68" s="464">
        <f t="shared" si="44"/>
        <v>0</v>
      </c>
      <c r="O68" s="464">
        <f t="shared" si="44"/>
        <v>0</v>
      </c>
      <c r="P68" s="464">
        <f t="shared" si="44"/>
        <v>0</v>
      </c>
      <c r="Q68" s="464">
        <f t="shared" si="44"/>
        <v>0</v>
      </c>
      <c r="R68" s="464">
        <f t="shared" si="44"/>
        <v>0</v>
      </c>
      <c r="S68" s="464">
        <f t="shared" si="44"/>
        <v>0</v>
      </c>
      <c r="T68" s="464">
        <f t="shared" si="44"/>
        <v>0</v>
      </c>
      <c r="U68" s="464">
        <f t="shared" si="44"/>
        <v>0</v>
      </c>
      <c r="V68" s="464">
        <f t="shared" si="44"/>
        <v>0</v>
      </c>
      <c r="W68" s="464">
        <f t="shared" si="44"/>
        <v>0</v>
      </c>
      <c r="X68" s="464">
        <f t="shared" si="44"/>
        <v>0</v>
      </c>
      <c r="Y68" s="464">
        <f t="shared" si="44"/>
        <v>0</v>
      </c>
      <c r="Z68" s="464">
        <f t="shared" si="44"/>
        <v>0</v>
      </c>
      <c r="AA68" s="464">
        <f t="shared" si="44"/>
        <v>0</v>
      </c>
      <c r="AB68" s="464">
        <f t="shared" si="44"/>
        <v>0</v>
      </c>
      <c r="AC68" s="464">
        <f t="shared" si="44"/>
        <v>0</v>
      </c>
      <c r="AD68" s="464">
        <f t="shared" si="44"/>
        <v>0</v>
      </c>
      <c r="AE68" s="464">
        <f t="shared" si="44"/>
        <v>0</v>
      </c>
      <c r="AF68" s="464">
        <f t="shared" si="44"/>
        <v>0</v>
      </c>
      <c r="AG68" s="464">
        <f t="shared" si="44"/>
        <v>0</v>
      </c>
      <c r="AH68" s="464">
        <f t="shared" si="44"/>
        <v>0</v>
      </c>
      <c r="AI68" s="464">
        <f t="shared" si="44"/>
        <v>0</v>
      </c>
      <c r="AJ68" s="464">
        <f t="shared" si="44"/>
        <v>0</v>
      </c>
      <c r="AK68" s="464">
        <f t="shared" si="44"/>
        <v>0</v>
      </c>
      <c r="AL68" s="464">
        <f t="shared" si="44"/>
        <v>0</v>
      </c>
      <c r="AM68" s="464">
        <f t="shared" si="44"/>
        <v>0</v>
      </c>
      <c r="AN68" s="464">
        <f t="shared" si="44"/>
        <v>243.07591525423723</v>
      </c>
      <c r="AO68" s="464">
        <f t="shared" si="44"/>
        <v>0</v>
      </c>
      <c r="AP68" s="464">
        <f t="shared" si="44"/>
        <v>0</v>
      </c>
      <c r="AQ68" s="464">
        <f t="shared" si="44"/>
        <v>0</v>
      </c>
      <c r="AR68" s="464">
        <f t="shared" si="44"/>
        <v>0</v>
      </c>
      <c r="AS68" s="464">
        <f t="shared" si="44"/>
        <v>0</v>
      </c>
      <c r="AT68" s="464">
        <f t="shared" si="44"/>
        <v>0</v>
      </c>
      <c r="AU68" s="464">
        <f t="shared" si="44"/>
        <v>0</v>
      </c>
      <c r="AV68" s="464">
        <f t="shared" si="44"/>
        <v>0</v>
      </c>
      <c r="AW68" s="464">
        <f t="shared" si="44"/>
        <v>0</v>
      </c>
      <c r="AX68" s="464">
        <f t="shared" si="44"/>
        <v>0</v>
      </c>
      <c r="AY68" s="464">
        <f t="shared" si="44"/>
        <v>0</v>
      </c>
      <c r="AZ68" s="464">
        <f t="shared" si="44"/>
        <v>0</v>
      </c>
      <c r="BA68" s="464">
        <f t="shared" si="44"/>
        <v>0</v>
      </c>
      <c r="BB68" s="464">
        <f t="shared" si="44"/>
        <v>0</v>
      </c>
      <c r="BC68" s="464">
        <f t="shared" si="44"/>
        <v>0</v>
      </c>
      <c r="BD68" s="464">
        <f t="shared" si="44"/>
        <v>0</v>
      </c>
      <c r="BE68" s="464">
        <f t="shared" si="44"/>
        <v>0</v>
      </c>
      <c r="BF68" s="464">
        <f t="shared" si="44"/>
        <v>0</v>
      </c>
      <c r="BG68" s="464">
        <f t="shared" si="44"/>
        <v>0</v>
      </c>
      <c r="BH68" s="464">
        <f t="shared" si="44"/>
        <v>0</v>
      </c>
      <c r="BI68" s="464">
        <f t="shared" si="44"/>
        <v>0</v>
      </c>
      <c r="BJ68" s="464">
        <f t="shared" si="44"/>
        <v>0</v>
      </c>
      <c r="BK68" s="464">
        <f t="shared" si="44"/>
        <v>0</v>
      </c>
      <c r="BL68" s="464">
        <f t="shared" si="44"/>
        <v>0</v>
      </c>
      <c r="BM68" s="464">
        <f t="shared" si="44"/>
        <v>0</v>
      </c>
      <c r="BN68" s="464">
        <f t="shared" si="44"/>
        <v>0</v>
      </c>
      <c r="BO68" s="464">
        <f t="shared" si="44"/>
        <v>0</v>
      </c>
      <c r="BP68" s="464">
        <f t="shared" si="44"/>
        <v>0</v>
      </c>
      <c r="BQ68" s="464">
        <f t="shared" si="44"/>
        <v>0</v>
      </c>
      <c r="BR68" s="464">
        <f t="shared" si="44"/>
        <v>0</v>
      </c>
      <c r="BS68" s="464">
        <f t="shared" si="44"/>
        <v>0</v>
      </c>
      <c r="BT68" s="464">
        <f t="shared" si="44"/>
        <v>0</v>
      </c>
      <c r="BU68" s="464">
        <f t="shared" si="44"/>
        <v>0</v>
      </c>
      <c r="BV68" s="464">
        <f t="shared" si="44"/>
        <v>0</v>
      </c>
      <c r="BW68" s="464">
        <f t="shared" ref="BW68:EH68" si="45" xml:space="preserve"> BW$49</f>
        <v>0</v>
      </c>
      <c r="BX68" s="464">
        <f t="shared" si="45"/>
        <v>0</v>
      </c>
      <c r="BY68" s="464">
        <f t="shared" si="45"/>
        <v>0</v>
      </c>
      <c r="BZ68" s="464">
        <f t="shared" si="45"/>
        <v>0</v>
      </c>
      <c r="CA68" s="464">
        <f t="shared" si="45"/>
        <v>0</v>
      </c>
      <c r="CB68" s="464">
        <f t="shared" si="45"/>
        <v>0</v>
      </c>
      <c r="CC68" s="464">
        <f t="shared" si="45"/>
        <v>0</v>
      </c>
      <c r="CD68" s="464">
        <f t="shared" si="45"/>
        <v>0</v>
      </c>
      <c r="CE68" s="464">
        <f t="shared" si="45"/>
        <v>0</v>
      </c>
      <c r="CF68" s="464">
        <f t="shared" si="45"/>
        <v>0</v>
      </c>
      <c r="CG68" s="464">
        <f t="shared" si="45"/>
        <v>0</v>
      </c>
      <c r="CH68" s="464">
        <f t="shared" si="45"/>
        <v>0</v>
      </c>
      <c r="CI68" s="464">
        <f t="shared" si="45"/>
        <v>0</v>
      </c>
      <c r="CJ68" s="464">
        <f t="shared" si="45"/>
        <v>0</v>
      </c>
      <c r="CK68" s="464">
        <f t="shared" si="45"/>
        <v>0</v>
      </c>
      <c r="CL68" s="464">
        <f t="shared" si="45"/>
        <v>0</v>
      </c>
      <c r="CM68" s="464">
        <f t="shared" si="45"/>
        <v>0</v>
      </c>
      <c r="CN68" s="464">
        <f t="shared" si="45"/>
        <v>0</v>
      </c>
      <c r="CO68" s="464">
        <f t="shared" si="45"/>
        <v>0</v>
      </c>
      <c r="CP68" s="464">
        <f t="shared" si="45"/>
        <v>0</v>
      </c>
      <c r="CQ68" s="464">
        <f t="shared" si="45"/>
        <v>0</v>
      </c>
      <c r="CR68" s="464">
        <f t="shared" si="45"/>
        <v>0</v>
      </c>
      <c r="CS68" s="464">
        <f t="shared" si="45"/>
        <v>0</v>
      </c>
      <c r="CT68" s="464">
        <f t="shared" si="45"/>
        <v>0</v>
      </c>
      <c r="CU68" s="464">
        <f t="shared" si="45"/>
        <v>0</v>
      </c>
      <c r="CV68" s="464">
        <f t="shared" si="45"/>
        <v>0</v>
      </c>
      <c r="CW68" s="464">
        <f t="shared" si="45"/>
        <v>0</v>
      </c>
      <c r="CX68" s="464">
        <f t="shared" si="45"/>
        <v>0</v>
      </c>
      <c r="CY68" s="464">
        <f t="shared" si="45"/>
        <v>0</v>
      </c>
      <c r="CZ68" s="464">
        <f t="shared" si="45"/>
        <v>0</v>
      </c>
      <c r="DA68" s="464">
        <f t="shared" si="45"/>
        <v>0</v>
      </c>
      <c r="DB68" s="464">
        <f t="shared" si="45"/>
        <v>0</v>
      </c>
      <c r="DC68" s="464">
        <f t="shared" si="45"/>
        <v>0</v>
      </c>
      <c r="DD68" s="464">
        <f t="shared" si="45"/>
        <v>0</v>
      </c>
      <c r="DE68" s="464">
        <f t="shared" si="45"/>
        <v>0</v>
      </c>
      <c r="DF68" s="464">
        <f t="shared" si="45"/>
        <v>0</v>
      </c>
      <c r="DG68" s="464">
        <f t="shared" si="45"/>
        <v>0</v>
      </c>
      <c r="DH68" s="464">
        <f t="shared" si="45"/>
        <v>0</v>
      </c>
      <c r="DI68" s="464">
        <f t="shared" si="45"/>
        <v>0</v>
      </c>
      <c r="DJ68" s="464">
        <f t="shared" si="45"/>
        <v>0</v>
      </c>
      <c r="DK68" s="464">
        <f t="shared" si="45"/>
        <v>0</v>
      </c>
      <c r="DL68" s="464">
        <f t="shared" si="45"/>
        <v>0</v>
      </c>
      <c r="DM68" s="464">
        <f t="shared" si="45"/>
        <v>0</v>
      </c>
      <c r="DN68" s="464">
        <f t="shared" si="45"/>
        <v>0</v>
      </c>
      <c r="DO68" s="464">
        <f t="shared" si="45"/>
        <v>0</v>
      </c>
      <c r="DP68" s="464">
        <f t="shared" si="45"/>
        <v>0</v>
      </c>
      <c r="DQ68" s="464">
        <f t="shared" si="45"/>
        <v>0</v>
      </c>
      <c r="DR68" s="464">
        <f t="shared" si="45"/>
        <v>0</v>
      </c>
      <c r="DS68" s="464">
        <f t="shared" si="45"/>
        <v>0</v>
      </c>
      <c r="DT68" s="464">
        <f t="shared" si="45"/>
        <v>0</v>
      </c>
      <c r="DU68" s="464">
        <f t="shared" si="45"/>
        <v>0</v>
      </c>
      <c r="DV68" s="464">
        <f t="shared" si="45"/>
        <v>0</v>
      </c>
      <c r="DW68" s="464">
        <f t="shared" si="45"/>
        <v>0</v>
      </c>
      <c r="DX68" s="464">
        <f t="shared" si="45"/>
        <v>0</v>
      </c>
      <c r="DY68" s="464">
        <f t="shared" si="45"/>
        <v>0</v>
      </c>
      <c r="DZ68" s="464">
        <f t="shared" si="45"/>
        <v>0</v>
      </c>
      <c r="EA68" s="464">
        <f t="shared" si="45"/>
        <v>0</v>
      </c>
      <c r="EB68" s="464">
        <f t="shared" si="45"/>
        <v>0</v>
      </c>
      <c r="EC68" s="464">
        <f t="shared" si="45"/>
        <v>0</v>
      </c>
      <c r="ED68" s="464">
        <f t="shared" si="45"/>
        <v>0</v>
      </c>
      <c r="EE68" s="464">
        <f t="shared" si="45"/>
        <v>0</v>
      </c>
      <c r="EF68" s="464">
        <f t="shared" si="45"/>
        <v>0</v>
      </c>
      <c r="EG68" s="464">
        <f t="shared" si="45"/>
        <v>0</v>
      </c>
      <c r="EH68" s="464">
        <f t="shared" si="45"/>
        <v>0</v>
      </c>
    </row>
    <row r="69" spans="2:138" s="463" customFormat="1" ht="15" customHeight="1" outlineLevel="1" x14ac:dyDescent="0.35">
      <c r="E69" s="464" t="str">
        <f t="shared" ref="E69:AJ69" si="46" xml:space="preserve"> E$50</f>
        <v>Payment from DISCOM (Cable)</v>
      </c>
      <c r="F69" s="464">
        <f t="shared" si="46"/>
        <v>0</v>
      </c>
      <c r="G69" s="464" t="str">
        <f t="shared" si="46"/>
        <v xml:space="preserve">INR Cr </v>
      </c>
      <c r="H69" s="464">
        <f t="shared" si="46"/>
        <v>196.13900519039998</v>
      </c>
      <c r="I69" s="464">
        <f t="shared" si="46"/>
        <v>0</v>
      </c>
      <c r="J69" s="464">
        <f xml:space="preserve"> J$50</f>
        <v>0</v>
      </c>
      <c r="K69" s="464">
        <f t="shared" si="46"/>
        <v>0</v>
      </c>
      <c r="L69" s="464">
        <f t="shared" si="46"/>
        <v>0</v>
      </c>
      <c r="M69" s="464">
        <f t="shared" si="46"/>
        <v>0</v>
      </c>
      <c r="N69" s="464">
        <f t="shared" si="46"/>
        <v>0</v>
      </c>
      <c r="O69" s="464">
        <f t="shared" si="46"/>
        <v>0</v>
      </c>
      <c r="P69" s="464">
        <f t="shared" si="46"/>
        <v>0</v>
      </c>
      <c r="Q69" s="464">
        <f t="shared" si="46"/>
        <v>3.4945304118402265</v>
      </c>
      <c r="R69" s="464">
        <f t="shared" si="46"/>
        <v>0</v>
      </c>
      <c r="S69" s="464">
        <f t="shared" si="46"/>
        <v>0</v>
      </c>
      <c r="T69" s="464">
        <f t="shared" si="46"/>
        <v>17.999163008626709</v>
      </c>
      <c r="U69" s="464">
        <f t="shared" si="46"/>
        <v>0</v>
      </c>
      <c r="V69" s="464">
        <f t="shared" si="46"/>
        <v>0</v>
      </c>
      <c r="W69" s="464">
        <f t="shared" si="46"/>
        <v>23.101287955953964</v>
      </c>
      <c r="X69" s="464">
        <f t="shared" si="46"/>
        <v>0</v>
      </c>
      <c r="Y69" s="464">
        <f t="shared" si="46"/>
        <v>0</v>
      </c>
      <c r="Z69" s="464">
        <f t="shared" si="46"/>
        <v>38.124211411973107</v>
      </c>
      <c r="AA69" s="464">
        <f t="shared" si="46"/>
        <v>0</v>
      </c>
      <c r="AB69" s="464">
        <f t="shared" si="46"/>
        <v>0</v>
      </c>
      <c r="AC69" s="464">
        <f t="shared" si="46"/>
        <v>37.422031466097195</v>
      </c>
      <c r="AD69" s="464">
        <f t="shared" si="46"/>
        <v>0</v>
      </c>
      <c r="AE69" s="464">
        <f t="shared" si="46"/>
        <v>0</v>
      </c>
      <c r="AF69" s="464">
        <f t="shared" si="46"/>
        <v>32.951223618155197</v>
      </c>
      <c r="AG69" s="464">
        <f t="shared" si="46"/>
        <v>0</v>
      </c>
      <c r="AH69" s="464">
        <f t="shared" si="46"/>
        <v>0</v>
      </c>
      <c r="AI69" s="464">
        <f t="shared" si="46"/>
        <v>32.951223618155197</v>
      </c>
      <c r="AJ69" s="464">
        <f t="shared" si="46"/>
        <v>0</v>
      </c>
      <c r="AK69" s="464">
        <f t="shared" ref="AK69:BP69" si="47" xml:space="preserve"> AK$50</f>
        <v>0</v>
      </c>
      <c r="AL69" s="464">
        <f t="shared" si="47"/>
        <v>10.095333699598376</v>
      </c>
      <c r="AM69" s="464">
        <f t="shared" si="47"/>
        <v>0</v>
      </c>
      <c r="AN69" s="464">
        <f t="shared" si="47"/>
        <v>0</v>
      </c>
      <c r="AO69" s="464">
        <f t="shared" si="47"/>
        <v>0</v>
      </c>
      <c r="AP69" s="464">
        <f t="shared" si="47"/>
        <v>0</v>
      </c>
      <c r="AQ69" s="464">
        <f t="shared" si="47"/>
        <v>0</v>
      </c>
      <c r="AR69" s="464">
        <f t="shared" si="47"/>
        <v>0</v>
      </c>
      <c r="AS69" s="464">
        <f t="shared" si="47"/>
        <v>0</v>
      </c>
      <c r="AT69" s="464">
        <f t="shared" si="47"/>
        <v>0</v>
      </c>
      <c r="AU69" s="464">
        <f t="shared" si="47"/>
        <v>0</v>
      </c>
      <c r="AV69" s="464">
        <f t="shared" si="47"/>
        <v>0</v>
      </c>
      <c r="AW69" s="464">
        <f t="shared" si="47"/>
        <v>0</v>
      </c>
      <c r="AX69" s="464">
        <f t="shared" si="47"/>
        <v>0</v>
      </c>
      <c r="AY69" s="464">
        <f t="shared" si="47"/>
        <v>0</v>
      </c>
      <c r="AZ69" s="464">
        <f t="shared" si="47"/>
        <v>0</v>
      </c>
      <c r="BA69" s="464">
        <f t="shared" si="47"/>
        <v>0</v>
      </c>
      <c r="BB69" s="464">
        <f t="shared" si="47"/>
        <v>0</v>
      </c>
      <c r="BC69" s="464">
        <f t="shared" si="47"/>
        <v>0</v>
      </c>
      <c r="BD69" s="464">
        <f t="shared" si="47"/>
        <v>0</v>
      </c>
      <c r="BE69" s="464">
        <f t="shared" si="47"/>
        <v>0</v>
      </c>
      <c r="BF69" s="464">
        <f t="shared" si="47"/>
        <v>0</v>
      </c>
      <c r="BG69" s="464">
        <f t="shared" si="47"/>
        <v>0</v>
      </c>
      <c r="BH69" s="464">
        <f t="shared" si="47"/>
        <v>0</v>
      </c>
      <c r="BI69" s="464">
        <f t="shared" si="47"/>
        <v>0</v>
      </c>
      <c r="BJ69" s="464">
        <f t="shared" si="47"/>
        <v>0</v>
      </c>
      <c r="BK69" s="464">
        <f t="shared" si="47"/>
        <v>0</v>
      </c>
      <c r="BL69" s="464">
        <f t="shared" si="47"/>
        <v>0</v>
      </c>
      <c r="BM69" s="464">
        <f t="shared" si="47"/>
        <v>0</v>
      </c>
      <c r="BN69" s="464">
        <f t="shared" si="47"/>
        <v>0</v>
      </c>
      <c r="BO69" s="464">
        <f t="shared" si="47"/>
        <v>0</v>
      </c>
      <c r="BP69" s="464">
        <f t="shared" si="47"/>
        <v>0</v>
      </c>
      <c r="BQ69" s="464">
        <f t="shared" ref="BQ69:EB69" si="48" xml:space="preserve"> BQ$50</f>
        <v>0</v>
      </c>
      <c r="BR69" s="464">
        <f t="shared" si="48"/>
        <v>0</v>
      </c>
      <c r="BS69" s="464">
        <f t="shared" si="48"/>
        <v>0</v>
      </c>
      <c r="BT69" s="464">
        <f t="shared" si="48"/>
        <v>0</v>
      </c>
      <c r="BU69" s="464">
        <f t="shared" si="48"/>
        <v>0</v>
      </c>
      <c r="BV69" s="464">
        <f t="shared" si="48"/>
        <v>0</v>
      </c>
      <c r="BW69" s="464">
        <f t="shared" si="48"/>
        <v>0</v>
      </c>
      <c r="BX69" s="464">
        <f t="shared" si="48"/>
        <v>0</v>
      </c>
      <c r="BY69" s="464">
        <f t="shared" si="48"/>
        <v>0</v>
      </c>
      <c r="BZ69" s="464">
        <f t="shared" si="48"/>
        <v>0</v>
      </c>
      <c r="CA69" s="464">
        <f t="shared" si="48"/>
        <v>0</v>
      </c>
      <c r="CB69" s="464">
        <f t="shared" si="48"/>
        <v>0</v>
      </c>
      <c r="CC69" s="464">
        <f t="shared" si="48"/>
        <v>0</v>
      </c>
      <c r="CD69" s="464">
        <f t="shared" si="48"/>
        <v>0</v>
      </c>
      <c r="CE69" s="464">
        <f t="shared" si="48"/>
        <v>0</v>
      </c>
      <c r="CF69" s="464">
        <f t="shared" si="48"/>
        <v>0</v>
      </c>
      <c r="CG69" s="464">
        <f t="shared" si="48"/>
        <v>0</v>
      </c>
      <c r="CH69" s="464">
        <f t="shared" si="48"/>
        <v>0</v>
      </c>
      <c r="CI69" s="464">
        <f t="shared" si="48"/>
        <v>0</v>
      </c>
      <c r="CJ69" s="464">
        <f t="shared" si="48"/>
        <v>0</v>
      </c>
      <c r="CK69" s="464">
        <f t="shared" si="48"/>
        <v>0</v>
      </c>
      <c r="CL69" s="464">
        <f t="shared" si="48"/>
        <v>0</v>
      </c>
      <c r="CM69" s="464">
        <f t="shared" si="48"/>
        <v>0</v>
      </c>
      <c r="CN69" s="464">
        <f t="shared" si="48"/>
        <v>0</v>
      </c>
      <c r="CO69" s="464">
        <f t="shared" si="48"/>
        <v>0</v>
      </c>
      <c r="CP69" s="464">
        <f t="shared" si="48"/>
        <v>0</v>
      </c>
      <c r="CQ69" s="464">
        <f t="shared" si="48"/>
        <v>0</v>
      </c>
      <c r="CR69" s="464">
        <f t="shared" si="48"/>
        <v>0</v>
      </c>
      <c r="CS69" s="464">
        <f t="shared" si="48"/>
        <v>0</v>
      </c>
      <c r="CT69" s="464">
        <f t="shared" si="48"/>
        <v>0</v>
      </c>
      <c r="CU69" s="464">
        <f t="shared" si="48"/>
        <v>0</v>
      </c>
      <c r="CV69" s="464">
        <f t="shared" si="48"/>
        <v>0</v>
      </c>
      <c r="CW69" s="464">
        <f t="shared" si="48"/>
        <v>0</v>
      </c>
      <c r="CX69" s="464">
        <f t="shared" si="48"/>
        <v>0</v>
      </c>
      <c r="CY69" s="464">
        <f t="shared" si="48"/>
        <v>0</v>
      </c>
      <c r="CZ69" s="464">
        <f t="shared" si="48"/>
        <v>0</v>
      </c>
      <c r="DA69" s="464">
        <f t="shared" si="48"/>
        <v>0</v>
      </c>
      <c r="DB69" s="464">
        <f t="shared" si="48"/>
        <v>0</v>
      </c>
      <c r="DC69" s="464">
        <f t="shared" si="48"/>
        <v>0</v>
      </c>
      <c r="DD69" s="464">
        <f t="shared" si="48"/>
        <v>0</v>
      </c>
      <c r="DE69" s="464">
        <f t="shared" si="48"/>
        <v>0</v>
      </c>
      <c r="DF69" s="464">
        <f t="shared" si="48"/>
        <v>0</v>
      </c>
      <c r="DG69" s="464">
        <f t="shared" si="48"/>
        <v>0</v>
      </c>
      <c r="DH69" s="464">
        <f t="shared" si="48"/>
        <v>0</v>
      </c>
      <c r="DI69" s="464">
        <f t="shared" si="48"/>
        <v>0</v>
      </c>
      <c r="DJ69" s="464">
        <f t="shared" si="48"/>
        <v>0</v>
      </c>
      <c r="DK69" s="464">
        <f t="shared" si="48"/>
        <v>0</v>
      </c>
      <c r="DL69" s="464">
        <f t="shared" si="48"/>
        <v>0</v>
      </c>
      <c r="DM69" s="464">
        <f t="shared" si="48"/>
        <v>0</v>
      </c>
      <c r="DN69" s="464">
        <f t="shared" si="48"/>
        <v>0</v>
      </c>
      <c r="DO69" s="464">
        <f t="shared" si="48"/>
        <v>0</v>
      </c>
      <c r="DP69" s="464">
        <f t="shared" si="48"/>
        <v>0</v>
      </c>
      <c r="DQ69" s="464">
        <f t="shared" si="48"/>
        <v>0</v>
      </c>
      <c r="DR69" s="464">
        <f t="shared" si="48"/>
        <v>0</v>
      </c>
      <c r="DS69" s="464">
        <f t="shared" si="48"/>
        <v>0</v>
      </c>
      <c r="DT69" s="464">
        <f t="shared" si="48"/>
        <v>0</v>
      </c>
      <c r="DU69" s="464">
        <f t="shared" si="48"/>
        <v>0</v>
      </c>
      <c r="DV69" s="464">
        <f t="shared" si="48"/>
        <v>0</v>
      </c>
      <c r="DW69" s="464">
        <f t="shared" si="48"/>
        <v>0</v>
      </c>
      <c r="DX69" s="464">
        <f t="shared" si="48"/>
        <v>0</v>
      </c>
      <c r="DY69" s="464">
        <f t="shared" si="48"/>
        <v>0</v>
      </c>
      <c r="DZ69" s="464">
        <f t="shared" si="48"/>
        <v>0</v>
      </c>
      <c r="EA69" s="464">
        <f t="shared" si="48"/>
        <v>0</v>
      </c>
      <c r="EB69" s="464">
        <f t="shared" si="48"/>
        <v>0</v>
      </c>
      <c r="EC69" s="464">
        <f t="shared" ref="EC69:EH69" si="49" xml:space="preserve"> EC$50</f>
        <v>0</v>
      </c>
      <c r="ED69" s="464">
        <f t="shared" si="49"/>
        <v>0</v>
      </c>
      <c r="EE69" s="464">
        <f t="shared" si="49"/>
        <v>0</v>
      </c>
      <c r="EF69" s="464">
        <f t="shared" si="49"/>
        <v>0</v>
      </c>
      <c r="EG69" s="464">
        <f t="shared" si="49"/>
        <v>0</v>
      </c>
      <c r="EH69" s="464">
        <f t="shared" si="49"/>
        <v>0</v>
      </c>
    </row>
    <row r="70" spans="2:138" s="463" customFormat="1" ht="15" customHeight="1" outlineLevel="1" x14ac:dyDescent="0.35">
      <c r="E70" s="463" t="str">
        <f xml:space="preserve"> 'Monthly Financials'!E$63</f>
        <v>First payment</v>
      </c>
      <c r="F70" s="463">
        <f xml:space="preserve"> 'Monthly Financials'!F$63</f>
        <v>0</v>
      </c>
      <c r="G70" s="463" t="str">
        <f xml:space="preserve"> 'Monthly Financials'!G$63</f>
        <v>INR Cr</v>
      </c>
      <c r="H70" s="463">
        <f xml:space="preserve"> 'Monthly Financials'!H$63</f>
        <v>2047.9723352962067</v>
      </c>
      <c r="I70" s="463">
        <f xml:space="preserve"> 'Monthly Financials'!I$63</f>
        <v>0</v>
      </c>
      <c r="J70" s="463">
        <f xml:space="preserve"> 'Monthly Financials'!J$63</f>
        <v>0</v>
      </c>
      <c r="K70" s="463">
        <f xml:space="preserve"> 'Monthly Financials'!K$63</f>
        <v>0</v>
      </c>
      <c r="L70" s="463">
        <f xml:space="preserve"> 'Monthly Financials'!L$63</f>
        <v>0</v>
      </c>
      <c r="M70" s="463">
        <f xml:space="preserve"> 'Monthly Financials'!M$63</f>
        <v>0</v>
      </c>
      <c r="N70" s="463">
        <f xml:space="preserve"> 'Monthly Financials'!N$63</f>
        <v>0</v>
      </c>
      <c r="O70" s="463">
        <f xml:space="preserve"> 'Monthly Financials'!O$63</f>
        <v>0</v>
      </c>
      <c r="P70" s="463">
        <f xml:space="preserve"> 'Monthly Financials'!P$63</f>
        <v>0</v>
      </c>
      <c r="Q70" s="463">
        <f xml:space="preserve"> 'Monthly Financials'!Q$63</f>
        <v>0</v>
      </c>
      <c r="R70" s="463">
        <f xml:space="preserve"> 'Monthly Financials'!R$63</f>
        <v>0</v>
      </c>
      <c r="S70" s="463">
        <f xml:space="preserve"> 'Monthly Financials'!S$63</f>
        <v>0.39234307658340001</v>
      </c>
      <c r="T70" s="463">
        <f xml:space="preserve"> 'Monthly Financials'!T$63</f>
        <v>1.0129124883834</v>
      </c>
      <c r="U70" s="463">
        <f xml:space="preserve"> 'Monthly Financials'!U$63</f>
        <v>1.7130420811834</v>
      </c>
      <c r="V70" s="463">
        <f xml:space="preserve"> 'Monthly Financials'!V$63</f>
        <v>2.4131716739833999</v>
      </c>
      <c r="W70" s="463">
        <f xml:space="preserve"> 'Monthly Financials'!W$63</f>
        <v>3.1133012667833997</v>
      </c>
      <c r="X70" s="463">
        <f xml:space="preserve"> 'Monthly Financials'!X$63</f>
        <v>3.9725512215833998</v>
      </c>
      <c r="Y70" s="463">
        <f xml:space="preserve"> 'Monthly Financials'!Y$63</f>
        <v>5.0068335745833998</v>
      </c>
      <c r="Z70" s="463">
        <f xml:space="preserve"> 'Monthly Financials'!Z$63</f>
        <v>6.2400163800834001</v>
      </c>
      <c r="AA70" s="463">
        <f xml:space="preserve"> 'Monthly Financials'!AA$63</f>
        <v>7.6561876018833992</v>
      </c>
      <c r="AB70" s="463">
        <f xml:space="preserve"> 'Monthly Financials'!AB$63</f>
        <v>9.2871713123833999</v>
      </c>
      <c r="AC70" s="463">
        <f xml:space="preserve"> 'Monthly Financials'!AC$63</f>
        <v>11.0223072558305</v>
      </c>
      <c r="AD70" s="463">
        <f xml:space="preserve"> 'Monthly Financials'!AD$63</f>
        <v>12.2554900613305</v>
      </c>
      <c r="AE70" s="463">
        <f xml:space="preserve"> 'Monthly Financials'!AE$63</f>
        <v>13.488672866830502</v>
      </c>
      <c r="AF70" s="463">
        <f xml:space="preserve"> 'Monthly Financials'!AF$63</f>
        <v>14.721855672330499</v>
      </c>
      <c r="AG70" s="463">
        <f xml:space="preserve"> 'Monthly Financials'!AG$63</f>
        <v>15.955038477830499</v>
      </c>
      <c r="AH70" s="463">
        <f xml:space="preserve"> 'Monthly Financials'!AH$63</f>
        <v>17.188221283330499</v>
      </c>
      <c r="AI70" s="463">
        <f xml:space="preserve"> 'Monthly Financials'!AI$63</f>
        <v>18.421404088830499</v>
      </c>
      <c r="AJ70" s="463">
        <f xml:space="preserve"> 'Monthly Financials'!AJ$63</f>
        <v>19.6545868943305</v>
      </c>
      <c r="AK70" s="463">
        <f xml:space="preserve"> 'Monthly Financials'!AK$63</f>
        <v>20.8877696998305</v>
      </c>
      <c r="AL70" s="463">
        <f xml:space="preserve"> 'Monthly Financials'!AL$63</f>
        <v>22.021207906410801</v>
      </c>
      <c r="AM70" s="463">
        <f xml:space="preserve"> 'Monthly Financials'!AM$63</f>
        <v>22.021207906410801</v>
      </c>
      <c r="AN70" s="463">
        <f xml:space="preserve"> 'Monthly Financials'!AN$63</f>
        <v>22.021207906410801</v>
      </c>
      <c r="AO70" s="463">
        <f xml:space="preserve"> 'Monthly Financials'!AO$63</f>
        <v>22.021207906410801</v>
      </c>
      <c r="AP70" s="463">
        <f xml:space="preserve"> 'Monthly Financials'!AP$63</f>
        <v>22.021207906410801</v>
      </c>
      <c r="AQ70" s="463">
        <f xml:space="preserve"> 'Monthly Financials'!AQ$63</f>
        <v>22.021207906410801</v>
      </c>
      <c r="AR70" s="463">
        <f xml:space="preserve"> 'Monthly Financials'!AR$63</f>
        <v>22.021207906410801</v>
      </c>
      <c r="AS70" s="463">
        <f xml:space="preserve"> 'Monthly Financials'!AS$63</f>
        <v>22.021207906410801</v>
      </c>
      <c r="AT70" s="463">
        <f xml:space="preserve"> 'Monthly Financials'!AT$63</f>
        <v>22.021207906410801</v>
      </c>
      <c r="AU70" s="463">
        <f xml:space="preserve"> 'Monthly Financials'!AU$63</f>
        <v>22.021207906410801</v>
      </c>
      <c r="AV70" s="463">
        <f xml:space="preserve"> 'Monthly Financials'!AV$63</f>
        <v>22.021207906410801</v>
      </c>
      <c r="AW70" s="463">
        <f xml:space="preserve"> 'Monthly Financials'!AW$63</f>
        <v>22.021207906410801</v>
      </c>
      <c r="AX70" s="463">
        <f xml:space="preserve"> 'Monthly Financials'!AX$63</f>
        <v>22.021207906410801</v>
      </c>
      <c r="AY70" s="463">
        <f xml:space="preserve"> 'Monthly Financials'!AY$63</f>
        <v>22.021207906410801</v>
      </c>
      <c r="AZ70" s="463">
        <f xml:space="preserve"> 'Monthly Financials'!AZ$63</f>
        <v>22.021207906410801</v>
      </c>
      <c r="BA70" s="463">
        <f xml:space="preserve"> 'Monthly Financials'!BA$63</f>
        <v>22.021207906410801</v>
      </c>
      <c r="BB70" s="463">
        <f xml:space="preserve"> 'Monthly Financials'!BB$63</f>
        <v>22.021207906410801</v>
      </c>
      <c r="BC70" s="463">
        <f xml:space="preserve"> 'Monthly Financials'!BC$63</f>
        <v>22.021207906410801</v>
      </c>
      <c r="BD70" s="463">
        <f xml:space="preserve"> 'Monthly Financials'!BD$63</f>
        <v>22.021207906410801</v>
      </c>
      <c r="BE70" s="463">
        <f xml:space="preserve"> 'Monthly Financials'!BE$63</f>
        <v>22.021207906410801</v>
      </c>
      <c r="BF70" s="463">
        <f xml:space="preserve"> 'Monthly Financials'!BF$63</f>
        <v>22.021207906410801</v>
      </c>
      <c r="BG70" s="463">
        <f xml:space="preserve"> 'Monthly Financials'!BG$63</f>
        <v>22.021207906410801</v>
      </c>
      <c r="BH70" s="463">
        <f xml:space="preserve"> 'Monthly Financials'!BH$63</f>
        <v>22.021207906410801</v>
      </c>
      <c r="BI70" s="463">
        <f xml:space="preserve"> 'Monthly Financials'!BI$63</f>
        <v>22.021207906410801</v>
      </c>
      <c r="BJ70" s="463">
        <f xml:space="preserve"> 'Monthly Financials'!BJ$63</f>
        <v>22.021207906410801</v>
      </c>
      <c r="BK70" s="463">
        <f xml:space="preserve"> 'Monthly Financials'!BK$63</f>
        <v>22.021207906410801</v>
      </c>
      <c r="BL70" s="463">
        <f xml:space="preserve"> 'Monthly Financials'!BL$63</f>
        <v>22.021207906410801</v>
      </c>
      <c r="BM70" s="463">
        <f xml:space="preserve"> 'Monthly Financials'!BM$63</f>
        <v>22.021207906410801</v>
      </c>
      <c r="BN70" s="463">
        <f xml:space="preserve"> 'Monthly Financials'!BN$63</f>
        <v>22.021207906410801</v>
      </c>
      <c r="BO70" s="463">
        <f xml:space="preserve"> 'Monthly Financials'!BO$63</f>
        <v>22.021207906410801</v>
      </c>
      <c r="BP70" s="463">
        <f xml:space="preserve"> 'Monthly Financials'!BP$63</f>
        <v>22.021207906410801</v>
      </c>
      <c r="BQ70" s="463">
        <f xml:space="preserve"> 'Monthly Financials'!BQ$63</f>
        <v>22.021207906410801</v>
      </c>
      <c r="BR70" s="463">
        <f xml:space="preserve"> 'Monthly Financials'!BR$63</f>
        <v>22.021207906410801</v>
      </c>
      <c r="BS70" s="463">
        <f xml:space="preserve"> 'Monthly Financials'!BS$63</f>
        <v>22.021207906410801</v>
      </c>
      <c r="BT70" s="463">
        <f xml:space="preserve"> 'Monthly Financials'!BT$63</f>
        <v>22.021207906410801</v>
      </c>
      <c r="BU70" s="463">
        <f xml:space="preserve"> 'Monthly Financials'!BU$63</f>
        <v>22.021207906410801</v>
      </c>
      <c r="BV70" s="463">
        <f xml:space="preserve"> 'Monthly Financials'!BV$63</f>
        <v>22.021207906410801</v>
      </c>
      <c r="BW70" s="463">
        <f xml:space="preserve"> 'Monthly Financials'!BW$63</f>
        <v>22.021207906410801</v>
      </c>
      <c r="BX70" s="463">
        <f xml:space="preserve"> 'Monthly Financials'!BX$63</f>
        <v>22.021207906410801</v>
      </c>
      <c r="BY70" s="463">
        <f xml:space="preserve"> 'Monthly Financials'!BY$63</f>
        <v>22.021207906410801</v>
      </c>
      <c r="BZ70" s="463">
        <f xml:space="preserve"> 'Monthly Financials'!BZ$63</f>
        <v>22.021207906410801</v>
      </c>
      <c r="CA70" s="463">
        <f xml:space="preserve"> 'Monthly Financials'!CA$63</f>
        <v>22.021207906410801</v>
      </c>
      <c r="CB70" s="463">
        <f xml:space="preserve"> 'Monthly Financials'!CB$63</f>
        <v>22.021207906410801</v>
      </c>
      <c r="CC70" s="463">
        <f xml:space="preserve"> 'Monthly Financials'!CC$63</f>
        <v>22.021207906410801</v>
      </c>
      <c r="CD70" s="463">
        <f xml:space="preserve"> 'Monthly Financials'!CD$63</f>
        <v>22.021207906410801</v>
      </c>
      <c r="CE70" s="463">
        <f xml:space="preserve"> 'Monthly Financials'!CE$63</f>
        <v>22.021207906410801</v>
      </c>
      <c r="CF70" s="463">
        <f xml:space="preserve"> 'Monthly Financials'!CF$63</f>
        <v>22.021207906410801</v>
      </c>
      <c r="CG70" s="463">
        <f xml:space="preserve"> 'Monthly Financials'!CG$63</f>
        <v>22.021207906410801</v>
      </c>
      <c r="CH70" s="463">
        <f xml:space="preserve"> 'Monthly Financials'!CH$63</f>
        <v>22.021207906410801</v>
      </c>
      <c r="CI70" s="463">
        <f xml:space="preserve"> 'Monthly Financials'!CI$63</f>
        <v>22.021207906410801</v>
      </c>
      <c r="CJ70" s="463">
        <f xml:space="preserve"> 'Monthly Financials'!CJ$63</f>
        <v>22.021207906410801</v>
      </c>
      <c r="CK70" s="463">
        <f xml:space="preserve"> 'Monthly Financials'!CK$63</f>
        <v>22.021207906410801</v>
      </c>
      <c r="CL70" s="463">
        <f xml:space="preserve"> 'Monthly Financials'!CL$63</f>
        <v>22.021207906410801</v>
      </c>
      <c r="CM70" s="463">
        <f xml:space="preserve"> 'Monthly Financials'!CM$63</f>
        <v>22.021207906410801</v>
      </c>
      <c r="CN70" s="463">
        <f xml:space="preserve"> 'Monthly Financials'!CN$63</f>
        <v>22.021207906410801</v>
      </c>
      <c r="CO70" s="463">
        <f xml:space="preserve"> 'Monthly Financials'!CO$63</f>
        <v>22.021207906410801</v>
      </c>
      <c r="CP70" s="463">
        <f xml:space="preserve"> 'Monthly Financials'!CP$63</f>
        <v>22.021207906410801</v>
      </c>
      <c r="CQ70" s="463">
        <f xml:space="preserve"> 'Monthly Financials'!CQ$63</f>
        <v>22.021207906410801</v>
      </c>
      <c r="CR70" s="463">
        <f xml:space="preserve"> 'Monthly Financials'!CR$63</f>
        <v>22.021207906410801</v>
      </c>
      <c r="CS70" s="463">
        <f xml:space="preserve"> 'Monthly Financials'!CS$63</f>
        <v>22.021207906410801</v>
      </c>
      <c r="CT70" s="463">
        <f xml:space="preserve"> 'Monthly Financials'!CT$63</f>
        <v>22.021207906410801</v>
      </c>
      <c r="CU70" s="463">
        <f xml:space="preserve"> 'Monthly Financials'!CU$63</f>
        <v>22.021207906410801</v>
      </c>
      <c r="CV70" s="463">
        <f xml:space="preserve"> 'Monthly Financials'!CV$63</f>
        <v>22.021207906410801</v>
      </c>
      <c r="CW70" s="463">
        <f xml:space="preserve"> 'Monthly Financials'!CW$63</f>
        <v>22.021207906410801</v>
      </c>
      <c r="CX70" s="463">
        <f xml:space="preserve"> 'Monthly Financials'!CX$63</f>
        <v>22.021207906410801</v>
      </c>
      <c r="CY70" s="463">
        <f xml:space="preserve"> 'Monthly Financials'!CY$63</f>
        <v>22.021207906410801</v>
      </c>
      <c r="CZ70" s="463">
        <f xml:space="preserve"> 'Monthly Financials'!CZ$63</f>
        <v>22.021207906410801</v>
      </c>
      <c r="DA70" s="463">
        <f xml:space="preserve"> 'Monthly Financials'!DA$63</f>
        <v>22.021207906410801</v>
      </c>
      <c r="DB70" s="463">
        <f xml:space="preserve"> 'Monthly Financials'!DB$63</f>
        <v>22.021207906410801</v>
      </c>
      <c r="DC70" s="463">
        <f xml:space="preserve"> 'Monthly Financials'!DC$63</f>
        <v>22.021207906410801</v>
      </c>
      <c r="DD70" s="463">
        <f xml:space="preserve"> 'Monthly Financials'!DD$63</f>
        <v>22.021207906410801</v>
      </c>
      <c r="DE70" s="463">
        <f xml:space="preserve"> 'Monthly Financials'!DE$63</f>
        <v>22.021207906410801</v>
      </c>
      <c r="DF70" s="463">
        <f xml:space="preserve"> 'Monthly Financials'!DF$63</f>
        <v>22.021207906410801</v>
      </c>
      <c r="DG70" s="463">
        <f xml:space="preserve"> 'Monthly Financials'!DG$63</f>
        <v>22.021207906410801</v>
      </c>
      <c r="DH70" s="463">
        <f xml:space="preserve"> 'Monthly Financials'!DH$63</f>
        <v>22.021207906410801</v>
      </c>
      <c r="DI70" s="463">
        <f xml:space="preserve"> 'Monthly Financials'!DI$63</f>
        <v>22.021207906410801</v>
      </c>
      <c r="DJ70" s="463">
        <f xml:space="preserve"> 'Monthly Financials'!DJ$63</f>
        <v>22.021207906410801</v>
      </c>
      <c r="DK70" s="463">
        <f xml:space="preserve"> 'Monthly Financials'!DK$63</f>
        <v>22.021207906410801</v>
      </c>
      <c r="DL70" s="463">
        <f xml:space="preserve"> 'Monthly Financials'!DL$63</f>
        <v>22.021207906410801</v>
      </c>
      <c r="DM70" s="463">
        <f xml:space="preserve"> 'Monthly Financials'!DM$63</f>
        <v>22.021207906410801</v>
      </c>
      <c r="DN70" s="463">
        <f xml:space="preserve"> 'Monthly Financials'!DN$63</f>
        <v>22.021207906410801</v>
      </c>
      <c r="DO70" s="463">
        <f xml:space="preserve"> 'Monthly Financials'!DO$63</f>
        <v>22.021207906410801</v>
      </c>
      <c r="DP70" s="463">
        <f xml:space="preserve"> 'Monthly Financials'!DP$63</f>
        <v>22.021207906410801</v>
      </c>
      <c r="DQ70" s="463">
        <f xml:space="preserve"> 'Monthly Financials'!DQ$63</f>
        <v>22.021207906410801</v>
      </c>
      <c r="DR70" s="463">
        <f xml:space="preserve"> 'Monthly Financials'!DR$63</f>
        <v>13.787994179788699</v>
      </c>
      <c r="DS70" s="463">
        <f xml:space="preserve"> 'Monthly Financials'!DS$63</f>
        <v>0</v>
      </c>
      <c r="DT70" s="463">
        <f xml:space="preserve"> 'Monthly Financials'!DT$63</f>
        <v>0</v>
      </c>
      <c r="DU70" s="463">
        <f xml:space="preserve"> 'Monthly Financials'!DU$63</f>
        <v>0</v>
      </c>
      <c r="DV70" s="463">
        <f xml:space="preserve"> 'Monthly Financials'!DV$63</f>
        <v>0</v>
      </c>
      <c r="DW70" s="463">
        <f xml:space="preserve"> 'Monthly Financials'!DW$63</f>
        <v>0</v>
      </c>
      <c r="DX70" s="463">
        <f xml:space="preserve"> 'Monthly Financials'!DX$63</f>
        <v>0</v>
      </c>
      <c r="DY70" s="463">
        <f xml:space="preserve"> 'Monthly Financials'!DY$63</f>
        <v>0</v>
      </c>
      <c r="DZ70" s="463">
        <f xml:space="preserve"> 'Monthly Financials'!DZ$63</f>
        <v>0</v>
      </c>
      <c r="EA70" s="463">
        <f xml:space="preserve"> 'Monthly Financials'!EA$63</f>
        <v>0</v>
      </c>
      <c r="EB70" s="463">
        <f xml:space="preserve"> 'Monthly Financials'!EB$63</f>
        <v>0</v>
      </c>
      <c r="EC70" s="463">
        <f xml:space="preserve"> 'Monthly Financials'!EC$63</f>
        <v>0</v>
      </c>
      <c r="ED70" s="463">
        <f xml:space="preserve"> 'Monthly Financials'!ED$63</f>
        <v>0</v>
      </c>
      <c r="EE70" s="463">
        <f xml:space="preserve"> 'Monthly Financials'!EE$63</f>
        <v>0</v>
      </c>
      <c r="EF70" s="463">
        <f xml:space="preserve"> 'Monthly Financials'!EF$63</f>
        <v>0</v>
      </c>
      <c r="EG70" s="463">
        <f xml:space="preserve"> 'Monthly Financials'!EG$63</f>
        <v>0</v>
      </c>
      <c r="EH70" s="463">
        <f xml:space="preserve"> 'Monthly Financials'!EH$63</f>
        <v>0</v>
      </c>
    </row>
    <row r="71" spans="2:138" s="463" customFormat="1" ht="15" customHeight="1" outlineLevel="1" x14ac:dyDescent="0.35">
      <c r="E71" s="463" t="str">
        <f xml:space="preserve"> 'Monthly Financials'!E$64</f>
        <v>Second Payment</v>
      </c>
      <c r="F71" s="463">
        <f xml:space="preserve"> 'Monthly Financials'!F$64</f>
        <v>0</v>
      </c>
      <c r="G71" s="463" t="str">
        <f xml:space="preserve"> 'Monthly Financials'!G$64</f>
        <v>INR Cr</v>
      </c>
      <c r="H71" s="463">
        <f xml:space="preserve"> 'Monthly Financials'!H$64</f>
        <v>0</v>
      </c>
      <c r="I71" s="463">
        <f xml:space="preserve"> 'Monthly Financials'!I$64</f>
        <v>0</v>
      </c>
      <c r="J71" s="463">
        <f xml:space="preserve"> 'Monthly Financials'!J$64</f>
        <v>0</v>
      </c>
      <c r="K71" s="463">
        <f xml:space="preserve"> 'Monthly Financials'!K$64</f>
        <v>0</v>
      </c>
      <c r="L71" s="463">
        <f xml:space="preserve"> 'Monthly Financials'!L$64</f>
        <v>0</v>
      </c>
      <c r="M71" s="463">
        <f xml:space="preserve"> 'Monthly Financials'!M$64</f>
        <v>0</v>
      </c>
      <c r="N71" s="463">
        <f xml:space="preserve"> 'Monthly Financials'!N$64</f>
        <v>0</v>
      </c>
      <c r="O71" s="463">
        <f xml:space="preserve"> 'Monthly Financials'!O$64</f>
        <v>0</v>
      </c>
      <c r="P71" s="463">
        <f xml:space="preserve"> 'Monthly Financials'!P$64</f>
        <v>0</v>
      </c>
      <c r="Q71" s="463">
        <f xml:space="preserve"> 'Monthly Financials'!Q$64</f>
        <v>0</v>
      </c>
      <c r="R71" s="463">
        <f xml:space="preserve"> 'Monthly Financials'!R$64</f>
        <v>0</v>
      </c>
      <c r="S71" s="463">
        <f xml:space="preserve"> 'Monthly Financials'!S$64</f>
        <v>0</v>
      </c>
      <c r="T71" s="463">
        <f xml:space="preserve"> 'Monthly Financials'!T$64</f>
        <v>0</v>
      </c>
      <c r="U71" s="463">
        <f xml:space="preserve"> 'Monthly Financials'!U$64</f>
        <v>0</v>
      </c>
      <c r="V71" s="463">
        <f xml:space="preserve"> 'Monthly Financials'!V$64</f>
        <v>0</v>
      </c>
      <c r="W71" s="463">
        <f xml:space="preserve"> 'Monthly Financials'!W$64</f>
        <v>0</v>
      </c>
      <c r="X71" s="463">
        <f xml:space="preserve"> 'Monthly Financials'!X$64</f>
        <v>0</v>
      </c>
      <c r="Y71" s="463">
        <f xml:space="preserve"> 'Monthly Financials'!Y$64</f>
        <v>0</v>
      </c>
      <c r="Z71" s="463">
        <f xml:space="preserve"> 'Monthly Financials'!Z$64</f>
        <v>0</v>
      </c>
      <c r="AA71" s="463">
        <f xml:space="preserve"> 'Monthly Financials'!AA$64</f>
        <v>0</v>
      </c>
      <c r="AB71" s="463">
        <f xml:space="preserve"> 'Monthly Financials'!AB$64</f>
        <v>0</v>
      </c>
      <c r="AC71" s="463">
        <f xml:space="preserve"> 'Monthly Financials'!AC$64</f>
        <v>0</v>
      </c>
      <c r="AD71" s="463">
        <f xml:space="preserve"> 'Monthly Financials'!AD$64</f>
        <v>0</v>
      </c>
      <c r="AE71" s="463">
        <f xml:space="preserve"> 'Monthly Financials'!AE$64</f>
        <v>0</v>
      </c>
      <c r="AF71" s="463">
        <f xml:space="preserve"> 'Monthly Financials'!AF$64</f>
        <v>0</v>
      </c>
      <c r="AG71" s="463">
        <f xml:space="preserve"> 'Monthly Financials'!AG$64</f>
        <v>0</v>
      </c>
      <c r="AH71" s="463">
        <f xml:space="preserve"> 'Monthly Financials'!AH$64</f>
        <v>0</v>
      </c>
      <c r="AI71" s="463">
        <f xml:space="preserve"> 'Monthly Financials'!AI$64</f>
        <v>0</v>
      </c>
      <c r="AJ71" s="463">
        <f xml:space="preserve"> 'Monthly Financials'!AJ$64</f>
        <v>0</v>
      </c>
      <c r="AK71" s="463">
        <f xml:space="preserve"> 'Monthly Financials'!AK$64</f>
        <v>0</v>
      </c>
      <c r="AL71" s="463">
        <f xml:space="preserve"> 'Monthly Financials'!AL$64</f>
        <v>0</v>
      </c>
      <c r="AM71" s="463">
        <f xml:space="preserve"> 'Monthly Financials'!AM$64</f>
        <v>0</v>
      </c>
      <c r="AN71" s="463">
        <f xml:space="preserve"> 'Monthly Financials'!AN$64</f>
        <v>0</v>
      </c>
      <c r="AO71" s="463">
        <f xml:space="preserve"> 'Monthly Financials'!AO$64</f>
        <v>0</v>
      </c>
      <c r="AP71" s="463">
        <f xml:space="preserve"> 'Monthly Financials'!AP$64</f>
        <v>0</v>
      </c>
      <c r="AQ71" s="463">
        <f xml:space="preserve"> 'Monthly Financials'!AQ$64</f>
        <v>0</v>
      </c>
      <c r="AR71" s="463">
        <f xml:space="preserve"> 'Monthly Financials'!AR$64</f>
        <v>0</v>
      </c>
      <c r="AS71" s="463">
        <f xml:space="preserve"> 'Monthly Financials'!AS$64</f>
        <v>0</v>
      </c>
      <c r="AT71" s="463">
        <f xml:space="preserve"> 'Monthly Financials'!AT$64</f>
        <v>0</v>
      </c>
      <c r="AU71" s="463">
        <f xml:space="preserve"> 'Monthly Financials'!AU$64</f>
        <v>0</v>
      </c>
      <c r="AV71" s="463">
        <f xml:space="preserve"> 'Monthly Financials'!AV$64</f>
        <v>0</v>
      </c>
      <c r="AW71" s="463">
        <f xml:space="preserve"> 'Monthly Financials'!AW$64</f>
        <v>0</v>
      </c>
      <c r="AX71" s="463">
        <f xml:space="preserve"> 'Monthly Financials'!AX$64</f>
        <v>0</v>
      </c>
      <c r="AY71" s="463">
        <f xml:space="preserve"> 'Monthly Financials'!AY$64</f>
        <v>0</v>
      </c>
      <c r="AZ71" s="463">
        <f xml:space="preserve"> 'Monthly Financials'!AZ$64</f>
        <v>0</v>
      </c>
      <c r="BA71" s="463">
        <f xml:space="preserve"> 'Monthly Financials'!BA$64</f>
        <v>0</v>
      </c>
      <c r="BB71" s="463">
        <f xml:space="preserve"> 'Monthly Financials'!BB$64</f>
        <v>0</v>
      </c>
      <c r="BC71" s="463">
        <f xml:space="preserve"> 'Monthly Financials'!BC$64</f>
        <v>0</v>
      </c>
      <c r="BD71" s="463">
        <f xml:space="preserve"> 'Monthly Financials'!BD$64</f>
        <v>0</v>
      </c>
      <c r="BE71" s="463">
        <f xml:space="preserve"> 'Monthly Financials'!BE$64</f>
        <v>0</v>
      </c>
      <c r="BF71" s="463">
        <f xml:space="preserve"> 'Monthly Financials'!BF$64</f>
        <v>0</v>
      </c>
      <c r="BG71" s="463">
        <f xml:space="preserve"> 'Monthly Financials'!BG$64</f>
        <v>0</v>
      </c>
      <c r="BH71" s="463">
        <f xml:space="preserve"> 'Monthly Financials'!BH$64</f>
        <v>0</v>
      </c>
      <c r="BI71" s="463">
        <f xml:space="preserve"> 'Monthly Financials'!BI$64</f>
        <v>0</v>
      </c>
      <c r="BJ71" s="463">
        <f xml:space="preserve"> 'Monthly Financials'!BJ$64</f>
        <v>0</v>
      </c>
      <c r="BK71" s="463">
        <f xml:space="preserve"> 'Monthly Financials'!BK$64</f>
        <v>0</v>
      </c>
      <c r="BL71" s="463">
        <f xml:space="preserve"> 'Monthly Financials'!BL$64</f>
        <v>0</v>
      </c>
      <c r="BM71" s="463">
        <f xml:space="preserve"> 'Monthly Financials'!BM$64</f>
        <v>0</v>
      </c>
      <c r="BN71" s="463">
        <f xml:space="preserve"> 'Monthly Financials'!BN$64</f>
        <v>0</v>
      </c>
      <c r="BO71" s="463">
        <f xml:space="preserve"> 'Monthly Financials'!BO$64</f>
        <v>0</v>
      </c>
      <c r="BP71" s="463">
        <f xml:space="preserve"> 'Monthly Financials'!BP$64</f>
        <v>0</v>
      </c>
      <c r="BQ71" s="463">
        <f xml:space="preserve"> 'Monthly Financials'!BQ$64</f>
        <v>0</v>
      </c>
      <c r="BR71" s="463">
        <f xml:space="preserve"> 'Monthly Financials'!BR$64</f>
        <v>0</v>
      </c>
      <c r="BS71" s="463">
        <f xml:space="preserve"> 'Monthly Financials'!BS$64</f>
        <v>0</v>
      </c>
      <c r="BT71" s="463">
        <f xml:space="preserve"> 'Monthly Financials'!BT$64</f>
        <v>0</v>
      </c>
      <c r="BU71" s="463">
        <f xml:space="preserve"> 'Monthly Financials'!BU$64</f>
        <v>0</v>
      </c>
      <c r="BV71" s="463">
        <f xml:space="preserve"> 'Monthly Financials'!BV$64</f>
        <v>0</v>
      </c>
      <c r="BW71" s="463">
        <f xml:space="preserve"> 'Monthly Financials'!BW$64</f>
        <v>0</v>
      </c>
      <c r="BX71" s="463">
        <f xml:space="preserve"> 'Monthly Financials'!BX$64</f>
        <v>0</v>
      </c>
      <c r="BY71" s="463">
        <f xml:space="preserve"> 'Monthly Financials'!BY$64</f>
        <v>0</v>
      </c>
      <c r="BZ71" s="463">
        <f xml:space="preserve"> 'Monthly Financials'!BZ$64</f>
        <v>0</v>
      </c>
      <c r="CA71" s="463">
        <f xml:space="preserve"> 'Monthly Financials'!CA$64</f>
        <v>0</v>
      </c>
      <c r="CB71" s="463">
        <f xml:space="preserve"> 'Monthly Financials'!CB$64</f>
        <v>0</v>
      </c>
      <c r="CC71" s="463">
        <f xml:space="preserve"> 'Monthly Financials'!CC$64</f>
        <v>0</v>
      </c>
      <c r="CD71" s="463">
        <f xml:space="preserve"> 'Monthly Financials'!CD$64</f>
        <v>0</v>
      </c>
      <c r="CE71" s="463">
        <f xml:space="preserve"> 'Monthly Financials'!CE$64</f>
        <v>0</v>
      </c>
      <c r="CF71" s="463">
        <f xml:space="preserve"> 'Monthly Financials'!CF$64</f>
        <v>0</v>
      </c>
      <c r="CG71" s="463">
        <f xml:space="preserve"> 'Monthly Financials'!CG$64</f>
        <v>0</v>
      </c>
      <c r="CH71" s="463">
        <f xml:space="preserve"> 'Monthly Financials'!CH$64</f>
        <v>0</v>
      </c>
      <c r="CI71" s="463">
        <f xml:space="preserve"> 'Monthly Financials'!CI$64</f>
        <v>0</v>
      </c>
      <c r="CJ71" s="463">
        <f xml:space="preserve"> 'Monthly Financials'!CJ$64</f>
        <v>0</v>
      </c>
      <c r="CK71" s="463">
        <f xml:space="preserve"> 'Monthly Financials'!CK$64</f>
        <v>0</v>
      </c>
      <c r="CL71" s="463">
        <f xml:space="preserve"> 'Monthly Financials'!CL$64</f>
        <v>0</v>
      </c>
      <c r="CM71" s="463">
        <f xml:space="preserve"> 'Monthly Financials'!CM$64</f>
        <v>0</v>
      </c>
      <c r="CN71" s="463">
        <f xml:space="preserve"> 'Monthly Financials'!CN$64</f>
        <v>0</v>
      </c>
      <c r="CO71" s="463">
        <f xml:space="preserve"> 'Monthly Financials'!CO$64</f>
        <v>0</v>
      </c>
      <c r="CP71" s="463">
        <f xml:space="preserve"> 'Monthly Financials'!CP$64</f>
        <v>0</v>
      </c>
      <c r="CQ71" s="463">
        <f xml:space="preserve"> 'Monthly Financials'!CQ$64</f>
        <v>0</v>
      </c>
      <c r="CR71" s="463">
        <f xml:space="preserve"> 'Monthly Financials'!CR$64</f>
        <v>0</v>
      </c>
      <c r="CS71" s="463">
        <f xml:space="preserve"> 'Monthly Financials'!CS$64</f>
        <v>0</v>
      </c>
      <c r="CT71" s="463">
        <f xml:space="preserve"> 'Monthly Financials'!CT$64</f>
        <v>0</v>
      </c>
      <c r="CU71" s="463">
        <f xml:space="preserve"> 'Monthly Financials'!CU$64</f>
        <v>0</v>
      </c>
      <c r="CV71" s="463">
        <f xml:space="preserve"> 'Monthly Financials'!CV$64</f>
        <v>0</v>
      </c>
      <c r="CW71" s="463">
        <f xml:space="preserve"> 'Monthly Financials'!CW$64</f>
        <v>0</v>
      </c>
      <c r="CX71" s="463">
        <f xml:space="preserve"> 'Monthly Financials'!CX$64</f>
        <v>0</v>
      </c>
      <c r="CY71" s="463">
        <f xml:space="preserve"> 'Monthly Financials'!CY$64</f>
        <v>0</v>
      </c>
      <c r="CZ71" s="463">
        <f xml:space="preserve"> 'Monthly Financials'!CZ$64</f>
        <v>0</v>
      </c>
      <c r="DA71" s="463">
        <f xml:space="preserve"> 'Monthly Financials'!DA$64</f>
        <v>0</v>
      </c>
      <c r="DB71" s="463">
        <f xml:space="preserve"> 'Monthly Financials'!DB$64</f>
        <v>0</v>
      </c>
      <c r="DC71" s="463">
        <f xml:space="preserve"> 'Monthly Financials'!DC$64</f>
        <v>0</v>
      </c>
      <c r="DD71" s="463">
        <f xml:space="preserve"> 'Monthly Financials'!DD$64</f>
        <v>0</v>
      </c>
      <c r="DE71" s="463">
        <f xml:space="preserve"> 'Monthly Financials'!DE$64</f>
        <v>0</v>
      </c>
      <c r="DF71" s="463">
        <f xml:space="preserve"> 'Monthly Financials'!DF$64</f>
        <v>0</v>
      </c>
      <c r="DG71" s="463">
        <f xml:space="preserve"> 'Monthly Financials'!DG$64</f>
        <v>0</v>
      </c>
      <c r="DH71" s="463">
        <f xml:space="preserve"> 'Monthly Financials'!DH$64</f>
        <v>0</v>
      </c>
      <c r="DI71" s="463">
        <f xml:space="preserve"> 'Monthly Financials'!DI$64</f>
        <v>0</v>
      </c>
      <c r="DJ71" s="463">
        <f xml:space="preserve"> 'Monthly Financials'!DJ$64</f>
        <v>0</v>
      </c>
      <c r="DK71" s="463">
        <f xml:space="preserve"> 'Monthly Financials'!DK$64</f>
        <v>0</v>
      </c>
      <c r="DL71" s="463">
        <f xml:space="preserve"> 'Monthly Financials'!DL$64</f>
        <v>0</v>
      </c>
      <c r="DM71" s="463">
        <f xml:space="preserve"> 'Monthly Financials'!DM$64</f>
        <v>0</v>
      </c>
      <c r="DN71" s="463">
        <f xml:space="preserve"> 'Monthly Financials'!DN$64</f>
        <v>0</v>
      </c>
      <c r="DO71" s="463">
        <f xml:space="preserve"> 'Monthly Financials'!DO$64</f>
        <v>0</v>
      </c>
      <c r="DP71" s="463">
        <f xml:space="preserve"> 'Monthly Financials'!DP$64</f>
        <v>0</v>
      </c>
      <c r="DQ71" s="463">
        <f xml:space="preserve"> 'Monthly Financials'!DQ$64</f>
        <v>0</v>
      </c>
      <c r="DR71" s="463">
        <f xml:space="preserve"> 'Monthly Financials'!DR$64</f>
        <v>0</v>
      </c>
      <c r="DS71" s="463">
        <f xml:space="preserve"> 'Monthly Financials'!DS$64</f>
        <v>0</v>
      </c>
      <c r="DT71" s="463">
        <f xml:space="preserve"> 'Monthly Financials'!DT$64</f>
        <v>0</v>
      </c>
      <c r="DU71" s="463">
        <f xml:space="preserve"> 'Monthly Financials'!DU$64</f>
        <v>0</v>
      </c>
      <c r="DV71" s="463">
        <f xml:space="preserve"> 'Monthly Financials'!DV$64</f>
        <v>0</v>
      </c>
      <c r="DW71" s="463">
        <f xml:space="preserve"> 'Monthly Financials'!DW$64</f>
        <v>0</v>
      </c>
      <c r="DX71" s="463">
        <f xml:space="preserve"> 'Monthly Financials'!DX$64</f>
        <v>0</v>
      </c>
      <c r="DY71" s="463">
        <f xml:space="preserve"> 'Monthly Financials'!DY$64</f>
        <v>0</v>
      </c>
      <c r="DZ71" s="463">
        <f xml:space="preserve"> 'Monthly Financials'!DZ$64</f>
        <v>0</v>
      </c>
      <c r="EA71" s="463">
        <f xml:space="preserve"> 'Monthly Financials'!EA$64</f>
        <v>0</v>
      </c>
      <c r="EB71" s="463">
        <f xml:space="preserve"> 'Monthly Financials'!EB$64</f>
        <v>0</v>
      </c>
      <c r="EC71" s="463">
        <f xml:space="preserve"> 'Monthly Financials'!EC$64</f>
        <v>0</v>
      </c>
      <c r="ED71" s="463">
        <f xml:space="preserve"> 'Monthly Financials'!ED$64</f>
        <v>0</v>
      </c>
      <c r="EE71" s="463">
        <f xml:space="preserve"> 'Monthly Financials'!EE$64</f>
        <v>0</v>
      </c>
      <c r="EF71" s="463">
        <f xml:space="preserve"> 'Monthly Financials'!EF$64</f>
        <v>0</v>
      </c>
      <c r="EG71" s="463">
        <f xml:space="preserve"> 'Monthly Financials'!EG$64</f>
        <v>0</v>
      </c>
      <c r="EH71" s="463">
        <f xml:space="preserve"> 'Monthly Financials'!EH$64</f>
        <v>0</v>
      </c>
    </row>
    <row r="72" spans="2:138" s="463" customFormat="1" ht="15" customHeight="1" outlineLevel="1" x14ac:dyDescent="0.35">
      <c r="E72" s="463" t="str">
        <f xml:space="preserve"> 'Monthly Financials'!E$65</f>
        <v>Final Payment</v>
      </c>
      <c r="F72" s="463">
        <f xml:space="preserve"> 'Monthly Financials'!F$65</f>
        <v>0</v>
      </c>
      <c r="G72" s="463" t="str">
        <f xml:space="preserve"> 'Monthly Financials'!G$65</f>
        <v>INR Cr</v>
      </c>
      <c r="H72" s="463">
        <f xml:space="preserve"> 'Monthly Financials'!H$65</f>
        <v>0</v>
      </c>
      <c r="I72" s="463">
        <f xml:space="preserve"> 'Monthly Financials'!I$65</f>
        <v>0</v>
      </c>
      <c r="J72" s="463">
        <f xml:space="preserve"> 'Monthly Financials'!J$65</f>
        <v>0</v>
      </c>
      <c r="K72" s="463">
        <f xml:space="preserve"> 'Monthly Financials'!K$65</f>
        <v>0</v>
      </c>
      <c r="L72" s="463">
        <f xml:space="preserve"> 'Monthly Financials'!L$65</f>
        <v>0</v>
      </c>
      <c r="M72" s="463">
        <f xml:space="preserve"> 'Monthly Financials'!M$65</f>
        <v>0</v>
      </c>
      <c r="N72" s="463">
        <f xml:space="preserve"> 'Monthly Financials'!N$65</f>
        <v>0</v>
      </c>
      <c r="O72" s="463">
        <f xml:space="preserve"> 'Monthly Financials'!O$65</f>
        <v>0</v>
      </c>
      <c r="P72" s="463">
        <f xml:space="preserve"> 'Monthly Financials'!P$65</f>
        <v>0</v>
      </c>
      <c r="Q72" s="463">
        <f xml:space="preserve"> 'Monthly Financials'!Q$65</f>
        <v>0</v>
      </c>
      <c r="R72" s="463">
        <f xml:space="preserve"> 'Monthly Financials'!R$65</f>
        <v>0</v>
      </c>
      <c r="S72" s="463">
        <f xml:space="preserve"> 'Monthly Financials'!S$65</f>
        <v>0</v>
      </c>
      <c r="T72" s="463">
        <f xml:space="preserve"> 'Monthly Financials'!T$65</f>
        <v>0</v>
      </c>
      <c r="U72" s="463">
        <f xml:space="preserve"> 'Monthly Financials'!U$65</f>
        <v>0</v>
      </c>
      <c r="V72" s="463">
        <f xml:space="preserve"> 'Monthly Financials'!V$65</f>
        <v>0</v>
      </c>
      <c r="W72" s="463">
        <f xml:space="preserve"> 'Monthly Financials'!W$65</f>
        <v>0</v>
      </c>
      <c r="X72" s="463">
        <f xml:space="preserve"> 'Monthly Financials'!X$65</f>
        <v>0</v>
      </c>
      <c r="Y72" s="463">
        <f xml:space="preserve"> 'Monthly Financials'!Y$65</f>
        <v>0</v>
      </c>
      <c r="Z72" s="463">
        <f xml:space="preserve"> 'Monthly Financials'!Z$65</f>
        <v>0</v>
      </c>
      <c r="AA72" s="463">
        <f xml:space="preserve"> 'Monthly Financials'!AA$65</f>
        <v>0</v>
      </c>
      <c r="AB72" s="463">
        <f xml:space="preserve"> 'Monthly Financials'!AB$65</f>
        <v>0</v>
      </c>
      <c r="AC72" s="463">
        <f xml:space="preserve"> 'Monthly Financials'!AC$65</f>
        <v>0</v>
      </c>
      <c r="AD72" s="463">
        <f xml:space="preserve"> 'Monthly Financials'!AD$65</f>
        <v>0</v>
      </c>
      <c r="AE72" s="463">
        <f xml:space="preserve"> 'Monthly Financials'!AE$65</f>
        <v>0</v>
      </c>
      <c r="AF72" s="463">
        <f xml:space="preserve"> 'Monthly Financials'!AF$65</f>
        <v>0</v>
      </c>
      <c r="AG72" s="463">
        <f xml:space="preserve"> 'Monthly Financials'!AG$65</f>
        <v>0</v>
      </c>
      <c r="AH72" s="463">
        <f xml:space="preserve"> 'Monthly Financials'!AH$65</f>
        <v>0</v>
      </c>
      <c r="AI72" s="463">
        <f xml:space="preserve"> 'Monthly Financials'!AI$65</f>
        <v>0</v>
      </c>
      <c r="AJ72" s="463">
        <f xml:space="preserve"> 'Monthly Financials'!AJ$65</f>
        <v>0</v>
      </c>
      <c r="AK72" s="463">
        <f xml:space="preserve"> 'Monthly Financials'!AK$65</f>
        <v>0</v>
      </c>
      <c r="AL72" s="463">
        <f xml:space="preserve"> 'Monthly Financials'!AL$65</f>
        <v>0</v>
      </c>
      <c r="AM72" s="463">
        <f xml:space="preserve"> 'Monthly Financials'!AM$65</f>
        <v>0</v>
      </c>
      <c r="AN72" s="463">
        <f xml:space="preserve"> 'Monthly Financials'!AN$65</f>
        <v>0</v>
      </c>
      <c r="AO72" s="463">
        <f xml:space="preserve"> 'Monthly Financials'!AO$65</f>
        <v>0</v>
      </c>
      <c r="AP72" s="463">
        <f xml:space="preserve"> 'Monthly Financials'!AP$65</f>
        <v>0</v>
      </c>
      <c r="AQ72" s="463">
        <f xml:space="preserve"> 'Monthly Financials'!AQ$65</f>
        <v>0</v>
      </c>
      <c r="AR72" s="463">
        <f xml:space="preserve"> 'Monthly Financials'!AR$65</f>
        <v>0</v>
      </c>
      <c r="AS72" s="463">
        <f xml:space="preserve"> 'Monthly Financials'!AS$65</f>
        <v>0</v>
      </c>
      <c r="AT72" s="463">
        <f xml:space="preserve"> 'Monthly Financials'!AT$65</f>
        <v>0</v>
      </c>
      <c r="AU72" s="463">
        <f xml:space="preserve"> 'Monthly Financials'!AU$65</f>
        <v>0</v>
      </c>
      <c r="AV72" s="463">
        <f xml:space="preserve"> 'Monthly Financials'!AV$65</f>
        <v>0</v>
      </c>
      <c r="AW72" s="463">
        <f xml:space="preserve"> 'Monthly Financials'!AW$65</f>
        <v>0</v>
      </c>
      <c r="AX72" s="463">
        <f xml:space="preserve"> 'Monthly Financials'!AX$65</f>
        <v>0</v>
      </c>
      <c r="AY72" s="463">
        <f xml:space="preserve"> 'Monthly Financials'!AY$65</f>
        <v>0</v>
      </c>
      <c r="AZ72" s="463">
        <f xml:space="preserve"> 'Monthly Financials'!AZ$65</f>
        <v>0</v>
      </c>
      <c r="BA72" s="463">
        <f xml:space="preserve"> 'Monthly Financials'!BA$65</f>
        <v>0</v>
      </c>
      <c r="BB72" s="463">
        <f xml:space="preserve"> 'Monthly Financials'!BB$65</f>
        <v>0</v>
      </c>
      <c r="BC72" s="463">
        <f xml:space="preserve"> 'Monthly Financials'!BC$65</f>
        <v>0</v>
      </c>
      <c r="BD72" s="463">
        <f xml:space="preserve"> 'Monthly Financials'!BD$65</f>
        <v>0</v>
      </c>
      <c r="BE72" s="463">
        <f xml:space="preserve"> 'Monthly Financials'!BE$65</f>
        <v>0</v>
      </c>
      <c r="BF72" s="463">
        <f xml:space="preserve"> 'Monthly Financials'!BF$65</f>
        <v>0</v>
      </c>
      <c r="BG72" s="463">
        <f xml:space="preserve"> 'Monthly Financials'!BG$65</f>
        <v>0</v>
      </c>
      <c r="BH72" s="463">
        <f xml:space="preserve"> 'Monthly Financials'!BH$65</f>
        <v>0</v>
      </c>
      <c r="BI72" s="463">
        <f xml:space="preserve"> 'Monthly Financials'!BI$65</f>
        <v>0</v>
      </c>
      <c r="BJ72" s="463">
        <f xml:space="preserve"> 'Monthly Financials'!BJ$65</f>
        <v>0</v>
      </c>
      <c r="BK72" s="463">
        <f xml:space="preserve"> 'Monthly Financials'!BK$65</f>
        <v>0</v>
      </c>
      <c r="BL72" s="463">
        <f xml:space="preserve"> 'Monthly Financials'!BL$65</f>
        <v>0</v>
      </c>
      <c r="BM72" s="463">
        <f xml:space="preserve"> 'Monthly Financials'!BM$65</f>
        <v>0</v>
      </c>
      <c r="BN72" s="463">
        <f xml:space="preserve"> 'Monthly Financials'!BN$65</f>
        <v>0</v>
      </c>
      <c r="BO72" s="463">
        <f xml:space="preserve"> 'Monthly Financials'!BO$65</f>
        <v>0</v>
      </c>
      <c r="BP72" s="463">
        <f xml:space="preserve"> 'Monthly Financials'!BP$65</f>
        <v>0</v>
      </c>
      <c r="BQ72" s="463">
        <f xml:space="preserve"> 'Monthly Financials'!BQ$65</f>
        <v>0</v>
      </c>
      <c r="BR72" s="463">
        <f xml:space="preserve"> 'Monthly Financials'!BR$65</f>
        <v>0</v>
      </c>
      <c r="BS72" s="463">
        <f xml:space="preserve"> 'Monthly Financials'!BS$65</f>
        <v>0</v>
      </c>
      <c r="BT72" s="463">
        <f xml:space="preserve"> 'Monthly Financials'!BT$65</f>
        <v>0</v>
      </c>
      <c r="BU72" s="463">
        <f xml:space="preserve"> 'Monthly Financials'!BU$65</f>
        <v>0</v>
      </c>
      <c r="BV72" s="463">
        <f xml:space="preserve"> 'Monthly Financials'!BV$65</f>
        <v>0</v>
      </c>
      <c r="BW72" s="463">
        <f xml:space="preserve"> 'Monthly Financials'!BW$65</f>
        <v>0</v>
      </c>
      <c r="BX72" s="463">
        <f xml:space="preserve"> 'Monthly Financials'!BX$65</f>
        <v>0</v>
      </c>
      <c r="BY72" s="463">
        <f xml:space="preserve"> 'Monthly Financials'!BY$65</f>
        <v>0</v>
      </c>
      <c r="BZ72" s="463">
        <f xml:space="preserve"> 'Monthly Financials'!BZ$65</f>
        <v>0</v>
      </c>
      <c r="CA72" s="463">
        <f xml:space="preserve"> 'Monthly Financials'!CA$65</f>
        <v>0</v>
      </c>
      <c r="CB72" s="463">
        <f xml:space="preserve"> 'Monthly Financials'!CB$65</f>
        <v>0</v>
      </c>
      <c r="CC72" s="463">
        <f xml:space="preserve"> 'Monthly Financials'!CC$65</f>
        <v>0</v>
      </c>
      <c r="CD72" s="463">
        <f xml:space="preserve"> 'Monthly Financials'!CD$65</f>
        <v>0</v>
      </c>
      <c r="CE72" s="463">
        <f xml:space="preserve"> 'Monthly Financials'!CE$65</f>
        <v>0</v>
      </c>
      <c r="CF72" s="463">
        <f xml:space="preserve"> 'Monthly Financials'!CF$65</f>
        <v>0</v>
      </c>
      <c r="CG72" s="463">
        <f xml:space="preserve"> 'Monthly Financials'!CG$65</f>
        <v>0</v>
      </c>
      <c r="CH72" s="463">
        <f xml:space="preserve"> 'Monthly Financials'!CH$65</f>
        <v>0</v>
      </c>
      <c r="CI72" s="463">
        <f xml:space="preserve"> 'Monthly Financials'!CI$65</f>
        <v>0</v>
      </c>
      <c r="CJ72" s="463">
        <f xml:space="preserve"> 'Monthly Financials'!CJ$65</f>
        <v>0</v>
      </c>
      <c r="CK72" s="463">
        <f xml:space="preserve"> 'Monthly Financials'!CK$65</f>
        <v>0</v>
      </c>
      <c r="CL72" s="463">
        <f xml:space="preserve"> 'Monthly Financials'!CL$65</f>
        <v>0</v>
      </c>
      <c r="CM72" s="463">
        <f xml:space="preserve"> 'Monthly Financials'!CM$65</f>
        <v>0</v>
      </c>
      <c r="CN72" s="463">
        <f xml:space="preserve"> 'Monthly Financials'!CN$65</f>
        <v>0</v>
      </c>
      <c r="CO72" s="463">
        <f xml:space="preserve"> 'Monthly Financials'!CO$65</f>
        <v>0</v>
      </c>
      <c r="CP72" s="463">
        <f xml:space="preserve"> 'Monthly Financials'!CP$65</f>
        <v>0</v>
      </c>
      <c r="CQ72" s="463">
        <f xml:space="preserve"> 'Monthly Financials'!CQ$65</f>
        <v>0</v>
      </c>
      <c r="CR72" s="463">
        <f xml:space="preserve"> 'Monthly Financials'!CR$65</f>
        <v>0</v>
      </c>
      <c r="CS72" s="463">
        <f xml:space="preserve"> 'Monthly Financials'!CS$65</f>
        <v>0</v>
      </c>
      <c r="CT72" s="463">
        <f xml:space="preserve"> 'Monthly Financials'!CT$65</f>
        <v>0</v>
      </c>
      <c r="CU72" s="463">
        <f xml:space="preserve"> 'Monthly Financials'!CU$65</f>
        <v>0</v>
      </c>
      <c r="CV72" s="463">
        <f xml:space="preserve"> 'Monthly Financials'!CV$65</f>
        <v>0</v>
      </c>
      <c r="CW72" s="463">
        <f xml:space="preserve"> 'Monthly Financials'!CW$65</f>
        <v>0</v>
      </c>
      <c r="CX72" s="463">
        <f xml:space="preserve"> 'Monthly Financials'!CX$65</f>
        <v>0</v>
      </c>
      <c r="CY72" s="463">
        <f xml:space="preserve"> 'Monthly Financials'!CY$65</f>
        <v>0</v>
      </c>
      <c r="CZ72" s="463">
        <f xml:space="preserve"> 'Monthly Financials'!CZ$65</f>
        <v>0</v>
      </c>
      <c r="DA72" s="463">
        <f xml:space="preserve"> 'Monthly Financials'!DA$65</f>
        <v>0</v>
      </c>
      <c r="DB72" s="463">
        <f xml:space="preserve"> 'Monthly Financials'!DB$65</f>
        <v>0</v>
      </c>
      <c r="DC72" s="463">
        <f xml:space="preserve"> 'Monthly Financials'!DC$65</f>
        <v>0</v>
      </c>
      <c r="DD72" s="463">
        <f xml:space="preserve"> 'Monthly Financials'!DD$65</f>
        <v>0</v>
      </c>
      <c r="DE72" s="463">
        <f xml:space="preserve"> 'Monthly Financials'!DE$65</f>
        <v>0</v>
      </c>
      <c r="DF72" s="463">
        <f xml:space="preserve"> 'Monthly Financials'!DF$65</f>
        <v>0</v>
      </c>
      <c r="DG72" s="463">
        <f xml:space="preserve"> 'Monthly Financials'!DG$65</f>
        <v>0</v>
      </c>
      <c r="DH72" s="463">
        <f xml:space="preserve"> 'Monthly Financials'!DH$65</f>
        <v>0</v>
      </c>
      <c r="DI72" s="463">
        <f xml:space="preserve"> 'Monthly Financials'!DI$65</f>
        <v>0</v>
      </c>
      <c r="DJ72" s="463">
        <f xml:space="preserve"> 'Monthly Financials'!DJ$65</f>
        <v>0</v>
      </c>
      <c r="DK72" s="463">
        <f xml:space="preserve"> 'Monthly Financials'!DK$65</f>
        <v>0</v>
      </c>
      <c r="DL72" s="463">
        <f xml:space="preserve"> 'Monthly Financials'!DL$65</f>
        <v>0</v>
      </c>
      <c r="DM72" s="463">
        <f xml:space="preserve"> 'Monthly Financials'!DM$65</f>
        <v>0</v>
      </c>
      <c r="DN72" s="463">
        <f xml:space="preserve"> 'Monthly Financials'!DN$65</f>
        <v>0</v>
      </c>
      <c r="DO72" s="463">
        <f xml:space="preserve"> 'Monthly Financials'!DO$65</f>
        <v>0</v>
      </c>
      <c r="DP72" s="463">
        <f xml:space="preserve"> 'Monthly Financials'!DP$65</f>
        <v>0</v>
      </c>
      <c r="DQ72" s="463">
        <f xml:space="preserve"> 'Monthly Financials'!DQ$65</f>
        <v>0</v>
      </c>
      <c r="DR72" s="463">
        <f xml:space="preserve"> 'Monthly Financials'!DR$65</f>
        <v>0</v>
      </c>
      <c r="DS72" s="463">
        <f xml:space="preserve"> 'Monthly Financials'!DS$65</f>
        <v>0</v>
      </c>
      <c r="DT72" s="463">
        <f xml:space="preserve"> 'Monthly Financials'!DT$65</f>
        <v>0</v>
      </c>
      <c r="DU72" s="463">
        <f xml:space="preserve"> 'Monthly Financials'!DU$65</f>
        <v>0</v>
      </c>
      <c r="DV72" s="463">
        <f xml:space="preserve"> 'Monthly Financials'!DV$65</f>
        <v>0</v>
      </c>
      <c r="DW72" s="463">
        <f xml:space="preserve"> 'Monthly Financials'!DW$65</f>
        <v>0</v>
      </c>
      <c r="DX72" s="463">
        <f xml:space="preserve"> 'Monthly Financials'!DX$65</f>
        <v>0</v>
      </c>
      <c r="DY72" s="463">
        <f xml:space="preserve"> 'Monthly Financials'!DY$65</f>
        <v>0</v>
      </c>
      <c r="DZ72" s="463">
        <f xml:space="preserve"> 'Monthly Financials'!DZ$65</f>
        <v>0</v>
      </c>
      <c r="EA72" s="463">
        <f xml:space="preserve"> 'Monthly Financials'!EA$65</f>
        <v>0</v>
      </c>
      <c r="EB72" s="463">
        <f xml:space="preserve"> 'Monthly Financials'!EB$65</f>
        <v>0</v>
      </c>
      <c r="EC72" s="463">
        <f xml:space="preserve"> 'Monthly Financials'!EC$65</f>
        <v>0</v>
      </c>
      <c r="ED72" s="463">
        <f xml:space="preserve"> 'Monthly Financials'!ED$65</f>
        <v>0</v>
      </c>
      <c r="EE72" s="463">
        <f xml:space="preserve"> 'Monthly Financials'!EE$65</f>
        <v>0</v>
      </c>
      <c r="EF72" s="463">
        <f xml:space="preserve"> 'Monthly Financials'!EF$65</f>
        <v>0</v>
      </c>
      <c r="EG72" s="463">
        <f xml:space="preserve"> 'Monthly Financials'!EG$65</f>
        <v>0</v>
      </c>
      <c r="EH72" s="463">
        <f xml:space="preserve"> 'Monthly Financials'!EH$65</f>
        <v>0</v>
      </c>
    </row>
    <row r="73" spans="2:138" s="463" customFormat="1" ht="15" customHeight="1" outlineLevel="1" x14ac:dyDescent="0.35">
      <c r="E73" s="626" t="s">
        <v>321</v>
      </c>
      <c r="F73" s="627"/>
      <c r="G73" s="627" t="s">
        <v>330</v>
      </c>
      <c r="H73" s="627">
        <f xml:space="preserve"> SUM(J73:EH73)</f>
        <v>2487.1872557408446</v>
      </c>
      <c r="I73" s="627"/>
      <c r="J73" s="627">
        <f>SUM(J68:J72)</f>
        <v>0</v>
      </c>
      <c r="K73" s="627">
        <f t="shared" ref="K73:BV73" si="50">SUM(K68:K72)</f>
        <v>0</v>
      </c>
      <c r="L73" s="627">
        <f t="shared" si="50"/>
        <v>0</v>
      </c>
      <c r="M73" s="627">
        <f t="shared" si="50"/>
        <v>0</v>
      </c>
      <c r="N73" s="627">
        <f t="shared" si="50"/>
        <v>0</v>
      </c>
      <c r="O73" s="627">
        <f t="shared" si="50"/>
        <v>0</v>
      </c>
      <c r="P73" s="627">
        <f t="shared" si="50"/>
        <v>0</v>
      </c>
      <c r="Q73" s="627">
        <f t="shared" si="50"/>
        <v>3.4945304118402265</v>
      </c>
      <c r="R73" s="627">
        <f t="shared" si="50"/>
        <v>0</v>
      </c>
      <c r="S73" s="627">
        <f t="shared" si="50"/>
        <v>0.39234307658340001</v>
      </c>
      <c r="T73" s="627">
        <f t="shared" si="50"/>
        <v>19.012075497010109</v>
      </c>
      <c r="U73" s="627">
        <f t="shared" si="50"/>
        <v>1.7130420811834</v>
      </c>
      <c r="V73" s="627">
        <f t="shared" si="50"/>
        <v>2.4131716739833999</v>
      </c>
      <c r="W73" s="627">
        <f t="shared" si="50"/>
        <v>26.214589222737363</v>
      </c>
      <c r="X73" s="627">
        <f t="shared" si="50"/>
        <v>3.9725512215833998</v>
      </c>
      <c r="Y73" s="627">
        <f t="shared" si="50"/>
        <v>5.0068335745833998</v>
      </c>
      <c r="Z73" s="627">
        <f t="shared" si="50"/>
        <v>44.364227792056511</v>
      </c>
      <c r="AA73" s="627">
        <f t="shared" si="50"/>
        <v>7.6561876018833992</v>
      </c>
      <c r="AB73" s="627">
        <f t="shared" si="50"/>
        <v>9.2871713123833999</v>
      </c>
      <c r="AC73" s="627">
        <f t="shared" si="50"/>
        <v>48.444338721927693</v>
      </c>
      <c r="AD73" s="627">
        <f t="shared" si="50"/>
        <v>12.2554900613305</v>
      </c>
      <c r="AE73" s="627">
        <f t="shared" si="50"/>
        <v>13.488672866830502</v>
      </c>
      <c r="AF73" s="627">
        <f t="shared" si="50"/>
        <v>47.673079290485695</v>
      </c>
      <c r="AG73" s="627">
        <f t="shared" si="50"/>
        <v>15.955038477830499</v>
      </c>
      <c r="AH73" s="627">
        <f t="shared" si="50"/>
        <v>17.188221283330499</v>
      </c>
      <c r="AI73" s="627">
        <f t="shared" si="50"/>
        <v>51.372627706985696</v>
      </c>
      <c r="AJ73" s="627">
        <f t="shared" si="50"/>
        <v>19.6545868943305</v>
      </c>
      <c r="AK73" s="627">
        <f t="shared" si="50"/>
        <v>20.8877696998305</v>
      </c>
      <c r="AL73" s="627">
        <f t="shared" si="50"/>
        <v>32.116541606009179</v>
      </c>
      <c r="AM73" s="627">
        <f t="shared" si="50"/>
        <v>22.021207906410801</v>
      </c>
      <c r="AN73" s="627">
        <f t="shared" si="50"/>
        <v>265.09712316064804</v>
      </c>
      <c r="AO73" s="627">
        <f t="shared" si="50"/>
        <v>22.021207906410801</v>
      </c>
      <c r="AP73" s="627">
        <f t="shared" si="50"/>
        <v>22.021207906410801</v>
      </c>
      <c r="AQ73" s="627">
        <f t="shared" si="50"/>
        <v>22.021207906410801</v>
      </c>
      <c r="AR73" s="627">
        <f t="shared" si="50"/>
        <v>22.021207906410801</v>
      </c>
      <c r="AS73" s="627">
        <f t="shared" si="50"/>
        <v>22.021207906410801</v>
      </c>
      <c r="AT73" s="627">
        <f t="shared" si="50"/>
        <v>22.021207906410801</v>
      </c>
      <c r="AU73" s="627">
        <f t="shared" si="50"/>
        <v>22.021207906410801</v>
      </c>
      <c r="AV73" s="627">
        <f t="shared" si="50"/>
        <v>22.021207906410801</v>
      </c>
      <c r="AW73" s="627">
        <f t="shared" si="50"/>
        <v>22.021207906410801</v>
      </c>
      <c r="AX73" s="627">
        <f t="shared" si="50"/>
        <v>22.021207906410801</v>
      </c>
      <c r="AY73" s="627">
        <f t="shared" si="50"/>
        <v>22.021207906410801</v>
      </c>
      <c r="AZ73" s="627">
        <f t="shared" si="50"/>
        <v>22.021207906410801</v>
      </c>
      <c r="BA73" s="627">
        <f t="shared" si="50"/>
        <v>22.021207906410801</v>
      </c>
      <c r="BB73" s="627">
        <f t="shared" si="50"/>
        <v>22.021207906410801</v>
      </c>
      <c r="BC73" s="627">
        <f t="shared" si="50"/>
        <v>22.021207906410801</v>
      </c>
      <c r="BD73" s="627">
        <f t="shared" si="50"/>
        <v>22.021207906410801</v>
      </c>
      <c r="BE73" s="627">
        <f t="shared" si="50"/>
        <v>22.021207906410801</v>
      </c>
      <c r="BF73" s="627">
        <f t="shared" si="50"/>
        <v>22.021207906410801</v>
      </c>
      <c r="BG73" s="627">
        <f t="shared" si="50"/>
        <v>22.021207906410801</v>
      </c>
      <c r="BH73" s="627">
        <f t="shared" si="50"/>
        <v>22.021207906410801</v>
      </c>
      <c r="BI73" s="627">
        <f t="shared" si="50"/>
        <v>22.021207906410801</v>
      </c>
      <c r="BJ73" s="627">
        <f t="shared" si="50"/>
        <v>22.021207906410801</v>
      </c>
      <c r="BK73" s="627">
        <f t="shared" si="50"/>
        <v>22.021207906410801</v>
      </c>
      <c r="BL73" s="627">
        <f t="shared" si="50"/>
        <v>22.021207906410801</v>
      </c>
      <c r="BM73" s="627">
        <f t="shared" si="50"/>
        <v>22.021207906410801</v>
      </c>
      <c r="BN73" s="627">
        <f t="shared" si="50"/>
        <v>22.021207906410801</v>
      </c>
      <c r="BO73" s="627">
        <f t="shared" si="50"/>
        <v>22.021207906410801</v>
      </c>
      <c r="BP73" s="627">
        <f t="shared" si="50"/>
        <v>22.021207906410801</v>
      </c>
      <c r="BQ73" s="627">
        <f t="shared" si="50"/>
        <v>22.021207906410801</v>
      </c>
      <c r="BR73" s="627">
        <f t="shared" si="50"/>
        <v>22.021207906410801</v>
      </c>
      <c r="BS73" s="627">
        <f t="shared" si="50"/>
        <v>22.021207906410801</v>
      </c>
      <c r="BT73" s="627">
        <f t="shared" si="50"/>
        <v>22.021207906410801</v>
      </c>
      <c r="BU73" s="627">
        <f t="shared" si="50"/>
        <v>22.021207906410801</v>
      </c>
      <c r="BV73" s="627">
        <f t="shared" si="50"/>
        <v>22.021207906410801</v>
      </c>
      <c r="BW73" s="627">
        <f t="shared" ref="BW73:EH73" si="51">SUM(BW68:BW72)</f>
        <v>22.021207906410801</v>
      </c>
      <c r="BX73" s="627">
        <f t="shared" si="51"/>
        <v>22.021207906410801</v>
      </c>
      <c r="BY73" s="627">
        <f t="shared" si="51"/>
        <v>22.021207906410801</v>
      </c>
      <c r="BZ73" s="627">
        <f t="shared" si="51"/>
        <v>22.021207906410801</v>
      </c>
      <c r="CA73" s="627">
        <f t="shared" si="51"/>
        <v>22.021207906410801</v>
      </c>
      <c r="CB73" s="627">
        <f t="shared" si="51"/>
        <v>22.021207906410801</v>
      </c>
      <c r="CC73" s="627">
        <f t="shared" si="51"/>
        <v>22.021207906410801</v>
      </c>
      <c r="CD73" s="627">
        <f t="shared" si="51"/>
        <v>22.021207906410801</v>
      </c>
      <c r="CE73" s="627">
        <f t="shared" si="51"/>
        <v>22.021207906410801</v>
      </c>
      <c r="CF73" s="627">
        <f t="shared" si="51"/>
        <v>22.021207906410801</v>
      </c>
      <c r="CG73" s="627">
        <f t="shared" si="51"/>
        <v>22.021207906410801</v>
      </c>
      <c r="CH73" s="627">
        <f t="shared" si="51"/>
        <v>22.021207906410801</v>
      </c>
      <c r="CI73" s="627">
        <f t="shared" si="51"/>
        <v>22.021207906410801</v>
      </c>
      <c r="CJ73" s="627">
        <f t="shared" si="51"/>
        <v>22.021207906410801</v>
      </c>
      <c r="CK73" s="627">
        <f t="shared" si="51"/>
        <v>22.021207906410801</v>
      </c>
      <c r="CL73" s="627">
        <f t="shared" si="51"/>
        <v>22.021207906410801</v>
      </c>
      <c r="CM73" s="627">
        <f t="shared" si="51"/>
        <v>22.021207906410801</v>
      </c>
      <c r="CN73" s="627">
        <f t="shared" si="51"/>
        <v>22.021207906410801</v>
      </c>
      <c r="CO73" s="627">
        <f t="shared" si="51"/>
        <v>22.021207906410801</v>
      </c>
      <c r="CP73" s="627">
        <f t="shared" si="51"/>
        <v>22.021207906410801</v>
      </c>
      <c r="CQ73" s="627">
        <f t="shared" si="51"/>
        <v>22.021207906410801</v>
      </c>
      <c r="CR73" s="627">
        <f t="shared" si="51"/>
        <v>22.021207906410801</v>
      </c>
      <c r="CS73" s="627">
        <f t="shared" si="51"/>
        <v>22.021207906410801</v>
      </c>
      <c r="CT73" s="627">
        <f t="shared" si="51"/>
        <v>22.021207906410801</v>
      </c>
      <c r="CU73" s="627">
        <f t="shared" si="51"/>
        <v>22.021207906410801</v>
      </c>
      <c r="CV73" s="627">
        <f t="shared" si="51"/>
        <v>22.021207906410801</v>
      </c>
      <c r="CW73" s="627">
        <f t="shared" si="51"/>
        <v>22.021207906410801</v>
      </c>
      <c r="CX73" s="627">
        <f t="shared" si="51"/>
        <v>22.021207906410801</v>
      </c>
      <c r="CY73" s="627">
        <f t="shared" si="51"/>
        <v>22.021207906410801</v>
      </c>
      <c r="CZ73" s="627">
        <f t="shared" si="51"/>
        <v>22.021207906410801</v>
      </c>
      <c r="DA73" s="627">
        <f t="shared" si="51"/>
        <v>22.021207906410801</v>
      </c>
      <c r="DB73" s="627">
        <f t="shared" si="51"/>
        <v>22.021207906410801</v>
      </c>
      <c r="DC73" s="627">
        <f t="shared" si="51"/>
        <v>22.021207906410801</v>
      </c>
      <c r="DD73" s="627">
        <f t="shared" si="51"/>
        <v>22.021207906410801</v>
      </c>
      <c r="DE73" s="627">
        <f t="shared" si="51"/>
        <v>22.021207906410801</v>
      </c>
      <c r="DF73" s="627">
        <f t="shared" si="51"/>
        <v>22.021207906410801</v>
      </c>
      <c r="DG73" s="627">
        <f t="shared" si="51"/>
        <v>22.021207906410801</v>
      </c>
      <c r="DH73" s="627">
        <f t="shared" si="51"/>
        <v>22.021207906410801</v>
      </c>
      <c r="DI73" s="627">
        <f t="shared" si="51"/>
        <v>22.021207906410801</v>
      </c>
      <c r="DJ73" s="627">
        <f t="shared" si="51"/>
        <v>22.021207906410801</v>
      </c>
      <c r="DK73" s="627">
        <f t="shared" si="51"/>
        <v>22.021207906410801</v>
      </c>
      <c r="DL73" s="627">
        <f t="shared" si="51"/>
        <v>22.021207906410801</v>
      </c>
      <c r="DM73" s="627">
        <f t="shared" si="51"/>
        <v>22.021207906410801</v>
      </c>
      <c r="DN73" s="627">
        <f t="shared" si="51"/>
        <v>22.021207906410801</v>
      </c>
      <c r="DO73" s="627">
        <f t="shared" si="51"/>
        <v>22.021207906410801</v>
      </c>
      <c r="DP73" s="627">
        <f t="shared" si="51"/>
        <v>22.021207906410801</v>
      </c>
      <c r="DQ73" s="627">
        <f t="shared" si="51"/>
        <v>22.021207906410801</v>
      </c>
      <c r="DR73" s="627">
        <f t="shared" si="51"/>
        <v>13.787994179788699</v>
      </c>
      <c r="DS73" s="627">
        <f t="shared" si="51"/>
        <v>0</v>
      </c>
      <c r="DT73" s="627">
        <f t="shared" si="51"/>
        <v>0</v>
      </c>
      <c r="DU73" s="627">
        <f t="shared" si="51"/>
        <v>0</v>
      </c>
      <c r="DV73" s="627">
        <f t="shared" si="51"/>
        <v>0</v>
      </c>
      <c r="DW73" s="627">
        <f t="shared" si="51"/>
        <v>0</v>
      </c>
      <c r="DX73" s="627">
        <f t="shared" si="51"/>
        <v>0</v>
      </c>
      <c r="DY73" s="627">
        <f t="shared" si="51"/>
        <v>0</v>
      </c>
      <c r="DZ73" s="627">
        <f t="shared" si="51"/>
        <v>0</v>
      </c>
      <c r="EA73" s="627">
        <f t="shared" si="51"/>
        <v>0</v>
      </c>
      <c r="EB73" s="627">
        <f t="shared" si="51"/>
        <v>0</v>
      </c>
      <c r="EC73" s="627">
        <f t="shared" si="51"/>
        <v>0</v>
      </c>
      <c r="ED73" s="627">
        <f t="shared" si="51"/>
        <v>0</v>
      </c>
      <c r="EE73" s="627">
        <f t="shared" si="51"/>
        <v>0</v>
      </c>
      <c r="EF73" s="627">
        <f t="shared" si="51"/>
        <v>0</v>
      </c>
      <c r="EG73" s="627">
        <f t="shared" si="51"/>
        <v>0</v>
      </c>
      <c r="EH73" s="627">
        <f t="shared" si="51"/>
        <v>0</v>
      </c>
    </row>
    <row r="74" spans="2:138" s="875" customFormat="1" ht="15" customHeight="1" outlineLevel="1" x14ac:dyDescent="0.35">
      <c r="E74" s="414"/>
      <c r="F74" s="414"/>
      <c r="G74" s="414"/>
      <c r="H74" s="414"/>
      <c r="I74" s="414"/>
      <c r="J74" s="414"/>
      <c r="K74" s="414"/>
      <c r="L74" s="414"/>
      <c r="M74" s="414"/>
      <c r="N74" s="414"/>
      <c r="O74" s="414"/>
      <c r="P74" s="414"/>
      <c r="Q74" s="414"/>
      <c r="R74" s="414"/>
      <c r="S74" s="414"/>
      <c r="T74" s="414"/>
      <c r="U74" s="414"/>
      <c r="V74" s="414"/>
      <c r="W74" s="414"/>
      <c r="X74" s="414"/>
      <c r="Y74" s="414"/>
      <c r="Z74" s="414"/>
      <c r="AA74" s="414"/>
      <c r="AB74" s="414"/>
      <c r="AC74" s="414"/>
      <c r="AD74" s="414"/>
      <c r="AE74" s="414"/>
      <c r="AF74" s="414"/>
      <c r="AG74" s="414"/>
      <c r="AH74" s="414"/>
      <c r="AI74" s="414"/>
      <c r="AJ74" s="414"/>
      <c r="AK74" s="414"/>
      <c r="AL74" s="414"/>
      <c r="AM74" s="414"/>
      <c r="AN74" s="414"/>
      <c r="AO74" s="414"/>
      <c r="AP74" s="414"/>
      <c r="AQ74" s="414"/>
      <c r="AR74" s="414"/>
      <c r="AS74" s="414"/>
      <c r="AT74" s="414"/>
      <c r="AU74" s="414"/>
      <c r="AV74" s="414"/>
      <c r="AW74" s="414"/>
      <c r="AX74" s="414"/>
      <c r="AY74" s="414"/>
      <c r="AZ74" s="414"/>
      <c r="BA74" s="414"/>
      <c r="BB74" s="414"/>
      <c r="BC74" s="414"/>
      <c r="BD74" s="414"/>
      <c r="BE74" s="414"/>
      <c r="BF74" s="414"/>
      <c r="BG74" s="414"/>
      <c r="BH74" s="414"/>
      <c r="BI74" s="414"/>
      <c r="BJ74" s="414"/>
      <c r="BK74" s="414"/>
      <c r="BL74" s="414"/>
      <c r="BM74" s="414"/>
      <c r="BN74" s="414"/>
      <c r="BO74" s="414"/>
      <c r="BP74" s="414"/>
      <c r="BQ74" s="414"/>
      <c r="BR74" s="414"/>
      <c r="BS74" s="414"/>
      <c r="BT74" s="414"/>
      <c r="BU74" s="414"/>
      <c r="BV74" s="414"/>
      <c r="BW74" s="414"/>
      <c r="BX74" s="414"/>
      <c r="BY74" s="414"/>
      <c r="BZ74" s="414"/>
      <c r="CA74" s="414"/>
      <c r="CB74" s="414"/>
      <c r="CC74" s="414"/>
      <c r="CD74" s="414"/>
      <c r="CE74" s="414"/>
      <c r="CF74" s="414"/>
      <c r="CG74" s="414"/>
      <c r="CH74" s="414"/>
      <c r="CI74" s="414"/>
      <c r="CJ74" s="414"/>
      <c r="CK74" s="414"/>
      <c r="CL74" s="414"/>
      <c r="CM74" s="414"/>
      <c r="CN74" s="414"/>
      <c r="CO74" s="414"/>
      <c r="CP74" s="414"/>
      <c r="CQ74" s="414"/>
      <c r="CR74" s="414"/>
      <c r="CS74" s="414"/>
      <c r="CT74" s="414"/>
      <c r="CU74" s="414"/>
      <c r="CV74" s="414"/>
      <c r="CW74" s="414"/>
      <c r="CX74" s="414"/>
      <c r="CY74" s="414"/>
      <c r="CZ74" s="414"/>
      <c r="DA74" s="414"/>
      <c r="DB74" s="414"/>
      <c r="DC74" s="414"/>
      <c r="DD74" s="414"/>
      <c r="DE74" s="414"/>
      <c r="DF74" s="414"/>
      <c r="DG74" s="414"/>
      <c r="DH74" s="414"/>
      <c r="DI74" s="414"/>
      <c r="DJ74" s="414"/>
      <c r="DK74" s="414"/>
      <c r="DL74" s="414"/>
      <c r="DM74" s="414"/>
      <c r="DN74" s="414"/>
      <c r="DO74" s="414"/>
      <c r="DP74" s="414"/>
      <c r="DQ74" s="414"/>
      <c r="DR74" s="414"/>
      <c r="DS74" s="414"/>
      <c r="DT74" s="414"/>
      <c r="DU74" s="414"/>
      <c r="DV74" s="414"/>
      <c r="DW74" s="414"/>
      <c r="DX74" s="414"/>
      <c r="DY74" s="414"/>
      <c r="DZ74" s="414"/>
      <c r="EA74" s="414"/>
      <c r="EB74" s="414"/>
      <c r="EC74" s="414"/>
      <c r="ED74" s="414"/>
      <c r="EE74" s="414"/>
      <c r="EF74" s="414"/>
      <c r="EG74" s="414"/>
      <c r="EH74" s="414"/>
    </row>
    <row r="75" spans="2:138" s="224" customFormat="1" ht="15" customHeight="1" outlineLevel="1" x14ac:dyDescent="0.35">
      <c r="E75" s="224" t="str">
        <f xml:space="preserve"> NTBA!E$40</f>
        <v>GST on AMISP Service Charge (In %)</v>
      </c>
      <c r="F75" s="224">
        <f xml:space="preserve"> NTBA!F$40</f>
        <v>0.18</v>
      </c>
      <c r="G75" s="224" t="str">
        <f xml:space="preserve"> NTBA!G$40</f>
        <v>%</v>
      </c>
    </row>
    <row r="76" spans="2:138" s="415" customFormat="1" ht="15" customHeight="1" outlineLevel="1" x14ac:dyDescent="0.35">
      <c r="E76" s="415" t="str">
        <f t="shared" ref="E76:AJ76" si="52" xml:space="preserve"> E$73</f>
        <v>Total Revenue excl. GST (On Cash Basis)</v>
      </c>
      <c r="F76" s="415">
        <f t="shared" si="52"/>
        <v>0</v>
      </c>
      <c r="G76" s="415" t="str">
        <f t="shared" si="52"/>
        <v>INR Cr</v>
      </c>
      <c r="H76" s="415">
        <f t="shared" si="52"/>
        <v>2487.1872557408446</v>
      </c>
      <c r="I76" s="415">
        <f t="shared" si="52"/>
        <v>0</v>
      </c>
      <c r="J76" s="415">
        <f t="shared" si="52"/>
        <v>0</v>
      </c>
      <c r="K76" s="415">
        <f t="shared" si="52"/>
        <v>0</v>
      </c>
      <c r="L76" s="415">
        <f t="shared" si="52"/>
        <v>0</v>
      </c>
      <c r="M76" s="415">
        <f t="shared" si="52"/>
        <v>0</v>
      </c>
      <c r="N76" s="415">
        <f t="shared" si="52"/>
        <v>0</v>
      </c>
      <c r="O76" s="415">
        <f t="shared" si="52"/>
        <v>0</v>
      </c>
      <c r="P76" s="415">
        <f t="shared" si="52"/>
        <v>0</v>
      </c>
      <c r="Q76" s="415">
        <f t="shared" si="52"/>
        <v>3.4945304118402265</v>
      </c>
      <c r="R76" s="415">
        <f t="shared" si="52"/>
        <v>0</v>
      </c>
      <c r="S76" s="415">
        <f t="shared" si="52"/>
        <v>0.39234307658340001</v>
      </c>
      <c r="T76" s="415">
        <f t="shared" si="52"/>
        <v>19.012075497010109</v>
      </c>
      <c r="U76" s="415">
        <f t="shared" si="52"/>
        <v>1.7130420811834</v>
      </c>
      <c r="V76" s="415">
        <f t="shared" si="52"/>
        <v>2.4131716739833999</v>
      </c>
      <c r="W76" s="415">
        <f t="shared" si="52"/>
        <v>26.214589222737363</v>
      </c>
      <c r="X76" s="415">
        <f t="shared" si="52"/>
        <v>3.9725512215833998</v>
      </c>
      <c r="Y76" s="415">
        <f t="shared" si="52"/>
        <v>5.0068335745833998</v>
      </c>
      <c r="Z76" s="415">
        <f t="shared" si="52"/>
        <v>44.364227792056511</v>
      </c>
      <c r="AA76" s="415">
        <f t="shared" si="52"/>
        <v>7.6561876018833992</v>
      </c>
      <c r="AB76" s="415">
        <f t="shared" si="52"/>
        <v>9.2871713123833999</v>
      </c>
      <c r="AC76" s="415">
        <f t="shared" si="52"/>
        <v>48.444338721927693</v>
      </c>
      <c r="AD76" s="415">
        <f t="shared" si="52"/>
        <v>12.2554900613305</v>
      </c>
      <c r="AE76" s="415">
        <f t="shared" si="52"/>
        <v>13.488672866830502</v>
      </c>
      <c r="AF76" s="415">
        <f t="shared" si="52"/>
        <v>47.673079290485695</v>
      </c>
      <c r="AG76" s="415">
        <f t="shared" si="52"/>
        <v>15.955038477830499</v>
      </c>
      <c r="AH76" s="415">
        <f t="shared" si="52"/>
        <v>17.188221283330499</v>
      </c>
      <c r="AI76" s="415">
        <f t="shared" si="52"/>
        <v>51.372627706985696</v>
      </c>
      <c r="AJ76" s="415">
        <f t="shared" si="52"/>
        <v>19.6545868943305</v>
      </c>
      <c r="AK76" s="415">
        <f t="shared" ref="AK76:BP76" si="53" xml:space="preserve"> AK$73</f>
        <v>20.8877696998305</v>
      </c>
      <c r="AL76" s="415">
        <f t="shared" si="53"/>
        <v>32.116541606009179</v>
      </c>
      <c r="AM76" s="415">
        <f t="shared" si="53"/>
        <v>22.021207906410801</v>
      </c>
      <c r="AN76" s="415">
        <f t="shared" si="53"/>
        <v>265.09712316064804</v>
      </c>
      <c r="AO76" s="415">
        <f t="shared" si="53"/>
        <v>22.021207906410801</v>
      </c>
      <c r="AP76" s="415">
        <f t="shared" si="53"/>
        <v>22.021207906410801</v>
      </c>
      <c r="AQ76" s="415">
        <f t="shared" si="53"/>
        <v>22.021207906410801</v>
      </c>
      <c r="AR76" s="415">
        <f t="shared" si="53"/>
        <v>22.021207906410801</v>
      </c>
      <c r="AS76" s="415">
        <f t="shared" si="53"/>
        <v>22.021207906410801</v>
      </c>
      <c r="AT76" s="415">
        <f t="shared" si="53"/>
        <v>22.021207906410801</v>
      </c>
      <c r="AU76" s="415">
        <f t="shared" si="53"/>
        <v>22.021207906410801</v>
      </c>
      <c r="AV76" s="415">
        <f t="shared" si="53"/>
        <v>22.021207906410801</v>
      </c>
      <c r="AW76" s="415">
        <f t="shared" si="53"/>
        <v>22.021207906410801</v>
      </c>
      <c r="AX76" s="415">
        <f t="shared" si="53"/>
        <v>22.021207906410801</v>
      </c>
      <c r="AY76" s="415">
        <f t="shared" si="53"/>
        <v>22.021207906410801</v>
      </c>
      <c r="AZ76" s="415">
        <f t="shared" si="53"/>
        <v>22.021207906410801</v>
      </c>
      <c r="BA76" s="415">
        <f t="shared" si="53"/>
        <v>22.021207906410801</v>
      </c>
      <c r="BB76" s="415">
        <f t="shared" si="53"/>
        <v>22.021207906410801</v>
      </c>
      <c r="BC76" s="415">
        <f t="shared" si="53"/>
        <v>22.021207906410801</v>
      </c>
      <c r="BD76" s="415">
        <f t="shared" si="53"/>
        <v>22.021207906410801</v>
      </c>
      <c r="BE76" s="415">
        <f t="shared" si="53"/>
        <v>22.021207906410801</v>
      </c>
      <c r="BF76" s="415">
        <f t="shared" si="53"/>
        <v>22.021207906410801</v>
      </c>
      <c r="BG76" s="415">
        <f t="shared" si="53"/>
        <v>22.021207906410801</v>
      </c>
      <c r="BH76" s="415">
        <f t="shared" si="53"/>
        <v>22.021207906410801</v>
      </c>
      <c r="BI76" s="415">
        <f t="shared" si="53"/>
        <v>22.021207906410801</v>
      </c>
      <c r="BJ76" s="415">
        <f t="shared" si="53"/>
        <v>22.021207906410801</v>
      </c>
      <c r="BK76" s="415">
        <f t="shared" si="53"/>
        <v>22.021207906410801</v>
      </c>
      <c r="BL76" s="415">
        <f t="shared" si="53"/>
        <v>22.021207906410801</v>
      </c>
      <c r="BM76" s="415">
        <f t="shared" si="53"/>
        <v>22.021207906410801</v>
      </c>
      <c r="BN76" s="415">
        <f t="shared" si="53"/>
        <v>22.021207906410801</v>
      </c>
      <c r="BO76" s="415">
        <f t="shared" si="53"/>
        <v>22.021207906410801</v>
      </c>
      <c r="BP76" s="415">
        <f t="shared" si="53"/>
        <v>22.021207906410801</v>
      </c>
      <c r="BQ76" s="415">
        <f t="shared" ref="BQ76:CV76" si="54" xml:space="preserve"> BQ$73</f>
        <v>22.021207906410801</v>
      </c>
      <c r="BR76" s="415">
        <f t="shared" si="54"/>
        <v>22.021207906410801</v>
      </c>
      <c r="BS76" s="415">
        <f t="shared" si="54"/>
        <v>22.021207906410801</v>
      </c>
      <c r="BT76" s="415">
        <f t="shared" si="54"/>
        <v>22.021207906410801</v>
      </c>
      <c r="BU76" s="415">
        <f t="shared" si="54"/>
        <v>22.021207906410801</v>
      </c>
      <c r="BV76" s="415">
        <f t="shared" si="54"/>
        <v>22.021207906410801</v>
      </c>
      <c r="BW76" s="415">
        <f t="shared" si="54"/>
        <v>22.021207906410801</v>
      </c>
      <c r="BX76" s="415">
        <f t="shared" si="54"/>
        <v>22.021207906410801</v>
      </c>
      <c r="BY76" s="415">
        <f t="shared" si="54"/>
        <v>22.021207906410801</v>
      </c>
      <c r="BZ76" s="415">
        <f t="shared" si="54"/>
        <v>22.021207906410801</v>
      </c>
      <c r="CA76" s="415">
        <f t="shared" si="54"/>
        <v>22.021207906410801</v>
      </c>
      <c r="CB76" s="415">
        <f t="shared" si="54"/>
        <v>22.021207906410801</v>
      </c>
      <c r="CC76" s="415">
        <f t="shared" si="54"/>
        <v>22.021207906410801</v>
      </c>
      <c r="CD76" s="415">
        <f t="shared" si="54"/>
        <v>22.021207906410801</v>
      </c>
      <c r="CE76" s="415">
        <f t="shared" si="54"/>
        <v>22.021207906410801</v>
      </c>
      <c r="CF76" s="415">
        <f t="shared" si="54"/>
        <v>22.021207906410801</v>
      </c>
      <c r="CG76" s="415">
        <f t="shared" si="54"/>
        <v>22.021207906410801</v>
      </c>
      <c r="CH76" s="415">
        <f t="shared" si="54"/>
        <v>22.021207906410801</v>
      </c>
      <c r="CI76" s="415">
        <f t="shared" si="54"/>
        <v>22.021207906410801</v>
      </c>
      <c r="CJ76" s="415">
        <f t="shared" si="54"/>
        <v>22.021207906410801</v>
      </c>
      <c r="CK76" s="415">
        <f t="shared" si="54"/>
        <v>22.021207906410801</v>
      </c>
      <c r="CL76" s="415">
        <f t="shared" si="54"/>
        <v>22.021207906410801</v>
      </c>
      <c r="CM76" s="415">
        <f t="shared" si="54"/>
        <v>22.021207906410801</v>
      </c>
      <c r="CN76" s="415">
        <f t="shared" si="54"/>
        <v>22.021207906410801</v>
      </c>
      <c r="CO76" s="415">
        <f t="shared" si="54"/>
        <v>22.021207906410801</v>
      </c>
      <c r="CP76" s="415">
        <f t="shared" si="54"/>
        <v>22.021207906410801</v>
      </c>
      <c r="CQ76" s="415">
        <f t="shared" si="54"/>
        <v>22.021207906410801</v>
      </c>
      <c r="CR76" s="415">
        <f t="shared" si="54"/>
        <v>22.021207906410801</v>
      </c>
      <c r="CS76" s="415">
        <f t="shared" si="54"/>
        <v>22.021207906410801</v>
      </c>
      <c r="CT76" s="415">
        <f t="shared" si="54"/>
        <v>22.021207906410801</v>
      </c>
      <c r="CU76" s="415">
        <f t="shared" si="54"/>
        <v>22.021207906410801</v>
      </c>
      <c r="CV76" s="415">
        <f t="shared" si="54"/>
        <v>22.021207906410801</v>
      </c>
      <c r="CW76" s="415">
        <f t="shared" ref="CW76:EB76" si="55" xml:space="preserve"> CW$73</f>
        <v>22.021207906410801</v>
      </c>
      <c r="CX76" s="415">
        <f t="shared" si="55"/>
        <v>22.021207906410801</v>
      </c>
      <c r="CY76" s="415">
        <f t="shared" si="55"/>
        <v>22.021207906410801</v>
      </c>
      <c r="CZ76" s="415">
        <f t="shared" si="55"/>
        <v>22.021207906410801</v>
      </c>
      <c r="DA76" s="415">
        <f t="shared" si="55"/>
        <v>22.021207906410801</v>
      </c>
      <c r="DB76" s="415">
        <f t="shared" si="55"/>
        <v>22.021207906410801</v>
      </c>
      <c r="DC76" s="415">
        <f t="shared" si="55"/>
        <v>22.021207906410801</v>
      </c>
      <c r="DD76" s="415">
        <f t="shared" si="55"/>
        <v>22.021207906410801</v>
      </c>
      <c r="DE76" s="415">
        <f t="shared" si="55"/>
        <v>22.021207906410801</v>
      </c>
      <c r="DF76" s="415">
        <f t="shared" si="55"/>
        <v>22.021207906410801</v>
      </c>
      <c r="DG76" s="415">
        <f t="shared" si="55"/>
        <v>22.021207906410801</v>
      </c>
      <c r="DH76" s="415">
        <f t="shared" si="55"/>
        <v>22.021207906410801</v>
      </c>
      <c r="DI76" s="415">
        <f t="shared" si="55"/>
        <v>22.021207906410801</v>
      </c>
      <c r="DJ76" s="415">
        <f t="shared" si="55"/>
        <v>22.021207906410801</v>
      </c>
      <c r="DK76" s="415">
        <f t="shared" si="55"/>
        <v>22.021207906410801</v>
      </c>
      <c r="DL76" s="415">
        <f t="shared" si="55"/>
        <v>22.021207906410801</v>
      </c>
      <c r="DM76" s="415">
        <f t="shared" si="55"/>
        <v>22.021207906410801</v>
      </c>
      <c r="DN76" s="415">
        <f t="shared" si="55"/>
        <v>22.021207906410801</v>
      </c>
      <c r="DO76" s="415">
        <f t="shared" si="55"/>
        <v>22.021207906410801</v>
      </c>
      <c r="DP76" s="415">
        <f t="shared" si="55"/>
        <v>22.021207906410801</v>
      </c>
      <c r="DQ76" s="415">
        <f t="shared" si="55"/>
        <v>22.021207906410801</v>
      </c>
      <c r="DR76" s="415">
        <f t="shared" si="55"/>
        <v>13.787994179788699</v>
      </c>
      <c r="DS76" s="415">
        <f t="shared" si="55"/>
        <v>0</v>
      </c>
      <c r="DT76" s="415">
        <f t="shared" si="55"/>
        <v>0</v>
      </c>
      <c r="DU76" s="415">
        <f t="shared" si="55"/>
        <v>0</v>
      </c>
      <c r="DV76" s="415">
        <f t="shared" si="55"/>
        <v>0</v>
      </c>
      <c r="DW76" s="415">
        <f t="shared" si="55"/>
        <v>0</v>
      </c>
      <c r="DX76" s="415">
        <f t="shared" si="55"/>
        <v>0</v>
      </c>
      <c r="DY76" s="415">
        <f t="shared" si="55"/>
        <v>0</v>
      </c>
      <c r="DZ76" s="415">
        <f t="shared" si="55"/>
        <v>0</v>
      </c>
      <c r="EA76" s="415">
        <f t="shared" si="55"/>
        <v>0</v>
      </c>
      <c r="EB76" s="415">
        <f t="shared" si="55"/>
        <v>0</v>
      </c>
      <c r="EC76" s="415">
        <f t="shared" ref="EC76:EH76" si="56" xml:space="preserve"> EC$73</f>
        <v>0</v>
      </c>
      <c r="ED76" s="415">
        <f t="shared" si="56"/>
        <v>0</v>
      </c>
      <c r="EE76" s="415">
        <f t="shared" si="56"/>
        <v>0</v>
      </c>
      <c r="EF76" s="415">
        <f t="shared" si="56"/>
        <v>0</v>
      </c>
      <c r="EG76" s="415">
        <f t="shared" si="56"/>
        <v>0</v>
      </c>
      <c r="EH76" s="415">
        <f t="shared" si="56"/>
        <v>0</v>
      </c>
    </row>
    <row r="77" spans="2:138" s="415" customFormat="1" ht="15" customHeight="1" outlineLevel="1" x14ac:dyDescent="0.35">
      <c r="E77" s="415" t="s">
        <v>477</v>
      </c>
      <c r="G77" s="146" t="s">
        <v>330</v>
      </c>
      <c r="H77" s="415">
        <f xml:space="preserve"> SUM(J77:EH77)</f>
        <v>447.69370603335238</v>
      </c>
      <c r="J77" s="415">
        <f t="shared" ref="J77:AO77" si="57" xml:space="preserve"> $F75 * J76</f>
        <v>0</v>
      </c>
      <c r="K77" s="415">
        <f t="shared" si="57"/>
        <v>0</v>
      </c>
      <c r="L77" s="415">
        <f t="shared" si="57"/>
        <v>0</v>
      </c>
      <c r="M77" s="415">
        <f t="shared" si="57"/>
        <v>0</v>
      </c>
      <c r="N77" s="415">
        <f t="shared" si="57"/>
        <v>0</v>
      </c>
      <c r="O77" s="415">
        <f t="shared" si="57"/>
        <v>0</v>
      </c>
      <c r="P77" s="415">
        <f t="shared" si="57"/>
        <v>0</v>
      </c>
      <c r="Q77" s="415">
        <f t="shared" si="57"/>
        <v>0.6290154741312407</v>
      </c>
      <c r="R77" s="415">
        <f t="shared" si="57"/>
        <v>0</v>
      </c>
      <c r="S77" s="415">
        <f t="shared" si="57"/>
        <v>7.0621753785011995E-2</v>
      </c>
      <c r="T77" s="415">
        <f t="shared" si="57"/>
        <v>3.4221735894618193</v>
      </c>
      <c r="U77" s="415">
        <f xml:space="preserve"> $F75 * U76</f>
        <v>0.30834757461301199</v>
      </c>
      <c r="V77" s="415">
        <f t="shared" si="57"/>
        <v>0.43437090131701195</v>
      </c>
      <c r="W77" s="415">
        <f t="shared" si="57"/>
        <v>4.718626060092725</v>
      </c>
      <c r="X77" s="415">
        <f t="shared" si="57"/>
        <v>0.71505921988501198</v>
      </c>
      <c r="Y77" s="415">
        <f t="shared" si="57"/>
        <v>0.9012300434250119</v>
      </c>
      <c r="Z77" s="415">
        <f t="shared" si="57"/>
        <v>7.9855610025701713</v>
      </c>
      <c r="AA77" s="415">
        <f t="shared" si="57"/>
        <v>1.3781137683390119</v>
      </c>
      <c r="AB77" s="415">
        <f t="shared" si="57"/>
        <v>1.6716908362290119</v>
      </c>
      <c r="AC77" s="415">
        <f t="shared" si="57"/>
        <v>8.7199809699469846</v>
      </c>
      <c r="AD77" s="415">
        <f t="shared" si="57"/>
        <v>2.2059882110394899</v>
      </c>
      <c r="AE77" s="415">
        <f t="shared" si="57"/>
        <v>2.4279611160294903</v>
      </c>
      <c r="AF77" s="415">
        <f t="shared" si="57"/>
        <v>8.5811542722874243</v>
      </c>
      <c r="AG77" s="415">
        <f t="shared" si="57"/>
        <v>2.8719069260094896</v>
      </c>
      <c r="AH77" s="415">
        <f t="shared" si="57"/>
        <v>3.0938798309994899</v>
      </c>
      <c r="AI77" s="415">
        <f t="shared" si="57"/>
        <v>9.2470729872574253</v>
      </c>
      <c r="AJ77" s="415">
        <f t="shared" si="57"/>
        <v>3.5378256409794897</v>
      </c>
      <c r="AK77" s="415">
        <f t="shared" si="57"/>
        <v>3.75979854596949</v>
      </c>
      <c r="AL77" s="415">
        <f t="shared" si="57"/>
        <v>5.7809774890816517</v>
      </c>
      <c r="AM77" s="415">
        <f t="shared" si="57"/>
        <v>3.963817423153944</v>
      </c>
      <c r="AN77" s="415">
        <f t="shared" si="57"/>
        <v>47.717482168916646</v>
      </c>
      <c r="AO77" s="415">
        <f t="shared" si="57"/>
        <v>3.963817423153944</v>
      </c>
      <c r="AP77" s="415">
        <f t="shared" ref="AP77:BU77" si="58" xml:space="preserve"> $F75 * AP76</f>
        <v>3.963817423153944</v>
      </c>
      <c r="AQ77" s="415">
        <f t="shared" si="58"/>
        <v>3.963817423153944</v>
      </c>
      <c r="AR77" s="415">
        <f t="shared" si="58"/>
        <v>3.963817423153944</v>
      </c>
      <c r="AS77" s="415">
        <f t="shared" si="58"/>
        <v>3.963817423153944</v>
      </c>
      <c r="AT77" s="415">
        <f t="shared" si="58"/>
        <v>3.963817423153944</v>
      </c>
      <c r="AU77" s="415">
        <f t="shared" si="58"/>
        <v>3.963817423153944</v>
      </c>
      <c r="AV77" s="415">
        <f t="shared" si="58"/>
        <v>3.963817423153944</v>
      </c>
      <c r="AW77" s="415">
        <f t="shared" si="58"/>
        <v>3.963817423153944</v>
      </c>
      <c r="AX77" s="415">
        <f t="shared" si="58"/>
        <v>3.963817423153944</v>
      </c>
      <c r="AY77" s="415">
        <f t="shared" si="58"/>
        <v>3.963817423153944</v>
      </c>
      <c r="AZ77" s="415">
        <f t="shared" si="58"/>
        <v>3.963817423153944</v>
      </c>
      <c r="BA77" s="415">
        <f t="shared" si="58"/>
        <v>3.963817423153944</v>
      </c>
      <c r="BB77" s="415">
        <f t="shared" si="58"/>
        <v>3.963817423153944</v>
      </c>
      <c r="BC77" s="415">
        <f t="shared" si="58"/>
        <v>3.963817423153944</v>
      </c>
      <c r="BD77" s="415">
        <f t="shared" si="58"/>
        <v>3.963817423153944</v>
      </c>
      <c r="BE77" s="415">
        <f t="shared" si="58"/>
        <v>3.963817423153944</v>
      </c>
      <c r="BF77" s="415">
        <f t="shared" si="58"/>
        <v>3.963817423153944</v>
      </c>
      <c r="BG77" s="415">
        <f t="shared" si="58"/>
        <v>3.963817423153944</v>
      </c>
      <c r="BH77" s="415">
        <f t="shared" si="58"/>
        <v>3.963817423153944</v>
      </c>
      <c r="BI77" s="415">
        <f t="shared" si="58"/>
        <v>3.963817423153944</v>
      </c>
      <c r="BJ77" s="415">
        <f t="shared" si="58"/>
        <v>3.963817423153944</v>
      </c>
      <c r="BK77" s="415">
        <f t="shared" si="58"/>
        <v>3.963817423153944</v>
      </c>
      <c r="BL77" s="415">
        <f t="shared" si="58"/>
        <v>3.963817423153944</v>
      </c>
      <c r="BM77" s="415">
        <f t="shared" si="58"/>
        <v>3.963817423153944</v>
      </c>
      <c r="BN77" s="415">
        <f t="shared" si="58"/>
        <v>3.963817423153944</v>
      </c>
      <c r="BO77" s="415">
        <f t="shared" si="58"/>
        <v>3.963817423153944</v>
      </c>
      <c r="BP77" s="415">
        <f t="shared" si="58"/>
        <v>3.963817423153944</v>
      </c>
      <c r="BQ77" s="415">
        <f t="shared" si="58"/>
        <v>3.963817423153944</v>
      </c>
      <c r="BR77" s="415">
        <f t="shared" si="58"/>
        <v>3.963817423153944</v>
      </c>
      <c r="BS77" s="415">
        <f t="shared" si="58"/>
        <v>3.963817423153944</v>
      </c>
      <c r="BT77" s="415">
        <f t="shared" si="58"/>
        <v>3.963817423153944</v>
      </c>
      <c r="BU77" s="415">
        <f t="shared" si="58"/>
        <v>3.963817423153944</v>
      </c>
      <c r="BV77" s="415">
        <f t="shared" ref="BV77:DA77" si="59" xml:space="preserve"> $F75 * BV76</f>
        <v>3.963817423153944</v>
      </c>
      <c r="BW77" s="415">
        <f t="shared" si="59"/>
        <v>3.963817423153944</v>
      </c>
      <c r="BX77" s="415">
        <f t="shared" si="59"/>
        <v>3.963817423153944</v>
      </c>
      <c r="BY77" s="415">
        <f t="shared" si="59"/>
        <v>3.963817423153944</v>
      </c>
      <c r="BZ77" s="415">
        <f t="shared" si="59"/>
        <v>3.963817423153944</v>
      </c>
      <c r="CA77" s="415">
        <f t="shared" si="59"/>
        <v>3.963817423153944</v>
      </c>
      <c r="CB77" s="415">
        <f t="shared" si="59"/>
        <v>3.963817423153944</v>
      </c>
      <c r="CC77" s="415">
        <f t="shared" si="59"/>
        <v>3.963817423153944</v>
      </c>
      <c r="CD77" s="415">
        <f t="shared" si="59"/>
        <v>3.963817423153944</v>
      </c>
      <c r="CE77" s="415">
        <f t="shared" si="59"/>
        <v>3.963817423153944</v>
      </c>
      <c r="CF77" s="415">
        <f t="shared" si="59"/>
        <v>3.963817423153944</v>
      </c>
      <c r="CG77" s="415">
        <f t="shared" si="59"/>
        <v>3.963817423153944</v>
      </c>
      <c r="CH77" s="415">
        <f t="shared" si="59"/>
        <v>3.963817423153944</v>
      </c>
      <c r="CI77" s="415">
        <f t="shared" si="59"/>
        <v>3.963817423153944</v>
      </c>
      <c r="CJ77" s="415">
        <f t="shared" si="59"/>
        <v>3.963817423153944</v>
      </c>
      <c r="CK77" s="415">
        <f t="shared" si="59"/>
        <v>3.963817423153944</v>
      </c>
      <c r="CL77" s="415">
        <f t="shared" si="59"/>
        <v>3.963817423153944</v>
      </c>
      <c r="CM77" s="415">
        <f t="shared" si="59"/>
        <v>3.963817423153944</v>
      </c>
      <c r="CN77" s="415">
        <f t="shared" si="59"/>
        <v>3.963817423153944</v>
      </c>
      <c r="CO77" s="415">
        <f t="shared" si="59"/>
        <v>3.963817423153944</v>
      </c>
      <c r="CP77" s="415">
        <f t="shared" si="59"/>
        <v>3.963817423153944</v>
      </c>
      <c r="CQ77" s="415">
        <f t="shared" si="59"/>
        <v>3.963817423153944</v>
      </c>
      <c r="CR77" s="415">
        <f t="shared" si="59"/>
        <v>3.963817423153944</v>
      </c>
      <c r="CS77" s="415">
        <f t="shared" si="59"/>
        <v>3.963817423153944</v>
      </c>
      <c r="CT77" s="415">
        <f t="shared" si="59"/>
        <v>3.963817423153944</v>
      </c>
      <c r="CU77" s="415">
        <f t="shared" si="59"/>
        <v>3.963817423153944</v>
      </c>
      <c r="CV77" s="415">
        <f t="shared" si="59"/>
        <v>3.963817423153944</v>
      </c>
      <c r="CW77" s="415">
        <f t="shared" si="59"/>
        <v>3.963817423153944</v>
      </c>
      <c r="CX77" s="415">
        <f t="shared" si="59"/>
        <v>3.963817423153944</v>
      </c>
      <c r="CY77" s="415">
        <f t="shared" si="59"/>
        <v>3.963817423153944</v>
      </c>
      <c r="CZ77" s="415">
        <f t="shared" si="59"/>
        <v>3.963817423153944</v>
      </c>
      <c r="DA77" s="415">
        <f t="shared" si="59"/>
        <v>3.963817423153944</v>
      </c>
      <c r="DB77" s="415">
        <f t="shared" ref="DB77:EG77" si="60" xml:space="preserve"> $F75 * DB76</f>
        <v>3.963817423153944</v>
      </c>
      <c r="DC77" s="415">
        <f t="shared" si="60"/>
        <v>3.963817423153944</v>
      </c>
      <c r="DD77" s="415">
        <f t="shared" si="60"/>
        <v>3.963817423153944</v>
      </c>
      <c r="DE77" s="415">
        <f t="shared" si="60"/>
        <v>3.963817423153944</v>
      </c>
      <c r="DF77" s="415">
        <f t="shared" si="60"/>
        <v>3.963817423153944</v>
      </c>
      <c r="DG77" s="415">
        <f t="shared" si="60"/>
        <v>3.963817423153944</v>
      </c>
      <c r="DH77" s="415">
        <f t="shared" si="60"/>
        <v>3.963817423153944</v>
      </c>
      <c r="DI77" s="415">
        <f t="shared" si="60"/>
        <v>3.963817423153944</v>
      </c>
      <c r="DJ77" s="415">
        <f t="shared" si="60"/>
        <v>3.963817423153944</v>
      </c>
      <c r="DK77" s="415">
        <f t="shared" si="60"/>
        <v>3.963817423153944</v>
      </c>
      <c r="DL77" s="415">
        <f t="shared" si="60"/>
        <v>3.963817423153944</v>
      </c>
      <c r="DM77" s="415">
        <f t="shared" si="60"/>
        <v>3.963817423153944</v>
      </c>
      <c r="DN77" s="415">
        <f t="shared" si="60"/>
        <v>3.963817423153944</v>
      </c>
      <c r="DO77" s="415">
        <f t="shared" si="60"/>
        <v>3.963817423153944</v>
      </c>
      <c r="DP77" s="415">
        <f t="shared" si="60"/>
        <v>3.963817423153944</v>
      </c>
      <c r="DQ77" s="415">
        <f t="shared" si="60"/>
        <v>3.963817423153944</v>
      </c>
      <c r="DR77" s="415">
        <f t="shared" si="60"/>
        <v>2.4818389523619655</v>
      </c>
      <c r="DS77" s="415">
        <f t="shared" si="60"/>
        <v>0</v>
      </c>
      <c r="DT77" s="415">
        <f t="shared" si="60"/>
        <v>0</v>
      </c>
      <c r="DU77" s="415">
        <f t="shared" si="60"/>
        <v>0</v>
      </c>
      <c r="DV77" s="415">
        <f t="shared" si="60"/>
        <v>0</v>
      </c>
      <c r="DW77" s="415">
        <f t="shared" si="60"/>
        <v>0</v>
      </c>
      <c r="DX77" s="415">
        <f t="shared" si="60"/>
        <v>0</v>
      </c>
      <c r="DY77" s="415">
        <f t="shared" si="60"/>
        <v>0</v>
      </c>
      <c r="DZ77" s="415">
        <f t="shared" si="60"/>
        <v>0</v>
      </c>
      <c r="EA77" s="415">
        <f t="shared" si="60"/>
        <v>0</v>
      </c>
      <c r="EB77" s="415">
        <f t="shared" si="60"/>
        <v>0</v>
      </c>
      <c r="EC77" s="415">
        <f t="shared" si="60"/>
        <v>0</v>
      </c>
      <c r="ED77" s="415">
        <f t="shared" si="60"/>
        <v>0</v>
      </c>
      <c r="EE77" s="415">
        <f t="shared" si="60"/>
        <v>0</v>
      </c>
      <c r="EF77" s="415">
        <f t="shared" si="60"/>
        <v>0</v>
      </c>
      <c r="EG77" s="415">
        <f t="shared" si="60"/>
        <v>0</v>
      </c>
      <c r="EH77" s="415">
        <f xml:space="preserve"> $F75 * EH76</f>
        <v>0</v>
      </c>
    </row>
    <row r="78" spans="2:138" s="875" customFormat="1" ht="15" customHeight="1" outlineLevel="1" x14ac:dyDescent="0.35">
      <c r="E78" s="414"/>
      <c r="F78" s="414"/>
      <c r="G78" s="414"/>
      <c r="H78" s="414"/>
      <c r="I78" s="414"/>
      <c r="J78" s="414"/>
      <c r="K78" s="414"/>
      <c r="L78" s="414"/>
      <c r="M78" s="414"/>
      <c r="N78" s="414"/>
      <c r="O78" s="414"/>
      <c r="P78" s="414"/>
      <c r="Q78" s="414"/>
      <c r="R78" s="414"/>
      <c r="S78" s="414"/>
      <c r="T78" s="414"/>
      <c r="U78" s="414"/>
      <c r="V78" s="414"/>
      <c r="W78" s="414"/>
      <c r="X78" s="414"/>
      <c r="Y78" s="414"/>
      <c r="Z78" s="414"/>
      <c r="AA78" s="414"/>
      <c r="AB78" s="414"/>
      <c r="AC78" s="414"/>
      <c r="AD78" s="414"/>
      <c r="AE78" s="414"/>
      <c r="AF78" s="414"/>
      <c r="AG78" s="414"/>
      <c r="AH78" s="414"/>
      <c r="AI78" s="414"/>
      <c r="AJ78" s="414"/>
      <c r="AK78" s="414"/>
      <c r="AL78" s="414"/>
      <c r="AM78" s="414"/>
      <c r="AN78" s="414"/>
      <c r="AO78" s="414"/>
      <c r="AP78" s="414"/>
      <c r="AQ78" s="414"/>
      <c r="AR78" s="414"/>
      <c r="AS78" s="414"/>
      <c r="AT78" s="414"/>
      <c r="AU78" s="414"/>
      <c r="AV78" s="414"/>
      <c r="AW78" s="414"/>
      <c r="AX78" s="414"/>
      <c r="AY78" s="414"/>
      <c r="AZ78" s="414"/>
      <c r="BA78" s="414"/>
      <c r="BB78" s="414"/>
      <c r="BC78" s="414"/>
      <c r="BD78" s="414"/>
      <c r="BE78" s="414"/>
      <c r="BF78" s="414"/>
      <c r="BG78" s="414"/>
      <c r="BH78" s="414"/>
      <c r="BI78" s="414"/>
      <c r="BJ78" s="414"/>
      <c r="BK78" s="414"/>
      <c r="BL78" s="414"/>
      <c r="BM78" s="414"/>
      <c r="BN78" s="414"/>
      <c r="BO78" s="414"/>
      <c r="BP78" s="414"/>
      <c r="BQ78" s="414"/>
      <c r="BR78" s="414"/>
      <c r="BS78" s="414"/>
      <c r="BT78" s="414"/>
      <c r="BU78" s="414"/>
      <c r="BV78" s="414"/>
      <c r="BW78" s="414"/>
      <c r="BX78" s="414"/>
      <c r="BY78" s="414"/>
      <c r="BZ78" s="414"/>
      <c r="CA78" s="414"/>
      <c r="CB78" s="414"/>
      <c r="CC78" s="414"/>
      <c r="CD78" s="414"/>
      <c r="CE78" s="414"/>
      <c r="CF78" s="414"/>
      <c r="CG78" s="414"/>
      <c r="CH78" s="414"/>
      <c r="CI78" s="414"/>
      <c r="CJ78" s="414"/>
      <c r="CK78" s="414"/>
      <c r="CL78" s="414"/>
      <c r="CM78" s="414"/>
      <c r="CN78" s="414"/>
      <c r="CO78" s="414"/>
      <c r="CP78" s="414"/>
      <c r="CQ78" s="414"/>
      <c r="CR78" s="414"/>
      <c r="CS78" s="414"/>
      <c r="CT78" s="414"/>
      <c r="CU78" s="414"/>
      <c r="CV78" s="414"/>
      <c r="CW78" s="414"/>
      <c r="CX78" s="414"/>
      <c r="CY78" s="414"/>
      <c r="CZ78" s="414"/>
      <c r="DA78" s="414"/>
      <c r="DB78" s="414"/>
      <c r="DC78" s="414"/>
      <c r="DD78" s="414"/>
      <c r="DE78" s="414"/>
      <c r="DF78" s="414"/>
      <c r="DG78" s="414"/>
      <c r="DH78" s="414"/>
      <c r="DI78" s="414"/>
      <c r="DJ78" s="414"/>
      <c r="DK78" s="414"/>
      <c r="DL78" s="414"/>
      <c r="DM78" s="414"/>
      <c r="DN78" s="414"/>
      <c r="DO78" s="414"/>
      <c r="DP78" s="414"/>
      <c r="DQ78" s="414"/>
      <c r="DR78" s="414"/>
      <c r="DS78" s="414"/>
      <c r="DT78" s="414"/>
      <c r="DU78" s="414"/>
      <c r="DV78" s="414"/>
      <c r="DW78" s="414"/>
      <c r="DX78" s="414"/>
      <c r="DY78" s="414"/>
      <c r="DZ78" s="414"/>
      <c r="EA78" s="414"/>
      <c r="EB78" s="414"/>
      <c r="EC78" s="414"/>
      <c r="ED78" s="414"/>
      <c r="EE78" s="414"/>
      <c r="EF78" s="414"/>
      <c r="EG78" s="414"/>
      <c r="EH78" s="414"/>
    </row>
    <row r="79" spans="2:138" s="463" customFormat="1" ht="15" customHeight="1" outlineLevel="1" x14ac:dyDescent="0.35">
      <c r="E79" s="464" t="str">
        <f xml:space="preserve"> 'Monthly Financials'!E$73</f>
        <v>Total Revenue excl. GST (On Cash Basis)</v>
      </c>
      <c r="F79" s="464">
        <f xml:space="preserve"> 'Monthly Financials'!F$73</f>
        <v>0</v>
      </c>
      <c r="G79" s="464" t="str">
        <f xml:space="preserve"> 'Monthly Financials'!G$73</f>
        <v>INR Cr</v>
      </c>
      <c r="H79" s="464">
        <f xml:space="preserve"> 'Monthly Financials'!H$73</f>
        <v>2487.1872557408446</v>
      </c>
      <c r="I79" s="464">
        <f xml:space="preserve"> 'Monthly Financials'!I$73</f>
        <v>0</v>
      </c>
      <c r="J79" s="464">
        <f xml:space="preserve"> 'Monthly Financials'!J$73</f>
        <v>0</v>
      </c>
      <c r="K79" s="464">
        <f xml:space="preserve"> 'Monthly Financials'!K$73</f>
        <v>0</v>
      </c>
      <c r="L79" s="464">
        <f xml:space="preserve"> 'Monthly Financials'!L$73</f>
        <v>0</v>
      </c>
      <c r="M79" s="464">
        <f xml:space="preserve"> 'Monthly Financials'!M$73</f>
        <v>0</v>
      </c>
      <c r="N79" s="464">
        <f xml:space="preserve"> 'Monthly Financials'!N$73</f>
        <v>0</v>
      </c>
      <c r="O79" s="464">
        <f xml:space="preserve"> 'Monthly Financials'!O$73</f>
        <v>0</v>
      </c>
      <c r="P79" s="464">
        <f xml:space="preserve"> 'Monthly Financials'!P$73</f>
        <v>0</v>
      </c>
      <c r="Q79" s="464">
        <f xml:space="preserve"> 'Monthly Financials'!Q$73</f>
        <v>3.4945304118402265</v>
      </c>
      <c r="R79" s="464">
        <f xml:space="preserve"> 'Monthly Financials'!R$73</f>
        <v>0</v>
      </c>
      <c r="S79" s="464">
        <f xml:space="preserve"> 'Monthly Financials'!S$73</f>
        <v>0.39234307658340001</v>
      </c>
      <c r="T79" s="464">
        <f xml:space="preserve"> 'Monthly Financials'!T$73</f>
        <v>19.012075497010109</v>
      </c>
      <c r="U79" s="464">
        <f xml:space="preserve"> 'Monthly Financials'!U$73</f>
        <v>1.7130420811834</v>
      </c>
      <c r="V79" s="464">
        <f xml:space="preserve"> 'Monthly Financials'!V$73</f>
        <v>2.4131716739833999</v>
      </c>
      <c r="W79" s="464">
        <f xml:space="preserve"> 'Monthly Financials'!W$73</f>
        <v>26.214589222737363</v>
      </c>
      <c r="X79" s="464">
        <f xml:space="preserve"> 'Monthly Financials'!X$73</f>
        <v>3.9725512215833998</v>
      </c>
      <c r="Y79" s="464">
        <f xml:space="preserve"> 'Monthly Financials'!Y$73</f>
        <v>5.0068335745833998</v>
      </c>
      <c r="Z79" s="464">
        <f xml:space="preserve"> 'Monthly Financials'!Z$73</f>
        <v>44.364227792056511</v>
      </c>
      <c r="AA79" s="464">
        <f xml:space="preserve"> 'Monthly Financials'!AA$73</f>
        <v>7.6561876018833992</v>
      </c>
      <c r="AB79" s="464">
        <f xml:space="preserve"> 'Monthly Financials'!AB$73</f>
        <v>9.2871713123833999</v>
      </c>
      <c r="AC79" s="464">
        <f xml:space="preserve"> 'Monthly Financials'!AC$73</f>
        <v>48.444338721927693</v>
      </c>
      <c r="AD79" s="464">
        <f xml:space="preserve"> 'Monthly Financials'!AD$73</f>
        <v>12.2554900613305</v>
      </c>
      <c r="AE79" s="464">
        <f xml:space="preserve"> 'Monthly Financials'!AE$73</f>
        <v>13.488672866830502</v>
      </c>
      <c r="AF79" s="464">
        <f xml:space="preserve"> 'Monthly Financials'!AF$73</f>
        <v>47.673079290485695</v>
      </c>
      <c r="AG79" s="464">
        <f xml:space="preserve"> 'Monthly Financials'!AG$73</f>
        <v>15.955038477830499</v>
      </c>
      <c r="AH79" s="464">
        <f xml:space="preserve"> 'Monthly Financials'!AH$73</f>
        <v>17.188221283330499</v>
      </c>
      <c r="AI79" s="464">
        <f xml:space="preserve"> 'Monthly Financials'!AI$73</f>
        <v>51.372627706985696</v>
      </c>
      <c r="AJ79" s="464">
        <f xml:space="preserve"> 'Monthly Financials'!AJ$73</f>
        <v>19.6545868943305</v>
      </c>
      <c r="AK79" s="464">
        <f xml:space="preserve"> 'Monthly Financials'!AK$73</f>
        <v>20.8877696998305</v>
      </c>
      <c r="AL79" s="464">
        <f xml:space="preserve"> 'Monthly Financials'!AL$73</f>
        <v>32.116541606009179</v>
      </c>
      <c r="AM79" s="464">
        <f xml:space="preserve"> 'Monthly Financials'!AM$73</f>
        <v>22.021207906410801</v>
      </c>
      <c r="AN79" s="464">
        <f xml:space="preserve"> 'Monthly Financials'!AN$73</f>
        <v>265.09712316064804</v>
      </c>
      <c r="AO79" s="464">
        <f xml:space="preserve"> 'Monthly Financials'!AO$73</f>
        <v>22.021207906410801</v>
      </c>
      <c r="AP79" s="464">
        <f xml:space="preserve"> 'Monthly Financials'!AP$73</f>
        <v>22.021207906410801</v>
      </c>
      <c r="AQ79" s="464">
        <f xml:space="preserve"> 'Monthly Financials'!AQ$73</f>
        <v>22.021207906410801</v>
      </c>
      <c r="AR79" s="464">
        <f xml:space="preserve"> 'Monthly Financials'!AR$73</f>
        <v>22.021207906410801</v>
      </c>
      <c r="AS79" s="464">
        <f xml:space="preserve"> 'Monthly Financials'!AS$73</f>
        <v>22.021207906410801</v>
      </c>
      <c r="AT79" s="464">
        <f xml:space="preserve"> 'Monthly Financials'!AT$73</f>
        <v>22.021207906410801</v>
      </c>
      <c r="AU79" s="464">
        <f xml:space="preserve"> 'Monthly Financials'!AU$73</f>
        <v>22.021207906410801</v>
      </c>
      <c r="AV79" s="464">
        <f xml:space="preserve"> 'Monthly Financials'!AV$73</f>
        <v>22.021207906410801</v>
      </c>
      <c r="AW79" s="464">
        <f xml:space="preserve"> 'Monthly Financials'!AW$73</f>
        <v>22.021207906410801</v>
      </c>
      <c r="AX79" s="464">
        <f xml:space="preserve"> 'Monthly Financials'!AX$73</f>
        <v>22.021207906410801</v>
      </c>
      <c r="AY79" s="464">
        <f xml:space="preserve"> 'Monthly Financials'!AY$73</f>
        <v>22.021207906410801</v>
      </c>
      <c r="AZ79" s="464">
        <f xml:space="preserve"> 'Monthly Financials'!AZ$73</f>
        <v>22.021207906410801</v>
      </c>
      <c r="BA79" s="464">
        <f xml:space="preserve"> 'Monthly Financials'!BA$73</f>
        <v>22.021207906410801</v>
      </c>
      <c r="BB79" s="464">
        <f xml:space="preserve"> 'Monthly Financials'!BB$73</f>
        <v>22.021207906410801</v>
      </c>
      <c r="BC79" s="464">
        <f xml:space="preserve"> 'Monthly Financials'!BC$73</f>
        <v>22.021207906410801</v>
      </c>
      <c r="BD79" s="464">
        <f xml:space="preserve"> 'Monthly Financials'!BD$73</f>
        <v>22.021207906410801</v>
      </c>
      <c r="BE79" s="464">
        <f xml:space="preserve"> 'Monthly Financials'!BE$73</f>
        <v>22.021207906410801</v>
      </c>
      <c r="BF79" s="464">
        <f xml:space="preserve"> 'Monthly Financials'!BF$73</f>
        <v>22.021207906410801</v>
      </c>
      <c r="BG79" s="464">
        <f xml:space="preserve"> 'Monthly Financials'!BG$73</f>
        <v>22.021207906410801</v>
      </c>
      <c r="BH79" s="464">
        <f xml:space="preserve"> 'Monthly Financials'!BH$73</f>
        <v>22.021207906410801</v>
      </c>
      <c r="BI79" s="464">
        <f xml:space="preserve"> 'Monthly Financials'!BI$73</f>
        <v>22.021207906410801</v>
      </c>
      <c r="BJ79" s="464">
        <f xml:space="preserve"> 'Monthly Financials'!BJ$73</f>
        <v>22.021207906410801</v>
      </c>
      <c r="BK79" s="464">
        <f xml:space="preserve"> 'Monthly Financials'!BK$73</f>
        <v>22.021207906410801</v>
      </c>
      <c r="BL79" s="464">
        <f xml:space="preserve"> 'Monthly Financials'!BL$73</f>
        <v>22.021207906410801</v>
      </c>
      <c r="BM79" s="464">
        <f xml:space="preserve"> 'Monthly Financials'!BM$73</f>
        <v>22.021207906410801</v>
      </c>
      <c r="BN79" s="464">
        <f xml:space="preserve"> 'Monthly Financials'!BN$73</f>
        <v>22.021207906410801</v>
      </c>
      <c r="BO79" s="464">
        <f xml:space="preserve"> 'Monthly Financials'!BO$73</f>
        <v>22.021207906410801</v>
      </c>
      <c r="BP79" s="464">
        <f xml:space="preserve"> 'Monthly Financials'!BP$73</f>
        <v>22.021207906410801</v>
      </c>
      <c r="BQ79" s="464">
        <f xml:space="preserve"> 'Monthly Financials'!BQ$73</f>
        <v>22.021207906410801</v>
      </c>
      <c r="BR79" s="464">
        <f xml:space="preserve"> 'Monthly Financials'!BR$73</f>
        <v>22.021207906410801</v>
      </c>
      <c r="BS79" s="464">
        <f xml:space="preserve"> 'Monthly Financials'!BS$73</f>
        <v>22.021207906410801</v>
      </c>
      <c r="BT79" s="464">
        <f xml:space="preserve"> 'Monthly Financials'!BT$73</f>
        <v>22.021207906410801</v>
      </c>
      <c r="BU79" s="464">
        <f xml:space="preserve"> 'Monthly Financials'!BU$73</f>
        <v>22.021207906410801</v>
      </c>
      <c r="BV79" s="464">
        <f xml:space="preserve"> 'Monthly Financials'!BV$73</f>
        <v>22.021207906410801</v>
      </c>
      <c r="BW79" s="464">
        <f xml:space="preserve"> 'Monthly Financials'!BW$73</f>
        <v>22.021207906410801</v>
      </c>
      <c r="BX79" s="464">
        <f xml:space="preserve"> 'Monthly Financials'!BX$73</f>
        <v>22.021207906410801</v>
      </c>
      <c r="BY79" s="464">
        <f xml:space="preserve"> 'Monthly Financials'!BY$73</f>
        <v>22.021207906410801</v>
      </c>
      <c r="BZ79" s="464">
        <f xml:space="preserve"> 'Monthly Financials'!BZ$73</f>
        <v>22.021207906410801</v>
      </c>
      <c r="CA79" s="464">
        <f xml:space="preserve"> 'Monthly Financials'!CA$73</f>
        <v>22.021207906410801</v>
      </c>
      <c r="CB79" s="464">
        <f xml:space="preserve"> 'Monthly Financials'!CB$73</f>
        <v>22.021207906410801</v>
      </c>
      <c r="CC79" s="464">
        <f xml:space="preserve"> 'Monthly Financials'!CC$73</f>
        <v>22.021207906410801</v>
      </c>
      <c r="CD79" s="464">
        <f xml:space="preserve"> 'Monthly Financials'!CD$73</f>
        <v>22.021207906410801</v>
      </c>
      <c r="CE79" s="464">
        <f xml:space="preserve"> 'Monthly Financials'!CE$73</f>
        <v>22.021207906410801</v>
      </c>
      <c r="CF79" s="464">
        <f xml:space="preserve"> 'Monthly Financials'!CF$73</f>
        <v>22.021207906410801</v>
      </c>
      <c r="CG79" s="464">
        <f xml:space="preserve"> 'Monthly Financials'!CG$73</f>
        <v>22.021207906410801</v>
      </c>
      <c r="CH79" s="464">
        <f xml:space="preserve"> 'Monthly Financials'!CH$73</f>
        <v>22.021207906410801</v>
      </c>
      <c r="CI79" s="464">
        <f xml:space="preserve"> 'Monthly Financials'!CI$73</f>
        <v>22.021207906410801</v>
      </c>
      <c r="CJ79" s="464">
        <f xml:space="preserve"> 'Monthly Financials'!CJ$73</f>
        <v>22.021207906410801</v>
      </c>
      <c r="CK79" s="464">
        <f xml:space="preserve"> 'Monthly Financials'!CK$73</f>
        <v>22.021207906410801</v>
      </c>
      <c r="CL79" s="464">
        <f xml:space="preserve"> 'Monthly Financials'!CL$73</f>
        <v>22.021207906410801</v>
      </c>
      <c r="CM79" s="464">
        <f xml:space="preserve"> 'Monthly Financials'!CM$73</f>
        <v>22.021207906410801</v>
      </c>
      <c r="CN79" s="464">
        <f xml:space="preserve"> 'Monthly Financials'!CN$73</f>
        <v>22.021207906410801</v>
      </c>
      <c r="CO79" s="464">
        <f xml:space="preserve"> 'Monthly Financials'!CO$73</f>
        <v>22.021207906410801</v>
      </c>
      <c r="CP79" s="464">
        <f xml:space="preserve"> 'Monthly Financials'!CP$73</f>
        <v>22.021207906410801</v>
      </c>
      <c r="CQ79" s="464">
        <f xml:space="preserve"> 'Monthly Financials'!CQ$73</f>
        <v>22.021207906410801</v>
      </c>
      <c r="CR79" s="464">
        <f xml:space="preserve"> 'Monthly Financials'!CR$73</f>
        <v>22.021207906410801</v>
      </c>
      <c r="CS79" s="464">
        <f xml:space="preserve"> 'Monthly Financials'!CS$73</f>
        <v>22.021207906410801</v>
      </c>
      <c r="CT79" s="464">
        <f xml:space="preserve"> 'Monthly Financials'!CT$73</f>
        <v>22.021207906410801</v>
      </c>
      <c r="CU79" s="464">
        <f xml:space="preserve"> 'Monthly Financials'!CU$73</f>
        <v>22.021207906410801</v>
      </c>
      <c r="CV79" s="464">
        <f xml:space="preserve"> 'Monthly Financials'!CV$73</f>
        <v>22.021207906410801</v>
      </c>
      <c r="CW79" s="464">
        <f xml:space="preserve"> 'Monthly Financials'!CW$73</f>
        <v>22.021207906410801</v>
      </c>
      <c r="CX79" s="464">
        <f xml:space="preserve"> 'Monthly Financials'!CX$73</f>
        <v>22.021207906410801</v>
      </c>
      <c r="CY79" s="464">
        <f xml:space="preserve"> 'Monthly Financials'!CY$73</f>
        <v>22.021207906410801</v>
      </c>
      <c r="CZ79" s="464">
        <f xml:space="preserve"> 'Monthly Financials'!CZ$73</f>
        <v>22.021207906410801</v>
      </c>
      <c r="DA79" s="464">
        <f xml:space="preserve"> 'Monthly Financials'!DA$73</f>
        <v>22.021207906410801</v>
      </c>
      <c r="DB79" s="464">
        <f xml:space="preserve"> 'Monthly Financials'!DB$73</f>
        <v>22.021207906410801</v>
      </c>
      <c r="DC79" s="464">
        <f xml:space="preserve"> 'Monthly Financials'!DC$73</f>
        <v>22.021207906410801</v>
      </c>
      <c r="DD79" s="464">
        <f xml:space="preserve"> 'Monthly Financials'!DD$73</f>
        <v>22.021207906410801</v>
      </c>
      <c r="DE79" s="464">
        <f xml:space="preserve"> 'Monthly Financials'!DE$73</f>
        <v>22.021207906410801</v>
      </c>
      <c r="DF79" s="464">
        <f xml:space="preserve"> 'Monthly Financials'!DF$73</f>
        <v>22.021207906410801</v>
      </c>
      <c r="DG79" s="464">
        <f xml:space="preserve"> 'Monthly Financials'!DG$73</f>
        <v>22.021207906410801</v>
      </c>
      <c r="DH79" s="464">
        <f xml:space="preserve"> 'Monthly Financials'!DH$73</f>
        <v>22.021207906410801</v>
      </c>
      <c r="DI79" s="464">
        <f xml:space="preserve"> 'Monthly Financials'!DI$73</f>
        <v>22.021207906410801</v>
      </c>
      <c r="DJ79" s="464">
        <f xml:space="preserve"> 'Monthly Financials'!DJ$73</f>
        <v>22.021207906410801</v>
      </c>
      <c r="DK79" s="464">
        <f xml:space="preserve"> 'Monthly Financials'!DK$73</f>
        <v>22.021207906410801</v>
      </c>
      <c r="DL79" s="464">
        <f xml:space="preserve"> 'Monthly Financials'!DL$73</f>
        <v>22.021207906410801</v>
      </c>
      <c r="DM79" s="464">
        <f xml:space="preserve"> 'Monthly Financials'!DM$73</f>
        <v>22.021207906410801</v>
      </c>
      <c r="DN79" s="464">
        <f xml:space="preserve"> 'Monthly Financials'!DN$73</f>
        <v>22.021207906410801</v>
      </c>
      <c r="DO79" s="464">
        <f xml:space="preserve"> 'Monthly Financials'!DO$73</f>
        <v>22.021207906410801</v>
      </c>
      <c r="DP79" s="464">
        <f xml:space="preserve"> 'Monthly Financials'!DP$73</f>
        <v>22.021207906410801</v>
      </c>
      <c r="DQ79" s="464">
        <f xml:space="preserve"> 'Monthly Financials'!DQ$73</f>
        <v>22.021207906410801</v>
      </c>
      <c r="DR79" s="464">
        <f xml:space="preserve"> 'Monthly Financials'!DR$73</f>
        <v>13.787994179788699</v>
      </c>
      <c r="DS79" s="464">
        <f xml:space="preserve"> 'Monthly Financials'!DS$73</f>
        <v>0</v>
      </c>
      <c r="DT79" s="464">
        <f xml:space="preserve"> 'Monthly Financials'!DT$73</f>
        <v>0</v>
      </c>
      <c r="DU79" s="464">
        <f xml:space="preserve"> 'Monthly Financials'!DU$73</f>
        <v>0</v>
      </c>
      <c r="DV79" s="464">
        <f xml:space="preserve"> 'Monthly Financials'!DV$73</f>
        <v>0</v>
      </c>
      <c r="DW79" s="464">
        <f xml:space="preserve"> 'Monthly Financials'!DW$73</f>
        <v>0</v>
      </c>
      <c r="DX79" s="464">
        <f xml:space="preserve"> 'Monthly Financials'!DX$73</f>
        <v>0</v>
      </c>
      <c r="DY79" s="464">
        <f xml:space="preserve"> 'Monthly Financials'!DY$73</f>
        <v>0</v>
      </c>
      <c r="DZ79" s="464">
        <f xml:space="preserve"> 'Monthly Financials'!DZ$73</f>
        <v>0</v>
      </c>
      <c r="EA79" s="464">
        <f xml:space="preserve"> 'Monthly Financials'!EA$73</f>
        <v>0</v>
      </c>
      <c r="EB79" s="464">
        <f xml:space="preserve"> 'Monthly Financials'!EB$73</f>
        <v>0</v>
      </c>
      <c r="EC79" s="464">
        <f xml:space="preserve"> 'Monthly Financials'!EC$73</f>
        <v>0</v>
      </c>
      <c r="ED79" s="464">
        <f xml:space="preserve"> 'Monthly Financials'!ED$73</f>
        <v>0</v>
      </c>
      <c r="EE79" s="464">
        <f xml:space="preserve"> 'Monthly Financials'!EE$73</f>
        <v>0</v>
      </c>
      <c r="EF79" s="464">
        <f xml:space="preserve"> 'Monthly Financials'!EF$73</f>
        <v>0</v>
      </c>
      <c r="EG79" s="464">
        <f xml:space="preserve"> 'Monthly Financials'!EG$73</f>
        <v>0</v>
      </c>
      <c r="EH79" s="464">
        <f xml:space="preserve"> 'Monthly Financials'!EH$73</f>
        <v>0</v>
      </c>
    </row>
    <row r="80" spans="2:138" s="463" customFormat="1" ht="15" customHeight="1" outlineLevel="1" x14ac:dyDescent="0.35">
      <c r="E80" s="463" t="str">
        <f xml:space="preserve"> 'Monthly Financials'!E$77</f>
        <v>GST on revenue</v>
      </c>
      <c r="F80" s="463">
        <f xml:space="preserve"> 'Monthly Financials'!F$77</f>
        <v>0</v>
      </c>
      <c r="G80" s="463" t="str">
        <f xml:space="preserve"> 'Monthly Financials'!G$77</f>
        <v>INR Cr</v>
      </c>
      <c r="H80" s="463">
        <f xml:space="preserve"> 'Monthly Financials'!H$77</f>
        <v>447.69370603335238</v>
      </c>
      <c r="I80" s="463">
        <f xml:space="preserve"> 'Monthly Financials'!I$77</f>
        <v>0</v>
      </c>
      <c r="J80" s="463">
        <f xml:space="preserve"> 'Monthly Financials'!J$77</f>
        <v>0</v>
      </c>
      <c r="K80" s="463">
        <f xml:space="preserve"> 'Monthly Financials'!K$77</f>
        <v>0</v>
      </c>
      <c r="L80" s="463">
        <f xml:space="preserve"> 'Monthly Financials'!L$77</f>
        <v>0</v>
      </c>
      <c r="M80" s="463">
        <f xml:space="preserve"> 'Monthly Financials'!M$77</f>
        <v>0</v>
      </c>
      <c r="N80" s="463">
        <f xml:space="preserve"> 'Monthly Financials'!N$77</f>
        <v>0</v>
      </c>
      <c r="O80" s="463">
        <f xml:space="preserve"> 'Monthly Financials'!O$77</f>
        <v>0</v>
      </c>
      <c r="P80" s="463">
        <f xml:space="preserve"> 'Monthly Financials'!P$77</f>
        <v>0</v>
      </c>
      <c r="Q80" s="463">
        <f xml:space="preserve"> 'Monthly Financials'!Q$77</f>
        <v>0.6290154741312407</v>
      </c>
      <c r="R80" s="463">
        <f xml:space="preserve"> 'Monthly Financials'!R$77</f>
        <v>0</v>
      </c>
      <c r="S80" s="463">
        <f xml:space="preserve"> 'Monthly Financials'!S$77</f>
        <v>7.0621753785011995E-2</v>
      </c>
      <c r="T80" s="463">
        <f xml:space="preserve"> 'Monthly Financials'!T$77</f>
        <v>3.4221735894618193</v>
      </c>
      <c r="U80" s="463">
        <f xml:space="preserve"> 'Monthly Financials'!U$77</f>
        <v>0.30834757461301199</v>
      </c>
      <c r="V80" s="463">
        <f xml:space="preserve"> 'Monthly Financials'!V$77</f>
        <v>0.43437090131701195</v>
      </c>
      <c r="W80" s="463">
        <f xml:space="preserve"> 'Monthly Financials'!W$77</f>
        <v>4.718626060092725</v>
      </c>
      <c r="X80" s="463">
        <f xml:space="preserve"> 'Monthly Financials'!X$77</f>
        <v>0.71505921988501198</v>
      </c>
      <c r="Y80" s="463">
        <f xml:space="preserve"> 'Monthly Financials'!Y$77</f>
        <v>0.9012300434250119</v>
      </c>
      <c r="Z80" s="463">
        <f xml:space="preserve"> 'Monthly Financials'!Z$77</f>
        <v>7.9855610025701713</v>
      </c>
      <c r="AA80" s="463">
        <f xml:space="preserve"> 'Monthly Financials'!AA$77</f>
        <v>1.3781137683390119</v>
      </c>
      <c r="AB80" s="463">
        <f xml:space="preserve"> 'Monthly Financials'!AB$77</f>
        <v>1.6716908362290119</v>
      </c>
      <c r="AC80" s="463">
        <f xml:space="preserve"> 'Monthly Financials'!AC$77</f>
        <v>8.7199809699469846</v>
      </c>
      <c r="AD80" s="463">
        <f xml:space="preserve"> 'Monthly Financials'!AD$77</f>
        <v>2.2059882110394899</v>
      </c>
      <c r="AE80" s="463">
        <f xml:space="preserve"> 'Monthly Financials'!AE$77</f>
        <v>2.4279611160294903</v>
      </c>
      <c r="AF80" s="463">
        <f xml:space="preserve"> 'Monthly Financials'!AF$77</f>
        <v>8.5811542722874243</v>
      </c>
      <c r="AG80" s="463">
        <f xml:space="preserve"> 'Monthly Financials'!AG$77</f>
        <v>2.8719069260094896</v>
      </c>
      <c r="AH80" s="463">
        <f xml:space="preserve"> 'Monthly Financials'!AH$77</f>
        <v>3.0938798309994899</v>
      </c>
      <c r="AI80" s="463">
        <f xml:space="preserve"> 'Monthly Financials'!AI$77</f>
        <v>9.2470729872574253</v>
      </c>
      <c r="AJ80" s="463">
        <f xml:space="preserve"> 'Monthly Financials'!AJ$77</f>
        <v>3.5378256409794897</v>
      </c>
      <c r="AK80" s="463">
        <f xml:space="preserve"> 'Monthly Financials'!AK$77</f>
        <v>3.75979854596949</v>
      </c>
      <c r="AL80" s="463">
        <f xml:space="preserve"> 'Monthly Financials'!AL$77</f>
        <v>5.7809774890816517</v>
      </c>
      <c r="AM80" s="463">
        <f xml:space="preserve"> 'Monthly Financials'!AM$77</f>
        <v>3.963817423153944</v>
      </c>
      <c r="AN80" s="463">
        <f xml:space="preserve"> 'Monthly Financials'!AN$77</f>
        <v>47.717482168916646</v>
      </c>
      <c r="AO80" s="463">
        <f xml:space="preserve"> 'Monthly Financials'!AO$77</f>
        <v>3.963817423153944</v>
      </c>
      <c r="AP80" s="463">
        <f xml:space="preserve"> 'Monthly Financials'!AP$77</f>
        <v>3.963817423153944</v>
      </c>
      <c r="AQ80" s="463">
        <f xml:space="preserve"> 'Monthly Financials'!AQ$77</f>
        <v>3.963817423153944</v>
      </c>
      <c r="AR80" s="463">
        <f xml:space="preserve"> 'Monthly Financials'!AR$77</f>
        <v>3.963817423153944</v>
      </c>
      <c r="AS80" s="463">
        <f xml:space="preserve"> 'Monthly Financials'!AS$77</f>
        <v>3.963817423153944</v>
      </c>
      <c r="AT80" s="463">
        <f xml:space="preserve"> 'Monthly Financials'!AT$77</f>
        <v>3.963817423153944</v>
      </c>
      <c r="AU80" s="463">
        <f xml:space="preserve"> 'Monthly Financials'!AU$77</f>
        <v>3.963817423153944</v>
      </c>
      <c r="AV80" s="463">
        <f xml:space="preserve"> 'Monthly Financials'!AV$77</f>
        <v>3.963817423153944</v>
      </c>
      <c r="AW80" s="463">
        <f xml:space="preserve"> 'Monthly Financials'!AW$77</f>
        <v>3.963817423153944</v>
      </c>
      <c r="AX80" s="463">
        <f xml:space="preserve"> 'Monthly Financials'!AX$77</f>
        <v>3.963817423153944</v>
      </c>
      <c r="AY80" s="463">
        <f xml:space="preserve"> 'Monthly Financials'!AY$77</f>
        <v>3.963817423153944</v>
      </c>
      <c r="AZ80" s="463">
        <f xml:space="preserve"> 'Monthly Financials'!AZ$77</f>
        <v>3.963817423153944</v>
      </c>
      <c r="BA80" s="463">
        <f xml:space="preserve"> 'Monthly Financials'!BA$77</f>
        <v>3.963817423153944</v>
      </c>
      <c r="BB80" s="463">
        <f xml:space="preserve"> 'Monthly Financials'!BB$77</f>
        <v>3.963817423153944</v>
      </c>
      <c r="BC80" s="463">
        <f xml:space="preserve"> 'Monthly Financials'!BC$77</f>
        <v>3.963817423153944</v>
      </c>
      <c r="BD80" s="463">
        <f xml:space="preserve"> 'Monthly Financials'!BD$77</f>
        <v>3.963817423153944</v>
      </c>
      <c r="BE80" s="463">
        <f xml:space="preserve"> 'Monthly Financials'!BE$77</f>
        <v>3.963817423153944</v>
      </c>
      <c r="BF80" s="463">
        <f xml:space="preserve"> 'Monthly Financials'!BF$77</f>
        <v>3.963817423153944</v>
      </c>
      <c r="BG80" s="463">
        <f xml:space="preserve"> 'Monthly Financials'!BG$77</f>
        <v>3.963817423153944</v>
      </c>
      <c r="BH80" s="463">
        <f xml:space="preserve"> 'Monthly Financials'!BH$77</f>
        <v>3.963817423153944</v>
      </c>
      <c r="BI80" s="463">
        <f xml:space="preserve"> 'Monthly Financials'!BI$77</f>
        <v>3.963817423153944</v>
      </c>
      <c r="BJ80" s="463">
        <f xml:space="preserve"> 'Monthly Financials'!BJ$77</f>
        <v>3.963817423153944</v>
      </c>
      <c r="BK80" s="463">
        <f xml:space="preserve"> 'Monthly Financials'!BK$77</f>
        <v>3.963817423153944</v>
      </c>
      <c r="BL80" s="463">
        <f xml:space="preserve"> 'Monthly Financials'!BL$77</f>
        <v>3.963817423153944</v>
      </c>
      <c r="BM80" s="463">
        <f xml:space="preserve"> 'Monthly Financials'!BM$77</f>
        <v>3.963817423153944</v>
      </c>
      <c r="BN80" s="463">
        <f xml:space="preserve"> 'Monthly Financials'!BN$77</f>
        <v>3.963817423153944</v>
      </c>
      <c r="BO80" s="463">
        <f xml:space="preserve"> 'Monthly Financials'!BO$77</f>
        <v>3.963817423153944</v>
      </c>
      <c r="BP80" s="463">
        <f xml:space="preserve"> 'Monthly Financials'!BP$77</f>
        <v>3.963817423153944</v>
      </c>
      <c r="BQ80" s="463">
        <f xml:space="preserve"> 'Monthly Financials'!BQ$77</f>
        <v>3.963817423153944</v>
      </c>
      <c r="BR80" s="463">
        <f xml:space="preserve"> 'Monthly Financials'!BR$77</f>
        <v>3.963817423153944</v>
      </c>
      <c r="BS80" s="463">
        <f xml:space="preserve"> 'Monthly Financials'!BS$77</f>
        <v>3.963817423153944</v>
      </c>
      <c r="BT80" s="463">
        <f xml:space="preserve"> 'Monthly Financials'!BT$77</f>
        <v>3.963817423153944</v>
      </c>
      <c r="BU80" s="463">
        <f xml:space="preserve"> 'Monthly Financials'!BU$77</f>
        <v>3.963817423153944</v>
      </c>
      <c r="BV80" s="463">
        <f xml:space="preserve"> 'Monthly Financials'!BV$77</f>
        <v>3.963817423153944</v>
      </c>
      <c r="BW80" s="463">
        <f xml:space="preserve"> 'Monthly Financials'!BW$77</f>
        <v>3.963817423153944</v>
      </c>
      <c r="BX80" s="463">
        <f xml:space="preserve"> 'Monthly Financials'!BX$77</f>
        <v>3.963817423153944</v>
      </c>
      <c r="BY80" s="463">
        <f xml:space="preserve"> 'Monthly Financials'!BY$77</f>
        <v>3.963817423153944</v>
      </c>
      <c r="BZ80" s="463">
        <f xml:space="preserve"> 'Monthly Financials'!BZ$77</f>
        <v>3.963817423153944</v>
      </c>
      <c r="CA80" s="463">
        <f xml:space="preserve"> 'Monthly Financials'!CA$77</f>
        <v>3.963817423153944</v>
      </c>
      <c r="CB80" s="463">
        <f xml:space="preserve"> 'Monthly Financials'!CB$77</f>
        <v>3.963817423153944</v>
      </c>
      <c r="CC80" s="463">
        <f xml:space="preserve"> 'Monthly Financials'!CC$77</f>
        <v>3.963817423153944</v>
      </c>
      <c r="CD80" s="463">
        <f xml:space="preserve"> 'Monthly Financials'!CD$77</f>
        <v>3.963817423153944</v>
      </c>
      <c r="CE80" s="463">
        <f xml:space="preserve"> 'Monthly Financials'!CE$77</f>
        <v>3.963817423153944</v>
      </c>
      <c r="CF80" s="463">
        <f xml:space="preserve"> 'Monthly Financials'!CF$77</f>
        <v>3.963817423153944</v>
      </c>
      <c r="CG80" s="463">
        <f xml:space="preserve"> 'Monthly Financials'!CG$77</f>
        <v>3.963817423153944</v>
      </c>
      <c r="CH80" s="463">
        <f xml:space="preserve"> 'Monthly Financials'!CH$77</f>
        <v>3.963817423153944</v>
      </c>
      <c r="CI80" s="463">
        <f xml:space="preserve"> 'Monthly Financials'!CI$77</f>
        <v>3.963817423153944</v>
      </c>
      <c r="CJ80" s="463">
        <f xml:space="preserve"> 'Monthly Financials'!CJ$77</f>
        <v>3.963817423153944</v>
      </c>
      <c r="CK80" s="463">
        <f xml:space="preserve"> 'Monthly Financials'!CK$77</f>
        <v>3.963817423153944</v>
      </c>
      <c r="CL80" s="463">
        <f xml:space="preserve"> 'Monthly Financials'!CL$77</f>
        <v>3.963817423153944</v>
      </c>
      <c r="CM80" s="463">
        <f xml:space="preserve"> 'Monthly Financials'!CM$77</f>
        <v>3.963817423153944</v>
      </c>
      <c r="CN80" s="463">
        <f xml:space="preserve"> 'Monthly Financials'!CN$77</f>
        <v>3.963817423153944</v>
      </c>
      <c r="CO80" s="463">
        <f xml:space="preserve"> 'Monthly Financials'!CO$77</f>
        <v>3.963817423153944</v>
      </c>
      <c r="CP80" s="463">
        <f xml:space="preserve"> 'Monthly Financials'!CP$77</f>
        <v>3.963817423153944</v>
      </c>
      <c r="CQ80" s="463">
        <f xml:space="preserve"> 'Monthly Financials'!CQ$77</f>
        <v>3.963817423153944</v>
      </c>
      <c r="CR80" s="463">
        <f xml:space="preserve"> 'Monthly Financials'!CR$77</f>
        <v>3.963817423153944</v>
      </c>
      <c r="CS80" s="463">
        <f xml:space="preserve"> 'Monthly Financials'!CS$77</f>
        <v>3.963817423153944</v>
      </c>
      <c r="CT80" s="463">
        <f xml:space="preserve"> 'Monthly Financials'!CT$77</f>
        <v>3.963817423153944</v>
      </c>
      <c r="CU80" s="463">
        <f xml:space="preserve"> 'Monthly Financials'!CU$77</f>
        <v>3.963817423153944</v>
      </c>
      <c r="CV80" s="463">
        <f xml:space="preserve"> 'Monthly Financials'!CV$77</f>
        <v>3.963817423153944</v>
      </c>
      <c r="CW80" s="463">
        <f xml:space="preserve"> 'Monthly Financials'!CW$77</f>
        <v>3.963817423153944</v>
      </c>
      <c r="CX80" s="463">
        <f xml:space="preserve"> 'Monthly Financials'!CX$77</f>
        <v>3.963817423153944</v>
      </c>
      <c r="CY80" s="463">
        <f xml:space="preserve"> 'Monthly Financials'!CY$77</f>
        <v>3.963817423153944</v>
      </c>
      <c r="CZ80" s="463">
        <f xml:space="preserve"> 'Monthly Financials'!CZ$77</f>
        <v>3.963817423153944</v>
      </c>
      <c r="DA80" s="463">
        <f xml:space="preserve"> 'Monthly Financials'!DA$77</f>
        <v>3.963817423153944</v>
      </c>
      <c r="DB80" s="463">
        <f xml:space="preserve"> 'Monthly Financials'!DB$77</f>
        <v>3.963817423153944</v>
      </c>
      <c r="DC80" s="463">
        <f xml:space="preserve"> 'Monthly Financials'!DC$77</f>
        <v>3.963817423153944</v>
      </c>
      <c r="DD80" s="463">
        <f xml:space="preserve"> 'Monthly Financials'!DD$77</f>
        <v>3.963817423153944</v>
      </c>
      <c r="DE80" s="463">
        <f xml:space="preserve"> 'Monthly Financials'!DE$77</f>
        <v>3.963817423153944</v>
      </c>
      <c r="DF80" s="463">
        <f xml:space="preserve"> 'Monthly Financials'!DF$77</f>
        <v>3.963817423153944</v>
      </c>
      <c r="DG80" s="463">
        <f xml:space="preserve"> 'Monthly Financials'!DG$77</f>
        <v>3.963817423153944</v>
      </c>
      <c r="DH80" s="463">
        <f xml:space="preserve"> 'Monthly Financials'!DH$77</f>
        <v>3.963817423153944</v>
      </c>
      <c r="DI80" s="463">
        <f xml:space="preserve"> 'Monthly Financials'!DI$77</f>
        <v>3.963817423153944</v>
      </c>
      <c r="DJ80" s="463">
        <f xml:space="preserve"> 'Monthly Financials'!DJ$77</f>
        <v>3.963817423153944</v>
      </c>
      <c r="DK80" s="463">
        <f xml:space="preserve"> 'Monthly Financials'!DK$77</f>
        <v>3.963817423153944</v>
      </c>
      <c r="DL80" s="463">
        <f xml:space="preserve"> 'Monthly Financials'!DL$77</f>
        <v>3.963817423153944</v>
      </c>
      <c r="DM80" s="463">
        <f xml:space="preserve"> 'Monthly Financials'!DM$77</f>
        <v>3.963817423153944</v>
      </c>
      <c r="DN80" s="463">
        <f xml:space="preserve"> 'Monthly Financials'!DN$77</f>
        <v>3.963817423153944</v>
      </c>
      <c r="DO80" s="463">
        <f xml:space="preserve"> 'Monthly Financials'!DO$77</f>
        <v>3.963817423153944</v>
      </c>
      <c r="DP80" s="463">
        <f xml:space="preserve"> 'Monthly Financials'!DP$77</f>
        <v>3.963817423153944</v>
      </c>
      <c r="DQ80" s="463">
        <f xml:space="preserve"> 'Monthly Financials'!DQ$77</f>
        <v>3.963817423153944</v>
      </c>
      <c r="DR80" s="463">
        <f xml:space="preserve"> 'Monthly Financials'!DR$77</f>
        <v>2.4818389523619655</v>
      </c>
      <c r="DS80" s="463">
        <f xml:space="preserve"> 'Monthly Financials'!DS$77</f>
        <v>0</v>
      </c>
      <c r="DT80" s="463">
        <f xml:space="preserve"> 'Monthly Financials'!DT$77</f>
        <v>0</v>
      </c>
      <c r="DU80" s="463">
        <f xml:space="preserve"> 'Monthly Financials'!DU$77</f>
        <v>0</v>
      </c>
      <c r="DV80" s="463">
        <f xml:space="preserve"> 'Monthly Financials'!DV$77</f>
        <v>0</v>
      </c>
      <c r="DW80" s="463">
        <f xml:space="preserve"> 'Monthly Financials'!DW$77</f>
        <v>0</v>
      </c>
      <c r="DX80" s="463">
        <f xml:space="preserve"> 'Monthly Financials'!DX$77</f>
        <v>0</v>
      </c>
      <c r="DY80" s="463">
        <f xml:space="preserve"> 'Monthly Financials'!DY$77</f>
        <v>0</v>
      </c>
      <c r="DZ80" s="463">
        <f xml:space="preserve"> 'Monthly Financials'!DZ$77</f>
        <v>0</v>
      </c>
      <c r="EA80" s="463">
        <f xml:space="preserve"> 'Monthly Financials'!EA$77</f>
        <v>0</v>
      </c>
      <c r="EB80" s="463">
        <f xml:space="preserve"> 'Monthly Financials'!EB$77</f>
        <v>0</v>
      </c>
      <c r="EC80" s="463">
        <f xml:space="preserve"> 'Monthly Financials'!EC$77</f>
        <v>0</v>
      </c>
      <c r="ED80" s="463">
        <f xml:space="preserve"> 'Monthly Financials'!ED$77</f>
        <v>0</v>
      </c>
      <c r="EE80" s="463">
        <f xml:space="preserve"> 'Monthly Financials'!EE$77</f>
        <v>0</v>
      </c>
      <c r="EF80" s="463">
        <f xml:space="preserve"> 'Monthly Financials'!EF$77</f>
        <v>0</v>
      </c>
      <c r="EG80" s="463">
        <f xml:space="preserve"> 'Monthly Financials'!EG$77</f>
        <v>0</v>
      </c>
      <c r="EH80" s="463">
        <f xml:space="preserve"> 'Monthly Financials'!EH$77</f>
        <v>0</v>
      </c>
    </row>
    <row r="81" spans="1:138" s="1031" customFormat="1" ht="15" customHeight="1" outlineLevel="1" x14ac:dyDescent="0.35">
      <c r="E81" s="1032" t="s">
        <v>322</v>
      </c>
      <c r="F81" s="1033"/>
      <c r="G81" s="1033" t="s">
        <v>330</v>
      </c>
      <c r="H81" s="1032">
        <f>SUM(J81:EH81)</f>
        <v>2934.8809617741963</v>
      </c>
      <c r="I81" s="1034"/>
      <c r="J81" s="1033">
        <f t="shared" ref="J81:AO81" si="61">SUM(J79:J80)</f>
        <v>0</v>
      </c>
      <c r="K81" s="1033">
        <f t="shared" si="61"/>
        <v>0</v>
      </c>
      <c r="L81" s="1033">
        <f t="shared" si="61"/>
        <v>0</v>
      </c>
      <c r="M81" s="1033">
        <f t="shared" si="61"/>
        <v>0</v>
      </c>
      <c r="N81" s="1033">
        <f t="shared" si="61"/>
        <v>0</v>
      </c>
      <c r="O81" s="1033">
        <f t="shared" si="61"/>
        <v>0</v>
      </c>
      <c r="P81" s="1033">
        <f t="shared" si="61"/>
        <v>0</v>
      </c>
      <c r="Q81" s="1033">
        <f t="shared" si="61"/>
        <v>4.1235458859714669</v>
      </c>
      <c r="R81" s="1033">
        <f t="shared" si="61"/>
        <v>0</v>
      </c>
      <c r="S81" s="1033">
        <f t="shared" si="61"/>
        <v>0.46296483036841202</v>
      </c>
      <c r="T81" s="1033">
        <f t="shared" si="61"/>
        <v>22.43424908647193</v>
      </c>
      <c r="U81" s="1033">
        <f t="shared" si="61"/>
        <v>2.0213896557964119</v>
      </c>
      <c r="V81" s="1033">
        <f t="shared" si="61"/>
        <v>2.847542575300412</v>
      </c>
      <c r="W81" s="1033">
        <f t="shared" si="61"/>
        <v>30.933215282830087</v>
      </c>
      <c r="X81" s="1033">
        <f t="shared" si="61"/>
        <v>4.6876104414684114</v>
      </c>
      <c r="Y81" s="1033">
        <f t="shared" si="61"/>
        <v>5.9080636180084118</v>
      </c>
      <c r="Z81" s="1033">
        <f t="shared" si="61"/>
        <v>52.349788794626683</v>
      </c>
      <c r="AA81" s="1033">
        <f t="shared" si="61"/>
        <v>9.034301370222412</v>
      </c>
      <c r="AB81" s="1033">
        <f t="shared" si="61"/>
        <v>10.958862148612411</v>
      </c>
      <c r="AC81" s="1033">
        <f t="shared" si="61"/>
        <v>57.164319691874681</v>
      </c>
      <c r="AD81" s="1033">
        <f t="shared" si="61"/>
        <v>14.461478272369989</v>
      </c>
      <c r="AE81" s="1033">
        <f t="shared" si="61"/>
        <v>15.916633982859992</v>
      </c>
      <c r="AF81" s="1033">
        <f t="shared" si="61"/>
        <v>56.254233562773123</v>
      </c>
      <c r="AG81" s="1033">
        <f t="shared" si="61"/>
        <v>18.826945403839989</v>
      </c>
      <c r="AH81" s="1033">
        <f t="shared" si="61"/>
        <v>20.28210111432999</v>
      </c>
      <c r="AI81" s="1033">
        <f t="shared" si="61"/>
        <v>60.619700694243122</v>
      </c>
      <c r="AJ81" s="1033">
        <f t="shared" si="61"/>
        <v>23.192412535309991</v>
      </c>
      <c r="AK81" s="1033">
        <f t="shared" si="61"/>
        <v>24.647568245799988</v>
      </c>
      <c r="AL81" s="1033">
        <f t="shared" si="61"/>
        <v>37.897519095090829</v>
      </c>
      <c r="AM81" s="1033">
        <f t="shared" si="61"/>
        <v>25.985025329564746</v>
      </c>
      <c r="AN81" s="1033">
        <f t="shared" si="61"/>
        <v>312.8146053295647</v>
      </c>
      <c r="AO81" s="1033">
        <f t="shared" si="61"/>
        <v>25.985025329564746</v>
      </c>
      <c r="AP81" s="1033">
        <f t="shared" ref="AP81:BU81" si="62">SUM(AP79:AP80)</f>
        <v>25.985025329564746</v>
      </c>
      <c r="AQ81" s="1033">
        <f t="shared" si="62"/>
        <v>25.985025329564746</v>
      </c>
      <c r="AR81" s="1033">
        <f t="shared" si="62"/>
        <v>25.985025329564746</v>
      </c>
      <c r="AS81" s="1033">
        <f t="shared" si="62"/>
        <v>25.985025329564746</v>
      </c>
      <c r="AT81" s="1033">
        <f t="shared" si="62"/>
        <v>25.985025329564746</v>
      </c>
      <c r="AU81" s="1033">
        <f t="shared" si="62"/>
        <v>25.985025329564746</v>
      </c>
      <c r="AV81" s="1033">
        <f t="shared" si="62"/>
        <v>25.985025329564746</v>
      </c>
      <c r="AW81" s="1033">
        <f t="shared" si="62"/>
        <v>25.985025329564746</v>
      </c>
      <c r="AX81" s="1033">
        <f t="shared" si="62"/>
        <v>25.985025329564746</v>
      </c>
      <c r="AY81" s="1033">
        <f t="shared" si="62"/>
        <v>25.985025329564746</v>
      </c>
      <c r="AZ81" s="1033">
        <f t="shared" si="62"/>
        <v>25.985025329564746</v>
      </c>
      <c r="BA81" s="1033">
        <f t="shared" si="62"/>
        <v>25.985025329564746</v>
      </c>
      <c r="BB81" s="1033">
        <f t="shared" si="62"/>
        <v>25.985025329564746</v>
      </c>
      <c r="BC81" s="1033">
        <f t="shared" si="62"/>
        <v>25.985025329564746</v>
      </c>
      <c r="BD81" s="1033">
        <f t="shared" si="62"/>
        <v>25.985025329564746</v>
      </c>
      <c r="BE81" s="1033">
        <f t="shared" si="62"/>
        <v>25.985025329564746</v>
      </c>
      <c r="BF81" s="1033">
        <f t="shared" si="62"/>
        <v>25.985025329564746</v>
      </c>
      <c r="BG81" s="1033">
        <f t="shared" si="62"/>
        <v>25.985025329564746</v>
      </c>
      <c r="BH81" s="1033">
        <f t="shared" si="62"/>
        <v>25.985025329564746</v>
      </c>
      <c r="BI81" s="1033">
        <f t="shared" si="62"/>
        <v>25.985025329564746</v>
      </c>
      <c r="BJ81" s="1033">
        <f t="shared" si="62"/>
        <v>25.985025329564746</v>
      </c>
      <c r="BK81" s="1033">
        <f t="shared" si="62"/>
        <v>25.985025329564746</v>
      </c>
      <c r="BL81" s="1033">
        <f t="shared" si="62"/>
        <v>25.985025329564746</v>
      </c>
      <c r="BM81" s="1033">
        <f t="shared" si="62"/>
        <v>25.985025329564746</v>
      </c>
      <c r="BN81" s="1033">
        <f t="shared" si="62"/>
        <v>25.985025329564746</v>
      </c>
      <c r="BO81" s="1033">
        <f t="shared" si="62"/>
        <v>25.985025329564746</v>
      </c>
      <c r="BP81" s="1033">
        <f t="shared" si="62"/>
        <v>25.985025329564746</v>
      </c>
      <c r="BQ81" s="1033">
        <f t="shared" si="62"/>
        <v>25.985025329564746</v>
      </c>
      <c r="BR81" s="1033">
        <f t="shared" si="62"/>
        <v>25.985025329564746</v>
      </c>
      <c r="BS81" s="1033">
        <f t="shared" si="62"/>
        <v>25.985025329564746</v>
      </c>
      <c r="BT81" s="1033">
        <f t="shared" si="62"/>
        <v>25.985025329564746</v>
      </c>
      <c r="BU81" s="1033">
        <f t="shared" si="62"/>
        <v>25.985025329564746</v>
      </c>
      <c r="BV81" s="1033">
        <f t="shared" ref="BV81:DA81" si="63">SUM(BV79:BV80)</f>
        <v>25.985025329564746</v>
      </c>
      <c r="BW81" s="1033">
        <f t="shared" si="63"/>
        <v>25.985025329564746</v>
      </c>
      <c r="BX81" s="1033">
        <f t="shared" si="63"/>
        <v>25.985025329564746</v>
      </c>
      <c r="BY81" s="1033">
        <f t="shared" si="63"/>
        <v>25.985025329564746</v>
      </c>
      <c r="BZ81" s="1033">
        <f t="shared" si="63"/>
        <v>25.985025329564746</v>
      </c>
      <c r="CA81" s="1033">
        <f t="shared" si="63"/>
        <v>25.985025329564746</v>
      </c>
      <c r="CB81" s="1033">
        <f t="shared" si="63"/>
        <v>25.985025329564746</v>
      </c>
      <c r="CC81" s="1033">
        <f t="shared" si="63"/>
        <v>25.985025329564746</v>
      </c>
      <c r="CD81" s="1033">
        <f t="shared" si="63"/>
        <v>25.985025329564746</v>
      </c>
      <c r="CE81" s="1033">
        <f t="shared" si="63"/>
        <v>25.985025329564746</v>
      </c>
      <c r="CF81" s="1033">
        <f t="shared" si="63"/>
        <v>25.985025329564746</v>
      </c>
      <c r="CG81" s="1033">
        <f t="shared" si="63"/>
        <v>25.985025329564746</v>
      </c>
      <c r="CH81" s="1033">
        <f t="shared" si="63"/>
        <v>25.985025329564746</v>
      </c>
      <c r="CI81" s="1033">
        <f t="shared" si="63"/>
        <v>25.985025329564746</v>
      </c>
      <c r="CJ81" s="1033">
        <f t="shared" si="63"/>
        <v>25.985025329564746</v>
      </c>
      <c r="CK81" s="1033">
        <f t="shared" si="63"/>
        <v>25.985025329564746</v>
      </c>
      <c r="CL81" s="1033">
        <f t="shared" si="63"/>
        <v>25.985025329564746</v>
      </c>
      <c r="CM81" s="1033">
        <f t="shared" si="63"/>
        <v>25.985025329564746</v>
      </c>
      <c r="CN81" s="1033">
        <f t="shared" si="63"/>
        <v>25.985025329564746</v>
      </c>
      <c r="CO81" s="1033">
        <f t="shared" si="63"/>
        <v>25.985025329564746</v>
      </c>
      <c r="CP81" s="1033">
        <f t="shared" si="63"/>
        <v>25.985025329564746</v>
      </c>
      <c r="CQ81" s="1033">
        <f t="shared" si="63"/>
        <v>25.985025329564746</v>
      </c>
      <c r="CR81" s="1033">
        <f t="shared" si="63"/>
        <v>25.985025329564746</v>
      </c>
      <c r="CS81" s="1033">
        <f t="shared" si="63"/>
        <v>25.985025329564746</v>
      </c>
      <c r="CT81" s="1033">
        <f t="shared" si="63"/>
        <v>25.985025329564746</v>
      </c>
      <c r="CU81" s="1033">
        <f t="shared" si="63"/>
        <v>25.985025329564746</v>
      </c>
      <c r="CV81" s="1033">
        <f t="shared" si="63"/>
        <v>25.985025329564746</v>
      </c>
      <c r="CW81" s="1033">
        <f t="shared" si="63"/>
        <v>25.985025329564746</v>
      </c>
      <c r="CX81" s="1033">
        <f t="shared" si="63"/>
        <v>25.985025329564746</v>
      </c>
      <c r="CY81" s="1033">
        <f t="shared" si="63"/>
        <v>25.985025329564746</v>
      </c>
      <c r="CZ81" s="1033">
        <f t="shared" si="63"/>
        <v>25.985025329564746</v>
      </c>
      <c r="DA81" s="1033">
        <f t="shared" si="63"/>
        <v>25.985025329564746</v>
      </c>
      <c r="DB81" s="1033">
        <f t="shared" ref="DB81:EG81" si="64">SUM(DB79:DB80)</f>
        <v>25.985025329564746</v>
      </c>
      <c r="DC81" s="1033">
        <f t="shared" si="64"/>
        <v>25.985025329564746</v>
      </c>
      <c r="DD81" s="1033">
        <f t="shared" si="64"/>
        <v>25.985025329564746</v>
      </c>
      <c r="DE81" s="1033">
        <f t="shared" si="64"/>
        <v>25.985025329564746</v>
      </c>
      <c r="DF81" s="1033">
        <f t="shared" si="64"/>
        <v>25.985025329564746</v>
      </c>
      <c r="DG81" s="1033">
        <f t="shared" si="64"/>
        <v>25.985025329564746</v>
      </c>
      <c r="DH81" s="1033">
        <f t="shared" si="64"/>
        <v>25.985025329564746</v>
      </c>
      <c r="DI81" s="1033">
        <f t="shared" si="64"/>
        <v>25.985025329564746</v>
      </c>
      <c r="DJ81" s="1033">
        <f t="shared" si="64"/>
        <v>25.985025329564746</v>
      </c>
      <c r="DK81" s="1033">
        <f t="shared" si="64"/>
        <v>25.985025329564746</v>
      </c>
      <c r="DL81" s="1033">
        <f t="shared" si="64"/>
        <v>25.985025329564746</v>
      </c>
      <c r="DM81" s="1033">
        <f t="shared" si="64"/>
        <v>25.985025329564746</v>
      </c>
      <c r="DN81" s="1033">
        <f t="shared" si="64"/>
        <v>25.985025329564746</v>
      </c>
      <c r="DO81" s="1033">
        <f t="shared" si="64"/>
        <v>25.985025329564746</v>
      </c>
      <c r="DP81" s="1033">
        <f t="shared" si="64"/>
        <v>25.985025329564746</v>
      </c>
      <c r="DQ81" s="1033">
        <f t="shared" si="64"/>
        <v>25.985025329564746</v>
      </c>
      <c r="DR81" s="1033">
        <f t="shared" si="64"/>
        <v>16.269833132150666</v>
      </c>
      <c r="DS81" s="1033">
        <f t="shared" si="64"/>
        <v>0</v>
      </c>
      <c r="DT81" s="1033">
        <f t="shared" si="64"/>
        <v>0</v>
      </c>
      <c r="DU81" s="1033">
        <f t="shared" si="64"/>
        <v>0</v>
      </c>
      <c r="DV81" s="1033">
        <f t="shared" si="64"/>
        <v>0</v>
      </c>
      <c r="DW81" s="1033">
        <f t="shared" si="64"/>
        <v>0</v>
      </c>
      <c r="DX81" s="1033">
        <f t="shared" si="64"/>
        <v>0</v>
      </c>
      <c r="DY81" s="1033">
        <f t="shared" si="64"/>
        <v>0</v>
      </c>
      <c r="DZ81" s="1033">
        <f t="shared" si="64"/>
        <v>0</v>
      </c>
      <c r="EA81" s="1033">
        <f t="shared" si="64"/>
        <v>0</v>
      </c>
      <c r="EB81" s="1033">
        <f t="shared" si="64"/>
        <v>0</v>
      </c>
      <c r="EC81" s="1033">
        <f t="shared" si="64"/>
        <v>0</v>
      </c>
      <c r="ED81" s="1033">
        <f t="shared" si="64"/>
        <v>0</v>
      </c>
      <c r="EE81" s="1033">
        <f t="shared" si="64"/>
        <v>0</v>
      </c>
      <c r="EF81" s="1033">
        <f t="shared" si="64"/>
        <v>0</v>
      </c>
      <c r="EG81" s="1033">
        <f t="shared" si="64"/>
        <v>0</v>
      </c>
      <c r="EH81" s="1033">
        <f>SUM(EH79:EH80)</f>
        <v>0</v>
      </c>
    </row>
    <row r="82" spans="1:138" s="836" customFormat="1" ht="15" customHeight="1" outlineLevel="1" x14ac:dyDescent="0.35">
      <c r="I82" s="840"/>
    </row>
    <row r="83" spans="1:138" s="836" customFormat="1" ht="15" customHeight="1" x14ac:dyDescent="0.35">
      <c r="I83" s="840"/>
    </row>
    <row r="84" spans="1:138" s="836" customFormat="1" ht="15" customHeight="1" x14ac:dyDescent="0.35">
      <c r="A84" s="105" t="s">
        <v>323</v>
      </c>
      <c r="B84" s="1020"/>
      <c r="C84" s="1020"/>
      <c r="D84" s="1020"/>
      <c r="E84" s="1020"/>
      <c r="I84" s="840"/>
    </row>
    <row r="85" spans="1:138" s="840" customFormat="1" ht="15" customHeight="1" outlineLevel="1" x14ac:dyDescent="0.35">
      <c r="A85" s="66"/>
    </row>
    <row r="86" spans="1:138" s="836" customFormat="1" ht="15" customHeight="1" outlineLevel="1" x14ac:dyDescent="0.35">
      <c r="B86" s="38" t="s">
        <v>104</v>
      </c>
      <c r="I86" s="840"/>
    </row>
    <row r="87" spans="1:138" s="836" customFormat="1" ht="15" customHeight="1" outlineLevel="1" x14ac:dyDescent="0.3">
      <c r="B87" s="38"/>
      <c r="E87" s="953" t="s">
        <v>723</v>
      </c>
      <c r="I87" s="840"/>
    </row>
    <row r="88" spans="1:138" s="840" customFormat="1" ht="15" customHeight="1" outlineLevel="1" x14ac:dyDescent="0.25">
      <c r="B88" s="38"/>
      <c r="E88" s="808" t="str">
        <f xml:space="preserve"> NTBA!E$96</f>
        <v>O &amp; M/ FMS + PMC Charges + MDM Charges</v>
      </c>
      <c r="F88" s="808">
        <f xml:space="preserve"> NTBA!F$96</f>
        <v>4.05</v>
      </c>
      <c r="G88" s="808" t="str">
        <f xml:space="preserve"> NTBA!G$96</f>
        <v>INR / meter / month</v>
      </c>
    </row>
    <row r="89" spans="1:138" s="840" customFormat="1" ht="15" customHeight="1" outlineLevel="1" x14ac:dyDescent="0.25">
      <c r="B89" s="38"/>
      <c r="E89" s="808" t="str">
        <f xml:space="preserve"> NTBA!E$97</f>
        <v>ATS Charges on Softwares</v>
      </c>
      <c r="F89" s="808">
        <f xml:space="preserve"> NTBA!F$97</f>
        <v>2.4500000000000002</v>
      </c>
      <c r="G89" s="808" t="str">
        <f xml:space="preserve"> NTBA!G$97</f>
        <v>INR / meter / month</v>
      </c>
    </row>
    <row r="90" spans="1:138" s="840" customFormat="1" ht="15" customHeight="1" outlineLevel="1" x14ac:dyDescent="0.25">
      <c r="B90" s="38"/>
      <c r="E90" s="808" t="str">
        <f xml:space="preserve"> NTBA!E$98</f>
        <v xml:space="preserve">Cloud Hosting Charges </v>
      </c>
      <c r="F90" s="808">
        <f xml:space="preserve"> NTBA!F$98</f>
        <v>2.8</v>
      </c>
      <c r="G90" s="808" t="str">
        <f xml:space="preserve"> NTBA!G$98</f>
        <v>INR / meter / month</v>
      </c>
    </row>
    <row r="91" spans="1:138" s="840" customFormat="1" ht="15" customHeight="1" outlineLevel="1" x14ac:dyDescent="0.25">
      <c r="B91" s="38"/>
      <c r="E91" s="808" t="str">
        <f xml:space="preserve"> NTBA!E$99</f>
        <v>GPRS Charges for GPRS Meters</v>
      </c>
      <c r="F91" s="808">
        <f xml:space="preserve"> NTBA!F$99</f>
        <v>6.101</v>
      </c>
      <c r="G91" s="808" t="str">
        <f xml:space="preserve"> NTBA!G$99</f>
        <v>INR / meter / month</v>
      </c>
    </row>
    <row r="92" spans="1:138" s="840" customFormat="1" ht="15" customHeight="1" outlineLevel="1" x14ac:dyDescent="0.25">
      <c r="B92" s="38"/>
      <c r="E92" s="808" t="str">
        <f xml:space="preserve"> NTBA!E$100</f>
        <v>Site Mandays Cost</v>
      </c>
      <c r="F92" s="808">
        <f xml:space="preserve"> NTBA!F$100</f>
        <v>0.77800000000000002</v>
      </c>
      <c r="G92" s="808" t="str">
        <f xml:space="preserve"> NTBA!G$100</f>
        <v>INR Cr / month</v>
      </c>
    </row>
    <row r="93" spans="1:138" s="840" customFormat="1" ht="15" customHeight="1" outlineLevel="1" x14ac:dyDescent="0.25">
      <c r="B93" s="38"/>
      <c r="E93" s="808" t="str">
        <f xml:space="preserve"> NTBA!E$101</f>
        <v>Site Running+Auditor+Training Cost</v>
      </c>
      <c r="F93" s="808">
        <f xml:space="preserve"> NTBA!F$101</f>
        <v>0.28299999999999997</v>
      </c>
      <c r="G93" s="808" t="str">
        <f xml:space="preserve"> NTBA!G$101</f>
        <v>INR Cr / month</v>
      </c>
    </row>
    <row r="94" spans="1:138" s="840" customFormat="1" ht="15" customHeight="1" outlineLevel="1" x14ac:dyDescent="0.25">
      <c r="B94" s="38"/>
      <c r="E94" s="808" t="str">
        <f xml:space="preserve"> NTBA!E$102</f>
        <v>Travel Cost</v>
      </c>
      <c r="F94" s="808">
        <f xml:space="preserve"> NTBA!F$102</f>
        <v>9.8000000000000004E-2</v>
      </c>
      <c r="G94" s="808" t="str">
        <f xml:space="preserve"> NTBA!G$102</f>
        <v>INR Cr / month</v>
      </c>
    </row>
    <row r="95" spans="1:138" s="840" customFormat="1" ht="15" customHeight="1" outlineLevel="1" x14ac:dyDescent="0.25">
      <c r="B95" s="38"/>
      <c r="E95" s="808" t="str">
        <f xml:space="preserve"> NTBA!E$103</f>
        <v>BG, Insurance Cost &amp; Fin. Compliance Cost</v>
      </c>
      <c r="F95" s="808">
        <f xml:space="preserve"> NTBA!F$103</f>
        <v>0.30499999999999999</v>
      </c>
      <c r="G95" s="808" t="str">
        <f xml:space="preserve"> NTBA!G$103</f>
        <v>INR Cr / month</v>
      </c>
    </row>
    <row r="96" spans="1:138" s="840" customFormat="1" ht="15" customHeight="1" outlineLevel="1" x14ac:dyDescent="0.25">
      <c r="B96" s="38"/>
      <c r="E96" s="808" t="s">
        <v>810</v>
      </c>
      <c r="F96" s="808">
        <f xml:space="preserve"> NTBA!F$104</f>
        <v>685.89</v>
      </c>
      <c r="G96" s="808" t="s">
        <v>811</v>
      </c>
    </row>
    <row r="97" spans="2:7" s="840" customFormat="1" ht="15" customHeight="1" outlineLevel="1" x14ac:dyDescent="0.25">
      <c r="B97" s="38"/>
      <c r="E97" s="808" t="str">
        <f>NTBA!E105</f>
        <v>Penalty - SLA</v>
      </c>
      <c r="F97" s="954">
        <f>NTBA!F105</f>
        <v>0.02</v>
      </c>
      <c r="G97" s="808" t="str">
        <f>NTBA!G105</f>
        <v>% of revenue</v>
      </c>
    </row>
    <row r="98" spans="2:7" s="840" customFormat="1" ht="15" customHeight="1" outlineLevel="1" x14ac:dyDescent="0.25">
      <c r="B98" s="38"/>
      <c r="E98" s="808"/>
      <c r="F98" s="808"/>
      <c r="G98" s="808"/>
    </row>
    <row r="99" spans="2:7" s="840" customFormat="1" ht="15" customHeight="1" outlineLevel="1" x14ac:dyDescent="0.3">
      <c r="B99" s="38"/>
      <c r="E99" s="953" t="s">
        <v>722</v>
      </c>
      <c r="F99" s="808"/>
      <c r="G99" s="808"/>
    </row>
    <row r="100" spans="2:7" s="840" customFormat="1" ht="15" customHeight="1" outlineLevel="1" x14ac:dyDescent="0.25">
      <c r="B100" s="38"/>
      <c r="E100" s="808" t="str">
        <f xml:space="preserve"> NTBA!E$96</f>
        <v>O &amp; M/ FMS + PMC Charges + MDM Charges</v>
      </c>
      <c r="F100" s="808">
        <f>NTBA!F109</f>
        <v>4.05</v>
      </c>
      <c r="G100" s="808" t="str">
        <f xml:space="preserve"> NTBA!G$96</f>
        <v>INR / meter / month</v>
      </c>
    </row>
    <row r="101" spans="2:7" s="840" customFormat="1" ht="15" customHeight="1" outlineLevel="1" x14ac:dyDescent="0.25">
      <c r="B101" s="38"/>
      <c r="E101" s="808" t="str">
        <f xml:space="preserve"> NTBA!E$97</f>
        <v>ATS Charges on Softwares</v>
      </c>
      <c r="F101" s="808">
        <f>NTBA!F110</f>
        <v>2.4500000000000002</v>
      </c>
      <c r="G101" s="808" t="str">
        <f xml:space="preserve"> NTBA!G$97</f>
        <v>INR / meter / month</v>
      </c>
    </row>
    <row r="102" spans="2:7" s="840" customFormat="1" ht="15" customHeight="1" outlineLevel="1" x14ac:dyDescent="0.25">
      <c r="B102" s="38"/>
      <c r="E102" s="808" t="str">
        <f xml:space="preserve"> NTBA!E$98</f>
        <v xml:space="preserve">Cloud Hosting Charges </v>
      </c>
      <c r="F102" s="808">
        <f>NTBA!F111</f>
        <v>2.8</v>
      </c>
      <c r="G102" s="808" t="str">
        <f xml:space="preserve"> NTBA!G$98</f>
        <v>INR / meter / month</v>
      </c>
    </row>
    <row r="103" spans="2:7" s="840" customFormat="1" ht="15" customHeight="1" outlineLevel="1" x14ac:dyDescent="0.25">
      <c r="B103" s="38"/>
      <c r="E103" s="808" t="str">
        <f xml:space="preserve"> NTBA!E$99</f>
        <v>GPRS Charges for GPRS Meters</v>
      </c>
      <c r="F103" s="808">
        <f>NTBA!F112</f>
        <v>6.101</v>
      </c>
      <c r="G103" s="808" t="str">
        <f xml:space="preserve"> NTBA!G$99</f>
        <v>INR / meter / month</v>
      </c>
    </row>
    <row r="104" spans="2:7" s="840" customFormat="1" ht="15" customHeight="1" outlineLevel="1" x14ac:dyDescent="0.25">
      <c r="B104" s="38"/>
      <c r="E104" s="808" t="str">
        <f xml:space="preserve"> NTBA!E$100</f>
        <v>Site Mandays Cost</v>
      </c>
      <c r="F104" s="808">
        <f>NTBA!F113</f>
        <v>0.77800000000000002</v>
      </c>
      <c r="G104" s="808" t="str">
        <f xml:space="preserve"> NTBA!G$100</f>
        <v>INR Cr / month</v>
      </c>
    </row>
    <row r="105" spans="2:7" s="840" customFormat="1" ht="15" customHeight="1" outlineLevel="1" x14ac:dyDescent="0.25">
      <c r="B105" s="38"/>
      <c r="E105" s="808" t="str">
        <f xml:space="preserve"> NTBA!E$101</f>
        <v>Site Running+Auditor+Training Cost</v>
      </c>
      <c r="F105" s="808">
        <f>NTBA!F114</f>
        <v>0.28299999999999997</v>
      </c>
      <c r="G105" s="808" t="str">
        <f xml:space="preserve"> NTBA!G$101</f>
        <v>INR Cr / month</v>
      </c>
    </row>
    <row r="106" spans="2:7" s="840" customFormat="1" ht="15" customHeight="1" outlineLevel="1" x14ac:dyDescent="0.25">
      <c r="B106" s="38"/>
      <c r="E106" s="808" t="str">
        <f xml:space="preserve"> NTBA!E$102</f>
        <v>Travel Cost</v>
      </c>
      <c r="F106" s="808">
        <f>NTBA!F115</f>
        <v>9.8000000000000004E-2</v>
      </c>
      <c r="G106" s="808" t="str">
        <f xml:space="preserve"> NTBA!G$102</f>
        <v>INR Cr / month</v>
      </c>
    </row>
    <row r="107" spans="2:7" s="840" customFormat="1" ht="15" customHeight="1" outlineLevel="1" x14ac:dyDescent="0.25">
      <c r="B107" s="38"/>
      <c r="E107" s="808" t="str">
        <f xml:space="preserve"> NTBA!E$103</f>
        <v>BG, Insurance Cost &amp; Fin. Compliance Cost</v>
      </c>
      <c r="F107" s="808">
        <f>NTBA!F116</f>
        <v>0.30499999999999999</v>
      </c>
      <c r="G107" s="808" t="str">
        <f xml:space="preserve"> NTBA!G$103</f>
        <v>INR Cr / month</v>
      </c>
    </row>
    <row r="108" spans="2:7" s="840" customFormat="1" ht="15" customHeight="1" outlineLevel="1" x14ac:dyDescent="0.25">
      <c r="B108" s="38"/>
      <c r="E108" s="808" t="str">
        <f>E96</f>
        <v>Cable Cost</v>
      </c>
      <c r="F108" s="808">
        <f>NTBA!F117</f>
        <v>0</v>
      </c>
      <c r="G108" s="808" t="s">
        <v>811</v>
      </c>
    </row>
    <row r="109" spans="2:7" s="840" customFormat="1" ht="15" customHeight="1" outlineLevel="1" x14ac:dyDescent="0.25">
      <c r="B109" s="38"/>
      <c r="E109" s="808" t="str">
        <f>NTBA!E118</f>
        <v>Penalty - SLA</v>
      </c>
      <c r="F109" s="954">
        <f>NTBA!F118</f>
        <v>5.0000000000000001E-3</v>
      </c>
      <c r="G109" s="808" t="str">
        <f>G97</f>
        <v>% of revenue</v>
      </c>
    </row>
    <row r="110" spans="2:7" s="840" customFormat="1" ht="15" customHeight="1" outlineLevel="1" x14ac:dyDescent="0.25">
      <c r="B110" s="38"/>
      <c r="E110" s="808"/>
    </row>
    <row r="111" spans="2:7" s="942" customFormat="1" ht="15" customHeight="1" outlineLevel="1" x14ac:dyDescent="0.35">
      <c r="B111" s="38"/>
      <c r="E111" s="397" t="str">
        <f xml:space="preserve"> NTBA!E$120</f>
        <v xml:space="preserve">Escalation/ Discount on Opex </v>
      </c>
      <c r="F111" s="74">
        <f xml:space="preserve"> NTBA!F$120</f>
        <v>0</v>
      </c>
      <c r="G111" s="397" t="str">
        <f xml:space="preserve"> NTBA!G$120</f>
        <v>%</v>
      </c>
    </row>
    <row r="112" spans="2:7" s="942" customFormat="1" ht="15" customHeight="1" outlineLevel="1" x14ac:dyDescent="0.35">
      <c r="B112" s="38"/>
      <c r="E112" s="397" t="str">
        <f xml:space="preserve"> NTBA!E$121</f>
        <v>Escalation on IT related expenses</v>
      </c>
      <c r="F112" s="397">
        <f xml:space="preserve"> NTBA!F$121</f>
        <v>0</v>
      </c>
      <c r="G112" s="397" t="str">
        <f xml:space="preserve"> NTBA!G$120</f>
        <v>%</v>
      </c>
    </row>
    <row r="113" spans="2:138" s="942" customFormat="1" ht="15" customHeight="1" outlineLevel="1" x14ac:dyDescent="0.35">
      <c r="B113" s="38"/>
      <c r="E113" s="397" t="str">
        <f xml:space="preserve"> NTBA!E$302</f>
        <v>Conversion to Crores</v>
      </c>
      <c r="F113" s="397">
        <f xml:space="preserve"> NTBA!F$302</f>
        <v>10000000</v>
      </c>
      <c r="G113" s="397" t="str">
        <f xml:space="preserve"> NTBA!G$302</f>
        <v>Crores</v>
      </c>
    </row>
    <row r="114" spans="2:138" s="942" customFormat="1" ht="15" customHeight="1" outlineLevel="1" x14ac:dyDescent="0.35">
      <c r="B114" s="38"/>
      <c r="E114" s="397" t="str">
        <f xml:space="preserve"> NTBA!E$303</f>
        <v>Months in Year</v>
      </c>
      <c r="F114" s="397">
        <f xml:space="preserve"> NTBA!F$303</f>
        <v>12</v>
      </c>
      <c r="G114" s="397" t="str">
        <f xml:space="preserve"> NTBA!G$303</f>
        <v>Months</v>
      </c>
    </row>
    <row r="115" spans="2:138" s="840" customFormat="1" ht="15" customHeight="1" outlineLevel="1" x14ac:dyDescent="0.35">
      <c r="B115" s="38"/>
      <c r="E115" s="840" t="str">
        <f>Time_M!E$65</f>
        <v>Implementation Month Counter</v>
      </c>
      <c r="F115" s="840">
        <f>Time_M!F$65</f>
        <v>0</v>
      </c>
      <c r="G115" s="840" t="str">
        <f>Time_M!G$65</f>
        <v>counter</v>
      </c>
      <c r="H115" s="840">
        <f>Time_M!H$65</f>
        <v>0</v>
      </c>
      <c r="I115" s="840">
        <f>Time_M!I$65</f>
        <v>0</v>
      </c>
      <c r="J115" s="840">
        <f>Time_M!J$65</f>
        <v>0</v>
      </c>
      <c r="K115" s="840">
        <f>Time_M!K$65</f>
        <v>0</v>
      </c>
      <c r="L115" s="840">
        <f>Time_M!L$65</f>
        <v>0</v>
      </c>
      <c r="M115" s="840">
        <f>Time_M!M$65</f>
        <v>0</v>
      </c>
      <c r="N115" s="840">
        <f>Time_M!N$65</f>
        <v>0</v>
      </c>
      <c r="O115" s="840">
        <f>Time_M!O$65</f>
        <v>1</v>
      </c>
      <c r="P115" s="840">
        <f>Time_M!P$65</f>
        <v>2</v>
      </c>
      <c r="Q115" s="840">
        <f>Time_M!Q$65</f>
        <v>3</v>
      </c>
      <c r="R115" s="840">
        <f>Time_M!R$65</f>
        <v>4</v>
      </c>
      <c r="S115" s="840">
        <f>Time_M!S$65</f>
        <v>5</v>
      </c>
      <c r="T115" s="840">
        <f>Time_M!T$65</f>
        <v>6</v>
      </c>
      <c r="U115" s="840">
        <f>Time_M!U$65</f>
        <v>7</v>
      </c>
      <c r="V115" s="840">
        <f>Time_M!V$65</f>
        <v>8</v>
      </c>
      <c r="W115" s="840">
        <f>Time_M!W$65</f>
        <v>9</v>
      </c>
      <c r="X115" s="840">
        <f>Time_M!X$65</f>
        <v>10</v>
      </c>
      <c r="Y115" s="840">
        <f>Time_M!Y$65</f>
        <v>11</v>
      </c>
      <c r="Z115" s="840">
        <f>Time_M!Z$65</f>
        <v>12</v>
      </c>
      <c r="AA115" s="840">
        <f>Time_M!AA$65</f>
        <v>13</v>
      </c>
      <c r="AB115" s="840">
        <f>Time_M!AB$65</f>
        <v>14</v>
      </c>
      <c r="AC115" s="840">
        <f>Time_M!AC$65</f>
        <v>15</v>
      </c>
      <c r="AD115" s="840">
        <f>Time_M!AD$65</f>
        <v>16</v>
      </c>
      <c r="AE115" s="840">
        <f>Time_M!AE$65</f>
        <v>17</v>
      </c>
      <c r="AF115" s="840">
        <f>Time_M!AF$65</f>
        <v>18</v>
      </c>
      <c r="AG115" s="840">
        <f>Time_M!AG$65</f>
        <v>19</v>
      </c>
      <c r="AH115" s="840">
        <f>Time_M!AH$65</f>
        <v>20</v>
      </c>
      <c r="AI115" s="840">
        <f>Time_M!AI$65</f>
        <v>21</v>
      </c>
      <c r="AJ115" s="840">
        <f>Time_M!AJ$65</f>
        <v>22</v>
      </c>
      <c r="AK115" s="840">
        <f>Time_M!AK$65</f>
        <v>23</v>
      </c>
      <c r="AL115" s="840">
        <f>Time_M!AL$65</f>
        <v>24</v>
      </c>
      <c r="AM115" s="840">
        <f>Time_M!AM$65</f>
        <v>25</v>
      </c>
      <c r="AN115" s="840">
        <f>Time_M!AN$65</f>
        <v>26</v>
      </c>
      <c r="AO115" s="840">
        <f>Time_M!AO$65</f>
        <v>27</v>
      </c>
      <c r="AP115" s="840">
        <f>Time_M!AP$65</f>
        <v>28</v>
      </c>
      <c r="AQ115" s="840">
        <f>Time_M!AQ$65</f>
        <v>29</v>
      </c>
      <c r="AR115" s="840">
        <f>Time_M!AR$65</f>
        <v>30</v>
      </c>
      <c r="AS115" s="840">
        <f>Time_M!AS$65</f>
        <v>31</v>
      </c>
      <c r="AT115" s="840">
        <f>Time_M!AT$65</f>
        <v>32</v>
      </c>
      <c r="AU115" s="840">
        <f>Time_M!AU$65</f>
        <v>33</v>
      </c>
      <c r="AV115" s="840">
        <f>Time_M!AV$65</f>
        <v>34</v>
      </c>
      <c r="AW115" s="840">
        <f>Time_M!AW$65</f>
        <v>35</v>
      </c>
      <c r="AX115" s="840">
        <f>Time_M!AX$65</f>
        <v>36</v>
      </c>
      <c r="AY115" s="840">
        <f>Time_M!AY$65</f>
        <v>37</v>
      </c>
      <c r="AZ115" s="840">
        <f>Time_M!AZ$65</f>
        <v>38</v>
      </c>
      <c r="BA115" s="840">
        <f>Time_M!BA$65</f>
        <v>39</v>
      </c>
      <c r="BB115" s="840">
        <f>Time_M!BB$65</f>
        <v>40</v>
      </c>
      <c r="BC115" s="840">
        <f>Time_M!BC$65</f>
        <v>41</v>
      </c>
      <c r="BD115" s="840">
        <f>Time_M!BD$65</f>
        <v>42</v>
      </c>
      <c r="BE115" s="840">
        <f>Time_M!BE$65</f>
        <v>43</v>
      </c>
      <c r="BF115" s="840">
        <f>Time_M!BF$65</f>
        <v>44</v>
      </c>
      <c r="BG115" s="840">
        <f>Time_M!BG$65</f>
        <v>45</v>
      </c>
      <c r="BH115" s="840">
        <f>Time_M!BH$65</f>
        <v>46</v>
      </c>
      <c r="BI115" s="840">
        <f>Time_M!BI$65</f>
        <v>47</v>
      </c>
      <c r="BJ115" s="840">
        <f>Time_M!BJ$65</f>
        <v>48</v>
      </c>
      <c r="BK115" s="840">
        <f>Time_M!BK$65</f>
        <v>49</v>
      </c>
      <c r="BL115" s="840">
        <f>Time_M!BL$65</f>
        <v>50</v>
      </c>
      <c r="BM115" s="840">
        <f>Time_M!BM$65</f>
        <v>51</v>
      </c>
      <c r="BN115" s="840">
        <f>Time_M!BN$65</f>
        <v>52</v>
      </c>
      <c r="BO115" s="840">
        <f>Time_M!BO$65</f>
        <v>53</v>
      </c>
      <c r="BP115" s="840">
        <f>Time_M!BP$65</f>
        <v>54</v>
      </c>
      <c r="BQ115" s="840">
        <f>Time_M!BQ$65</f>
        <v>55</v>
      </c>
      <c r="BR115" s="840">
        <f>Time_M!BR$65</f>
        <v>56</v>
      </c>
      <c r="BS115" s="840">
        <f>Time_M!BS$65</f>
        <v>57</v>
      </c>
      <c r="BT115" s="840">
        <f>Time_M!BT$65</f>
        <v>58</v>
      </c>
      <c r="BU115" s="840">
        <f>Time_M!BU$65</f>
        <v>59</v>
      </c>
      <c r="BV115" s="840">
        <f>Time_M!BV$65</f>
        <v>60</v>
      </c>
      <c r="BW115" s="840">
        <f>Time_M!BW$65</f>
        <v>61</v>
      </c>
      <c r="BX115" s="840">
        <f>Time_M!BX$65</f>
        <v>62</v>
      </c>
      <c r="BY115" s="840">
        <f>Time_M!BY$65</f>
        <v>63</v>
      </c>
      <c r="BZ115" s="840">
        <f>Time_M!BZ$65</f>
        <v>64</v>
      </c>
      <c r="CA115" s="840">
        <f>Time_M!CA$65</f>
        <v>65</v>
      </c>
      <c r="CB115" s="840">
        <f>Time_M!CB$65</f>
        <v>66</v>
      </c>
      <c r="CC115" s="840">
        <f>Time_M!CC$65</f>
        <v>67</v>
      </c>
      <c r="CD115" s="840">
        <f>Time_M!CD$65</f>
        <v>68</v>
      </c>
      <c r="CE115" s="840">
        <f>Time_M!CE$65</f>
        <v>69</v>
      </c>
      <c r="CF115" s="840">
        <f>Time_M!CF$65</f>
        <v>70</v>
      </c>
      <c r="CG115" s="840">
        <f>Time_M!CG$65</f>
        <v>71</v>
      </c>
      <c r="CH115" s="840">
        <f>Time_M!CH$65</f>
        <v>72</v>
      </c>
      <c r="CI115" s="840">
        <f>Time_M!CI$65</f>
        <v>73</v>
      </c>
      <c r="CJ115" s="840">
        <f>Time_M!CJ$65</f>
        <v>74</v>
      </c>
      <c r="CK115" s="840">
        <f>Time_M!CK$65</f>
        <v>75</v>
      </c>
      <c r="CL115" s="840">
        <f>Time_M!CL$65</f>
        <v>76</v>
      </c>
      <c r="CM115" s="840">
        <f>Time_M!CM$65</f>
        <v>77</v>
      </c>
      <c r="CN115" s="840">
        <f>Time_M!CN$65</f>
        <v>78</v>
      </c>
      <c r="CO115" s="840">
        <f>Time_M!CO$65</f>
        <v>79</v>
      </c>
      <c r="CP115" s="840">
        <f>Time_M!CP$65</f>
        <v>80</v>
      </c>
      <c r="CQ115" s="840">
        <f>Time_M!CQ$65</f>
        <v>81</v>
      </c>
      <c r="CR115" s="840">
        <f>Time_M!CR$65</f>
        <v>82</v>
      </c>
      <c r="CS115" s="840">
        <f>Time_M!CS$65</f>
        <v>83</v>
      </c>
      <c r="CT115" s="840">
        <f>Time_M!CT$65</f>
        <v>84</v>
      </c>
      <c r="CU115" s="840">
        <f>Time_M!CU$65</f>
        <v>85</v>
      </c>
      <c r="CV115" s="840">
        <f>Time_M!CV$65</f>
        <v>86</v>
      </c>
      <c r="CW115" s="840">
        <f>Time_M!CW$65</f>
        <v>87</v>
      </c>
      <c r="CX115" s="840">
        <f>Time_M!CX$65</f>
        <v>88</v>
      </c>
      <c r="CY115" s="840">
        <f>Time_M!CY$65</f>
        <v>89</v>
      </c>
      <c r="CZ115" s="840">
        <f>Time_M!CZ$65</f>
        <v>90</v>
      </c>
      <c r="DA115" s="840">
        <f>Time_M!DA$65</f>
        <v>91</v>
      </c>
      <c r="DB115" s="840">
        <f>Time_M!DB$65</f>
        <v>92</v>
      </c>
      <c r="DC115" s="840">
        <f>Time_M!DC$65</f>
        <v>93</v>
      </c>
      <c r="DD115" s="840">
        <f>Time_M!DD$65</f>
        <v>94</v>
      </c>
      <c r="DE115" s="840">
        <f>Time_M!DE$65</f>
        <v>95</v>
      </c>
      <c r="DF115" s="840">
        <f>Time_M!DF$65</f>
        <v>96</v>
      </c>
      <c r="DG115" s="840">
        <f>Time_M!DG$65</f>
        <v>97</v>
      </c>
      <c r="DH115" s="840">
        <f>Time_M!DH$65</f>
        <v>98</v>
      </c>
      <c r="DI115" s="840">
        <f>Time_M!DI$65</f>
        <v>99</v>
      </c>
      <c r="DJ115" s="840">
        <f>Time_M!DJ$65</f>
        <v>100</v>
      </c>
      <c r="DK115" s="840">
        <f>Time_M!DK$65</f>
        <v>101</v>
      </c>
      <c r="DL115" s="840">
        <f>Time_M!DL$65</f>
        <v>102</v>
      </c>
      <c r="DM115" s="840">
        <f>Time_M!DM$65</f>
        <v>103</v>
      </c>
      <c r="DN115" s="840">
        <f>Time_M!DN$65</f>
        <v>104</v>
      </c>
      <c r="DO115" s="840">
        <f>Time_M!DO$65</f>
        <v>105</v>
      </c>
      <c r="DP115" s="840">
        <f>Time_M!DP$65</f>
        <v>106</v>
      </c>
      <c r="DQ115" s="840">
        <f>Time_M!DQ$65</f>
        <v>107</v>
      </c>
      <c r="DR115" s="840">
        <f>Time_M!DR$65</f>
        <v>108</v>
      </c>
      <c r="DS115" s="840">
        <f>Time_M!DS$65</f>
        <v>109</v>
      </c>
      <c r="DT115" s="840">
        <f>Time_M!DT$65</f>
        <v>110</v>
      </c>
      <c r="DU115" s="840">
        <f>Time_M!DU$65</f>
        <v>111</v>
      </c>
      <c r="DV115" s="840">
        <f>Time_M!DV$65</f>
        <v>112</v>
      </c>
      <c r="DW115" s="840">
        <f>Time_M!DW$65</f>
        <v>113</v>
      </c>
      <c r="DX115" s="840">
        <f>Time_M!DX$65</f>
        <v>114</v>
      </c>
      <c r="DY115" s="840">
        <f>Time_M!DY$65</f>
        <v>115</v>
      </c>
      <c r="DZ115" s="840">
        <f>Time_M!DZ$65</f>
        <v>116</v>
      </c>
      <c r="EA115" s="840">
        <f>Time_M!EA$65</f>
        <v>117</v>
      </c>
      <c r="EB115" s="840">
        <f>Time_M!EB$65</f>
        <v>118</v>
      </c>
      <c r="EC115" s="840">
        <f>Time_M!EC$65</f>
        <v>119</v>
      </c>
      <c r="ED115" s="840">
        <f>Time_M!ED$65</f>
        <v>120</v>
      </c>
      <c r="EE115" s="840">
        <f>Time_M!EE$65</f>
        <v>121</v>
      </c>
      <c r="EF115" s="840">
        <f>Time_M!EF$65</f>
        <v>122</v>
      </c>
      <c r="EG115" s="840">
        <f>Time_M!EG$65</f>
        <v>123</v>
      </c>
      <c r="EH115" s="840">
        <f>Time_M!EH$65</f>
        <v>124</v>
      </c>
    </row>
    <row r="116" spans="2:138" s="840" customFormat="1" ht="15" customHeight="1" outlineLevel="1" x14ac:dyDescent="0.35">
      <c r="E116" s="840" t="s">
        <v>88</v>
      </c>
      <c r="G116" s="840" t="s">
        <v>328</v>
      </c>
      <c r="H116" s="840">
        <f xml:space="preserve"> SUM(J116:EH116)</f>
        <v>257428068</v>
      </c>
      <c r="J116" s="840">
        <f>SUMIF(Rollout!$J$3:$EH$3,'Monthly Financials'!J3,Rollout!$J$37:$EH$37)</f>
        <v>0</v>
      </c>
      <c r="K116" s="840">
        <f>SUMIF(Rollout!$J$3:$EH$3,'Monthly Financials'!K3,Rollout!$J$37:$EH$37)</f>
        <v>0</v>
      </c>
      <c r="L116" s="840">
        <f>SUMIF(Rollout!$J$3:$EH$3,'Monthly Financials'!L3,Rollout!$J$37:$EH$37)</f>
        <v>0</v>
      </c>
      <c r="M116" s="840">
        <f>SUMIF(Rollout!$J$3:$EH$3,'Monthly Financials'!M3,Rollout!$J$37:$EH$37)</f>
        <v>0</v>
      </c>
      <c r="N116" s="840">
        <f>SUMIF(Rollout!$J$3:$EH$3,'Monthly Financials'!N3,Rollout!$J$37:$EH$37)</f>
        <v>0</v>
      </c>
      <c r="O116" s="840">
        <f>SUMIF(Rollout!$J$3:$EH$3,'Monthly Financials'!O3,Rollout!$J$37:$EH$37)</f>
        <v>0</v>
      </c>
      <c r="P116" s="840">
        <f>SUMIF(Rollout!$J$3:$EH$3,'Monthly Financials'!P3,Rollout!$J$37:$EH$37)</f>
        <v>0</v>
      </c>
      <c r="Q116" s="840">
        <f>SUMIF(Rollout!$J$3:$EH$3,'Monthly Financials'!Q3,Rollout!$J$37:$EH$37)</f>
        <v>230</v>
      </c>
      <c r="R116" s="840">
        <f>SUMIF(Rollout!$J$3:$EH$3,'Monthly Financials'!R3,Rollout!$J$37:$EH$37)</f>
        <v>16114</v>
      </c>
      <c r="S116" s="840">
        <f>SUMIF(Rollout!$J$3:$EH$3,'Monthly Financials'!S3,Rollout!$J$37:$EH$37)</f>
        <v>49314</v>
      </c>
      <c r="T116" s="840">
        <f>SUMIF(Rollout!$J$3:$EH$3,'Monthly Financials'!T3,Rollout!$J$37:$EH$37)</f>
        <v>127314</v>
      </c>
      <c r="U116" s="840">
        <f>SUMIF(Rollout!$J$3:$EH$3,'Monthly Financials'!U3,Rollout!$J$37:$EH$37)</f>
        <v>215314</v>
      </c>
      <c r="V116" s="840">
        <f>SUMIF(Rollout!$J$3:$EH$3,'Monthly Financials'!V3,Rollout!$J$37:$EH$37)</f>
        <v>303314</v>
      </c>
      <c r="W116" s="840">
        <f>SUMIF(Rollout!$J$3:$EH$3,'Monthly Financials'!W3,Rollout!$J$37:$EH$37)</f>
        <v>391314</v>
      </c>
      <c r="X116" s="840">
        <f>SUMIF(Rollout!$J$3:$EH$3,'Monthly Financials'!X3,Rollout!$J$37:$EH$37)</f>
        <v>499314</v>
      </c>
      <c r="Y116" s="840">
        <f>SUMIF(Rollout!$J$3:$EH$3,'Monthly Financials'!Y3,Rollout!$J$37:$EH$37)</f>
        <v>629314</v>
      </c>
      <c r="Z116" s="840">
        <f>SUMIF(Rollout!$J$3:$EH$3,'Monthly Financials'!Z3,Rollout!$J$37:$EH$37)</f>
        <v>784314</v>
      </c>
      <c r="AA116" s="840">
        <f>SUMIF(Rollout!$J$3:$EH$3,'Monthly Financials'!AA3,Rollout!$J$37:$EH$37)</f>
        <v>962314</v>
      </c>
      <c r="AB116" s="840">
        <f>SUMIF(Rollout!$J$3:$EH$3,'Monthly Financials'!AB3,Rollout!$J$37:$EH$37)</f>
        <v>1167314</v>
      </c>
      <c r="AC116" s="840">
        <f>SUMIF(Rollout!$J$3:$EH$3,'Monthly Financials'!AC3,Rollout!$J$37:$EH$37)</f>
        <v>1385405</v>
      </c>
      <c r="AD116" s="840">
        <f>SUMIF(Rollout!$J$3:$EH$3,'Monthly Financials'!AD3,Rollout!$J$37:$EH$37)</f>
        <v>1540405</v>
      </c>
      <c r="AE116" s="840">
        <f>SUMIF(Rollout!$J$3:$EH$3,'Monthly Financials'!AE3,Rollout!$J$37:$EH$37)</f>
        <v>1695405</v>
      </c>
      <c r="AF116" s="840">
        <f>SUMIF(Rollout!$J$3:$EH$3,'Monthly Financials'!AF3,Rollout!$J$37:$EH$37)</f>
        <v>1850405</v>
      </c>
      <c r="AG116" s="840">
        <f>SUMIF(Rollout!$J$3:$EH$3,'Monthly Financials'!AG3,Rollout!$J$37:$EH$37)</f>
        <v>2005405</v>
      </c>
      <c r="AH116" s="840">
        <f>SUMIF(Rollout!$J$3:$EH$3,'Monthly Financials'!AH3,Rollout!$J$37:$EH$37)</f>
        <v>2160405</v>
      </c>
      <c r="AI116" s="840">
        <f>SUMIF(Rollout!$J$3:$EH$3,'Monthly Financials'!AI3,Rollout!$J$37:$EH$37)</f>
        <v>2315405</v>
      </c>
      <c r="AJ116" s="840">
        <f>SUMIF(Rollout!$J$3:$EH$3,'Monthly Financials'!AJ3,Rollout!$J$37:$EH$37)</f>
        <v>2470405</v>
      </c>
      <c r="AK116" s="840">
        <f>SUMIF(Rollout!$J$3:$EH$3,'Monthly Financials'!AK3,Rollout!$J$37:$EH$37)</f>
        <v>2625405</v>
      </c>
      <c r="AL116" s="840">
        <f>SUMIF(Rollout!$J$3:$EH$3,'Monthly Financials'!AL3,Rollout!$J$37:$EH$37)</f>
        <v>2767868</v>
      </c>
      <c r="AM116" s="840">
        <f>SUMIF(Rollout!$J$3:$EH$3,'Monthly Financials'!AM3,Rollout!$J$37:$EH$37)</f>
        <v>2767868</v>
      </c>
      <c r="AN116" s="840">
        <f>SUMIF(Rollout!$J$3:$EH$3,'Monthly Financials'!AN3,Rollout!$J$37:$EH$37)</f>
        <v>2767868</v>
      </c>
      <c r="AO116" s="840">
        <f>SUMIF(Rollout!$J$3:$EH$3,'Monthly Financials'!AO3,Rollout!$J$37:$EH$37)</f>
        <v>2767868</v>
      </c>
      <c r="AP116" s="840">
        <f>SUMIF(Rollout!$J$3:$EH$3,'Monthly Financials'!AP3,Rollout!$J$37:$EH$37)</f>
        <v>2767868</v>
      </c>
      <c r="AQ116" s="840">
        <f>SUMIF(Rollout!$J$3:$EH$3,'Monthly Financials'!AQ3,Rollout!$J$37:$EH$37)</f>
        <v>2767868</v>
      </c>
      <c r="AR116" s="840">
        <f>SUMIF(Rollout!$J$3:$EH$3,'Monthly Financials'!AR3,Rollout!$J$37:$EH$37)</f>
        <v>2767868</v>
      </c>
      <c r="AS116" s="840">
        <f>SUMIF(Rollout!$J$3:$EH$3,'Monthly Financials'!AS3,Rollout!$J$37:$EH$37)</f>
        <v>2767868</v>
      </c>
      <c r="AT116" s="840">
        <f>SUMIF(Rollout!$J$3:$EH$3,'Monthly Financials'!AT3,Rollout!$J$37:$EH$37)</f>
        <v>2767868</v>
      </c>
      <c r="AU116" s="840">
        <f>SUMIF(Rollout!$J$3:$EH$3,'Monthly Financials'!AU3,Rollout!$J$37:$EH$37)</f>
        <v>2767868</v>
      </c>
      <c r="AV116" s="840">
        <f>SUMIF(Rollout!$J$3:$EH$3,'Monthly Financials'!AV3,Rollout!$J$37:$EH$37)</f>
        <v>2767868</v>
      </c>
      <c r="AW116" s="840">
        <f>SUMIF(Rollout!$J$3:$EH$3,'Monthly Financials'!AW3,Rollout!$J$37:$EH$37)</f>
        <v>2767868</v>
      </c>
      <c r="AX116" s="840">
        <f>SUMIF(Rollout!$J$3:$EH$3,'Monthly Financials'!AX3,Rollout!$J$37:$EH$37)</f>
        <v>2767868</v>
      </c>
      <c r="AY116" s="840">
        <f>SUMIF(Rollout!$J$3:$EH$3,'Monthly Financials'!AY3,Rollout!$J$37:$EH$37)</f>
        <v>2767868</v>
      </c>
      <c r="AZ116" s="840">
        <f>SUMIF(Rollout!$J$3:$EH$3,'Monthly Financials'!AZ3,Rollout!$J$37:$EH$37)</f>
        <v>2767868</v>
      </c>
      <c r="BA116" s="840">
        <f>SUMIF(Rollout!$J$3:$EH$3,'Monthly Financials'!BA3,Rollout!$J$37:$EH$37)</f>
        <v>2767868</v>
      </c>
      <c r="BB116" s="840">
        <f>SUMIF(Rollout!$J$3:$EH$3,'Monthly Financials'!BB3,Rollout!$J$37:$EH$37)</f>
        <v>2767868</v>
      </c>
      <c r="BC116" s="840">
        <f>SUMIF(Rollout!$J$3:$EH$3,'Monthly Financials'!BC3,Rollout!$J$37:$EH$37)</f>
        <v>2767868</v>
      </c>
      <c r="BD116" s="840">
        <f>SUMIF(Rollout!$J$3:$EH$3,'Monthly Financials'!BD3,Rollout!$J$37:$EH$37)</f>
        <v>2767868</v>
      </c>
      <c r="BE116" s="840">
        <f>SUMIF(Rollout!$J$3:$EH$3,'Monthly Financials'!BE3,Rollout!$J$37:$EH$37)</f>
        <v>2767868</v>
      </c>
      <c r="BF116" s="840">
        <f>SUMIF(Rollout!$J$3:$EH$3,'Monthly Financials'!BF3,Rollout!$J$37:$EH$37)</f>
        <v>2767868</v>
      </c>
      <c r="BG116" s="840">
        <f>SUMIF(Rollout!$J$3:$EH$3,'Monthly Financials'!BG3,Rollout!$J$37:$EH$37)</f>
        <v>2767868</v>
      </c>
      <c r="BH116" s="840">
        <f>SUMIF(Rollout!$J$3:$EH$3,'Monthly Financials'!BH3,Rollout!$J$37:$EH$37)</f>
        <v>2767868</v>
      </c>
      <c r="BI116" s="840">
        <f>SUMIF(Rollout!$J$3:$EH$3,'Monthly Financials'!BI3,Rollout!$J$37:$EH$37)</f>
        <v>2767868</v>
      </c>
      <c r="BJ116" s="840">
        <f>SUMIF(Rollout!$J$3:$EH$3,'Monthly Financials'!BJ3,Rollout!$J$37:$EH$37)</f>
        <v>2767868</v>
      </c>
      <c r="BK116" s="840">
        <f>SUMIF(Rollout!$J$3:$EH$3,'Monthly Financials'!BK3,Rollout!$J$37:$EH$37)</f>
        <v>2767868</v>
      </c>
      <c r="BL116" s="840">
        <f>SUMIF(Rollout!$J$3:$EH$3,'Monthly Financials'!BL3,Rollout!$J$37:$EH$37)</f>
        <v>2767868</v>
      </c>
      <c r="BM116" s="840">
        <f>SUMIF(Rollout!$J$3:$EH$3,'Monthly Financials'!BM3,Rollout!$J$37:$EH$37)</f>
        <v>2767868</v>
      </c>
      <c r="BN116" s="840">
        <f>SUMIF(Rollout!$J$3:$EH$3,'Monthly Financials'!BN3,Rollout!$J$37:$EH$37)</f>
        <v>2767868</v>
      </c>
      <c r="BO116" s="840">
        <f>SUMIF(Rollout!$J$3:$EH$3,'Monthly Financials'!BO3,Rollout!$J$37:$EH$37)</f>
        <v>2767868</v>
      </c>
      <c r="BP116" s="840">
        <f>SUMIF(Rollout!$J$3:$EH$3,'Monthly Financials'!BP3,Rollout!$J$37:$EH$37)</f>
        <v>2767868</v>
      </c>
      <c r="BQ116" s="840">
        <f>SUMIF(Rollout!$J$3:$EH$3,'Monthly Financials'!BQ3,Rollout!$J$37:$EH$37)</f>
        <v>2767868</v>
      </c>
      <c r="BR116" s="840">
        <f>SUMIF(Rollout!$J$3:$EH$3,'Monthly Financials'!BR3,Rollout!$J$37:$EH$37)</f>
        <v>2767868</v>
      </c>
      <c r="BS116" s="840">
        <f>SUMIF(Rollout!$J$3:$EH$3,'Monthly Financials'!BS3,Rollout!$J$37:$EH$37)</f>
        <v>2767868</v>
      </c>
      <c r="BT116" s="840">
        <f>SUMIF(Rollout!$J$3:$EH$3,'Monthly Financials'!BT3,Rollout!$J$37:$EH$37)</f>
        <v>2767868</v>
      </c>
      <c r="BU116" s="840">
        <f>SUMIF(Rollout!$J$3:$EH$3,'Monthly Financials'!BU3,Rollout!$J$37:$EH$37)</f>
        <v>2767868</v>
      </c>
      <c r="BV116" s="840">
        <f>SUMIF(Rollout!$J$3:$EH$3,'Monthly Financials'!BV3,Rollout!$J$37:$EH$37)</f>
        <v>2767868</v>
      </c>
      <c r="BW116" s="840">
        <f>SUMIF(Rollout!$J$3:$EH$3,'Monthly Financials'!BW3,Rollout!$J$37:$EH$37)</f>
        <v>2767868</v>
      </c>
      <c r="BX116" s="840">
        <f>SUMIF(Rollout!$J$3:$EH$3,'Monthly Financials'!BX3,Rollout!$J$37:$EH$37)</f>
        <v>2767868</v>
      </c>
      <c r="BY116" s="840">
        <f>SUMIF(Rollout!$J$3:$EH$3,'Monthly Financials'!BY3,Rollout!$J$37:$EH$37)</f>
        <v>2767868</v>
      </c>
      <c r="BZ116" s="840">
        <f>SUMIF(Rollout!$J$3:$EH$3,'Monthly Financials'!BZ3,Rollout!$J$37:$EH$37)</f>
        <v>2767868</v>
      </c>
      <c r="CA116" s="840">
        <f>SUMIF(Rollout!$J$3:$EH$3,'Monthly Financials'!CA3,Rollout!$J$37:$EH$37)</f>
        <v>2767868</v>
      </c>
      <c r="CB116" s="840">
        <f>SUMIF(Rollout!$J$3:$EH$3,'Monthly Financials'!CB3,Rollout!$J$37:$EH$37)</f>
        <v>2767868</v>
      </c>
      <c r="CC116" s="840">
        <f>SUMIF(Rollout!$J$3:$EH$3,'Monthly Financials'!CC3,Rollout!$J$37:$EH$37)</f>
        <v>2767868</v>
      </c>
      <c r="CD116" s="840">
        <f>SUMIF(Rollout!$J$3:$EH$3,'Monthly Financials'!CD3,Rollout!$J$37:$EH$37)</f>
        <v>2767868</v>
      </c>
      <c r="CE116" s="840">
        <f>SUMIF(Rollout!$J$3:$EH$3,'Monthly Financials'!CE3,Rollout!$J$37:$EH$37)</f>
        <v>2767868</v>
      </c>
      <c r="CF116" s="840">
        <f>SUMIF(Rollout!$J$3:$EH$3,'Monthly Financials'!CF3,Rollout!$J$37:$EH$37)</f>
        <v>2767868</v>
      </c>
      <c r="CG116" s="840">
        <f>SUMIF(Rollout!$J$3:$EH$3,'Monthly Financials'!CG3,Rollout!$J$37:$EH$37)</f>
        <v>2767868</v>
      </c>
      <c r="CH116" s="840">
        <f>SUMIF(Rollout!$J$3:$EH$3,'Monthly Financials'!CH3,Rollout!$J$37:$EH$37)</f>
        <v>2767868</v>
      </c>
      <c r="CI116" s="840">
        <f>SUMIF(Rollout!$J$3:$EH$3,'Monthly Financials'!CI3,Rollout!$J$37:$EH$37)</f>
        <v>2767868</v>
      </c>
      <c r="CJ116" s="840">
        <f>SUMIF(Rollout!$J$3:$EH$3,'Monthly Financials'!CJ3,Rollout!$J$37:$EH$37)</f>
        <v>2767868</v>
      </c>
      <c r="CK116" s="840">
        <f>SUMIF(Rollout!$J$3:$EH$3,'Monthly Financials'!CK3,Rollout!$J$37:$EH$37)</f>
        <v>2767868</v>
      </c>
      <c r="CL116" s="840">
        <f>SUMIF(Rollout!$J$3:$EH$3,'Monthly Financials'!CL3,Rollout!$J$37:$EH$37)</f>
        <v>2767868</v>
      </c>
      <c r="CM116" s="840">
        <f>SUMIF(Rollout!$J$3:$EH$3,'Monthly Financials'!CM3,Rollout!$J$37:$EH$37)</f>
        <v>2767868</v>
      </c>
      <c r="CN116" s="840">
        <f>SUMIF(Rollout!$J$3:$EH$3,'Monthly Financials'!CN3,Rollout!$J$37:$EH$37)</f>
        <v>2767868</v>
      </c>
      <c r="CO116" s="840">
        <f>SUMIF(Rollout!$J$3:$EH$3,'Monthly Financials'!CO3,Rollout!$J$37:$EH$37)</f>
        <v>2767868</v>
      </c>
      <c r="CP116" s="840">
        <f>SUMIF(Rollout!$J$3:$EH$3,'Monthly Financials'!CP3,Rollout!$J$37:$EH$37)</f>
        <v>2767868</v>
      </c>
      <c r="CQ116" s="840">
        <f>SUMIF(Rollout!$J$3:$EH$3,'Monthly Financials'!CQ3,Rollout!$J$37:$EH$37)</f>
        <v>2767868</v>
      </c>
      <c r="CR116" s="840">
        <f>SUMIF(Rollout!$J$3:$EH$3,'Monthly Financials'!CR3,Rollout!$J$37:$EH$37)</f>
        <v>2767868</v>
      </c>
      <c r="CS116" s="840">
        <f>SUMIF(Rollout!$J$3:$EH$3,'Monthly Financials'!CS3,Rollout!$J$37:$EH$37)</f>
        <v>2767868</v>
      </c>
      <c r="CT116" s="840">
        <f>SUMIF(Rollout!$J$3:$EH$3,'Monthly Financials'!CT3,Rollout!$J$37:$EH$37)</f>
        <v>2767868</v>
      </c>
      <c r="CU116" s="840">
        <f>SUMIF(Rollout!$J$3:$EH$3,'Monthly Financials'!CU3,Rollout!$J$37:$EH$37)</f>
        <v>2767868</v>
      </c>
      <c r="CV116" s="840">
        <f>SUMIF(Rollout!$J$3:$EH$3,'Monthly Financials'!CV3,Rollout!$J$37:$EH$37)</f>
        <v>2767868</v>
      </c>
      <c r="CW116" s="840">
        <f>SUMIF(Rollout!$J$3:$EH$3,'Monthly Financials'!CW3,Rollout!$J$37:$EH$37)</f>
        <v>2767868</v>
      </c>
      <c r="CX116" s="840">
        <f>SUMIF(Rollout!$J$3:$EH$3,'Monthly Financials'!CX3,Rollout!$J$37:$EH$37)</f>
        <v>2767868</v>
      </c>
      <c r="CY116" s="840">
        <f>SUMIF(Rollout!$J$3:$EH$3,'Monthly Financials'!CY3,Rollout!$J$37:$EH$37)</f>
        <v>2767868</v>
      </c>
      <c r="CZ116" s="840">
        <f>SUMIF(Rollout!$J$3:$EH$3,'Monthly Financials'!CZ3,Rollout!$J$37:$EH$37)</f>
        <v>2767868</v>
      </c>
      <c r="DA116" s="840">
        <f>SUMIF(Rollout!$J$3:$EH$3,'Monthly Financials'!DA3,Rollout!$J$37:$EH$37)</f>
        <v>2767868</v>
      </c>
      <c r="DB116" s="840">
        <f>SUMIF(Rollout!$J$3:$EH$3,'Monthly Financials'!DB3,Rollout!$J$37:$EH$37)</f>
        <v>2767868</v>
      </c>
      <c r="DC116" s="840">
        <f>SUMIF(Rollout!$J$3:$EH$3,'Monthly Financials'!DC3,Rollout!$J$37:$EH$37)</f>
        <v>2767868</v>
      </c>
      <c r="DD116" s="840">
        <f>SUMIF(Rollout!$J$3:$EH$3,'Monthly Financials'!DD3,Rollout!$J$37:$EH$37)</f>
        <v>2767868</v>
      </c>
      <c r="DE116" s="840">
        <f>SUMIF(Rollout!$J$3:$EH$3,'Monthly Financials'!DE3,Rollout!$J$37:$EH$37)</f>
        <v>2767868</v>
      </c>
      <c r="DF116" s="840">
        <f>SUMIF(Rollout!$J$3:$EH$3,'Monthly Financials'!DF3,Rollout!$J$37:$EH$37)</f>
        <v>2767868</v>
      </c>
      <c r="DG116" s="840">
        <f>SUMIF(Rollout!$J$3:$EH$3,'Monthly Financials'!DG3,Rollout!$J$37:$EH$37)</f>
        <v>2767868</v>
      </c>
      <c r="DH116" s="840">
        <f>SUMIF(Rollout!$J$3:$EH$3,'Monthly Financials'!DH3,Rollout!$J$37:$EH$37)</f>
        <v>2767868</v>
      </c>
      <c r="DI116" s="840">
        <f>SUMIF(Rollout!$J$3:$EH$3,'Monthly Financials'!DI3,Rollout!$J$37:$EH$37)</f>
        <v>2767868</v>
      </c>
      <c r="DJ116" s="840">
        <f>SUMIF(Rollout!$J$3:$EH$3,'Monthly Financials'!DJ3,Rollout!$J$37:$EH$37)</f>
        <v>2767868</v>
      </c>
      <c r="DK116" s="840">
        <f>SUMIF(Rollout!$J$3:$EH$3,'Monthly Financials'!DK3,Rollout!$J$37:$EH$37)</f>
        <v>2767868</v>
      </c>
      <c r="DL116" s="840">
        <f>SUMIF(Rollout!$J$3:$EH$3,'Monthly Financials'!DL3,Rollout!$J$37:$EH$37)</f>
        <v>2767868</v>
      </c>
      <c r="DM116" s="840">
        <f>SUMIF(Rollout!$J$3:$EH$3,'Monthly Financials'!DM3,Rollout!$J$37:$EH$37)</f>
        <v>2767868</v>
      </c>
      <c r="DN116" s="840">
        <f>SUMIF(Rollout!$J$3:$EH$3,'Monthly Financials'!DN3,Rollout!$J$37:$EH$37)</f>
        <v>2767868</v>
      </c>
      <c r="DO116" s="840">
        <f>SUMIF(Rollout!$J$3:$EH$3,'Monthly Financials'!DO3,Rollout!$J$37:$EH$37)</f>
        <v>2767868</v>
      </c>
      <c r="DP116" s="840">
        <f>SUMIF(Rollout!$J$3:$EH$3,'Monthly Financials'!DP3,Rollout!$J$37:$EH$37)</f>
        <v>2767868</v>
      </c>
      <c r="DQ116" s="840">
        <f>SUMIF(Rollout!$J$3:$EH$3,'Monthly Financials'!DQ3,Rollout!$J$37:$EH$37)</f>
        <v>2767868</v>
      </c>
      <c r="DR116" s="840">
        <f>SUMIF(Rollout!$J$3:$EH$3,'Monthly Financials'!DR3,Rollout!$J$37:$EH$37)</f>
        <v>1733027</v>
      </c>
      <c r="DS116" s="840">
        <f>SUMIF(Rollout!$J$3:$EH$3,'Monthly Financials'!DS3,Rollout!$J$37:$EH$37)</f>
        <v>0</v>
      </c>
      <c r="DT116" s="840">
        <f>SUMIF(Rollout!$J$3:$EH$3,'Monthly Financials'!DT3,Rollout!$J$37:$EH$37)</f>
        <v>0</v>
      </c>
      <c r="DU116" s="840">
        <f>SUMIF(Rollout!$J$3:$EH$3,'Monthly Financials'!DU3,Rollout!$J$37:$EH$37)</f>
        <v>0</v>
      </c>
      <c r="DV116" s="840">
        <f>SUMIF(Rollout!$J$3:$EH$3,'Monthly Financials'!DV3,Rollout!$J$37:$EH$37)</f>
        <v>0</v>
      </c>
      <c r="DW116" s="840">
        <f>SUMIF(Rollout!$J$3:$EH$3,'Monthly Financials'!DW3,Rollout!$J$37:$EH$37)</f>
        <v>0</v>
      </c>
      <c r="DX116" s="840">
        <f>SUMIF(Rollout!$J$3:$EH$3,'Monthly Financials'!DX3,Rollout!$J$37:$EH$37)</f>
        <v>0</v>
      </c>
      <c r="DY116" s="840">
        <f>SUMIF(Rollout!$J$3:$EH$3,'Monthly Financials'!DY3,Rollout!$J$37:$EH$37)</f>
        <v>0</v>
      </c>
      <c r="DZ116" s="840">
        <f>SUMIF(Rollout!$J$3:$EH$3,'Monthly Financials'!DZ3,Rollout!$J$37:$EH$37)</f>
        <v>0</v>
      </c>
      <c r="EA116" s="840">
        <f>SUMIF(Rollout!$J$3:$EH$3,'Monthly Financials'!EA3,Rollout!$J$37:$EH$37)</f>
        <v>0</v>
      </c>
      <c r="EB116" s="840">
        <f>SUMIF(Rollout!$J$3:$EH$3,'Monthly Financials'!EB3,Rollout!$J$37:$EH$37)</f>
        <v>0</v>
      </c>
      <c r="EC116" s="840">
        <f>SUMIF(Rollout!$J$3:$EH$3,'Monthly Financials'!EC3,Rollout!$J$37:$EH$37)</f>
        <v>0</v>
      </c>
      <c r="ED116" s="840">
        <f>SUMIF(Rollout!$J$3:$EH$3,'Monthly Financials'!ED3,Rollout!$J$37:$EH$37)</f>
        <v>0</v>
      </c>
      <c r="EE116" s="840">
        <f>SUMIF(Rollout!$J$3:$EH$3,'Monthly Financials'!EE3,Rollout!$J$37:$EH$37)</f>
        <v>0</v>
      </c>
      <c r="EF116" s="840">
        <f>SUMIF(Rollout!$J$3:$EH$3,'Monthly Financials'!EF3,Rollout!$J$37:$EH$37)</f>
        <v>0</v>
      </c>
      <c r="EG116" s="840">
        <f>SUMIF(Rollout!$J$3:$EH$3,'Monthly Financials'!EG3,Rollout!$J$37:$EH$37)</f>
        <v>0</v>
      </c>
      <c r="EH116" s="840">
        <f>SUMIF(Rollout!$J$3:$EH$3,'Monthly Financials'!EH3,Rollout!$J$37:$EH$37)</f>
        <v>0</v>
      </c>
    </row>
    <row r="117" spans="2:138" s="840" customFormat="1" ht="15" customHeight="1" outlineLevel="1" x14ac:dyDescent="0.35">
      <c r="B117" s="38"/>
      <c r="E117" s="840" t="str">
        <f xml:space="preserve"> Rollout!E$38</f>
        <v>Effective Meters Operational for Opex cost</v>
      </c>
      <c r="F117" s="840">
        <f xml:space="preserve"> Rollout!F$38</f>
        <v>0</v>
      </c>
      <c r="G117" s="840" t="str">
        <f xml:space="preserve"> Rollout!G$38</f>
        <v>Nos</v>
      </c>
      <c r="H117" s="840">
        <f xml:space="preserve"> Rollout!H$38</f>
        <v>0</v>
      </c>
      <c r="I117" s="840">
        <f xml:space="preserve"> Rollout!I$38</f>
        <v>0</v>
      </c>
      <c r="J117" s="840">
        <f xml:space="preserve"> Rollout!J$38</f>
        <v>0</v>
      </c>
      <c r="K117" s="840">
        <f xml:space="preserve"> Rollout!K$38</f>
        <v>0</v>
      </c>
      <c r="L117" s="840">
        <f xml:space="preserve"> Rollout!L$38</f>
        <v>0</v>
      </c>
      <c r="M117" s="840">
        <f xml:space="preserve"> Rollout!M$38</f>
        <v>0</v>
      </c>
      <c r="N117" s="840">
        <f xml:space="preserve"> Rollout!N$38</f>
        <v>0</v>
      </c>
      <c r="O117" s="840">
        <f xml:space="preserve"> Rollout!O$38</f>
        <v>0</v>
      </c>
      <c r="P117" s="840">
        <f xml:space="preserve"> Rollout!P$38</f>
        <v>0</v>
      </c>
      <c r="Q117" s="840">
        <f xml:space="preserve"> Rollout!Q$38</f>
        <v>230</v>
      </c>
      <c r="R117" s="840">
        <f xml:space="preserve"> Rollout!R$38</f>
        <v>16114</v>
      </c>
      <c r="S117" s="840">
        <f xml:space="preserve"> Rollout!S$38</f>
        <v>49314</v>
      </c>
      <c r="T117" s="840">
        <f xml:space="preserve"> Rollout!T$38</f>
        <v>127314</v>
      </c>
      <c r="U117" s="840">
        <f xml:space="preserve"> Rollout!U$38</f>
        <v>215314</v>
      </c>
      <c r="V117" s="840">
        <f xml:space="preserve"> Rollout!V$38</f>
        <v>303314</v>
      </c>
      <c r="W117" s="840">
        <f xml:space="preserve"> Rollout!W$38</f>
        <v>391314</v>
      </c>
      <c r="X117" s="840">
        <f xml:space="preserve"> Rollout!X$38</f>
        <v>499314</v>
      </c>
      <c r="Y117" s="840">
        <f xml:space="preserve"> Rollout!Y$38</f>
        <v>629314</v>
      </c>
      <c r="Z117" s="840">
        <f xml:space="preserve"> Rollout!Z$38</f>
        <v>784314</v>
      </c>
      <c r="AA117" s="840">
        <f xml:space="preserve"> Rollout!AA$38</f>
        <v>962314</v>
      </c>
      <c r="AB117" s="840">
        <f xml:space="preserve"> Rollout!AB$38</f>
        <v>1167314</v>
      </c>
      <c r="AC117" s="840">
        <f xml:space="preserve"> Rollout!AC$38</f>
        <v>1385405</v>
      </c>
      <c r="AD117" s="840">
        <f xml:space="preserve"> Rollout!AD$38</f>
        <v>1540405</v>
      </c>
      <c r="AE117" s="840">
        <f xml:space="preserve"> Rollout!AE$38</f>
        <v>1695405</v>
      </c>
      <c r="AF117" s="840">
        <f xml:space="preserve"> Rollout!AF$38</f>
        <v>1850405</v>
      </c>
      <c r="AG117" s="840">
        <f xml:space="preserve"> Rollout!AG$38</f>
        <v>2005405</v>
      </c>
      <c r="AH117" s="840">
        <f xml:space="preserve"> Rollout!AH$38</f>
        <v>2160405</v>
      </c>
      <c r="AI117" s="840">
        <f xml:space="preserve"> Rollout!AI$38</f>
        <v>2315405</v>
      </c>
      <c r="AJ117" s="840">
        <f xml:space="preserve"> Rollout!AJ$38</f>
        <v>2470405</v>
      </c>
      <c r="AK117" s="840">
        <f xml:space="preserve"> Rollout!AK$38</f>
        <v>2625405</v>
      </c>
      <c r="AL117" s="840">
        <f xml:space="preserve"> Rollout!AL$38</f>
        <v>2767868</v>
      </c>
      <c r="AM117" s="840">
        <f xml:space="preserve"> Rollout!AM$38</f>
        <v>2767868</v>
      </c>
      <c r="AN117" s="840">
        <f xml:space="preserve"> Rollout!AN$38</f>
        <v>2767868</v>
      </c>
      <c r="AO117" s="840">
        <f xml:space="preserve"> Rollout!AO$38</f>
        <v>2767868</v>
      </c>
      <c r="AP117" s="840">
        <f xml:space="preserve"> Rollout!AP$38</f>
        <v>2767868</v>
      </c>
      <c r="AQ117" s="840">
        <f xml:space="preserve"> Rollout!AQ$38</f>
        <v>2767868</v>
      </c>
      <c r="AR117" s="840">
        <f xml:space="preserve"> Rollout!AR$38</f>
        <v>2767868</v>
      </c>
      <c r="AS117" s="840">
        <f xml:space="preserve"> Rollout!AS$38</f>
        <v>2767868</v>
      </c>
      <c r="AT117" s="840">
        <f xml:space="preserve"> Rollout!AT$38</f>
        <v>2767868</v>
      </c>
      <c r="AU117" s="840">
        <f xml:space="preserve"> Rollout!AU$38</f>
        <v>2767868</v>
      </c>
      <c r="AV117" s="840">
        <f xml:space="preserve"> Rollout!AV$38</f>
        <v>2767868</v>
      </c>
      <c r="AW117" s="840">
        <f xml:space="preserve"> Rollout!AW$38</f>
        <v>2767868</v>
      </c>
      <c r="AX117" s="840">
        <f xml:space="preserve"> Rollout!AX$38</f>
        <v>2767868</v>
      </c>
      <c r="AY117" s="840">
        <f xml:space="preserve"> Rollout!AY$38</f>
        <v>2767868</v>
      </c>
      <c r="AZ117" s="840">
        <f xml:space="preserve"> Rollout!AZ$38</f>
        <v>2767868</v>
      </c>
      <c r="BA117" s="840">
        <f xml:space="preserve"> Rollout!BA$38</f>
        <v>2767868</v>
      </c>
      <c r="BB117" s="840">
        <f xml:space="preserve"> Rollout!BB$38</f>
        <v>2767868</v>
      </c>
      <c r="BC117" s="840">
        <f xml:space="preserve"> Rollout!BC$38</f>
        <v>2767868</v>
      </c>
      <c r="BD117" s="840">
        <f xml:space="preserve"> Rollout!BD$38</f>
        <v>2767868</v>
      </c>
      <c r="BE117" s="840">
        <f xml:space="preserve"> Rollout!BE$38</f>
        <v>2767868</v>
      </c>
      <c r="BF117" s="840">
        <f xml:space="preserve"> Rollout!BF$38</f>
        <v>2767868</v>
      </c>
      <c r="BG117" s="840">
        <f xml:space="preserve"> Rollout!BG$38</f>
        <v>2767868</v>
      </c>
      <c r="BH117" s="840">
        <f xml:space="preserve"> Rollout!BH$38</f>
        <v>2767868</v>
      </c>
      <c r="BI117" s="840">
        <f xml:space="preserve"> Rollout!BI$38</f>
        <v>2767868</v>
      </c>
      <c r="BJ117" s="840">
        <f xml:space="preserve"> Rollout!BJ$38</f>
        <v>2767868</v>
      </c>
      <c r="BK117" s="840">
        <f xml:space="preserve"> Rollout!BK$38</f>
        <v>2767868</v>
      </c>
      <c r="BL117" s="840">
        <f xml:space="preserve"> Rollout!BL$38</f>
        <v>2767868</v>
      </c>
      <c r="BM117" s="840">
        <f xml:space="preserve"> Rollout!BM$38</f>
        <v>2767868</v>
      </c>
      <c r="BN117" s="840">
        <f xml:space="preserve"> Rollout!BN$38</f>
        <v>2767868</v>
      </c>
      <c r="BO117" s="840">
        <f xml:space="preserve"> Rollout!BO$38</f>
        <v>2767868</v>
      </c>
      <c r="BP117" s="840">
        <f xml:space="preserve"> Rollout!BP$38</f>
        <v>2767868</v>
      </c>
      <c r="BQ117" s="840">
        <f xml:space="preserve"> Rollout!BQ$38</f>
        <v>2767868</v>
      </c>
      <c r="BR117" s="840">
        <f xml:space="preserve"> Rollout!BR$38</f>
        <v>2767868</v>
      </c>
      <c r="BS117" s="840">
        <f xml:space="preserve"> Rollout!BS$38</f>
        <v>2767868</v>
      </c>
      <c r="BT117" s="840">
        <f xml:space="preserve"> Rollout!BT$38</f>
        <v>2767868</v>
      </c>
      <c r="BU117" s="840">
        <f xml:space="preserve"> Rollout!BU$38</f>
        <v>2767868</v>
      </c>
      <c r="BV117" s="840">
        <f xml:space="preserve"> Rollout!BV$38</f>
        <v>2767868</v>
      </c>
      <c r="BW117" s="840">
        <f xml:space="preserve"> Rollout!BW$38</f>
        <v>2767868</v>
      </c>
      <c r="BX117" s="840">
        <f xml:space="preserve"> Rollout!BX$38</f>
        <v>2767868</v>
      </c>
      <c r="BY117" s="840">
        <f xml:space="preserve"> Rollout!BY$38</f>
        <v>2767868</v>
      </c>
      <c r="BZ117" s="840">
        <f xml:space="preserve"> Rollout!BZ$38</f>
        <v>2767868</v>
      </c>
      <c r="CA117" s="840">
        <f xml:space="preserve"> Rollout!CA$38</f>
        <v>2767868</v>
      </c>
      <c r="CB117" s="840">
        <f xml:space="preserve"> Rollout!CB$38</f>
        <v>2767868</v>
      </c>
      <c r="CC117" s="840">
        <f xml:space="preserve"> Rollout!CC$38</f>
        <v>2767868</v>
      </c>
      <c r="CD117" s="840">
        <f xml:space="preserve"> Rollout!CD$38</f>
        <v>2767868</v>
      </c>
      <c r="CE117" s="840">
        <f xml:space="preserve"> Rollout!CE$38</f>
        <v>2767868</v>
      </c>
      <c r="CF117" s="840">
        <f xml:space="preserve"> Rollout!CF$38</f>
        <v>2767868</v>
      </c>
      <c r="CG117" s="840">
        <f xml:space="preserve"> Rollout!CG$38</f>
        <v>2767868</v>
      </c>
      <c r="CH117" s="840">
        <f xml:space="preserve"> Rollout!CH$38</f>
        <v>2767868</v>
      </c>
      <c r="CI117" s="840">
        <f xml:space="preserve"> Rollout!CI$38</f>
        <v>2767868</v>
      </c>
      <c r="CJ117" s="840">
        <f xml:space="preserve"> Rollout!CJ$38</f>
        <v>2767868</v>
      </c>
      <c r="CK117" s="840">
        <f xml:space="preserve"> Rollout!CK$38</f>
        <v>2767868</v>
      </c>
      <c r="CL117" s="840">
        <f xml:space="preserve"> Rollout!CL$38</f>
        <v>2767868</v>
      </c>
      <c r="CM117" s="840">
        <f xml:space="preserve"> Rollout!CM$38</f>
        <v>2767868</v>
      </c>
      <c r="CN117" s="840">
        <f xml:space="preserve"> Rollout!CN$38</f>
        <v>2767868</v>
      </c>
      <c r="CO117" s="840">
        <f xml:space="preserve"> Rollout!CO$38</f>
        <v>2767868</v>
      </c>
      <c r="CP117" s="840">
        <f xml:space="preserve"> Rollout!CP$38</f>
        <v>2767868</v>
      </c>
      <c r="CQ117" s="840">
        <f xml:space="preserve"> Rollout!CQ$38</f>
        <v>2767868</v>
      </c>
      <c r="CR117" s="840">
        <f xml:space="preserve"> Rollout!CR$38</f>
        <v>2767868</v>
      </c>
      <c r="CS117" s="840">
        <f xml:space="preserve"> Rollout!CS$38</f>
        <v>2767868</v>
      </c>
      <c r="CT117" s="840">
        <f xml:space="preserve"> Rollout!CT$38</f>
        <v>2767868</v>
      </c>
      <c r="CU117" s="840">
        <f xml:space="preserve"> Rollout!CU$38</f>
        <v>2767868</v>
      </c>
      <c r="CV117" s="840">
        <f xml:space="preserve"> Rollout!CV$38</f>
        <v>2767868</v>
      </c>
      <c r="CW117" s="840">
        <f xml:space="preserve"> Rollout!CW$38</f>
        <v>2767868</v>
      </c>
      <c r="CX117" s="840">
        <f xml:space="preserve"> Rollout!CX$38</f>
        <v>2767868</v>
      </c>
      <c r="CY117" s="840">
        <f xml:space="preserve"> Rollout!CY$38</f>
        <v>2767868</v>
      </c>
      <c r="CZ117" s="840">
        <f xml:space="preserve"> Rollout!CZ$38</f>
        <v>2767868</v>
      </c>
      <c r="DA117" s="840">
        <f xml:space="preserve"> Rollout!DA$38</f>
        <v>2767868</v>
      </c>
      <c r="DB117" s="840">
        <f xml:space="preserve"> Rollout!DB$38</f>
        <v>2767868</v>
      </c>
      <c r="DC117" s="840">
        <f xml:space="preserve"> Rollout!DC$38</f>
        <v>2767868</v>
      </c>
      <c r="DD117" s="840">
        <f xml:space="preserve"> Rollout!DD$38</f>
        <v>2767868</v>
      </c>
      <c r="DE117" s="840">
        <f xml:space="preserve"> Rollout!DE$38</f>
        <v>2767868</v>
      </c>
      <c r="DF117" s="840">
        <f xml:space="preserve"> Rollout!DF$38</f>
        <v>2767868</v>
      </c>
      <c r="DG117" s="840">
        <f xml:space="preserve"> Rollout!DG$38</f>
        <v>2767868</v>
      </c>
      <c r="DH117" s="840">
        <f xml:space="preserve"> Rollout!DH$38</f>
        <v>2767868</v>
      </c>
      <c r="DI117" s="840">
        <f xml:space="preserve"> Rollout!DI$38</f>
        <v>2767868</v>
      </c>
      <c r="DJ117" s="840">
        <f xml:space="preserve"> Rollout!DJ$38</f>
        <v>2767868</v>
      </c>
      <c r="DK117" s="840">
        <f xml:space="preserve"> Rollout!DK$38</f>
        <v>2767868</v>
      </c>
      <c r="DL117" s="840">
        <f xml:space="preserve"> Rollout!DL$38</f>
        <v>2767868</v>
      </c>
      <c r="DM117" s="840">
        <f xml:space="preserve"> Rollout!DM$38</f>
        <v>2767868</v>
      </c>
      <c r="DN117" s="840">
        <f xml:space="preserve"> Rollout!DN$38</f>
        <v>2767868</v>
      </c>
      <c r="DO117" s="840">
        <f xml:space="preserve"> Rollout!DO$38</f>
        <v>2767868</v>
      </c>
      <c r="DP117" s="840">
        <f xml:space="preserve"> Rollout!DP$38</f>
        <v>2767868</v>
      </c>
      <c r="DQ117" s="840">
        <f xml:space="preserve"> Rollout!DQ$38</f>
        <v>2767868</v>
      </c>
      <c r="DR117" s="840">
        <f xml:space="preserve"> Rollout!DR$38</f>
        <v>2767868</v>
      </c>
      <c r="DS117" s="840">
        <f xml:space="preserve"> Rollout!DS$38</f>
        <v>0</v>
      </c>
      <c r="DT117" s="840">
        <f xml:space="preserve"> Rollout!DT$38</f>
        <v>0</v>
      </c>
      <c r="DU117" s="840">
        <f xml:space="preserve"> Rollout!DU$38</f>
        <v>0</v>
      </c>
      <c r="DV117" s="840">
        <f xml:space="preserve"> Rollout!DV$38</f>
        <v>0</v>
      </c>
      <c r="DW117" s="840">
        <f xml:space="preserve"> Rollout!DW$38</f>
        <v>0</v>
      </c>
      <c r="DX117" s="840">
        <f xml:space="preserve"> Rollout!DX$38</f>
        <v>0</v>
      </c>
      <c r="DY117" s="840">
        <f xml:space="preserve"> Rollout!DY$38</f>
        <v>0</v>
      </c>
      <c r="DZ117" s="840">
        <f xml:space="preserve"> Rollout!DZ$38</f>
        <v>0</v>
      </c>
      <c r="EA117" s="840">
        <f xml:space="preserve"> Rollout!EA$38</f>
        <v>0</v>
      </c>
      <c r="EB117" s="840">
        <f xml:space="preserve"> Rollout!EB$38</f>
        <v>0</v>
      </c>
      <c r="EC117" s="840">
        <f xml:space="preserve"> Rollout!EC$38</f>
        <v>0</v>
      </c>
      <c r="ED117" s="840">
        <f xml:space="preserve"> Rollout!ED$38</f>
        <v>0</v>
      </c>
      <c r="EE117" s="840">
        <f xml:space="preserve"> Rollout!EE$38</f>
        <v>0</v>
      </c>
      <c r="EF117" s="840">
        <f xml:space="preserve"> Rollout!EF$38</f>
        <v>0</v>
      </c>
      <c r="EG117" s="840">
        <f xml:space="preserve"> Rollout!EG$38</f>
        <v>0</v>
      </c>
      <c r="EH117" s="840">
        <f xml:space="preserve"> Rollout!EH$38</f>
        <v>0</v>
      </c>
    </row>
    <row r="118" spans="2:138" s="840" customFormat="1" ht="15" customHeight="1" outlineLevel="1" x14ac:dyDescent="0.35">
      <c r="B118" s="38"/>
      <c r="J118" s="1099"/>
    </row>
    <row r="119" spans="2:138" s="840" customFormat="1" ht="15" customHeight="1" outlineLevel="1" x14ac:dyDescent="0.25">
      <c r="E119" s="840" t="str">
        <f>'Monthly Financials'!E88</f>
        <v>O &amp; M/ FMS + PMC Charges + MDM Charges</v>
      </c>
      <c r="G119" s="840" t="s">
        <v>330</v>
      </c>
      <c r="H119" s="850">
        <f t="shared" ref="H119:H129" si="65">SUM(J119:EF119)</f>
        <v>104.67747814500008</v>
      </c>
      <c r="J119" s="1035">
        <f>IF(J$3&lt;=NTBA!$F$25,IF(J$3&lt;=NTBA!$F$19,'Monthly Financials'!$F88*(J$117/$F$113)*(1+$F$112/$F$114)^J$115,IF(J$3&gt;NTBA!$F$19,'Monthly Financials'!$F100*(J$117/$F$113)*(1+$F$112/$F$114)^J$115,0)),0)</f>
        <v>0</v>
      </c>
      <c r="K119" s="1035">
        <f>IF(K$3&lt;=NTBA!$F$25,IF(K$3&lt;=NTBA!$F$19,'Monthly Financials'!$F88*(K$117/$F$113)*(1+$F$112/$F$114)^K$115,IF(K$3&gt;NTBA!$F$19,'Monthly Financials'!$F100*(K$117/$F$113)*(1+$F$112/$F$114)^K$115,0)),0)</f>
        <v>0</v>
      </c>
      <c r="L119" s="1035">
        <f>IF(L$3&lt;=NTBA!$F$25,IF(L$3&lt;=NTBA!$F$19,'Monthly Financials'!$F88*(L$117/$F$113)*(1+$F$112/$F$114)^L$115,IF(L$3&gt;NTBA!$F$19,'Monthly Financials'!$F100*(L$117/$F$113)*(1+$F$112/$F$114)^L$115,0)),0)</f>
        <v>0</v>
      </c>
      <c r="M119" s="1035">
        <f>IF(M$3&lt;=NTBA!$F$25,IF(M$3&lt;=NTBA!$F$19,'Monthly Financials'!$F88*(M$117/$F$113)*(1+$F$112/$F$114)^M$115,IF(M$3&gt;NTBA!$F$19,'Monthly Financials'!$F100*(M$117/$F$113)*(1+$F$112/$F$114)^M$115,0)),0)</f>
        <v>0</v>
      </c>
      <c r="N119" s="1035">
        <f>IF(N$3&lt;=NTBA!$F$25,IF(N$3&lt;=NTBA!$F$19,'Monthly Financials'!$F88*(N$117/$F$113)*(1+$F$112/$F$114)^N$115,IF(N$3&gt;NTBA!$F$19,'Monthly Financials'!$F100*(N$117/$F$113)*(1+$F$112/$F$114)^N$115,0)),0)</f>
        <v>0</v>
      </c>
      <c r="O119" s="1035">
        <f>IF(O$3&lt;=NTBA!$F$25,IF(O$3&lt;=NTBA!$F$19,'Monthly Financials'!$F88*(O$117/$F$113)*(1+$F$112/$F$114)^O$115,IF(O$3&gt;NTBA!$F$19,'Monthly Financials'!$F100*(O$117/$F$113)*(1+$F$112/$F$114)^O$115,0)),0)</f>
        <v>0</v>
      </c>
      <c r="P119" s="1035">
        <f>IF(P$3&lt;=NTBA!$F$25,IF(P$3&lt;=NTBA!$F$19,'Monthly Financials'!$F88*(P$117/$F$113)*(1+$F$112/$F$114)^P$115,IF(P$3&gt;NTBA!$F$19,'Monthly Financials'!$F100*(P$117/$F$113)*(1+$F$112/$F$114)^P$115,0)),0)</f>
        <v>0</v>
      </c>
      <c r="Q119" s="1035">
        <f>IF(Q$3&lt;=NTBA!$F$25,IF(Q$3&lt;=NTBA!$F$19,'Monthly Financials'!$F88*(Q$117/$F$113)*(1+$F$112/$F$114)^Q$115,IF(Q$3&gt;NTBA!$F$19,'Monthly Financials'!$F100*(Q$117/$F$113)*(1+$F$112/$F$114)^Q$115,0)),0)</f>
        <v>9.3150000000000001E-5</v>
      </c>
      <c r="R119" s="1035">
        <f>IF(R$3&lt;=NTBA!$F$25,IF(R$3&lt;=NTBA!$F$19,'Monthly Financials'!$F88*(R$117/$F$113)*(1+$F$112/$F$114)^R$115,IF(R$3&gt;NTBA!$F$19,'Monthly Financials'!$F100*(R$117/$F$113)*(1+$F$112/$F$114)^R$115,0)),0)</f>
        <v>6.5261699999999995E-3</v>
      </c>
      <c r="S119" s="1035">
        <f>IF(S$3&lt;=NTBA!$F$25,IF(S$3&lt;=NTBA!$F$19,'Monthly Financials'!$F88*(S$117/$F$113)*(1+$F$112/$F$114)^S$115,IF(S$3&gt;NTBA!$F$19,'Monthly Financials'!$F100*(S$117/$F$113)*(1+$F$112/$F$114)^S$115,0)),0)</f>
        <v>1.9972169999999997E-2</v>
      </c>
      <c r="T119" s="1035">
        <f>IF(T$3&lt;=NTBA!$F$25,IF(T$3&lt;=NTBA!$F$19,'Monthly Financials'!$F88*(T$117/$F$113)*(1+$F$112/$F$114)^T$115,IF(T$3&gt;NTBA!$F$19,'Monthly Financials'!$F100*(T$117/$F$113)*(1+$F$112/$F$114)^T$115,0)),0)</f>
        <v>5.1562169999999997E-2</v>
      </c>
      <c r="U119" s="1035">
        <f>IF(U$3&lt;=NTBA!$F$25,IF(U$3&lt;=NTBA!$F$19,'Monthly Financials'!$F88*(U$117/$F$113)*(1+$F$112/$F$114)^U$115,IF(U$3&gt;NTBA!$F$19,'Monthly Financials'!$F100*(U$117/$F$113)*(1+$F$112/$F$114)^U$115,0)),0)</f>
        <v>8.7202169999999996E-2</v>
      </c>
      <c r="V119" s="1035">
        <f>IF(V$3&lt;=NTBA!$F$25,IF(V$3&lt;=NTBA!$F$19,'Monthly Financials'!$F88*(V$117/$F$113)*(1+$F$112/$F$114)^V$115,IF(V$3&gt;NTBA!$F$19,'Monthly Financials'!$F100*(V$117/$F$113)*(1+$F$112/$F$114)^V$115,0)),0)</f>
        <v>0.12284217</v>
      </c>
      <c r="W119" s="1035">
        <f>IF(W$3&lt;=NTBA!$F$25,IF(W$3&lt;=NTBA!$F$19,'Monthly Financials'!$F88*(W$117/$F$113)*(1+$F$112/$F$114)^W$115,IF(W$3&gt;NTBA!$F$19,'Monthly Financials'!$F100*(W$117/$F$113)*(1+$F$112/$F$114)^W$115,0)),0)</f>
        <v>0.15848216999999998</v>
      </c>
      <c r="X119" s="1035">
        <f>IF(X$3&lt;=NTBA!$F$25,IF(X$3&lt;=NTBA!$F$19,'Monthly Financials'!$F88*(X$117/$F$113)*(1+$F$112/$F$114)^X$115,IF(X$3&gt;NTBA!$F$19,'Monthly Financials'!$F100*(X$117/$F$113)*(1+$F$112/$F$114)^X$115,0)),0)</f>
        <v>0.20222217000000001</v>
      </c>
      <c r="Y119" s="1035">
        <f>IF(Y$3&lt;=NTBA!$F$25,IF(Y$3&lt;=NTBA!$F$19,'Monthly Financials'!$F88*(Y$117/$F$113)*(1+$F$112/$F$114)^Y$115,IF(Y$3&gt;NTBA!$F$19,'Monthly Financials'!$F100*(Y$117/$F$113)*(1+$F$112/$F$114)^Y$115,0)),0)</f>
        <v>0.25487217000000001</v>
      </c>
      <c r="Z119" s="1035">
        <f>IF(Z$3&lt;=NTBA!$F$25,IF(Z$3&lt;=NTBA!$F$19,'Monthly Financials'!$F88*(Z$117/$F$113)*(1+$F$112/$F$114)^Z$115,IF(Z$3&gt;NTBA!$F$19,'Monthly Financials'!$F100*(Z$117/$F$113)*(1+$F$112/$F$114)^Z$115,0)),0)</f>
        <v>0.31764716999999998</v>
      </c>
      <c r="AA119" s="1035">
        <f>IF(AA$3&lt;=NTBA!$F$25,IF(AA$3&lt;=NTBA!$F$19,'Monthly Financials'!$F88*(AA$117/$F$113)*(1+$F$112/$F$114)^AA$115,IF(AA$3&gt;NTBA!$F$19,'Monthly Financials'!$F100*(AA$117/$F$113)*(1+$F$112/$F$114)^AA$115,0)),0)</f>
        <v>0.38973716999999997</v>
      </c>
      <c r="AB119" s="1035">
        <f>IF(AB$3&lt;=NTBA!$F$25,IF(AB$3&lt;=NTBA!$F$19,'Monthly Financials'!$F88*(AB$117/$F$113)*(1+$F$112/$F$114)^AB$115,IF(AB$3&gt;NTBA!$F$19,'Monthly Financials'!$F100*(AB$117/$F$113)*(1+$F$112/$F$114)^AB$115,0)),0)</f>
        <v>0.47276216999999998</v>
      </c>
      <c r="AC119" s="1035">
        <f>IF(AC$3&lt;=NTBA!$F$25,IF(AC$3&lt;=NTBA!$F$19,'Monthly Financials'!$F88*(AC$117/$F$113)*(1+$F$112/$F$114)^AC$115,IF(AC$3&gt;NTBA!$F$19,'Monthly Financials'!$F100*(AC$117/$F$113)*(1+$F$112/$F$114)^AC$115,0)),0)</f>
        <v>0.56108902500000002</v>
      </c>
      <c r="AD119" s="1035">
        <f>IF(AD$3&lt;=NTBA!$F$25,IF(AD$3&lt;=NTBA!$F$19,'Monthly Financials'!$F88*(AD$117/$F$113)*(1+$F$112/$F$114)^AD$115,IF(AD$3&gt;NTBA!$F$19,'Monthly Financials'!$F100*(AD$117/$F$113)*(1+$F$112/$F$114)^AD$115,0)),0)</f>
        <v>0.62386402499999993</v>
      </c>
      <c r="AE119" s="1035">
        <f>IF(AE$3&lt;=NTBA!$F$25,IF(AE$3&lt;=NTBA!$F$19,'Monthly Financials'!$F88*(AE$117/$F$113)*(1+$F$112/$F$114)^AE$115,IF(AE$3&gt;NTBA!$F$19,'Monthly Financials'!$F100*(AE$117/$F$113)*(1+$F$112/$F$114)^AE$115,0)),0)</f>
        <v>0.68663902499999996</v>
      </c>
      <c r="AF119" s="1035">
        <f>IF(AF$3&lt;=NTBA!$F$25,IF(AF$3&lt;=NTBA!$F$19,'Monthly Financials'!$F88*(AF$117/$F$113)*(1+$F$112/$F$114)^AF$115,IF(AF$3&gt;NTBA!$F$19,'Monthly Financials'!$F100*(AF$117/$F$113)*(1+$F$112/$F$114)^AF$115,0)),0)</f>
        <v>0.74941402499999998</v>
      </c>
      <c r="AG119" s="1035">
        <f>IF(AG$3&lt;=NTBA!$F$25,IF(AG$3&lt;=NTBA!$F$19,'Monthly Financials'!$F88*(AG$117/$F$113)*(1+$F$112/$F$114)^AG$115,IF(AG$3&gt;NTBA!$F$19,'Monthly Financials'!$F100*(AG$117/$F$113)*(1+$F$112/$F$114)^AG$115,0)),0)</f>
        <v>0.81218902500000001</v>
      </c>
      <c r="AH119" s="1035">
        <f>IF(AH$3&lt;=NTBA!$F$25,IF(AH$3&lt;=NTBA!$F$19,'Monthly Financials'!$F88*(AH$117/$F$113)*(1+$F$112/$F$114)^AH$115,IF(AH$3&gt;NTBA!$F$19,'Monthly Financials'!$F100*(AH$117/$F$113)*(1+$F$112/$F$114)^AH$115,0)),0)</f>
        <v>0.87496402499999992</v>
      </c>
      <c r="AI119" s="1035">
        <f>IF(AI$3&lt;=NTBA!$F$25,IF(AI$3&lt;=NTBA!$F$19,'Monthly Financials'!$F88*(AI$117/$F$113)*(1+$F$112/$F$114)^AI$115,IF(AI$3&gt;NTBA!$F$19,'Monthly Financials'!$F100*(AI$117/$F$113)*(1+$F$112/$F$114)^AI$115,0)),0)</f>
        <v>0.93773902499999995</v>
      </c>
      <c r="AJ119" s="1035">
        <f>IF(AJ$3&lt;=NTBA!$F$25,IF(AJ$3&lt;=NTBA!$F$19,'Monthly Financials'!$F88*(AJ$117/$F$113)*(1+$F$112/$F$114)^AJ$115,IF(AJ$3&gt;NTBA!$F$19,'Monthly Financials'!$F100*(AJ$117/$F$113)*(1+$F$112/$F$114)^AJ$115,0)),0)</f>
        <v>1.000514025</v>
      </c>
      <c r="AK119" s="1035">
        <f>IF(AK$3&lt;=NTBA!$F$25,IF(AK$3&lt;=NTBA!$F$19,'Monthly Financials'!$F88*(AK$117/$F$113)*(1+$F$112/$F$114)^AK$115,IF(AK$3&gt;NTBA!$F$19,'Monthly Financials'!$F100*(AK$117/$F$113)*(1+$F$112/$F$114)^AK$115,0)),0)</f>
        <v>1.063289025</v>
      </c>
      <c r="AL119" s="1035">
        <f>IF(AL$3&lt;=NTBA!$F$25,IF(AL$3&lt;=NTBA!$F$19,'Monthly Financials'!$F88*(AL$117/$F$113)*(1+$F$112/$F$114)^AL$115,IF(AL$3&gt;NTBA!$F$19,'Monthly Financials'!$F100*(AL$117/$F$113)*(1+$F$112/$F$114)^AL$115,0)),0)</f>
        <v>1.1209865399999999</v>
      </c>
      <c r="AM119" s="1035">
        <f>IF(AM$3&lt;=NTBA!$F$25,IF(AM$3&lt;=NTBA!$F$19,'Monthly Financials'!$F88*(AM$117/$F$113)*(1+$F$112/$F$114)^AM$115,IF(AM$3&gt;NTBA!$F$19,'Monthly Financials'!$F100*(AM$117/$F$113)*(1+$F$112/$F$114)^AM$115,0)),0)</f>
        <v>1.1209865399999999</v>
      </c>
      <c r="AN119" s="1035">
        <f>IF(AN$3&lt;=NTBA!$F$25,IF(AN$3&lt;=NTBA!$F$19,'Monthly Financials'!$F88*(AN$117/$F$113)*(1+$F$112/$F$114)^AN$115,IF(AN$3&gt;NTBA!$F$19,'Monthly Financials'!$F100*(AN$117/$F$113)*(1+$F$112/$F$114)^AN$115,0)),0)</f>
        <v>1.1209865399999999</v>
      </c>
      <c r="AO119" s="1035">
        <f>IF(AO$3&lt;=NTBA!$F$25,IF(AO$3&lt;=NTBA!$F$19,'Monthly Financials'!$F88*(AO$117/$F$113)*(1+$F$112/$F$114)^AO$115,IF(AO$3&gt;NTBA!$F$19,'Monthly Financials'!$F100*(AO$117/$F$113)*(1+$F$112/$F$114)^AO$115,0)),0)</f>
        <v>1.1209865399999999</v>
      </c>
      <c r="AP119" s="1035">
        <f>IF(AP$3&lt;=NTBA!$F$25,IF(AP$3&lt;=NTBA!$F$19,'Monthly Financials'!$F88*(AP$117/$F$113)*(1+$F$112/$F$114)^AP$115,IF(AP$3&gt;NTBA!$F$19,'Monthly Financials'!$F100*(AP$117/$F$113)*(1+$F$112/$F$114)^AP$115,0)),0)</f>
        <v>1.1209865399999999</v>
      </c>
      <c r="AQ119" s="1035">
        <f>IF(AQ$3&lt;=NTBA!$F$25,IF(AQ$3&lt;=NTBA!$F$19,'Monthly Financials'!$F88*(AQ$117/$F$113)*(1+$F$112/$F$114)^AQ$115,IF(AQ$3&gt;NTBA!$F$19,'Monthly Financials'!$F100*(AQ$117/$F$113)*(1+$F$112/$F$114)^AQ$115,0)),0)</f>
        <v>1.1209865399999999</v>
      </c>
      <c r="AR119" s="1035">
        <f>IF(AR$3&lt;=NTBA!$F$25,IF(AR$3&lt;=NTBA!$F$19,'Monthly Financials'!$F88*(AR$117/$F$113)*(1+$F$112/$F$114)^AR$115,IF(AR$3&gt;NTBA!$F$19,'Monthly Financials'!$F100*(AR$117/$F$113)*(1+$F$112/$F$114)^AR$115,0)),0)</f>
        <v>1.1209865399999999</v>
      </c>
      <c r="AS119" s="1035">
        <f>IF(AS$3&lt;=NTBA!$F$25,IF(AS$3&lt;=NTBA!$F$19,'Monthly Financials'!$F88*(AS$117/$F$113)*(1+$F$112/$F$114)^AS$115,IF(AS$3&gt;NTBA!$F$19,'Monthly Financials'!$F100*(AS$117/$F$113)*(1+$F$112/$F$114)^AS$115,0)),0)</f>
        <v>1.1209865399999999</v>
      </c>
      <c r="AT119" s="1035">
        <f>IF(AT$3&lt;=NTBA!$F$25,IF(AT$3&lt;=NTBA!$F$19,'Monthly Financials'!$F88*(AT$117/$F$113)*(1+$F$112/$F$114)^AT$115,IF(AT$3&gt;NTBA!$F$19,'Monthly Financials'!$F100*(AT$117/$F$113)*(1+$F$112/$F$114)^AT$115,0)),0)</f>
        <v>1.1209865399999999</v>
      </c>
      <c r="AU119" s="1035">
        <f>IF(AU$3&lt;=NTBA!$F$25,IF(AU$3&lt;=NTBA!$F$19,'Monthly Financials'!$F88*(AU$117/$F$113)*(1+$F$112/$F$114)^AU$115,IF(AU$3&gt;NTBA!$F$19,'Monthly Financials'!$F100*(AU$117/$F$113)*(1+$F$112/$F$114)^AU$115,0)),0)</f>
        <v>1.1209865399999999</v>
      </c>
      <c r="AV119" s="1035">
        <f>IF(AV$3&lt;=NTBA!$F$25,IF(AV$3&lt;=NTBA!$F$19,'Monthly Financials'!$F88*(AV$117/$F$113)*(1+$F$112/$F$114)^AV$115,IF(AV$3&gt;NTBA!$F$19,'Monthly Financials'!$F100*(AV$117/$F$113)*(1+$F$112/$F$114)^AV$115,0)),0)</f>
        <v>1.1209865399999999</v>
      </c>
      <c r="AW119" s="1035">
        <f>IF(AW$3&lt;=NTBA!$F$25,IF(AW$3&lt;=NTBA!$F$19,'Monthly Financials'!$F88*(AW$117/$F$113)*(1+$F$112/$F$114)^AW$115,IF(AW$3&gt;NTBA!$F$19,'Monthly Financials'!$F100*(AW$117/$F$113)*(1+$F$112/$F$114)^AW$115,0)),0)</f>
        <v>1.1209865399999999</v>
      </c>
      <c r="AX119" s="1035">
        <f>IF(AX$3&lt;=NTBA!$F$25,IF(AX$3&lt;=NTBA!$F$19,'Monthly Financials'!$F88*(AX$117/$F$113)*(1+$F$112/$F$114)^AX$115,IF(AX$3&gt;NTBA!$F$19,'Monthly Financials'!$F100*(AX$117/$F$113)*(1+$F$112/$F$114)^AX$115,0)),0)</f>
        <v>1.1209865399999999</v>
      </c>
      <c r="AY119" s="1035">
        <f>IF(AY$3&lt;=NTBA!$F$25,IF(AY$3&lt;=NTBA!$F$19,'Monthly Financials'!$F88*(AY$117/$F$113)*(1+$F$112/$F$114)^AY$115,IF(AY$3&gt;NTBA!$F$19,'Monthly Financials'!$F100*(AY$117/$F$113)*(1+$F$112/$F$114)^AY$115,0)),0)</f>
        <v>1.1209865399999999</v>
      </c>
      <c r="AZ119" s="1035">
        <f>IF(AZ$3&lt;=NTBA!$F$25,IF(AZ$3&lt;=NTBA!$F$19,'Monthly Financials'!$F88*(AZ$117/$F$113)*(1+$F$112/$F$114)^AZ$115,IF(AZ$3&gt;NTBA!$F$19,'Monthly Financials'!$F100*(AZ$117/$F$113)*(1+$F$112/$F$114)^AZ$115,0)),0)</f>
        <v>1.1209865399999999</v>
      </c>
      <c r="BA119" s="1035">
        <f>IF(BA$3&lt;=NTBA!$F$25,IF(BA$3&lt;=NTBA!$F$19,'Monthly Financials'!$F88*(BA$117/$F$113)*(1+$F$112/$F$114)^BA$115,IF(BA$3&gt;NTBA!$F$19,'Monthly Financials'!$F100*(BA$117/$F$113)*(1+$F$112/$F$114)^BA$115,0)),0)</f>
        <v>1.1209865399999999</v>
      </c>
      <c r="BB119" s="1035">
        <f>IF(BB$3&lt;=NTBA!$F$25,IF(BB$3&lt;=NTBA!$F$19,'Monthly Financials'!$F88*(BB$117/$F$113)*(1+$F$112/$F$114)^BB$115,IF(BB$3&gt;NTBA!$F$19,'Monthly Financials'!$F100*(BB$117/$F$113)*(1+$F$112/$F$114)^BB$115,0)),0)</f>
        <v>1.1209865399999999</v>
      </c>
      <c r="BC119" s="1035">
        <f>IF(BC$3&lt;=NTBA!$F$25,IF(BC$3&lt;=NTBA!$F$19,'Monthly Financials'!$F88*(BC$117/$F$113)*(1+$F$112/$F$114)^BC$115,IF(BC$3&gt;NTBA!$F$19,'Monthly Financials'!$F100*(BC$117/$F$113)*(1+$F$112/$F$114)^BC$115,0)),0)</f>
        <v>1.1209865399999999</v>
      </c>
      <c r="BD119" s="1035">
        <f>IF(BD$3&lt;=NTBA!$F$25,IF(BD$3&lt;=NTBA!$F$19,'Monthly Financials'!$F88*(BD$117/$F$113)*(1+$F$112/$F$114)^BD$115,IF(BD$3&gt;NTBA!$F$19,'Monthly Financials'!$F100*(BD$117/$F$113)*(1+$F$112/$F$114)^BD$115,0)),0)</f>
        <v>1.1209865399999999</v>
      </c>
      <c r="BE119" s="1035">
        <f>IF(BE$3&lt;=NTBA!$F$25,IF(BE$3&lt;=NTBA!$F$19,'Monthly Financials'!$F88*(BE$117/$F$113)*(1+$F$112/$F$114)^BE$115,IF(BE$3&gt;NTBA!$F$19,'Monthly Financials'!$F100*(BE$117/$F$113)*(1+$F$112/$F$114)^BE$115,0)),0)</f>
        <v>1.1209865399999999</v>
      </c>
      <c r="BF119" s="1035">
        <f>IF(BF$3&lt;=NTBA!$F$25,IF(BF$3&lt;=NTBA!$F$19,'Monthly Financials'!$F88*(BF$117/$F$113)*(1+$F$112/$F$114)^BF$115,IF(BF$3&gt;NTBA!$F$19,'Monthly Financials'!$F100*(BF$117/$F$113)*(1+$F$112/$F$114)^BF$115,0)),0)</f>
        <v>1.1209865399999999</v>
      </c>
      <c r="BG119" s="1035">
        <f>IF(BG$3&lt;=NTBA!$F$25,IF(BG$3&lt;=NTBA!$F$19,'Monthly Financials'!$F88*(BG$117/$F$113)*(1+$F$112/$F$114)^BG$115,IF(BG$3&gt;NTBA!$F$19,'Monthly Financials'!$F100*(BG$117/$F$113)*(1+$F$112/$F$114)^BG$115,0)),0)</f>
        <v>1.1209865399999999</v>
      </c>
      <c r="BH119" s="1035">
        <f>IF(BH$3&lt;=NTBA!$F$25,IF(BH$3&lt;=NTBA!$F$19,'Monthly Financials'!$F88*(BH$117/$F$113)*(1+$F$112/$F$114)^BH$115,IF(BH$3&gt;NTBA!$F$19,'Monthly Financials'!$F100*(BH$117/$F$113)*(1+$F$112/$F$114)^BH$115,0)),0)</f>
        <v>1.1209865399999999</v>
      </c>
      <c r="BI119" s="1035">
        <f>IF(BI$3&lt;=NTBA!$F$25,IF(BI$3&lt;=NTBA!$F$19,'Monthly Financials'!$F88*(BI$117/$F$113)*(1+$F$112/$F$114)^BI$115,IF(BI$3&gt;NTBA!$F$19,'Monthly Financials'!$F100*(BI$117/$F$113)*(1+$F$112/$F$114)^BI$115,0)),0)</f>
        <v>1.1209865399999999</v>
      </c>
      <c r="BJ119" s="1035">
        <f>IF(BJ$3&lt;=NTBA!$F$25,IF(BJ$3&lt;=NTBA!$F$19,'Monthly Financials'!$F88*(BJ$117/$F$113)*(1+$F$112/$F$114)^BJ$115,IF(BJ$3&gt;NTBA!$F$19,'Monthly Financials'!$F100*(BJ$117/$F$113)*(1+$F$112/$F$114)^BJ$115,0)),0)</f>
        <v>1.1209865399999999</v>
      </c>
      <c r="BK119" s="1035">
        <f>IF(BK$3&lt;=NTBA!$F$25,IF(BK$3&lt;=NTBA!$F$19,'Monthly Financials'!$F88*(BK$117/$F$113)*(1+$F$112/$F$114)^BK$115,IF(BK$3&gt;NTBA!$F$19,'Monthly Financials'!$F100*(BK$117/$F$113)*(1+$F$112/$F$114)^BK$115,0)),0)</f>
        <v>1.1209865399999999</v>
      </c>
      <c r="BL119" s="1035">
        <f>IF(BL$3&lt;=NTBA!$F$25,IF(BL$3&lt;=NTBA!$F$19,'Monthly Financials'!$F88*(BL$117/$F$113)*(1+$F$112/$F$114)^BL$115,IF(BL$3&gt;NTBA!$F$19,'Monthly Financials'!$F100*(BL$117/$F$113)*(1+$F$112/$F$114)^BL$115,0)),0)</f>
        <v>1.1209865399999999</v>
      </c>
      <c r="BM119" s="1035">
        <f>IF(BM$3&lt;=NTBA!$F$25,IF(BM$3&lt;=NTBA!$F$19,'Monthly Financials'!$F88*(BM$117/$F$113)*(1+$F$112/$F$114)^BM$115,IF(BM$3&gt;NTBA!$F$19,'Monthly Financials'!$F100*(BM$117/$F$113)*(1+$F$112/$F$114)^BM$115,0)),0)</f>
        <v>1.1209865399999999</v>
      </c>
      <c r="BN119" s="1035">
        <f>IF(BN$3&lt;=NTBA!$F$25,IF(BN$3&lt;=NTBA!$F$19,'Monthly Financials'!$F88*(BN$117/$F$113)*(1+$F$112/$F$114)^BN$115,IF(BN$3&gt;NTBA!$F$19,'Monthly Financials'!$F100*(BN$117/$F$113)*(1+$F$112/$F$114)^BN$115,0)),0)</f>
        <v>1.1209865399999999</v>
      </c>
      <c r="BO119" s="1035">
        <f>IF(BO$3&lt;=NTBA!$F$25,IF(BO$3&lt;=NTBA!$F$19,'Monthly Financials'!$F88*(BO$117/$F$113)*(1+$F$112/$F$114)^BO$115,IF(BO$3&gt;NTBA!$F$19,'Monthly Financials'!$F100*(BO$117/$F$113)*(1+$F$112/$F$114)^BO$115,0)),0)</f>
        <v>1.1209865399999999</v>
      </c>
      <c r="BP119" s="1035">
        <f>IF(BP$3&lt;=NTBA!$F$25,IF(BP$3&lt;=NTBA!$F$19,'Monthly Financials'!$F88*(BP$117/$F$113)*(1+$F$112/$F$114)^BP$115,IF(BP$3&gt;NTBA!$F$19,'Monthly Financials'!$F100*(BP$117/$F$113)*(1+$F$112/$F$114)^BP$115,0)),0)</f>
        <v>1.1209865399999999</v>
      </c>
      <c r="BQ119" s="1035">
        <f>IF(BQ$3&lt;=NTBA!$F$25,IF(BQ$3&lt;=NTBA!$F$19,'Monthly Financials'!$F88*(BQ$117/$F$113)*(1+$F$112/$F$114)^BQ$115,IF(BQ$3&gt;NTBA!$F$19,'Monthly Financials'!$F100*(BQ$117/$F$113)*(1+$F$112/$F$114)^BQ$115,0)),0)</f>
        <v>1.1209865399999999</v>
      </c>
      <c r="BR119" s="1035">
        <f>IF(BR$3&lt;=NTBA!$F$25,IF(BR$3&lt;=NTBA!$F$19,'Monthly Financials'!$F88*(BR$117/$F$113)*(1+$F$112/$F$114)^BR$115,IF(BR$3&gt;NTBA!$F$19,'Monthly Financials'!$F100*(BR$117/$F$113)*(1+$F$112/$F$114)^BR$115,0)),0)</f>
        <v>1.1209865399999999</v>
      </c>
      <c r="BS119" s="1035">
        <f>IF(BS$3&lt;=NTBA!$F$25,IF(BS$3&lt;=NTBA!$F$19,'Monthly Financials'!$F88*(BS$117/$F$113)*(1+$F$112/$F$114)^BS$115,IF(BS$3&gt;NTBA!$F$19,'Monthly Financials'!$F100*(BS$117/$F$113)*(1+$F$112/$F$114)^BS$115,0)),0)</f>
        <v>1.1209865399999999</v>
      </c>
      <c r="BT119" s="1035">
        <f>IF(BT$3&lt;=NTBA!$F$25,IF(BT$3&lt;=NTBA!$F$19,'Monthly Financials'!$F88*(BT$117/$F$113)*(1+$F$112/$F$114)^BT$115,IF(BT$3&gt;NTBA!$F$19,'Monthly Financials'!$F100*(BT$117/$F$113)*(1+$F$112/$F$114)^BT$115,0)),0)</f>
        <v>1.1209865399999999</v>
      </c>
      <c r="BU119" s="1035">
        <f>IF(BU$3&lt;=NTBA!$F$25,IF(BU$3&lt;=NTBA!$F$19,'Monthly Financials'!$F88*(BU$117/$F$113)*(1+$F$112/$F$114)^BU$115,IF(BU$3&gt;NTBA!$F$19,'Monthly Financials'!$F100*(BU$117/$F$113)*(1+$F$112/$F$114)^BU$115,0)),0)</f>
        <v>1.1209865399999999</v>
      </c>
      <c r="BV119" s="1035">
        <f>IF(BV$3&lt;=NTBA!$F$25,IF(BV$3&lt;=NTBA!$F$19,'Monthly Financials'!$F88*(BV$117/$F$113)*(1+$F$112/$F$114)^BV$115,IF(BV$3&gt;NTBA!$F$19,'Monthly Financials'!$F100*(BV$117/$F$113)*(1+$F$112/$F$114)^BV$115,0)),0)</f>
        <v>1.1209865399999999</v>
      </c>
      <c r="BW119" s="1035">
        <f>IF(BW$3&lt;=NTBA!$F$25,IF(BW$3&lt;=NTBA!$F$19,'Monthly Financials'!$F88*(BW$117/$F$113)*(1+$F$112/$F$114)^BW$115,IF(BW$3&gt;NTBA!$F$19,'Monthly Financials'!$F100*(BW$117/$F$113)*(1+$F$112/$F$114)^BW$115,0)),0)</f>
        <v>1.1209865399999999</v>
      </c>
      <c r="BX119" s="1035">
        <f>IF(BX$3&lt;=NTBA!$F$25,IF(BX$3&lt;=NTBA!$F$19,'Monthly Financials'!$F88*(BX$117/$F$113)*(1+$F$112/$F$114)^BX$115,IF(BX$3&gt;NTBA!$F$19,'Monthly Financials'!$F100*(BX$117/$F$113)*(1+$F$112/$F$114)^BX$115,0)),0)</f>
        <v>1.1209865399999999</v>
      </c>
      <c r="BY119" s="1035">
        <f>IF(BY$3&lt;=NTBA!$F$25,IF(BY$3&lt;=NTBA!$F$19,'Monthly Financials'!$F88*(BY$117/$F$113)*(1+$F$112/$F$114)^BY$115,IF(BY$3&gt;NTBA!$F$19,'Monthly Financials'!$F100*(BY$117/$F$113)*(1+$F$112/$F$114)^BY$115,0)),0)</f>
        <v>1.1209865399999999</v>
      </c>
      <c r="BZ119" s="1035">
        <f>IF(BZ$3&lt;=NTBA!$F$25,IF(BZ$3&lt;=NTBA!$F$19,'Monthly Financials'!$F88*(BZ$117/$F$113)*(1+$F$112/$F$114)^BZ$115,IF(BZ$3&gt;NTBA!$F$19,'Monthly Financials'!$F100*(BZ$117/$F$113)*(1+$F$112/$F$114)^BZ$115,0)),0)</f>
        <v>1.1209865399999999</v>
      </c>
      <c r="CA119" s="1035">
        <f>IF(CA$3&lt;=NTBA!$F$25,IF(CA$3&lt;=NTBA!$F$19,'Monthly Financials'!$F88*(CA$117/$F$113)*(1+$F$112/$F$114)^CA$115,IF(CA$3&gt;NTBA!$F$19,'Monthly Financials'!$F100*(CA$117/$F$113)*(1+$F$112/$F$114)^CA$115,0)),0)</f>
        <v>1.1209865399999999</v>
      </c>
      <c r="CB119" s="1035">
        <f>IF(CB$3&lt;=NTBA!$F$25,IF(CB$3&lt;=NTBA!$F$19,'Monthly Financials'!$F88*(CB$117/$F$113)*(1+$F$112/$F$114)^CB$115,IF(CB$3&gt;NTBA!$F$19,'Monthly Financials'!$F100*(CB$117/$F$113)*(1+$F$112/$F$114)^CB$115,0)),0)</f>
        <v>1.1209865399999999</v>
      </c>
      <c r="CC119" s="1035">
        <f>IF(CC$3&lt;=NTBA!$F$25,IF(CC$3&lt;=NTBA!$F$19,'Monthly Financials'!$F88*(CC$117/$F$113)*(1+$F$112/$F$114)^CC$115,IF(CC$3&gt;NTBA!$F$19,'Monthly Financials'!$F100*(CC$117/$F$113)*(1+$F$112/$F$114)^CC$115,0)),0)</f>
        <v>1.1209865399999999</v>
      </c>
      <c r="CD119" s="1035">
        <f>IF(CD$3&lt;=NTBA!$F$25,IF(CD$3&lt;=NTBA!$F$19,'Monthly Financials'!$F88*(CD$117/$F$113)*(1+$F$112/$F$114)^CD$115,IF(CD$3&gt;NTBA!$F$19,'Monthly Financials'!$F100*(CD$117/$F$113)*(1+$F$112/$F$114)^CD$115,0)),0)</f>
        <v>1.1209865399999999</v>
      </c>
      <c r="CE119" s="1035">
        <f>IF(CE$3&lt;=NTBA!$F$25,IF(CE$3&lt;=NTBA!$F$19,'Monthly Financials'!$F88*(CE$117/$F$113)*(1+$F$112/$F$114)^CE$115,IF(CE$3&gt;NTBA!$F$19,'Monthly Financials'!$F100*(CE$117/$F$113)*(1+$F$112/$F$114)^CE$115,0)),0)</f>
        <v>1.1209865399999999</v>
      </c>
      <c r="CF119" s="1035">
        <f>IF(CF$3&lt;=NTBA!$F$25,IF(CF$3&lt;=NTBA!$F$19,'Monthly Financials'!$F88*(CF$117/$F$113)*(1+$F$112/$F$114)^CF$115,IF(CF$3&gt;NTBA!$F$19,'Monthly Financials'!$F100*(CF$117/$F$113)*(1+$F$112/$F$114)^CF$115,0)),0)</f>
        <v>1.1209865399999999</v>
      </c>
      <c r="CG119" s="1035">
        <f>IF(CG$3&lt;=NTBA!$F$25,IF(CG$3&lt;=NTBA!$F$19,'Monthly Financials'!$F88*(CG$117/$F$113)*(1+$F$112/$F$114)^CG$115,IF(CG$3&gt;NTBA!$F$19,'Monthly Financials'!$F100*(CG$117/$F$113)*(1+$F$112/$F$114)^CG$115,0)),0)</f>
        <v>1.1209865399999999</v>
      </c>
      <c r="CH119" s="1035">
        <f>IF(CH$3&lt;=NTBA!$F$25,IF(CH$3&lt;=NTBA!$F$19,'Monthly Financials'!$F88*(CH$117/$F$113)*(1+$F$112/$F$114)^CH$115,IF(CH$3&gt;NTBA!$F$19,'Monthly Financials'!$F100*(CH$117/$F$113)*(1+$F$112/$F$114)^CH$115,0)),0)</f>
        <v>1.1209865399999999</v>
      </c>
      <c r="CI119" s="1035">
        <f>IF(CI$3&lt;=NTBA!$F$25,IF(CI$3&lt;=NTBA!$F$19,'Monthly Financials'!$F88*(CI$117/$F$113)*(1+$F$112/$F$114)^CI$115,IF(CI$3&gt;NTBA!$F$19,'Monthly Financials'!$F100*(CI$117/$F$113)*(1+$F$112/$F$114)^CI$115,0)),0)</f>
        <v>1.1209865399999999</v>
      </c>
      <c r="CJ119" s="1035">
        <f>IF(CJ$3&lt;=NTBA!$F$25,IF(CJ$3&lt;=NTBA!$F$19,'Monthly Financials'!$F88*(CJ$117/$F$113)*(1+$F$112/$F$114)^CJ$115,IF(CJ$3&gt;NTBA!$F$19,'Monthly Financials'!$F100*(CJ$117/$F$113)*(1+$F$112/$F$114)^CJ$115,0)),0)</f>
        <v>1.1209865399999999</v>
      </c>
      <c r="CK119" s="1035">
        <f>IF(CK$3&lt;=NTBA!$F$25,IF(CK$3&lt;=NTBA!$F$19,'Monthly Financials'!$F88*(CK$117/$F$113)*(1+$F$112/$F$114)^CK$115,IF(CK$3&gt;NTBA!$F$19,'Monthly Financials'!$F100*(CK$117/$F$113)*(1+$F$112/$F$114)^CK$115,0)),0)</f>
        <v>1.1209865399999999</v>
      </c>
      <c r="CL119" s="1035">
        <f>IF(CL$3&lt;=NTBA!$F$25,IF(CL$3&lt;=NTBA!$F$19,'Monthly Financials'!$F88*(CL$117/$F$113)*(1+$F$112/$F$114)^CL$115,IF(CL$3&gt;NTBA!$F$19,'Monthly Financials'!$F100*(CL$117/$F$113)*(1+$F$112/$F$114)^CL$115,0)),0)</f>
        <v>1.1209865399999999</v>
      </c>
      <c r="CM119" s="1035">
        <f>IF(CM$3&lt;=NTBA!$F$25,IF(CM$3&lt;=NTBA!$F$19,'Monthly Financials'!$F88*(CM$117/$F$113)*(1+$F$112/$F$114)^CM$115,IF(CM$3&gt;NTBA!$F$19,'Monthly Financials'!$F100*(CM$117/$F$113)*(1+$F$112/$F$114)^CM$115,0)),0)</f>
        <v>1.1209865399999999</v>
      </c>
      <c r="CN119" s="1035">
        <f>IF(CN$3&lt;=NTBA!$F$25,IF(CN$3&lt;=NTBA!$F$19,'Monthly Financials'!$F88*(CN$117/$F$113)*(1+$F$112/$F$114)^CN$115,IF(CN$3&gt;NTBA!$F$19,'Monthly Financials'!$F100*(CN$117/$F$113)*(1+$F$112/$F$114)^CN$115,0)),0)</f>
        <v>1.1209865399999999</v>
      </c>
      <c r="CO119" s="1035">
        <f>IF(CO$3&lt;=NTBA!$F$25,IF(CO$3&lt;=NTBA!$F$19,'Monthly Financials'!$F88*(CO$117/$F$113)*(1+$F$112/$F$114)^CO$115,IF(CO$3&gt;NTBA!$F$19,'Monthly Financials'!$F100*(CO$117/$F$113)*(1+$F$112/$F$114)^CO$115,0)),0)</f>
        <v>1.1209865399999999</v>
      </c>
      <c r="CP119" s="1035">
        <f>IF(CP$3&lt;=NTBA!$F$25,IF(CP$3&lt;=NTBA!$F$19,'Monthly Financials'!$F88*(CP$117/$F$113)*(1+$F$112/$F$114)^CP$115,IF(CP$3&gt;NTBA!$F$19,'Monthly Financials'!$F100*(CP$117/$F$113)*(1+$F$112/$F$114)^CP$115,0)),0)</f>
        <v>1.1209865399999999</v>
      </c>
      <c r="CQ119" s="1035">
        <f>IF(CQ$3&lt;=NTBA!$F$25,IF(CQ$3&lt;=NTBA!$F$19,'Monthly Financials'!$F88*(CQ$117/$F$113)*(1+$F$112/$F$114)^CQ$115,IF(CQ$3&gt;NTBA!$F$19,'Monthly Financials'!$F100*(CQ$117/$F$113)*(1+$F$112/$F$114)^CQ$115,0)),0)</f>
        <v>1.1209865399999999</v>
      </c>
      <c r="CR119" s="1035">
        <f>IF(CR$3&lt;=NTBA!$F$25,IF(CR$3&lt;=NTBA!$F$19,'Monthly Financials'!$F88*(CR$117/$F$113)*(1+$F$112/$F$114)^CR$115,IF(CR$3&gt;NTBA!$F$19,'Monthly Financials'!$F100*(CR$117/$F$113)*(1+$F$112/$F$114)^CR$115,0)),0)</f>
        <v>1.1209865399999999</v>
      </c>
      <c r="CS119" s="1035">
        <f>IF(CS$3&lt;=NTBA!$F$25,IF(CS$3&lt;=NTBA!$F$19,'Monthly Financials'!$F88*(CS$117/$F$113)*(1+$F$112/$F$114)^CS$115,IF(CS$3&gt;NTBA!$F$19,'Monthly Financials'!$F100*(CS$117/$F$113)*(1+$F$112/$F$114)^CS$115,0)),0)</f>
        <v>1.1209865399999999</v>
      </c>
      <c r="CT119" s="1035">
        <f>IF(CT$3&lt;=NTBA!$F$25,IF(CT$3&lt;=NTBA!$F$19,'Monthly Financials'!$F88*(CT$117/$F$113)*(1+$F$112/$F$114)^CT$115,IF(CT$3&gt;NTBA!$F$19,'Monthly Financials'!$F100*(CT$117/$F$113)*(1+$F$112/$F$114)^CT$115,0)),0)</f>
        <v>1.1209865399999999</v>
      </c>
      <c r="CU119" s="1035">
        <f>IF(CU$3&lt;=NTBA!$F$25,IF(CU$3&lt;=NTBA!$F$19,'Monthly Financials'!$F88*(CU$117/$F$113)*(1+$F$112/$F$114)^CU$115,IF(CU$3&gt;NTBA!$F$19,'Monthly Financials'!$F100*(CU$117/$F$113)*(1+$F$112/$F$114)^CU$115,0)),0)</f>
        <v>1.1209865399999999</v>
      </c>
      <c r="CV119" s="1035">
        <f>IF(CV$3&lt;=NTBA!$F$25,IF(CV$3&lt;=NTBA!$F$19,'Monthly Financials'!$F88*(CV$117/$F$113)*(1+$F$112/$F$114)^CV$115,IF(CV$3&gt;NTBA!$F$19,'Monthly Financials'!$F100*(CV$117/$F$113)*(1+$F$112/$F$114)^CV$115,0)),0)</f>
        <v>1.1209865399999999</v>
      </c>
      <c r="CW119" s="1035">
        <f>IF(CW$3&lt;=NTBA!$F$25,IF(CW$3&lt;=NTBA!$F$19,'Monthly Financials'!$F88*(CW$117/$F$113)*(1+$F$112/$F$114)^CW$115,IF(CW$3&gt;NTBA!$F$19,'Monthly Financials'!$F100*(CW$117/$F$113)*(1+$F$112/$F$114)^CW$115,0)),0)</f>
        <v>1.1209865399999999</v>
      </c>
      <c r="CX119" s="1035">
        <f>IF(CX$3&lt;=NTBA!$F$25,IF(CX$3&lt;=NTBA!$F$19,'Monthly Financials'!$F88*(CX$117/$F$113)*(1+$F$112/$F$114)^CX$115,IF(CX$3&gt;NTBA!$F$19,'Monthly Financials'!$F100*(CX$117/$F$113)*(1+$F$112/$F$114)^CX$115,0)),0)</f>
        <v>1.1209865399999999</v>
      </c>
      <c r="CY119" s="1035">
        <f>IF(CY$3&lt;=NTBA!$F$25,IF(CY$3&lt;=NTBA!$F$19,'Monthly Financials'!$F88*(CY$117/$F$113)*(1+$F$112/$F$114)^CY$115,IF(CY$3&gt;NTBA!$F$19,'Monthly Financials'!$F100*(CY$117/$F$113)*(1+$F$112/$F$114)^CY$115,0)),0)</f>
        <v>1.1209865399999999</v>
      </c>
      <c r="CZ119" s="1035">
        <f>IF(CZ$3&lt;=NTBA!$F$25,IF(CZ$3&lt;=NTBA!$F$19,'Monthly Financials'!$F88*(CZ$117/$F$113)*(1+$F$112/$F$114)^CZ$115,IF(CZ$3&gt;NTBA!$F$19,'Monthly Financials'!$F100*(CZ$117/$F$113)*(1+$F$112/$F$114)^CZ$115,0)),0)</f>
        <v>1.1209865399999999</v>
      </c>
      <c r="DA119" s="1035">
        <f>IF(DA$3&lt;=NTBA!$F$25,IF(DA$3&lt;=NTBA!$F$19,'Monthly Financials'!$F88*(DA$117/$F$113)*(1+$F$112/$F$114)^DA$115,IF(DA$3&gt;NTBA!$F$19,'Monthly Financials'!$F100*(DA$117/$F$113)*(1+$F$112/$F$114)^DA$115,0)),0)</f>
        <v>1.1209865399999999</v>
      </c>
      <c r="DB119" s="1035">
        <f>IF(DB$3&lt;=NTBA!$F$25,IF(DB$3&lt;=NTBA!$F$19,'Monthly Financials'!$F88*(DB$117/$F$113)*(1+$F$112/$F$114)^DB$115,IF(DB$3&gt;NTBA!$F$19,'Monthly Financials'!$F100*(DB$117/$F$113)*(1+$F$112/$F$114)^DB$115,0)),0)</f>
        <v>1.1209865399999999</v>
      </c>
      <c r="DC119" s="1035">
        <f>IF(DC$3&lt;=NTBA!$F$25,IF(DC$3&lt;=NTBA!$F$19,'Monthly Financials'!$F88*(DC$117/$F$113)*(1+$F$112/$F$114)^DC$115,IF(DC$3&gt;NTBA!$F$19,'Monthly Financials'!$F100*(DC$117/$F$113)*(1+$F$112/$F$114)^DC$115,0)),0)</f>
        <v>1.1209865399999999</v>
      </c>
      <c r="DD119" s="1035">
        <f>IF(DD$3&lt;=NTBA!$F$25,IF(DD$3&lt;=NTBA!$F$19,'Monthly Financials'!$F88*(DD$117/$F$113)*(1+$F$112/$F$114)^DD$115,IF(DD$3&gt;NTBA!$F$19,'Monthly Financials'!$F100*(DD$117/$F$113)*(1+$F$112/$F$114)^DD$115,0)),0)</f>
        <v>1.1209865399999999</v>
      </c>
      <c r="DE119" s="1035">
        <f>IF(DE$3&lt;=NTBA!$F$25,IF(DE$3&lt;=NTBA!$F$19,'Monthly Financials'!$F88*(DE$117/$F$113)*(1+$F$112/$F$114)^DE$115,IF(DE$3&gt;NTBA!$F$19,'Monthly Financials'!$F100*(DE$117/$F$113)*(1+$F$112/$F$114)^DE$115,0)),0)</f>
        <v>1.1209865399999999</v>
      </c>
      <c r="DF119" s="1035">
        <f>IF(DF$3&lt;=NTBA!$F$25,IF(DF$3&lt;=NTBA!$F$19,'Monthly Financials'!$F88*(DF$117/$F$113)*(1+$F$112/$F$114)^DF$115,IF(DF$3&gt;NTBA!$F$19,'Monthly Financials'!$F100*(DF$117/$F$113)*(1+$F$112/$F$114)^DF$115,0)),0)</f>
        <v>1.1209865399999999</v>
      </c>
      <c r="DG119" s="1035">
        <f>IF(DG$3&lt;=NTBA!$F$25,IF(DG$3&lt;=NTBA!$F$19,'Monthly Financials'!$F88*(DG$117/$F$113)*(1+$F$112/$F$114)^DG$115,IF(DG$3&gt;NTBA!$F$19,'Monthly Financials'!$F100*(DG$117/$F$113)*(1+$F$112/$F$114)^DG$115,0)),0)</f>
        <v>1.1209865399999999</v>
      </c>
      <c r="DH119" s="1035">
        <f>IF(DH$3&lt;=NTBA!$F$25,IF(DH$3&lt;=NTBA!$F$19,'Monthly Financials'!$F88*(DH$117/$F$113)*(1+$F$112/$F$114)^DH$115,IF(DH$3&gt;NTBA!$F$19,'Monthly Financials'!$F100*(DH$117/$F$113)*(1+$F$112/$F$114)^DH$115,0)),0)</f>
        <v>1.1209865399999999</v>
      </c>
      <c r="DI119" s="1035">
        <f>IF(DI$3&lt;=NTBA!$F$25,IF(DI$3&lt;=NTBA!$F$19,'Monthly Financials'!$F88*(DI$117/$F$113)*(1+$F$112/$F$114)^DI$115,IF(DI$3&gt;NTBA!$F$19,'Monthly Financials'!$F100*(DI$117/$F$113)*(1+$F$112/$F$114)^DI$115,0)),0)</f>
        <v>1.1209865399999999</v>
      </c>
      <c r="DJ119" s="1035">
        <f>IF(DJ$3&lt;=NTBA!$F$25,IF(DJ$3&lt;=NTBA!$F$19,'Monthly Financials'!$F88*(DJ$117/$F$113)*(1+$F$112/$F$114)^DJ$115,IF(DJ$3&gt;NTBA!$F$19,'Monthly Financials'!$F100*(DJ$117/$F$113)*(1+$F$112/$F$114)^DJ$115,0)),0)</f>
        <v>1.1209865399999999</v>
      </c>
      <c r="DK119" s="1035">
        <f>IF(DK$3&lt;=NTBA!$F$25,IF(DK$3&lt;=NTBA!$F$19,'Monthly Financials'!$F88*(DK$117/$F$113)*(1+$F$112/$F$114)^DK$115,IF(DK$3&gt;NTBA!$F$19,'Monthly Financials'!$F100*(DK$117/$F$113)*(1+$F$112/$F$114)^DK$115,0)),0)</f>
        <v>1.1209865399999999</v>
      </c>
      <c r="DL119" s="1035">
        <f>IF(DL$3&lt;=NTBA!$F$25,IF(DL$3&lt;=NTBA!$F$19,'Monthly Financials'!$F88*(DL$117/$F$113)*(1+$F$112/$F$114)^DL$115,IF(DL$3&gt;NTBA!$F$19,'Monthly Financials'!$F100*(DL$117/$F$113)*(1+$F$112/$F$114)^DL$115,0)),0)</f>
        <v>1.1209865399999999</v>
      </c>
      <c r="DM119" s="1035">
        <f>IF(DM$3&lt;=NTBA!$F$25,IF(DM$3&lt;=NTBA!$F$19,'Monthly Financials'!$F88*(DM$117/$F$113)*(1+$F$112/$F$114)^DM$115,IF(DM$3&gt;NTBA!$F$19,'Monthly Financials'!$F100*(DM$117/$F$113)*(1+$F$112/$F$114)^DM$115,0)),0)</f>
        <v>1.1209865399999999</v>
      </c>
      <c r="DN119" s="1035">
        <f>IF(DN$3&lt;=NTBA!$F$25,IF(DN$3&lt;=NTBA!$F$19,'Monthly Financials'!$F88*(DN$117/$F$113)*(1+$F$112/$F$114)^DN$115,IF(DN$3&gt;NTBA!$F$19,'Monthly Financials'!$F100*(DN$117/$F$113)*(1+$F$112/$F$114)^DN$115,0)),0)</f>
        <v>1.1209865399999999</v>
      </c>
      <c r="DO119" s="1035">
        <f>IF(DO$3&lt;=NTBA!$F$25,IF(DO$3&lt;=NTBA!$F$19,'Monthly Financials'!$F88*(DO$117/$F$113)*(1+$F$112/$F$114)^DO$115,IF(DO$3&gt;NTBA!$F$19,'Monthly Financials'!$F100*(DO$117/$F$113)*(1+$F$112/$F$114)^DO$115,0)),0)</f>
        <v>1.1209865399999999</v>
      </c>
      <c r="DP119" s="1035">
        <f>IF(DP$3&lt;=NTBA!$F$25,IF(DP$3&lt;=NTBA!$F$19,'Monthly Financials'!$F88*(DP$117/$F$113)*(1+$F$112/$F$114)^DP$115,IF(DP$3&gt;NTBA!$F$19,'Monthly Financials'!$F100*(DP$117/$F$113)*(1+$F$112/$F$114)^DP$115,0)),0)</f>
        <v>1.1209865399999999</v>
      </c>
      <c r="DQ119" s="1035">
        <f>IF(DQ$3&lt;=NTBA!$F$25,IF(DQ$3&lt;=NTBA!$F$19,'Monthly Financials'!$F88*(DQ$117/$F$113)*(1+$F$112/$F$114)^DQ$115,IF(DQ$3&gt;NTBA!$F$19,'Monthly Financials'!$F100*(DQ$117/$F$113)*(1+$F$112/$F$114)^DQ$115,0)),0)</f>
        <v>1.1209865399999999</v>
      </c>
      <c r="DR119" s="1035">
        <f>IF(DR$3&lt;=NTBA!$F$25,IF(DR$3&lt;=NTBA!$F$19,'Monthly Financials'!$F88*(DR$117/$F$113)*(1+$F$112/$F$114)^DR$115,IF(DR$3&gt;NTBA!$F$19,'Monthly Financials'!$F100*(DR$117/$F$113)*(1+$F$112/$F$114)^DR$115,0)),0)</f>
        <v>1.1209865399999999</v>
      </c>
      <c r="DS119" s="1035">
        <f>IF(DS$3&lt;=NTBA!$F$25,IF(DS$3&lt;=NTBA!$F$19,'Monthly Financials'!$F88*(DS$117/$F$113)*(1+$F$112/$F$114)^DS$115,IF(DS$3&gt;NTBA!$F$19,'Monthly Financials'!$F100*(DS$117/$F$113)*(1+$F$112/$F$114)^DS$115,0)),0)</f>
        <v>0</v>
      </c>
      <c r="DT119" s="1035">
        <f>IF(DT$3&lt;=NTBA!$F$25,IF(DT$3&lt;=NTBA!$F$19,'Monthly Financials'!$F88*(DT$117/$F$113)*(1+$F$112/$F$114)^DT$115,IF(DT$3&gt;NTBA!$F$19,'Monthly Financials'!$F100*(DT$117/$F$113)*(1+$F$112/$F$114)^DT$115,0)),0)</f>
        <v>0</v>
      </c>
      <c r="DU119" s="1035">
        <f>IF(DU$3&lt;=NTBA!$F$25,IF(DU$3&lt;=NTBA!$F$19,'Monthly Financials'!$F88*(DU$117/$F$113)*(1+$F$112/$F$114)^DU$115,IF(DU$3&gt;NTBA!$F$19,'Monthly Financials'!$F100*(DU$117/$F$113)*(1+$F$112/$F$114)^DU$115,0)),0)</f>
        <v>0</v>
      </c>
      <c r="DV119" s="1035">
        <f>IF(DV$3&lt;=NTBA!$F$25,IF(DV$3&lt;=NTBA!$F$19,'Monthly Financials'!$F88*(DV$117/$F$113)*(1+$F$112/$F$114)^DV$115,IF(DV$3&gt;NTBA!$F$19,'Monthly Financials'!$F100*(DV$117/$F$113)*(1+$F$112/$F$114)^DV$115,0)),0)</f>
        <v>0</v>
      </c>
      <c r="DW119" s="1035">
        <f>IF(DW$3&lt;=NTBA!$F$25,IF(DW$3&lt;=NTBA!$F$19,'Monthly Financials'!$F88*(DW$117/$F$113)*(1+$F$112/$F$114)^DW$115,IF(DW$3&gt;NTBA!$F$19,'Monthly Financials'!$F100*(DW$117/$F$113)*(1+$F$112/$F$114)^DW$115,0)),0)</f>
        <v>0</v>
      </c>
      <c r="DX119" s="1035">
        <f>IF(DX$3&lt;=NTBA!$F$25,IF(DX$3&lt;=NTBA!$F$19,'Monthly Financials'!$F88*(DX$117/$F$113)*(1+$F$112/$F$114)^DX$115,IF(DX$3&gt;NTBA!$F$19,'Monthly Financials'!$F100*(DX$117/$F$113)*(1+$F$112/$F$114)^DX$115,0)),0)</f>
        <v>0</v>
      </c>
      <c r="DY119" s="1035">
        <f>IF(DY$3&lt;=NTBA!$F$25,IF(DY$3&lt;=NTBA!$F$19,'Monthly Financials'!$F88*(DY$117/$F$113)*(1+$F$112/$F$114)^DY$115,IF(DY$3&gt;NTBA!$F$19,'Monthly Financials'!$F100*(DY$117/$F$113)*(1+$F$112/$F$114)^DY$115,0)),0)</f>
        <v>0</v>
      </c>
      <c r="DZ119" s="1035">
        <f>IF(DZ$3&lt;=NTBA!$F$25,IF(DZ$3&lt;=NTBA!$F$19,'Monthly Financials'!$F88*(DZ$117/$F$113)*(1+$F$112/$F$114)^DZ$115,IF(DZ$3&gt;NTBA!$F$19,'Monthly Financials'!$F100*(DZ$117/$F$113)*(1+$F$112/$F$114)^DZ$115,0)),0)</f>
        <v>0</v>
      </c>
      <c r="EA119" s="1035">
        <f>IF(EA$3&lt;=NTBA!$F$25,IF(EA$3&lt;=NTBA!$F$19,'Monthly Financials'!$F88*(EA$117/$F$113)*(1+$F$112/$F$114)^EA$115,IF(EA$3&gt;NTBA!$F$19,'Monthly Financials'!$F100*(EA$117/$F$113)*(1+$F$112/$F$114)^EA$115,0)),0)</f>
        <v>0</v>
      </c>
      <c r="EB119" s="1035">
        <f>IF(EB$3&lt;=NTBA!$F$25,IF(EB$3&lt;=NTBA!$F$19,'Monthly Financials'!$F88*(EB$117/$F$113)*(1+$F$112/$F$114)^EB$115,IF(EB$3&gt;NTBA!$F$19,'Monthly Financials'!$F100*(EB$117/$F$113)*(1+$F$112/$F$114)^EB$115,0)),0)</f>
        <v>0</v>
      </c>
      <c r="EC119" s="1035">
        <f>IF(EC$3&lt;=NTBA!$F$25,IF(EC$3&lt;=NTBA!$F$19,'Monthly Financials'!$F88*(EC$117/$F$113)*(1+$F$112/$F$114)^EC$115,IF(EC$3&gt;NTBA!$F$19,'Monthly Financials'!$F100*(EC$117/$F$113)*(1+$F$112/$F$114)^EC$115,0)),0)</f>
        <v>0</v>
      </c>
      <c r="ED119" s="1035">
        <f>IF(ED$3&lt;=NTBA!$F$25,IF(ED$3&lt;=NTBA!$F$19,'Monthly Financials'!$F88*(ED$117/$F$113)*(1+$F$112/$F$114)^ED$115,IF(ED$3&gt;NTBA!$F$19,'Monthly Financials'!$F100*(ED$117/$F$113)*(1+$F$112/$F$114)^ED$115,0)),0)</f>
        <v>0</v>
      </c>
      <c r="EE119" s="1035">
        <f>IF(EE$3&lt;=NTBA!$F$25,IF(EE$3&lt;=NTBA!$F$19,'Monthly Financials'!$F88*(EE$117/$F$113)*(1+$F$112/$F$114)^EE$115,IF(EE$3&gt;NTBA!$F$19,'Monthly Financials'!$F100*(EE$117/$F$113)*(1+$F$112/$F$114)^EE$115,0)),0)</f>
        <v>0</v>
      </c>
      <c r="EF119" s="1035">
        <f>IF(EF$3&lt;=NTBA!$F$25,IF(EF$3&lt;=NTBA!$F$19,'Monthly Financials'!$F88*(EF$117/$F$113)*(1+$F$112/$F$114)^EF$115,IF(EF$3&gt;NTBA!$F$19,'Monthly Financials'!$F100*(EF$117/$F$113)*(1+$F$112/$F$114)^EF$115,0)),0)</f>
        <v>0</v>
      </c>
      <c r="EG119" s="1035">
        <f>IF(EG$3&lt;=NTBA!$F$25,IF(EG$3&lt;=NTBA!$F$19,'Monthly Financials'!$F88*(EG$117/$F$113)*(1+$F$112/$F$114)^EG$115,IF(EG$3&gt;NTBA!$F$19,'Monthly Financials'!$F100*(EG$117/$F$113)*(1+$F$112/$F$114)^EG$115,0)),0)</f>
        <v>0</v>
      </c>
      <c r="EH119" s="1035">
        <f>IF(EH$3&lt;=NTBA!$F$25,IF(EH$3&lt;=NTBA!$F$19,'Monthly Financials'!$F88*(EH$117/$F$113)*(1+$F$112/$F$114)^EH$115,IF(EH$3&gt;NTBA!$F$19,'Monthly Financials'!$F100*(EH$117/$F$113)*(1+$F$112/$F$114)^EH$115,0)),0)</f>
        <v>0</v>
      </c>
    </row>
    <row r="120" spans="2:138" s="840" customFormat="1" ht="15" customHeight="1" outlineLevel="1" x14ac:dyDescent="0.25">
      <c r="E120" s="840" t="str">
        <f>'Monthly Financials'!E89</f>
        <v>ATS Charges on Softwares</v>
      </c>
      <c r="G120" s="840" t="s">
        <v>330</v>
      </c>
      <c r="H120" s="850">
        <f t="shared" si="65"/>
        <v>63.323412705000081</v>
      </c>
      <c r="J120" s="1035">
        <f>IF(J$3&lt;=NTBA!$F$25,IF(J$3&lt;=NTBA!$F$19,'Monthly Financials'!$F89*(J$117/$F$113)*(1+$F$112/$F$114)^J$115,IF(J$3&gt;NTBA!$F$19,'Monthly Financials'!$F101*(J$117/$F$113)*(1+$F$112/$F$114)^J$115,0)),0)</f>
        <v>0</v>
      </c>
      <c r="K120" s="1035">
        <f>IF(K$3&lt;=NTBA!$F$25,IF(K$3&lt;=NTBA!$F$19,'Monthly Financials'!$F89*(K$117/$F$113)*(1+$F$112/$F$114)^K$115,IF(K$3&gt;NTBA!$F$19,'Monthly Financials'!$F101*(K$117/$F$113)*(1+$F$112/$F$114)^K$115,0)),0)</f>
        <v>0</v>
      </c>
      <c r="L120" s="1035">
        <f>IF(L$3&lt;=NTBA!$F$25,IF(L$3&lt;=NTBA!$F$19,'Monthly Financials'!$F89*(L$117/$F$113)*(1+$F$112/$F$114)^L$115,IF(L$3&gt;NTBA!$F$19,'Monthly Financials'!$F101*(L$117/$F$113)*(1+$F$112/$F$114)^L$115,0)),0)</f>
        <v>0</v>
      </c>
      <c r="M120" s="1035">
        <f>IF(M$3&lt;=NTBA!$F$25,IF(M$3&lt;=NTBA!$F$19,'Monthly Financials'!$F89*(M$117/$F$113)*(1+$F$112/$F$114)^M$115,IF(M$3&gt;NTBA!$F$19,'Monthly Financials'!$F101*(M$117/$F$113)*(1+$F$112/$F$114)^M$115,0)),0)</f>
        <v>0</v>
      </c>
      <c r="N120" s="1035">
        <f>IF(N$3&lt;=NTBA!$F$25,IF(N$3&lt;=NTBA!$F$19,'Monthly Financials'!$F89*(N$117/$F$113)*(1+$F$112/$F$114)^N$115,IF(N$3&gt;NTBA!$F$19,'Monthly Financials'!$F101*(N$117/$F$113)*(1+$F$112/$F$114)^N$115,0)),0)</f>
        <v>0</v>
      </c>
      <c r="O120" s="1035">
        <f>IF(O$3&lt;=NTBA!$F$25,IF(O$3&lt;=NTBA!$F$19,'Monthly Financials'!$F89*(O$117/$F$113)*(1+$F$112/$F$114)^O$115,IF(O$3&gt;NTBA!$F$19,'Monthly Financials'!$F101*(O$117/$F$113)*(1+$F$112/$F$114)^O$115,0)),0)</f>
        <v>0</v>
      </c>
      <c r="P120" s="1035">
        <f>IF(P$3&lt;=NTBA!$F$25,IF(P$3&lt;=NTBA!$F$19,'Monthly Financials'!$F89*(P$117/$F$113)*(1+$F$112/$F$114)^P$115,IF(P$3&gt;NTBA!$F$19,'Monthly Financials'!$F101*(P$117/$F$113)*(1+$F$112/$F$114)^P$115,0)),0)</f>
        <v>0</v>
      </c>
      <c r="Q120" s="1035">
        <f>IF(Q$3&lt;=NTBA!$F$25,IF(Q$3&lt;=NTBA!$F$19,'Monthly Financials'!$F89*(Q$117/$F$113)*(1+$F$112/$F$114)^Q$115,IF(Q$3&gt;NTBA!$F$19,'Monthly Financials'!$F101*(Q$117/$F$113)*(1+$F$112/$F$114)^Q$115,0)),0)</f>
        <v>5.6350000000000001E-5</v>
      </c>
      <c r="R120" s="1035">
        <f>IF(R$3&lt;=NTBA!$F$25,IF(R$3&lt;=NTBA!$F$19,'Monthly Financials'!$F89*(R$117/$F$113)*(1+$F$112/$F$114)^R$115,IF(R$3&gt;NTBA!$F$19,'Monthly Financials'!$F101*(R$117/$F$113)*(1+$F$112/$F$114)^R$115,0)),0)</f>
        <v>3.9479300000000005E-3</v>
      </c>
      <c r="S120" s="1035">
        <f>IF(S$3&lt;=NTBA!$F$25,IF(S$3&lt;=NTBA!$F$19,'Monthly Financials'!$F89*(S$117/$F$113)*(1+$F$112/$F$114)^S$115,IF(S$3&gt;NTBA!$F$19,'Monthly Financials'!$F101*(S$117/$F$113)*(1+$F$112/$F$114)^S$115,0)),0)</f>
        <v>1.2081930000000001E-2</v>
      </c>
      <c r="T120" s="1035">
        <f>IF(T$3&lt;=NTBA!$F$25,IF(T$3&lt;=NTBA!$F$19,'Monthly Financials'!$F89*(T$117/$F$113)*(1+$F$112/$F$114)^T$115,IF(T$3&gt;NTBA!$F$19,'Monthly Financials'!$F101*(T$117/$F$113)*(1+$F$112/$F$114)^T$115,0)),0)</f>
        <v>3.1191930000000003E-2</v>
      </c>
      <c r="U120" s="1035">
        <f>IF(U$3&lt;=NTBA!$F$25,IF(U$3&lt;=NTBA!$F$19,'Monthly Financials'!$F89*(U$117/$F$113)*(1+$F$112/$F$114)^U$115,IF(U$3&gt;NTBA!$F$19,'Monthly Financials'!$F101*(U$117/$F$113)*(1+$F$112/$F$114)^U$115,0)),0)</f>
        <v>5.2751930000000002E-2</v>
      </c>
      <c r="V120" s="1035">
        <f>IF(V$3&lt;=NTBA!$F$25,IF(V$3&lt;=NTBA!$F$19,'Monthly Financials'!$F89*(V$117/$F$113)*(1+$F$112/$F$114)^V$115,IF(V$3&gt;NTBA!$F$19,'Monthly Financials'!$F101*(V$117/$F$113)*(1+$F$112/$F$114)^V$115,0)),0)</f>
        <v>7.4311930000000012E-2</v>
      </c>
      <c r="W120" s="1035">
        <f>IF(W$3&lt;=NTBA!$F$25,IF(W$3&lt;=NTBA!$F$19,'Monthly Financials'!$F89*(W$117/$F$113)*(1+$F$112/$F$114)^W$115,IF(W$3&gt;NTBA!$F$19,'Monthly Financials'!$F101*(W$117/$F$113)*(1+$F$112/$F$114)^W$115,0)),0)</f>
        <v>9.5871929999999994E-2</v>
      </c>
      <c r="X120" s="1035">
        <f>IF(X$3&lt;=NTBA!$F$25,IF(X$3&lt;=NTBA!$F$19,'Monthly Financials'!$F89*(X$117/$F$113)*(1+$F$112/$F$114)^X$115,IF(X$3&gt;NTBA!$F$19,'Monthly Financials'!$F101*(X$117/$F$113)*(1+$F$112/$F$114)^X$115,0)),0)</f>
        <v>0.12233193000000001</v>
      </c>
      <c r="Y120" s="1035">
        <f>IF(Y$3&lt;=NTBA!$F$25,IF(Y$3&lt;=NTBA!$F$19,'Monthly Financials'!$F89*(Y$117/$F$113)*(1+$F$112/$F$114)^Y$115,IF(Y$3&gt;NTBA!$F$19,'Monthly Financials'!$F101*(Y$117/$F$113)*(1+$F$112/$F$114)^Y$115,0)),0)</f>
        <v>0.15418192999999999</v>
      </c>
      <c r="Z120" s="1035">
        <f>IF(Z$3&lt;=NTBA!$F$25,IF(Z$3&lt;=NTBA!$F$19,'Monthly Financials'!$F89*(Z$117/$F$113)*(1+$F$112/$F$114)^Z$115,IF(Z$3&gt;NTBA!$F$19,'Monthly Financials'!$F101*(Z$117/$F$113)*(1+$F$112/$F$114)^Z$115,0)),0)</f>
        <v>0.19215693</v>
      </c>
      <c r="AA120" s="1035">
        <f>IF(AA$3&lt;=NTBA!$F$25,IF(AA$3&lt;=NTBA!$F$19,'Monthly Financials'!$F89*(AA$117/$F$113)*(1+$F$112/$F$114)^AA$115,IF(AA$3&gt;NTBA!$F$19,'Monthly Financials'!$F101*(AA$117/$F$113)*(1+$F$112/$F$114)^AA$115,0)),0)</f>
        <v>0.23576693000000001</v>
      </c>
      <c r="AB120" s="1035">
        <f>IF(AB$3&lt;=NTBA!$F$25,IF(AB$3&lt;=NTBA!$F$19,'Monthly Financials'!$F89*(AB$117/$F$113)*(1+$F$112/$F$114)^AB$115,IF(AB$3&gt;NTBA!$F$19,'Monthly Financials'!$F101*(AB$117/$F$113)*(1+$F$112/$F$114)^AB$115,0)),0)</f>
        <v>0.28599193000000001</v>
      </c>
      <c r="AC120" s="1035">
        <f>IF(AC$3&lt;=NTBA!$F$25,IF(AC$3&lt;=NTBA!$F$19,'Monthly Financials'!$F89*(AC$117/$F$113)*(1+$F$112/$F$114)^AC$115,IF(AC$3&gt;NTBA!$F$19,'Monthly Financials'!$F101*(AC$117/$F$113)*(1+$F$112/$F$114)^AC$115,0)),0)</f>
        <v>0.33942422500000002</v>
      </c>
      <c r="AD120" s="1035">
        <f>IF(AD$3&lt;=NTBA!$F$25,IF(AD$3&lt;=NTBA!$F$19,'Monthly Financials'!$F89*(AD$117/$F$113)*(1+$F$112/$F$114)^AD$115,IF(AD$3&gt;NTBA!$F$19,'Monthly Financials'!$F101*(AD$117/$F$113)*(1+$F$112/$F$114)^AD$115,0)),0)</f>
        <v>0.377399225</v>
      </c>
      <c r="AE120" s="1035">
        <f>IF(AE$3&lt;=NTBA!$F$25,IF(AE$3&lt;=NTBA!$F$19,'Monthly Financials'!$F89*(AE$117/$F$113)*(1+$F$112/$F$114)^AE$115,IF(AE$3&gt;NTBA!$F$19,'Monthly Financials'!$F101*(AE$117/$F$113)*(1+$F$112/$F$114)^AE$115,0)),0)</f>
        <v>0.41537422500000004</v>
      </c>
      <c r="AF120" s="1035">
        <f>IF(AF$3&lt;=NTBA!$F$25,IF(AF$3&lt;=NTBA!$F$19,'Monthly Financials'!$F89*(AF$117/$F$113)*(1+$F$112/$F$114)^AF$115,IF(AF$3&gt;NTBA!$F$19,'Monthly Financials'!$F101*(AF$117/$F$113)*(1+$F$112/$F$114)^AF$115,0)),0)</f>
        <v>0.45334922500000002</v>
      </c>
      <c r="AG120" s="1035">
        <f>IF(AG$3&lt;=NTBA!$F$25,IF(AG$3&lt;=NTBA!$F$19,'Monthly Financials'!$F89*(AG$117/$F$113)*(1+$F$112/$F$114)^AG$115,IF(AG$3&gt;NTBA!$F$19,'Monthly Financials'!$F101*(AG$117/$F$113)*(1+$F$112/$F$114)^AG$115,0)),0)</f>
        <v>0.49132422500000006</v>
      </c>
      <c r="AH120" s="1035">
        <f>IF(AH$3&lt;=NTBA!$F$25,IF(AH$3&lt;=NTBA!$F$19,'Monthly Financials'!$F89*(AH$117/$F$113)*(1+$F$112/$F$114)^AH$115,IF(AH$3&gt;NTBA!$F$19,'Monthly Financials'!$F101*(AH$117/$F$113)*(1+$F$112/$F$114)^AH$115,0)),0)</f>
        <v>0.52929922500000004</v>
      </c>
      <c r="AI120" s="1035">
        <f>IF(AI$3&lt;=NTBA!$F$25,IF(AI$3&lt;=NTBA!$F$19,'Monthly Financials'!$F89*(AI$117/$F$113)*(1+$F$112/$F$114)^AI$115,IF(AI$3&gt;NTBA!$F$19,'Monthly Financials'!$F101*(AI$117/$F$113)*(1+$F$112/$F$114)^AI$115,0)),0)</f>
        <v>0.56727422500000002</v>
      </c>
      <c r="AJ120" s="1035">
        <f>IF(AJ$3&lt;=NTBA!$F$25,IF(AJ$3&lt;=NTBA!$F$19,'Monthly Financials'!$F89*(AJ$117/$F$113)*(1+$F$112/$F$114)^AJ$115,IF(AJ$3&gt;NTBA!$F$19,'Monthly Financials'!$F101*(AJ$117/$F$113)*(1+$F$112/$F$114)^AJ$115,0)),0)</f>
        <v>0.605249225</v>
      </c>
      <c r="AK120" s="1035">
        <f>IF(AK$3&lt;=NTBA!$F$25,IF(AK$3&lt;=NTBA!$F$19,'Monthly Financials'!$F89*(AK$117/$F$113)*(1+$F$112/$F$114)^AK$115,IF(AK$3&gt;NTBA!$F$19,'Monthly Financials'!$F101*(AK$117/$F$113)*(1+$F$112/$F$114)^AK$115,0)),0)</f>
        <v>0.64322422500000009</v>
      </c>
      <c r="AL120" s="1035">
        <f>IF(AL$3&lt;=NTBA!$F$25,IF(AL$3&lt;=NTBA!$F$19,'Monthly Financials'!$F89*(AL$117/$F$113)*(1+$F$112/$F$114)^AL$115,IF(AL$3&gt;NTBA!$F$19,'Monthly Financials'!$F101*(AL$117/$F$113)*(1+$F$112/$F$114)^AL$115,0)),0)</f>
        <v>0.67812766000000002</v>
      </c>
      <c r="AM120" s="1035">
        <f>IF(AM$3&lt;=NTBA!$F$25,IF(AM$3&lt;=NTBA!$F$19,'Monthly Financials'!$F89*(AM$117/$F$113)*(1+$F$112/$F$114)^AM$115,IF(AM$3&gt;NTBA!$F$19,'Monthly Financials'!$F101*(AM$117/$F$113)*(1+$F$112/$F$114)^AM$115,0)),0)</f>
        <v>0.67812766000000002</v>
      </c>
      <c r="AN120" s="1035">
        <f>IF(AN$3&lt;=NTBA!$F$25,IF(AN$3&lt;=NTBA!$F$19,'Monthly Financials'!$F89*(AN$117/$F$113)*(1+$F$112/$F$114)^AN$115,IF(AN$3&gt;NTBA!$F$19,'Monthly Financials'!$F101*(AN$117/$F$113)*(1+$F$112/$F$114)^AN$115,0)),0)</f>
        <v>0.67812766000000002</v>
      </c>
      <c r="AO120" s="1035">
        <f>IF(AO$3&lt;=NTBA!$F$25,IF(AO$3&lt;=NTBA!$F$19,'Monthly Financials'!$F89*(AO$117/$F$113)*(1+$F$112/$F$114)^AO$115,IF(AO$3&gt;NTBA!$F$19,'Monthly Financials'!$F101*(AO$117/$F$113)*(1+$F$112/$F$114)^AO$115,0)),0)</f>
        <v>0.67812766000000002</v>
      </c>
      <c r="AP120" s="1035">
        <f>IF(AP$3&lt;=NTBA!$F$25,IF(AP$3&lt;=NTBA!$F$19,'Monthly Financials'!$F89*(AP$117/$F$113)*(1+$F$112/$F$114)^AP$115,IF(AP$3&gt;NTBA!$F$19,'Monthly Financials'!$F101*(AP$117/$F$113)*(1+$F$112/$F$114)^AP$115,0)),0)</f>
        <v>0.67812766000000002</v>
      </c>
      <c r="AQ120" s="1035">
        <f>IF(AQ$3&lt;=NTBA!$F$25,IF(AQ$3&lt;=NTBA!$F$19,'Monthly Financials'!$F89*(AQ$117/$F$113)*(1+$F$112/$F$114)^AQ$115,IF(AQ$3&gt;NTBA!$F$19,'Monthly Financials'!$F101*(AQ$117/$F$113)*(1+$F$112/$F$114)^AQ$115,0)),0)</f>
        <v>0.67812766000000002</v>
      </c>
      <c r="AR120" s="1035">
        <f>IF(AR$3&lt;=NTBA!$F$25,IF(AR$3&lt;=NTBA!$F$19,'Monthly Financials'!$F89*(AR$117/$F$113)*(1+$F$112/$F$114)^AR$115,IF(AR$3&gt;NTBA!$F$19,'Monthly Financials'!$F101*(AR$117/$F$113)*(1+$F$112/$F$114)^AR$115,0)),0)</f>
        <v>0.67812766000000002</v>
      </c>
      <c r="AS120" s="1035">
        <f>IF(AS$3&lt;=NTBA!$F$25,IF(AS$3&lt;=NTBA!$F$19,'Monthly Financials'!$F89*(AS$117/$F$113)*(1+$F$112/$F$114)^AS$115,IF(AS$3&gt;NTBA!$F$19,'Monthly Financials'!$F101*(AS$117/$F$113)*(1+$F$112/$F$114)^AS$115,0)),0)</f>
        <v>0.67812766000000002</v>
      </c>
      <c r="AT120" s="1035">
        <f>IF(AT$3&lt;=NTBA!$F$25,IF(AT$3&lt;=NTBA!$F$19,'Monthly Financials'!$F89*(AT$117/$F$113)*(1+$F$112/$F$114)^AT$115,IF(AT$3&gt;NTBA!$F$19,'Monthly Financials'!$F101*(AT$117/$F$113)*(1+$F$112/$F$114)^AT$115,0)),0)</f>
        <v>0.67812766000000002</v>
      </c>
      <c r="AU120" s="1035">
        <f>IF(AU$3&lt;=NTBA!$F$25,IF(AU$3&lt;=NTBA!$F$19,'Monthly Financials'!$F89*(AU$117/$F$113)*(1+$F$112/$F$114)^AU$115,IF(AU$3&gt;NTBA!$F$19,'Monthly Financials'!$F101*(AU$117/$F$113)*(1+$F$112/$F$114)^AU$115,0)),0)</f>
        <v>0.67812766000000002</v>
      </c>
      <c r="AV120" s="1035">
        <f>IF(AV$3&lt;=NTBA!$F$25,IF(AV$3&lt;=NTBA!$F$19,'Monthly Financials'!$F89*(AV$117/$F$113)*(1+$F$112/$F$114)^AV$115,IF(AV$3&gt;NTBA!$F$19,'Monthly Financials'!$F101*(AV$117/$F$113)*(1+$F$112/$F$114)^AV$115,0)),0)</f>
        <v>0.67812766000000002</v>
      </c>
      <c r="AW120" s="1035">
        <f>IF(AW$3&lt;=NTBA!$F$25,IF(AW$3&lt;=NTBA!$F$19,'Monthly Financials'!$F89*(AW$117/$F$113)*(1+$F$112/$F$114)^AW$115,IF(AW$3&gt;NTBA!$F$19,'Monthly Financials'!$F101*(AW$117/$F$113)*(1+$F$112/$F$114)^AW$115,0)),0)</f>
        <v>0.67812766000000002</v>
      </c>
      <c r="AX120" s="1035">
        <f>IF(AX$3&lt;=NTBA!$F$25,IF(AX$3&lt;=NTBA!$F$19,'Monthly Financials'!$F89*(AX$117/$F$113)*(1+$F$112/$F$114)^AX$115,IF(AX$3&gt;NTBA!$F$19,'Monthly Financials'!$F101*(AX$117/$F$113)*(1+$F$112/$F$114)^AX$115,0)),0)</f>
        <v>0.67812766000000002</v>
      </c>
      <c r="AY120" s="1035">
        <f>IF(AY$3&lt;=NTBA!$F$25,IF(AY$3&lt;=NTBA!$F$19,'Monthly Financials'!$F89*(AY$117/$F$113)*(1+$F$112/$F$114)^AY$115,IF(AY$3&gt;NTBA!$F$19,'Monthly Financials'!$F101*(AY$117/$F$113)*(1+$F$112/$F$114)^AY$115,0)),0)</f>
        <v>0.67812766000000002</v>
      </c>
      <c r="AZ120" s="1035">
        <f>IF(AZ$3&lt;=NTBA!$F$25,IF(AZ$3&lt;=NTBA!$F$19,'Monthly Financials'!$F89*(AZ$117/$F$113)*(1+$F$112/$F$114)^AZ$115,IF(AZ$3&gt;NTBA!$F$19,'Monthly Financials'!$F101*(AZ$117/$F$113)*(1+$F$112/$F$114)^AZ$115,0)),0)</f>
        <v>0.67812766000000002</v>
      </c>
      <c r="BA120" s="1035">
        <f>IF(BA$3&lt;=NTBA!$F$25,IF(BA$3&lt;=NTBA!$F$19,'Monthly Financials'!$F89*(BA$117/$F$113)*(1+$F$112/$F$114)^BA$115,IF(BA$3&gt;NTBA!$F$19,'Monthly Financials'!$F101*(BA$117/$F$113)*(1+$F$112/$F$114)^BA$115,0)),0)</f>
        <v>0.67812766000000002</v>
      </c>
      <c r="BB120" s="1035">
        <f>IF(BB$3&lt;=NTBA!$F$25,IF(BB$3&lt;=NTBA!$F$19,'Monthly Financials'!$F89*(BB$117/$F$113)*(1+$F$112/$F$114)^BB$115,IF(BB$3&gt;NTBA!$F$19,'Monthly Financials'!$F101*(BB$117/$F$113)*(1+$F$112/$F$114)^BB$115,0)),0)</f>
        <v>0.67812766000000002</v>
      </c>
      <c r="BC120" s="1035">
        <f>IF(BC$3&lt;=NTBA!$F$25,IF(BC$3&lt;=NTBA!$F$19,'Monthly Financials'!$F89*(BC$117/$F$113)*(1+$F$112/$F$114)^BC$115,IF(BC$3&gt;NTBA!$F$19,'Monthly Financials'!$F101*(BC$117/$F$113)*(1+$F$112/$F$114)^BC$115,0)),0)</f>
        <v>0.67812766000000002</v>
      </c>
      <c r="BD120" s="1035">
        <f>IF(BD$3&lt;=NTBA!$F$25,IF(BD$3&lt;=NTBA!$F$19,'Monthly Financials'!$F89*(BD$117/$F$113)*(1+$F$112/$F$114)^BD$115,IF(BD$3&gt;NTBA!$F$19,'Monthly Financials'!$F101*(BD$117/$F$113)*(1+$F$112/$F$114)^BD$115,0)),0)</f>
        <v>0.67812766000000002</v>
      </c>
      <c r="BE120" s="1035">
        <f>IF(BE$3&lt;=NTBA!$F$25,IF(BE$3&lt;=NTBA!$F$19,'Monthly Financials'!$F89*(BE$117/$F$113)*(1+$F$112/$F$114)^BE$115,IF(BE$3&gt;NTBA!$F$19,'Monthly Financials'!$F101*(BE$117/$F$113)*(1+$F$112/$F$114)^BE$115,0)),0)</f>
        <v>0.67812766000000002</v>
      </c>
      <c r="BF120" s="1035">
        <f>IF(BF$3&lt;=NTBA!$F$25,IF(BF$3&lt;=NTBA!$F$19,'Monthly Financials'!$F89*(BF$117/$F$113)*(1+$F$112/$F$114)^BF$115,IF(BF$3&gt;NTBA!$F$19,'Monthly Financials'!$F101*(BF$117/$F$113)*(1+$F$112/$F$114)^BF$115,0)),0)</f>
        <v>0.67812766000000002</v>
      </c>
      <c r="BG120" s="1035">
        <f>IF(BG$3&lt;=NTBA!$F$25,IF(BG$3&lt;=NTBA!$F$19,'Monthly Financials'!$F89*(BG$117/$F$113)*(1+$F$112/$F$114)^BG$115,IF(BG$3&gt;NTBA!$F$19,'Monthly Financials'!$F101*(BG$117/$F$113)*(1+$F$112/$F$114)^BG$115,0)),0)</f>
        <v>0.67812766000000002</v>
      </c>
      <c r="BH120" s="1035">
        <f>IF(BH$3&lt;=NTBA!$F$25,IF(BH$3&lt;=NTBA!$F$19,'Monthly Financials'!$F89*(BH$117/$F$113)*(1+$F$112/$F$114)^BH$115,IF(BH$3&gt;NTBA!$F$19,'Monthly Financials'!$F101*(BH$117/$F$113)*(1+$F$112/$F$114)^BH$115,0)),0)</f>
        <v>0.67812766000000002</v>
      </c>
      <c r="BI120" s="1035">
        <f>IF(BI$3&lt;=NTBA!$F$25,IF(BI$3&lt;=NTBA!$F$19,'Monthly Financials'!$F89*(BI$117/$F$113)*(1+$F$112/$F$114)^BI$115,IF(BI$3&gt;NTBA!$F$19,'Monthly Financials'!$F101*(BI$117/$F$113)*(1+$F$112/$F$114)^BI$115,0)),0)</f>
        <v>0.67812766000000002</v>
      </c>
      <c r="BJ120" s="1035">
        <f>IF(BJ$3&lt;=NTBA!$F$25,IF(BJ$3&lt;=NTBA!$F$19,'Monthly Financials'!$F89*(BJ$117/$F$113)*(1+$F$112/$F$114)^BJ$115,IF(BJ$3&gt;NTBA!$F$19,'Monthly Financials'!$F101*(BJ$117/$F$113)*(1+$F$112/$F$114)^BJ$115,0)),0)</f>
        <v>0.67812766000000002</v>
      </c>
      <c r="BK120" s="1035">
        <f>IF(BK$3&lt;=NTBA!$F$25,IF(BK$3&lt;=NTBA!$F$19,'Monthly Financials'!$F89*(BK$117/$F$113)*(1+$F$112/$F$114)^BK$115,IF(BK$3&gt;NTBA!$F$19,'Monthly Financials'!$F101*(BK$117/$F$113)*(1+$F$112/$F$114)^BK$115,0)),0)</f>
        <v>0.67812766000000002</v>
      </c>
      <c r="BL120" s="1035">
        <f>IF(BL$3&lt;=NTBA!$F$25,IF(BL$3&lt;=NTBA!$F$19,'Monthly Financials'!$F89*(BL$117/$F$113)*(1+$F$112/$F$114)^BL$115,IF(BL$3&gt;NTBA!$F$19,'Monthly Financials'!$F101*(BL$117/$F$113)*(1+$F$112/$F$114)^BL$115,0)),0)</f>
        <v>0.67812766000000002</v>
      </c>
      <c r="BM120" s="1035">
        <f>IF(BM$3&lt;=NTBA!$F$25,IF(BM$3&lt;=NTBA!$F$19,'Monthly Financials'!$F89*(BM$117/$F$113)*(1+$F$112/$F$114)^BM$115,IF(BM$3&gt;NTBA!$F$19,'Monthly Financials'!$F101*(BM$117/$F$113)*(1+$F$112/$F$114)^BM$115,0)),0)</f>
        <v>0.67812766000000002</v>
      </c>
      <c r="BN120" s="1035">
        <f>IF(BN$3&lt;=NTBA!$F$25,IF(BN$3&lt;=NTBA!$F$19,'Monthly Financials'!$F89*(BN$117/$F$113)*(1+$F$112/$F$114)^BN$115,IF(BN$3&gt;NTBA!$F$19,'Monthly Financials'!$F101*(BN$117/$F$113)*(1+$F$112/$F$114)^BN$115,0)),0)</f>
        <v>0.67812766000000002</v>
      </c>
      <c r="BO120" s="1035">
        <f>IF(BO$3&lt;=NTBA!$F$25,IF(BO$3&lt;=NTBA!$F$19,'Monthly Financials'!$F89*(BO$117/$F$113)*(1+$F$112/$F$114)^BO$115,IF(BO$3&gt;NTBA!$F$19,'Monthly Financials'!$F101*(BO$117/$F$113)*(1+$F$112/$F$114)^BO$115,0)),0)</f>
        <v>0.67812766000000002</v>
      </c>
      <c r="BP120" s="1035">
        <f>IF(BP$3&lt;=NTBA!$F$25,IF(BP$3&lt;=NTBA!$F$19,'Monthly Financials'!$F89*(BP$117/$F$113)*(1+$F$112/$F$114)^BP$115,IF(BP$3&gt;NTBA!$F$19,'Monthly Financials'!$F101*(BP$117/$F$113)*(1+$F$112/$F$114)^BP$115,0)),0)</f>
        <v>0.67812766000000002</v>
      </c>
      <c r="BQ120" s="1035">
        <f>IF(BQ$3&lt;=NTBA!$F$25,IF(BQ$3&lt;=NTBA!$F$19,'Monthly Financials'!$F89*(BQ$117/$F$113)*(1+$F$112/$F$114)^BQ$115,IF(BQ$3&gt;NTBA!$F$19,'Monthly Financials'!$F101*(BQ$117/$F$113)*(1+$F$112/$F$114)^BQ$115,0)),0)</f>
        <v>0.67812766000000002</v>
      </c>
      <c r="BR120" s="1035">
        <f>IF(BR$3&lt;=NTBA!$F$25,IF(BR$3&lt;=NTBA!$F$19,'Monthly Financials'!$F89*(BR$117/$F$113)*(1+$F$112/$F$114)^BR$115,IF(BR$3&gt;NTBA!$F$19,'Monthly Financials'!$F101*(BR$117/$F$113)*(1+$F$112/$F$114)^BR$115,0)),0)</f>
        <v>0.67812766000000002</v>
      </c>
      <c r="BS120" s="1035">
        <f>IF(BS$3&lt;=NTBA!$F$25,IF(BS$3&lt;=NTBA!$F$19,'Monthly Financials'!$F89*(BS$117/$F$113)*(1+$F$112/$F$114)^BS$115,IF(BS$3&gt;NTBA!$F$19,'Monthly Financials'!$F101*(BS$117/$F$113)*(1+$F$112/$F$114)^BS$115,0)),0)</f>
        <v>0.67812766000000002</v>
      </c>
      <c r="BT120" s="1035">
        <f>IF(BT$3&lt;=NTBA!$F$25,IF(BT$3&lt;=NTBA!$F$19,'Monthly Financials'!$F89*(BT$117/$F$113)*(1+$F$112/$F$114)^BT$115,IF(BT$3&gt;NTBA!$F$19,'Monthly Financials'!$F101*(BT$117/$F$113)*(1+$F$112/$F$114)^BT$115,0)),0)</f>
        <v>0.67812766000000002</v>
      </c>
      <c r="BU120" s="1035">
        <f>IF(BU$3&lt;=NTBA!$F$25,IF(BU$3&lt;=NTBA!$F$19,'Monthly Financials'!$F89*(BU$117/$F$113)*(1+$F$112/$F$114)^BU$115,IF(BU$3&gt;NTBA!$F$19,'Monthly Financials'!$F101*(BU$117/$F$113)*(1+$F$112/$F$114)^BU$115,0)),0)</f>
        <v>0.67812766000000002</v>
      </c>
      <c r="BV120" s="1035">
        <f>IF(BV$3&lt;=NTBA!$F$25,IF(BV$3&lt;=NTBA!$F$19,'Monthly Financials'!$F89*(BV$117/$F$113)*(1+$F$112/$F$114)^BV$115,IF(BV$3&gt;NTBA!$F$19,'Monthly Financials'!$F101*(BV$117/$F$113)*(1+$F$112/$F$114)^BV$115,0)),0)</f>
        <v>0.67812766000000002</v>
      </c>
      <c r="BW120" s="1035">
        <f>IF(BW$3&lt;=NTBA!$F$25,IF(BW$3&lt;=NTBA!$F$19,'Monthly Financials'!$F89*(BW$117/$F$113)*(1+$F$112/$F$114)^BW$115,IF(BW$3&gt;NTBA!$F$19,'Monthly Financials'!$F101*(BW$117/$F$113)*(1+$F$112/$F$114)^BW$115,0)),0)</f>
        <v>0.67812766000000002</v>
      </c>
      <c r="BX120" s="1035">
        <f>IF(BX$3&lt;=NTBA!$F$25,IF(BX$3&lt;=NTBA!$F$19,'Monthly Financials'!$F89*(BX$117/$F$113)*(1+$F$112/$F$114)^BX$115,IF(BX$3&gt;NTBA!$F$19,'Monthly Financials'!$F101*(BX$117/$F$113)*(1+$F$112/$F$114)^BX$115,0)),0)</f>
        <v>0.67812766000000002</v>
      </c>
      <c r="BY120" s="1035">
        <f>IF(BY$3&lt;=NTBA!$F$25,IF(BY$3&lt;=NTBA!$F$19,'Monthly Financials'!$F89*(BY$117/$F$113)*(1+$F$112/$F$114)^BY$115,IF(BY$3&gt;NTBA!$F$19,'Monthly Financials'!$F101*(BY$117/$F$113)*(1+$F$112/$F$114)^BY$115,0)),0)</f>
        <v>0.67812766000000002</v>
      </c>
      <c r="BZ120" s="1035">
        <f>IF(BZ$3&lt;=NTBA!$F$25,IF(BZ$3&lt;=NTBA!$F$19,'Monthly Financials'!$F89*(BZ$117/$F$113)*(1+$F$112/$F$114)^BZ$115,IF(BZ$3&gt;NTBA!$F$19,'Monthly Financials'!$F101*(BZ$117/$F$113)*(1+$F$112/$F$114)^BZ$115,0)),0)</f>
        <v>0.67812766000000002</v>
      </c>
      <c r="CA120" s="1035">
        <f>IF(CA$3&lt;=NTBA!$F$25,IF(CA$3&lt;=NTBA!$F$19,'Monthly Financials'!$F89*(CA$117/$F$113)*(1+$F$112/$F$114)^CA$115,IF(CA$3&gt;NTBA!$F$19,'Monthly Financials'!$F101*(CA$117/$F$113)*(1+$F$112/$F$114)^CA$115,0)),0)</f>
        <v>0.67812766000000002</v>
      </c>
      <c r="CB120" s="1035">
        <f>IF(CB$3&lt;=NTBA!$F$25,IF(CB$3&lt;=NTBA!$F$19,'Monthly Financials'!$F89*(CB$117/$F$113)*(1+$F$112/$F$114)^CB$115,IF(CB$3&gt;NTBA!$F$19,'Monthly Financials'!$F101*(CB$117/$F$113)*(1+$F$112/$F$114)^CB$115,0)),0)</f>
        <v>0.67812766000000002</v>
      </c>
      <c r="CC120" s="1035">
        <f>IF(CC$3&lt;=NTBA!$F$25,IF(CC$3&lt;=NTBA!$F$19,'Monthly Financials'!$F89*(CC$117/$F$113)*(1+$F$112/$F$114)^CC$115,IF(CC$3&gt;NTBA!$F$19,'Monthly Financials'!$F101*(CC$117/$F$113)*(1+$F$112/$F$114)^CC$115,0)),0)</f>
        <v>0.67812766000000002</v>
      </c>
      <c r="CD120" s="1035">
        <f>IF(CD$3&lt;=NTBA!$F$25,IF(CD$3&lt;=NTBA!$F$19,'Monthly Financials'!$F89*(CD$117/$F$113)*(1+$F$112/$F$114)^CD$115,IF(CD$3&gt;NTBA!$F$19,'Monthly Financials'!$F101*(CD$117/$F$113)*(1+$F$112/$F$114)^CD$115,0)),0)</f>
        <v>0.67812766000000002</v>
      </c>
      <c r="CE120" s="1035">
        <f>IF(CE$3&lt;=NTBA!$F$25,IF(CE$3&lt;=NTBA!$F$19,'Monthly Financials'!$F89*(CE$117/$F$113)*(1+$F$112/$F$114)^CE$115,IF(CE$3&gt;NTBA!$F$19,'Monthly Financials'!$F101*(CE$117/$F$113)*(1+$F$112/$F$114)^CE$115,0)),0)</f>
        <v>0.67812766000000002</v>
      </c>
      <c r="CF120" s="1035">
        <f>IF(CF$3&lt;=NTBA!$F$25,IF(CF$3&lt;=NTBA!$F$19,'Monthly Financials'!$F89*(CF$117/$F$113)*(1+$F$112/$F$114)^CF$115,IF(CF$3&gt;NTBA!$F$19,'Monthly Financials'!$F101*(CF$117/$F$113)*(1+$F$112/$F$114)^CF$115,0)),0)</f>
        <v>0.67812766000000002</v>
      </c>
      <c r="CG120" s="1035">
        <f>IF(CG$3&lt;=NTBA!$F$25,IF(CG$3&lt;=NTBA!$F$19,'Monthly Financials'!$F89*(CG$117/$F$113)*(1+$F$112/$F$114)^CG$115,IF(CG$3&gt;NTBA!$F$19,'Monthly Financials'!$F101*(CG$117/$F$113)*(1+$F$112/$F$114)^CG$115,0)),0)</f>
        <v>0.67812766000000002</v>
      </c>
      <c r="CH120" s="1035">
        <f>IF(CH$3&lt;=NTBA!$F$25,IF(CH$3&lt;=NTBA!$F$19,'Monthly Financials'!$F89*(CH$117/$F$113)*(1+$F$112/$F$114)^CH$115,IF(CH$3&gt;NTBA!$F$19,'Monthly Financials'!$F101*(CH$117/$F$113)*(1+$F$112/$F$114)^CH$115,0)),0)</f>
        <v>0.67812766000000002</v>
      </c>
      <c r="CI120" s="1035">
        <f>IF(CI$3&lt;=NTBA!$F$25,IF(CI$3&lt;=NTBA!$F$19,'Monthly Financials'!$F89*(CI$117/$F$113)*(1+$F$112/$F$114)^CI$115,IF(CI$3&gt;NTBA!$F$19,'Monthly Financials'!$F101*(CI$117/$F$113)*(1+$F$112/$F$114)^CI$115,0)),0)</f>
        <v>0.67812766000000002</v>
      </c>
      <c r="CJ120" s="1035">
        <f>IF(CJ$3&lt;=NTBA!$F$25,IF(CJ$3&lt;=NTBA!$F$19,'Monthly Financials'!$F89*(CJ$117/$F$113)*(1+$F$112/$F$114)^CJ$115,IF(CJ$3&gt;NTBA!$F$19,'Monthly Financials'!$F101*(CJ$117/$F$113)*(1+$F$112/$F$114)^CJ$115,0)),0)</f>
        <v>0.67812766000000002</v>
      </c>
      <c r="CK120" s="1035">
        <f>IF(CK$3&lt;=NTBA!$F$25,IF(CK$3&lt;=NTBA!$F$19,'Monthly Financials'!$F89*(CK$117/$F$113)*(1+$F$112/$F$114)^CK$115,IF(CK$3&gt;NTBA!$F$19,'Monthly Financials'!$F101*(CK$117/$F$113)*(1+$F$112/$F$114)^CK$115,0)),0)</f>
        <v>0.67812766000000002</v>
      </c>
      <c r="CL120" s="1035">
        <f>IF(CL$3&lt;=NTBA!$F$25,IF(CL$3&lt;=NTBA!$F$19,'Monthly Financials'!$F89*(CL$117/$F$113)*(1+$F$112/$F$114)^CL$115,IF(CL$3&gt;NTBA!$F$19,'Monthly Financials'!$F101*(CL$117/$F$113)*(1+$F$112/$F$114)^CL$115,0)),0)</f>
        <v>0.67812766000000002</v>
      </c>
      <c r="CM120" s="1035">
        <f>IF(CM$3&lt;=NTBA!$F$25,IF(CM$3&lt;=NTBA!$F$19,'Monthly Financials'!$F89*(CM$117/$F$113)*(1+$F$112/$F$114)^CM$115,IF(CM$3&gt;NTBA!$F$19,'Monthly Financials'!$F101*(CM$117/$F$113)*(1+$F$112/$F$114)^CM$115,0)),0)</f>
        <v>0.67812766000000002</v>
      </c>
      <c r="CN120" s="1035">
        <f>IF(CN$3&lt;=NTBA!$F$25,IF(CN$3&lt;=NTBA!$F$19,'Monthly Financials'!$F89*(CN$117/$F$113)*(1+$F$112/$F$114)^CN$115,IF(CN$3&gt;NTBA!$F$19,'Monthly Financials'!$F101*(CN$117/$F$113)*(1+$F$112/$F$114)^CN$115,0)),0)</f>
        <v>0.67812766000000002</v>
      </c>
      <c r="CO120" s="1035">
        <f>IF(CO$3&lt;=NTBA!$F$25,IF(CO$3&lt;=NTBA!$F$19,'Monthly Financials'!$F89*(CO$117/$F$113)*(1+$F$112/$F$114)^CO$115,IF(CO$3&gt;NTBA!$F$19,'Monthly Financials'!$F101*(CO$117/$F$113)*(1+$F$112/$F$114)^CO$115,0)),0)</f>
        <v>0.67812766000000002</v>
      </c>
      <c r="CP120" s="1035">
        <f>IF(CP$3&lt;=NTBA!$F$25,IF(CP$3&lt;=NTBA!$F$19,'Monthly Financials'!$F89*(CP$117/$F$113)*(1+$F$112/$F$114)^CP$115,IF(CP$3&gt;NTBA!$F$19,'Monthly Financials'!$F101*(CP$117/$F$113)*(1+$F$112/$F$114)^CP$115,0)),0)</f>
        <v>0.67812766000000002</v>
      </c>
      <c r="CQ120" s="1035">
        <f>IF(CQ$3&lt;=NTBA!$F$25,IF(CQ$3&lt;=NTBA!$F$19,'Monthly Financials'!$F89*(CQ$117/$F$113)*(1+$F$112/$F$114)^CQ$115,IF(CQ$3&gt;NTBA!$F$19,'Monthly Financials'!$F101*(CQ$117/$F$113)*(1+$F$112/$F$114)^CQ$115,0)),0)</f>
        <v>0.67812766000000002</v>
      </c>
      <c r="CR120" s="1035">
        <f>IF(CR$3&lt;=NTBA!$F$25,IF(CR$3&lt;=NTBA!$F$19,'Monthly Financials'!$F89*(CR$117/$F$113)*(1+$F$112/$F$114)^CR$115,IF(CR$3&gt;NTBA!$F$19,'Monthly Financials'!$F101*(CR$117/$F$113)*(1+$F$112/$F$114)^CR$115,0)),0)</f>
        <v>0.67812766000000002</v>
      </c>
      <c r="CS120" s="1035">
        <f>IF(CS$3&lt;=NTBA!$F$25,IF(CS$3&lt;=NTBA!$F$19,'Monthly Financials'!$F89*(CS$117/$F$113)*(1+$F$112/$F$114)^CS$115,IF(CS$3&gt;NTBA!$F$19,'Monthly Financials'!$F101*(CS$117/$F$113)*(1+$F$112/$F$114)^CS$115,0)),0)</f>
        <v>0.67812766000000002</v>
      </c>
      <c r="CT120" s="1035">
        <f>IF(CT$3&lt;=NTBA!$F$25,IF(CT$3&lt;=NTBA!$F$19,'Monthly Financials'!$F89*(CT$117/$F$113)*(1+$F$112/$F$114)^CT$115,IF(CT$3&gt;NTBA!$F$19,'Monthly Financials'!$F101*(CT$117/$F$113)*(1+$F$112/$F$114)^CT$115,0)),0)</f>
        <v>0.67812766000000002</v>
      </c>
      <c r="CU120" s="1035">
        <f>IF(CU$3&lt;=NTBA!$F$25,IF(CU$3&lt;=NTBA!$F$19,'Monthly Financials'!$F89*(CU$117/$F$113)*(1+$F$112/$F$114)^CU$115,IF(CU$3&gt;NTBA!$F$19,'Monthly Financials'!$F101*(CU$117/$F$113)*(1+$F$112/$F$114)^CU$115,0)),0)</f>
        <v>0.67812766000000002</v>
      </c>
      <c r="CV120" s="1035">
        <f>IF(CV$3&lt;=NTBA!$F$25,IF(CV$3&lt;=NTBA!$F$19,'Monthly Financials'!$F89*(CV$117/$F$113)*(1+$F$112/$F$114)^CV$115,IF(CV$3&gt;NTBA!$F$19,'Monthly Financials'!$F101*(CV$117/$F$113)*(1+$F$112/$F$114)^CV$115,0)),0)</f>
        <v>0.67812766000000002</v>
      </c>
      <c r="CW120" s="1035">
        <f>IF(CW$3&lt;=NTBA!$F$25,IF(CW$3&lt;=NTBA!$F$19,'Monthly Financials'!$F89*(CW$117/$F$113)*(1+$F$112/$F$114)^CW$115,IF(CW$3&gt;NTBA!$F$19,'Monthly Financials'!$F101*(CW$117/$F$113)*(1+$F$112/$F$114)^CW$115,0)),0)</f>
        <v>0.67812766000000002</v>
      </c>
      <c r="CX120" s="1035">
        <f>IF(CX$3&lt;=NTBA!$F$25,IF(CX$3&lt;=NTBA!$F$19,'Monthly Financials'!$F89*(CX$117/$F$113)*(1+$F$112/$F$114)^CX$115,IF(CX$3&gt;NTBA!$F$19,'Monthly Financials'!$F101*(CX$117/$F$113)*(1+$F$112/$F$114)^CX$115,0)),0)</f>
        <v>0.67812766000000002</v>
      </c>
      <c r="CY120" s="1035">
        <f>IF(CY$3&lt;=NTBA!$F$25,IF(CY$3&lt;=NTBA!$F$19,'Monthly Financials'!$F89*(CY$117/$F$113)*(1+$F$112/$F$114)^CY$115,IF(CY$3&gt;NTBA!$F$19,'Monthly Financials'!$F101*(CY$117/$F$113)*(1+$F$112/$F$114)^CY$115,0)),0)</f>
        <v>0.67812766000000002</v>
      </c>
      <c r="CZ120" s="1035">
        <f>IF(CZ$3&lt;=NTBA!$F$25,IF(CZ$3&lt;=NTBA!$F$19,'Monthly Financials'!$F89*(CZ$117/$F$113)*(1+$F$112/$F$114)^CZ$115,IF(CZ$3&gt;NTBA!$F$19,'Monthly Financials'!$F101*(CZ$117/$F$113)*(1+$F$112/$F$114)^CZ$115,0)),0)</f>
        <v>0.67812766000000002</v>
      </c>
      <c r="DA120" s="1035">
        <f>IF(DA$3&lt;=NTBA!$F$25,IF(DA$3&lt;=NTBA!$F$19,'Monthly Financials'!$F89*(DA$117/$F$113)*(1+$F$112/$F$114)^DA$115,IF(DA$3&gt;NTBA!$F$19,'Monthly Financials'!$F101*(DA$117/$F$113)*(1+$F$112/$F$114)^DA$115,0)),0)</f>
        <v>0.67812766000000002</v>
      </c>
      <c r="DB120" s="1035">
        <f>IF(DB$3&lt;=NTBA!$F$25,IF(DB$3&lt;=NTBA!$F$19,'Monthly Financials'!$F89*(DB$117/$F$113)*(1+$F$112/$F$114)^DB$115,IF(DB$3&gt;NTBA!$F$19,'Monthly Financials'!$F101*(DB$117/$F$113)*(1+$F$112/$F$114)^DB$115,0)),0)</f>
        <v>0.67812766000000002</v>
      </c>
      <c r="DC120" s="1035">
        <f>IF(DC$3&lt;=NTBA!$F$25,IF(DC$3&lt;=NTBA!$F$19,'Monthly Financials'!$F89*(DC$117/$F$113)*(1+$F$112/$F$114)^DC$115,IF(DC$3&gt;NTBA!$F$19,'Monthly Financials'!$F101*(DC$117/$F$113)*(1+$F$112/$F$114)^DC$115,0)),0)</f>
        <v>0.67812766000000002</v>
      </c>
      <c r="DD120" s="1035">
        <f>IF(DD$3&lt;=NTBA!$F$25,IF(DD$3&lt;=NTBA!$F$19,'Monthly Financials'!$F89*(DD$117/$F$113)*(1+$F$112/$F$114)^DD$115,IF(DD$3&gt;NTBA!$F$19,'Monthly Financials'!$F101*(DD$117/$F$113)*(1+$F$112/$F$114)^DD$115,0)),0)</f>
        <v>0.67812766000000002</v>
      </c>
      <c r="DE120" s="1035">
        <f>IF(DE$3&lt;=NTBA!$F$25,IF(DE$3&lt;=NTBA!$F$19,'Monthly Financials'!$F89*(DE$117/$F$113)*(1+$F$112/$F$114)^DE$115,IF(DE$3&gt;NTBA!$F$19,'Monthly Financials'!$F101*(DE$117/$F$113)*(1+$F$112/$F$114)^DE$115,0)),0)</f>
        <v>0.67812766000000002</v>
      </c>
      <c r="DF120" s="1035">
        <f>IF(DF$3&lt;=NTBA!$F$25,IF(DF$3&lt;=NTBA!$F$19,'Monthly Financials'!$F89*(DF$117/$F$113)*(1+$F$112/$F$114)^DF$115,IF(DF$3&gt;NTBA!$F$19,'Monthly Financials'!$F101*(DF$117/$F$113)*(1+$F$112/$F$114)^DF$115,0)),0)</f>
        <v>0.67812766000000002</v>
      </c>
      <c r="DG120" s="1035">
        <f>IF(DG$3&lt;=NTBA!$F$25,IF(DG$3&lt;=NTBA!$F$19,'Monthly Financials'!$F89*(DG$117/$F$113)*(1+$F$112/$F$114)^DG$115,IF(DG$3&gt;NTBA!$F$19,'Monthly Financials'!$F101*(DG$117/$F$113)*(1+$F$112/$F$114)^DG$115,0)),0)</f>
        <v>0.67812766000000002</v>
      </c>
      <c r="DH120" s="1035">
        <f>IF(DH$3&lt;=NTBA!$F$25,IF(DH$3&lt;=NTBA!$F$19,'Monthly Financials'!$F89*(DH$117/$F$113)*(1+$F$112/$F$114)^DH$115,IF(DH$3&gt;NTBA!$F$19,'Monthly Financials'!$F101*(DH$117/$F$113)*(1+$F$112/$F$114)^DH$115,0)),0)</f>
        <v>0.67812766000000002</v>
      </c>
      <c r="DI120" s="1035">
        <f>IF(DI$3&lt;=NTBA!$F$25,IF(DI$3&lt;=NTBA!$F$19,'Monthly Financials'!$F89*(DI$117/$F$113)*(1+$F$112/$F$114)^DI$115,IF(DI$3&gt;NTBA!$F$19,'Monthly Financials'!$F101*(DI$117/$F$113)*(1+$F$112/$F$114)^DI$115,0)),0)</f>
        <v>0.67812766000000002</v>
      </c>
      <c r="DJ120" s="1035">
        <f>IF(DJ$3&lt;=NTBA!$F$25,IF(DJ$3&lt;=NTBA!$F$19,'Monthly Financials'!$F89*(DJ$117/$F$113)*(1+$F$112/$F$114)^DJ$115,IF(DJ$3&gt;NTBA!$F$19,'Monthly Financials'!$F101*(DJ$117/$F$113)*(1+$F$112/$F$114)^DJ$115,0)),0)</f>
        <v>0.67812766000000002</v>
      </c>
      <c r="DK120" s="1035">
        <f>IF(DK$3&lt;=NTBA!$F$25,IF(DK$3&lt;=NTBA!$F$19,'Monthly Financials'!$F89*(DK$117/$F$113)*(1+$F$112/$F$114)^DK$115,IF(DK$3&gt;NTBA!$F$19,'Monthly Financials'!$F101*(DK$117/$F$113)*(1+$F$112/$F$114)^DK$115,0)),0)</f>
        <v>0.67812766000000002</v>
      </c>
      <c r="DL120" s="1035">
        <f>IF(DL$3&lt;=NTBA!$F$25,IF(DL$3&lt;=NTBA!$F$19,'Monthly Financials'!$F89*(DL$117/$F$113)*(1+$F$112/$F$114)^DL$115,IF(DL$3&gt;NTBA!$F$19,'Monthly Financials'!$F101*(DL$117/$F$113)*(1+$F$112/$F$114)^DL$115,0)),0)</f>
        <v>0.67812766000000002</v>
      </c>
      <c r="DM120" s="1035">
        <f>IF(DM$3&lt;=NTBA!$F$25,IF(DM$3&lt;=NTBA!$F$19,'Monthly Financials'!$F89*(DM$117/$F$113)*(1+$F$112/$F$114)^DM$115,IF(DM$3&gt;NTBA!$F$19,'Monthly Financials'!$F101*(DM$117/$F$113)*(1+$F$112/$F$114)^DM$115,0)),0)</f>
        <v>0.67812766000000002</v>
      </c>
      <c r="DN120" s="1035">
        <f>IF(DN$3&lt;=NTBA!$F$25,IF(DN$3&lt;=NTBA!$F$19,'Monthly Financials'!$F89*(DN$117/$F$113)*(1+$F$112/$F$114)^DN$115,IF(DN$3&gt;NTBA!$F$19,'Monthly Financials'!$F101*(DN$117/$F$113)*(1+$F$112/$F$114)^DN$115,0)),0)</f>
        <v>0.67812766000000002</v>
      </c>
      <c r="DO120" s="1035">
        <f>IF(DO$3&lt;=NTBA!$F$25,IF(DO$3&lt;=NTBA!$F$19,'Monthly Financials'!$F89*(DO$117/$F$113)*(1+$F$112/$F$114)^DO$115,IF(DO$3&gt;NTBA!$F$19,'Monthly Financials'!$F101*(DO$117/$F$113)*(1+$F$112/$F$114)^DO$115,0)),0)</f>
        <v>0.67812766000000002</v>
      </c>
      <c r="DP120" s="1035">
        <f>IF(DP$3&lt;=NTBA!$F$25,IF(DP$3&lt;=NTBA!$F$19,'Monthly Financials'!$F89*(DP$117/$F$113)*(1+$F$112/$F$114)^DP$115,IF(DP$3&gt;NTBA!$F$19,'Monthly Financials'!$F101*(DP$117/$F$113)*(1+$F$112/$F$114)^DP$115,0)),0)</f>
        <v>0.67812766000000002</v>
      </c>
      <c r="DQ120" s="1035">
        <f>IF(DQ$3&lt;=NTBA!$F$25,IF(DQ$3&lt;=NTBA!$F$19,'Monthly Financials'!$F89*(DQ$117/$F$113)*(1+$F$112/$F$114)^DQ$115,IF(DQ$3&gt;NTBA!$F$19,'Monthly Financials'!$F101*(DQ$117/$F$113)*(1+$F$112/$F$114)^DQ$115,0)),0)</f>
        <v>0.67812766000000002</v>
      </c>
      <c r="DR120" s="1035">
        <f>IF(DR$3&lt;=NTBA!$F$25,IF(DR$3&lt;=NTBA!$F$19,'Monthly Financials'!$F89*(DR$117/$F$113)*(1+$F$112/$F$114)^DR$115,IF(DR$3&gt;NTBA!$F$19,'Monthly Financials'!$F101*(DR$117/$F$113)*(1+$F$112/$F$114)^DR$115,0)),0)</f>
        <v>0.67812766000000002</v>
      </c>
      <c r="DS120" s="1035">
        <f>IF(DS$3&lt;=NTBA!$F$25,IF(DS$3&lt;=NTBA!$F$19,'Monthly Financials'!$F89*(DS$117/$F$113)*(1+$F$112/$F$114)^DS$115,IF(DS$3&gt;NTBA!$F$19,'Monthly Financials'!$F101*(DS$117/$F$113)*(1+$F$112/$F$114)^DS$115,0)),0)</f>
        <v>0</v>
      </c>
      <c r="DT120" s="1035">
        <f>IF(DT$3&lt;=NTBA!$F$25,IF(DT$3&lt;=NTBA!$F$19,'Monthly Financials'!$F89*(DT$117/$F$113)*(1+$F$112/$F$114)^DT$115,IF(DT$3&gt;NTBA!$F$19,'Monthly Financials'!$F101*(DT$117/$F$113)*(1+$F$112/$F$114)^DT$115,0)),0)</f>
        <v>0</v>
      </c>
      <c r="DU120" s="1035">
        <f>IF(DU$3&lt;=NTBA!$F$25,IF(DU$3&lt;=NTBA!$F$19,'Monthly Financials'!$F89*(DU$117/$F$113)*(1+$F$112/$F$114)^DU$115,IF(DU$3&gt;NTBA!$F$19,'Monthly Financials'!$F101*(DU$117/$F$113)*(1+$F$112/$F$114)^DU$115,0)),0)</f>
        <v>0</v>
      </c>
      <c r="DV120" s="1035">
        <f>IF(DV$3&lt;=NTBA!$F$25,IF(DV$3&lt;=NTBA!$F$19,'Monthly Financials'!$F89*(DV$117/$F$113)*(1+$F$112/$F$114)^DV$115,IF(DV$3&gt;NTBA!$F$19,'Monthly Financials'!$F101*(DV$117/$F$113)*(1+$F$112/$F$114)^DV$115,0)),0)</f>
        <v>0</v>
      </c>
      <c r="DW120" s="1035">
        <f>IF(DW$3&lt;=NTBA!$F$25,IF(DW$3&lt;=NTBA!$F$19,'Monthly Financials'!$F89*(DW$117/$F$113)*(1+$F$112/$F$114)^DW$115,IF(DW$3&gt;NTBA!$F$19,'Monthly Financials'!$F101*(DW$117/$F$113)*(1+$F$112/$F$114)^DW$115,0)),0)</f>
        <v>0</v>
      </c>
      <c r="DX120" s="1035">
        <f>IF(DX$3&lt;=NTBA!$F$25,IF(DX$3&lt;=NTBA!$F$19,'Monthly Financials'!$F89*(DX$117/$F$113)*(1+$F$112/$F$114)^DX$115,IF(DX$3&gt;NTBA!$F$19,'Monthly Financials'!$F101*(DX$117/$F$113)*(1+$F$112/$F$114)^DX$115,0)),0)</f>
        <v>0</v>
      </c>
      <c r="DY120" s="1035">
        <f>IF(DY$3&lt;=NTBA!$F$25,IF(DY$3&lt;=NTBA!$F$19,'Monthly Financials'!$F89*(DY$117/$F$113)*(1+$F$112/$F$114)^DY$115,IF(DY$3&gt;NTBA!$F$19,'Monthly Financials'!$F101*(DY$117/$F$113)*(1+$F$112/$F$114)^DY$115,0)),0)</f>
        <v>0</v>
      </c>
      <c r="DZ120" s="1035">
        <f>IF(DZ$3&lt;=NTBA!$F$25,IF(DZ$3&lt;=NTBA!$F$19,'Monthly Financials'!$F89*(DZ$117/$F$113)*(1+$F$112/$F$114)^DZ$115,IF(DZ$3&gt;NTBA!$F$19,'Monthly Financials'!$F101*(DZ$117/$F$113)*(1+$F$112/$F$114)^DZ$115,0)),0)</f>
        <v>0</v>
      </c>
      <c r="EA120" s="1035">
        <f>IF(EA$3&lt;=NTBA!$F$25,IF(EA$3&lt;=NTBA!$F$19,'Monthly Financials'!$F89*(EA$117/$F$113)*(1+$F$112/$F$114)^EA$115,IF(EA$3&gt;NTBA!$F$19,'Monthly Financials'!$F101*(EA$117/$F$113)*(1+$F$112/$F$114)^EA$115,0)),0)</f>
        <v>0</v>
      </c>
      <c r="EB120" s="1035">
        <f>IF(EB$3&lt;=NTBA!$F$25,IF(EB$3&lt;=NTBA!$F$19,'Monthly Financials'!$F89*(EB$117/$F$113)*(1+$F$112/$F$114)^EB$115,IF(EB$3&gt;NTBA!$F$19,'Monthly Financials'!$F101*(EB$117/$F$113)*(1+$F$112/$F$114)^EB$115,0)),0)</f>
        <v>0</v>
      </c>
      <c r="EC120" s="1035">
        <f>IF(EC$3&lt;=NTBA!$F$25,IF(EC$3&lt;=NTBA!$F$19,'Monthly Financials'!$F89*(EC$117/$F$113)*(1+$F$112/$F$114)^EC$115,IF(EC$3&gt;NTBA!$F$19,'Monthly Financials'!$F101*(EC$117/$F$113)*(1+$F$112/$F$114)^EC$115,0)),0)</f>
        <v>0</v>
      </c>
      <c r="ED120" s="1035">
        <f>IF(ED$3&lt;=NTBA!$F$25,IF(ED$3&lt;=NTBA!$F$19,'Monthly Financials'!$F89*(ED$117/$F$113)*(1+$F$112/$F$114)^ED$115,IF(ED$3&gt;NTBA!$F$19,'Monthly Financials'!$F101*(ED$117/$F$113)*(1+$F$112/$F$114)^ED$115,0)),0)</f>
        <v>0</v>
      </c>
      <c r="EE120" s="1035">
        <f>IF(EE$3&lt;=NTBA!$F$25,IF(EE$3&lt;=NTBA!$F$19,'Monthly Financials'!$F89*(EE$117/$F$113)*(1+$F$112/$F$114)^EE$115,IF(EE$3&gt;NTBA!$F$19,'Monthly Financials'!$F101*(EE$117/$F$113)*(1+$F$112/$F$114)^EE$115,0)),0)</f>
        <v>0</v>
      </c>
      <c r="EF120" s="1035">
        <f>IF(EF$3&lt;=NTBA!$F$25,IF(EF$3&lt;=NTBA!$F$19,'Monthly Financials'!$F89*(EF$117/$F$113)*(1+$F$112/$F$114)^EF$115,IF(EF$3&gt;NTBA!$F$19,'Monthly Financials'!$F101*(EF$117/$F$113)*(1+$F$112/$F$114)^EF$115,0)),0)</f>
        <v>0</v>
      </c>
      <c r="EG120" s="1035">
        <f>IF(EG$3&lt;=NTBA!$F$25,IF(EG$3&lt;=NTBA!$F$19,'Monthly Financials'!$F89*(EG$117/$F$113)*(1+$F$112/$F$114)^EG$115,IF(EG$3&gt;NTBA!$F$19,'Monthly Financials'!$F101*(EG$117/$F$113)*(1+$F$112/$F$114)^EG$115,0)),0)</f>
        <v>0</v>
      </c>
      <c r="EH120" s="1035">
        <f>IF(EH$3&lt;=NTBA!$F$25,IF(EH$3&lt;=NTBA!$F$19,'Monthly Financials'!$F89*(EH$117/$F$113)*(1+$F$112/$F$114)^EH$115,IF(EH$3&gt;NTBA!$F$19,'Monthly Financials'!$F101*(EH$117/$F$113)*(1+$F$112/$F$114)^EH$115,0)),0)</f>
        <v>0</v>
      </c>
    </row>
    <row r="121" spans="2:138" s="840" customFormat="1" ht="15" customHeight="1" outlineLevel="1" x14ac:dyDescent="0.25">
      <c r="E121" s="840" t="str">
        <f>'Monthly Financials'!E90</f>
        <v xml:space="preserve">Cloud Hosting Charges </v>
      </c>
      <c r="G121" s="840" t="s">
        <v>330</v>
      </c>
      <c r="H121" s="850">
        <f t="shared" si="65"/>
        <v>72.369614520000098</v>
      </c>
      <c r="J121" s="1035">
        <f>IF(J$3&lt;=NTBA!$F$25,IF(J$3&lt;=NTBA!$F$19,'Monthly Financials'!$F90*(J$117/$F$113)*(1+$F$112/$F$114)^J$115,IF(J$3&gt;NTBA!$F$19,'Monthly Financials'!$F102*(J$117/$F$113)*(1+$F$112/$F$114)^J$115,0)),0)</f>
        <v>0</v>
      </c>
      <c r="K121" s="1035">
        <f>IF(K$3&lt;=NTBA!$F$25,IF(K$3&lt;=NTBA!$F$19,'Monthly Financials'!$F90*(K$117/$F$113)*(1+$F$112/$F$114)^K$115,IF(K$3&gt;NTBA!$F$19,'Monthly Financials'!$F102*(K$117/$F$113)*(1+$F$112/$F$114)^K$115,0)),0)</f>
        <v>0</v>
      </c>
      <c r="L121" s="1035">
        <f>IF(L$3&lt;=NTBA!$F$25,IF(L$3&lt;=NTBA!$F$19,'Monthly Financials'!$F90*(L$117/$F$113)*(1+$F$112/$F$114)^L$115,IF(L$3&gt;NTBA!$F$19,'Monthly Financials'!$F102*(L$117/$F$113)*(1+$F$112/$F$114)^L$115,0)),0)</f>
        <v>0</v>
      </c>
      <c r="M121" s="1035">
        <f>IF(M$3&lt;=NTBA!$F$25,IF(M$3&lt;=NTBA!$F$19,'Monthly Financials'!$F90*(M$117/$F$113)*(1+$F$112/$F$114)^M$115,IF(M$3&gt;NTBA!$F$19,'Monthly Financials'!$F102*(M$117/$F$113)*(1+$F$112/$F$114)^M$115,0)),0)</f>
        <v>0</v>
      </c>
      <c r="N121" s="1035">
        <f>IF(N$3&lt;=NTBA!$F$25,IF(N$3&lt;=NTBA!$F$19,'Monthly Financials'!$F90*(N$117/$F$113)*(1+$F$112/$F$114)^N$115,IF(N$3&gt;NTBA!$F$19,'Monthly Financials'!$F102*(N$117/$F$113)*(1+$F$112/$F$114)^N$115,0)),0)</f>
        <v>0</v>
      </c>
      <c r="O121" s="1035">
        <f>IF(O$3&lt;=NTBA!$F$25,IF(O$3&lt;=NTBA!$F$19,'Monthly Financials'!$F90*(O$117/$F$113)*(1+$F$112/$F$114)^O$115,IF(O$3&gt;NTBA!$F$19,'Monthly Financials'!$F102*(O$117/$F$113)*(1+$F$112/$F$114)^O$115,0)),0)</f>
        <v>0</v>
      </c>
      <c r="P121" s="1035">
        <f>IF(P$3&lt;=NTBA!$F$25,IF(P$3&lt;=NTBA!$F$19,'Monthly Financials'!$F90*(P$117/$F$113)*(1+$F$112/$F$114)^P$115,IF(P$3&gt;NTBA!$F$19,'Monthly Financials'!$F102*(P$117/$F$113)*(1+$F$112/$F$114)^P$115,0)),0)</f>
        <v>0</v>
      </c>
      <c r="Q121" s="1035">
        <f>IF(Q$3&lt;=NTBA!$F$25,IF(Q$3&lt;=NTBA!$F$19,'Monthly Financials'!$F90*(Q$117/$F$113)*(1+$F$112/$F$114)^Q$115,IF(Q$3&gt;NTBA!$F$19,'Monthly Financials'!$F102*(Q$117/$F$113)*(1+$F$112/$F$114)^Q$115,0)),0)</f>
        <v>6.4399999999999993E-5</v>
      </c>
      <c r="R121" s="1035">
        <f>IF(R$3&lt;=NTBA!$F$25,IF(R$3&lt;=NTBA!$F$19,'Monthly Financials'!$F90*(R$117/$F$113)*(1+$F$112/$F$114)^R$115,IF(R$3&gt;NTBA!$F$19,'Monthly Financials'!$F102*(R$117/$F$113)*(1+$F$112/$F$114)^R$115,0)),0)</f>
        <v>4.51192E-3</v>
      </c>
      <c r="S121" s="1035">
        <f>IF(S$3&lt;=NTBA!$F$25,IF(S$3&lt;=NTBA!$F$19,'Monthly Financials'!$F90*(S$117/$F$113)*(1+$F$112/$F$114)^S$115,IF(S$3&gt;NTBA!$F$19,'Monthly Financials'!$F102*(S$117/$F$113)*(1+$F$112/$F$114)^S$115,0)),0)</f>
        <v>1.3807919999999998E-2</v>
      </c>
      <c r="T121" s="1035">
        <f>IF(T$3&lt;=NTBA!$F$25,IF(T$3&lt;=NTBA!$F$19,'Monthly Financials'!$F90*(T$117/$F$113)*(1+$F$112/$F$114)^T$115,IF(T$3&gt;NTBA!$F$19,'Monthly Financials'!$F102*(T$117/$F$113)*(1+$F$112/$F$114)^T$115,0)),0)</f>
        <v>3.564792E-2</v>
      </c>
      <c r="U121" s="1035">
        <f>IF(U$3&lt;=NTBA!$F$25,IF(U$3&lt;=NTBA!$F$19,'Monthly Financials'!$F90*(U$117/$F$113)*(1+$F$112/$F$114)^U$115,IF(U$3&gt;NTBA!$F$19,'Monthly Financials'!$F102*(U$117/$F$113)*(1+$F$112/$F$114)^U$115,0)),0)</f>
        <v>6.0287919999999995E-2</v>
      </c>
      <c r="V121" s="1035">
        <f>IF(V$3&lt;=NTBA!$F$25,IF(V$3&lt;=NTBA!$F$19,'Monthly Financials'!$F90*(V$117/$F$113)*(1+$F$112/$F$114)^V$115,IF(V$3&gt;NTBA!$F$19,'Monthly Financials'!$F102*(V$117/$F$113)*(1+$F$112/$F$114)^V$115,0)),0)</f>
        <v>8.4927920000000004E-2</v>
      </c>
      <c r="W121" s="1035">
        <f>IF(W$3&lt;=NTBA!$F$25,IF(W$3&lt;=NTBA!$F$19,'Monthly Financials'!$F90*(W$117/$F$113)*(1+$F$112/$F$114)^W$115,IF(W$3&gt;NTBA!$F$19,'Monthly Financials'!$F102*(W$117/$F$113)*(1+$F$112/$F$114)^W$115,0)),0)</f>
        <v>0.10956791999999999</v>
      </c>
      <c r="X121" s="1035">
        <f>IF(X$3&lt;=NTBA!$F$25,IF(X$3&lt;=NTBA!$F$19,'Monthly Financials'!$F90*(X$117/$F$113)*(1+$F$112/$F$114)^X$115,IF(X$3&gt;NTBA!$F$19,'Monthly Financials'!$F102*(X$117/$F$113)*(1+$F$112/$F$114)^X$115,0)),0)</f>
        <v>0.13980792</v>
      </c>
      <c r="Y121" s="1035">
        <f>IF(Y$3&lt;=NTBA!$F$25,IF(Y$3&lt;=NTBA!$F$19,'Monthly Financials'!$F90*(Y$117/$F$113)*(1+$F$112/$F$114)^Y$115,IF(Y$3&gt;NTBA!$F$19,'Monthly Financials'!$F102*(Y$117/$F$113)*(1+$F$112/$F$114)^Y$115,0)),0)</f>
        <v>0.17620791999999999</v>
      </c>
      <c r="Z121" s="1035">
        <f>IF(Z$3&lt;=NTBA!$F$25,IF(Z$3&lt;=NTBA!$F$19,'Monthly Financials'!$F90*(Z$117/$F$113)*(1+$F$112/$F$114)^Z$115,IF(Z$3&gt;NTBA!$F$19,'Monthly Financials'!$F102*(Z$117/$F$113)*(1+$F$112/$F$114)^Z$115,0)),0)</f>
        <v>0.21960791999999998</v>
      </c>
      <c r="AA121" s="1035">
        <f>IF(AA$3&lt;=NTBA!$F$25,IF(AA$3&lt;=NTBA!$F$19,'Monthly Financials'!$F90*(AA$117/$F$113)*(1+$F$112/$F$114)^AA$115,IF(AA$3&gt;NTBA!$F$19,'Monthly Financials'!$F102*(AA$117/$F$113)*(1+$F$112/$F$114)^AA$115,0)),0)</f>
        <v>0.26944791999999995</v>
      </c>
      <c r="AB121" s="1035">
        <f>IF(AB$3&lt;=NTBA!$F$25,IF(AB$3&lt;=NTBA!$F$19,'Monthly Financials'!$F90*(AB$117/$F$113)*(1+$F$112/$F$114)^AB$115,IF(AB$3&gt;NTBA!$F$19,'Monthly Financials'!$F102*(AB$117/$F$113)*(1+$F$112/$F$114)^AB$115,0)),0)</f>
        <v>0.32684791999999996</v>
      </c>
      <c r="AC121" s="1035">
        <f>IF(AC$3&lt;=NTBA!$F$25,IF(AC$3&lt;=NTBA!$F$19,'Monthly Financials'!$F90*(AC$117/$F$113)*(1+$F$112/$F$114)^AC$115,IF(AC$3&gt;NTBA!$F$19,'Monthly Financials'!$F102*(AC$117/$F$113)*(1+$F$112/$F$114)^AC$115,0)),0)</f>
        <v>0.38791340000000002</v>
      </c>
      <c r="AD121" s="1035">
        <f>IF(AD$3&lt;=NTBA!$F$25,IF(AD$3&lt;=NTBA!$F$19,'Monthly Financials'!$F90*(AD$117/$F$113)*(1+$F$112/$F$114)^AD$115,IF(AD$3&gt;NTBA!$F$19,'Monthly Financials'!$F102*(AD$117/$F$113)*(1+$F$112/$F$114)^AD$115,0)),0)</f>
        <v>0.43131339999999996</v>
      </c>
      <c r="AE121" s="1035">
        <f>IF(AE$3&lt;=NTBA!$F$25,IF(AE$3&lt;=NTBA!$F$19,'Monthly Financials'!$F90*(AE$117/$F$113)*(1+$F$112/$F$114)^AE$115,IF(AE$3&gt;NTBA!$F$19,'Monthly Financials'!$F102*(AE$117/$F$113)*(1+$F$112/$F$114)^AE$115,0)),0)</f>
        <v>0.47471340000000001</v>
      </c>
      <c r="AF121" s="1035">
        <f>IF(AF$3&lt;=NTBA!$F$25,IF(AF$3&lt;=NTBA!$F$19,'Monthly Financials'!$F90*(AF$117/$F$113)*(1+$F$112/$F$114)^AF$115,IF(AF$3&gt;NTBA!$F$19,'Monthly Financials'!$F102*(AF$117/$F$113)*(1+$F$112/$F$114)^AF$115,0)),0)</f>
        <v>0.51811339999999995</v>
      </c>
      <c r="AG121" s="1035">
        <f>IF(AG$3&lt;=NTBA!$F$25,IF(AG$3&lt;=NTBA!$F$19,'Monthly Financials'!$F90*(AG$117/$F$113)*(1+$F$112/$F$114)^AG$115,IF(AG$3&gt;NTBA!$F$19,'Monthly Financials'!$F102*(AG$117/$F$113)*(1+$F$112/$F$114)^AG$115,0)),0)</f>
        <v>0.56151339999999994</v>
      </c>
      <c r="AH121" s="1035">
        <f>IF(AH$3&lt;=NTBA!$F$25,IF(AH$3&lt;=NTBA!$F$19,'Monthly Financials'!$F90*(AH$117/$F$113)*(1+$F$112/$F$114)^AH$115,IF(AH$3&gt;NTBA!$F$19,'Monthly Financials'!$F102*(AH$117/$F$113)*(1+$F$112/$F$114)^AH$115,0)),0)</f>
        <v>0.60491339999999993</v>
      </c>
      <c r="AI121" s="1035">
        <f>IF(AI$3&lt;=NTBA!$F$25,IF(AI$3&lt;=NTBA!$F$19,'Monthly Financials'!$F90*(AI$117/$F$113)*(1+$F$112/$F$114)^AI$115,IF(AI$3&gt;NTBA!$F$19,'Monthly Financials'!$F102*(AI$117/$F$113)*(1+$F$112/$F$114)^AI$115,0)),0)</f>
        <v>0.64831340000000004</v>
      </c>
      <c r="AJ121" s="1035">
        <f>IF(AJ$3&lt;=NTBA!$F$25,IF(AJ$3&lt;=NTBA!$F$19,'Monthly Financials'!$F90*(AJ$117/$F$113)*(1+$F$112/$F$114)^AJ$115,IF(AJ$3&gt;NTBA!$F$19,'Monthly Financials'!$F102*(AJ$117/$F$113)*(1+$F$112/$F$114)^AJ$115,0)),0)</f>
        <v>0.69171339999999992</v>
      </c>
      <c r="AK121" s="1035">
        <f>IF(AK$3&lt;=NTBA!$F$25,IF(AK$3&lt;=NTBA!$F$19,'Monthly Financials'!$F90*(AK$117/$F$113)*(1+$F$112/$F$114)^AK$115,IF(AK$3&gt;NTBA!$F$19,'Monthly Financials'!$F102*(AK$117/$F$113)*(1+$F$112/$F$114)^AK$115,0)),0)</f>
        <v>0.73511340000000003</v>
      </c>
      <c r="AL121" s="1035">
        <f>IF(AL$3&lt;=NTBA!$F$25,IF(AL$3&lt;=NTBA!$F$19,'Monthly Financials'!$F90*(AL$117/$F$113)*(1+$F$112/$F$114)^AL$115,IF(AL$3&gt;NTBA!$F$19,'Monthly Financials'!$F102*(AL$117/$F$113)*(1+$F$112/$F$114)^AL$115,0)),0)</f>
        <v>0.77500303999999998</v>
      </c>
      <c r="AM121" s="1035">
        <f>IF(AM$3&lt;=NTBA!$F$25,IF(AM$3&lt;=NTBA!$F$19,'Monthly Financials'!$F90*(AM$117/$F$113)*(1+$F$112/$F$114)^AM$115,IF(AM$3&gt;NTBA!$F$19,'Monthly Financials'!$F102*(AM$117/$F$113)*(1+$F$112/$F$114)^AM$115,0)),0)</f>
        <v>0.77500303999999998</v>
      </c>
      <c r="AN121" s="1035">
        <f>IF(AN$3&lt;=NTBA!$F$25,IF(AN$3&lt;=NTBA!$F$19,'Monthly Financials'!$F90*(AN$117/$F$113)*(1+$F$112/$F$114)^AN$115,IF(AN$3&gt;NTBA!$F$19,'Monthly Financials'!$F102*(AN$117/$F$113)*(1+$F$112/$F$114)^AN$115,0)),0)</f>
        <v>0.77500303999999998</v>
      </c>
      <c r="AO121" s="1035">
        <f>IF(AO$3&lt;=NTBA!$F$25,IF(AO$3&lt;=NTBA!$F$19,'Monthly Financials'!$F90*(AO$117/$F$113)*(1+$F$112/$F$114)^AO$115,IF(AO$3&gt;NTBA!$F$19,'Monthly Financials'!$F102*(AO$117/$F$113)*(1+$F$112/$F$114)^AO$115,0)),0)</f>
        <v>0.77500303999999998</v>
      </c>
      <c r="AP121" s="1035">
        <f>IF(AP$3&lt;=NTBA!$F$25,IF(AP$3&lt;=NTBA!$F$19,'Monthly Financials'!$F90*(AP$117/$F$113)*(1+$F$112/$F$114)^AP$115,IF(AP$3&gt;NTBA!$F$19,'Monthly Financials'!$F102*(AP$117/$F$113)*(1+$F$112/$F$114)^AP$115,0)),0)</f>
        <v>0.77500303999999998</v>
      </c>
      <c r="AQ121" s="1035">
        <f>IF(AQ$3&lt;=NTBA!$F$25,IF(AQ$3&lt;=NTBA!$F$19,'Monthly Financials'!$F90*(AQ$117/$F$113)*(1+$F$112/$F$114)^AQ$115,IF(AQ$3&gt;NTBA!$F$19,'Monthly Financials'!$F102*(AQ$117/$F$113)*(1+$F$112/$F$114)^AQ$115,0)),0)</f>
        <v>0.77500303999999998</v>
      </c>
      <c r="AR121" s="1035">
        <f>IF(AR$3&lt;=NTBA!$F$25,IF(AR$3&lt;=NTBA!$F$19,'Monthly Financials'!$F90*(AR$117/$F$113)*(1+$F$112/$F$114)^AR$115,IF(AR$3&gt;NTBA!$F$19,'Monthly Financials'!$F102*(AR$117/$F$113)*(1+$F$112/$F$114)^AR$115,0)),0)</f>
        <v>0.77500303999999998</v>
      </c>
      <c r="AS121" s="1035">
        <f>IF(AS$3&lt;=NTBA!$F$25,IF(AS$3&lt;=NTBA!$F$19,'Monthly Financials'!$F90*(AS$117/$F$113)*(1+$F$112/$F$114)^AS$115,IF(AS$3&gt;NTBA!$F$19,'Monthly Financials'!$F102*(AS$117/$F$113)*(1+$F$112/$F$114)^AS$115,0)),0)</f>
        <v>0.77500303999999998</v>
      </c>
      <c r="AT121" s="1035">
        <f>IF(AT$3&lt;=NTBA!$F$25,IF(AT$3&lt;=NTBA!$F$19,'Monthly Financials'!$F90*(AT$117/$F$113)*(1+$F$112/$F$114)^AT$115,IF(AT$3&gt;NTBA!$F$19,'Monthly Financials'!$F102*(AT$117/$F$113)*(1+$F$112/$F$114)^AT$115,0)),0)</f>
        <v>0.77500303999999998</v>
      </c>
      <c r="AU121" s="1035">
        <f>IF(AU$3&lt;=NTBA!$F$25,IF(AU$3&lt;=NTBA!$F$19,'Monthly Financials'!$F90*(AU$117/$F$113)*(1+$F$112/$F$114)^AU$115,IF(AU$3&gt;NTBA!$F$19,'Monthly Financials'!$F102*(AU$117/$F$113)*(1+$F$112/$F$114)^AU$115,0)),0)</f>
        <v>0.77500303999999998</v>
      </c>
      <c r="AV121" s="1035">
        <f>IF(AV$3&lt;=NTBA!$F$25,IF(AV$3&lt;=NTBA!$F$19,'Monthly Financials'!$F90*(AV$117/$F$113)*(1+$F$112/$F$114)^AV$115,IF(AV$3&gt;NTBA!$F$19,'Monthly Financials'!$F102*(AV$117/$F$113)*(1+$F$112/$F$114)^AV$115,0)),0)</f>
        <v>0.77500303999999998</v>
      </c>
      <c r="AW121" s="1035">
        <f>IF(AW$3&lt;=NTBA!$F$25,IF(AW$3&lt;=NTBA!$F$19,'Monthly Financials'!$F90*(AW$117/$F$113)*(1+$F$112/$F$114)^AW$115,IF(AW$3&gt;NTBA!$F$19,'Monthly Financials'!$F102*(AW$117/$F$113)*(1+$F$112/$F$114)^AW$115,0)),0)</f>
        <v>0.77500303999999998</v>
      </c>
      <c r="AX121" s="1035">
        <f>IF(AX$3&lt;=NTBA!$F$25,IF(AX$3&lt;=NTBA!$F$19,'Monthly Financials'!$F90*(AX$117/$F$113)*(1+$F$112/$F$114)^AX$115,IF(AX$3&gt;NTBA!$F$19,'Monthly Financials'!$F102*(AX$117/$F$113)*(1+$F$112/$F$114)^AX$115,0)),0)</f>
        <v>0.77500303999999998</v>
      </c>
      <c r="AY121" s="1035">
        <f>IF(AY$3&lt;=NTBA!$F$25,IF(AY$3&lt;=NTBA!$F$19,'Monthly Financials'!$F90*(AY$117/$F$113)*(1+$F$112/$F$114)^AY$115,IF(AY$3&gt;NTBA!$F$19,'Monthly Financials'!$F102*(AY$117/$F$113)*(1+$F$112/$F$114)^AY$115,0)),0)</f>
        <v>0.77500303999999998</v>
      </c>
      <c r="AZ121" s="1035">
        <f>IF(AZ$3&lt;=NTBA!$F$25,IF(AZ$3&lt;=NTBA!$F$19,'Monthly Financials'!$F90*(AZ$117/$F$113)*(1+$F$112/$F$114)^AZ$115,IF(AZ$3&gt;NTBA!$F$19,'Monthly Financials'!$F102*(AZ$117/$F$113)*(1+$F$112/$F$114)^AZ$115,0)),0)</f>
        <v>0.77500303999999998</v>
      </c>
      <c r="BA121" s="1035">
        <f>IF(BA$3&lt;=NTBA!$F$25,IF(BA$3&lt;=NTBA!$F$19,'Monthly Financials'!$F90*(BA$117/$F$113)*(1+$F$112/$F$114)^BA$115,IF(BA$3&gt;NTBA!$F$19,'Monthly Financials'!$F102*(BA$117/$F$113)*(1+$F$112/$F$114)^BA$115,0)),0)</f>
        <v>0.77500303999999998</v>
      </c>
      <c r="BB121" s="1035">
        <f>IF(BB$3&lt;=NTBA!$F$25,IF(BB$3&lt;=NTBA!$F$19,'Monthly Financials'!$F90*(BB$117/$F$113)*(1+$F$112/$F$114)^BB$115,IF(BB$3&gt;NTBA!$F$19,'Monthly Financials'!$F102*(BB$117/$F$113)*(1+$F$112/$F$114)^BB$115,0)),0)</f>
        <v>0.77500303999999998</v>
      </c>
      <c r="BC121" s="1035">
        <f>IF(BC$3&lt;=NTBA!$F$25,IF(BC$3&lt;=NTBA!$F$19,'Monthly Financials'!$F90*(BC$117/$F$113)*(1+$F$112/$F$114)^BC$115,IF(BC$3&gt;NTBA!$F$19,'Monthly Financials'!$F102*(BC$117/$F$113)*(1+$F$112/$F$114)^BC$115,0)),0)</f>
        <v>0.77500303999999998</v>
      </c>
      <c r="BD121" s="1035">
        <f>IF(BD$3&lt;=NTBA!$F$25,IF(BD$3&lt;=NTBA!$F$19,'Monthly Financials'!$F90*(BD$117/$F$113)*(1+$F$112/$F$114)^BD$115,IF(BD$3&gt;NTBA!$F$19,'Monthly Financials'!$F102*(BD$117/$F$113)*(1+$F$112/$F$114)^BD$115,0)),0)</f>
        <v>0.77500303999999998</v>
      </c>
      <c r="BE121" s="1035">
        <f>IF(BE$3&lt;=NTBA!$F$25,IF(BE$3&lt;=NTBA!$F$19,'Monthly Financials'!$F90*(BE$117/$F$113)*(1+$F$112/$F$114)^BE$115,IF(BE$3&gt;NTBA!$F$19,'Monthly Financials'!$F102*(BE$117/$F$113)*(1+$F$112/$F$114)^BE$115,0)),0)</f>
        <v>0.77500303999999998</v>
      </c>
      <c r="BF121" s="1035">
        <f>IF(BF$3&lt;=NTBA!$F$25,IF(BF$3&lt;=NTBA!$F$19,'Monthly Financials'!$F90*(BF$117/$F$113)*(1+$F$112/$F$114)^BF$115,IF(BF$3&gt;NTBA!$F$19,'Monthly Financials'!$F102*(BF$117/$F$113)*(1+$F$112/$F$114)^BF$115,0)),0)</f>
        <v>0.77500303999999998</v>
      </c>
      <c r="BG121" s="1035">
        <f>IF(BG$3&lt;=NTBA!$F$25,IF(BG$3&lt;=NTBA!$F$19,'Monthly Financials'!$F90*(BG$117/$F$113)*(1+$F$112/$F$114)^BG$115,IF(BG$3&gt;NTBA!$F$19,'Monthly Financials'!$F102*(BG$117/$F$113)*(1+$F$112/$F$114)^BG$115,0)),0)</f>
        <v>0.77500303999999998</v>
      </c>
      <c r="BH121" s="1035">
        <f>IF(BH$3&lt;=NTBA!$F$25,IF(BH$3&lt;=NTBA!$F$19,'Monthly Financials'!$F90*(BH$117/$F$113)*(1+$F$112/$F$114)^BH$115,IF(BH$3&gt;NTBA!$F$19,'Monthly Financials'!$F102*(BH$117/$F$113)*(1+$F$112/$F$114)^BH$115,0)),0)</f>
        <v>0.77500303999999998</v>
      </c>
      <c r="BI121" s="1035">
        <f>IF(BI$3&lt;=NTBA!$F$25,IF(BI$3&lt;=NTBA!$F$19,'Monthly Financials'!$F90*(BI$117/$F$113)*(1+$F$112/$F$114)^BI$115,IF(BI$3&gt;NTBA!$F$19,'Monthly Financials'!$F102*(BI$117/$F$113)*(1+$F$112/$F$114)^BI$115,0)),0)</f>
        <v>0.77500303999999998</v>
      </c>
      <c r="BJ121" s="1035">
        <f>IF(BJ$3&lt;=NTBA!$F$25,IF(BJ$3&lt;=NTBA!$F$19,'Monthly Financials'!$F90*(BJ$117/$F$113)*(1+$F$112/$F$114)^BJ$115,IF(BJ$3&gt;NTBA!$F$19,'Monthly Financials'!$F102*(BJ$117/$F$113)*(1+$F$112/$F$114)^BJ$115,0)),0)</f>
        <v>0.77500303999999998</v>
      </c>
      <c r="BK121" s="1035">
        <f>IF(BK$3&lt;=NTBA!$F$25,IF(BK$3&lt;=NTBA!$F$19,'Monthly Financials'!$F90*(BK$117/$F$113)*(1+$F$112/$F$114)^BK$115,IF(BK$3&gt;NTBA!$F$19,'Monthly Financials'!$F102*(BK$117/$F$113)*(1+$F$112/$F$114)^BK$115,0)),0)</f>
        <v>0.77500303999999998</v>
      </c>
      <c r="BL121" s="1035">
        <f>IF(BL$3&lt;=NTBA!$F$25,IF(BL$3&lt;=NTBA!$F$19,'Monthly Financials'!$F90*(BL$117/$F$113)*(1+$F$112/$F$114)^BL$115,IF(BL$3&gt;NTBA!$F$19,'Monthly Financials'!$F102*(BL$117/$F$113)*(1+$F$112/$F$114)^BL$115,0)),0)</f>
        <v>0.77500303999999998</v>
      </c>
      <c r="BM121" s="1035">
        <f>IF(BM$3&lt;=NTBA!$F$25,IF(BM$3&lt;=NTBA!$F$19,'Monthly Financials'!$F90*(BM$117/$F$113)*(1+$F$112/$F$114)^BM$115,IF(BM$3&gt;NTBA!$F$19,'Monthly Financials'!$F102*(BM$117/$F$113)*(1+$F$112/$F$114)^BM$115,0)),0)</f>
        <v>0.77500303999999998</v>
      </c>
      <c r="BN121" s="1035">
        <f>IF(BN$3&lt;=NTBA!$F$25,IF(BN$3&lt;=NTBA!$F$19,'Monthly Financials'!$F90*(BN$117/$F$113)*(1+$F$112/$F$114)^BN$115,IF(BN$3&gt;NTBA!$F$19,'Monthly Financials'!$F102*(BN$117/$F$113)*(1+$F$112/$F$114)^BN$115,0)),0)</f>
        <v>0.77500303999999998</v>
      </c>
      <c r="BO121" s="1035">
        <f>IF(BO$3&lt;=NTBA!$F$25,IF(BO$3&lt;=NTBA!$F$19,'Monthly Financials'!$F90*(BO$117/$F$113)*(1+$F$112/$F$114)^BO$115,IF(BO$3&gt;NTBA!$F$19,'Monthly Financials'!$F102*(BO$117/$F$113)*(1+$F$112/$F$114)^BO$115,0)),0)</f>
        <v>0.77500303999999998</v>
      </c>
      <c r="BP121" s="1035">
        <f>IF(BP$3&lt;=NTBA!$F$25,IF(BP$3&lt;=NTBA!$F$19,'Monthly Financials'!$F90*(BP$117/$F$113)*(1+$F$112/$F$114)^BP$115,IF(BP$3&gt;NTBA!$F$19,'Monthly Financials'!$F102*(BP$117/$F$113)*(1+$F$112/$F$114)^BP$115,0)),0)</f>
        <v>0.77500303999999998</v>
      </c>
      <c r="BQ121" s="1035">
        <f>IF(BQ$3&lt;=NTBA!$F$25,IF(BQ$3&lt;=NTBA!$F$19,'Monthly Financials'!$F90*(BQ$117/$F$113)*(1+$F$112/$F$114)^BQ$115,IF(BQ$3&gt;NTBA!$F$19,'Monthly Financials'!$F102*(BQ$117/$F$113)*(1+$F$112/$F$114)^BQ$115,0)),0)</f>
        <v>0.77500303999999998</v>
      </c>
      <c r="BR121" s="1035">
        <f>IF(BR$3&lt;=NTBA!$F$25,IF(BR$3&lt;=NTBA!$F$19,'Monthly Financials'!$F90*(BR$117/$F$113)*(1+$F$112/$F$114)^BR$115,IF(BR$3&gt;NTBA!$F$19,'Monthly Financials'!$F102*(BR$117/$F$113)*(1+$F$112/$F$114)^BR$115,0)),0)</f>
        <v>0.77500303999999998</v>
      </c>
      <c r="BS121" s="1035">
        <f>IF(BS$3&lt;=NTBA!$F$25,IF(BS$3&lt;=NTBA!$F$19,'Monthly Financials'!$F90*(BS$117/$F$113)*(1+$F$112/$F$114)^BS$115,IF(BS$3&gt;NTBA!$F$19,'Monthly Financials'!$F102*(BS$117/$F$113)*(1+$F$112/$F$114)^BS$115,0)),0)</f>
        <v>0.77500303999999998</v>
      </c>
      <c r="BT121" s="1035">
        <f>IF(BT$3&lt;=NTBA!$F$25,IF(BT$3&lt;=NTBA!$F$19,'Monthly Financials'!$F90*(BT$117/$F$113)*(1+$F$112/$F$114)^BT$115,IF(BT$3&gt;NTBA!$F$19,'Monthly Financials'!$F102*(BT$117/$F$113)*(1+$F$112/$F$114)^BT$115,0)),0)</f>
        <v>0.77500303999999998</v>
      </c>
      <c r="BU121" s="1035">
        <f>IF(BU$3&lt;=NTBA!$F$25,IF(BU$3&lt;=NTBA!$F$19,'Monthly Financials'!$F90*(BU$117/$F$113)*(1+$F$112/$F$114)^BU$115,IF(BU$3&gt;NTBA!$F$19,'Monthly Financials'!$F102*(BU$117/$F$113)*(1+$F$112/$F$114)^BU$115,0)),0)</f>
        <v>0.77500303999999998</v>
      </c>
      <c r="BV121" s="1035">
        <f>IF(BV$3&lt;=NTBA!$F$25,IF(BV$3&lt;=NTBA!$F$19,'Monthly Financials'!$F90*(BV$117/$F$113)*(1+$F$112/$F$114)^BV$115,IF(BV$3&gt;NTBA!$F$19,'Monthly Financials'!$F102*(BV$117/$F$113)*(1+$F$112/$F$114)^BV$115,0)),0)</f>
        <v>0.77500303999999998</v>
      </c>
      <c r="BW121" s="1035">
        <f>IF(BW$3&lt;=NTBA!$F$25,IF(BW$3&lt;=NTBA!$F$19,'Monthly Financials'!$F90*(BW$117/$F$113)*(1+$F$112/$F$114)^BW$115,IF(BW$3&gt;NTBA!$F$19,'Monthly Financials'!$F102*(BW$117/$F$113)*(1+$F$112/$F$114)^BW$115,0)),0)</f>
        <v>0.77500303999999998</v>
      </c>
      <c r="BX121" s="1035">
        <f>IF(BX$3&lt;=NTBA!$F$25,IF(BX$3&lt;=NTBA!$F$19,'Monthly Financials'!$F90*(BX$117/$F$113)*(1+$F$112/$F$114)^BX$115,IF(BX$3&gt;NTBA!$F$19,'Monthly Financials'!$F102*(BX$117/$F$113)*(1+$F$112/$F$114)^BX$115,0)),0)</f>
        <v>0.77500303999999998</v>
      </c>
      <c r="BY121" s="1035">
        <f>IF(BY$3&lt;=NTBA!$F$25,IF(BY$3&lt;=NTBA!$F$19,'Monthly Financials'!$F90*(BY$117/$F$113)*(1+$F$112/$F$114)^BY$115,IF(BY$3&gt;NTBA!$F$19,'Monthly Financials'!$F102*(BY$117/$F$113)*(1+$F$112/$F$114)^BY$115,0)),0)</f>
        <v>0.77500303999999998</v>
      </c>
      <c r="BZ121" s="1035">
        <f>IF(BZ$3&lt;=NTBA!$F$25,IF(BZ$3&lt;=NTBA!$F$19,'Monthly Financials'!$F90*(BZ$117/$F$113)*(1+$F$112/$F$114)^BZ$115,IF(BZ$3&gt;NTBA!$F$19,'Monthly Financials'!$F102*(BZ$117/$F$113)*(1+$F$112/$F$114)^BZ$115,0)),0)</f>
        <v>0.77500303999999998</v>
      </c>
      <c r="CA121" s="1035">
        <f>IF(CA$3&lt;=NTBA!$F$25,IF(CA$3&lt;=NTBA!$F$19,'Monthly Financials'!$F90*(CA$117/$F$113)*(1+$F$112/$F$114)^CA$115,IF(CA$3&gt;NTBA!$F$19,'Monthly Financials'!$F102*(CA$117/$F$113)*(1+$F$112/$F$114)^CA$115,0)),0)</f>
        <v>0.77500303999999998</v>
      </c>
      <c r="CB121" s="1035">
        <f>IF(CB$3&lt;=NTBA!$F$25,IF(CB$3&lt;=NTBA!$F$19,'Monthly Financials'!$F90*(CB$117/$F$113)*(1+$F$112/$F$114)^CB$115,IF(CB$3&gt;NTBA!$F$19,'Monthly Financials'!$F102*(CB$117/$F$113)*(1+$F$112/$F$114)^CB$115,0)),0)</f>
        <v>0.77500303999999998</v>
      </c>
      <c r="CC121" s="1035">
        <f>IF(CC$3&lt;=NTBA!$F$25,IF(CC$3&lt;=NTBA!$F$19,'Monthly Financials'!$F90*(CC$117/$F$113)*(1+$F$112/$F$114)^CC$115,IF(CC$3&gt;NTBA!$F$19,'Monthly Financials'!$F102*(CC$117/$F$113)*(1+$F$112/$F$114)^CC$115,0)),0)</f>
        <v>0.77500303999999998</v>
      </c>
      <c r="CD121" s="1035">
        <f>IF(CD$3&lt;=NTBA!$F$25,IF(CD$3&lt;=NTBA!$F$19,'Monthly Financials'!$F90*(CD$117/$F$113)*(1+$F$112/$F$114)^CD$115,IF(CD$3&gt;NTBA!$F$19,'Monthly Financials'!$F102*(CD$117/$F$113)*(1+$F$112/$F$114)^CD$115,0)),0)</f>
        <v>0.77500303999999998</v>
      </c>
      <c r="CE121" s="1035">
        <f>IF(CE$3&lt;=NTBA!$F$25,IF(CE$3&lt;=NTBA!$F$19,'Monthly Financials'!$F90*(CE$117/$F$113)*(1+$F$112/$F$114)^CE$115,IF(CE$3&gt;NTBA!$F$19,'Monthly Financials'!$F102*(CE$117/$F$113)*(1+$F$112/$F$114)^CE$115,0)),0)</f>
        <v>0.77500303999999998</v>
      </c>
      <c r="CF121" s="1035">
        <f>IF(CF$3&lt;=NTBA!$F$25,IF(CF$3&lt;=NTBA!$F$19,'Monthly Financials'!$F90*(CF$117/$F$113)*(1+$F$112/$F$114)^CF$115,IF(CF$3&gt;NTBA!$F$19,'Monthly Financials'!$F102*(CF$117/$F$113)*(1+$F$112/$F$114)^CF$115,0)),0)</f>
        <v>0.77500303999999998</v>
      </c>
      <c r="CG121" s="1035">
        <f>IF(CG$3&lt;=NTBA!$F$25,IF(CG$3&lt;=NTBA!$F$19,'Monthly Financials'!$F90*(CG$117/$F$113)*(1+$F$112/$F$114)^CG$115,IF(CG$3&gt;NTBA!$F$19,'Monthly Financials'!$F102*(CG$117/$F$113)*(1+$F$112/$F$114)^CG$115,0)),0)</f>
        <v>0.77500303999999998</v>
      </c>
      <c r="CH121" s="1035">
        <f>IF(CH$3&lt;=NTBA!$F$25,IF(CH$3&lt;=NTBA!$F$19,'Monthly Financials'!$F90*(CH$117/$F$113)*(1+$F$112/$F$114)^CH$115,IF(CH$3&gt;NTBA!$F$19,'Monthly Financials'!$F102*(CH$117/$F$113)*(1+$F$112/$F$114)^CH$115,0)),0)</f>
        <v>0.77500303999999998</v>
      </c>
      <c r="CI121" s="1035">
        <f>IF(CI$3&lt;=NTBA!$F$25,IF(CI$3&lt;=NTBA!$F$19,'Monthly Financials'!$F90*(CI$117/$F$113)*(1+$F$112/$F$114)^CI$115,IF(CI$3&gt;NTBA!$F$19,'Monthly Financials'!$F102*(CI$117/$F$113)*(1+$F$112/$F$114)^CI$115,0)),0)</f>
        <v>0.77500303999999998</v>
      </c>
      <c r="CJ121" s="1035">
        <f>IF(CJ$3&lt;=NTBA!$F$25,IF(CJ$3&lt;=NTBA!$F$19,'Monthly Financials'!$F90*(CJ$117/$F$113)*(1+$F$112/$F$114)^CJ$115,IF(CJ$3&gt;NTBA!$F$19,'Monthly Financials'!$F102*(CJ$117/$F$113)*(1+$F$112/$F$114)^CJ$115,0)),0)</f>
        <v>0.77500303999999998</v>
      </c>
      <c r="CK121" s="1035">
        <f>IF(CK$3&lt;=NTBA!$F$25,IF(CK$3&lt;=NTBA!$F$19,'Monthly Financials'!$F90*(CK$117/$F$113)*(1+$F$112/$F$114)^CK$115,IF(CK$3&gt;NTBA!$F$19,'Monthly Financials'!$F102*(CK$117/$F$113)*(1+$F$112/$F$114)^CK$115,0)),0)</f>
        <v>0.77500303999999998</v>
      </c>
      <c r="CL121" s="1035">
        <f>IF(CL$3&lt;=NTBA!$F$25,IF(CL$3&lt;=NTBA!$F$19,'Monthly Financials'!$F90*(CL$117/$F$113)*(1+$F$112/$F$114)^CL$115,IF(CL$3&gt;NTBA!$F$19,'Monthly Financials'!$F102*(CL$117/$F$113)*(1+$F$112/$F$114)^CL$115,0)),0)</f>
        <v>0.77500303999999998</v>
      </c>
      <c r="CM121" s="1035">
        <f>IF(CM$3&lt;=NTBA!$F$25,IF(CM$3&lt;=NTBA!$F$19,'Monthly Financials'!$F90*(CM$117/$F$113)*(1+$F$112/$F$114)^CM$115,IF(CM$3&gt;NTBA!$F$19,'Monthly Financials'!$F102*(CM$117/$F$113)*(1+$F$112/$F$114)^CM$115,0)),0)</f>
        <v>0.77500303999999998</v>
      </c>
      <c r="CN121" s="1035">
        <f>IF(CN$3&lt;=NTBA!$F$25,IF(CN$3&lt;=NTBA!$F$19,'Monthly Financials'!$F90*(CN$117/$F$113)*(1+$F$112/$F$114)^CN$115,IF(CN$3&gt;NTBA!$F$19,'Monthly Financials'!$F102*(CN$117/$F$113)*(1+$F$112/$F$114)^CN$115,0)),0)</f>
        <v>0.77500303999999998</v>
      </c>
      <c r="CO121" s="1035">
        <f>IF(CO$3&lt;=NTBA!$F$25,IF(CO$3&lt;=NTBA!$F$19,'Monthly Financials'!$F90*(CO$117/$F$113)*(1+$F$112/$F$114)^CO$115,IF(CO$3&gt;NTBA!$F$19,'Monthly Financials'!$F102*(CO$117/$F$113)*(1+$F$112/$F$114)^CO$115,0)),0)</f>
        <v>0.77500303999999998</v>
      </c>
      <c r="CP121" s="1035">
        <f>IF(CP$3&lt;=NTBA!$F$25,IF(CP$3&lt;=NTBA!$F$19,'Monthly Financials'!$F90*(CP$117/$F$113)*(1+$F$112/$F$114)^CP$115,IF(CP$3&gt;NTBA!$F$19,'Monthly Financials'!$F102*(CP$117/$F$113)*(1+$F$112/$F$114)^CP$115,0)),0)</f>
        <v>0.77500303999999998</v>
      </c>
      <c r="CQ121" s="1035">
        <f>IF(CQ$3&lt;=NTBA!$F$25,IF(CQ$3&lt;=NTBA!$F$19,'Monthly Financials'!$F90*(CQ$117/$F$113)*(1+$F$112/$F$114)^CQ$115,IF(CQ$3&gt;NTBA!$F$19,'Monthly Financials'!$F102*(CQ$117/$F$113)*(1+$F$112/$F$114)^CQ$115,0)),0)</f>
        <v>0.77500303999999998</v>
      </c>
      <c r="CR121" s="1035">
        <f>IF(CR$3&lt;=NTBA!$F$25,IF(CR$3&lt;=NTBA!$F$19,'Monthly Financials'!$F90*(CR$117/$F$113)*(1+$F$112/$F$114)^CR$115,IF(CR$3&gt;NTBA!$F$19,'Monthly Financials'!$F102*(CR$117/$F$113)*(1+$F$112/$F$114)^CR$115,0)),0)</f>
        <v>0.77500303999999998</v>
      </c>
      <c r="CS121" s="1035">
        <f>IF(CS$3&lt;=NTBA!$F$25,IF(CS$3&lt;=NTBA!$F$19,'Monthly Financials'!$F90*(CS$117/$F$113)*(1+$F$112/$F$114)^CS$115,IF(CS$3&gt;NTBA!$F$19,'Monthly Financials'!$F102*(CS$117/$F$113)*(1+$F$112/$F$114)^CS$115,0)),0)</f>
        <v>0.77500303999999998</v>
      </c>
      <c r="CT121" s="1035">
        <f>IF(CT$3&lt;=NTBA!$F$25,IF(CT$3&lt;=NTBA!$F$19,'Monthly Financials'!$F90*(CT$117/$F$113)*(1+$F$112/$F$114)^CT$115,IF(CT$3&gt;NTBA!$F$19,'Monthly Financials'!$F102*(CT$117/$F$113)*(1+$F$112/$F$114)^CT$115,0)),0)</f>
        <v>0.77500303999999998</v>
      </c>
      <c r="CU121" s="1035">
        <f>IF(CU$3&lt;=NTBA!$F$25,IF(CU$3&lt;=NTBA!$F$19,'Monthly Financials'!$F90*(CU$117/$F$113)*(1+$F$112/$F$114)^CU$115,IF(CU$3&gt;NTBA!$F$19,'Monthly Financials'!$F102*(CU$117/$F$113)*(1+$F$112/$F$114)^CU$115,0)),0)</f>
        <v>0.77500303999999998</v>
      </c>
      <c r="CV121" s="1035">
        <f>IF(CV$3&lt;=NTBA!$F$25,IF(CV$3&lt;=NTBA!$F$19,'Monthly Financials'!$F90*(CV$117/$F$113)*(1+$F$112/$F$114)^CV$115,IF(CV$3&gt;NTBA!$F$19,'Monthly Financials'!$F102*(CV$117/$F$113)*(1+$F$112/$F$114)^CV$115,0)),0)</f>
        <v>0.77500303999999998</v>
      </c>
      <c r="CW121" s="1035">
        <f>IF(CW$3&lt;=NTBA!$F$25,IF(CW$3&lt;=NTBA!$F$19,'Monthly Financials'!$F90*(CW$117/$F$113)*(1+$F$112/$F$114)^CW$115,IF(CW$3&gt;NTBA!$F$19,'Monthly Financials'!$F102*(CW$117/$F$113)*(1+$F$112/$F$114)^CW$115,0)),0)</f>
        <v>0.77500303999999998</v>
      </c>
      <c r="CX121" s="1035">
        <f>IF(CX$3&lt;=NTBA!$F$25,IF(CX$3&lt;=NTBA!$F$19,'Monthly Financials'!$F90*(CX$117/$F$113)*(1+$F$112/$F$114)^CX$115,IF(CX$3&gt;NTBA!$F$19,'Monthly Financials'!$F102*(CX$117/$F$113)*(1+$F$112/$F$114)^CX$115,0)),0)</f>
        <v>0.77500303999999998</v>
      </c>
      <c r="CY121" s="1035">
        <f>IF(CY$3&lt;=NTBA!$F$25,IF(CY$3&lt;=NTBA!$F$19,'Monthly Financials'!$F90*(CY$117/$F$113)*(1+$F$112/$F$114)^CY$115,IF(CY$3&gt;NTBA!$F$19,'Monthly Financials'!$F102*(CY$117/$F$113)*(1+$F$112/$F$114)^CY$115,0)),0)</f>
        <v>0.77500303999999998</v>
      </c>
      <c r="CZ121" s="1035">
        <f>IF(CZ$3&lt;=NTBA!$F$25,IF(CZ$3&lt;=NTBA!$F$19,'Monthly Financials'!$F90*(CZ$117/$F$113)*(1+$F$112/$F$114)^CZ$115,IF(CZ$3&gt;NTBA!$F$19,'Monthly Financials'!$F102*(CZ$117/$F$113)*(1+$F$112/$F$114)^CZ$115,0)),0)</f>
        <v>0.77500303999999998</v>
      </c>
      <c r="DA121" s="1035">
        <f>IF(DA$3&lt;=NTBA!$F$25,IF(DA$3&lt;=NTBA!$F$19,'Monthly Financials'!$F90*(DA$117/$F$113)*(1+$F$112/$F$114)^DA$115,IF(DA$3&gt;NTBA!$F$19,'Monthly Financials'!$F102*(DA$117/$F$113)*(1+$F$112/$F$114)^DA$115,0)),0)</f>
        <v>0.77500303999999998</v>
      </c>
      <c r="DB121" s="1035">
        <f>IF(DB$3&lt;=NTBA!$F$25,IF(DB$3&lt;=NTBA!$F$19,'Monthly Financials'!$F90*(DB$117/$F$113)*(1+$F$112/$F$114)^DB$115,IF(DB$3&gt;NTBA!$F$19,'Monthly Financials'!$F102*(DB$117/$F$113)*(1+$F$112/$F$114)^DB$115,0)),0)</f>
        <v>0.77500303999999998</v>
      </c>
      <c r="DC121" s="1035">
        <f>IF(DC$3&lt;=NTBA!$F$25,IF(DC$3&lt;=NTBA!$F$19,'Monthly Financials'!$F90*(DC$117/$F$113)*(1+$F$112/$F$114)^DC$115,IF(DC$3&gt;NTBA!$F$19,'Monthly Financials'!$F102*(DC$117/$F$113)*(1+$F$112/$F$114)^DC$115,0)),0)</f>
        <v>0.77500303999999998</v>
      </c>
      <c r="DD121" s="1035">
        <f>IF(DD$3&lt;=NTBA!$F$25,IF(DD$3&lt;=NTBA!$F$19,'Monthly Financials'!$F90*(DD$117/$F$113)*(1+$F$112/$F$114)^DD$115,IF(DD$3&gt;NTBA!$F$19,'Monthly Financials'!$F102*(DD$117/$F$113)*(1+$F$112/$F$114)^DD$115,0)),0)</f>
        <v>0.77500303999999998</v>
      </c>
      <c r="DE121" s="1035">
        <f>IF(DE$3&lt;=NTBA!$F$25,IF(DE$3&lt;=NTBA!$F$19,'Monthly Financials'!$F90*(DE$117/$F$113)*(1+$F$112/$F$114)^DE$115,IF(DE$3&gt;NTBA!$F$19,'Monthly Financials'!$F102*(DE$117/$F$113)*(1+$F$112/$F$114)^DE$115,0)),0)</f>
        <v>0.77500303999999998</v>
      </c>
      <c r="DF121" s="1035">
        <f>IF(DF$3&lt;=NTBA!$F$25,IF(DF$3&lt;=NTBA!$F$19,'Monthly Financials'!$F90*(DF$117/$F$113)*(1+$F$112/$F$114)^DF$115,IF(DF$3&gt;NTBA!$F$19,'Monthly Financials'!$F102*(DF$117/$F$113)*(1+$F$112/$F$114)^DF$115,0)),0)</f>
        <v>0.77500303999999998</v>
      </c>
      <c r="DG121" s="1035">
        <f>IF(DG$3&lt;=NTBA!$F$25,IF(DG$3&lt;=NTBA!$F$19,'Monthly Financials'!$F90*(DG$117/$F$113)*(1+$F$112/$F$114)^DG$115,IF(DG$3&gt;NTBA!$F$19,'Monthly Financials'!$F102*(DG$117/$F$113)*(1+$F$112/$F$114)^DG$115,0)),0)</f>
        <v>0.77500303999999998</v>
      </c>
      <c r="DH121" s="1035">
        <f>IF(DH$3&lt;=NTBA!$F$25,IF(DH$3&lt;=NTBA!$F$19,'Monthly Financials'!$F90*(DH$117/$F$113)*(1+$F$112/$F$114)^DH$115,IF(DH$3&gt;NTBA!$F$19,'Monthly Financials'!$F102*(DH$117/$F$113)*(1+$F$112/$F$114)^DH$115,0)),0)</f>
        <v>0.77500303999999998</v>
      </c>
      <c r="DI121" s="1035">
        <f>IF(DI$3&lt;=NTBA!$F$25,IF(DI$3&lt;=NTBA!$F$19,'Monthly Financials'!$F90*(DI$117/$F$113)*(1+$F$112/$F$114)^DI$115,IF(DI$3&gt;NTBA!$F$19,'Monthly Financials'!$F102*(DI$117/$F$113)*(1+$F$112/$F$114)^DI$115,0)),0)</f>
        <v>0.77500303999999998</v>
      </c>
      <c r="DJ121" s="1035">
        <f>IF(DJ$3&lt;=NTBA!$F$25,IF(DJ$3&lt;=NTBA!$F$19,'Monthly Financials'!$F90*(DJ$117/$F$113)*(1+$F$112/$F$114)^DJ$115,IF(DJ$3&gt;NTBA!$F$19,'Monthly Financials'!$F102*(DJ$117/$F$113)*(1+$F$112/$F$114)^DJ$115,0)),0)</f>
        <v>0.77500303999999998</v>
      </c>
      <c r="DK121" s="1035">
        <f>IF(DK$3&lt;=NTBA!$F$25,IF(DK$3&lt;=NTBA!$F$19,'Monthly Financials'!$F90*(DK$117/$F$113)*(1+$F$112/$F$114)^DK$115,IF(DK$3&gt;NTBA!$F$19,'Monthly Financials'!$F102*(DK$117/$F$113)*(1+$F$112/$F$114)^DK$115,0)),0)</f>
        <v>0.77500303999999998</v>
      </c>
      <c r="DL121" s="1035">
        <f>IF(DL$3&lt;=NTBA!$F$25,IF(DL$3&lt;=NTBA!$F$19,'Monthly Financials'!$F90*(DL$117/$F$113)*(1+$F$112/$F$114)^DL$115,IF(DL$3&gt;NTBA!$F$19,'Monthly Financials'!$F102*(DL$117/$F$113)*(1+$F$112/$F$114)^DL$115,0)),0)</f>
        <v>0.77500303999999998</v>
      </c>
      <c r="DM121" s="1035">
        <f>IF(DM$3&lt;=NTBA!$F$25,IF(DM$3&lt;=NTBA!$F$19,'Monthly Financials'!$F90*(DM$117/$F$113)*(1+$F$112/$F$114)^DM$115,IF(DM$3&gt;NTBA!$F$19,'Monthly Financials'!$F102*(DM$117/$F$113)*(1+$F$112/$F$114)^DM$115,0)),0)</f>
        <v>0.77500303999999998</v>
      </c>
      <c r="DN121" s="1035">
        <f>IF(DN$3&lt;=NTBA!$F$25,IF(DN$3&lt;=NTBA!$F$19,'Monthly Financials'!$F90*(DN$117/$F$113)*(1+$F$112/$F$114)^DN$115,IF(DN$3&gt;NTBA!$F$19,'Monthly Financials'!$F102*(DN$117/$F$113)*(1+$F$112/$F$114)^DN$115,0)),0)</f>
        <v>0.77500303999999998</v>
      </c>
      <c r="DO121" s="1035">
        <f>IF(DO$3&lt;=NTBA!$F$25,IF(DO$3&lt;=NTBA!$F$19,'Monthly Financials'!$F90*(DO$117/$F$113)*(1+$F$112/$F$114)^DO$115,IF(DO$3&gt;NTBA!$F$19,'Monthly Financials'!$F102*(DO$117/$F$113)*(1+$F$112/$F$114)^DO$115,0)),0)</f>
        <v>0.77500303999999998</v>
      </c>
      <c r="DP121" s="1035">
        <f>IF(DP$3&lt;=NTBA!$F$25,IF(DP$3&lt;=NTBA!$F$19,'Monthly Financials'!$F90*(DP$117/$F$113)*(1+$F$112/$F$114)^DP$115,IF(DP$3&gt;NTBA!$F$19,'Monthly Financials'!$F102*(DP$117/$F$113)*(1+$F$112/$F$114)^DP$115,0)),0)</f>
        <v>0.77500303999999998</v>
      </c>
      <c r="DQ121" s="1035">
        <f>IF(DQ$3&lt;=NTBA!$F$25,IF(DQ$3&lt;=NTBA!$F$19,'Monthly Financials'!$F90*(DQ$117/$F$113)*(1+$F$112/$F$114)^DQ$115,IF(DQ$3&gt;NTBA!$F$19,'Monthly Financials'!$F102*(DQ$117/$F$113)*(1+$F$112/$F$114)^DQ$115,0)),0)</f>
        <v>0.77500303999999998</v>
      </c>
      <c r="DR121" s="1035">
        <f>IF(DR$3&lt;=NTBA!$F$25,IF(DR$3&lt;=NTBA!$F$19,'Monthly Financials'!$F90*(DR$117/$F$113)*(1+$F$112/$F$114)^DR$115,IF(DR$3&gt;NTBA!$F$19,'Monthly Financials'!$F102*(DR$117/$F$113)*(1+$F$112/$F$114)^DR$115,0)),0)</f>
        <v>0.77500303999999998</v>
      </c>
      <c r="DS121" s="1035">
        <f>IF(DS$3&lt;=NTBA!$F$25,IF(DS$3&lt;=NTBA!$F$19,'Monthly Financials'!$F90*(DS$117/$F$113)*(1+$F$112/$F$114)^DS$115,IF(DS$3&gt;NTBA!$F$19,'Monthly Financials'!$F102*(DS$117/$F$113)*(1+$F$112/$F$114)^DS$115,0)),0)</f>
        <v>0</v>
      </c>
      <c r="DT121" s="1035">
        <f>IF(DT$3&lt;=NTBA!$F$25,IF(DT$3&lt;=NTBA!$F$19,'Monthly Financials'!$F90*(DT$117/$F$113)*(1+$F$112/$F$114)^DT$115,IF(DT$3&gt;NTBA!$F$19,'Monthly Financials'!$F102*(DT$117/$F$113)*(1+$F$112/$F$114)^DT$115,0)),0)</f>
        <v>0</v>
      </c>
      <c r="DU121" s="1035">
        <f>IF(DU$3&lt;=NTBA!$F$25,IF(DU$3&lt;=NTBA!$F$19,'Monthly Financials'!$F90*(DU$117/$F$113)*(1+$F$112/$F$114)^DU$115,IF(DU$3&gt;NTBA!$F$19,'Monthly Financials'!$F102*(DU$117/$F$113)*(1+$F$112/$F$114)^DU$115,0)),0)</f>
        <v>0</v>
      </c>
      <c r="DV121" s="1035">
        <f>IF(DV$3&lt;=NTBA!$F$25,IF(DV$3&lt;=NTBA!$F$19,'Monthly Financials'!$F90*(DV$117/$F$113)*(1+$F$112/$F$114)^DV$115,IF(DV$3&gt;NTBA!$F$19,'Monthly Financials'!$F102*(DV$117/$F$113)*(1+$F$112/$F$114)^DV$115,0)),0)</f>
        <v>0</v>
      </c>
      <c r="DW121" s="1035">
        <f>IF(DW$3&lt;=NTBA!$F$25,IF(DW$3&lt;=NTBA!$F$19,'Monthly Financials'!$F90*(DW$117/$F$113)*(1+$F$112/$F$114)^DW$115,IF(DW$3&gt;NTBA!$F$19,'Monthly Financials'!$F102*(DW$117/$F$113)*(1+$F$112/$F$114)^DW$115,0)),0)</f>
        <v>0</v>
      </c>
      <c r="DX121" s="1035">
        <f>IF(DX$3&lt;=NTBA!$F$25,IF(DX$3&lt;=NTBA!$F$19,'Monthly Financials'!$F90*(DX$117/$F$113)*(1+$F$112/$F$114)^DX$115,IF(DX$3&gt;NTBA!$F$19,'Monthly Financials'!$F102*(DX$117/$F$113)*(1+$F$112/$F$114)^DX$115,0)),0)</f>
        <v>0</v>
      </c>
      <c r="DY121" s="1035">
        <f>IF(DY$3&lt;=NTBA!$F$25,IF(DY$3&lt;=NTBA!$F$19,'Monthly Financials'!$F90*(DY$117/$F$113)*(1+$F$112/$F$114)^DY$115,IF(DY$3&gt;NTBA!$F$19,'Monthly Financials'!$F102*(DY$117/$F$113)*(1+$F$112/$F$114)^DY$115,0)),0)</f>
        <v>0</v>
      </c>
      <c r="DZ121" s="1035">
        <f>IF(DZ$3&lt;=NTBA!$F$25,IF(DZ$3&lt;=NTBA!$F$19,'Monthly Financials'!$F90*(DZ$117/$F$113)*(1+$F$112/$F$114)^DZ$115,IF(DZ$3&gt;NTBA!$F$19,'Monthly Financials'!$F102*(DZ$117/$F$113)*(1+$F$112/$F$114)^DZ$115,0)),0)</f>
        <v>0</v>
      </c>
      <c r="EA121" s="1035">
        <f>IF(EA$3&lt;=NTBA!$F$25,IF(EA$3&lt;=NTBA!$F$19,'Monthly Financials'!$F90*(EA$117/$F$113)*(1+$F$112/$F$114)^EA$115,IF(EA$3&gt;NTBA!$F$19,'Monthly Financials'!$F102*(EA$117/$F$113)*(1+$F$112/$F$114)^EA$115,0)),0)</f>
        <v>0</v>
      </c>
      <c r="EB121" s="1035">
        <f>IF(EB$3&lt;=NTBA!$F$25,IF(EB$3&lt;=NTBA!$F$19,'Monthly Financials'!$F90*(EB$117/$F$113)*(1+$F$112/$F$114)^EB$115,IF(EB$3&gt;NTBA!$F$19,'Monthly Financials'!$F102*(EB$117/$F$113)*(1+$F$112/$F$114)^EB$115,0)),0)</f>
        <v>0</v>
      </c>
      <c r="EC121" s="1035">
        <f>IF(EC$3&lt;=NTBA!$F$25,IF(EC$3&lt;=NTBA!$F$19,'Monthly Financials'!$F90*(EC$117/$F$113)*(1+$F$112/$F$114)^EC$115,IF(EC$3&gt;NTBA!$F$19,'Monthly Financials'!$F102*(EC$117/$F$113)*(1+$F$112/$F$114)^EC$115,0)),0)</f>
        <v>0</v>
      </c>
      <c r="ED121" s="1035">
        <f>IF(ED$3&lt;=NTBA!$F$25,IF(ED$3&lt;=NTBA!$F$19,'Monthly Financials'!$F90*(ED$117/$F$113)*(1+$F$112/$F$114)^ED$115,IF(ED$3&gt;NTBA!$F$19,'Monthly Financials'!$F102*(ED$117/$F$113)*(1+$F$112/$F$114)^ED$115,0)),0)</f>
        <v>0</v>
      </c>
      <c r="EE121" s="1035">
        <f>IF(EE$3&lt;=NTBA!$F$25,IF(EE$3&lt;=NTBA!$F$19,'Monthly Financials'!$F90*(EE$117/$F$113)*(1+$F$112/$F$114)^EE$115,IF(EE$3&gt;NTBA!$F$19,'Monthly Financials'!$F102*(EE$117/$F$113)*(1+$F$112/$F$114)^EE$115,0)),0)</f>
        <v>0</v>
      </c>
      <c r="EF121" s="1035">
        <f>IF(EF$3&lt;=NTBA!$F$25,IF(EF$3&lt;=NTBA!$F$19,'Monthly Financials'!$F90*(EF$117/$F$113)*(1+$F$112/$F$114)^EF$115,IF(EF$3&gt;NTBA!$F$19,'Monthly Financials'!$F102*(EF$117/$F$113)*(1+$F$112/$F$114)^EF$115,0)),0)</f>
        <v>0</v>
      </c>
      <c r="EG121" s="1035">
        <f>IF(EG$3&lt;=NTBA!$F$25,IF(EG$3&lt;=NTBA!$F$19,'Monthly Financials'!$F90*(EG$117/$F$113)*(1+$F$112/$F$114)^EG$115,IF(EG$3&gt;NTBA!$F$19,'Monthly Financials'!$F102*(EG$117/$F$113)*(1+$F$112/$F$114)^EG$115,0)),0)</f>
        <v>0</v>
      </c>
      <c r="EH121" s="1035">
        <f>IF(EH$3&lt;=NTBA!$F$25,IF(EH$3&lt;=NTBA!$F$19,'Monthly Financials'!$F90*(EH$117/$F$113)*(1+$F$112/$F$114)^EH$115,IF(EH$3&gt;NTBA!$F$19,'Monthly Financials'!$F102*(EH$117/$F$113)*(1+$F$112/$F$114)^EH$115,0)),0)</f>
        <v>0</v>
      </c>
    </row>
    <row r="122" spans="2:138" s="840" customFormat="1" ht="15" customHeight="1" outlineLevel="1" x14ac:dyDescent="0.25">
      <c r="E122" s="840" t="str">
        <f>'Monthly Financials'!E91</f>
        <v>GPRS Charges for GPRS Meters</v>
      </c>
      <c r="G122" s="840" t="s">
        <v>330</v>
      </c>
      <c r="H122" s="850">
        <f t="shared" si="65"/>
        <v>157.68822078090014</v>
      </c>
      <c r="J122" s="1035">
        <f>IF(J$3&lt;=NTBA!$F$25,IF(J$3&lt;=NTBA!$F$19,'Monthly Financials'!$F91*(J$117/$F$113)*(1+$F$112/$F$114)^J$115,IF(J$3&gt;NTBA!$F$19,'Monthly Financials'!$F103*(J$117/$F$113)*(1+$F$112/$F$114)^J$115,0)),0)</f>
        <v>0</v>
      </c>
      <c r="K122" s="1035">
        <f>IF(K$3&lt;=NTBA!$F$25,IF(K$3&lt;=NTBA!$F$19,'Monthly Financials'!$F91*(K$117/$F$113)*(1+$F$112/$F$114)^K$115,IF(K$3&gt;NTBA!$F$19,'Monthly Financials'!$F103*(K$117/$F$113)*(1+$F$112/$F$114)^K$115,0)),0)</f>
        <v>0</v>
      </c>
      <c r="L122" s="1035">
        <f>IF(L$3&lt;=NTBA!$F$25,IF(L$3&lt;=NTBA!$F$19,'Monthly Financials'!$F91*(L$117/$F$113)*(1+$F$112/$F$114)^L$115,IF(L$3&gt;NTBA!$F$19,'Monthly Financials'!$F103*(L$117/$F$113)*(1+$F$112/$F$114)^L$115,0)),0)</f>
        <v>0</v>
      </c>
      <c r="M122" s="1035">
        <f>IF(M$3&lt;=NTBA!$F$25,IF(M$3&lt;=NTBA!$F$19,'Monthly Financials'!$F91*(M$117/$F$113)*(1+$F$112/$F$114)^M$115,IF(M$3&gt;NTBA!$F$19,'Monthly Financials'!$F103*(M$117/$F$113)*(1+$F$112/$F$114)^M$115,0)),0)</f>
        <v>0</v>
      </c>
      <c r="N122" s="1035">
        <f>IF(N$3&lt;=NTBA!$F$25,IF(N$3&lt;=NTBA!$F$19,'Monthly Financials'!$F91*(N$117/$F$113)*(1+$F$112/$F$114)^N$115,IF(N$3&gt;NTBA!$F$19,'Monthly Financials'!$F103*(N$117/$F$113)*(1+$F$112/$F$114)^N$115,0)),0)</f>
        <v>0</v>
      </c>
      <c r="O122" s="1035">
        <f>IF(O$3&lt;=NTBA!$F$25,IF(O$3&lt;=NTBA!$F$19,'Monthly Financials'!$F91*(O$117/$F$113)*(1+$F$112/$F$114)^O$115,IF(O$3&gt;NTBA!$F$19,'Monthly Financials'!$F103*(O$117/$F$113)*(1+$F$112/$F$114)^O$115,0)),0)</f>
        <v>0</v>
      </c>
      <c r="P122" s="1035">
        <f>IF(P$3&lt;=NTBA!$F$25,IF(P$3&lt;=NTBA!$F$19,'Monthly Financials'!$F91*(P$117/$F$113)*(1+$F$112/$F$114)^P$115,IF(P$3&gt;NTBA!$F$19,'Monthly Financials'!$F103*(P$117/$F$113)*(1+$F$112/$F$114)^P$115,0)),0)</f>
        <v>0</v>
      </c>
      <c r="Q122" s="1035">
        <f>IF(Q$3&lt;=NTBA!$F$25,IF(Q$3&lt;=NTBA!$F$19,'Monthly Financials'!$F91*(Q$117/$F$113)*(1+$F$112/$F$114)^Q$115,IF(Q$3&gt;NTBA!$F$19,'Monthly Financials'!$F103*(Q$117/$F$113)*(1+$F$112/$F$114)^Q$115,0)),0)</f>
        <v>1.40323E-4</v>
      </c>
      <c r="R122" s="1035">
        <f>IF(R$3&lt;=NTBA!$F$25,IF(R$3&lt;=NTBA!$F$19,'Monthly Financials'!$F91*(R$117/$F$113)*(1+$F$112/$F$114)^R$115,IF(R$3&gt;NTBA!$F$19,'Monthly Financials'!$F103*(R$117/$F$113)*(1+$F$112/$F$114)^R$115,0)),0)</f>
        <v>9.8311513999999999E-3</v>
      </c>
      <c r="S122" s="1035">
        <f>IF(S$3&lt;=NTBA!$F$25,IF(S$3&lt;=NTBA!$F$19,'Monthly Financials'!$F91*(S$117/$F$113)*(1+$F$112/$F$114)^S$115,IF(S$3&gt;NTBA!$F$19,'Monthly Financials'!$F103*(S$117/$F$113)*(1+$F$112/$F$114)^S$115,0)),0)</f>
        <v>3.0086471399999998E-2</v>
      </c>
      <c r="T122" s="1035">
        <f>IF(T$3&lt;=NTBA!$F$25,IF(T$3&lt;=NTBA!$F$19,'Monthly Financials'!$F91*(T$117/$F$113)*(1+$F$112/$F$114)^T$115,IF(T$3&gt;NTBA!$F$19,'Monthly Financials'!$F103*(T$117/$F$113)*(1+$F$112/$F$114)^T$115,0)),0)</f>
        <v>7.7674271400000008E-2</v>
      </c>
      <c r="U122" s="1035">
        <f>IF(U$3&lt;=NTBA!$F$25,IF(U$3&lt;=NTBA!$F$19,'Monthly Financials'!$F91*(U$117/$F$113)*(1+$F$112/$F$114)^U$115,IF(U$3&gt;NTBA!$F$19,'Monthly Financials'!$F103*(U$117/$F$113)*(1+$F$112/$F$114)^U$115,0)),0)</f>
        <v>0.1313630714</v>
      </c>
      <c r="V122" s="1035">
        <f>IF(V$3&lt;=NTBA!$F$25,IF(V$3&lt;=NTBA!$F$19,'Monthly Financials'!$F91*(V$117/$F$113)*(1+$F$112/$F$114)^V$115,IF(V$3&gt;NTBA!$F$19,'Monthly Financials'!$F103*(V$117/$F$113)*(1+$F$112/$F$114)^V$115,0)),0)</f>
        <v>0.18505187140000001</v>
      </c>
      <c r="W122" s="1035">
        <f>IF(W$3&lt;=NTBA!$F$25,IF(W$3&lt;=NTBA!$F$19,'Monthly Financials'!$F91*(W$117/$F$113)*(1+$F$112/$F$114)^W$115,IF(W$3&gt;NTBA!$F$19,'Monthly Financials'!$F103*(W$117/$F$113)*(1+$F$112/$F$114)^W$115,0)),0)</f>
        <v>0.23874067139999999</v>
      </c>
      <c r="X122" s="1035">
        <f>IF(X$3&lt;=NTBA!$F$25,IF(X$3&lt;=NTBA!$F$19,'Monthly Financials'!$F91*(X$117/$F$113)*(1+$F$112/$F$114)^X$115,IF(X$3&gt;NTBA!$F$19,'Monthly Financials'!$F103*(X$117/$F$113)*(1+$F$112/$F$114)^X$115,0)),0)</f>
        <v>0.30463147140000002</v>
      </c>
      <c r="Y122" s="1035">
        <f>IF(Y$3&lt;=NTBA!$F$25,IF(Y$3&lt;=NTBA!$F$19,'Monthly Financials'!$F91*(Y$117/$F$113)*(1+$F$112/$F$114)^Y$115,IF(Y$3&gt;NTBA!$F$19,'Monthly Financials'!$F103*(Y$117/$F$113)*(1+$F$112/$F$114)^Y$115,0)),0)</f>
        <v>0.38394447139999999</v>
      </c>
      <c r="Z122" s="1035">
        <f>IF(Z$3&lt;=NTBA!$F$25,IF(Z$3&lt;=NTBA!$F$19,'Monthly Financials'!$F91*(Z$117/$F$113)*(1+$F$112/$F$114)^Z$115,IF(Z$3&gt;NTBA!$F$19,'Monthly Financials'!$F103*(Z$117/$F$113)*(1+$F$112/$F$114)^Z$115,0)),0)</f>
        <v>0.47850997140000001</v>
      </c>
      <c r="AA122" s="1035">
        <f>IF(AA$3&lt;=NTBA!$F$25,IF(AA$3&lt;=NTBA!$F$19,'Monthly Financials'!$F91*(AA$117/$F$113)*(1+$F$112/$F$114)^AA$115,IF(AA$3&gt;NTBA!$F$19,'Monthly Financials'!$F103*(AA$117/$F$113)*(1+$F$112/$F$114)^AA$115,0)),0)</f>
        <v>0.58710777139999992</v>
      </c>
      <c r="AB122" s="1035">
        <f>IF(AB$3&lt;=NTBA!$F$25,IF(AB$3&lt;=NTBA!$F$19,'Monthly Financials'!$F91*(AB$117/$F$113)*(1+$F$112/$F$114)^AB$115,IF(AB$3&gt;NTBA!$F$19,'Monthly Financials'!$F103*(AB$117/$F$113)*(1+$F$112/$F$114)^AB$115,0)),0)</f>
        <v>0.71217827140000001</v>
      </c>
      <c r="AC122" s="1035">
        <f>IF(AC$3&lt;=NTBA!$F$25,IF(AC$3&lt;=NTBA!$F$19,'Monthly Financials'!$F91*(AC$117/$F$113)*(1+$F$112/$F$114)^AC$115,IF(AC$3&gt;NTBA!$F$19,'Monthly Financials'!$F103*(AC$117/$F$113)*(1+$F$112/$F$114)^AC$115,0)),0)</f>
        <v>0.84523559050000008</v>
      </c>
      <c r="AD122" s="1035">
        <f>IF(AD$3&lt;=NTBA!$F$25,IF(AD$3&lt;=NTBA!$F$19,'Monthly Financials'!$F91*(AD$117/$F$113)*(1+$F$112/$F$114)^AD$115,IF(AD$3&gt;NTBA!$F$19,'Monthly Financials'!$F103*(AD$117/$F$113)*(1+$F$112/$F$114)^AD$115,0)),0)</f>
        <v>0.93980109049999994</v>
      </c>
      <c r="AE122" s="1035">
        <f>IF(AE$3&lt;=NTBA!$F$25,IF(AE$3&lt;=NTBA!$F$19,'Monthly Financials'!$F91*(AE$117/$F$113)*(1+$F$112/$F$114)^AE$115,IF(AE$3&gt;NTBA!$F$19,'Monthly Financials'!$F103*(AE$117/$F$113)*(1+$F$112/$F$114)^AE$115,0)),0)</f>
        <v>1.0343665905000001</v>
      </c>
      <c r="AF122" s="1035">
        <f>IF(AF$3&lt;=NTBA!$F$25,IF(AF$3&lt;=NTBA!$F$19,'Monthly Financials'!$F91*(AF$117/$F$113)*(1+$F$112/$F$114)^AF$115,IF(AF$3&gt;NTBA!$F$19,'Monthly Financials'!$F103*(AF$117/$F$113)*(1+$F$112/$F$114)^AF$115,0)),0)</f>
        <v>1.1289320905</v>
      </c>
      <c r="AG122" s="1035">
        <f>IF(AG$3&lt;=NTBA!$F$25,IF(AG$3&lt;=NTBA!$F$19,'Monthly Financials'!$F91*(AG$117/$F$113)*(1+$F$112/$F$114)^AG$115,IF(AG$3&gt;NTBA!$F$19,'Monthly Financials'!$F103*(AG$117/$F$113)*(1+$F$112/$F$114)^AG$115,0)),0)</f>
        <v>1.2234975905000001</v>
      </c>
      <c r="AH122" s="1035">
        <f>IF(AH$3&lt;=NTBA!$F$25,IF(AH$3&lt;=NTBA!$F$19,'Monthly Financials'!$F91*(AH$117/$F$113)*(1+$F$112/$F$114)^AH$115,IF(AH$3&gt;NTBA!$F$19,'Monthly Financials'!$F103*(AH$117/$F$113)*(1+$F$112/$F$114)^AH$115,0)),0)</f>
        <v>1.3180630904999999</v>
      </c>
      <c r="AI122" s="1035">
        <f>IF(AI$3&lt;=NTBA!$F$25,IF(AI$3&lt;=NTBA!$F$19,'Monthly Financials'!$F91*(AI$117/$F$113)*(1+$F$112/$F$114)^AI$115,IF(AI$3&gt;NTBA!$F$19,'Monthly Financials'!$F103*(AI$117/$F$113)*(1+$F$112/$F$114)^AI$115,0)),0)</f>
        <v>1.4126285905</v>
      </c>
      <c r="AJ122" s="1035">
        <f>IF(AJ$3&lt;=NTBA!$F$25,IF(AJ$3&lt;=NTBA!$F$19,'Monthly Financials'!$F91*(AJ$117/$F$113)*(1+$F$112/$F$114)^AJ$115,IF(AJ$3&gt;NTBA!$F$19,'Monthly Financials'!$F103*(AJ$117/$F$113)*(1+$F$112/$F$114)^AJ$115,0)),0)</f>
        <v>1.5071940904999999</v>
      </c>
      <c r="AK122" s="1035">
        <f>IF(AK$3&lt;=NTBA!$F$25,IF(AK$3&lt;=NTBA!$F$19,'Monthly Financials'!$F91*(AK$117/$F$113)*(1+$F$112/$F$114)^AK$115,IF(AK$3&gt;NTBA!$F$19,'Monthly Financials'!$F103*(AK$117/$F$113)*(1+$F$112/$F$114)^AK$115,0)),0)</f>
        <v>1.6017595905000002</v>
      </c>
      <c r="AL122" s="1035">
        <f>IF(AL$3&lt;=NTBA!$F$25,IF(AL$3&lt;=NTBA!$F$19,'Monthly Financials'!$F91*(AL$117/$F$113)*(1+$F$112/$F$114)^AL$115,IF(AL$3&gt;NTBA!$F$19,'Monthly Financials'!$F103*(AL$117/$F$113)*(1+$F$112/$F$114)^AL$115,0)),0)</f>
        <v>1.6886762667999999</v>
      </c>
      <c r="AM122" s="1035">
        <f>IF(AM$3&lt;=NTBA!$F$25,IF(AM$3&lt;=NTBA!$F$19,'Monthly Financials'!$F91*(AM$117/$F$113)*(1+$F$112/$F$114)^AM$115,IF(AM$3&gt;NTBA!$F$19,'Monthly Financials'!$F103*(AM$117/$F$113)*(1+$F$112/$F$114)^AM$115,0)),0)</f>
        <v>1.6886762667999999</v>
      </c>
      <c r="AN122" s="1035">
        <f>IF(AN$3&lt;=NTBA!$F$25,IF(AN$3&lt;=NTBA!$F$19,'Monthly Financials'!$F91*(AN$117/$F$113)*(1+$F$112/$F$114)^AN$115,IF(AN$3&gt;NTBA!$F$19,'Monthly Financials'!$F103*(AN$117/$F$113)*(1+$F$112/$F$114)^AN$115,0)),0)</f>
        <v>1.6886762667999999</v>
      </c>
      <c r="AO122" s="1035">
        <f>IF(AO$3&lt;=NTBA!$F$25,IF(AO$3&lt;=NTBA!$F$19,'Monthly Financials'!$F91*(AO$117/$F$113)*(1+$F$112/$F$114)^AO$115,IF(AO$3&gt;NTBA!$F$19,'Monthly Financials'!$F103*(AO$117/$F$113)*(1+$F$112/$F$114)^AO$115,0)),0)</f>
        <v>1.6886762667999999</v>
      </c>
      <c r="AP122" s="1035">
        <f>IF(AP$3&lt;=NTBA!$F$25,IF(AP$3&lt;=NTBA!$F$19,'Monthly Financials'!$F91*(AP$117/$F$113)*(1+$F$112/$F$114)^AP$115,IF(AP$3&gt;NTBA!$F$19,'Monthly Financials'!$F103*(AP$117/$F$113)*(1+$F$112/$F$114)^AP$115,0)),0)</f>
        <v>1.6886762667999999</v>
      </c>
      <c r="AQ122" s="1035">
        <f>IF(AQ$3&lt;=NTBA!$F$25,IF(AQ$3&lt;=NTBA!$F$19,'Monthly Financials'!$F91*(AQ$117/$F$113)*(1+$F$112/$F$114)^AQ$115,IF(AQ$3&gt;NTBA!$F$19,'Monthly Financials'!$F103*(AQ$117/$F$113)*(1+$F$112/$F$114)^AQ$115,0)),0)</f>
        <v>1.6886762667999999</v>
      </c>
      <c r="AR122" s="1035">
        <f>IF(AR$3&lt;=NTBA!$F$25,IF(AR$3&lt;=NTBA!$F$19,'Monthly Financials'!$F91*(AR$117/$F$113)*(1+$F$112/$F$114)^AR$115,IF(AR$3&gt;NTBA!$F$19,'Monthly Financials'!$F103*(AR$117/$F$113)*(1+$F$112/$F$114)^AR$115,0)),0)</f>
        <v>1.6886762667999999</v>
      </c>
      <c r="AS122" s="1035">
        <f>IF(AS$3&lt;=NTBA!$F$25,IF(AS$3&lt;=NTBA!$F$19,'Monthly Financials'!$F91*(AS$117/$F$113)*(1+$F$112/$F$114)^AS$115,IF(AS$3&gt;NTBA!$F$19,'Monthly Financials'!$F103*(AS$117/$F$113)*(1+$F$112/$F$114)^AS$115,0)),0)</f>
        <v>1.6886762667999999</v>
      </c>
      <c r="AT122" s="1035">
        <f>IF(AT$3&lt;=NTBA!$F$25,IF(AT$3&lt;=NTBA!$F$19,'Monthly Financials'!$F91*(AT$117/$F$113)*(1+$F$112/$F$114)^AT$115,IF(AT$3&gt;NTBA!$F$19,'Monthly Financials'!$F103*(AT$117/$F$113)*(1+$F$112/$F$114)^AT$115,0)),0)</f>
        <v>1.6886762667999999</v>
      </c>
      <c r="AU122" s="1035">
        <f>IF(AU$3&lt;=NTBA!$F$25,IF(AU$3&lt;=NTBA!$F$19,'Monthly Financials'!$F91*(AU$117/$F$113)*(1+$F$112/$F$114)^AU$115,IF(AU$3&gt;NTBA!$F$19,'Monthly Financials'!$F103*(AU$117/$F$113)*(1+$F$112/$F$114)^AU$115,0)),0)</f>
        <v>1.6886762667999999</v>
      </c>
      <c r="AV122" s="1035">
        <f>IF(AV$3&lt;=NTBA!$F$25,IF(AV$3&lt;=NTBA!$F$19,'Monthly Financials'!$F91*(AV$117/$F$113)*(1+$F$112/$F$114)^AV$115,IF(AV$3&gt;NTBA!$F$19,'Monthly Financials'!$F103*(AV$117/$F$113)*(1+$F$112/$F$114)^AV$115,0)),0)</f>
        <v>1.6886762667999999</v>
      </c>
      <c r="AW122" s="1035">
        <f>IF(AW$3&lt;=NTBA!$F$25,IF(AW$3&lt;=NTBA!$F$19,'Monthly Financials'!$F91*(AW$117/$F$113)*(1+$F$112/$F$114)^AW$115,IF(AW$3&gt;NTBA!$F$19,'Monthly Financials'!$F103*(AW$117/$F$113)*(1+$F$112/$F$114)^AW$115,0)),0)</f>
        <v>1.6886762667999999</v>
      </c>
      <c r="AX122" s="1035">
        <f>IF(AX$3&lt;=NTBA!$F$25,IF(AX$3&lt;=NTBA!$F$19,'Monthly Financials'!$F91*(AX$117/$F$113)*(1+$F$112/$F$114)^AX$115,IF(AX$3&gt;NTBA!$F$19,'Monthly Financials'!$F103*(AX$117/$F$113)*(1+$F$112/$F$114)^AX$115,0)),0)</f>
        <v>1.6886762667999999</v>
      </c>
      <c r="AY122" s="1035">
        <f>IF(AY$3&lt;=NTBA!$F$25,IF(AY$3&lt;=NTBA!$F$19,'Monthly Financials'!$F91*(AY$117/$F$113)*(1+$F$112/$F$114)^AY$115,IF(AY$3&gt;NTBA!$F$19,'Monthly Financials'!$F103*(AY$117/$F$113)*(1+$F$112/$F$114)^AY$115,0)),0)</f>
        <v>1.6886762667999999</v>
      </c>
      <c r="AZ122" s="1035">
        <f>IF(AZ$3&lt;=NTBA!$F$25,IF(AZ$3&lt;=NTBA!$F$19,'Monthly Financials'!$F91*(AZ$117/$F$113)*(1+$F$112/$F$114)^AZ$115,IF(AZ$3&gt;NTBA!$F$19,'Monthly Financials'!$F103*(AZ$117/$F$113)*(1+$F$112/$F$114)^AZ$115,0)),0)</f>
        <v>1.6886762667999999</v>
      </c>
      <c r="BA122" s="1035">
        <f>IF(BA$3&lt;=NTBA!$F$25,IF(BA$3&lt;=NTBA!$F$19,'Monthly Financials'!$F91*(BA$117/$F$113)*(1+$F$112/$F$114)^BA$115,IF(BA$3&gt;NTBA!$F$19,'Monthly Financials'!$F103*(BA$117/$F$113)*(1+$F$112/$F$114)^BA$115,0)),0)</f>
        <v>1.6886762667999999</v>
      </c>
      <c r="BB122" s="1035">
        <f>IF(BB$3&lt;=NTBA!$F$25,IF(BB$3&lt;=NTBA!$F$19,'Monthly Financials'!$F91*(BB$117/$F$113)*(1+$F$112/$F$114)^BB$115,IF(BB$3&gt;NTBA!$F$19,'Monthly Financials'!$F103*(BB$117/$F$113)*(1+$F$112/$F$114)^BB$115,0)),0)</f>
        <v>1.6886762667999999</v>
      </c>
      <c r="BC122" s="1035">
        <f>IF(BC$3&lt;=NTBA!$F$25,IF(BC$3&lt;=NTBA!$F$19,'Monthly Financials'!$F91*(BC$117/$F$113)*(1+$F$112/$F$114)^BC$115,IF(BC$3&gt;NTBA!$F$19,'Monthly Financials'!$F103*(BC$117/$F$113)*(1+$F$112/$F$114)^BC$115,0)),0)</f>
        <v>1.6886762667999999</v>
      </c>
      <c r="BD122" s="1035">
        <f>IF(BD$3&lt;=NTBA!$F$25,IF(BD$3&lt;=NTBA!$F$19,'Monthly Financials'!$F91*(BD$117/$F$113)*(1+$F$112/$F$114)^BD$115,IF(BD$3&gt;NTBA!$F$19,'Monthly Financials'!$F103*(BD$117/$F$113)*(1+$F$112/$F$114)^BD$115,0)),0)</f>
        <v>1.6886762667999999</v>
      </c>
      <c r="BE122" s="1035">
        <f>IF(BE$3&lt;=NTBA!$F$25,IF(BE$3&lt;=NTBA!$F$19,'Monthly Financials'!$F91*(BE$117/$F$113)*(1+$F$112/$F$114)^BE$115,IF(BE$3&gt;NTBA!$F$19,'Monthly Financials'!$F103*(BE$117/$F$113)*(1+$F$112/$F$114)^BE$115,0)),0)</f>
        <v>1.6886762667999999</v>
      </c>
      <c r="BF122" s="1035">
        <f>IF(BF$3&lt;=NTBA!$F$25,IF(BF$3&lt;=NTBA!$F$19,'Monthly Financials'!$F91*(BF$117/$F$113)*(1+$F$112/$F$114)^BF$115,IF(BF$3&gt;NTBA!$F$19,'Monthly Financials'!$F103*(BF$117/$F$113)*(1+$F$112/$F$114)^BF$115,0)),0)</f>
        <v>1.6886762667999999</v>
      </c>
      <c r="BG122" s="1035">
        <f>IF(BG$3&lt;=NTBA!$F$25,IF(BG$3&lt;=NTBA!$F$19,'Monthly Financials'!$F91*(BG$117/$F$113)*(1+$F$112/$F$114)^BG$115,IF(BG$3&gt;NTBA!$F$19,'Monthly Financials'!$F103*(BG$117/$F$113)*(1+$F$112/$F$114)^BG$115,0)),0)</f>
        <v>1.6886762667999999</v>
      </c>
      <c r="BH122" s="1035">
        <f>IF(BH$3&lt;=NTBA!$F$25,IF(BH$3&lt;=NTBA!$F$19,'Monthly Financials'!$F91*(BH$117/$F$113)*(1+$F$112/$F$114)^BH$115,IF(BH$3&gt;NTBA!$F$19,'Monthly Financials'!$F103*(BH$117/$F$113)*(1+$F$112/$F$114)^BH$115,0)),0)</f>
        <v>1.6886762667999999</v>
      </c>
      <c r="BI122" s="1035">
        <f>IF(BI$3&lt;=NTBA!$F$25,IF(BI$3&lt;=NTBA!$F$19,'Monthly Financials'!$F91*(BI$117/$F$113)*(1+$F$112/$F$114)^BI$115,IF(BI$3&gt;NTBA!$F$19,'Monthly Financials'!$F103*(BI$117/$F$113)*(1+$F$112/$F$114)^BI$115,0)),0)</f>
        <v>1.6886762667999999</v>
      </c>
      <c r="BJ122" s="1035">
        <f>IF(BJ$3&lt;=NTBA!$F$25,IF(BJ$3&lt;=NTBA!$F$19,'Monthly Financials'!$F91*(BJ$117/$F$113)*(1+$F$112/$F$114)^BJ$115,IF(BJ$3&gt;NTBA!$F$19,'Monthly Financials'!$F103*(BJ$117/$F$113)*(1+$F$112/$F$114)^BJ$115,0)),0)</f>
        <v>1.6886762667999999</v>
      </c>
      <c r="BK122" s="1035">
        <f>IF(BK$3&lt;=NTBA!$F$25,IF(BK$3&lt;=NTBA!$F$19,'Monthly Financials'!$F91*(BK$117/$F$113)*(1+$F$112/$F$114)^BK$115,IF(BK$3&gt;NTBA!$F$19,'Monthly Financials'!$F103*(BK$117/$F$113)*(1+$F$112/$F$114)^BK$115,0)),0)</f>
        <v>1.6886762667999999</v>
      </c>
      <c r="BL122" s="1035">
        <f>IF(BL$3&lt;=NTBA!$F$25,IF(BL$3&lt;=NTBA!$F$19,'Monthly Financials'!$F91*(BL$117/$F$113)*(1+$F$112/$F$114)^BL$115,IF(BL$3&gt;NTBA!$F$19,'Monthly Financials'!$F103*(BL$117/$F$113)*(1+$F$112/$F$114)^BL$115,0)),0)</f>
        <v>1.6886762667999999</v>
      </c>
      <c r="BM122" s="1035">
        <f>IF(BM$3&lt;=NTBA!$F$25,IF(BM$3&lt;=NTBA!$F$19,'Monthly Financials'!$F91*(BM$117/$F$113)*(1+$F$112/$F$114)^BM$115,IF(BM$3&gt;NTBA!$F$19,'Monthly Financials'!$F103*(BM$117/$F$113)*(1+$F$112/$F$114)^BM$115,0)),0)</f>
        <v>1.6886762667999999</v>
      </c>
      <c r="BN122" s="1035">
        <f>IF(BN$3&lt;=NTBA!$F$25,IF(BN$3&lt;=NTBA!$F$19,'Monthly Financials'!$F91*(BN$117/$F$113)*(1+$F$112/$F$114)^BN$115,IF(BN$3&gt;NTBA!$F$19,'Monthly Financials'!$F103*(BN$117/$F$113)*(1+$F$112/$F$114)^BN$115,0)),0)</f>
        <v>1.6886762667999999</v>
      </c>
      <c r="BO122" s="1035">
        <f>IF(BO$3&lt;=NTBA!$F$25,IF(BO$3&lt;=NTBA!$F$19,'Monthly Financials'!$F91*(BO$117/$F$113)*(1+$F$112/$F$114)^BO$115,IF(BO$3&gt;NTBA!$F$19,'Monthly Financials'!$F103*(BO$117/$F$113)*(1+$F$112/$F$114)^BO$115,0)),0)</f>
        <v>1.6886762667999999</v>
      </c>
      <c r="BP122" s="1035">
        <f>IF(BP$3&lt;=NTBA!$F$25,IF(BP$3&lt;=NTBA!$F$19,'Monthly Financials'!$F91*(BP$117/$F$113)*(1+$F$112/$F$114)^BP$115,IF(BP$3&gt;NTBA!$F$19,'Monthly Financials'!$F103*(BP$117/$F$113)*(1+$F$112/$F$114)^BP$115,0)),0)</f>
        <v>1.6886762667999999</v>
      </c>
      <c r="BQ122" s="1035">
        <f>IF(BQ$3&lt;=NTBA!$F$25,IF(BQ$3&lt;=NTBA!$F$19,'Monthly Financials'!$F91*(BQ$117/$F$113)*(1+$F$112/$F$114)^BQ$115,IF(BQ$3&gt;NTBA!$F$19,'Monthly Financials'!$F103*(BQ$117/$F$113)*(1+$F$112/$F$114)^BQ$115,0)),0)</f>
        <v>1.6886762667999999</v>
      </c>
      <c r="BR122" s="1035">
        <f>IF(BR$3&lt;=NTBA!$F$25,IF(BR$3&lt;=NTBA!$F$19,'Monthly Financials'!$F91*(BR$117/$F$113)*(1+$F$112/$F$114)^BR$115,IF(BR$3&gt;NTBA!$F$19,'Monthly Financials'!$F103*(BR$117/$F$113)*(1+$F$112/$F$114)^BR$115,0)),0)</f>
        <v>1.6886762667999999</v>
      </c>
      <c r="BS122" s="1035">
        <f>IF(BS$3&lt;=NTBA!$F$25,IF(BS$3&lt;=NTBA!$F$19,'Monthly Financials'!$F91*(BS$117/$F$113)*(1+$F$112/$F$114)^BS$115,IF(BS$3&gt;NTBA!$F$19,'Monthly Financials'!$F103*(BS$117/$F$113)*(1+$F$112/$F$114)^BS$115,0)),0)</f>
        <v>1.6886762667999999</v>
      </c>
      <c r="BT122" s="1035">
        <f>IF(BT$3&lt;=NTBA!$F$25,IF(BT$3&lt;=NTBA!$F$19,'Monthly Financials'!$F91*(BT$117/$F$113)*(1+$F$112/$F$114)^BT$115,IF(BT$3&gt;NTBA!$F$19,'Monthly Financials'!$F103*(BT$117/$F$113)*(1+$F$112/$F$114)^BT$115,0)),0)</f>
        <v>1.6886762667999999</v>
      </c>
      <c r="BU122" s="1035">
        <f>IF(BU$3&lt;=NTBA!$F$25,IF(BU$3&lt;=NTBA!$F$19,'Monthly Financials'!$F91*(BU$117/$F$113)*(1+$F$112/$F$114)^BU$115,IF(BU$3&gt;NTBA!$F$19,'Monthly Financials'!$F103*(BU$117/$F$113)*(1+$F$112/$F$114)^BU$115,0)),0)</f>
        <v>1.6886762667999999</v>
      </c>
      <c r="BV122" s="1035">
        <f>IF(BV$3&lt;=NTBA!$F$25,IF(BV$3&lt;=NTBA!$F$19,'Monthly Financials'!$F91*(BV$117/$F$113)*(1+$F$112/$F$114)^BV$115,IF(BV$3&gt;NTBA!$F$19,'Monthly Financials'!$F103*(BV$117/$F$113)*(1+$F$112/$F$114)^BV$115,0)),0)</f>
        <v>1.6886762667999999</v>
      </c>
      <c r="BW122" s="1035">
        <f>IF(BW$3&lt;=NTBA!$F$25,IF(BW$3&lt;=NTBA!$F$19,'Monthly Financials'!$F91*(BW$117/$F$113)*(1+$F$112/$F$114)^BW$115,IF(BW$3&gt;NTBA!$F$19,'Monthly Financials'!$F103*(BW$117/$F$113)*(1+$F$112/$F$114)^BW$115,0)),0)</f>
        <v>1.6886762667999999</v>
      </c>
      <c r="BX122" s="1035">
        <f>IF(BX$3&lt;=NTBA!$F$25,IF(BX$3&lt;=NTBA!$F$19,'Monthly Financials'!$F91*(BX$117/$F$113)*(1+$F$112/$F$114)^BX$115,IF(BX$3&gt;NTBA!$F$19,'Monthly Financials'!$F103*(BX$117/$F$113)*(1+$F$112/$F$114)^BX$115,0)),0)</f>
        <v>1.6886762667999999</v>
      </c>
      <c r="BY122" s="1035">
        <f>IF(BY$3&lt;=NTBA!$F$25,IF(BY$3&lt;=NTBA!$F$19,'Monthly Financials'!$F91*(BY$117/$F$113)*(1+$F$112/$F$114)^BY$115,IF(BY$3&gt;NTBA!$F$19,'Monthly Financials'!$F103*(BY$117/$F$113)*(1+$F$112/$F$114)^BY$115,0)),0)</f>
        <v>1.6886762667999999</v>
      </c>
      <c r="BZ122" s="1035">
        <f>IF(BZ$3&lt;=NTBA!$F$25,IF(BZ$3&lt;=NTBA!$F$19,'Monthly Financials'!$F91*(BZ$117/$F$113)*(1+$F$112/$F$114)^BZ$115,IF(BZ$3&gt;NTBA!$F$19,'Monthly Financials'!$F103*(BZ$117/$F$113)*(1+$F$112/$F$114)^BZ$115,0)),0)</f>
        <v>1.6886762667999999</v>
      </c>
      <c r="CA122" s="1035">
        <f>IF(CA$3&lt;=NTBA!$F$25,IF(CA$3&lt;=NTBA!$F$19,'Monthly Financials'!$F91*(CA$117/$F$113)*(1+$F$112/$F$114)^CA$115,IF(CA$3&gt;NTBA!$F$19,'Monthly Financials'!$F103*(CA$117/$F$113)*(1+$F$112/$F$114)^CA$115,0)),0)</f>
        <v>1.6886762667999999</v>
      </c>
      <c r="CB122" s="1035">
        <f>IF(CB$3&lt;=NTBA!$F$25,IF(CB$3&lt;=NTBA!$F$19,'Monthly Financials'!$F91*(CB$117/$F$113)*(1+$F$112/$F$114)^CB$115,IF(CB$3&gt;NTBA!$F$19,'Monthly Financials'!$F103*(CB$117/$F$113)*(1+$F$112/$F$114)^CB$115,0)),0)</f>
        <v>1.6886762667999999</v>
      </c>
      <c r="CC122" s="1035">
        <f>IF(CC$3&lt;=NTBA!$F$25,IF(CC$3&lt;=NTBA!$F$19,'Monthly Financials'!$F91*(CC$117/$F$113)*(1+$F$112/$F$114)^CC$115,IF(CC$3&gt;NTBA!$F$19,'Monthly Financials'!$F103*(CC$117/$F$113)*(1+$F$112/$F$114)^CC$115,0)),0)</f>
        <v>1.6886762667999999</v>
      </c>
      <c r="CD122" s="1035">
        <f>IF(CD$3&lt;=NTBA!$F$25,IF(CD$3&lt;=NTBA!$F$19,'Monthly Financials'!$F91*(CD$117/$F$113)*(1+$F$112/$F$114)^CD$115,IF(CD$3&gt;NTBA!$F$19,'Monthly Financials'!$F103*(CD$117/$F$113)*(1+$F$112/$F$114)^CD$115,0)),0)</f>
        <v>1.6886762667999999</v>
      </c>
      <c r="CE122" s="1035">
        <f>IF(CE$3&lt;=NTBA!$F$25,IF(CE$3&lt;=NTBA!$F$19,'Monthly Financials'!$F91*(CE$117/$F$113)*(1+$F$112/$F$114)^CE$115,IF(CE$3&gt;NTBA!$F$19,'Monthly Financials'!$F103*(CE$117/$F$113)*(1+$F$112/$F$114)^CE$115,0)),0)</f>
        <v>1.6886762667999999</v>
      </c>
      <c r="CF122" s="1035">
        <f>IF(CF$3&lt;=NTBA!$F$25,IF(CF$3&lt;=NTBA!$F$19,'Monthly Financials'!$F91*(CF$117/$F$113)*(1+$F$112/$F$114)^CF$115,IF(CF$3&gt;NTBA!$F$19,'Monthly Financials'!$F103*(CF$117/$F$113)*(1+$F$112/$F$114)^CF$115,0)),0)</f>
        <v>1.6886762667999999</v>
      </c>
      <c r="CG122" s="1035">
        <f>IF(CG$3&lt;=NTBA!$F$25,IF(CG$3&lt;=NTBA!$F$19,'Monthly Financials'!$F91*(CG$117/$F$113)*(1+$F$112/$F$114)^CG$115,IF(CG$3&gt;NTBA!$F$19,'Monthly Financials'!$F103*(CG$117/$F$113)*(1+$F$112/$F$114)^CG$115,0)),0)</f>
        <v>1.6886762667999999</v>
      </c>
      <c r="CH122" s="1035">
        <f>IF(CH$3&lt;=NTBA!$F$25,IF(CH$3&lt;=NTBA!$F$19,'Monthly Financials'!$F91*(CH$117/$F$113)*(1+$F$112/$F$114)^CH$115,IF(CH$3&gt;NTBA!$F$19,'Monthly Financials'!$F103*(CH$117/$F$113)*(1+$F$112/$F$114)^CH$115,0)),0)</f>
        <v>1.6886762667999999</v>
      </c>
      <c r="CI122" s="1035">
        <f>IF(CI$3&lt;=NTBA!$F$25,IF(CI$3&lt;=NTBA!$F$19,'Monthly Financials'!$F91*(CI$117/$F$113)*(1+$F$112/$F$114)^CI$115,IF(CI$3&gt;NTBA!$F$19,'Monthly Financials'!$F103*(CI$117/$F$113)*(1+$F$112/$F$114)^CI$115,0)),0)</f>
        <v>1.6886762667999999</v>
      </c>
      <c r="CJ122" s="1035">
        <f>IF(CJ$3&lt;=NTBA!$F$25,IF(CJ$3&lt;=NTBA!$F$19,'Monthly Financials'!$F91*(CJ$117/$F$113)*(1+$F$112/$F$114)^CJ$115,IF(CJ$3&gt;NTBA!$F$19,'Monthly Financials'!$F103*(CJ$117/$F$113)*(1+$F$112/$F$114)^CJ$115,0)),0)</f>
        <v>1.6886762667999999</v>
      </c>
      <c r="CK122" s="1035">
        <f>IF(CK$3&lt;=NTBA!$F$25,IF(CK$3&lt;=NTBA!$F$19,'Monthly Financials'!$F91*(CK$117/$F$113)*(1+$F$112/$F$114)^CK$115,IF(CK$3&gt;NTBA!$F$19,'Monthly Financials'!$F103*(CK$117/$F$113)*(1+$F$112/$F$114)^CK$115,0)),0)</f>
        <v>1.6886762667999999</v>
      </c>
      <c r="CL122" s="1035">
        <f>IF(CL$3&lt;=NTBA!$F$25,IF(CL$3&lt;=NTBA!$F$19,'Monthly Financials'!$F91*(CL$117/$F$113)*(1+$F$112/$F$114)^CL$115,IF(CL$3&gt;NTBA!$F$19,'Monthly Financials'!$F103*(CL$117/$F$113)*(1+$F$112/$F$114)^CL$115,0)),0)</f>
        <v>1.6886762667999999</v>
      </c>
      <c r="CM122" s="1035">
        <f>IF(CM$3&lt;=NTBA!$F$25,IF(CM$3&lt;=NTBA!$F$19,'Monthly Financials'!$F91*(CM$117/$F$113)*(1+$F$112/$F$114)^CM$115,IF(CM$3&gt;NTBA!$F$19,'Monthly Financials'!$F103*(CM$117/$F$113)*(1+$F$112/$F$114)^CM$115,0)),0)</f>
        <v>1.6886762667999999</v>
      </c>
      <c r="CN122" s="1035">
        <f>IF(CN$3&lt;=NTBA!$F$25,IF(CN$3&lt;=NTBA!$F$19,'Monthly Financials'!$F91*(CN$117/$F$113)*(1+$F$112/$F$114)^CN$115,IF(CN$3&gt;NTBA!$F$19,'Monthly Financials'!$F103*(CN$117/$F$113)*(1+$F$112/$F$114)^CN$115,0)),0)</f>
        <v>1.6886762667999999</v>
      </c>
      <c r="CO122" s="1035">
        <f>IF(CO$3&lt;=NTBA!$F$25,IF(CO$3&lt;=NTBA!$F$19,'Monthly Financials'!$F91*(CO$117/$F$113)*(1+$F$112/$F$114)^CO$115,IF(CO$3&gt;NTBA!$F$19,'Monthly Financials'!$F103*(CO$117/$F$113)*(1+$F$112/$F$114)^CO$115,0)),0)</f>
        <v>1.6886762667999999</v>
      </c>
      <c r="CP122" s="1035">
        <f>IF(CP$3&lt;=NTBA!$F$25,IF(CP$3&lt;=NTBA!$F$19,'Monthly Financials'!$F91*(CP$117/$F$113)*(1+$F$112/$F$114)^CP$115,IF(CP$3&gt;NTBA!$F$19,'Monthly Financials'!$F103*(CP$117/$F$113)*(1+$F$112/$F$114)^CP$115,0)),0)</f>
        <v>1.6886762667999999</v>
      </c>
      <c r="CQ122" s="1035">
        <f>IF(CQ$3&lt;=NTBA!$F$25,IF(CQ$3&lt;=NTBA!$F$19,'Monthly Financials'!$F91*(CQ$117/$F$113)*(1+$F$112/$F$114)^CQ$115,IF(CQ$3&gt;NTBA!$F$19,'Monthly Financials'!$F103*(CQ$117/$F$113)*(1+$F$112/$F$114)^CQ$115,0)),0)</f>
        <v>1.6886762667999999</v>
      </c>
      <c r="CR122" s="1035">
        <f>IF(CR$3&lt;=NTBA!$F$25,IF(CR$3&lt;=NTBA!$F$19,'Monthly Financials'!$F91*(CR$117/$F$113)*(1+$F$112/$F$114)^CR$115,IF(CR$3&gt;NTBA!$F$19,'Monthly Financials'!$F103*(CR$117/$F$113)*(1+$F$112/$F$114)^CR$115,0)),0)</f>
        <v>1.6886762667999999</v>
      </c>
      <c r="CS122" s="1035">
        <f>IF(CS$3&lt;=NTBA!$F$25,IF(CS$3&lt;=NTBA!$F$19,'Monthly Financials'!$F91*(CS$117/$F$113)*(1+$F$112/$F$114)^CS$115,IF(CS$3&gt;NTBA!$F$19,'Monthly Financials'!$F103*(CS$117/$F$113)*(1+$F$112/$F$114)^CS$115,0)),0)</f>
        <v>1.6886762667999999</v>
      </c>
      <c r="CT122" s="1035">
        <f>IF(CT$3&lt;=NTBA!$F$25,IF(CT$3&lt;=NTBA!$F$19,'Monthly Financials'!$F91*(CT$117/$F$113)*(1+$F$112/$F$114)^CT$115,IF(CT$3&gt;NTBA!$F$19,'Monthly Financials'!$F103*(CT$117/$F$113)*(1+$F$112/$F$114)^CT$115,0)),0)</f>
        <v>1.6886762667999999</v>
      </c>
      <c r="CU122" s="1035">
        <f>IF(CU$3&lt;=NTBA!$F$25,IF(CU$3&lt;=NTBA!$F$19,'Monthly Financials'!$F91*(CU$117/$F$113)*(1+$F$112/$F$114)^CU$115,IF(CU$3&gt;NTBA!$F$19,'Monthly Financials'!$F103*(CU$117/$F$113)*(1+$F$112/$F$114)^CU$115,0)),0)</f>
        <v>1.6886762667999999</v>
      </c>
      <c r="CV122" s="1035">
        <f>IF(CV$3&lt;=NTBA!$F$25,IF(CV$3&lt;=NTBA!$F$19,'Monthly Financials'!$F91*(CV$117/$F$113)*(1+$F$112/$F$114)^CV$115,IF(CV$3&gt;NTBA!$F$19,'Monthly Financials'!$F103*(CV$117/$F$113)*(1+$F$112/$F$114)^CV$115,0)),0)</f>
        <v>1.6886762667999999</v>
      </c>
      <c r="CW122" s="1035">
        <f>IF(CW$3&lt;=NTBA!$F$25,IF(CW$3&lt;=NTBA!$F$19,'Monthly Financials'!$F91*(CW$117/$F$113)*(1+$F$112/$F$114)^CW$115,IF(CW$3&gt;NTBA!$F$19,'Monthly Financials'!$F103*(CW$117/$F$113)*(1+$F$112/$F$114)^CW$115,0)),0)</f>
        <v>1.6886762667999999</v>
      </c>
      <c r="CX122" s="1035">
        <f>IF(CX$3&lt;=NTBA!$F$25,IF(CX$3&lt;=NTBA!$F$19,'Monthly Financials'!$F91*(CX$117/$F$113)*(1+$F$112/$F$114)^CX$115,IF(CX$3&gt;NTBA!$F$19,'Monthly Financials'!$F103*(CX$117/$F$113)*(1+$F$112/$F$114)^CX$115,0)),0)</f>
        <v>1.6886762667999999</v>
      </c>
      <c r="CY122" s="1035">
        <f>IF(CY$3&lt;=NTBA!$F$25,IF(CY$3&lt;=NTBA!$F$19,'Monthly Financials'!$F91*(CY$117/$F$113)*(1+$F$112/$F$114)^CY$115,IF(CY$3&gt;NTBA!$F$19,'Monthly Financials'!$F103*(CY$117/$F$113)*(1+$F$112/$F$114)^CY$115,0)),0)</f>
        <v>1.6886762667999999</v>
      </c>
      <c r="CZ122" s="1035">
        <f>IF(CZ$3&lt;=NTBA!$F$25,IF(CZ$3&lt;=NTBA!$F$19,'Monthly Financials'!$F91*(CZ$117/$F$113)*(1+$F$112/$F$114)^CZ$115,IF(CZ$3&gt;NTBA!$F$19,'Monthly Financials'!$F103*(CZ$117/$F$113)*(1+$F$112/$F$114)^CZ$115,0)),0)</f>
        <v>1.6886762667999999</v>
      </c>
      <c r="DA122" s="1035">
        <f>IF(DA$3&lt;=NTBA!$F$25,IF(DA$3&lt;=NTBA!$F$19,'Monthly Financials'!$F91*(DA$117/$F$113)*(1+$F$112/$F$114)^DA$115,IF(DA$3&gt;NTBA!$F$19,'Monthly Financials'!$F103*(DA$117/$F$113)*(1+$F$112/$F$114)^DA$115,0)),0)</f>
        <v>1.6886762667999999</v>
      </c>
      <c r="DB122" s="1035">
        <f>IF(DB$3&lt;=NTBA!$F$25,IF(DB$3&lt;=NTBA!$F$19,'Monthly Financials'!$F91*(DB$117/$F$113)*(1+$F$112/$F$114)^DB$115,IF(DB$3&gt;NTBA!$F$19,'Monthly Financials'!$F103*(DB$117/$F$113)*(1+$F$112/$F$114)^DB$115,0)),0)</f>
        <v>1.6886762667999999</v>
      </c>
      <c r="DC122" s="1035">
        <f>IF(DC$3&lt;=NTBA!$F$25,IF(DC$3&lt;=NTBA!$F$19,'Monthly Financials'!$F91*(DC$117/$F$113)*(1+$F$112/$F$114)^DC$115,IF(DC$3&gt;NTBA!$F$19,'Monthly Financials'!$F103*(DC$117/$F$113)*(1+$F$112/$F$114)^DC$115,0)),0)</f>
        <v>1.6886762667999999</v>
      </c>
      <c r="DD122" s="1035">
        <f>IF(DD$3&lt;=NTBA!$F$25,IF(DD$3&lt;=NTBA!$F$19,'Monthly Financials'!$F91*(DD$117/$F$113)*(1+$F$112/$F$114)^DD$115,IF(DD$3&gt;NTBA!$F$19,'Monthly Financials'!$F103*(DD$117/$F$113)*(1+$F$112/$F$114)^DD$115,0)),0)</f>
        <v>1.6886762667999999</v>
      </c>
      <c r="DE122" s="1035">
        <f>IF(DE$3&lt;=NTBA!$F$25,IF(DE$3&lt;=NTBA!$F$19,'Monthly Financials'!$F91*(DE$117/$F$113)*(1+$F$112/$F$114)^DE$115,IF(DE$3&gt;NTBA!$F$19,'Monthly Financials'!$F103*(DE$117/$F$113)*(1+$F$112/$F$114)^DE$115,0)),0)</f>
        <v>1.6886762667999999</v>
      </c>
      <c r="DF122" s="1035">
        <f>IF(DF$3&lt;=NTBA!$F$25,IF(DF$3&lt;=NTBA!$F$19,'Monthly Financials'!$F91*(DF$117/$F$113)*(1+$F$112/$F$114)^DF$115,IF(DF$3&gt;NTBA!$F$19,'Monthly Financials'!$F103*(DF$117/$F$113)*(1+$F$112/$F$114)^DF$115,0)),0)</f>
        <v>1.6886762667999999</v>
      </c>
      <c r="DG122" s="1035">
        <f>IF(DG$3&lt;=NTBA!$F$25,IF(DG$3&lt;=NTBA!$F$19,'Monthly Financials'!$F91*(DG$117/$F$113)*(1+$F$112/$F$114)^DG$115,IF(DG$3&gt;NTBA!$F$19,'Monthly Financials'!$F103*(DG$117/$F$113)*(1+$F$112/$F$114)^DG$115,0)),0)</f>
        <v>1.6886762667999999</v>
      </c>
      <c r="DH122" s="1035">
        <f>IF(DH$3&lt;=NTBA!$F$25,IF(DH$3&lt;=NTBA!$F$19,'Monthly Financials'!$F91*(DH$117/$F$113)*(1+$F$112/$F$114)^DH$115,IF(DH$3&gt;NTBA!$F$19,'Monthly Financials'!$F103*(DH$117/$F$113)*(1+$F$112/$F$114)^DH$115,0)),0)</f>
        <v>1.6886762667999999</v>
      </c>
      <c r="DI122" s="1035">
        <f>IF(DI$3&lt;=NTBA!$F$25,IF(DI$3&lt;=NTBA!$F$19,'Monthly Financials'!$F91*(DI$117/$F$113)*(1+$F$112/$F$114)^DI$115,IF(DI$3&gt;NTBA!$F$19,'Monthly Financials'!$F103*(DI$117/$F$113)*(1+$F$112/$F$114)^DI$115,0)),0)</f>
        <v>1.6886762667999999</v>
      </c>
      <c r="DJ122" s="1035">
        <f>IF(DJ$3&lt;=NTBA!$F$25,IF(DJ$3&lt;=NTBA!$F$19,'Monthly Financials'!$F91*(DJ$117/$F$113)*(1+$F$112/$F$114)^DJ$115,IF(DJ$3&gt;NTBA!$F$19,'Monthly Financials'!$F103*(DJ$117/$F$113)*(1+$F$112/$F$114)^DJ$115,0)),0)</f>
        <v>1.6886762667999999</v>
      </c>
      <c r="DK122" s="1035">
        <f>IF(DK$3&lt;=NTBA!$F$25,IF(DK$3&lt;=NTBA!$F$19,'Monthly Financials'!$F91*(DK$117/$F$113)*(1+$F$112/$F$114)^DK$115,IF(DK$3&gt;NTBA!$F$19,'Monthly Financials'!$F103*(DK$117/$F$113)*(1+$F$112/$F$114)^DK$115,0)),0)</f>
        <v>1.6886762667999999</v>
      </c>
      <c r="DL122" s="1035">
        <f>IF(DL$3&lt;=NTBA!$F$25,IF(DL$3&lt;=NTBA!$F$19,'Monthly Financials'!$F91*(DL$117/$F$113)*(1+$F$112/$F$114)^DL$115,IF(DL$3&gt;NTBA!$F$19,'Monthly Financials'!$F103*(DL$117/$F$113)*(1+$F$112/$F$114)^DL$115,0)),0)</f>
        <v>1.6886762667999999</v>
      </c>
      <c r="DM122" s="1035">
        <f>IF(DM$3&lt;=NTBA!$F$25,IF(DM$3&lt;=NTBA!$F$19,'Monthly Financials'!$F91*(DM$117/$F$113)*(1+$F$112/$F$114)^DM$115,IF(DM$3&gt;NTBA!$F$19,'Monthly Financials'!$F103*(DM$117/$F$113)*(1+$F$112/$F$114)^DM$115,0)),0)</f>
        <v>1.6886762667999999</v>
      </c>
      <c r="DN122" s="1035">
        <f>IF(DN$3&lt;=NTBA!$F$25,IF(DN$3&lt;=NTBA!$F$19,'Monthly Financials'!$F91*(DN$117/$F$113)*(1+$F$112/$F$114)^DN$115,IF(DN$3&gt;NTBA!$F$19,'Monthly Financials'!$F103*(DN$117/$F$113)*(1+$F$112/$F$114)^DN$115,0)),0)</f>
        <v>1.6886762667999999</v>
      </c>
      <c r="DO122" s="1035">
        <f>IF(DO$3&lt;=NTBA!$F$25,IF(DO$3&lt;=NTBA!$F$19,'Monthly Financials'!$F91*(DO$117/$F$113)*(1+$F$112/$F$114)^DO$115,IF(DO$3&gt;NTBA!$F$19,'Monthly Financials'!$F103*(DO$117/$F$113)*(1+$F$112/$F$114)^DO$115,0)),0)</f>
        <v>1.6886762667999999</v>
      </c>
      <c r="DP122" s="1035">
        <f>IF(DP$3&lt;=NTBA!$F$25,IF(DP$3&lt;=NTBA!$F$19,'Monthly Financials'!$F91*(DP$117/$F$113)*(1+$F$112/$F$114)^DP$115,IF(DP$3&gt;NTBA!$F$19,'Monthly Financials'!$F103*(DP$117/$F$113)*(1+$F$112/$F$114)^DP$115,0)),0)</f>
        <v>1.6886762667999999</v>
      </c>
      <c r="DQ122" s="1035">
        <f>IF(DQ$3&lt;=NTBA!$F$25,IF(DQ$3&lt;=NTBA!$F$19,'Monthly Financials'!$F91*(DQ$117/$F$113)*(1+$F$112/$F$114)^DQ$115,IF(DQ$3&gt;NTBA!$F$19,'Monthly Financials'!$F103*(DQ$117/$F$113)*(1+$F$112/$F$114)^DQ$115,0)),0)</f>
        <v>1.6886762667999999</v>
      </c>
      <c r="DR122" s="1035">
        <f>IF(DR$3&lt;=NTBA!$F$25,IF(DR$3&lt;=NTBA!$F$19,'Monthly Financials'!$F91*(DR$117/$F$113)*(1+$F$112/$F$114)^DR$115,IF(DR$3&gt;NTBA!$F$19,'Monthly Financials'!$F103*(DR$117/$F$113)*(1+$F$112/$F$114)^DR$115,0)),0)</f>
        <v>1.6886762667999999</v>
      </c>
      <c r="DS122" s="1035">
        <f>IF(DS$3&lt;=NTBA!$F$25,IF(DS$3&lt;=NTBA!$F$19,'Monthly Financials'!$F91*(DS$117/$F$113)*(1+$F$112/$F$114)^DS$115,IF(DS$3&gt;NTBA!$F$19,'Monthly Financials'!$F103*(DS$117/$F$113)*(1+$F$112/$F$114)^DS$115,0)),0)</f>
        <v>0</v>
      </c>
      <c r="DT122" s="1035">
        <f>IF(DT$3&lt;=NTBA!$F$25,IF(DT$3&lt;=NTBA!$F$19,'Monthly Financials'!$F91*(DT$117/$F$113)*(1+$F$112/$F$114)^DT$115,IF(DT$3&gt;NTBA!$F$19,'Monthly Financials'!$F103*(DT$117/$F$113)*(1+$F$112/$F$114)^DT$115,0)),0)</f>
        <v>0</v>
      </c>
      <c r="DU122" s="1035">
        <f>IF(DU$3&lt;=NTBA!$F$25,IF(DU$3&lt;=NTBA!$F$19,'Monthly Financials'!$F91*(DU$117/$F$113)*(1+$F$112/$F$114)^DU$115,IF(DU$3&gt;NTBA!$F$19,'Monthly Financials'!$F103*(DU$117/$F$113)*(1+$F$112/$F$114)^DU$115,0)),0)</f>
        <v>0</v>
      </c>
      <c r="DV122" s="1035">
        <f>IF(DV$3&lt;=NTBA!$F$25,IF(DV$3&lt;=NTBA!$F$19,'Monthly Financials'!$F91*(DV$117/$F$113)*(1+$F$112/$F$114)^DV$115,IF(DV$3&gt;NTBA!$F$19,'Monthly Financials'!$F103*(DV$117/$F$113)*(1+$F$112/$F$114)^DV$115,0)),0)</f>
        <v>0</v>
      </c>
      <c r="DW122" s="1035">
        <f>IF(DW$3&lt;=NTBA!$F$25,IF(DW$3&lt;=NTBA!$F$19,'Monthly Financials'!$F91*(DW$117/$F$113)*(1+$F$112/$F$114)^DW$115,IF(DW$3&gt;NTBA!$F$19,'Monthly Financials'!$F103*(DW$117/$F$113)*(1+$F$112/$F$114)^DW$115,0)),0)</f>
        <v>0</v>
      </c>
      <c r="DX122" s="1035">
        <f>IF(DX$3&lt;=NTBA!$F$25,IF(DX$3&lt;=NTBA!$F$19,'Monthly Financials'!$F91*(DX$117/$F$113)*(1+$F$112/$F$114)^DX$115,IF(DX$3&gt;NTBA!$F$19,'Monthly Financials'!$F103*(DX$117/$F$113)*(1+$F$112/$F$114)^DX$115,0)),0)</f>
        <v>0</v>
      </c>
      <c r="DY122" s="1035">
        <f>IF(DY$3&lt;=NTBA!$F$25,IF(DY$3&lt;=NTBA!$F$19,'Monthly Financials'!$F91*(DY$117/$F$113)*(1+$F$112/$F$114)^DY$115,IF(DY$3&gt;NTBA!$F$19,'Monthly Financials'!$F103*(DY$117/$F$113)*(1+$F$112/$F$114)^DY$115,0)),0)</f>
        <v>0</v>
      </c>
      <c r="DZ122" s="1035">
        <f>IF(DZ$3&lt;=NTBA!$F$25,IF(DZ$3&lt;=NTBA!$F$19,'Monthly Financials'!$F91*(DZ$117/$F$113)*(1+$F$112/$F$114)^DZ$115,IF(DZ$3&gt;NTBA!$F$19,'Monthly Financials'!$F103*(DZ$117/$F$113)*(1+$F$112/$F$114)^DZ$115,0)),0)</f>
        <v>0</v>
      </c>
      <c r="EA122" s="1035">
        <f>IF(EA$3&lt;=NTBA!$F$25,IF(EA$3&lt;=NTBA!$F$19,'Monthly Financials'!$F91*(EA$117/$F$113)*(1+$F$112/$F$114)^EA$115,IF(EA$3&gt;NTBA!$F$19,'Monthly Financials'!$F103*(EA$117/$F$113)*(1+$F$112/$F$114)^EA$115,0)),0)</f>
        <v>0</v>
      </c>
      <c r="EB122" s="1035">
        <f>IF(EB$3&lt;=NTBA!$F$25,IF(EB$3&lt;=NTBA!$F$19,'Monthly Financials'!$F91*(EB$117/$F$113)*(1+$F$112/$F$114)^EB$115,IF(EB$3&gt;NTBA!$F$19,'Monthly Financials'!$F103*(EB$117/$F$113)*(1+$F$112/$F$114)^EB$115,0)),0)</f>
        <v>0</v>
      </c>
      <c r="EC122" s="1035">
        <f>IF(EC$3&lt;=NTBA!$F$25,IF(EC$3&lt;=NTBA!$F$19,'Monthly Financials'!$F91*(EC$117/$F$113)*(1+$F$112/$F$114)^EC$115,IF(EC$3&gt;NTBA!$F$19,'Monthly Financials'!$F103*(EC$117/$F$113)*(1+$F$112/$F$114)^EC$115,0)),0)</f>
        <v>0</v>
      </c>
      <c r="ED122" s="1035">
        <f>IF(ED$3&lt;=NTBA!$F$25,IF(ED$3&lt;=NTBA!$F$19,'Monthly Financials'!$F91*(ED$117/$F$113)*(1+$F$112/$F$114)^ED$115,IF(ED$3&gt;NTBA!$F$19,'Monthly Financials'!$F103*(ED$117/$F$113)*(1+$F$112/$F$114)^ED$115,0)),0)</f>
        <v>0</v>
      </c>
      <c r="EE122" s="1035">
        <f>IF(EE$3&lt;=NTBA!$F$25,IF(EE$3&lt;=NTBA!$F$19,'Monthly Financials'!$F91*(EE$117/$F$113)*(1+$F$112/$F$114)^EE$115,IF(EE$3&gt;NTBA!$F$19,'Monthly Financials'!$F103*(EE$117/$F$113)*(1+$F$112/$F$114)^EE$115,0)),0)</f>
        <v>0</v>
      </c>
      <c r="EF122" s="1035">
        <f>IF(EF$3&lt;=NTBA!$F$25,IF(EF$3&lt;=NTBA!$F$19,'Monthly Financials'!$F91*(EF$117/$F$113)*(1+$F$112/$F$114)^EF$115,IF(EF$3&gt;NTBA!$F$19,'Monthly Financials'!$F103*(EF$117/$F$113)*(1+$F$112/$F$114)^EF$115,0)),0)</f>
        <v>0</v>
      </c>
      <c r="EG122" s="1035">
        <f>IF(EG$3&lt;=NTBA!$F$25,IF(EG$3&lt;=NTBA!$F$19,'Monthly Financials'!$F91*(EG$117/$F$113)*(1+$F$112/$F$114)^EG$115,IF(EG$3&gt;NTBA!$F$19,'Monthly Financials'!$F103*(EG$117/$F$113)*(1+$F$112/$F$114)^EG$115,0)),0)</f>
        <v>0</v>
      </c>
      <c r="EH122" s="1035">
        <f>IF(EH$3&lt;=NTBA!$F$25,IF(EH$3&lt;=NTBA!$F$19,'Monthly Financials'!$F91*(EH$117/$F$113)*(1+$F$112/$F$114)^EH$115,IF(EH$3&gt;NTBA!$F$19,'Monthly Financials'!$F103*(EH$117/$F$113)*(1+$F$112/$F$114)^EH$115,0)),0)</f>
        <v>0</v>
      </c>
    </row>
    <row r="123" spans="2:138" s="840" customFormat="1" ht="15" customHeight="1" outlineLevel="1" x14ac:dyDescent="0.25">
      <c r="E123" s="840" t="str">
        <f>'Monthly Financials'!E92</f>
        <v>Site Mandays Cost</v>
      </c>
      <c r="G123" s="840" t="s">
        <v>330</v>
      </c>
      <c r="H123" s="850">
        <f t="shared" si="65"/>
        <v>83.246000000000066</v>
      </c>
      <c r="J123" s="1035">
        <f>IF(J$3&lt;=NTBA!$F$25,IF(AND(J$3&gt;EOMONTH(NTBA!$F$17,0),J$3&lt;=NTBA!$F$19),'Monthly Financials'!$F92*(1+$F$112/$F$114)^J$115,IF(AND(J$3&gt;NTBA!$F$19,J$3&lt;=NTBA!$F$25),'Monthly Financials'!$F104*(1+$F$112/$F$114)^J$115,0)),0)</f>
        <v>0</v>
      </c>
      <c r="K123" s="1035">
        <f>IF(K$3&lt;=NTBA!$F$25,IF(AND(K$3&gt;EOMONTH(NTBA!$F$17,0),K$3&lt;=NTBA!$F$19),'Monthly Financials'!$F92*(1+$F$112/$F$114)^K$115,IF(AND(K$3&gt;NTBA!$F$19,K$3&lt;=NTBA!$F$25),'Monthly Financials'!$F104*(1+$F$112/$F$114)^K$115,0)),0)</f>
        <v>0</v>
      </c>
      <c r="L123" s="1035">
        <f>IF(L$3&lt;=NTBA!$F$25,IF(AND(L$3&gt;EOMONTH(NTBA!$F$17,0),L$3&lt;=NTBA!$F$19),'Monthly Financials'!$F92*(1+$F$112/$F$114)^L$115,IF(AND(L$3&gt;NTBA!$F$19,L$3&lt;=NTBA!$F$25),'Monthly Financials'!$F104*(1+$F$112/$F$114)^L$115,0)),0)</f>
        <v>0</v>
      </c>
      <c r="M123" s="1035">
        <f>IF(M$3&lt;=NTBA!$F$25,IF(AND(M$3&gt;EOMONTH(NTBA!$F$17,0),M$3&lt;=NTBA!$F$19),'Monthly Financials'!$F92*(1+$F$112/$F$114)^M$115,IF(AND(M$3&gt;NTBA!$F$19,M$3&lt;=NTBA!$F$25),'Monthly Financials'!$F104*(1+$F$112/$F$114)^M$115,0)),0)</f>
        <v>0</v>
      </c>
      <c r="N123" s="1035">
        <f>IF(N$3&lt;=NTBA!$F$25,IF(AND(N$3&gt;EOMONTH(NTBA!$F$17,0),N$3&lt;=NTBA!$F$19),'Monthly Financials'!$F92*(1+$F$112/$F$114)^N$115,IF(AND(N$3&gt;NTBA!$F$19,N$3&lt;=NTBA!$F$25),'Monthly Financials'!$F104*(1+$F$112/$F$114)^N$115,0)),0)</f>
        <v>0</v>
      </c>
      <c r="O123" s="1035">
        <f>IF(O$3&lt;=NTBA!$F$25,IF(AND(O$3&gt;EOMONTH(NTBA!$F$17,0),O$3&lt;=NTBA!$F$19),'Monthly Financials'!$F92*(1+$F$112/$F$114)^O$115,IF(AND(O$3&gt;NTBA!$F$19,O$3&lt;=NTBA!$F$25),'Monthly Financials'!$F104*(1+$F$112/$F$114)^O$115,0)),0)</f>
        <v>0</v>
      </c>
      <c r="P123" s="1035">
        <f>IF(P$3&lt;=NTBA!$F$25,IF(AND(P$3&gt;EOMONTH(NTBA!$F$17,0),P$3&lt;=NTBA!$F$19),'Monthly Financials'!$F92*(1+$F$112/$F$114)^P$115,IF(AND(P$3&gt;NTBA!$F$19,P$3&lt;=NTBA!$F$25),'Monthly Financials'!$F104*(1+$F$112/$F$114)^P$115,0)),0)</f>
        <v>0.77800000000000002</v>
      </c>
      <c r="Q123" s="1035">
        <f>IF(Q$3&lt;=NTBA!$F$25,IF(AND(Q$3&gt;EOMONTH(NTBA!$F$17,0),Q$3&lt;=NTBA!$F$19),'Monthly Financials'!$F92*(1+$F$112/$F$114)^Q$115,IF(AND(Q$3&gt;NTBA!$F$19,Q$3&lt;=NTBA!$F$25),'Monthly Financials'!$F104*(1+$F$112/$F$114)^Q$115,0)),0)</f>
        <v>0.77800000000000002</v>
      </c>
      <c r="R123" s="1035">
        <f>IF(R$3&lt;=NTBA!$F$25,IF(AND(R$3&gt;EOMONTH(NTBA!$F$17,0),R$3&lt;=NTBA!$F$19),'Monthly Financials'!$F92*(1+$F$112/$F$114)^R$115,IF(AND(R$3&gt;NTBA!$F$19,R$3&lt;=NTBA!$F$25),'Monthly Financials'!$F104*(1+$F$112/$F$114)^R$115,0)),0)</f>
        <v>0.77800000000000002</v>
      </c>
      <c r="S123" s="1035">
        <f>IF(S$3&lt;=NTBA!$F$25,IF(AND(S$3&gt;EOMONTH(NTBA!$F$17,0),S$3&lt;=NTBA!$F$19),'Monthly Financials'!$F92*(1+$F$112/$F$114)^S$115,IF(AND(S$3&gt;NTBA!$F$19,S$3&lt;=NTBA!$F$25),'Monthly Financials'!$F104*(1+$F$112/$F$114)^S$115,0)),0)</f>
        <v>0.77800000000000002</v>
      </c>
      <c r="T123" s="1035">
        <f>IF(T$3&lt;=NTBA!$F$25,IF(AND(T$3&gt;EOMONTH(NTBA!$F$17,0),T$3&lt;=NTBA!$F$19),'Monthly Financials'!$F92*(1+$F$112/$F$114)^T$115,IF(AND(T$3&gt;NTBA!$F$19,T$3&lt;=NTBA!$F$25),'Monthly Financials'!$F104*(1+$F$112/$F$114)^T$115,0)),0)</f>
        <v>0.77800000000000002</v>
      </c>
      <c r="U123" s="1035">
        <f>IF(U$3&lt;=NTBA!$F$25,IF(AND(U$3&gt;EOMONTH(NTBA!$F$17,0),U$3&lt;=NTBA!$F$19),'Monthly Financials'!$F92*(1+$F$112/$F$114)^U$115,IF(AND(U$3&gt;NTBA!$F$19,U$3&lt;=NTBA!$F$25),'Monthly Financials'!$F104*(1+$F$112/$F$114)^U$115,0)),0)</f>
        <v>0.77800000000000002</v>
      </c>
      <c r="V123" s="1035">
        <f>IF(V$3&lt;=NTBA!$F$25,IF(AND(V$3&gt;EOMONTH(NTBA!$F$17,0),V$3&lt;=NTBA!$F$19),'Monthly Financials'!$F92*(1+$F$112/$F$114)^V$115,IF(AND(V$3&gt;NTBA!$F$19,V$3&lt;=NTBA!$F$25),'Monthly Financials'!$F104*(1+$F$112/$F$114)^V$115,0)),0)</f>
        <v>0.77800000000000002</v>
      </c>
      <c r="W123" s="1035">
        <f>IF(W$3&lt;=NTBA!$F$25,IF(AND(W$3&gt;EOMONTH(NTBA!$F$17,0),W$3&lt;=NTBA!$F$19),'Monthly Financials'!$F92*(1+$F$112/$F$114)^W$115,IF(AND(W$3&gt;NTBA!$F$19,W$3&lt;=NTBA!$F$25),'Monthly Financials'!$F104*(1+$F$112/$F$114)^W$115,0)),0)</f>
        <v>0.77800000000000002</v>
      </c>
      <c r="X123" s="1035">
        <f>IF(X$3&lt;=NTBA!$F$25,IF(AND(X$3&gt;EOMONTH(NTBA!$F$17,0),X$3&lt;=NTBA!$F$19),'Monthly Financials'!$F92*(1+$F$112/$F$114)^X$115,IF(AND(X$3&gt;NTBA!$F$19,X$3&lt;=NTBA!$F$25),'Monthly Financials'!$F104*(1+$F$112/$F$114)^X$115,0)),0)</f>
        <v>0.77800000000000002</v>
      </c>
      <c r="Y123" s="1035">
        <f>IF(Y$3&lt;=NTBA!$F$25,IF(AND(Y$3&gt;EOMONTH(NTBA!$F$17,0),Y$3&lt;=NTBA!$F$19),'Monthly Financials'!$F92*(1+$F$112/$F$114)^Y$115,IF(AND(Y$3&gt;NTBA!$F$19,Y$3&lt;=NTBA!$F$25),'Monthly Financials'!$F104*(1+$F$112/$F$114)^Y$115,0)),0)</f>
        <v>0.77800000000000002</v>
      </c>
      <c r="Z123" s="1035">
        <f>IF(Z$3&lt;=NTBA!$F$25,IF(AND(Z$3&gt;EOMONTH(NTBA!$F$17,0),Z$3&lt;=NTBA!$F$19),'Monthly Financials'!$F92*(1+$F$112/$F$114)^Z$115,IF(AND(Z$3&gt;NTBA!$F$19,Z$3&lt;=NTBA!$F$25),'Monthly Financials'!$F104*(1+$F$112/$F$114)^Z$115,0)),0)</f>
        <v>0.77800000000000002</v>
      </c>
      <c r="AA123" s="1035">
        <f>IF(AA$3&lt;=NTBA!$F$25,IF(AND(AA$3&gt;EOMONTH(NTBA!$F$17,0),AA$3&lt;=NTBA!$F$19),'Monthly Financials'!$F92*(1+$F$112/$F$114)^AA$115,IF(AND(AA$3&gt;NTBA!$F$19,AA$3&lt;=NTBA!$F$25),'Monthly Financials'!$F104*(1+$F$112/$F$114)^AA$115,0)),0)</f>
        <v>0.77800000000000002</v>
      </c>
      <c r="AB123" s="1035">
        <f>IF(AB$3&lt;=NTBA!$F$25,IF(AND(AB$3&gt;EOMONTH(NTBA!$F$17,0),AB$3&lt;=NTBA!$F$19),'Monthly Financials'!$F92*(1+$F$112/$F$114)^AB$115,IF(AND(AB$3&gt;NTBA!$F$19,AB$3&lt;=NTBA!$F$25),'Monthly Financials'!$F104*(1+$F$112/$F$114)^AB$115,0)),0)</f>
        <v>0.77800000000000002</v>
      </c>
      <c r="AC123" s="1035">
        <f>IF(AC$3&lt;=NTBA!$F$25,IF(AND(AC$3&gt;EOMONTH(NTBA!$F$17,0),AC$3&lt;=NTBA!$F$19),'Monthly Financials'!$F92*(1+$F$112/$F$114)^AC$115,IF(AND(AC$3&gt;NTBA!$F$19,AC$3&lt;=NTBA!$F$25),'Monthly Financials'!$F104*(1+$F$112/$F$114)^AC$115,0)),0)</f>
        <v>0.77800000000000002</v>
      </c>
      <c r="AD123" s="1035">
        <f>IF(AD$3&lt;=NTBA!$F$25,IF(AND(AD$3&gt;EOMONTH(NTBA!$F$17,0),AD$3&lt;=NTBA!$F$19),'Monthly Financials'!$F92*(1+$F$112/$F$114)^AD$115,IF(AND(AD$3&gt;NTBA!$F$19,AD$3&lt;=NTBA!$F$25),'Monthly Financials'!$F104*(1+$F$112/$F$114)^AD$115,0)),0)</f>
        <v>0.77800000000000002</v>
      </c>
      <c r="AE123" s="1035">
        <f>IF(AE$3&lt;=NTBA!$F$25,IF(AND(AE$3&gt;EOMONTH(NTBA!$F$17,0),AE$3&lt;=NTBA!$F$19),'Monthly Financials'!$F92*(1+$F$112/$F$114)^AE$115,IF(AND(AE$3&gt;NTBA!$F$19,AE$3&lt;=NTBA!$F$25),'Monthly Financials'!$F104*(1+$F$112/$F$114)^AE$115,0)),0)</f>
        <v>0.77800000000000002</v>
      </c>
      <c r="AF123" s="1035">
        <f>IF(AF$3&lt;=NTBA!$F$25,IF(AND(AF$3&gt;EOMONTH(NTBA!$F$17,0),AF$3&lt;=NTBA!$F$19),'Monthly Financials'!$F92*(1+$F$112/$F$114)^AF$115,IF(AND(AF$3&gt;NTBA!$F$19,AF$3&lt;=NTBA!$F$25),'Monthly Financials'!$F104*(1+$F$112/$F$114)^AF$115,0)),0)</f>
        <v>0.77800000000000002</v>
      </c>
      <c r="AG123" s="1035">
        <f>IF(AG$3&lt;=NTBA!$F$25,IF(AND(AG$3&gt;EOMONTH(NTBA!$F$17,0),AG$3&lt;=NTBA!$F$19),'Monthly Financials'!$F92*(1+$F$112/$F$114)^AG$115,IF(AND(AG$3&gt;NTBA!$F$19,AG$3&lt;=NTBA!$F$25),'Monthly Financials'!$F104*(1+$F$112/$F$114)^AG$115,0)),0)</f>
        <v>0.77800000000000002</v>
      </c>
      <c r="AH123" s="1035">
        <f>IF(AH$3&lt;=NTBA!$F$25,IF(AND(AH$3&gt;EOMONTH(NTBA!$F$17,0),AH$3&lt;=NTBA!$F$19),'Monthly Financials'!$F92*(1+$F$112/$F$114)^AH$115,IF(AND(AH$3&gt;NTBA!$F$19,AH$3&lt;=NTBA!$F$25),'Monthly Financials'!$F104*(1+$F$112/$F$114)^AH$115,0)),0)</f>
        <v>0.77800000000000002</v>
      </c>
      <c r="AI123" s="1035">
        <f>IF(AI$3&lt;=NTBA!$F$25,IF(AND(AI$3&gt;EOMONTH(NTBA!$F$17,0),AI$3&lt;=NTBA!$F$19),'Monthly Financials'!$F92*(1+$F$112/$F$114)^AI$115,IF(AND(AI$3&gt;NTBA!$F$19,AI$3&lt;=NTBA!$F$25),'Monthly Financials'!$F104*(1+$F$112/$F$114)^AI$115,0)),0)</f>
        <v>0.77800000000000002</v>
      </c>
      <c r="AJ123" s="1035">
        <f>IF(AJ$3&lt;=NTBA!$F$25,IF(AND(AJ$3&gt;EOMONTH(NTBA!$F$17,0),AJ$3&lt;=NTBA!$F$19),'Monthly Financials'!$F92*(1+$F$112/$F$114)^AJ$115,IF(AND(AJ$3&gt;NTBA!$F$19,AJ$3&lt;=NTBA!$F$25),'Monthly Financials'!$F104*(1+$F$112/$F$114)^AJ$115,0)),0)</f>
        <v>0.77800000000000002</v>
      </c>
      <c r="AK123" s="1035">
        <f>IF(AK$3&lt;=NTBA!$F$25,IF(AND(AK$3&gt;EOMONTH(NTBA!$F$17,0),AK$3&lt;=NTBA!$F$19),'Monthly Financials'!$F92*(1+$F$112/$F$114)^AK$115,IF(AND(AK$3&gt;NTBA!$F$19,AK$3&lt;=NTBA!$F$25),'Monthly Financials'!$F104*(1+$F$112/$F$114)^AK$115,0)),0)</f>
        <v>0.77800000000000002</v>
      </c>
      <c r="AL123" s="1035">
        <f>IF(AL$3&lt;=NTBA!$F$25,IF(AND(AL$3&gt;EOMONTH(NTBA!$F$17,0),AL$3&lt;=NTBA!$F$19),'Monthly Financials'!$F92*(1+$F$112/$F$114)^AL$115,IF(AND(AL$3&gt;NTBA!$F$19,AL$3&lt;=NTBA!$F$25),'Monthly Financials'!$F104*(1+$F$112/$F$114)^AL$115,0)),0)</f>
        <v>0.77800000000000002</v>
      </c>
      <c r="AM123" s="1035">
        <f>IF(AM$3&lt;=NTBA!$F$25,IF(AND(AM$3&gt;EOMONTH(NTBA!$F$17,0),AM$3&lt;=NTBA!$F$19),'Monthly Financials'!$F92*(1+$F$112/$F$114)^AM$115,IF(AND(AM$3&gt;NTBA!$F$19,AM$3&lt;=NTBA!$F$25),'Monthly Financials'!$F104*(1+$F$112/$F$114)^AM$115,0)),0)</f>
        <v>0.77800000000000002</v>
      </c>
      <c r="AN123" s="1035">
        <f>IF(AN$3&lt;=NTBA!$F$25,IF(AND(AN$3&gt;EOMONTH(NTBA!$F$17,0),AN$3&lt;=NTBA!$F$19),'Monthly Financials'!$F92*(1+$F$112/$F$114)^AN$115,IF(AND(AN$3&gt;NTBA!$F$19,AN$3&lt;=NTBA!$F$25),'Monthly Financials'!$F104*(1+$F$112/$F$114)^AN$115,0)),0)</f>
        <v>0.77800000000000002</v>
      </c>
      <c r="AO123" s="1035">
        <f>IF(AO$3&lt;=NTBA!$F$25,IF(AND(AO$3&gt;EOMONTH(NTBA!$F$17,0),AO$3&lt;=NTBA!$F$19),'Monthly Financials'!$F92*(1+$F$112/$F$114)^AO$115,IF(AND(AO$3&gt;NTBA!$F$19,AO$3&lt;=NTBA!$F$25),'Monthly Financials'!$F104*(1+$F$112/$F$114)^AO$115,0)),0)</f>
        <v>0.77800000000000002</v>
      </c>
      <c r="AP123" s="1035">
        <f>IF(AP$3&lt;=NTBA!$F$25,IF(AND(AP$3&gt;EOMONTH(NTBA!$F$17,0),AP$3&lt;=NTBA!$F$19),'Monthly Financials'!$F92*(1+$F$112/$F$114)^AP$115,IF(AND(AP$3&gt;NTBA!$F$19,AP$3&lt;=NTBA!$F$25),'Monthly Financials'!$F104*(1+$F$112/$F$114)^AP$115,0)),0)</f>
        <v>0.77800000000000002</v>
      </c>
      <c r="AQ123" s="1035">
        <f>IF(AQ$3&lt;=NTBA!$F$25,IF(AND(AQ$3&gt;EOMONTH(NTBA!$F$17,0),AQ$3&lt;=NTBA!$F$19),'Monthly Financials'!$F92*(1+$F$112/$F$114)^AQ$115,IF(AND(AQ$3&gt;NTBA!$F$19,AQ$3&lt;=NTBA!$F$25),'Monthly Financials'!$F104*(1+$F$112/$F$114)^AQ$115,0)),0)</f>
        <v>0.77800000000000002</v>
      </c>
      <c r="AR123" s="1035">
        <f>IF(AR$3&lt;=NTBA!$F$25,IF(AND(AR$3&gt;EOMONTH(NTBA!$F$17,0),AR$3&lt;=NTBA!$F$19),'Monthly Financials'!$F92*(1+$F$112/$F$114)^AR$115,IF(AND(AR$3&gt;NTBA!$F$19,AR$3&lt;=NTBA!$F$25),'Monthly Financials'!$F104*(1+$F$112/$F$114)^AR$115,0)),0)</f>
        <v>0.77800000000000002</v>
      </c>
      <c r="AS123" s="1035">
        <f>IF(AS$3&lt;=NTBA!$F$25,IF(AND(AS$3&gt;EOMONTH(NTBA!$F$17,0),AS$3&lt;=NTBA!$F$19),'Monthly Financials'!$F92*(1+$F$112/$F$114)^AS$115,IF(AND(AS$3&gt;NTBA!$F$19,AS$3&lt;=NTBA!$F$25),'Monthly Financials'!$F104*(1+$F$112/$F$114)^AS$115,0)),0)</f>
        <v>0.77800000000000002</v>
      </c>
      <c r="AT123" s="1035">
        <f>IF(AT$3&lt;=NTBA!$F$25,IF(AND(AT$3&gt;EOMONTH(NTBA!$F$17,0),AT$3&lt;=NTBA!$F$19),'Monthly Financials'!$F92*(1+$F$112/$F$114)^AT$115,IF(AND(AT$3&gt;NTBA!$F$19,AT$3&lt;=NTBA!$F$25),'Monthly Financials'!$F104*(1+$F$112/$F$114)^AT$115,0)),0)</f>
        <v>0.77800000000000002</v>
      </c>
      <c r="AU123" s="1035">
        <f>IF(AU$3&lt;=NTBA!$F$25,IF(AND(AU$3&gt;EOMONTH(NTBA!$F$17,0),AU$3&lt;=NTBA!$F$19),'Monthly Financials'!$F92*(1+$F$112/$F$114)^AU$115,IF(AND(AU$3&gt;NTBA!$F$19,AU$3&lt;=NTBA!$F$25),'Monthly Financials'!$F104*(1+$F$112/$F$114)^AU$115,0)),0)</f>
        <v>0.77800000000000002</v>
      </c>
      <c r="AV123" s="1035">
        <f>IF(AV$3&lt;=NTBA!$F$25,IF(AND(AV$3&gt;EOMONTH(NTBA!$F$17,0),AV$3&lt;=NTBA!$F$19),'Monthly Financials'!$F92*(1+$F$112/$F$114)^AV$115,IF(AND(AV$3&gt;NTBA!$F$19,AV$3&lt;=NTBA!$F$25),'Monthly Financials'!$F104*(1+$F$112/$F$114)^AV$115,0)),0)</f>
        <v>0.77800000000000002</v>
      </c>
      <c r="AW123" s="1035">
        <f>IF(AW$3&lt;=NTBA!$F$25,IF(AND(AW$3&gt;EOMONTH(NTBA!$F$17,0),AW$3&lt;=NTBA!$F$19),'Monthly Financials'!$F92*(1+$F$112/$F$114)^AW$115,IF(AND(AW$3&gt;NTBA!$F$19,AW$3&lt;=NTBA!$F$25),'Monthly Financials'!$F104*(1+$F$112/$F$114)^AW$115,0)),0)</f>
        <v>0.77800000000000002</v>
      </c>
      <c r="AX123" s="1035">
        <f>IF(AX$3&lt;=NTBA!$F$25,IF(AND(AX$3&gt;EOMONTH(NTBA!$F$17,0),AX$3&lt;=NTBA!$F$19),'Monthly Financials'!$F92*(1+$F$112/$F$114)^AX$115,IF(AND(AX$3&gt;NTBA!$F$19,AX$3&lt;=NTBA!$F$25),'Monthly Financials'!$F104*(1+$F$112/$F$114)^AX$115,0)),0)</f>
        <v>0.77800000000000002</v>
      </c>
      <c r="AY123" s="1035">
        <f>IF(AY$3&lt;=NTBA!$F$25,IF(AND(AY$3&gt;EOMONTH(NTBA!$F$17,0),AY$3&lt;=NTBA!$F$19),'Monthly Financials'!$F92*(1+$F$112/$F$114)^AY$115,IF(AND(AY$3&gt;NTBA!$F$19,AY$3&lt;=NTBA!$F$25),'Monthly Financials'!$F104*(1+$F$112/$F$114)^AY$115,0)),0)</f>
        <v>0.77800000000000002</v>
      </c>
      <c r="AZ123" s="1035">
        <f>IF(AZ$3&lt;=NTBA!$F$25,IF(AND(AZ$3&gt;EOMONTH(NTBA!$F$17,0),AZ$3&lt;=NTBA!$F$19),'Monthly Financials'!$F92*(1+$F$112/$F$114)^AZ$115,IF(AND(AZ$3&gt;NTBA!$F$19,AZ$3&lt;=NTBA!$F$25),'Monthly Financials'!$F104*(1+$F$112/$F$114)^AZ$115,0)),0)</f>
        <v>0.77800000000000002</v>
      </c>
      <c r="BA123" s="1035">
        <f>IF(BA$3&lt;=NTBA!$F$25,IF(AND(BA$3&gt;EOMONTH(NTBA!$F$17,0),BA$3&lt;=NTBA!$F$19),'Monthly Financials'!$F92*(1+$F$112/$F$114)^BA$115,IF(AND(BA$3&gt;NTBA!$F$19,BA$3&lt;=NTBA!$F$25),'Monthly Financials'!$F104*(1+$F$112/$F$114)^BA$115,0)),0)</f>
        <v>0.77800000000000002</v>
      </c>
      <c r="BB123" s="1035">
        <f>IF(BB$3&lt;=NTBA!$F$25,IF(AND(BB$3&gt;EOMONTH(NTBA!$F$17,0),BB$3&lt;=NTBA!$F$19),'Monthly Financials'!$F92*(1+$F$112/$F$114)^BB$115,IF(AND(BB$3&gt;NTBA!$F$19,BB$3&lt;=NTBA!$F$25),'Monthly Financials'!$F104*(1+$F$112/$F$114)^BB$115,0)),0)</f>
        <v>0.77800000000000002</v>
      </c>
      <c r="BC123" s="1035">
        <f>IF(BC$3&lt;=NTBA!$F$25,IF(AND(BC$3&gt;EOMONTH(NTBA!$F$17,0),BC$3&lt;=NTBA!$F$19),'Monthly Financials'!$F92*(1+$F$112/$F$114)^BC$115,IF(AND(BC$3&gt;NTBA!$F$19,BC$3&lt;=NTBA!$F$25),'Monthly Financials'!$F104*(1+$F$112/$F$114)^BC$115,0)),0)</f>
        <v>0.77800000000000002</v>
      </c>
      <c r="BD123" s="1035">
        <f>IF(BD$3&lt;=NTBA!$F$25,IF(AND(BD$3&gt;EOMONTH(NTBA!$F$17,0),BD$3&lt;=NTBA!$F$19),'Monthly Financials'!$F92*(1+$F$112/$F$114)^BD$115,IF(AND(BD$3&gt;NTBA!$F$19,BD$3&lt;=NTBA!$F$25),'Monthly Financials'!$F104*(1+$F$112/$F$114)^BD$115,0)),0)</f>
        <v>0.77800000000000002</v>
      </c>
      <c r="BE123" s="1035">
        <f>IF(BE$3&lt;=NTBA!$F$25,IF(AND(BE$3&gt;EOMONTH(NTBA!$F$17,0),BE$3&lt;=NTBA!$F$19),'Monthly Financials'!$F92*(1+$F$112/$F$114)^BE$115,IF(AND(BE$3&gt;NTBA!$F$19,BE$3&lt;=NTBA!$F$25),'Monthly Financials'!$F104*(1+$F$112/$F$114)^BE$115,0)),0)</f>
        <v>0.77800000000000002</v>
      </c>
      <c r="BF123" s="1035">
        <f>IF(BF$3&lt;=NTBA!$F$25,IF(AND(BF$3&gt;EOMONTH(NTBA!$F$17,0),BF$3&lt;=NTBA!$F$19),'Monthly Financials'!$F92*(1+$F$112/$F$114)^BF$115,IF(AND(BF$3&gt;NTBA!$F$19,BF$3&lt;=NTBA!$F$25),'Monthly Financials'!$F104*(1+$F$112/$F$114)^BF$115,0)),0)</f>
        <v>0.77800000000000002</v>
      </c>
      <c r="BG123" s="1035">
        <f>IF(BG$3&lt;=NTBA!$F$25,IF(AND(BG$3&gt;EOMONTH(NTBA!$F$17,0),BG$3&lt;=NTBA!$F$19),'Monthly Financials'!$F92*(1+$F$112/$F$114)^BG$115,IF(AND(BG$3&gt;NTBA!$F$19,BG$3&lt;=NTBA!$F$25),'Monthly Financials'!$F104*(1+$F$112/$F$114)^BG$115,0)),0)</f>
        <v>0.77800000000000002</v>
      </c>
      <c r="BH123" s="1035">
        <f>IF(BH$3&lt;=NTBA!$F$25,IF(AND(BH$3&gt;EOMONTH(NTBA!$F$17,0),BH$3&lt;=NTBA!$F$19),'Monthly Financials'!$F92*(1+$F$112/$F$114)^BH$115,IF(AND(BH$3&gt;NTBA!$F$19,BH$3&lt;=NTBA!$F$25),'Monthly Financials'!$F104*(1+$F$112/$F$114)^BH$115,0)),0)</f>
        <v>0.77800000000000002</v>
      </c>
      <c r="BI123" s="1035">
        <f>IF(BI$3&lt;=NTBA!$F$25,IF(AND(BI$3&gt;EOMONTH(NTBA!$F$17,0),BI$3&lt;=NTBA!$F$19),'Monthly Financials'!$F92*(1+$F$112/$F$114)^BI$115,IF(AND(BI$3&gt;NTBA!$F$19,BI$3&lt;=NTBA!$F$25),'Monthly Financials'!$F104*(1+$F$112/$F$114)^BI$115,0)),0)</f>
        <v>0.77800000000000002</v>
      </c>
      <c r="BJ123" s="1035">
        <f>IF(BJ$3&lt;=NTBA!$F$25,IF(AND(BJ$3&gt;EOMONTH(NTBA!$F$17,0),BJ$3&lt;=NTBA!$F$19),'Monthly Financials'!$F92*(1+$F$112/$F$114)^BJ$115,IF(AND(BJ$3&gt;NTBA!$F$19,BJ$3&lt;=NTBA!$F$25),'Monthly Financials'!$F104*(1+$F$112/$F$114)^BJ$115,0)),0)</f>
        <v>0.77800000000000002</v>
      </c>
      <c r="BK123" s="1035">
        <f>IF(BK$3&lt;=NTBA!$F$25,IF(AND(BK$3&gt;EOMONTH(NTBA!$F$17,0),BK$3&lt;=NTBA!$F$19),'Monthly Financials'!$F92*(1+$F$112/$F$114)^BK$115,IF(AND(BK$3&gt;NTBA!$F$19,BK$3&lt;=NTBA!$F$25),'Monthly Financials'!$F104*(1+$F$112/$F$114)^BK$115,0)),0)</f>
        <v>0.77800000000000002</v>
      </c>
      <c r="BL123" s="1035">
        <f>IF(BL$3&lt;=NTBA!$F$25,IF(AND(BL$3&gt;EOMONTH(NTBA!$F$17,0),BL$3&lt;=NTBA!$F$19),'Monthly Financials'!$F92*(1+$F$112/$F$114)^BL$115,IF(AND(BL$3&gt;NTBA!$F$19,BL$3&lt;=NTBA!$F$25),'Monthly Financials'!$F104*(1+$F$112/$F$114)^BL$115,0)),0)</f>
        <v>0.77800000000000002</v>
      </c>
      <c r="BM123" s="1035">
        <f>IF(BM$3&lt;=NTBA!$F$25,IF(AND(BM$3&gt;EOMONTH(NTBA!$F$17,0),BM$3&lt;=NTBA!$F$19),'Monthly Financials'!$F92*(1+$F$112/$F$114)^BM$115,IF(AND(BM$3&gt;NTBA!$F$19,BM$3&lt;=NTBA!$F$25),'Monthly Financials'!$F104*(1+$F$112/$F$114)^BM$115,0)),0)</f>
        <v>0.77800000000000002</v>
      </c>
      <c r="BN123" s="1035">
        <f>IF(BN$3&lt;=NTBA!$F$25,IF(AND(BN$3&gt;EOMONTH(NTBA!$F$17,0),BN$3&lt;=NTBA!$F$19),'Monthly Financials'!$F92*(1+$F$112/$F$114)^BN$115,IF(AND(BN$3&gt;NTBA!$F$19,BN$3&lt;=NTBA!$F$25),'Monthly Financials'!$F104*(1+$F$112/$F$114)^BN$115,0)),0)</f>
        <v>0.77800000000000002</v>
      </c>
      <c r="BO123" s="1035">
        <f>IF(BO$3&lt;=NTBA!$F$25,IF(AND(BO$3&gt;EOMONTH(NTBA!$F$17,0),BO$3&lt;=NTBA!$F$19),'Monthly Financials'!$F92*(1+$F$112/$F$114)^BO$115,IF(AND(BO$3&gt;NTBA!$F$19,BO$3&lt;=NTBA!$F$25),'Monthly Financials'!$F104*(1+$F$112/$F$114)^BO$115,0)),0)</f>
        <v>0.77800000000000002</v>
      </c>
      <c r="BP123" s="1035">
        <f>IF(BP$3&lt;=NTBA!$F$25,IF(AND(BP$3&gt;EOMONTH(NTBA!$F$17,0),BP$3&lt;=NTBA!$F$19),'Monthly Financials'!$F92*(1+$F$112/$F$114)^BP$115,IF(AND(BP$3&gt;NTBA!$F$19,BP$3&lt;=NTBA!$F$25),'Monthly Financials'!$F104*(1+$F$112/$F$114)^BP$115,0)),0)</f>
        <v>0.77800000000000002</v>
      </c>
      <c r="BQ123" s="1035">
        <f>IF(BQ$3&lt;=NTBA!$F$25,IF(AND(BQ$3&gt;EOMONTH(NTBA!$F$17,0),BQ$3&lt;=NTBA!$F$19),'Monthly Financials'!$F92*(1+$F$112/$F$114)^BQ$115,IF(AND(BQ$3&gt;NTBA!$F$19,BQ$3&lt;=NTBA!$F$25),'Monthly Financials'!$F104*(1+$F$112/$F$114)^BQ$115,0)),0)</f>
        <v>0.77800000000000002</v>
      </c>
      <c r="BR123" s="1035">
        <f>IF(BR$3&lt;=NTBA!$F$25,IF(AND(BR$3&gt;EOMONTH(NTBA!$F$17,0),BR$3&lt;=NTBA!$F$19),'Monthly Financials'!$F92*(1+$F$112/$F$114)^BR$115,IF(AND(BR$3&gt;NTBA!$F$19,BR$3&lt;=NTBA!$F$25),'Monthly Financials'!$F104*(1+$F$112/$F$114)^BR$115,0)),0)</f>
        <v>0.77800000000000002</v>
      </c>
      <c r="BS123" s="1035">
        <f>IF(BS$3&lt;=NTBA!$F$25,IF(AND(BS$3&gt;EOMONTH(NTBA!$F$17,0),BS$3&lt;=NTBA!$F$19),'Monthly Financials'!$F92*(1+$F$112/$F$114)^BS$115,IF(AND(BS$3&gt;NTBA!$F$19,BS$3&lt;=NTBA!$F$25),'Monthly Financials'!$F104*(1+$F$112/$F$114)^BS$115,0)),0)</f>
        <v>0.77800000000000002</v>
      </c>
      <c r="BT123" s="1035">
        <f>IF(BT$3&lt;=NTBA!$F$25,IF(AND(BT$3&gt;EOMONTH(NTBA!$F$17,0),BT$3&lt;=NTBA!$F$19),'Monthly Financials'!$F92*(1+$F$112/$F$114)^BT$115,IF(AND(BT$3&gt;NTBA!$F$19,BT$3&lt;=NTBA!$F$25),'Monthly Financials'!$F104*(1+$F$112/$F$114)^BT$115,0)),0)</f>
        <v>0.77800000000000002</v>
      </c>
      <c r="BU123" s="1035">
        <f>IF(BU$3&lt;=NTBA!$F$25,IF(AND(BU$3&gt;EOMONTH(NTBA!$F$17,0),BU$3&lt;=NTBA!$F$19),'Monthly Financials'!$F92*(1+$F$112/$F$114)^BU$115,IF(AND(BU$3&gt;NTBA!$F$19,BU$3&lt;=NTBA!$F$25),'Monthly Financials'!$F104*(1+$F$112/$F$114)^BU$115,0)),0)</f>
        <v>0.77800000000000002</v>
      </c>
      <c r="BV123" s="1035">
        <f>IF(BV$3&lt;=NTBA!$F$25,IF(AND(BV$3&gt;EOMONTH(NTBA!$F$17,0),BV$3&lt;=NTBA!$F$19),'Monthly Financials'!$F92*(1+$F$112/$F$114)^BV$115,IF(AND(BV$3&gt;NTBA!$F$19,BV$3&lt;=NTBA!$F$25),'Monthly Financials'!$F104*(1+$F$112/$F$114)^BV$115,0)),0)</f>
        <v>0.77800000000000002</v>
      </c>
      <c r="BW123" s="1035">
        <f>IF(BW$3&lt;=NTBA!$F$25,IF(AND(BW$3&gt;EOMONTH(NTBA!$F$17,0),BW$3&lt;=NTBA!$F$19),'Monthly Financials'!$F92*(1+$F$112/$F$114)^BW$115,IF(AND(BW$3&gt;NTBA!$F$19,BW$3&lt;=NTBA!$F$25),'Monthly Financials'!$F104*(1+$F$112/$F$114)^BW$115,0)),0)</f>
        <v>0.77800000000000002</v>
      </c>
      <c r="BX123" s="1035">
        <f>IF(BX$3&lt;=NTBA!$F$25,IF(AND(BX$3&gt;EOMONTH(NTBA!$F$17,0),BX$3&lt;=NTBA!$F$19),'Monthly Financials'!$F92*(1+$F$112/$F$114)^BX$115,IF(AND(BX$3&gt;NTBA!$F$19,BX$3&lt;=NTBA!$F$25),'Monthly Financials'!$F104*(1+$F$112/$F$114)^BX$115,0)),0)</f>
        <v>0.77800000000000002</v>
      </c>
      <c r="BY123" s="1035">
        <f>IF(BY$3&lt;=NTBA!$F$25,IF(AND(BY$3&gt;EOMONTH(NTBA!$F$17,0),BY$3&lt;=NTBA!$F$19),'Monthly Financials'!$F92*(1+$F$112/$F$114)^BY$115,IF(AND(BY$3&gt;NTBA!$F$19,BY$3&lt;=NTBA!$F$25),'Monthly Financials'!$F104*(1+$F$112/$F$114)^BY$115,0)),0)</f>
        <v>0.77800000000000002</v>
      </c>
      <c r="BZ123" s="1035">
        <f>IF(BZ$3&lt;=NTBA!$F$25,IF(AND(BZ$3&gt;EOMONTH(NTBA!$F$17,0),BZ$3&lt;=NTBA!$F$19),'Monthly Financials'!$F92*(1+$F$112/$F$114)^BZ$115,IF(AND(BZ$3&gt;NTBA!$F$19,BZ$3&lt;=NTBA!$F$25),'Monthly Financials'!$F104*(1+$F$112/$F$114)^BZ$115,0)),0)</f>
        <v>0.77800000000000002</v>
      </c>
      <c r="CA123" s="1035">
        <f>IF(CA$3&lt;=NTBA!$F$25,IF(AND(CA$3&gt;EOMONTH(NTBA!$F$17,0),CA$3&lt;=NTBA!$F$19),'Monthly Financials'!$F92*(1+$F$112/$F$114)^CA$115,IF(AND(CA$3&gt;NTBA!$F$19,CA$3&lt;=NTBA!$F$25),'Monthly Financials'!$F104*(1+$F$112/$F$114)^CA$115,0)),0)</f>
        <v>0.77800000000000002</v>
      </c>
      <c r="CB123" s="1035">
        <f>IF(CB$3&lt;=NTBA!$F$25,IF(AND(CB$3&gt;EOMONTH(NTBA!$F$17,0),CB$3&lt;=NTBA!$F$19),'Monthly Financials'!$F92*(1+$F$112/$F$114)^CB$115,IF(AND(CB$3&gt;NTBA!$F$19,CB$3&lt;=NTBA!$F$25),'Monthly Financials'!$F104*(1+$F$112/$F$114)^CB$115,0)),0)</f>
        <v>0.77800000000000002</v>
      </c>
      <c r="CC123" s="1035">
        <f>IF(CC$3&lt;=NTBA!$F$25,IF(AND(CC$3&gt;EOMONTH(NTBA!$F$17,0),CC$3&lt;=NTBA!$F$19),'Monthly Financials'!$F92*(1+$F$112/$F$114)^CC$115,IF(AND(CC$3&gt;NTBA!$F$19,CC$3&lt;=NTBA!$F$25),'Monthly Financials'!$F104*(1+$F$112/$F$114)^CC$115,0)),0)</f>
        <v>0.77800000000000002</v>
      </c>
      <c r="CD123" s="1035">
        <f>IF(CD$3&lt;=NTBA!$F$25,IF(AND(CD$3&gt;EOMONTH(NTBA!$F$17,0),CD$3&lt;=NTBA!$F$19),'Monthly Financials'!$F92*(1+$F$112/$F$114)^CD$115,IF(AND(CD$3&gt;NTBA!$F$19,CD$3&lt;=NTBA!$F$25),'Monthly Financials'!$F104*(1+$F$112/$F$114)^CD$115,0)),0)</f>
        <v>0.77800000000000002</v>
      </c>
      <c r="CE123" s="1035">
        <f>IF(CE$3&lt;=NTBA!$F$25,IF(AND(CE$3&gt;EOMONTH(NTBA!$F$17,0),CE$3&lt;=NTBA!$F$19),'Monthly Financials'!$F92*(1+$F$112/$F$114)^CE$115,IF(AND(CE$3&gt;NTBA!$F$19,CE$3&lt;=NTBA!$F$25),'Monthly Financials'!$F104*(1+$F$112/$F$114)^CE$115,0)),0)</f>
        <v>0.77800000000000002</v>
      </c>
      <c r="CF123" s="1035">
        <f>IF(CF$3&lt;=NTBA!$F$25,IF(AND(CF$3&gt;EOMONTH(NTBA!$F$17,0),CF$3&lt;=NTBA!$F$19),'Monthly Financials'!$F92*(1+$F$112/$F$114)^CF$115,IF(AND(CF$3&gt;NTBA!$F$19,CF$3&lt;=NTBA!$F$25),'Monthly Financials'!$F104*(1+$F$112/$F$114)^CF$115,0)),0)</f>
        <v>0.77800000000000002</v>
      </c>
      <c r="CG123" s="1035">
        <f>IF(CG$3&lt;=NTBA!$F$25,IF(AND(CG$3&gt;EOMONTH(NTBA!$F$17,0),CG$3&lt;=NTBA!$F$19),'Monthly Financials'!$F92*(1+$F$112/$F$114)^CG$115,IF(AND(CG$3&gt;NTBA!$F$19,CG$3&lt;=NTBA!$F$25),'Monthly Financials'!$F104*(1+$F$112/$F$114)^CG$115,0)),0)</f>
        <v>0.77800000000000002</v>
      </c>
      <c r="CH123" s="1035">
        <f>IF(CH$3&lt;=NTBA!$F$25,IF(AND(CH$3&gt;EOMONTH(NTBA!$F$17,0),CH$3&lt;=NTBA!$F$19),'Monthly Financials'!$F92*(1+$F$112/$F$114)^CH$115,IF(AND(CH$3&gt;NTBA!$F$19,CH$3&lt;=NTBA!$F$25),'Monthly Financials'!$F104*(1+$F$112/$F$114)^CH$115,0)),0)</f>
        <v>0.77800000000000002</v>
      </c>
      <c r="CI123" s="1035">
        <f>IF(CI$3&lt;=NTBA!$F$25,IF(AND(CI$3&gt;EOMONTH(NTBA!$F$17,0),CI$3&lt;=NTBA!$F$19),'Monthly Financials'!$F92*(1+$F$112/$F$114)^CI$115,IF(AND(CI$3&gt;NTBA!$F$19,CI$3&lt;=NTBA!$F$25),'Monthly Financials'!$F104*(1+$F$112/$F$114)^CI$115,0)),0)</f>
        <v>0.77800000000000002</v>
      </c>
      <c r="CJ123" s="1035">
        <f>IF(CJ$3&lt;=NTBA!$F$25,IF(AND(CJ$3&gt;EOMONTH(NTBA!$F$17,0),CJ$3&lt;=NTBA!$F$19),'Monthly Financials'!$F92*(1+$F$112/$F$114)^CJ$115,IF(AND(CJ$3&gt;NTBA!$F$19,CJ$3&lt;=NTBA!$F$25),'Monthly Financials'!$F104*(1+$F$112/$F$114)^CJ$115,0)),0)</f>
        <v>0.77800000000000002</v>
      </c>
      <c r="CK123" s="1035">
        <f>IF(CK$3&lt;=NTBA!$F$25,IF(AND(CK$3&gt;EOMONTH(NTBA!$F$17,0),CK$3&lt;=NTBA!$F$19),'Monthly Financials'!$F92*(1+$F$112/$F$114)^CK$115,IF(AND(CK$3&gt;NTBA!$F$19,CK$3&lt;=NTBA!$F$25),'Monthly Financials'!$F104*(1+$F$112/$F$114)^CK$115,0)),0)</f>
        <v>0.77800000000000002</v>
      </c>
      <c r="CL123" s="1035">
        <f>IF(CL$3&lt;=NTBA!$F$25,IF(AND(CL$3&gt;EOMONTH(NTBA!$F$17,0),CL$3&lt;=NTBA!$F$19),'Monthly Financials'!$F92*(1+$F$112/$F$114)^CL$115,IF(AND(CL$3&gt;NTBA!$F$19,CL$3&lt;=NTBA!$F$25),'Monthly Financials'!$F104*(1+$F$112/$F$114)^CL$115,0)),0)</f>
        <v>0.77800000000000002</v>
      </c>
      <c r="CM123" s="1035">
        <f>IF(CM$3&lt;=NTBA!$F$25,IF(AND(CM$3&gt;EOMONTH(NTBA!$F$17,0),CM$3&lt;=NTBA!$F$19),'Monthly Financials'!$F92*(1+$F$112/$F$114)^CM$115,IF(AND(CM$3&gt;NTBA!$F$19,CM$3&lt;=NTBA!$F$25),'Monthly Financials'!$F104*(1+$F$112/$F$114)^CM$115,0)),0)</f>
        <v>0.77800000000000002</v>
      </c>
      <c r="CN123" s="1035">
        <f>IF(CN$3&lt;=NTBA!$F$25,IF(AND(CN$3&gt;EOMONTH(NTBA!$F$17,0),CN$3&lt;=NTBA!$F$19),'Monthly Financials'!$F92*(1+$F$112/$F$114)^CN$115,IF(AND(CN$3&gt;NTBA!$F$19,CN$3&lt;=NTBA!$F$25),'Monthly Financials'!$F104*(1+$F$112/$F$114)^CN$115,0)),0)</f>
        <v>0.77800000000000002</v>
      </c>
      <c r="CO123" s="1035">
        <f>IF(CO$3&lt;=NTBA!$F$25,IF(AND(CO$3&gt;EOMONTH(NTBA!$F$17,0),CO$3&lt;=NTBA!$F$19),'Monthly Financials'!$F92*(1+$F$112/$F$114)^CO$115,IF(AND(CO$3&gt;NTBA!$F$19,CO$3&lt;=NTBA!$F$25),'Monthly Financials'!$F104*(1+$F$112/$F$114)^CO$115,0)),0)</f>
        <v>0.77800000000000002</v>
      </c>
      <c r="CP123" s="1035">
        <f>IF(CP$3&lt;=NTBA!$F$25,IF(AND(CP$3&gt;EOMONTH(NTBA!$F$17,0),CP$3&lt;=NTBA!$F$19),'Monthly Financials'!$F92*(1+$F$112/$F$114)^CP$115,IF(AND(CP$3&gt;NTBA!$F$19,CP$3&lt;=NTBA!$F$25),'Monthly Financials'!$F104*(1+$F$112/$F$114)^CP$115,0)),0)</f>
        <v>0.77800000000000002</v>
      </c>
      <c r="CQ123" s="1035">
        <f>IF(CQ$3&lt;=NTBA!$F$25,IF(AND(CQ$3&gt;EOMONTH(NTBA!$F$17,0),CQ$3&lt;=NTBA!$F$19),'Monthly Financials'!$F92*(1+$F$112/$F$114)^CQ$115,IF(AND(CQ$3&gt;NTBA!$F$19,CQ$3&lt;=NTBA!$F$25),'Monthly Financials'!$F104*(1+$F$112/$F$114)^CQ$115,0)),0)</f>
        <v>0.77800000000000002</v>
      </c>
      <c r="CR123" s="1035">
        <f>IF(CR$3&lt;=NTBA!$F$25,IF(AND(CR$3&gt;EOMONTH(NTBA!$F$17,0),CR$3&lt;=NTBA!$F$19),'Monthly Financials'!$F92*(1+$F$112/$F$114)^CR$115,IF(AND(CR$3&gt;NTBA!$F$19,CR$3&lt;=NTBA!$F$25),'Monthly Financials'!$F104*(1+$F$112/$F$114)^CR$115,0)),0)</f>
        <v>0.77800000000000002</v>
      </c>
      <c r="CS123" s="1035">
        <f>IF(CS$3&lt;=NTBA!$F$25,IF(AND(CS$3&gt;EOMONTH(NTBA!$F$17,0),CS$3&lt;=NTBA!$F$19),'Monthly Financials'!$F92*(1+$F$112/$F$114)^CS$115,IF(AND(CS$3&gt;NTBA!$F$19,CS$3&lt;=NTBA!$F$25),'Monthly Financials'!$F104*(1+$F$112/$F$114)^CS$115,0)),0)</f>
        <v>0.77800000000000002</v>
      </c>
      <c r="CT123" s="1035">
        <f>IF(CT$3&lt;=NTBA!$F$25,IF(AND(CT$3&gt;EOMONTH(NTBA!$F$17,0),CT$3&lt;=NTBA!$F$19),'Monthly Financials'!$F92*(1+$F$112/$F$114)^CT$115,IF(AND(CT$3&gt;NTBA!$F$19,CT$3&lt;=NTBA!$F$25),'Monthly Financials'!$F104*(1+$F$112/$F$114)^CT$115,0)),0)</f>
        <v>0.77800000000000002</v>
      </c>
      <c r="CU123" s="1035">
        <f>IF(CU$3&lt;=NTBA!$F$25,IF(AND(CU$3&gt;EOMONTH(NTBA!$F$17,0),CU$3&lt;=NTBA!$F$19),'Monthly Financials'!$F92*(1+$F$112/$F$114)^CU$115,IF(AND(CU$3&gt;NTBA!$F$19,CU$3&lt;=NTBA!$F$25),'Monthly Financials'!$F104*(1+$F$112/$F$114)^CU$115,0)),0)</f>
        <v>0.77800000000000002</v>
      </c>
      <c r="CV123" s="1035">
        <f>IF(CV$3&lt;=NTBA!$F$25,IF(AND(CV$3&gt;EOMONTH(NTBA!$F$17,0),CV$3&lt;=NTBA!$F$19),'Monthly Financials'!$F92*(1+$F$112/$F$114)^CV$115,IF(AND(CV$3&gt;NTBA!$F$19,CV$3&lt;=NTBA!$F$25),'Monthly Financials'!$F104*(1+$F$112/$F$114)^CV$115,0)),0)</f>
        <v>0.77800000000000002</v>
      </c>
      <c r="CW123" s="1035">
        <f>IF(CW$3&lt;=NTBA!$F$25,IF(AND(CW$3&gt;EOMONTH(NTBA!$F$17,0),CW$3&lt;=NTBA!$F$19),'Monthly Financials'!$F92*(1+$F$112/$F$114)^CW$115,IF(AND(CW$3&gt;NTBA!$F$19,CW$3&lt;=NTBA!$F$25),'Monthly Financials'!$F104*(1+$F$112/$F$114)^CW$115,0)),0)</f>
        <v>0.77800000000000002</v>
      </c>
      <c r="CX123" s="1035">
        <f>IF(CX$3&lt;=NTBA!$F$25,IF(AND(CX$3&gt;EOMONTH(NTBA!$F$17,0),CX$3&lt;=NTBA!$F$19),'Monthly Financials'!$F92*(1+$F$112/$F$114)^CX$115,IF(AND(CX$3&gt;NTBA!$F$19,CX$3&lt;=NTBA!$F$25),'Monthly Financials'!$F104*(1+$F$112/$F$114)^CX$115,0)),0)</f>
        <v>0.77800000000000002</v>
      </c>
      <c r="CY123" s="1035">
        <f>IF(CY$3&lt;=NTBA!$F$25,IF(AND(CY$3&gt;EOMONTH(NTBA!$F$17,0),CY$3&lt;=NTBA!$F$19),'Monthly Financials'!$F92*(1+$F$112/$F$114)^CY$115,IF(AND(CY$3&gt;NTBA!$F$19,CY$3&lt;=NTBA!$F$25),'Monthly Financials'!$F104*(1+$F$112/$F$114)^CY$115,0)),0)</f>
        <v>0.77800000000000002</v>
      </c>
      <c r="CZ123" s="1035">
        <f>IF(CZ$3&lt;=NTBA!$F$25,IF(AND(CZ$3&gt;EOMONTH(NTBA!$F$17,0),CZ$3&lt;=NTBA!$F$19),'Monthly Financials'!$F92*(1+$F$112/$F$114)^CZ$115,IF(AND(CZ$3&gt;NTBA!$F$19,CZ$3&lt;=NTBA!$F$25),'Monthly Financials'!$F104*(1+$F$112/$F$114)^CZ$115,0)),0)</f>
        <v>0.77800000000000002</v>
      </c>
      <c r="DA123" s="1035">
        <f>IF(DA$3&lt;=NTBA!$F$25,IF(AND(DA$3&gt;EOMONTH(NTBA!$F$17,0),DA$3&lt;=NTBA!$F$19),'Monthly Financials'!$F92*(1+$F$112/$F$114)^DA$115,IF(AND(DA$3&gt;NTBA!$F$19,DA$3&lt;=NTBA!$F$25),'Monthly Financials'!$F104*(1+$F$112/$F$114)^DA$115,0)),0)</f>
        <v>0.77800000000000002</v>
      </c>
      <c r="DB123" s="1035">
        <f>IF(DB$3&lt;=NTBA!$F$25,IF(AND(DB$3&gt;EOMONTH(NTBA!$F$17,0),DB$3&lt;=NTBA!$F$19),'Monthly Financials'!$F92*(1+$F$112/$F$114)^DB$115,IF(AND(DB$3&gt;NTBA!$F$19,DB$3&lt;=NTBA!$F$25),'Monthly Financials'!$F104*(1+$F$112/$F$114)^DB$115,0)),0)</f>
        <v>0.77800000000000002</v>
      </c>
      <c r="DC123" s="1035">
        <f>IF(DC$3&lt;=NTBA!$F$25,IF(AND(DC$3&gt;EOMONTH(NTBA!$F$17,0),DC$3&lt;=NTBA!$F$19),'Monthly Financials'!$F92*(1+$F$112/$F$114)^DC$115,IF(AND(DC$3&gt;NTBA!$F$19,DC$3&lt;=NTBA!$F$25),'Monthly Financials'!$F104*(1+$F$112/$F$114)^DC$115,0)),0)</f>
        <v>0.77800000000000002</v>
      </c>
      <c r="DD123" s="1035">
        <f>IF(DD$3&lt;=NTBA!$F$25,IF(AND(DD$3&gt;EOMONTH(NTBA!$F$17,0),DD$3&lt;=NTBA!$F$19),'Monthly Financials'!$F92*(1+$F$112/$F$114)^DD$115,IF(AND(DD$3&gt;NTBA!$F$19,DD$3&lt;=NTBA!$F$25),'Monthly Financials'!$F104*(1+$F$112/$F$114)^DD$115,0)),0)</f>
        <v>0.77800000000000002</v>
      </c>
      <c r="DE123" s="1035">
        <f>IF(DE$3&lt;=NTBA!$F$25,IF(AND(DE$3&gt;EOMONTH(NTBA!$F$17,0),DE$3&lt;=NTBA!$F$19),'Monthly Financials'!$F92*(1+$F$112/$F$114)^DE$115,IF(AND(DE$3&gt;NTBA!$F$19,DE$3&lt;=NTBA!$F$25),'Monthly Financials'!$F104*(1+$F$112/$F$114)^DE$115,0)),0)</f>
        <v>0.77800000000000002</v>
      </c>
      <c r="DF123" s="1035">
        <f>IF(DF$3&lt;=NTBA!$F$25,IF(AND(DF$3&gt;EOMONTH(NTBA!$F$17,0),DF$3&lt;=NTBA!$F$19),'Monthly Financials'!$F92*(1+$F$112/$F$114)^DF$115,IF(AND(DF$3&gt;NTBA!$F$19,DF$3&lt;=NTBA!$F$25),'Monthly Financials'!$F104*(1+$F$112/$F$114)^DF$115,0)),0)</f>
        <v>0.77800000000000002</v>
      </c>
      <c r="DG123" s="1035">
        <f>IF(DG$3&lt;=NTBA!$F$25,IF(AND(DG$3&gt;EOMONTH(NTBA!$F$17,0),DG$3&lt;=NTBA!$F$19),'Monthly Financials'!$F92*(1+$F$112/$F$114)^DG$115,IF(AND(DG$3&gt;NTBA!$F$19,DG$3&lt;=NTBA!$F$25),'Monthly Financials'!$F104*(1+$F$112/$F$114)^DG$115,0)),0)</f>
        <v>0.77800000000000002</v>
      </c>
      <c r="DH123" s="1035">
        <f>IF(DH$3&lt;=NTBA!$F$25,IF(AND(DH$3&gt;EOMONTH(NTBA!$F$17,0),DH$3&lt;=NTBA!$F$19),'Monthly Financials'!$F92*(1+$F$112/$F$114)^DH$115,IF(AND(DH$3&gt;NTBA!$F$19,DH$3&lt;=NTBA!$F$25),'Monthly Financials'!$F104*(1+$F$112/$F$114)^DH$115,0)),0)</f>
        <v>0.77800000000000002</v>
      </c>
      <c r="DI123" s="1035">
        <f>IF(DI$3&lt;=NTBA!$F$25,IF(AND(DI$3&gt;EOMONTH(NTBA!$F$17,0),DI$3&lt;=NTBA!$F$19),'Monthly Financials'!$F92*(1+$F$112/$F$114)^DI$115,IF(AND(DI$3&gt;NTBA!$F$19,DI$3&lt;=NTBA!$F$25),'Monthly Financials'!$F104*(1+$F$112/$F$114)^DI$115,0)),0)</f>
        <v>0.77800000000000002</v>
      </c>
      <c r="DJ123" s="1035">
        <f>IF(DJ$3&lt;=NTBA!$F$25,IF(AND(DJ$3&gt;EOMONTH(NTBA!$F$17,0),DJ$3&lt;=NTBA!$F$19),'Monthly Financials'!$F92*(1+$F$112/$F$114)^DJ$115,IF(AND(DJ$3&gt;NTBA!$F$19,DJ$3&lt;=NTBA!$F$25),'Monthly Financials'!$F104*(1+$F$112/$F$114)^DJ$115,0)),0)</f>
        <v>0.77800000000000002</v>
      </c>
      <c r="DK123" s="1035">
        <f>IF(DK$3&lt;=NTBA!$F$25,IF(AND(DK$3&gt;EOMONTH(NTBA!$F$17,0),DK$3&lt;=NTBA!$F$19),'Monthly Financials'!$F92*(1+$F$112/$F$114)^DK$115,IF(AND(DK$3&gt;NTBA!$F$19,DK$3&lt;=NTBA!$F$25),'Monthly Financials'!$F104*(1+$F$112/$F$114)^DK$115,0)),0)</f>
        <v>0.77800000000000002</v>
      </c>
      <c r="DL123" s="1035">
        <f>IF(DL$3&lt;=NTBA!$F$25,IF(AND(DL$3&gt;EOMONTH(NTBA!$F$17,0),DL$3&lt;=NTBA!$F$19),'Monthly Financials'!$F92*(1+$F$112/$F$114)^DL$115,IF(AND(DL$3&gt;NTBA!$F$19,DL$3&lt;=NTBA!$F$25),'Monthly Financials'!$F104*(1+$F$112/$F$114)^DL$115,0)),0)</f>
        <v>0.77800000000000002</v>
      </c>
      <c r="DM123" s="1035">
        <f>IF(DM$3&lt;=NTBA!$F$25,IF(AND(DM$3&gt;EOMONTH(NTBA!$F$17,0),DM$3&lt;=NTBA!$F$19),'Monthly Financials'!$F92*(1+$F$112/$F$114)^DM$115,IF(AND(DM$3&gt;NTBA!$F$19,DM$3&lt;=NTBA!$F$25),'Monthly Financials'!$F104*(1+$F$112/$F$114)^DM$115,0)),0)</f>
        <v>0.77800000000000002</v>
      </c>
      <c r="DN123" s="1035">
        <f>IF(DN$3&lt;=NTBA!$F$25,IF(AND(DN$3&gt;EOMONTH(NTBA!$F$17,0),DN$3&lt;=NTBA!$F$19),'Monthly Financials'!$F92*(1+$F$112/$F$114)^DN$115,IF(AND(DN$3&gt;NTBA!$F$19,DN$3&lt;=NTBA!$F$25),'Monthly Financials'!$F104*(1+$F$112/$F$114)^DN$115,0)),0)</f>
        <v>0.77800000000000002</v>
      </c>
      <c r="DO123" s="1035">
        <f>IF(DO$3&lt;=NTBA!$F$25,IF(AND(DO$3&gt;EOMONTH(NTBA!$F$17,0),DO$3&lt;=NTBA!$F$19),'Monthly Financials'!$F92*(1+$F$112/$F$114)^DO$115,IF(AND(DO$3&gt;NTBA!$F$19,DO$3&lt;=NTBA!$F$25),'Monthly Financials'!$F104*(1+$F$112/$F$114)^DO$115,0)),0)</f>
        <v>0.77800000000000002</v>
      </c>
      <c r="DP123" s="1035">
        <f>IF(DP$3&lt;=NTBA!$F$25,IF(AND(DP$3&gt;EOMONTH(NTBA!$F$17,0),DP$3&lt;=NTBA!$F$19),'Monthly Financials'!$F92*(1+$F$112/$F$114)^DP$115,IF(AND(DP$3&gt;NTBA!$F$19,DP$3&lt;=NTBA!$F$25),'Monthly Financials'!$F104*(1+$F$112/$F$114)^DP$115,0)),0)</f>
        <v>0.77800000000000002</v>
      </c>
      <c r="DQ123" s="1035">
        <f>IF(DQ$3&lt;=NTBA!$F$25,IF(AND(DQ$3&gt;EOMONTH(NTBA!$F$17,0),DQ$3&lt;=NTBA!$F$19),'Monthly Financials'!$F92*(1+$F$112/$F$114)^DQ$115,IF(AND(DQ$3&gt;NTBA!$F$19,DQ$3&lt;=NTBA!$F$25),'Monthly Financials'!$F104*(1+$F$112/$F$114)^DQ$115,0)),0)</f>
        <v>0.77800000000000002</v>
      </c>
      <c r="DR123" s="1035">
        <f>IF(DR$3&lt;=NTBA!$F$25,IF(AND(DR$3&gt;EOMONTH(NTBA!$F$17,0),DR$3&lt;=NTBA!$F$19),'Monthly Financials'!$F92*(1+$F$112/$F$114)^DR$115,IF(AND(DR$3&gt;NTBA!$F$19,DR$3&lt;=NTBA!$F$25),'Monthly Financials'!$F104*(1+$F$112/$F$114)^DR$115,0)),0)</f>
        <v>0.77800000000000002</v>
      </c>
      <c r="DS123" s="1035">
        <f>IF(DS$3&lt;=NTBA!$F$25,IF(AND(DS$3&gt;EOMONTH(NTBA!$F$17,0),DS$3&lt;=NTBA!$F$19),'Monthly Financials'!$F92*(1+$F$112/$F$114)^DS$115,IF(AND(DS$3&gt;NTBA!$F$19,DS$3&lt;=NTBA!$F$25),'Monthly Financials'!$F104*(1+$F$112/$F$114)^DS$115,0)),0)</f>
        <v>0</v>
      </c>
      <c r="DT123" s="1035">
        <f>IF(DT$3&lt;=NTBA!$F$25,IF(AND(DT$3&gt;EOMONTH(NTBA!$F$17,0),DT$3&lt;=NTBA!$F$19),'Monthly Financials'!$F92*(1+$F$112/$F$114)^DT$115,IF(AND(DT$3&gt;NTBA!$F$19,DT$3&lt;=NTBA!$F$25),'Monthly Financials'!$F104*(1+$F$112/$F$114)^DT$115,0)),0)</f>
        <v>0</v>
      </c>
      <c r="DU123" s="1035">
        <f>IF(DU$3&lt;=NTBA!$F$25,IF(AND(DU$3&gt;EOMONTH(NTBA!$F$17,0),DU$3&lt;=NTBA!$F$19),'Monthly Financials'!$F92*(1+$F$112/$F$114)^DU$115,IF(AND(DU$3&gt;NTBA!$F$19,DU$3&lt;=NTBA!$F$25),'Monthly Financials'!$F104*(1+$F$112/$F$114)^DU$115,0)),0)</f>
        <v>0</v>
      </c>
      <c r="DV123" s="1035">
        <f>IF(DV$3&lt;=NTBA!$F$25,IF(AND(DV$3&gt;EOMONTH(NTBA!$F$17,0),DV$3&lt;=NTBA!$F$19),'Monthly Financials'!$F92*(1+$F$112/$F$114)^DV$115,IF(AND(DV$3&gt;NTBA!$F$19,DV$3&lt;=NTBA!$F$25),'Monthly Financials'!$F104*(1+$F$112/$F$114)^DV$115,0)),0)</f>
        <v>0</v>
      </c>
      <c r="DW123" s="1035">
        <f>IF(DW$3&lt;=NTBA!$F$25,IF(AND(DW$3&gt;EOMONTH(NTBA!$F$17,0),DW$3&lt;=NTBA!$F$19),'Monthly Financials'!$F92*(1+$F$112/$F$114)^DW$115,IF(AND(DW$3&gt;NTBA!$F$19,DW$3&lt;=NTBA!$F$25),'Monthly Financials'!$F104*(1+$F$112/$F$114)^DW$115,0)),0)</f>
        <v>0</v>
      </c>
      <c r="DX123" s="1035">
        <f>IF(DX$3&lt;=NTBA!$F$25,IF(AND(DX$3&gt;EOMONTH(NTBA!$F$17,0),DX$3&lt;=NTBA!$F$19),'Monthly Financials'!$F92*(1+$F$112/$F$114)^DX$115,IF(AND(DX$3&gt;NTBA!$F$19,DX$3&lt;=NTBA!$F$25),'Monthly Financials'!$F104*(1+$F$112/$F$114)^DX$115,0)),0)</f>
        <v>0</v>
      </c>
      <c r="DY123" s="1035">
        <f>IF(DY$3&lt;=NTBA!$F$25,IF(AND(DY$3&gt;EOMONTH(NTBA!$F$17,0),DY$3&lt;=NTBA!$F$19),'Monthly Financials'!$F92*(1+$F$112/$F$114)^DY$115,IF(AND(DY$3&gt;NTBA!$F$19,DY$3&lt;=NTBA!$F$25),'Monthly Financials'!$F104*(1+$F$112/$F$114)^DY$115,0)),0)</f>
        <v>0</v>
      </c>
      <c r="DZ123" s="1035">
        <f>IF(DZ$3&lt;=NTBA!$F$25,IF(AND(DZ$3&gt;EOMONTH(NTBA!$F$17,0),DZ$3&lt;=NTBA!$F$19),'Monthly Financials'!$F92*(1+$F$112/$F$114)^DZ$115,IF(AND(DZ$3&gt;NTBA!$F$19,DZ$3&lt;=NTBA!$F$25),'Monthly Financials'!$F104*(1+$F$112/$F$114)^DZ$115,0)),0)</f>
        <v>0</v>
      </c>
      <c r="EA123" s="1035">
        <f>IF(EA$3&lt;=NTBA!$F$25,IF(AND(EA$3&gt;EOMONTH(NTBA!$F$17,0),EA$3&lt;=NTBA!$F$19),'Monthly Financials'!$F92*(1+$F$112/$F$114)^EA$115,IF(AND(EA$3&gt;NTBA!$F$19,EA$3&lt;=NTBA!$F$25),'Monthly Financials'!$F104*(1+$F$112/$F$114)^EA$115,0)),0)</f>
        <v>0</v>
      </c>
      <c r="EB123" s="1035">
        <f>IF(EB$3&lt;=NTBA!$F$25,IF(AND(EB$3&gt;EOMONTH(NTBA!$F$17,0),EB$3&lt;=NTBA!$F$19),'Monthly Financials'!$F92*(1+$F$112/$F$114)^EB$115,IF(AND(EB$3&gt;NTBA!$F$19,EB$3&lt;=NTBA!$F$25),'Monthly Financials'!$F104*(1+$F$112/$F$114)^EB$115,0)),0)</f>
        <v>0</v>
      </c>
      <c r="EC123" s="1035">
        <f>IF(EC$3&lt;=NTBA!$F$25,IF(AND(EC$3&gt;EOMONTH(NTBA!$F$17,0),EC$3&lt;=NTBA!$F$19),'Monthly Financials'!$F92*(1+$F$112/$F$114)^EC$115,IF(AND(EC$3&gt;NTBA!$F$19,EC$3&lt;=NTBA!$F$25),'Monthly Financials'!$F104*(1+$F$112/$F$114)^EC$115,0)),0)</f>
        <v>0</v>
      </c>
      <c r="ED123" s="1035">
        <f>IF(ED$3&lt;=NTBA!$F$25,IF(AND(ED$3&gt;EOMONTH(NTBA!$F$17,0),ED$3&lt;=NTBA!$F$19),'Monthly Financials'!$F92*(1+$F$112/$F$114)^ED$115,IF(AND(ED$3&gt;NTBA!$F$19,ED$3&lt;=NTBA!$F$25),'Monthly Financials'!$F104*(1+$F$112/$F$114)^ED$115,0)),0)</f>
        <v>0</v>
      </c>
      <c r="EE123" s="1035">
        <f>IF(EE$3&lt;=NTBA!$F$25,IF(AND(EE$3&gt;EOMONTH(NTBA!$F$17,0),EE$3&lt;=NTBA!$F$19),'Monthly Financials'!$F92*(1+$F$112/$F$114)^EE$115,IF(AND(EE$3&gt;NTBA!$F$19,EE$3&lt;=NTBA!$F$25),'Monthly Financials'!$F104*(1+$F$112/$F$114)^EE$115,0)),0)</f>
        <v>0</v>
      </c>
      <c r="EF123" s="1035">
        <f>IF(EF$3&lt;=NTBA!$F$25,IF(AND(EF$3&gt;EOMONTH(NTBA!$F$17,0),EF$3&lt;=NTBA!$F$19),'Monthly Financials'!$F92*(1+$F$112/$F$114)^EF$115,IF(AND(EF$3&gt;NTBA!$F$19,EF$3&lt;=NTBA!$F$25),'Monthly Financials'!$F104*(1+$F$112/$F$114)^EF$115,0)),0)</f>
        <v>0</v>
      </c>
      <c r="EG123" s="1035">
        <f>IF(EG$3&lt;=NTBA!$F$25,IF(AND(EG$3&gt;EOMONTH(NTBA!$F$17,0),EG$3&lt;=NTBA!$F$19),'Monthly Financials'!$F92*(1+$F$112/$F$114)^EG$115,IF(AND(EG$3&gt;NTBA!$F$19,EG$3&lt;=NTBA!$F$25),'Monthly Financials'!$F104*(1+$F$112/$F$114)^EG$115,0)),0)</f>
        <v>0</v>
      </c>
      <c r="EH123" s="1035">
        <f>IF(EH$3&lt;=NTBA!$F$25,IF(AND(EH$3&gt;EOMONTH(NTBA!$F$17,0),EH$3&lt;=NTBA!$F$19),'Monthly Financials'!$F92*(1+$F$112/$F$114)^EH$115,IF(AND(EH$3&gt;NTBA!$F$19,EH$3&lt;=NTBA!$F$25),'Monthly Financials'!$F104*(1+$F$112/$F$114)^EH$115,0)),0)</f>
        <v>0</v>
      </c>
    </row>
    <row r="124" spans="2:138" s="840" customFormat="1" ht="15" customHeight="1" outlineLevel="1" x14ac:dyDescent="0.25">
      <c r="E124" s="840" t="str">
        <f>'Monthly Financials'!E93</f>
        <v>Site Running+Auditor+Training Cost</v>
      </c>
      <c r="G124" s="840" t="s">
        <v>330</v>
      </c>
      <c r="H124" s="850">
        <f t="shared" si="65"/>
        <v>30.281000000000052</v>
      </c>
      <c r="J124" s="1035">
        <f>IF(J$3&lt;=NTBA!$F$25,IF(AND(J$3&gt;EOMONTH(NTBA!$F$17,0),J$3&lt;=NTBA!$F$19),'Monthly Financials'!$F93*(1+$F$112/$F$114)^J$115,IF(AND(J$3&gt;NTBA!$F$19,J$3&lt;=NTBA!$F$25),'Monthly Financials'!$F105*(1+$F$112/$F$114)^J$115,0)),0)</f>
        <v>0</v>
      </c>
      <c r="K124" s="1035">
        <f>IF(K$3&lt;=NTBA!$F$25,IF(AND(K$3&gt;EOMONTH(NTBA!$F$17,0),K$3&lt;=NTBA!$F$19),'Monthly Financials'!$F93*(1+$F$112/$F$114)^K$115,IF(AND(K$3&gt;NTBA!$F$19,K$3&lt;=NTBA!$F$25),'Monthly Financials'!$F105*(1+$F$112/$F$114)^K$115,0)),0)</f>
        <v>0</v>
      </c>
      <c r="L124" s="1035">
        <f>IF(L$3&lt;=NTBA!$F$25,IF(AND(L$3&gt;EOMONTH(NTBA!$F$17,0),L$3&lt;=NTBA!$F$19),'Monthly Financials'!$F93*(1+$F$112/$F$114)^L$115,IF(AND(L$3&gt;NTBA!$F$19,L$3&lt;=NTBA!$F$25),'Monthly Financials'!$F105*(1+$F$112/$F$114)^L$115,0)),0)</f>
        <v>0</v>
      </c>
      <c r="M124" s="1035">
        <f>IF(M$3&lt;=NTBA!$F$25,IF(AND(M$3&gt;EOMONTH(NTBA!$F$17,0),M$3&lt;=NTBA!$F$19),'Monthly Financials'!$F93*(1+$F$112/$F$114)^M$115,IF(AND(M$3&gt;NTBA!$F$19,M$3&lt;=NTBA!$F$25),'Monthly Financials'!$F105*(1+$F$112/$F$114)^M$115,0)),0)</f>
        <v>0</v>
      </c>
      <c r="N124" s="1035">
        <f>IF(N$3&lt;=NTBA!$F$25,IF(AND(N$3&gt;EOMONTH(NTBA!$F$17,0),N$3&lt;=NTBA!$F$19),'Monthly Financials'!$F93*(1+$F$112/$F$114)^N$115,IF(AND(N$3&gt;NTBA!$F$19,N$3&lt;=NTBA!$F$25),'Monthly Financials'!$F105*(1+$F$112/$F$114)^N$115,0)),0)</f>
        <v>0</v>
      </c>
      <c r="O124" s="1035">
        <f>IF(O$3&lt;=NTBA!$F$25,IF(AND(O$3&gt;EOMONTH(NTBA!$F$17,0),O$3&lt;=NTBA!$F$19),'Monthly Financials'!$F93*(1+$F$112/$F$114)^O$115,IF(AND(O$3&gt;NTBA!$F$19,O$3&lt;=NTBA!$F$25),'Monthly Financials'!$F105*(1+$F$112/$F$114)^O$115,0)),0)</f>
        <v>0</v>
      </c>
      <c r="P124" s="1035">
        <f>IF(P$3&lt;=NTBA!$F$25,IF(AND(P$3&gt;EOMONTH(NTBA!$F$17,0),P$3&lt;=NTBA!$F$19),'Monthly Financials'!$F93*(1+$F$112/$F$114)^P$115,IF(AND(P$3&gt;NTBA!$F$19,P$3&lt;=NTBA!$F$25),'Monthly Financials'!$F105*(1+$F$112/$F$114)^P$115,0)),0)</f>
        <v>0.28299999999999997</v>
      </c>
      <c r="Q124" s="1035">
        <f>IF(Q$3&lt;=NTBA!$F$25,IF(AND(Q$3&gt;EOMONTH(NTBA!$F$17,0),Q$3&lt;=NTBA!$F$19),'Monthly Financials'!$F93*(1+$F$112/$F$114)^Q$115,IF(AND(Q$3&gt;NTBA!$F$19,Q$3&lt;=NTBA!$F$25),'Monthly Financials'!$F105*(1+$F$112/$F$114)^Q$115,0)),0)</f>
        <v>0.28299999999999997</v>
      </c>
      <c r="R124" s="1035">
        <f>IF(R$3&lt;=NTBA!$F$25,IF(AND(R$3&gt;EOMONTH(NTBA!$F$17,0),R$3&lt;=NTBA!$F$19),'Monthly Financials'!$F93*(1+$F$112/$F$114)^R$115,IF(AND(R$3&gt;NTBA!$F$19,R$3&lt;=NTBA!$F$25),'Monthly Financials'!$F105*(1+$F$112/$F$114)^R$115,0)),0)</f>
        <v>0.28299999999999997</v>
      </c>
      <c r="S124" s="1035">
        <f>IF(S$3&lt;=NTBA!$F$25,IF(AND(S$3&gt;EOMONTH(NTBA!$F$17,0),S$3&lt;=NTBA!$F$19),'Monthly Financials'!$F93*(1+$F$112/$F$114)^S$115,IF(AND(S$3&gt;NTBA!$F$19,S$3&lt;=NTBA!$F$25),'Monthly Financials'!$F105*(1+$F$112/$F$114)^S$115,0)),0)</f>
        <v>0.28299999999999997</v>
      </c>
      <c r="T124" s="1035">
        <f>IF(T$3&lt;=NTBA!$F$25,IF(AND(T$3&gt;EOMONTH(NTBA!$F$17,0),T$3&lt;=NTBA!$F$19),'Monthly Financials'!$F93*(1+$F$112/$F$114)^T$115,IF(AND(T$3&gt;NTBA!$F$19,T$3&lt;=NTBA!$F$25),'Monthly Financials'!$F105*(1+$F$112/$F$114)^T$115,0)),0)</f>
        <v>0.28299999999999997</v>
      </c>
      <c r="U124" s="1035">
        <f>IF(U$3&lt;=NTBA!$F$25,IF(AND(U$3&gt;EOMONTH(NTBA!$F$17,0),U$3&lt;=NTBA!$F$19),'Monthly Financials'!$F93*(1+$F$112/$F$114)^U$115,IF(AND(U$3&gt;NTBA!$F$19,U$3&lt;=NTBA!$F$25),'Monthly Financials'!$F105*(1+$F$112/$F$114)^U$115,0)),0)</f>
        <v>0.28299999999999997</v>
      </c>
      <c r="V124" s="1035">
        <f>IF(V$3&lt;=NTBA!$F$25,IF(AND(V$3&gt;EOMONTH(NTBA!$F$17,0),V$3&lt;=NTBA!$F$19),'Monthly Financials'!$F93*(1+$F$112/$F$114)^V$115,IF(AND(V$3&gt;NTBA!$F$19,V$3&lt;=NTBA!$F$25),'Monthly Financials'!$F105*(1+$F$112/$F$114)^V$115,0)),0)</f>
        <v>0.28299999999999997</v>
      </c>
      <c r="W124" s="1035">
        <f>IF(W$3&lt;=NTBA!$F$25,IF(AND(W$3&gt;EOMONTH(NTBA!$F$17,0),W$3&lt;=NTBA!$F$19),'Monthly Financials'!$F93*(1+$F$112/$F$114)^W$115,IF(AND(W$3&gt;NTBA!$F$19,W$3&lt;=NTBA!$F$25),'Monthly Financials'!$F105*(1+$F$112/$F$114)^W$115,0)),0)</f>
        <v>0.28299999999999997</v>
      </c>
      <c r="X124" s="1035">
        <f>IF(X$3&lt;=NTBA!$F$25,IF(AND(X$3&gt;EOMONTH(NTBA!$F$17,0),X$3&lt;=NTBA!$F$19),'Monthly Financials'!$F93*(1+$F$112/$F$114)^X$115,IF(AND(X$3&gt;NTBA!$F$19,X$3&lt;=NTBA!$F$25),'Monthly Financials'!$F105*(1+$F$112/$F$114)^X$115,0)),0)</f>
        <v>0.28299999999999997</v>
      </c>
      <c r="Y124" s="1035">
        <f>IF(Y$3&lt;=NTBA!$F$25,IF(AND(Y$3&gt;EOMONTH(NTBA!$F$17,0),Y$3&lt;=NTBA!$F$19),'Monthly Financials'!$F93*(1+$F$112/$F$114)^Y$115,IF(AND(Y$3&gt;NTBA!$F$19,Y$3&lt;=NTBA!$F$25),'Monthly Financials'!$F105*(1+$F$112/$F$114)^Y$115,0)),0)</f>
        <v>0.28299999999999997</v>
      </c>
      <c r="Z124" s="1035">
        <f>IF(Z$3&lt;=NTBA!$F$25,IF(AND(Z$3&gt;EOMONTH(NTBA!$F$17,0),Z$3&lt;=NTBA!$F$19),'Monthly Financials'!$F93*(1+$F$112/$F$114)^Z$115,IF(AND(Z$3&gt;NTBA!$F$19,Z$3&lt;=NTBA!$F$25),'Monthly Financials'!$F105*(1+$F$112/$F$114)^Z$115,0)),0)</f>
        <v>0.28299999999999997</v>
      </c>
      <c r="AA124" s="1035">
        <f>IF(AA$3&lt;=NTBA!$F$25,IF(AND(AA$3&gt;EOMONTH(NTBA!$F$17,0),AA$3&lt;=NTBA!$F$19),'Monthly Financials'!$F93*(1+$F$112/$F$114)^AA$115,IF(AND(AA$3&gt;NTBA!$F$19,AA$3&lt;=NTBA!$F$25),'Monthly Financials'!$F105*(1+$F$112/$F$114)^AA$115,0)),0)</f>
        <v>0.28299999999999997</v>
      </c>
      <c r="AB124" s="1035">
        <f>IF(AB$3&lt;=NTBA!$F$25,IF(AND(AB$3&gt;EOMONTH(NTBA!$F$17,0),AB$3&lt;=NTBA!$F$19),'Monthly Financials'!$F93*(1+$F$112/$F$114)^AB$115,IF(AND(AB$3&gt;NTBA!$F$19,AB$3&lt;=NTBA!$F$25),'Monthly Financials'!$F105*(1+$F$112/$F$114)^AB$115,0)),0)</f>
        <v>0.28299999999999997</v>
      </c>
      <c r="AC124" s="1035">
        <f>IF(AC$3&lt;=NTBA!$F$25,IF(AND(AC$3&gt;EOMONTH(NTBA!$F$17,0),AC$3&lt;=NTBA!$F$19),'Monthly Financials'!$F93*(1+$F$112/$F$114)^AC$115,IF(AND(AC$3&gt;NTBA!$F$19,AC$3&lt;=NTBA!$F$25),'Monthly Financials'!$F105*(1+$F$112/$F$114)^AC$115,0)),0)</f>
        <v>0.28299999999999997</v>
      </c>
      <c r="AD124" s="1035">
        <f>IF(AD$3&lt;=NTBA!$F$25,IF(AND(AD$3&gt;EOMONTH(NTBA!$F$17,0),AD$3&lt;=NTBA!$F$19),'Monthly Financials'!$F93*(1+$F$112/$F$114)^AD$115,IF(AND(AD$3&gt;NTBA!$F$19,AD$3&lt;=NTBA!$F$25),'Monthly Financials'!$F105*(1+$F$112/$F$114)^AD$115,0)),0)</f>
        <v>0.28299999999999997</v>
      </c>
      <c r="AE124" s="1035">
        <f>IF(AE$3&lt;=NTBA!$F$25,IF(AND(AE$3&gt;EOMONTH(NTBA!$F$17,0),AE$3&lt;=NTBA!$F$19),'Monthly Financials'!$F93*(1+$F$112/$F$114)^AE$115,IF(AND(AE$3&gt;NTBA!$F$19,AE$3&lt;=NTBA!$F$25),'Monthly Financials'!$F105*(1+$F$112/$F$114)^AE$115,0)),0)</f>
        <v>0.28299999999999997</v>
      </c>
      <c r="AF124" s="1035">
        <f>IF(AF$3&lt;=NTBA!$F$25,IF(AND(AF$3&gt;EOMONTH(NTBA!$F$17,0),AF$3&lt;=NTBA!$F$19),'Monthly Financials'!$F93*(1+$F$112/$F$114)^AF$115,IF(AND(AF$3&gt;NTBA!$F$19,AF$3&lt;=NTBA!$F$25),'Monthly Financials'!$F105*(1+$F$112/$F$114)^AF$115,0)),0)</f>
        <v>0.28299999999999997</v>
      </c>
      <c r="AG124" s="1035">
        <f>IF(AG$3&lt;=NTBA!$F$25,IF(AND(AG$3&gt;EOMONTH(NTBA!$F$17,0),AG$3&lt;=NTBA!$F$19),'Monthly Financials'!$F93*(1+$F$112/$F$114)^AG$115,IF(AND(AG$3&gt;NTBA!$F$19,AG$3&lt;=NTBA!$F$25),'Monthly Financials'!$F105*(1+$F$112/$F$114)^AG$115,0)),0)</f>
        <v>0.28299999999999997</v>
      </c>
      <c r="AH124" s="1035">
        <f>IF(AH$3&lt;=NTBA!$F$25,IF(AND(AH$3&gt;EOMONTH(NTBA!$F$17,0),AH$3&lt;=NTBA!$F$19),'Monthly Financials'!$F93*(1+$F$112/$F$114)^AH$115,IF(AND(AH$3&gt;NTBA!$F$19,AH$3&lt;=NTBA!$F$25),'Monthly Financials'!$F105*(1+$F$112/$F$114)^AH$115,0)),0)</f>
        <v>0.28299999999999997</v>
      </c>
      <c r="AI124" s="1035">
        <f>IF(AI$3&lt;=NTBA!$F$25,IF(AND(AI$3&gt;EOMONTH(NTBA!$F$17,0),AI$3&lt;=NTBA!$F$19),'Monthly Financials'!$F93*(1+$F$112/$F$114)^AI$115,IF(AND(AI$3&gt;NTBA!$F$19,AI$3&lt;=NTBA!$F$25),'Monthly Financials'!$F105*(1+$F$112/$F$114)^AI$115,0)),0)</f>
        <v>0.28299999999999997</v>
      </c>
      <c r="AJ124" s="1035">
        <f>IF(AJ$3&lt;=NTBA!$F$25,IF(AND(AJ$3&gt;EOMONTH(NTBA!$F$17,0),AJ$3&lt;=NTBA!$F$19),'Monthly Financials'!$F93*(1+$F$112/$F$114)^AJ$115,IF(AND(AJ$3&gt;NTBA!$F$19,AJ$3&lt;=NTBA!$F$25),'Monthly Financials'!$F105*(1+$F$112/$F$114)^AJ$115,0)),0)</f>
        <v>0.28299999999999997</v>
      </c>
      <c r="AK124" s="1035">
        <f>IF(AK$3&lt;=NTBA!$F$25,IF(AND(AK$3&gt;EOMONTH(NTBA!$F$17,0),AK$3&lt;=NTBA!$F$19),'Monthly Financials'!$F93*(1+$F$112/$F$114)^AK$115,IF(AND(AK$3&gt;NTBA!$F$19,AK$3&lt;=NTBA!$F$25),'Monthly Financials'!$F105*(1+$F$112/$F$114)^AK$115,0)),0)</f>
        <v>0.28299999999999997</v>
      </c>
      <c r="AL124" s="1035">
        <f>IF(AL$3&lt;=NTBA!$F$25,IF(AND(AL$3&gt;EOMONTH(NTBA!$F$17,0),AL$3&lt;=NTBA!$F$19),'Monthly Financials'!$F93*(1+$F$112/$F$114)^AL$115,IF(AND(AL$3&gt;NTBA!$F$19,AL$3&lt;=NTBA!$F$25),'Monthly Financials'!$F105*(1+$F$112/$F$114)^AL$115,0)),0)</f>
        <v>0.28299999999999997</v>
      </c>
      <c r="AM124" s="1035">
        <f>IF(AM$3&lt;=NTBA!$F$25,IF(AND(AM$3&gt;EOMONTH(NTBA!$F$17,0),AM$3&lt;=NTBA!$F$19),'Monthly Financials'!$F93*(1+$F$112/$F$114)^AM$115,IF(AND(AM$3&gt;NTBA!$F$19,AM$3&lt;=NTBA!$F$25),'Monthly Financials'!$F105*(1+$F$112/$F$114)^AM$115,0)),0)</f>
        <v>0.28299999999999997</v>
      </c>
      <c r="AN124" s="1035">
        <f>IF(AN$3&lt;=NTBA!$F$25,IF(AND(AN$3&gt;EOMONTH(NTBA!$F$17,0),AN$3&lt;=NTBA!$F$19),'Monthly Financials'!$F93*(1+$F$112/$F$114)^AN$115,IF(AND(AN$3&gt;NTBA!$F$19,AN$3&lt;=NTBA!$F$25),'Monthly Financials'!$F105*(1+$F$112/$F$114)^AN$115,0)),0)</f>
        <v>0.28299999999999997</v>
      </c>
      <c r="AO124" s="1035">
        <f>IF(AO$3&lt;=NTBA!$F$25,IF(AND(AO$3&gt;EOMONTH(NTBA!$F$17,0),AO$3&lt;=NTBA!$F$19),'Monthly Financials'!$F93*(1+$F$112/$F$114)^AO$115,IF(AND(AO$3&gt;NTBA!$F$19,AO$3&lt;=NTBA!$F$25),'Monthly Financials'!$F105*(1+$F$112/$F$114)^AO$115,0)),0)</f>
        <v>0.28299999999999997</v>
      </c>
      <c r="AP124" s="1035">
        <f>IF(AP$3&lt;=NTBA!$F$25,IF(AND(AP$3&gt;EOMONTH(NTBA!$F$17,0),AP$3&lt;=NTBA!$F$19),'Monthly Financials'!$F93*(1+$F$112/$F$114)^AP$115,IF(AND(AP$3&gt;NTBA!$F$19,AP$3&lt;=NTBA!$F$25),'Monthly Financials'!$F105*(1+$F$112/$F$114)^AP$115,0)),0)</f>
        <v>0.28299999999999997</v>
      </c>
      <c r="AQ124" s="1035">
        <f>IF(AQ$3&lt;=NTBA!$F$25,IF(AND(AQ$3&gt;EOMONTH(NTBA!$F$17,0),AQ$3&lt;=NTBA!$F$19),'Monthly Financials'!$F93*(1+$F$112/$F$114)^AQ$115,IF(AND(AQ$3&gt;NTBA!$F$19,AQ$3&lt;=NTBA!$F$25),'Monthly Financials'!$F105*(1+$F$112/$F$114)^AQ$115,0)),0)</f>
        <v>0.28299999999999997</v>
      </c>
      <c r="AR124" s="1035">
        <f>IF(AR$3&lt;=NTBA!$F$25,IF(AND(AR$3&gt;EOMONTH(NTBA!$F$17,0),AR$3&lt;=NTBA!$F$19),'Monthly Financials'!$F93*(1+$F$112/$F$114)^AR$115,IF(AND(AR$3&gt;NTBA!$F$19,AR$3&lt;=NTBA!$F$25),'Monthly Financials'!$F105*(1+$F$112/$F$114)^AR$115,0)),0)</f>
        <v>0.28299999999999997</v>
      </c>
      <c r="AS124" s="1035">
        <f>IF(AS$3&lt;=NTBA!$F$25,IF(AND(AS$3&gt;EOMONTH(NTBA!$F$17,0),AS$3&lt;=NTBA!$F$19),'Monthly Financials'!$F93*(1+$F$112/$F$114)^AS$115,IF(AND(AS$3&gt;NTBA!$F$19,AS$3&lt;=NTBA!$F$25),'Monthly Financials'!$F105*(1+$F$112/$F$114)^AS$115,0)),0)</f>
        <v>0.28299999999999997</v>
      </c>
      <c r="AT124" s="1035">
        <f>IF(AT$3&lt;=NTBA!$F$25,IF(AND(AT$3&gt;EOMONTH(NTBA!$F$17,0),AT$3&lt;=NTBA!$F$19),'Monthly Financials'!$F93*(1+$F$112/$F$114)^AT$115,IF(AND(AT$3&gt;NTBA!$F$19,AT$3&lt;=NTBA!$F$25),'Monthly Financials'!$F105*(1+$F$112/$F$114)^AT$115,0)),0)</f>
        <v>0.28299999999999997</v>
      </c>
      <c r="AU124" s="1035">
        <f>IF(AU$3&lt;=NTBA!$F$25,IF(AND(AU$3&gt;EOMONTH(NTBA!$F$17,0),AU$3&lt;=NTBA!$F$19),'Monthly Financials'!$F93*(1+$F$112/$F$114)^AU$115,IF(AND(AU$3&gt;NTBA!$F$19,AU$3&lt;=NTBA!$F$25),'Monthly Financials'!$F105*(1+$F$112/$F$114)^AU$115,0)),0)</f>
        <v>0.28299999999999997</v>
      </c>
      <c r="AV124" s="1035">
        <f>IF(AV$3&lt;=NTBA!$F$25,IF(AND(AV$3&gt;EOMONTH(NTBA!$F$17,0),AV$3&lt;=NTBA!$F$19),'Monthly Financials'!$F93*(1+$F$112/$F$114)^AV$115,IF(AND(AV$3&gt;NTBA!$F$19,AV$3&lt;=NTBA!$F$25),'Monthly Financials'!$F105*(1+$F$112/$F$114)^AV$115,0)),0)</f>
        <v>0.28299999999999997</v>
      </c>
      <c r="AW124" s="1035">
        <f>IF(AW$3&lt;=NTBA!$F$25,IF(AND(AW$3&gt;EOMONTH(NTBA!$F$17,0),AW$3&lt;=NTBA!$F$19),'Monthly Financials'!$F93*(1+$F$112/$F$114)^AW$115,IF(AND(AW$3&gt;NTBA!$F$19,AW$3&lt;=NTBA!$F$25),'Monthly Financials'!$F105*(1+$F$112/$F$114)^AW$115,0)),0)</f>
        <v>0.28299999999999997</v>
      </c>
      <c r="AX124" s="1035">
        <f>IF(AX$3&lt;=NTBA!$F$25,IF(AND(AX$3&gt;EOMONTH(NTBA!$F$17,0),AX$3&lt;=NTBA!$F$19),'Monthly Financials'!$F93*(1+$F$112/$F$114)^AX$115,IF(AND(AX$3&gt;NTBA!$F$19,AX$3&lt;=NTBA!$F$25),'Monthly Financials'!$F105*(1+$F$112/$F$114)^AX$115,0)),0)</f>
        <v>0.28299999999999997</v>
      </c>
      <c r="AY124" s="1035">
        <f>IF(AY$3&lt;=NTBA!$F$25,IF(AND(AY$3&gt;EOMONTH(NTBA!$F$17,0),AY$3&lt;=NTBA!$F$19),'Monthly Financials'!$F93*(1+$F$112/$F$114)^AY$115,IF(AND(AY$3&gt;NTBA!$F$19,AY$3&lt;=NTBA!$F$25),'Monthly Financials'!$F105*(1+$F$112/$F$114)^AY$115,0)),0)</f>
        <v>0.28299999999999997</v>
      </c>
      <c r="AZ124" s="1035">
        <f>IF(AZ$3&lt;=NTBA!$F$25,IF(AND(AZ$3&gt;EOMONTH(NTBA!$F$17,0),AZ$3&lt;=NTBA!$F$19),'Monthly Financials'!$F93*(1+$F$112/$F$114)^AZ$115,IF(AND(AZ$3&gt;NTBA!$F$19,AZ$3&lt;=NTBA!$F$25),'Monthly Financials'!$F105*(1+$F$112/$F$114)^AZ$115,0)),0)</f>
        <v>0.28299999999999997</v>
      </c>
      <c r="BA124" s="1035">
        <f>IF(BA$3&lt;=NTBA!$F$25,IF(AND(BA$3&gt;EOMONTH(NTBA!$F$17,0),BA$3&lt;=NTBA!$F$19),'Monthly Financials'!$F93*(1+$F$112/$F$114)^BA$115,IF(AND(BA$3&gt;NTBA!$F$19,BA$3&lt;=NTBA!$F$25),'Monthly Financials'!$F105*(1+$F$112/$F$114)^BA$115,0)),0)</f>
        <v>0.28299999999999997</v>
      </c>
      <c r="BB124" s="1035">
        <f>IF(BB$3&lt;=NTBA!$F$25,IF(AND(BB$3&gt;EOMONTH(NTBA!$F$17,0),BB$3&lt;=NTBA!$F$19),'Monthly Financials'!$F93*(1+$F$112/$F$114)^BB$115,IF(AND(BB$3&gt;NTBA!$F$19,BB$3&lt;=NTBA!$F$25),'Monthly Financials'!$F105*(1+$F$112/$F$114)^BB$115,0)),0)</f>
        <v>0.28299999999999997</v>
      </c>
      <c r="BC124" s="1035">
        <f>IF(BC$3&lt;=NTBA!$F$25,IF(AND(BC$3&gt;EOMONTH(NTBA!$F$17,0),BC$3&lt;=NTBA!$F$19),'Monthly Financials'!$F93*(1+$F$112/$F$114)^BC$115,IF(AND(BC$3&gt;NTBA!$F$19,BC$3&lt;=NTBA!$F$25),'Monthly Financials'!$F105*(1+$F$112/$F$114)^BC$115,0)),0)</f>
        <v>0.28299999999999997</v>
      </c>
      <c r="BD124" s="1035">
        <f>IF(BD$3&lt;=NTBA!$F$25,IF(AND(BD$3&gt;EOMONTH(NTBA!$F$17,0),BD$3&lt;=NTBA!$F$19),'Monthly Financials'!$F93*(1+$F$112/$F$114)^BD$115,IF(AND(BD$3&gt;NTBA!$F$19,BD$3&lt;=NTBA!$F$25),'Monthly Financials'!$F105*(1+$F$112/$F$114)^BD$115,0)),0)</f>
        <v>0.28299999999999997</v>
      </c>
      <c r="BE124" s="1035">
        <f>IF(BE$3&lt;=NTBA!$F$25,IF(AND(BE$3&gt;EOMONTH(NTBA!$F$17,0),BE$3&lt;=NTBA!$F$19),'Monthly Financials'!$F93*(1+$F$112/$F$114)^BE$115,IF(AND(BE$3&gt;NTBA!$F$19,BE$3&lt;=NTBA!$F$25),'Monthly Financials'!$F105*(1+$F$112/$F$114)^BE$115,0)),0)</f>
        <v>0.28299999999999997</v>
      </c>
      <c r="BF124" s="1035">
        <f>IF(BF$3&lt;=NTBA!$F$25,IF(AND(BF$3&gt;EOMONTH(NTBA!$F$17,0),BF$3&lt;=NTBA!$F$19),'Monthly Financials'!$F93*(1+$F$112/$F$114)^BF$115,IF(AND(BF$3&gt;NTBA!$F$19,BF$3&lt;=NTBA!$F$25),'Monthly Financials'!$F105*(1+$F$112/$F$114)^BF$115,0)),0)</f>
        <v>0.28299999999999997</v>
      </c>
      <c r="BG124" s="1035">
        <f>IF(BG$3&lt;=NTBA!$F$25,IF(AND(BG$3&gt;EOMONTH(NTBA!$F$17,0),BG$3&lt;=NTBA!$F$19),'Monthly Financials'!$F93*(1+$F$112/$F$114)^BG$115,IF(AND(BG$3&gt;NTBA!$F$19,BG$3&lt;=NTBA!$F$25),'Monthly Financials'!$F105*(1+$F$112/$F$114)^BG$115,0)),0)</f>
        <v>0.28299999999999997</v>
      </c>
      <c r="BH124" s="1035">
        <f>IF(BH$3&lt;=NTBA!$F$25,IF(AND(BH$3&gt;EOMONTH(NTBA!$F$17,0),BH$3&lt;=NTBA!$F$19),'Monthly Financials'!$F93*(1+$F$112/$F$114)^BH$115,IF(AND(BH$3&gt;NTBA!$F$19,BH$3&lt;=NTBA!$F$25),'Monthly Financials'!$F105*(1+$F$112/$F$114)^BH$115,0)),0)</f>
        <v>0.28299999999999997</v>
      </c>
      <c r="BI124" s="1035">
        <f>IF(BI$3&lt;=NTBA!$F$25,IF(AND(BI$3&gt;EOMONTH(NTBA!$F$17,0),BI$3&lt;=NTBA!$F$19),'Monthly Financials'!$F93*(1+$F$112/$F$114)^BI$115,IF(AND(BI$3&gt;NTBA!$F$19,BI$3&lt;=NTBA!$F$25),'Monthly Financials'!$F105*(1+$F$112/$F$114)^BI$115,0)),0)</f>
        <v>0.28299999999999997</v>
      </c>
      <c r="BJ124" s="1035">
        <f>IF(BJ$3&lt;=NTBA!$F$25,IF(AND(BJ$3&gt;EOMONTH(NTBA!$F$17,0),BJ$3&lt;=NTBA!$F$19),'Monthly Financials'!$F93*(1+$F$112/$F$114)^BJ$115,IF(AND(BJ$3&gt;NTBA!$F$19,BJ$3&lt;=NTBA!$F$25),'Monthly Financials'!$F105*(1+$F$112/$F$114)^BJ$115,0)),0)</f>
        <v>0.28299999999999997</v>
      </c>
      <c r="BK124" s="1035">
        <f>IF(BK$3&lt;=NTBA!$F$25,IF(AND(BK$3&gt;EOMONTH(NTBA!$F$17,0),BK$3&lt;=NTBA!$F$19),'Monthly Financials'!$F93*(1+$F$112/$F$114)^BK$115,IF(AND(BK$3&gt;NTBA!$F$19,BK$3&lt;=NTBA!$F$25),'Monthly Financials'!$F105*(1+$F$112/$F$114)^BK$115,0)),0)</f>
        <v>0.28299999999999997</v>
      </c>
      <c r="BL124" s="1035">
        <f>IF(BL$3&lt;=NTBA!$F$25,IF(AND(BL$3&gt;EOMONTH(NTBA!$F$17,0),BL$3&lt;=NTBA!$F$19),'Monthly Financials'!$F93*(1+$F$112/$F$114)^BL$115,IF(AND(BL$3&gt;NTBA!$F$19,BL$3&lt;=NTBA!$F$25),'Monthly Financials'!$F105*(1+$F$112/$F$114)^BL$115,0)),0)</f>
        <v>0.28299999999999997</v>
      </c>
      <c r="BM124" s="1035">
        <f>IF(BM$3&lt;=NTBA!$F$25,IF(AND(BM$3&gt;EOMONTH(NTBA!$F$17,0),BM$3&lt;=NTBA!$F$19),'Monthly Financials'!$F93*(1+$F$112/$F$114)^BM$115,IF(AND(BM$3&gt;NTBA!$F$19,BM$3&lt;=NTBA!$F$25),'Monthly Financials'!$F105*(1+$F$112/$F$114)^BM$115,0)),0)</f>
        <v>0.28299999999999997</v>
      </c>
      <c r="BN124" s="1035">
        <f>IF(BN$3&lt;=NTBA!$F$25,IF(AND(BN$3&gt;EOMONTH(NTBA!$F$17,0),BN$3&lt;=NTBA!$F$19),'Monthly Financials'!$F93*(1+$F$112/$F$114)^BN$115,IF(AND(BN$3&gt;NTBA!$F$19,BN$3&lt;=NTBA!$F$25),'Monthly Financials'!$F105*(1+$F$112/$F$114)^BN$115,0)),0)</f>
        <v>0.28299999999999997</v>
      </c>
      <c r="BO124" s="1035">
        <f>IF(BO$3&lt;=NTBA!$F$25,IF(AND(BO$3&gt;EOMONTH(NTBA!$F$17,0),BO$3&lt;=NTBA!$F$19),'Monthly Financials'!$F93*(1+$F$112/$F$114)^BO$115,IF(AND(BO$3&gt;NTBA!$F$19,BO$3&lt;=NTBA!$F$25),'Monthly Financials'!$F105*(1+$F$112/$F$114)^BO$115,0)),0)</f>
        <v>0.28299999999999997</v>
      </c>
      <c r="BP124" s="1035">
        <f>IF(BP$3&lt;=NTBA!$F$25,IF(AND(BP$3&gt;EOMONTH(NTBA!$F$17,0),BP$3&lt;=NTBA!$F$19),'Monthly Financials'!$F93*(1+$F$112/$F$114)^BP$115,IF(AND(BP$3&gt;NTBA!$F$19,BP$3&lt;=NTBA!$F$25),'Monthly Financials'!$F105*(1+$F$112/$F$114)^BP$115,0)),0)</f>
        <v>0.28299999999999997</v>
      </c>
      <c r="BQ124" s="1035">
        <f>IF(BQ$3&lt;=NTBA!$F$25,IF(AND(BQ$3&gt;EOMONTH(NTBA!$F$17,0),BQ$3&lt;=NTBA!$F$19),'Monthly Financials'!$F93*(1+$F$112/$F$114)^BQ$115,IF(AND(BQ$3&gt;NTBA!$F$19,BQ$3&lt;=NTBA!$F$25),'Monthly Financials'!$F105*(1+$F$112/$F$114)^BQ$115,0)),0)</f>
        <v>0.28299999999999997</v>
      </c>
      <c r="BR124" s="1035">
        <f>IF(BR$3&lt;=NTBA!$F$25,IF(AND(BR$3&gt;EOMONTH(NTBA!$F$17,0),BR$3&lt;=NTBA!$F$19),'Monthly Financials'!$F93*(1+$F$112/$F$114)^BR$115,IF(AND(BR$3&gt;NTBA!$F$19,BR$3&lt;=NTBA!$F$25),'Monthly Financials'!$F105*(1+$F$112/$F$114)^BR$115,0)),0)</f>
        <v>0.28299999999999997</v>
      </c>
      <c r="BS124" s="1035">
        <f>IF(BS$3&lt;=NTBA!$F$25,IF(AND(BS$3&gt;EOMONTH(NTBA!$F$17,0),BS$3&lt;=NTBA!$F$19),'Monthly Financials'!$F93*(1+$F$112/$F$114)^BS$115,IF(AND(BS$3&gt;NTBA!$F$19,BS$3&lt;=NTBA!$F$25),'Monthly Financials'!$F105*(1+$F$112/$F$114)^BS$115,0)),0)</f>
        <v>0.28299999999999997</v>
      </c>
      <c r="BT124" s="1035">
        <f>IF(BT$3&lt;=NTBA!$F$25,IF(AND(BT$3&gt;EOMONTH(NTBA!$F$17,0),BT$3&lt;=NTBA!$F$19),'Monthly Financials'!$F93*(1+$F$112/$F$114)^BT$115,IF(AND(BT$3&gt;NTBA!$F$19,BT$3&lt;=NTBA!$F$25),'Monthly Financials'!$F105*(1+$F$112/$F$114)^BT$115,0)),0)</f>
        <v>0.28299999999999997</v>
      </c>
      <c r="BU124" s="1035">
        <f>IF(BU$3&lt;=NTBA!$F$25,IF(AND(BU$3&gt;EOMONTH(NTBA!$F$17,0),BU$3&lt;=NTBA!$F$19),'Monthly Financials'!$F93*(1+$F$112/$F$114)^BU$115,IF(AND(BU$3&gt;NTBA!$F$19,BU$3&lt;=NTBA!$F$25),'Monthly Financials'!$F105*(1+$F$112/$F$114)^BU$115,0)),0)</f>
        <v>0.28299999999999997</v>
      </c>
      <c r="BV124" s="1035">
        <f>IF(BV$3&lt;=NTBA!$F$25,IF(AND(BV$3&gt;EOMONTH(NTBA!$F$17,0),BV$3&lt;=NTBA!$F$19),'Monthly Financials'!$F93*(1+$F$112/$F$114)^BV$115,IF(AND(BV$3&gt;NTBA!$F$19,BV$3&lt;=NTBA!$F$25),'Monthly Financials'!$F105*(1+$F$112/$F$114)^BV$115,0)),0)</f>
        <v>0.28299999999999997</v>
      </c>
      <c r="BW124" s="1035">
        <f>IF(BW$3&lt;=NTBA!$F$25,IF(AND(BW$3&gt;EOMONTH(NTBA!$F$17,0),BW$3&lt;=NTBA!$F$19),'Monthly Financials'!$F93*(1+$F$112/$F$114)^BW$115,IF(AND(BW$3&gt;NTBA!$F$19,BW$3&lt;=NTBA!$F$25),'Monthly Financials'!$F105*(1+$F$112/$F$114)^BW$115,0)),0)</f>
        <v>0.28299999999999997</v>
      </c>
      <c r="BX124" s="1035">
        <f>IF(BX$3&lt;=NTBA!$F$25,IF(AND(BX$3&gt;EOMONTH(NTBA!$F$17,0),BX$3&lt;=NTBA!$F$19),'Monthly Financials'!$F93*(1+$F$112/$F$114)^BX$115,IF(AND(BX$3&gt;NTBA!$F$19,BX$3&lt;=NTBA!$F$25),'Monthly Financials'!$F105*(1+$F$112/$F$114)^BX$115,0)),0)</f>
        <v>0.28299999999999997</v>
      </c>
      <c r="BY124" s="1035">
        <f>IF(BY$3&lt;=NTBA!$F$25,IF(AND(BY$3&gt;EOMONTH(NTBA!$F$17,0),BY$3&lt;=NTBA!$F$19),'Monthly Financials'!$F93*(1+$F$112/$F$114)^BY$115,IF(AND(BY$3&gt;NTBA!$F$19,BY$3&lt;=NTBA!$F$25),'Monthly Financials'!$F105*(1+$F$112/$F$114)^BY$115,0)),0)</f>
        <v>0.28299999999999997</v>
      </c>
      <c r="BZ124" s="1035">
        <f>IF(BZ$3&lt;=NTBA!$F$25,IF(AND(BZ$3&gt;EOMONTH(NTBA!$F$17,0),BZ$3&lt;=NTBA!$F$19),'Monthly Financials'!$F93*(1+$F$112/$F$114)^BZ$115,IF(AND(BZ$3&gt;NTBA!$F$19,BZ$3&lt;=NTBA!$F$25),'Monthly Financials'!$F105*(1+$F$112/$F$114)^BZ$115,0)),0)</f>
        <v>0.28299999999999997</v>
      </c>
      <c r="CA124" s="1035">
        <f>IF(CA$3&lt;=NTBA!$F$25,IF(AND(CA$3&gt;EOMONTH(NTBA!$F$17,0),CA$3&lt;=NTBA!$F$19),'Monthly Financials'!$F93*(1+$F$112/$F$114)^CA$115,IF(AND(CA$3&gt;NTBA!$F$19,CA$3&lt;=NTBA!$F$25),'Monthly Financials'!$F105*(1+$F$112/$F$114)^CA$115,0)),0)</f>
        <v>0.28299999999999997</v>
      </c>
      <c r="CB124" s="1035">
        <f>IF(CB$3&lt;=NTBA!$F$25,IF(AND(CB$3&gt;EOMONTH(NTBA!$F$17,0),CB$3&lt;=NTBA!$F$19),'Monthly Financials'!$F93*(1+$F$112/$F$114)^CB$115,IF(AND(CB$3&gt;NTBA!$F$19,CB$3&lt;=NTBA!$F$25),'Monthly Financials'!$F105*(1+$F$112/$F$114)^CB$115,0)),0)</f>
        <v>0.28299999999999997</v>
      </c>
      <c r="CC124" s="1035">
        <f>IF(CC$3&lt;=NTBA!$F$25,IF(AND(CC$3&gt;EOMONTH(NTBA!$F$17,0),CC$3&lt;=NTBA!$F$19),'Monthly Financials'!$F93*(1+$F$112/$F$114)^CC$115,IF(AND(CC$3&gt;NTBA!$F$19,CC$3&lt;=NTBA!$F$25),'Monthly Financials'!$F105*(1+$F$112/$F$114)^CC$115,0)),0)</f>
        <v>0.28299999999999997</v>
      </c>
      <c r="CD124" s="1035">
        <f>IF(CD$3&lt;=NTBA!$F$25,IF(AND(CD$3&gt;EOMONTH(NTBA!$F$17,0),CD$3&lt;=NTBA!$F$19),'Monthly Financials'!$F93*(1+$F$112/$F$114)^CD$115,IF(AND(CD$3&gt;NTBA!$F$19,CD$3&lt;=NTBA!$F$25),'Monthly Financials'!$F105*(1+$F$112/$F$114)^CD$115,0)),0)</f>
        <v>0.28299999999999997</v>
      </c>
      <c r="CE124" s="1035">
        <f>IF(CE$3&lt;=NTBA!$F$25,IF(AND(CE$3&gt;EOMONTH(NTBA!$F$17,0),CE$3&lt;=NTBA!$F$19),'Monthly Financials'!$F93*(1+$F$112/$F$114)^CE$115,IF(AND(CE$3&gt;NTBA!$F$19,CE$3&lt;=NTBA!$F$25),'Monthly Financials'!$F105*(1+$F$112/$F$114)^CE$115,0)),0)</f>
        <v>0.28299999999999997</v>
      </c>
      <c r="CF124" s="1035">
        <f>IF(CF$3&lt;=NTBA!$F$25,IF(AND(CF$3&gt;EOMONTH(NTBA!$F$17,0),CF$3&lt;=NTBA!$F$19),'Monthly Financials'!$F93*(1+$F$112/$F$114)^CF$115,IF(AND(CF$3&gt;NTBA!$F$19,CF$3&lt;=NTBA!$F$25),'Monthly Financials'!$F105*(1+$F$112/$F$114)^CF$115,0)),0)</f>
        <v>0.28299999999999997</v>
      </c>
      <c r="CG124" s="1035">
        <f>IF(CG$3&lt;=NTBA!$F$25,IF(AND(CG$3&gt;EOMONTH(NTBA!$F$17,0),CG$3&lt;=NTBA!$F$19),'Monthly Financials'!$F93*(1+$F$112/$F$114)^CG$115,IF(AND(CG$3&gt;NTBA!$F$19,CG$3&lt;=NTBA!$F$25),'Monthly Financials'!$F105*(1+$F$112/$F$114)^CG$115,0)),0)</f>
        <v>0.28299999999999997</v>
      </c>
      <c r="CH124" s="1035">
        <f>IF(CH$3&lt;=NTBA!$F$25,IF(AND(CH$3&gt;EOMONTH(NTBA!$F$17,0),CH$3&lt;=NTBA!$F$19),'Monthly Financials'!$F93*(1+$F$112/$F$114)^CH$115,IF(AND(CH$3&gt;NTBA!$F$19,CH$3&lt;=NTBA!$F$25),'Monthly Financials'!$F105*(1+$F$112/$F$114)^CH$115,0)),0)</f>
        <v>0.28299999999999997</v>
      </c>
      <c r="CI124" s="1035">
        <f>IF(CI$3&lt;=NTBA!$F$25,IF(AND(CI$3&gt;EOMONTH(NTBA!$F$17,0),CI$3&lt;=NTBA!$F$19),'Monthly Financials'!$F93*(1+$F$112/$F$114)^CI$115,IF(AND(CI$3&gt;NTBA!$F$19,CI$3&lt;=NTBA!$F$25),'Monthly Financials'!$F105*(1+$F$112/$F$114)^CI$115,0)),0)</f>
        <v>0.28299999999999997</v>
      </c>
      <c r="CJ124" s="1035">
        <f>IF(CJ$3&lt;=NTBA!$F$25,IF(AND(CJ$3&gt;EOMONTH(NTBA!$F$17,0),CJ$3&lt;=NTBA!$F$19),'Monthly Financials'!$F93*(1+$F$112/$F$114)^CJ$115,IF(AND(CJ$3&gt;NTBA!$F$19,CJ$3&lt;=NTBA!$F$25),'Monthly Financials'!$F105*(1+$F$112/$F$114)^CJ$115,0)),0)</f>
        <v>0.28299999999999997</v>
      </c>
      <c r="CK124" s="1035">
        <f>IF(CK$3&lt;=NTBA!$F$25,IF(AND(CK$3&gt;EOMONTH(NTBA!$F$17,0),CK$3&lt;=NTBA!$F$19),'Monthly Financials'!$F93*(1+$F$112/$F$114)^CK$115,IF(AND(CK$3&gt;NTBA!$F$19,CK$3&lt;=NTBA!$F$25),'Monthly Financials'!$F105*(1+$F$112/$F$114)^CK$115,0)),0)</f>
        <v>0.28299999999999997</v>
      </c>
      <c r="CL124" s="1035">
        <f>IF(CL$3&lt;=NTBA!$F$25,IF(AND(CL$3&gt;EOMONTH(NTBA!$F$17,0),CL$3&lt;=NTBA!$F$19),'Monthly Financials'!$F93*(1+$F$112/$F$114)^CL$115,IF(AND(CL$3&gt;NTBA!$F$19,CL$3&lt;=NTBA!$F$25),'Monthly Financials'!$F105*(1+$F$112/$F$114)^CL$115,0)),0)</f>
        <v>0.28299999999999997</v>
      </c>
      <c r="CM124" s="1035">
        <f>IF(CM$3&lt;=NTBA!$F$25,IF(AND(CM$3&gt;EOMONTH(NTBA!$F$17,0),CM$3&lt;=NTBA!$F$19),'Monthly Financials'!$F93*(1+$F$112/$F$114)^CM$115,IF(AND(CM$3&gt;NTBA!$F$19,CM$3&lt;=NTBA!$F$25),'Monthly Financials'!$F105*(1+$F$112/$F$114)^CM$115,0)),0)</f>
        <v>0.28299999999999997</v>
      </c>
      <c r="CN124" s="1035">
        <f>IF(CN$3&lt;=NTBA!$F$25,IF(AND(CN$3&gt;EOMONTH(NTBA!$F$17,0),CN$3&lt;=NTBA!$F$19),'Monthly Financials'!$F93*(1+$F$112/$F$114)^CN$115,IF(AND(CN$3&gt;NTBA!$F$19,CN$3&lt;=NTBA!$F$25),'Monthly Financials'!$F105*(1+$F$112/$F$114)^CN$115,0)),0)</f>
        <v>0.28299999999999997</v>
      </c>
      <c r="CO124" s="1035">
        <f>IF(CO$3&lt;=NTBA!$F$25,IF(AND(CO$3&gt;EOMONTH(NTBA!$F$17,0),CO$3&lt;=NTBA!$F$19),'Monthly Financials'!$F93*(1+$F$112/$F$114)^CO$115,IF(AND(CO$3&gt;NTBA!$F$19,CO$3&lt;=NTBA!$F$25),'Monthly Financials'!$F105*(1+$F$112/$F$114)^CO$115,0)),0)</f>
        <v>0.28299999999999997</v>
      </c>
      <c r="CP124" s="1035">
        <f>IF(CP$3&lt;=NTBA!$F$25,IF(AND(CP$3&gt;EOMONTH(NTBA!$F$17,0),CP$3&lt;=NTBA!$F$19),'Monthly Financials'!$F93*(1+$F$112/$F$114)^CP$115,IF(AND(CP$3&gt;NTBA!$F$19,CP$3&lt;=NTBA!$F$25),'Monthly Financials'!$F105*(1+$F$112/$F$114)^CP$115,0)),0)</f>
        <v>0.28299999999999997</v>
      </c>
      <c r="CQ124" s="1035">
        <f>IF(CQ$3&lt;=NTBA!$F$25,IF(AND(CQ$3&gt;EOMONTH(NTBA!$F$17,0),CQ$3&lt;=NTBA!$F$19),'Monthly Financials'!$F93*(1+$F$112/$F$114)^CQ$115,IF(AND(CQ$3&gt;NTBA!$F$19,CQ$3&lt;=NTBA!$F$25),'Monthly Financials'!$F105*(1+$F$112/$F$114)^CQ$115,0)),0)</f>
        <v>0.28299999999999997</v>
      </c>
      <c r="CR124" s="1035">
        <f>IF(CR$3&lt;=NTBA!$F$25,IF(AND(CR$3&gt;EOMONTH(NTBA!$F$17,0),CR$3&lt;=NTBA!$F$19),'Monthly Financials'!$F93*(1+$F$112/$F$114)^CR$115,IF(AND(CR$3&gt;NTBA!$F$19,CR$3&lt;=NTBA!$F$25),'Monthly Financials'!$F105*(1+$F$112/$F$114)^CR$115,0)),0)</f>
        <v>0.28299999999999997</v>
      </c>
      <c r="CS124" s="1035">
        <f>IF(CS$3&lt;=NTBA!$F$25,IF(AND(CS$3&gt;EOMONTH(NTBA!$F$17,0),CS$3&lt;=NTBA!$F$19),'Monthly Financials'!$F93*(1+$F$112/$F$114)^CS$115,IF(AND(CS$3&gt;NTBA!$F$19,CS$3&lt;=NTBA!$F$25),'Monthly Financials'!$F105*(1+$F$112/$F$114)^CS$115,0)),0)</f>
        <v>0.28299999999999997</v>
      </c>
      <c r="CT124" s="1035">
        <f>IF(CT$3&lt;=NTBA!$F$25,IF(AND(CT$3&gt;EOMONTH(NTBA!$F$17,0),CT$3&lt;=NTBA!$F$19),'Monthly Financials'!$F93*(1+$F$112/$F$114)^CT$115,IF(AND(CT$3&gt;NTBA!$F$19,CT$3&lt;=NTBA!$F$25),'Monthly Financials'!$F105*(1+$F$112/$F$114)^CT$115,0)),0)</f>
        <v>0.28299999999999997</v>
      </c>
      <c r="CU124" s="1035">
        <f>IF(CU$3&lt;=NTBA!$F$25,IF(AND(CU$3&gt;EOMONTH(NTBA!$F$17,0),CU$3&lt;=NTBA!$F$19),'Monthly Financials'!$F93*(1+$F$112/$F$114)^CU$115,IF(AND(CU$3&gt;NTBA!$F$19,CU$3&lt;=NTBA!$F$25),'Monthly Financials'!$F105*(1+$F$112/$F$114)^CU$115,0)),0)</f>
        <v>0.28299999999999997</v>
      </c>
      <c r="CV124" s="1035">
        <f>IF(CV$3&lt;=NTBA!$F$25,IF(AND(CV$3&gt;EOMONTH(NTBA!$F$17,0),CV$3&lt;=NTBA!$F$19),'Monthly Financials'!$F93*(1+$F$112/$F$114)^CV$115,IF(AND(CV$3&gt;NTBA!$F$19,CV$3&lt;=NTBA!$F$25),'Monthly Financials'!$F105*(1+$F$112/$F$114)^CV$115,0)),0)</f>
        <v>0.28299999999999997</v>
      </c>
      <c r="CW124" s="1035">
        <f>IF(CW$3&lt;=NTBA!$F$25,IF(AND(CW$3&gt;EOMONTH(NTBA!$F$17,0),CW$3&lt;=NTBA!$F$19),'Monthly Financials'!$F93*(1+$F$112/$F$114)^CW$115,IF(AND(CW$3&gt;NTBA!$F$19,CW$3&lt;=NTBA!$F$25),'Monthly Financials'!$F105*(1+$F$112/$F$114)^CW$115,0)),0)</f>
        <v>0.28299999999999997</v>
      </c>
      <c r="CX124" s="1035">
        <f>IF(CX$3&lt;=NTBA!$F$25,IF(AND(CX$3&gt;EOMONTH(NTBA!$F$17,0),CX$3&lt;=NTBA!$F$19),'Monthly Financials'!$F93*(1+$F$112/$F$114)^CX$115,IF(AND(CX$3&gt;NTBA!$F$19,CX$3&lt;=NTBA!$F$25),'Monthly Financials'!$F105*(1+$F$112/$F$114)^CX$115,0)),0)</f>
        <v>0.28299999999999997</v>
      </c>
      <c r="CY124" s="1035">
        <f>IF(CY$3&lt;=NTBA!$F$25,IF(AND(CY$3&gt;EOMONTH(NTBA!$F$17,0),CY$3&lt;=NTBA!$F$19),'Monthly Financials'!$F93*(1+$F$112/$F$114)^CY$115,IF(AND(CY$3&gt;NTBA!$F$19,CY$3&lt;=NTBA!$F$25),'Monthly Financials'!$F105*(1+$F$112/$F$114)^CY$115,0)),0)</f>
        <v>0.28299999999999997</v>
      </c>
      <c r="CZ124" s="1035">
        <f>IF(CZ$3&lt;=NTBA!$F$25,IF(AND(CZ$3&gt;EOMONTH(NTBA!$F$17,0),CZ$3&lt;=NTBA!$F$19),'Monthly Financials'!$F93*(1+$F$112/$F$114)^CZ$115,IF(AND(CZ$3&gt;NTBA!$F$19,CZ$3&lt;=NTBA!$F$25),'Monthly Financials'!$F105*(1+$F$112/$F$114)^CZ$115,0)),0)</f>
        <v>0.28299999999999997</v>
      </c>
      <c r="DA124" s="1035">
        <f>IF(DA$3&lt;=NTBA!$F$25,IF(AND(DA$3&gt;EOMONTH(NTBA!$F$17,0),DA$3&lt;=NTBA!$F$19),'Monthly Financials'!$F93*(1+$F$112/$F$114)^DA$115,IF(AND(DA$3&gt;NTBA!$F$19,DA$3&lt;=NTBA!$F$25),'Monthly Financials'!$F105*(1+$F$112/$F$114)^DA$115,0)),0)</f>
        <v>0.28299999999999997</v>
      </c>
      <c r="DB124" s="1035">
        <f>IF(DB$3&lt;=NTBA!$F$25,IF(AND(DB$3&gt;EOMONTH(NTBA!$F$17,0),DB$3&lt;=NTBA!$F$19),'Monthly Financials'!$F93*(1+$F$112/$F$114)^DB$115,IF(AND(DB$3&gt;NTBA!$F$19,DB$3&lt;=NTBA!$F$25),'Monthly Financials'!$F105*(1+$F$112/$F$114)^DB$115,0)),0)</f>
        <v>0.28299999999999997</v>
      </c>
      <c r="DC124" s="1035">
        <f>IF(DC$3&lt;=NTBA!$F$25,IF(AND(DC$3&gt;EOMONTH(NTBA!$F$17,0),DC$3&lt;=NTBA!$F$19),'Monthly Financials'!$F93*(1+$F$112/$F$114)^DC$115,IF(AND(DC$3&gt;NTBA!$F$19,DC$3&lt;=NTBA!$F$25),'Monthly Financials'!$F105*(1+$F$112/$F$114)^DC$115,0)),0)</f>
        <v>0.28299999999999997</v>
      </c>
      <c r="DD124" s="1035">
        <f>IF(DD$3&lt;=NTBA!$F$25,IF(AND(DD$3&gt;EOMONTH(NTBA!$F$17,0),DD$3&lt;=NTBA!$F$19),'Monthly Financials'!$F93*(1+$F$112/$F$114)^DD$115,IF(AND(DD$3&gt;NTBA!$F$19,DD$3&lt;=NTBA!$F$25),'Monthly Financials'!$F105*(1+$F$112/$F$114)^DD$115,0)),0)</f>
        <v>0.28299999999999997</v>
      </c>
      <c r="DE124" s="1035">
        <f>IF(DE$3&lt;=NTBA!$F$25,IF(AND(DE$3&gt;EOMONTH(NTBA!$F$17,0),DE$3&lt;=NTBA!$F$19),'Monthly Financials'!$F93*(1+$F$112/$F$114)^DE$115,IF(AND(DE$3&gt;NTBA!$F$19,DE$3&lt;=NTBA!$F$25),'Monthly Financials'!$F105*(1+$F$112/$F$114)^DE$115,0)),0)</f>
        <v>0.28299999999999997</v>
      </c>
      <c r="DF124" s="1035">
        <f>IF(DF$3&lt;=NTBA!$F$25,IF(AND(DF$3&gt;EOMONTH(NTBA!$F$17,0),DF$3&lt;=NTBA!$F$19),'Monthly Financials'!$F93*(1+$F$112/$F$114)^DF$115,IF(AND(DF$3&gt;NTBA!$F$19,DF$3&lt;=NTBA!$F$25),'Monthly Financials'!$F105*(1+$F$112/$F$114)^DF$115,0)),0)</f>
        <v>0.28299999999999997</v>
      </c>
      <c r="DG124" s="1035">
        <f>IF(DG$3&lt;=NTBA!$F$25,IF(AND(DG$3&gt;EOMONTH(NTBA!$F$17,0),DG$3&lt;=NTBA!$F$19),'Monthly Financials'!$F93*(1+$F$112/$F$114)^DG$115,IF(AND(DG$3&gt;NTBA!$F$19,DG$3&lt;=NTBA!$F$25),'Monthly Financials'!$F105*(1+$F$112/$F$114)^DG$115,0)),0)</f>
        <v>0.28299999999999997</v>
      </c>
      <c r="DH124" s="1035">
        <f>IF(DH$3&lt;=NTBA!$F$25,IF(AND(DH$3&gt;EOMONTH(NTBA!$F$17,0),DH$3&lt;=NTBA!$F$19),'Monthly Financials'!$F93*(1+$F$112/$F$114)^DH$115,IF(AND(DH$3&gt;NTBA!$F$19,DH$3&lt;=NTBA!$F$25),'Monthly Financials'!$F105*(1+$F$112/$F$114)^DH$115,0)),0)</f>
        <v>0.28299999999999997</v>
      </c>
      <c r="DI124" s="1035">
        <f>IF(DI$3&lt;=NTBA!$F$25,IF(AND(DI$3&gt;EOMONTH(NTBA!$F$17,0),DI$3&lt;=NTBA!$F$19),'Monthly Financials'!$F93*(1+$F$112/$F$114)^DI$115,IF(AND(DI$3&gt;NTBA!$F$19,DI$3&lt;=NTBA!$F$25),'Monthly Financials'!$F105*(1+$F$112/$F$114)^DI$115,0)),0)</f>
        <v>0.28299999999999997</v>
      </c>
      <c r="DJ124" s="1035">
        <f>IF(DJ$3&lt;=NTBA!$F$25,IF(AND(DJ$3&gt;EOMONTH(NTBA!$F$17,0),DJ$3&lt;=NTBA!$F$19),'Monthly Financials'!$F93*(1+$F$112/$F$114)^DJ$115,IF(AND(DJ$3&gt;NTBA!$F$19,DJ$3&lt;=NTBA!$F$25),'Monthly Financials'!$F105*(1+$F$112/$F$114)^DJ$115,0)),0)</f>
        <v>0.28299999999999997</v>
      </c>
      <c r="DK124" s="1035">
        <f>IF(DK$3&lt;=NTBA!$F$25,IF(AND(DK$3&gt;EOMONTH(NTBA!$F$17,0),DK$3&lt;=NTBA!$F$19),'Monthly Financials'!$F93*(1+$F$112/$F$114)^DK$115,IF(AND(DK$3&gt;NTBA!$F$19,DK$3&lt;=NTBA!$F$25),'Monthly Financials'!$F105*(1+$F$112/$F$114)^DK$115,0)),0)</f>
        <v>0.28299999999999997</v>
      </c>
      <c r="DL124" s="1035">
        <f>IF(DL$3&lt;=NTBA!$F$25,IF(AND(DL$3&gt;EOMONTH(NTBA!$F$17,0),DL$3&lt;=NTBA!$F$19),'Monthly Financials'!$F93*(1+$F$112/$F$114)^DL$115,IF(AND(DL$3&gt;NTBA!$F$19,DL$3&lt;=NTBA!$F$25),'Monthly Financials'!$F105*(1+$F$112/$F$114)^DL$115,0)),0)</f>
        <v>0.28299999999999997</v>
      </c>
      <c r="DM124" s="1035">
        <f>IF(DM$3&lt;=NTBA!$F$25,IF(AND(DM$3&gt;EOMONTH(NTBA!$F$17,0),DM$3&lt;=NTBA!$F$19),'Monthly Financials'!$F93*(1+$F$112/$F$114)^DM$115,IF(AND(DM$3&gt;NTBA!$F$19,DM$3&lt;=NTBA!$F$25),'Monthly Financials'!$F105*(1+$F$112/$F$114)^DM$115,0)),0)</f>
        <v>0.28299999999999997</v>
      </c>
      <c r="DN124" s="1035">
        <f>IF(DN$3&lt;=NTBA!$F$25,IF(AND(DN$3&gt;EOMONTH(NTBA!$F$17,0),DN$3&lt;=NTBA!$F$19),'Monthly Financials'!$F93*(1+$F$112/$F$114)^DN$115,IF(AND(DN$3&gt;NTBA!$F$19,DN$3&lt;=NTBA!$F$25),'Monthly Financials'!$F105*(1+$F$112/$F$114)^DN$115,0)),0)</f>
        <v>0.28299999999999997</v>
      </c>
      <c r="DO124" s="1035">
        <f>IF(DO$3&lt;=NTBA!$F$25,IF(AND(DO$3&gt;EOMONTH(NTBA!$F$17,0),DO$3&lt;=NTBA!$F$19),'Monthly Financials'!$F93*(1+$F$112/$F$114)^DO$115,IF(AND(DO$3&gt;NTBA!$F$19,DO$3&lt;=NTBA!$F$25),'Monthly Financials'!$F105*(1+$F$112/$F$114)^DO$115,0)),0)</f>
        <v>0.28299999999999997</v>
      </c>
      <c r="DP124" s="1035">
        <f>IF(DP$3&lt;=NTBA!$F$25,IF(AND(DP$3&gt;EOMONTH(NTBA!$F$17,0),DP$3&lt;=NTBA!$F$19),'Monthly Financials'!$F93*(1+$F$112/$F$114)^DP$115,IF(AND(DP$3&gt;NTBA!$F$19,DP$3&lt;=NTBA!$F$25),'Monthly Financials'!$F105*(1+$F$112/$F$114)^DP$115,0)),0)</f>
        <v>0.28299999999999997</v>
      </c>
      <c r="DQ124" s="1035">
        <f>IF(DQ$3&lt;=NTBA!$F$25,IF(AND(DQ$3&gt;EOMONTH(NTBA!$F$17,0),DQ$3&lt;=NTBA!$F$19),'Monthly Financials'!$F93*(1+$F$112/$F$114)^DQ$115,IF(AND(DQ$3&gt;NTBA!$F$19,DQ$3&lt;=NTBA!$F$25),'Monthly Financials'!$F105*(1+$F$112/$F$114)^DQ$115,0)),0)</f>
        <v>0.28299999999999997</v>
      </c>
      <c r="DR124" s="1035">
        <f>IF(DR$3&lt;=NTBA!$F$25,IF(AND(DR$3&gt;EOMONTH(NTBA!$F$17,0),DR$3&lt;=NTBA!$F$19),'Monthly Financials'!$F93*(1+$F$112/$F$114)^DR$115,IF(AND(DR$3&gt;NTBA!$F$19,DR$3&lt;=NTBA!$F$25),'Monthly Financials'!$F105*(1+$F$112/$F$114)^DR$115,0)),0)</f>
        <v>0.28299999999999997</v>
      </c>
      <c r="DS124" s="1035">
        <f>IF(DS$3&lt;=NTBA!$F$25,IF(AND(DS$3&gt;EOMONTH(NTBA!$F$17,0),DS$3&lt;=NTBA!$F$19),'Monthly Financials'!$F93*(1+$F$112/$F$114)^DS$115,IF(AND(DS$3&gt;NTBA!$F$19,DS$3&lt;=NTBA!$F$25),'Monthly Financials'!$F105*(1+$F$112/$F$114)^DS$115,0)),0)</f>
        <v>0</v>
      </c>
      <c r="DT124" s="1035">
        <f>IF(DT$3&lt;=NTBA!$F$25,IF(AND(DT$3&gt;EOMONTH(NTBA!$F$17,0),DT$3&lt;=NTBA!$F$19),'Monthly Financials'!$F93*(1+$F$112/$F$114)^DT$115,IF(AND(DT$3&gt;NTBA!$F$19,DT$3&lt;=NTBA!$F$25),'Monthly Financials'!$F105*(1+$F$112/$F$114)^DT$115,0)),0)</f>
        <v>0</v>
      </c>
      <c r="DU124" s="1035">
        <f>IF(DU$3&lt;=NTBA!$F$25,IF(AND(DU$3&gt;EOMONTH(NTBA!$F$17,0),DU$3&lt;=NTBA!$F$19),'Monthly Financials'!$F93*(1+$F$112/$F$114)^DU$115,IF(AND(DU$3&gt;NTBA!$F$19,DU$3&lt;=NTBA!$F$25),'Monthly Financials'!$F105*(1+$F$112/$F$114)^DU$115,0)),0)</f>
        <v>0</v>
      </c>
      <c r="DV124" s="1035">
        <f>IF(DV$3&lt;=NTBA!$F$25,IF(AND(DV$3&gt;EOMONTH(NTBA!$F$17,0),DV$3&lt;=NTBA!$F$19),'Monthly Financials'!$F93*(1+$F$112/$F$114)^DV$115,IF(AND(DV$3&gt;NTBA!$F$19,DV$3&lt;=NTBA!$F$25),'Monthly Financials'!$F105*(1+$F$112/$F$114)^DV$115,0)),0)</f>
        <v>0</v>
      </c>
      <c r="DW124" s="1035">
        <f>IF(DW$3&lt;=NTBA!$F$25,IF(AND(DW$3&gt;EOMONTH(NTBA!$F$17,0),DW$3&lt;=NTBA!$F$19),'Monthly Financials'!$F93*(1+$F$112/$F$114)^DW$115,IF(AND(DW$3&gt;NTBA!$F$19,DW$3&lt;=NTBA!$F$25),'Monthly Financials'!$F105*(1+$F$112/$F$114)^DW$115,0)),0)</f>
        <v>0</v>
      </c>
      <c r="DX124" s="1035">
        <f>IF(DX$3&lt;=NTBA!$F$25,IF(AND(DX$3&gt;EOMONTH(NTBA!$F$17,0),DX$3&lt;=NTBA!$F$19),'Monthly Financials'!$F93*(1+$F$112/$F$114)^DX$115,IF(AND(DX$3&gt;NTBA!$F$19,DX$3&lt;=NTBA!$F$25),'Monthly Financials'!$F105*(1+$F$112/$F$114)^DX$115,0)),0)</f>
        <v>0</v>
      </c>
      <c r="DY124" s="1035">
        <f>IF(DY$3&lt;=NTBA!$F$25,IF(AND(DY$3&gt;EOMONTH(NTBA!$F$17,0),DY$3&lt;=NTBA!$F$19),'Monthly Financials'!$F93*(1+$F$112/$F$114)^DY$115,IF(AND(DY$3&gt;NTBA!$F$19,DY$3&lt;=NTBA!$F$25),'Monthly Financials'!$F105*(1+$F$112/$F$114)^DY$115,0)),0)</f>
        <v>0</v>
      </c>
      <c r="DZ124" s="1035">
        <f>IF(DZ$3&lt;=NTBA!$F$25,IF(AND(DZ$3&gt;EOMONTH(NTBA!$F$17,0),DZ$3&lt;=NTBA!$F$19),'Monthly Financials'!$F93*(1+$F$112/$F$114)^DZ$115,IF(AND(DZ$3&gt;NTBA!$F$19,DZ$3&lt;=NTBA!$F$25),'Monthly Financials'!$F105*(1+$F$112/$F$114)^DZ$115,0)),0)</f>
        <v>0</v>
      </c>
      <c r="EA124" s="1035">
        <f>IF(EA$3&lt;=NTBA!$F$25,IF(AND(EA$3&gt;EOMONTH(NTBA!$F$17,0),EA$3&lt;=NTBA!$F$19),'Monthly Financials'!$F93*(1+$F$112/$F$114)^EA$115,IF(AND(EA$3&gt;NTBA!$F$19,EA$3&lt;=NTBA!$F$25),'Monthly Financials'!$F105*(1+$F$112/$F$114)^EA$115,0)),0)</f>
        <v>0</v>
      </c>
      <c r="EB124" s="1035">
        <f>IF(EB$3&lt;=NTBA!$F$25,IF(AND(EB$3&gt;EOMONTH(NTBA!$F$17,0),EB$3&lt;=NTBA!$F$19),'Monthly Financials'!$F93*(1+$F$112/$F$114)^EB$115,IF(AND(EB$3&gt;NTBA!$F$19,EB$3&lt;=NTBA!$F$25),'Monthly Financials'!$F105*(1+$F$112/$F$114)^EB$115,0)),0)</f>
        <v>0</v>
      </c>
      <c r="EC124" s="1035">
        <f>IF(EC$3&lt;=NTBA!$F$25,IF(AND(EC$3&gt;EOMONTH(NTBA!$F$17,0),EC$3&lt;=NTBA!$F$19),'Monthly Financials'!$F93*(1+$F$112/$F$114)^EC$115,IF(AND(EC$3&gt;NTBA!$F$19,EC$3&lt;=NTBA!$F$25),'Monthly Financials'!$F105*(1+$F$112/$F$114)^EC$115,0)),0)</f>
        <v>0</v>
      </c>
      <c r="ED124" s="1035">
        <f>IF(ED$3&lt;=NTBA!$F$25,IF(AND(ED$3&gt;EOMONTH(NTBA!$F$17,0),ED$3&lt;=NTBA!$F$19),'Monthly Financials'!$F93*(1+$F$112/$F$114)^ED$115,IF(AND(ED$3&gt;NTBA!$F$19,ED$3&lt;=NTBA!$F$25),'Monthly Financials'!$F105*(1+$F$112/$F$114)^ED$115,0)),0)</f>
        <v>0</v>
      </c>
      <c r="EE124" s="1035">
        <f>IF(EE$3&lt;=NTBA!$F$25,IF(AND(EE$3&gt;EOMONTH(NTBA!$F$17,0),EE$3&lt;=NTBA!$F$19),'Monthly Financials'!$F93*(1+$F$112/$F$114)^EE$115,IF(AND(EE$3&gt;NTBA!$F$19,EE$3&lt;=NTBA!$F$25),'Monthly Financials'!$F105*(1+$F$112/$F$114)^EE$115,0)),0)</f>
        <v>0</v>
      </c>
      <c r="EF124" s="1035">
        <f>IF(EF$3&lt;=NTBA!$F$25,IF(AND(EF$3&gt;EOMONTH(NTBA!$F$17,0),EF$3&lt;=NTBA!$F$19),'Monthly Financials'!$F93*(1+$F$112/$F$114)^EF$115,IF(AND(EF$3&gt;NTBA!$F$19,EF$3&lt;=NTBA!$F$25),'Monthly Financials'!$F105*(1+$F$112/$F$114)^EF$115,0)),0)</f>
        <v>0</v>
      </c>
      <c r="EG124" s="1035">
        <f>IF(EG$3&lt;=NTBA!$F$25,IF(AND(EG$3&gt;EOMONTH(NTBA!$F$17,0),EG$3&lt;=NTBA!$F$19),'Monthly Financials'!$F93*(1+$F$112/$F$114)^EG$115,IF(AND(EG$3&gt;NTBA!$F$19,EG$3&lt;=NTBA!$F$25),'Monthly Financials'!$F105*(1+$F$112/$F$114)^EG$115,0)),0)</f>
        <v>0</v>
      </c>
      <c r="EH124" s="1035">
        <f>IF(EH$3&lt;=NTBA!$F$25,IF(AND(EH$3&gt;EOMONTH(NTBA!$F$17,0),EH$3&lt;=NTBA!$F$19),'Monthly Financials'!$F93*(1+$F$112/$F$114)^EH$115,IF(AND(EH$3&gt;NTBA!$F$19,EH$3&lt;=NTBA!$F$25),'Monthly Financials'!$F105*(1+$F$112/$F$114)^EH$115,0)),0)</f>
        <v>0</v>
      </c>
    </row>
    <row r="125" spans="2:138" s="840" customFormat="1" ht="15" customHeight="1" outlineLevel="1" x14ac:dyDescent="0.25">
      <c r="E125" s="840" t="str">
        <f>'Monthly Financials'!E94</f>
        <v>Travel Cost</v>
      </c>
      <c r="G125" s="840" t="s">
        <v>330</v>
      </c>
      <c r="H125" s="850">
        <f t="shared" si="65"/>
        <v>10.486000000000011</v>
      </c>
      <c r="J125" s="1035">
        <f>IF(J$3&lt;=NTBA!$F$25,IF(AND(J$3&gt;EOMONTH(NTBA!$F$17,0),J$3&lt;=NTBA!$F$19),'Monthly Financials'!$F94*(1+$F$112/$F$114)^J$115,IF(AND(J$3&gt;NTBA!$F$19,J$3&lt;=NTBA!$F$25),'Monthly Financials'!$F106*(1+$F$112/$F$114)^J$115,0)),0)</f>
        <v>0</v>
      </c>
      <c r="K125" s="1035">
        <f>IF(K$3&lt;=NTBA!$F$25,IF(AND(K$3&gt;EOMONTH(NTBA!$F$17,0),K$3&lt;=NTBA!$F$19),'Monthly Financials'!$F94*(1+$F$112/$F$114)^K$115,IF(AND(K$3&gt;NTBA!$F$19,K$3&lt;=NTBA!$F$25),'Monthly Financials'!$F106*(1+$F$112/$F$114)^K$115,0)),0)</f>
        <v>0</v>
      </c>
      <c r="L125" s="1035">
        <f>IF(L$3&lt;=NTBA!$F$25,IF(AND(L$3&gt;EOMONTH(NTBA!$F$17,0),L$3&lt;=NTBA!$F$19),'Monthly Financials'!$F94*(1+$F$112/$F$114)^L$115,IF(AND(L$3&gt;NTBA!$F$19,L$3&lt;=NTBA!$F$25),'Monthly Financials'!$F106*(1+$F$112/$F$114)^L$115,0)),0)</f>
        <v>0</v>
      </c>
      <c r="M125" s="1035">
        <f>IF(M$3&lt;=NTBA!$F$25,IF(AND(M$3&gt;EOMONTH(NTBA!$F$17,0),M$3&lt;=NTBA!$F$19),'Monthly Financials'!$F94*(1+$F$112/$F$114)^M$115,IF(AND(M$3&gt;NTBA!$F$19,M$3&lt;=NTBA!$F$25),'Monthly Financials'!$F106*(1+$F$112/$F$114)^M$115,0)),0)</f>
        <v>0</v>
      </c>
      <c r="N125" s="1035">
        <f>IF(N$3&lt;=NTBA!$F$25,IF(AND(N$3&gt;EOMONTH(NTBA!$F$17,0),N$3&lt;=NTBA!$F$19),'Monthly Financials'!$F94*(1+$F$112/$F$114)^N$115,IF(AND(N$3&gt;NTBA!$F$19,N$3&lt;=NTBA!$F$25),'Monthly Financials'!$F106*(1+$F$112/$F$114)^N$115,0)),0)</f>
        <v>0</v>
      </c>
      <c r="O125" s="1035">
        <f>IF(O$3&lt;=NTBA!$F$25,IF(AND(O$3&gt;EOMONTH(NTBA!$F$17,0),O$3&lt;=NTBA!$F$19),'Monthly Financials'!$F94*(1+$F$112/$F$114)^O$115,IF(AND(O$3&gt;NTBA!$F$19,O$3&lt;=NTBA!$F$25),'Monthly Financials'!$F106*(1+$F$112/$F$114)^O$115,0)),0)</f>
        <v>0</v>
      </c>
      <c r="P125" s="1035">
        <f>IF(P$3&lt;=NTBA!$F$25,IF(AND(P$3&gt;EOMONTH(NTBA!$F$17,0),P$3&lt;=NTBA!$F$19),'Monthly Financials'!$F94*(1+$F$112/$F$114)^P$115,IF(AND(P$3&gt;NTBA!$F$19,P$3&lt;=NTBA!$F$25),'Monthly Financials'!$F106*(1+$F$112/$F$114)^P$115,0)),0)</f>
        <v>9.8000000000000004E-2</v>
      </c>
      <c r="Q125" s="1035">
        <f>IF(Q$3&lt;=NTBA!$F$25,IF(AND(Q$3&gt;EOMONTH(NTBA!$F$17,0),Q$3&lt;=NTBA!$F$19),'Monthly Financials'!$F94*(1+$F$112/$F$114)^Q$115,IF(AND(Q$3&gt;NTBA!$F$19,Q$3&lt;=NTBA!$F$25),'Monthly Financials'!$F106*(1+$F$112/$F$114)^Q$115,0)),0)</f>
        <v>9.8000000000000004E-2</v>
      </c>
      <c r="R125" s="1035">
        <f>IF(R$3&lt;=NTBA!$F$25,IF(AND(R$3&gt;EOMONTH(NTBA!$F$17,0),R$3&lt;=NTBA!$F$19),'Monthly Financials'!$F94*(1+$F$112/$F$114)^R$115,IF(AND(R$3&gt;NTBA!$F$19,R$3&lt;=NTBA!$F$25),'Monthly Financials'!$F106*(1+$F$112/$F$114)^R$115,0)),0)</f>
        <v>9.8000000000000004E-2</v>
      </c>
      <c r="S125" s="1035">
        <f>IF(S$3&lt;=NTBA!$F$25,IF(AND(S$3&gt;EOMONTH(NTBA!$F$17,0),S$3&lt;=NTBA!$F$19),'Monthly Financials'!$F94*(1+$F$112/$F$114)^S$115,IF(AND(S$3&gt;NTBA!$F$19,S$3&lt;=NTBA!$F$25),'Monthly Financials'!$F106*(1+$F$112/$F$114)^S$115,0)),0)</f>
        <v>9.8000000000000004E-2</v>
      </c>
      <c r="T125" s="1035">
        <f>IF(T$3&lt;=NTBA!$F$25,IF(AND(T$3&gt;EOMONTH(NTBA!$F$17,0),T$3&lt;=NTBA!$F$19),'Monthly Financials'!$F94*(1+$F$112/$F$114)^T$115,IF(AND(T$3&gt;NTBA!$F$19,T$3&lt;=NTBA!$F$25),'Monthly Financials'!$F106*(1+$F$112/$F$114)^T$115,0)),0)</f>
        <v>9.8000000000000004E-2</v>
      </c>
      <c r="U125" s="1035">
        <f>IF(U$3&lt;=NTBA!$F$25,IF(AND(U$3&gt;EOMONTH(NTBA!$F$17,0),U$3&lt;=NTBA!$F$19),'Monthly Financials'!$F94*(1+$F$112/$F$114)^U$115,IF(AND(U$3&gt;NTBA!$F$19,U$3&lt;=NTBA!$F$25),'Monthly Financials'!$F106*(1+$F$112/$F$114)^U$115,0)),0)</f>
        <v>9.8000000000000004E-2</v>
      </c>
      <c r="V125" s="1035">
        <f>IF(V$3&lt;=NTBA!$F$25,IF(AND(V$3&gt;EOMONTH(NTBA!$F$17,0),V$3&lt;=NTBA!$F$19),'Monthly Financials'!$F94*(1+$F$112/$F$114)^V$115,IF(AND(V$3&gt;NTBA!$F$19,V$3&lt;=NTBA!$F$25),'Monthly Financials'!$F106*(1+$F$112/$F$114)^V$115,0)),0)</f>
        <v>9.8000000000000004E-2</v>
      </c>
      <c r="W125" s="1035">
        <f>IF(W$3&lt;=NTBA!$F$25,IF(AND(W$3&gt;EOMONTH(NTBA!$F$17,0),W$3&lt;=NTBA!$F$19),'Monthly Financials'!$F94*(1+$F$112/$F$114)^W$115,IF(AND(W$3&gt;NTBA!$F$19,W$3&lt;=NTBA!$F$25),'Monthly Financials'!$F106*(1+$F$112/$F$114)^W$115,0)),0)</f>
        <v>9.8000000000000004E-2</v>
      </c>
      <c r="X125" s="1035">
        <f>IF(X$3&lt;=NTBA!$F$25,IF(AND(X$3&gt;EOMONTH(NTBA!$F$17,0),X$3&lt;=NTBA!$F$19),'Monthly Financials'!$F94*(1+$F$112/$F$114)^X$115,IF(AND(X$3&gt;NTBA!$F$19,X$3&lt;=NTBA!$F$25),'Monthly Financials'!$F106*(1+$F$112/$F$114)^X$115,0)),0)</f>
        <v>9.8000000000000004E-2</v>
      </c>
      <c r="Y125" s="1035">
        <f>IF(Y$3&lt;=NTBA!$F$25,IF(AND(Y$3&gt;EOMONTH(NTBA!$F$17,0),Y$3&lt;=NTBA!$F$19),'Monthly Financials'!$F94*(1+$F$112/$F$114)^Y$115,IF(AND(Y$3&gt;NTBA!$F$19,Y$3&lt;=NTBA!$F$25),'Monthly Financials'!$F106*(1+$F$112/$F$114)^Y$115,0)),0)</f>
        <v>9.8000000000000004E-2</v>
      </c>
      <c r="Z125" s="1035">
        <f>IF(Z$3&lt;=NTBA!$F$25,IF(AND(Z$3&gt;EOMONTH(NTBA!$F$17,0),Z$3&lt;=NTBA!$F$19),'Monthly Financials'!$F94*(1+$F$112/$F$114)^Z$115,IF(AND(Z$3&gt;NTBA!$F$19,Z$3&lt;=NTBA!$F$25),'Monthly Financials'!$F106*(1+$F$112/$F$114)^Z$115,0)),0)</f>
        <v>9.8000000000000004E-2</v>
      </c>
      <c r="AA125" s="1035">
        <f>IF(AA$3&lt;=NTBA!$F$25,IF(AND(AA$3&gt;EOMONTH(NTBA!$F$17,0),AA$3&lt;=NTBA!$F$19),'Monthly Financials'!$F94*(1+$F$112/$F$114)^AA$115,IF(AND(AA$3&gt;NTBA!$F$19,AA$3&lt;=NTBA!$F$25),'Monthly Financials'!$F106*(1+$F$112/$F$114)^AA$115,0)),0)</f>
        <v>9.8000000000000004E-2</v>
      </c>
      <c r="AB125" s="1035">
        <f>IF(AB$3&lt;=NTBA!$F$25,IF(AND(AB$3&gt;EOMONTH(NTBA!$F$17,0),AB$3&lt;=NTBA!$F$19),'Monthly Financials'!$F94*(1+$F$112/$F$114)^AB$115,IF(AND(AB$3&gt;NTBA!$F$19,AB$3&lt;=NTBA!$F$25),'Monthly Financials'!$F106*(1+$F$112/$F$114)^AB$115,0)),0)</f>
        <v>9.8000000000000004E-2</v>
      </c>
      <c r="AC125" s="1035">
        <f>IF(AC$3&lt;=NTBA!$F$25,IF(AND(AC$3&gt;EOMONTH(NTBA!$F$17,0),AC$3&lt;=NTBA!$F$19),'Monthly Financials'!$F94*(1+$F$112/$F$114)^AC$115,IF(AND(AC$3&gt;NTBA!$F$19,AC$3&lt;=NTBA!$F$25),'Monthly Financials'!$F106*(1+$F$112/$F$114)^AC$115,0)),0)</f>
        <v>9.8000000000000004E-2</v>
      </c>
      <c r="AD125" s="1035">
        <f>IF(AD$3&lt;=NTBA!$F$25,IF(AND(AD$3&gt;EOMONTH(NTBA!$F$17,0),AD$3&lt;=NTBA!$F$19),'Monthly Financials'!$F94*(1+$F$112/$F$114)^AD$115,IF(AND(AD$3&gt;NTBA!$F$19,AD$3&lt;=NTBA!$F$25),'Monthly Financials'!$F106*(1+$F$112/$F$114)^AD$115,0)),0)</f>
        <v>9.8000000000000004E-2</v>
      </c>
      <c r="AE125" s="1035">
        <f>IF(AE$3&lt;=NTBA!$F$25,IF(AND(AE$3&gt;EOMONTH(NTBA!$F$17,0),AE$3&lt;=NTBA!$F$19),'Monthly Financials'!$F94*(1+$F$112/$F$114)^AE$115,IF(AND(AE$3&gt;NTBA!$F$19,AE$3&lt;=NTBA!$F$25),'Monthly Financials'!$F106*(1+$F$112/$F$114)^AE$115,0)),0)</f>
        <v>9.8000000000000004E-2</v>
      </c>
      <c r="AF125" s="1035">
        <f>IF(AF$3&lt;=NTBA!$F$25,IF(AND(AF$3&gt;EOMONTH(NTBA!$F$17,0),AF$3&lt;=NTBA!$F$19),'Monthly Financials'!$F94*(1+$F$112/$F$114)^AF$115,IF(AND(AF$3&gt;NTBA!$F$19,AF$3&lt;=NTBA!$F$25),'Monthly Financials'!$F106*(1+$F$112/$F$114)^AF$115,0)),0)</f>
        <v>9.8000000000000004E-2</v>
      </c>
      <c r="AG125" s="1035">
        <f>IF(AG$3&lt;=NTBA!$F$25,IF(AND(AG$3&gt;EOMONTH(NTBA!$F$17,0),AG$3&lt;=NTBA!$F$19),'Monthly Financials'!$F94*(1+$F$112/$F$114)^AG$115,IF(AND(AG$3&gt;NTBA!$F$19,AG$3&lt;=NTBA!$F$25),'Monthly Financials'!$F106*(1+$F$112/$F$114)^AG$115,0)),0)</f>
        <v>9.8000000000000004E-2</v>
      </c>
      <c r="AH125" s="1035">
        <f>IF(AH$3&lt;=NTBA!$F$25,IF(AND(AH$3&gt;EOMONTH(NTBA!$F$17,0),AH$3&lt;=NTBA!$F$19),'Monthly Financials'!$F94*(1+$F$112/$F$114)^AH$115,IF(AND(AH$3&gt;NTBA!$F$19,AH$3&lt;=NTBA!$F$25),'Monthly Financials'!$F106*(1+$F$112/$F$114)^AH$115,0)),0)</f>
        <v>9.8000000000000004E-2</v>
      </c>
      <c r="AI125" s="1035">
        <f>IF(AI$3&lt;=NTBA!$F$25,IF(AND(AI$3&gt;EOMONTH(NTBA!$F$17,0),AI$3&lt;=NTBA!$F$19),'Monthly Financials'!$F94*(1+$F$112/$F$114)^AI$115,IF(AND(AI$3&gt;NTBA!$F$19,AI$3&lt;=NTBA!$F$25),'Monthly Financials'!$F106*(1+$F$112/$F$114)^AI$115,0)),0)</f>
        <v>9.8000000000000004E-2</v>
      </c>
      <c r="AJ125" s="1035">
        <f>IF(AJ$3&lt;=NTBA!$F$25,IF(AND(AJ$3&gt;EOMONTH(NTBA!$F$17,0),AJ$3&lt;=NTBA!$F$19),'Monthly Financials'!$F94*(1+$F$112/$F$114)^AJ$115,IF(AND(AJ$3&gt;NTBA!$F$19,AJ$3&lt;=NTBA!$F$25),'Monthly Financials'!$F106*(1+$F$112/$F$114)^AJ$115,0)),0)</f>
        <v>9.8000000000000004E-2</v>
      </c>
      <c r="AK125" s="1035">
        <f>IF(AK$3&lt;=NTBA!$F$25,IF(AND(AK$3&gt;EOMONTH(NTBA!$F$17,0),AK$3&lt;=NTBA!$F$19),'Monthly Financials'!$F94*(1+$F$112/$F$114)^AK$115,IF(AND(AK$3&gt;NTBA!$F$19,AK$3&lt;=NTBA!$F$25),'Monthly Financials'!$F106*(1+$F$112/$F$114)^AK$115,0)),0)</f>
        <v>9.8000000000000004E-2</v>
      </c>
      <c r="AL125" s="1035">
        <f>IF(AL$3&lt;=NTBA!$F$25,IF(AND(AL$3&gt;EOMONTH(NTBA!$F$17,0),AL$3&lt;=NTBA!$F$19),'Monthly Financials'!$F94*(1+$F$112/$F$114)^AL$115,IF(AND(AL$3&gt;NTBA!$F$19,AL$3&lt;=NTBA!$F$25),'Monthly Financials'!$F106*(1+$F$112/$F$114)^AL$115,0)),0)</f>
        <v>9.8000000000000004E-2</v>
      </c>
      <c r="AM125" s="1035">
        <f>IF(AM$3&lt;=NTBA!$F$25,IF(AND(AM$3&gt;EOMONTH(NTBA!$F$17,0),AM$3&lt;=NTBA!$F$19),'Monthly Financials'!$F94*(1+$F$112/$F$114)^AM$115,IF(AND(AM$3&gt;NTBA!$F$19,AM$3&lt;=NTBA!$F$25),'Monthly Financials'!$F106*(1+$F$112/$F$114)^AM$115,0)),0)</f>
        <v>9.8000000000000004E-2</v>
      </c>
      <c r="AN125" s="1035">
        <f>IF(AN$3&lt;=NTBA!$F$25,IF(AND(AN$3&gt;EOMONTH(NTBA!$F$17,0),AN$3&lt;=NTBA!$F$19),'Monthly Financials'!$F94*(1+$F$112/$F$114)^AN$115,IF(AND(AN$3&gt;NTBA!$F$19,AN$3&lt;=NTBA!$F$25),'Monthly Financials'!$F106*(1+$F$112/$F$114)^AN$115,0)),0)</f>
        <v>9.8000000000000004E-2</v>
      </c>
      <c r="AO125" s="1035">
        <f>IF(AO$3&lt;=NTBA!$F$25,IF(AND(AO$3&gt;EOMONTH(NTBA!$F$17,0),AO$3&lt;=NTBA!$F$19),'Monthly Financials'!$F94*(1+$F$112/$F$114)^AO$115,IF(AND(AO$3&gt;NTBA!$F$19,AO$3&lt;=NTBA!$F$25),'Monthly Financials'!$F106*(1+$F$112/$F$114)^AO$115,0)),0)</f>
        <v>9.8000000000000004E-2</v>
      </c>
      <c r="AP125" s="1035">
        <f>IF(AP$3&lt;=NTBA!$F$25,IF(AND(AP$3&gt;EOMONTH(NTBA!$F$17,0),AP$3&lt;=NTBA!$F$19),'Monthly Financials'!$F94*(1+$F$112/$F$114)^AP$115,IF(AND(AP$3&gt;NTBA!$F$19,AP$3&lt;=NTBA!$F$25),'Monthly Financials'!$F106*(1+$F$112/$F$114)^AP$115,0)),0)</f>
        <v>9.8000000000000004E-2</v>
      </c>
      <c r="AQ125" s="1035">
        <f>IF(AQ$3&lt;=NTBA!$F$25,IF(AND(AQ$3&gt;EOMONTH(NTBA!$F$17,0),AQ$3&lt;=NTBA!$F$19),'Monthly Financials'!$F94*(1+$F$112/$F$114)^AQ$115,IF(AND(AQ$3&gt;NTBA!$F$19,AQ$3&lt;=NTBA!$F$25),'Monthly Financials'!$F106*(1+$F$112/$F$114)^AQ$115,0)),0)</f>
        <v>9.8000000000000004E-2</v>
      </c>
      <c r="AR125" s="1035">
        <f>IF(AR$3&lt;=NTBA!$F$25,IF(AND(AR$3&gt;EOMONTH(NTBA!$F$17,0),AR$3&lt;=NTBA!$F$19),'Monthly Financials'!$F94*(1+$F$112/$F$114)^AR$115,IF(AND(AR$3&gt;NTBA!$F$19,AR$3&lt;=NTBA!$F$25),'Monthly Financials'!$F106*(1+$F$112/$F$114)^AR$115,0)),0)</f>
        <v>9.8000000000000004E-2</v>
      </c>
      <c r="AS125" s="1035">
        <f>IF(AS$3&lt;=NTBA!$F$25,IF(AND(AS$3&gt;EOMONTH(NTBA!$F$17,0),AS$3&lt;=NTBA!$F$19),'Monthly Financials'!$F94*(1+$F$112/$F$114)^AS$115,IF(AND(AS$3&gt;NTBA!$F$19,AS$3&lt;=NTBA!$F$25),'Monthly Financials'!$F106*(1+$F$112/$F$114)^AS$115,0)),0)</f>
        <v>9.8000000000000004E-2</v>
      </c>
      <c r="AT125" s="1035">
        <f>IF(AT$3&lt;=NTBA!$F$25,IF(AND(AT$3&gt;EOMONTH(NTBA!$F$17,0),AT$3&lt;=NTBA!$F$19),'Monthly Financials'!$F94*(1+$F$112/$F$114)^AT$115,IF(AND(AT$3&gt;NTBA!$F$19,AT$3&lt;=NTBA!$F$25),'Monthly Financials'!$F106*(1+$F$112/$F$114)^AT$115,0)),0)</f>
        <v>9.8000000000000004E-2</v>
      </c>
      <c r="AU125" s="1035">
        <f>IF(AU$3&lt;=NTBA!$F$25,IF(AND(AU$3&gt;EOMONTH(NTBA!$F$17,0),AU$3&lt;=NTBA!$F$19),'Monthly Financials'!$F94*(1+$F$112/$F$114)^AU$115,IF(AND(AU$3&gt;NTBA!$F$19,AU$3&lt;=NTBA!$F$25),'Monthly Financials'!$F106*(1+$F$112/$F$114)^AU$115,0)),0)</f>
        <v>9.8000000000000004E-2</v>
      </c>
      <c r="AV125" s="1035">
        <f>IF(AV$3&lt;=NTBA!$F$25,IF(AND(AV$3&gt;EOMONTH(NTBA!$F$17,0),AV$3&lt;=NTBA!$F$19),'Monthly Financials'!$F94*(1+$F$112/$F$114)^AV$115,IF(AND(AV$3&gt;NTBA!$F$19,AV$3&lt;=NTBA!$F$25),'Monthly Financials'!$F106*(1+$F$112/$F$114)^AV$115,0)),0)</f>
        <v>9.8000000000000004E-2</v>
      </c>
      <c r="AW125" s="1035">
        <f>IF(AW$3&lt;=NTBA!$F$25,IF(AND(AW$3&gt;EOMONTH(NTBA!$F$17,0),AW$3&lt;=NTBA!$F$19),'Monthly Financials'!$F94*(1+$F$112/$F$114)^AW$115,IF(AND(AW$3&gt;NTBA!$F$19,AW$3&lt;=NTBA!$F$25),'Monthly Financials'!$F106*(1+$F$112/$F$114)^AW$115,0)),0)</f>
        <v>9.8000000000000004E-2</v>
      </c>
      <c r="AX125" s="1035">
        <f>IF(AX$3&lt;=NTBA!$F$25,IF(AND(AX$3&gt;EOMONTH(NTBA!$F$17,0),AX$3&lt;=NTBA!$F$19),'Monthly Financials'!$F94*(1+$F$112/$F$114)^AX$115,IF(AND(AX$3&gt;NTBA!$F$19,AX$3&lt;=NTBA!$F$25),'Monthly Financials'!$F106*(1+$F$112/$F$114)^AX$115,0)),0)</f>
        <v>9.8000000000000004E-2</v>
      </c>
      <c r="AY125" s="1035">
        <f>IF(AY$3&lt;=NTBA!$F$25,IF(AND(AY$3&gt;EOMONTH(NTBA!$F$17,0),AY$3&lt;=NTBA!$F$19),'Monthly Financials'!$F94*(1+$F$112/$F$114)^AY$115,IF(AND(AY$3&gt;NTBA!$F$19,AY$3&lt;=NTBA!$F$25),'Monthly Financials'!$F106*(1+$F$112/$F$114)^AY$115,0)),0)</f>
        <v>9.8000000000000004E-2</v>
      </c>
      <c r="AZ125" s="1035">
        <f>IF(AZ$3&lt;=NTBA!$F$25,IF(AND(AZ$3&gt;EOMONTH(NTBA!$F$17,0),AZ$3&lt;=NTBA!$F$19),'Monthly Financials'!$F94*(1+$F$112/$F$114)^AZ$115,IF(AND(AZ$3&gt;NTBA!$F$19,AZ$3&lt;=NTBA!$F$25),'Monthly Financials'!$F106*(1+$F$112/$F$114)^AZ$115,0)),0)</f>
        <v>9.8000000000000004E-2</v>
      </c>
      <c r="BA125" s="1035">
        <f>IF(BA$3&lt;=NTBA!$F$25,IF(AND(BA$3&gt;EOMONTH(NTBA!$F$17,0),BA$3&lt;=NTBA!$F$19),'Monthly Financials'!$F94*(1+$F$112/$F$114)^BA$115,IF(AND(BA$3&gt;NTBA!$F$19,BA$3&lt;=NTBA!$F$25),'Monthly Financials'!$F106*(1+$F$112/$F$114)^BA$115,0)),0)</f>
        <v>9.8000000000000004E-2</v>
      </c>
      <c r="BB125" s="1035">
        <f>IF(BB$3&lt;=NTBA!$F$25,IF(AND(BB$3&gt;EOMONTH(NTBA!$F$17,0),BB$3&lt;=NTBA!$F$19),'Monthly Financials'!$F94*(1+$F$112/$F$114)^BB$115,IF(AND(BB$3&gt;NTBA!$F$19,BB$3&lt;=NTBA!$F$25),'Monthly Financials'!$F106*(1+$F$112/$F$114)^BB$115,0)),0)</f>
        <v>9.8000000000000004E-2</v>
      </c>
      <c r="BC125" s="1035">
        <f>IF(BC$3&lt;=NTBA!$F$25,IF(AND(BC$3&gt;EOMONTH(NTBA!$F$17,0),BC$3&lt;=NTBA!$F$19),'Monthly Financials'!$F94*(1+$F$112/$F$114)^BC$115,IF(AND(BC$3&gt;NTBA!$F$19,BC$3&lt;=NTBA!$F$25),'Monthly Financials'!$F106*(1+$F$112/$F$114)^BC$115,0)),0)</f>
        <v>9.8000000000000004E-2</v>
      </c>
      <c r="BD125" s="1035">
        <f>IF(BD$3&lt;=NTBA!$F$25,IF(AND(BD$3&gt;EOMONTH(NTBA!$F$17,0),BD$3&lt;=NTBA!$F$19),'Monthly Financials'!$F94*(1+$F$112/$F$114)^BD$115,IF(AND(BD$3&gt;NTBA!$F$19,BD$3&lt;=NTBA!$F$25),'Monthly Financials'!$F106*(1+$F$112/$F$114)^BD$115,0)),0)</f>
        <v>9.8000000000000004E-2</v>
      </c>
      <c r="BE125" s="1035">
        <f>IF(BE$3&lt;=NTBA!$F$25,IF(AND(BE$3&gt;EOMONTH(NTBA!$F$17,0),BE$3&lt;=NTBA!$F$19),'Monthly Financials'!$F94*(1+$F$112/$F$114)^BE$115,IF(AND(BE$3&gt;NTBA!$F$19,BE$3&lt;=NTBA!$F$25),'Monthly Financials'!$F106*(1+$F$112/$F$114)^BE$115,0)),0)</f>
        <v>9.8000000000000004E-2</v>
      </c>
      <c r="BF125" s="1035">
        <f>IF(BF$3&lt;=NTBA!$F$25,IF(AND(BF$3&gt;EOMONTH(NTBA!$F$17,0),BF$3&lt;=NTBA!$F$19),'Monthly Financials'!$F94*(1+$F$112/$F$114)^BF$115,IF(AND(BF$3&gt;NTBA!$F$19,BF$3&lt;=NTBA!$F$25),'Monthly Financials'!$F106*(1+$F$112/$F$114)^BF$115,0)),0)</f>
        <v>9.8000000000000004E-2</v>
      </c>
      <c r="BG125" s="1035">
        <f>IF(BG$3&lt;=NTBA!$F$25,IF(AND(BG$3&gt;EOMONTH(NTBA!$F$17,0),BG$3&lt;=NTBA!$F$19),'Monthly Financials'!$F94*(1+$F$112/$F$114)^BG$115,IF(AND(BG$3&gt;NTBA!$F$19,BG$3&lt;=NTBA!$F$25),'Monthly Financials'!$F106*(1+$F$112/$F$114)^BG$115,0)),0)</f>
        <v>9.8000000000000004E-2</v>
      </c>
      <c r="BH125" s="1035">
        <f>IF(BH$3&lt;=NTBA!$F$25,IF(AND(BH$3&gt;EOMONTH(NTBA!$F$17,0),BH$3&lt;=NTBA!$F$19),'Monthly Financials'!$F94*(1+$F$112/$F$114)^BH$115,IF(AND(BH$3&gt;NTBA!$F$19,BH$3&lt;=NTBA!$F$25),'Monthly Financials'!$F106*(1+$F$112/$F$114)^BH$115,0)),0)</f>
        <v>9.8000000000000004E-2</v>
      </c>
      <c r="BI125" s="1035">
        <f>IF(BI$3&lt;=NTBA!$F$25,IF(AND(BI$3&gt;EOMONTH(NTBA!$F$17,0),BI$3&lt;=NTBA!$F$19),'Monthly Financials'!$F94*(1+$F$112/$F$114)^BI$115,IF(AND(BI$3&gt;NTBA!$F$19,BI$3&lt;=NTBA!$F$25),'Monthly Financials'!$F106*(1+$F$112/$F$114)^BI$115,0)),0)</f>
        <v>9.8000000000000004E-2</v>
      </c>
      <c r="BJ125" s="1035">
        <f>IF(BJ$3&lt;=NTBA!$F$25,IF(AND(BJ$3&gt;EOMONTH(NTBA!$F$17,0),BJ$3&lt;=NTBA!$F$19),'Monthly Financials'!$F94*(1+$F$112/$F$114)^BJ$115,IF(AND(BJ$3&gt;NTBA!$F$19,BJ$3&lt;=NTBA!$F$25),'Monthly Financials'!$F106*(1+$F$112/$F$114)^BJ$115,0)),0)</f>
        <v>9.8000000000000004E-2</v>
      </c>
      <c r="BK125" s="1035">
        <f>IF(BK$3&lt;=NTBA!$F$25,IF(AND(BK$3&gt;EOMONTH(NTBA!$F$17,0),BK$3&lt;=NTBA!$F$19),'Monthly Financials'!$F94*(1+$F$112/$F$114)^BK$115,IF(AND(BK$3&gt;NTBA!$F$19,BK$3&lt;=NTBA!$F$25),'Monthly Financials'!$F106*(1+$F$112/$F$114)^BK$115,0)),0)</f>
        <v>9.8000000000000004E-2</v>
      </c>
      <c r="BL125" s="1035">
        <f>IF(BL$3&lt;=NTBA!$F$25,IF(AND(BL$3&gt;EOMONTH(NTBA!$F$17,0),BL$3&lt;=NTBA!$F$19),'Monthly Financials'!$F94*(1+$F$112/$F$114)^BL$115,IF(AND(BL$3&gt;NTBA!$F$19,BL$3&lt;=NTBA!$F$25),'Monthly Financials'!$F106*(1+$F$112/$F$114)^BL$115,0)),0)</f>
        <v>9.8000000000000004E-2</v>
      </c>
      <c r="BM125" s="1035">
        <f>IF(BM$3&lt;=NTBA!$F$25,IF(AND(BM$3&gt;EOMONTH(NTBA!$F$17,0),BM$3&lt;=NTBA!$F$19),'Monthly Financials'!$F94*(1+$F$112/$F$114)^BM$115,IF(AND(BM$3&gt;NTBA!$F$19,BM$3&lt;=NTBA!$F$25),'Monthly Financials'!$F106*(1+$F$112/$F$114)^BM$115,0)),0)</f>
        <v>9.8000000000000004E-2</v>
      </c>
      <c r="BN125" s="1035">
        <f>IF(BN$3&lt;=NTBA!$F$25,IF(AND(BN$3&gt;EOMONTH(NTBA!$F$17,0),BN$3&lt;=NTBA!$F$19),'Monthly Financials'!$F94*(1+$F$112/$F$114)^BN$115,IF(AND(BN$3&gt;NTBA!$F$19,BN$3&lt;=NTBA!$F$25),'Monthly Financials'!$F106*(1+$F$112/$F$114)^BN$115,0)),0)</f>
        <v>9.8000000000000004E-2</v>
      </c>
      <c r="BO125" s="1035">
        <f>IF(BO$3&lt;=NTBA!$F$25,IF(AND(BO$3&gt;EOMONTH(NTBA!$F$17,0),BO$3&lt;=NTBA!$F$19),'Monthly Financials'!$F94*(1+$F$112/$F$114)^BO$115,IF(AND(BO$3&gt;NTBA!$F$19,BO$3&lt;=NTBA!$F$25),'Monthly Financials'!$F106*(1+$F$112/$F$114)^BO$115,0)),0)</f>
        <v>9.8000000000000004E-2</v>
      </c>
      <c r="BP125" s="1035">
        <f>IF(BP$3&lt;=NTBA!$F$25,IF(AND(BP$3&gt;EOMONTH(NTBA!$F$17,0),BP$3&lt;=NTBA!$F$19),'Monthly Financials'!$F94*(1+$F$112/$F$114)^BP$115,IF(AND(BP$3&gt;NTBA!$F$19,BP$3&lt;=NTBA!$F$25),'Monthly Financials'!$F106*(1+$F$112/$F$114)^BP$115,0)),0)</f>
        <v>9.8000000000000004E-2</v>
      </c>
      <c r="BQ125" s="1035">
        <f>IF(BQ$3&lt;=NTBA!$F$25,IF(AND(BQ$3&gt;EOMONTH(NTBA!$F$17,0),BQ$3&lt;=NTBA!$F$19),'Monthly Financials'!$F94*(1+$F$112/$F$114)^BQ$115,IF(AND(BQ$3&gt;NTBA!$F$19,BQ$3&lt;=NTBA!$F$25),'Monthly Financials'!$F106*(1+$F$112/$F$114)^BQ$115,0)),0)</f>
        <v>9.8000000000000004E-2</v>
      </c>
      <c r="BR125" s="1035">
        <f>IF(BR$3&lt;=NTBA!$F$25,IF(AND(BR$3&gt;EOMONTH(NTBA!$F$17,0),BR$3&lt;=NTBA!$F$19),'Monthly Financials'!$F94*(1+$F$112/$F$114)^BR$115,IF(AND(BR$3&gt;NTBA!$F$19,BR$3&lt;=NTBA!$F$25),'Monthly Financials'!$F106*(1+$F$112/$F$114)^BR$115,0)),0)</f>
        <v>9.8000000000000004E-2</v>
      </c>
      <c r="BS125" s="1035">
        <f>IF(BS$3&lt;=NTBA!$F$25,IF(AND(BS$3&gt;EOMONTH(NTBA!$F$17,0),BS$3&lt;=NTBA!$F$19),'Monthly Financials'!$F94*(1+$F$112/$F$114)^BS$115,IF(AND(BS$3&gt;NTBA!$F$19,BS$3&lt;=NTBA!$F$25),'Monthly Financials'!$F106*(1+$F$112/$F$114)^BS$115,0)),0)</f>
        <v>9.8000000000000004E-2</v>
      </c>
      <c r="BT125" s="1035">
        <f>IF(BT$3&lt;=NTBA!$F$25,IF(AND(BT$3&gt;EOMONTH(NTBA!$F$17,0),BT$3&lt;=NTBA!$F$19),'Monthly Financials'!$F94*(1+$F$112/$F$114)^BT$115,IF(AND(BT$3&gt;NTBA!$F$19,BT$3&lt;=NTBA!$F$25),'Monthly Financials'!$F106*(1+$F$112/$F$114)^BT$115,0)),0)</f>
        <v>9.8000000000000004E-2</v>
      </c>
      <c r="BU125" s="1035">
        <f>IF(BU$3&lt;=NTBA!$F$25,IF(AND(BU$3&gt;EOMONTH(NTBA!$F$17,0),BU$3&lt;=NTBA!$F$19),'Monthly Financials'!$F94*(1+$F$112/$F$114)^BU$115,IF(AND(BU$3&gt;NTBA!$F$19,BU$3&lt;=NTBA!$F$25),'Monthly Financials'!$F106*(1+$F$112/$F$114)^BU$115,0)),0)</f>
        <v>9.8000000000000004E-2</v>
      </c>
      <c r="BV125" s="1035">
        <f>IF(BV$3&lt;=NTBA!$F$25,IF(AND(BV$3&gt;EOMONTH(NTBA!$F$17,0),BV$3&lt;=NTBA!$F$19),'Monthly Financials'!$F94*(1+$F$112/$F$114)^BV$115,IF(AND(BV$3&gt;NTBA!$F$19,BV$3&lt;=NTBA!$F$25),'Monthly Financials'!$F106*(1+$F$112/$F$114)^BV$115,0)),0)</f>
        <v>9.8000000000000004E-2</v>
      </c>
      <c r="BW125" s="1035">
        <f>IF(BW$3&lt;=NTBA!$F$25,IF(AND(BW$3&gt;EOMONTH(NTBA!$F$17,0),BW$3&lt;=NTBA!$F$19),'Monthly Financials'!$F94*(1+$F$112/$F$114)^BW$115,IF(AND(BW$3&gt;NTBA!$F$19,BW$3&lt;=NTBA!$F$25),'Monthly Financials'!$F106*(1+$F$112/$F$114)^BW$115,0)),0)</f>
        <v>9.8000000000000004E-2</v>
      </c>
      <c r="BX125" s="1035">
        <f>IF(BX$3&lt;=NTBA!$F$25,IF(AND(BX$3&gt;EOMONTH(NTBA!$F$17,0),BX$3&lt;=NTBA!$F$19),'Monthly Financials'!$F94*(1+$F$112/$F$114)^BX$115,IF(AND(BX$3&gt;NTBA!$F$19,BX$3&lt;=NTBA!$F$25),'Monthly Financials'!$F106*(1+$F$112/$F$114)^BX$115,0)),0)</f>
        <v>9.8000000000000004E-2</v>
      </c>
      <c r="BY125" s="1035">
        <f>IF(BY$3&lt;=NTBA!$F$25,IF(AND(BY$3&gt;EOMONTH(NTBA!$F$17,0),BY$3&lt;=NTBA!$F$19),'Monthly Financials'!$F94*(1+$F$112/$F$114)^BY$115,IF(AND(BY$3&gt;NTBA!$F$19,BY$3&lt;=NTBA!$F$25),'Monthly Financials'!$F106*(1+$F$112/$F$114)^BY$115,0)),0)</f>
        <v>9.8000000000000004E-2</v>
      </c>
      <c r="BZ125" s="1035">
        <f>IF(BZ$3&lt;=NTBA!$F$25,IF(AND(BZ$3&gt;EOMONTH(NTBA!$F$17,0),BZ$3&lt;=NTBA!$F$19),'Monthly Financials'!$F94*(1+$F$112/$F$114)^BZ$115,IF(AND(BZ$3&gt;NTBA!$F$19,BZ$3&lt;=NTBA!$F$25),'Monthly Financials'!$F106*(1+$F$112/$F$114)^BZ$115,0)),0)</f>
        <v>9.8000000000000004E-2</v>
      </c>
      <c r="CA125" s="1035">
        <f>IF(CA$3&lt;=NTBA!$F$25,IF(AND(CA$3&gt;EOMONTH(NTBA!$F$17,0),CA$3&lt;=NTBA!$F$19),'Monthly Financials'!$F94*(1+$F$112/$F$114)^CA$115,IF(AND(CA$3&gt;NTBA!$F$19,CA$3&lt;=NTBA!$F$25),'Monthly Financials'!$F106*(1+$F$112/$F$114)^CA$115,0)),0)</f>
        <v>9.8000000000000004E-2</v>
      </c>
      <c r="CB125" s="1035">
        <f>IF(CB$3&lt;=NTBA!$F$25,IF(AND(CB$3&gt;EOMONTH(NTBA!$F$17,0),CB$3&lt;=NTBA!$F$19),'Monthly Financials'!$F94*(1+$F$112/$F$114)^CB$115,IF(AND(CB$3&gt;NTBA!$F$19,CB$3&lt;=NTBA!$F$25),'Monthly Financials'!$F106*(1+$F$112/$F$114)^CB$115,0)),0)</f>
        <v>9.8000000000000004E-2</v>
      </c>
      <c r="CC125" s="1035">
        <f>IF(CC$3&lt;=NTBA!$F$25,IF(AND(CC$3&gt;EOMONTH(NTBA!$F$17,0),CC$3&lt;=NTBA!$F$19),'Monthly Financials'!$F94*(1+$F$112/$F$114)^CC$115,IF(AND(CC$3&gt;NTBA!$F$19,CC$3&lt;=NTBA!$F$25),'Monthly Financials'!$F106*(1+$F$112/$F$114)^CC$115,0)),0)</f>
        <v>9.8000000000000004E-2</v>
      </c>
      <c r="CD125" s="1035">
        <f>IF(CD$3&lt;=NTBA!$F$25,IF(AND(CD$3&gt;EOMONTH(NTBA!$F$17,0),CD$3&lt;=NTBA!$F$19),'Monthly Financials'!$F94*(1+$F$112/$F$114)^CD$115,IF(AND(CD$3&gt;NTBA!$F$19,CD$3&lt;=NTBA!$F$25),'Monthly Financials'!$F106*(1+$F$112/$F$114)^CD$115,0)),0)</f>
        <v>9.8000000000000004E-2</v>
      </c>
      <c r="CE125" s="1035">
        <f>IF(CE$3&lt;=NTBA!$F$25,IF(AND(CE$3&gt;EOMONTH(NTBA!$F$17,0),CE$3&lt;=NTBA!$F$19),'Monthly Financials'!$F94*(1+$F$112/$F$114)^CE$115,IF(AND(CE$3&gt;NTBA!$F$19,CE$3&lt;=NTBA!$F$25),'Monthly Financials'!$F106*(1+$F$112/$F$114)^CE$115,0)),0)</f>
        <v>9.8000000000000004E-2</v>
      </c>
      <c r="CF125" s="1035">
        <f>IF(CF$3&lt;=NTBA!$F$25,IF(AND(CF$3&gt;EOMONTH(NTBA!$F$17,0),CF$3&lt;=NTBA!$F$19),'Monthly Financials'!$F94*(1+$F$112/$F$114)^CF$115,IF(AND(CF$3&gt;NTBA!$F$19,CF$3&lt;=NTBA!$F$25),'Monthly Financials'!$F106*(1+$F$112/$F$114)^CF$115,0)),0)</f>
        <v>9.8000000000000004E-2</v>
      </c>
      <c r="CG125" s="1035">
        <f>IF(CG$3&lt;=NTBA!$F$25,IF(AND(CG$3&gt;EOMONTH(NTBA!$F$17,0),CG$3&lt;=NTBA!$F$19),'Monthly Financials'!$F94*(1+$F$112/$F$114)^CG$115,IF(AND(CG$3&gt;NTBA!$F$19,CG$3&lt;=NTBA!$F$25),'Monthly Financials'!$F106*(1+$F$112/$F$114)^CG$115,0)),0)</f>
        <v>9.8000000000000004E-2</v>
      </c>
      <c r="CH125" s="1035">
        <f>IF(CH$3&lt;=NTBA!$F$25,IF(AND(CH$3&gt;EOMONTH(NTBA!$F$17,0),CH$3&lt;=NTBA!$F$19),'Monthly Financials'!$F94*(1+$F$112/$F$114)^CH$115,IF(AND(CH$3&gt;NTBA!$F$19,CH$3&lt;=NTBA!$F$25),'Monthly Financials'!$F106*(1+$F$112/$F$114)^CH$115,0)),0)</f>
        <v>9.8000000000000004E-2</v>
      </c>
      <c r="CI125" s="1035">
        <f>IF(CI$3&lt;=NTBA!$F$25,IF(AND(CI$3&gt;EOMONTH(NTBA!$F$17,0),CI$3&lt;=NTBA!$F$19),'Monthly Financials'!$F94*(1+$F$112/$F$114)^CI$115,IF(AND(CI$3&gt;NTBA!$F$19,CI$3&lt;=NTBA!$F$25),'Monthly Financials'!$F106*(1+$F$112/$F$114)^CI$115,0)),0)</f>
        <v>9.8000000000000004E-2</v>
      </c>
      <c r="CJ125" s="1035">
        <f>IF(CJ$3&lt;=NTBA!$F$25,IF(AND(CJ$3&gt;EOMONTH(NTBA!$F$17,0),CJ$3&lt;=NTBA!$F$19),'Monthly Financials'!$F94*(1+$F$112/$F$114)^CJ$115,IF(AND(CJ$3&gt;NTBA!$F$19,CJ$3&lt;=NTBA!$F$25),'Monthly Financials'!$F106*(1+$F$112/$F$114)^CJ$115,0)),0)</f>
        <v>9.8000000000000004E-2</v>
      </c>
      <c r="CK125" s="1035">
        <f>IF(CK$3&lt;=NTBA!$F$25,IF(AND(CK$3&gt;EOMONTH(NTBA!$F$17,0),CK$3&lt;=NTBA!$F$19),'Monthly Financials'!$F94*(1+$F$112/$F$114)^CK$115,IF(AND(CK$3&gt;NTBA!$F$19,CK$3&lt;=NTBA!$F$25),'Monthly Financials'!$F106*(1+$F$112/$F$114)^CK$115,0)),0)</f>
        <v>9.8000000000000004E-2</v>
      </c>
      <c r="CL125" s="1035">
        <f>IF(CL$3&lt;=NTBA!$F$25,IF(AND(CL$3&gt;EOMONTH(NTBA!$F$17,0),CL$3&lt;=NTBA!$F$19),'Monthly Financials'!$F94*(1+$F$112/$F$114)^CL$115,IF(AND(CL$3&gt;NTBA!$F$19,CL$3&lt;=NTBA!$F$25),'Monthly Financials'!$F106*(1+$F$112/$F$114)^CL$115,0)),0)</f>
        <v>9.8000000000000004E-2</v>
      </c>
      <c r="CM125" s="1035">
        <f>IF(CM$3&lt;=NTBA!$F$25,IF(AND(CM$3&gt;EOMONTH(NTBA!$F$17,0),CM$3&lt;=NTBA!$F$19),'Monthly Financials'!$F94*(1+$F$112/$F$114)^CM$115,IF(AND(CM$3&gt;NTBA!$F$19,CM$3&lt;=NTBA!$F$25),'Monthly Financials'!$F106*(1+$F$112/$F$114)^CM$115,0)),0)</f>
        <v>9.8000000000000004E-2</v>
      </c>
      <c r="CN125" s="1035">
        <f>IF(CN$3&lt;=NTBA!$F$25,IF(AND(CN$3&gt;EOMONTH(NTBA!$F$17,0),CN$3&lt;=NTBA!$F$19),'Monthly Financials'!$F94*(1+$F$112/$F$114)^CN$115,IF(AND(CN$3&gt;NTBA!$F$19,CN$3&lt;=NTBA!$F$25),'Monthly Financials'!$F106*(1+$F$112/$F$114)^CN$115,0)),0)</f>
        <v>9.8000000000000004E-2</v>
      </c>
      <c r="CO125" s="1035">
        <f>IF(CO$3&lt;=NTBA!$F$25,IF(AND(CO$3&gt;EOMONTH(NTBA!$F$17,0),CO$3&lt;=NTBA!$F$19),'Monthly Financials'!$F94*(1+$F$112/$F$114)^CO$115,IF(AND(CO$3&gt;NTBA!$F$19,CO$3&lt;=NTBA!$F$25),'Monthly Financials'!$F106*(1+$F$112/$F$114)^CO$115,0)),0)</f>
        <v>9.8000000000000004E-2</v>
      </c>
      <c r="CP125" s="1035">
        <f>IF(CP$3&lt;=NTBA!$F$25,IF(AND(CP$3&gt;EOMONTH(NTBA!$F$17,0),CP$3&lt;=NTBA!$F$19),'Monthly Financials'!$F94*(1+$F$112/$F$114)^CP$115,IF(AND(CP$3&gt;NTBA!$F$19,CP$3&lt;=NTBA!$F$25),'Monthly Financials'!$F106*(1+$F$112/$F$114)^CP$115,0)),0)</f>
        <v>9.8000000000000004E-2</v>
      </c>
      <c r="CQ125" s="1035">
        <f>IF(CQ$3&lt;=NTBA!$F$25,IF(AND(CQ$3&gt;EOMONTH(NTBA!$F$17,0),CQ$3&lt;=NTBA!$F$19),'Monthly Financials'!$F94*(1+$F$112/$F$114)^CQ$115,IF(AND(CQ$3&gt;NTBA!$F$19,CQ$3&lt;=NTBA!$F$25),'Monthly Financials'!$F106*(1+$F$112/$F$114)^CQ$115,0)),0)</f>
        <v>9.8000000000000004E-2</v>
      </c>
      <c r="CR125" s="1035">
        <f>IF(CR$3&lt;=NTBA!$F$25,IF(AND(CR$3&gt;EOMONTH(NTBA!$F$17,0),CR$3&lt;=NTBA!$F$19),'Monthly Financials'!$F94*(1+$F$112/$F$114)^CR$115,IF(AND(CR$3&gt;NTBA!$F$19,CR$3&lt;=NTBA!$F$25),'Monthly Financials'!$F106*(1+$F$112/$F$114)^CR$115,0)),0)</f>
        <v>9.8000000000000004E-2</v>
      </c>
      <c r="CS125" s="1035">
        <f>IF(CS$3&lt;=NTBA!$F$25,IF(AND(CS$3&gt;EOMONTH(NTBA!$F$17,0),CS$3&lt;=NTBA!$F$19),'Monthly Financials'!$F94*(1+$F$112/$F$114)^CS$115,IF(AND(CS$3&gt;NTBA!$F$19,CS$3&lt;=NTBA!$F$25),'Monthly Financials'!$F106*(1+$F$112/$F$114)^CS$115,0)),0)</f>
        <v>9.8000000000000004E-2</v>
      </c>
      <c r="CT125" s="1035">
        <f>IF(CT$3&lt;=NTBA!$F$25,IF(AND(CT$3&gt;EOMONTH(NTBA!$F$17,0),CT$3&lt;=NTBA!$F$19),'Monthly Financials'!$F94*(1+$F$112/$F$114)^CT$115,IF(AND(CT$3&gt;NTBA!$F$19,CT$3&lt;=NTBA!$F$25),'Monthly Financials'!$F106*(1+$F$112/$F$114)^CT$115,0)),0)</f>
        <v>9.8000000000000004E-2</v>
      </c>
      <c r="CU125" s="1035">
        <f>IF(CU$3&lt;=NTBA!$F$25,IF(AND(CU$3&gt;EOMONTH(NTBA!$F$17,0),CU$3&lt;=NTBA!$F$19),'Monthly Financials'!$F94*(1+$F$112/$F$114)^CU$115,IF(AND(CU$3&gt;NTBA!$F$19,CU$3&lt;=NTBA!$F$25),'Monthly Financials'!$F106*(1+$F$112/$F$114)^CU$115,0)),0)</f>
        <v>9.8000000000000004E-2</v>
      </c>
      <c r="CV125" s="1035">
        <f>IF(CV$3&lt;=NTBA!$F$25,IF(AND(CV$3&gt;EOMONTH(NTBA!$F$17,0),CV$3&lt;=NTBA!$F$19),'Monthly Financials'!$F94*(1+$F$112/$F$114)^CV$115,IF(AND(CV$3&gt;NTBA!$F$19,CV$3&lt;=NTBA!$F$25),'Monthly Financials'!$F106*(1+$F$112/$F$114)^CV$115,0)),0)</f>
        <v>9.8000000000000004E-2</v>
      </c>
      <c r="CW125" s="1035">
        <f>IF(CW$3&lt;=NTBA!$F$25,IF(AND(CW$3&gt;EOMONTH(NTBA!$F$17,0),CW$3&lt;=NTBA!$F$19),'Monthly Financials'!$F94*(1+$F$112/$F$114)^CW$115,IF(AND(CW$3&gt;NTBA!$F$19,CW$3&lt;=NTBA!$F$25),'Monthly Financials'!$F106*(1+$F$112/$F$114)^CW$115,0)),0)</f>
        <v>9.8000000000000004E-2</v>
      </c>
      <c r="CX125" s="1035">
        <f>IF(CX$3&lt;=NTBA!$F$25,IF(AND(CX$3&gt;EOMONTH(NTBA!$F$17,0),CX$3&lt;=NTBA!$F$19),'Monthly Financials'!$F94*(1+$F$112/$F$114)^CX$115,IF(AND(CX$3&gt;NTBA!$F$19,CX$3&lt;=NTBA!$F$25),'Monthly Financials'!$F106*(1+$F$112/$F$114)^CX$115,0)),0)</f>
        <v>9.8000000000000004E-2</v>
      </c>
      <c r="CY125" s="1035">
        <f>IF(CY$3&lt;=NTBA!$F$25,IF(AND(CY$3&gt;EOMONTH(NTBA!$F$17,0),CY$3&lt;=NTBA!$F$19),'Monthly Financials'!$F94*(1+$F$112/$F$114)^CY$115,IF(AND(CY$3&gt;NTBA!$F$19,CY$3&lt;=NTBA!$F$25),'Monthly Financials'!$F106*(1+$F$112/$F$114)^CY$115,0)),0)</f>
        <v>9.8000000000000004E-2</v>
      </c>
      <c r="CZ125" s="1035">
        <f>IF(CZ$3&lt;=NTBA!$F$25,IF(AND(CZ$3&gt;EOMONTH(NTBA!$F$17,0),CZ$3&lt;=NTBA!$F$19),'Monthly Financials'!$F94*(1+$F$112/$F$114)^CZ$115,IF(AND(CZ$3&gt;NTBA!$F$19,CZ$3&lt;=NTBA!$F$25),'Monthly Financials'!$F106*(1+$F$112/$F$114)^CZ$115,0)),0)</f>
        <v>9.8000000000000004E-2</v>
      </c>
      <c r="DA125" s="1035">
        <f>IF(DA$3&lt;=NTBA!$F$25,IF(AND(DA$3&gt;EOMONTH(NTBA!$F$17,0),DA$3&lt;=NTBA!$F$19),'Monthly Financials'!$F94*(1+$F$112/$F$114)^DA$115,IF(AND(DA$3&gt;NTBA!$F$19,DA$3&lt;=NTBA!$F$25),'Monthly Financials'!$F106*(1+$F$112/$F$114)^DA$115,0)),0)</f>
        <v>9.8000000000000004E-2</v>
      </c>
      <c r="DB125" s="1035">
        <f>IF(DB$3&lt;=NTBA!$F$25,IF(AND(DB$3&gt;EOMONTH(NTBA!$F$17,0),DB$3&lt;=NTBA!$F$19),'Monthly Financials'!$F94*(1+$F$112/$F$114)^DB$115,IF(AND(DB$3&gt;NTBA!$F$19,DB$3&lt;=NTBA!$F$25),'Monthly Financials'!$F106*(1+$F$112/$F$114)^DB$115,0)),0)</f>
        <v>9.8000000000000004E-2</v>
      </c>
      <c r="DC125" s="1035">
        <f>IF(DC$3&lt;=NTBA!$F$25,IF(AND(DC$3&gt;EOMONTH(NTBA!$F$17,0),DC$3&lt;=NTBA!$F$19),'Monthly Financials'!$F94*(1+$F$112/$F$114)^DC$115,IF(AND(DC$3&gt;NTBA!$F$19,DC$3&lt;=NTBA!$F$25),'Monthly Financials'!$F106*(1+$F$112/$F$114)^DC$115,0)),0)</f>
        <v>9.8000000000000004E-2</v>
      </c>
      <c r="DD125" s="1035">
        <f>IF(DD$3&lt;=NTBA!$F$25,IF(AND(DD$3&gt;EOMONTH(NTBA!$F$17,0),DD$3&lt;=NTBA!$F$19),'Monthly Financials'!$F94*(1+$F$112/$F$114)^DD$115,IF(AND(DD$3&gt;NTBA!$F$19,DD$3&lt;=NTBA!$F$25),'Monthly Financials'!$F106*(1+$F$112/$F$114)^DD$115,0)),0)</f>
        <v>9.8000000000000004E-2</v>
      </c>
      <c r="DE125" s="1035">
        <f>IF(DE$3&lt;=NTBA!$F$25,IF(AND(DE$3&gt;EOMONTH(NTBA!$F$17,0),DE$3&lt;=NTBA!$F$19),'Monthly Financials'!$F94*(1+$F$112/$F$114)^DE$115,IF(AND(DE$3&gt;NTBA!$F$19,DE$3&lt;=NTBA!$F$25),'Monthly Financials'!$F106*(1+$F$112/$F$114)^DE$115,0)),0)</f>
        <v>9.8000000000000004E-2</v>
      </c>
      <c r="DF125" s="1035">
        <f>IF(DF$3&lt;=NTBA!$F$25,IF(AND(DF$3&gt;EOMONTH(NTBA!$F$17,0),DF$3&lt;=NTBA!$F$19),'Monthly Financials'!$F94*(1+$F$112/$F$114)^DF$115,IF(AND(DF$3&gt;NTBA!$F$19,DF$3&lt;=NTBA!$F$25),'Monthly Financials'!$F106*(1+$F$112/$F$114)^DF$115,0)),0)</f>
        <v>9.8000000000000004E-2</v>
      </c>
      <c r="DG125" s="1035">
        <f>IF(DG$3&lt;=NTBA!$F$25,IF(AND(DG$3&gt;EOMONTH(NTBA!$F$17,0),DG$3&lt;=NTBA!$F$19),'Monthly Financials'!$F94*(1+$F$112/$F$114)^DG$115,IF(AND(DG$3&gt;NTBA!$F$19,DG$3&lt;=NTBA!$F$25),'Monthly Financials'!$F106*(1+$F$112/$F$114)^DG$115,0)),0)</f>
        <v>9.8000000000000004E-2</v>
      </c>
      <c r="DH125" s="1035">
        <f>IF(DH$3&lt;=NTBA!$F$25,IF(AND(DH$3&gt;EOMONTH(NTBA!$F$17,0),DH$3&lt;=NTBA!$F$19),'Monthly Financials'!$F94*(1+$F$112/$F$114)^DH$115,IF(AND(DH$3&gt;NTBA!$F$19,DH$3&lt;=NTBA!$F$25),'Monthly Financials'!$F106*(1+$F$112/$F$114)^DH$115,0)),0)</f>
        <v>9.8000000000000004E-2</v>
      </c>
      <c r="DI125" s="1035">
        <f>IF(DI$3&lt;=NTBA!$F$25,IF(AND(DI$3&gt;EOMONTH(NTBA!$F$17,0),DI$3&lt;=NTBA!$F$19),'Monthly Financials'!$F94*(1+$F$112/$F$114)^DI$115,IF(AND(DI$3&gt;NTBA!$F$19,DI$3&lt;=NTBA!$F$25),'Monthly Financials'!$F106*(1+$F$112/$F$114)^DI$115,0)),0)</f>
        <v>9.8000000000000004E-2</v>
      </c>
      <c r="DJ125" s="1035">
        <f>IF(DJ$3&lt;=NTBA!$F$25,IF(AND(DJ$3&gt;EOMONTH(NTBA!$F$17,0),DJ$3&lt;=NTBA!$F$19),'Monthly Financials'!$F94*(1+$F$112/$F$114)^DJ$115,IF(AND(DJ$3&gt;NTBA!$F$19,DJ$3&lt;=NTBA!$F$25),'Monthly Financials'!$F106*(1+$F$112/$F$114)^DJ$115,0)),0)</f>
        <v>9.8000000000000004E-2</v>
      </c>
      <c r="DK125" s="1035">
        <f>IF(DK$3&lt;=NTBA!$F$25,IF(AND(DK$3&gt;EOMONTH(NTBA!$F$17,0),DK$3&lt;=NTBA!$F$19),'Monthly Financials'!$F94*(1+$F$112/$F$114)^DK$115,IF(AND(DK$3&gt;NTBA!$F$19,DK$3&lt;=NTBA!$F$25),'Monthly Financials'!$F106*(1+$F$112/$F$114)^DK$115,0)),0)</f>
        <v>9.8000000000000004E-2</v>
      </c>
      <c r="DL125" s="1035">
        <f>IF(DL$3&lt;=NTBA!$F$25,IF(AND(DL$3&gt;EOMONTH(NTBA!$F$17,0),DL$3&lt;=NTBA!$F$19),'Monthly Financials'!$F94*(1+$F$112/$F$114)^DL$115,IF(AND(DL$3&gt;NTBA!$F$19,DL$3&lt;=NTBA!$F$25),'Monthly Financials'!$F106*(1+$F$112/$F$114)^DL$115,0)),0)</f>
        <v>9.8000000000000004E-2</v>
      </c>
      <c r="DM125" s="1035">
        <f>IF(DM$3&lt;=NTBA!$F$25,IF(AND(DM$3&gt;EOMONTH(NTBA!$F$17,0),DM$3&lt;=NTBA!$F$19),'Monthly Financials'!$F94*(1+$F$112/$F$114)^DM$115,IF(AND(DM$3&gt;NTBA!$F$19,DM$3&lt;=NTBA!$F$25),'Monthly Financials'!$F106*(1+$F$112/$F$114)^DM$115,0)),0)</f>
        <v>9.8000000000000004E-2</v>
      </c>
      <c r="DN125" s="1035">
        <f>IF(DN$3&lt;=NTBA!$F$25,IF(AND(DN$3&gt;EOMONTH(NTBA!$F$17,0),DN$3&lt;=NTBA!$F$19),'Monthly Financials'!$F94*(1+$F$112/$F$114)^DN$115,IF(AND(DN$3&gt;NTBA!$F$19,DN$3&lt;=NTBA!$F$25),'Monthly Financials'!$F106*(1+$F$112/$F$114)^DN$115,0)),0)</f>
        <v>9.8000000000000004E-2</v>
      </c>
      <c r="DO125" s="1035">
        <f>IF(DO$3&lt;=NTBA!$F$25,IF(AND(DO$3&gt;EOMONTH(NTBA!$F$17,0),DO$3&lt;=NTBA!$F$19),'Monthly Financials'!$F94*(1+$F$112/$F$114)^DO$115,IF(AND(DO$3&gt;NTBA!$F$19,DO$3&lt;=NTBA!$F$25),'Monthly Financials'!$F106*(1+$F$112/$F$114)^DO$115,0)),0)</f>
        <v>9.8000000000000004E-2</v>
      </c>
      <c r="DP125" s="1035">
        <f>IF(DP$3&lt;=NTBA!$F$25,IF(AND(DP$3&gt;EOMONTH(NTBA!$F$17,0),DP$3&lt;=NTBA!$F$19),'Monthly Financials'!$F94*(1+$F$112/$F$114)^DP$115,IF(AND(DP$3&gt;NTBA!$F$19,DP$3&lt;=NTBA!$F$25),'Monthly Financials'!$F106*(1+$F$112/$F$114)^DP$115,0)),0)</f>
        <v>9.8000000000000004E-2</v>
      </c>
      <c r="DQ125" s="1035">
        <f>IF(DQ$3&lt;=NTBA!$F$25,IF(AND(DQ$3&gt;EOMONTH(NTBA!$F$17,0),DQ$3&lt;=NTBA!$F$19),'Monthly Financials'!$F94*(1+$F$112/$F$114)^DQ$115,IF(AND(DQ$3&gt;NTBA!$F$19,DQ$3&lt;=NTBA!$F$25),'Monthly Financials'!$F106*(1+$F$112/$F$114)^DQ$115,0)),0)</f>
        <v>9.8000000000000004E-2</v>
      </c>
      <c r="DR125" s="1035">
        <f>IF(DR$3&lt;=NTBA!$F$25,IF(AND(DR$3&gt;EOMONTH(NTBA!$F$17,0),DR$3&lt;=NTBA!$F$19),'Monthly Financials'!$F94*(1+$F$112/$F$114)^DR$115,IF(AND(DR$3&gt;NTBA!$F$19,DR$3&lt;=NTBA!$F$25),'Monthly Financials'!$F106*(1+$F$112/$F$114)^DR$115,0)),0)</f>
        <v>9.8000000000000004E-2</v>
      </c>
      <c r="DS125" s="1035">
        <f>IF(DS$3&lt;=NTBA!$F$25,IF(AND(DS$3&gt;EOMONTH(NTBA!$F$17,0),DS$3&lt;=NTBA!$F$19),'Monthly Financials'!$F94*(1+$F$112/$F$114)^DS$115,IF(AND(DS$3&gt;NTBA!$F$19,DS$3&lt;=NTBA!$F$25),'Monthly Financials'!$F106*(1+$F$112/$F$114)^DS$115,0)),0)</f>
        <v>0</v>
      </c>
      <c r="DT125" s="1035">
        <f>IF(DT$3&lt;=NTBA!$F$25,IF(AND(DT$3&gt;EOMONTH(NTBA!$F$17,0),DT$3&lt;=NTBA!$F$19),'Monthly Financials'!$F94*(1+$F$112/$F$114)^DT$115,IF(AND(DT$3&gt;NTBA!$F$19,DT$3&lt;=NTBA!$F$25),'Monthly Financials'!$F106*(1+$F$112/$F$114)^DT$115,0)),0)</f>
        <v>0</v>
      </c>
      <c r="DU125" s="1035">
        <f>IF(DU$3&lt;=NTBA!$F$25,IF(AND(DU$3&gt;EOMONTH(NTBA!$F$17,0),DU$3&lt;=NTBA!$F$19),'Monthly Financials'!$F94*(1+$F$112/$F$114)^DU$115,IF(AND(DU$3&gt;NTBA!$F$19,DU$3&lt;=NTBA!$F$25),'Monthly Financials'!$F106*(1+$F$112/$F$114)^DU$115,0)),0)</f>
        <v>0</v>
      </c>
      <c r="DV125" s="1035">
        <f>IF(DV$3&lt;=NTBA!$F$25,IF(AND(DV$3&gt;EOMONTH(NTBA!$F$17,0),DV$3&lt;=NTBA!$F$19),'Monthly Financials'!$F94*(1+$F$112/$F$114)^DV$115,IF(AND(DV$3&gt;NTBA!$F$19,DV$3&lt;=NTBA!$F$25),'Monthly Financials'!$F106*(1+$F$112/$F$114)^DV$115,0)),0)</f>
        <v>0</v>
      </c>
      <c r="DW125" s="1035">
        <f>IF(DW$3&lt;=NTBA!$F$25,IF(AND(DW$3&gt;EOMONTH(NTBA!$F$17,0),DW$3&lt;=NTBA!$F$19),'Monthly Financials'!$F94*(1+$F$112/$F$114)^DW$115,IF(AND(DW$3&gt;NTBA!$F$19,DW$3&lt;=NTBA!$F$25),'Monthly Financials'!$F106*(1+$F$112/$F$114)^DW$115,0)),0)</f>
        <v>0</v>
      </c>
      <c r="DX125" s="1035">
        <f>IF(DX$3&lt;=NTBA!$F$25,IF(AND(DX$3&gt;EOMONTH(NTBA!$F$17,0),DX$3&lt;=NTBA!$F$19),'Monthly Financials'!$F94*(1+$F$112/$F$114)^DX$115,IF(AND(DX$3&gt;NTBA!$F$19,DX$3&lt;=NTBA!$F$25),'Monthly Financials'!$F106*(1+$F$112/$F$114)^DX$115,0)),0)</f>
        <v>0</v>
      </c>
      <c r="DY125" s="1035">
        <f>IF(DY$3&lt;=NTBA!$F$25,IF(AND(DY$3&gt;EOMONTH(NTBA!$F$17,0),DY$3&lt;=NTBA!$F$19),'Monthly Financials'!$F94*(1+$F$112/$F$114)^DY$115,IF(AND(DY$3&gt;NTBA!$F$19,DY$3&lt;=NTBA!$F$25),'Monthly Financials'!$F106*(1+$F$112/$F$114)^DY$115,0)),0)</f>
        <v>0</v>
      </c>
      <c r="DZ125" s="1035">
        <f>IF(DZ$3&lt;=NTBA!$F$25,IF(AND(DZ$3&gt;EOMONTH(NTBA!$F$17,0),DZ$3&lt;=NTBA!$F$19),'Monthly Financials'!$F94*(1+$F$112/$F$114)^DZ$115,IF(AND(DZ$3&gt;NTBA!$F$19,DZ$3&lt;=NTBA!$F$25),'Monthly Financials'!$F106*(1+$F$112/$F$114)^DZ$115,0)),0)</f>
        <v>0</v>
      </c>
      <c r="EA125" s="1035">
        <f>IF(EA$3&lt;=NTBA!$F$25,IF(AND(EA$3&gt;EOMONTH(NTBA!$F$17,0),EA$3&lt;=NTBA!$F$19),'Monthly Financials'!$F94*(1+$F$112/$F$114)^EA$115,IF(AND(EA$3&gt;NTBA!$F$19,EA$3&lt;=NTBA!$F$25),'Monthly Financials'!$F106*(1+$F$112/$F$114)^EA$115,0)),0)</f>
        <v>0</v>
      </c>
      <c r="EB125" s="1035">
        <f>IF(EB$3&lt;=NTBA!$F$25,IF(AND(EB$3&gt;EOMONTH(NTBA!$F$17,0),EB$3&lt;=NTBA!$F$19),'Monthly Financials'!$F94*(1+$F$112/$F$114)^EB$115,IF(AND(EB$3&gt;NTBA!$F$19,EB$3&lt;=NTBA!$F$25),'Monthly Financials'!$F106*(1+$F$112/$F$114)^EB$115,0)),0)</f>
        <v>0</v>
      </c>
      <c r="EC125" s="1035">
        <f>IF(EC$3&lt;=NTBA!$F$25,IF(AND(EC$3&gt;EOMONTH(NTBA!$F$17,0),EC$3&lt;=NTBA!$F$19),'Monthly Financials'!$F94*(1+$F$112/$F$114)^EC$115,IF(AND(EC$3&gt;NTBA!$F$19,EC$3&lt;=NTBA!$F$25),'Monthly Financials'!$F106*(1+$F$112/$F$114)^EC$115,0)),0)</f>
        <v>0</v>
      </c>
      <c r="ED125" s="1035">
        <f>IF(ED$3&lt;=NTBA!$F$25,IF(AND(ED$3&gt;EOMONTH(NTBA!$F$17,0),ED$3&lt;=NTBA!$F$19),'Monthly Financials'!$F94*(1+$F$112/$F$114)^ED$115,IF(AND(ED$3&gt;NTBA!$F$19,ED$3&lt;=NTBA!$F$25),'Monthly Financials'!$F106*(1+$F$112/$F$114)^ED$115,0)),0)</f>
        <v>0</v>
      </c>
      <c r="EE125" s="1035">
        <f>IF(EE$3&lt;=NTBA!$F$25,IF(AND(EE$3&gt;EOMONTH(NTBA!$F$17,0),EE$3&lt;=NTBA!$F$19),'Monthly Financials'!$F94*(1+$F$112/$F$114)^EE$115,IF(AND(EE$3&gt;NTBA!$F$19,EE$3&lt;=NTBA!$F$25),'Monthly Financials'!$F106*(1+$F$112/$F$114)^EE$115,0)),0)</f>
        <v>0</v>
      </c>
      <c r="EF125" s="1035">
        <f>IF(EF$3&lt;=NTBA!$F$25,IF(AND(EF$3&gt;EOMONTH(NTBA!$F$17,0),EF$3&lt;=NTBA!$F$19),'Monthly Financials'!$F94*(1+$F$112/$F$114)^EF$115,IF(AND(EF$3&gt;NTBA!$F$19,EF$3&lt;=NTBA!$F$25),'Monthly Financials'!$F106*(1+$F$112/$F$114)^EF$115,0)),0)</f>
        <v>0</v>
      </c>
      <c r="EG125" s="1035">
        <f>IF(EG$3&lt;=NTBA!$F$25,IF(AND(EG$3&gt;EOMONTH(NTBA!$F$17,0),EG$3&lt;=NTBA!$F$19),'Monthly Financials'!$F94*(1+$F$112/$F$114)^EG$115,IF(AND(EG$3&gt;NTBA!$F$19,EG$3&lt;=NTBA!$F$25),'Monthly Financials'!$F106*(1+$F$112/$F$114)^EG$115,0)),0)</f>
        <v>0</v>
      </c>
      <c r="EH125" s="1035">
        <f>IF(EH$3&lt;=NTBA!$F$25,IF(AND(EH$3&gt;EOMONTH(NTBA!$F$17,0),EH$3&lt;=NTBA!$F$19),'Monthly Financials'!$F94*(1+$F$112/$F$114)^EH$115,IF(AND(EH$3&gt;NTBA!$F$19,EH$3&lt;=NTBA!$F$25),'Monthly Financials'!$F106*(1+$F$112/$F$114)^EH$115,0)),0)</f>
        <v>0</v>
      </c>
    </row>
    <row r="126" spans="2:138" s="840" customFormat="1" ht="15" customHeight="1" outlineLevel="1" x14ac:dyDescent="0.25">
      <c r="E126" s="840" t="str">
        <f>'Monthly Financials'!E95</f>
        <v>BG, Insurance Cost &amp; Fin. Compliance Cost</v>
      </c>
      <c r="G126" s="840" t="s">
        <v>330</v>
      </c>
      <c r="H126" s="850">
        <f t="shared" si="65"/>
        <v>32.634999999999977</v>
      </c>
      <c r="J126" s="1035">
        <f>IF(J$3&lt;=NTBA!$F$25,IF(AND(J$3&gt;EOMONTH(NTBA!$F$17,0),J$3&lt;=NTBA!$F$19),'Monthly Financials'!$F95*(1+$F$112/$F$114)^J$115,IF(AND(J$3&gt;NTBA!$F$19,J$3&lt;=NTBA!$F$25),'Monthly Financials'!$F107*(1+$F$112/$F$114)^J$115,0)),0)</f>
        <v>0</v>
      </c>
      <c r="K126" s="1035">
        <f>IF(K$3&lt;=NTBA!$F$25,IF(AND(K$3&gt;EOMONTH(NTBA!$F$17,0),K$3&lt;=NTBA!$F$19),'Monthly Financials'!$F95*(1+$F$112/$F$114)^K$115,IF(AND(K$3&gt;NTBA!$F$19,K$3&lt;=NTBA!$F$25),'Monthly Financials'!$F107*(1+$F$112/$F$114)^K$115,0)),0)</f>
        <v>0</v>
      </c>
      <c r="L126" s="1035">
        <f>IF(L$3&lt;=NTBA!$F$25,IF(AND(L$3&gt;EOMONTH(NTBA!$F$17,0),L$3&lt;=NTBA!$F$19),'Monthly Financials'!$F95*(1+$F$112/$F$114)^L$115,IF(AND(L$3&gt;NTBA!$F$19,L$3&lt;=NTBA!$F$25),'Monthly Financials'!$F107*(1+$F$112/$F$114)^L$115,0)),0)</f>
        <v>0</v>
      </c>
      <c r="M126" s="1035">
        <f>IF(M$3&lt;=NTBA!$F$25,IF(AND(M$3&gt;EOMONTH(NTBA!$F$17,0),M$3&lt;=NTBA!$F$19),'Monthly Financials'!$F95*(1+$F$112/$F$114)^M$115,IF(AND(M$3&gt;NTBA!$F$19,M$3&lt;=NTBA!$F$25),'Monthly Financials'!$F107*(1+$F$112/$F$114)^M$115,0)),0)</f>
        <v>0</v>
      </c>
      <c r="N126" s="1035">
        <f>IF(N$3&lt;=NTBA!$F$25,IF(AND(N$3&gt;EOMONTH(NTBA!$F$17,0),N$3&lt;=NTBA!$F$19),'Monthly Financials'!$F95*(1+$F$112/$F$114)^N$115,IF(AND(N$3&gt;NTBA!$F$19,N$3&lt;=NTBA!$F$25),'Monthly Financials'!$F107*(1+$F$112/$F$114)^N$115,0)),0)</f>
        <v>0</v>
      </c>
      <c r="O126" s="1035">
        <f>IF(O$3&lt;=NTBA!$F$25,IF(AND(O$3&gt;EOMONTH(NTBA!$F$17,0),O$3&lt;=NTBA!$F$19),'Monthly Financials'!$F95*(1+$F$112/$F$114)^O$115,IF(AND(O$3&gt;NTBA!$F$19,O$3&lt;=NTBA!$F$25),'Monthly Financials'!$F107*(1+$F$112/$F$114)^O$115,0)),0)</f>
        <v>0</v>
      </c>
      <c r="P126" s="1035">
        <f>IF(P$3&lt;=NTBA!$F$25,IF(AND(P$3&gt;EOMONTH(NTBA!$F$17,0),P$3&lt;=NTBA!$F$19),'Monthly Financials'!$F95*(1+$F$112/$F$114)^P$115,IF(AND(P$3&gt;NTBA!$F$19,P$3&lt;=NTBA!$F$25),'Monthly Financials'!$F107*(1+$F$112/$F$114)^P$115,0)),0)</f>
        <v>0.30499999999999999</v>
      </c>
      <c r="Q126" s="1035">
        <f>IF(Q$3&lt;=NTBA!$F$25,IF(AND(Q$3&gt;EOMONTH(NTBA!$F$17,0),Q$3&lt;=NTBA!$F$19),'Monthly Financials'!$F95*(1+$F$112/$F$114)^Q$115,IF(AND(Q$3&gt;NTBA!$F$19,Q$3&lt;=NTBA!$F$25),'Monthly Financials'!$F107*(1+$F$112/$F$114)^Q$115,0)),0)</f>
        <v>0.30499999999999999</v>
      </c>
      <c r="R126" s="1035">
        <f>IF(R$3&lt;=NTBA!$F$25,IF(AND(R$3&gt;EOMONTH(NTBA!$F$17,0),R$3&lt;=NTBA!$F$19),'Monthly Financials'!$F95*(1+$F$112/$F$114)^R$115,IF(AND(R$3&gt;NTBA!$F$19,R$3&lt;=NTBA!$F$25),'Monthly Financials'!$F107*(1+$F$112/$F$114)^R$115,0)),0)</f>
        <v>0.30499999999999999</v>
      </c>
      <c r="S126" s="1035">
        <f>IF(S$3&lt;=NTBA!$F$25,IF(AND(S$3&gt;EOMONTH(NTBA!$F$17,0),S$3&lt;=NTBA!$F$19),'Monthly Financials'!$F95*(1+$F$112/$F$114)^S$115,IF(AND(S$3&gt;NTBA!$F$19,S$3&lt;=NTBA!$F$25),'Monthly Financials'!$F107*(1+$F$112/$F$114)^S$115,0)),0)</f>
        <v>0.30499999999999999</v>
      </c>
      <c r="T126" s="1035">
        <f>IF(T$3&lt;=NTBA!$F$25,IF(AND(T$3&gt;EOMONTH(NTBA!$F$17,0),T$3&lt;=NTBA!$F$19),'Monthly Financials'!$F95*(1+$F$112/$F$114)^T$115,IF(AND(T$3&gt;NTBA!$F$19,T$3&lt;=NTBA!$F$25),'Monthly Financials'!$F107*(1+$F$112/$F$114)^T$115,0)),0)</f>
        <v>0.30499999999999999</v>
      </c>
      <c r="U126" s="1035">
        <f>IF(U$3&lt;=NTBA!$F$25,IF(AND(U$3&gt;EOMONTH(NTBA!$F$17,0),U$3&lt;=NTBA!$F$19),'Monthly Financials'!$F95*(1+$F$112/$F$114)^U$115,IF(AND(U$3&gt;NTBA!$F$19,U$3&lt;=NTBA!$F$25),'Monthly Financials'!$F107*(1+$F$112/$F$114)^U$115,0)),0)</f>
        <v>0.30499999999999999</v>
      </c>
      <c r="V126" s="1035">
        <f>IF(V$3&lt;=NTBA!$F$25,IF(AND(V$3&gt;EOMONTH(NTBA!$F$17,0),V$3&lt;=NTBA!$F$19),'Monthly Financials'!$F95*(1+$F$112/$F$114)^V$115,IF(AND(V$3&gt;NTBA!$F$19,V$3&lt;=NTBA!$F$25),'Monthly Financials'!$F107*(1+$F$112/$F$114)^V$115,0)),0)</f>
        <v>0.30499999999999999</v>
      </c>
      <c r="W126" s="1035">
        <f>IF(W$3&lt;=NTBA!$F$25,IF(AND(W$3&gt;EOMONTH(NTBA!$F$17,0),W$3&lt;=NTBA!$F$19),'Monthly Financials'!$F95*(1+$F$112/$F$114)^W$115,IF(AND(W$3&gt;NTBA!$F$19,W$3&lt;=NTBA!$F$25),'Monthly Financials'!$F107*(1+$F$112/$F$114)^W$115,0)),0)</f>
        <v>0.30499999999999999</v>
      </c>
      <c r="X126" s="1035">
        <f>IF(X$3&lt;=NTBA!$F$25,IF(AND(X$3&gt;EOMONTH(NTBA!$F$17,0),X$3&lt;=NTBA!$F$19),'Monthly Financials'!$F95*(1+$F$112/$F$114)^X$115,IF(AND(X$3&gt;NTBA!$F$19,X$3&lt;=NTBA!$F$25),'Monthly Financials'!$F107*(1+$F$112/$F$114)^X$115,0)),0)</f>
        <v>0.30499999999999999</v>
      </c>
      <c r="Y126" s="1035">
        <f>IF(Y$3&lt;=NTBA!$F$25,IF(AND(Y$3&gt;EOMONTH(NTBA!$F$17,0),Y$3&lt;=NTBA!$F$19),'Monthly Financials'!$F95*(1+$F$112/$F$114)^Y$115,IF(AND(Y$3&gt;NTBA!$F$19,Y$3&lt;=NTBA!$F$25),'Monthly Financials'!$F107*(1+$F$112/$F$114)^Y$115,0)),0)</f>
        <v>0.30499999999999999</v>
      </c>
      <c r="Z126" s="1035">
        <f>IF(Z$3&lt;=NTBA!$F$25,IF(AND(Z$3&gt;EOMONTH(NTBA!$F$17,0),Z$3&lt;=NTBA!$F$19),'Monthly Financials'!$F95*(1+$F$112/$F$114)^Z$115,IF(AND(Z$3&gt;NTBA!$F$19,Z$3&lt;=NTBA!$F$25),'Monthly Financials'!$F107*(1+$F$112/$F$114)^Z$115,0)),0)</f>
        <v>0.30499999999999999</v>
      </c>
      <c r="AA126" s="1035">
        <f>IF(AA$3&lt;=NTBA!$F$25,IF(AND(AA$3&gt;EOMONTH(NTBA!$F$17,0),AA$3&lt;=NTBA!$F$19),'Monthly Financials'!$F95*(1+$F$112/$F$114)^AA$115,IF(AND(AA$3&gt;NTBA!$F$19,AA$3&lt;=NTBA!$F$25),'Monthly Financials'!$F107*(1+$F$112/$F$114)^AA$115,0)),0)</f>
        <v>0.30499999999999999</v>
      </c>
      <c r="AB126" s="1035">
        <f>IF(AB$3&lt;=NTBA!$F$25,IF(AND(AB$3&gt;EOMONTH(NTBA!$F$17,0),AB$3&lt;=NTBA!$F$19),'Monthly Financials'!$F95*(1+$F$112/$F$114)^AB$115,IF(AND(AB$3&gt;NTBA!$F$19,AB$3&lt;=NTBA!$F$25),'Monthly Financials'!$F107*(1+$F$112/$F$114)^AB$115,0)),0)</f>
        <v>0.30499999999999999</v>
      </c>
      <c r="AC126" s="1035">
        <f>IF(AC$3&lt;=NTBA!$F$25,IF(AND(AC$3&gt;EOMONTH(NTBA!$F$17,0),AC$3&lt;=NTBA!$F$19),'Monthly Financials'!$F95*(1+$F$112/$F$114)^AC$115,IF(AND(AC$3&gt;NTBA!$F$19,AC$3&lt;=NTBA!$F$25),'Monthly Financials'!$F107*(1+$F$112/$F$114)^AC$115,0)),0)</f>
        <v>0.30499999999999999</v>
      </c>
      <c r="AD126" s="1035">
        <f>IF(AD$3&lt;=NTBA!$F$25,IF(AND(AD$3&gt;EOMONTH(NTBA!$F$17,0),AD$3&lt;=NTBA!$F$19),'Monthly Financials'!$F95*(1+$F$112/$F$114)^AD$115,IF(AND(AD$3&gt;NTBA!$F$19,AD$3&lt;=NTBA!$F$25),'Monthly Financials'!$F107*(1+$F$112/$F$114)^AD$115,0)),0)</f>
        <v>0.30499999999999999</v>
      </c>
      <c r="AE126" s="1035">
        <f>IF(AE$3&lt;=NTBA!$F$25,IF(AND(AE$3&gt;EOMONTH(NTBA!$F$17,0),AE$3&lt;=NTBA!$F$19),'Monthly Financials'!$F95*(1+$F$112/$F$114)^AE$115,IF(AND(AE$3&gt;NTBA!$F$19,AE$3&lt;=NTBA!$F$25),'Monthly Financials'!$F107*(1+$F$112/$F$114)^AE$115,0)),0)</f>
        <v>0.30499999999999999</v>
      </c>
      <c r="AF126" s="1035">
        <f>IF(AF$3&lt;=NTBA!$F$25,IF(AND(AF$3&gt;EOMONTH(NTBA!$F$17,0),AF$3&lt;=NTBA!$F$19),'Monthly Financials'!$F95*(1+$F$112/$F$114)^AF$115,IF(AND(AF$3&gt;NTBA!$F$19,AF$3&lt;=NTBA!$F$25),'Monthly Financials'!$F107*(1+$F$112/$F$114)^AF$115,0)),0)</f>
        <v>0.30499999999999999</v>
      </c>
      <c r="AG126" s="1035">
        <f>IF(AG$3&lt;=NTBA!$F$25,IF(AND(AG$3&gt;EOMONTH(NTBA!$F$17,0),AG$3&lt;=NTBA!$F$19),'Monthly Financials'!$F95*(1+$F$112/$F$114)^AG$115,IF(AND(AG$3&gt;NTBA!$F$19,AG$3&lt;=NTBA!$F$25),'Monthly Financials'!$F107*(1+$F$112/$F$114)^AG$115,0)),0)</f>
        <v>0.30499999999999999</v>
      </c>
      <c r="AH126" s="1035">
        <f>IF(AH$3&lt;=NTBA!$F$25,IF(AND(AH$3&gt;EOMONTH(NTBA!$F$17,0),AH$3&lt;=NTBA!$F$19),'Monthly Financials'!$F95*(1+$F$112/$F$114)^AH$115,IF(AND(AH$3&gt;NTBA!$F$19,AH$3&lt;=NTBA!$F$25),'Monthly Financials'!$F107*(1+$F$112/$F$114)^AH$115,0)),0)</f>
        <v>0.30499999999999999</v>
      </c>
      <c r="AI126" s="1035">
        <f>IF(AI$3&lt;=NTBA!$F$25,IF(AND(AI$3&gt;EOMONTH(NTBA!$F$17,0),AI$3&lt;=NTBA!$F$19),'Monthly Financials'!$F95*(1+$F$112/$F$114)^AI$115,IF(AND(AI$3&gt;NTBA!$F$19,AI$3&lt;=NTBA!$F$25),'Monthly Financials'!$F107*(1+$F$112/$F$114)^AI$115,0)),0)</f>
        <v>0.30499999999999999</v>
      </c>
      <c r="AJ126" s="1035">
        <f>IF(AJ$3&lt;=NTBA!$F$25,IF(AND(AJ$3&gt;EOMONTH(NTBA!$F$17,0),AJ$3&lt;=NTBA!$F$19),'Monthly Financials'!$F95*(1+$F$112/$F$114)^AJ$115,IF(AND(AJ$3&gt;NTBA!$F$19,AJ$3&lt;=NTBA!$F$25),'Monthly Financials'!$F107*(1+$F$112/$F$114)^AJ$115,0)),0)</f>
        <v>0.30499999999999999</v>
      </c>
      <c r="AK126" s="1035">
        <f>IF(AK$3&lt;=NTBA!$F$25,IF(AND(AK$3&gt;EOMONTH(NTBA!$F$17,0),AK$3&lt;=NTBA!$F$19),'Monthly Financials'!$F95*(1+$F$112/$F$114)^AK$115,IF(AND(AK$3&gt;NTBA!$F$19,AK$3&lt;=NTBA!$F$25),'Monthly Financials'!$F107*(1+$F$112/$F$114)^AK$115,0)),0)</f>
        <v>0.30499999999999999</v>
      </c>
      <c r="AL126" s="1035">
        <f>IF(AL$3&lt;=NTBA!$F$25,IF(AND(AL$3&gt;EOMONTH(NTBA!$F$17,0),AL$3&lt;=NTBA!$F$19),'Monthly Financials'!$F95*(1+$F$112/$F$114)^AL$115,IF(AND(AL$3&gt;NTBA!$F$19,AL$3&lt;=NTBA!$F$25),'Monthly Financials'!$F107*(1+$F$112/$F$114)^AL$115,0)),0)</f>
        <v>0.30499999999999999</v>
      </c>
      <c r="AM126" s="1035">
        <f>IF(AM$3&lt;=NTBA!$F$25,IF(AND(AM$3&gt;EOMONTH(NTBA!$F$17,0),AM$3&lt;=NTBA!$F$19),'Monthly Financials'!$F95*(1+$F$112/$F$114)^AM$115,IF(AND(AM$3&gt;NTBA!$F$19,AM$3&lt;=NTBA!$F$25),'Monthly Financials'!$F107*(1+$F$112/$F$114)^AM$115,0)),0)</f>
        <v>0.30499999999999999</v>
      </c>
      <c r="AN126" s="1035">
        <f>IF(AN$3&lt;=NTBA!$F$25,IF(AND(AN$3&gt;EOMONTH(NTBA!$F$17,0),AN$3&lt;=NTBA!$F$19),'Monthly Financials'!$F95*(1+$F$112/$F$114)^AN$115,IF(AND(AN$3&gt;NTBA!$F$19,AN$3&lt;=NTBA!$F$25),'Monthly Financials'!$F107*(1+$F$112/$F$114)^AN$115,0)),0)</f>
        <v>0.30499999999999999</v>
      </c>
      <c r="AO126" s="1035">
        <f>IF(AO$3&lt;=NTBA!$F$25,IF(AND(AO$3&gt;EOMONTH(NTBA!$F$17,0),AO$3&lt;=NTBA!$F$19),'Monthly Financials'!$F95*(1+$F$112/$F$114)^AO$115,IF(AND(AO$3&gt;NTBA!$F$19,AO$3&lt;=NTBA!$F$25),'Monthly Financials'!$F107*(1+$F$112/$F$114)^AO$115,0)),0)</f>
        <v>0.30499999999999999</v>
      </c>
      <c r="AP126" s="1035">
        <f>IF(AP$3&lt;=NTBA!$F$25,IF(AND(AP$3&gt;EOMONTH(NTBA!$F$17,0),AP$3&lt;=NTBA!$F$19),'Monthly Financials'!$F95*(1+$F$112/$F$114)^AP$115,IF(AND(AP$3&gt;NTBA!$F$19,AP$3&lt;=NTBA!$F$25),'Monthly Financials'!$F107*(1+$F$112/$F$114)^AP$115,0)),0)</f>
        <v>0.30499999999999999</v>
      </c>
      <c r="AQ126" s="1035">
        <f>IF(AQ$3&lt;=NTBA!$F$25,IF(AND(AQ$3&gt;EOMONTH(NTBA!$F$17,0),AQ$3&lt;=NTBA!$F$19),'Monthly Financials'!$F95*(1+$F$112/$F$114)^AQ$115,IF(AND(AQ$3&gt;NTBA!$F$19,AQ$3&lt;=NTBA!$F$25),'Monthly Financials'!$F107*(1+$F$112/$F$114)^AQ$115,0)),0)</f>
        <v>0.30499999999999999</v>
      </c>
      <c r="AR126" s="1035">
        <f>IF(AR$3&lt;=NTBA!$F$25,IF(AND(AR$3&gt;EOMONTH(NTBA!$F$17,0),AR$3&lt;=NTBA!$F$19),'Monthly Financials'!$F95*(1+$F$112/$F$114)^AR$115,IF(AND(AR$3&gt;NTBA!$F$19,AR$3&lt;=NTBA!$F$25),'Monthly Financials'!$F107*(1+$F$112/$F$114)^AR$115,0)),0)</f>
        <v>0.30499999999999999</v>
      </c>
      <c r="AS126" s="1035">
        <f>IF(AS$3&lt;=NTBA!$F$25,IF(AND(AS$3&gt;EOMONTH(NTBA!$F$17,0),AS$3&lt;=NTBA!$F$19),'Monthly Financials'!$F95*(1+$F$112/$F$114)^AS$115,IF(AND(AS$3&gt;NTBA!$F$19,AS$3&lt;=NTBA!$F$25),'Monthly Financials'!$F107*(1+$F$112/$F$114)^AS$115,0)),0)</f>
        <v>0.30499999999999999</v>
      </c>
      <c r="AT126" s="1035">
        <f>IF(AT$3&lt;=NTBA!$F$25,IF(AND(AT$3&gt;EOMONTH(NTBA!$F$17,0),AT$3&lt;=NTBA!$F$19),'Monthly Financials'!$F95*(1+$F$112/$F$114)^AT$115,IF(AND(AT$3&gt;NTBA!$F$19,AT$3&lt;=NTBA!$F$25),'Monthly Financials'!$F107*(1+$F$112/$F$114)^AT$115,0)),0)</f>
        <v>0.30499999999999999</v>
      </c>
      <c r="AU126" s="1035">
        <f>IF(AU$3&lt;=NTBA!$F$25,IF(AND(AU$3&gt;EOMONTH(NTBA!$F$17,0),AU$3&lt;=NTBA!$F$19),'Monthly Financials'!$F95*(1+$F$112/$F$114)^AU$115,IF(AND(AU$3&gt;NTBA!$F$19,AU$3&lt;=NTBA!$F$25),'Monthly Financials'!$F107*(1+$F$112/$F$114)^AU$115,0)),0)</f>
        <v>0.30499999999999999</v>
      </c>
      <c r="AV126" s="1035">
        <f>IF(AV$3&lt;=NTBA!$F$25,IF(AND(AV$3&gt;EOMONTH(NTBA!$F$17,0),AV$3&lt;=NTBA!$F$19),'Monthly Financials'!$F95*(1+$F$112/$F$114)^AV$115,IF(AND(AV$3&gt;NTBA!$F$19,AV$3&lt;=NTBA!$F$25),'Monthly Financials'!$F107*(1+$F$112/$F$114)^AV$115,0)),0)</f>
        <v>0.30499999999999999</v>
      </c>
      <c r="AW126" s="1035">
        <f>IF(AW$3&lt;=NTBA!$F$25,IF(AND(AW$3&gt;EOMONTH(NTBA!$F$17,0),AW$3&lt;=NTBA!$F$19),'Monthly Financials'!$F95*(1+$F$112/$F$114)^AW$115,IF(AND(AW$3&gt;NTBA!$F$19,AW$3&lt;=NTBA!$F$25),'Monthly Financials'!$F107*(1+$F$112/$F$114)^AW$115,0)),0)</f>
        <v>0.30499999999999999</v>
      </c>
      <c r="AX126" s="1035">
        <f>IF(AX$3&lt;=NTBA!$F$25,IF(AND(AX$3&gt;EOMONTH(NTBA!$F$17,0),AX$3&lt;=NTBA!$F$19),'Monthly Financials'!$F95*(1+$F$112/$F$114)^AX$115,IF(AND(AX$3&gt;NTBA!$F$19,AX$3&lt;=NTBA!$F$25),'Monthly Financials'!$F107*(1+$F$112/$F$114)^AX$115,0)),0)</f>
        <v>0.30499999999999999</v>
      </c>
      <c r="AY126" s="1035">
        <f>IF(AY$3&lt;=NTBA!$F$25,IF(AND(AY$3&gt;EOMONTH(NTBA!$F$17,0),AY$3&lt;=NTBA!$F$19),'Monthly Financials'!$F95*(1+$F$112/$F$114)^AY$115,IF(AND(AY$3&gt;NTBA!$F$19,AY$3&lt;=NTBA!$F$25),'Monthly Financials'!$F107*(1+$F$112/$F$114)^AY$115,0)),0)</f>
        <v>0.30499999999999999</v>
      </c>
      <c r="AZ126" s="1035">
        <f>IF(AZ$3&lt;=NTBA!$F$25,IF(AND(AZ$3&gt;EOMONTH(NTBA!$F$17,0),AZ$3&lt;=NTBA!$F$19),'Monthly Financials'!$F95*(1+$F$112/$F$114)^AZ$115,IF(AND(AZ$3&gt;NTBA!$F$19,AZ$3&lt;=NTBA!$F$25),'Monthly Financials'!$F107*(1+$F$112/$F$114)^AZ$115,0)),0)</f>
        <v>0.30499999999999999</v>
      </c>
      <c r="BA126" s="1035">
        <f>IF(BA$3&lt;=NTBA!$F$25,IF(AND(BA$3&gt;EOMONTH(NTBA!$F$17,0),BA$3&lt;=NTBA!$F$19),'Monthly Financials'!$F95*(1+$F$112/$F$114)^BA$115,IF(AND(BA$3&gt;NTBA!$F$19,BA$3&lt;=NTBA!$F$25),'Monthly Financials'!$F107*(1+$F$112/$F$114)^BA$115,0)),0)</f>
        <v>0.30499999999999999</v>
      </c>
      <c r="BB126" s="1035">
        <f>IF(BB$3&lt;=NTBA!$F$25,IF(AND(BB$3&gt;EOMONTH(NTBA!$F$17,0),BB$3&lt;=NTBA!$F$19),'Monthly Financials'!$F95*(1+$F$112/$F$114)^BB$115,IF(AND(BB$3&gt;NTBA!$F$19,BB$3&lt;=NTBA!$F$25),'Monthly Financials'!$F107*(1+$F$112/$F$114)^BB$115,0)),0)</f>
        <v>0.30499999999999999</v>
      </c>
      <c r="BC126" s="1035">
        <f>IF(BC$3&lt;=NTBA!$F$25,IF(AND(BC$3&gt;EOMONTH(NTBA!$F$17,0),BC$3&lt;=NTBA!$F$19),'Monthly Financials'!$F95*(1+$F$112/$F$114)^BC$115,IF(AND(BC$3&gt;NTBA!$F$19,BC$3&lt;=NTBA!$F$25),'Monthly Financials'!$F107*(1+$F$112/$F$114)^BC$115,0)),0)</f>
        <v>0.30499999999999999</v>
      </c>
      <c r="BD126" s="1035">
        <f>IF(BD$3&lt;=NTBA!$F$25,IF(AND(BD$3&gt;EOMONTH(NTBA!$F$17,0),BD$3&lt;=NTBA!$F$19),'Monthly Financials'!$F95*(1+$F$112/$F$114)^BD$115,IF(AND(BD$3&gt;NTBA!$F$19,BD$3&lt;=NTBA!$F$25),'Monthly Financials'!$F107*(1+$F$112/$F$114)^BD$115,0)),0)</f>
        <v>0.30499999999999999</v>
      </c>
      <c r="BE126" s="1035">
        <f>IF(BE$3&lt;=NTBA!$F$25,IF(AND(BE$3&gt;EOMONTH(NTBA!$F$17,0),BE$3&lt;=NTBA!$F$19),'Monthly Financials'!$F95*(1+$F$112/$F$114)^BE$115,IF(AND(BE$3&gt;NTBA!$F$19,BE$3&lt;=NTBA!$F$25),'Monthly Financials'!$F107*(1+$F$112/$F$114)^BE$115,0)),0)</f>
        <v>0.30499999999999999</v>
      </c>
      <c r="BF126" s="1035">
        <f>IF(BF$3&lt;=NTBA!$F$25,IF(AND(BF$3&gt;EOMONTH(NTBA!$F$17,0),BF$3&lt;=NTBA!$F$19),'Monthly Financials'!$F95*(1+$F$112/$F$114)^BF$115,IF(AND(BF$3&gt;NTBA!$F$19,BF$3&lt;=NTBA!$F$25),'Monthly Financials'!$F107*(1+$F$112/$F$114)^BF$115,0)),0)</f>
        <v>0.30499999999999999</v>
      </c>
      <c r="BG126" s="1035">
        <f>IF(BG$3&lt;=NTBA!$F$25,IF(AND(BG$3&gt;EOMONTH(NTBA!$F$17,0),BG$3&lt;=NTBA!$F$19),'Monthly Financials'!$F95*(1+$F$112/$F$114)^BG$115,IF(AND(BG$3&gt;NTBA!$F$19,BG$3&lt;=NTBA!$F$25),'Monthly Financials'!$F107*(1+$F$112/$F$114)^BG$115,0)),0)</f>
        <v>0.30499999999999999</v>
      </c>
      <c r="BH126" s="1035">
        <f>IF(BH$3&lt;=NTBA!$F$25,IF(AND(BH$3&gt;EOMONTH(NTBA!$F$17,0),BH$3&lt;=NTBA!$F$19),'Monthly Financials'!$F95*(1+$F$112/$F$114)^BH$115,IF(AND(BH$3&gt;NTBA!$F$19,BH$3&lt;=NTBA!$F$25),'Monthly Financials'!$F107*(1+$F$112/$F$114)^BH$115,0)),0)</f>
        <v>0.30499999999999999</v>
      </c>
      <c r="BI126" s="1035">
        <f>IF(BI$3&lt;=NTBA!$F$25,IF(AND(BI$3&gt;EOMONTH(NTBA!$F$17,0),BI$3&lt;=NTBA!$F$19),'Monthly Financials'!$F95*(1+$F$112/$F$114)^BI$115,IF(AND(BI$3&gt;NTBA!$F$19,BI$3&lt;=NTBA!$F$25),'Monthly Financials'!$F107*(1+$F$112/$F$114)^BI$115,0)),0)</f>
        <v>0.30499999999999999</v>
      </c>
      <c r="BJ126" s="1035">
        <f>IF(BJ$3&lt;=NTBA!$F$25,IF(AND(BJ$3&gt;EOMONTH(NTBA!$F$17,0),BJ$3&lt;=NTBA!$F$19),'Monthly Financials'!$F95*(1+$F$112/$F$114)^BJ$115,IF(AND(BJ$3&gt;NTBA!$F$19,BJ$3&lt;=NTBA!$F$25),'Monthly Financials'!$F107*(1+$F$112/$F$114)^BJ$115,0)),0)</f>
        <v>0.30499999999999999</v>
      </c>
      <c r="BK126" s="1035">
        <f>IF(BK$3&lt;=NTBA!$F$25,IF(AND(BK$3&gt;EOMONTH(NTBA!$F$17,0),BK$3&lt;=NTBA!$F$19),'Monthly Financials'!$F95*(1+$F$112/$F$114)^BK$115,IF(AND(BK$3&gt;NTBA!$F$19,BK$3&lt;=NTBA!$F$25),'Monthly Financials'!$F107*(1+$F$112/$F$114)^BK$115,0)),0)</f>
        <v>0.30499999999999999</v>
      </c>
      <c r="BL126" s="1035">
        <f>IF(BL$3&lt;=NTBA!$F$25,IF(AND(BL$3&gt;EOMONTH(NTBA!$F$17,0),BL$3&lt;=NTBA!$F$19),'Monthly Financials'!$F95*(1+$F$112/$F$114)^BL$115,IF(AND(BL$3&gt;NTBA!$F$19,BL$3&lt;=NTBA!$F$25),'Monthly Financials'!$F107*(1+$F$112/$F$114)^BL$115,0)),0)</f>
        <v>0.30499999999999999</v>
      </c>
      <c r="BM126" s="1035">
        <f>IF(BM$3&lt;=NTBA!$F$25,IF(AND(BM$3&gt;EOMONTH(NTBA!$F$17,0),BM$3&lt;=NTBA!$F$19),'Monthly Financials'!$F95*(1+$F$112/$F$114)^BM$115,IF(AND(BM$3&gt;NTBA!$F$19,BM$3&lt;=NTBA!$F$25),'Monthly Financials'!$F107*(1+$F$112/$F$114)^BM$115,0)),0)</f>
        <v>0.30499999999999999</v>
      </c>
      <c r="BN126" s="1035">
        <f>IF(BN$3&lt;=NTBA!$F$25,IF(AND(BN$3&gt;EOMONTH(NTBA!$F$17,0),BN$3&lt;=NTBA!$F$19),'Monthly Financials'!$F95*(1+$F$112/$F$114)^BN$115,IF(AND(BN$3&gt;NTBA!$F$19,BN$3&lt;=NTBA!$F$25),'Monthly Financials'!$F107*(1+$F$112/$F$114)^BN$115,0)),0)</f>
        <v>0.30499999999999999</v>
      </c>
      <c r="BO126" s="1035">
        <f>IF(BO$3&lt;=NTBA!$F$25,IF(AND(BO$3&gt;EOMONTH(NTBA!$F$17,0),BO$3&lt;=NTBA!$F$19),'Monthly Financials'!$F95*(1+$F$112/$F$114)^BO$115,IF(AND(BO$3&gt;NTBA!$F$19,BO$3&lt;=NTBA!$F$25),'Monthly Financials'!$F107*(1+$F$112/$F$114)^BO$115,0)),0)</f>
        <v>0.30499999999999999</v>
      </c>
      <c r="BP126" s="1035">
        <f>IF(BP$3&lt;=NTBA!$F$25,IF(AND(BP$3&gt;EOMONTH(NTBA!$F$17,0),BP$3&lt;=NTBA!$F$19),'Monthly Financials'!$F95*(1+$F$112/$F$114)^BP$115,IF(AND(BP$3&gt;NTBA!$F$19,BP$3&lt;=NTBA!$F$25),'Monthly Financials'!$F107*(1+$F$112/$F$114)^BP$115,0)),0)</f>
        <v>0.30499999999999999</v>
      </c>
      <c r="BQ126" s="1035">
        <f>IF(BQ$3&lt;=NTBA!$F$25,IF(AND(BQ$3&gt;EOMONTH(NTBA!$F$17,0),BQ$3&lt;=NTBA!$F$19),'Monthly Financials'!$F95*(1+$F$112/$F$114)^BQ$115,IF(AND(BQ$3&gt;NTBA!$F$19,BQ$3&lt;=NTBA!$F$25),'Monthly Financials'!$F107*(1+$F$112/$F$114)^BQ$115,0)),0)</f>
        <v>0.30499999999999999</v>
      </c>
      <c r="BR126" s="1035">
        <f>IF(BR$3&lt;=NTBA!$F$25,IF(AND(BR$3&gt;EOMONTH(NTBA!$F$17,0),BR$3&lt;=NTBA!$F$19),'Monthly Financials'!$F95*(1+$F$112/$F$114)^BR$115,IF(AND(BR$3&gt;NTBA!$F$19,BR$3&lt;=NTBA!$F$25),'Monthly Financials'!$F107*(1+$F$112/$F$114)^BR$115,0)),0)</f>
        <v>0.30499999999999999</v>
      </c>
      <c r="BS126" s="1035">
        <f>IF(BS$3&lt;=NTBA!$F$25,IF(AND(BS$3&gt;EOMONTH(NTBA!$F$17,0),BS$3&lt;=NTBA!$F$19),'Monthly Financials'!$F95*(1+$F$112/$F$114)^BS$115,IF(AND(BS$3&gt;NTBA!$F$19,BS$3&lt;=NTBA!$F$25),'Monthly Financials'!$F107*(1+$F$112/$F$114)^BS$115,0)),0)</f>
        <v>0.30499999999999999</v>
      </c>
      <c r="BT126" s="1035">
        <f>IF(BT$3&lt;=NTBA!$F$25,IF(AND(BT$3&gt;EOMONTH(NTBA!$F$17,0),BT$3&lt;=NTBA!$F$19),'Monthly Financials'!$F95*(1+$F$112/$F$114)^BT$115,IF(AND(BT$3&gt;NTBA!$F$19,BT$3&lt;=NTBA!$F$25),'Monthly Financials'!$F107*(1+$F$112/$F$114)^BT$115,0)),0)</f>
        <v>0.30499999999999999</v>
      </c>
      <c r="BU126" s="1035">
        <f>IF(BU$3&lt;=NTBA!$F$25,IF(AND(BU$3&gt;EOMONTH(NTBA!$F$17,0),BU$3&lt;=NTBA!$F$19),'Monthly Financials'!$F95*(1+$F$112/$F$114)^BU$115,IF(AND(BU$3&gt;NTBA!$F$19,BU$3&lt;=NTBA!$F$25),'Monthly Financials'!$F107*(1+$F$112/$F$114)^BU$115,0)),0)</f>
        <v>0.30499999999999999</v>
      </c>
      <c r="BV126" s="1035">
        <f>IF(BV$3&lt;=NTBA!$F$25,IF(AND(BV$3&gt;EOMONTH(NTBA!$F$17,0),BV$3&lt;=NTBA!$F$19),'Monthly Financials'!$F95*(1+$F$112/$F$114)^BV$115,IF(AND(BV$3&gt;NTBA!$F$19,BV$3&lt;=NTBA!$F$25),'Monthly Financials'!$F107*(1+$F$112/$F$114)^BV$115,0)),0)</f>
        <v>0.30499999999999999</v>
      </c>
      <c r="BW126" s="1035">
        <f>IF(BW$3&lt;=NTBA!$F$25,IF(AND(BW$3&gt;EOMONTH(NTBA!$F$17,0),BW$3&lt;=NTBA!$F$19),'Monthly Financials'!$F95*(1+$F$112/$F$114)^BW$115,IF(AND(BW$3&gt;NTBA!$F$19,BW$3&lt;=NTBA!$F$25),'Monthly Financials'!$F107*(1+$F$112/$F$114)^BW$115,0)),0)</f>
        <v>0.30499999999999999</v>
      </c>
      <c r="BX126" s="1035">
        <f>IF(BX$3&lt;=NTBA!$F$25,IF(AND(BX$3&gt;EOMONTH(NTBA!$F$17,0),BX$3&lt;=NTBA!$F$19),'Monthly Financials'!$F95*(1+$F$112/$F$114)^BX$115,IF(AND(BX$3&gt;NTBA!$F$19,BX$3&lt;=NTBA!$F$25),'Monthly Financials'!$F107*(1+$F$112/$F$114)^BX$115,0)),0)</f>
        <v>0.30499999999999999</v>
      </c>
      <c r="BY126" s="1035">
        <f>IF(BY$3&lt;=NTBA!$F$25,IF(AND(BY$3&gt;EOMONTH(NTBA!$F$17,0),BY$3&lt;=NTBA!$F$19),'Monthly Financials'!$F95*(1+$F$112/$F$114)^BY$115,IF(AND(BY$3&gt;NTBA!$F$19,BY$3&lt;=NTBA!$F$25),'Monthly Financials'!$F107*(1+$F$112/$F$114)^BY$115,0)),0)</f>
        <v>0.30499999999999999</v>
      </c>
      <c r="BZ126" s="1035">
        <f>IF(BZ$3&lt;=NTBA!$F$25,IF(AND(BZ$3&gt;EOMONTH(NTBA!$F$17,0),BZ$3&lt;=NTBA!$F$19),'Monthly Financials'!$F95*(1+$F$112/$F$114)^BZ$115,IF(AND(BZ$3&gt;NTBA!$F$19,BZ$3&lt;=NTBA!$F$25),'Monthly Financials'!$F107*(1+$F$112/$F$114)^BZ$115,0)),0)</f>
        <v>0.30499999999999999</v>
      </c>
      <c r="CA126" s="1035">
        <f>IF(CA$3&lt;=NTBA!$F$25,IF(AND(CA$3&gt;EOMONTH(NTBA!$F$17,0),CA$3&lt;=NTBA!$F$19),'Monthly Financials'!$F95*(1+$F$112/$F$114)^CA$115,IF(AND(CA$3&gt;NTBA!$F$19,CA$3&lt;=NTBA!$F$25),'Monthly Financials'!$F107*(1+$F$112/$F$114)^CA$115,0)),0)</f>
        <v>0.30499999999999999</v>
      </c>
      <c r="CB126" s="1035">
        <f>IF(CB$3&lt;=NTBA!$F$25,IF(AND(CB$3&gt;EOMONTH(NTBA!$F$17,0),CB$3&lt;=NTBA!$F$19),'Monthly Financials'!$F95*(1+$F$112/$F$114)^CB$115,IF(AND(CB$3&gt;NTBA!$F$19,CB$3&lt;=NTBA!$F$25),'Monthly Financials'!$F107*(1+$F$112/$F$114)^CB$115,0)),0)</f>
        <v>0.30499999999999999</v>
      </c>
      <c r="CC126" s="1035">
        <f>IF(CC$3&lt;=NTBA!$F$25,IF(AND(CC$3&gt;EOMONTH(NTBA!$F$17,0),CC$3&lt;=NTBA!$F$19),'Monthly Financials'!$F95*(1+$F$112/$F$114)^CC$115,IF(AND(CC$3&gt;NTBA!$F$19,CC$3&lt;=NTBA!$F$25),'Monthly Financials'!$F107*(1+$F$112/$F$114)^CC$115,0)),0)</f>
        <v>0.30499999999999999</v>
      </c>
      <c r="CD126" s="1035">
        <f>IF(CD$3&lt;=NTBA!$F$25,IF(AND(CD$3&gt;EOMONTH(NTBA!$F$17,0),CD$3&lt;=NTBA!$F$19),'Monthly Financials'!$F95*(1+$F$112/$F$114)^CD$115,IF(AND(CD$3&gt;NTBA!$F$19,CD$3&lt;=NTBA!$F$25),'Monthly Financials'!$F107*(1+$F$112/$F$114)^CD$115,0)),0)</f>
        <v>0.30499999999999999</v>
      </c>
      <c r="CE126" s="1035">
        <f>IF(CE$3&lt;=NTBA!$F$25,IF(AND(CE$3&gt;EOMONTH(NTBA!$F$17,0),CE$3&lt;=NTBA!$F$19),'Monthly Financials'!$F95*(1+$F$112/$F$114)^CE$115,IF(AND(CE$3&gt;NTBA!$F$19,CE$3&lt;=NTBA!$F$25),'Monthly Financials'!$F107*(1+$F$112/$F$114)^CE$115,0)),0)</f>
        <v>0.30499999999999999</v>
      </c>
      <c r="CF126" s="1035">
        <f>IF(CF$3&lt;=NTBA!$F$25,IF(AND(CF$3&gt;EOMONTH(NTBA!$F$17,0),CF$3&lt;=NTBA!$F$19),'Monthly Financials'!$F95*(1+$F$112/$F$114)^CF$115,IF(AND(CF$3&gt;NTBA!$F$19,CF$3&lt;=NTBA!$F$25),'Monthly Financials'!$F107*(1+$F$112/$F$114)^CF$115,0)),0)</f>
        <v>0.30499999999999999</v>
      </c>
      <c r="CG126" s="1035">
        <f>IF(CG$3&lt;=NTBA!$F$25,IF(AND(CG$3&gt;EOMONTH(NTBA!$F$17,0),CG$3&lt;=NTBA!$F$19),'Monthly Financials'!$F95*(1+$F$112/$F$114)^CG$115,IF(AND(CG$3&gt;NTBA!$F$19,CG$3&lt;=NTBA!$F$25),'Monthly Financials'!$F107*(1+$F$112/$F$114)^CG$115,0)),0)</f>
        <v>0.30499999999999999</v>
      </c>
      <c r="CH126" s="1035">
        <f>IF(CH$3&lt;=NTBA!$F$25,IF(AND(CH$3&gt;EOMONTH(NTBA!$F$17,0),CH$3&lt;=NTBA!$F$19),'Monthly Financials'!$F95*(1+$F$112/$F$114)^CH$115,IF(AND(CH$3&gt;NTBA!$F$19,CH$3&lt;=NTBA!$F$25),'Monthly Financials'!$F107*(1+$F$112/$F$114)^CH$115,0)),0)</f>
        <v>0.30499999999999999</v>
      </c>
      <c r="CI126" s="1035">
        <f>IF(CI$3&lt;=NTBA!$F$25,IF(AND(CI$3&gt;EOMONTH(NTBA!$F$17,0),CI$3&lt;=NTBA!$F$19),'Monthly Financials'!$F95*(1+$F$112/$F$114)^CI$115,IF(AND(CI$3&gt;NTBA!$F$19,CI$3&lt;=NTBA!$F$25),'Monthly Financials'!$F107*(1+$F$112/$F$114)^CI$115,0)),0)</f>
        <v>0.30499999999999999</v>
      </c>
      <c r="CJ126" s="1035">
        <f>IF(CJ$3&lt;=NTBA!$F$25,IF(AND(CJ$3&gt;EOMONTH(NTBA!$F$17,0),CJ$3&lt;=NTBA!$F$19),'Monthly Financials'!$F95*(1+$F$112/$F$114)^CJ$115,IF(AND(CJ$3&gt;NTBA!$F$19,CJ$3&lt;=NTBA!$F$25),'Monthly Financials'!$F107*(1+$F$112/$F$114)^CJ$115,0)),0)</f>
        <v>0.30499999999999999</v>
      </c>
      <c r="CK126" s="1035">
        <f>IF(CK$3&lt;=NTBA!$F$25,IF(AND(CK$3&gt;EOMONTH(NTBA!$F$17,0),CK$3&lt;=NTBA!$F$19),'Monthly Financials'!$F95*(1+$F$112/$F$114)^CK$115,IF(AND(CK$3&gt;NTBA!$F$19,CK$3&lt;=NTBA!$F$25),'Monthly Financials'!$F107*(1+$F$112/$F$114)^CK$115,0)),0)</f>
        <v>0.30499999999999999</v>
      </c>
      <c r="CL126" s="1035">
        <f>IF(CL$3&lt;=NTBA!$F$25,IF(AND(CL$3&gt;EOMONTH(NTBA!$F$17,0),CL$3&lt;=NTBA!$F$19),'Monthly Financials'!$F95*(1+$F$112/$F$114)^CL$115,IF(AND(CL$3&gt;NTBA!$F$19,CL$3&lt;=NTBA!$F$25),'Monthly Financials'!$F107*(1+$F$112/$F$114)^CL$115,0)),0)</f>
        <v>0.30499999999999999</v>
      </c>
      <c r="CM126" s="1035">
        <f>IF(CM$3&lt;=NTBA!$F$25,IF(AND(CM$3&gt;EOMONTH(NTBA!$F$17,0),CM$3&lt;=NTBA!$F$19),'Monthly Financials'!$F95*(1+$F$112/$F$114)^CM$115,IF(AND(CM$3&gt;NTBA!$F$19,CM$3&lt;=NTBA!$F$25),'Monthly Financials'!$F107*(1+$F$112/$F$114)^CM$115,0)),0)</f>
        <v>0.30499999999999999</v>
      </c>
      <c r="CN126" s="1035">
        <f>IF(CN$3&lt;=NTBA!$F$25,IF(AND(CN$3&gt;EOMONTH(NTBA!$F$17,0),CN$3&lt;=NTBA!$F$19),'Monthly Financials'!$F95*(1+$F$112/$F$114)^CN$115,IF(AND(CN$3&gt;NTBA!$F$19,CN$3&lt;=NTBA!$F$25),'Monthly Financials'!$F107*(1+$F$112/$F$114)^CN$115,0)),0)</f>
        <v>0.30499999999999999</v>
      </c>
      <c r="CO126" s="1035">
        <f>IF(CO$3&lt;=NTBA!$F$25,IF(AND(CO$3&gt;EOMONTH(NTBA!$F$17,0),CO$3&lt;=NTBA!$F$19),'Monthly Financials'!$F95*(1+$F$112/$F$114)^CO$115,IF(AND(CO$3&gt;NTBA!$F$19,CO$3&lt;=NTBA!$F$25),'Monthly Financials'!$F107*(1+$F$112/$F$114)^CO$115,0)),0)</f>
        <v>0.30499999999999999</v>
      </c>
      <c r="CP126" s="1035">
        <f>IF(CP$3&lt;=NTBA!$F$25,IF(AND(CP$3&gt;EOMONTH(NTBA!$F$17,0),CP$3&lt;=NTBA!$F$19),'Monthly Financials'!$F95*(1+$F$112/$F$114)^CP$115,IF(AND(CP$3&gt;NTBA!$F$19,CP$3&lt;=NTBA!$F$25),'Monthly Financials'!$F107*(1+$F$112/$F$114)^CP$115,0)),0)</f>
        <v>0.30499999999999999</v>
      </c>
      <c r="CQ126" s="1035">
        <f>IF(CQ$3&lt;=NTBA!$F$25,IF(AND(CQ$3&gt;EOMONTH(NTBA!$F$17,0),CQ$3&lt;=NTBA!$F$19),'Monthly Financials'!$F95*(1+$F$112/$F$114)^CQ$115,IF(AND(CQ$3&gt;NTBA!$F$19,CQ$3&lt;=NTBA!$F$25),'Monthly Financials'!$F107*(1+$F$112/$F$114)^CQ$115,0)),0)</f>
        <v>0.30499999999999999</v>
      </c>
      <c r="CR126" s="1035">
        <f>IF(CR$3&lt;=NTBA!$F$25,IF(AND(CR$3&gt;EOMONTH(NTBA!$F$17,0),CR$3&lt;=NTBA!$F$19),'Monthly Financials'!$F95*(1+$F$112/$F$114)^CR$115,IF(AND(CR$3&gt;NTBA!$F$19,CR$3&lt;=NTBA!$F$25),'Monthly Financials'!$F107*(1+$F$112/$F$114)^CR$115,0)),0)</f>
        <v>0.30499999999999999</v>
      </c>
      <c r="CS126" s="1035">
        <f>IF(CS$3&lt;=NTBA!$F$25,IF(AND(CS$3&gt;EOMONTH(NTBA!$F$17,0),CS$3&lt;=NTBA!$F$19),'Monthly Financials'!$F95*(1+$F$112/$F$114)^CS$115,IF(AND(CS$3&gt;NTBA!$F$19,CS$3&lt;=NTBA!$F$25),'Monthly Financials'!$F107*(1+$F$112/$F$114)^CS$115,0)),0)</f>
        <v>0.30499999999999999</v>
      </c>
      <c r="CT126" s="1035">
        <f>IF(CT$3&lt;=NTBA!$F$25,IF(AND(CT$3&gt;EOMONTH(NTBA!$F$17,0),CT$3&lt;=NTBA!$F$19),'Monthly Financials'!$F95*(1+$F$112/$F$114)^CT$115,IF(AND(CT$3&gt;NTBA!$F$19,CT$3&lt;=NTBA!$F$25),'Monthly Financials'!$F107*(1+$F$112/$F$114)^CT$115,0)),0)</f>
        <v>0.30499999999999999</v>
      </c>
      <c r="CU126" s="1035">
        <f>IF(CU$3&lt;=NTBA!$F$25,IF(AND(CU$3&gt;EOMONTH(NTBA!$F$17,0),CU$3&lt;=NTBA!$F$19),'Monthly Financials'!$F95*(1+$F$112/$F$114)^CU$115,IF(AND(CU$3&gt;NTBA!$F$19,CU$3&lt;=NTBA!$F$25),'Monthly Financials'!$F107*(1+$F$112/$F$114)^CU$115,0)),0)</f>
        <v>0.30499999999999999</v>
      </c>
      <c r="CV126" s="1035">
        <f>IF(CV$3&lt;=NTBA!$F$25,IF(AND(CV$3&gt;EOMONTH(NTBA!$F$17,0),CV$3&lt;=NTBA!$F$19),'Monthly Financials'!$F95*(1+$F$112/$F$114)^CV$115,IF(AND(CV$3&gt;NTBA!$F$19,CV$3&lt;=NTBA!$F$25),'Monthly Financials'!$F107*(1+$F$112/$F$114)^CV$115,0)),0)</f>
        <v>0.30499999999999999</v>
      </c>
      <c r="CW126" s="1035">
        <f>IF(CW$3&lt;=NTBA!$F$25,IF(AND(CW$3&gt;EOMONTH(NTBA!$F$17,0),CW$3&lt;=NTBA!$F$19),'Monthly Financials'!$F95*(1+$F$112/$F$114)^CW$115,IF(AND(CW$3&gt;NTBA!$F$19,CW$3&lt;=NTBA!$F$25),'Monthly Financials'!$F107*(1+$F$112/$F$114)^CW$115,0)),0)</f>
        <v>0.30499999999999999</v>
      </c>
      <c r="CX126" s="1035">
        <f>IF(CX$3&lt;=NTBA!$F$25,IF(AND(CX$3&gt;EOMONTH(NTBA!$F$17,0),CX$3&lt;=NTBA!$F$19),'Monthly Financials'!$F95*(1+$F$112/$F$114)^CX$115,IF(AND(CX$3&gt;NTBA!$F$19,CX$3&lt;=NTBA!$F$25),'Monthly Financials'!$F107*(1+$F$112/$F$114)^CX$115,0)),0)</f>
        <v>0.30499999999999999</v>
      </c>
      <c r="CY126" s="1035">
        <f>IF(CY$3&lt;=NTBA!$F$25,IF(AND(CY$3&gt;EOMONTH(NTBA!$F$17,0),CY$3&lt;=NTBA!$F$19),'Monthly Financials'!$F95*(1+$F$112/$F$114)^CY$115,IF(AND(CY$3&gt;NTBA!$F$19,CY$3&lt;=NTBA!$F$25),'Monthly Financials'!$F107*(1+$F$112/$F$114)^CY$115,0)),0)</f>
        <v>0.30499999999999999</v>
      </c>
      <c r="CZ126" s="1035">
        <f>IF(CZ$3&lt;=NTBA!$F$25,IF(AND(CZ$3&gt;EOMONTH(NTBA!$F$17,0),CZ$3&lt;=NTBA!$F$19),'Monthly Financials'!$F95*(1+$F$112/$F$114)^CZ$115,IF(AND(CZ$3&gt;NTBA!$F$19,CZ$3&lt;=NTBA!$F$25),'Monthly Financials'!$F107*(1+$F$112/$F$114)^CZ$115,0)),0)</f>
        <v>0.30499999999999999</v>
      </c>
      <c r="DA126" s="1035">
        <f>IF(DA$3&lt;=NTBA!$F$25,IF(AND(DA$3&gt;EOMONTH(NTBA!$F$17,0),DA$3&lt;=NTBA!$F$19),'Monthly Financials'!$F95*(1+$F$112/$F$114)^DA$115,IF(AND(DA$3&gt;NTBA!$F$19,DA$3&lt;=NTBA!$F$25),'Monthly Financials'!$F107*(1+$F$112/$F$114)^DA$115,0)),0)</f>
        <v>0.30499999999999999</v>
      </c>
      <c r="DB126" s="1035">
        <f>IF(DB$3&lt;=NTBA!$F$25,IF(AND(DB$3&gt;EOMONTH(NTBA!$F$17,0),DB$3&lt;=NTBA!$F$19),'Monthly Financials'!$F95*(1+$F$112/$F$114)^DB$115,IF(AND(DB$3&gt;NTBA!$F$19,DB$3&lt;=NTBA!$F$25),'Monthly Financials'!$F107*(1+$F$112/$F$114)^DB$115,0)),0)</f>
        <v>0.30499999999999999</v>
      </c>
      <c r="DC126" s="1035">
        <f>IF(DC$3&lt;=NTBA!$F$25,IF(AND(DC$3&gt;EOMONTH(NTBA!$F$17,0),DC$3&lt;=NTBA!$F$19),'Monthly Financials'!$F95*(1+$F$112/$F$114)^DC$115,IF(AND(DC$3&gt;NTBA!$F$19,DC$3&lt;=NTBA!$F$25),'Monthly Financials'!$F107*(1+$F$112/$F$114)^DC$115,0)),0)</f>
        <v>0.30499999999999999</v>
      </c>
      <c r="DD126" s="1035">
        <f>IF(DD$3&lt;=NTBA!$F$25,IF(AND(DD$3&gt;EOMONTH(NTBA!$F$17,0),DD$3&lt;=NTBA!$F$19),'Monthly Financials'!$F95*(1+$F$112/$F$114)^DD$115,IF(AND(DD$3&gt;NTBA!$F$19,DD$3&lt;=NTBA!$F$25),'Monthly Financials'!$F107*(1+$F$112/$F$114)^DD$115,0)),0)</f>
        <v>0.30499999999999999</v>
      </c>
      <c r="DE126" s="1035">
        <f>IF(DE$3&lt;=NTBA!$F$25,IF(AND(DE$3&gt;EOMONTH(NTBA!$F$17,0),DE$3&lt;=NTBA!$F$19),'Monthly Financials'!$F95*(1+$F$112/$F$114)^DE$115,IF(AND(DE$3&gt;NTBA!$F$19,DE$3&lt;=NTBA!$F$25),'Monthly Financials'!$F107*(1+$F$112/$F$114)^DE$115,0)),0)</f>
        <v>0.30499999999999999</v>
      </c>
      <c r="DF126" s="1035">
        <f>IF(DF$3&lt;=NTBA!$F$25,IF(AND(DF$3&gt;EOMONTH(NTBA!$F$17,0),DF$3&lt;=NTBA!$F$19),'Monthly Financials'!$F95*(1+$F$112/$F$114)^DF$115,IF(AND(DF$3&gt;NTBA!$F$19,DF$3&lt;=NTBA!$F$25),'Monthly Financials'!$F107*(1+$F$112/$F$114)^DF$115,0)),0)</f>
        <v>0.30499999999999999</v>
      </c>
      <c r="DG126" s="1035">
        <f>IF(DG$3&lt;=NTBA!$F$25,IF(AND(DG$3&gt;EOMONTH(NTBA!$F$17,0),DG$3&lt;=NTBA!$F$19),'Monthly Financials'!$F95*(1+$F$112/$F$114)^DG$115,IF(AND(DG$3&gt;NTBA!$F$19,DG$3&lt;=NTBA!$F$25),'Monthly Financials'!$F107*(1+$F$112/$F$114)^DG$115,0)),0)</f>
        <v>0.30499999999999999</v>
      </c>
      <c r="DH126" s="1035">
        <f>IF(DH$3&lt;=NTBA!$F$25,IF(AND(DH$3&gt;EOMONTH(NTBA!$F$17,0),DH$3&lt;=NTBA!$F$19),'Monthly Financials'!$F95*(1+$F$112/$F$114)^DH$115,IF(AND(DH$3&gt;NTBA!$F$19,DH$3&lt;=NTBA!$F$25),'Monthly Financials'!$F107*(1+$F$112/$F$114)^DH$115,0)),0)</f>
        <v>0.30499999999999999</v>
      </c>
      <c r="DI126" s="1035">
        <f>IF(DI$3&lt;=NTBA!$F$25,IF(AND(DI$3&gt;EOMONTH(NTBA!$F$17,0),DI$3&lt;=NTBA!$F$19),'Monthly Financials'!$F95*(1+$F$112/$F$114)^DI$115,IF(AND(DI$3&gt;NTBA!$F$19,DI$3&lt;=NTBA!$F$25),'Monthly Financials'!$F107*(1+$F$112/$F$114)^DI$115,0)),0)</f>
        <v>0.30499999999999999</v>
      </c>
      <c r="DJ126" s="1035">
        <f>IF(DJ$3&lt;=NTBA!$F$25,IF(AND(DJ$3&gt;EOMONTH(NTBA!$F$17,0),DJ$3&lt;=NTBA!$F$19),'Monthly Financials'!$F95*(1+$F$112/$F$114)^DJ$115,IF(AND(DJ$3&gt;NTBA!$F$19,DJ$3&lt;=NTBA!$F$25),'Monthly Financials'!$F107*(1+$F$112/$F$114)^DJ$115,0)),0)</f>
        <v>0.30499999999999999</v>
      </c>
      <c r="DK126" s="1035">
        <f>IF(DK$3&lt;=NTBA!$F$25,IF(AND(DK$3&gt;EOMONTH(NTBA!$F$17,0),DK$3&lt;=NTBA!$F$19),'Monthly Financials'!$F95*(1+$F$112/$F$114)^DK$115,IF(AND(DK$3&gt;NTBA!$F$19,DK$3&lt;=NTBA!$F$25),'Monthly Financials'!$F107*(1+$F$112/$F$114)^DK$115,0)),0)</f>
        <v>0.30499999999999999</v>
      </c>
      <c r="DL126" s="1035">
        <f>IF(DL$3&lt;=NTBA!$F$25,IF(AND(DL$3&gt;EOMONTH(NTBA!$F$17,0),DL$3&lt;=NTBA!$F$19),'Monthly Financials'!$F95*(1+$F$112/$F$114)^DL$115,IF(AND(DL$3&gt;NTBA!$F$19,DL$3&lt;=NTBA!$F$25),'Monthly Financials'!$F107*(1+$F$112/$F$114)^DL$115,0)),0)</f>
        <v>0.30499999999999999</v>
      </c>
      <c r="DM126" s="1035">
        <f>IF(DM$3&lt;=NTBA!$F$25,IF(AND(DM$3&gt;EOMONTH(NTBA!$F$17,0),DM$3&lt;=NTBA!$F$19),'Monthly Financials'!$F95*(1+$F$112/$F$114)^DM$115,IF(AND(DM$3&gt;NTBA!$F$19,DM$3&lt;=NTBA!$F$25),'Monthly Financials'!$F107*(1+$F$112/$F$114)^DM$115,0)),0)</f>
        <v>0.30499999999999999</v>
      </c>
      <c r="DN126" s="1035">
        <f>IF(DN$3&lt;=NTBA!$F$25,IF(AND(DN$3&gt;EOMONTH(NTBA!$F$17,0),DN$3&lt;=NTBA!$F$19),'Monthly Financials'!$F95*(1+$F$112/$F$114)^DN$115,IF(AND(DN$3&gt;NTBA!$F$19,DN$3&lt;=NTBA!$F$25),'Monthly Financials'!$F107*(1+$F$112/$F$114)^DN$115,0)),0)</f>
        <v>0.30499999999999999</v>
      </c>
      <c r="DO126" s="1035">
        <f>IF(DO$3&lt;=NTBA!$F$25,IF(AND(DO$3&gt;EOMONTH(NTBA!$F$17,0),DO$3&lt;=NTBA!$F$19),'Monthly Financials'!$F95*(1+$F$112/$F$114)^DO$115,IF(AND(DO$3&gt;NTBA!$F$19,DO$3&lt;=NTBA!$F$25),'Monthly Financials'!$F107*(1+$F$112/$F$114)^DO$115,0)),0)</f>
        <v>0.30499999999999999</v>
      </c>
      <c r="DP126" s="1035">
        <f>IF(DP$3&lt;=NTBA!$F$25,IF(AND(DP$3&gt;EOMONTH(NTBA!$F$17,0),DP$3&lt;=NTBA!$F$19),'Monthly Financials'!$F95*(1+$F$112/$F$114)^DP$115,IF(AND(DP$3&gt;NTBA!$F$19,DP$3&lt;=NTBA!$F$25),'Monthly Financials'!$F107*(1+$F$112/$F$114)^DP$115,0)),0)</f>
        <v>0.30499999999999999</v>
      </c>
      <c r="DQ126" s="1035">
        <f>IF(DQ$3&lt;=NTBA!$F$25,IF(AND(DQ$3&gt;EOMONTH(NTBA!$F$17,0),DQ$3&lt;=NTBA!$F$19),'Monthly Financials'!$F95*(1+$F$112/$F$114)^DQ$115,IF(AND(DQ$3&gt;NTBA!$F$19,DQ$3&lt;=NTBA!$F$25),'Monthly Financials'!$F107*(1+$F$112/$F$114)^DQ$115,0)),0)</f>
        <v>0.30499999999999999</v>
      </c>
      <c r="DR126" s="1035">
        <f>IF(DR$3&lt;=NTBA!$F$25,IF(AND(DR$3&gt;EOMONTH(NTBA!$F$17,0),DR$3&lt;=NTBA!$F$19),'Monthly Financials'!$F95*(1+$F$112/$F$114)^DR$115,IF(AND(DR$3&gt;NTBA!$F$19,DR$3&lt;=NTBA!$F$25),'Monthly Financials'!$F107*(1+$F$112/$F$114)^DR$115,0)),0)</f>
        <v>0.30499999999999999</v>
      </c>
      <c r="DS126" s="1035">
        <f>IF(DS$3&lt;=NTBA!$F$25,IF(AND(DS$3&gt;EOMONTH(NTBA!$F$17,0),DS$3&lt;=NTBA!$F$19),'Monthly Financials'!$F95*(1+$F$112/$F$114)^DS$115,IF(AND(DS$3&gt;NTBA!$F$19,DS$3&lt;=NTBA!$F$25),'Monthly Financials'!$F107*(1+$F$112/$F$114)^DS$115,0)),0)</f>
        <v>0</v>
      </c>
      <c r="DT126" s="1035">
        <f>IF(DT$3&lt;=NTBA!$F$25,IF(AND(DT$3&gt;EOMONTH(NTBA!$F$17,0),DT$3&lt;=NTBA!$F$19),'Monthly Financials'!$F95*(1+$F$112/$F$114)^DT$115,IF(AND(DT$3&gt;NTBA!$F$19,DT$3&lt;=NTBA!$F$25),'Monthly Financials'!$F107*(1+$F$112/$F$114)^DT$115,0)),0)</f>
        <v>0</v>
      </c>
      <c r="DU126" s="1035">
        <f>IF(DU$3&lt;=NTBA!$F$25,IF(AND(DU$3&gt;EOMONTH(NTBA!$F$17,0),DU$3&lt;=NTBA!$F$19),'Monthly Financials'!$F95*(1+$F$112/$F$114)^DU$115,IF(AND(DU$3&gt;NTBA!$F$19,DU$3&lt;=NTBA!$F$25),'Monthly Financials'!$F107*(1+$F$112/$F$114)^DU$115,0)),0)</f>
        <v>0</v>
      </c>
      <c r="DV126" s="1035">
        <f>IF(DV$3&lt;=NTBA!$F$25,IF(AND(DV$3&gt;EOMONTH(NTBA!$F$17,0),DV$3&lt;=NTBA!$F$19),'Monthly Financials'!$F95*(1+$F$112/$F$114)^DV$115,IF(AND(DV$3&gt;NTBA!$F$19,DV$3&lt;=NTBA!$F$25),'Monthly Financials'!$F107*(1+$F$112/$F$114)^DV$115,0)),0)</f>
        <v>0</v>
      </c>
      <c r="DW126" s="1035">
        <f>IF(DW$3&lt;=NTBA!$F$25,IF(AND(DW$3&gt;EOMONTH(NTBA!$F$17,0),DW$3&lt;=NTBA!$F$19),'Monthly Financials'!$F95*(1+$F$112/$F$114)^DW$115,IF(AND(DW$3&gt;NTBA!$F$19,DW$3&lt;=NTBA!$F$25),'Monthly Financials'!$F107*(1+$F$112/$F$114)^DW$115,0)),0)</f>
        <v>0</v>
      </c>
      <c r="DX126" s="1035">
        <f>IF(DX$3&lt;=NTBA!$F$25,IF(AND(DX$3&gt;EOMONTH(NTBA!$F$17,0),DX$3&lt;=NTBA!$F$19),'Monthly Financials'!$F95*(1+$F$112/$F$114)^DX$115,IF(AND(DX$3&gt;NTBA!$F$19,DX$3&lt;=NTBA!$F$25),'Monthly Financials'!$F107*(1+$F$112/$F$114)^DX$115,0)),0)</f>
        <v>0</v>
      </c>
      <c r="DY126" s="1035">
        <f>IF(DY$3&lt;=NTBA!$F$25,IF(AND(DY$3&gt;EOMONTH(NTBA!$F$17,0),DY$3&lt;=NTBA!$F$19),'Monthly Financials'!$F95*(1+$F$112/$F$114)^DY$115,IF(AND(DY$3&gt;NTBA!$F$19,DY$3&lt;=NTBA!$F$25),'Monthly Financials'!$F107*(1+$F$112/$F$114)^DY$115,0)),0)</f>
        <v>0</v>
      </c>
      <c r="DZ126" s="1035">
        <f>IF(DZ$3&lt;=NTBA!$F$25,IF(AND(DZ$3&gt;EOMONTH(NTBA!$F$17,0),DZ$3&lt;=NTBA!$F$19),'Monthly Financials'!$F95*(1+$F$112/$F$114)^DZ$115,IF(AND(DZ$3&gt;NTBA!$F$19,DZ$3&lt;=NTBA!$F$25),'Monthly Financials'!$F107*(1+$F$112/$F$114)^DZ$115,0)),0)</f>
        <v>0</v>
      </c>
      <c r="EA126" s="1035">
        <f>IF(EA$3&lt;=NTBA!$F$25,IF(AND(EA$3&gt;EOMONTH(NTBA!$F$17,0),EA$3&lt;=NTBA!$F$19),'Monthly Financials'!$F95*(1+$F$112/$F$114)^EA$115,IF(AND(EA$3&gt;NTBA!$F$19,EA$3&lt;=NTBA!$F$25),'Monthly Financials'!$F107*(1+$F$112/$F$114)^EA$115,0)),0)</f>
        <v>0</v>
      </c>
      <c r="EB126" s="1035">
        <f>IF(EB$3&lt;=NTBA!$F$25,IF(AND(EB$3&gt;EOMONTH(NTBA!$F$17,0),EB$3&lt;=NTBA!$F$19),'Monthly Financials'!$F95*(1+$F$112/$F$114)^EB$115,IF(AND(EB$3&gt;NTBA!$F$19,EB$3&lt;=NTBA!$F$25),'Monthly Financials'!$F107*(1+$F$112/$F$114)^EB$115,0)),0)</f>
        <v>0</v>
      </c>
      <c r="EC126" s="1035">
        <f>IF(EC$3&lt;=NTBA!$F$25,IF(AND(EC$3&gt;EOMONTH(NTBA!$F$17,0),EC$3&lt;=NTBA!$F$19),'Monthly Financials'!$F95*(1+$F$112/$F$114)^EC$115,IF(AND(EC$3&gt;NTBA!$F$19,EC$3&lt;=NTBA!$F$25),'Monthly Financials'!$F107*(1+$F$112/$F$114)^EC$115,0)),0)</f>
        <v>0</v>
      </c>
      <c r="ED126" s="1035">
        <f>IF(ED$3&lt;=NTBA!$F$25,IF(AND(ED$3&gt;EOMONTH(NTBA!$F$17,0),ED$3&lt;=NTBA!$F$19),'Monthly Financials'!$F95*(1+$F$112/$F$114)^ED$115,IF(AND(ED$3&gt;NTBA!$F$19,ED$3&lt;=NTBA!$F$25),'Monthly Financials'!$F107*(1+$F$112/$F$114)^ED$115,0)),0)</f>
        <v>0</v>
      </c>
      <c r="EE126" s="1035">
        <f>IF(EE$3&lt;=NTBA!$F$25,IF(AND(EE$3&gt;EOMONTH(NTBA!$F$17,0),EE$3&lt;=NTBA!$F$19),'Monthly Financials'!$F95*(1+$F$112/$F$114)^EE$115,IF(AND(EE$3&gt;NTBA!$F$19,EE$3&lt;=NTBA!$F$25),'Monthly Financials'!$F107*(1+$F$112/$F$114)^EE$115,0)),0)</f>
        <v>0</v>
      </c>
      <c r="EF126" s="1035">
        <f>IF(EF$3&lt;=NTBA!$F$25,IF(AND(EF$3&gt;EOMONTH(NTBA!$F$17,0),EF$3&lt;=NTBA!$F$19),'Monthly Financials'!$F95*(1+$F$112/$F$114)^EF$115,IF(AND(EF$3&gt;NTBA!$F$19,EF$3&lt;=NTBA!$F$25),'Monthly Financials'!$F107*(1+$F$112/$F$114)^EF$115,0)),0)</f>
        <v>0</v>
      </c>
      <c r="EG126" s="1035">
        <f>IF(EG$3&lt;=NTBA!$F$25,IF(AND(EG$3&gt;EOMONTH(NTBA!$F$17,0),EG$3&lt;=NTBA!$F$19),'Monthly Financials'!$F95*(1+$F$112/$F$114)^EG$115,IF(AND(EG$3&gt;NTBA!$F$19,EG$3&lt;=NTBA!$F$25),'Monthly Financials'!$F107*(1+$F$112/$F$114)^EG$115,0)),0)</f>
        <v>0</v>
      </c>
      <c r="EH126" s="1035">
        <f>IF(EH$3&lt;=NTBA!$F$25,IF(AND(EH$3&gt;EOMONTH(NTBA!$F$17,0),EH$3&lt;=NTBA!$F$19),'Monthly Financials'!$F95*(1+$F$112/$F$114)^EH$115,IF(AND(EH$3&gt;NTBA!$F$19,EH$3&lt;=NTBA!$F$25),'Monthly Financials'!$F107*(1+$F$112/$F$114)^EH$115,0)),0)</f>
        <v>0</v>
      </c>
    </row>
    <row r="127" spans="2:138" s="840" customFormat="1" ht="15" customHeight="1" outlineLevel="1" x14ac:dyDescent="0.25">
      <c r="E127" s="840" t="str">
        <f>'Monthly Financials'!E96</f>
        <v>Cable Cost</v>
      </c>
      <c r="G127" s="840" t="s">
        <v>330</v>
      </c>
      <c r="H127" s="850">
        <f t="shared" si="65"/>
        <v>189.84529825199996</v>
      </c>
      <c r="J127" s="1035">
        <f>IF(J3&lt;=NTBA!$F$19, IF(J$3&lt;=NTBA!$F$25,'Monthly Financials'!$F96*(Rollout!J19/$F$113),0), IF(J$3&lt;=NTBA!$F$25,'Monthly Financials'!$F108*(Rollout!J19/$F$113),0))</f>
        <v>0</v>
      </c>
      <c r="K127" s="1035">
        <f>IF(K3&lt;=NTBA!$F$19, IF(K$3&lt;=NTBA!$F$25,'Monthly Financials'!$F96*(Rollout!K19/$F$113),0), IF(K$3&lt;=NTBA!$F$25,'Monthly Financials'!$F108*(Rollout!K19/$F$113),0))</f>
        <v>0</v>
      </c>
      <c r="L127" s="1035">
        <f>IF(L3&lt;=NTBA!$F$19, IF(L$3&lt;=NTBA!$F$25,'Monthly Financials'!$F96*(Rollout!L19/$F$113),0), IF(L$3&lt;=NTBA!$F$25,'Monthly Financials'!$F108*(Rollout!L19/$F$113),0))</f>
        <v>0</v>
      </c>
      <c r="M127" s="1035">
        <f>IF(M3&lt;=NTBA!$F$19, IF(M$3&lt;=NTBA!$F$25,'Monthly Financials'!$F96*(Rollout!M19/$F$113),0), IF(M$3&lt;=NTBA!$F$25,'Monthly Financials'!$F108*(Rollout!M19/$F$113),0))</f>
        <v>0</v>
      </c>
      <c r="N127" s="1035">
        <f>IF(N3&lt;=NTBA!$F$19, IF(N$3&lt;=NTBA!$F$25,'Monthly Financials'!$F96*(Rollout!N19/$F$113),0), IF(N$3&lt;=NTBA!$F$25,'Monthly Financials'!$F108*(Rollout!N19/$F$113),0))</f>
        <v>0</v>
      </c>
      <c r="O127" s="1035">
        <f>IF(O3&lt;=NTBA!$F$19, IF(O$3&lt;=NTBA!$F$25,'Monthly Financials'!$F96*(Rollout!O19/$F$113),0), IF(O$3&lt;=NTBA!$F$25,'Monthly Financials'!$F108*(Rollout!O19/$F$113),0))</f>
        <v>1.577547E-2</v>
      </c>
      <c r="P127" s="1035">
        <f>IF(P3&lt;=NTBA!$F$19, IF(P$3&lt;=NTBA!$F$25,'Monthly Financials'!$F96*(Rollout!P19/$F$113),0), IF(P$3&lt;=NTBA!$F$25,'Monthly Financials'!$F108*(Rollout!P19/$F$113),0))</f>
        <v>1.0894676759999999</v>
      </c>
      <c r="Q127" s="1035">
        <f>IF(Q3&lt;=NTBA!$F$19, IF(Q$3&lt;=NTBA!$F$25,'Monthly Financials'!$F96*(Rollout!Q19/$F$113),0), IF(Q$3&lt;=NTBA!$F$25,'Monthly Financials'!$F108*(Rollout!Q19/$F$113),0))</f>
        <v>2.2771547999999999</v>
      </c>
      <c r="R127" s="1035">
        <f>IF(R3&lt;=NTBA!$F$19, IF(R$3&lt;=NTBA!$F$25,'Monthly Financials'!$F96*(Rollout!R19/$F$113),0), IF(R$3&lt;=NTBA!$F$25,'Monthly Financials'!$F108*(Rollout!R19/$F$113),0))</f>
        <v>5.3499419999999995</v>
      </c>
      <c r="S127" s="1035">
        <f>IF(S3&lt;=NTBA!$F$19, IF(S$3&lt;=NTBA!$F$25,'Monthly Financials'!$F96*(Rollout!S19/$F$113),0), IF(S$3&lt;=NTBA!$F$25,'Monthly Financials'!$F108*(Rollout!S19/$F$113),0))</f>
        <v>6.0358320000000001</v>
      </c>
      <c r="T127" s="1035">
        <f>IF(T3&lt;=NTBA!$F$19, IF(T$3&lt;=NTBA!$F$25,'Monthly Financials'!$F96*(Rollout!T19/$F$113),0), IF(T$3&lt;=NTBA!$F$25,'Monthly Financials'!$F108*(Rollout!T19/$F$113),0))</f>
        <v>6.0358320000000001</v>
      </c>
      <c r="U127" s="1035">
        <f>IF(U3&lt;=NTBA!$F$19, IF(U$3&lt;=NTBA!$F$25,'Monthly Financials'!$F96*(Rollout!U19/$F$113),0), IF(U$3&lt;=NTBA!$F$25,'Monthly Financials'!$F108*(Rollout!U19/$F$113),0))</f>
        <v>6.0358320000000001</v>
      </c>
      <c r="V127" s="1035">
        <f>IF(V3&lt;=NTBA!$F$19, IF(V$3&lt;=NTBA!$F$25,'Monthly Financials'!$F96*(Rollout!V19/$F$113),0), IF(V$3&lt;=NTBA!$F$25,'Monthly Financials'!$F108*(Rollout!V19/$F$113),0))</f>
        <v>7.4076120000000003</v>
      </c>
      <c r="W127" s="1035">
        <f>IF(W3&lt;=NTBA!$F$19, IF(W$3&lt;=NTBA!$F$25,'Monthly Financials'!$F96*(Rollout!W19/$F$113),0), IF(W$3&lt;=NTBA!$F$25,'Monthly Financials'!$F108*(Rollout!W19/$F$113),0))</f>
        <v>8.9165700000000001</v>
      </c>
      <c r="X127" s="1035">
        <f>IF(X3&lt;=NTBA!$F$19, IF(X$3&lt;=NTBA!$F$25,'Monthly Financials'!$F96*(Rollout!X19/$F$113),0), IF(X$3&lt;=NTBA!$F$25,'Monthly Financials'!$F108*(Rollout!X19/$F$113),0))</f>
        <v>10.631295</v>
      </c>
      <c r="Y127" s="1035">
        <f>IF(Y3&lt;=NTBA!$F$19, IF(Y$3&lt;=NTBA!$F$25,'Monthly Financials'!$F96*(Rollout!Y19/$F$113),0), IF(Y$3&lt;=NTBA!$F$25,'Monthly Financials'!$F108*(Rollout!Y19/$F$113),0))</f>
        <v>12.208841999999999</v>
      </c>
      <c r="Z127" s="1035">
        <f>IF(Z3&lt;=NTBA!$F$19, IF(Z$3&lt;=NTBA!$F$25,'Monthly Financials'!$F96*(Rollout!Z19/$F$113),0), IF(Z$3&lt;=NTBA!$F$25,'Monthly Financials'!$F108*(Rollout!Z19/$F$113),0))</f>
        <v>14.060745000000001</v>
      </c>
      <c r="AA127" s="1035">
        <f>IF(AA3&lt;=NTBA!$F$19, IF(AA$3&lt;=NTBA!$F$25,'Monthly Financials'!$F96*(Rollout!AA19/$F$113),0), IF(AA$3&lt;=NTBA!$F$25,'Monthly Financials'!$F108*(Rollout!AA19/$F$113),0))</f>
        <v>14.958643599</v>
      </c>
      <c r="AB127" s="1035">
        <f>IF(AB3&lt;=NTBA!$F$19, IF(AB$3&lt;=NTBA!$F$25,'Monthly Financials'!$F96*(Rollout!AB19/$F$113),0), IF(AB$3&lt;=NTBA!$F$25,'Monthly Financials'!$F108*(Rollout!AB19/$F$113),0))</f>
        <v>10.631295</v>
      </c>
      <c r="AC127" s="1035">
        <f>IF(AC3&lt;=NTBA!$F$19, IF(AC$3&lt;=NTBA!$F$25,'Monthly Financials'!$F96*(Rollout!AC19/$F$113),0), IF(AC$3&lt;=NTBA!$F$25,'Monthly Financials'!$F108*(Rollout!AC19/$F$113),0))</f>
        <v>10.631295</v>
      </c>
      <c r="AD127" s="1035">
        <f>IF(AD3&lt;=NTBA!$F$19, IF(AD$3&lt;=NTBA!$F$25,'Monthly Financials'!$F96*(Rollout!AD19/$F$113),0), IF(AD$3&lt;=NTBA!$F$25,'Monthly Financials'!$F108*(Rollout!AD19/$F$113),0))</f>
        <v>10.631295</v>
      </c>
      <c r="AE127" s="1035">
        <f>IF(AE3&lt;=NTBA!$F$19, IF(AE$3&lt;=NTBA!$F$25,'Monthly Financials'!$F96*(Rollout!AE19/$F$113),0), IF(AE$3&lt;=NTBA!$F$25,'Monthly Financials'!$F108*(Rollout!AE19/$F$113),0))</f>
        <v>10.631295</v>
      </c>
      <c r="AF127" s="1035">
        <f>IF(AF3&lt;=NTBA!$F$19, IF(AF$3&lt;=NTBA!$F$25,'Monthly Financials'!$F96*(Rollout!AF19/$F$113),0), IF(AF$3&lt;=NTBA!$F$25,'Monthly Financials'!$F108*(Rollout!AF19/$F$113),0))</f>
        <v>10.631295</v>
      </c>
      <c r="AG127" s="1035">
        <f>IF(AG3&lt;=NTBA!$F$19, IF(AG$3&lt;=NTBA!$F$25,'Monthly Financials'!$F96*(Rollout!AG19/$F$113),0), IF(AG$3&lt;=NTBA!$F$25,'Monthly Financials'!$F108*(Rollout!AG19/$F$113),0))</f>
        <v>10.631295</v>
      </c>
      <c r="AH127" s="1035">
        <f>IF(AH3&lt;=NTBA!$F$19, IF(AH$3&lt;=NTBA!$F$25,'Monthly Financials'!$F96*(Rollout!AH19/$F$113),0), IF(AH$3&lt;=NTBA!$F$25,'Monthly Financials'!$F108*(Rollout!AH19/$F$113),0))</f>
        <v>10.631295</v>
      </c>
      <c r="AI127" s="1035">
        <f>IF(AI3&lt;=NTBA!$F$19, IF(AI$3&lt;=NTBA!$F$25,'Monthly Financials'!$F96*(Rollout!AI19/$F$113),0), IF(AI$3&lt;=NTBA!$F$25,'Monthly Financials'!$F108*(Rollout!AI19/$F$113),0))</f>
        <v>10.631295</v>
      </c>
      <c r="AJ127" s="1035">
        <f>IF(AJ3&lt;=NTBA!$F$19, IF(AJ$3&lt;=NTBA!$F$25,'Monthly Financials'!$F96*(Rollout!AJ19/$F$113),0), IF(AJ$3&lt;=NTBA!$F$25,'Monthly Financials'!$F108*(Rollout!AJ19/$F$113),0))</f>
        <v>9.7713947069999989</v>
      </c>
      <c r="AK127" s="1035">
        <f>IF(AK3&lt;=NTBA!$F$19, IF(AK$3&lt;=NTBA!$F$25,'Monthly Financials'!$F96*(Rollout!AK19/$F$113),0), IF(AK$3&lt;=NTBA!$F$25,'Monthly Financials'!$F108*(Rollout!AK19/$F$113),0))</f>
        <v>0</v>
      </c>
      <c r="AL127" s="1035">
        <f>IF(AL3&lt;=NTBA!$F$19, IF(AL$3&lt;=NTBA!$F$25,'Monthly Financials'!$F96*(Rollout!AL19/$F$113),0), IF(AL$3&lt;=NTBA!$F$25,'Monthly Financials'!$F108*(Rollout!AL19/$F$113),0))</f>
        <v>0</v>
      </c>
      <c r="AM127" s="1035">
        <f>IF(AM3&lt;=NTBA!$F$19, IF(AM$3&lt;=NTBA!$F$25,'Monthly Financials'!$F96*(Rollout!AM19/$F$113),0), IF(AM$3&lt;=NTBA!$F$25,'Monthly Financials'!$F108*(Rollout!AM19/$F$113),0))</f>
        <v>0</v>
      </c>
      <c r="AN127" s="1035">
        <f>IF(AN3&lt;=NTBA!$F$19, IF(AN$3&lt;=NTBA!$F$25,'Monthly Financials'!$F96*(Rollout!AN19/$F$113),0), IF(AN$3&lt;=NTBA!$F$25,'Monthly Financials'!$F108*(Rollout!AN19/$F$113),0))</f>
        <v>0</v>
      </c>
      <c r="AO127" s="1035">
        <f>IF(AO3&lt;=NTBA!$F$19, IF(AO$3&lt;=NTBA!$F$25,'Monthly Financials'!$F96*(Rollout!AO19/$F$113),0), IF(AO$3&lt;=NTBA!$F$25,'Monthly Financials'!$F108*(Rollout!AO19/$F$113),0))</f>
        <v>0</v>
      </c>
      <c r="AP127" s="1035">
        <f>IF(AP3&lt;=NTBA!$F$19, IF(AP$3&lt;=NTBA!$F$25,'Monthly Financials'!$F96*(Rollout!AP19/$F$113),0), IF(AP$3&lt;=NTBA!$F$25,'Monthly Financials'!$F108*(Rollout!AP19/$F$113),0))</f>
        <v>0</v>
      </c>
      <c r="AQ127" s="1035">
        <f>IF(AQ3&lt;=NTBA!$F$19, IF(AQ$3&lt;=NTBA!$F$25,'Monthly Financials'!$F96*(Rollout!AQ19/$F$113),0), IF(AQ$3&lt;=NTBA!$F$25,'Monthly Financials'!$F108*(Rollout!AQ19/$F$113),0))</f>
        <v>0</v>
      </c>
      <c r="AR127" s="1035">
        <f>IF(AR3&lt;=NTBA!$F$19, IF(AR$3&lt;=NTBA!$F$25,'Monthly Financials'!$F96*(Rollout!AR19/$F$113),0), IF(AR$3&lt;=NTBA!$F$25,'Monthly Financials'!$F108*(Rollout!AR19/$F$113),0))</f>
        <v>0</v>
      </c>
      <c r="AS127" s="1035">
        <f>IF(AS3&lt;=NTBA!$F$19, IF(AS$3&lt;=NTBA!$F$25,'Monthly Financials'!$F96*(Rollout!AS19/$F$113),0), IF(AS$3&lt;=NTBA!$F$25,'Monthly Financials'!$F108*(Rollout!AS19/$F$113),0))</f>
        <v>0</v>
      </c>
      <c r="AT127" s="1035">
        <f>IF(AT3&lt;=NTBA!$F$19, IF(AT$3&lt;=NTBA!$F$25,'Monthly Financials'!$F96*(Rollout!AT19/$F$113),0), IF(AT$3&lt;=NTBA!$F$25,'Monthly Financials'!$F108*(Rollout!AT19/$F$113),0))</f>
        <v>0</v>
      </c>
      <c r="AU127" s="1035">
        <f>IF(AU3&lt;=NTBA!$F$19, IF(AU$3&lt;=NTBA!$F$25,'Monthly Financials'!$F96*(Rollout!AU19/$F$113),0), IF(AU$3&lt;=NTBA!$F$25,'Monthly Financials'!$F108*(Rollout!AU19/$F$113),0))</f>
        <v>0</v>
      </c>
      <c r="AV127" s="1035">
        <f>IF(AV3&lt;=NTBA!$F$19, IF(AV$3&lt;=NTBA!$F$25,'Monthly Financials'!$F96*(Rollout!AV19/$F$113),0), IF(AV$3&lt;=NTBA!$F$25,'Monthly Financials'!$F108*(Rollout!AV19/$F$113),0))</f>
        <v>0</v>
      </c>
      <c r="AW127" s="1035">
        <f>IF(AW3&lt;=NTBA!$F$19, IF(AW$3&lt;=NTBA!$F$25,'Monthly Financials'!$F96*(Rollout!AW19/$F$113),0), IF(AW$3&lt;=NTBA!$F$25,'Monthly Financials'!$F108*(Rollout!AW19/$F$113),0))</f>
        <v>0</v>
      </c>
      <c r="AX127" s="1035">
        <f>IF(AX3&lt;=NTBA!$F$19, IF(AX$3&lt;=NTBA!$F$25,'Monthly Financials'!$F96*(Rollout!AX19/$F$113),0), IF(AX$3&lt;=NTBA!$F$25,'Monthly Financials'!$F108*(Rollout!AX19/$F$113),0))</f>
        <v>0</v>
      </c>
      <c r="AY127" s="1035">
        <f>IF(AY3&lt;=NTBA!$F$19, IF(AY$3&lt;=NTBA!$F$25,'Monthly Financials'!$F96*(Rollout!AY19/$F$113),0), IF(AY$3&lt;=NTBA!$F$25,'Monthly Financials'!$F108*(Rollout!AY19/$F$113),0))</f>
        <v>0</v>
      </c>
      <c r="AZ127" s="1035">
        <f>IF(AZ3&lt;=NTBA!$F$19, IF(AZ$3&lt;=NTBA!$F$25,'Monthly Financials'!$F96*(Rollout!AZ19/$F$113),0), IF(AZ$3&lt;=NTBA!$F$25,'Monthly Financials'!$F108*(Rollout!AZ19/$F$113),0))</f>
        <v>0</v>
      </c>
      <c r="BA127" s="1035">
        <f>IF(BA3&lt;=NTBA!$F$19, IF(BA$3&lt;=NTBA!$F$25,'Monthly Financials'!$F96*(Rollout!BA19/$F$113),0), IF(BA$3&lt;=NTBA!$F$25,'Monthly Financials'!$F108*(Rollout!BA19/$F$113),0))</f>
        <v>0</v>
      </c>
      <c r="BB127" s="1035">
        <f>IF(BB3&lt;=NTBA!$F$19, IF(BB$3&lt;=NTBA!$F$25,'Monthly Financials'!$F96*(Rollout!BB19/$F$113),0), IF(BB$3&lt;=NTBA!$F$25,'Monthly Financials'!$F108*(Rollout!BB19/$F$113),0))</f>
        <v>0</v>
      </c>
      <c r="BC127" s="1035">
        <f>IF(BC3&lt;=NTBA!$F$19, IF(BC$3&lt;=NTBA!$F$25,'Monthly Financials'!$F96*(Rollout!BC19/$F$113),0), IF(BC$3&lt;=NTBA!$F$25,'Monthly Financials'!$F108*(Rollout!BC19/$F$113),0))</f>
        <v>0</v>
      </c>
      <c r="BD127" s="1035">
        <f>IF(BD3&lt;=NTBA!$F$19, IF(BD$3&lt;=NTBA!$F$25,'Monthly Financials'!$F96*(Rollout!BD19/$F$113),0), IF(BD$3&lt;=NTBA!$F$25,'Monthly Financials'!$F108*(Rollout!BD19/$F$113),0))</f>
        <v>0</v>
      </c>
      <c r="BE127" s="1035">
        <f>IF(BE3&lt;=NTBA!$F$19, IF(BE$3&lt;=NTBA!$F$25,'Monthly Financials'!$F96*(Rollout!BE19/$F$113),0), IF(BE$3&lt;=NTBA!$F$25,'Monthly Financials'!$F108*(Rollout!BE19/$F$113),0))</f>
        <v>0</v>
      </c>
      <c r="BF127" s="1035">
        <f>IF(BF3&lt;=NTBA!$F$19, IF(BF$3&lt;=NTBA!$F$25,'Monthly Financials'!$F96*(Rollout!BF19/$F$113),0), IF(BF$3&lt;=NTBA!$F$25,'Monthly Financials'!$F108*(Rollout!BF19/$F$113),0))</f>
        <v>0</v>
      </c>
      <c r="BG127" s="1035">
        <f>IF(BG3&lt;=NTBA!$F$19, IF(BG$3&lt;=NTBA!$F$25,'Monthly Financials'!$F96*(Rollout!BG19/$F$113),0), IF(BG$3&lt;=NTBA!$F$25,'Monthly Financials'!$F108*(Rollout!BG19/$F$113),0))</f>
        <v>0</v>
      </c>
      <c r="BH127" s="1035">
        <f>IF(BH3&lt;=NTBA!$F$19, IF(BH$3&lt;=NTBA!$F$25,'Monthly Financials'!$F96*(Rollout!BH19/$F$113),0), IF(BH$3&lt;=NTBA!$F$25,'Monthly Financials'!$F108*(Rollout!BH19/$F$113),0))</f>
        <v>0</v>
      </c>
      <c r="BI127" s="1035">
        <f>IF(BI3&lt;=NTBA!$F$19, IF(BI$3&lt;=NTBA!$F$25,'Monthly Financials'!$F96*(Rollout!BI19/$F$113),0), IF(BI$3&lt;=NTBA!$F$25,'Monthly Financials'!$F108*(Rollout!BI19/$F$113),0))</f>
        <v>0</v>
      </c>
      <c r="BJ127" s="1035">
        <f>IF(BJ3&lt;=NTBA!$F$19, IF(BJ$3&lt;=NTBA!$F$25,'Monthly Financials'!$F96*(Rollout!BJ19/$F$113),0), IF(BJ$3&lt;=NTBA!$F$25,'Monthly Financials'!$F108*(Rollout!BJ19/$F$113),0))</f>
        <v>0</v>
      </c>
      <c r="BK127" s="1035">
        <f>IF(BK3&lt;=NTBA!$F$19, IF(BK$3&lt;=NTBA!$F$25,'Monthly Financials'!$F96*(Rollout!BK19/$F$113),0), IF(BK$3&lt;=NTBA!$F$25,'Monthly Financials'!$F108*(Rollout!BK19/$F$113),0))</f>
        <v>0</v>
      </c>
      <c r="BL127" s="1035">
        <f>IF(BL3&lt;=NTBA!$F$19, IF(BL$3&lt;=NTBA!$F$25,'Monthly Financials'!$F96*(Rollout!BL19/$F$113),0), IF(BL$3&lt;=NTBA!$F$25,'Monthly Financials'!$F108*(Rollout!BL19/$F$113),0))</f>
        <v>0</v>
      </c>
      <c r="BM127" s="1035">
        <f>IF(BM3&lt;=NTBA!$F$19, IF(BM$3&lt;=NTBA!$F$25,'Monthly Financials'!$F96*(Rollout!BM19/$F$113),0), IF(BM$3&lt;=NTBA!$F$25,'Monthly Financials'!$F108*(Rollout!BM19/$F$113),0))</f>
        <v>0</v>
      </c>
      <c r="BN127" s="1035">
        <f>IF(BN3&lt;=NTBA!$F$19, IF(BN$3&lt;=NTBA!$F$25,'Monthly Financials'!$F96*(Rollout!BN19/$F$113),0), IF(BN$3&lt;=NTBA!$F$25,'Monthly Financials'!$F108*(Rollout!BN19/$F$113),0))</f>
        <v>0</v>
      </c>
      <c r="BO127" s="1035">
        <f>IF(BO3&lt;=NTBA!$F$19, IF(BO$3&lt;=NTBA!$F$25,'Monthly Financials'!$F96*(Rollout!BO19/$F$113),0), IF(BO$3&lt;=NTBA!$F$25,'Monthly Financials'!$F108*(Rollout!BO19/$F$113),0))</f>
        <v>0</v>
      </c>
      <c r="BP127" s="1035">
        <f>IF(BP3&lt;=NTBA!$F$19, IF(BP$3&lt;=NTBA!$F$25,'Monthly Financials'!$F96*(Rollout!BP19/$F$113),0), IF(BP$3&lt;=NTBA!$F$25,'Monthly Financials'!$F108*(Rollout!BP19/$F$113),0))</f>
        <v>0</v>
      </c>
      <c r="BQ127" s="1035">
        <f>IF(BQ3&lt;=NTBA!$F$19, IF(BQ$3&lt;=NTBA!$F$25,'Monthly Financials'!$F96*(Rollout!BQ19/$F$113),0), IF(BQ$3&lt;=NTBA!$F$25,'Monthly Financials'!$F108*(Rollout!BQ19/$F$113),0))</f>
        <v>0</v>
      </c>
      <c r="BR127" s="1035">
        <f>IF(BR3&lt;=NTBA!$F$19, IF(BR$3&lt;=NTBA!$F$25,'Monthly Financials'!$F96*(Rollout!BR19/$F$113),0), IF(BR$3&lt;=NTBA!$F$25,'Monthly Financials'!$F108*(Rollout!BR19/$F$113),0))</f>
        <v>0</v>
      </c>
      <c r="BS127" s="1035">
        <f>IF(BS3&lt;=NTBA!$F$19, IF(BS$3&lt;=NTBA!$F$25,'Monthly Financials'!$F96*(Rollout!BS19/$F$113),0), IF(BS$3&lt;=NTBA!$F$25,'Monthly Financials'!$F108*(Rollout!BS19/$F$113),0))</f>
        <v>0</v>
      </c>
      <c r="BT127" s="1035">
        <f>IF(BT3&lt;=NTBA!$F$19, IF(BT$3&lt;=NTBA!$F$25,'Monthly Financials'!$F96*(Rollout!BT19/$F$113),0), IF(BT$3&lt;=NTBA!$F$25,'Monthly Financials'!$F108*(Rollout!BT19/$F$113),0))</f>
        <v>0</v>
      </c>
      <c r="BU127" s="1035">
        <f>IF(BU3&lt;=NTBA!$F$19, IF(BU$3&lt;=NTBA!$F$25,'Monthly Financials'!$F96*(Rollout!BU19/$F$113),0), IF(BU$3&lt;=NTBA!$F$25,'Monthly Financials'!$F108*(Rollout!BU19/$F$113),0))</f>
        <v>0</v>
      </c>
      <c r="BV127" s="1035">
        <f>IF(BV3&lt;=NTBA!$F$19, IF(BV$3&lt;=NTBA!$F$25,'Monthly Financials'!$F96*(Rollout!BV19/$F$113),0), IF(BV$3&lt;=NTBA!$F$25,'Monthly Financials'!$F108*(Rollout!BV19/$F$113),0))</f>
        <v>0</v>
      </c>
      <c r="BW127" s="1035">
        <f>IF(BW3&lt;=NTBA!$F$19, IF(BW$3&lt;=NTBA!$F$25,'Monthly Financials'!$F96*(Rollout!BW19/$F$113),0), IF(BW$3&lt;=NTBA!$F$25,'Monthly Financials'!$F108*(Rollout!BW19/$F$113),0))</f>
        <v>0</v>
      </c>
      <c r="BX127" s="1035">
        <f>IF(BX3&lt;=NTBA!$F$19, IF(BX$3&lt;=NTBA!$F$25,'Monthly Financials'!$F96*(Rollout!BX19/$F$113),0), IF(BX$3&lt;=NTBA!$F$25,'Monthly Financials'!$F108*(Rollout!BX19/$F$113),0))</f>
        <v>0</v>
      </c>
      <c r="BY127" s="1035">
        <f>IF(BY3&lt;=NTBA!$F$19, IF(BY$3&lt;=NTBA!$F$25,'Monthly Financials'!$F96*(Rollout!BY19/$F$113),0), IF(BY$3&lt;=NTBA!$F$25,'Monthly Financials'!$F108*(Rollout!BY19/$F$113),0))</f>
        <v>0</v>
      </c>
      <c r="BZ127" s="1035">
        <f>IF(BZ3&lt;=NTBA!$F$19, IF(BZ$3&lt;=NTBA!$F$25,'Monthly Financials'!$F96*(Rollout!BZ19/$F$113),0), IF(BZ$3&lt;=NTBA!$F$25,'Monthly Financials'!$F108*(Rollout!BZ19/$F$113),0))</f>
        <v>0</v>
      </c>
      <c r="CA127" s="1035">
        <f>IF(CA3&lt;=NTBA!$F$19, IF(CA$3&lt;=NTBA!$F$25,'Monthly Financials'!$F96*(Rollout!CA19/$F$113),0), IF(CA$3&lt;=NTBA!$F$25,'Monthly Financials'!$F108*(Rollout!CA19/$F$113),0))</f>
        <v>0</v>
      </c>
      <c r="CB127" s="1035">
        <f>IF(CB3&lt;=NTBA!$F$19, IF(CB$3&lt;=NTBA!$F$25,'Monthly Financials'!$F96*(Rollout!CB19/$F$113),0), IF(CB$3&lt;=NTBA!$F$25,'Monthly Financials'!$F108*(Rollout!CB19/$F$113),0))</f>
        <v>0</v>
      </c>
      <c r="CC127" s="1035">
        <f>IF(CC3&lt;=NTBA!$F$19, IF(CC$3&lt;=NTBA!$F$25,'Monthly Financials'!$F96*(Rollout!CC19/$F$113),0), IF(CC$3&lt;=NTBA!$F$25,'Monthly Financials'!$F108*(Rollout!CC19/$F$113),0))</f>
        <v>0</v>
      </c>
      <c r="CD127" s="1035">
        <f>IF(CD3&lt;=NTBA!$F$19, IF(CD$3&lt;=NTBA!$F$25,'Monthly Financials'!$F96*(Rollout!CD19/$F$113),0), IF(CD$3&lt;=NTBA!$F$25,'Monthly Financials'!$F108*(Rollout!CD19/$F$113),0))</f>
        <v>0</v>
      </c>
      <c r="CE127" s="1035">
        <f>IF(CE3&lt;=NTBA!$F$19, IF(CE$3&lt;=NTBA!$F$25,'Monthly Financials'!$F96*(Rollout!CE19/$F$113),0), IF(CE$3&lt;=NTBA!$F$25,'Monthly Financials'!$F108*(Rollout!CE19/$F$113),0))</f>
        <v>0</v>
      </c>
      <c r="CF127" s="1035">
        <f>IF(CF3&lt;=NTBA!$F$19, IF(CF$3&lt;=NTBA!$F$25,'Monthly Financials'!$F96*(Rollout!CF19/$F$113),0), IF(CF$3&lt;=NTBA!$F$25,'Monthly Financials'!$F108*(Rollout!CF19/$F$113),0))</f>
        <v>0</v>
      </c>
      <c r="CG127" s="1035">
        <f>IF(CG3&lt;=NTBA!$F$19, IF(CG$3&lt;=NTBA!$F$25,'Monthly Financials'!$F96*(Rollout!CG19/$F$113),0), IF(CG$3&lt;=NTBA!$F$25,'Monthly Financials'!$F108*(Rollout!CG19/$F$113),0))</f>
        <v>0</v>
      </c>
      <c r="CH127" s="1035">
        <f>IF(CH3&lt;=NTBA!$F$19, IF(CH$3&lt;=NTBA!$F$25,'Monthly Financials'!$F96*(Rollout!CH19/$F$113),0), IF(CH$3&lt;=NTBA!$F$25,'Monthly Financials'!$F108*(Rollout!CH19/$F$113),0))</f>
        <v>0</v>
      </c>
      <c r="CI127" s="1035">
        <f>IF(CI3&lt;=NTBA!$F$19, IF(CI$3&lt;=NTBA!$F$25,'Monthly Financials'!$F96*(Rollout!CI19/$F$113),0), IF(CI$3&lt;=NTBA!$F$25,'Monthly Financials'!$F108*(Rollout!CI19/$F$113),0))</f>
        <v>0</v>
      </c>
      <c r="CJ127" s="1035">
        <f>IF(CJ3&lt;=NTBA!$F$19, IF(CJ$3&lt;=NTBA!$F$25,'Monthly Financials'!$F96*(Rollout!CJ19/$F$113),0), IF(CJ$3&lt;=NTBA!$F$25,'Monthly Financials'!$F108*(Rollout!CJ19/$F$113),0))</f>
        <v>0</v>
      </c>
      <c r="CK127" s="1035">
        <f>IF(CK3&lt;=NTBA!$F$19, IF(CK$3&lt;=NTBA!$F$25,'Monthly Financials'!$F96*(Rollout!CK19/$F$113),0), IF(CK$3&lt;=NTBA!$F$25,'Monthly Financials'!$F108*(Rollout!CK19/$F$113),0))</f>
        <v>0</v>
      </c>
      <c r="CL127" s="1035">
        <f>IF(CL3&lt;=NTBA!$F$19, IF(CL$3&lt;=NTBA!$F$25,'Monthly Financials'!$F96*(Rollout!CL19/$F$113),0), IF(CL$3&lt;=NTBA!$F$25,'Monthly Financials'!$F108*(Rollout!CL19/$F$113),0))</f>
        <v>0</v>
      </c>
      <c r="CM127" s="1035">
        <f>IF(CM3&lt;=NTBA!$F$19, IF(CM$3&lt;=NTBA!$F$25,'Monthly Financials'!$F96*(Rollout!CM19/$F$113),0), IF(CM$3&lt;=NTBA!$F$25,'Monthly Financials'!$F108*(Rollout!CM19/$F$113),0))</f>
        <v>0</v>
      </c>
      <c r="CN127" s="1035">
        <f>IF(CN3&lt;=NTBA!$F$19, IF(CN$3&lt;=NTBA!$F$25,'Monthly Financials'!$F96*(Rollout!CN19/$F$113),0), IF(CN$3&lt;=NTBA!$F$25,'Monthly Financials'!$F108*(Rollout!CN19/$F$113),0))</f>
        <v>0</v>
      </c>
      <c r="CO127" s="1035">
        <f>IF(CO3&lt;=NTBA!$F$19, IF(CO$3&lt;=NTBA!$F$25,'Monthly Financials'!$F96*(Rollout!CO19/$F$113),0), IF(CO$3&lt;=NTBA!$F$25,'Monthly Financials'!$F108*(Rollout!CO19/$F$113),0))</f>
        <v>0</v>
      </c>
      <c r="CP127" s="1035">
        <f>IF(CP3&lt;=NTBA!$F$19, IF(CP$3&lt;=NTBA!$F$25,'Monthly Financials'!$F96*(Rollout!CP19/$F$113),0), IF(CP$3&lt;=NTBA!$F$25,'Monthly Financials'!$F108*(Rollout!CP19/$F$113),0))</f>
        <v>0</v>
      </c>
      <c r="CQ127" s="1035">
        <f>IF(CQ3&lt;=NTBA!$F$19, IF(CQ$3&lt;=NTBA!$F$25,'Monthly Financials'!$F96*(Rollout!CQ19/$F$113),0), IF(CQ$3&lt;=NTBA!$F$25,'Monthly Financials'!$F108*(Rollout!CQ19/$F$113),0))</f>
        <v>0</v>
      </c>
      <c r="CR127" s="1035">
        <f>IF(CR3&lt;=NTBA!$F$19, IF(CR$3&lt;=NTBA!$F$25,'Monthly Financials'!$F96*(Rollout!CR19/$F$113),0), IF(CR$3&lt;=NTBA!$F$25,'Monthly Financials'!$F108*(Rollout!CR19/$F$113),0))</f>
        <v>0</v>
      </c>
      <c r="CS127" s="1035">
        <f>IF(CS3&lt;=NTBA!$F$19, IF(CS$3&lt;=NTBA!$F$25,'Monthly Financials'!$F96*(Rollout!CS19/$F$113),0), IF(CS$3&lt;=NTBA!$F$25,'Monthly Financials'!$F108*(Rollout!CS19/$F$113),0))</f>
        <v>0</v>
      </c>
      <c r="CT127" s="1035">
        <f>IF(CT3&lt;=NTBA!$F$19, IF(CT$3&lt;=NTBA!$F$25,'Monthly Financials'!$F96*(Rollout!CT19/$F$113),0), IF(CT$3&lt;=NTBA!$F$25,'Monthly Financials'!$F108*(Rollout!CT19/$F$113),0))</f>
        <v>0</v>
      </c>
      <c r="CU127" s="1035">
        <f>IF(CU3&lt;=NTBA!$F$19, IF(CU$3&lt;=NTBA!$F$25,'Monthly Financials'!$F96*(Rollout!CU19/$F$113),0), IF(CU$3&lt;=NTBA!$F$25,'Monthly Financials'!$F108*(Rollout!CU19/$F$113),0))</f>
        <v>0</v>
      </c>
      <c r="CV127" s="1035">
        <f>IF(CV3&lt;=NTBA!$F$19, IF(CV$3&lt;=NTBA!$F$25,'Monthly Financials'!$F96*(Rollout!CV19/$F$113),0), IF(CV$3&lt;=NTBA!$F$25,'Monthly Financials'!$F108*(Rollout!CV19/$F$113),0))</f>
        <v>0</v>
      </c>
      <c r="CW127" s="1035">
        <f>IF(CW3&lt;=NTBA!$F$19, IF(CW$3&lt;=NTBA!$F$25,'Monthly Financials'!$F96*(Rollout!CW19/$F$113),0), IF(CW$3&lt;=NTBA!$F$25,'Monthly Financials'!$F108*(Rollout!CW19/$F$113),0))</f>
        <v>0</v>
      </c>
      <c r="CX127" s="1035">
        <f>IF(CX3&lt;=NTBA!$F$19, IF(CX$3&lt;=NTBA!$F$25,'Monthly Financials'!$F96*(Rollout!CX19/$F$113),0), IF(CX$3&lt;=NTBA!$F$25,'Monthly Financials'!$F108*(Rollout!CX19/$F$113),0))</f>
        <v>0</v>
      </c>
      <c r="CY127" s="1035">
        <f>IF(CY3&lt;=NTBA!$F$19, IF(CY$3&lt;=NTBA!$F$25,'Monthly Financials'!$F96*(Rollout!CY19/$F$113),0), IF(CY$3&lt;=NTBA!$F$25,'Monthly Financials'!$F108*(Rollout!CY19/$F$113),0))</f>
        <v>0</v>
      </c>
      <c r="CZ127" s="1035">
        <f>IF(CZ3&lt;=NTBA!$F$19, IF(CZ$3&lt;=NTBA!$F$25,'Monthly Financials'!$F96*(Rollout!CZ19/$F$113),0), IF(CZ$3&lt;=NTBA!$F$25,'Monthly Financials'!$F108*(Rollout!CZ19/$F$113),0))</f>
        <v>0</v>
      </c>
      <c r="DA127" s="1035">
        <f>IF(DA3&lt;=NTBA!$F$19, IF(DA$3&lt;=NTBA!$F$25,'Monthly Financials'!$F96*(Rollout!DA19/$F$113),0), IF(DA$3&lt;=NTBA!$F$25,'Monthly Financials'!$F108*(Rollout!DA19/$F$113),0))</f>
        <v>0</v>
      </c>
      <c r="DB127" s="1035">
        <f>IF(DB3&lt;=NTBA!$F$19, IF(DB$3&lt;=NTBA!$F$25,'Monthly Financials'!$F96*(Rollout!DB19/$F$113),0), IF(DB$3&lt;=NTBA!$F$25,'Monthly Financials'!$F108*(Rollout!DB19/$F$113),0))</f>
        <v>0</v>
      </c>
      <c r="DC127" s="1035">
        <f>IF(DC3&lt;=NTBA!$F$19, IF(DC$3&lt;=NTBA!$F$25,'Monthly Financials'!$F96*(Rollout!DC19/$F$113),0), IF(DC$3&lt;=NTBA!$F$25,'Monthly Financials'!$F108*(Rollout!DC19/$F$113),0))</f>
        <v>0</v>
      </c>
      <c r="DD127" s="1035">
        <f>IF(DD3&lt;=NTBA!$F$19, IF(DD$3&lt;=NTBA!$F$25,'Monthly Financials'!$F96*(Rollout!DD19/$F$113),0), IF(DD$3&lt;=NTBA!$F$25,'Monthly Financials'!$F108*(Rollout!DD19/$F$113),0))</f>
        <v>0</v>
      </c>
      <c r="DE127" s="1035">
        <f>IF(DE3&lt;=NTBA!$F$19, IF(DE$3&lt;=NTBA!$F$25,'Monthly Financials'!$F96*(Rollout!DE19/$F$113),0), IF(DE$3&lt;=NTBA!$F$25,'Monthly Financials'!$F108*(Rollout!DE19/$F$113),0))</f>
        <v>0</v>
      </c>
      <c r="DF127" s="1035">
        <f>IF(DF3&lt;=NTBA!$F$19, IF(DF$3&lt;=NTBA!$F$25,'Monthly Financials'!$F96*(Rollout!DF19/$F$113),0), IF(DF$3&lt;=NTBA!$F$25,'Monthly Financials'!$F108*(Rollout!DF19/$F$113),0))</f>
        <v>0</v>
      </c>
      <c r="DG127" s="1035">
        <f>IF(DG3&lt;=NTBA!$F$19, IF(DG$3&lt;=NTBA!$F$25,'Monthly Financials'!$F96*(Rollout!DG19/$F$113),0), IF(DG$3&lt;=NTBA!$F$25,'Monthly Financials'!$F108*(Rollout!DG19/$F$113),0))</f>
        <v>0</v>
      </c>
      <c r="DH127" s="1035">
        <f>IF(DH3&lt;=NTBA!$F$19, IF(DH$3&lt;=NTBA!$F$25,'Monthly Financials'!$F96*(Rollout!DH19/$F$113),0), IF(DH$3&lt;=NTBA!$F$25,'Monthly Financials'!$F108*(Rollout!DH19/$F$113),0))</f>
        <v>0</v>
      </c>
      <c r="DI127" s="1035">
        <f>IF(DI3&lt;=NTBA!$F$19, IF(DI$3&lt;=NTBA!$F$25,'Monthly Financials'!$F96*(Rollout!DI19/$F$113),0), IF(DI$3&lt;=NTBA!$F$25,'Monthly Financials'!$F108*(Rollout!DI19/$F$113),0))</f>
        <v>0</v>
      </c>
      <c r="DJ127" s="1035">
        <f>IF(DJ3&lt;=NTBA!$F$19, IF(DJ$3&lt;=NTBA!$F$25,'Monthly Financials'!$F96*(Rollout!DJ19/$F$113),0), IF(DJ$3&lt;=NTBA!$F$25,'Monthly Financials'!$F108*(Rollout!DJ19/$F$113),0))</f>
        <v>0</v>
      </c>
      <c r="DK127" s="1035">
        <f>IF(DK3&lt;=NTBA!$F$19, IF(DK$3&lt;=NTBA!$F$25,'Monthly Financials'!$F96*(Rollout!DK19/$F$113),0), IF(DK$3&lt;=NTBA!$F$25,'Monthly Financials'!$F108*(Rollout!DK19/$F$113),0))</f>
        <v>0</v>
      </c>
      <c r="DL127" s="1035">
        <f>IF(DL3&lt;=NTBA!$F$19, IF(DL$3&lt;=NTBA!$F$25,'Monthly Financials'!$F96*(Rollout!DL19/$F$113),0), IF(DL$3&lt;=NTBA!$F$25,'Monthly Financials'!$F108*(Rollout!DL19/$F$113),0))</f>
        <v>0</v>
      </c>
      <c r="DM127" s="1035">
        <f>IF(DM3&lt;=NTBA!$F$19, IF(DM$3&lt;=NTBA!$F$25,'Monthly Financials'!$F96*(Rollout!DM19/$F$113),0), IF(DM$3&lt;=NTBA!$F$25,'Monthly Financials'!$F108*(Rollout!DM19/$F$113),0))</f>
        <v>0</v>
      </c>
      <c r="DN127" s="1035">
        <f>IF(DN3&lt;=NTBA!$F$19, IF(DN$3&lt;=NTBA!$F$25,'Monthly Financials'!$F96*(Rollout!DN19/$F$113),0), IF(DN$3&lt;=NTBA!$F$25,'Monthly Financials'!$F108*(Rollout!DN19/$F$113),0))</f>
        <v>0</v>
      </c>
      <c r="DO127" s="1035">
        <f>IF(DO3&lt;=NTBA!$F$19, IF(DO$3&lt;=NTBA!$F$25,'Monthly Financials'!$F96*(Rollout!DO19/$F$113),0), IF(DO$3&lt;=NTBA!$F$25,'Monthly Financials'!$F108*(Rollout!DO19/$F$113),0))</f>
        <v>0</v>
      </c>
      <c r="DP127" s="1035">
        <f>IF(DP3&lt;=NTBA!$F$19, IF(DP$3&lt;=NTBA!$F$25,'Monthly Financials'!$F96*(Rollout!DP19/$F$113),0), IF(DP$3&lt;=NTBA!$F$25,'Monthly Financials'!$F108*(Rollout!DP19/$F$113),0))</f>
        <v>0</v>
      </c>
      <c r="DQ127" s="1035">
        <f>IF(DQ3&lt;=NTBA!$F$19, IF(DQ$3&lt;=NTBA!$F$25,'Monthly Financials'!$F96*(Rollout!DQ19/$F$113),0), IF(DQ$3&lt;=NTBA!$F$25,'Monthly Financials'!$F108*(Rollout!DQ19/$F$113),0))</f>
        <v>0</v>
      </c>
      <c r="DR127" s="1035">
        <f>IF(DR3&lt;=NTBA!$F$19, IF(DR$3&lt;=NTBA!$F$25,'Monthly Financials'!$F96*(Rollout!DR19/$F$113),0), IF(DR$3&lt;=NTBA!$F$25,'Monthly Financials'!$F108*(Rollout!DR19/$F$113),0))</f>
        <v>0</v>
      </c>
      <c r="DS127" s="1035">
        <f>IF(DS3&lt;=NTBA!$F$19, IF(DS$3&lt;=NTBA!$F$25,'Monthly Financials'!$F96*(Rollout!DS19/$F$113),0), IF(DS$3&lt;=NTBA!$F$25,'Monthly Financials'!$F108*(Rollout!DS19/$F$113),0))</f>
        <v>0</v>
      </c>
      <c r="DT127" s="1035">
        <f>IF(DT3&lt;=NTBA!$F$19, IF(DT$3&lt;=NTBA!$F$25,'Monthly Financials'!$F96*(Rollout!DT19/$F$113),0), IF(DT$3&lt;=NTBA!$F$25,'Monthly Financials'!$F108*(Rollout!DT19/$F$113),0))</f>
        <v>0</v>
      </c>
      <c r="DU127" s="1035">
        <f>IF(DU3&lt;=NTBA!$F$19, IF(DU$3&lt;=NTBA!$F$25,'Monthly Financials'!$F96*(Rollout!DU19/$F$113),0), IF(DU$3&lt;=NTBA!$F$25,'Monthly Financials'!$F108*(Rollout!DU19/$F$113),0))</f>
        <v>0</v>
      </c>
      <c r="DV127" s="1035">
        <f>IF(DV3&lt;=NTBA!$F$19, IF(DV$3&lt;=NTBA!$F$25,'Monthly Financials'!$F96*(Rollout!DV19/$F$113),0), IF(DV$3&lt;=NTBA!$F$25,'Monthly Financials'!$F108*(Rollout!DV19/$F$113),0))</f>
        <v>0</v>
      </c>
      <c r="DW127" s="1035">
        <f>IF(DW3&lt;=NTBA!$F$19, IF(DW$3&lt;=NTBA!$F$25,'Monthly Financials'!$F96*(Rollout!DW19/$F$113),0), IF(DW$3&lt;=NTBA!$F$25,'Monthly Financials'!$F108*(Rollout!DW19/$F$113),0))</f>
        <v>0</v>
      </c>
      <c r="DX127" s="1035">
        <f>IF(DX3&lt;=NTBA!$F$19, IF(DX$3&lt;=NTBA!$F$25,'Monthly Financials'!$F96*(Rollout!DX19/$F$113),0), IF(DX$3&lt;=NTBA!$F$25,'Monthly Financials'!$F108*(Rollout!DX19/$F$113),0))</f>
        <v>0</v>
      </c>
      <c r="DY127" s="1035">
        <f>IF(DY3&lt;=NTBA!$F$19, IF(DY$3&lt;=NTBA!$F$25,'Monthly Financials'!$F96*(Rollout!DY19/$F$113),0), IF(DY$3&lt;=NTBA!$F$25,'Monthly Financials'!$F108*(Rollout!DY19/$F$113),0))</f>
        <v>0</v>
      </c>
      <c r="DZ127" s="1035">
        <f>IF(DZ3&lt;=NTBA!$F$19, IF(DZ$3&lt;=NTBA!$F$25,'Monthly Financials'!$F96*(Rollout!DZ19/$F$113),0), IF(DZ$3&lt;=NTBA!$F$25,'Monthly Financials'!$F108*(Rollout!DZ19/$F$113),0))</f>
        <v>0</v>
      </c>
      <c r="EA127" s="1035">
        <f>IF(EA3&lt;=NTBA!$F$19, IF(EA$3&lt;=NTBA!$F$25,'Monthly Financials'!$F96*(Rollout!EA19/$F$113),0), IF(EA$3&lt;=NTBA!$F$25,'Monthly Financials'!$F108*(Rollout!EA19/$F$113),0))</f>
        <v>0</v>
      </c>
      <c r="EB127" s="1035">
        <f>IF(EB3&lt;=NTBA!$F$19, IF(EB$3&lt;=NTBA!$F$25,'Monthly Financials'!$F96*(Rollout!EB19/$F$113),0), IF(EB$3&lt;=NTBA!$F$25,'Monthly Financials'!$F108*(Rollout!EB19/$F$113),0))</f>
        <v>0</v>
      </c>
      <c r="EC127" s="1035">
        <f>IF(EC3&lt;=NTBA!$F$19, IF(EC$3&lt;=NTBA!$F$25,'Monthly Financials'!$F96*(Rollout!EC19/$F$113),0), IF(EC$3&lt;=NTBA!$F$25,'Monthly Financials'!$F108*(Rollout!EC19/$F$113),0))</f>
        <v>0</v>
      </c>
      <c r="ED127" s="1035">
        <f>IF(ED3&lt;=NTBA!$F$19, IF(ED$3&lt;=NTBA!$F$25,'Monthly Financials'!$F96*(Rollout!ED19/$F$113),0), IF(ED$3&lt;=NTBA!$F$25,'Monthly Financials'!$F108*(Rollout!ED19/$F$113),0))</f>
        <v>0</v>
      </c>
      <c r="EE127" s="1035">
        <f>IF(EE3&lt;=NTBA!$F$19, IF(EE$3&lt;=NTBA!$F$25,'Monthly Financials'!$F96*(Rollout!EE19/$F$113),0), IF(EE$3&lt;=NTBA!$F$25,'Monthly Financials'!$F108*(Rollout!EE19/$F$113),0))</f>
        <v>0</v>
      </c>
      <c r="EF127" s="1035">
        <f>IF(EF3&lt;=NTBA!$F$19, IF(EF$3&lt;=NTBA!$F$25,'Monthly Financials'!$F96*(Rollout!EF19/$F$113),0), IF(EF$3&lt;=NTBA!$F$25,'Monthly Financials'!$F108*(Rollout!EF19/$F$113),0))</f>
        <v>0</v>
      </c>
      <c r="EG127" s="1035">
        <f>IF(EG3&lt;=NTBA!$F$19, IF(EG$3&lt;=NTBA!$F$25,'Monthly Financials'!$F96*(Rollout!EG19/$F$113),0), IF(EG$3&lt;=NTBA!$F$25,'Monthly Financials'!$F108*(Rollout!EG19/$F$113),0))</f>
        <v>0</v>
      </c>
      <c r="EH127" s="1035">
        <f>IF(EH3&lt;=NTBA!$F$19, IF(EH$3&lt;=NTBA!$F$25,'Monthly Financials'!$F96*(Rollout!EH19/$F$113),0), IF(EH$3&lt;=NTBA!$F$25,'Monthly Financials'!$F108*(Rollout!EH19/$F$113),0))</f>
        <v>0</v>
      </c>
    </row>
    <row r="128" spans="2:138" s="840" customFormat="1" ht="15" customHeight="1" outlineLevel="1" x14ac:dyDescent="0.25">
      <c r="E128" s="808" t="s">
        <v>724</v>
      </c>
      <c r="G128" s="840" t="s">
        <v>330</v>
      </c>
      <c r="H128" s="850">
        <f t="shared" si="65"/>
        <v>13.005904831149659</v>
      </c>
      <c r="J128" s="1036">
        <f>IF(J$3&lt;=NTBA!$F$19,J31*$F$97,J31*$F$109)</f>
        <v>0</v>
      </c>
      <c r="K128" s="1036">
        <f>IF(K$3&lt;=NTBA!$F$19,K31*$F$97,K31*$F$109)</f>
        <v>0</v>
      </c>
      <c r="L128" s="1036">
        <f>IF(L$3&lt;=NTBA!$F$19,L31*$F$97,L31*$F$109)</f>
        <v>0</v>
      </c>
      <c r="M128" s="1036">
        <f>IF(M$3&lt;=NTBA!$F$19,M31*$F$97,M31*$F$109)</f>
        <v>0</v>
      </c>
      <c r="N128" s="1036">
        <f>IF(N$3&lt;=NTBA!$F$19,N31*$F$97,N31*$F$109)</f>
        <v>0</v>
      </c>
      <c r="O128" s="1036">
        <f>IF(O$3&lt;=NTBA!$F$19,O31*$F$97,O31*$F$109)</f>
        <v>0</v>
      </c>
      <c r="P128" s="1036">
        <f>IF(P$3&lt;=NTBA!$F$19,P31*$F$97,P31*$F$109)</f>
        <v>0</v>
      </c>
      <c r="Q128" s="1036">
        <f>IF(Q$3&lt;=NTBA!$F$19,Q31*$F$97,Q31*$F$109)</f>
        <v>0</v>
      </c>
      <c r="R128" s="1036">
        <f>IF(R$3&lt;=NTBA!$F$19,R31*$F$97,R31*$F$109)</f>
        <v>0</v>
      </c>
      <c r="S128" s="1036">
        <f>IF(S$3&lt;=NTBA!$F$19,S31*$F$97,S31*$F$109)</f>
        <v>7.8468615316679997E-3</v>
      </c>
      <c r="T128" s="1036">
        <f>IF(T$3&lt;=NTBA!$F$19,T31*$F$97,T31*$F$109)</f>
        <v>2.0258249767668001E-2</v>
      </c>
      <c r="U128" s="1036">
        <f>IF(U$3&lt;=NTBA!$F$19,U31*$F$97,U31*$F$109)</f>
        <v>3.4260841623667999E-2</v>
      </c>
      <c r="V128" s="1036">
        <f>IF(V$3&lt;=NTBA!$F$19,V31*$F$97,V31*$F$109)</f>
        <v>4.8263433479668001E-2</v>
      </c>
      <c r="W128" s="1036">
        <f>IF(W$3&lt;=NTBA!$F$19,W31*$F$97,W31*$F$109)</f>
        <v>6.2266025335667996E-2</v>
      </c>
      <c r="X128" s="1036">
        <f>IF(X$3&lt;=NTBA!$F$19,X31*$F$97,X31*$F$109)</f>
        <v>7.9451024431668002E-2</v>
      </c>
      <c r="Y128" s="1036">
        <f>IF(Y$3&lt;=NTBA!$F$19,Y31*$F$97,Y31*$F$109)</f>
        <v>0.10013667149166799</v>
      </c>
      <c r="Z128" s="1036">
        <f>IF(Z$3&lt;=NTBA!$F$19,Z31*$F$97,Z31*$F$109)</f>
        <v>0.12480032760166801</v>
      </c>
      <c r="AA128" s="1036">
        <f>IF(AA$3&lt;=NTBA!$F$19,AA31*$F$97,AA31*$F$109)</f>
        <v>0.15312375203766798</v>
      </c>
      <c r="AB128" s="1036">
        <f>IF(AB$3&lt;=NTBA!$F$19,AB31*$F$97,AB31*$F$109)</f>
        <v>0.18574342624766801</v>
      </c>
      <c r="AC128" s="1036">
        <f>IF(AC$3&lt;=NTBA!$F$19,AC31*$F$97,AC31*$F$109)</f>
        <v>0.22044614511660998</v>
      </c>
      <c r="AD128" s="1036">
        <f>IF(AD$3&lt;=NTBA!$F$19,AD31*$F$97,AD31*$F$109)</f>
        <v>0.24510980122661</v>
      </c>
      <c r="AE128" s="1036">
        <f>IF(AE$3&lt;=NTBA!$F$19,AE31*$F$97,AE31*$F$109)</f>
        <v>0.26977345733661007</v>
      </c>
      <c r="AF128" s="1036">
        <f>IF(AF$3&lt;=NTBA!$F$19,AF31*$F$97,AF31*$F$109)</f>
        <v>0.29443711344661</v>
      </c>
      <c r="AG128" s="1036">
        <f>IF(AG$3&lt;=NTBA!$F$19,AG31*$F$97,AG31*$F$109)</f>
        <v>0.31910076955660999</v>
      </c>
      <c r="AH128" s="1036">
        <f>IF(AH$3&lt;=NTBA!$F$19,AH31*$F$97,AH31*$F$109)</f>
        <v>0.34376442566660997</v>
      </c>
      <c r="AI128" s="1036">
        <f>IF(AI$3&lt;=NTBA!$F$19,AI31*$F$97,AI31*$F$109)</f>
        <v>0.36842808177661002</v>
      </c>
      <c r="AJ128" s="1036">
        <f>IF(AJ$3&lt;=NTBA!$F$19,AJ31*$F$97,AJ31*$F$109)</f>
        <v>0.39309173788661</v>
      </c>
      <c r="AK128" s="1036">
        <f>IF(AK$3&lt;=NTBA!$F$19,AK31*$F$97,AK31*$F$109)</f>
        <v>0.41775539399660999</v>
      </c>
      <c r="AL128" s="1036">
        <f>IF(AL$3&lt;=NTBA!$F$19,AL31*$F$97,AL31*$F$109)</f>
        <v>0.110106039532054</v>
      </c>
      <c r="AM128" s="1036">
        <f>IF(AM$3&lt;=NTBA!$F$19,AM31*$F$97,AM31*$F$109)</f>
        <v>0.110106039532054</v>
      </c>
      <c r="AN128" s="1036">
        <f>IF(AN$3&lt;=NTBA!$F$19,AN31*$F$97,AN31*$F$109)</f>
        <v>0.110106039532054</v>
      </c>
      <c r="AO128" s="1036">
        <f>IF(AO$3&lt;=NTBA!$F$19,AO31*$F$97,AO31*$F$109)</f>
        <v>0.110106039532054</v>
      </c>
      <c r="AP128" s="1036">
        <f>IF(AP$3&lt;=NTBA!$F$19,AP31*$F$97,AP31*$F$109)</f>
        <v>0.110106039532054</v>
      </c>
      <c r="AQ128" s="1036">
        <f>IF(AQ$3&lt;=NTBA!$F$19,AQ31*$F$97,AQ31*$F$109)</f>
        <v>0.110106039532054</v>
      </c>
      <c r="AR128" s="1036">
        <f>IF(AR$3&lt;=NTBA!$F$19,AR31*$F$97,AR31*$F$109)</f>
        <v>0.110106039532054</v>
      </c>
      <c r="AS128" s="1036">
        <f>IF(AS$3&lt;=NTBA!$F$19,AS31*$F$97,AS31*$F$109)</f>
        <v>0.110106039532054</v>
      </c>
      <c r="AT128" s="1036">
        <f>IF(AT$3&lt;=NTBA!$F$19,AT31*$F$97,AT31*$F$109)</f>
        <v>0.110106039532054</v>
      </c>
      <c r="AU128" s="1036">
        <f>IF(AU$3&lt;=NTBA!$F$19,AU31*$F$97,AU31*$F$109)</f>
        <v>0.110106039532054</v>
      </c>
      <c r="AV128" s="1036">
        <f>IF(AV$3&lt;=NTBA!$F$19,AV31*$F$97,AV31*$F$109)</f>
        <v>0.110106039532054</v>
      </c>
      <c r="AW128" s="1036">
        <f>IF(AW$3&lt;=NTBA!$F$19,AW31*$F$97,AW31*$F$109)</f>
        <v>0.110106039532054</v>
      </c>
      <c r="AX128" s="1036">
        <f>IF(AX$3&lt;=NTBA!$F$19,AX31*$F$97,AX31*$F$109)</f>
        <v>0.110106039532054</v>
      </c>
      <c r="AY128" s="1036">
        <f>IF(AY$3&lt;=NTBA!$F$19,AY31*$F$97,AY31*$F$109)</f>
        <v>0.110106039532054</v>
      </c>
      <c r="AZ128" s="1036">
        <f>IF(AZ$3&lt;=NTBA!$F$19,AZ31*$F$97,AZ31*$F$109)</f>
        <v>0.110106039532054</v>
      </c>
      <c r="BA128" s="1036">
        <f>IF(BA$3&lt;=NTBA!$F$19,BA31*$F$97,BA31*$F$109)</f>
        <v>0.110106039532054</v>
      </c>
      <c r="BB128" s="1036">
        <f>IF(BB$3&lt;=NTBA!$F$19,BB31*$F$97,BB31*$F$109)</f>
        <v>0.110106039532054</v>
      </c>
      <c r="BC128" s="1036">
        <f>IF(BC$3&lt;=NTBA!$F$19,BC31*$F$97,BC31*$F$109)</f>
        <v>0.110106039532054</v>
      </c>
      <c r="BD128" s="1036">
        <f>IF(BD$3&lt;=NTBA!$F$19,BD31*$F$97,BD31*$F$109)</f>
        <v>0.110106039532054</v>
      </c>
      <c r="BE128" s="1036">
        <f>IF(BE$3&lt;=NTBA!$F$19,BE31*$F$97,BE31*$F$109)</f>
        <v>0.110106039532054</v>
      </c>
      <c r="BF128" s="1036">
        <f>IF(BF$3&lt;=NTBA!$F$19,BF31*$F$97,BF31*$F$109)</f>
        <v>0.110106039532054</v>
      </c>
      <c r="BG128" s="1036">
        <f>IF(BG$3&lt;=NTBA!$F$19,BG31*$F$97,BG31*$F$109)</f>
        <v>0.110106039532054</v>
      </c>
      <c r="BH128" s="1036">
        <f>IF(BH$3&lt;=NTBA!$F$19,BH31*$F$97,BH31*$F$109)</f>
        <v>0.110106039532054</v>
      </c>
      <c r="BI128" s="1036">
        <f>IF(BI$3&lt;=NTBA!$F$19,BI31*$F$97,BI31*$F$109)</f>
        <v>0.110106039532054</v>
      </c>
      <c r="BJ128" s="1036">
        <f>IF(BJ$3&lt;=NTBA!$F$19,BJ31*$F$97,BJ31*$F$109)</f>
        <v>0.110106039532054</v>
      </c>
      <c r="BK128" s="1036">
        <f>IF(BK$3&lt;=NTBA!$F$19,BK31*$F$97,BK31*$F$109)</f>
        <v>0.110106039532054</v>
      </c>
      <c r="BL128" s="1036">
        <f>IF(BL$3&lt;=NTBA!$F$19,BL31*$F$97,BL31*$F$109)</f>
        <v>0.110106039532054</v>
      </c>
      <c r="BM128" s="1036">
        <f>IF(BM$3&lt;=NTBA!$F$19,BM31*$F$97,BM31*$F$109)</f>
        <v>0.110106039532054</v>
      </c>
      <c r="BN128" s="1036">
        <f>IF(BN$3&lt;=NTBA!$F$19,BN31*$F$97,BN31*$F$109)</f>
        <v>0.110106039532054</v>
      </c>
      <c r="BO128" s="1036">
        <f>IF(BO$3&lt;=NTBA!$F$19,BO31*$F$97,BO31*$F$109)</f>
        <v>0.110106039532054</v>
      </c>
      <c r="BP128" s="1036">
        <f>IF(BP$3&lt;=NTBA!$F$19,BP31*$F$97,BP31*$F$109)</f>
        <v>0.110106039532054</v>
      </c>
      <c r="BQ128" s="1036">
        <f>IF(BQ$3&lt;=NTBA!$F$19,BQ31*$F$97,BQ31*$F$109)</f>
        <v>0.110106039532054</v>
      </c>
      <c r="BR128" s="1036">
        <f>IF(BR$3&lt;=NTBA!$F$19,BR31*$F$97,BR31*$F$109)</f>
        <v>0.110106039532054</v>
      </c>
      <c r="BS128" s="1036">
        <f>IF(BS$3&lt;=NTBA!$F$19,BS31*$F$97,BS31*$F$109)</f>
        <v>0.110106039532054</v>
      </c>
      <c r="BT128" s="1036">
        <f>IF(BT$3&lt;=NTBA!$F$19,BT31*$F$97,BT31*$F$109)</f>
        <v>0.110106039532054</v>
      </c>
      <c r="BU128" s="1036">
        <f>IF(BU$3&lt;=NTBA!$F$19,BU31*$F$97,BU31*$F$109)</f>
        <v>0.110106039532054</v>
      </c>
      <c r="BV128" s="1036">
        <f>IF(BV$3&lt;=NTBA!$F$19,BV31*$F$97,BV31*$F$109)</f>
        <v>0.110106039532054</v>
      </c>
      <c r="BW128" s="1036">
        <f>IF(BW$3&lt;=NTBA!$F$19,BW31*$F$97,BW31*$F$109)</f>
        <v>0.110106039532054</v>
      </c>
      <c r="BX128" s="1036">
        <f>IF(BX$3&lt;=NTBA!$F$19,BX31*$F$97,BX31*$F$109)</f>
        <v>0.110106039532054</v>
      </c>
      <c r="BY128" s="1036">
        <f>IF(BY$3&lt;=NTBA!$F$19,BY31*$F$97,BY31*$F$109)</f>
        <v>0.110106039532054</v>
      </c>
      <c r="BZ128" s="1036">
        <f>IF(BZ$3&lt;=NTBA!$F$19,BZ31*$F$97,BZ31*$F$109)</f>
        <v>0.110106039532054</v>
      </c>
      <c r="CA128" s="1036">
        <f>IF(CA$3&lt;=NTBA!$F$19,CA31*$F$97,CA31*$F$109)</f>
        <v>0.110106039532054</v>
      </c>
      <c r="CB128" s="1036">
        <f>IF(CB$3&lt;=NTBA!$F$19,CB31*$F$97,CB31*$F$109)</f>
        <v>0.110106039532054</v>
      </c>
      <c r="CC128" s="1036">
        <f>IF(CC$3&lt;=NTBA!$F$19,CC31*$F$97,CC31*$F$109)</f>
        <v>0.110106039532054</v>
      </c>
      <c r="CD128" s="1036">
        <f>IF(CD$3&lt;=NTBA!$F$19,CD31*$F$97,CD31*$F$109)</f>
        <v>0.110106039532054</v>
      </c>
      <c r="CE128" s="1036">
        <f>IF(CE$3&lt;=NTBA!$F$19,CE31*$F$97,CE31*$F$109)</f>
        <v>0.110106039532054</v>
      </c>
      <c r="CF128" s="1036">
        <f>IF(CF$3&lt;=NTBA!$F$19,CF31*$F$97,CF31*$F$109)</f>
        <v>0.110106039532054</v>
      </c>
      <c r="CG128" s="1036">
        <f>IF(CG$3&lt;=NTBA!$F$19,CG31*$F$97,CG31*$F$109)</f>
        <v>0.110106039532054</v>
      </c>
      <c r="CH128" s="1036">
        <f>IF(CH$3&lt;=NTBA!$F$19,CH31*$F$97,CH31*$F$109)</f>
        <v>0.110106039532054</v>
      </c>
      <c r="CI128" s="1036">
        <f>IF(CI$3&lt;=NTBA!$F$19,CI31*$F$97,CI31*$F$109)</f>
        <v>0.110106039532054</v>
      </c>
      <c r="CJ128" s="1036">
        <f>IF(CJ$3&lt;=NTBA!$F$19,CJ31*$F$97,CJ31*$F$109)</f>
        <v>0.110106039532054</v>
      </c>
      <c r="CK128" s="1036">
        <f>IF(CK$3&lt;=NTBA!$F$19,CK31*$F$97,CK31*$F$109)</f>
        <v>0.110106039532054</v>
      </c>
      <c r="CL128" s="1036">
        <f>IF(CL$3&lt;=NTBA!$F$19,CL31*$F$97,CL31*$F$109)</f>
        <v>0.110106039532054</v>
      </c>
      <c r="CM128" s="1036">
        <f>IF(CM$3&lt;=NTBA!$F$19,CM31*$F$97,CM31*$F$109)</f>
        <v>0.110106039532054</v>
      </c>
      <c r="CN128" s="1036">
        <f>IF(CN$3&lt;=NTBA!$F$19,CN31*$F$97,CN31*$F$109)</f>
        <v>0.110106039532054</v>
      </c>
      <c r="CO128" s="1036">
        <f>IF(CO$3&lt;=NTBA!$F$19,CO31*$F$97,CO31*$F$109)</f>
        <v>0.110106039532054</v>
      </c>
      <c r="CP128" s="1036">
        <f>IF(CP$3&lt;=NTBA!$F$19,CP31*$F$97,CP31*$F$109)</f>
        <v>0.110106039532054</v>
      </c>
      <c r="CQ128" s="1036">
        <f>IF(CQ$3&lt;=NTBA!$F$19,CQ31*$F$97,CQ31*$F$109)</f>
        <v>0.110106039532054</v>
      </c>
      <c r="CR128" s="1036">
        <f>IF(CR$3&lt;=NTBA!$F$19,CR31*$F$97,CR31*$F$109)</f>
        <v>0.110106039532054</v>
      </c>
      <c r="CS128" s="1036">
        <f>IF(CS$3&lt;=NTBA!$F$19,CS31*$F$97,CS31*$F$109)</f>
        <v>0.110106039532054</v>
      </c>
      <c r="CT128" s="1036">
        <f>IF(CT$3&lt;=NTBA!$F$19,CT31*$F$97,CT31*$F$109)</f>
        <v>0.110106039532054</v>
      </c>
      <c r="CU128" s="1036">
        <f>IF(CU$3&lt;=NTBA!$F$19,CU31*$F$97,CU31*$F$109)</f>
        <v>0.110106039532054</v>
      </c>
      <c r="CV128" s="1036">
        <f>IF(CV$3&lt;=NTBA!$F$19,CV31*$F$97,CV31*$F$109)</f>
        <v>0.110106039532054</v>
      </c>
      <c r="CW128" s="1036">
        <f>IF(CW$3&lt;=NTBA!$F$19,CW31*$F$97,CW31*$F$109)</f>
        <v>0.110106039532054</v>
      </c>
      <c r="CX128" s="1036">
        <f>IF(CX$3&lt;=NTBA!$F$19,CX31*$F$97,CX31*$F$109)</f>
        <v>0.110106039532054</v>
      </c>
      <c r="CY128" s="1036">
        <f>IF(CY$3&lt;=NTBA!$F$19,CY31*$F$97,CY31*$F$109)</f>
        <v>0.110106039532054</v>
      </c>
      <c r="CZ128" s="1036">
        <f>IF(CZ$3&lt;=NTBA!$F$19,CZ31*$F$97,CZ31*$F$109)</f>
        <v>0.110106039532054</v>
      </c>
      <c r="DA128" s="1036">
        <f>IF(DA$3&lt;=NTBA!$F$19,DA31*$F$97,DA31*$F$109)</f>
        <v>0.110106039532054</v>
      </c>
      <c r="DB128" s="1036">
        <f>IF(DB$3&lt;=NTBA!$F$19,DB31*$F$97,DB31*$F$109)</f>
        <v>0.110106039532054</v>
      </c>
      <c r="DC128" s="1036">
        <f>IF(DC$3&lt;=NTBA!$F$19,DC31*$F$97,DC31*$F$109)</f>
        <v>0.110106039532054</v>
      </c>
      <c r="DD128" s="1036">
        <f>IF(DD$3&lt;=NTBA!$F$19,DD31*$F$97,DD31*$F$109)</f>
        <v>0.110106039532054</v>
      </c>
      <c r="DE128" s="1036">
        <f>IF(DE$3&lt;=NTBA!$F$19,DE31*$F$97,DE31*$F$109)</f>
        <v>0.110106039532054</v>
      </c>
      <c r="DF128" s="1036">
        <f>IF(DF$3&lt;=NTBA!$F$19,DF31*$F$97,DF31*$F$109)</f>
        <v>0.110106039532054</v>
      </c>
      <c r="DG128" s="1036">
        <f>IF(DG$3&lt;=NTBA!$F$19,DG31*$F$97,DG31*$F$109)</f>
        <v>0.110106039532054</v>
      </c>
      <c r="DH128" s="1036">
        <f>IF(DH$3&lt;=NTBA!$F$19,DH31*$F$97,DH31*$F$109)</f>
        <v>0.110106039532054</v>
      </c>
      <c r="DI128" s="1036">
        <f>IF(DI$3&lt;=NTBA!$F$19,DI31*$F$97,DI31*$F$109)</f>
        <v>0.110106039532054</v>
      </c>
      <c r="DJ128" s="1036">
        <f>IF(DJ$3&lt;=NTBA!$F$19,DJ31*$F$97,DJ31*$F$109)</f>
        <v>0.110106039532054</v>
      </c>
      <c r="DK128" s="1036">
        <f>IF(DK$3&lt;=NTBA!$F$19,DK31*$F$97,DK31*$F$109)</f>
        <v>0.110106039532054</v>
      </c>
      <c r="DL128" s="1036">
        <f>IF(DL$3&lt;=NTBA!$F$19,DL31*$F$97,DL31*$F$109)</f>
        <v>0.110106039532054</v>
      </c>
      <c r="DM128" s="1036">
        <f>IF(DM$3&lt;=NTBA!$F$19,DM31*$F$97,DM31*$F$109)</f>
        <v>0.110106039532054</v>
      </c>
      <c r="DN128" s="1036">
        <f>IF(DN$3&lt;=NTBA!$F$19,DN31*$F$97,DN31*$F$109)</f>
        <v>0.110106039532054</v>
      </c>
      <c r="DO128" s="1036">
        <f>IF(DO$3&lt;=NTBA!$F$19,DO31*$F$97,DO31*$F$109)</f>
        <v>0.110106039532054</v>
      </c>
      <c r="DP128" s="1036">
        <f>IF(DP$3&lt;=NTBA!$F$19,DP31*$F$97,DP31*$F$109)</f>
        <v>0.110106039532054</v>
      </c>
      <c r="DQ128" s="1036">
        <f>IF(DQ$3&lt;=NTBA!$F$19,DQ31*$F$97,DQ31*$F$109)</f>
        <v>0.110106039532054</v>
      </c>
      <c r="DR128" s="1036">
        <f>IF(DR$3&lt;=NTBA!$F$19,DR31*$F$97,DR31*$F$109)</f>
        <v>6.8939970898943492E-2</v>
      </c>
      <c r="DS128" s="1036">
        <f>IF(DS$3&lt;=NTBA!$F$19,DS31*$F$97,DS31*$F$109)</f>
        <v>0</v>
      </c>
      <c r="DT128" s="1036">
        <f>IF(DT$3&lt;=NTBA!$F$19,DT31*$F$97,DT31*$F$109)</f>
        <v>0</v>
      </c>
      <c r="DU128" s="1036">
        <f>IF(DU$3&lt;=NTBA!$F$19,DU31*$F$97,DU31*$F$109)</f>
        <v>0</v>
      </c>
      <c r="DV128" s="1036">
        <f>IF(DV$3&lt;=NTBA!$F$19,DV31*$F$97,DV31*$F$109)</f>
        <v>0</v>
      </c>
      <c r="DW128" s="1036">
        <f>IF(DW$3&lt;=NTBA!$F$19,DW31*$F$97,DW31*$F$109)</f>
        <v>0</v>
      </c>
      <c r="DX128" s="1036">
        <f>IF(DX$3&lt;=NTBA!$F$19,DX31*$F$97,DX31*$F$109)</f>
        <v>0</v>
      </c>
      <c r="DY128" s="1036">
        <f>IF(DY$3&lt;=NTBA!$F$19,DY31*$F$97,DY31*$F$109)</f>
        <v>0</v>
      </c>
      <c r="DZ128" s="1036">
        <f>IF(DZ$3&lt;=NTBA!$F$19,DZ31*$F$97,DZ31*$F$109)</f>
        <v>0</v>
      </c>
      <c r="EA128" s="1036">
        <f>IF(EA$3&lt;=NTBA!$F$19,EA31*$F$97,EA31*$F$109)</f>
        <v>0</v>
      </c>
      <c r="EB128" s="1036">
        <f>IF(EB$3&lt;=NTBA!$F$19,EB31*$F$97,EB31*$F$109)</f>
        <v>0</v>
      </c>
      <c r="EC128" s="1036">
        <f>IF(EC$3&lt;=NTBA!$F$19,EC31*$F$97,EC31*$F$109)</f>
        <v>0</v>
      </c>
      <c r="ED128" s="1036">
        <f>IF(ED$3&lt;=NTBA!$F$19,ED31*$F$97,ED31*$F$109)</f>
        <v>0</v>
      </c>
      <c r="EE128" s="1036">
        <f>IF(EE$3&lt;=NTBA!$F$19,EE31*$F$97,EE31*$F$109)</f>
        <v>0</v>
      </c>
      <c r="EF128" s="1036">
        <f>IF(EF$3&lt;=NTBA!$F$19,EF31*$F$97,EF31*$F$109)</f>
        <v>0</v>
      </c>
      <c r="EG128" s="1036">
        <f>IF(EG$3&lt;=NTBA!$F$19,EG31*$F$97,EG31*$F$109)</f>
        <v>0</v>
      </c>
      <c r="EH128" s="1036">
        <f>IF(EH$3&lt;=NTBA!$F$19,EH31*$F$97,EH31*$F$109)</f>
        <v>0</v>
      </c>
    </row>
    <row r="129" spans="2:138" s="66" customFormat="1" ht="15" customHeight="1" outlineLevel="1" x14ac:dyDescent="0.3">
      <c r="E129" s="66" t="s">
        <v>480</v>
      </c>
      <c r="G129" s="66" t="s">
        <v>330</v>
      </c>
      <c r="H129" s="453">
        <f t="shared" si="65"/>
        <v>757.55792923404806</v>
      </c>
      <c r="J129" s="24">
        <f>SUM(J119:J128)</f>
        <v>0</v>
      </c>
      <c r="K129" s="24">
        <f t="shared" ref="K129:AO129" si="66">SUM(K119:K128)</f>
        <v>0</v>
      </c>
      <c r="L129" s="24">
        <f t="shared" si="66"/>
        <v>0</v>
      </c>
      <c r="M129" s="24">
        <f t="shared" si="66"/>
        <v>0</v>
      </c>
      <c r="N129" s="24">
        <f t="shared" si="66"/>
        <v>0</v>
      </c>
      <c r="O129" s="24">
        <f t="shared" si="66"/>
        <v>1.577547E-2</v>
      </c>
      <c r="P129" s="24">
        <f t="shared" si="66"/>
        <v>2.5534676759999999</v>
      </c>
      <c r="Q129" s="24">
        <f t="shared" si="66"/>
        <v>3.7415090229999999</v>
      </c>
      <c r="R129" s="24">
        <f t="shared" si="66"/>
        <v>6.8387591713999996</v>
      </c>
      <c r="S129" s="24">
        <f t="shared" si="66"/>
        <v>7.5836273529316678</v>
      </c>
      <c r="T129" s="24">
        <f t="shared" si="66"/>
        <v>7.7161665411676683</v>
      </c>
      <c r="U129" s="24">
        <f t="shared" si="66"/>
        <v>7.865697933023668</v>
      </c>
      <c r="V129" s="24">
        <f t="shared" si="66"/>
        <v>9.3870093248796689</v>
      </c>
      <c r="W129" s="24">
        <f t="shared" si="66"/>
        <v>11.045498716735668</v>
      </c>
      <c r="X129" s="24">
        <f t="shared" si="66"/>
        <v>12.943739515831668</v>
      </c>
      <c r="Y129" s="24">
        <f t="shared" si="66"/>
        <v>14.742185162891667</v>
      </c>
      <c r="Z129" s="24">
        <f t="shared" si="66"/>
        <v>16.857467319001671</v>
      </c>
      <c r="AA129" s="24">
        <f t="shared" si="66"/>
        <v>18.05782714243767</v>
      </c>
      <c r="AB129" s="24">
        <f t="shared" si="66"/>
        <v>14.078818717647668</v>
      </c>
      <c r="AC129" s="24">
        <f t="shared" si="66"/>
        <v>14.449403385616609</v>
      </c>
      <c r="AD129" s="24">
        <f t="shared" si="66"/>
        <v>14.712782541726609</v>
      </c>
      <c r="AE129" s="24">
        <f t="shared" si="66"/>
        <v>14.976161697836609</v>
      </c>
      <c r="AF129" s="24">
        <f t="shared" si="66"/>
        <v>15.239540853946609</v>
      </c>
      <c r="AG129" s="24">
        <f t="shared" si="66"/>
        <v>15.502920010056609</v>
      </c>
      <c r="AH129" s="24">
        <f t="shared" si="66"/>
        <v>15.766299166166609</v>
      </c>
      <c r="AI129" s="24">
        <f t="shared" si="66"/>
        <v>16.029678322276609</v>
      </c>
      <c r="AJ129" s="24">
        <f t="shared" si="66"/>
        <v>15.433157185386609</v>
      </c>
      <c r="AK129" s="24">
        <f t="shared" si="66"/>
        <v>5.9251416344966108</v>
      </c>
      <c r="AL129" s="24">
        <f t="shared" si="66"/>
        <v>5.8368995463320541</v>
      </c>
      <c r="AM129" s="24">
        <f t="shared" si="66"/>
        <v>5.8368995463320541</v>
      </c>
      <c r="AN129" s="24">
        <f t="shared" si="66"/>
        <v>5.8368995463320541</v>
      </c>
      <c r="AO129" s="24">
        <f t="shared" si="66"/>
        <v>5.8368995463320541</v>
      </c>
      <c r="AP129" s="24">
        <f t="shared" ref="AP129:BU129" si="67">SUM(AP119:AP128)</f>
        <v>5.8368995463320541</v>
      </c>
      <c r="AQ129" s="24">
        <f t="shared" si="67"/>
        <v>5.8368995463320541</v>
      </c>
      <c r="AR129" s="24">
        <f t="shared" si="67"/>
        <v>5.8368995463320541</v>
      </c>
      <c r="AS129" s="24">
        <f t="shared" si="67"/>
        <v>5.8368995463320541</v>
      </c>
      <c r="AT129" s="24">
        <f t="shared" si="67"/>
        <v>5.8368995463320541</v>
      </c>
      <c r="AU129" s="24">
        <f t="shared" si="67"/>
        <v>5.8368995463320541</v>
      </c>
      <c r="AV129" s="24">
        <f t="shared" si="67"/>
        <v>5.8368995463320541</v>
      </c>
      <c r="AW129" s="24">
        <f t="shared" si="67"/>
        <v>5.8368995463320541</v>
      </c>
      <c r="AX129" s="24">
        <f t="shared" si="67"/>
        <v>5.8368995463320541</v>
      </c>
      <c r="AY129" s="24">
        <f t="shared" si="67"/>
        <v>5.8368995463320541</v>
      </c>
      <c r="AZ129" s="24">
        <f t="shared" si="67"/>
        <v>5.8368995463320541</v>
      </c>
      <c r="BA129" s="24">
        <f t="shared" si="67"/>
        <v>5.8368995463320541</v>
      </c>
      <c r="BB129" s="24">
        <f t="shared" si="67"/>
        <v>5.8368995463320541</v>
      </c>
      <c r="BC129" s="24">
        <f t="shared" si="67"/>
        <v>5.8368995463320541</v>
      </c>
      <c r="BD129" s="24">
        <f t="shared" si="67"/>
        <v>5.8368995463320541</v>
      </c>
      <c r="BE129" s="24">
        <f t="shared" si="67"/>
        <v>5.8368995463320541</v>
      </c>
      <c r="BF129" s="24">
        <f t="shared" si="67"/>
        <v>5.8368995463320541</v>
      </c>
      <c r="BG129" s="24">
        <f t="shared" si="67"/>
        <v>5.8368995463320541</v>
      </c>
      <c r="BH129" s="24">
        <f t="shared" si="67"/>
        <v>5.8368995463320541</v>
      </c>
      <c r="BI129" s="24">
        <f t="shared" si="67"/>
        <v>5.8368995463320541</v>
      </c>
      <c r="BJ129" s="24">
        <f t="shared" si="67"/>
        <v>5.8368995463320541</v>
      </c>
      <c r="BK129" s="24">
        <f t="shared" si="67"/>
        <v>5.8368995463320541</v>
      </c>
      <c r="BL129" s="24">
        <f t="shared" si="67"/>
        <v>5.8368995463320541</v>
      </c>
      <c r="BM129" s="24">
        <f t="shared" si="67"/>
        <v>5.8368995463320541</v>
      </c>
      <c r="BN129" s="24">
        <f t="shared" si="67"/>
        <v>5.8368995463320541</v>
      </c>
      <c r="BO129" s="24">
        <f t="shared" si="67"/>
        <v>5.8368995463320541</v>
      </c>
      <c r="BP129" s="24">
        <f t="shared" si="67"/>
        <v>5.8368995463320541</v>
      </c>
      <c r="BQ129" s="24">
        <f t="shared" si="67"/>
        <v>5.8368995463320541</v>
      </c>
      <c r="BR129" s="24">
        <f t="shared" si="67"/>
        <v>5.8368995463320541</v>
      </c>
      <c r="BS129" s="24">
        <f t="shared" si="67"/>
        <v>5.8368995463320541</v>
      </c>
      <c r="BT129" s="24">
        <f t="shared" si="67"/>
        <v>5.8368995463320541</v>
      </c>
      <c r="BU129" s="24">
        <f t="shared" si="67"/>
        <v>5.8368995463320541</v>
      </c>
      <c r="BV129" s="24">
        <f t="shared" ref="BV129:DA129" si="68">SUM(BV119:BV128)</f>
        <v>5.8368995463320541</v>
      </c>
      <c r="BW129" s="24">
        <f t="shared" si="68"/>
        <v>5.8368995463320541</v>
      </c>
      <c r="BX129" s="24">
        <f t="shared" si="68"/>
        <v>5.8368995463320541</v>
      </c>
      <c r="BY129" s="24">
        <f t="shared" si="68"/>
        <v>5.8368995463320541</v>
      </c>
      <c r="BZ129" s="24">
        <f t="shared" si="68"/>
        <v>5.8368995463320541</v>
      </c>
      <c r="CA129" s="24">
        <f t="shared" si="68"/>
        <v>5.8368995463320541</v>
      </c>
      <c r="CB129" s="24">
        <f t="shared" si="68"/>
        <v>5.8368995463320541</v>
      </c>
      <c r="CC129" s="24">
        <f t="shared" si="68"/>
        <v>5.8368995463320541</v>
      </c>
      <c r="CD129" s="24">
        <f t="shared" si="68"/>
        <v>5.8368995463320541</v>
      </c>
      <c r="CE129" s="24">
        <f t="shared" si="68"/>
        <v>5.8368995463320541</v>
      </c>
      <c r="CF129" s="24">
        <f t="shared" si="68"/>
        <v>5.8368995463320541</v>
      </c>
      <c r="CG129" s="24">
        <f t="shared" si="68"/>
        <v>5.8368995463320541</v>
      </c>
      <c r="CH129" s="24">
        <f t="shared" si="68"/>
        <v>5.8368995463320541</v>
      </c>
      <c r="CI129" s="24">
        <f t="shared" si="68"/>
        <v>5.8368995463320541</v>
      </c>
      <c r="CJ129" s="24">
        <f t="shared" si="68"/>
        <v>5.8368995463320541</v>
      </c>
      <c r="CK129" s="24">
        <f t="shared" si="68"/>
        <v>5.8368995463320541</v>
      </c>
      <c r="CL129" s="24">
        <f t="shared" si="68"/>
        <v>5.8368995463320541</v>
      </c>
      <c r="CM129" s="24">
        <f t="shared" si="68"/>
        <v>5.8368995463320541</v>
      </c>
      <c r="CN129" s="24">
        <f t="shared" si="68"/>
        <v>5.8368995463320541</v>
      </c>
      <c r="CO129" s="24">
        <f t="shared" si="68"/>
        <v>5.8368995463320541</v>
      </c>
      <c r="CP129" s="24">
        <f t="shared" si="68"/>
        <v>5.8368995463320541</v>
      </c>
      <c r="CQ129" s="24">
        <f t="shared" si="68"/>
        <v>5.8368995463320541</v>
      </c>
      <c r="CR129" s="24">
        <f t="shared" si="68"/>
        <v>5.8368995463320541</v>
      </c>
      <c r="CS129" s="24">
        <f t="shared" si="68"/>
        <v>5.8368995463320541</v>
      </c>
      <c r="CT129" s="24">
        <f t="shared" si="68"/>
        <v>5.8368995463320541</v>
      </c>
      <c r="CU129" s="24">
        <f t="shared" si="68"/>
        <v>5.8368995463320541</v>
      </c>
      <c r="CV129" s="24">
        <f t="shared" si="68"/>
        <v>5.8368995463320541</v>
      </c>
      <c r="CW129" s="24">
        <f t="shared" si="68"/>
        <v>5.8368995463320541</v>
      </c>
      <c r="CX129" s="24">
        <f t="shared" si="68"/>
        <v>5.8368995463320541</v>
      </c>
      <c r="CY129" s="24">
        <f t="shared" si="68"/>
        <v>5.8368995463320541</v>
      </c>
      <c r="CZ129" s="24">
        <f t="shared" si="68"/>
        <v>5.8368995463320541</v>
      </c>
      <c r="DA129" s="24">
        <f t="shared" si="68"/>
        <v>5.8368995463320541</v>
      </c>
      <c r="DB129" s="24">
        <f t="shared" ref="DB129:EG129" si="69">SUM(DB119:DB128)</f>
        <v>5.8368995463320541</v>
      </c>
      <c r="DC129" s="24">
        <f t="shared" si="69"/>
        <v>5.8368995463320541</v>
      </c>
      <c r="DD129" s="24">
        <f t="shared" si="69"/>
        <v>5.8368995463320541</v>
      </c>
      <c r="DE129" s="24">
        <f t="shared" si="69"/>
        <v>5.8368995463320541</v>
      </c>
      <c r="DF129" s="24">
        <f t="shared" si="69"/>
        <v>5.8368995463320541</v>
      </c>
      <c r="DG129" s="24">
        <f t="shared" si="69"/>
        <v>5.8368995463320541</v>
      </c>
      <c r="DH129" s="24">
        <f t="shared" si="69"/>
        <v>5.8368995463320541</v>
      </c>
      <c r="DI129" s="24">
        <f t="shared" si="69"/>
        <v>5.8368995463320541</v>
      </c>
      <c r="DJ129" s="24">
        <f t="shared" si="69"/>
        <v>5.8368995463320541</v>
      </c>
      <c r="DK129" s="24">
        <f t="shared" si="69"/>
        <v>5.8368995463320541</v>
      </c>
      <c r="DL129" s="24">
        <f t="shared" si="69"/>
        <v>5.8368995463320541</v>
      </c>
      <c r="DM129" s="24">
        <f t="shared" si="69"/>
        <v>5.8368995463320541</v>
      </c>
      <c r="DN129" s="24">
        <f t="shared" si="69"/>
        <v>5.8368995463320541</v>
      </c>
      <c r="DO129" s="24">
        <f t="shared" si="69"/>
        <v>5.8368995463320541</v>
      </c>
      <c r="DP129" s="24">
        <f t="shared" si="69"/>
        <v>5.8368995463320541</v>
      </c>
      <c r="DQ129" s="24">
        <f t="shared" si="69"/>
        <v>5.8368995463320541</v>
      </c>
      <c r="DR129" s="24">
        <f t="shared" si="69"/>
        <v>5.7957334776989438</v>
      </c>
      <c r="DS129" s="24">
        <f t="shared" si="69"/>
        <v>0</v>
      </c>
      <c r="DT129" s="24">
        <f t="shared" si="69"/>
        <v>0</v>
      </c>
      <c r="DU129" s="24">
        <f t="shared" si="69"/>
        <v>0</v>
      </c>
      <c r="DV129" s="24">
        <f t="shared" si="69"/>
        <v>0</v>
      </c>
      <c r="DW129" s="24">
        <f t="shared" si="69"/>
        <v>0</v>
      </c>
      <c r="DX129" s="24">
        <f t="shared" si="69"/>
        <v>0</v>
      </c>
      <c r="DY129" s="24">
        <f t="shared" si="69"/>
        <v>0</v>
      </c>
      <c r="DZ129" s="24">
        <f t="shared" si="69"/>
        <v>0</v>
      </c>
      <c r="EA129" s="24">
        <f t="shared" si="69"/>
        <v>0</v>
      </c>
      <c r="EB129" s="24">
        <f t="shared" si="69"/>
        <v>0</v>
      </c>
      <c r="EC129" s="24">
        <f t="shared" si="69"/>
        <v>0</v>
      </c>
      <c r="ED129" s="24">
        <f t="shared" si="69"/>
        <v>0</v>
      </c>
      <c r="EE129" s="24">
        <f t="shared" si="69"/>
        <v>0</v>
      </c>
      <c r="EF129" s="24">
        <f t="shared" si="69"/>
        <v>0</v>
      </c>
      <c r="EG129" s="24">
        <f t="shared" si="69"/>
        <v>0</v>
      </c>
      <c r="EH129" s="24">
        <f>SUM(EH119:EH128)</f>
        <v>0</v>
      </c>
    </row>
    <row r="130" spans="2:138" s="836" customFormat="1" ht="15" customHeight="1" outlineLevel="1" x14ac:dyDescent="0.25">
      <c r="E130" s="840"/>
      <c r="G130" s="840"/>
      <c r="H130" s="850"/>
      <c r="I130" s="840"/>
      <c r="J130" s="1036"/>
      <c r="K130" s="1036"/>
      <c r="L130" s="1036"/>
      <c r="M130" s="1036"/>
      <c r="N130" s="1036"/>
      <c r="O130" s="1036"/>
      <c r="P130" s="1036"/>
      <c r="Q130" s="1036"/>
      <c r="R130" s="1036"/>
      <c r="S130" s="1036"/>
      <c r="T130" s="1036"/>
      <c r="U130" s="1036"/>
      <c r="V130" s="1036"/>
      <c r="W130" s="1036"/>
      <c r="X130" s="1036"/>
      <c r="Y130" s="1036"/>
      <c r="Z130" s="1036"/>
      <c r="AA130" s="1036"/>
      <c r="AB130" s="1036"/>
      <c r="AC130" s="1036"/>
      <c r="AD130" s="1036"/>
      <c r="AE130" s="1036"/>
      <c r="AF130" s="1036"/>
      <c r="AG130" s="1036"/>
      <c r="AH130" s="1036"/>
      <c r="AI130" s="1036"/>
      <c r="AJ130" s="1036"/>
      <c r="AK130" s="1036"/>
      <c r="AL130" s="1036"/>
      <c r="AM130" s="1036"/>
      <c r="AN130" s="1036"/>
      <c r="AO130" s="1036"/>
      <c r="AP130" s="1036"/>
      <c r="AQ130" s="1036"/>
      <c r="AR130" s="1036"/>
      <c r="AS130" s="1036"/>
      <c r="AT130" s="1036"/>
      <c r="AU130" s="1036"/>
      <c r="AV130" s="1036"/>
      <c r="AW130" s="1036"/>
      <c r="AX130" s="1036"/>
      <c r="AY130" s="1036"/>
      <c r="AZ130" s="1036"/>
      <c r="BA130" s="1036"/>
      <c r="BB130" s="1036"/>
      <c r="BC130" s="1036"/>
      <c r="BD130" s="1036"/>
      <c r="BE130" s="1036"/>
      <c r="BF130" s="1036"/>
      <c r="BG130" s="1036"/>
      <c r="BH130" s="1036"/>
      <c r="BI130" s="1036"/>
      <c r="BJ130" s="1036"/>
      <c r="BK130" s="1036"/>
      <c r="BL130" s="1036"/>
      <c r="BM130" s="1036"/>
      <c r="BN130" s="1036"/>
      <c r="BO130" s="1036"/>
      <c r="BP130" s="1036"/>
      <c r="BQ130" s="1036"/>
      <c r="BR130" s="1036"/>
      <c r="BS130" s="1036"/>
      <c r="BT130" s="1036"/>
      <c r="BU130" s="1036"/>
      <c r="BV130" s="1036"/>
      <c r="BW130" s="1036"/>
      <c r="BX130" s="1036"/>
      <c r="BY130" s="1036"/>
      <c r="BZ130" s="1036"/>
      <c r="CA130" s="1036"/>
      <c r="CB130" s="1036"/>
      <c r="CC130" s="1036"/>
      <c r="CD130" s="1036"/>
      <c r="CE130" s="1036"/>
      <c r="CF130" s="1036"/>
      <c r="CG130" s="1036"/>
      <c r="CH130" s="1036"/>
      <c r="CI130" s="1036"/>
      <c r="CJ130" s="1036"/>
      <c r="CK130" s="1036"/>
      <c r="CL130" s="1036"/>
      <c r="CM130" s="1036"/>
      <c r="CN130" s="1036"/>
      <c r="CO130" s="1036"/>
      <c r="CP130" s="1036"/>
      <c r="CQ130" s="1036"/>
      <c r="CR130" s="1036"/>
      <c r="CS130" s="1036"/>
      <c r="CT130" s="1036"/>
      <c r="CU130" s="1036"/>
      <c r="CV130" s="1036"/>
      <c r="CW130" s="1036"/>
      <c r="CX130" s="1036"/>
      <c r="CY130" s="1036"/>
      <c r="CZ130" s="1036"/>
      <c r="DA130" s="1036"/>
      <c r="DB130" s="1036"/>
      <c r="DC130" s="1036"/>
      <c r="DD130" s="1036"/>
      <c r="DE130" s="1036"/>
      <c r="DF130" s="1036"/>
      <c r="DG130" s="1036"/>
      <c r="DH130" s="1036"/>
      <c r="DI130" s="1036"/>
      <c r="DJ130" s="1036"/>
      <c r="DK130" s="1036"/>
      <c r="DL130" s="1036"/>
      <c r="DM130" s="1036"/>
      <c r="DN130" s="1036"/>
      <c r="DO130" s="1036"/>
      <c r="DP130" s="1036"/>
      <c r="DQ130" s="1036"/>
      <c r="DR130" s="1036"/>
      <c r="DS130" s="1036"/>
      <c r="DT130" s="1036"/>
      <c r="DU130" s="1036"/>
      <c r="DV130" s="1036"/>
      <c r="DW130" s="1036"/>
      <c r="DX130" s="1036"/>
      <c r="DY130" s="1036"/>
      <c r="DZ130" s="1036"/>
      <c r="EA130" s="1036"/>
      <c r="EB130" s="1036"/>
      <c r="EC130" s="1036"/>
      <c r="ED130" s="1036"/>
      <c r="EE130" s="1036"/>
      <c r="EF130" s="1036"/>
      <c r="EG130" s="1036"/>
      <c r="EH130" s="1036"/>
    </row>
    <row r="131" spans="2:138" s="836" customFormat="1" ht="15" customHeight="1" outlineLevel="1" x14ac:dyDescent="0.25">
      <c r="E131" s="402" t="str">
        <f xml:space="preserve"> NTBA!E$129</f>
        <v xml:space="preserve">GST on Opex </v>
      </c>
      <c r="F131" s="425">
        <f xml:space="preserve"> NTBA!F$129</f>
        <v>0.18</v>
      </c>
      <c r="G131" s="402" t="str">
        <f xml:space="preserve"> NTBA!G$129</f>
        <v>%</v>
      </c>
      <c r="H131" s="850"/>
      <c r="I131" s="840"/>
      <c r="J131" s="1036"/>
      <c r="K131" s="1036"/>
      <c r="L131" s="1036"/>
      <c r="M131" s="1036"/>
      <c r="N131" s="1036"/>
      <c r="O131" s="1036"/>
      <c r="P131" s="1036"/>
      <c r="Q131" s="1036"/>
      <c r="R131" s="1036"/>
      <c r="S131" s="1036"/>
      <c r="T131" s="1036"/>
      <c r="U131" s="1036"/>
      <c r="V131" s="1036"/>
      <c r="W131" s="1036"/>
      <c r="X131" s="1036"/>
      <c r="Y131" s="1036"/>
      <c r="Z131" s="1036"/>
      <c r="AA131" s="1036"/>
      <c r="AB131" s="1036"/>
      <c r="AC131" s="1036"/>
      <c r="AD131" s="1036"/>
      <c r="AE131" s="1036"/>
      <c r="AF131" s="1036"/>
      <c r="AG131" s="1036"/>
      <c r="AH131" s="1036"/>
      <c r="AI131" s="1036"/>
      <c r="AJ131" s="1036"/>
      <c r="AK131" s="1036"/>
      <c r="AL131" s="1036"/>
      <c r="AM131" s="1036"/>
      <c r="AN131" s="1036"/>
      <c r="AO131" s="1036"/>
      <c r="AP131" s="1036"/>
      <c r="AQ131" s="1036"/>
      <c r="AR131" s="1036"/>
      <c r="AS131" s="1036"/>
      <c r="AT131" s="1036"/>
      <c r="AU131" s="1036"/>
      <c r="AV131" s="1036"/>
      <c r="AW131" s="1036"/>
      <c r="AX131" s="1036"/>
      <c r="AY131" s="1036"/>
      <c r="AZ131" s="1036"/>
      <c r="BA131" s="1036"/>
      <c r="BB131" s="1036"/>
      <c r="BC131" s="1036"/>
      <c r="BD131" s="1036"/>
      <c r="BE131" s="1036"/>
      <c r="BF131" s="1036"/>
      <c r="BG131" s="1036"/>
      <c r="BH131" s="1036"/>
      <c r="BI131" s="1036"/>
      <c r="BJ131" s="1036"/>
      <c r="BK131" s="1036"/>
      <c r="BL131" s="1036"/>
      <c r="BM131" s="1036"/>
      <c r="BN131" s="1036"/>
      <c r="BO131" s="1036"/>
      <c r="BP131" s="1036"/>
      <c r="BQ131" s="1036"/>
      <c r="BR131" s="1036"/>
      <c r="BS131" s="1036"/>
      <c r="BT131" s="1036"/>
      <c r="BU131" s="1036"/>
      <c r="BV131" s="1036"/>
      <c r="BW131" s="1036"/>
      <c r="BX131" s="1036"/>
      <c r="BY131" s="1036"/>
      <c r="BZ131" s="1036"/>
      <c r="CA131" s="1036"/>
      <c r="CB131" s="1036"/>
      <c r="CC131" s="1036"/>
      <c r="CD131" s="1036"/>
      <c r="CE131" s="1036"/>
      <c r="CF131" s="1036"/>
      <c r="CG131" s="1036"/>
      <c r="CH131" s="1036"/>
      <c r="CI131" s="1036"/>
      <c r="CJ131" s="1036"/>
      <c r="CK131" s="1036"/>
      <c r="CL131" s="1036"/>
      <c r="CM131" s="1036"/>
      <c r="CN131" s="1036"/>
      <c r="CO131" s="1036"/>
      <c r="CP131" s="1036"/>
      <c r="CQ131" s="1036"/>
      <c r="CR131" s="1036"/>
      <c r="CS131" s="1036"/>
      <c r="CT131" s="1036"/>
      <c r="CU131" s="1036"/>
      <c r="CV131" s="1036"/>
      <c r="CW131" s="1036"/>
      <c r="CX131" s="1036"/>
      <c r="CY131" s="1036"/>
      <c r="CZ131" s="1036"/>
      <c r="DA131" s="1036"/>
      <c r="DB131" s="1036"/>
      <c r="DC131" s="1036"/>
      <c r="DD131" s="1036"/>
      <c r="DE131" s="1036"/>
      <c r="DF131" s="1036"/>
      <c r="DG131" s="1036"/>
      <c r="DH131" s="1036"/>
      <c r="DI131" s="1036"/>
      <c r="DJ131" s="1036"/>
      <c r="DK131" s="1036"/>
      <c r="DL131" s="1036"/>
      <c r="DM131" s="1036"/>
      <c r="DN131" s="1036"/>
      <c r="DO131" s="1036"/>
      <c r="DP131" s="1036"/>
      <c r="DQ131" s="1036"/>
      <c r="DR131" s="1036"/>
      <c r="DS131" s="1036"/>
      <c r="DT131" s="1036"/>
      <c r="DU131" s="1036"/>
      <c r="DV131" s="1036"/>
      <c r="DW131" s="1036"/>
      <c r="DX131" s="1036"/>
      <c r="DY131" s="1036"/>
      <c r="DZ131" s="1036"/>
      <c r="EA131" s="1036"/>
      <c r="EB131" s="1036"/>
      <c r="EC131" s="1036"/>
      <c r="ED131" s="1036"/>
      <c r="EE131" s="1036"/>
      <c r="EF131" s="1036"/>
      <c r="EG131" s="1036"/>
      <c r="EH131" s="1036"/>
    </row>
    <row r="132" spans="2:138" s="836" customFormat="1" ht="15" customHeight="1" outlineLevel="1" x14ac:dyDescent="0.35">
      <c r="E132" s="1031" t="str">
        <f t="shared" ref="E132:AJ132" si="70" xml:space="preserve"> E$129</f>
        <v>Total Opex ( excl GST )</v>
      </c>
      <c r="F132" s="1031">
        <f t="shared" si="70"/>
        <v>0</v>
      </c>
      <c r="G132" s="1031" t="str">
        <f t="shared" si="70"/>
        <v>INR Cr</v>
      </c>
      <c r="H132" s="1031">
        <f t="shared" si="70"/>
        <v>757.55792923404806</v>
      </c>
      <c r="I132" s="1031">
        <f t="shared" si="70"/>
        <v>0</v>
      </c>
      <c r="J132" s="1031">
        <f t="shared" si="70"/>
        <v>0</v>
      </c>
      <c r="K132" s="1031">
        <f t="shared" si="70"/>
        <v>0</v>
      </c>
      <c r="L132" s="1031">
        <f t="shared" si="70"/>
        <v>0</v>
      </c>
      <c r="M132" s="1031">
        <f t="shared" si="70"/>
        <v>0</v>
      </c>
      <c r="N132" s="1031">
        <f t="shared" si="70"/>
        <v>0</v>
      </c>
      <c r="O132" s="1031">
        <f t="shared" si="70"/>
        <v>1.577547E-2</v>
      </c>
      <c r="P132" s="1031">
        <f t="shared" si="70"/>
        <v>2.5534676759999999</v>
      </c>
      <c r="Q132" s="1031">
        <f t="shared" si="70"/>
        <v>3.7415090229999999</v>
      </c>
      <c r="R132" s="1031">
        <f t="shared" si="70"/>
        <v>6.8387591713999996</v>
      </c>
      <c r="S132" s="1031">
        <f t="shared" si="70"/>
        <v>7.5836273529316678</v>
      </c>
      <c r="T132" s="1031">
        <f t="shared" si="70"/>
        <v>7.7161665411676683</v>
      </c>
      <c r="U132" s="1031">
        <f t="shared" si="70"/>
        <v>7.865697933023668</v>
      </c>
      <c r="V132" s="1031">
        <f t="shared" si="70"/>
        <v>9.3870093248796689</v>
      </c>
      <c r="W132" s="1031">
        <f t="shared" si="70"/>
        <v>11.045498716735668</v>
      </c>
      <c r="X132" s="1031">
        <f t="shared" si="70"/>
        <v>12.943739515831668</v>
      </c>
      <c r="Y132" s="1031">
        <f t="shared" si="70"/>
        <v>14.742185162891667</v>
      </c>
      <c r="Z132" s="1031">
        <f t="shared" si="70"/>
        <v>16.857467319001671</v>
      </c>
      <c r="AA132" s="1031">
        <f t="shared" si="70"/>
        <v>18.05782714243767</v>
      </c>
      <c r="AB132" s="1031">
        <f t="shared" si="70"/>
        <v>14.078818717647668</v>
      </c>
      <c r="AC132" s="1031">
        <f t="shared" si="70"/>
        <v>14.449403385616609</v>
      </c>
      <c r="AD132" s="1031">
        <f t="shared" si="70"/>
        <v>14.712782541726609</v>
      </c>
      <c r="AE132" s="1031">
        <f t="shared" si="70"/>
        <v>14.976161697836609</v>
      </c>
      <c r="AF132" s="1031">
        <f t="shared" si="70"/>
        <v>15.239540853946609</v>
      </c>
      <c r="AG132" s="1031">
        <f t="shared" si="70"/>
        <v>15.502920010056609</v>
      </c>
      <c r="AH132" s="1031">
        <f t="shared" si="70"/>
        <v>15.766299166166609</v>
      </c>
      <c r="AI132" s="1031">
        <f t="shared" si="70"/>
        <v>16.029678322276609</v>
      </c>
      <c r="AJ132" s="1031">
        <f t="shared" si="70"/>
        <v>15.433157185386609</v>
      </c>
      <c r="AK132" s="1031">
        <f t="shared" ref="AK132:BP132" si="71" xml:space="preserve"> AK$129</f>
        <v>5.9251416344966108</v>
      </c>
      <c r="AL132" s="1031">
        <f t="shared" si="71"/>
        <v>5.8368995463320541</v>
      </c>
      <c r="AM132" s="1031">
        <f t="shared" si="71"/>
        <v>5.8368995463320541</v>
      </c>
      <c r="AN132" s="1031">
        <f t="shared" si="71"/>
        <v>5.8368995463320541</v>
      </c>
      <c r="AO132" s="1031">
        <f t="shared" si="71"/>
        <v>5.8368995463320541</v>
      </c>
      <c r="AP132" s="1031">
        <f t="shared" si="71"/>
        <v>5.8368995463320541</v>
      </c>
      <c r="AQ132" s="1031">
        <f t="shared" si="71"/>
        <v>5.8368995463320541</v>
      </c>
      <c r="AR132" s="1031">
        <f t="shared" si="71"/>
        <v>5.8368995463320541</v>
      </c>
      <c r="AS132" s="1031">
        <f t="shared" si="71"/>
        <v>5.8368995463320541</v>
      </c>
      <c r="AT132" s="1031">
        <f t="shared" si="71"/>
        <v>5.8368995463320541</v>
      </c>
      <c r="AU132" s="1031">
        <f t="shared" si="71"/>
        <v>5.8368995463320541</v>
      </c>
      <c r="AV132" s="1031">
        <f t="shared" si="71"/>
        <v>5.8368995463320541</v>
      </c>
      <c r="AW132" s="1031">
        <f t="shared" si="71"/>
        <v>5.8368995463320541</v>
      </c>
      <c r="AX132" s="1031">
        <f t="shared" si="71"/>
        <v>5.8368995463320541</v>
      </c>
      <c r="AY132" s="1031">
        <f t="shared" si="71"/>
        <v>5.8368995463320541</v>
      </c>
      <c r="AZ132" s="1031">
        <f t="shared" si="71"/>
        <v>5.8368995463320541</v>
      </c>
      <c r="BA132" s="1031">
        <f t="shared" si="71"/>
        <v>5.8368995463320541</v>
      </c>
      <c r="BB132" s="1031">
        <f t="shared" si="71"/>
        <v>5.8368995463320541</v>
      </c>
      <c r="BC132" s="1031">
        <f t="shared" si="71"/>
        <v>5.8368995463320541</v>
      </c>
      <c r="BD132" s="1031">
        <f t="shared" si="71"/>
        <v>5.8368995463320541</v>
      </c>
      <c r="BE132" s="1031">
        <f t="shared" si="71"/>
        <v>5.8368995463320541</v>
      </c>
      <c r="BF132" s="1031">
        <f t="shared" si="71"/>
        <v>5.8368995463320541</v>
      </c>
      <c r="BG132" s="1031">
        <f t="shared" si="71"/>
        <v>5.8368995463320541</v>
      </c>
      <c r="BH132" s="1031">
        <f t="shared" si="71"/>
        <v>5.8368995463320541</v>
      </c>
      <c r="BI132" s="1031">
        <f t="shared" si="71"/>
        <v>5.8368995463320541</v>
      </c>
      <c r="BJ132" s="1031">
        <f t="shared" si="71"/>
        <v>5.8368995463320541</v>
      </c>
      <c r="BK132" s="1031">
        <f t="shared" si="71"/>
        <v>5.8368995463320541</v>
      </c>
      <c r="BL132" s="1031">
        <f t="shared" si="71"/>
        <v>5.8368995463320541</v>
      </c>
      <c r="BM132" s="1031">
        <f t="shared" si="71"/>
        <v>5.8368995463320541</v>
      </c>
      <c r="BN132" s="1031">
        <f t="shared" si="71"/>
        <v>5.8368995463320541</v>
      </c>
      <c r="BO132" s="1031">
        <f t="shared" si="71"/>
        <v>5.8368995463320541</v>
      </c>
      <c r="BP132" s="1031">
        <f t="shared" si="71"/>
        <v>5.8368995463320541</v>
      </c>
      <c r="BQ132" s="1031">
        <f t="shared" ref="BQ132:CV132" si="72" xml:space="preserve"> BQ$129</f>
        <v>5.8368995463320541</v>
      </c>
      <c r="BR132" s="1031">
        <f t="shared" si="72"/>
        <v>5.8368995463320541</v>
      </c>
      <c r="BS132" s="1031">
        <f t="shared" si="72"/>
        <v>5.8368995463320541</v>
      </c>
      <c r="BT132" s="1031">
        <f t="shared" si="72"/>
        <v>5.8368995463320541</v>
      </c>
      <c r="BU132" s="1031">
        <f t="shared" si="72"/>
        <v>5.8368995463320541</v>
      </c>
      <c r="BV132" s="1031">
        <f t="shared" si="72"/>
        <v>5.8368995463320541</v>
      </c>
      <c r="BW132" s="1031">
        <f t="shared" si="72"/>
        <v>5.8368995463320541</v>
      </c>
      <c r="BX132" s="1031">
        <f t="shared" si="72"/>
        <v>5.8368995463320541</v>
      </c>
      <c r="BY132" s="1031">
        <f t="shared" si="72"/>
        <v>5.8368995463320541</v>
      </c>
      <c r="BZ132" s="1031">
        <f t="shared" si="72"/>
        <v>5.8368995463320541</v>
      </c>
      <c r="CA132" s="1031">
        <f t="shared" si="72"/>
        <v>5.8368995463320541</v>
      </c>
      <c r="CB132" s="1031">
        <f t="shared" si="72"/>
        <v>5.8368995463320541</v>
      </c>
      <c r="CC132" s="1031">
        <f t="shared" si="72"/>
        <v>5.8368995463320541</v>
      </c>
      <c r="CD132" s="1031">
        <f t="shared" si="72"/>
        <v>5.8368995463320541</v>
      </c>
      <c r="CE132" s="1031">
        <f t="shared" si="72"/>
        <v>5.8368995463320541</v>
      </c>
      <c r="CF132" s="1031">
        <f t="shared" si="72"/>
        <v>5.8368995463320541</v>
      </c>
      <c r="CG132" s="1031">
        <f t="shared" si="72"/>
        <v>5.8368995463320541</v>
      </c>
      <c r="CH132" s="1031">
        <f t="shared" si="72"/>
        <v>5.8368995463320541</v>
      </c>
      <c r="CI132" s="1031">
        <f t="shared" si="72"/>
        <v>5.8368995463320541</v>
      </c>
      <c r="CJ132" s="1031">
        <f t="shared" si="72"/>
        <v>5.8368995463320541</v>
      </c>
      <c r="CK132" s="1031">
        <f t="shared" si="72"/>
        <v>5.8368995463320541</v>
      </c>
      <c r="CL132" s="1031">
        <f t="shared" si="72"/>
        <v>5.8368995463320541</v>
      </c>
      <c r="CM132" s="1031">
        <f t="shared" si="72"/>
        <v>5.8368995463320541</v>
      </c>
      <c r="CN132" s="1031">
        <f t="shared" si="72"/>
        <v>5.8368995463320541</v>
      </c>
      <c r="CO132" s="1031">
        <f t="shared" si="72"/>
        <v>5.8368995463320541</v>
      </c>
      <c r="CP132" s="1031">
        <f t="shared" si="72"/>
        <v>5.8368995463320541</v>
      </c>
      <c r="CQ132" s="1031">
        <f t="shared" si="72"/>
        <v>5.8368995463320541</v>
      </c>
      <c r="CR132" s="1031">
        <f t="shared" si="72"/>
        <v>5.8368995463320541</v>
      </c>
      <c r="CS132" s="1031">
        <f t="shared" si="72"/>
        <v>5.8368995463320541</v>
      </c>
      <c r="CT132" s="1031">
        <f t="shared" si="72"/>
        <v>5.8368995463320541</v>
      </c>
      <c r="CU132" s="1031">
        <f t="shared" si="72"/>
        <v>5.8368995463320541</v>
      </c>
      <c r="CV132" s="1031">
        <f t="shared" si="72"/>
        <v>5.8368995463320541</v>
      </c>
      <c r="CW132" s="1031">
        <f t="shared" ref="CW132:EB132" si="73" xml:space="preserve"> CW$129</f>
        <v>5.8368995463320541</v>
      </c>
      <c r="CX132" s="1031">
        <f t="shared" si="73"/>
        <v>5.8368995463320541</v>
      </c>
      <c r="CY132" s="1031">
        <f t="shared" si="73"/>
        <v>5.8368995463320541</v>
      </c>
      <c r="CZ132" s="1031">
        <f t="shared" si="73"/>
        <v>5.8368995463320541</v>
      </c>
      <c r="DA132" s="1031">
        <f t="shared" si="73"/>
        <v>5.8368995463320541</v>
      </c>
      <c r="DB132" s="1031">
        <f t="shared" si="73"/>
        <v>5.8368995463320541</v>
      </c>
      <c r="DC132" s="1031">
        <f t="shared" si="73"/>
        <v>5.8368995463320541</v>
      </c>
      <c r="DD132" s="1031">
        <f t="shared" si="73"/>
        <v>5.8368995463320541</v>
      </c>
      <c r="DE132" s="1031">
        <f t="shared" si="73"/>
        <v>5.8368995463320541</v>
      </c>
      <c r="DF132" s="1031">
        <f t="shared" si="73"/>
        <v>5.8368995463320541</v>
      </c>
      <c r="DG132" s="1031">
        <f t="shared" si="73"/>
        <v>5.8368995463320541</v>
      </c>
      <c r="DH132" s="1031">
        <f t="shared" si="73"/>
        <v>5.8368995463320541</v>
      </c>
      <c r="DI132" s="1031">
        <f t="shared" si="73"/>
        <v>5.8368995463320541</v>
      </c>
      <c r="DJ132" s="1031">
        <f t="shared" si="73"/>
        <v>5.8368995463320541</v>
      </c>
      <c r="DK132" s="1031">
        <f t="shared" si="73"/>
        <v>5.8368995463320541</v>
      </c>
      <c r="DL132" s="1031">
        <f t="shared" si="73"/>
        <v>5.8368995463320541</v>
      </c>
      <c r="DM132" s="1031">
        <f t="shared" si="73"/>
        <v>5.8368995463320541</v>
      </c>
      <c r="DN132" s="1031">
        <f t="shared" si="73"/>
        <v>5.8368995463320541</v>
      </c>
      <c r="DO132" s="1031">
        <f t="shared" si="73"/>
        <v>5.8368995463320541</v>
      </c>
      <c r="DP132" s="1031">
        <f t="shared" si="73"/>
        <v>5.8368995463320541</v>
      </c>
      <c r="DQ132" s="1031">
        <f t="shared" si="73"/>
        <v>5.8368995463320541</v>
      </c>
      <c r="DR132" s="1031">
        <f t="shared" si="73"/>
        <v>5.7957334776989438</v>
      </c>
      <c r="DS132" s="1031">
        <f t="shared" si="73"/>
        <v>0</v>
      </c>
      <c r="DT132" s="1031">
        <f t="shared" si="73"/>
        <v>0</v>
      </c>
      <c r="DU132" s="1031">
        <f t="shared" si="73"/>
        <v>0</v>
      </c>
      <c r="DV132" s="1031">
        <f t="shared" si="73"/>
        <v>0</v>
      </c>
      <c r="DW132" s="1031">
        <f t="shared" si="73"/>
        <v>0</v>
      </c>
      <c r="DX132" s="1031">
        <f t="shared" si="73"/>
        <v>0</v>
      </c>
      <c r="DY132" s="1031">
        <f t="shared" si="73"/>
        <v>0</v>
      </c>
      <c r="DZ132" s="1031">
        <f t="shared" si="73"/>
        <v>0</v>
      </c>
      <c r="EA132" s="1031">
        <f t="shared" si="73"/>
        <v>0</v>
      </c>
      <c r="EB132" s="1031">
        <f t="shared" si="73"/>
        <v>0</v>
      </c>
      <c r="EC132" s="1031">
        <f t="shared" ref="EC132:EH132" si="74" xml:space="preserve"> EC$129</f>
        <v>0</v>
      </c>
      <c r="ED132" s="1031">
        <f t="shared" si="74"/>
        <v>0</v>
      </c>
      <c r="EE132" s="1031">
        <f t="shared" si="74"/>
        <v>0</v>
      </c>
      <c r="EF132" s="1031">
        <f t="shared" si="74"/>
        <v>0</v>
      </c>
      <c r="EG132" s="1031">
        <f t="shared" si="74"/>
        <v>0</v>
      </c>
      <c r="EH132" s="1031">
        <f t="shared" si="74"/>
        <v>0</v>
      </c>
    </row>
    <row r="133" spans="2:138" s="836" customFormat="1" ht="15" customHeight="1" outlineLevel="1" x14ac:dyDescent="0.35">
      <c r="E133" s="1031" t="s">
        <v>105</v>
      </c>
      <c r="F133" s="1031"/>
      <c r="G133" s="840" t="s">
        <v>330</v>
      </c>
      <c r="H133" s="1031">
        <f xml:space="preserve"> SUM(J133:EH133)</f>
        <v>136.36042726212867</v>
      </c>
      <c r="I133" s="1031"/>
      <c r="J133" s="1031">
        <f xml:space="preserve"> $F131 * J132</f>
        <v>0</v>
      </c>
      <c r="K133" s="1031">
        <f t="shared" ref="K133:AO133" si="75" xml:space="preserve"> $F131 * K132</f>
        <v>0</v>
      </c>
      <c r="L133" s="1031">
        <f t="shared" si="75"/>
        <v>0</v>
      </c>
      <c r="M133" s="1031">
        <f t="shared" si="75"/>
        <v>0</v>
      </c>
      <c r="N133" s="1031">
        <f t="shared" si="75"/>
        <v>0</v>
      </c>
      <c r="O133" s="1031">
        <f t="shared" si="75"/>
        <v>2.8395845999999998E-3</v>
      </c>
      <c r="P133" s="1031">
        <f t="shared" si="75"/>
        <v>0.45962418167999997</v>
      </c>
      <c r="Q133" s="1031">
        <f t="shared" si="75"/>
        <v>0.67347162413999995</v>
      </c>
      <c r="R133" s="1031">
        <f t="shared" si="75"/>
        <v>1.2309766508519999</v>
      </c>
      <c r="S133" s="1031">
        <f t="shared" si="75"/>
        <v>1.3650529235277002</v>
      </c>
      <c r="T133" s="1031">
        <f t="shared" si="75"/>
        <v>1.3889099774101803</v>
      </c>
      <c r="U133" s="1031">
        <f t="shared" si="75"/>
        <v>1.4158256279442603</v>
      </c>
      <c r="V133" s="1031">
        <f t="shared" si="75"/>
        <v>1.6896616784783403</v>
      </c>
      <c r="W133" s="1031">
        <f t="shared" si="75"/>
        <v>1.9881897690124202</v>
      </c>
      <c r="X133" s="1031">
        <f t="shared" si="75"/>
        <v>2.3298731128497003</v>
      </c>
      <c r="Y133" s="1031">
        <f t="shared" si="75"/>
        <v>2.6535933293205001</v>
      </c>
      <c r="Z133" s="1031">
        <f t="shared" si="75"/>
        <v>3.0343441174203005</v>
      </c>
      <c r="AA133" s="1031">
        <f t="shared" si="75"/>
        <v>3.2504088856387807</v>
      </c>
      <c r="AB133" s="1031">
        <f t="shared" si="75"/>
        <v>2.5341873691765802</v>
      </c>
      <c r="AC133" s="1031">
        <f t="shared" si="75"/>
        <v>2.6008926094109897</v>
      </c>
      <c r="AD133" s="1031">
        <f t="shared" si="75"/>
        <v>2.6483008575107894</v>
      </c>
      <c r="AE133" s="1031">
        <f t="shared" si="75"/>
        <v>2.6957091056105895</v>
      </c>
      <c r="AF133" s="1031">
        <f t="shared" si="75"/>
        <v>2.7431173537103897</v>
      </c>
      <c r="AG133" s="1031">
        <f t="shared" si="75"/>
        <v>2.7905256018101894</v>
      </c>
      <c r="AH133" s="1031">
        <f t="shared" si="75"/>
        <v>2.8379338499099895</v>
      </c>
      <c r="AI133" s="1031">
        <f t="shared" si="75"/>
        <v>2.8853420980097897</v>
      </c>
      <c r="AJ133" s="1031">
        <f t="shared" si="75"/>
        <v>2.7779682933695895</v>
      </c>
      <c r="AK133" s="1031">
        <f t="shared" si="75"/>
        <v>1.0665254942093898</v>
      </c>
      <c r="AL133" s="1031">
        <f t="shared" si="75"/>
        <v>1.0506419183397697</v>
      </c>
      <c r="AM133" s="1031">
        <f t="shared" si="75"/>
        <v>1.0506419183397697</v>
      </c>
      <c r="AN133" s="1031">
        <f t="shared" si="75"/>
        <v>1.0506419183397697</v>
      </c>
      <c r="AO133" s="1031">
        <f t="shared" si="75"/>
        <v>1.0506419183397697</v>
      </c>
      <c r="AP133" s="1031">
        <f t="shared" ref="AP133:BU133" si="76" xml:space="preserve"> $F131 * AP132</f>
        <v>1.0506419183397697</v>
      </c>
      <c r="AQ133" s="1031">
        <f t="shared" si="76"/>
        <v>1.0506419183397697</v>
      </c>
      <c r="AR133" s="1031">
        <f t="shared" si="76"/>
        <v>1.0506419183397697</v>
      </c>
      <c r="AS133" s="1031">
        <f t="shared" si="76"/>
        <v>1.0506419183397697</v>
      </c>
      <c r="AT133" s="1031">
        <f t="shared" si="76"/>
        <v>1.0506419183397697</v>
      </c>
      <c r="AU133" s="1031">
        <f t="shared" si="76"/>
        <v>1.0506419183397697</v>
      </c>
      <c r="AV133" s="1031">
        <f t="shared" si="76"/>
        <v>1.0506419183397697</v>
      </c>
      <c r="AW133" s="1031">
        <f t="shared" si="76"/>
        <v>1.0506419183397697</v>
      </c>
      <c r="AX133" s="1031">
        <f t="shared" si="76"/>
        <v>1.0506419183397697</v>
      </c>
      <c r="AY133" s="1031">
        <f t="shared" si="76"/>
        <v>1.0506419183397697</v>
      </c>
      <c r="AZ133" s="1031">
        <f t="shared" si="76"/>
        <v>1.0506419183397697</v>
      </c>
      <c r="BA133" s="1031">
        <f t="shared" si="76"/>
        <v>1.0506419183397697</v>
      </c>
      <c r="BB133" s="1031">
        <f t="shared" si="76"/>
        <v>1.0506419183397697</v>
      </c>
      <c r="BC133" s="1031">
        <f t="shared" si="76"/>
        <v>1.0506419183397697</v>
      </c>
      <c r="BD133" s="1031">
        <f t="shared" si="76"/>
        <v>1.0506419183397697</v>
      </c>
      <c r="BE133" s="1031">
        <f t="shared" si="76"/>
        <v>1.0506419183397697</v>
      </c>
      <c r="BF133" s="1031">
        <f t="shared" si="76"/>
        <v>1.0506419183397697</v>
      </c>
      <c r="BG133" s="1031">
        <f t="shared" si="76"/>
        <v>1.0506419183397697</v>
      </c>
      <c r="BH133" s="1031">
        <f t="shared" si="76"/>
        <v>1.0506419183397697</v>
      </c>
      <c r="BI133" s="1031">
        <f t="shared" si="76"/>
        <v>1.0506419183397697</v>
      </c>
      <c r="BJ133" s="1031">
        <f t="shared" si="76"/>
        <v>1.0506419183397697</v>
      </c>
      <c r="BK133" s="1031">
        <f t="shared" si="76"/>
        <v>1.0506419183397697</v>
      </c>
      <c r="BL133" s="1031">
        <f t="shared" si="76"/>
        <v>1.0506419183397697</v>
      </c>
      <c r="BM133" s="1031">
        <f t="shared" si="76"/>
        <v>1.0506419183397697</v>
      </c>
      <c r="BN133" s="1031">
        <f t="shared" si="76"/>
        <v>1.0506419183397697</v>
      </c>
      <c r="BO133" s="1031">
        <f t="shared" si="76"/>
        <v>1.0506419183397697</v>
      </c>
      <c r="BP133" s="1031">
        <f t="shared" si="76"/>
        <v>1.0506419183397697</v>
      </c>
      <c r="BQ133" s="1031">
        <f t="shared" si="76"/>
        <v>1.0506419183397697</v>
      </c>
      <c r="BR133" s="1031">
        <f t="shared" si="76"/>
        <v>1.0506419183397697</v>
      </c>
      <c r="BS133" s="1031">
        <f t="shared" si="76"/>
        <v>1.0506419183397697</v>
      </c>
      <c r="BT133" s="1031">
        <f t="shared" si="76"/>
        <v>1.0506419183397697</v>
      </c>
      <c r="BU133" s="1031">
        <f t="shared" si="76"/>
        <v>1.0506419183397697</v>
      </c>
      <c r="BV133" s="1031">
        <f t="shared" ref="BV133:DA133" si="77" xml:space="preserve"> $F131 * BV132</f>
        <v>1.0506419183397697</v>
      </c>
      <c r="BW133" s="1031">
        <f t="shared" si="77"/>
        <v>1.0506419183397697</v>
      </c>
      <c r="BX133" s="1031">
        <f t="shared" si="77"/>
        <v>1.0506419183397697</v>
      </c>
      <c r="BY133" s="1031">
        <f t="shared" si="77"/>
        <v>1.0506419183397697</v>
      </c>
      <c r="BZ133" s="1031">
        <f t="shared" si="77"/>
        <v>1.0506419183397697</v>
      </c>
      <c r="CA133" s="1031">
        <f t="shared" si="77"/>
        <v>1.0506419183397697</v>
      </c>
      <c r="CB133" s="1031">
        <f t="shared" si="77"/>
        <v>1.0506419183397697</v>
      </c>
      <c r="CC133" s="1031">
        <f t="shared" si="77"/>
        <v>1.0506419183397697</v>
      </c>
      <c r="CD133" s="1031">
        <f t="shared" si="77"/>
        <v>1.0506419183397697</v>
      </c>
      <c r="CE133" s="1031">
        <f t="shared" si="77"/>
        <v>1.0506419183397697</v>
      </c>
      <c r="CF133" s="1031">
        <f t="shared" si="77"/>
        <v>1.0506419183397697</v>
      </c>
      <c r="CG133" s="1031">
        <f t="shared" si="77"/>
        <v>1.0506419183397697</v>
      </c>
      <c r="CH133" s="1031">
        <f t="shared" si="77"/>
        <v>1.0506419183397697</v>
      </c>
      <c r="CI133" s="1031">
        <f t="shared" si="77"/>
        <v>1.0506419183397697</v>
      </c>
      <c r="CJ133" s="1031">
        <f t="shared" si="77"/>
        <v>1.0506419183397697</v>
      </c>
      <c r="CK133" s="1031">
        <f t="shared" si="77"/>
        <v>1.0506419183397697</v>
      </c>
      <c r="CL133" s="1031">
        <f t="shared" si="77"/>
        <v>1.0506419183397697</v>
      </c>
      <c r="CM133" s="1031">
        <f t="shared" si="77"/>
        <v>1.0506419183397697</v>
      </c>
      <c r="CN133" s="1031">
        <f t="shared" si="77"/>
        <v>1.0506419183397697</v>
      </c>
      <c r="CO133" s="1031">
        <f t="shared" si="77"/>
        <v>1.0506419183397697</v>
      </c>
      <c r="CP133" s="1031">
        <f t="shared" si="77"/>
        <v>1.0506419183397697</v>
      </c>
      <c r="CQ133" s="1031">
        <f t="shared" si="77"/>
        <v>1.0506419183397697</v>
      </c>
      <c r="CR133" s="1031">
        <f t="shared" si="77"/>
        <v>1.0506419183397697</v>
      </c>
      <c r="CS133" s="1031">
        <f t="shared" si="77"/>
        <v>1.0506419183397697</v>
      </c>
      <c r="CT133" s="1031">
        <f t="shared" si="77"/>
        <v>1.0506419183397697</v>
      </c>
      <c r="CU133" s="1031">
        <f t="shared" si="77"/>
        <v>1.0506419183397697</v>
      </c>
      <c r="CV133" s="1031">
        <f t="shared" si="77"/>
        <v>1.0506419183397697</v>
      </c>
      <c r="CW133" s="1031">
        <f t="shared" si="77"/>
        <v>1.0506419183397697</v>
      </c>
      <c r="CX133" s="1031">
        <f t="shared" si="77"/>
        <v>1.0506419183397697</v>
      </c>
      <c r="CY133" s="1031">
        <f t="shared" si="77"/>
        <v>1.0506419183397697</v>
      </c>
      <c r="CZ133" s="1031">
        <f t="shared" si="77"/>
        <v>1.0506419183397697</v>
      </c>
      <c r="DA133" s="1031">
        <f t="shared" si="77"/>
        <v>1.0506419183397697</v>
      </c>
      <c r="DB133" s="1031">
        <f t="shared" ref="DB133:EG133" si="78" xml:space="preserve"> $F131 * DB132</f>
        <v>1.0506419183397697</v>
      </c>
      <c r="DC133" s="1031">
        <f t="shared" si="78"/>
        <v>1.0506419183397697</v>
      </c>
      <c r="DD133" s="1031">
        <f t="shared" si="78"/>
        <v>1.0506419183397697</v>
      </c>
      <c r="DE133" s="1031">
        <f t="shared" si="78"/>
        <v>1.0506419183397697</v>
      </c>
      <c r="DF133" s="1031">
        <f t="shared" si="78"/>
        <v>1.0506419183397697</v>
      </c>
      <c r="DG133" s="1031">
        <f t="shared" si="78"/>
        <v>1.0506419183397697</v>
      </c>
      <c r="DH133" s="1031">
        <f t="shared" si="78"/>
        <v>1.0506419183397697</v>
      </c>
      <c r="DI133" s="1031">
        <f t="shared" si="78"/>
        <v>1.0506419183397697</v>
      </c>
      <c r="DJ133" s="1031">
        <f t="shared" si="78"/>
        <v>1.0506419183397697</v>
      </c>
      <c r="DK133" s="1031">
        <f t="shared" si="78"/>
        <v>1.0506419183397697</v>
      </c>
      <c r="DL133" s="1031">
        <f t="shared" si="78"/>
        <v>1.0506419183397697</v>
      </c>
      <c r="DM133" s="1031">
        <f t="shared" si="78"/>
        <v>1.0506419183397697</v>
      </c>
      <c r="DN133" s="1031">
        <f t="shared" si="78"/>
        <v>1.0506419183397697</v>
      </c>
      <c r="DO133" s="1031">
        <f t="shared" si="78"/>
        <v>1.0506419183397697</v>
      </c>
      <c r="DP133" s="1031">
        <f t="shared" si="78"/>
        <v>1.0506419183397697</v>
      </c>
      <c r="DQ133" s="1031">
        <f t="shared" si="78"/>
        <v>1.0506419183397697</v>
      </c>
      <c r="DR133" s="1031">
        <f t="shared" si="78"/>
        <v>1.0432320259858099</v>
      </c>
      <c r="DS133" s="1031">
        <f t="shared" si="78"/>
        <v>0</v>
      </c>
      <c r="DT133" s="1031">
        <f t="shared" si="78"/>
        <v>0</v>
      </c>
      <c r="DU133" s="1031">
        <f t="shared" si="78"/>
        <v>0</v>
      </c>
      <c r="DV133" s="1031">
        <f t="shared" si="78"/>
        <v>0</v>
      </c>
      <c r="DW133" s="1031">
        <f t="shared" si="78"/>
        <v>0</v>
      </c>
      <c r="DX133" s="1031">
        <f t="shared" si="78"/>
        <v>0</v>
      </c>
      <c r="DY133" s="1031">
        <f t="shared" si="78"/>
        <v>0</v>
      </c>
      <c r="DZ133" s="1031">
        <f t="shared" si="78"/>
        <v>0</v>
      </c>
      <c r="EA133" s="1031">
        <f t="shared" si="78"/>
        <v>0</v>
      </c>
      <c r="EB133" s="1031">
        <f t="shared" si="78"/>
        <v>0</v>
      </c>
      <c r="EC133" s="1031">
        <f t="shared" si="78"/>
        <v>0</v>
      </c>
      <c r="ED133" s="1031">
        <f t="shared" si="78"/>
        <v>0</v>
      </c>
      <c r="EE133" s="1031">
        <f t="shared" si="78"/>
        <v>0</v>
      </c>
      <c r="EF133" s="1031">
        <f t="shared" si="78"/>
        <v>0</v>
      </c>
      <c r="EG133" s="1031">
        <f t="shared" si="78"/>
        <v>0</v>
      </c>
      <c r="EH133" s="1031">
        <f xml:space="preserve"> $F131 * EH132</f>
        <v>0</v>
      </c>
    </row>
    <row r="134" spans="2:138" s="836" customFormat="1" ht="15" customHeight="1" outlineLevel="1" x14ac:dyDescent="0.25">
      <c r="E134" s="840"/>
      <c r="G134" s="840"/>
      <c r="H134" s="850"/>
      <c r="I134" s="840"/>
      <c r="J134" s="1036"/>
      <c r="K134" s="1036"/>
      <c r="L134" s="1036"/>
      <c r="M134" s="1036"/>
      <c r="N134" s="1036"/>
      <c r="O134" s="1036"/>
      <c r="P134" s="1036"/>
      <c r="Q134" s="1036"/>
      <c r="R134" s="1036"/>
      <c r="S134" s="1036"/>
      <c r="T134" s="1036"/>
      <c r="U134" s="1036"/>
      <c r="V134" s="1036"/>
      <c r="W134" s="1036"/>
      <c r="X134" s="1036"/>
      <c r="Y134" s="1036"/>
      <c r="Z134" s="1036"/>
      <c r="AA134" s="1036"/>
      <c r="AB134" s="1036"/>
      <c r="AC134" s="1036"/>
      <c r="AD134" s="1036"/>
      <c r="AE134" s="1036"/>
      <c r="AF134" s="1036"/>
      <c r="AG134" s="1036"/>
      <c r="AH134" s="1036"/>
      <c r="AI134" s="1036"/>
      <c r="AJ134" s="1036"/>
      <c r="AK134" s="1036"/>
      <c r="AL134" s="1036"/>
      <c r="AM134" s="1036"/>
      <c r="AN134" s="1036"/>
      <c r="AO134" s="1036"/>
      <c r="AP134" s="1036"/>
      <c r="AQ134" s="1036"/>
      <c r="AR134" s="1036"/>
      <c r="AS134" s="1036"/>
      <c r="AT134" s="1036"/>
      <c r="AU134" s="1036"/>
      <c r="AV134" s="1036"/>
      <c r="AW134" s="1036"/>
      <c r="AX134" s="1036"/>
      <c r="AY134" s="1036"/>
      <c r="AZ134" s="1036"/>
      <c r="BA134" s="1036"/>
      <c r="BB134" s="1036"/>
      <c r="BC134" s="1036"/>
      <c r="BD134" s="1036"/>
      <c r="BE134" s="1036"/>
      <c r="BF134" s="1036"/>
      <c r="BG134" s="1036"/>
      <c r="BH134" s="1036"/>
      <c r="BI134" s="1036"/>
      <c r="BJ134" s="1036"/>
      <c r="BK134" s="1036"/>
      <c r="BL134" s="1036"/>
      <c r="BM134" s="1036"/>
      <c r="BN134" s="1036"/>
      <c r="BO134" s="1036"/>
      <c r="BP134" s="1036"/>
      <c r="BQ134" s="1036"/>
      <c r="BR134" s="1036"/>
      <c r="BS134" s="1036"/>
      <c r="BT134" s="1036"/>
      <c r="BU134" s="1036"/>
      <c r="BV134" s="1036"/>
      <c r="BW134" s="1036"/>
      <c r="BX134" s="1036"/>
      <c r="BY134" s="1036"/>
      <c r="BZ134" s="1036"/>
      <c r="CA134" s="1036"/>
      <c r="CB134" s="1036"/>
      <c r="CC134" s="1036"/>
      <c r="CD134" s="1036"/>
      <c r="CE134" s="1036"/>
      <c r="CF134" s="1036"/>
      <c r="CG134" s="1036"/>
      <c r="CH134" s="1036"/>
      <c r="CI134" s="1036"/>
      <c r="CJ134" s="1036"/>
      <c r="CK134" s="1036"/>
      <c r="CL134" s="1036"/>
      <c r="CM134" s="1036"/>
      <c r="CN134" s="1036"/>
      <c r="CO134" s="1036"/>
      <c r="CP134" s="1036"/>
      <c r="CQ134" s="1036"/>
      <c r="CR134" s="1036"/>
      <c r="CS134" s="1036"/>
      <c r="CT134" s="1036"/>
      <c r="CU134" s="1036"/>
      <c r="CV134" s="1036"/>
      <c r="CW134" s="1036"/>
      <c r="CX134" s="1036"/>
      <c r="CY134" s="1036"/>
      <c r="CZ134" s="1036"/>
      <c r="DA134" s="1036"/>
      <c r="DB134" s="1036"/>
      <c r="DC134" s="1036"/>
      <c r="DD134" s="1036"/>
      <c r="DE134" s="1036"/>
      <c r="DF134" s="1036"/>
      <c r="DG134" s="1036"/>
      <c r="DH134" s="1036"/>
      <c r="DI134" s="1036"/>
      <c r="DJ134" s="1036"/>
      <c r="DK134" s="1036"/>
      <c r="DL134" s="1036"/>
      <c r="DM134" s="1036"/>
      <c r="DN134" s="1036"/>
      <c r="DO134" s="1036"/>
      <c r="DP134" s="1036"/>
      <c r="DQ134" s="1036"/>
      <c r="DR134" s="1036"/>
      <c r="DS134" s="1036"/>
      <c r="DT134" s="1036"/>
      <c r="DU134" s="1036"/>
      <c r="DV134" s="1036"/>
      <c r="DW134" s="1036"/>
      <c r="DX134" s="1036"/>
      <c r="DY134" s="1036"/>
      <c r="DZ134" s="1036"/>
      <c r="EA134" s="1036"/>
      <c r="EB134" s="1036"/>
      <c r="EC134" s="1036"/>
      <c r="ED134" s="1036"/>
      <c r="EE134" s="1036"/>
      <c r="EF134" s="1036"/>
      <c r="EG134" s="1036"/>
      <c r="EH134" s="1036"/>
    </row>
    <row r="135" spans="2:138" s="951" customFormat="1" ht="15" customHeight="1" outlineLevel="1" x14ac:dyDescent="0.35">
      <c r="E135" s="864" t="str">
        <f t="shared" ref="E135:AJ135" si="79" xml:space="preserve"> E$129</f>
        <v>Total Opex ( excl GST )</v>
      </c>
      <c r="F135" s="864">
        <f t="shared" si="79"/>
        <v>0</v>
      </c>
      <c r="G135" s="864" t="str">
        <f t="shared" si="79"/>
        <v>INR Cr</v>
      </c>
      <c r="H135" s="864">
        <f t="shared" si="79"/>
        <v>757.55792923404806</v>
      </c>
      <c r="I135" s="864">
        <f t="shared" si="79"/>
        <v>0</v>
      </c>
      <c r="J135" s="864">
        <f t="shared" si="79"/>
        <v>0</v>
      </c>
      <c r="K135" s="864">
        <f t="shared" si="79"/>
        <v>0</v>
      </c>
      <c r="L135" s="864">
        <f t="shared" si="79"/>
        <v>0</v>
      </c>
      <c r="M135" s="864">
        <f t="shared" si="79"/>
        <v>0</v>
      </c>
      <c r="N135" s="864">
        <f t="shared" si="79"/>
        <v>0</v>
      </c>
      <c r="O135" s="864">
        <f t="shared" si="79"/>
        <v>1.577547E-2</v>
      </c>
      <c r="P135" s="864">
        <f t="shared" si="79"/>
        <v>2.5534676759999999</v>
      </c>
      <c r="Q135" s="864">
        <f t="shared" si="79"/>
        <v>3.7415090229999999</v>
      </c>
      <c r="R135" s="864">
        <f t="shared" si="79"/>
        <v>6.8387591713999996</v>
      </c>
      <c r="S135" s="864">
        <f t="shared" si="79"/>
        <v>7.5836273529316678</v>
      </c>
      <c r="T135" s="864">
        <f t="shared" si="79"/>
        <v>7.7161665411676683</v>
      </c>
      <c r="U135" s="864">
        <f t="shared" si="79"/>
        <v>7.865697933023668</v>
      </c>
      <c r="V135" s="864">
        <f t="shared" si="79"/>
        <v>9.3870093248796689</v>
      </c>
      <c r="W135" s="864">
        <f t="shared" si="79"/>
        <v>11.045498716735668</v>
      </c>
      <c r="X135" s="864">
        <f t="shared" si="79"/>
        <v>12.943739515831668</v>
      </c>
      <c r="Y135" s="864">
        <f t="shared" si="79"/>
        <v>14.742185162891667</v>
      </c>
      <c r="Z135" s="864">
        <f t="shared" si="79"/>
        <v>16.857467319001671</v>
      </c>
      <c r="AA135" s="864">
        <f t="shared" si="79"/>
        <v>18.05782714243767</v>
      </c>
      <c r="AB135" s="864">
        <f t="shared" si="79"/>
        <v>14.078818717647668</v>
      </c>
      <c r="AC135" s="864">
        <f t="shared" si="79"/>
        <v>14.449403385616609</v>
      </c>
      <c r="AD135" s="864">
        <f t="shared" si="79"/>
        <v>14.712782541726609</v>
      </c>
      <c r="AE135" s="864">
        <f t="shared" si="79"/>
        <v>14.976161697836609</v>
      </c>
      <c r="AF135" s="864">
        <f t="shared" si="79"/>
        <v>15.239540853946609</v>
      </c>
      <c r="AG135" s="864">
        <f t="shared" si="79"/>
        <v>15.502920010056609</v>
      </c>
      <c r="AH135" s="864">
        <f t="shared" si="79"/>
        <v>15.766299166166609</v>
      </c>
      <c r="AI135" s="864">
        <f t="shared" si="79"/>
        <v>16.029678322276609</v>
      </c>
      <c r="AJ135" s="864">
        <f t="shared" si="79"/>
        <v>15.433157185386609</v>
      </c>
      <c r="AK135" s="864">
        <f t="shared" ref="AK135:BP135" si="80" xml:space="preserve"> AK$129</f>
        <v>5.9251416344966108</v>
      </c>
      <c r="AL135" s="864">
        <f t="shared" si="80"/>
        <v>5.8368995463320541</v>
      </c>
      <c r="AM135" s="864">
        <f t="shared" si="80"/>
        <v>5.8368995463320541</v>
      </c>
      <c r="AN135" s="864">
        <f t="shared" si="80"/>
        <v>5.8368995463320541</v>
      </c>
      <c r="AO135" s="864">
        <f t="shared" si="80"/>
        <v>5.8368995463320541</v>
      </c>
      <c r="AP135" s="864">
        <f t="shared" si="80"/>
        <v>5.8368995463320541</v>
      </c>
      <c r="AQ135" s="864">
        <f t="shared" si="80"/>
        <v>5.8368995463320541</v>
      </c>
      <c r="AR135" s="864">
        <f t="shared" si="80"/>
        <v>5.8368995463320541</v>
      </c>
      <c r="AS135" s="864">
        <f t="shared" si="80"/>
        <v>5.8368995463320541</v>
      </c>
      <c r="AT135" s="864">
        <f t="shared" si="80"/>
        <v>5.8368995463320541</v>
      </c>
      <c r="AU135" s="864">
        <f t="shared" si="80"/>
        <v>5.8368995463320541</v>
      </c>
      <c r="AV135" s="864">
        <f t="shared" si="80"/>
        <v>5.8368995463320541</v>
      </c>
      <c r="AW135" s="864">
        <f t="shared" si="80"/>
        <v>5.8368995463320541</v>
      </c>
      <c r="AX135" s="864">
        <f t="shared" si="80"/>
        <v>5.8368995463320541</v>
      </c>
      <c r="AY135" s="864">
        <f t="shared" si="80"/>
        <v>5.8368995463320541</v>
      </c>
      <c r="AZ135" s="864">
        <f t="shared" si="80"/>
        <v>5.8368995463320541</v>
      </c>
      <c r="BA135" s="864">
        <f t="shared" si="80"/>
        <v>5.8368995463320541</v>
      </c>
      <c r="BB135" s="864">
        <f t="shared" si="80"/>
        <v>5.8368995463320541</v>
      </c>
      <c r="BC135" s="864">
        <f t="shared" si="80"/>
        <v>5.8368995463320541</v>
      </c>
      <c r="BD135" s="864">
        <f t="shared" si="80"/>
        <v>5.8368995463320541</v>
      </c>
      <c r="BE135" s="864">
        <f t="shared" si="80"/>
        <v>5.8368995463320541</v>
      </c>
      <c r="BF135" s="864">
        <f t="shared" si="80"/>
        <v>5.8368995463320541</v>
      </c>
      <c r="BG135" s="864">
        <f t="shared" si="80"/>
        <v>5.8368995463320541</v>
      </c>
      <c r="BH135" s="864">
        <f t="shared" si="80"/>
        <v>5.8368995463320541</v>
      </c>
      <c r="BI135" s="864">
        <f t="shared" si="80"/>
        <v>5.8368995463320541</v>
      </c>
      <c r="BJ135" s="864">
        <f t="shared" si="80"/>
        <v>5.8368995463320541</v>
      </c>
      <c r="BK135" s="864">
        <f t="shared" si="80"/>
        <v>5.8368995463320541</v>
      </c>
      <c r="BL135" s="864">
        <f t="shared" si="80"/>
        <v>5.8368995463320541</v>
      </c>
      <c r="BM135" s="864">
        <f t="shared" si="80"/>
        <v>5.8368995463320541</v>
      </c>
      <c r="BN135" s="864">
        <f t="shared" si="80"/>
        <v>5.8368995463320541</v>
      </c>
      <c r="BO135" s="864">
        <f t="shared" si="80"/>
        <v>5.8368995463320541</v>
      </c>
      <c r="BP135" s="864">
        <f t="shared" si="80"/>
        <v>5.8368995463320541</v>
      </c>
      <c r="BQ135" s="864">
        <f t="shared" ref="BQ135:EB135" si="81" xml:space="preserve"> BQ$129</f>
        <v>5.8368995463320541</v>
      </c>
      <c r="BR135" s="864">
        <f t="shared" si="81"/>
        <v>5.8368995463320541</v>
      </c>
      <c r="BS135" s="864">
        <f t="shared" si="81"/>
        <v>5.8368995463320541</v>
      </c>
      <c r="BT135" s="864">
        <f t="shared" si="81"/>
        <v>5.8368995463320541</v>
      </c>
      <c r="BU135" s="864">
        <f t="shared" si="81"/>
        <v>5.8368995463320541</v>
      </c>
      <c r="BV135" s="864">
        <f t="shared" si="81"/>
        <v>5.8368995463320541</v>
      </c>
      <c r="BW135" s="864">
        <f t="shared" si="81"/>
        <v>5.8368995463320541</v>
      </c>
      <c r="BX135" s="864">
        <f t="shared" si="81"/>
        <v>5.8368995463320541</v>
      </c>
      <c r="BY135" s="864">
        <f t="shared" si="81"/>
        <v>5.8368995463320541</v>
      </c>
      <c r="BZ135" s="864">
        <f t="shared" si="81"/>
        <v>5.8368995463320541</v>
      </c>
      <c r="CA135" s="864">
        <f t="shared" si="81"/>
        <v>5.8368995463320541</v>
      </c>
      <c r="CB135" s="864">
        <f t="shared" si="81"/>
        <v>5.8368995463320541</v>
      </c>
      <c r="CC135" s="864">
        <f t="shared" si="81"/>
        <v>5.8368995463320541</v>
      </c>
      <c r="CD135" s="864">
        <f t="shared" si="81"/>
        <v>5.8368995463320541</v>
      </c>
      <c r="CE135" s="864">
        <f t="shared" si="81"/>
        <v>5.8368995463320541</v>
      </c>
      <c r="CF135" s="864">
        <f t="shared" si="81"/>
        <v>5.8368995463320541</v>
      </c>
      <c r="CG135" s="864">
        <f t="shared" si="81"/>
        <v>5.8368995463320541</v>
      </c>
      <c r="CH135" s="864">
        <f t="shared" si="81"/>
        <v>5.8368995463320541</v>
      </c>
      <c r="CI135" s="864">
        <f t="shared" si="81"/>
        <v>5.8368995463320541</v>
      </c>
      <c r="CJ135" s="864">
        <f t="shared" si="81"/>
        <v>5.8368995463320541</v>
      </c>
      <c r="CK135" s="864">
        <f t="shared" si="81"/>
        <v>5.8368995463320541</v>
      </c>
      <c r="CL135" s="864">
        <f t="shared" si="81"/>
        <v>5.8368995463320541</v>
      </c>
      <c r="CM135" s="864">
        <f t="shared" si="81"/>
        <v>5.8368995463320541</v>
      </c>
      <c r="CN135" s="864">
        <f t="shared" si="81"/>
        <v>5.8368995463320541</v>
      </c>
      <c r="CO135" s="864">
        <f t="shared" si="81"/>
        <v>5.8368995463320541</v>
      </c>
      <c r="CP135" s="864">
        <f t="shared" si="81"/>
        <v>5.8368995463320541</v>
      </c>
      <c r="CQ135" s="864">
        <f t="shared" si="81"/>
        <v>5.8368995463320541</v>
      </c>
      <c r="CR135" s="864">
        <f t="shared" si="81"/>
        <v>5.8368995463320541</v>
      </c>
      <c r="CS135" s="864">
        <f t="shared" si="81"/>
        <v>5.8368995463320541</v>
      </c>
      <c r="CT135" s="864">
        <f t="shared" si="81"/>
        <v>5.8368995463320541</v>
      </c>
      <c r="CU135" s="864">
        <f t="shared" si="81"/>
        <v>5.8368995463320541</v>
      </c>
      <c r="CV135" s="864">
        <f t="shared" si="81"/>
        <v>5.8368995463320541</v>
      </c>
      <c r="CW135" s="864">
        <f t="shared" si="81"/>
        <v>5.8368995463320541</v>
      </c>
      <c r="CX135" s="864">
        <f t="shared" si="81"/>
        <v>5.8368995463320541</v>
      </c>
      <c r="CY135" s="864">
        <f t="shared" si="81"/>
        <v>5.8368995463320541</v>
      </c>
      <c r="CZ135" s="864">
        <f t="shared" si="81"/>
        <v>5.8368995463320541</v>
      </c>
      <c r="DA135" s="864">
        <f t="shared" si="81"/>
        <v>5.8368995463320541</v>
      </c>
      <c r="DB135" s="864">
        <f t="shared" si="81"/>
        <v>5.8368995463320541</v>
      </c>
      <c r="DC135" s="864">
        <f t="shared" si="81"/>
        <v>5.8368995463320541</v>
      </c>
      <c r="DD135" s="864">
        <f t="shared" si="81"/>
        <v>5.8368995463320541</v>
      </c>
      <c r="DE135" s="864">
        <f t="shared" si="81"/>
        <v>5.8368995463320541</v>
      </c>
      <c r="DF135" s="864">
        <f t="shared" si="81"/>
        <v>5.8368995463320541</v>
      </c>
      <c r="DG135" s="864">
        <f t="shared" si="81"/>
        <v>5.8368995463320541</v>
      </c>
      <c r="DH135" s="864">
        <f t="shared" si="81"/>
        <v>5.8368995463320541</v>
      </c>
      <c r="DI135" s="864">
        <f t="shared" si="81"/>
        <v>5.8368995463320541</v>
      </c>
      <c r="DJ135" s="864">
        <f t="shared" si="81"/>
        <v>5.8368995463320541</v>
      </c>
      <c r="DK135" s="864">
        <f t="shared" si="81"/>
        <v>5.8368995463320541</v>
      </c>
      <c r="DL135" s="864">
        <f t="shared" si="81"/>
        <v>5.8368995463320541</v>
      </c>
      <c r="DM135" s="864">
        <f t="shared" si="81"/>
        <v>5.8368995463320541</v>
      </c>
      <c r="DN135" s="864">
        <f t="shared" si="81"/>
        <v>5.8368995463320541</v>
      </c>
      <c r="DO135" s="864">
        <f t="shared" si="81"/>
        <v>5.8368995463320541</v>
      </c>
      <c r="DP135" s="864">
        <f t="shared" si="81"/>
        <v>5.8368995463320541</v>
      </c>
      <c r="DQ135" s="864">
        <f t="shared" si="81"/>
        <v>5.8368995463320541</v>
      </c>
      <c r="DR135" s="864">
        <f t="shared" si="81"/>
        <v>5.7957334776989438</v>
      </c>
      <c r="DS135" s="864">
        <f t="shared" si="81"/>
        <v>0</v>
      </c>
      <c r="DT135" s="864">
        <f t="shared" si="81"/>
        <v>0</v>
      </c>
      <c r="DU135" s="864">
        <f t="shared" si="81"/>
        <v>0</v>
      </c>
      <c r="DV135" s="864">
        <f t="shared" si="81"/>
        <v>0</v>
      </c>
      <c r="DW135" s="864">
        <f t="shared" si="81"/>
        <v>0</v>
      </c>
      <c r="DX135" s="864">
        <f t="shared" si="81"/>
        <v>0</v>
      </c>
      <c r="DY135" s="864">
        <f t="shared" si="81"/>
        <v>0</v>
      </c>
      <c r="DZ135" s="864">
        <f t="shared" si="81"/>
        <v>0</v>
      </c>
      <c r="EA135" s="864">
        <f t="shared" si="81"/>
        <v>0</v>
      </c>
      <c r="EB135" s="864">
        <f t="shared" si="81"/>
        <v>0</v>
      </c>
      <c r="EC135" s="864">
        <f t="shared" ref="EC135:EH135" si="82" xml:space="preserve"> EC$129</f>
        <v>0</v>
      </c>
      <c r="ED135" s="864">
        <f t="shared" si="82"/>
        <v>0</v>
      </c>
      <c r="EE135" s="864">
        <f t="shared" si="82"/>
        <v>0</v>
      </c>
      <c r="EF135" s="864">
        <f t="shared" si="82"/>
        <v>0</v>
      </c>
      <c r="EG135" s="864">
        <f t="shared" si="82"/>
        <v>0</v>
      </c>
      <c r="EH135" s="864">
        <f t="shared" si="82"/>
        <v>0</v>
      </c>
    </row>
    <row r="136" spans="2:138" s="951" customFormat="1" ht="15" customHeight="1" outlineLevel="1" x14ac:dyDescent="0.35">
      <c r="E136" s="864" t="str">
        <f t="shared" ref="E136:BP136" si="83" xml:space="preserve"> E$133</f>
        <v>GST on Opex</v>
      </c>
      <c r="F136" s="864">
        <f t="shared" si="83"/>
        <v>0</v>
      </c>
      <c r="G136" s="864" t="str">
        <f t="shared" si="83"/>
        <v>INR Cr</v>
      </c>
      <c r="H136" s="864">
        <f t="shared" si="83"/>
        <v>136.36042726212867</v>
      </c>
      <c r="I136" s="864">
        <f t="shared" si="83"/>
        <v>0</v>
      </c>
      <c r="J136" s="864">
        <f t="shared" si="83"/>
        <v>0</v>
      </c>
      <c r="K136" s="864">
        <f t="shared" si="83"/>
        <v>0</v>
      </c>
      <c r="L136" s="864">
        <f t="shared" si="83"/>
        <v>0</v>
      </c>
      <c r="M136" s="864">
        <f t="shared" si="83"/>
        <v>0</v>
      </c>
      <c r="N136" s="864">
        <f t="shared" si="83"/>
        <v>0</v>
      </c>
      <c r="O136" s="864">
        <f t="shared" si="83"/>
        <v>2.8395845999999998E-3</v>
      </c>
      <c r="P136" s="864">
        <f t="shared" si="83"/>
        <v>0.45962418167999997</v>
      </c>
      <c r="Q136" s="864">
        <f t="shared" si="83"/>
        <v>0.67347162413999995</v>
      </c>
      <c r="R136" s="864">
        <f t="shared" si="83"/>
        <v>1.2309766508519999</v>
      </c>
      <c r="S136" s="864">
        <f t="shared" si="83"/>
        <v>1.3650529235277002</v>
      </c>
      <c r="T136" s="864">
        <f t="shared" si="83"/>
        <v>1.3889099774101803</v>
      </c>
      <c r="U136" s="864">
        <f t="shared" si="83"/>
        <v>1.4158256279442603</v>
      </c>
      <c r="V136" s="864">
        <f t="shared" si="83"/>
        <v>1.6896616784783403</v>
      </c>
      <c r="W136" s="864">
        <f t="shared" si="83"/>
        <v>1.9881897690124202</v>
      </c>
      <c r="X136" s="864">
        <f t="shared" si="83"/>
        <v>2.3298731128497003</v>
      </c>
      <c r="Y136" s="864">
        <f t="shared" si="83"/>
        <v>2.6535933293205001</v>
      </c>
      <c r="Z136" s="864">
        <f t="shared" si="83"/>
        <v>3.0343441174203005</v>
      </c>
      <c r="AA136" s="864">
        <f t="shared" si="83"/>
        <v>3.2504088856387807</v>
      </c>
      <c r="AB136" s="864">
        <f t="shared" si="83"/>
        <v>2.5341873691765802</v>
      </c>
      <c r="AC136" s="864">
        <f t="shared" si="83"/>
        <v>2.6008926094109897</v>
      </c>
      <c r="AD136" s="864">
        <f t="shared" si="83"/>
        <v>2.6483008575107894</v>
      </c>
      <c r="AE136" s="864">
        <f t="shared" si="83"/>
        <v>2.6957091056105895</v>
      </c>
      <c r="AF136" s="864">
        <f t="shared" si="83"/>
        <v>2.7431173537103897</v>
      </c>
      <c r="AG136" s="864">
        <f t="shared" si="83"/>
        <v>2.7905256018101894</v>
      </c>
      <c r="AH136" s="864">
        <f t="shared" si="83"/>
        <v>2.8379338499099895</v>
      </c>
      <c r="AI136" s="864">
        <f t="shared" si="83"/>
        <v>2.8853420980097897</v>
      </c>
      <c r="AJ136" s="864">
        <f t="shared" si="83"/>
        <v>2.7779682933695895</v>
      </c>
      <c r="AK136" s="864">
        <f t="shared" si="83"/>
        <v>1.0665254942093898</v>
      </c>
      <c r="AL136" s="864">
        <f t="shared" si="83"/>
        <v>1.0506419183397697</v>
      </c>
      <c r="AM136" s="864">
        <f t="shared" si="83"/>
        <v>1.0506419183397697</v>
      </c>
      <c r="AN136" s="864">
        <f t="shared" si="83"/>
        <v>1.0506419183397697</v>
      </c>
      <c r="AO136" s="864">
        <f t="shared" si="83"/>
        <v>1.0506419183397697</v>
      </c>
      <c r="AP136" s="864">
        <f t="shared" si="83"/>
        <v>1.0506419183397697</v>
      </c>
      <c r="AQ136" s="864">
        <f t="shared" si="83"/>
        <v>1.0506419183397697</v>
      </c>
      <c r="AR136" s="864">
        <f t="shared" si="83"/>
        <v>1.0506419183397697</v>
      </c>
      <c r="AS136" s="864">
        <f t="shared" si="83"/>
        <v>1.0506419183397697</v>
      </c>
      <c r="AT136" s="864">
        <f t="shared" si="83"/>
        <v>1.0506419183397697</v>
      </c>
      <c r="AU136" s="864">
        <f t="shared" si="83"/>
        <v>1.0506419183397697</v>
      </c>
      <c r="AV136" s="864">
        <f t="shared" si="83"/>
        <v>1.0506419183397697</v>
      </c>
      <c r="AW136" s="864">
        <f t="shared" si="83"/>
        <v>1.0506419183397697</v>
      </c>
      <c r="AX136" s="864">
        <f t="shared" si="83"/>
        <v>1.0506419183397697</v>
      </c>
      <c r="AY136" s="864">
        <f t="shared" si="83"/>
        <v>1.0506419183397697</v>
      </c>
      <c r="AZ136" s="864">
        <f t="shared" si="83"/>
        <v>1.0506419183397697</v>
      </c>
      <c r="BA136" s="864">
        <f t="shared" si="83"/>
        <v>1.0506419183397697</v>
      </c>
      <c r="BB136" s="864">
        <f t="shared" si="83"/>
        <v>1.0506419183397697</v>
      </c>
      <c r="BC136" s="864">
        <f t="shared" si="83"/>
        <v>1.0506419183397697</v>
      </c>
      <c r="BD136" s="864">
        <f t="shared" si="83"/>
        <v>1.0506419183397697</v>
      </c>
      <c r="BE136" s="864">
        <f t="shared" si="83"/>
        <v>1.0506419183397697</v>
      </c>
      <c r="BF136" s="864">
        <f t="shared" si="83"/>
        <v>1.0506419183397697</v>
      </c>
      <c r="BG136" s="864">
        <f t="shared" si="83"/>
        <v>1.0506419183397697</v>
      </c>
      <c r="BH136" s="864">
        <f t="shared" si="83"/>
        <v>1.0506419183397697</v>
      </c>
      <c r="BI136" s="864">
        <f t="shared" si="83"/>
        <v>1.0506419183397697</v>
      </c>
      <c r="BJ136" s="864">
        <f t="shared" si="83"/>
        <v>1.0506419183397697</v>
      </c>
      <c r="BK136" s="864">
        <f t="shared" si="83"/>
        <v>1.0506419183397697</v>
      </c>
      <c r="BL136" s="864">
        <f t="shared" si="83"/>
        <v>1.0506419183397697</v>
      </c>
      <c r="BM136" s="864">
        <f t="shared" si="83"/>
        <v>1.0506419183397697</v>
      </c>
      <c r="BN136" s="864">
        <f t="shared" si="83"/>
        <v>1.0506419183397697</v>
      </c>
      <c r="BO136" s="864">
        <f t="shared" si="83"/>
        <v>1.0506419183397697</v>
      </c>
      <c r="BP136" s="864">
        <f t="shared" si="83"/>
        <v>1.0506419183397697</v>
      </c>
      <c r="BQ136" s="864">
        <f t="shared" ref="BQ136:EB136" si="84" xml:space="preserve"> BQ$133</f>
        <v>1.0506419183397697</v>
      </c>
      <c r="BR136" s="864">
        <f t="shared" si="84"/>
        <v>1.0506419183397697</v>
      </c>
      <c r="BS136" s="864">
        <f t="shared" si="84"/>
        <v>1.0506419183397697</v>
      </c>
      <c r="BT136" s="864">
        <f t="shared" si="84"/>
        <v>1.0506419183397697</v>
      </c>
      <c r="BU136" s="864">
        <f t="shared" si="84"/>
        <v>1.0506419183397697</v>
      </c>
      <c r="BV136" s="864">
        <f t="shared" si="84"/>
        <v>1.0506419183397697</v>
      </c>
      <c r="BW136" s="864">
        <f t="shared" si="84"/>
        <v>1.0506419183397697</v>
      </c>
      <c r="BX136" s="864">
        <f t="shared" si="84"/>
        <v>1.0506419183397697</v>
      </c>
      <c r="BY136" s="864">
        <f t="shared" si="84"/>
        <v>1.0506419183397697</v>
      </c>
      <c r="BZ136" s="864">
        <f t="shared" si="84"/>
        <v>1.0506419183397697</v>
      </c>
      <c r="CA136" s="864">
        <f t="shared" si="84"/>
        <v>1.0506419183397697</v>
      </c>
      <c r="CB136" s="864">
        <f t="shared" si="84"/>
        <v>1.0506419183397697</v>
      </c>
      <c r="CC136" s="864">
        <f t="shared" si="84"/>
        <v>1.0506419183397697</v>
      </c>
      <c r="CD136" s="864">
        <f t="shared" si="84"/>
        <v>1.0506419183397697</v>
      </c>
      <c r="CE136" s="864">
        <f t="shared" si="84"/>
        <v>1.0506419183397697</v>
      </c>
      <c r="CF136" s="864">
        <f t="shared" si="84"/>
        <v>1.0506419183397697</v>
      </c>
      <c r="CG136" s="864">
        <f t="shared" si="84"/>
        <v>1.0506419183397697</v>
      </c>
      <c r="CH136" s="864">
        <f t="shared" si="84"/>
        <v>1.0506419183397697</v>
      </c>
      <c r="CI136" s="864">
        <f t="shared" si="84"/>
        <v>1.0506419183397697</v>
      </c>
      <c r="CJ136" s="864">
        <f t="shared" si="84"/>
        <v>1.0506419183397697</v>
      </c>
      <c r="CK136" s="864">
        <f t="shared" si="84"/>
        <v>1.0506419183397697</v>
      </c>
      <c r="CL136" s="864">
        <f t="shared" si="84"/>
        <v>1.0506419183397697</v>
      </c>
      <c r="CM136" s="864">
        <f t="shared" si="84"/>
        <v>1.0506419183397697</v>
      </c>
      <c r="CN136" s="864">
        <f t="shared" si="84"/>
        <v>1.0506419183397697</v>
      </c>
      <c r="CO136" s="864">
        <f t="shared" si="84"/>
        <v>1.0506419183397697</v>
      </c>
      <c r="CP136" s="864">
        <f t="shared" si="84"/>
        <v>1.0506419183397697</v>
      </c>
      <c r="CQ136" s="864">
        <f t="shared" si="84"/>
        <v>1.0506419183397697</v>
      </c>
      <c r="CR136" s="864">
        <f t="shared" si="84"/>
        <v>1.0506419183397697</v>
      </c>
      <c r="CS136" s="864">
        <f t="shared" si="84"/>
        <v>1.0506419183397697</v>
      </c>
      <c r="CT136" s="864">
        <f t="shared" si="84"/>
        <v>1.0506419183397697</v>
      </c>
      <c r="CU136" s="864">
        <f t="shared" si="84"/>
        <v>1.0506419183397697</v>
      </c>
      <c r="CV136" s="864">
        <f t="shared" si="84"/>
        <v>1.0506419183397697</v>
      </c>
      <c r="CW136" s="864">
        <f t="shared" si="84"/>
        <v>1.0506419183397697</v>
      </c>
      <c r="CX136" s="864">
        <f t="shared" si="84"/>
        <v>1.0506419183397697</v>
      </c>
      <c r="CY136" s="864">
        <f t="shared" si="84"/>
        <v>1.0506419183397697</v>
      </c>
      <c r="CZ136" s="864">
        <f t="shared" si="84"/>
        <v>1.0506419183397697</v>
      </c>
      <c r="DA136" s="864">
        <f t="shared" si="84"/>
        <v>1.0506419183397697</v>
      </c>
      <c r="DB136" s="864">
        <f t="shared" si="84"/>
        <v>1.0506419183397697</v>
      </c>
      <c r="DC136" s="864">
        <f t="shared" si="84"/>
        <v>1.0506419183397697</v>
      </c>
      <c r="DD136" s="864">
        <f t="shared" si="84"/>
        <v>1.0506419183397697</v>
      </c>
      <c r="DE136" s="864">
        <f t="shared" si="84"/>
        <v>1.0506419183397697</v>
      </c>
      <c r="DF136" s="864">
        <f t="shared" si="84"/>
        <v>1.0506419183397697</v>
      </c>
      <c r="DG136" s="864">
        <f t="shared" si="84"/>
        <v>1.0506419183397697</v>
      </c>
      <c r="DH136" s="864">
        <f t="shared" si="84"/>
        <v>1.0506419183397697</v>
      </c>
      <c r="DI136" s="864">
        <f t="shared" si="84"/>
        <v>1.0506419183397697</v>
      </c>
      <c r="DJ136" s="864">
        <f t="shared" si="84"/>
        <v>1.0506419183397697</v>
      </c>
      <c r="DK136" s="864">
        <f t="shared" si="84"/>
        <v>1.0506419183397697</v>
      </c>
      <c r="DL136" s="864">
        <f t="shared" si="84"/>
        <v>1.0506419183397697</v>
      </c>
      <c r="DM136" s="864">
        <f t="shared" si="84"/>
        <v>1.0506419183397697</v>
      </c>
      <c r="DN136" s="864">
        <f t="shared" si="84"/>
        <v>1.0506419183397697</v>
      </c>
      <c r="DO136" s="864">
        <f t="shared" si="84"/>
        <v>1.0506419183397697</v>
      </c>
      <c r="DP136" s="864">
        <f t="shared" si="84"/>
        <v>1.0506419183397697</v>
      </c>
      <c r="DQ136" s="864">
        <f t="shared" si="84"/>
        <v>1.0506419183397697</v>
      </c>
      <c r="DR136" s="864">
        <f t="shared" si="84"/>
        <v>1.0432320259858099</v>
      </c>
      <c r="DS136" s="864">
        <f t="shared" si="84"/>
        <v>0</v>
      </c>
      <c r="DT136" s="864">
        <f t="shared" si="84"/>
        <v>0</v>
      </c>
      <c r="DU136" s="864">
        <f t="shared" si="84"/>
        <v>0</v>
      </c>
      <c r="DV136" s="864">
        <f t="shared" si="84"/>
        <v>0</v>
      </c>
      <c r="DW136" s="864">
        <f t="shared" si="84"/>
        <v>0</v>
      </c>
      <c r="DX136" s="864">
        <f t="shared" si="84"/>
        <v>0</v>
      </c>
      <c r="DY136" s="864">
        <f t="shared" si="84"/>
        <v>0</v>
      </c>
      <c r="DZ136" s="864">
        <f t="shared" si="84"/>
        <v>0</v>
      </c>
      <c r="EA136" s="864">
        <f t="shared" si="84"/>
        <v>0</v>
      </c>
      <c r="EB136" s="864">
        <f t="shared" si="84"/>
        <v>0</v>
      </c>
      <c r="EC136" s="864">
        <f t="shared" ref="EC136:EH136" si="85" xml:space="preserve"> EC$133</f>
        <v>0</v>
      </c>
      <c r="ED136" s="864">
        <f t="shared" si="85"/>
        <v>0</v>
      </c>
      <c r="EE136" s="864">
        <f t="shared" si="85"/>
        <v>0</v>
      </c>
      <c r="EF136" s="864">
        <f t="shared" si="85"/>
        <v>0</v>
      </c>
      <c r="EG136" s="864">
        <f t="shared" si="85"/>
        <v>0</v>
      </c>
      <c r="EH136" s="864">
        <f t="shared" si="85"/>
        <v>0</v>
      </c>
    </row>
    <row r="137" spans="2:138" s="946" customFormat="1" ht="15" customHeight="1" outlineLevel="1" x14ac:dyDescent="0.35">
      <c r="E137" s="1037" t="s">
        <v>106</v>
      </c>
      <c r="F137" s="1027"/>
      <c r="G137" s="1038" t="s">
        <v>330</v>
      </c>
      <c r="H137" s="1037">
        <f>SUM(J137:EF137)</f>
        <v>893.91835649617769</v>
      </c>
      <c r="I137" s="1038"/>
      <c r="J137" s="1037">
        <f xml:space="preserve"> J135 + J136</f>
        <v>0</v>
      </c>
      <c r="K137" s="1037">
        <f t="shared" ref="K137:BV137" si="86" xml:space="preserve"> K135 + K136</f>
        <v>0</v>
      </c>
      <c r="L137" s="1037">
        <f t="shared" si="86"/>
        <v>0</v>
      </c>
      <c r="M137" s="1037">
        <f t="shared" si="86"/>
        <v>0</v>
      </c>
      <c r="N137" s="1037">
        <f t="shared" si="86"/>
        <v>0</v>
      </c>
      <c r="O137" s="1037">
        <f t="shared" si="86"/>
        <v>1.86150546E-2</v>
      </c>
      <c r="P137" s="1037">
        <f t="shared" si="86"/>
        <v>3.0130918576800001</v>
      </c>
      <c r="Q137" s="1037">
        <f t="shared" si="86"/>
        <v>4.4149806471400002</v>
      </c>
      <c r="R137" s="1037">
        <f t="shared" si="86"/>
        <v>8.0697358222519995</v>
      </c>
      <c r="S137" s="1037">
        <f t="shared" si="86"/>
        <v>8.9486802764593687</v>
      </c>
      <c r="T137" s="1037">
        <f t="shared" si="86"/>
        <v>9.1050765185778495</v>
      </c>
      <c r="U137" s="1037">
        <f t="shared" si="86"/>
        <v>9.2815235609679281</v>
      </c>
      <c r="V137" s="1037">
        <f t="shared" si="86"/>
        <v>11.076671003358008</v>
      </c>
      <c r="W137" s="1037">
        <f t="shared" si="86"/>
        <v>13.033688485748089</v>
      </c>
      <c r="X137" s="1037">
        <f t="shared" si="86"/>
        <v>15.273612628681368</v>
      </c>
      <c r="Y137" s="1037">
        <f t="shared" si="86"/>
        <v>17.395778492212166</v>
      </c>
      <c r="Z137" s="1037">
        <f t="shared" si="86"/>
        <v>19.891811436421971</v>
      </c>
      <c r="AA137" s="1037">
        <f t="shared" si="86"/>
        <v>21.30823602807645</v>
      </c>
      <c r="AB137" s="1037">
        <f t="shared" si="86"/>
        <v>16.61300608682425</v>
      </c>
      <c r="AC137" s="1037">
        <f t="shared" si="86"/>
        <v>17.0502959950276</v>
      </c>
      <c r="AD137" s="1037">
        <f t="shared" si="86"/>
        <v>17.361083399237398</v>
      </c>
      <c r="AE137" s="1037">
        <f t="shared" si="86"/>
        <v>17.671870803447199</v>
      </c>
      <c r="AF137" s="1037">
        <f t="shared" si="86"/>
        <v>17.982658207657</v>
      </c>
      <c r="AG137" s="1037">
        <f t="shared" si="86"/>
        <v>18.293445611866797</v>
      </c>
      <c r="AH137" s="1037">
        <f t="shared" si="86"/>
        <v>18.604233016076599</v>
      </c>
      <c r="AI137" s="1037">
        <f t="shared" si="86"/>
        <v>18.9150204202864</v>
      </c>
      <c r="AJ137" s="1037">
        <f t="shared" si="86"/>
        <v>18.211125478756198</v>
      </c>
      <c r="AK137" s="1037">
        <f t="shared" si="86"/>
        <v>6.9916671287060002</v>
      </c>
      <c r="AL137" s="1037">
        <f t="shared" si="86"/>
        <v>6.8875414646718234</v>
      </c>
      <c r="AM137" s="1037">
        <f t="shared" si="86"/>
        <v>6.8875414646718234</v>
      </c>
      <c r="AN137" s="1037">
        <f t="shared" si="86"/>
        <v>6.8875414646718234</v>
      </c>
      <c r="AO137" s="1037">
        <f t="shared" si="86"/>
        <v>6.8875414646718234</v>
      </c>
      <c r="AP137" s="1037">
        <f t="shared" si="86"/>
        <v>6.8875414646718234</v>
      </c>
      <c r="AQ137" s="1037">
        <f t="shared" si="86"/>
        <v>6.8875414646718234</v>
      </c>
      <c r="AR137" s="1037">
        <f t="shared" si="86"/>
        <v>6.8875414646718234</v>
      </c>
      <c r="AS137" s="1037">
        <f t="shared" si="86"/>
        <v>6.8875414646718234</v>
      </c>
      <c r="AT137" s="1037">
        <f t="shared" si="86"/>
        <v>6.8875414646718234</v>
      </c>
      <c r="AU137" s="1037">
        <f t="shared" si="86"/>
        <v>6.8875414646718234</v>
      </c>
      <c r="AV137" s="1037">
        <f t="shared" si="86"/>
        <v>6.8875414646718234</v>
      </c>
      <c r="AW137" s="1037">
        <f t="shared" si="86"/>
        <v>6.8875414646718234</v>
      </c>
      <c r="AX137" s="1037">
        <f t="shared" si="86"/>
        <v>6.8875414646718234</v>
      </c>
      <c r="AY137" s="1037">
        <f t="shared" si="86"/>
        <v>6.8875414646718234</v>
      </c>
      <c r="AZ137" s="1037">
        <f t="shared" si="86"/>
        <v>6.8875414646718234</v>
      </c>
      <c r="BA137" s="1037">
        <f t="shared" si="86"/>
        <v>6.8875414646718234</v>
      </c>
      <c r="BB137" s="1037">
        <f t="shared" si="86"/>
        <v>6.8875414646718234</v>
      </c>
      <c r="BC137" s="1037">
        <f t="shared" si="86"/>
        <v>6.8875414646718234</v>
      </c>
      <c r="BD137" s="1037">
        <f t="shared" si="86"/>
        <v>6.8875414646718234</v>
      </c>
      <c r="BE137" s="1037">
        <f t="shared" si="86"/>
        <v>6.8875414646718234</v>
      </c>
      <c r="BF137" s="1037">
        <f t="shared" si="86"/>
        <v>6.8875414646718234</v>
      </c>
      <c r="BG137" s="1037">
        <f t="shared" si="86"/>
        <v>6.8875414646718234</v>
      </c>
      <c r="BH137" s="1037">
        <f t="shared" si="86"/>
        <v>6.8875414646718234</v>
      </c>
      <c r="BI137" s="1037">
        <f t="shared" si="86"/>
        <v>6.8875414646718234</v>
      </c>
      <c r="BJ137" s="1037">
        <f t="shared" si="86"/>
        <v>6.8875414646718234</v>
      </c>
      <c r="BK137" s="1037">
        <f t="shared" si="86"/>
        <v>6.8875414646718234</v>
      </c>
      <c r="BL137" s="1037">
        <f t="shared" si="86"/>
        <v>6.8875414646718234</v>
      </c>
      <c r="BM137" s="1037">
        <f t="shared" si="86"/>
        <v>6.8875414646718234</v>
      </c>
      <c r="BN137" s="1037">
        <f t="shared" si="86"/>
        <v>6.8875414646718234</v>
      </c>
      <c r="BO137" s="1037">
        <f t="shared" si="86"/>
        <v>6.8875414646718234</v>
      </c>
      <c r="BP137" s="1037">
        <f t="shared" si="86"/>
        <v>6.8875414646718234</v>
      </c>
      <c r="BQ137" s="1037">
        <f t="shared" si="86"/>
        <v>6.8875414646718234</v>
      </c>
      <c r="BR137" s="1037">
        <f t="shared" si="86"/>
        <v>6.8875414646718234</v>
      </c>
      <c r="BS137" s="1037">
        <f t="shared" si="86"/>
        <v>6.8875414646718234</v>
      </c>
      <c r="BT137" s="1037">
        <f t="shared" si="86"/>
        <v>6.8875414646718234</v>
      </c>
      <c r="BU137" s="1037">
        <f t="shared" si="86"/>
        <v>6.8875414646718234</v>
      </c>
      <c r="BV137" s="1037">
        <f t="shared" si="86"/>
        <v>6.8875414646718234</v>
      </c>
      <c r="BW137" s="1037">
        <f t="shared" ref="BW137:EH137" si="87" xml:space="preserve"> BW135 + BW136</f>
        <v>6.8875414646718234</v>
      </c>
      <c r="BX137" s="1037">
        <f t="shared" si="87"/>
        <v>6.8875414646718234</v>
      </c>
      <c r="BY137" s="1037">
        <f t="shared" si="87"/>
        <v>6.8875414646718234</v>
      </c>
      <c r="BZ137" s="1037">
        <f t="shared" si="87"/>
        <v>6.8875414646718234</v>
      </c>
      <c r="CA137" s="1037">
        <f t="shared" si="87"/>
        <v>6.8875414646718234</v>
      </c>
      <c r="CB137" s="1037">
        <f t="shared" si="87"/>
        <v>6.8875414646718234</v>
      </c>
      <c r="CC137" s="1037">
        <f t="shared" si="87"/>
        <v>6.8875414646718234</v>
      </c>
      <c r="CD137" s="1037">
        <f t="shared" si="87"/>
        <v>6.8875414646718234</v>
      </c>
      <c r="CE137" s="1037">
        <f t="shared" si="87"/>
        <v>6.8875414646718234</v>
      </c>
      <c r="CF137" s="1037">
        <f t="shared" si="87"/>
        <v>6.8875414646718234</v>
      </c>
      <c r="CG137" s="1037">
        <f t="shared" si="87"/>
        <v>6.8875414646718234</v>
      </c>
      <c r="CH137" s="1037">
        <f t="shared" si="87"/>
        <v>6.8875414646718234</v>
      </c>
      <c r="CI137" s="1037">
        <f t="shared" si="87"/>
        <v>6.8875414646718234</v>
      </c>
      <c r="CJ137" s="1037">
        <f t="shared" si="87"/>
        <v>6.8875414646718234</v>
      </c>
      <c r="CK137" s="1037">
        <f t="shared" si="87"/>
        <v>6.8875414646718234</v>
      </c>
      <c r="CL137" s="1037">
        <f t="shared" si="87"/>
        <v>6.8875414646718234</v>
      </c>
      <c r="CM137" s="1037">
        <f t="shared" si="87"/>
        <v>6.8875414646718234</v>
      </c>
      <c r="CN137" s="1037">
        <f t="shared" si="87"/>
        <v>6.8875414646718234</v>
      </c>
      <c r="CO137" s="1037">
        <f t="shared" si="87"/>
        <v>6.8875414646718234</v>
      </c>
      <c r="CP137" s="1037">
        <f t="shared" si="87"/>
        <v>6.8875414646718234</v>
      </c>
      <c r="CQ137" s="1037">
        <f t="shared" si="87"/>
        <v>6.8875414646718234</v>
      </c>
      <c r="CR137" s="1037">
        <f t="shared" si="87"/>
        <v>6.8875414646718234</v>
      </c>
      <c r="CS137" s="1037">
        <f t="shared" si="87"/>
        <v>6.8875414646718234</v>
      </c>
      <c r="CT137" s="1037">
        <f t="shared" si="87"/>
        <v>6.8875414646718234</v>
      </c>
      <c r="CU137" s="1037">
        <f t="shared" si="87"/>
        <v>6.8875414646718234</v>
      </c>
      <c r="CV137" s="1037">
        <f t="shared" si="87"/>
        <v>6.8875414646718234</v>
      </c>
      <c r="CW137" s="1037">
        <f t="shared" si="87"/>
        <v>6.8875414646718234</v>
      </c>
      <c r="CX137" s="1037">
        <f t="shared" si="87"/>
        <v>6.8875414646718234</v>
      </c>
      <c r="CY137" s="1037">
        <f t="shared" si="87"/>
        <v>6.8875414646718234</v>
      </c>
      <c r="CZ137" s="1037">
        <f t="shared" si="87"/>
        <v>6.8875414646718234</v>
      </c>
      <c r="DA137" s="1037">
        <f t="shared" si="87"/>
        <v>6.8875414646718234</v>
      </c>
      <c r="DB137" s="1037">
        <f t="shared" si="87"/>
        <v>6.8875414646718234</v>
      </c>
      <c r="DC137" s="1037">
        <f t="shared" si="87"/>
        <v>6.8875414646718234</v>
      </c>
      <c r="DD137" s="1037">
        <f t="shared" si="87"/>
        <v>6.8875414646718234</v>
      </c>
      <c r="DE137" s="1037">
        <f t="shared" si="87"/>
        <v>6.8875414646718234</v>
      </c>
      <c r="DF137" s="1037">
        <f t="shared" si="87"/>
        <v>6.8875414646718234</v>
      </c>
      <c r="DG137" s="1037">
        <f t="shared" si="87"/>
        <v>6.8875414646718234</v>
      </c>
      <c r="DH137" s="1037">
        <f t="shared" si="87"/>
        <v>6.8875414646718234</v>
      </c>
      <c r="DI137" s="1037">
        <f t="shared" si="87"/>
        <v>6.8875414646718234</v>
      </c>
      <c r="DJ137" s="1037">
        <f t="shared" si="87"/>
        <v>6.8875414646718234</v>
      </c>
      <c r="DK137" s="1037">
        <f t="shared" si="87"/>
        <v>6.8875414646718234</v>
      </c>
      <c r="DL137" s="1037">
        <f t="shared" si="87"/>
        <v>6.8875414646718234</v>
      </c>
      <c r="DM137" s="1037">
        <f t="shared" si="87"/>
        <v>6.8875414646718234</v>
      </c>
      <c r="DN137" s="1037">
        <f t="shared" si="87"/>
        <v>6.8875414646718234</v>
      </c>
      <c r="DO137" s="1037">
        <f t="shared" si="87"/>
        <v>6.8875414646718234</v>
      </c>
      <c r="DP137" s="1037">
        <f t="shared" si="87"/>
        <v>6.8875414646718234</v>
      </c>
      <c r="DQ137" s="1037">
        <f t="shared" si="87"/>
        <v>6.8875414646718234</v>
      </c>
      <c r="DR137" s="1037">
        <f t="shared" si="87"/>
        <v>6.8389655036847534</v>
      </c>
      <c r="DS137" s="1037">
        <f t="shared" si="87"/>
        <v>0</v>
      </c>
      <c r="DT137" s="1037">
        <f t="shared" si="87"/>
        <v>0</v>
      </c>
      <c r="DU137" s="1037">
        <f t="shared" si="87"/>
        <v>0</v>
      </c>
      <c r="DV137" s="1037">
        <f t="shared" si="87"/>
        <v>0</v>
      </c>
      <c r="DW137" s="1037">
        <f t="shared" si="87"/>
        <v>0</v>
      </c>
      <c r="DX137" s="1037">
        <f t="shared" si="87"/>
        <v>0</v>
      </c>
      <c r="DY137" s="1037">
        <f t="shared" si="87"/>
        <v>0</v>
      </c>
      <c r="DZ137" s="1037">
        <f t="shared" si="87"/>
        <v>0</v>
      </c>
      <c r="EA137" s="1037">
        <f t="shared" si="87"/>
        <v>0</v>
      </c>
      <c r="EB137" s="1037">
        <f t="shared" si="87"/>
        <v>0</v>
      </c>
      <c r="EC137" s="1037">
        <f t="shared" si="87"/>
        <v>0</v>
      </c>
      <c r="ED137" s="1037">
        <f t="shared" si="87"/>
        <v>0</v>
      </c>
      <c r="EE137" s="1037">
        <f t="shared" si="87"/>
        <v>0</v>
      </c>
      <c r="EF137" s="1037">
        <f t="shared" si="87"/>
        <v>0</v>
      </c>
      <c r="EG137" s="1037">
        <f t="shared" si="87"/>
        <v>0</v>
      </c>
      <c r="EH137" s="1037">
        <f t="shared" si="87"/>
        <v>0</v>
      </c>
    </row>
    <row r="138" spans="2:138" s="836" customFormat="1" ht="15" customHeight="1" outlineLevel="1" x14ac:dyDescent="0.35">
      <c r="I138" s="840"/>
    </row>
    <row r="139" spans="2:138" s="836" customFormat="1" ht="15" customHeight="1" outlineLevel="1" x14ac:dyDescent="0.35">
      <c r="B139" s="38" t="s">
        <v>107</v>
      </c>
      <c r="I139" s="840"/>
    </row>
    <row r="140" spans="2:138" s="146" customFormat="1" ht="15" customHeight="1" outlineLevel="1" x14ac:dyDescent="0.35">
      <c r="B140" s="38"/>
      <c r="E140" s="402" t="str">
        <f xml:space="preserve"> NTBA!E$124</f>
        <v>First Payment</v>
      </c>
      <c r="F140" s="408">
        <f xml:space="preserve"> NTBA!F$124</f>
        <v>0</v>
      </c>
      <c r="G140" s="402" t="str">
        <f xml:space="preserve"> NTBA!G$124</f>
        <v>months</v>
      </c>
      <c r="I140" s="942"/>
    </row>
    <row r="141" spans="2:138" s="146" customFormat="1" ht="15" customHeight="1" outlineLevel="1" x14ac:dyDescent="0.35">
      <c r="B141" s="38"/>
      <c r="E141" s="402" t="str">
        <f xml:space="preserve"> NTBA!E$125</f>
        <v>Second Payment</v>
      </c>
      <c r="F141" s="408">
        <f xml:space="preserve"> NTBA!F$125</f>
        <v>0</v>
      </c>
      <c r="G141" s="402" t="str">
        <f xml:space="preserve"> NTBA!G$125</f>
        <v>months</v>
      </c>
      <c r="I141" s="942"/>
    </row>
    <row r="142" spans="2:138" s="146" customFormat="1" ht="15" customHeight="1" outlineLevel="1" x14ac:dyDescent="0.35">
      <c r="B142" s="38"/>
      <c r="E142" s="402" t="str">
        <f xml:space="preserve"> NTBA!E$126</f>
        <v>Final Payment</v>
      </c>
      <c r="F142" s="408">
        <f xml:space="preserve"> NTBA!F$126</f>
        <v>0</v>
      </c>
      <c r="G142" s="402" t="str">
        <f xml:space="preserve"> NTBA!G$126</f>
        <v>months</v>
      </c>
      <c r="I142" s="942"/>
    </row>
    <row r="143" spans="2:138" s="146" customFormat="1" ht="15" customHeight="1" outlineLevel="1" x14ac:dyDescent="0.35">
      <c r="B143" s="38"/>
      <c r="I143" s="942"/>
    </row>
    <row r="144" spans="2:138" s="146" customFormat="1" ht="15" customHeight="1" outlineLevel="1" x14ac:dyDescent="0.35">
      <c r="B144" s="38"/>
      <c r="E144" s="402" t="str">
        <f xml:space="preserve"> NTBA!E$174</f>
        <v>First Payment</v>
      </c>
      <c r="F144" s="420">
        <f xml:space="preserve"> NTBA!F$174</f>
        <v>1</v>
      </c>
      <c r="G144" s="420" t="str">
        <f xml:space="preserve"> NTBA!G$174</f>
        <v>%</v>
      </c>
      <c r="I144" s="942"/>
    </row>
    <row r="145" spans="2:138" s="146" customFormat="1" ht="15" customHeight="1" outlineLevel="1" x14ac:dyDescent="0.35">
      <c r="B145" s="38"/>
      <c r="E145" s="402" t="str">
        <f xml:space="preserve"> NTBA!E$175</f>
        <v>Second Payment</v>
      </c>
      <c r="F145" s="420">
        <f xml:space="preserve"> NTBA!F$175</f>
        <v>0</v>
      </c>
      <c r="G145" s="420" t="str">
        <f xml:space="preserve"> NTBA!G$175</f>
        <v>%</v>
      </c>
      <c r="I145" s="942"/>
    </row>
    <row r="146" spans="2:138" s="146" customFormat="1" ht="15" customHeight="1" outlineLevel="1" x14ac:dyDescent="0.35">
      <c r="B146" s="38"/>
      <c r="E146" s="402" t="str">
        <f xml:space="preserve"> NTBA!E$176</f>
        <v>Final Payment</v>
      </c>
      <c r="F146" s="420">
        <f xml:space="preserve"> NTBA!F$176</f>
        <v>0</v>
      </c>
      <c r="G146" s="420" t="str">
        <f xml:space="preserve"> NTBA!G$176</f>
        <v>%</v>
      </c>
      <c r="I146" s="942"/>
    </row>
    <row r="147" spans="2:138" s="146" customFormat="1" ht="15" customHeight="1" outlineLevel="1" x14ac:dyDescent="0.35">
      <c r="B147" s="38"/>
      <c r="I147" s="942"/>
    </row>
    <row r="148" spans="2:138" s="146" customFormat="1" ht="15" customHeight="1" outlineLevel="1" x14ac:dyDescent="0.35">
      <c r="B148" s="38"/>
      <c r="E148" s="146" t="str">
        <f xml:space="preserve"> Time_M!E$9</f>
        <v>Model column counter</v>
      </c>
      <c r="F148" s="146">
        <f xml:space="preserve"> Time_M!F$9</f>
        <v>0</v>
      </c>
      <c r="G148" s="146" t="str">
        <f xml:space="preserve"> Time_M!G$9</f>
        <v>counter</v>
      </c>
      <c r="H148" s="146">
        <f xml:space="preserve"> Time_M!H$107</f>
        <v>0</v>
      </c>
      <c r="I148" s="146">
        <f xml:space="preserve"> Time_M!I$107</f>
        <v>0</v>
      </c>
      <c r="J148" s="591">
        <f xml:space="preserve"> Time_M!J$9</f>
        <v>1</v>
      </c>
      <c r="K148" s="591">
        <f xml:space="preserve"> Time_M!K$9</f>
        <v>2</v>
      </c>
      <c r="L148" s="591">
        <f xml:space="preserve"> Time_M!L$9</f>
        <v>3</v>
      </c>
      <c r="M148" s="591">
        <f xml:space="preserve"> Time_M!M$9</f>
        <v>4</v>
      </c>
      <c r="N148" s="591">
        <f xml:space="preserve"> Time_M!N$9</f>
        <v>5</v>
      </c>
      <c r="O148" s="591">
        <f xml:space="preserve"> Time_M!O$9</f>
        <v>6</v>
      </c>
      <c r="P148" s="591">
        <f xml:space="preserve"> Time_M!P$9</f>
        <v>7</v>
      </c>
      <c r="Q148" s="591">
        <f xml:space="preserve"> Time_M!Q$9</f>
        <v>8</v>
      </c>
      <c r="R148" s="591">
        <f xml:space="preserve"> Time_M!R$9</f>
        <v>9</v>
      </c>
      <c r="S148" s="591">
        <f xml:space="preserve"> Time_M!S$9</f>
        <v>10</v>
      </c>
      <c r="T148" s="591">
        <f xml:space="preserve"> Time_M!T$9</f>
        <v>11</v>
      </c>
      <c r="U148" s="591">
        <f xml:space="preserve"> Time_M!U$9</f>
        <v>12</v>
      </c>
      <c r="V148" s="591">
        <f xml:space="preserve"> Time_M!V$9</f>
        <v>13</v>
      </c>
      <c r="W148" s="591">
        <f xml:space="preserve"> Time_M!W$9</f>
        <v>14</v>
      </c>
      <c r="X148" s="591">
        <f xml:space="preserve"> Time_M!X$9</f>
        <v>15</v>
      </c>
      <c r="Y148" s="591">
        <f xml:space="preserve"> Time_M!Y$9</f>
        <v>16</v>
      </c>
      <c r="Z148" s="591">
        <f xml:space="preserve"> Time_M!Z$9</f>
        <v>17</v>
      </c>
      <c r="AA148" s="591">
        <f xml:space="preserve"> Time_M!AA$9</f>
        <v>18</v>
      </c>
      <c r="AB148" s="591">
        <f xml:space="preserve"> Time_M!AB$9</f>
        <v>19</v>
      </c>
      <c r="AC148" s="591">
        <f xml:space="preserve"> Time_M!AC$9</f>
        <v>20</v>
      </c>
      <c r="AD148" s="591">
        <f xml:space="preserve"> Time_M!AD$9</f>
        <v>21</v>
      </c>
      <c r="AE148" s="591">
        <f xml:space="preserve"> Time_M!AE$9</f>
        <v>22</v>
      </c>
      <c r="AF148" s="591">
        <f xml:space="preserve"> Time_M!AF$9</f>
        <v>23</v>
      </c>
      <c r="AG148" s="591">
        <f xml:space="preserve"> Time_M!AG$9</f>
        <v>24</v>
      </c>
      <c r="AH148" s="591">
        <f xml:space="preserve"> Time_M!AH$9</f>
        <v>25</v>
      </c>
      <c r="AI148" s="591">
        <f xml:space="preserve"> Time_M!AI$9</f>
        <v>26</v>
      </c>
      <c r="AJ148" s="591">
        <f xml:space="preserve"> Time_M!AJ$9</f>
        <v>27</v>
      </c>
      <c r="AK148" s="591">
        <f xml:space="preserve"> Time_M!AK$9</f>
        <v>28</v>
      </c>
      <c r="AL148" s="591">
        <f xml:space="preserve"> Time_M!AL$9</f>
        <v>29</v>
      </c>
      <c r="AM148" s="591">
        <f xml:space="preserve"> Time_M!AM$9</f>
        <v>30</v>
      </c>
      <c r="AN148" s="591">
        <f xml:space="preserve"> Time_M!AN$9</f>
        <v>31</v>
      </c>
      <c r="AO148" s="591">
        <f xml:space="preserve"> Time_M!AO$9</f>
        <v>32</v>
      </c>
      <c r="AP148" s="591">
        <f xml:space="preserve"> Time_M!AP$9</f>
        <v>33</v>
      </c>
      <c r="AQ148" s="591">
        <f xml:space="preserve"> Time_M!AQ$9</f>
        <v>34</v>
      </c>
      <c r="AR148" s="591">
        <f xml:space="preserve"> Time_M!AR$9</f>
        <v>35</v>
      </c>
      <c r="AS148" s="591">
        <f xml:space="preserve"> Time_M!AS$9</f>
        <v>36</v>
      </c>
      <c r="AT148" s="591">
        <f xml:space="preserve"> Time_M!AT$9</f>
        <v>37</v>
      </c>
      <c r="AU148" s="591">
        <f xml:space="preserve"> Time_M!AU$9</f>
        <v>38</v>
      </c>
      <c r="AV148" s="591">
        <f xml:space="preserve"> Time_M!AV$9</f>
        <v>39</v>
      </c>
      <c r="AW148" s="591">
        <f xml:space="preserve"> Time_M!AW$9</f>
        <v>40</v>
      </c>
      <c r="AX148" s="591">
        <f xml:space="preserve"> Time_M!AX$9</f>
        <v>41</v>
      </c>
      <c r="AY148" s="591">
        <f xml:space="preserve"> Time_M!AY$9</f>
        <v>42</v>
      </c>
      <c r="AZ148" s="591">
        <f xml:space="preserve"> Time_M!AZ$9</f>
        <v>43</v>
      </c>
      <c r="BA148" s="591">
        <f xml:space="preserve"> Time_M!BA$9</f>
        <v>44</v>
      </c>
      <c r="BB148" s="591">
        <f xml:space="preserve"> Time_M!BB$9</f>
        <v>45</v>
      </c>
      <c r="BC148" s="591">
        <f xml:space="preserve"> Time_M!BC$9</f>
        <v>46</v>
      </c>
      <c r="BD148" s="591">
        <f xml:space="preserve"> Time_M!BD$9</f>
        <v>47</v>
      </c>
      <c r="BE148" s="591">
        <f xml:space="preserve"> Time_M!BE$9</f>
        <v>48</v>
      </c>
      <c r="BF148" s="591">
        <f xml:space="preserve"> Time_M!BF$9</f>
        <v>49</v>
      </c>
      <c r="BG148" s="591">
        <f xml:space="preserve"> Time_M!BG$9</f>
        <v>50</v>
      </c>
      <c r="BH148" s="591">
        <f xml:space="preserve"> Time_M!BH$9</f>
        <v>51</v>
      </c>
      <c r="BI148" s="591">
        <f xml:space="preserve"> Time_M!BI$9</f>
        <v>52</v>
      </c>
      <c r="BJ148" s="591">
        <f xml:space="preserve"> Time_M!BJ$9</f>
        <v>53</v>
      </c>
      <c r="BK148" s="591">
        <f xml:space="preserve"> Time_M!BK$9</f>
        <v>54</v>
      </c>
      <c r="BL148" s="591">
        <f xml:space="preserve"> Time_M!BL$9</f>
        <v>55</v>
      </c>
      <c r="BM148" s="591">
        <f xml:space="preserve"> Time_M!BM$9</f>
        <v>56</v>
      </c>
      <c r="BN148" s="591">
        <f xml:space="preserve"> Time_M!BN$9</f>
        <v>57</v>
      </c>
      <c r="BO148" s="591">
        <f xml:space="preserve"> Time_M!BO$9</f>
        <v>58</v>
      </c>
      <c r="BP148" s="591">
        <f xml:space="preserve"> Time_M!BP$9</f>
        <v>59</v>
      </c>
      <c r="BQ148" s="591">
        <f xml:space="preserve"> Time_M!BQ$9</f>
        <v>60</v>
      </c>
      <c r="BR148" s="591">
        <f xml:space="preserve"> Time_M!BR$9</f>
        <v>61</v>
      </c>
      <c r="BS148" s="591">
        <f xml:space="preserve"> Time_M!BS$9</f>
        <v>62</v>
      </c>
      <c r="BT148" s="591">
        <f xml:space="preserve"> Time_M!BT$9</f>
        <v>63</v>
      </c>
      <c r="BU148" s="591">
        <f xml:space="preserve"> Time_M!BU$9</f>
        <v>64</v>
      </c>
      <c r="BV148" s="591">
        <f xml:space="preserve"> Time_M!BV$9</f>
        <v>65</v>
      </c>
      <c r="BW148" s="591">
        <f xml:space="preserve"> Time_M!BW$9</f>
        <v>66</v>
      </c>
      <c r="BX148" s="591">
        <f xml:space="preserve"> Time_M!BX$9</f>
        <v>67</v>
      </c>
      <c r="BY148" s="591">
        <f xml:space="preserve"> Time_M!BY$9</f>
        <v>68</v>
      </c>
      <c r="BZ148" s="591">
        <f xml:space="preserve"> Time_M!BZ$9</f>
        <v>69</v>
      </c>
      <c r="CA148" s="591">
        <f xml:space="preserve"> Time_M!CA$9</f>
        <v>70</v>
      </c>
      <c r="CB148" s="591">
        <f xml:space="preserve"> Time_M!CB$9</f>
        <v>71</v>
      </c>
      <c r="CC148" s="591">
        <f xml:space="preserve"> Time_M!CC$9</f>
        <v>72</v>
      </c>
      <c r="CD148" s="591">
        <f xml:space="preserve"> Time_M!CD$9</f>
        <v>73</v>
      </c>
      <c r="CE148" s="591">
        <f xml:space="preserve"> Time_M!CE$9</f>
        <v>74</v>
      </c>
      <c r="CF148" s="591">
        <f xml:space="preserve"> Time_M!CF$9</f>
        <v>75</v>
      </c>
      <c r="CG148" s="591">
        <f xml:space="preserve"> Time_M!CG$9</f>
        <v>76</v>
      </c>
      <c r="CH148" s="591">
        <f xml:space="preserve"> Time_M!CH$9</f>
        <v>77</v>
      </c>
      <c r="CI148" s="591">
        <f xml:space="preserve"> Time_M!CI$9</f>
        <v>78</v>
      </c>
      <c r="CJ148" s="591">
        <f xml:space="preserve"> Time_M!CJ$9</f>
        <v>79</v>
      </c>
      <c r="CK148" s="591">
        <f xml:space="preserve"> Time_M!CK$9</f>
        <v>80</v>
      </c>
      <c r="CL148" s="591">
        <f xml:space="preserve"> Time_M!CL$9</f>
        <v>81</v>
      </c>
      <c r="CM148" s="591">
        <f xml:space="preserve"> Time_M!CM$9</f>
        <v>82</v>
      </c>
      <c r="CN148" s="591">
        <f xml:space="preserve"> Time_M!CN$9</f>
        <v>83</v>
      </c>
      <c r="CO148" s="591">
        <f xml:space="preserve"> Time_M!CO$9</f>
        <v>84</v>
      </c>
      <c r="CP148" s="591">
        <f xml:space="preserve"> Time_M!CP$9</f>
        <v>85</v>
      </c>
      <c r="CQ148" s="591">
        <f xml:space="preserve"> Time_M!CQ$9</f>
        <v>86</v>
      </c>
      <c r="CR148" s="591">
        <f xml:space="preserve"> Time_M!CR$9</f>
        <v>87</v>
      </c>
      <c r="CS148" s="591">
        <f xml:space="preserve"> Time_M!CS$9</f>
        <v>88</v>
      </c>
      <c r="CT148" s="591">
        <f xml:space="preserve"> Time_M!CT$9</f>
        <v>89</v>
      </c>
      <c r="CU148" s="591">
        <f xml:space="preserve"> Time_M!CU$9</f>
        <v>90</v>
      </c>
      <c r="CV148" s="591">
        <f xml:space="preserve"> Time_M!CV$9</f>
        <v>91</v>
      </c>
      <c r="CW148" s="591">
        <f xml:space="preserve"> Time_M!CW$9</f>
        <v>92</v>
      </c>
      <c r="CX148" s="591">
        <f xml:space="preserve"> Time_M!CX$9</f>
        <v>93</v>
      </c>
      <c r="CY148" s="591">
        <f xml:space="preserve"> Time_M!CY$9</f>
        <v>94</v>
      </c>
      <c r="CZ148" s="591">
        <f xml:space="preserve"> Time_M!CZ$9</f>
        <v>95</v>
      </c>
      <c r="DA148" s="591">
        <f xml:space="preserve"> Time_M!DA$9</f>
        <v>96</v>
      </c>
      <c r="DB148" s="591">
        <f xml:space="preserve"> Time_M!DB$9</f>
        <v>97</v>
      </c>
      <c r="DC148" s="591">
        <f xml:space="preserve"> Time_M!DC$9</f>
        <v>98</v>
      </c>
      <c r="DD148" s="591">
        <f xml:space="preserve"> Time_M!DD$9</f>
        <v>99</v>
      </c>
      <c r="DE148" s="591">
        <f xml:space="preserve"> Time_M!DE$9</f>
        <v>100</v>
      </c>
      <c r="DF148" s="591">
        <f xml:space="preserve"> Time_M!DF$9</f>
        <v>101</v>
      </c>
      <c r="DG148" s="591">
        <f xml:space="preserve"> Time_M!DG$9</f>
        <v>102</v>
      </c>
      <c r="DH148" s="591">
        <f xml:space="preserve"> Time_M!DH$9</f>
        <v>103</v>
      </c>
      <c r="DI148" s="591">
        <f xml:space="preserve"> Time_M!DI$9</f>
        <v>104</v>
      </c>
      <c r="DJ148" s="591">
        <f xml:space="preserve"> Time_M!DJ$9</f>
        <v>105</v>
      </c>
      <c r="DK148" s="591">
        <f xml:space="preserve"> Time_M!DK$9</f>
        <v>106</v>
      </c>
      <c r="DL148" s="591">
        <f xml:space="preserve"> Time_M!DL$9</f>
        <v>107</v>
      </c>
      <c r="DM148" s="591">
        <f xml:space="preserve"> Time_M!DM$9</f>
        <v>108</v>
      </c>
      <c r="DN148" s="591">
        <f xml:space="preserve"> Time_M!DN$9</f>
        <v>109</v>
      </c>
      <c r="DO148" s="591">
        <f xml:space="preserve"> Time_M!DO$9</f>
        <v>110</v>
      </c>
      <c r="DP148" s="591">
        <f xml:space="preserve"> Time_M!DP$9</f>
        <v>111</v>
      </c>
      <c r="DQ148" s="591">
        <f xml:space="preserve"> Time_M!DQ$9</f>
        <v>112</v>
      </c>
      <c r="DR148" s="591">
        <f xml:space="preserve"> Time_M!DR$9</f>
        <v>113</v>
      </c>
      <c r="DS148" s="591">
        <f xml:space="preserve"> Time_M!DS$9</f>
        <v>114</v>
      </c>
      <c r="DT148" s="591">
        <f xml:space="preserve"> Time_M!DT$9</f>
        <v>115</v>
      </c>
      <c r="DU148" s="591">
        <f xml:space="preserve"> Time_M!DU$9</f>
        <v>116</v>
      </c>
      <c r="DV148" s="591">
        <f xml:space="preserve"> Time_M!DV$9</f>
        <v>117</v>
      </c>
      <c r="DW148" s="591">
        <f xml:space="preserve"> Time_M!DW$9</f>
        <v>118</v>
      </c>
      <c r="DX148" s="591">
        <f xml:space="preserve"> Time_M!DX$9</f>
        <v>119</v>
      </c>
      <c r="DY148" s="591">
        <f xml:space="preserve"> Time_M!DY$9</f>
        <v>120</v>
      </c>
      <c r="DZ148" s="591">
        <f xml:space="preserve"> Time_M!DZ$9</f>
        <v>121</v>
      </c>
      <c r="EA148" s="591">
        <f xml:space="preserve"> Time_M!EA$9</f>
        <v>122</v>
      </c>
      <c r="EB148" s="591">
        <f xml:space="preserve"> Time_M!EB$9</f>
        <v>123</v>
      </c>
      <c r="EC148" s="591">
        <f xml:space="preserve"> Time_M!EC$9</f>
        <v>124</v>
      </c>
      <c r="ED148" s="591">
        <f xml:space="preserve"> Time_M!ED$9</f>
        <v>125</v>
      </c>
      <c r="EE148" s="591">
        <f xml:space="preserve"> Time_M!EE$9</f>
        <v>126</v>
      </c>
      <c r="EF148" s="591">
        <f xml:space="preserve"> Time_M!EF$9</f>
        <v>127</v>
      </c>
      <c r="EG148" s="591">
        <f xml:space="preserve"> Time_M!EG$9</f>
        <v>128</v>
      </c>
      <c r="EH148" s="591">
        <f xml:space="preserve"> Time_M!EH$9</f>
        <v>129</v>
      </c>
    </row>
    <row r="149" spans="2:138" s="463" customFormat="1" ht="15" customHeight="1" outlineLevel="1" x14ac:dyDescent="0.35">
      <c r="B149" s="473"/>
      <c r="E149" s="463" t="str">
        <f t="shared" ref="E149:AJ149" si="88" xml:space="preserve"> E$129</f>
        <v>Total Opex ( excl GST )</v>
      </c>
      <c r="F149" s="463">
        <f t="shared" si="88"/>
        <v>0</v>
      </c>
      <c r="G149" s="463" t="str">
        <f t="shared" si="88"/>
        <v>INR Cr</v>
      </c>
      <c r="H149" s="463">
        <f t="shared" si="88"/>
        <v>757.55792923404806</v>
      </c>
      <c r="I149" s="463">
        <f t="shared" si="88"/>
        <v>0</v>
      </c>
      <c r="J149" s="463">
        <f t="shared" si="88"/>
        <v>0</v>
      </c>
      <c r="K149" s="463">
        <f t="shared" si="88"/>
        <v>0</v>
      </c>
      <c r="L149" s="463">
        <f t="shared" si="88"/>
        <v>0</v>
      </c>
      <c r="M149" s="463">
        <f t="shared" si="88"/>
        <v>0</v>
      </c>
      <c r="N149" s="463">
        <f t="shared" si="88"/>
        <v>0</v>
      </c>
      <c r="O149" s="463">
        <f t="shared" si="88"/>
        <v>1.577547E-2</v>
      </c>
      <c r="P149" s="463">
        <f t="shared" si="88"/>
        <v>2.5534676759999999</v>
      </c>
      <c r="Q149" s="463">
        <f t="shared" si="88"/>
        <v>3.7415090229999999</v>
      </c>
      <c r="R149" s="463">
        <f t="shared" si="88"/>
        <v>6.8387591713999996</v>
      </c>
      <c r="S149" s="463">
        <f t="shared" si="88"/>
        <v>7.5836273529316678</v>
      </c>
      <c r="T149" s="463">
        <f t="shared" si="88"/>
        <v>7.7161665411676683</v>
      </c>
      <c r="U149" s="463">
        <f t="shared" si="88"/>
        <v>7.865697933023668</v>
      </c>
      <c r="V149" s="463">
        <f t="shared" si="88"/>
        <v>9.3870093248796689</v>
      </c>
      <c r="W149" s="463">
        <f t="shared" si="88"/>
        <v>11.045498716735668</v>
      </c>
      <c r="X149" s="463">
        <f t="shared" si="88"/>
        <v>12.943739515831668</v>
      </c>
      <c r="Y149" s="463">
        <f t="shared" si="88"/>
        <v>14.742185162891667</v>
      </c>
      <c r="Z149" s="463">
        <f t="shared" si="88"/>
        <v>16.857467319001671</v>
      </c>
      <c r="AA149" s="463">
        <f t="shared" si="88"/>
        <v>18.05782714243767</v>
      </c>
      <c r="AB149" s="463">
        <f t="shared" si="88"/>
        <v>14.078818717647668</v>
      </c>
      <c r="AC149" s="463">
        <f t="shared" si="88"/>
        <v>14.449403385616609</v>
      </c>
      <c r="AD149" s="463">
        <f t="shared" si="88"/>
        <v>14.712782541726609</v>
      </c>
      <c r="AE149" s="463">
        <f t="shared" si="88"/>
        <v>14.976161697836609</v>
      </c>
      <c r="AF149" s="463">
        <f t="shared" si="88"/>
        <v>15.239540853946609</v>
      </c>
      <c r="AG149" s="463">
        <f t="shared" si="88"/>
        <v>15.502920010056609</v>
      </c>
      <c r="AH149" s="463">
        <f t="shared" si="88"/>
        <v>15.766299166166609</v>
      </c>
      <c r="AI149" s="463">
        <f t="shared" si="88"/>
        <v>16.029678322276609</v>
      </c>
      <c r="AJ149" s="463">
        <f t="shared" si="88"/>
        <v>15.433157185386609</v>
      </c>
      <c r="AK149" s="463">
        <f t="shared" ref="AK149:BP149" si="89" xml:space="preserve"> AK$129</f>
        <v>5.9251416344966108</v>
      </c>
      <c r="AL149" s="463">
        <f t="shared" si="89"/>
        <v>5.8368995463320541</v>
      </c>
      <c r="AM149" s="463">
        <f t="shared" si="89"/>
        <v>5.8368995463320541</v>
      </c>
      <c r="AN149" s="463">
        <f t="shared" si="89"/>
        <v>5.8368995463320541</v>
      </c>
      <c r="AO149" s="463">
        <f t="shared" si="89"/>
        <v>5.8368995463320541</v>
      </c>
      <c r="AP149" s="463">
        <f t="shared" si="89"/>
        <v>5.8368995463320541</v>
      </c>
      <c r="AQ149" s="463">
        <f t="shared" si="89"/>
        <v>5.8368995463320541</v>
      </c>
      <c r="AR149" s="463">
        <f t="shared" si="89"/>
        <v>5.8368995463320541</v>
      </c>
      <c r="AS149" s="463">
        <f t="shared" si="89"/>
        <v>5.8368995463320541</v>
      </c>
      <c r="AT149" s="463">
        <f t="shared" si="89"/>
        <v>5.8368995463320541</v>
      </c>
      <c r="AU149" s="463">
        <f t="shared" si="89"/>
        <v>5.8368995463320541</v>
      </c>
      <c r="AV149" s="463">
        <f t="shared" si="89"/>
        <v>5.8368995463320541</v>
      </c>
      <c r="AW149" s="463">
        <f t="shared" si="89"/>
        <v>5.8368995463320541</v>
      </c>
      <c r="AX149" s="463">
        <f t="shared" si="89"/>
        <v>5.8368995463320541</v>
      </c>
      <c r="AY149" s="463">
        <f t="shared" si="89"/>
        <v>5.8368995463320541</v>
      </c>
      <c r="AZ149" s="463">
        <f t="shared" si="89"/>
        <v>5.8368995463320541</v>
      </c>
      <c r="BA149" s="463">
        <f t="shared" si="89"/>
        <v>5.8368995463320541</v>
      </c>
      <c r="BB149" s="463">
        <f t="shared" si="89"/>
        <v>5.8368995463320541</v>
      </c>
      <c r="BC149" s="463">
        <f t="shared" si="89"/>
        <v>5.8368995463320541</v>
      </c>
      <c r="BD149" s="463">
        <f t="shared" si="89"/>
        <v>5.8368995463320541</v>
      </c>
      <c r="BE149" s="463">
        <f t="shared" si="89"/>
        <v>5.8368995463320541</v>
      </c>
      <c r="BF149" s="463">
        <f t="shared" si="89"/>
        <v>5.8368995463320541</v>
      </c>
      <c r="BG149" s="463">
        <f t="shared" si="89"/>
        <v>5.8368995463320541</v>
      </c>
      <c r="BH149" s="463">
        <f t="shared" si="89"/>
        <v>5.8368995463320541</v>
      </c>
      <c r="BI149" s="463">
        <f t="shared" si="89"/>
        <v>5.8368995463320541</v>
      </c>
      <c r="BJ149" s="463">
        <f t="shared" si="89"/>
        <v>5.8368995463320541</v>
      </c>
      <c r="BK149" s="463">
        <f t="shared" si="89"/>
        <v>5.8368995463320541</v>
      </c>
      <c r="BL149" s="463">
        <f t="shared" si="89"/>
        <v>5.8368995463320541</v>
      </c>
      <c r="BM149" s="463">
        <f t="shared" si="89"/>
        <v>5.8368995463320541</v>
      </c>
      <c r="BN149" s="463">
        <f t="shared" si="89"/>
        <v>5.8368995463320541</v>
      </c>
      <c r="BO149" s="463">
        <f t="shared" si="89"/>
        <v>5.8368995463320541</v>
      </c>
      <c r="BP149" s="463">
        <f t="shared" si="89"/>
        <v>5.8368995463320541</v>
      </c>
      <c r="BQ149" s="463">
        <f t="shared" ref="BQ149:CV149" si="90" xml:space="preserve"> BQ$129</f>
        <v>5.8368995463320541</v>
      </c>
      <c r="BR149" s="463">
        <f t="shared" si="90"/>
        <v>5.8368995463320541</v>
      </c>
      <c r="BS149" s="463">
        <f t="shared" si="90"/>
        <v>5.8368995463320541</v>
      </c>
      <c r="BT149" s="463">
        <f t="shared" si="90"/>
        <v>5.8368995463320541</v>
      </c>
      <c r="BU149" s="463">
        <f t="shared" si="90"/>
        <v>5.8368995463320541</v>
      </c>
      <c r="BV149" s="463">
        <f t="shared" si="90"/>
        <v>5.8368995463320541</v>
      </c>
      <c r="BW149" s="463">
        <f t="shared" si="90"/>
        <v>5.8368995463320541</v>
      </c>
      <c r="BX149" s="463">
        <f t="shared" si="90"/>
        <v>5.8368995463320541</v>
      </c>
      <c r="BY149" s="463">
        <f t="shared" si="90"/>
        <v>5.8368995463320541</v>
      </c>
      <c r="BZ149" s="463">
        <f t="shared" si="90"/>
        <v>5.8368995463320541</v>
      </c>
      <c r="CA149" s="463">
        <f t="shared" si="90"/>
        <v>5.8368995463320541</v>
      </c>
      <c r="CB149" s="463">
        <f t="shared" si="90"/>
        <v>5.8368995463320541</v>
      </c>
      <c r="CC149" s="463">
        <f t="shared" si="90"/>
        <v>5.8368995463320541</v>
      </c>
      <c r="CD149" s="463">
        <f t="shared" si="90"/>
        <v>5.8368995463320541</v>
      </c>
      <c r="CE149" s="463">
        <f t="shared" si="90"/>
        <v>5.8368995463320541</v>
      </c>
      <c r="CF149" s="463">
        <f t="shared" si="90"/>
        <v>5.8368995463320541</v>
      </c>
      <c r="CG149" s="463">
        <f t="shared" si="90"/>
        <v>5.8368995463320541</v>
      </c>
      <c r="CH149" s="463">
        <f t="shared" si="90"/>
        <v>5.8368995463320541</v>
      </c>
      <c r="CI149" s="463">
        <f t="shared" si="90"/>
        <v>5.8368995463320541</v>
      </c>
      <c r="CJ149" s="463">
        <f t="shared" si="90"/>
        <v>5.8368995463320541</v>
      </c>
      <c r="CK149" s="463">
        <f t="shared" si="90"/>
        <v>5.8368995463320541</v>
      </c>
      <c r="CL149" s="463">
        <f t="shared" si="90"/>
        <v>5.8368995463320541</v>
      </c>
      <c r="CM149" s="463">
        <f t="shared" si="90"/>
        <v>5.8368995463320541</v>
      </c>
      <c r="CN149" s="463">
        <f t="shared" si="90"/>
        <v>5.8368995463320541</v>
      </c>
      <c r="CO149" s="463">
        <f t="shared" si="90"/>
        <v>5.8368995463320541</v>
      </c>
      <c r="CP149" s="463">
        <f t="shared" si="90"/>
        <v>5.8368995463320541</v>
      </c>
      <c r="CQ149" s="463">
        <f t="shared" si="90"/>
        <v>5.8368995463320541</v>
      </c>
      <c r="CR149" s="463">
        <f t="shared" si="90"/>
        <v>5.8368995463320541</v>
      </c>
      <c r="CS149" s="463">
        <f t="shared" si="90"/>
        <v>5.8368995463320541</v>
      </c>
      <c r="CT149" s="463">
        <f t="shared" si="90"/>
        <v>5.8368995463320541</v>
      </c>
      <c r="CU149" s="463">
        <f t="shared" si="90"/>
        <v>5.8368995463320541</v>
      </c>
      <c r="CV149" s="463">
        <f t="shared" si="90"/>
        <v>5.8368995463320541</v>
      </c>
      <c r="CW149" s="463">
        <f t="shared" ref="CW149:EB149" si="91" xml:space="preserve"> CW$129</f>
        <v>5.8368995463320541</v>
      </c>
      <c r="CX149" s="463">
        <f t="shared" si="91"/>
        <v>5.8368995463320541</v>
      </c>
      <c r="CY149" s="463">
        <f t="shared" si="91"/>
        <v>5.8368995463320541</v>
      </c>
      <c r="CZ149" s="463">
        <f t="shared" si="91"/>
        <v>5.8368995463320541</v>
      </c>
      <c r="DA149" s="463">
        <f t="shared" si="91"/>
        <v>5.8368995463320541</v>
      </c>
      <c r="DB149" s="463">
        <f t="shared" si="91"/>
        <v>5.8368995463320541</v>
      </c>
      <c r="DC149" s="463">
        <f t="shared" si="91"/>
        <v>5.8368995463320541</v>
      </c>
      <c r="DD149" s="463">
        <f t="shared" si="91"/>
        <v>5.8368995463320541</v>
      </c>
      <c r="DE149" s="463">
        <f t="shared" si="91"/>
        <v>5.8368995463320541</v>
      </c>
      <c r="DF149" s="463">
        <f t="shared" si="91"/>
        <v>5.8368995463320541</v>
      </c>
      <c r="DG149" s="463">
        <f t="shared" si="91"/>
        <v>5.8368995463320541</v>
      </c>
      <c r="DH149" s="463">
        <f t="shared" si="91"/>
        <v>5.8368995463320541</v>
      </c>
      <c r="DI149" s="463">
        <f t="shared" si="91"/>
        <v>5.8368995463320541</v>
      </c>
      <c r="DJ149" s="463">
        <f t="shared" si="91"/>
        <v>5.8368995463320541</v>
      </c>
      <c r="DK149" s="463">
        <f t="shared" si="91"/>
        <v>5.8368995463320541</v>
      </c>
      <c r="DL149" s="463">
        <f t="shared" si="91"/>
        <v>5.8368995463320541</v>
      </c>
      <c r="DM149" s="463">
        <f t="shared" si="91"/>
        <v>5.8368995463320541</v>
      </c>
      <c r="DN149" s="463">
        <f t="shared" si="91"/>
        <v>5.8368995463320541</v>
      </c>
      <c r="DO149" s="463">
        <f t="shared" si="91"/>
        <v>5.8368995463320541</v>
      </c>
      <c r="DP149" s="463">
        <f xml:space="preserve"> DP$129</f>
        <v>5.8368995463320541</v>
      </c>
      <c r="DQ149" s="463">
        <f t="shared" si="91"/>
        <v>5.8368995463320541</v>
      </c>
      <c r="DR149" s="463">
        <f t="shared" si="91"/>
        <v>5.7957334776989438</v>
      </c>
      <c r="DS149" s="463">
        <f t="shared" si="91"/>
        <v>0</v>
      </c>
      <c r="DT149" s="463">
        <f t="shared" si="91"/>
        <v>0</v>
      </c>
      <c r="DU149" s="463">
        <f t="shared" si="91"/>
        <v>0</v>
      </c>
      <c r="DV149" s="463">
        <f t="shared" si="91"/>
        <v>0</v>
      </c>
      <c r="DW149" s="463">
        <f t="shared" si="91"/>
        <v>0</v>
      </c>
      <c r="DX149" s="463">
        <f t="shared" si="91"/>
        <v>0</v>
      </c>
      <c r="DY149" s="463">
        <f t="shared" si="91"/>
        <v>0</v>
      </c>
      <c r="DZ149" s="463">
        <f t="shared" si="91"/>
        <v>0</v>
      </c>
      <c r="EA149" s="463">
        <f t="shared" si="91"/>
        <v>0</v>
      </c>
      <c r="EB149" s="463">
        <f t="shared" si="91"/>
        <v>0</v>
      </c>
      <c r="EC149" s="463">
        <f t="shared" ref="EC149:EH149" si="92" xml:space="preserve"> EC$129</f>
        <v>0</v>
      </c>
      <c r="ED149" s="463">
        <f t="shared" si="92"/>
        <v>0</v>
      </c>
      <c r="EE149" s="463">
        <f t="shared" si="92"/>
        <v>0</v>
      </c>
      <c r="EF149" s="463">
        <f t="shared" si="92"/>
        <v>0</v>
      </c>
      <c r="EG149" s="463">
        <f t="shared" si="92"/>
        <v>0</v>
      </c>
      <c r="EH149" s="463">
        <f t="shared" si="92"/>
        <v>0</v>
      </c>
    </row>
    <row r="150" spans="2:138" s="463" customFormat="1" ht="15" customHeight="1" outlineLevel="1" x14ac:dyDescent="0.35">
      <c r="B150" s="473"/>
    </row>
    <row r="151" spans="2:138" s="1031" customFormat="1" ht="15" customHeight="1" outlineLevel="1" x14ac:dyDescent="0.35">
      <c r="E151" s="1039" t="s">
        <v>57</v>
      </c>
      <c r="G151" s="1031" t="s">
        <v>330</v>
      </c>
      <c r="H151" s="1031">
        <f>SUM(J151:EH151)</f>
        <v>757.55792923404806</v>
      </c>
      <c r="I151" s="873"/>
      <c r="J151" s="1031">
        <f>_xlfn.IFNA( INDEX($J$149:$EH$149, , MATCH(J$148 - $F140, $J$148:$EH$148,)),) * $F144</f>
        <v>0</v>
      </c>
      <c r="K151" s="1031">
        <f t="shared" ref="K151:BV151" si="93">_xlfn.IFNA( INDEX($J$149:$EH$149, , MATCH(K$148 - $F140, $J$148:$EH$148,)),) * $F144</f>
        <v>0</v>
      </c>
      <c r="L151" s="1031">
        <f t="shared" si="93"/>
        <v>0</v>
      </c>
      <c r="M151" s="1031">
        <f t="shared" si="93"/>
        <v>0</v>
      </c>
      <c r="N151" s="1031">
        <f t="shared" si="93"/>
        <v>0</v>
      </c>
      <c r="O151" s="1031">
        <f t="shared" si="93"/>
        <v>1.577547E-2</v>
      </c>
      <c r="P151" s="1031">
        <f t="shared" si="93"/>
        <v>2.5534676759999999</v>
      </c>
      <c r="Q151" s="1031">
        <f t="shared" si="93"/>
        <v>3.7415090229999999</v>
      </c>
      <c r="R151" s="1031">
        <f t="shared" si="93"/>
        <v>6.8387591713999996</v>
      </c>
      <c r="S151" s="1031">
        <f t="shared" si="93"/>
        <v>7.5836273529316678</v>
      </c>
      <c r="T151" s="1031">
        <f t="shared" si="93"/>
        <v>7.7161665411676683</v>
      </c>
      <c r="U151" s="1031">
        <f t="shared" si="93"/>
        <v>7.865697933023668</v>
      </c>
      <c r="V151" s="1031">
        <f t="shared" si="93"/>
        <v>9.3870093248796689</v>
      </c>
      <c r="W151" s="1031">
        <f t="shared" si="93"/>
        <v>11.045498716735668</v>
      </c>
      <c r="X151" s="1031">
        <f t="shared" si="93"/>
        <v>12.943739515831668</v>
      </c>
      <c r="Y151" s="1031">
        <f t="shared" si="93"/>
        <v>14.742185162891667</v>
      </c>
      <c r="Z151" s="1031">
        <f t="shared" si="93"/>
        <v>16.857467319001671</v>
      </c>
      <c r="AA151" s="1031">
        <f t="shared" si="93"/>
        <v>18.05782714243767</v>
      </c>
      <c r="AB151" s="1031">
        <f t="shared" si="93"/>
        <v>14.078818717647668</v>
      </c>
      <c r="AC151" s="1031">
        <f t="shared" si="93"/>
        <v>14.449403385616609</v>
      </c>
      <c r="AD151" s="1031">
        <f t="shared" si="93"/>
        <v>14.712782541726609</v>
      </c>
      <c r="AE151" s="1031">
        <f t="shared" si="93"/>
        <v>14.976161697836609</v>
      </c>
      <c r="AF151" s="1031">
        <f t="shared" si="93"/>
        <v>15.239540853946609</v>
      </c>
      <c r="AG151" s="1031">
        <f t="shared" si="93"/>
        <v>15.502920010056609</v>
      </c>
      <c r="AH151" s="1031">
        <f t="shared" si="93"/>
        <v>15.766299166166609</v>
      </c>
      <c r="AI151" s="1031">
        <f t="shared" si="93"/>
        <v>16.029678322276609</v>
      </c>
      <c r="AJ151" s="1031">
        <f t="shared" si="93"/>
        <v>15.433157185386609</v>
      </c>
      <c r="AK151" s="1031">
        <f t="shared" si="93"/>
        <v>5.9251416344966108</v>
      </c>
      <c r="AL151" s="1031">
        <f t="shared" si="93"/>
        <v>5.8368995463320541</v>
      </c>
      <c r="AM151" s="1031">
        <f t="shared" si="93"/>
        <v>5.8368995463320541</v>
      </c>
      <c r="AN151" s="1031">
        <f t="shared" si="93"/>
        <v>5.8368995463320541</v>
      </c>
      <c r="AO151" s="1031">
        <f t="shared" si="93"/>
        <v>5.8368995463320541</v>
      </c>
      <c r="AP151" s="1031">
        <f t="shared" si="93"/>
        <v>5.8368995463320541</v>
      </c>
      <c r="AQ151" s="1031">
        <f t="shared" si="93"/>
        <v>5.8368995463320541</v>
      </c>
      <c r="AR151" s="1031">
        <f t="shared" si="93"/>
        <v>5.8368995463320541</v>
      </c>
      <c r="AS151" s="1031">
        <f t="shared" si="93"/>
        <v>5.8368995463320541</v>
      </c>
      <c r="AT151" s="1031">
        <f t="shared" si="93"/>
        <v>5.8368995463320541</v>
      </c>
      <c r="AU151" s="1031">
        <f t="shared" si="93"/>
        <v>5.8368995463320541</v>
      </c>
      <c r="AV151" s="1031">
        <f t="shared" si="93"/>
        <v>5.8368995463320541</v>
      </c>
      <c r="AW151" s="1031">
        <f t="shared" si="93"/>
        <v>5.8368995463320541</v>
      </c>
      <c r="AX151" s="1031">
        <f t="shared" si="93"/>
        <v>5.8368995463320541</v>
      </c>
      <c r="AY151" s="1031">
        <f t="shared" si="93"/>
        <v>5.8368995463320541</v>
      </c>
      <c r="AZ151" s="1031">
        <f t="shared" si="93"/>
        <v>5.8368995463320541</v>
      </c>
      <c r="BA151" s="1031">
        <f t="shared" si="93"/>
        <v>5.8368995463320541</v>
      </c>
      <c r="BB151" s="1031">
        <f t="shared" si="93"/>
        <v>5.8368995463320541</v>
      </c>
      <c r="BC151" s="1031">
        <f t="shared" si="93"/>
        <v>5.8368995463320541</v>
      </c>
      <c r="BD151" s="1031">
        <f t="shared" si="93"/>
        <v>5.8368995463320541</v>
      </c>
      <c r="BE151" s="1031">
        <f t="shared" si="93"/>
        <v>5.8368995463320541</v>
      </c>
      <c r="BF151" s="1031">
        <f t="shared" si="93"/>
        <v>5.8368995463320541</v>
      </c>
      <c r="BG151" s="1031">
        <f t="shared" si="93"/>
        <v>5.8368995463320541</v>
      </c>
      <c r="BH151" s="1031">
        <f t="shared" si="93"/>
        <v>5.8368995463320541</v>
      </c>
      <c r="BI151" s="1031">
        <f t="shared" si="93"/>
        <v>5.8368995463320541</v>
      </c>
      <c r="BJ151" s="1031">
        <f t="shared" si="93"/>
        <v>5.8368995463320541</v>
      </c>
      <c r="BK151" s="1031">
        <f t="shared" si="93"/>
        <v>5.8368995463320541</v>
      </c>
      <c r="BL151" s="1031">
        <f t="shared" si="93"/>
        <v>5.8368995463320541</v>
      </c>
      <c r="BM151" s="1031">
        <f t="shared" si="93"/>
        <v>5.8368995463320541</v>
      </c>
      <c r="BN151" s="1031">
        <f t="shared" si="93"/>
        <v>5.8368995463320541</v>
      </c>
      <c r="BO151" s="1031">
        <f t="shared" si="93"/>
        <v>5.8368995463320541</v>
      </c>
      <c r="BP151" s="1031">
        <f t="shared" si="93"/>
        <v>5.8368995463320541</v>
      </c>
      <c r="BQ151" s="1031">
        <f t="shared" si="93"/>
        <v>5.8368995463320541</v>
      </c>
      <c r="BR151" s="1031">
        <f t="shared" si="93"/>
        <v>5.8368995463320541</v>
      </c>
      <c r="BS151" s="1031">
        <f t="shared" si="93"/>
        <v>5.8368995463320541</v>
      </c>
      <c r="BT151" s="1031">
        <f t="shared" si="93"/>
        <v>5.8368995463320541</v>
      </c>
      <c r="BU151" s="1031">
        <f t="shared" si="93"/>
        <v>5.8368995463320541</v>
      </c>
      <c r="BV151" s="1031">
        <f t="shared" si="93"/>
        <v>5.8368995463320541</v>
      </c>
      <c r="BW151" s="1031">
        <f t="shared" ref="BW151:EH151" si="94">_xlfn.IFNA( INDEX($J$149:$EH$149, , MATCH(BW$148 - $F140, $J$148:$EH$148,)),) * $F144</f>
        <v>5.8368995463320541</v>
      </c>
      <c r="BX151" s="1031">
        <f t="shared" si="94"/>
        <v>5.8368995463320541</v>
      </c>
      <c r="BY151" s="1031">
        <f t="shared" si="94"/>
        <v>5.8368995463320541</v>
      </c>
      <c r="BZ151" s="1031">
        <f t="shared" si="94"/>
        <v>5.8368995463320541</v>
      </c>
      <c r="CA151" s="1031">
        <f t="shared" si="94"/>
        <v>5.8368995463320541</v>
      </c>
      <c r="CB151" s="1031">
        <f t="shared" si="94"/>
        <v>5.8368995463320541</v>
      </c>
      <c r="CC151" s="1031">
        <f t="shared" si="94"/>
        <v>5.8368995463320541</v>
      </c>
      <c r="CD151" s="1031">
        <f t="shared" si="94"/>
        <v>5.8368995463320541</v>
      </c>
      <c r="CE151" s="1031">
        <f t="shared" si="94"/>
        <v>5.8368995463320541</v>
      </c>
      <c r="CF151" s="1031">
        <f t="shared" si="94"/>
        <v>5.8368995463320541</v>
      </c>
      <c r="CG151" s="1031">
        <f t="shared" si="94"/>
        <v>5.8368995463320541</v>
      </c>
      <c r="CH151" s="1031">
        <f t="shared" si="94"/>
        <v>5.8368995463320541</v>
      </c>
      <c r="CI151" s="1031">
        <f t="shared" si="94"/>
        <v>5.8368995463320541</v>
      </c>
      <c r="CJ151" s="1031">
        <f t="shared" si="94"/>
        <v>5.8368995463320541</v>
      </c>
      <c r="CK151" s="1031">
        <f t="shared" si="94"/>
        <v>5.8368995463320541</v>
      </c>
      <c r="CL151" s="1031">
        <f t="shared" si="94"/>
        <v>5.8368995463320541</v>
      </c>
      <c r="CM151" s="1031">
        <f t="shared" si="94"/>
        <v>5.8368995463320541</v>
      </c>
      <c r="CN151" s="1031">
        <f t="shared" si="94"/>
        <v>5.8368995463320541</v>
      </c>
      <c r="CO151" s="1031">
        <f t="shared" si="94"/>
        <v>5.8368995463320541</v>
      </c>
      <c r="CP151" s="1031">
        <f t="shared" si="94"/>
        <v>5.8368995463320541</v>
      </c>
      <c r="CQ151" s="1031">
        <f t="shared" si="94"/>
        <v>5.8368995463320541</v>
      </c>
      <c r="CR151" s="1031">
        <f t="shared" si="94"/>
        <v>5.8368995463320541</v>
      </c>
      <c r="CS151" s="1031">
        <f t="shared" si="94"/>
        <v>5.8368995463320541</v>
      </c>
      <c r="CT151" s="1031">
        <f t="shared" si="94"/>
        <v>5.8368995463320541</v>
      </c>
      <c r="CU151" s="1031">
        <f t="shared" si="94"/>
        <v>5.8368995463320541</v>
      </c>
      <c r="CV151" s="1031">
        <f t="shared" si="94"/>
        <v>5.8368995463320541</v>
      </c>
      <c r="CW151" s="1031">
        <f t="shared" si="94"/>
        <v>5.8368995463320541</v>
      </c>
      <c r="CX151" s="1031">
        <f t="shared" si="94"/>
        <v>5.8368995463320541</v>
      </c>
      <c r="CY151" s="1031">
        <f t="shared" si="94"/>
        <v>5.8368995463320541</v>
      </c>
      <c r="CZ151" s="1031">
        <f t="shared" si="94"/>
        <v>5.8368995463320541</v>
      </c>
      <c r="DA151" s="1031">
        <f t="shared" si="94"/>
        <v>5.8368995463320541</v>
      </c>
      <c r="DB151" s="1031">
        <f t="shared" si="94"/>
        <v>5.8368995463320541</v>
      </c>
      <c r="DC151" s="1031">
        <f t="shared" si="94"/>
        <v>5.8368995463320541</v>
      </c>
      <c r="DD151" s="1031">
        <f t="shared" si="94"/>
        <v>5.8368995463320541</v>
      </c>
      <c r="DE151" s="1031">
        <f t="shared" si="94"/>
        <v>5.8368995463320541</v>
      </c>
      <c r="DF151" s="1031">
        <f t="shared" si="94"/>
        <v>5.8368995463320541</v>
      </c>
      <c r="DG151" s="1031">
        <f t="shared" si="94"/>
        <v>5.8368995463320541</v>
      </c>
      <c r="DH151" s="1031">
        <f t="shared" si="94"/>
        <v>5.8368995463320541</v>
      </c>
      <c r="DI151" s="1031">
        <f t="shared" si="94"/>
        <v>5.8368995463320541</v>
      </c>
      <c r="DJ151" s="1031">
        <f t="shared" si="94"/>
        <v>5.8368995463320541</v>
      </c>
      <c r="DK151" s="1031">
        <f t="shared" si="94"/>
        <v>5.8368995463320541</v>
      </c>
      <c r="DL151" s="1031">
        <f t="shared" si="94"/>
        <v>5.8368995463320541</v>
      </c>
      <c r="DM151" s="1031">
        <f t="shared" si="94"/>
        <v>5.8368995463320541</v>
      </c>
      <c r="DN151" s="1031">
        <f t="shared" si="94"/>
        <v>5.8368995463320541</v>
      </c>
      <c r="DO151" s="1031">
        <f t="shared" si="94"/>
        <v>5.8368995463320541</v>
      </c>
      <c r="DP151" s="1031">
        <f t="shared" si="94"/>
        <v>5.8368995463320541</v>
      </c>
      <c r="DQ151" s="1031">
        <f t="shared" si="94"/>
        <v>5.8368995463320541</v>
      </c>
      <c r="DR151" s="1031">
        <f t="shared" si="94"/>
        <v>5.7957334776989438</v>
      </c>
      <c r="DS151" s="1031">
        <f t="shared" si="94"/>
        <v>0</v>
      </c>
      <c r="DT151" s="1031">
        <f t="shared" si="94"/>
        <v>0</v>
      </c>
      <c r="DU151" s="1031">
        <f t="shared" si="94"/>
        <v>0</v>
      </c>
      <c r="DV151" s="1031">
        <f t="shared" si="94"/>
        <v>0</v>
      </c>
      <c r="DW151" s="1031">
        <f t="shared" si="94"/>
        <v>0</v>
      </c>
      <c r="DX151" s="1031">
        <f t="shared" si="94"/>
        <v>0</v>
      </c>
      <c r="DY151" s="1031">
        <f t="shared" si="94"/>
        <v>0</v>
      </c>
      <c r="DZ151" s="1031">
        <f t="shared" si="94"/>
        <v>0</v>
      </c>
      <c r="EA151" s="1031">
        <f t="shared" si="94"/>
        <v>0</v>
      </c>
      <c r="EB151" s="1031">
        <f t="shared" si="94"/>
        <v>0</v>
      </c>
      <c r="EC151" s="1031">
        <f t="shared" si="94"/>
        <v>0</v>
      </c>
      <c r="ED151" s="1031">
        <f t="shared" si="94"/>
        <v>0</v>
      </c>
      <c r="EE151" s="1031">
        <f t="shared" si="94"/>
        <v>0</v>
      </c>
      <c r="EF151" s="1031">
        <f t="shared" si="94"/>
        <v>0</v>
      </c>
      <c r="EG151" s="1031">
        <f t="shared" si="94"/>
        <v>0</v>
      </c>
      <c r="EH151" s="1031">
        <f t="shared" si="94"/>
        <v>0</v>
      </c>
    </row>
    <row r="152" spans="2:138" s="1031" customFormat="1" ht="15" customHeight="1" outlineLevel="1" x14ac:dyDescent="0.35">
      <c r="E152" s="1031" t="s">
        <v>58</v>
      </c>
      <c r="G152" s="1031" t="s">
        <v>330</v>
      </c>
      <c r="H152" s="1031">
        <f>SUM(J152:EH152)</f>
        <v>0</v>
      </c>
      <c r="I152" s="873"/>
      <c r="J152" s="1031">
        <f t="shared" ref="J152:AO152" si="95" xml:space="preserve"> IF( $F141, _xlfn.IFNA( INDEX($J$149:$EH$149, , MATCH(J$148 - $F141, $J$148:$EH$148,)),),) * $F145</f>
        <v>0</v>
      </c>
      <c r="K152" s="1031">
        <f t="shared" si="95"/>
        <v>0</v>
      </c>
      <c r="L152" s="1031">
        <f t="shared" si="95"/>
        <v>0</v>
      </c>
      <c r="M152" s="1031">
        <f t="shared" si="95"/>
        <v>0</v>
      </c>
      <c r="N152" s="1031">
        <f t="shared" si="95"/>
        <v>0</v>
      </c>
      <c r="O152" s="1031">
        <f t="shared" si="95"/>
        <v>0</v>
      </c>
      <c r="P152" s="1031">
        <f t="shared" si="95"/>
        <v>0</v>
      </c>
      <c r="Q152" s="1031">
        <f t="shared" si="95"/>
        <v>0</v>
      </c>
      <c r="R152" s="1031">
        <f t="shared" si="95"/>
        <v>0</v>
      </c>
      <c r="S152" s="1031">
        <f t="shared" si="95"/>
        <v>0</v>
      </c>
      <c r="T152" s="1031">
        <f t="shared" si="95"/>
        <v>0</v>
      </c>
      <c r="U152" s="1031">
        <f t="shared" si="95"/>
        <v>0</v>
      </c>
      <c r="V152" s="1031">
        <f t="shared" si="95"/>
        <v>0</v>
      </c>
      <c r="W152" s="1031">
        <f t="shared" si="95"/>
        <v>0</v>
      </c>
      <c r="X152" s="1031">
        <f t="shared" si="95"/>
        <v>0</v>
      </c>
      <c r="Y152" s="1031">
        <f t="shared" si="95"/>
        <v>0</v>
      </c>
      <c r="Z152" s="1031">
        <f t="shared" si="95"/>
        <v>0</v>
      </c>
      <c r="AA152" s="1031">
        <f t="shared" si="95"/>
        <v>0</v>
      </c>
      <c r="AB152" s="1031">
        <f t="shared" si="95"/>
        <v>0</v>
      </c>
      <c r="AC152" s="1031">
        <f t="shared" si="95"/>
        <v>0</v>
      </c>
      <c r="AD152" s="1031">
        <f t="shared" si="95"/>
        <v>0</v>
      </c>
      <c r="AE152" s="1031">
        <f t="shared" si="95"/>
        <v>0</v>
      </c>
      <c r="AF152" s="1031">
        <f t="shared" si="95"/>
        <v>0</v>
      </c>
      <c r="AG152" s="1031">
        <f t="shared" si="95"/>
        <v>0</v>
      </c>
      <c r="AH152" s="1031">
        <f t="shared" si="95"/>
        <v>0</v>
      </c>
      <c r="AI152" s="1031">
        <f t="shared" si="95"/>
        <v>0</v>
      </c>
      <c r="AJ152" s="1031">
        <f t="shared" si="95"/>
        <v>0</v>
      </c>
      <c r="AK152" s="1031">
        <f t="shared" si="95"/>
        <v>0</v>
      </c>
      <c r="AL152" s="1031">
        <f t="shared" si="95"/>
        <v>0</v>
      </c>
      <c r="AM152" s="1031">
        <f t="shared" si="95"/>
        <v>0</v>
      </c>
      <c r="AN152" s="1031">
        <f t="shared" si="95"/>
        <v>0</v>
      </c>
      <c r="AO152" s="1031">
        <f t="shared" si="95"/>
        <v>0</v>
      </c>
      <c r="AP152" s="1031">
        <f t="shared" ref="AP152:BU152" si="96" xml:space="preserve"> IF( $F141, _xlfn.IFNA( INDEX($J$149:$EH$149, , MATCH(AP$148 - $F141, $J$148:$EH$148,)),),) * $F145</f>
        <v>0</v>
      </c>
      <c r="AQ152" s="1031">
        <f t="shared" si="96"/>
        <v>0</v>
      </c>
      <c r="AR152" s="1031">
        <f t="shared" si="96"/>
        <v>0</v>
      </c>
      <c r="AS152" s="1031">
        <f t="shared" si="96"/>
        <v>0</v>
      </c>
      <c r="AT152" s="1031">
        <f t="shared" si="96"/>
        <v>0</v>
      </c>
      <c r="AU152" s="1031">
        <f t="shared" si="96"/>
        <v>0</v>
      </c>
      <c r="AV152" s="1031">
        <f t="shared" si="96"/>
        <v>0</v>
      </c>
      <c r="AW152" s="1031">
        <f t="shared" si="96"/>
        <v>0</v>
      </c>
      <c r="AX152" s="1031">
        <f t="shared" si="96"/>
        <v>0</v>
      </c>
      <c r="AY152" s="1031">
        <f t="shared" si="96"/>
        <v>0</v>
      </c>
      <c r="AZ152" s="1031">
        <f t="shared" si="96"/>
        <v>0</v>
      </c>
      <c r="BA152" s="1031">
        <f t="shared" si="96"/>
        <v>0</v>
      </c>
      <c r="BB152" s="1031">
        <f t="shared" si="96"/>
        <v>0</v>
      </c>
      <c r="BC152" s="1031">
        <f t="shared" si="96"/>
        <v>0</v>
      </c>
      <c r="BD152" s="1031">
        <f t="shared" si="96"/>
        <v>0</v>
      </c>
      <c r="BE152" s="1031">
        <f t="shared" si="96"/>
        <v>0</v>
      </c>
      <c r="BF152" s="1031">
        <f t="shared" si="96"/>
        <v>0</v>
      </c>
      <c r="BG152" s="1031">
        <f t="shared" si="96"/>
        <v>0</v>
      </c>
      <c r="BH152" s="1031">
        <f t="shared" si="96"/>
        <v>0</v>
      </c>
      <c r="BI152" s="1031">
        <f t="shared" si="96"/>
        <v>0</v>
      </c>
      <c r="BJ152" s="1031">
        <f t="shared" si="96"/>
        <v>0</v>
      </c>
      <c r="BK152" s="1031">
        <f t="shared" si="96"/>
        <v>0</v>
      </c>
      <c r="BL152" s="1031">
        <f t="shared" si="96"/>
        <v>0</v>
      </c>
      <c r="BM152" s="1031">
        <f t="shared" si="96"/>
        <v>0</v>
      </c>
      <c r="BN152" s="1031">
        <f t="shared" si="96"/>
        <v>0</v>
      </c>
      <c r="BO152" s="1031">
        <f t="shared" si="96"/>
        <v>0</v>
      </c>
      <c r="BP152" s="1031">
        <f t="shared" si="96"/>
        <v>0</v>
      </c>
      <c r="BQ152" s="1031">
        <f t="shared" si="96"/>
        <v>0</v>
      </c>
      <c r="BR152" s="1031">
        <f t="shared" si="96"/>
        <v>0</v>
      </c>
      <c r="BS152" s="1031">
        <f t="shared" si="96"/>
        <v>0</v>
      </c>
      <c r="BT152" s="1031">
        <f t="shared" si="96"/>
        <v>0</v>
      </c>
      <c r="BU152" s="1031">
        <f t="shared" si="96"/>
        <v>0</v>
      </c>
      <c r="BV152" s="1031">
        <f t="shared" ref="BV152:DA152" si="97" xml:space="preserve"> IF( $F141, _xlfn.IFNA( INDEX($J$149:$EH$149, , MATCH(BV$148 - $F141, $J$148:$EH$148,)),),) * $F145</f>
        <v>0</v>
      </c>
      <c r="BW152" s="1031">
        <f t="shared" si="97"/>
        <v>0</v>
      </c>
      <c r="BX152" s="1031">
        <f t="shared" si="97"/>
        <v>0</v>
      </c>
      <c r="BY152" s="1031">
        <f t="shared" si="97"/>
        <v>0</v>
      </c>
      <c r="BZ152" s="1031">
        <f t="shared" si="97"/>
        <v>0</v>
      </c>
      <c r="CA152" s="1031">
        <f t="shared" si="97"/>
        <v>0</v>
      </c>
      <c r="CB152" s="1031">
        <f t="shared" si="97"/>
        <v>0</v>
      </c>
      <c r="CC152" s="1031">
        <f t="shared" si="97"/>
        <v>0</v>
      </c>
      <c r="CD152" s="1031">
        <f t="shared" si="97"/>
        <v>0</v>
      </c>
      <c r="CE152" s="1031">
        <f t="shared" si="97"/>
        <v>0</v>
      </c>
      <c r="CF152" s="1031">
        <f t="shared" si="97"/>
        <v>0</v>
      </c>
      <c r="CG152" s="1031">
        <f t="shared" si="97"/>
        <v>0</v>
      </c>
      <c r="CH152" s="1031">
        <f t="shared" si="97"/>
        <v>0</v>
      </c>
      <c r="CI152" s="1031">
        <f t="shared" si="97"/>
        <v>0</v>
      </c>
      <c r="CJ152" s="1031">
        <f t="shared" si="97"/>
        <v>0</v>
      </c>
      <c r="CK152" s="1031">
        <f t="shared" si="97"/>
        <v>0</v>
      </c>
      <c r="CL152" s="1031">
        <f t="shared" si="97"/>
        <v>0</v>
      </c>
      <c r="CM152" s="1031">
        <f t="shared" si="97"/>
        <v>0</v>
      </c>
      <c r="CN152" s="1031">
        <f t="shared" si="97"/>
        <v>0</v>
      </c>
      <c r="CO152" s="1031">
        <f t="shared" si="97"/>
        <v>0</v>
      </c>
      <c r="CP152" s="1031">
        <f t="shared" si="97"/>
        <v>0</v>
      </c>
      <c r="CQ152" s="1031">
        <f t="shared" si="97"/>
        <v>0</v>
      </c>
      <c r="CR152" s="1031">
        <f t="shared" si="97"/>
        <v>0</v>
      </c>
      <c r="CS152" s="1031">
        <f t="shared" si="97"/>
        <v>0</v>
      </c>
      <c r="CT152" s="1031">
        <f t="shared" si="97"/>
        <v>0</v>
      </c>
      <c r="CU152" s="1031">
        <f t="shared" si="97"/>
        <v>0</v>
      </c>
      <c r="CV152" s="1031">
        <f t="shared" si="97"/>
        <v>0</v>
      </c>
      <c r="CW152" s="1031">
        <f t="shared" si="97"/>
        <v>0</v>
      </c>
      <c r="CX152" s="1031">
        <f t="shared" si="97"/>
        <v>0</v>
      </c>
      <c r="CY152" s="1031">
        <f t="shared" si="97"/>
        <v>0</v>
      </c>
      <c r="CZ152" s="1031">
        <f t="shared" si="97"/>
        <v>0</v>
      </c>
      <c r="DA152" s="1031">
        <f t="shared" si="97"/>
        <v>0</v>
      </c>
      <c r="DB152" s="1031">
        <f t="shared" ref="DB152:EH152" si="98" xml:space="preserve"> IF( $F141, _xlfn.IFNA( INDEX($J$149:$EH$149, , MATCH(DB$148 - $F141, $J$148:$EH$148,)),),) * $F145</f>
        <v>0</v>
      </c>
      <c r="DC152" s="1031">
        <f t="shared" si="98"/>
        <v>0</v>
      </c>
      <c r="DD152" s="1031">
        <f t="shared" si="98"/>
        <v>0</v>
      </c>
      <c r="DE152" s="1031">
        <f t="shared" si="98"/>
        <v>0</v>
      </c>
      <c r="DF152" s="1031">
        <f t="shared" si="98"/>
        <v>0</v>
      </c>
      <c r="DG152" s="1031">
        <f t="shared" si="98"/>
        <v>0</v>
      </c>
      <c r="DH152" s="1031">
        <f t="shared" si="98"/>
        <v>0</v>
      </c>
      <c r="DI152" s="1031">
        <f t="shared" si="98"/>
        <v>0</v>
      </c>
      <c r="DJ152" s="1031">
        <f t="shared" si="98"/>
        <v>0</v>
      </c>
      <c r="DK152" s="1031">
        <f t="shared" si="98"/>
        <v>0</v>
      </c>
      <c r="DL152" s="1031">
        <f t="shared" si="98"/>
        <v>0</v>
      </c>
      <c r="DM152" s="1031">
        <f t="shared" si="98"/>
        <v>0</v>
      </c>
      <c r="DN152" s="1031">
        <f t="shared" si="98"/>
        <v>0</v>
      </c>
      <c r="DO152" s="1031">
        <f t="shared" si="98"/>
        <v>0</v>
      </c>
      <c r="DP152" s="1031">
        <f t="shared" si="98"/>
        <v>0</v>
      </c>
      <c r="DQ152" s="1031">
        <f t="shared" si="98"/>
        <v>0</v>
      </c>
      <c r="DR152" s="1031">
        <f t="shared" si="98"/>
        <v>0</v>
      </c>
      <c r="DS152" s="1031">
        <f t="shared" si="98"/>
        <v>0</v>
      </c>
      <c r="DT152" s="1031">
        <f t="shared" si="98"/>
        <v>0</v>
      </c>
      <c r="DU152" s="1031">
        <f t="shared" si="98"/>
        <v>0</v>
      </c>
      <c r="DV152" s="1031">
        <f t="shared" si="98"/>
        <v>0</v>
      </c>
      <c r="DW152" s="1031">
        <f t="shared" si="98"/>
        <v>0</v>
      </c>
      <c r="DX152" s="1031">
        <f t="shared" si="98"/>
        <v>0</v>
      </c>
      <c r="DY152" s="1031">
        <f t="shared" si="98"/>
        <v>0</v>
      </c>
      <c r="DZ152" s="1031">
        <f t="shared" si="98"/>
        <v>0</v>
      </c>
      <c r="EA152" s="1031">
        <f t="shared" si="98"/>
        <v>0</v>
      </c>
      <c r="EB152" s="1031">
        <f t="shared" si="98"/>
        <v>0</v>
      </c>
      <c r="EC152" s="1031">
        <f t="shared" si="98"/>
        <v>0</v>
      </c>
      <c r="ED152" s="1031">
        <f t="shared" si="98"/>
        <v>0</v>
      </c>
      <c r="EE152" s="1031">
        <f t="shared" si="98"/>
        <v>0</v>
      </c>
      <c r="EF152" s="1031">
        <f t="shared" si="98"/>
        <v>0</v>
      </c>
      <c r="EG152" s="1031">
        <f t="shared" si="98"/>
        <v>0</v>
      </c>
      <c r="EH152" s="1031">
        <f t="shared" si="98"/>
        <v>0</v>
      </c>
    </row>
    <row r="153" spans="2:138" s="1031" customFormat="1" ht="15" customHeight="1" outlineLevel="1" x14ac:dyDescent="0.35">
      <c r="E153" s="1031" t="s">
        <v>59</v>
      </c>
      <c r="G153" s="1031" t="s">
        <v>330</v>
      </c>
      <c r="H153" s="1031">
        <f>SUM(J153:EH153)</f>
        <v>0</v>
      </c>
      <c r="I153" s="873"/>
      <c r="J153" s="1031">
        <f t="shared" ref="J153:AO153" si="99" xml:space="preserve"> IF( $F142, _xlfn.IFNA( INDEX($J$149:$EH$149, , MATCH(J$148 - $F142, $J$148:$EH$148,)),),) * $F146</f>
        <v>0</v>
      </c>
      <c r="K153" s="1031">
        <f t="shared" si="99"/>
        <v>0</v>
      </c>
      <c r="L153" s="1031">
        <f t="shared" si="99"/>
        <v>0</v>
      </c>
      <c r="M153" s="1031">
        <f t="shared" si="99"/>
        <v>0</v>
      </c>
      <c r="N153" s="1031">
        <f t="shared" si="99"/>
        <v>0</v>
      </c>
      <c r="O153" s="1031">
        <f t="shared" si="99"/>
        <v>0</v>
      </c>
      <c r="P153" s="1031">
        <f t="shared" si="99"/>
        <v>0</v>
      </c>
      <c r="Q153" s="1031">
        <f t="shared" si="99"/>
        <v>0</v>
      </c>
      <c r="R153" s="1031">
        <f t="shared" si="99"/>
        <v>0</v>
      </c>
      <c r="S153" s="1031">
        <f t="shared" si="99"/>
        <v>0</v>
      </c>
      <c r="T153" s="1031">
        <f t="shared" si="99"/>
        <v>0</v>
      </c>
      <c r="U153" s="1031">
        <f t="shared" si="99"/>
        <v>0</v>
      </c>
      <c r="V153" s="1031">
        <f t="shared" si="99"/>
        <v>0</v>
      </c>
      <c r="W153" s="1031">
        <f t="shared" si="99"/>
        <v>0</v>
      </c>
      <c r="X153" s="1031">
        <f t="shared" si="99"/>
        <v>0</v>
      </c>
      <c r="Y153" s="1031">
        <f t="shared" si="99"/>
        <v>0</v>
      </c>
      <c r="Z153" s="1031">
        <f t="shared" si="99"/>
        <v>0</v>
      </c>
      <c r="AA153" s="1031">
        <f t="shared" si="99"/>
        <v>0</v>
      </c>
      <c r="AB153" s="1031">
        <f t="shared" si="99"/>
        <v>0</v>
      </c>
      <c r="AC153" s="1031">
        <f t="shared" si="99"/>
        <v>0</v>
      </c>
      <c r="AD153" s="1031">
        <f t="shared" si="99"/>
        <v>0</v>
      </c>
      <c r="AE153" s="1031">
        <f t="shared" si="99"/>
        <v>0</v>
      </c>
      <c r="AF153" s="1031">
        <f t="shared" si="99"/>
        <v>0</v>
      </c>
      <c r="AG153" s="1031">
        <f t="shared" si="99"/>
        <v>0</v>
      </c>
      <c r="AH153" s="1031">
        <f t="shared" si="99"/>
        <v>0</v>
      </c>
      <c r="AI153" s="1031">
        <f t="shared" si="99"/>
        <v>0</v>
      </c>
      <c r="AJ153" s="1031">
        <f t="shared" si="99"/>
        <v>0</v>
      </c>
      <c r="AK153" s="1031">
        <f t="shared" si="99"/>
        <v>0</v>
      </c>
      <c r="AL153" s="1031">
        <f t="shared" si="99"/>
        <v>0</v>
      </c>
      <c r="AM153" s="1031">
        <f t="shared" si="99"/>
        <v>0</v>
      </c>
      <c r="AN153" s="1031">
        <f t="shared" si="99"/>
        <v>0</v>
      </c>
      <c r="AO153" s="1031">
        <f t="shared" si="99"/>
        <v>0</v>
      </c>
      <c r="AP153" s="1031">
        <f t="shared" ref="AP153:BU153" si="100" xml:space="preserve"> IF( $F142, _xlfn.IFNA( INDEX($J$149:$EH$149, , MATCH(AP$148 - $F142, $J$148:$EH$148,)),),) * $F146</f>
        <v>0</v>
      </c>
      <c r="AQ153" s="1031">
        <f t="shared" si="100"/>
        <v>0</v>
      </c>
      <c r="AR153" s="1031">
        <f t="shared" si="100"/>
        <v>0</v>
      </c>
      <c r="AS153" s="1031">
        <f t="shared" si="100"/>
        <v>0</v>
      </c>
      <c r="AT153" s="1031">
        <f t="shared" si="100"/>
        <v>0</v>
      </c>
      <c r="AU153" s="1031">
        <f t="shared" si="100"/>
        <v>0</v>
      </c>
      <c r="AV153" s="1031">
        <f t="shared" si="100"/>
        <v>0</v>
      </c>
      <c r="AW153" s="1031">
        <f t="shared" si="100"/>
        <v>0</v>
      </c>
      <c r="AX153" s="1031">
        <f t="shared" si="100"/>
        <v>0</v>
      </c>
      <c r="AY153" s="1031">
        <f t="shared" si="100"/>
        <v>0</v>
      </c>
      <c r="AZ153" s="1031">
        <f t="shared" si="100"/>
        <v>0</v>
      </c>
      <c r="BA153" s="1031">
        <f t="shared" si="100"/>
        <v>0</v>
      </c>
      <c r="BB153" s="1031">
        <f t="shared" si="100"/>
        <v>0</v>
      </c>
      <c r="BC153" s="1031">
        <f t="shared" si="100"/>
        <v>0</v>
      </c>
      <c r="BD153" s="1031">
        <f t="shared" si="100"/>
        <v>0</v>
      </c>
      <c r="BE153" s="1031">
        <f t="shared" si="100"/>
        <v>0</v>
      </c>
      <c r="BF153" s="1031">
        <f t="shared" si="100"/>
        <v>0</v>
      </c>
      <c r="BG153" s="1031">
        <f t="shared" si="100"/>
        <v>0</v>
      </c>
      <c r="BH153" s="1031">
        <f t="shared" si="100"/>
        <v>0</v>
      </c>
      <c r="BI153" s="1031">
        <f t="shared" si="100"/>
        <v>0</v>
      </c>
      <c r="BJ153" s="1031">
        <f t="shared" si="100"/>
        <v>0</v>
      </c>
      <c r="BK153" s="1031">
        <f t="shared" si="100"/>
        <v>0</v>
      </c>
      <c r="BL153" s="1031">
        <f t="shared" si="100"/>
        <v>0</v>
      </c>
      <c r="BM153" s="1031">
        <f t="shared" si="100"/>
        <v>0</v>
      </c>
      <c r="BN153" s="1031">
        <f t="shared" si="100"/>
        <v>0</v>
      </c>
      <c r="BO153" s="1031">
        <f t="shared" si="100"/>
        <v>0</v>
      </c>
      <c r="BP153" s="1031">
        <f t="shared" si="100"/>
        <v>0</v>
      </c>
      <c r="BQ153" s="1031">
        <f t="shared" si="100"/>
        <v>0</v>
      </c>
      <c r="BR153" s="1031">
        <f t="shared" si="100"/>
        <v>0</v>
      </c>
      <c r="BS153" s="1031">
        <f t="shared" si="100"/>
        <v>0</v>
      </c>
      <c r="BT153" s="1031">
        <f t="shared" si="100"/>
        <v>0</v>
      </c>
      <c r="BU153" s="1031">
        <f t="shared" si="100"/>
        <v>0</v>
      </c>
      <c r="BV153" s="1031">
        <f t="shared" ref="BV153:DA153" si="101" xml:space="preserve"> IF( $F142, _xlfn.IFNA( INDEX($J$149:$EH$149, , MATCH(BV$148 - $F142, $J$148:$EH$148,)),),) * $F146</f>
        <v>0</v>
      </c>
      <c r="BW153" s="1031">
        <f t="shared" si="101"/>
        <v>0</v>
      </c>
      <c r="BX153" s="1031">
        <f t="shared" si="101"/>
        <v>0</v>
      </c>
      <c r="BY153" s="1031">
        <f t="shared" si="101"/>
        <v>0</v>
      </c>
      <c r="BZ153" s="1031">
        <f t="shared" si="101"/>
        <v>0</v>
      </c>
      <c r="CA153" s="1031">
        <f t="shared" si="101"/>
        <v>0</v>
      </c>
      <c r="CB153" s="1031">
        <f t="shared" si="101"/>
        <v>0</v>
      </c>
      <c r="CC153" s="1031">
        <f t="shared" si="101"/>
        <v>0</v>
      </c>
      <c r="CD153" s="1031">
        <f t="shared" si="101"/>
        <v>0</v>
      </c>
      <c r="CE153" s="1031">
        <f t="shared" si="101"/>
        <v>0</v>
      </c>
      <c r="CF153" s="1031">
        <f t="shared" si="101"/>
        <v>0</v>
      </c>
      <c r="CG153" s="1031">
        <f t="shared" si="101"/>
        <v>0</v>
      </c>
      <c r="CH153" s="1031">
        <f t="shared" si="101"/>
        <v>0</v>
      </c>
      <c r="CI153" s="1031">
        <f t="shared" si="101"/>
        <v>0</v>
      </c>
      <c r="CJ153" s="1031">
        <f t="shared" si="101"/>
        <v>0</v>
      </c>
      <c r="CK153" s="1031">
        <f t="shared" si="101"/>
        <v>0</v>
      </c>
      <c r="CL153" s="1031">
        <f t="shared" si="101"/>
        <v>0</v>
      </c>
      <c r="CM153" s="1031">
        <f t="shared" si="101"/>
        <v>0</v>
      </c>
      <c r="CN153" s="1031">
        <f t="shared" si="101"/>
        <v>0</v>
      </c>
      <c r="CO153" s="1031">
        <f t="shared" si="101"/>
        <v>0</v>
      </c>
      <c r="CP153" s="1031">
        <f t="shared" si="101"/>
        <v>0</v>
      </c>
      <c r="CQ153" s="1031">
        <f t="shared" si="101"/>
        <v>0</v>
      </c>
      <c r="CR153" s="1031">
        <f t="shared" si="101"/>
        <v>0</v>
      </c>
      <c r="CS153" s="1031">
        <f t="shared" si="101"/>
        <v>0</v>
      </c>
      <c r="CT153" s="1031">
        <f t="shared" si="101"/>
        <v>0</v>
      </c>
      <c r="CU153" s="1031">
        <f t="shared" si="101"/>
        <v>0</v>
      </c>
      <c r="CV153" s="1031">
        <f t="shared" si="101"/>
        <v>0</v>
      </c>
      <c r="CW153" s="1031">
        <f t="shared" si="101"/>
        <v>0</v>
      </c>
      <c r="CX153" s="1031">
        <f t="shared" si="101"/>
        <v>0</v>
      </c>
      <c r="CY153" s="1031">
        <f t="shared" si="101"/>
        <v>0</v>
      </c>
      <c r="CZ153" s="1031">
        <f t="shared" si="101"/>
        <v>0</v>
      </c>
      <c r="DA153" s="1031">
        <f t="shared" si="101"/>
        <v>0</v>
      </c>
      <c r="DB153" s="1031">
        <f t="shared" ref="DB153:EH153" si="102" xml:space="preserve"> IF( $F142, _xlfn.IFNA( INDEX($J$149:$EH$149, , MATCH(DB$148 - $F142, $J$148:$EH$148,)),),) * $F146</f>
        <v>0</v>
      </c>
      <c r="DC153" s="1031">
        <f t="shared" si="102"/>
        <v>0</v>
      </c>
      <c r="DD153" s="1031">
        <f t="shared" si="102"/>
        <v>0</v>
      </c>
      <c r="DE153" s="1031">
        <f t="shared" si="102"/>
        <v>0</v>
      </c>
      <c r="DF153" s="1031">
        <f t="shared" si="102"/>
        <v>0</v>
      </c>
      <c r="DG153" s="1031">
        <f t="shared" si="102"/>
        <v>0</v>
      </c>
      <c r="DH153" s="1031">
        <f t="shared" si="102"/>
        <v>0</v>
      </c>
      <c r="DI153" s="1031">
        <f t="shared" si="102"/>
        <v>0</v>
      </c>
      <c r="DJ153" s="1031">
        <f t="shared" si="102"/>
        <v>0</v>
      </c>
      <c r="DK153" s="1031">
        <f t="shared" si="102"/>
        <v>0</v>
      </c>
      <c r="DL153" s="1031">
        <f t="shared" si="102"/>
        <v>0</v>
      </c>
      <c r="DM153" s="1031">
        <f t="shared" si="102"/>
        <v>0</v>
      </c>
      <c r="DN153" s="1031">
        <f t="shared" si="102"/>
        <v>0</v>
      </c>
      <c r="DO153" s="1031">
        <f t="shared" si="102"/>
        <v>0</v>
      </c>
      <c r="DP153" s="1031">
        <f t="shared" si="102"/>
        <v>0</v>
      </c>
      <c r="DQ153" s="1031">
        <f t="shared" si="102"/>
        <v>0</v>
      </c>
      <c r="DR153" s="1031">
        <f t="shared" si="102"/>
        <v>0</v>
      </c>
      <c r="DS153" s="1031">
        <f t="shared" si="102"/>
        <v>0</v>
      </c>
      <c r="DT153" s="1031">
        <f t="shared" si="102"/>
        <v>0</v>
      </c>
      <c r="DU153" s="1031">
        <f t="shared" si="102"/>
        <v>0</v>
      </c>
      <c r="DV153" s="1031">
        <f t="shared" si="102"/>
        <v>0</v>
      </c>
      <c r="DW153" s="1031">
        <f t="shared" si="102"/>
        <v>0</v>
      </c>
      <c r="DX153" s="1031">
        <f t="shared" si="102"/>
        <v>0</v>
      </c>
      <c r="DY153" s="1031">
        <f t="shared" si="102"/>
        <v>0</v>
      </c>
      <c r="DZ153" s="1031">
        <f t="shared" si="102"/>
        <v>0</v>
      </c>
      <c r="EA153" s="1031">
        <f t="shared" si="102"/>
        <v>0</v>
      </c>
      <c r="EB153" s="1031">
        <f t="shared" si="102"/>
        <v>0</v>
      </c>
      <c r="EC153" s="1031">
        <f t="shared" si="102"/>
        <v>0</v>
      </c>
      <c r="ED153" s="1031">
        <f t="shared" si="102"/>
        <v>0</v>
      </c>
      <c r="EE153" s="1031">
        <f t="shared" si="102"/>
        <v>0</v>
      </c>
      <c r="EF153" s="1031">
        <f t="shared" si="102"/>
        <v>0</v>
      </c>
      <c r="EG153" s="1031">
        <f t="shared" si="102"/>
        <v>0</v>
      </c>
      <c r="EH153" s="1031">
        <f t="shared" si="102"/>
        <v>0</v>
      </c>
    </row>
    <row r="154" spans="2:138" s="951" customFormat="1" ht="15" customHeight="1" outlineLevel="1" x14ac:dyDescent="0.35">
      <c r="E154" s="951" t="s">
        <v>108</v>
      </c>
      <c r="G154" s="951" t="s">
        <v>330</v>
      </c>
      <c r="H154" s="951">
        <f xml:space="preserve"> SUM(J154:EH154)</f>
        <v>757.55792923404806</v>
      </c>
      <c r="I154" s="1026"/>
      <c r="J154" s="951">
        <f t="shared" ref="J154:AO154" si="103" xml:space="preserve"> SUM( J151:J153)</f>
        <v>0</v>
      </c>
      <c r="K154" s="951">
        <f t="shared" si="103"/>
        <v>0</v>
      </c>
      <c r="L154" s="951">
        <f xml:space="preserve"> SUM( L151:L153)</f>
        <v>0</v>
      </c>
      <c r="M154" s="951">
        <f t="shared" si="103"/>
        <v>0</v>
      </c>
      <c r="N154" s="951">
        <f t="shared" si="103"/>
        <v>0</v>
      </c>
      <c r="O154" s="951">
        <f t="shared" si="103"/>
        <v>1.577547E-2</v>
      </c>
      <c r="P154" s="951">
        <f t="shared" si="103"/>
        <v>2.5534676759999999</v>
      </c>
      <c r="Q154" s="951">
        <f t="shared" si="103"/>
        <v>3.7415090229999999</v>
      </c>
      <c r="R154" s="951">
        <f t="shared" si="103"/>
        <v>6.8387591713999996</v>
      </c>
      <c r="S154" s="951">
        <f t="shared" si="103"/>
        <v>7.5836273529316678</v>
      </c>
      <c r="T154" s="951">
        <f t="shared" si="103"/>
        <v>7.7161665411676683</v>
      </c>
      <c r="U154" s="951">
        <f t="shared" si="103"/>
        <v>7.865697933023668</v>
      </c>
      <c r="V154" s="951">
        <f t="shared" si="103"/>
        <v>9.3870093248796689</v>
      </c>
      <c r="W154" s="951">
        <f t="shared" si="103"/>
        <v>11.045498716735668</v>
      </c>
      <c r="X154" s="951">
        <f t="shared" si="103"/>
        <v>12.943739515831668</v>
      </c>
      <c r="Y154" s="951">
        <f t="shared" si="103"/>
        <v>14.742185162891667</v>
      </c>
      <c r="Z154" s="951">
        <f t="shared" si="103"/>
        <v>16.857467319001671</v>
      </c>
      <c r="AA154" s="951">
        <f t="shared" si="103"/>
        <v>18.05782714243767</v>
      </c>
      <c r="AB154" s="951">
        <f t="shared" si="103"/>
        <v>14.078818717647668</v>
      </c>
      <c r="AC154" s="951">
        <f t="shared" si="103"/>
        <v>14.449403385616609</v>
      </c>
      <c r="AD154" s="951">
        <f t="shared" si="103"/>
        <v>14.712782541726609</v>
      </c>
      <c r="AE154" s="951">
        <f t="shared" si="103"/>
        <v>14.976161697836609</v>
      </c>
      <c r="AF154" s="951">
        <f t="shared" si="103"/>
        <v>15.239540853946609</v>
      </c>
      <c r="AG154" s="951">
        <f t="shared" si="103"/>
        <v>15.502920010056609</v>
      </c>
      <c r="AH154" s="951">
        <f t="shared" si="103"/>
        <v>15.766299166166609</v>
      </c>
      <c r="AI154" s="951">
        <f t="shared" si="103"/>
        <v>16.029678322276609</v>
      </c>
      <c r="AJ154" s="951">
        <f t="shared" si="103"/>
        <v>15.433157185386609</v>
      </c>
      <c r="AK154" s="951">
        <f t="shared" si="103"/>
        <v>5.9251416344966108</v>
      </c>
      <c r="AL154" s="951">
        <f t="shared" si="103"/>
        <v>5.8368995463320541</v>
      </c>
      <c r="AM154" s="951">
        <f t="shared" si="103"/>
        <v>5.8368995463320541</v>
      </c>
      <c r="AN154" s="951">
        <f t="shared" si="103"/>
        <v>5.8368995463320541</v>
      </c>
      <c r="AO154" s="951">
        <f t="shared" si="103"/>
        <v>5.8368995463320541</v>
      </c>
      <c r="AP154" s="951">
        <f t="shared" ref="AP154:BU154" si="104" xml:space="preserve"> SUM( AP151:AP153)</f>
        <v>5.8368995463320541</v>
      </c>
      <c r="AQ154" s="951">
        <f t="shared" si="104"/>
        <v>5.8368995463320541</v>
      </c>
      <c r="AR154" s="951">
        <f t="shared" si="104"/>
        <v>5.8368995463320541</v>
      </c>
      <c r="AS154" s="951">
        <f t="shared" si="104"/>
        <v>5.8368995463320541</v>
      </c>
      <c r="AT154" s="951">
        <f t="shared" si="104"/>
        <v>5.8368995463320541</v>
      </c>
      <c r="AU154" s="951">
        <f t="shared" si="104"/>
        <v>5.8368995463320541</v>
      </c>
      <c r="AV154" s="951">
        <f t="shared" si="104"/>
        <v>5.8368995463320541</v>
      </c>
      <c r="AW154" s="951">
        <f t="shared" si="104"/>
        <v>5.8368995463320541</v>
      </c>
      <c r="AX154" s="951">
        <f t="shared" si="104"/>
        <v>5.8368995463320541</v>
      </c>
      <c r="AY154" s="951">
        <f t="shared" si="104"/>
        <v>5.8368995463320541</v>
      </c>
      <c r="AZ154" s="951">
        <f t="shared" si="104"/>
        <v>5.8368995463320541</v>
      </c>
      <c r="BA154" s="951">
        <f t="shared" si="104"/>
        <v>5.8368995463320541</v>
      </c>
      <c r="BB154" s="951">
        <f t="shared" si="104"/>
        <v>5.8368995463320541</v>
      </c>
      <c r="BC154" s="951">
        <f t="shared" si="104"/>
        <v>5.8368995463320541</v>
      </c>
      <c r="BD154" s="951">
        <f t="shared" si="104"/>
        <v>5.8368995463320541</v>
      </c>
      <c r="BE154" s="951">
        <f t="shared" si="104"/>
        <v>5.8368995463320541</v>
      </c>
      <c r="BF154" s="951">
        <f t="shared" si="104"/>
        <v>5.8368995463320541</v>
      </c>
      <c r="BG154" s="951">
        <f t="shared" si="104"/>
        <v>5.8368995463320541</v>
      </c>
      <c r="BH154" s="951">
        <f t="shared" si="104"/>
        <v>5.8368995463320541</v>
      </c>
      <c r="BI154" s="951">
        <f t="shared" si="104"/>
        <v>5.8368995463320541</v>
      </c>
      <c r="BJ154" s="951">
        <f t="shared" si="104"/>
        <v>5.8368995463320541</v>
      </c>
      <c r="BK154" s="951">
        <f t="shared" si="104"/>
        <v>5.8368995463320541</v>
      </c>
      <c r="BL154" s="951">
        <f t="shared" si="104"/>
        <v>5.8368995463320541</v>
      </c>
      <c r="BM154" s="951">
        <f t="shared" si="104"/>
        <v>5.8368995463320541</v>
      </c>
      <c r="BN154" s="951">
        <f t="shared" si="104"/>
        <v>5.8368995463320541</v>
      </c>
      <c r="BO154" s="951">
        <f t="shared" si="104"/>
        <v>5.8368995463320541</v>
      </c>
      <c r="BP154" s="951">
        <f t="shared" si="104"/>
        <v>5.8368995463320541</v>
      </c>
      <c r="BQ154" s="951">
        <f t="shared" si="104"/>
        <v>5.8368995463320541</v>
      </c>
      <c r="BR154" s="951">
        <f t="shared" si="104"/>
        <v>5.8368995463320541</v>
      </c>
      <c r="BS154" s="951">
        <f t="shared" si="104"/>
        <v>5.8368995463320541</v>
      </c>
      <c r="BT154" s="951">
        <f t="shared" si="104"/>
        <v>5.8368995463320541</v>
      </c>
      <c r="BU154" s="951">
        <f t="shared" si="104"/>
        <v>5.8368995463320541</v>
      </c>
      <c r="BV154" s="951">
        <f t="shared" ref="BV154:DA154" si="105" xml:space="preserve"> SUM( BV151:BV153)</f>
        <v>5.8368995463320541</v>
      </c>
      <c r="BW154" s="951">
        <f t="shared" si="105"/>
        <v>5.8368995463320541</v>
      </c>
      <c r="BX154" s="951">
        <f t="shared" si="105"/>
        <v>5.8368995463320541</v>
      </c>
      <c r="BY154" s="951">
        <f t="shared" si="105"/>
        <v>5.8368995463320541</v>
      </c>
      <c r="BZ154" s="951">
        <f t="shared" si="105"/>
        <v>5.8368995463320541</v>
      </c>
      <c r="CA154" s="951">
        <f t="shared" si="105"/>
        <v>5.8368995463320541</v>
      </c>
      <c r="CB154" s="951">
        <f t="shared" si="105"/>
        <v>5.8368995463320541</v>
      </c>
      <c r="CC154" s="951">
        <f t="shared" si="105"/>
        <v>5.8368995463320541</v>
      </c>
      <c r="CD154" s="951">
        <f t="shared" si="105"/>
        <v>5.8368995463320541</v>
      </c>
      <c r="CE154" s="951">
        <f t="shared" si="105"/>
        <v>5.8368995463320541</v>
      </c>
      <c r="CF154" s="951">
        <f t="shared" si="105"/>
        <v>5.8368995463320541</v>
      </c>
      <c r="CG154" s="951">
        <f t="shared" si="105"/>
        <v>5.8368995463320541</v>
      </c>
      <c r="CH154" s="951">
        <f t="shared" si="105"/>
        <v>5.8368995463320541</v>
      </c>
      <c r="CI154" s="951">
        <f t="shared" si="105"/>
        <v>5.8368995463320541</v>
      </c>
      <c r="CJ154" s="951">
        <f t="shared" si="105"/>
        <v>5.8368995463320541</v>
      </c>
      <c r="CK154" s="951">
        <f t="shared" si="105"/>
        <v>5.8368995463320541</v>
      </c>
      <c r="CL154" s="951">
        <f t="shared" si="105"/>
        <v>5.8368995463320541</v>
      </c>
      <c r="CM154" s="951">
        <f t="shared" si="105"/>
        <v>5.8368995463320541</v>
      </c>
      <c r="CN154" s="951">
        <f t="shared" si="105"/>
        <v>5.8368995463320541</v>
      </c>
      <c r="CO154" s="951">
        <f t="shared" si="105"/>
        <v>5.8368995463320541</v>
      </c>
      <c r="CP154" s="951">
        <f t="shared" si="105"/>
        <v>5.8368995463320541</v>
      </c>
      <c r="CQ154" s="951">
        <f t="shared" si="105"/>
        <v>5.8368995463320541</v>
      </c>
      <c r="CR154" s="951">
        <f t="shared" si="105"/>
        <v>5.8368995463320541</v>
      </c>
      <c r="CS154" s="951">
        <f t="shared" si="105"/>
        <v>5.8368995463320541</v>
      </c>
      <c r="CT154" s="951">
        <f t="shared" si="105"/>
        <v>5.8368995463320541</v>
      </c>
      <c r="CU154" s="951">
        <f t="shared" si="105"/>
        <v>5.8368995463320541</v>
      </c>
      <c r="CV154" s="951">
        <f t="shared" si="105"/>
        <v>5.8368995463320541</v>
      </c>
      <c r="CW154" s="951">
        <f t="shared" si="105"/>
        <v>5.8368995463320541</v>
      </c>
      <c r="CX154" s="951">
        <f t="shared" si="105"/>
        <v>5.8368995463320541</v>
      </c>
      <c r="CY154" s="951">
        <f t="shared" si="105"/>
        <v>5.8368995463320541</v>
      </c>
      <c r="CZ154" s="951">
        <f t="shared" si="105"/>
        <v>5.8368995463320541</v>
      </c>
      <c r="DA154" s="951">
        <f t="shared" si="105"/>
        <v>5.8368995463320541</v>
      </c>
      <c r="DB154" s="951">
        <f t="shared" ref="DB154:EG154" si="106" xml:space="preserve"> SUM( DB151:DB153)</f>
        <v>5.8368995463320541</v>
      </c>
      <c r="DC154" s="951">
        <f t="shared" si="106"/>
        <v>5.8368995463320541</v>
      </c>
      <c r="DD154" s="951">
        <f t="shared" si="106"/>
        <v>5.8368995463320541</v>
      </c>
      <c r="DE154" s="951">
        <f t="shared" si="106"/>
        <v>5.8368995463320541</v>
      </c>
      <c r="DF154" s="951">
        <f t="shared" si="106"/>
        <v>5.8368995463320541</v>
      </c>
      <c r="DG154" s="951">
        <f t="shared" si="106"/>
        <v>5.8368995463320541</v>
      </c>
      <c r="DH154" s="951">
        <f t="shared" si="106"/>
        <v>5.8368995463320541</v>
      </c>
      <c r="DI154" s="951">
        <f t="shared" si="106"/>
        <v>5.8368995463320541</v>
      </c>
      <c r="DJ154" s="951">
        <f t="shared" si="106"/>
        <v>5.8368995463320541</v>
      </c>
      <c r="DK154" s="951">
        <f t="shared" si="106"/>
        <v>5.8368995463320541</v>
      </c>
      <c r="DL154" s="951">
        <f t="shared" si="106"/>
        <v>5.8368995463320541</v>
      </c>
      <c r="DM154" s="951">
        <f t="shared" si="106"/>
        <v>5.8368995463320541</v>
      </c>
      <c r="DN154" s="951">
        <f t="shared" si="106"/>
        <v>5.8368995463320541</v>
      </c>
      <c r="DO154" s="951">
        <f t="shared" si="106"/>
        <v>5.8368995463320541</v>
      </c>
      <c r="DP154" s="951">
        <f t="shared" si="106"/>
        <v>5.8368995463320541</v>
      </c>
      <c r="DQ154" s="951">
        <f t="shared" si="106"/>
        <v>5.8368995463320541</v>
      </c>
      <c r="DR154" s="951">
        <f t="shared" si="106"/>
        <v>5.7957334776989438</v>
      </c>
      <c r="DS154" s="951">
        <f t="shared" si="106"/>
        <v>0</v>
      </c>
      <c r="DT154" s="951">
        <f t="shared" si="106"/>
        <v>0</v>
      </c>
      <c r="DU154" s="951">
        <f t="shared" si="106"/>
        <v>0</v>
      </c>
      <c r="DV154" s="951">
        <f t="shared" si="106"/>
        <v>0</v>
      </c>
      <c r="DW154" s="951">
        <f t="shared" si="106"/>
        <v>0</v>
      </c>
      <c r="DX154" s="951">
        <f t="shared" si="106"/>
        <v>0</v>
      </c>
      <c r="DY154" s="951">
        <f t="shared" si="106"/>
        <v>0</v>
      </c>
      <c r="DZ154" s="951">
        <f t="shared" si="106"/>
        <v>0</v>
      </c>
      <c r="EA154" s="951">
        <f t="shared" si="106"/>
        <v>0</v>
      </c>
      <c r="EB154" s="951">
        <f t="shared" si="106"/>
        <v>0</v>
      </c>
      <c r="EC154" s="951">
        <f t="shared" si="106"/>
        <v>0</v>
      </c>
      <c r="ED154" s="951">
        <f t="shared" si="106"/>
        <v>0</v>
      </c>
      <c r="EE154" s="951">
        <f t="shared" si="106"/>
        <v>0</v>
      </c>
      <c r="EF154" s="951">
        <f t="shared" si="106"/>
        <v>0</v>
      </c>
      <c r="EG154" s="951">
        <f t="shared" si="106"/>
        <v>0</v>
      </c>
      <c r="EH154" s="951">
        <f xml:space="preserve"> SUM( EH151:EH153)</f>
        <v>0</v>
      </c>
    </row>
    <row r="155" spans="2:138" s="836" customFormat="1" ht="15" customHeight="1" outlineLevel="1" x14ac:dyDescent="0.35">
      <c r="H155" s="1021"/>
      <c r="I155" s="840"/>
      <c r="J155" s="875"/>
      <c r="K155" s="875"/>
      <c r="L155" s="875"/>
      <c r="M155" s="875"/>
      <c r="N155" s="875"/>
      <c r="O155" s="875"/>
      <c r="P155" s="875"/>
      <c r="Q155" s="875"/>
      <c r="R155" s="875"/>
      <c r="S155" s="875"/>
      <c r="T155" s="875"/>
      <c r="U155" s="875"/>
      <c r="V155" s="875"/>
      <c r="W155" s="875"/>
      <c r="X155" s="875"/>
      <c r="Y155" s="875"/>
      <c r="Z155" s="875"/>
      <c r="AA155" s="875"/>
      <c r="AB155" s="875"/>
      <c r="AC155" s="875"/>
      <c r="AD155" s="875"/>
      <c r="AE155" s="875"/>
      <c r="AF155" s="875"/>
      <c r="AG155" s="875"/>
      <c r="AH155" s="875"/>
      <c r="AI155" s="875"/>
      <c r="AJ155" s="875"/>
      <c r="AK155" s="875"/>
      <c r="AL155" s="875"/>
      <c r="AM155" s="875"/>
      <c r="AN155" s="875"/>
      <c r="AO155" s="875"/>
      <c r="AP155" s="875"/>
      <c r="AQ155" s="875"/>
      <c r="AR155" s="875"/>
      <c r="AS155" s="875"/>
      <c r="AT155" s="875"/>
      <c r="AU155" s="875"/>
      <c r="AV155" s="875"/>
      <c r="AW155" s="875"/>
      <c r="AX155" s="875"/>
      <c r="AY155" s="875"/>
      <c r="AZ155" s="875"/>
      <c r="BA155" s="875"/>
      <c r="BB155" s="875"/>
      <c r="BC155" s="875"/>
      <c r="BD155" s="875"/>
      <c r="BE155" s="875"/>
      <c r="BF155" s="875"/>
      <c r="BG155" s="875"/>
      <c r="BH155" s="875"/>
      <c r="BI155" s="875"/>
      <c r="BJ155" s="875"/>
      <c r="BK155" s="875"/>
      <c r="BL155" s="875"/>
      <c r="BM155" s="875"/>
      <c r="BN155" s="875"/>
      <c r="BO155" s="875"/>
      <c r="BP155" s="875"/>
      <c r="BQ155" s="875"/>
      <c r="BR155" s="875"/>
      <c r="BS155" s="875"/>
      <c r="BT155" s="875"/>
      <c r="BU155" s="875"/>
      <c r="BV155" s="875"/>
      <c r="BW155" s="875"/>
      <c r="BX155" s="875"/>
      <c r="BY155" s="875"/>
      <c r="BZ155" s="875"/>
      <c r="CA155" s="875"/>
      <c r="CB155" s="875"/>
      <c r="CC155" s="875"/>
      <c r="CD155" s="875"/>
      <c r="CE155" s="875"/>
      <c r="CF155" s="875"/>
      <c r="CG155" s="875"/>
      <c r="CH155" s="875"/>
      <c r="CI155" s="875"/>
      <c r="CJ155" s="875"/>
      <c r="CK155" s="875"/>
      <c r="CL155" s="875"/>
      <c r="CM155" s="875"/>
      <c r="CN155" s="875"/>
      <c r="CO155" s="875"/>
      <c r="CP155" s="875"/>
      <c r="CQ155" s="875"/>
      <c r="CR155" s="875"/>
      <c r="CS155" s="875"/>
      <c r="CT155" s="875"/>
      <c r="CU155" s="875"/>
      <c r="CV155" s="875"/>
      <c r="CW155" s="875"/>
      <c r="CX155" s="875"/>
      <c r="CY155" s="875"/>
      <c r="CZ155" s="875"/>
      <c r="DA155" s="875"/>
      <c r="DB155" s="875"/>
      <c r="DC155" s="875"/>
      <c r="DD155" s="875"/>
      <c r="DE155" s="875"/>
      <c r="DF155" s="875"/>
      <c r="DG155" s="875"/>
      <c r="DH155" s="875"/>
      <c r="DI155" s="875"/>
      <c r="DJ155" s="875"/>
      <c r="DK155" s="875"/>
      <c r="DL155" s="875"/>
      <c r="DM155" s="875"/>
      <c r="DN155" s="875"/>
      <c r="DO155" s="875"/>
      <c r="DP155" s="875"/>
      <c r="DQ155" s="875"/>
      <c r="DR155" s="875"/>
      <c r="DS155" s="875"/>
      <c r="DT155" s="875"/>
      <c r="DU155" s="875"/>
      <c r="DV155" s="875"/>
      <c r="DW155" s="875"/>
      <c r="DX155" s="875"/>
      <c r="DY155" s="875"/>
      <c r="DZ155" s="875"/>
      <c r="EA155" s="875"/>
      <c r="EB155" s="875"/>
      <c r="EC155" s="875"/>
      <c r="ED155" s="875"/>
      <c r="EE155" s="875"/>
      <c r="EF155" s="875"/>
      <c r="EG155" s="875"/>
      <c r="EH155" s="875"/>
    </row>
    <row r="156" spans="2:138" s="836" customFormat="1" ht="15" customHeight="1" outlineLevel="1" x14ac:dyDescent="0.35">
      <c r="E156" s="402" t="str">
        <f xml:space="preserve"> NTBA!E$129</f>
        <v xml:space="preserve">GST on Opex </v>
      </c>
      <c r="F156" s="425">
        <f xml:space="preserve"> NTBA!F$129</f>
        <v>0.18</v>
      </c>
      <c r="G156" s="402" t="str">
        <f xml:space="preserve"> NTBA!G$129</f>
        <v>%</v>
      </c>
      <c r="H156" s="1021"/>
      <c r="I156" s="840"/>
      <c r="J156" s="875"/>
      <c r="K156" s="875"/>
      <c r="L156" s="875"/>
      <c r="M156" s="875"/>
      <c r="N156" s="875"/>
      <c r="O156" s="875"/>
      <c r="P156" s="875"/>
      <c r="Q156" s="875"/>
      <c r="R156" s="875"/>
      <c r="S156" s="875"/>
      <c r="T156" s="875"/>
      <c r="U156" s="875"/>
      <c r="V156" s="875"/>
      <c r="W156" s="875"/>
      <c r="X156" s="875"/>
      <c r="Y156" s="875"/>
      <c r="Z156" s="875"/>
      <c r="AA156" s="875"/>
      <c r="AB156" s="875"/>
      <c r="AC156" s="875"/>
      <c r="AD156" s="875"/>
      <c r="AE156" s="875"/>
      <c r="AF156" s="875"/>
      <c r="AG156" s="875"/>
      <c r="AH156" s="875"/>
      <c r="AI156" s="875"/>
      <c r="AJ156" s="875"/>
      <c r="AK156" s="875"/>
      <c r="AL156" s="875"/>
      <c r="AM156" s="875"/>
      <c r="AN156" s="875"/>
      <c r="AO156" s="875"/>
      <c r="AP156" s="875"/>
      <c r="AQ156" s="875"/>
      <c r="AR156" s="875"/>
      <c r="AS156" s="875"/>
      <c r="AT156" s="875"/>
      <c r="AU156" s="875"/>
      <c r="AV156" s="875"/>
      <c r="AW156" s="875"/>
      <c r="AX156" s="875"/>
      <c r="AY156" s="875"/>
      <c r="AZ156" s="875"/>
      <c r="BA156" s="875"/>
      <c r="BB156" s="875"/>
      <c r="BC156" s="875"/>
      <c r="BD156" s="875"/>
      <c r="BE156" s="875"/>
      <c r="BF156" s="875"/>
      <c r="BG156" s="875"/>
      <c r="BH156" s="875"/>
      <c r="BI156" s="875"/>
      <c r="BJ156" s="875"/>
      <c r="BK156" s="875"/>
      <c r="BL156" s="875"/>
      <c r="BM156" s="875"/>
      <c r="BN156" s="875"/>
      <c r="BO156" s="875"/>
      <c r="BP156" s="875"/>
      <c r="BQ156" s="875"/>
      <c r="BR156" s="875"/>
      <c r="BS156" s="875"/>
      <c r="BT156" s="875"/>
      <c r="BU156" s="875"/>
      <c r="BV156" s="875"/>
      <c r="BW156" s="875"/>
      <c r="BX156" s="875"/>
      <c r="BY156" s="875"/>
      <c r="BZ156" s="875"/>
      <c r="CA156" s="875"/>
      <c r="CB156" s="875"/>
      <c r="CC156" s="875"/>
      <c r="CD156" s="875"/>
      <c r="CE156" s="875"/>
      <c r="CF156" s="875"/>
      <c r="CG156" s="875"/>
      <c r="CH156" s="875"/>
      <c r="CI156" s="875"/>
      <c r="CJ156" s="875"/>
      <c r="CK156" s="875"/>
      <c r="CL156" s="875"/>
      <c r="CM156" s="875"/>
      <c r="CN156" s="875"/>
      <c r="CO156" s="875"/>
      <c r="CP156" s="875"/>
      <c r="CQ156" s="875"/>
      <c r="CR156" s="875"/>
      <c r="CS156" s="875"/>
      <c r="CT156" s="875"/>
      <c r="CU156" s="875"/>
      <c r="CV156" s="875"/>
      <c r="CW156" s="875"/>
      <c r="CX156" s="875"/>
      <c r="CY156" s="875"/>
      <c r="CZ156" s="875"/>
      <c r="DA156" s="875"/>
      <c r="DB156" s="875"/>
      <c r="DC156" s="875"/>
      <c r="DD156" s="875"/>
      <c r="DE156" s="875"/>
      <c r="DF156" s="875"/>
      <c r="DG156" s="875"/>
      <c r="DH156" s="875"/>
      <c r="DI156" s="875"/>
      <c r="DJ156" s="875"/>
      <c r="DK156" s="875"/>
      <c r="DL156" s="875"/>
      <c r="DM156" s="875"/>
      <c r="DN156" s="875"/>
      <c r="DO156" s="875"/>
      <c r="DP156" s="875"/>
      <c r="DQ156" s="875"/>
      <c r="DR156" s="875"/>
      <c r="DS156" s="875"/>
      <c r="DT156" s="875"/>
      <c r="DU156" s="875"/>
      <c r="DV156" s="875"/>
      <c r="DW156" s="875"/>
      <c r="DX156" s="875"/>
      <c r="DY156" s="875"/>
      <c r="DZ156" s="875"/>
      <c r="EA156" s="875"/>
      <c r="EB156" s="875"/>
      <c r="EC156" s="875"/>
      <c r="ED156" s="875"/>
      <c r="EE156" s="875"/>
      <c r="EF156" s="875"/>
      <c r="EG156" s="875"/>
      <c r="EH156" s="875"/>
    </row>
    <row r="157" spans="2:138" s="951" customFormat="1" ht="15" customHeight="1" outlineLevel="1" x14ac:dyDescent="0.35">
      <c r="E157" s="457" t="str">
        <f t="shared" ref="E157:AJ157" si="107" xml:space="preserve"> E$154</f>
        <v>Total Opex Payment (On Cash Basis)</v>
      </c>
      <c r="F157" s="457">
        <f t="shared" si="107"/>
        <v>0</v>
      </c>
      <c r="G157" s="457" t="str">
        <f t="shared" si="107"/>
        <v>INR Cr</v>
      </c>
      <c r="H157" s="457">
        <f t="shared" si="107"/>
        <v>757.55792923404806</v>
      </c>
      <c r="I157" s="457">
        <f t="shared" si="107"/>
        <v>0</v>
      </c>
      <c r="J157" s="457">
        <f t="shared" si="107"/>
        <v>0</v>
      </c>
      <c r="K157" s="457">
        <f t="shared" si="107"/>
        <v>0</v>
      </c>
      <c r="L157" s="457">
        <f t="shared" si="107"/>
        <v>0</v>
      </c>
      <c r="M157" s="457">
        <f t="shared" si="107"/>
        <v>0</v>
      </c>
      <c r="N157" s="457">
        <f t="shared" si="107"/>
        <v>0</v>
      </c>
      <c r="O157" s="457">
        <f t="shared" si="107"/>
        <v>1.577547E-2</v>
      </c>
      <c r="P157" s="457">
        <f t="shared" si="107"/>
        <v>2.5534676759999999</v>
      </c>
      <c r="Q157" s="457">
        <f t="shared" si="107"/>
        <v>3.7415090229999999</v>
      </c>
      <c r="R157" s="457">
        <f t="shared" si="107"/>
        <v>6.8387591713999996</v>
      </c>
      <c r="S157" s="457">
        <f t="shared" si="107"/>
        <v>7.5836273529316678</v>
      </c>
      <c r="T157" s="457">
        <f t="shared" si="107"/>
        <v>7.7161665411676683</v>
      </c>
      <c r="U157" s="457">
        <f t="shared" si="107"/>
        <v>7.865697933023668</v>
      </c>
      <c r="V157" s="457">
        <f t="shared" si="107"/>
        <v>9.3870093248796689</v>
      </c>
      <c r="W157" s="457">
        <f t="shared" si="107"/>
        <v>11.045498716735668</v>
      </c>
      <c r="X157" s="457">
        <f t="shared" si="107"/>
        <v>12.943739515831668</v>
      </c>
      <c r="Y157" s="457">
        <f t="shared" si="107"/>
        <v>14.742185162891667</v>
      </c>
      <c r="Z157" s="457">
        <f t="shared" si="107"/>
        <v>16.857467319001671</v>
      </c>
      <c r="AA157" s="457">
        <f t="shared" si="107"/>
        <v>18.05782714243767</v>
      </c>
      <c r="AB157" s="457">
        <f t="shared" si="107"/>
        <v>14.078818717647668</v>
      </c>
      <c r="AC157" s="457">
        <f t="shared" si="107"/>
        <v>14.449403385616609</v>
      </c>
      <c r="AD157" s="457">
        <f t="shared" si="107"/>
        <v>14.712782541726609</v>
      </c>
      <c r="AE157" s="457">
        <f t="shared" si="107"/>
        <v>14.976161697836609</v>
      </c>
      <c r="AF157" s="457">
        <f t="shared" si="107"/>
        <v>15.239540853946609</v>
      </c>
      <c r="AG157" s="457">
        <f t="shared" si="107"/>
        <v>15.502920010056609</v>
      </c>
      <c r="AH157" s="457">
        <f t="shared" si="107"/>
        <v>15.766299166166609</v>
      </c>
      <c r="AI157" s="457">
        <f t="shared" si="107"/>
        <v>16.029678322276609</v>
      </c>
      <c r="AJ157" s="457">
        <f t="shared" si="107"/>
        <v>15.433157185386609</v>
      </c>
      <c r="AK157" s="457">
        <f t="shared" ref="AK157:BP157" si="108" xml:space="preserve"> AK$154</f>
        <v>5.9251416344966108</v>
      </c>
      <c r="AL157" s="457">
        <f t="shared" si="108"/>
        <v>5.8368995463320541</v>
      </c>
      <c r="AM157" s="457">
        <f t="shared" si="108"/>
        <v>5.8368995463320541</v>
      </c>
      <c r="AN157" s="457">
        <f t="shared" si="108"/>
        <v>5.8368995463320541</v>
      </c>
      <c r="AO157" s="457">
        <f t="shared" si="108"/>
        <v>5.8368995463320541</v>
      </c>
      <c r="AP157" s="457">
        <f t="shared" si="108"/>
        <v>5.8368995463320541</v>
      </c>
      <c r="AQ157" s="457">
        <f t="shared" si="108"/>
        <v>5.8368995463320541</v>
      </c>
      <c r="AR157" s="457">
        <f t="shared" si="108"/>
        <v>5.8368995463320541</v>
      </c>
      <c r="AS157" s="457">
        <f t="shared" si="108"/>
        <v>5.8368995463320541</v>
      </c>
      <c r="AT157" s="457">
        <f t="shared" si="108"/>
        <v>5.8368995463320541</v>
      </c>
      <c r="AU157" s="457">
        <f t="shared" si="108"/>
        <v>5.8368995463320541</v>
      </c>
      <c r="AV157" s="457">
        <f t="shared" si="108"/>
        <v>5.8368995463320541</v>
      </c>
      <c r="AW157" s="457">
        <f t="shared" si="108"/>
        <v>5.8368995463320541</v>
      </c>
      <c r="AX157" s="457">
        <f t="shared" si="108"/>
        <v>5.8368995463320541</v>
      </c>
      <c r="AY157" s="457">
        <f t="shared" si="108"/>
        <v>5.8368995463320541</v>
      </c>
      <c r="AZ157" s="457">
        <f t="shared" si="108"/>
        <v>5.8368995463320541</v>
      </c>
      <c r="BA157" s="457">
        <f t="shared" si="108"/>
        <v>5.8368995463320541</v>
      </c>
      <c r="BB157" s="457">
        <f t="shared" si="108"/>
        <v>5.8368995463320541</v>
      </c>
      <c r="BC157" s="457">
        <f t="shared" si="108"/>
        <v>5.8368995463320541</v>
      </c>
      <c r="BD157" s="457">
        <f t="shared" si="108"/>
        <v>5.8368995463320541</v>
      </c>
      <c r="BE157" s="457">
        <f t="shared" si="108"/>
        <v>5.8368995463320541</v>
      </c>
      <c r="BF157" s="457">
        <f t="shared" si="108"/>
        <v>5.8368995463320541</v>
      </c>
      <c r="BG157" s="457">
        <f t="shared" si="108"/>
        <v>5.8368995463320541</v>
      </c>
      <c r="BH157" s="457">
        <f t="shared" si="108"/>
        <v>5.8368995463320541</v>
      </c>
      <c r="BI157" s="457">
        <f t="shared" si="108"/>
        <v>5.8368995463320541</v>
      </c>
      <c r="BJ157" s="457">
        <f t="shared" si="108"/>
        <v>5.8368995463320541</v>
      </c>
      <c r="BK157" s="457">
        <f t="shared" si="108"/>
        <v>5.8368995463320541</v>
      </c>
      <c r="BL157" s="457">
        <f t="shared" si="108"/>
        <v>5.8368995463320541</v>
      </c>
      <c r="BM157" s="457">
        <f t="shared" si="108"/>
        <v>5.8368995463320541</v>
      </c>
      <c r="BN157" s="457">
        <f t="shared" si="108"/>
        <v>5.8368995463320541</v>
      </c>
      <c r="BO157" s="457">
        <f t="shared" si="108"/>
        <v>5.8368995463320541</v>
      </c>
      <c r="BP157" s="457">
        <f t="shared" si="108"/>
        <v>5.8368995463320541</v>
      </c>
      <c r="BQ157" s="457">
        <f t="shared" ref="BQ157:CV157" si="109" xml:space="preserve"> BQ$154</f>
        <v>5.8368995463320541</v>
      </c>
      <c r="BR157" s="457">
        <f t="shared" si="109"/>
        <v>5.8368995463320541</v>
      </c>
      <c r="BS157" s="457">
        <f t="shared" si="109"/>
        <v>5.8368995463320541</v>
      </c>
      <c r="BT157" s="457">
        <f t="shared" si="109"/>
        <v>5.8368995463320541</v>
      </c>
      <c r="BU157" s="457">
        <f t="shared" si="109"/>
        <v>5.8368995463320541</v>
      </c>
      <c r="BV157" s="457">
        <f t="shared" si="109"/>
        <v>5.8368995463320541</v>
      </c>
      <c r="BW157" s="457">
        <f t="shared" si="109"/>
        <v>5.8368995463320541</v>
      </c>
      <c r="BX157" s="457">
        <f t="shared" si="109"/>
        <v>5.8368995463320541</v>
      </c>
      <c r="BY157" s="457">
        <f t="shared" si="109"/>
        <v>5.8368995463320541</v>
      </c>
      <c r="BZ157" s="457">
        <f t="shared" si="109"/>
        <v>5.8368995463320541</v>
      </c>
      <c r="CA157" s="457">
        <f t="shared" si="109"/>
        <v>5.8368995463320541</v>
      </c>
      <c r="CB157" s="457">
        <f t="shared" si="109"/>
        <v>5.8368995463320541</v>
      </c>
      <c r="CC157" s="457">
        <f t="shared" si="109"/>
        <v>5.8368995463320541</v>
      </c>
      <c r="CD157" s="457">
        <f t="shared" si="109"/>
        <v>5.8368995463320541</v>
      </c>
      <c r="CE157" s="457">
        <f t="shared" si="109"/>
        <v>5.8368995463320541</v>
      </c>
      <c r="CF157" s="457">
        <f t="shared" si="109"/>
        <v>5.8368995463320541</v>
      </c>
      <c r="CG157" s="457">
        <f t="shared" si="109"/>
        <v>5.8368995463320541</v>
      </c>
      <c r="CH157" s="457">
        <f t="shared" si="109"/>
        <v>5.8368995463320541</v>
      </c>
      <c r="CI157" s="457">
        <f t="shared" si="109"/>
        <v>5.8368995463320541</v>
      </c>
      <c r="CJ157" s="457">
        <f t="shared" si="109"/>
        <v>5.8368995463320541</v>
      </c>
      <c r="CK157" s="457">
        <f t="shared" si="109"/>
        <v>5.8368995463320541</v>
      </c>
      <c r="CL157" s="457">
        <f t="shared" si="109"/>
        <v>5.8368995463320541</v>
      </c>
      <c r="CM157" s="457">
        <f t="shared" si="109"/>
        <v>5.8368995463320541</v>
      </c>
      <c r="CN157" s="457">
        <f t="shared" si="109"/>
        <v>5.8368995463320541</v>
      </c>
      <c r="CO157" s="457">
        <f t="shared" si="109"/>
        <v>5.8368995463320541</v>
      </c>
      <c r="CP157" s="457">
        <f t="shared" si="109"/>
        <v>5.8368995463320541</v>
      </c>
      <c r="CQ157" s="457">
        <f t="shared" si="109"/>
        <v>5.8368995463320541</v>
      </c>
      <c r="CR157" s="457">
        <f t="shared" si="109"/>
        <v>5.8368995463320541</v>
      </c>
      <c r="CS157" s="457">
        <f t="shared" si="109"/>
        <v>5.8368995463320541</v>
      </c>
      <c r="CT157" s="457">
        <f t="shared" si="109"/>
        <v>5.8368995463320541</v>
      </c>
      <c r="CU157" s="457">
        <f t="shared" si="109"/>
        <v>5.8368995463320541</v>
      </c>
      <c r="CV157" s="457">
        <f t="shared" si="109"/>
        <v>5.8368995463320541</v>
      </c>
      <c r="CW157" s="457">
        <f t="shared" ref="CW157:EB157" si="110" xml:space="preserve"> CW$154</f>
        <v>5.8368995463320541</v>
      </c>
      <c r="CX157" s="457">
        <f t="shared" si="110"/>
        <v>5.8368995463320541</v>
      </c>
      <c r="CY157" s="457">
        <f t="shared" si="110"/>
        <v>5.8368995463320541</v>
      </c>
      <c r="CZ157" s="457">
        <f t="shared" si="110"/>
        <v>5.8368995463320541</v>
      </c>
      <c r="DA157" s="457">
        <f t="shared" si="110"/>
        <v>5.8368995463320541</v>
      </c>
      <c r="DB157" s="457">
        <f t="shared" si="110"/>
        <v>5.8368995463320541</v>
      </c>
      <c r="DC157" s="457">
        <f t="shared" si="110"/>
        <v>5.8368995463320541</v>
      </c>
      <c r="DD157" s="457">
        <f t="shared" si="110"/>
        <v>5.8368995463320541</v>
      </c>
      <c r="DE157" s="457">
        <f t="shared" si="110"/>
        <v>5.8368995463320541</v>
      </c>
      <c r="DF157" s="457">
        <f t="shared" si="110"/>
        <v>5.8368995463320541</v>
      </c>
      <c r="DG157" s="457">
        <f t="shared" si="110"/>
        <v>5.8368995463320541</v>
      </c>
      <c r="DH157" s="457">
        <f t="shared" si="110"/>
        <v>5.8368995463320541</v>
      </c>
      <c r="DI157" s="457">
        <f t="shared" si="110"/>
        <v>5.8368995463320541</v>
      </c>
      <c r="DJ157" s="457">
        <f t="shared" si="110"/>
        <v>5.8368995463320541</v>
      </c>
      <c r="DK157" s="457">
        <f t="shared" si="110"/>
        <v>5.8368995463320541</v>
      </c>
      <c r="DL157" s="457">
        <f t="shared" si="110"/>
        <v>5.8368995463320541</v>
      </c>
      <c r="DM157" s="457">
        <f t="shared" si="110"/>
        <v>5.8368995463320541</v>
      </c>
      <c r="DN157" s="457">
        <f t="shared" si="110"/>
        <v>5.8368995463320541</v>
      </c>
      <c r="DO157" s="457">
        <f t="shared" si="110"/>
        <v>5.8368995463320541</v>
      </c>
      <c r="DP157" s="457">
        <f t="shared" si="110"/>
        <v>5.8368995463320541</v>
      </c>
      <c r="DQ157" s="457">
        <f t="shared" si="110"/>
        <v>5.8368995463320541</v>
      </c>
      <c r="DR157" s="457">
        <f t="shared" si="110"/>
        <v>5.7957334776989438</v>
      </c>
      <c r="DS157" s="457">
        <f t="shared" si="110"/>
        <v>0</v>
      </c>
      <c r="DT157" s="457">
        <f t="shared" si="110"/>
        <v>0</v>
      </c>
      <c r="DU157" s="457">
        <f t="shared" si="110"/>
        <v>0</v>
      </c>
      <c r="DV157" s="457">
        <f t="shared" si="110"/>
        <v>0</v>
      </c>
      <c r="DW157" s="457">
        <f t="shared" si="110"/>
        <v>0</v>
      </c>
      <c r="DX157" s="457">
        <f t="shared" si="110"/>
        <v>0</v>
      </c>
      <c r="DY157" s="457">
        <f t="shared" si="110"/>
        <v>0</v>
      </c>
      <c r="DZ157" s="457">
        <f t="shared" si="110"/>
        <v>0</v>
      </c>
      <c r="EA157" s="457">
        <f t="shared" si="110"/>
        <v>0</v>
      </c>
      <c r="EB157" s="457">
        <f t="shared" si="110"/>
        <v>0</v>
      </c>
      <c r="EC157" s="457">
        <f t="shared" ref="EC157:EH157" si="111" xml:space="preserve"> EC$154</f>
        <v>0</v>
      </c>
      <c r="ED157" s="457">
        <f t="shared" si="111"/>
        <v>0</v>
      </c>
      <c r="EE157" s="457">
        <f t="shared" si="111"/>
        <v>0</v>
      </c>
      <c r="EF157" s="457">
        <f t="shared" si="111"/>
        <v>0</v>
      </c>
      <c r="EG157" s="457">
        <f t="shared" si="111"/>
        <v>0</v>
      </c>
      <c r="EH157" s="457">
        <f t="shared" si="111"/>
        <v>0</v>
      </c>
    </row>
    <row r="158" spans="2:138" s="951" customFormat="1" ht="15" customHeight="1" outlineLevel="1" x14ac:dyDescent="0.35">
      <c r="E158" s="457" t="s">
        <v>63</v>
      </c>
      <c r="F158" s="457"/>
      <c r="G158" s="951" t="s">
        <v>330</v>
      </c>
      <c r="H158" s="457">
        <f xml:space="preserve"> SUM(J158:EH158)</f>
        <v>136.36042726212867</v>
      </c>
      <c r="I158" s="457"/>
      <c r="J158" s="457">
        <f t="shared" ref="J158:AO158" si="112" xml:space="preserve"> $F156 * J157</f>
        <v>0</v>
      </c>
      <c r="K158" s="457">
        <f t="shared" si="112"/>
        <v>0</v>
      </c>
      <c r="L158" s="457">
        <f t="shared" si="112"/>
        <v>0</v>
      </c>
      <c r="M158" s="457">
        <f t="shared" si="112"/>
        <v>0</v>
      </c>
      <c r="N158" s="457">
        <f t="shared" si="112"/>
        <v>0</v>
      </c>
      <c r="O158" s="457">
        <f t="shared" si="112"/>
        <v>2.8395845999999998E-3</v>
      </c>
      <c r="P158" s="457">
        <f t="shared" si="112"/>
        <v>0.45962418167999997</v>
      </c>
      <c r="Q158" s="457">
        <f t="shared" si="112"/>
        <v>0.67347162413999995</v>
      </c>
      <c r="R158" s="457">
        <f t="shared" si="112"/>
        <v>1.2309766508519999</v>
      </c>
      <c r="S158" s="457">
        <f t="shared" si="112"/>
        <v>1.3650529235277002</v>
      </c>
      <c r="T158" s="457">
        <f t="shared" si="112"/>
        <v>1.3889099774101803</v>
      </c>
      <c r="U158" s="457">
        <f t="shared" si="112"/>
        <v>1.4158256279442603</v>
      </c>
      <c r="V158" s="457">
        <f t="shared" si="112"/>
        <v>1.6896616784783403</v>
      </c>
      <c r="W158" s="457">
        <f t="shared" si="112"/>
        <v>1.9881897690124202</v>
      </c>
      <c r="X158" s="457">
        <f t="shared" si="112"/>
        <v>2.3298731128497003</v>
      </c>
      <c r="Y158" s="457">
        <f t="shared" si="112"/>
        <v>2.6535933293205001</v>
      </c>
      <c r="Z158" s="457">
        <f t="shared" si="112"/>
        <v>3.0343441174203005</v>
      </c>
      <c r="AA158" s="457">
        <f t="shared" si="112"/>
        <v>3.2504088856387807</v>
      </c>
      <c r="AB158" s="457">
        <f t="shared" si="112"/>
        <v>2.5341873691765802</v>
      </c>
      <c r="AC158" s="457">
        <f t="shared" si="112"/>
        <v>2.6008926094109897</v>
      </c>
      <c r="AD158" s="457">
        <f t="shared" si="112"/>
        <v>2.6483008575107894</v>
      </c>
      <c r="AE158" s="457">
        <f t="shared" si="112"/>
        <v>2.6957091056105895</v>
      </c>
      <c r="AF158" s="457">
        <f t="shared" si="112"/>
        <v>2.7431173537103897</v>
      </c>
      <c r="AG158" s="457">
        <f t="shared" si="112"/>
        <v>2.7905256018101894</v>
      </c>
      <c r="AH158" s="457">
        <f t="shared" si="112"/>
        <v>2.8379338499099895</v>
      </c>
      <c r="AI158" s="457">
        <f t="shared" si="112"/>
        <v>2.8853420980097897</v>
      </c>
      <c r="AJ158" s="457">
        <f t="shared" si="112"/>
        <v>2.7779682933695895</v>
      </c>
      <c r="AK158" s="457">
        <f t="shared" si="112"/>
        <v>1.0665254942093898</v>
      </c>
      <c r="AL158" s="457">
        <f t="shared" si="112"/>
        <v>1.0506419183397697</v>
      </c>
      <c r="AM158" s="457">
        <f t="shared" si="112"/>
        <v>1.0506419183397697</v>
      </c>
      <c r="AN158" s="457">
        <f t="shared" si="112"/>
        <v>1.0506419183397697</v>
      </c>
      <c r="AO158" s="457">
        <f t="shared" si="112"/>
        <v>1.0506419183397697</v>
      </c>
      <c r="AP158" s="457">
        <f t="shared" ref="AP158:BU158" si="113" xml:space="preserve"> $F156 * AP157</f>
        <v>1.0506419183397697</v>
      </c>
      <c r="AQ158" s="457">
        <f t="shared" si="113"/>
        <v>1.0506419183397697</v>
      </c>
      <c r="AR158" s="457">
        <f t="shared" si="113"/>
        <v>1.0506419183397697</v>
      </c>
      <c r="AS158" s="457">
        <f t="shared" si="113"/>
        <v>1.0506419183397697</v>
      </c>
      <c r="AT158" s="457">
        <f t="shared" si="113"/>
        <v>1.0506419183397697</v>
      </c>
      <c r="AU158" s="457">
        <f t="shared" si="113"/>
        <v>1.0506419183397697</v>
      </c>
      <c r="AV158" s="457">
        <f t="shared" si="113"/>
        <v>1.0506419183397697</v>
      </c>
      <c r="AW158" s="457">
        <f t="shared" si="113"/>
        <v>1.0506419183397697</v>
      </c>
      <c r="AX158" s="457">
        <f t="shared" si="113"/>
        <v>1.0506419183397697</v>
      </c>
      <c r="AY158" s="457">
        <f t="shared" si="113"/>
        <v>1.0506419183397697</v>
      </c>
      <c r="AZ158" s="457">
        <f t="shared" si="113"/>
        <v>1.0506419183397697</v>
      </c>
      <c r="BA158" s="457">
        <f t="shared" si="113"/>
        <v>1.0506419183397697</v>
      </c>
      <c r="BB158" s="457">
        <f t="shared" si="113"/>
        <v>1.0506419183397697</v>
      </c>
      <c r="BC158" s="457">
        <f t="shared" si="113"/>
        <v>1.0506419183397697</v>
      </c>
      <c r="BD158" s="457">
        <f t="shared" si="113"/>
        <v>1.0506419183397697</v>
      </c>
      <c r="BE158" s="457">
        <f t="shared" si="113"/>
        <v>1.0506419183397697</v>
      </c>
      <c r="BF158" s="457">
        <f t="shared" si="113"/>
        <v>1.0506419183397697</v>
      </c>
      <c r="BG158" s="457">
        <f t="shared" si="113"/>
        <v>1.0506419183397697</v>
      </c>
      <c r="BH158" s="457">
        <f t="shared" si="113"/>
        <v>1.0506419183397697</v>
      </c>
      <c r="BI158" s="457">
        <f t="shared" si="113"/>
        <v>1.0506419183397697</v>
      </c>
      <c r="BJ158" s="457">
        <f t="shared" si="113"/>
        <v>1.0506419183397697</v>
      </c>
      <c r="BK158" s="457">
        <f t="shared" si="113"/>
        <v>1.0506419183397697</v>
      </c>
      <c r="BL158" s="457">
        <f t="shared" si="113"/>
        <v>1.0506419183397697</v>
      </c>
      <c r="BM158" s="457">
        <f t="shared" si="113"/>
        <v>1.0506419183397697</v>
      </c>
      <c r="BN158" s="457">
        <f t="shared" si="113"/>
        <v>1.0506419183397697</v>
      </c>
      <c r="BO158" s="457">
        <f t="shared" si="113"/>
        <v>1.0506419183397697</v>
      </c>
      <c r="BP158" s="457">
        <f t="shared" si="113"/>
        <v>1.0506419183397697</v>
      </c>
      <c r="BQ158" s="457">
        <f t="shared" si="113"/>
        <v>1.0506419183397697</v>
      </c>
      <c r="BR158" s="457">
        <f t="shared" si="113"/>
        <v>1.0506419183397697</v>
      </c>
      <c r="BS158" s="457">
        <f t="shared" si="113"/>
        <v>1.0506419183397697</v>
      </c>
      <c r="BT158" s="457">
        <f t="shared" si="113"/>
        <v>1.0506419183397697</v>
      </c>
      <c r="BU158" s="457">
        <f t="shared" si="113"/>
        <v>1.0506419183397697</v>
      </c>
      <c r="BV158" s="457">
        <f t="shared" ref="BV158:DA158" si="114" xml:space="preserve"> $F156 * BV157</f>
        <v>1.0506419183397697</v>
      </c>
      <c r="BW158" s="457">
        <f t="shared" si="114"/>
        <v>1.0506419183397697</v>
      </c>
      <c r="BX158" s="457">
        <f t="shared" si="114"/>
        <v>1.0506419183397697</v>
      </c>
      <c r="BY158" s="457">
        <f t="shared" si="114"/>
        <v>1.0506419183397697</v>
      </c>
      <c r="BZ158" s="457">
        <f t="shared" si="114"/>
        <v>1.0506419183397697</v>
      </c>
      <c r="CA158" s="457">
        <f t="shared" si="114"/>
        <v>1.0506419183397697</v>
      </c>
      <c r="CB158" s="457">
        <f t="shared" si="114"/>
        <v>1.0506419183397697</v>
      </c>
      <c r="CC158" s="457">
        <f t="shared" si="114"/>
        <v>1.0506419183397697</v>
      </c>
      <c r="CD158" s="457">
        <f t="shared" si="114"/>
        <v>1.0506419183397697</v>
      </c>
      <c r="CE158" s="457">
        <f t="shared" si="114"/>
        <v>1.0506419183397697</v>
      </c>
      <c r="CF158" s="457">
        <f t="shared" si="114"/>
        <v>1.0506419183397697</v>
      </c>
      <c r="CG158" s="457">
        <f t="shared" si="114"/>
        <v>1.0506419183397697</v>
      </c>
      <c r="CH158" s="457">
        <f t="shared" si="114"/>
        <v>1.0506419183397697</v>
      </c>
      <c r="CI158" s="457">
        <f t="shared" si="114"/>
        <v>1.0506419183397697</v>
      </c>
      <c r="CJ158" s="457">
        <f t="shared" si="114"/>
        <v>1.0506419183397697</v>
      </c>
      <c r="CK158" s="457">
        <f t="shared" si="114"/>
        <v>1.0506419183397697</v>
      </c>
      <c r="CL158" s="457">
        <f t="shared" si="114"/>
        <v>1.0506419183397697</v>
      </c>
      <c r="CM158" s="457">
        <f t="shared" si="114"/>
        <v>1.0506419183397697</v>
      </c>
      <c r="CN158" s="457">
        <f t="shared" si="114"/>
        <v>1.0506419183397697</v>
      </c>
      <c r="CO158" s="457">
        <f t="shared" si="114"/>
        <v>1.0506419183397697</v>
      </c>
      <c r="CP158" s="457">
        <f t="shared" si="114"/>
        <v>1.0506419183397697</v>
      </c>
      <c r="CQ158" s="457">
        <f t="shared" si="114"/>
        <v>1.0506419183397697</v>
      </c>
      <c r="CR158" s="457">
        <f t="shared" si="114"/>
        <v>1.0506419183397697</v>
      </c>
      <c r="CS158" s="457">
        <f t="shared" si="114"/>
        <v>1.0506419183397697</v>
      </c>
      <c r="CT158" s="457">
        <f t="shared" si="114"/>
        <v>1.0506419183397697</v>
      </c>
      <c r="CU158" s="457">
        <f t="shared" si="114"/>
        <v>1.0506419183397697</v>
      </c>
      <c r="CV158" s="457">
        <f t="shared" si="114"/>
        <v>1.0506419183397697</v>
      </c>
      <c r="CW158" s="457">
        <f t="shared" si="114"/>
        <v>1.0506419183397697</v>
      </c>
      <c r="CX158" s="457">
        <f t="shared" si="114"/>
        <v>1.0506419183397697</v>
      </c>
      <c r="CY158" s="457">
        <f t="shared" si="114"/>
        <v>1.0506419183397697</v>
      </c>
      <c r="CZ158" s="457">
        <f t="shared" si="114"/>
        <v>1.0506419183397697</v>
      </c>
      <c r="DA158" s="457">
        <f t="shared" si="114"/>
        <v>1.0506419183397697</v>
      </c>
      <c r="DB158" s="457">
        <f t="shared" ref="DB158:EG158" si="115" xml:space="preserve"> $F156 * DB157</f>
        <v>1.0506419183397697</v>
      </c>
      <c r="DC158" s="457">
        <f t="shared" si="115"/>
        <v>1.0506419183397697</v>
      </c>
      <c r="DD158" s="457">
        <f t="shared" si="115"/>
        <v>1.0506419183397697</v>
      </c>
      <c r="DE158" s="457">
        <f t="shared" si="115"/>
        <v>1.0506419183397697</v>
      </c>
      <c r="DF158" s="457">
        <f t="shared" si="115"/>
        <v>1.0506419183397697</v>
      </c>
      <c r="DG158" s="457">
        <f t="shared" si="115"/>
        <v>1.0506419183397697</v>
      </c>
      <c r="DH158" s="457">
        <f t="shared" si="115"/>
        <v>1.0506419183397697</v>
      </c>
      <c r="DI158" s="457">
        <f t="shared" si="115"/>
        <v>1.0506419183397697</v>
      </c>
      <c r="DJ158" s="457">
        <f t="shared" si="115"/>
        <v>1.0506419183397697</v>
      </c>
      <c r="DK158" s="457">
        <f t="shared" si="115"/>
        <v>1.0506419183397697</v>
      </c>
      <c r="DL158" s="457">
        <f t="shared" si="115"/>
        <v>1.0506419183397697</v>
      </c>
      <c r="DM158" s="457">
        <f t="shared" si="115"/>
        <v>1.0506419183397697</v>
      </c>
      <c r="DN158" s="457">
        <f t="shared" si="115"/>
        <v>1.0506419183397697</v>
      </c>
      <c r="DO158" s="457">
        <f t="shared" si="115"/>
        <v>1.0506419183397697</v>
      </c>
      <c r="DP158" s="457">
        <f t="shared" si="115"/>
        <v>1.0506419183397697</v>
      </c>
      <c r="DQ158" s="457">
        <f t="shared" si="115"/>
        <v>1.0506419183397697</v>
      </c>
      <c r="DR158" s="457">
        <f t="shared" si="115"/>
        <v>1.0432320259858099</v>
      </c>
      <c r="DS158" s="457">
        <f t="shared" si="115"/>
        <v>0</v>
      </c>
      <c r="DT158" s="457">
        <f t="shared" si="115"/>
        <v>0</v>
      </c>
      <c r="DU158" s="457">
        <f t="shared" si="115"/>
        <v>0</v>
      </c>
      <c r="DV158" s="457">
        <f t="shared" si="115"/>
        <v>0</v>
      </c>
      <c r="DW158" s="457">
        <f t="shared" si="115"/>
        <v>0</v>
      </c>
      <c r="DX158" s="457">
        <f t="shared" si="115"/>
        <v>0</v>
      </c>
      <c r="DY158" s="457">
        <f t="shared" si="115"/>
        <v>0</v>
      </c>
      <c r="DZ158" s="457">
        <f t="shared" si="115"/>
        <v>0</v>
      </c>
      <c r="EA158" s="457">
        <f t="shared" si="115"/>
        <v>0</v>
      </c>
      <c r="EB158" s="457">
        <f t="shared" si="115"/>
        <v>0</v>
      </c>
      <c r="EC158" s="457">
        <f t="shared" si="115"/>
        <v>0</v>
      </c>
      <c r="ED158" s="457">
        <f t="shared" si="115"/>
        <v>0</v>
      </c>
      <c r="EE158" s="457">
        <f t="shared" si="115"/>
        <v>0</v>
      </c>
      <c r="EF158" s="457">
        <f t="shared" si="115"/>
        <v>0</v>
      </c>
      <c r="EG158" s="457">
        <f t="shared" si="115"/>
        <v>0</v>
      </c>
      <c r="EH158" s="457">
        <f xml:space="preserve"> $F156 * EH157</f>
        <v>0</v>
      </c>
    </row>
    <row r="159" spans="2:138" s="836" customFormat="1" ht="15" customHeight="1" outlineLevel="1" x14ac:dyDescent="0.35">
      <c r="E159" s="402"/>
      <c r="F159" s="425"/>
      <c r="G159" s="402"/>
      <c r="H159" s="1021"/>
      <c r="I159" s="840"/>
      <c r="J159" s="875"/>
      <c r="K159" s="875"/>
      <c r="L159" s="875"/>
      <c r="M159" s="875"/>
      <c r="N159" s="875"/>
      <c r="O159" s="875"/>
      <c r="P159" s="875"/>
      <c r="Q159" s="875"/>
      <c r="R159" s="875"/>
      <c r="S159" s="875"/>
      <c r="T159" s="875"/>
      <c r="U159" s="875"/>
      <c r="V159" s="875"/>
      <c r="W159" s="875"/>
      <c r="X159" s="875"/>
      <c r="Y159" s="875"/>
      <c r="Z159" s="875"/>
      <c r="AA159" s="875"/>
      <c r="AB159" s="875"/>
      <c r="AC159" s="875"/>
      <c r="AD159" s="875"/>
      <c r="AE159" s="875"/>
      <c r="AF159" s="875"/>
      <c r="AG159" s="875"/>
      <c r="AH159" s="875"/>
      <c r="AI159" s="875"/>
      <c r="AJ159" s="875"/>
      <c r="AK159" s="875"/>
      <c r="AL159" s="875"/>
      <c r="AM159" s="875"/>
      <c r="AN159" s="875"/>
      <c r="AO159" s="875"/>
      <c r="AP159" s="875"/>
      <c r="AQ159" s="875"/>
      <c r="AR159" s="875"/>
      <c r="AS159" s="875"/>
      <c r="AT159" s="875"/>
      <c r="AU159" s="875"/>
      <c r="AV159" s="875"/>
      <c r="AW159" s="875"/>
      <c r="AX159" s="875"/>
      <c r="AY159" s="875"/>
      <c r="AZ159" s="875"/>
      <c r="BA159" s="875"/>
      <c r="BB159" s="875"/>
      <c r="BC159" s="875"/>
      <c r="BD159" s="875"/>
      <c r="BE159" s="875"/>
      <c r="BF159" s="875"/>
      <c r="BG159" s="875"/>
      <c r="BH159" s="875"/>
      <c r="BI159" s="875"/>
      <c r="BJ159" s="875"/>
      <c r="BK159" s="875"/>
      <c r="BL159" s="875"/>
      <c r="BM159" s="875"/>
      <c r="BN159" s="875"/>
      <c r="BO159" s="875"/>
      <c r="BP159" s="875"/>
      <c r="BQ159" s="875"/>
      <c r="BR159" s="875"/>
      <c r="BS159" s="875"/>
      <c r="BT159" s="875"/>
      <c r="BU159" s="875"/>
      <c r="BV159" s="875"/>
      <c r="BW159" s="875"/>
      <c r="BX159" s="875"/>
      <c r="BY159" s="875"/>
      <c r="BZ159" s="875"/>
      <c r="CA159" s="875"/>
      <c r="CB159" s="875"/>
      <c r="CC159" s="875"/>
      <c r="CD159" s="875"/>
      <c r="CE159" s="875"/>
      <c r="CF159" s="875"/>
      <c r="CG159" s="875"/>
      <c r="CH159" s="875"/>
      <c r="CI159" s="875"/>
      <c r="CJ159" s="875"/>
      <c r="CK159" s="875"/>
      <c r="CL159" s="875"/>
      <c r="CM159" s="875"/>
      <c r="CN159" s="875"/>
      <c r="CO159" s="875"/>
      <c r="CP159" s="875"/>
      <c r="CQ159" s="875"/>
      <c r="CR159" s="875"/>
      <c r="CS159" s="875"/>
      <c r="CT159" s="875"/>
      <c r="CU159" s="875"/>
      <c r="CV159" s="875"/>
      <c r="CW159" s="875"/>
      <c r="CX159" s="875"/>
      <c r="CY159" s="875"/>
      <c r="CZ159" s="875"/>
      <c r="DA159" s="875"/>
      <c r="DB159" s="875"/>
      <c r="DC159" s="875"/>
      <c r="DD159" s="875"/>
      <c r="DE159" s="875"/>
      <c r="DF159" s="875"/>
      <c r="DG159" s="875"/>
      <c r="DH159" s="875"/>
      <c r="DI159" s="875"/>
      <c r="DJ159" s="875"/>
      <c r="DK159" s="875"/>
      <c r="DL159" s="875"/>
      <c r="DM159" s="875"/>
      <c r="DN159" s="875"/>
      <c r="DO159" s="875"/>
      <c r="DP159" s="875"/>
      <c r="DQ159" s="875"/>
      <c r="DR159" s="875"/>
      <c r="DS159" s="875"/>
      <c r="DT159" s="875"/>
      <c r="DU159" s="875"/>
      <c r="DV159" s="875"/>
      <c r="DW159" s="875"/>
      <c r="DX159" s="875"/>
      <c r="DY159" s="875"/>
      <c r="DZ159" s="875"/>
      <c r="EA159" s="875"/>
      <c r="EB159" s="875"/>
      <c r="EC159" s="875"/>
      <c r="ED159" s="875"/>
      <c r="EE159" s="875"/>
      <c r="EF159" s="875"/>
      <c r="EG159" s="875"/>
      <c r="EH159" s="875"/>
    </row>
    <row r="160" spans="2:138" s="951" customFormat="1" ht="15" customHeight="1" outlineLevel="1" x14ac:dyDescent="0.35">
      <c r="E160" s="864" t="str">
        <f t="shared" ref="E160:BP160" si="116" xml:space="preserve"> E$154</f>
        <v>Total Opex Payment (On Cash Basis)</v>
      </c>
      <c r="F160" s="864">
        <f t="shared" si="116"/>
        <v>0</v>
      </c>
      <c r="G160" s="864" t="str">
        <f t="shared" si="116"/>
        <v>INR Cr</v>
      </c>
      <c r="H160" s="864">
        <f t="shared" si="116"/>
        <v>757.55792923404806</v>
      </c>
      <c r="I160" s="864">
        <f t="shared" si="116"/>
        <v>0</v>
      </c>
      <c r="J160" s="864">
        <f t="shared" si="116"/>
        <v>0</v>
      </c>
      <c r="K160" s="864">
        <f t="shared" si="116"/>
        <v>0</v>
      </c>
      <c r="L160" s="864">
        <f t="shared" si="116"/>
        <v>0</v>
      </c>
      <c r="M160" s="864">
        <f t="shared" si="116"/>
        <v>0</v>
      </c>
      <c r="N160" s="864">
        <f t="shared" si="116"/>
        <v>0</v>
      </c>
      <c r="O160" s="864">
        <f t="shared" si="116"/>
        <v>1.577547E-2</v>
      </c>
      <c r="P160" s="864">
        <f t="shared" si="116"/>
        <v>2.5534676759999999</v>
      </c>
      <c r="Q160" s="864">
        <f t="shared" si="116"/>
        <v>3.7415090229999999</v>
      </c>
      <c r="R160" s="864">
        <f t="shared" si="116"/>
        <v>6.8387591713999996</v>
      </c>
      <c r="S160" s="864">
        <f t="shared" si="116"/>
        <v>7.5836273529316678</v>
      </c>
      <c r="T160" s="864">
        <f t="shared" si="116"/>
        <v>7.7161665411676683</v>
      </c>
      <c r="U160" s="864">
        <f t="shared" si="116"/>
        <v>7.865697933023668</v>
      </c>
      <c r="V160" s="864">
        <f t="shared" si="116"/>
        <v>9.3870093248796689</v>
      </c>
      <c r="W160" s="864">
        <f t="shared" si="116"/>
        <v>11.045498716735668</v>
      </c>
      <c r="X160" s="864">
        <f t="shared" si="116"/>
        <v>12.943739515831668</v>
      </c>
      <c r="Y160" s="864">
        <f t="shared" si="116"/>
        <v>14.742185162891667</v>
      </c>
      <c r="Z160" s="864">
        <f t="shared" si="116"/>
        <v>16.857467319001671</v>
      </c>
      <c r="AA160" s="864">
        <f t="shared" si="116"/>
        <v>18.05782714243767</v>
      </c>
      <c r="AB160" s="864">
        <f t="shared" si="116"/>
        <v>14.078818717647668</v>
      </c>
      <c r="AC160" s="864">
        <f t="shared" si="116"/>
        <v>14.449403385616609</v>
      </c>
      <c r="AD160" s="864">
        <f t="shared" si="116"/>
        <v>14.712782541726609</v>
      </c>
      <c r="AE160" s="864">
        <f t="shared" si="116"/>
        <v>14.976161697836609</v>
      </c>
      <c r="AF160" s="864">
        <f t="shared" si="116"/>
        <v>15.239540853946609</v>
      </c>
      <c r="AG160" s="864">
        <f t="shared" si="116"/>
        <v>15.502920010056609</v>
      </c>
      <c r="AH160" s="864">
        <f t="shared" si="116"/>
        <v>15.766299166166609</v>
      </c>
      <c r="AI160" s="864">
        <f t="shared" si="116"/>
        <v>16.029678322276609</v>
      </c>
      <c r="AJ160" s="864">
        <f t="shared" si="116"/>
        <v>15.433157185386609</v>
      </c>
      <c r="AK160" s="864">
        <f t="shared" si="116"/>
        <v>5.9251416344966108</v>
      </c>
      <c r="AL160" s="864">
        <f t="shared" si="116"/>
        <v>5.8368995463320541</v>
      </c>
      <c r="AM160" s="864">
        <f t="shared" si="116"/>
        <v>5.8368995463320541</v>
      </c>
      <c r="AN160" s="864">
        <f t="shared" si="116"/>
        <v>5.8368995463320541</v>
      </c>
      <c r="AO160" s="864">
        <f t="shared" si="116"/>
        <v>5.8368995463320541</v>
      </c>
      <c r="AP160" s="864">
        <f t="shared" si="116"/>
        <v>5.8368995463320541</v>
      </c>
      <c r="AQ160" s="864">
        <f t="shared" si="116"/>
        <v>5.8368995463320541</v>
      </c>
      <c r="AR160" s="864">
        <f t="shared" si="116"/>
        <v>5.8368995463320541</v>
      </c>
      <c r="AS160" s="864">
        <f t="shared" si="116"/>
        <v>5.8368995463320541</v>
      </c>
      <c r="AT160" s="864">
        <f t="shared" si="116"/>
        <v>5.8368995463320541</v>
      </c>
      <c r="AU160" s="864">
        <f t="shared" si="116"/>
        <v>5.8368995463320541</v>
      </c>
      <c r="AV160" s="864">
        <f t="shared" si="116"/>
        <v>5.8368995463320541</v>
      </c>
      <c r="AW160" s="864">
        <f t="shared" si="116"/>
        <v>5.8368995463320541</v>
      </c>
      <c r="AX160" s="864">
        <f t="shared" si="116"/>
        <v>5.8368995463320541</v>
      </c>
      <c r="AY160" s="864">
        <f t="shared" si="116"/>
        <v>5.8368995463320541</v>
      </c>
      <c r="AZ160" s="864">
        <f t="shared" si="116"/>
        <v>5.8368995463320541</v>
      </c>
      <c r="BA160" s="864">
        <f t="shared" si="116"/>
        <v>5.8368995463320541</v>
      </c>
      <c r="BB160" s="864">
        <f t="shared" si="116"/>
        <v>5.8368995463320541</v>
      </c>
      <c r="BC160" s="864">
        <f t="shared" si="116"/>
        <v>5.8368995463320541</v>
      </c>
      <c r="BD160" s="864">
        <f t="shared" si="116"/>
        <v>5.8368995463320541</v>
      </c>
      <c r="BE160" s="864">
        <f t="shared" si="116"/>
        <v>5.8368995463320541</v>
      </c>
      <c r="BF160" s="864">
        <f t="shared" si="116"/>
        <v>5.8368995463320541</v>
      </c>
      <c r="BG160" s="864">
        <f t="shared" si="116"/>
        <v>5.8368995463320541</v>
      </c>
      <c r="BH160" s="864">
        <f t="shared" si="116"/>
        <v>5.8368995463320541</v>
      </c>
      <c r="BI160" s="864">
        <f t="shared" si="116"/>
        <v>5.8368995463320541</v>
      </c>
      <c r="BJ160" s="864">
        <f t="shared" si="116"/>
        <v>5.8368995463320541</v>
      </c>
      <c r="BK160" s="864">
        <f t="shared" si="116"/>
        <v>5.8368995463320541</v>
      </c>
      <c r="BL160" s="864">
        <f t="shared" si="116"/>
        <v>5.8368995463320541</v>
      </c>
      <c r="BM160" s="864">
        <f t="shared" si="116"/>
        <v>5.8368995463320541</v>
      </c>
      <c r="BN160" s="864">
        <f t="shared" si="116"/>
        <v>5.8368995463320541</v>
      </c>
      <c r="BO160" s="864">
        <f t="shared" si="116"/>
        <v>5.8368995463320541</v>
      </c>
      <c r="BP160" s="864">
        <f t="shared" si="116"/>
        <v>5.8368995463320541</v>
      </c>
      <c r="BQ160" s="864">
        <f t="shared" ref="BQ160:EB160" si="117" xml:space="preserve"> BQ$154</f>
        <v>5.8368995463320541</v>
      </c>
      <c r="BR160" s="864">
        <f t="shared" si="117"/>
        <v>5.8368995463320541</v>
      </c>
      <c r="BS160" s="864">
        <f t="shared" si="117"/>
        <v>5.8368995463320541</v>
      </c>
      <c r="BT160" s="864">
        <f t="shared" si="117"/>
        <v>5.8368995463320541</v>
      </c>
      <c r="BU160" s="864">
        <f t="shared" si="117"/>
        <v>5.8368995463320541</v>
      </c>
      <c r="BV160" s="864">
        <f t="shared" si="117"/>
        <v>5.8368995463320541</v>
      </c>
      <c r="BW160" s="864">
        <f t="shared" si="117"/>
        <v>5.8368995463320541</v>
      </c>
      <c r="BX160" s="864">
        <f t="shared" si="117"/>
        <v>5.8368995463320541</v>
      </c>
      <c r="BY160" s="864">
        <f t="shared" si="117"/>
        <v>5.8368995463320541</v>
      </c>
      <c r="BZ160" s="864">
        <f t="shared" si="117"/>
        <v>5.8368995463320541</v>
      </c>
      <c r="CA160" s="864">
        <f t="shared" si="117"/>
        <v>5.8368995463320541</v>
      </c>
      <c r="CB160" s="864">
        <f t="shared" si="117"/>
        <v>5.8368995463320541</v>
      </c>
      <c r="CC160" s="864">
        <f t="shared" si="117"/>
        <v>5.8368995463320541</v>
      </c>
      <c r="CD160" s="864">
        <f t="shared" si="117"/>
        <v>5.8368995463320541</v>
      </c>
      <c r="CE160" s="864">
        <f t="shared" si="117"/>
        <v>5.8368995463320541</v>
      </c>
      <c r="CF160" s="864">
        <f t="shared" si="117"/>
        <v>5.8368995463320541</v>
      </c>
      <c r="CG160" s="864">
        <f t="shared" si="117"/>
        <v>5.8368995463320541</v>
      </c>
      <c r="CH160" s="864">
        <f t="shared" si="117"/>
        <v>5.8368995463320541</v>
      </c>
      <c r="CI160" s="864">
        <f t="shared" si="117"/>
        <v>5.8368995463320541</v>
      </c>
      <c r="CJ160" s="864">
        <f t="shared" si="117"/>
        <v>5.8368995463320541</v>
      </c>
      <c r="CK160" s="864">
        <f t="shared" si="117"/>
        <v>5.8368995463320541</v>
      </c>
      <c r="CL160" s="864">
        <f t="shared" si="117"/>
        <v>5.8368995463320541</v>
      </c>
      <c r="CM160" s="864">
        <f t="shared" si="117"/>
        <v>5.8368995463320541</v>
      </c>
      <c r="CN160" s="864">
        <f t="shared" si="117"/>
        <v>5.8368995463320541</v>
      </c>
      <c r="CO160" s="864">
        <f t="shared" si="117"/>
        <v>5.8368995463320541</v>
      </c>
      <c r="CP160" s="864">
        <f t="shared" si="117"/>
        <v>5.8368995463320541</v>
      </c>
      <c r="CQ160" s="864">
        <f t="shared" si="117"/>
        <v>5.8368995463320541</v>
      </c>
      <c r="CR160" s="864">
        <f t="shared" si="117"/>
        <v>5.8368995463320541</v>
      </c>
      <c r="CS160" s="864">
        <f t="shared" si="117"/>
        <v>5.8368995463320541</v>
      </c>
      <c r="CT160" s="864">
        <f t="shared" si="117"/>
        <v>5.8368995463320541</v>
      </c>
      <c r="CU160" s="864">
        <f t="shared" si="117"/>
        <v>5.8368995463320541</v>
      </c>
      <c r="CV160" s="864">
        <f t="shared" si="117"/>
        <v>5.8368995463320541</v>
      </c>
      <c r="CW160" s="864">
        <f t="shared" si="117"/>
        <v>5.8368995463320541</v>
      </c>
      <c r="CX160" s="864">
        <f t="shared" si="117"/>
        <v>5.8368995463320541</v>
      </c>
      <c r="CY160" s="864">
        <f t="shared" si="117"/>
        <v>5.8368995463320541</v>
      </c>
      <c r="CZ160" s="864">
        <f t="shared" si="117"/>
        <v>5.8368995463320541</v>
      </c>
      <c r="DA160" s="864">
        <f t="shared" si="117"/>
        <v>5.8368995463320541</v>
      </c>
      <c r="DB160" s="864">
        <f t="shared" si="117"/>
        <v>5.8368995463320541</v>
      </c>
      <c r="DC160" s="864">
        <f t="shared" si="117"/>
        <v>5.8368995463320541</v>
      </c>
      <c r="DD160" s="864">
        <f t="shared" si="117"/>
        <v>5.8368995463320541</v>
      </c>
      <c r="DE160" s="864">
        <f t="shared" si="117"/>
        <v>5.8368995463320541</v>
      </c>
      <c r="DF160" s="864">
        <f t="shared" si="117"/>
        <v>5.8368995463320541</v>
      </c>
      <c r="DG160" s="864">
        <f t="shared" si="117"/>
        <v>5.8368995463320541</v>
      </c>
      <c r="DH160" s="864">
        <f t="shared" si="117"/>
        <v>5.8368995463320541</v>
      </c>
      <c r="DI160" s="864">
        <f t="shared" si="117"/>
        <v>5.8368995463320541</v>
      </c>
      <c r="DJ160" s="864">
        <f t="shared" si="117"/>
        <v>5.8368995463320541</v>
      </c>
      <c r="DK160" s="864">
        <f t="shared" si="117"/>
        <v>5.8368995463320541</v>
      </c>
      <c r="DL160" s="864">
        <f t="shared" si="117"/>
        <v>5.8368995463320541</v>
      </c>
      <c r="DM160" s="864">
        <f t="shared" si="117"/>
        <v>5.8368995463320541</v>
      </c>
      <c r="DN160" s="864">
        <f t="shared" si="117"/>
        <v>5.8368995463320541</v>
      </c>
      <c r="DO160" s="864">
        <f t="shared" si="117"/>
        <v>5.8368995463320541</v>
      </c>
      <c r="DP160" s="864">
        <f t="shared" si="117"/>
        <v>5.8368995463320541</v>
      </c>
      <c r="DQ160" s="864">
        <f t="shared" si="117"/>
        <v>5.8368995463320541</v>
      </c>
      <c r="DR160" s="864">
        <f t="shared" si="117"/>
        <v>5.7957334776989438</v>
      </c>
      <c r="DS160" s="864">
        <f t="shared" si="117"/>
        <v>0</v>
      </c>
      <c r="DT160" s="864">
        <f t="shared" si="117"/>
        <v>0</v>
      </c>
      <c r="DU160" s="864">
        <f t="shared" si="117"/>
        <v>0</v>
      </c>
      <c r="DV160" s="864">
        <f t="shared" si="117"/>
        <v>0</v>
      </c>
      <c r="DW160" s="864">
        <f t="shared" si="117"/>
        <v>0</v>
      </c>
      <c r="DX160" s="864">
        <f t="shared" si="117"/>
        <v>0</v>
      </c>
      <c r="DY160" s="864">
        <f t="shared" si="117"/>
        <v>0</v>
      </c>
      <c r="DZ160" s="864">
        <f t="shared" si="117"/>
        <v>0</v>
      </c>
      <c r="EA160" s="864">
        <f t="shared" si="117"/>
        <v>0</v>
      </c>
      <c r="EB160" s="864">
        <f t="shared" si="117"/>
        <v>0</v>
      </c>
      <c r="EC160" s="864">
        <f t="shared" ref="EC160:EH160" si="118" xml:space="preserve"> EC$154</f>
        <v>0</v>
      </c>
      <c r="ED160" s="864">
        <f t="shared" si="118"/>
        <v>0</v>
      </c>
      <c r="EE160" s="864">
        <f t="shared" si="118"/>
        <v>0</v>
      </c>
      <c r="EF160" s="864">
        <f t="shared" si="118"/>
        <v>0</v>
      </c>
      <c r="EG160" s="864">
        <f t="shared" si="118"/>
        <v>0</v>
      </c>
      <c r="EH160" s="864">
        <f t="shared" si="118"/>
        <v>0</v>
      </c>
    </row>
    <row r="161" spans="1:138" s="951" customFormat="1" ht="15" customHeight="1" outlineLevel="1" x14ac:dyDescent="0.35">
      <c r="E161" s="951" t="str">
        <f t="shared" ref="E161:BP161" si="119" xml:space="preserve"> E$158</f>
        <v xml:space="preserve">GST on Opex </v>
      </c>
      <c r="F161" s="951">
        <f t="shared" si="119"/>
        <v>0</v>
      </c>
      <c r="G161" s="951" t="str">
        <f t="shared" si="119"/>
        <v>INR Cr</v>
      </c>
      <c r="H161" s="951">
        <f t="shared" si="119"/>
        <v>136.36042726212867</v>
      </c>
      <c r="I161" s="951">
        <f t="shared" si="119"/>
        <v>0</v>
      </c>
      <c r="J161" s="951">
        <f t="shared" si="119"/>
        <v>0</v>
      </c>
      <c r="K161" s="951">
        <f t="shared" si="119"/>
        <v>0</v>
      </c>
      <c r="L161" s="951">
        <f t="shared" si="119"/>
        <v>0</v>
      </c>
      <c r="M161" s="951">
        <f t="shared" si="119"/>
        <v>0</v>
      </c>
      <c r="N161" s="951">
        <f t="shared" si="119"/>
        <v>0</v>
      </c>
      <c r="O161" s="951">
        <f t="shared" si="119"/>
        <v>2.8395845999999998E-3</v>
      </c>
      <c r="P161" s="951">
        <f t="shared" si="119"/>
        <v>0.45962418167999997</v>
      </c>
      <c r="Q161" s="951">
        <f t="shared" si="119"/>
        <v>0.67347162413999995</v>
      </c>
      <c r="R161" s="951">
        <f t="shared" si="119"/>
        <v>1.2309766508519999</v>
      </c>
      <c r="S161" s="951">
        <f t="shared" si="119"/>
        <v>1.3650529235277002</v>
      </c>
      <c r="T161" s="951">
        <f t="shared" si="119"/>
        <v>1.3889099774101803</v>
      </c>
      <c r="U161" s="951">
        <f t="shared" si="119"/>
        <v>1.4158256279442603</v>
      </c>
      <c r="V161" s="951">
        <f t="shared" si="119"/>
        <v>1.6896616784783403</v>
      </c>
      <c r="W161" s="951">
        <f t="shared" si="119"/>
        <v>1.9881897690124202</v>
      </c>
      <c r="X161" s="951">
        <f t="shared" si="119"/>
        <v>2.3298731128497003</v>
      </c>
      <c r="Y161" s="951">
        <f t="shared" si="119"/>
        <v>2.6535933293205001</v>
      </c>
      <c r="Z161" s="951">
        <f t="shared" si="119"/>
        <v>3.0343441174203005</v>
      </c>
      <c r="AA161" s="951">
        <f t="shared" si="119"/>
        <v>3.2504088856387807</v>
      </c>
      <c r="AB161" s="951">
        <f t="shared" si="119"/>
        <v>2.5341873691765802</v>
      </c>
      <c r="AC161" s="951">
        <f t="shared" si="119"/>
        <v>2.6008926094109897</v>
      </c>
      <c r="AD161" s="951">
        <f t="shared" si="119"/>
        <v>2.6483008575107894</v>
      </c>
      <c r="AE161" s="951">
        <f t="shared" si="119"/>
        <v>2.6957091056105895</v>
      </c>
      <c r="AF161" s="951">
        <f t="shared" si="119"/>
        <v>2.7431173537103897</v>
      </c>
      <c r="AG161" s="951">
        <f t="shared" si="119"/>
        <v>2.7905256018101894</v>
      </c>
      <c r="AH161" s="951">
        <f t="shared" si="119"/>
        <v>2.8379338499099895</v>
      </c>
      <c r="AI161" s="951">
        <f t="shared" si="119"/>
        <v>2.8853420980097897</v>
      </c>
      <c r="AJ161" s="951">
        <f t="shared" si="119"/>
        <v>2.7779682933695895</v>
      </c>
      <c r="AK161" s="951">
        <f t="shared" si="119"/>
        <v>1.0665254942093898</v>
      </c>
      <c r="AL161" s="951">
        <f t="shared" si="119"/>
        <v>1.0506419183397697</v>
      </c>
      <c r="AM161" s="951">
        <f t="shared" si="119"/>
        <v>1.0506419183397697</v>
      </c>
      <c r="AN161" s="951">
        <f t="shared" si="119"/>
        <v>1.0506419183397697</v>
      </c>
      <c r="AO161" s="951">
        <f t="shared" si="119"/>
        <v>1.0506419183397697</v>
      </c>
      <c r="AP161" s="951">
        <f t="shared" si="119"/>
        <v>1.0506419183397697</v>
      </c>
      <c r="AQ161" s="951">
        <f t="shared" si="119"/>
        <v>1.0506419183397697</v>
      </c>
      <c r="AR161" s="951">
        <f t="shared" si="119"/>
        <v>1.0506419183397697</v>
      </c>
      <c r="AS161" s="951">
        <f t="shared" si="119"/>
        <v>1.0506419183397697</v>
      </c>
      <c r="AT161" s="951">
        <f t="shared" si="119"/>
        <v>1.0506419183397697</v>
      </c>
      <c r="AU161" s="951">
        <f t="shared" si="119"/>
        <v>1.0506419183397697</v>
      </c>
      <c r="AV161" s="951">
        <f t="shared" si="119"/>
        <v>1.0506419183397697</v>
      </c>
      <c r="AW161" s="951">
        <f t="shared" si="119"/>
        <v>1.0506419183397697</v>
      </c>
      <c r="AX161" s="951">
        <f t="shared" si="119"/>
        <v>1.0506419183397697</v>
      </c>
      <c r="AY161" s="951">
        <f t="shared" si="119"/>
        <v>1.0506419183397697</v>
      </c>
      <c r="AZ161" s="951">
        <f t="shared" si="119"/>
        <v>1.0506419183397697</v>
      </c>
      <c r="BA161" s="951">
        <f t="shared" si="119"/>
        <v>1.0506419183397697</v>
      </c>
      <c r="BB161" s="951">
        <f t="shared" si="119"/>
        <v>1.0506419183397697</v>
      </c>
      <c r="BC161" s="951">
        <f t="shared" si="119"/>
        <v>1.0506419183397697</v>
      </c>
      <c r="BD161" s="951">
        <f t="shared" si="119"/>
        <v>1.0506419183397697</v>
      </c>
      <c r="BE161" s="951">
        <f t="shared" si="119"/>
        <v>1.0506419183397697</v>
      </c>
      <c r="BF161" s="951">
        <f t="shared" si="119"/>
        <v>1.0506419183397697</v>
      </c>
      <c r="BG161" s="951">
        <f t="shared" si="119"/>
        <v>1.0506419183397697</v>
      </c>
      <c r="BH161" s="951">
        <f t="shared" si="119"/>
        <v>1.0506419183397697</v>
      </c>
      <c r="BI161" s="951">
        <f t="shared" si="119"/>
        <v>1.0506419183397697</v>
      </c>
      <c r="BJ161" s="951">
        <f t="shared" si="119"/>
        <v>1.0506419183397697</v>
      </c>
      <c r="BK161" s="951">
        <f t="shared" si="119"/>
        <v>1.0506419183397697</v>
      </c>
      <c r="BL161" s="951">
        <f t="shared" si="119"/>
        <v>1.0506419183397697</v>
      </c>
      <c r="BM161" s="951">
        <f t="shared" si="119"/>
        <v>1.0506419183397697</v>
      </c>
      <c r="BN161" s="951">
        <f t="shared" si="119"/>
        <v>1.0506419183397697</v>
      </c>
      <c r="BO161" s="951">
        <f t="shared" si="119"/>
        <v>1.0506419183397697</v>
      </c>
      <c r="BP161" s="951">
        <f t="shared" si="119"/>
        <v>1.0506419183397697</v>
      </c>
      <c r="BQ161" s="951">
        <f t="shared" ref="BQ161:EB161" si="120" xml:space="preserve"> BQ$158</f>
        <v>1.0506419183397697</v>
      </c>
      <c r="BR161" s="951">
        <f t="shared" si="120"/>
        <v>1.0506419183397697</v>
      </c>
      <c r="BS161" s="951">
        <f t="shared" si="120"/>
        <v>1.0506419183397697</v>
      </c>
      <c r="BT161" s="951">
        <f t="shared" si="120"/>
        <v>1.0506419183397697</v>
      </c>
      <c r="BU161" s="951">
        <f t="shared" si="120"/>
        <v>1.0506419183397697</v>
      </c>
      <c r="BV161" s="951">
        <f t="shared" si="120"/>
        <v>1.0506419183397697</v>
      </c>
      <c r="BW161" s="951">
        <f t="shared" si="120"/>
        <v>1.0506419183397697</v>
      </c>
      <c r="BX161" s="951">
        <f t="shared" si="120"/>
        <v>1.0506419183397697</v>
      </c>
      <c r="BY161" s="951">
        <f t="shared" si="120"/>
        <v>1.0506419183397697</v>
      </c>
      <c r="BZ161" s="951">
        <f t="shared" si="120"/>
        <v>1.0506419183397697</v>
      </c>
      <c r="CA161" s="951">
        <f t="shared" si="120"/>
        <v>1.0506419183397697</v>
      </c>
      <c r="CB161" s="951">
        <f t="shared" si="120"/>
        <v>1.0506419183397697</v>
      </c>
      <c r="CC161" s="951">
        <f t="shared" si="120"/>
        <v>1.0506419183397697</v>
      </c>
      <c r="CD161" s="951">
        <f t="shared" si="120"/>
        <v>1.0506419183397697</v>
      </c>
      <c r="CE161" s="951">
        <f t="shared" si="120"/>
        <v>1.0506419183397697</v>
      </c>
      <c r="CF161" s="951">
        <f t="shared" si="120"/>
        <v>1.0506419183397697</v>
      </c>
      <c r="CG161" s="951">
        <f t="shared" si="120"/>
        <v>1.0506419183397697</v>
      </c>
      <c r="CH161" s="951">
        <f t="shared" si="120"/>
        <v>1.0506419183397697</v>
      </c>
      <c r="CI161" s="951">
        <f t="shared" si="120"/>
        <v>1.0506419183397697</v>
      </c>
      <c r="CJ161" s="951">
        <f t="shared" si="120"/>
        <v>1.0506419183397697</v>
      </c>
      <c r="CK161" s="951">
        <f t="shared" si="120"/>
        <v>1.0506419183397697</v>
      </c>
      <c r="CL161" s="951">
        <f t="shared" si="120"/>
        <v>1.0506419183397697</v>
      </c>
      <c r="CM161" s="951">
        <f t="shared" si="120"/>
        <v>1.0506419183397697</v>
      </c>
      <c r="CN161" s="951">
        <f t="shared" si="120"/>
        <v>1.0506419183397697</v>
      </c>
      <c r="CO161" s="951">
        <f t="shared" si="120"/>
        <v>1.0506419183397697</v>
      </c>
      <c r="CP161" s="951">
        <f t="shared" si="120"/>
        <v>1.0506419183397697</v>
      </c>
      <c r="CQ161" s="951">
        <f t="shared" si="120"/>
        <v>1.0506419183397697</v>
      </c>
      <c r="CR161" s="951">
        <f t="shared" si="120"/>
        <v>1.0506419183397697</v>
      </c>
      <c r="CS161" s="951">
        <f t="shared" si="120"/>
        <v>1.0506419183397697</v>
      </c>
      <c r="CT161" s="951">
        <f t="shared" si="120"/>
        <v>1.0506419183397697</v>
      </c>
      <c r="CU161" s="951">
        <f t="shared" si="120"/>
        <v>1.0506419183397697</v>
      </c>
      <c r="CV161" s="951">
        <f t="shared" si="120"/>
        <v>1.0506419183397697</v>
      </c>
      <c r="CW161" s="951">
        <f t="shared" si="120"/>
        <v>1.0506419183397697</v>
      </c>
      <c r="CX161" s="951">
        <f t="shared" si="120"/>
        <v>1.0506419183397697</v>
      </c>
      <c r="CY161" s="951">
        <f t="shared" si="120"/>
        <v>1.0506419183397697</v>
      </c>
      <c r="CZ161" s="951">
        <f t="shared" si="120"/>
        <v>1.0506419183397697</v>
      </c>
      <c r="DA161" s="951">
        <f t="shared" si="120"/>
        <v>1.0506419183397697</v>
      </c>
      <c r="DB161" s="951">
        <f t="shared" si="120"/>
        <v>1.0506419183397697</v>
      </c>
      <c r="DC161" s="951">
        <f t="shared" si="120"/>
        <v>1.0506419183397697</v>
      </c>
      <c r="DD161" s="951">
        <f t="shared" si="120"/>
        <v>1.0506419183397697</v>
      </c>
      <c r="DE161" s="951">
        <f t="shared" si="120"/>
        <v>1.0506419183397697</v>
      </c>
      <c r="DF161" s="951">
        <f t="shared" si="120"/>
        <v>1.0506419183397697</v>
      </c>
      <c r="DG161" s="951">
        <f t="shared" si="120"/>
        <v>1.0506419183397697</v>
      </c>
      <c r="DH161" s="951">
        <f t="shared" si="120"/>
        <v>1.0506419183397697</v>
      </c>
      <c r="DI161" s="951">
        <f t="shared" si="120"/>
        <v>1.0506419183397697</v>
      </c>
      <c r="DJ161" s="951">
        <f t="shared" si="120"/>
        <v>1.0506419183397697</v>
      </c>
      <c r="DK161" s="951">
        <f t="shared" si="120"/>
        <v>1.0506419183397697</v>
      </c>
      <c r="DL161" s="951">
        <f t="shared" si="120"/>
        <v>1.0506419183397697</v>
      </c>
      <c r="DM161" s="951">
        <f t="shared" si="120"/>
        <v>1.0506419183397697</v>
      </c>
      <c r="DN161" s="951">
        <f t="shared" si="120"/>
        <v>1.0506419183397697</v>
      </c>
      <c r="DO161" s="951">
        <f t="shared" si="120"/>
        <v>1.0506419183397697</v>
      </c>
      <c r="DP161" s="951">
        <f t="shared" si="120"/>
        <v>1.0506419183397697</v>
      </c>
      <c r="DQ161" s="951">
        <f t="shared" si="120"/>
        <v>1.0506419183397697</v>
      </c>
      <c r="DR161" s="951">
        <f t="shared" si="120"/>
        <v>1.0432320259858099</v>
      </c>
      <c r="DS161" s="951">
        <f t="shared" si="120"/>
        <v>0</v>
      </c>
      <c r="DT161" s="951">
        <f t="shared" si="120"/>
        <v>0</v>
      </c>
      <c r="DU161" s="951">
        <f t="shared" si="120"/>
        <v>0</v>
      </c>
      <c r="DV161" s="951">
        <f t="shared" si="120"/>
        <v>0</v>
      </c>
      <c r="DW161" s="951">
        <f t="shared" si="120"/>
        <v>0</v>
      </c>
      <c r="DX161" s="951">
        <f t="shared" si="120"/>
        <v>0</v>
      </c>
      <c r="DY161" s="951">
        <f t="shared" si="120"/>
        <v>0</v>
      </c>
      <c r="DZ161" s="951">
        <f t="shared" si="120"/>
        <v>0</v>
      </c>
      <c r="EA161" s="951">
        <f t="shared" si="120"/>
        <v>0</v>
      </c>
      <c r="EB161" s="951">
        <f t="shared" si="120"/>
        <v>0</v>
      </c>
      <c r="EC161" s="951">
        <f t="shared" ref="EC161:EH161" si="121" xml:space="preserve"> EC$158</f>
        <v>0</v>
      </c>
      <c r="ED161" s="951">
        <f t="shared" si="121"/>
        <v>0</v>
      </c>
      <c r="EE161" s="951">
        <f t="shared" si="121"/>
        <v>0</v>
      </c>
      <c r="EF161" s="951">
        <f t="shared" si="121"/>
        <v>0</v>
      </c>
      <c r="EG161" s="951">
        <f t="shared" si="121"/>
        <v>0</v>
      </c>
      <c r="EH161" s="951">
        <f t="shared" si="121"/>
        <v>0</v>
      </c>
    </row>
    <row r="162" spans="1:138" s="951" customFormat="1" ht="15" customHeight="1" outlineLevel="1" x14ac:dyDescent="0.35">
      <c r="E162" s="1040" t="s">
        <v>109</v>
      </c>
      <c r="F162" s="1041"/>
      <c r="G162" s="1041" t="s">
        <v>330</v>
      </c>
      <c r="H162" s="1040">
        <f>SUM(J162:EH162)</f>
        <v>893.91835649617769</v>
      </c>
      <c r="I162" s="1042"/>
      <c r="J162" s="1041">
        <f xml:space="preserve"> SUM( J160:J161 )</f>
        <v>0</v>
      </c>
      <c r="K162" s="1041">
        <f t="shared" ref="K162:BV162" si="122" xml:space="preserve"> SUM( K160:K161 )</f>
        <v>0</v>
      </c>
      <c r="L162" s="1041">
        <f t="shared" si="122"/>
        <v>0</v>
      </c>
      <c r="M162" s="1041">
        <f t="shared" si="122"/>
        <v>0</v>
      </c>
      <c r="N162" s="1041">
        <f t="shared" si="122"/>
        <v>0</v>
      </c>
      <c r="O162" s="1041">
        <f t="shared" si="122"/>
        <v>1.86150546E-2</v>
      </c>
      <c r="P162" s="1041">
        <f t="shared" si="122"/>
        <v>3.0130918576800001</v>
      </c>
      <c r="Q162" s="1041">
        <f t="shared" si="122"/>
        <v>4.4149806471400002</v>
      </c>
      <c r="R162" s="1041">
        <f t="shared" si="122"/>
        <v>8.0697358222519995</v>
      </c>
      <c r="S162" s="1041">
        <f t="shared" si="122"/>
        <v>8.9486802764593687</v>
      </c>
      <c r="T162" s="1041">
        <f t="shared" si="122"/>
        <v>9.1050765185778495</v>
      </c>
      <c r="U162" s="1041">
        <f t="shared" si="122"/>
        <v>9.2815235609679281</v>
      </c>
      <c r="V162" s="1041">
        <f t="shared" si="122"/>
        <v>11.076671003358008</v>
      </c>
      <c r="W162" s="1041">
        <f t="shared" si="122"/>
        <v>13.033688485748089</v>
      </c>
      <c r="X162" s="1041">
        <f t="shared" si="122"/>
        <v>15.273612628681368</v>
      </c>
      <c r="Y162" s="1041">
        <f t="shared" si="122"/>
        <v>17.395778492212166</v>
      </c>
      <c r="Z162" s="1041">
        <f t="shared" si="122"/>
        <v>19.891811436421971</v>
      </c>
      <c r="AA162" s="1041">
        <f t="shared" si="122"/>
        <v>21.30823602807645</v>
      </c>
      <c r="AB162" s="1041">
        <f t="shared" si="122"/>
        <v>16.61300608682425</v>
      </c>
      <c r="AC162" s="1041">
        <f t="shared" si="122"/>
        <v>17.0502959950276</v>
      </c>
      <c r="AD162" s="1041">
        <f t="shared" si="122"/>
        <v>17.361083399237398</v>
      </c>
      <c r="AE162" s="1041">
        <f t="shared" si="122"/>
        <v>17.671870803447199</v>
      </c>
      <c r="AF162" s="1041">
        <f t="shared" si="122"/>
        <v>17.982658207657</v>
      </c>
      <c r="AG162" s="1041">
        <f t="shared" si="122"/>
        <v>18.293445611866797</v>
      </c>
      <c r="AH162" s="1041">
        <f t="shared" si="122"/>
        <v>18.604233016076599</v>
      </c>
      <c r="AI162" s="1041">
        <f t="shared" si="122"/>
        <v>18.9150204202864</v>
      </c>
      <c r="AJ162" s="1041">
        <f t="shared" si="122"/>
        <v>18.211125478756198</v>
      </c>
      <c r="AK162" s="1041">
        <f t="shared" si="122"/>
        <v>6.9916671287060002</v>
      </c>
      <c r="AL162" s="1041">
        <f t="shared" si="122"/>
        <v>6.8875414646718234</v>
      </c>
      <c r="AM162" s="1041">
        <f t="shared" si="122"/>
        <v>6.8875414646718234</v>
      </c>
      <c r="AN162" s="1041">
        <f t="shared" si="122"/>
        <v>6.8875414646718234</v>
      </c>
      <c r="AO162" s="1041">
        <f t="shared" si="122"/>
        <v>6.8875414646718234</v>
      </c>
      <c r="AP162" s="1041">
        <f t="shared" si="122"/>
        <v>6.8875414646718234</v>
      </c>
      <c r="AQ162" s="1041">
        <f t="shared" si="122"/>
        <v>6.8875414646718234</v>
      </c>
      <c r="AR162" s="1041">
        <f t="shared" si="122"/>
        <v>6.8875414646718234</v>
      </c>
      <c r="AS162" s="1041">
        <f t="shared" si="122"/>
        <v>6.8875414646718234</v>
      </c>
      <c r="AT162" s="1041">
        <f t="shared" si="122"/>
        <v>6.8875414646718234</v>
      </c>
      <c r="AU162" s="1041">
        <f t="shared" si="122"/>
        <v>6.8875414646718234</v>
      </c>
      <c r="AV162" s="1041">
        <f t="shared" si="122"/>
        <v>6.8875414646718234</v>
      </c>
      <c r="AW162" s="1041">
        <f t="shared" si="122"/>
        <v>6.8875414646718234</v>
      </c>
      <c r="AX162" s="1041">
        <f t="shared" si="122"/>
        <v>6.8875414646718234</v>
      </c>
      <c r="AY162" s="1041">
        <f t="shared" si="122"/>
        <v>6.8875414646718234</v>
      </c>
      <c r="AZ162" s="1041">
        <f t="shared" si="122"/>
        <v>6.8875414646718234</v>
      </c>
      <c r="BA162" s="1041">
        <f t="shared" si="122"/>
        <v>6.8875414646718234</v>
      </c>
      <c r="BB162" s="1041">
        <f t="shared" si="122"/>
        <v>6.8875414646718234</v>
      </c>
      <c r="BC162" s="1041">
        <f t="shared" si="122"/>
        <v>6.8875414646718234</v>
      </c>
      <c r="BD162" s="1041">
        <f t="shared" si="122"/>
        <v>6.8875414646718234</v>
      </c>
      <c r="BE162" s="1041">
        <f t="shared" si="122"/>
        <v>6.8875414646718234</v>
      </c>
      <c r="BF162" s="1041">
        <f t="shared" si="122"/>
        <v>6.8875414646718234</v>
      </c>
      <c r="BG162" s="1041">
        <f t="shared" si="122"/>
        <v>6.8875414646718234</v>
      </c>
      <c r="BH162" s="1041">
        <f t="shared" si="122"/>
        <v>6.8875414646718234</v>
      </c>
      <c r="BI162" s="1041">
        <f t="shared" si="122"/>
        <v>6.8875414646718234</v>
      </c>
      <c r="BJ162" s="1041">
        <f t="shared" si="122"/>
        <v>6.8875414646718234</v>
      </c>
      <c r="BK162" s="1041">
        <f t="shared" si="122"/>
        <v>6.8875414646718234</v>
      </c>
      <c r="BL162" s="1041">
        <f t="shared" si="122"/>
        <v>6.8875414646718234</v>
      </c>
      <c r="BM162" s="1041">
        <f t="shared" si="122"/>
        <v>6.8875414646718234</v>
      </c>
      <c r="BN162" s="1041">
        <f t="shared" si="122"/>
        <v>6.8875414646718234</v>
      </c>
      <c r="BO162" s="1041">
        <f t="shared" si="122"/>
        <v>6.8875414646718234</v>
      </c>
      <c r="BP162" s="1041">
        <f t="shared" si="122"/>
        <v>6.8875414646718234</v>
      </c>
      <c r="BQ162" s="1041">
        <f t="shared" si="122"/>
        <v>6.8875414646718234</v>
      </c>
      <c r="BR162" s="1041">
        <f t="shared" si="122"/>
        <v>6.8875414646718234</v>
      </c>
      <c r="BS162" s="1041">
        <f t="shared" si="122"/>
        <v>6.8875414646718234</v>
      </c>
      <c r="BT162" s="1041">
        <f t="shared" si="122"/>
        <v>6.8875414646718234</v>
      </c>
      <c r="BU162" s="1041">
        <f t="shared" si="122"/>
        <v>6.8875414646718234</v>
      </c>
      <c r="BV162" s="1041">
        <f t="shared" si="122"/>
        <v>6.8875414646718234</v>
      </c>
      <c r="BW162" s="1041">
        <f t="shared" ref="BW162:EH162" si="123" xml:space="preserve"> SUM( BW160:BW161 )</f>
        <v>6.8875414646718234</v>
      </c>
      <c r="BX162" s="1041">
        <f t="shared" si="123"/>
        <v>6.8875414646718234</v>
      </c>
      <c r="BY162" s="1041">
        <f t="shared" si="123"/>
        <v>6.8875414646718234</v>
      </c>
      <c r="BZ162" s="1041">
        <f t="shared" si="123"/>
        <v>6.8875414646718234</v>
      </c>
      <c r="CA162" s="1041">
        <f t="shared" si="123"/>
        <v>6.8875414646718234</v>
      </c>
      <c r="CB162" s="1041">
        <f t="shared" si="123"/>
        <v>6.8875414646718234</v>
      </c>
      <c r="CC162" s="1041">
        <f t="shared" si="123"/>
        <v>6.8875414646718234</v>
      </c>
      <c r="CD162" s="1041">
        <f t="shared" si="123"/>
        <v>6.8875414646718234</v>
      </c>
      <c r="CE162" s="1041">
        <f t="shared" si="123"/>
        <v>6.8875414646718234</v>
      </c>
      <c r="CF162" s="1041">
        <f t="shared" si="123"/>
        <v>6.8875414646718234</v>
      </c>
      <c r="CG162" s="1041">
        <f t="shared" si="123"/>
        <v>6.8875414646718234</v>
      </c>
      <c r="CH162" s="1041">
        <f t="shared" si="123"/>
        <v>6.8875414646718234</v>
      </c>
      <c r="CI162" s="1041">
        <f t="shared" si="123"/>
        <v>6.8875414646718234</v>
      </c>
      <c r="CJ162" s="1041">
        <f t="shared" si="123"/>
        <v>6.8875414646718234</v>
      </c>
      <c r="CK162" s="1041">
        <f t="shared" si="123"/>
        <v>6.8875414646718234</v>
      </c>
      <c r="CL162" s="1041">
        <f t="shared" si="123"/>
        <v>6.8875414646718234</v>
      </c>
      <c r="CM162" s="1041">
        <f t="shared" si="123"/>
        <v>6.8875414646718234</v>
      </c>
      <c r="CN162" s="1041">
        <f t="shared" si="123"/>
        <v>6.8875414646718234</v>
      </c>
      <c r="CO162" s="1041">
        <f t="shared" si="123"/>
        <v>6.8875414646718234</v>
      </c>
      <c r="CP162" s="1041">
        <f t="shared" si="123"/>
        <v>6.8875414646718234</v>
      </c>
      <c r="CQ162" s="1041">
        <f t="shared" si="123"/>
        <v>6.8875414646718234</v>
      </c>
      <c r="CR162" s="1041">
        <f t="shared" si="123"/>
        <v>6.8875414646718234</v>
      </c>
      <c r="CS162" s="1041">
        <f t="shared" si="123"/>
        <v>6.8875414646718234</v>
      </c>
      <c r="CT162" s="1041">
        <f t="shared" si="123"/>
        <v>6.8875414646718234</v>
      </c>
      <c r="CU162" s="1041">
        <f t="shared" si="123"/>
        <v>6.8875414646718234</v>
      </c>
      <c r="CV162" s="1041">
        <f t="shared" si="123"/>
        <v>6.8875414646718234</v>
      </c>
      <c r="CW162" s="1041">
        <f t="shared" si="123"/>
        <v>6.8875414646718234</v>
      </c>
      <c r="CX162" s="1041">
        <f t="shared" si="123"/>
        <v>6.8875414646718234</v>
      </c>
      <c r="CY162" s="1041">
        <f t="shared" si="123"/>
        <v>6.8875414646718234</v>
      </c>
      <c r="CZ162" s="1041">
        <f t="shared" si="123"/>
        <v>6.8875414646718234</v>
      </c>
      <c r="DA162" s="1041">
        <f t="shared" si="123"/>
        <v>6.8875414646718234</v>
      </c>
      <c r="DB162" s="1041">
        <f t="shared" si="123"/>
        <v>6.8875414646718234</v>
      </c>
      <c r="DC162" s="1041">
        <f t="shared" si="123"/>
        <v>6.8875414646718234</v>
      </c>
      <c r="DD162" s="1041">
        <f t="shared" si="123"/>
        <v>6.8875414646718234</v>
      </c>
      <c r="DE162" s="1041">
        <f t="shared" si="123"/>
        <v>6.8875414646718234</v>
      </c>
      <c r="DF162" s="1041">
        <f t="shared" si="123"/>
        <v>6.8875414646718234</v>
      </c>
      <c r="DG162" s="1041">
        <f t="shared" si="123"/>
        <v>6.8875414646718234</v>
      </c>
      <c r="DH162" s="1041">
        <f t="shared" si="123"/>
        <v>6.8875414646718234</v>
      </c>
      <c r="DI162" s="1041">
        <f t="shared" si="123"/>
        <v>6.8875414646718234</v>
      </c>
      <c r="DJ162" s="1041">
        <f t="shared" si="123"/>
        <v>6.8875414646718234</v>
      </c>
      <c r="DK162" s="1041">
        <f t="shared" si="123"/>
        <v>6.8875414646718234</v>
      </c>
      <c r="DL162" s="1041">
        <f t="shared" si="123"/>
        <v>6.8875414646718234</v>
      </c>
      <c r="DM162" s="1041">
        <f t="shared" si="123"/>
        <v>6.8875414646718234</v>
      </c>
      <c r="DN162" s="1041">
        <f t="shared" si="123"/>
        <v>6.8875414646718234</v>
      </c>
      <c r="DO162" s="1041">
        <f t="shared" si="123"/>
        <v>6.8875414646718234</v>
      </c>
      <c r="DP162" s="1041">
        <f t="shared" si="123"/>
        <v>6.8875414646718234</v>
      </c>
      <c r="DQ162" s="1041">
        <f t="shared" si="123"/>
        <v>6.8875414646718234</v>
      </c>
      <c r="DR162" s="1041">
        <f t="shared" si="123"/>
        <v>6.8389655036847534</v>
      </c>
      <c r="DS162" s="1041">
        <f t="shared" si="123"/>
        <v>0</v>
      </c>
      <c r="DT162" s="1041">
        <f t="shared" si="123"/>
        <v>0</v>
      </c>
      <c r="DU162" s="1041">
        <f t="shared" si="123"/>
        <v>0</v>
      </c>
      <c r="DV162" s="1041">
        <f t="shared" si="123"/>
        <v>0</v>
      </c>
      <c r="DW162" s="1041">
        <f t="shared" si="123"/>
        <v>0</v>
      </c>
      <c r="DX162" s="1041">
        <f t="shared" si="123"/>
        <v>0</v>
      </c>
      <c r="DY162" s="1041">
        <f t="shared" si="123"/>
        <v>0</v>
      </c>
      <c r="DZ162" s="1041">
        <f t="shared" si="123"/>
        <v>0</v>
      </c>
      <c r="EA162" s="1041">
        <f t="shared" si="123"/>
        <v>0</v>
      </c>
      <c r="EB162" s="1041">
        <f t="shared" si="123"/>
        <v>0</v>
      </c>
      <c r="EC162" s="1041">
        <f t="shared" si="123"/>
        <v>0</v>
      </c>
      <c r="ED162" s="1041">
        <f t="shared" si="123"/>
        <v>0</v>
      </c>
      <c r="EE162" s="1041">
        <f t="shared" si="123"/>
        <v>0</v>
      </c>
      <c r="EF162" s="1041">
        <f t="shared" si="123"/>
        <v>0</v>
      </c>
      <c r="EG162" s="1041">
        <f t="shared" si="123"/>
        <v>0</v>
      </c>
      <c r="EH162" s="1041">
        <f t="shared" si="123"/>
        <v>0</v>
      </c>
    </row>
    <row r="163" spans="1:138" s="836" customFormat="1" ht="15" customHeight="1" outlineLevel="1" x14ac:dyDescent="0.35">
      <c r="I163" s="840"/>
    </row>
    <row r="164" spans="1:138" s="836" customFormat="1" ht="15" customHeight="1" x14ac:dyDescent="0.35">
      <c r="I164" s="840"/>
    </row>
    <row r="165" spans="1:138" s="836" customFormat="1" ht="15" customHeight="1" x14ac:dyDescent="0.35">
      <c r="A165" s="105" t="s">
        <v>324</v>
      </c>
      <c r="B165" s="1020"/>
      <c r="C165" s="1020"/>
      <c r="D165" s="1020"/>
      <c r="E165" s="1043"/>
      <c r="I165" s="840"/>
    </row>
    <row r="166" spans="1:138" s="836" customFormat="1" ht="15" customHeight="1" outlineLevel="1" x14ac:dyDescent="0.35">
      <c r="A166" s="20"/>
      <c r="E166" s="1019"/>
      <c r="I166" s="840"/>
    </row>
    <row r="167" spans="1:138" s="836" customFormat="1" ht="15" customHeight="1" outlineLevel="1" x14ac:dyDescent="0.35">
      <c r="A167" s="20"/>
      <c r="B167" s="20" t="s">
        <v>573</v>
      </c>
      <c r="E167" s="1019"/>
      <c r="I167" s="840"/>
    </row>
    <row r="168" spans="1:138" s="836" customFormat="1" ht="15" customHeight="1" outlineLevel="1" x14ac:dyDescent="0.35">
      <c r="A168" s="20"/>
      <c r="B168" s="20"/>
      <c r="E168" s="950" t="s">
        <v>536</v>
      </c>
      <c r="F168" s="950"/>
      <c r="G168" s="950" t="s">
        <v>330</v>
      </c>
      <c r="H168" s="950"/>
      <c r="I168" s="1044"/>
      <c r="J168" s="1045">
        <f t="shared" ref="J168:AO168" si="124">I171</f>
        <v>0</v>
      </c>
      <c r="K168" s="1045">
        <f t="shared" si="124"/>
        <v>0</v>
      </c>
      <c r="L168" s="1045">
        <f t="shared" si="124"/>
        <v>0</v>
      </c>
      <c r="M168" s="1045">
        <f t="shared" si="124"/>
        <v>0</v>
      </c>
      <c r="N168" s="1045">
        <f t="shared" si="124"/>
        <v>0</v>
      </c>
      <c r="O168" s="1045">
        <f>N171</f>
        <v>0</v>
      </c>
      <c r="P168" s="1045">
        <f t="shared" si="124"/>
        <v>0</v>
      </c>
      <c r="Q168" s="1045">
        <f t="shared" si="124"/>
        <v>0</v>
      </c>
      <c r="R168" s="1045">
        <f t="shared" si="124"/>
        <v>0</v>
      </c>
      <c r="S168" s="1045">
        <f t="shared" si="124"/>
        <v>0</v>
      </c>
      <c r="T168" s="1045">
        <f t="shared" si="124"/>
        <v>4.8063686440677973</v>
      </c>
      <c r="U168" s="1045">
        <f t="shared" si="124"/>
        <v>12.484334745762716</v>
      </c>
      <c r="V168" s="1045">
        <f t="shared" si="124"/>
        <v>20.925012711864412</v>
      </c>
      <c r="W168" s="1045">
        <f t="shared" si="124"/>
        <v>29.365690677966107</v>
      </c>
      <c r="X168" s="1045">
        <f t="shared" si="124"/>
        <v>37.806368644067803</v>
      </c>
      <c r="Y168" s="1045">
        <f t="shared" si="124"/>
        <v>47.772470338983055</v>
      </c>
      <c r="Z168" s="1045">
        <f t="shared" si="124"/>
        <v>59.848741525423733</v>
      </c>
      <c r="AA168" s="1045">
        <f t="shared" si="124"/>
        <v>74.91230084745763</v>
      </c>
      <c r="AB168" s="1045">
        <f t="shared" si="124"/>
        <v>92.378402542372882</v>
      </c>
      <c r="AC168" s="1045">
        <f t="shared" si="124"/>
        <v>113.41653813559321</v>
      </c>
      <c r="AD168" s="1045">
        <f t="shared" si="124"/>
        <v>137.6338220338983</v>
      </c>
      <c r="AE168" s="1045">
        <f t="shared" si="124"/>
        <v>149.45585593220338</v>
      </c>
      <c r="AF168" s="1045">
        <f t="shared" si="124"/>
        <v>161.27788983050846</v>
      </c>
      <c r="AG168" s="1045">
        <f t="shared" si="124"/>
        <v>173.09992372881354</v>
      </c>
      <c r="AH168" s="1045">
        <f t="shared" si="124"/>
        <v>184.92195762711862</v>
      </c>
      <c r="AI168" s="1045">
        <f t="shared" si="124"/>
        <v>196.7439915254237</v>
      </c>
      <c r="AJ168" s="1045">
        <f t="shared" si="124"/>
        <v>208.5660254237288</v>
      </c>
      <c r="AK168" s="1045">
        <f t="shared" si="124"/>
        <v>220.38805932203391</v>
      </c>
      <c r="AL168" s="1045">
        <f t="shared" si="124"/>
        <v>232.21009322033899</v>
      </c>
      <c r="AM168" s="1045">
        <f t="shared" si="124"/>
        <v>243.07591525423729</v>
      </c>
      <c r="AN168" s="1045">
        <f t="shared" si="124"/>
        <v>243.07591525423729</v>
      </c>
      <c r="AO168" s="1045">
        <f t="shared" si="124"/>
        <v>0</v>
      </c>
      <c r="AP168" s="1045">
        <f t="shared" ref="AP168:BU168" si="125">AO171</f>
        <v>0</v>
      </c>
      <c r="AQ168" s="1045">
        <f t="shared" si="125"/>
        <v>0</v>
      </c>
      <c r="AR168" s="1045">
        <f t="shared" si="125"/>
        <v>0</v>
      </c>
      <c r="AS168" s="1045">
        <f t="shared" si="125"/>
        <v>0</v>
      </c>
      <c r="AT168" s="1045">
        <f t="shared" si="125"/>
        <v>0</v>
      </c>
      <c r="AU168" s="1045">
        <f t="shared" si="125"/>
        <v>0</v>
      </c>
      <c r="AV168" s="1045">
        <f t="shared" si="125"/>
        <v>0</v>
      </c>
      <c r="AW168" s="1045">
        <f t="shared" si="125"/>
        <v>0</v>
      </c>
      <c r="AX168" s="1045">
        <f t="shared" si="125"/>
        <v>0</v>
      </c>
      <c r="AY168" s="1045">
        <f t="shared" si="125"/>
        <v>0</v>
      </c>
      <c r="AZ168" s="1045">
        <f t="shared" si="125"/>
        <v>0</v>
      </c>
      <c r="BA168" s="1045">
        <f t="shared" si="125"/>
        <v>0</v>
      </c>
      <c r="BB168" s="1045">
        <f t="shared" si="125"/>
        <v>0</v>
      </c>
      <c r="BC168" s="1045">
        <f t="shared" si="125"/>
        <v>0</v>
      </c>
      <c r="BD168" s="1045">
        <f t="shared" si="125"/>
        <v>0</v>
      </c>
      <c r="BE168" s="1045">
        <f t="shared" si="125"/>
        <v>0</v>
      </c>
      <c r="BF168" s="1045">
        <f t="shared" si="125"/>
        <v>0</v>
      </c>
      <c r="BG168" s="1045">
        <f t="shared" si="125"/>
        <v>0</v>
      </c>
      <c r="BH168" s="1045">
        <f t="shared" si="125"/>
        <v>0</v>
      </c>
      <c r="BI168" s="1045">
        <f t="shared" si="125"/>
        <v>0</v>
      </c>
      <c r="BJ168" s="1045">
        <f t="shared" si="125"/>
        <v>0</v>
      </c>
      <c r="BK168" s="1045">
        <f t="shared" si="125"/>
        <v>0</v>
      </c>
      <c r="BL168" s="1045">
        <f t="shared" si="125"/>
        <v>0</v>
      </c>
      <c r="BM168" s="1045">
        <f t="shared" si="125"/>
        <v>0</v>
      </c>
      <c r="BN168" s="1045">
        <f t="shared" si="125"/>
        <v>0</v>
      </c>
      <c r="BO168" s="1045">
        <f t="shared" si="125"/>
        <v>0</v>
      </c>
      <c r="BP168" s="1045">
        <f t="shared" si="125"/>
        <v>0</v>
      </c>
      <c r="BQ168" s="1045">
        <f t="shared" si="125"/>
        <v>0</v>
      </c>
      <c r="BR168" s="1045">
        <f t="shared" si="125"/>
        <v>0</v>
      </c>
      <c r="BS168" s="1045">
        <f t="shared" si="125"/>
        <v>0</v>
      </c>
      <c r="BT168" s="1045">
        <f t="shared" si="125"/>
        <v>0</v>
      </c>
      <c r="BU168" s="1045">
        <f t="shared" si="125"/>
        <v>0</v>
      </c>
      <c r="BV168" s="1045">
        <f t="shared" ref="BV168:DA168" si="126">BU171</f>
        <v>0</v>
      </c>
      <c r="BW168" s="1045">
        <f t="shared" si="126"/>
        <v>0</v>
      </c>
      <c r="BX168" s="1045">
        <f t="shared" si="126"/>
        <v>0</v>
      </c>
      <c r="BY168" s="1045">
        <f t="shared" si="126"/>
        <v>0</v>
      </c>
      <c r="BZ168" s="1045">
        <f t="shared" si="126"/>
        <v>0</v>
      </c>
      <c r="CA168" s="1045">
        <f t="shared" si="126"/>
        <v>0</v>
      </c>
      <c r="CB168" s="1045">
        <f t="shared" si="126"/>
        <v>0</v>
      </c>
      <c r="CC168" s="1045">
        <f t="shared" si="126"/>
        <v>0</v>
      </c>
      <c r="CD168" s="1045">
        <f t="shared" si="126"/>
        <v>0</v>
      </c>
      <c r="CE168" s="1045">
        <f t="shared" si="126"/>
        <v>0</v>
      </c>
      <c r="CF168" s="1045">
        <f t="shared" si="126"/>
        <v>0</v>
      </c>
      <c r="CG168" s="1045">
        <f t="shared" si="126"/>
        <v>0</v>
      </c>
      <c r="CH168" s="1045">
        <f t="shared" si="126"/>
        <v>0</v>
      </c>
      <c r="CI168" s="1045">
        <f t="shared" si="126"/>
        <v>0</v>
      </c>
      <c r="CJ168" s="1045">
        <f t="shared" si="126"/>
        <v>0</v>
      </c>
      <c r="CK168" s="1045">
        <f t="shared" si="126"/>
        <v>0</v>
      </c>
      <c r="CL168" s="1045">
        <f t="shared" si="126"/>
        <v>0</v>
      </c>
      <c r="CM168" s="1045">
        <f t="shared" si="126"/>
        <v>0</v>
      </c>
      <c r="CN168" s="1045">
        <f t="shared" si="126"/>
        <v>0</v>
      </c>
      <c r="CO168" s="1045">
        <f t="shared" si="126"/>
        <v>0</v>
      </c>
      <c r="CP168" s="1045">
        <f t="shared" si="126"/>
        <v>0</v>
      </c>
      <c r="CQ168" s="1045">
        <f t="shared" si="126"/>
        <v>0</v>
      </c>
      <c r="CR168" s="1045">
        <f t="shared" si="126"/>
        <v>0</v>
      </c>
      <c r="CS168" s="1045">
        <f t="shared" si="126"/>
        <v>0</v>
      </c>
      <c r="CT168" s="1045">
        <f t="shared" si="126"/>
        <v>0</v>
      </c>
      <c r="CU168" s="1045">
        <f t="shared" si="126"/>
        <v>0</v>
      </c>
      <c r="CV168" s="1045">
        <f t="shared" si="126"/>
        <v>0</v>
      </c>
      <c r="CW168" s="1045">
        <f t="shared" si="126"/>
        <v>0</v>
      </c>
      <c r="CX168" s="1045">
        <f t="shared" si="126"/>
        <v>0</v>
      </c>
      <c r="CY168" s="1045">
        <f t="shared" si="126"/>
        <v>0</v>
      </c>
      <c r="CZ168" s="1045">
        <f t="shared" si="126"/>
        <v>0</v>
      </c>
      <c r="DA168" s="1045">
        <f t="shared" si="126"/>
        <v>0</v>
      </c>
      <c r="DB168" s="1045">
        <f t="shared" ref="DB168:EH168" si="127">DA171</f>
        <v>0</v>
      </c>
      <c r="DC168" s="1045">
        <f t="shared" si="127"/>
        <v>0</v>
      </c>
      <c r="DD168" s="1045">
        <f t="shared" si="127"/>
        <v>0</v>
      </c>
      <c r="DE168" s="1045">
        <f t="shared" si="127"/>
        <v>0</v>
      </c>
      <c r="DF168" s="1045">
        <f t="shared" si="127"/>
        <v>0</v>
      </c>
      <c r="DG168" s="1045">
        <f t="shared" si="127"/>
        <v>0</v>
      </c>
      <c r="DH168" s="1045">
        <f t="shared" si="127"/>
        <v>0</v>
      </c>
      <c r="DI168" s="1045">
        <f t="shared" si="127"/>
        <v>0</v>
      </c>
      <c r="DJ168" s="1045">
        <f t="shared" si="127"/>
        <v>0</v>
      </c>
      <c r="DK168" s="1045">
        <f t="shared" si="127"/>
        <v>0</v>
      </c>
      <c r="DL168" s="1045">
        <f t="shared" si="127"/>
        <v>0</v>
      </c>
      <c r="DM168" s="1045">
        <f t="shared" si="127"/>
        <v>0</v>
      </c>
      <c r="DN168" s="1045">
        <f t="shared" si="127"/>
        <v>0</v>
      </c>
      <c r="DO168" s="1045">
        <f t="shared" si="127"/>
        <v>0</v>
      </c>
      <c r="DP168" s="1045">
        <f t="shared" si="127"/>
        <v>0</v>
      </c>
      <c r="DQ168" s="1045">
        <f t="shared" si="127"/>
        <v>0</v>
      </c>
      <c r="DR168" s="1045">
        <f t="shared" si="127"/>
        <v>0</v>
      </c>
      <c r="DS168" s="1045">
        <f t="shared" si="127"/>
        <v>0</v>
      </c>
      <c r="DT168" s="1045">
        <f t="shared" si="127"/>
        <v>0</v>
      </c>
      <c r="DU168" s="1045">
        <f t="shared" si="127"/>
        <v>0</v>
      </c>
      <c r="DV168" s="1045">
        <f t="shared" si="127"/>
        <v>0</v>
      </c>
      <c r="DW168" s="1045">
        <f t="shared" si="127"/>
        <v>0</v>
      </c>
      <c r="DX168" s="1045">
        <f t="shared" si="127"/>
        <v>0</v>
      </c>
      <c r="DY168" s="1045">
        <f t="shared" si="127"/>
        <v>0</v>
      </c>
      <c r="DZ168" s="1045">
        <f t="shared" si="127"/>
        <v>0</v>
      </c>
      <c r="EA168" s="1045">
        <f t="shared" si="127"/>
        <v>0</v>
      </c>
      <c r="EB168" s="1045">
        <f t="shared" si="127"/>
        <v>0</v>
      </c>
      <c r="EC168" s="1045">
        <f t="shared" si="127"/>
        <v>0</v>
      </c>
      <c r="ED168" s="1045">
        <f t="shared" si="127"/>
        <v>0</v>
      </c>
      <c r="EE168" s="1045">
        <f t="shared" si="127"/>
        <v>0</v>
      </c>
      <c r="EF168" s="1045">
        <f t="shared" si="127"/>
        <v>0</v>
      </c>
      <c r="EG168" s="1045">
        <f t="shared" si="127"/>
        <v>0</v>
      </c>
      <c r="EH168" s="1045">
        <f t="shared" si="127"/>
        <v>0</v>
      </c>
    </row>
    <row r="169" spans="1:138" s="946" customFormat="1" ht="15" customHeight="1" outlineLevel="1" x14ac:dyDescent="0.35">
      <c r="A169" s="620"/>
      <c r="B169" s="620"/>
      <c r="E169" s="585" t="str">
        <f t="shared" ref="E169:AJ169" si="128" xml:space="preserve"> E$38</f>
        <v>Total Revenue excl GST</v>
      </c>
      <c r="F169" s="585">
        <f t="shared" si="128"/>
        <v>0</v>
      </c>
      <c r="G169" s="585" t="str">
        <f t="shared" si="128"/>
        <v>INR Cr</v>
      </c>
      <c r="H169" s="585">
        <f t="shared" si="128"/>
        <v>2487.1872557408446</v>
      </c>
      <c r="I169" s="585">
        <f t="shared" si="128"/>
        <v>0</v>
      </c>
      <c r="J169" s="537">
        <f xml:space="preserve"> J$38</f>
        <v>0</v>
      </c>
      <c r="K169" s="537">
        <f t="shared" si="128"/>
        <v>0</v>
      </c>
      <c r="L169" s="537">
        <f t="shared" si="128"/>
        <v>0</v>
      </c>
      <c r="M169" s="537">
        <f t="shared" si="128"/>
        <v>0</v>
      </c>
      <c r="N169" s="537">
        <f t="shared" si="128"/>
        <v>0</v>
      </c>
      <c r="O169" s="537">
        <f xml:space="preserve"> O$38</f>
        <v>0</v>
      </c>
      <c r="P169" s="537">
        <f t="shared" si="128"/>
        <v>0</v>
      </c>
      <c r="Q169" s="537">
        <f t="shared" si="128"/>
        <v>3.4945304118402265</v>
      </c>
      <c r="R169" s="537">
        <f xml:space="preserve"> R$38</f>
        <v>0</v>
      </c>
      <c r="S169" s="537">
        <f t="shared" si="128"/>
        <v>5.1987117206511977</v>
      </c>
      <c r="T169" s="537">
        <f t="shared" si="128"/>
        <v>26.690041598705026</v>
      </c>
      <c r="U169" s="537">
        <f t="shared" si="128"/>
        <v>10.153720047285095</v>
      </c>
      <c r="V169" s="537">
        <f t="shared" si="128"/>
        <v>10.853849640085095</v>
      </c>
      <c r="W169" s="537">
        <f t="shared" si="128"/>
        <v>34.655267188839062</v>
      </c>
      <c r="X169" s="537">
        <f t="shared" si="128"/>
        <v>13.938652916498654</v>
      </c>
      <c r="Y169" s="537">
        <f t="shared" si="128"/>
        <v>17.083104761024078</v>
      </c>
      <c r="Z169" s="537">
        <f t="shared" si="128"/>
        <v>59.427787114090407</v>
      </c>
      <c r="AA169" s="537">
        <f t="shared" si="128"/>
        <v>25.122289296798655</v>
      </c>
      <c r="AB169" s="537">
        <f t="shared" si="128"/>
        <v>30.325306905603739</v>
      </c>
      <c r="AC169" s="537">
        <f t="shared" si="128"/>
        <v>72.661622620232777</v>
      </c>
      <c r="AD169" s="537">
        <f t="shared" si="128"/>
        <v>24.077523959635585</v>
      </c>
      <c r="AE169" s="537">
        <f t="shared" si="128"/>
        <v>25.310706765135585</v>
      </c>
      <c r="AF169" s="537">
        <f t="shared" si="128"/>
        <v>59.495113188790782</v>
      </c>
      <c r="AG169" s="537">
        <f t="shared" si="128"/>
        <v>27.777072376135585</v>
      </c>
      <c r="AH169" s="537">
        <f t="shared" si="128"/>
        <v>29.010255181635586</v>
      </c>
      <c r="AI169" s="537">
        <f t="shared" si="128"/>
        <v>63.194661605290783</v>
      </c>
      <c r="AJ169" s="537">
        <f t="shared" si="128"/>
        <v>31.476620792635586</v>
      </c>
      <c r="AK169" s="537">
        <f t="shared" ref="AK169:BP169" si="129" xml:space="preserve"> AK$38</f>
        <v>32.709803598135586</v>
      </c>
      <c r="AL169" s="537">
        <f t="shared" si="129"/>
        <v>42.982363639907483</v>
      </c>
      <c r="AM169" s="537">
        <f t="shared" si="129"/>
        <v>22.021207906410801</v>
      </c>
      <c r="AN169" s="537">
        <f t="shared" si="129"/>
        <v>22.021207906410801</v>
      </c>
      <c r="AO169" s="537">
        <f t="shared" si="129"/>
        <v>22.021207906410801</v>
      </c>
      <c r="AP169" s="537">
        <f t="shared" si="129"/>
        <v>22.021207906410801</v>
      </c>
      <c r="AQ169" s="537">
        <f t="shared" si="129"/>
        <v>22.021207906410801</v>
      </c>
      <c r="AR169" s="537">
        <f t="shared" si="129"/>
        <v>22.021207906410801</v>
      </c>
      <c r="AS169" s="537">
        <f t="shared" si="129"/>
        <v>22.021207906410801</v>
      </c>
      <c r="AT169" s="537">
        <f t="shared" si="129"/>
        <v>22.021207906410801</v>
      </c>
      <c r="AU169" s="537">
        <f t="shared" si="129"/>
        <v>22.021207906410801</v>
      </c>
      <c r="AV169" s="537">
        <f t="shared" si="129"/>
        <v>22.021207906410801</v>
      </c>
      <c r="AW169" s="537">
        <f t="shared" si="129"/>
        <v>22.021207906410801</v>
      </c>
      <c r="AX169" s="537">
        <f t="shared" si="129"/>
        <v>22.021207906410801</v>
      </c>
      <c r="AY169" s="537">
        <f t="shared" si="129"/>
        <v>22.021207906410801</v>
      </c>
      <c r="AZ169" s="537">
        <f t="shared" si="129"/>
        <v>22.021207906410801</v>
      </c>
      <c r="BA169" s="537">
        <f t="shared" si="129"/>
        <v>22.021207906410801</v>
      </c>
      <c r="BB169" s="537">
        <f t="shared" si="129"/>
        <v>22.021207906410801</v>
      </c>
      <c r="BC169" s="537">
        <f t="shared" si="129"/>
        <v>22.021207906410801</v>
      </c>
      <c r="BD169" s="537">
        <f t="shared" si="129"/>
        <v>22.021207906410801</v>
      </c>
      <c r="BE169" s="537">
        <f t="shared" si="129"/>
        <v>22.021207906410801</v>
      </c>
      <c r="BF169" s="537">
        <f t="shared" si="129"/>
        <v>22.021207906410801</v>
      </c>
      <c r="BG169" s="537">
        <f t="shared" si="129"/>
        <v>22.021207906410801</v>
      </c>
      <c r="BH169" s="537">
        <f t="shared" si="129"/>
        <v>22.021207906410801</v>
      </c>
      <c r="BI169" s="537">
        <f t="shared" si="129"/>
        <v>22.021207906410801</v>
      </c>
      <c r="BJ169" s="537">
        <f t="shared" si="129"/>
        <v>22.021207906410801</v>
      </c>
      <c r="BK169" s="537">
        <f t="shared" si="129"/>
        <v>22.021207906410801</v>
      </c>
      <c r="BL169" s="537">
        <f t="shared" si="129"/>
        <v>22.021207906410801</v>
      </c>
      <c r="BM169" s="537">
        <f t="shared" si="129"/>
        <v>22.021207906410801</v>
      </c>
      <c r="BN169" s="537">
        <f t="shared" si="129"/>
        <v>22.021207906410801</v>
      </c>
      <c r="BO169" s="537">
        <f t="shared" si="129"/>
        <v>22.021207906410801</v>
      </c>
      <c r="BP169" s="537">
        <f t="shared" si="129"/>
        <v>22.021207906410801</v>
      </c>
      <c r="BQ169" s="537">
        <f t="shared" ref="BQ169:CV169" si="130" xml:space="preserve"> BQ$38</f>
        <v>22.021207906410801</v>
      </c>
      <c r="BR169" s="537">
        <f t="shared" si="130"/>
        <v>22.021207906410801</v>
      </c>
      <c r="BS169" s="537">
        <f t="shared" si="130"/>
        <v>22.021207906410801</v>
      </c>
      <c r="BT169" s="537">
        <f t="shared" si="130"/>
        <v>22.021207906410801</v>
      </c>
      <c r="BU169" s="537">
        <f t="shared" si="130"/>
        <v>22.021207906410801</v>
      </c>
      <c r="BV169" s="537">
        <f t="shared" si="130"/>
        <v>22.021207906410801</v>
      </c>
      <c r="BW169" s="537">
        <f t="shared" si="130"/>
        <v>22.021207906410801</v>
      </c>
      <c r="BX169" s="537">
        <f t="shared" si="130"/>
        <v>22.021207906410801</v>
      </c>
      <c r="BY169" s="537">
        <f t="shared" si="130"/>
        <v>22.021207906410801</v>
      </c>
      <c r="BZ169" s="537">
        <f t="shared" si="130"/>
        <v>22.021207906410801</v>
      </c>
      <c r="CA169" s="537">
        <f t="shared" si="130"/>
        <v>22.021207906410801</v>
      </c>
      <c r="CB169" s="537">
        <f t="shared" si="130"/>
        <v>22.021207906410801</v>
      </c>
      <c r="CC169" s="537">
        <f t="shared" si="130"/>
        <v>22.021207906410801</v>
      </c>
      <c r="CD169" s="537">
        <f t="shared" si="130"/>
        <v>22.021207906410801</v>
      </c>
      <c r="CE169" s="537">
        <f t="shared" si="130"/>
        <v>22.021207906410801</v>
      </c>
      <c r="CF169" s="537">
        <f t="shared" si="130"/>
        <v>22.021207906410801</v>
      </c>
      <c r="CG169" s="537">
        <f t="shared" si="130"/>
        <v>22.021207906410801</v>
      </c>
      <c r="CH169" s="537">
        <f t="shared" si="130"/>
        <v>22.021207906410801</v>
      </c>
      <c r="CI169" s="537">
        <f t="shared" si="130"/>
        <v>22.021207906410801</v>
      </c>
      <c r="CJ169" s="537">
        <f t="shared" si="130"/>
        <v>22.021207906410801</v>
      </c>
      <c r="CK169" s="537">
        <f t="shared" si="130"/>
        <v>22.021207906410801</v>
      </c>
      <c r="CL169" s="537">
        <f t="shared" si="130"/>
        <v>22.021207906410801</v>
      </c>
      <c r="CM169" s="537">
        <f t="shared" si="130"/>
        <v>22.021207906410801</v>
      </c>
      <c r="CN169" s="537">
        <f t="shared" si="130"/>
        <v>22.021207906410801</v>
      </c>
      <c r="CO169" s="537">
        <f t="shared" si="130"/>
        <v>22.021207906410801</v>
      </c>
      <c r="CP169" s="537">
        <f t="shared" si="130"/>
        <v>22.021207906410801</v>
      </c>
      <c r="CQ169" s="537">
        <f t="shared" si="130"/>
        <v>22.021207906410801</v>
      </c>
      <c r="CR169" s="537">
        <f t="shared" si="130"/>
        <v>22.021207906410801</v>
      </c>
      <c r="CS169" s="537">
        <f t="shared" si="130"/>
        <v>22.021207906410801</v>
      </c>
      <c r="CT169" s="537">
        <f t="shared" si="130"/>
        <v>22.021207906410801</v>
      </c>
      <c r="CU169" s="537">
        <f t="shared" si="130"/>
        <v>22.021207906410801</v>
      </c>
      <c r="CV169" s="537">
        <f t="shared" si="130"/>
        <v>22.021207906410801</v>
      </c>
      <c r="CW169" s="537">
        <f t="shared" ref="CW169:EB169" si="131" xml:space="preserve"> CW$38</f>
        <v>22.021207906410801</v>
      </c>
      <c r="CX169" s="537">
        <f t="shared" si="131"/>
        <v>22.021207906410801</v>
      </c>
      <c r="CY169" s="537">
        <f t="shared" si="131"/>
        <v>22.021207906410801</v>
      </c>
      <c r="CZ169" s="537">
        <f t="shared" si="131"/>
        <v>22.021207906410801</v>
      </c>
      <c r="DA169" s="537">
        <f t="shared" si="131"/>
        <v>22.021207906410801</v>
      </c>
      <c r="DB169" s="537">
        <f t="shared" si="131"/>
        <v>22.021207906410801</v>
      </c>
      <c r="DC169" s="537">
        <f t="shared" si="131"/>
        <v>22.021207906410801</v>
      </c>
      <c r="DD169" s="537">
        <f t="shared" si="131"/>
        <v>22.021207906410801</v>
      </c>
      <c r="DE169" s="537">
        <f t="shared" si="131"/>
        <v>22.021207906410801</v>
      </c>
      <c r="DF169" s="537">
        <f t="shared" si="131"/>
        <v>22.021207906410801</v>
      </c>
      <c r="DG169" s="537">
        <f t="shared" si="131"/>
        <v>22.021207906410801</v>
      </c>
      <c r="DH169" s="537">
        <f t="shared" si="131"/>
        <v>22.021207906410801</v>
      </c>
      <c r="DI169" s="537">
        <f t="shared" si="131"/>
        <v>22.021207906410801</v>
      </c>
      <c r="DJ169" s="537">
        <f t="shared" si="131"/>
        <v>22.021207906410801</v>
      </c>
      <c r="DK169" s="537">
        <f t="shared" si="131"/>
        <v>22.021207906410801</v>
      </c>
      <c r="DL169" s="537">
        <f t="shared" si="131"/>
        <v>22.021207906410801</v>
      </c>
      <c r="DM169" s="537">
        <f t="shared" si="131"/>
        <v>22.021207906410801</v>
      </c>
      <c r="DN169" s="537">
        <f t="shared" si="131"/>
        <v>22.021207906410801</v>
      </c>
      <c r="DO169" s="537">
        <f t="shared" si="131"/>
        <v>22.021207906410801</v>
      </c>
      <c r="DP169" s="537">
        <f t="shared" si="131"/>
        <v>22.021207906410801</v>
      </c>
      <c r="DQ169" s="537">
        <f t="shared" si="131"/>
        <v>22.021207906410801</v>
      </c>
      <c r="DR169" s="537">
        <f t="shared" si="131"/>
        <v>13.787994179788699</v>
      </c>
      <c r="DS169" s="537">
        <f t="shared" si="131"/>
        <v>0</v>
      </c>
      <c r="DT169" s="537">
        <f t="shared" si="131"/>
        <v>0</v>
      </c>
      <c r="DU169" s="537">
        <f t="shared" si="131"/>
        <v>0</v>
      </c>
      <c r="DV169" s="537">
        <f t="shared" si="131"/>
        <v>0</v>
      </c>
      <c r="DW169" s="537">
        <f t="shared" si="131"/>
        <v>0</v>
      </c>
      <c r="DX169" s="537">
        <f t="shared" si="131"/>
        <v>0</v>
      </c>
      <c r="DY169" s="537">
        <f t="shared" si="131"/>
        <v>0</v>
      </c>
      <c r="DZ169" s="537">
        <f t="shared" si="131"/>
        <v>0</v>
      </c>
      <c r="EA169" s="537">
        <f t="shared" si="131"/>
        <v>0</v>
      </c>
      <c r="EB169" s="537">
        <f t="shared" si="131"/>
        <v>0</v>
      </c>
      <c r="EC169" s="537">
        <f t="shared" ref="EC169:EH169" si="132" xml:space="preserve"> EC$38</f>
        <v>0</v>
      </c>
      <c r="ED169" s="537">
        <f t="shared" si="132"/>
        <v>0</v>
      </c>
      <c r="EE169" s="537">
        <f t="shared" si="132"/>
        <v>0</v>
      </c>
      <c r="EF169" s="537">
        <f t="shared" si="132"/>
        <v>0</v>
      </c>
      <c r="EG169" s="537">
        <f t="shared" si="132"/>
        <v>0</v>
      </c>
      <c r="EH169" s="537">
        <f t="shared" si="132"/>
        <v>0</v>
      </c>
    </row>
    <row r="170" spans="1:138" s="946" customFormat="1" ht="15" customHeight="1" outlineLevel="1" x14ac:dyDescent="0.35">
      <c r="A170" s="620"/>
      <c r="B170" s="620"/>
      <c r="E170" s="585" t="str">
        <f t="shared" ref="E170:AJ170" si="133" xml:space="preserve"> E$79</f>
        <v>Total Revenue excl. GST (On Cash Basis)</v>
      </c>
      <c r="F170" s="585">
        <f t="shared" si="133"/>
        <v>0</v>
      </c>
      <c r="G170" s="585" t="str">
        <f t="shared" si="133"/>
        <v>INR Cr</v>
      </c>
      <c r="H170" s="585">
        <f t="shared" si="133"/>
        <v>2487.1872557408446</v>
      </c>
      <c r="I170" s="585">
        <f t="shared" si="133"/>
        <v>0</v>
      </c>
      <c r="J170" s="537">
        <f t="shared" si="133"/>
        <v>0</v>
      </c>
      <c r="K170" s="537">
        <f t="shared" si="133"/>
        <v>0</v>
      </c>
      <c r="L170" s="537">
        <f t="shared" si="133"/>
        <v>0</v>
      </c>
      <c r="M170" s="537">
        <f t="shared" si="133"/>
        <v>0</v>
      </c>
      <c r="N170" s="537">
        <f t="shared" si="133"/>
        <v>0</v>
      </c>
      <c r="O170" s="537">
        <f t="shared" si="133"/>
        <v>0</v>
      </c>
      <c r="P170" s="537">
        <f t="shared" si="133"/>
        <v>0</v>
      </c>
      <c r="Q170" s="537">
        <f t="shared" si="133"/>
        <v>3.4945304118402265</v>
      </c>
      <c r="R170" s="537">
        <f xml:space="preserve"> R$79</f>
        <v>0</v>
      </c>
      <c r="S170" s="537">
        <f xml:space="preserve"> S$79</f>
        <v>0.39234307658340001</v>
      </c>
      <c r="T170" s="537">
        <f t="shared" si="133"/>
        <v>19.012075497010109</v>
      </c>
      <c r="U170" s="537">
        <f t="shared" si="133"/>
        <v>1.7130420811834</v>
      </c>
      <c r="V170" s="537">
        <f t="shared" si="133"/>
        <v>2.4131716739833999</v>
      </c>
      <c r="W170" s="537">
        <f t="shared" si="133"/>
        <v>26.214589222737363</v>
      </c>
      <c r="X170" s="537">
        <f t="shared" si="133"/>
        <v>3.9725512215833998</v>
      </c>
      <c r="Y170" s="537">
        <f t="shared" si="133"/>
        <v>5.0068335745833998</v>
      </c>
      <c r="Z170" s="537">
        <f t="shared" si="133"/>
        <v>44.364227792056511</v>
      </c>
      <c r="AA170" s="537">
        <f t="shared" si="133"/>
        <v>7.6561876018833992</v>
      </c>
      <c r="AB170" s="537">
        <f t="shared" si="133"/>
        <v>9.2871713123833999</v>
      </c>
      <c r="AC170" s="537">
        <f t="shared" si="133"/>
        <v>48.444338721927693</v>
      </c>
      <c r="AD170" s="537">
        <f t="shared" si="133"/>
        <v>12.2554900613305</v>
      </c>
      <c r="AE170" s="537">
        <f t="shared" si="133"/>
        <v>13.488672866830502</v>
      </c>
      <c r="AF170" s="537">
        <f t="shared" si="133"/>
        <v>47.673079290485695</v>
      </c>
      <c r="AG170" s="537">
        <f t="shared" si="133"/>
        <v>15.955038477830499</v>
      </c>
      <c r="AH170" s="537">
        <f t="shared" si="133"/>
        <v>17.188221283330499</v>
      </c>
      <c r="AI170" s="537">
        <f t="shared" si="133"/>
        <v>51.372627706985696</v>
      </c>
      <c r="AJ170" s="537">
        <f t="shared" si="133"/>
        <v>19.6545868943305</v>
      </c>
      <c r="AK170" s="537">
        <f t="shared" ref="AK170:BP170" si="134" xml:space="preserve"> AK$79</f>
        <v>20.8877696998305</v>
      </c>
      <c r="AL170" s="537">
        <f t="shared" si="134"/>
        <v>32.116541606009179</v>
      </c>
      <c r="AM170" s="537">
        <f t="shared" si="134"/>
        <v>22.021207906410801</v>
      </c>
      <c r="AN170" s="537">
        <f t="shared" si="134"/>
        <v>265.09712316064804</v>
      </c>
      <c r="AO170" s="537">
        <f t="shared" si="134"/>
        <v>22.021207906410801</v>
      </c>
      <c r="AP170" s="537">
        <f t="shared" si="134"/>
        <v>22.021207906410801</v>
      </c>
      <c r="AQ170" s="537">
        <f t="shared" si="134"/>
        <v>22.021207906410801</v>
      </c>
      <c r="AR170" s="537">
        <f t="shared" si="134"/>
        <v>22.021207906410801</v>
      </c>
      <c r="AS170" s="537">
        <f t="shared" si="134"/>
        <v>22.021207906410801</v>
      </c>
      <c r="AT170" s="537">
        <f t="shared" si="134"/>
        <v>22.021207906410801</v>
      </c>
      <c r="AU170" s="537">
        <f t="shared" si="134"/>
        <v>22.021207906410801</v>
      </c>
      <c r="AV170" s="537">
        <f t="shared" si="134"/>
        <v>22.021207906410801</v>
      </c>
      <c r="AW170" s="537">
        <f t="shared" si="134"/>
        <v>22.021207906410801</v>
      </c>
      <c r="AX170" s="537">
        <f t="shared" si="134"/>
        <v>22.021207906410801</v>
      </c>
      <c r="AY170" s="537">
        <f t="shared" si="134"/>
        <v>22.021207906410801</v>
      </c>
      <c r="AZ170" s="537">
        <f t="shared" si="134"/>
        <v>22.021207906410801</v>
      </c>
      <c r="BA170" s="537">
        <f t="shared" si="134"/>
        <v>22.021207906410801</v>
      </c>
      <c r="BB170" s="537">
        <f t="shared" si="134"/>
        <v>22.021207906410801</v>
      </c>
      <c r="BC170" s="537">
        <f t="shared" si="134"/>
        <v>22.021207906410801</v>
      </c>
      <c r="BD170" s="537">
        <f t="shared" si="134"/>
        <v>22.021207906410801</v>
      </c>
      <c r="BE170" s="537">
        <f t="shared" si="134"/>
        <v>22.021207906410801</v>
      </c>
      <c r="BF170" s="537">
        <f t="shared" si="134"/>
        <v>22.021207906410801</v>
      </c>
      <c r="BG170" s="537">
        <f t="shared" si="134"/>
        <v>22.021207906410801</v>
      </c>
      <c r="BH170" s="537">
        <f t="shared" si="134"/>
        <v>22.021207906410801</v>
      </c>
      <c r="BI170" s="537">
        <f t="shared" si="134"/>
        <v>22.021207906410801</v>
      </c>
      <c r="BJ170" s="537">
        <f t="shared" si="134"/>
        <v>22.021207906410801</v>
      </c>
      <c r="BK170" s="537">
        <f t="shared" si="134"/>
        <v>22.021207906410801</v>
      </c>
      <c r="BL170" s="537">
        <f t="shared" si="134"/>
        <v>22.021207906410801</v>
      </c>
      <c r="BM170" s="537">
        <f t="shared" si="134"/>
        <v>22.021207906410801</v>
      </c>
      <c r="BN170" s="537">
        <f t="shared" si="134"/>
        <v>22.021207906410801</v>
      </c>
      <c r="BO170" s="537">
        <f t="shared" si="134"/>
        <v>22.021207906410801</v>
      </c>
      <c r="BP170" s="537">
        <f t="shared" si="134"/>
        <v>22.021207906410801</v>
      </c>
      <c r="BQ170" s="537">
        <f t="shared" ref="BQ170:CV170" si="135" xml:space="preserve"> BQ$79</f>
        <v>22.021207906410801</v>
      </c>
      <c r="BR170" s="537">
        <f t="shared" si="135"/>
        <v>22.021207906410801</v>
      </c>
      <c r="BS170" s="537">
        <f t="shared" si="135"/>
        <v>22.021207906410801</v>
      </c>
      <c r="BT170" s="537">
        <f t="shared" si="135"/>
        <v>22.021207906410801</v>
      </c>
      <c r="BU170" s="537">
        <f t="shared" si="135"/>
        <v>22.021207906410801</v>
      </c>
      <c r="BV170" s="537">
        <f t="shared" si="135"/>
        <v>22.021207906410801</v>
      </c>
      <c r="BW170" s="537">
        <f t="shared" si="135"/>
        <v>22.021207906410801</v>
      </c>
      <c r="BX170" s="537">
        <f t="shared" si="135"/>
        <v>22.021207906410801</v>
      </c>
      <c r="BY170" s="537">
        <f t="shared" si="135"/>
        <v>22.021207906410801</v>
      </c>
      <c r="BZ170" s="537">
        <f t="shared" si="135"/>
        <v>22.021207906410801</v>
      </c>
      <c r="CA170" s="537">
        <f t="shared" si="135"/>
        <v>22.021207906410801</v>
      </c>
      <c r="CB170" s="537">
        <f t="shared" si="135"/>
        <v>22.021207906410801</v>
      </c>
      <c r="CC170" s="537">
        <f t="shared" si="135"/>
        <v>22.021207906410801</v>
      </c>
      <c r="CD170" s="537">
        <f t="shared" si="135"/>
        <v>22.021207906410801</v>
      </c>
      <c r="CE170" s="537">
        <f t="shared" si="135"/>
        <v>22.021207906410801</v>
      </c>
      <c r="CF170" s="537">
        <f t="shared" si="135"/>
        <v>22.021207906410801</v>
      </c>
      <c r="CG170" s="537">
        <f t="shared" si="135"/>
        <v>22.021207906410801</v>
      </c>
      <c r="CH170" s="537">
        <f t="shared" si="135"/>
        <v>22.021207906410801</v>
      </c>
      <c r="CI170" s="537">
        <f t="shared" si="135"/>
        <v>22.021207906410801</v>
      </c>
      <c r="CJ170" s="537">
        <f t="shared" si="135"/>
        <v>22.021207906410801</v>
      </c>
      <c r="CK170" s="537">
        <f t="shared" si="135"/>
        <v>22.021207906410801</v>
      </c>
      <c r="CL170" s="537">
        <f t="shared" si="135"/>
        <v>22.021207906410801</v>
      </c>
      <c r="CM170" s="537">
        <f t="shared" si="135"/>
        <v>22.021207906410801</v>
      </c>
      <c r="CN170" s="537">
        <f t="shared" si="135"/>
        <v>22.021207906410801</v>
      </c>
      <c r="CO170" s="537">
        <f t="shared" si="135"/>
        <v>22.021207906410801</v>
      </c>
      <c r="CP170" s="537">
        <f t="shared" si="135"/>
        <v>22.021207906410801</v>
      </c>
      <c r="CQ170" s="537">
        <f t="shared" si="135"/>
        <v>22.021207906410801</v>
      </c>
      <c r="CR170" s="537">
        <f t="shared" si="135"/>
        <v>22.021207906410801</v>
      </c>
      <c r="CS170" s="537">
        <f t="shared" si="135"/>
        <v>22.021207906410801</v>
      </c>
      <c r="CT170" s="537">
        <f t="shared" si="135"/>
        <v>22.021207906410801</v>
      </c>
      <c r="CU170" s="537">
        <f t="shared" si="135"/>
        <v>22.021207906410801</v>
      </c>
      <c r="CV170" s="537">
        <f t="shared" si="135"/>
        <v>22.021207906410801</v>
      </c>
      <c r="CW170" s="537">
        <f t="shared" ref="CW170:EB170" si="136" xml:space="preserve"> CW$79</f>
        <v>22.021207906410801</v>
      </c>
      <c r="CX170" s="537">
        <f t="shared" si="136"/>
        <v>22.021207906410801</v>
      </c>
      <c r="CY170" s="537">
        <f t="shared" si="136"/>
        <v>22.021207906410801</v>
      </c>
      <c r="CZ170" s="537">
        <f t="shared" si="136"/>
        <v>22.021207906410801</v>
      </c>
      <c r="DA170" s="537">
        <f t="shared" si="136"/>
        <v>22.021207906410801</v>
      </c>
      <c r="DB170" s="537">
        <f t="shared" si="136"/>
        <v>22.021207906410801</v>
      </c>
      <c r="DC170" s="537">
        <f t="shared" si="136"/>
        <v>22.021207906410801</v>
      </c>
      <c r="DD170" s="537">
        <f t="shared" si="136"/>
        <v>22.021207906410801</v>
      </c>
      <c r="DE170" s="537">
        <f t="shared" si="136"/>
        <v>22.021207906410801</v>
      </c>
      <c r="DF170" s="537">
        <f t="shared" si="136"/>
        <v>22.021207906410801</v>
      </c>
      <c r="DG170" s="537">
        <f t="shared" si="136"/>
        <v>22.021207906410801</v>
      </c>
      <c r="DH170" s="537">
        <f t="shared" si="136"/>
        <v>22.021207906410801</v>
      </c>
      <c r="DI170" s="537">
        <f t="shared" si="136"/>
        <v>22.021207906410801</v>
      </c>
      <c r="DJ170" s="537">
        <f t="shared" si="136"/>
        <v>22.021207906410801</v>
      </c>
      <c r="DK170" s="537">
        <f t="shared" si="136"/>
        <v>22.021207906410801</v>
      </c>
      <c r="DL170" s="537">
        <f t="shared" si="136"/>
        <v>22.021207906410801</v>
      </c>
      <c r="DM170" s="537">
        <f t="shared" si="136"/>
        <v>22.021207906410801</v>
      </c>
      <c r="DN170" s="537">
        <f t="shared" si="136"/>
        <v>22.021207906410801</v>
      </c>
      <c r="DO170" s="537">
        <f t="shared" si="136"/>
        <v>22.021207906410801</v>
      </c>
      <c r="DP170" s="537">
        <f t="shared" si="136"/>
        <v>22.021207906410801</v>
      </c>
      <c r="DQ170" s="537">
        <f t="shared" si="136"/>
        <v>22.021207906410801</v>
      </c>
      <c r="DR170" s="537">
        <f t="shared" si="136"/>
        <v>13.787994179788699</v>
      </c>
      <c r="DS170" s="537">
        <f t="shared" si="136"/>
        <v>0</v>
      </c>
      <c r="DT170" s="537">
        <f t="shared" si="136"/>
        <v>0</v>
      </c>
      <c r="DU170" s="537">
        <f t="shared" si="136"/>
        <v>0</v>
      </c>
      <c r="DV170" s="537">
        <f t="shared" si="136"/>
        <v>0</v>
      </c>
      <c r="DW170" s="537">
        <f t="shared" si="136"/>
        <v>0</v>
      </c>
      <c r="DX170" s="537">
        <f t="shared" si="136"/>
        <v>0</v>
      </c>
      <c r="DY170" s="537">
        <f t="shared" si="136"/>
        <v>0</v>
      </c>
      <c r="DZ170" s="537">
        <f t="shared" si="136"/>
        <v>0</v>
      </c>
      <c r="EA170" s="537">
        <f t="shared" si="136"/>
        <v>0</v>
      </c>
      <c r="EB170" s="537">
        <f t="shared" si="136"/>
        <v>0</v>
      </c>
      <c r="EC170" s="537">
        <f t="shared" ref="EC170:EH170" si="137" xml:space="preserve"> EC$79</f>
        <v>0</v>
      </c>
      <c r="ED170" s="537">
        <f t="shared" si="137"/>
        <v>0</v>
      </c>
      <c r="EE170" s="537">
        <f t="shared" si="137"/>
        <v>0</v>
      </c>
      <c r="EF170" s="537">
        <f t="shared" si="137"/>
        <v>0</v>
      </c>
      <c r="EG170" s="537">
        <f t="shared" si="137"/>
        <v>0</v>
      </c>
      <c r="EH170" s="537">
        <f t="shared" si="137"/>
        <v>0</v>
      </c>
    </row>
    <row r="171" spans="1:138" s="836" customFormat="1" ht="15" customHeight="1" outlineLevel="1" x14ac:dyDescent="0.35">
      <c r="E171" s="952" t="s">
        <v>535</v>
      </c>
      <c r="F171" s="952"/>
      <c r="G171" s="1046" t="s">
        <v>330</v>
      </c>
      <c r="H171" s="1047"/>
      <c r="I171" s="1048"/>
      <c r="J171" s="621">
        <f xml:space="preserve"> J168 + J169 - J170</f>
        <v>0</v>
      </c>
      <c r="K171" s="621">
        <f t="shared" ref="K171:AO171" si="138" xml:space="preserve"> K168 + K169 - K170</f>
        <v>0</v>
      </c>
      <c r="L171" s="621">
        <f t="shared" si="138"/>
        <v>0</v>
      </c>
      <c r="M171" s="621">
        <f t="shared" si="138"/>
        <v>0</v>
      </c>
      <c r="N171" s="621">
        <f t="shared" si="138"/>
        <v>0</v>
      </c>
      <c r="O171" s="621">
        <f xml:space="preserve"> O168 + O169 - O170</f>
        <v>0</v>
      </c>
      <c r="P171" s="621">
        <f t="shared" si="138"/>
        <v>0</v>
      </c>
      <c r="Q171" s="621">
        <f t="shared" si="138"/>
        <v>0</v>
      </c>
      <c r="R171" s="621">
        <f t="shared" si="138"/>
        <v>0</v>
      </c>
      <c r="S171" s="621">
        <f t="shared" si="138"/>
        <v>4.8063686440677973</v>
      </c>
      <c r="T171" s="621">
        <f t="shared" si="138"/>
        <v>12.484334745762716</v>
      </c>
      <c r="U171" s="621">
        <f t="shared" si="138"/>
        <v>20.925012711864412</v>
      </c>
      <c r="V171" s="621">
        <f t="shared" si="138"/>
        <v>29.365690677966107</v>
      </c>
      <c r="W171" s="621">
        <f t="shared" si="138"/>
        <v>37.806368644067803</v>
      </c>
      <c r="X171" s="621">
        <f t="shared" si="138"/>
        <v>47.772470338983055</v>
      </c>
      <c r="Y171" s="621">
        <f t="shared" si="138"/>
        <v>59.848741525423733</v>
      </c>
      <c r="Z171" s="621">
        <f t="shared" si="138"/>
        <v>74.91230084745763</v>
      </c>
      <c r="AA171" s="621">
        <f t="shared" si="138"/>
        <v>92.378402542372882</v>
      </c>
      <c r="AB171" s="621">
        <f t="shared" si="138"/>
        <v>113.41653813559321</v>
      </c>
      <c r="AC171" s="621">
        <f t="shared" si="138"/>
        <v>137.6338220338983</v>
      </c>
      <c r="AD171" s="621">
        <f t="shared" si="138"/>
        <v>149.45585593220338</v>
      </c>
      <c r="AE171" s="621">
        <f t="shared" si="138"/>
        <v>161.27788983050846</v>
      </c>
      <c r="AF171" s="621">
        <f t="shared" si="138"/>
        <v>173.09992372881354</v>
      </c>
      <c r="AG171" s="621">
        <f t="shared" si="138"/>
        <v>184.92195762711862</v>
      </c>
      <c r="AH171" s="621">
        <f t="shared" si="138"/>
        <v>196.7439915254237</v>
      </c>
      <c r="AI171" s="621">
        <f t="shared" si="138"/>
        <v>208.5660254237288</v>
      </c>
      <c r="AJ171" s="621">
        <f t="shared" si="138"/>
        <v>220.38805932203391</v>
      </c>
      <c r="AK171" s="621">
        <f t="shared" si="138"/>
        <v>232.21009322033899</v>
      </c>
      <c r="AL171" s="621">
        <f t="shared" si="138"/>
        <v>243.07591525423729</v>
      </c>
      <c r="AM171" s="621">
        <f t="shared" si="138"/>
        <v>243.07591525423729</v>
      </c>
      <c r="AN171" s="621">
        <f t="shared" si="138"/>
        <v>0</v>
      </c>
      <c r="AO171" s="621">
        <f t="shared" si="138"/>
        <v>0</v>
      </c>
      <c r="AP171" s="621">
        <f t="shared" ref="AP171:BU171" si="139" xml:space="preserve"> AP168 + AP169 - AP170</f>
        <v>0</v>
      </c>
      <c r="AQ171" s="621">
        <f t="shared" si="139"/>
        <v>0</v>
      </c>
      <c r="AR171" s="621">
        <f t="shared" si="139"/>
        <v>0</v>
      </c>
      <c r="AS171" s="621">
        <f t="shared" si="139"/>
        <v>0</v>
      </c>
      <c r="AT171" s="621">
        <f t="shared" si="139"/>
        <v>0</v>
      </c>
      <c r="AU171" s="621">
        <f t="shared" si="139"/>
        <v>0</v>
      </c>
      <c r="AV171" s="621">
        <f t="shared" si="139"/>
        <v>0</v>
      </c>
      <c r="AW171" s="621">
        <f t="shared" si="139"/>
        <v>0</v>
      </c>
      <c r="AX171" s="621">
        <f t="shared" si="139"/>
        <v>0</v>
      </c>
      <c r="AY171" s="621">
        <f t="shared" si="139"/>
        <v>0</v>
      </c>
      <c r="AZ171" s="621">
        <f t="shared" si="139"/>
        <v>0</v>
      </c>
      <c r="BA171" s="621">
        <f t="shared" si="139"/>
        <v>0</v>
      </c>
      <c r="BB171" s="621">
        <f t="shared" si="139"/>
        <v>0</v>
      </c>
      <c r="BC171" s="621">
        <f t="shared" si="139"/>
        <v>0</v>
      </c>
      <c r="BD171" s="621">
        <f t="shared" si="139"/>
        <v>0</v>
      </c>
      <c r="BE171" s="621">
        <f t="shared" si="139"/>
        <v>0</v>
      </c>
      <c r="BF171" s="621">
        <f t="shared" si="139"/>
        <v>0</v>
      </c>
      <c r="BG171" s="621">
        <f t="shared" si="139"/>
        <v>0</v>
      </c>
      <c r="BH171" s="621">
        <f t="shared" si="139"/>
        <v>0</v>
      </c>
      <c r="BI171" s="621">
        <f t="shared" si="139"/>
        <v>0</v>
      </c>
      <c r="BJ171" s="621">
        <f t="shared" si="139"/>
        <v>0</v>
      </c>
      <c r="BK171" s="621">
        <f t="shared" si="139"/>
        <v>0</v>
      </c>
      <c r="BL171" s="621">
        <f t="shared" si="139"/>
        <v>0</v>
      </c>
      <c r="BM171" s="621">
        <f t="shared" si="139"/>
        <v>0</v>
      </c>
      <c r="BN171" s="621">
        <f t="shared" si="139"/>
        <v>0</v>
      </c>
      <c r="BO171" s="621">
        <f t="shared" si="139"/>
        <v>0</v>
      </c>
      <c r="BP171" s="621">
        <f t="shared" si="139"/>
        <v>0</v>
      </c>
      <c r="BQ171" s="621">
        <f t="shared" si="139"/>
        <v>0</v>
      </c>
      <c r="BR171" s="621">
        <f t="shared" si="139"/>
        <v>0</v>
      </c>
      <c r="BS171" s="621">
        <f t="shared" si="139"/>
        <v>0</v>
      </c>
      <c r="BT171" s="621">
        <f t="shared" si="139"/>
        <v>0</v>
      </c>
      <c r="BU171" s="621">
        <f t="shared" si="139"/>
        <v>0</v>
      </c>
      <c r="BV171" s="621">
        <f t="shared" ref="BV171:DA171" si="140" xml:space="preserve"> BV168 + BV169 - BV170</f>
        <v>0</v>
      </c>
      <c r="BW171" s="621">
        <f t="shared" si="140"/>
        <v>0</v>
      </c>
      <c r="BX171" s="621">
        <f t="shared" si="140"/>
        <v>0</v>
      </c>
      <c r="BY171" s="621">
        <f t="shared" si="140"/>
        <v>0</v>
      </c>
      <c r="BZ171" s="621">
        <f t="shared" si="140"/>
        <v>0</v>
      </c>
      <c r="CA171" s="621">
        <f t="shared" si="140"/>
        <v>0</v>
      </c>
      <c r="CB171" s="621">
        <f t="shared" si="140"/>
        <v>0</v>
      </c>
      <c r="CC171" s="621">
        <f t="shared" si="140"/>
        <v>0</v>
      </c>
      <c r="CD171" s="621">
        <f t="shared" si="140"/>
        <v>0</v>
      </c>
      <c r="CE171" s="621">
        <f t="shared" si="140"/>
        <v>0</v>
      </c>
      <c r="CF171" s="621">
        <f t="shared" si="140"/>
        <v>0</v>
      </c>
      <c r="CG171" s="621">
        <f t="shared" si="140"/>
        <v>0</v>
      </c>
      <c r="CH171" s="621">
        <f t="shared" si="140"/>
        <v>0</v>
      </c>
      <c r="CI171" s="621">
        <f t="shared" si="140"/>
        <v>0</v>
      </c>
      <c r="CJ171" s="621">
        <f t="shared" si="140"/>
        <v>0</v>
      </c>
      <c r="CK171" s="621">
        <f t="shared" si="140"/>
        <v>0</v>
      </c>
      <c r="CL171" s="621">
        <f t="shared" si="140"/>
        <v>0</v>
      </c>
      <c r="CM171" s="621">
        <f t="shared" si="140"/>
        <v>0</v>
      </c>
      <c r="CN171" s="621">
        <f t="shared" si="140"/>
        <v>0</v>
      </c>
      <c r="CO171" s="621">
        <f t="shared" si="140"/>
        <v>0</v>
      </c>
      <c r="CP171" s="621">
        <f t="shared" si="140"/>
        <v>0</v>
      </c>
      <c r="CQ171" s="621">
        <f t="shared" si="140"/>
        <v>0</v>
      </c>
      <c r="CR171" s="621">
        <f t="shared" si="140"/>
        <v>0</v>
      </c>
      <c r="CS171" s="621">
        <f t="shared" si="140"/>
        <v>0</v>
      </c>
      <c r="CT171" s="621">
        <f t="shared" si="140"/>
        <v>0</v>
      </c>
      <c r="CU171" s="621">
        <f t="shared" si="140"/>
        <v>0</v>
      </c>
      <c r="CV171" s="621">
        <f t="shared" si="140"/>
        <v>0</v>
      </c>
      <c r="CW171" s="621">
        <f t="shared" si="140"/>
        <v>0</v>
      </c>
      <c r="CX171" s="621">
        <f t="shared" si="140"/>
        <v>0</v>
      </c>
      <c r="CY171" s="621">
        <f t="shared" si="140"/>
        <v>0</v>
      </c>
      <c r="CZ171" s="621">
        <f t="shared" si="140"/>
        <v>0</v>
      </c>
      <c r="DA171" s="621">
        <f t="shared" si="140"/>
        <v>0</v>
      </c>
      <c r="DB171" s="621">
        <f t="shared" ref="DB171:EG171" si="141" xml:space="preserve"> DB168 + DB169 - DB170</f>
        <v>0</v>
      </c>
      <c r="DC171" s="621">
        <f t="shared" si="141"/>
        <v>0</v>
      </c>
      <c r="DD171" s="621">
        <f t="shared" si="141"/>
        <v>0</v>
      </c>
      <c r="DE171" s="621">
        <f t="shared" si="141"/>
        <v>0</v>
      </c>
      <c r="DF171" s="621">
        <f t="shared" si="141"/>
        <v>0</v>
      </c>
      <c r="DG171" s="621">
        <f t="shared" si="141"/>
        <v>0</v>
      </c>
      <c r="DH171" s="621">
        <f t="shared" si="141"/>
        <v>0</v>
      </c>
      <c r="DI171" s="621">
        <f t="shared" si="141"/>
        <v>0</v>
      </c>
      <c r="DJ171" s="621">
        <f t="shared" si="141"/>
        <v>0</v>
      </c>
      <c r="DK171" s="621">
        <f t="shared" si="141"/>
        <v>0</v>
      </c>
      <c r="DL171" s="621">
        <f t="shared" si="141"/>
        <v>0</v>
      </c>
      <c r="DM171" s="621">
        <f t="shared" si="141"/>
        <v>0</v>
      </c>
      <c r="DN171" s="621">
        <f t="shared" si="141"/>
        <v>0</v>
      </c>
      <c r="DO171" s="621">
        <f t="shared" si="141"/>
        <v>0</v>
      </c>
      <c r="DP171" s="621">
        <f t="shared" si="141"/>
        <v>0</v>
      </c>
      <c r="DQ171" s="621">
        <f t="shared" si="141"/>
        <v>0</v>
      </c>
      <c r="DR171" s="621">
        <f t="shared" si="141"/>
        <v>0</v>
      </c>
      <c r="DS171" s="621">
        <f t="shared" si="141"/>
        <v>0</v>
      </c>
      <c r="DT171" s="621">
        <f t="shared" si="141"/>
        <v>0</v>
      </c>
      <c r="DU171" s="621">
        <f t="shared" si="141"/>
        <v>0</v>
      </c>
      <c r="DV171" s="621">
        <f t="shared" si="141"/>
        <v>0</v>
      </c>
      <c r="DW171" s="621">
        <f t="shared" si="141"/>
        <v>0</v>
      </c>
      <c r="DX171" s="621">
        <f t="shared" si="141"/>
        <v>0</v>
      </c>
      <c r="DY171" s="621">
        <f t="shared" si="141"/>
        <v>0</v>
      </c>
      <c r="DZ171" s="621">
        <f t="shared" si="141"/>
        <v>0</v>
      </c>
      <c r="EA171" s="621">
        <f t="shared" si="141"/>
        <v>0</v>
      </c>
      <c r="EB171" s="621">
        <f t="shared" si="141"/>
        <v>0</v>
      </c>
      <c r="EC171" s="621">
        <f t="shared" si="141"/>
        <v>0</v>
      </c>
      <c r="ED171" s="621">
        <f t="shared" si="141"/>
        <v>0</v>
      </c>
      <c r="EE171" s="621">
        <f t="shared" si="141"/>
        <v>0</v>
      </c>
      <c r="EF171" s="621">
        <f t="shared" si="141"/>
        <v>0</v>
      </c>
      <c r="EG171" s="621">
        <f t="shared" si="141"/>
        <v>0</v>
      </c>
      <c r="EH171" s="621">
        <f xml:space="preserve"> EH168 + EH169 - EH170</f>
        <v>0</v>
      </c>
    </row>
    <row r="172" spans="1:138" s="836" customFormat="1" ht="15" customHeight="1" outlineLevel="1" x14ac:dyDescent="0.35">
      <c r="G172" s="840"/>
      <c r="H172" s="875"/>
      <c r="I172" s="1049"/>
      <c r="J172" s="537"/>
      <c r="K172" s="537"/>
      <c r="L172" s="537"/>
      <c r="M172" s="537"/>
      <c r="N172" s="537"/>
      <c r="O172" s="537"/>
      <c r="P172" s="537"/>
      <c r="Q172" s="537"/>
      <c r="R172" s="537"/>
      <c r="S172" s="537"/>
      <c r="T172" s="537"/>
      <c r="U172" s="537"/>
      <c r="V172" s="537"/>
      <c r="W172" s="537"/>
      <c r="X172" s="537"/>
      <c r="Y172" s="537"/>
      <c r="Z172" s="537"/>
      <c r="AA172" s="537"/>
      <c r="AB172" s="537"/>
      <c r="AC172" s="537"/>
      <c r="AD172" s="537"/>
      <c r="AE172" s="537"/>
      <c r="AF172" s="537"/>
      <c r="AG172" s="537"/>
      <c r="AH172" s="537"/>
      <c r="AI172" s="537"/>
      <c r="AJ172" s="537"/>
      <c r="AK172" s="537"/>
      <c r="AL172" s="537"/>
      <c r="AM172" s="537"/>
      <c r="AN172" s="537"/>
      <c r="AO172" s="537"/>
      <c r="AP172" s="537"/>
      <c r="AQ172" s="537"/>
      <c r="AR172" s="537"/>
      <c r="AS172" s="537"/>
      <c r="AT172" s="537"/>
      <c r="AU172" s="537"/>
      <c r="AV172" s="537"/>
      <c r="AW172" s="537"/>
      <c r="AX172" s="537"/>
      <c r="AY172" s="537"/>
      <c r="AZ172" s="537"/>
      <c r="BA172" s="537"/>
      <c r="BB172" s="537"/>
      <c r="BC172" s="537"/>
      <c r="BD172" s="537"/>
      <c r="BE172" s="537"/>
      <c r="BF172" s="537"/>
      <c r="BG172" s="537"/>
      <c r="BH172" s="537"/>
      <c r="BI172" s="537"/>
      <c r="BJ172" s="537"/>
      <c r="BK172" s="537"/>
      <c r="BL172" s="537"/>
      <c r="BM172" s="537"/>
      <c r="BN172" s="537"/>
      <c r="BO172" s="537"/>
      <c r="BP172" s="537"/>
      <c r="BQ172" s="537"/>
      <c r="BR172" s="537"/>
      <c r="BS172" s="537"/>
      <c r="BT172" s="537"/>
      <c r="BU172" s="537"/>
      <c r="BV172" s="537"/>
      <c r="BW172" s="537"/>
      <c r="BX172" s="537"/>
      <c r="BY172" s="537"/>
      <c r="BZ172" s="537"/>
      <c r="CA172" s="537"/>
      <c r="CB172" s="537"/>
      <c r="CC172" s="537"/>
      <c r="CD172" s="537"/>
      <c r="CE172" s="537"/>
      <c r="CF172" s="537"/>
      <c r="CG172" s="537"/>
      <c r="CH172" s="537"/>
      <c r="CI172" s="537"/>
      <c r="CJ172" s="537"/>
      <c r="CK172" s="537"/>
      <c r="CL172" s="537"/>
      <c r="CM172" s="537"/>
      <c r="CN172" s="537"/>
      <c r="CO172" s="537"/>
      <c r="CP172" s="537"/>
      <c r="CQ172" s="537"/>
      <c r="CR172" s="537"/>
      <c r="CS172" s="537"/>
      <c r="CT172" s="537"/>
      <c r="CU172" s="537"/>
      <c r="CV172" s="537"/>
      <c r="CW172" s="537"/>
      <c r="CX172" s="537"/>
      <c r="CY172" s="537"/>
      <c r="CZ172" s="537"/>
      <c r="DA172" s="537"/>
      <c r="DB172" s="537"/>
      <c r="DC172" s="537"/>
      <c r="DD172" s="537"/>
      <c r="DE172" s="537"/>
      <c r="DF172" s="537"/>
      <c r="DG172" s="537"/>
      <c r="DH172" s="537"/>
      <c r="DI172" s="537"/>
      <c r="DJ172" s="537"/>
      <c r="DK172" s="537"/>
      <c r="DL172" s="537"/>
      <c r="DM172" s="537"/>
      <c r="DN172" s="537"/>
      <c r="DO172" s="537"/>
      <c r="DP172" s="537"/>
      <c r="DQ172" s="537"/>
      <c r="DR172" s="537"/>
      <c r="DS172" s="537"/>
      <c r="DT172" s="537"/>
      <c r="DU172" s="537"/>
      <c r="DV172" s="537"/>
      <c r="DW172" s="537"/>
      <c r="DX172" s="537"/>
      <c r="DY172" s="537"/>
      <c r="DZ172" s="537"/>
      <c r="EA172" s="537"/>
      <c r="EB172" s="537"/>
      <c r="EC172" s="537"/>
      <c r="ED172" s="537"/>
      <c r="EE172" s="537"/>
      <c r="EF172" s="537"/>
      <c r="EG172" s="537"/>
      <c r="EH172" s="537"/>
    </row>
    <row r="173" spans="1:138" s="836" customFormat="1" ht="15" customHeight="1" outlineLevel="1" x14ac:dyDescent="0.35">
      <c r="B173" s="20" t="s">
        <v>805</v>
      </c>
      <c r="G173" s="840"/>
      <c r="H173" s="875"/>
      <c r="I173" s="1049"/>
      <c r="J173" s="537"/>
      <c r="K173" s="537"/>
      <c r="L173" s="537"/>
      <c r="M173" s="537"/>
      <c r="N173" s="537"/>
      <c r="O173" s="537"/>
      <c r="P173" s="537"/>
      <c r="Q173" s="537"/>
      <c r="R173" s="537"/>
      <c r="S173" s="537"/>
      <c r="T173" s="537"/>
      <c r="U173" s="537"/>
      <c r="V173" s="537"/>
      <c r="W173" s="537"/>
      <c r="X173" s="537"/>
      <c r="Y173" s="537"/>
      <c r="Z173" s="537"/>
      <c r="AA173" s="537"/>
      <c r="AB173" s="537"/>
      <c r="AC173" s="537"/>
      <c r="AD173" s="537"/>
      <c r="AE173" s="537"/>
      <c r="AF173" s="537"/>
      <c r="AG173" s="537"/>
      <c r="AH173" s="537"/>
      <c r="AI173" s="537"/>
      <c r="AJ173" s="537"/>
      <c r="AK173" s="537"/>
      <c r="AL173" s="537"/>
      <c r="AM173" s="537"/>
      <c r="AN173" s="537"/>
      <c r="AO173" s="537"/>
      <c r="AP173" s="537"/>
      <c r="AQ173" s="537"/>
      <c r="AR173" s="537"/>
      <c r="AS173" s="537"/>
      <c r="AT173" s="537"/>
      <c r="AU173" s="537"/>
      <c r="AV173" s="537"/>
      <c r="AW173" s="537"/>
      <c r="AX173" s="537"/>
      <c r="AY173" s="537"/>
      <c r="AZ173" s="537"/>
      <c r="BA173" s="537"/>
      <c r="BB173" s="537"/>
      <c r="BC173" s="537"/>
      <c r="BD173" s="537"/>
      <c r="BE173" s="537"/>
      <c r="BF173" s="537"/>
      <c r="BG173" s="537"/>
      <c r="BH173" s="537"/>
      <c r="BI173" s="537"/>
      <c r="BJ173" s="537"/>
      <c r="BK173" s="537"/>
      <c r="BL173" s="537"/>
      <c r="BM173" s="537"/>
      <c r="BN173" s="537"/>
      <c r="BO173" s="537"/>
      <c r="BP173" s="537"/>
      <c r="BQ173" s="537"/>
      <c r="BR173" s="537"/>
      <c r="BS173" s="537"/>
      <c r="BT173" s="537"/>
      <c r="BU173" s="537"/>
      <c r="BV173" s="537"/>
      <c r="BW173" s="537"/>
      <c r="BX173" s="537"/>
      <c r="BY173" s="537"/>
      <c r="BZ173" s="537"/>
      <c r="CA173" s="537"/>
      <c r="CB173" s="537"/>
      <c r="CC173" s="537"/>
      <c r="CD173" s="537"/>
      <c r="CE173" s="537"/>
      <c r="CF173" s="537"/>
      <c r="CG173" s="537"/>
      <c r="CH173" s="537"/>
      <c r="CI173" s="537"/>
      <c r="CJ173" s="537"/>
      <c r="CK173" s="537"/>
      <c r="CL173" s="537"/>
      <c r="CM173" s="537"/>
      <c r="CN173" s="537"/>
      <c r="CO173" s="537"/>
      <c r="CP173" s="537"/>
      <c r="CQ173" s="537"/>
      <c r="CR173" s="537"/>
      <c r="CS173" s="537"/>
      <c r="CT173" s="537"/>
      <c r="CU173" s="537"/>
      <c r="CV173" s="537"/>
      <c r="CW173" s="537"/>
      <c r="CX173" s="537"/>
      <c r="CY173" s="537"/>
      <c r="CZ173" s="537"/>
      <c r="DA173" s="537"/>
      <c r="DB173" s="537"/>
      <c r="DC173" s="537"/>
      <c r="DD173" s="537"/>
      <c r="DE173" s="537"/>
      <c r="DF173" s="537"/>
      <c r="DG173" s="537"/>
      <c r="DH173" s="537"/>
      <c r="DI173" s="537"/>
      <c r="DJ173" s="537"/>
      <c r="DK173" s="537"/>
      <c r="DL173" s="537"/>
      <c r="DM173" s="537"/>
      <c r="DN173" s="537"/>
      <c r="DO173" s="537"/>
      <c r="DP173" s="537"/>
      <c r="DQ173" s="537"/>
      <c r="DR173" s="537"/>
      <c r="DS173" s="537"/>
      <c r="DT173" s="537"/>
      <c r="DU173" s="537"/>
      <c r="DV173" s="537"/>
      <c r="DW173" s="537"/>
      <c r="DX173" s="537"/>
      <c r="DY173" s="537"/>
      <c r="DZ173" s="537"/>
      <c r="EA173" s="537"/>
      <c r="EB173" s="537"/>
      <c r="EC173" s="537"/>
      <c r="ED173" s="537"/>
      <c r="EE173" s="537"/>
      <c r="EF173" s="537"/>
      <c r="EG173" s="537"/>
      <c r="EH173" s="537"/>
    </row>
    <row r="174" spans="1:138" s="836" customFormat="1" ht="15" customHeight="1" outlineLevel="1" x14ac:dyDescent="0.35">
      <c r="E174" s="950" t="s">
        <v>536</v>
      </c>
      <c r="F174" s="950"/>
      <c r="G174" s="950"/>
      <c r="H174" s="950"/>
      <c r="I174" s="1044"/>
      <c r="J174" s="1045">
        <f t="shared" ref="J174:AO174" si="142">I177</f>
        <v>0</v>
      </c>
      <c r="K174" s="1045">
        <f t="shared" si="142"/>
        <v>0</v>
      </c>
      <c r="L174" s="1045">
        <f t="shared" si="142"/>
        <v>0</v>
      </c>
      <c r="M174" s="1045">
        <f t="shared" si="142"/>
        <v>0</v>
      </c>
      <c r="N174" s="1045">
        <f t="shared" si="142"/>
        <v>0</v>
      </c>
      <c r="O174" s="1045">
        <f t="shared" si="142"/>
        <v>0</v>
      </c>
      <c r="P174" s="1045">
        <f t="shared" si="142"/>
        <v>0</v>
      </c>
      <c r="Q174" s="1045">
        <f t="shared" si="142"/>
        <v>0</v>
      </c>
      <c r="R174" s="1045">
        <f t="shared" si="142"/>
        <v>4.1235458859714669</v>
      </c>
      <c r="S174" s="1045">
        <f t="shared" si="142"/>
        <v>4.1235458859714669</v>
      </c>
      <c r="T174" s="1045">
        <f t="shared" si="142"/>
        <v>4.1235458859714669</v>
      </c>
      <c r="U174" s="1045">
        <f t="shared" si="142"/>
        <v>21.239012350179514</v>
      </c>
      <c r="V174" s="1045">
        <f t="shared" si="142"/>
        <v>21.239012350179514</v>
      </c>
      <c r="W174" s="1045">
        <f t="shared" si="142"/>
        <v>21.239012350179514</v>
      </c>
      <c r="X174" s="1045">
        <f t="shared" si="142"/>
        <v>27.259519788025678</v>
      </c>
      <c r="Y174" s="1045">
        <f t="shared" si="142"/>
        <v>27.259519788025678</v>
      </c>
      <c r="Z174" s="1045">
        <f t="shared" si="142"/>
        <v>27.259519788025678</v>
      </c>
      <c r="AA174" s="1045">
        <f t="shared" si="142"/>
        <v>44.986569466128266</v>
      </c>
      <c r="AB174" s="1045">
        <f t="shared" si="142"/>
        <v>44.986569466128266</v>
      </c>
      <c r="AC174" s="1045">
        <f t="shared" si="142"/>
        <v>44.986569466128266</v>
      </c>
      <c r="AD174" s="1045">
        <f t="shared" si="142"/>
        <v>44.157997129994691</v>
      </c>
      <c r="AE174" s="1045">
        <f t="shared" si="142"/>
        <v>44.157997129994691</v>
      </c>
      <c r="AF174" s="1045">
        <f t="shared" si="142"/>
        <v>44.157997129994691</v>
      </c>
      <c r="AG174" s="1045">
        <f t="shared" si="142"/>
        <v>38.882443869423135</v>
      </c>
      <c r="AH174" s="1045">
        <f t="shared" si="142"/>
        <v>38.882443869423135</v>
      </c>
      <c r="AI174" s="1045">
        <f t="shared" si="142"/>
        <v>38.882443869423135</v>
      </c>
      <c r="AJ174" s="1045">
        <f t="shared" si="142"/>
        <v>38.882443869423128</v>
      </c>
      <c r="AK174" s="1045">
        <f t="shared" si="142"/>
        <v>38.882443869423128</v>
      </c>
      <c r="AL174" s="1045">
        <f t="shared" si="142"/>
        <v>38.882443869423128</v>
      </c>
      <c r="AM174" s="1045">
        <f t="shared" si="142"/>
        <v>11.912493765526079</v>
      </c>
      <c r="AN174" s="1045">
        <f t="shared" si="142"/>
        <v>11.912493765526079</v>
      </c>
      <c r="AO174" s="1045">
        <f t="shared" si="142"/>
        <v>11.912493765526079</v>
      </c>
      <c r="AP174" s="1045">
        <f t="shared" ref="AP174:BU174" si="143">AO177</f>
        <v>0</v>
      </c>
      <c r="AQ174" s="1045">
        <f t="shared" si="143"/>
        <v>0</v>
      </c>
      <c r="AR174" s="1045">
        <f t="shared" si="143"/>
        <v>0</v>
      </c>
      <c r="AS174" s="1045">
        <f t="shared" si="143"/>
        <v>0</v>
      </c>
      <c r="AT174" s="1045">
        <f t="shared" si="143"/>
        <v>0</v>
      </c>
      <c r="AU174" s="1045">
        <f t="shared" si="143"/>
        <v>0</v>
      </c>
      <c r="AV174" s="1045">
        <f t="shared" si="143"/>
        <v>0</v>
      </c>
      <c r="AW174" s="1045">
        <f t="shared" si="143"/>
        <v>0</v>
      </c>
      <c r="AX174" s="1045">
        <f t="shared" si="143"/>
        <v>0</v>
      </c>
      <c r="AY174" s="1045">
        <f t="shared" si="143"/>
        <v>0</v>
      </c>
      <c r="AZ174" s="1045">
        <f t="shared" si="143"/>
        <v>0</v>
      </c>
      <c r="BA174" s="1045">
        <f t="shared" si="143"/>
        <v>0</v>
      </c>
      <c r="BB174" s="1045">
        <f t="shared" si="143"/>
        <v>0</v>
      </c>
      <c r="BC174" s="1045">
        <f t="shared" si="143"/>
        <v>0</v>
      </c>
      <c r="BD174" s="1045">
        <f t="shared" si="143"/>
        <v>0</v>
      </c>
      <c r="BE174" s="1045">
        <f t="shared" si="143"/>
        <v>0</v>
      </c>
      <c r="BF174" s="1045">
        <f t="shared" si="143"/>
        <v>0</v>
      </c>
      <c r="BG174" s="1045">
        <f t="shared" si="143"/>
        <v>0</v>
      </c>
      <c r="BH174" s="1045">
        <f t="shared" si="143"/>
        <v>0</v>
      </c>
      <c r="BI174" s="1045">
        <f t="shared" si="143"/>
        <v>0</v>
      </c>
      <c r="BJ174" s="1045">
        <f t="shared" si="143"/>
        <v>0</v>
      </c>
      <c r="BK174" s="1045">
        <f t="shared" si="143"/>
        <v>0</v>
      </c>
      <c r="BL174" s="1045">
        <f t="shared" si="143"/>
        <v>0</v>
      </c>
      <c r="BM174" s="1045">
        <f t="shared" si="143"/>
        <v>0</v>
      </c>
      <c r="BN174" s="1045">
        <f t="shared" si="143"/>
        <v>0</v>
      </c>
      <c r="BO174" s="1045">
        <f t="shared" si="143"/>
        <v>0</v>
      </c>
      <c r="BP174" s="1045">
        <f t="shared" si="143"/>
        <v>0</v>
      </c>
      <c r="BQ174" s="1045">
        <f t="shared" si="143"/>
        <v>0</v>
      </c>
      <c r="BR174" s="1045">
        <f t="shared" si="143"/>
        <v>0</v>
      </c>
      <c r="BS174" s="1045">
        <f t="shared" si="143"/>
        <v>0</v>
      </c>
      <c r="BT174" s="1045">
        <f t="shared" si="143"/>
        <v>0</v>
      </c>
      <c r="BU174" s="1045">
        <f t="shared" si="143"/>
        <v>0</v>
      </c>
      <c r="BV174" s="1045">
        <f t="shared" ref="BV174:DA174" si="144">BU177</f>
        <v>0</v>
      </c>
      <c r="BW174" s="1045">
        <f t="shared" si="144"/>
        <v>0</v>
      </c>
      <c r="BX174" s="1045">
        <f t="shared" si="144"/>
        <v>0</v>
      </c>
      <c r="BY174" s="1045">
        <f t="shared" si="144"/>
        <v>0</v>
      </c>
      <c r="BZ174" s="1045">
        <f t="shared" si="144"/>
        <v>0</v>
      </c>
      <c r="CA174" s="1045">
        <f t="shared" si="144"/>
        <v>0</v>
      </c>
      <c r="CB174" s="1045">
        <f t="shared" si="144"/>
        <v>0</v>
      </c>
      <c r="CC174" s="1045">
        <f t="shared" si="144"/>
        <v>0</v>
      </c>
      <c r="CD174" s="1045">
        <f t="shared" si="144"/>
        <v>0</v>
      </c>
      <c r="CE174" s="1045">
        <f t="shared" si="144"/>
        <v>0</v>
      </c>
      <c r="CF174" s="1045">
        <f t="shared" si="144"/>
        <v>0</v>
      </c>
      <c r="CG174" s="1045">
        <f t="shared" si="144"/>
        <v>0</v>
      </c>
      <c r="CH174" s="1045">
        <f t="shared" si="144"/>
        <v>0</v>
      </c>
      <c r="CI174" s="1045">
        <f t="shared" si="144"/>
        <v>0</v>
      </c>
      <c r="CJ174" s="1045">
        <f t="shared" si="144"/>
        <v>0</v>
      </c>
      <c r="CK174" s="1045">
        <f t="shared" si="144"/>
        <v>0</v>
      </c>
      <c r="CL174" s="1045">
        <f t="shared" si="144"/>
        <v>0</v>
      </c>
      <c r="CM174" s="1045">
        <f t="shared" si="144"/>
        <v>0</v>
      </c>
      <c r="CN174" s="1045">
        <f t="shared" si="144"/>
        <v>0</v>
      </c>
      <c r="CO174" s="1045">
        <f t="shared" si="144"/>
        <v>0</v>
      </c>
      <c r="CP174" s="1045">
        <f t="shared" si="144"/>
        <v>0</v>
      </c>
      <c r="CQ174" s="1045">
        <f t="shared" si="144"/>
        <v>0</v>
      </c>
      <c r="CR174" s="1045">
        <f t="shared" si="144"/>
        <v>0</v>
      </c>
      <c r="CS174" s="1045">
        <f t="shared" si="144"/>
        <v>0</v>
      </c>
      <c r="CT174" s="1045">
        <f t="shared" si="144"/>
        <v>0</v>
      </c>
      <c r="CU174" s="1045">
        <f t="shared" si="144"/>
        <v>0</v>
      </c>
      <c r="CV174" s="1045">
        <f t="shared" si="144"/>
        <v>0</v>
      </c>
      <c r="CW174" s="1045">
        <f t="shared" si="144"/>
        <v>0</v>
      </c>
      <c r="CX174" s="1045">
        <f t="shared" si="144"/>
        <v>0</v>
      </c>
      <c r="CY174" s="1045">
        <f t="shared" si="144"/>
        <v>0</v>
      </c>
      <c r="CZ174" s="1045">
        <f t="shared" si="144"/>
        <v>0</v>
      </c>
      <c r="DA174" s="1045">
        <f t="shared" si="144"/>
        <v>0</v>
      </c>
      <c r="DB174" s="1045">
        <f t="shared" ref="DB174:EH174" si="145">DA177</f>
        <v>0</v>
      </c>
      <c r="DC174" s="1045">
        <f t="shared" si="145"/>
        <v>0</v>
      </c>
      <c r="DD174" s="1045">
        <f t="shared" si="145"/>
        <v>0</v>
      </c>
      <c r="DE174" s="1045">
        <f t="shared" si="145"/>
        <v>0</v>
      </c>
      <c r="DF174" s="1045">
        <f t="shared" si="145"/>
        <v>0</v>
      </c>
      <c r="DG174" s="1045">
        <f t="shared" si="145"/>
        <v>0</v>
      </c>
      <c r="DH174" s="1045">
        <f t="shared" si="145"/>
        <v>0</v>
      </c>
      <c r="DI174" s="1045">
        <f t="shared" si="145"/>
        <v>0</v>
      </c>
      <c r="DJ174" s="1045">
        <f t="shared" si="145"/>
        <v>0</v>
      </c>
      <c r="DK174" s="1045">
        <f t="shared" si="145"/>
        <v>0</v>
      </c>
      <c r="DL174" s="1045">
        <f t="shared" si="145"/>
        <v>0</v>
      </c>
      <c r="DM174" s="1045">
        <f t="shared" si="145"/>
        <v>0</v>
      </c>
      <c r="DN174" s="1045">
        <f t="shared" si="145"/>
        <v>0</v>
      </c>
      <c r="DO174" s="1045">
        <f t="shared" si="145"/>
        <v>0</v>
      </c>
      <c r="DP174" s="1045">
        <f t="shared" si="145"/>
        <v>0</v>
      </c>
      <c r="DQ174" s="1045">
        <f t="shared" si="145"/>
        <v>0</v>
      </c>
      <c r="DR174" s="1045">
        <f t="shared" si="145"/>
        <v>0</v>
      </c>
      <c r="DS174" s="1045">
        <f t="shared" si="145"/>
        <v>0</v>
      </c>
      <c r="DT174" s="1045">
        <f t="shared" si="145"/>
        <v>0</v>
      </c>
      <c r="DU174" s="1045">
        <f t="shared" si="145"/>
        <v>0</v>
      </c>
      <c r="DV174" s="1045">
        <f t="shared" si="145"/>
        <v>0</v>
      </c>
      <c r="DW174" s="1045">
        <f t="shared" si="145"/>
        <v>0</v>
      </c>
      <c r="DX174" s="1045">
        <f t="shared" si="145"/>
        <v>0</v>
      </c>
      <c r="DY174" s="1045">
        <f t="shared" si="145"/>
        <v>0</v>
      </c>
      <c r="DZ174" s="1045">
        <f t="shared" si="145"/>
        <v>0</v>
      </c>
      <c r="EA174" s="1045">
        <f t="shared" si="145"/>
        <v>0</v>
      </c>
      <c r="EB174" s="1045">
        <f t="shared" si="145"/>
        <v>0</v>
      </c>
      <c r="EC174" s="1045">
        <f t="shared" si="145"/>
        <v>0</v>
      </c>
      <c r="ED174" s="1045">
        <f t="shared" si="145"/>
        <v>0</v>
      </c>
      <c r="EE174" s="1045">
        <f t="shared" si="145"/>
        <v>0</v>
      </c>
      <c r="EF174" s="1045">
        <f t="shared" si="145"/>
        <v>0</v>
      </c>
      <c r="EG174" s="1045">
        <f t="shared" si="145"/>
        <v>0</v>
      </c>
      <c r="EH174" s="1045">
        <f t="shared" si="145"/>
        <v>0</v>
      </c>
    </row>
    <row r="175" spans="1:138" s="836" customFormat="1" ht="15" customHeight="1" outlineLevel="1" x14ac:dyDescent="0.35">
      <c r="E175" s="585" t="str">
        <f xml:space="preserve"> E$38</f>
        <v>Total Revenue excl GST</v>
      </c>
      <c r="F175" s="537"/>
      <c r="G175" s="537"/>
      <c r="H175" s="537">
        <f>SUM(J175:EH175)</f>
        <v>231.44402612467195</v>
      </c>
      <c r="I175" s="537"/>
      <c r="J175" s="537">
        <f>Rollout!J84*(1+NTBA!$K$40)*Capex!$F$80</f>
        <v>0</v>
      </c>
      <c r="K175" s="537">
        <f>Rollout!K84*(1+NTBA!$K$40)*Capex!$F$80</f>
        <v>0</v>
      </c>
      <c r="L175" s="537">
        <f>Rollout!L84*(1+NTBA!$K$40)*Capex!$F$80</f>
        <v>0</v>
      </c>
      <c r="M175" s="537">
        <f>Rollout!M84*(1+NTBA!$K$40)*Capex!$F$80</f>
        <v>0</v>
      </c>
      <c r="N175" s="537">
        <f>Rollout!N84*(1+NTBA!$K$40)*Capex!$F$80</f>
        <v>0</v>
      </c>
      <c r="O175" s="537">
        <f>Rollout!O84*(1+NTBA!$K$40)*Capex!$F$80</f>
        <v>0</v>
      </c>
      <c r="P175" s="537">
        <f>Rollout!P84*(1+NTBA!$K$40)*Capex!$F$80</f>
        <v>0</v>
      </c>
      <c r="Q175" s="537">
        <f>Rollout!Q84*(1+NTBA!$K$40)*Capex!$F$80</f>
        <v>4.1235458859714669</v>
      </c>
      <c r="R175" s="537">
        <f>Rollout!R84*(1+NTBA!$K$40)*Capex!$F$80</f>
        <v>0</v>
      </c>
      <c r="S175" s="537">
        <f>Rollout!S84*(1+NTBA!$K$40)*Capex!$F$80</f>
        <v>0</v>
      </c>
      <c r="T175" s="537">
        <f>Rollout!T84*(1+NTBA!$K$40)*Capex!$F$80</f>
        <v>21.239012350179514</v>
      </c>
      <c r="U175" s="537">
        <f>Rollout!U84*(1+NTBA!$K$40)*Capex!$F$80</f>
        <v>0</v>
      </c>
      <c r="V175" s="537">
        <f>Rollout!V84*(1+NTBA!$K$40)*Capex!$F$80</f>
        <v>0</v>
      </c>
      <c r="W175" s="537">
        <f>Rollout!W84*(1+NTBA!$K$40)*Capex!$F$80</f>
        <v>27.259519788025678</v>
      </c>
      <c r="X175" s="537">
        <f>Rollout!X84*(1+NTBA!$K$40)*Capex!$F$80</f>
        <v>0</v>
      </c>
      <c r="Y175" s="537">
        <f>Rollout!Y84*(1+NTBA!$K$40)*Capex!$F$80</f>
        <v>0</v>
      </c>
      <c r="Z175" s="537">
        <f>Rollout!Z84*(1+NTBA!$K$40)*Capex!$F$80</f>
        <v>44.986569466128266</v>
      </c>
      <c r="AA175" s="537">
        <f>Rollout!AA84*(1+NTBA!$K$40)*Capex!$F$80</f>
        <v>0</v>
      </c>
      <c r="AB175" s="537">
        <f>Rollout!AB84*(1+NTBA!$K$40)*Capex!$F$80</f>
        <v>0</v>
      </c>
      <c r="AC175" s="537">
        <f>Rollout!AC84*(1+NTBA!$K$40)*Capex!$F$80</f>
        <v>44.157997129994691</v>
      </c>
      <c r="AD175" s="537">
        <f>Rollout!AD84*(1+NTBA!$K$40)*Capex!$F$80</f>
        <v>0</v>
      </c>
      <c r="AE175" s="537">
        <f>Rollout!AE84*(1+NTBA!$K$40)*Capex!$F$80</f>
        <v>0</v>
      </c>
      <c r="AF175" s="537">
        <f>Rollout!AF84*(1+NTBA!$K$40)*Capex!$F$80</f>
        <v>38.882443869423128</v>
      </c>
      <c r="AG175" s="537">
        <f>Rollout!AG84*(1+NTBA!$K$40)*Capex!$F$80</f>
        <v>0</v>
      </c>
      <c r="AH175" s="537">
        <f>Rollout!AH84*(1+NTBA!$K$40)*Capex!$F$80</f>
        <v>0</v>
      </c>
      <c r="AI175" s="537">
        <f>Rollout!AI84*(1+NTBA!$K$40)*Capex!$F$80</f>
        <v>38.882443869423128</v>
      </c>
      <c r="AJ175" s="537">
        <f>Rollout!AJ84*(1+NTBA!$K$40)*Capex!$F$80</f>
        <v>0</v>
      </c>
      <c r="AK175" s="537">
        <f>Rollout!AK84*(1+NTBA!$K$40)*Capex!$F$80</f>
        <v>0</v>
      </c>
      <c r="AL175" s="537">
        <f>Rollout!AL84*(1+NTBA!$K$40)*Capex!$F$80</f>
        <v>11.912493765526083</v>
      </c>
      <c r="AM175" s="537">
        <f>Rollout!AM84*(1+NTBA!$K$40)*Capex!$F$80</f>
        <v>0</v>
      </c>
      <c r="AN175" s="537">
        <f>Rollout!AN84*(1+NTBA!$K$40)*Capex!$F$80</f>
        <v>0</v>
      </c>
      <c r="AO175" s="537">
        <f>Rollout!AO84*(1+NTBA!$K$40)*Capex!$F$80</f>
        <v>0</v>
      </c>
      <c r="AP175" s="537">
        <f>Rollout!AP84*(1+NTBA!$K$40)*Capex!$F$80</f>
        <v>0</v>
      </c>
      <c r="AQ175" s="537">
        <f>Rollout!AQ84*(1+NTBA!$K$40)*Capex!$F$80</f>
        <v>0</v>
      </c>
      <c r="AR175" s="537">
        <f>Rollout!AR84*(1+NTBA!$K$40)*Capex!$F$80</f>
        <v>0</v>
      </c>
      <c r="AS175" s="537">
        <f>Rollout!AS84*(1+NTBA!$K$40)*Capex!$F$80</f>
        <v>0</v>
      </c>
      <c r="AT175" s="537">
        <f>Rollout!AT84*(1+NTBA!$K$40)*Capex!$F$80</f>
        <v>0</v>
      </c>
      <c r="AU175" s="537">
        <f>Rollout!AU84*(1+NTBA!$K$40)*Capex!$F$80</f>
        <v>0</v>
      </c>
      <c r="AV175" s="537">
        <f>Rollout!AV84*(1+NTBA!$K$40)*Capex!$F$80</f>
        <v>0</v>
      </c>
      <c r="AW175" s="537">
        <f>Rollout!AW84*(1+NTBA!$K$40)*Capex!$F$80</f>
        <v>0</v>
      </c>
      <c r="AX175" s="537">
        <f>Rollout!AX84*(1+NTBA!$K$40)*Capex!$F$80</f>
        <v>0</v>
      </c>
      <c r="AY175" s="537">
        <f>Rollout!AY84*(1+NTBA!$K$40)*Capex!$F$80</f>
        <v>0</v>
      </c>
      <c r="AZ175" s="537">
        <f>Rollout!AZ84*(1+NTBA!$K$40)*Capex!$F$80</f>
        <v>0</v>
      </c>
      <c r="BA175" s="537">
        <f>Rollout!BA84*(1+NTBA!$K$40)*Capex!$F$80</f>
        <v>0</v>
      </c>
      <c r="BB175" s="537">
        <f>Rollout!BB84*(1+NTBA!$K$40)*Capex!$F$80</f>
        <v>0</v>
      </c>
      <c r="BC175" s="537">
        <f>Rollout!BC84*(1+NTBA!$K$40)*Capex!$F$80</f>
        <v>0</v>
      </c>
      <c r="BD175" s="537">
        <f>Rollout!BD84*(1+NTBA!$K$40)*Capex!$F$80</f>
        <v>0</v>
      </c>
      <c r="BE175" s="537">
        <f>Rollout!BE84*(1+NTBA!$K$40)*Capex!$F$80</f>
        <v>0</v>
      </c>
      <c r="BF175" s="537">
        <f>Rollout!BF84*(1+NTBA!$K$40)*Capex!$F$80</f>
        <v>0</v>
      </c>
      <c r="BG175" s="537">
        <f>Rollout!BG84*(1+NTBA!$K$40)*Capex!$F$80</f>
        <v>0</v>
      </c>
      <c r="BH175" s="537">
        <f>Rollout!BH84*(1+NTBA!$K$40)*Capex!$F$80</f>
        <v>0</v>
      </c>
      <c r="BI175" s="537">
        <f>Rollout!BI84*(1+NTBA!$K$40)*Capex!$F$80</f>
        <v>0</v>
      </c>
      <c r="BJ175" s="537">
        <f>Rollout!BJ84*(1+NTBA!$K$40)*Capex!$F$80</f>
        <v>0</v>
      </c>
      <c r="BK175" s="537">
        <f>Rollout!BK84*(1+NTBA!$K$40)*Capex!$F$80</f>
        <v>0</v>
      </c>
      <c r="BL175" s="537">
        <f>Rollout!BL84*(1+NTBA!$K$40)*Capex!$F$80</f>
        <v>0</v>
      </c>
      <c r="BM175" s="537">
        <f>Rollout!BM84*(1+NTBA!$K$40)*Capex!$F$80</f>
        <v>0</v>
      </c>
      <c r="BN175" s="537">
        <f>Rollout!BN84*(1+NTBA!$K$40)*Capex!$F$80</f>
        <v>0</v>
      </c>
      <c r="BO175" s="537">
        <f>Rollout!BO84*(1+NTBA!$K$40)*Capex!$F$80</f>
        <v>0</v>
      </c>
      <c r="BP175" s="537">
        <f>Rollout!BP84*(1+NTBA!$K$40)*Capex!$F$80</f>
        <v>0</v>
      </c>
      <c r="BQ175" s="537">
        <f>Rollout!BQ84*(1+NTBA!$K$40)*Capex!$F$80</f>
        <v>0</v>
      </c>
      <c r="BR175" s="537">
        <f>Rollout!BR84*(1+NTBA!$K$40)*Capex!$F$80</f>
        <v>0</v>
      </c>
      <c r="BS175" s="537">
        <f>Rollout!BS84*(1+NTBA!$K$40)*Capex!$F$80</f>
        <v>0</v>
      </c>
      <c r="BT175" s="537">
        <f>Rollout!BT84*(1+NTBA!$K$40)*Capex!$F$80</f>
        <v>0</v>
      </c>
      <c r="BU175" s="537">
        <f>Rollout!BU84*(1+NTBA!$K$40)*Capex!$F$80</f>
        <v>0</v>
      </c>
      <c r="BV175" s="537">
        <f>Rollout!BV84*(1+NTBA!$K$40)*Capex!$F$80</f>
        <v>0</v>
      </c>
      <c r="BW175" s="537">
        <f>Rollout!BW84*(1+NTBA!$K$40)*Capex!$F$80</f>
        <v>0</v>
      </c>
      <c r="BX175" s="537">
        <f>Rollout!BX84*(1+NTBA!$K$40)*Capex!$F$80</f>
        <v>0</v>
      </c>
      <c r="BY175" s="537">
        <f>Rollout!BY84*(1+NTBA!$K$40)*Capex!$F$80</f>
        <v>0</v>
      </c>
      <c r="BZ175" s="537">
        <f>Rollout!BZ84*(1+NTBA!$K$40)*Capex!$F$80</f>
        <v>0</v>
      </c>
      <c r="CA175" s="537">
        <f>Rollout!CA84*(1+NTBA!$K$40)*Capex!$F$80</f>
        <v>0</v>
      </c>
      <c r="CB175" s="537">
        <f>Rollout!CB84*(1+NTBA!$K$40)*Capex!$F$80</f>
        <v>0</v>
      </c>
      <c r="CC175" s="537">
        <f>Rollout!CC84*(1+NTBA!$K$40)*Capex!$F$80</f>
        <v>0</v>
      </c>
      <c r="CD175" s="537">
        <f>Rollout!CD84*(1+NTBA!$K$40)*Capex!$F$80</f>
        <v>0</v>
      </c>
      <c r="CE175" s="537">
        <f>Rollout!CE84*(1+NTBA!$K$40)*Capex!$F$80</f>
        <v>0</v>
      </c>
      <c r="CF175" s="537">
        <f>Rollout!CF84*(1+NTBA!$K$40)*Capex!$F$80</f>
        <v>0</v>
      </c>
      <c r="CG175" s="537">
        <f>Rollout!CG84*(1+NTBA!$K$40)*Capex!$F$80</f>
        <v>0</v>
      </c>
      <c r="CH175" s="537">
        <f>Rollout!CH84*(1+NTBA!$K$40)*Capex!$F$80</f>
        <v>0</v>
      </c>
      <c r="CI175" s="537">
        <f>Rollout!CI84*(1+NTBA!$K$40)*Capex!$F$80</f>
        <v>0</v>
      </c>
      <c r="CJ175" s="537">
        <f>Rollout!CJ84*(1+NTBA!$K$40)*Capex!$F$80</f>
        <v>0</v>
      </c>
      <c r="CK175" s="537">
        <f>Rollout!CK84*(1+NTBA!$K$40)*Capex!$F$80</f>
        <v>0</v>
      </c>
      <c r="CL175" s="537">
        <f>Rollout!CL84*(1+NTBA!$K$40)*Capex!$F$80</f>
        <v>0</v>
      </c>
      <c r="CM175" s="537">
        <f>Rollout!CM84*(1+NTBA!$K$40)*Capex!$F$80</f>
        <v>0</v>
      </c>
      <c r="CN175" s="537">
        <f>Rollout!CN84*(1+NTBA!$K$40)*Capex!$F$80</f>
        <v>0</v>
      </c>
      <c r="CO175" s="537">
        <f>Rollout!CO84*(1+NTBA!$K$40)*Capex!$F$80</f>
        <v>0</v>
      </c>
      <c r="CP175" s="537">
        <f>Rollout!CP84*(1+NTBA!$K$40)*Capex!$F$80</f>
        <v>0</v>
      </c>
      <c r="CQ175" s="537">
        <f>Rollout!CQ84*(1+NTBA!$K$40)*Capex!$F$80</f>
        <v>0</v>
      </c>
      <c r="CR175" s="537">
        <f>Rollout!CR84*(1+NTBA!$K$40)*Capex!$F$80</f>
        <v>0</v>
      </c>
      <c r="CS175" s="537">
        <f>Rollout!CS84*(1+NTBA!$K$40)*Capex!$F$80</f>
        <v>0</v>
      </c>
      <c r="CT175" s="537">
        <f>Rollout!CT84*(1+NTBA!$K$40)*Capex!$F$80</f>
        <v>0</v>
      </c>
      <c r="CU175" s="537">
        <f>Rollout!CU84*(1+NTBA!$K$40)*Capex!$F$80</f>
        <v>0</v>
      </c>
      <c r="CV175" s="537">
        <f>Rollout!CV84*(1+NTBA!$K$40)*Capex!$F$80</f>
        <v>0</v>
      </c>
      <c r="CW175" s="537">
        <f>Rollout!CW84*(1+NTBA!$K$40)*Capex!$F$80</f>
        <v>0</v>
      </c>
      <c r="CX175" s="537">
        <f>Rollout!CX84*(1+NTBA!$K$40)*Capex!$F$80</f>
        <v>0</v>
      </c>
      <c r="CY175" s="537">
        <f>Rollout!CY84*(1+NTBA!$K$40)*Capex!$F$80</f>
        <v>0</v>
      </c>
      <c r="CZ175" s="537">
        <f>Rollout!CZ84*(1+NTBA!$K$40)*Capex!$F$80</f>
        <v>0</v>
      </c>
      <c r="DA175" s="537">
        <f>Rollout!DA84*(1+NTBA!$K$40)*Capex!$F$80</f>
        <v>0</v>
      </c>
      <c r="DB175" s="537">
        <f>Rollout!DB84*(1+NTBA!$K$40)*Capex!$F$80</f>
        <v>0</v>
      </c>
      <c r="DC175" s="537">
        <f>Rollout!DC84*(1+NTBA!$K$40)*Capex!$F$80</f>
        <v>0</v>
      </c>
      <c r="DD175" s="537">
        <f>Rollout!DD84*(1+NTBA!$K$40)*Capex!$F$80</f>
        <v>0</v>
      </c>
      <c r="DE175" s="537">
        <f>Rollout!DE84*(1+NTBA!$K$40)*Capex!$F$80</f>
        <v>0</v>
      </c>
      <c r="DF175" s="537">
        <f>Rollout!DF84*(1+NTBA!$K$40)*Capex!$F$80</f>
        <v>0</v>
      </c>
      <c r="DG175" s="537">
        <f>Rollout!DG84*(1+NTBA!$K$40)*Capex!$F$80</f>
        <v>0</v>
      </c>
      <c r="DH175" s="537">
        <f>Rollout!DH84*(1+NTBA!$K$40)*Capex!$F$80</f>
        <v>0</v>
      </c>
      <c r="DI175" s="537">
        <f>Rollout!DI84*(1+NTBA!$K$40)*Capex!$F$80</f>
        <v>0</v>
      </c>
      <c r="DJ175" s="537">
        <f>Rollout!DJ84*(1+NTBA!$K$40)*Capex!$F$80</f>
        <v>0</v>
      </c>
      <c r="DK175" s="537">
        <f>Rollout!DK84*(1+NTBA!$K$40)*Capex!$F$80</f>
        <v>0</v>
      </c>
      <c r="DL175" s="537">
        <f>Rollout!DL84*(1+NTBA!$K$40)*Capex!$F$80</f>
        <v>0</v>
      </c>
      <c r="DM175" s="537">
        <f>Rollout!DM84*(1+NTBA!$K$40)*Capex!$F$80</f>
        <v>0</v>
      </c>
      <c r="DN175" s="537">
        <f>Rollout!DN84*(1+NTBA!$K$40)*Capex!$F$80</f>
        <v>0</v>
      </c>
      <c r="DO175" s="537">
        <f>Rollout!DO84*(1+NTBA!$K$40)*Capex!$F$80</f>
        <v>0</v>
      </c>
      <c r="DP175" s="537">
        <f>Rollout!DP84*(1+NTBA!$K$40)*Capex!$F$80</f>
        <v>0</v>
      </c>
      <c r="DQ175" s="537">
        <f>Rollout!DQ84*(1+NTBA!$K$40)*Capex!$F$80</f>
        <v>0</v>
      </c>
      <c r="DR175" s="537">
        <f>Rollout!DR84*(1+NTBA!$K$40)*Capex!$F$80</f>
        <v>0</v>
      </c>
      <c r="DS175" s="537">
        <f>Rollout!DS84*(1+NTBA!$K$40)*Capex!$F$80</f>
        <v>0</v>
      </c>
      <c r="DT175" s="537">
        <f>Rollout!DT84*(1+NTBA!$K$40)*Capex!$F$80</f>
        <v>0</v>
      </c>
      <c r="DU175" s="537">
        <f>Rollout!DU84*(1+NTBA!$K$40)*Capex!$F$80</f>
        <v>0</v>
      </c>
      <c r="DV175" s="537">
        <f>Rollout!DV84*(1+NTBA!$K$40)*Capex!$F$80</f>
        <v>0</v>
      </c>
      <c r="DW175" s="537">
        <f>Rollout!DW84*(1+NTBA!$K$40)*Capex!$F$80</f>
        <v>0</v>
      </c>
      <c r="DX175" s="537">
        <f>Rollout!DX84*(1+NTBA!$K$40)*Capex!$F$80</f>
        <v>0</v>
      </c>
      <c r="DY175" s="537">
        <f>Rollout!DY84*(1+NTBA!$K$40)*Capex!$F$80</f>
        <v>0</v>
      </c>
      <c r="DZ175" s="537">
        <f>Rollout!DZ84*(1+NTBA!$K$40)*Capex!$F$80</f>
        <v>0</v>
      </c>
      <c r="EA175" s="537">
        <f>Rollout!EA84*(1+NTBA!$K$40)*Capex!$F$80</f>
        <v>0</v>
      </c>
      <c r="EB175" s="537">
        <f>Rollout!EB84*(1+NTBA!$K$40)*Capex!$F$80</f>
        <v>0</v>
      </c>
      <c r="EC175" s="537">
        <f>Rollout!EC84*(1+NTBA!$K$40)*Capex!$F$80</f>
        <v>0</v>
      </c>
      <c r="ED175" s="537">
        <f>Rollout!ED84*(1+NTBA!$K$40)*Capex!$F$80</f>
        <v>0</v>
      </c>
      <c r="EE175" s="537">
        <f>Rollout!EE84*(1+NTBA!$K$40)*Capex!$F$80</f>
        <v>0</v>
      </c>
      <c r="EF175" s="537">
        <f>Rollout!EF84*(1+NTBA!$K$40)*Capex!$F$80</f>
        <v>0</v>
      </c>
      <c r="EG175" s="537">
        <f>Rollout!EG84*(1+NTBA!$K$40)*Capex!$F$80</f>
        <v>0</v>
      </c>
      <c r="EH175" s="537">
        <f>Rollout!EH84*(1+NTBA!$K$40)*Capex!$F$80</f>
        <v>0</v>
      </c>
    </row>
    <row r="176" spans="1:138" s="836" customFormat="1" ht="15" customHeight="1" outlineLevel="1" x14ac:dyDescent="0.35">
      <c r="E176" s="585" t="str">
        <f xml:space="preserve"> E$79</f>
        <v>Total Revenue excl. GST (On Cash Basis)</v>
      </c>
      <c r="F176" s="537"/>
      <c r="G176" s="537"/>
      <c r="H176" s="537">
        <f>SUM(J176:EH176)</f>
        <v>231.44402612467195</v>
      </c>
      <c r="I176" s="537"/>
      <c r="J176" s="537"/>
      <c r="K176" s="537"/>
      <c r="L176" s="537"/>
      <c r="M176" s="537">
        <f>J175</f>
        <v>0</v>
      </c>
      <c r="N176" s="537">
        <f t="shared" ref="N176:BY176" si="146">K175</f>
        <v>0</v>
      </c>
      <c r="O176" s="537">
        <f t="shared" si="146"/>
        <v>0</v>
      </c>
      <c r="P176" s="537">
        <f t="shared" si="146"/>
        <v>0</v>
      </c>
      <c r="Q176" s="537">
        <f t="shared" si="146"/>
        <v>0</v>
      </c>
      <c r="R176" s="537">
        <f>O175</f>
        <v>0</v>
      </c>
      <c r="S176" s="537">
        <f t="shared" si="146"/>
        <v>0</v>
      </c>
      <c r="T176" s="537">
        <f t="shared" si="146"/>
        <v>4.1235458859714669</v>
      </c>
      <c r="U176" s="537">
        <f t="shared" si="146"/>
        <v>0</v>
      </c>
      <c r="V176" s="537">
        <f t="shared" si="146"/>
        <v>0</v>
      </c>
      <c r="W176" s="537">
        <f t="shared" si="146"/>
        <v>21.239012350179514</v>
      </c>
      <c r="X176" s="537">
        <f t="shared" si="146"/>
        <v>0</v>
      </c>
      <c r="Y176" s="537">
        <f t="shared" si="146"/>
        <v>0</v>
      </c>
      <c r="Z176" s="537">
        <f t="shared" si="146"/>
        <v>27.259519788025678</v>
      </c>
      <c r="AA176" s="537">
        <f t="shared" si="146"/>
        <v>0</v>
      </c>
      <c r="AB176" s="537">
        <f t="shared" si="146"/>
        <v>0</v>
      </c>
      <c r="AC176" s="537">
        <f t="shared" si="146"/>
        <v>44.986569466128266</v>
      </c>
      <c r="AD176" s="537">
        <f t="shared" si="146"/>
        <v>0</v>
      </c>
      <c r="AE176" s="537">
        <f t="shared" si="146"/>
        <v>0</v>
      </c>
      <c r="AF176" s="537">
        <f t="shared" si="146"/>
        <v>44.157997129994691</v>
      </c>
      <c r="AG176" s="537">
        <f t="shared" si="146"/>
        <v>0</v>
      </c>
      <c r="AH176" s="537">
        <f t="shared" si="146"/>
        <v>0</v>
      </c>
      <c r="AI176" s="537">
        <f t="shared" si="146"/>
        <v>38.882443869423128</v>
      </c>
      <c r="AJ176" s="537">
        <f t="shared" si="146"/>
        <v>0</v>
      </c>
      <c r="AK176" s="537">
        <f t="shared" si="146"/>
        <v>0</v>
      </c>
      <c r="AL176" s="537">
        <f t="shared" si="146"/>
        <v>38.882443869423128</v>
      </c>
      <c r="AM176" s="537">
        <f t="shared" si="146"/>
        <v>0</v>
      </c>
      <c r="AN176" s="537">
        <f t="shared" si="146"/>
        <v>0</v>
      </c>
      <c r="AO176" s="537">
        <f t="shared" si="146"/>
        <v>11.912493765526083</v>
      </c>
      <c r="AP176" s="537">
        <f t="shared" si="146"/>
        <v>0</v>
      </c>
      <c r="AQ176" s="537">
        <f t="shared" si="146"/>
        <v>0</v>
      </c>
      <c r="AR176" s="537">
        <f t="shared" si="146"/>
        <v>0</v>
      </c>
      <c r="AS176" s="537">
        <f t="shared" si="146"/>
        <v>0</v>
      </c>
      <c r="AT176" s="537">
        <f t="shared" si="146"/>
        <v>0</v>
      </c>
      <c r="AU176" s="537">
        <f t="shared" si="146"/>
        <v>0</v>
      </c>
      <c r="AV176" s="537">
        <f t="shared" si="146"/>
        <v>0</v>
      </c>
      <c r="AW176" s="537">
        <f t="shared" si="146"/>
        <v>0</v>
      </c>
      <c r="AX176" s="537">
        <f t="shared" si="146"/>
        <v>0</v>
      </c>
      <c r="AY176" s="537">
        <f t="shared" si="146"/>
        <v>0</v>
      </c>
      <c r="AZ176" s="537">
        <f t="shared" si="146"/>
        <v>0</v>
      </c>
      <c r="BA176" s="537">
        <f t="shared" si="146"/>
        <v>0</v>
      </c>
      <c r="BB176" s="537">
        <f t="shared" si="146"/>
        <v>0</v>
      </c>
      <c r="BC176" s="537">
        <f t="shared" si="146"/>
        <v>0</v>
      </c>
      <c r="BD176" s="537">
        <f t="shared" si="146"/>
        <v>0</v>
      </c>
      <c r="BE176" s="537">
        <f t="shared" si="146"/>
        <v>0</v>
      </c>
      <c r="BF176" s="537">
        <f t="shared" si="146"/>
        <v>0</v>
      </c>
      <c r="BG176" s="537">
        <f t="shared" si="146"/>
        <v>0</v>
      </c>
      <c r="BH176" s="537">
        <f t="shared" si="146"/>
        <v>0</v>
      </c>
      <c r="BI176" s="537">
        <f t="shared" si="146"/>
        <v>0</v>
      </c>
      <c r="BJ176" s="537">
        <f t="shared" si="146"/>
        <v>0</v>
      </c>
      <c r="BK176" s="537">
        <f t="shared" si="146"/>
        <v>0</v>
      </c>
      <c r="BL176" s="537">
        <f t="shared" si="146"/>
        <v>0</v>
      </c>
      <c r="BM176" s="537">
        <f t="shared" si="146"/>
        <v>0</v>
      </c>
      <c r="BN176" s="537">
        <f t="shared" si="146"/>
        <v>0</v>
      </c>
      <c r="BO176" s="537">
        <f t="shared" si="146"/>
        <v>0</v>
      </c>
      <c r="BP176" s="537">
        <f t="shared" si="146"/>
        <v>0</v>
      </c>
      <c r="BQ176" s="537">
        <f t="shared" si="146"/>
        <v>0</v>
      </c>
      <c r="BR176" s="537">
        <f t="shared" si="146"/>
        <v>0</v>
      </c>
      <c r="BS176" s="537">
        <f t="shared" si="146"/>
        <v>0</v>
      </c>
      <c r="BT176" s="537">
        <f t="shared" si="146"/>
        <v>0</v>
      </c>
      <c r="BU176" s="537">
        <f t="shared" si="146"/>
        <v>0</v>
      </c>
      <c r="BV176" s="537">
        <f t="shared" si="146"/>
        <v>0</v>
      </c>
      <c r="BW176" s="537">
        <f t="shared" si="146"/>
        <v>0</v>
      </c>
      <c r="BX176" s="537">
        <f t="shared" si="146"/>
        <v>0</v>
      </c>
      <c r="BY176" s="537">
        <f t="shared" si="146"/>
        <v>0</v>
      </c>
      <c r="BZ176" s="537">
        <f t="shared" ref="BZ176:EH176" si="147">BW175</f>
        <v>0</v>
      </c>
      <c r="CA176" s="537">
        <f t="shared" si="147"/>
        <v>0</v>
      </c>
      <c r="CB176" s="537">
        <f t="shared" si="147"/>
        <v>0</v>
      </c>
      <c r="CC176" s="537">
        <f t="shared" si="147"/>
        <v>0</v>
      </c>
      <c r="CD176" s="537">
        <f t="shared" si="147"/>
        <v>0</v>
      </c>
      <c r="CE176" s="537">
        <f t="shared" si="147"/>
        <v>0</v>
      </c>
      <c r="CF176" s="537">
        <f t="shared" si="147"/>
        <v>0</v>
      </c>
      <c r="CG176" s="537">
        <f t="shared" si="147"/>
        <v>0</v>
      </c>
      <c r="CH176" s="537">
        <f t="shared" si="147"/>
        <v>0</v>
      </c>
      <c r="CI176" s="537">
        <f t="shared" si="147"/>
        <v>0</v>
      </c>
      <c r="CJ176" s="537">
        <f t="shared" si="147"/>
        <v>0</v>
      </c>
      <c r="CK176" s="537">
        <f t="shared" si="147"/>
        <v>0</v>
      </c>
      <c r="CL176" s="537">
        <f t="shared" si="147"/>
        <v>0</v>
      </c>
      <c r="CM176" s="537">
        <f t="shared" si="147"/>
        <v>0</v>
      </c>
      <c r="CN176" s="537">
        <f t="shared" si="147"/>
        <v>0</v>
      </c>
      <c r="CO176" s="537">
        <f t="shared" si="147"/>
        <v>0</v>
      </c>
      <c r="CP176" s="537">
        <f t="shared" si="147"/>
        <v>0</v>
      </c>
      <c r="CQ176" s="537">
        <f t="shared" si="147"/>
        <v>0</v>
      </c>
      <c r="CR176" s="537">
        <f t="shared" si="147"/>
        <v>0</v>
      </c>
      <c r="CS176" s="537">
        <f t="shared" si="147"/>
        <v>0</v>
      </c>
      <c r="CT176" s="537">
        <f t="shared" si="147"/>
        <v>0</v>
      </c>
      <c r="CU176" s="537">
        <f t="shared" si="147"/>
        <v>0</v>
      </c>
      <c r="CV176" s="537">
        <f t="shared" si="147"/>
        <v>0</v>
      </c>
      <c r="CW176" s="537">
        <f t="shared" si="147"/>
        <v>0</v>
      </c>
      <c r="CX176" s="537">
        <f t="shared" si="147"/>
        <v>0</v>
      </c>
      <c r="CY176" s="537">
        <f t="shared" si="147"/>
        <v>0</v>
      </c>
      <c r="CZ176" s="537">
        <f t="shared" si="147"/>
        <v>0</v>
      </c>
      <c r="DA176" s="537">
        <f t="shared" si="147"/>
        <v>0</v>
      </c>
      <c r="DB176" s="537">
        <f t="shared" si="147"/>
        <v>0</v>
      </c>
      <c r="DC176" s="537">
        <f t="shared" si="147"/>
        <v>0</v>
      </c>
      <c r="DD176" s="537">
        <f t="shared" si="147"/>
        <v>0</v>
      </c>
      <c r="DE176" s="537">
        <f t="shared" si="147"/>
        <v>0</v>
      </c>
      <c r="DF176" s="537">
        <f t="shared" si="147"/>
        <v>0</v>
      </c>
      <c r="DG176" s="537">
        <f t="shared" si="147"/>
        <v>0</v>
      </c>
      <c r="DH176" s="537">
        <f t="shared" si="147"/>
        <v>0</v>
      </c>
      <c r="DI176" s="537">
        <f t="shared" si="147"/>
        <v>0</v>
      </c>
      <c r="DJ176" s="537">
        <f t="shared" si="147"/>
        <v>0</v>
      </c>
      <c r="DK176" s="537">
        <f t="shared" si="147"/>
        <v>0</v>
      </c>
      <c r="DL176" s="537">
        <f t="shared" si="147"/>
        <v>0</v>
      </c>
      <c r="DM176" s="537">
        <f t="shared" si="147"/>
        <v>0</v>
      </c>
      <c r="DN176" s="537">
        <f t="shared" si="147"/>
        <v>0</v>
      </c>
      <c r="DO176" s="537">
        <f t="shared" si="147"/>
        <v>0</v>
      </c>
      <c r="DP176" s="537">
        <f t="shared" si="147"/>
        <v>0</v>
      </c>
      <c r="DQ176" s="537">
        <f t="shared" si="147"/>
        <v>0</v>
      </c>
      <c r="DR176" s="537">
        <f t="shared" si="147"/>
        <v>0</v>
      </c>
      <c r="DS176" s="537">
        <f t="shared" si="147"/>
        <v>0</v>
      </c>
      <c r="DT176" s="537">
        <f t="shared" si="147"/>
        <v>0</v>
      </c>
      <c r="DU176" s="537">
        <f t="shared" si="147"/>
        <v>0</v>
      </c>
      <c r="DV176" s="537">
        <f t="shared" si="147"/>
        <v>0</v>
      </c>
      <c r="DW176" s="537">
        <f t="shared" si="147"/>
        <v>0</v>
      </c>
      <c r="DX176" s="537">
        <f t="shared" si="147"/>
        <v>0</v>
      </c>
      <c r="DY176" s="537">
        <f t="shared" si="147"/>
        <v>0</v>
      </c>
      <c r="DZ176" s="537">
        <f t="shared" si="147"/>
        <v>0</v>
      </c>
      <c r="EA176" s="537">
        <f t="shared" si="147"/>
        <v>0</v>
      </c>
      <c r="EB176" s="537">
        <f t="shared" si="147"/>
        <v>0</v>
      </c>
      <c r="EC176" s="537">
        <f t="shared" si="147"/>
        <v>0</v>
      </c>
      <c r="ED176" s="537">
        <f t="shared" si="147"/>
        <v>0</v>
      </c>
      <c r="EE176" s="537">
        <f t="shared" si="147"/>
        <v>0</v>
      </c>
      <c r="EF176" s="537">
        <f t="shared" si="147"/>
        <v>0</v>
      </c>
      <c r="EG176" s="537">
        <f t="shared" si="147"/>
        <v>0</v>
      </c>
      <c r="EH176" s="537">
        <f t="shared" si="147"/>
        <v>0</v>
      </c>
    </row>
    <row r="177" spans="1:138" s="836" customFormat="1" ht="15" customHeight="1" outlineLevel="1" x14ac:dyDescent="0.35">
      <c r="E177" s="952" t="s">
        <v>535</v>
      </c>
      <c r="F177" s="952"/>
      <c r="G177" s="1046"/>
      <c r="H177" s="1047"/>
      <c r="I177" s="1048"/>
      <c r="J177" s="621">
        <f xml:space="preserve"> J174 + J175 - J176</f>
        <v>0</v>
      </c>
      <c r="K177" s="621">
        <f t="shared" ref="K177:BV177" si="148" xml:space="preserve"> K174 + K175 - K176</f>
        <v>0</v>
      </c>
      <c r="L177" s="621">
        <f t="shared" si="148"/>
        <v>0</v>
      </c>
      <c r="M177" s="621">
        <f xml:space="preserve"> M174 + M175 - M176</f>
        <v>0</v>
      </c>
      <c r="N177" s="621">
        <f t="shared" si="148"/>
        <v>0</v>
      </c>
      <c r="O177" s="621">
        <f t="shared" si="148"/>
        <v>0</v>
      </c>
      <c r="P177" s="621">
        <f t="shared" si="148"/>
        <v>0</v>
      </c>
      <c r="Q177" s="621">
        <f t="shared" si="148"/>
        <v>4.1235458859714669</v>
      </c>
      <c r="R177" s="621">
        <f t="shared" si="148"/>
        <v>4.1235458859714669</v>
      </c>
      <c r="S177" s="621">
        <f t="shared" si="148"/>
        <v>4.1235458859714669</v>
      </c>
      <c r="T177" s="621">
        <f t="shared" si="148"/>
        <v>21.239012350179514</v>
      </c>
      <c r="U177" s="621">
        <f t="shared" si="148"/>
        <v>21.239012350179514</v>
      </c>
      <c r="V177" s="621">
        <f t="shared" si="148"/>
        <v>21.239012350179514</v>
      </c>
      <c r="W177" s="621">
        <f t="shared" si="148"/>
        <v>27.259519788025678</v>
      </c>
      <c r="X177" s="621">
        <f t="shared" si="148"/>
        <v>27.259519788025678</v>
      </c>
      <c r="Y177" s="621">
        <f t="shared" si="148"/>
        <v>27.259519788025678</v>
      </c>
      <c r="Z177" s="621">
        <f t="shared" si="148"/>
        <v>44.986569466128266</v>
      </c>
      <c r="AA177" s="621">
        <f t="shared" si="148"/>
        <v>44.986569466128266</v>
      </c>
      <c r="AB177" s="621">
        <f t="shared" si="148"/>
        <v>44.986569466128266</v>
      </c>
      <c r="AC177" s="621">
        <f t="shared" si="148"/>
        <v>44.157997129994691</v>
      </c>
      <c r="AD177" s="621">
        <f t="shared" si="148"/>
        <v>44.157997129994691</v>
      </c>
      <c r="AE177" s="621">
        <f t="shared" si="148"/>
        <v>44.157997129994691</v>
      </c>
      <c r="AF177" s="621">
        <f t="shared" si="148"/>
        <v>38.882443869423135</v>
      </c>
      <c r="AG177" s="621">
        <f t="shared" si="148"/>
        <v>38.882443869423135</v>
      </c>
      <c r="AH177" s="621">
        <f t="shared" si="148"/>
        <v>38.882443869423135</v>
      </c>
      <c r="AI177" s="621">
        <f t="shared" si="148"/>
        <v>38.882443869423128</v>
      </c>
      <c r="AJ177" s="621">
        <f t="shared" si="148"/>
        <v>38.882443869423128</v>
      </c>
      <c r="AK177" s="621">
        <f t="shared" si="148"/>
        <v>38.882443869423128</v>
      </c>
      <c r="AL177" s="621">
        <f t="shared" si="148"/>
        <v>11.912493765526079</v>
      </c>
      <c r="AM177" s="621">
        <f t="shared" si="148"/>
        <v>11.912493765526079</v>
      </c>
      <c r="AN177" s="621">
        <f t="shared" si="148"/>
        <v>11.912493765526079</v>
      </c>
      <c r="AO177" s="621">
        <f t="shared" si="148"/>
        <v>0</v>
      </c>
      <c r="AP177" s="621">
        <f t="shared" si="148"/>
        <v>0</v>
      </c>
      <c r="AQ177" s="621">
        <f t="shared" si="148"/>
        <v>0</v>
      </c>
      <c r="AR177" s="621">
        <f t="shared" si="148"/>
        <v>0</v>
      </c>
      <c r="AS177" s="621">
        <f t="shared" si="148"/>
        <v>0</v>
      </c>
      <c r="AT177" s="621">
        <f t="shared" si="148"/>
        <v>0</v>
      </c>
      <c r="AU177" s="621">
        <f t="shared" si="148"/>
        <v>0</v>
      </c>
      <c r="AV177" s="621">
        <f t="shared" si="148"/>
        <v>0</v>
      </c>
      <c r="AW177" s="621">
        <f t="shared" si="148"/>
        <v>0</v>
      </c>
      <c r="AX177" s="621">
        <f t="shared" si="148"/>
        <v>0</v>
      </c>
      <c r="AY177" s="621">
        <f t="shared" si="148"/>
        <v>0</v>
      </c>
      <c r="AZ177" s="621">
        <f t="shared" si="148"/>
        <v>0</v>
      </c>
      <c r="BA177" s="621">
        <f t="shared" si="148"/>
        <v>0</v>
      </c>
      <c r="BB177" s="621">
        <f t="shared" si="148"/>
        <v>0</v>
      </c>
      <c r="BC177" s="621">
        <f t="shared" si="148"/>
        <v>0</v>
      </c>
      <c r="BD177" s="621">
        <f t="shared" si="148"/>
        <v>0</v>
      </c>
      <c r="BE177" s="621">
        <f t="shared" si="148"/>
        <v>0</v>
      </c>
      <c r="BF177" s="621">
        <f t="shared" si="148"/>
        <v>0</v>
      </c>
      <c r="BG177" s="621">
        <f t="shared" si="148"/>
        <v>0</v>
      </c>
      <c r="BH177" s="621">
        <f t="shared" si="148"/>
        <v>0</v>
      </c>
      <c r="BI177" s="621">
        <f t="shared" si="148"/>
        <v>0</v>
      </c>
      <c r="BJ177" s="621">
        <f t="shared" si="148"/>
        <v>0</v>
      </c>
      <c r="BK177" s="621">
        <f t="shared" si="148"/>
        <v>0</v>
      </c>
      <c r="BL177" s="621">
        <f t="shared" si="148"/>
        <v>0</v>
      </c>
      <c r="BM177" s="621">
        <f t="shared" si="148"/>
        <v>0</v>
      </c>
      <c r="BN177" s="621">
        <f t="shared" si="148"/>
        <v>0</v>
      </c>
      <c r="BO177" s="621">
        <f t="shared" si="148"/>
        <v>0</v>
      </c>
      <c r="BP177" s="621">
        <f t="shared" si="148"/>
        <v>0</v>
      </c>
      <c r="BQ177" s="621">
        <f t="shared" si="148"/>
        <v>0</v>
      </c>
      <c r="BR177" s="621">
        <f t="shared" si="148"/>
        <v>0</v>
      </c>
      <c r="BS177" s="621">
        <f t="shared" si="148"/>
        <v>0</v>
      </c>
      <c r="BT177" s="621">
        <f t="shared" si="148"/>
        <v>0</v>
      </c>
      <c r="BU177" s="621">
        <f t="shared" si="148"/>
        <v>0</v>
      </c>
      <c r="BV177" s="621">
        <f t="shared" si="148"/>
        <v>0</v>
      </c>
      <c r="BW177" s="621">
        <f t="shared" ref="BW177:EH177" si="149" xml:space="preserve"> BW174 + BW175 - BW176</f>
        <v>0</v>
      </c>
      <c r="BX177" s="621">
        <f t="shared" si="149"/>
        <v>0</v>
      </c>
      <c r="BY177" s="621">
        <f t="shared" si="149"/>
        <v>0</v>
      </c>
      <c r="BZ177" s="621">
        <f t="shared" si="149"/>
        <v>0</v>
      </c>
      <c r="CA177" s="621">
        <f t="shared" si="149"/>
        <v>0</v>
      </c>
      <c r="CB177" s="621">
        <f t="shared" si="149"/>
        <v>0</v>
      </c>
      <c r="CC177" s="621">
        <f t="shared" si="149"/>
        <v>0</v>
      </c>
      <c r="CD177" s="621">
        <f t="shared" si="149"/>
        <v>0</v>
      </c>
      <c r="CE177" s="621">
        <f t="shared" si="149"/>
        <v>0</v>
      </c>
      <c r="CF177" s="621">
        <f t="shared" si="149"/>
        <v>0</v>
      </c>
      <c r="CG177" s="621">
        <f t="shared" si="149"/>
        <v>0</v>
      </c>
      <c r="CH177" s="621">
        <f t="shared" si="149"/>
        <v>0</v>
      </c>
      <c r="CI177" s="621">
        <f t="shared" si="149"/>
        <v>0</v>
      </c>
      <c r="CJ177" s="621">
        <f t="shared" si="149"/>
        <v>0</v>
      </c>
      <c r="CK177" s="621">
        <f t="shared" si="149"/>
        <v>0</v>
      </c>
      <c r="CL177" s="621">
        <f t="shared" si="149"/>
        <v>0</v>
      </c>
      <c r="CM177" s="621">
        <f t="shared" si="149"/>
        <v>0</v>
      </c>
      <c r="CN177" s="621">
        <f t="shared" si="149"/>
        <v>0</v>
      </c>
      <c r="CO177" s="621">
        <f t="shared" si="149"/>
        <v>0</v>
      </c>
      <c r="CP177" s="621">
        <f t="shared" si="149"/>
        <v>0</v>
      </c>
      <c r="CQ177" s="621">
        <f t="shared" si="149"/>
        <v>0</v>
      </c>
      <c r="CR177" s="621">
        <f t="shared" si="149"/>
        <v>0</v>
      </c>
      <c r="CS177" s="621">
        <f t="shared" si="149"/>
        <v>0</v>
      </c>
      <c r="CT177" s="621">
        <f t="shared" si="149"/>
        <v>0</v>
      </c>
      <c r="CU177" s="621">
        <f t="shared" si="149"/>
        <v>0</v>
      </c>
      <c r="CV177" s="621">
        <f t="shared" si="149"/>
        <v>0</v>
      </c>
      <c r="CW177" s="621">
        <f t="shared" si="149"/>
        <v>0</v>
      </c>
      <c r="CX177" s="621">
        <f t="shared" si="149"/>
        <v>0</v>
      </c>
      <c r="CY177" s="621">
        <f t="shared" si="149"/>
        <v>0</v>
      </c>
      <c r="CZ177" s="621">
        <f t="shared" si="149"/>
        <v>0</v>
      </c>
      <c r="DA177" s="621">
        <f t="shared" si="149"/>
        <v>0</v>
      </c>
      <c r="DB177" s="621">
        <f t="shared" si="149"/>
        <v>0</v>
      </c>
      <c r="DC177" s="621">
        <f t="shared" si="149"/>
        <v>0</v>
      </c>
      <c r="DD177" s="621">
        <f t="shared" si="149"/>
        <v>0</v>
      </c>
      <c r="DE177" s="621">
        <f t="shared" si="149"/>
        <v>0</v>
      </c>
      <c r="DF177" s="621">
        <f t="shared" si="149"/>
        <v>0</v>
      </c>
      <c r="DG177" s="621">
        <f t="shared" si="149"/>
        <v>0</v>
      </c>
      <c r="DH177" s="621">
        <f t="shared" si="149"/>
        <v>0</v>
      </c>
      <c r="DI177" s="621">
        <f t="shared" si="149"/>
        <v>0</v>
      </c>
      <c r="DJ177" s="621">
        <f t="shared" si="149"/>
        <v>0</v>
      </c>
      <c r="DK177" s="621">
        <f t="shared" si="149"/>
        <v>0</v>
      </c>
      <c r="DL177" s="621">
        <f t="shared" si="149"/>
        <v>0</v>
      </c>
      <c r="DM177" s="621">
        <f t="shared" si="149"/>
        <v>0</v>
      </c>
      <c r="DN177" s="621">
        <f t="shared" si="149"/>
        <v>0</v>
      </c>
      <c r="DO177" s="621">
        <f t="shared" si="149"/>
        <v>0</v>
      </c>
      <c r="DP177" s="621">
        <f t="shared" si="149"/>
        <v>0</v>
      </c>
      <c r="DQ177" s="621">
        <f t="shared" si="149"/>
        <v>0</v>
      </c>
      <c r="DR177" s="621">
        <f t="shared" si="149"/>
        <v>0</v>
      </c>
      <c r="DS177" s="621">
        <f t="shared" si="149"/>
        <v>0</v>
      </c>
      <c r="DT177" s="621">
        <f t="shared" si="149"/>
        <v>0</v>
      </c>
      <c r="DU177" s="621">
        <f t="shared" si="149"/>
        <v>0</v>
      </c>
      <c r="DV177" s="621">
        <f t="shared" si="149"/>
        <v>0</v>
      </c>
      <c r="DW177" s="621">
        <f t="shared" si="149"/>
        <v>0</v>
      </c>
      <c r="DX177" s="621">
        <f t="shared" si="149"/>
        <v>0</v>
      </c>
      <c r="DY177" s="621">
        <f t="shared" si="149"/>
        <v>0</v>
      </c>
      <c r="DZ177" s="621">
        <f t="shared" si="149"/>
        <v>0</v>
      </c>
      <c r="EA177" s="621">
        <f t="shared" si="149"/>
        <v>0</v>
      </c>
      <c r="EB177" s="621">
        <f t="shared" si="149"/>
        <v>0</v>
      </c>
      <c r="EC177" s="621">
        <f t="shared" si="149"/>
        <v>0</v>
      </c>
      <c r="ED177" s="621">
        <f t="shared" si="149"/>
        <v>0</v>
      </c>
      <c r="EE177" s="621">
        <f t="shared" si="149"/>
        <v>0</v>
      </c>
      <c r="EF177" s="621">
        <f t="shared" si="149"/>
        <v>0</v>
      </c>
      <c r="EG177" s="621">
        <f t="shared" si="149"/>
        <v>0</v>
      </c>
      <c r="EH177" s="621">
        <f t="shared" si="149"/>
        <v>0</v>
      </c>
    </row>
    <row r="178" spans="1:138" s="836" customFormat="1" ht="15" customHeight="1" outlineLevel="1" x14ac:dyDescent="0.35">
      <c r="G178" s="840"/>
      <c r="H178" s="875"/>
      <c r="I178" s="1049"/>
      <c r="J178" s="537"/>
      <c r="K178" s="537"/>
      <c r="L178" s="537"/>
      <c r="M178" s="537"/>
      <c r="N178" s="537"/>
      <c r="O178" s="537"/>
      <c r="P178" s="537"/>
      <c r="Q178" s="537"/>
      <c r="R178" s="537"/>
      <c r="S178" s="537"/>
      <c r="T178" s="537"/>
      <c r="U178" s="537"/>
      <c r="V178" s="537"/>
      <c r="W178" s="537"/>
      <c r="X178" s="537"/>
      <c r="Y178" s="537"/>
      <c r="Z178" s="537"/>
      <c r="AA178" s="537"/>
      <c r="AB178" s="537"/>
      <c r="AC178" s="537"/>
      <c r="AD178" s="537"/>
      <c r="AE178" s="537"/>
      <c r="AF178" s="537"/>
      <c r="AG178" s="537"/>
      <c r="AH178" s="537"/>
      <c r="AI178" s="537"/>
      <c r="AJ178" s="537"/>
      <c r="AK178" s="537"/>
      <c r="AL178" s="537"/>
      <c r="AM178" s="537"/>
      <c r="AN178" s="537"/>
      <c r="AO178" s="537"/>
      <c r="AP178" s="537"/>
      <c r="AQ178" s="537"/>
      <c r="AR178" s="537"/>
      <c r="AS178" s="537"/>
      <c r="AT178" s="537"/>
      <c r="AU178" s="537"/>
      <c r="AV178" s="537"/>
      <c r="AW178" s="537"/>
      <c r="AX178" s="537"/>
      <c r="AY178" s="537"/>
      <c r="AZ178" s="537"/>
      <c r="BA178" s="537"/>
      <c r="BB178" s="537"/>
      <c r="BC178" s="537"/>
      <c r="BD178" s="537"/>
      <c r="BE178" s="537"/>
      <c r="BF178" s="537"/>
      <c r="BG178" s="537"/>
      <c r="BH178" s="537"/>
      <c r="BI178" s="537"/>
      <c r="BJ178" s="537"/>
      <c r="BK178" s="537"/>
      <c r="BL178" s="537"/>
      <c r="BM178" s="537"/>
      <c r="BN178" s="537"/>
      <c r="BO178" s="537"/>
      <c r="BP178" s="537"/>
      <c r="BQ178" s="537"/>
      <c r="BR178" s="537"/>
      <c r="BS178" s="537"/>
      <c r="BT178" s="537"/>
      <c r="BU178" s="537"/>
      <c r="BV178" s="537"/>
      <c r="BW178" s="537"/>
      <c r="BX178" s="537"/>
      <c r="BY178" s="537"/>
      <c r="BZ178" s="537"/>
      <c r="CA178" s="537"/>
      <c r="CB178" s="537"/>
      <c r="CC178" s="537"/>
      <c r="CD178" s="537"/>
      <c r="CE178" s="537"/>
      <c r="CF178" s="537"/>
      <c r="CG178" s="537"/>
      <c r="CH178" s="537"/>
      <c r="CI178" s="537"/>
      <c r="CJ178" s="537"/>
      <c r="CK178" s="537"/>
      <c r="CL178" s="537"/>
      <c r="CM178" s="537"/>
      <c r="CN178" s="537"/>
      <c r="CO178" s="537"/>
      <c r="CP178" s="537"/>
      <c r="CQ178" s="537"/>
      <c r="CR178" s="537"/>
      <c r="CS178" s="537"/>
      <c r="CT178" s="537"/>
      <c r="CU178" s="537"/>
      <c r="CV178" s="537"/>
      <c r="CW178" s="537"/>
      <c r="CX178" s="537"/>
      <c r="CY178" s="537"/>
      <c r="CZ178" s="537"/>
      <c r="DA178" s="537"/>
      <c r="DB178" s="537"/>
      <c r="DC178" s="537"/>
      <c r="DD178" s="537"/>
      <c r="DE178" s="537"/>
      <c r="DF178" s="537"/>
      <c r="DG178" s="537"/>
      <c r="DH178" s="537"/>
      <c r="DI178" s="537"/>
      <c r="DJ178" s="537"/>
      <c r="DK178" s="537"/>
      <c r="DL178" s="537"/>
      <c r="DM178" s="537"/>
      <c r="DN178" s="537"/>
      <c r="DO178" s="537"/>
      <c r="DP178" s="537"/>
      <c r="DQ178" s="537"/>
      <c r="DR178" s="537"/>
      <c r="DS178" s="537"/>
      <c r="DT178" s="537"/>
      <c r="DU178" s="537"/>
      <c r="DV178" s="537"/>
      <c r="DW178" s="537"/>
      <c r="DX178" s="537"/>
      <c r="DY178" s="537"/>
      <c r="DZ178" s="537"/>
      <c r="EA178" s="537"/>
      <c r="EB178" s="537"/>
      <c r="EC178" s="537"/>
      <c r="ED178" s="537"/>
      <c r="EE178" s="537"/>
      <c r="EF178" s="537"/>
      <c r="EG178" s="537"/>
      <c r="EH178" s="537"/>
    </row>
    <row r="179" spans="1:138" s="836" customFormat="1" ht="15" customHeight="1" outlineLevel="1" x14ac:dyDescent="0.35">
      <c r="B179" s="20" t="s">
        <v>136</v>
      </c>
      <c r="G179" s="840"/>
      <c r="H179" s="1019"/>
      <c r="I179" s="1019"/>
      <c r="J179" s="1019"/>
      <c r="K179" s="1019"/>
      <c r="L179" s="1019"/>
      <c r="M179" s="1019"/>
      <c r="N179" s="1019"/>
      <c r="O179" s="1019"/>
      <c r="P179" s="1019"/>
      <c r="Q179" s="1019"/>
      <c r="R179" s="1019"/>
      <c r="S179" s="1019"/>
      <c r="T179" s="1019"/>
      <c r="U179" s="1019"/>
      <c r="V179" s="1019"/>
      <c r="W179" s="1019"/>
      <c r="X179" s="1019"/>
      <c r="Y179" s="1019"/>
      <c r="Z179" s="1019"/>
      <c r="AA179" s="1019"/>
      <c r="AB179" s="1019"/>
      <c r="AC179" s="1019"/>
      <c r="AD179" s="1019"/>
      <c r="AE179" s="1019"/>
      <c r="AF179" s="1019"/>
      <c r="AG179" s="1019"/>
      <c r="AH179" s="1019"/>
      <c r="AI179" s="1019"/>
      <c r="AJ179" s="1019"/>
      <c r="AK179" s="1019"/>
      <c r="AL179" s="1019"/>
      <c r="AM179" s="1019"/>
      <c r="AN179" s="1019"/>
      <c r="AO179" s="1019"/>
      <c r="AP179" s="1019"/>
      <c r="AQ179" s="1019"/>
      <c r="AR179" s="1019"/>
      <c r="AS179" s="1019"/>
      <c r="AT179" s="1019"/>
      <c r="AU179" s="1019"/>
      <c r="AV179" s="1019"/>
      <c r="AW179" s="1019"/>
      <c r="AX179" s="1019"/>
      <c r="AY179" s="1019"/>
      <c r="AZ179" s="1019"/>
      <c r="BA179" s="1019"/>
      <c r="BB179" s="1019"/>
      <c r="BC179" s="1019"/>
      <c r="BD179" s="1019"/>
      <c r="BE179" s="1019"/>
      <c r="BF179" s="1019"/>
      <c r="BG179" s="1019"/>
      <c r="BH179" s="1019"/>
      <c r="BI179" s="1019"/>
      <c r="BJ179" s="1019"/>
      <c r="BK179" s="1019"/>
      <c r="BL179" s="1019"/>
      <c r="BM179" s="1019"/>
      <c r="BN179" s="1019"/>
      <c r="BO179" s="1019"/>
      <c r="BP179" s="1019"/>
      <c r="BQ179" s="1019"/>
      <c r="BR179" s="1019"/>
      <c r="BS179" s="1019"/>
      <c r="BT179" s="1019"/>
      <c r="BU179" s="1019"/>
      <c r="BV179" s="1019"/>
      <c r="BW179" s="1019"/>
      <c r="BX179" s="1019"/>
      <c r="BY179" s="1019"/>
      <c r="BZ179" s="1019"/>
      <c r="CA179" s="1019"/>
      <c r="CB179" s="1019"/>
      <c r="CC179" s="1019"/>
      <c r="CD179" s="1019"/>
      <c r="CE179" s="1019"/>
      <c r="CF179" s="1019"/>
      <c r="CG179" s="1019"/>
      <c r="CH179" s="1019"/>
      <c r="CI179" s="1019"/>
      <c r="CJ179" s="1019"/>
      <c r="CK179" s="1019"/>
      <c r="CL179" s="1019"/>
      <c r="CM179" s="1019"/>
      <c r="CN179" s="1019"/>
      <c r="CO179" s="1019"/>
      <c r="CP179" s="1019"/>
      <c r="CQ179" s="1019"/>
      <c r="CR179" s="1019"/>
      <c r="CS179" s="1019"/>
      <c r="CT179" s="1019"/>
      <c r="CU179" s="1019"/>
      <c r="CV179" s="1019"/>
      <c r="CW179" s="1019"/>
      <c r="CX179" s="1019"/>
      <c r="CY179" s="1019"/>
      <c r="CZ179" s="1019"/>
      <c r="DA179" s="1019"/>
      <c r="DB179" s="1019"/>
      <c r="DC179" s="1019"/>
      <c r="DD179" s="1019"/>
      <c r="DE179" s="1019"/>
      <c r="DF179" s="1019"/>
      <c r="DG179" s="1019"/>
      <c r="DH179" s="1019"/>
      <c r="DI179" s="1019"/>
      <c r="DJ179" s="1019"/>
      <c r="DK179" s="1019"/>
      <c r="DL179" s="1019"/>
      <c r="DM179" s="1019"/>
      <c r="DN179" s="1019"/>
      <c r="DO179" s="1019"/>
      <c r="DP179" s="1019"/>
      <c r="DQ179" s="1019"/>
      <c r="DR179" s="1019"/>
      <c r="DS179" s="1019"/>
      <c r="DT179" s="1019"/>
      <c r="DU179" s="1019"/>
      <c r="DV179" s="1019"/>
      <c r="DW179" s="1019"/>
      <c r="DX179" s="1019"/>
      <c r="DY179" s="1019"/>
      <c r="DZ179" s="1019"/>
      <c r="EA179" s="1019"/>
      <c r="EB179" s="1019"/>
      <c r="EC179" s="1019"/>
      <c r="ED179" s="1019"/>
      <c r="EE179" s="1019"/>
      <c r="EF179" s="1019"/>
      <c r="EG179" s="1019"/>
      <c r="EH179" s="1019"/>
    </row>
    <row r="180" spans="1:138" s="836" customFormat="1" ht="15" customHeight="1" outlineLevel="1" x14ac:dyDescent="0.35">
      <c r="A180" s="20"/>
      <c r="B180" s="20"/>
      <c r="E180" s="950" t="s">
        <v>537</v>
      </c>
      <c r="F180" s="950"/>
      <c r="G180" s="950" t="s">
        <v>330</v>
      </c>
      <c r="H180" s="950"/>
      <c r="I180" s="1044"/>
      <c r="J180" s="1045">
        <f t="shared" ref="J180:AO180" si="150">I183</f>
        <v>0</v>
      </c>
      <c r="K180" s="1045">
        <f t="shared" si="150"/>
        <v>0</v>
      </c>
      <c r="L180" s="1045">
        <f t="shared" si="150"/>
        <v>0</v>
      </c>
      <c r="M180" s="1045">
        <f t="shared" si="150"/>
        <v>0</v>
      </c>
      <c r="N180" s="1045">
        <f t="shared" si="150"/>
        <v>0</v>
      </c>
      <c r="O180" s="1045">
        <f>N183</f>
        <v>0</v>
      </c>
      <c r="P180" s="1045">
        <f t="shared" si="150"/>
        <v>2.8395845999999998E-3</v>
      </c>
      <c r="Q180" s="1045">
        <f t="shared" si="150"/>
        <v>0.46246376627999997</v>
      </c>
      <c r="R180" s="1045">
        <f t="shared" si="150"/>
        <v>0.5069199162887591</v>
      </c>
      <c r="S180" s="1045">
        <f t="shared" si="150"/>
        <v>1.7378965671407589</v>
      </c>
      <c r="T180" s="1045">
        <f t="shared" si="150"/>
        <v>3.0323277368834476</v>
      </c>
      <c r="U180" s="1045">
        <f t="shared" si="150"/>
        <v>0.99906412483180906</v>
      </c>
      <c r="V180" s="1045">
        <f t="shared" si="150"/>
        <v>2.1065421781630578</v>
      </c>
      <c r="W180" s="1045">
        <f t="shared" si="150"/>
        <v>3.361832955324386</v>
      </c>
      <c r="X180" s="1045">
        <f t="shared" si="150"/>
        <v>0.63139666424408158</v>
      </c>
      <c r="Y180" s="1045">
        <f t="shared" si="150"/>
        <v>2.2462105572087698</v>
      </c>
      <c r="Z180" s="1045">
        <f t="shared" si="150"/>
        <v>3.9985738431042579</v>
      </c>
      <c r="AA180" s="1045">
        <f t="shared" si="150"/>
        <v>0</v>
      </c>
      <c r="AB180" s="1045">
        <f t="shared" si="150"/>
        <v>1.8722951172997688</v>
      </c>
      <c r="AC180" s="1045">
        <f t="shared" si="150"/>
        <v>2.7347916502473373</v>
      </c>
      <c r="AD180" s="1045">
        <f t="shared" si="150"/>
        <v>0</v>
      </c>
      <c r="AE180" s="1045">
        <f t="shared" si="150"/>
        <v>0.44231264647129942</v>
      </c>
      <c r="AF180" s="1045">
        <f t="shared" si="150"/>
        <v>0.71006063605239866</v>
      </c>
      <c r="AG180" s="1045">
        <f t="shared" si="150"/>
        <v>0</v>
      </c>
      <c r="AH180" s="1045">
        <f t="shared" si="150"/>
        <v>0</v>
      </c>
      <c r="AI180" s="1045">
        <f t="shared" si="150"/>
        <v>0</v>
      </c>
      <c r="AJ180" s="1045">
        <f t="shared" si="150"/>
        <v>0</v>
      </c>
      <c r="AK180" s="1045">
        <f t="shared" si="150"/>
        <v>0</v>
      </c>
      <c r="AL180" s="1045">
        <f t="shared" si="150"/>
        <v>0</v>
      </c>
      <c r="AM180" s="1045">
        <f t="shared" si="150"/>
        <v>0</v>
      </c>
      <c r="AN180" s="1045">
        <f t="shared" si="150"/>
        <v>0</v>
      </c>
      <c r="AO180" s="1045">
        <f t="shared" si="150"/>
        <v>0</v>
      </c>
      <c r="AP180" s="1045">
        <f t="shared" ref="AP180:BU180" si="151">AO183</f>
        <v>0</v>
      </c>
      <c r="AQ180" s="1045">
        <f t="shared" si="151"/>
        <v>0</v>
      </c>
      <c r="AR180" s="1045">
        <f t="shared" si="151"/>
        <v>0</v>
      </c>
      <c r="AS180" s="1045">
        <f t="shared" si="151"/>
        <v>0</v>
      </c>
      <c r="AT180" s="1045">
        <f t="shared" si="151"/>
        <v>0</v>
      </c>
      <c r="AU180" s="1045">
        <f t="shared" si="151"/>
        <v>0</v>
      </c>
      <c r="AV180" s="1045">
        <f t="shared" si="151"/>
        <v>0</v>
      </c>
      <c r="AW180" s="1045">
        <f t="shared" si="151"/>
        <v>0</v>
      </c>
      <c r="AX180" s="1045">
        <f t="shared" si="151"/>
        <v>0</v>
      </c>
      <c r="AY180" s="1045">
        <f t="shared" si="151"/>
        <v>0</v>
      </c>
      <c r="AZ180" s="1045">
        <f t="shared" si="151"/>
        <v>0</v>
      </c>
      <c r="BA180" s="1045">
        <f t="shared" si="151"/>
        <v>0</v>
      </c>
      <c r="BB180" s="1045">
        <f t="shared" si="151"/>
        <v>0</v>
      </c>
      <c r="BC180" s="1045">
        <f t="shared" si="151"/>
        <v>0</v>
      </c>
      <c r="BD180" s="1045">
        <f t="shared" si="151"/>
        <v>0</v>
      </c>
      <c r="BE180" s="1045">
        <f t="shared" si="151"/>
        <v>0</v>
      </c>
      <c r="BF180" s="1045">
        <f t="shared" si="151"/>
        <v>0</v>
      </c>
      <c r="BG180" s="1045">
        <f t="shared" si="151"/>
        <v>0</v>
      </c>
      <c r="BH180" s="1045">
        <f t="shared" si="151"/>
        <v>0</v>
      </c>
      <c r="BI180" s="1045">
        <f t="shared" si="151"/>
        <v>0</v>
      </c>
      <c r="BJ180" s="1045">
        <f t="shared" si="151"/>
        <v>0</v>
      </c>
      <c r="BK180" s="1045">
        <f t="shared" si="151"/>
        <v>0</v>
      </c>
      <c r="BL180" s="1045">
        <f t="shared" si="151"/>
        <v>0</v>
      </c>
      <c r="BM180" s="1045">
        <f t="shared" si="151"/>
        <v>0</v>
      </c>
      <c r="BN180" s="1045">
        <f t="shared" si="151"/>
        <v>0</v>
      </c>
      <c r="BO180" s="1045">
        <f t="shared" si="151"/>
        <v>0</v>
      </c>
      <c r="BP180" s="1045">
        <f t="shared" si="151"/>
        <v>0</v>
      </c>
      <c r="BQ180" s="1045">
        <f t="shared" si="151"/>
        <v>0</v>
      </c>
      <c r="BR180" s="1045">
        <f t="shared" si="151"/>
        <v>0</v>
      </c>
      <c r="BS180" s="1045">
        <f t="shared" si="151"/>
        <v>0</v>
      </c>
      <c r="BT180" s="1045">
        <f t="shared" si="151"/>
        <v>0</v>
      </c>
      <c r="BU180" s="1045">
        <f t="shared" si="151"/>
        <v>0</v>
      </c>
      <c r="BV180" s="1045">
        <f t="shared" ref="BV180:DA180" si="152">BU183</f>
        <v>0</v>
      </c>
      <c r="BW180" s="1045">
        <f t="shared" si="152"/>
        <v>0</v>
      </c>
      <c r="BX180" s="1045">
        <f t="shared" si="152"/>
        <v>0</v>
      </c>
      <c r="BY180" s="1045">
        <f t="shared" si="152"/>
        <v>0</v>
      </c>
      <c r="BZ180" s="1045">
        <f t="shared" si="152"/>
        <v>0</v>
      </c>
      <c r="CA180" s="1045">
        <f t="shared" si="152"/>
        <v>0</v>
      </c>
      <c r="CB180" s="1045">
        <f t="shared" si="152"/>
        <v>0</v>
      </c>
      <c r="CC180" s="1045">
        <f t="shared" si="152"/>
        <v>0</v>
      </c>
      <c r="CD180" s="1045">
        <f t="shared" si="152"/>
        <v>0</v>
      </c>
      <c r="CE180" s="1045">
        <f t="shared" si="152"/>
        <v>0</v>
      </c>
      <c r="CF180" s="1045">
        <f t="shared" si="152"/>
        <v>0</v>
      </c>
      <c r="CG180" s="1045">
        <f t="shared" si="152"/>
        <v>0</v>
      </c>
      <c r="CH180" s="1045">
        <f t="shared" si="152"/>
        <v>0</v>
      </c>
      <c r="CI180" s="1045">
        <f t="shared" si="152"/>
        <v>0</v>
      </c>
      <c r="CJ180" s="1045">
        <f t="shared" si="152"/>
        <v>0</v>
      </c>
      <c r="CK180" s="1045">
        <f t="shared" si="152"/>
        <v>0</v>
      </c>
      <c r="CL180" s="1045">
        <f t="shared" si="152"/>
        <v>0</v>
      </c>
      <c r="CM180" s="1045">
        <f t="shared" si="152"/>
        <v>0</v>
      </c>
      <c r="CN180" s="1045">
        <f t="shared" si="152"/>
        <v>0</v>
      </c>
      <c r="CO180" s="1045">
        <f t="shared" si="152"/>
        <v>0</v>
      </c>
      <c r="CP180" s="1045">
        <f t="shared" si="152"/>
        <v>0</v>
      </c>
      <c r="CQ180" s="1045">
        <f t="shared" si="152"/>
        <v>0</v>
      </c>
      <c r="CR180" s="1045">
        <f t="shared" si="152"/>
        <v>0</v>
      </c>
      <c r="CS180" s="1045">
        <f t="shared" si="152"/>
        <v>0</v>
      </c>
      <c r="CT180" s="1045">
        <f t="shared" si="152"/>
        <v>0</v>
      </c>
      <c r="CU180" s="1045">
        <f t="shared" si="152"/>
        <v>0</v>
      </c>
      <c r="CV180" s="1045">
        <f t="shared" si="152"/>
        <v>0</v>
      </c>
      <c r="CW180" s="1045">
        <f t="shared" si="152"/>
        <v>0</v>
      </c>
      <c r="CX180" s="1045">
        <f t="shared" si="152"/>
        <v>0</v>
      </c>
      <c r="CY180" s="1045">
        <f t="shared" si="152"/>
        <v>0</v>
      </c>
      <c r="CZ180" s="1045">
        <f t="shared" si="152"/>
        <v>0</v>
      </c>
      <c r="DA180" s="1045">
        <f t="shared" si="152"/>
        <v>0</v>
      </c>
      <c r="DB180" s="1045">
        <f t="shared" ref="DB180:EH180" si="153">DA183</f>
        <v>0</v>
      </c>
      <c r="DC180" s="1045">
        <f t="shared" si="153"/>
        <v>0</v>
      </c>
      <c r="DD180" s="1045">
        <f t="shared" si="153"/>
        <v>0</v>
      </c>
      <c r="DE180" s="1045">
        <f t="shared" si="153"/>
        <v>0</v>
      </c>
      <c r="DF180" s="1045">
        <f t="shared" si="153"/>
        <v>0</v>
      </c>
      <c r="DG180" s="1045">
        <f t="shared" si="153"/>
        <v>0</v>
      </c>
      <c r="DH180" s="1045">
        <f t="shared" si="153"/>
        <v>0</v>
      </c>
      <c r="DI180" s="1045">
        <f t="shared" si="153"/>
        <v>0</v>
      </c>
      <c r="DJ180" s="1045">
        <f t="shared" si="153"/>
        <v>0</v>
      </c>
      <c r="DK180" s="1045">
        <f t="shared" si="153"/>
        <v>0</v>
      </c>
      <c r="DL180" s="1045">
        <f t="shared" si="153"/>
        <v>0</v>
      </c>
      <c r="DM180" s="1045">
        <f t="shared" si="153"/>
        <v>0</v>
      </c>
      <c r="DN180" s="1045">
        <f t="shared" si="153"/>
        <v>0</v>
      </c>
      <c r="DO180" s="1045">
        <f t="shared" si="153"/>
        <v>0</v>
      </c>
      <c r="DP180" s="1045">
        <f t="shared" si="153"/>
        <v>0</v>
      </c>
      <c r="DQ180" s="1045">
        <f t="shared" si="153"/>
        <v>0</v>
      </c>
      <c r="DR180" s="1045">
        <f t="shared" si="153"/>
        <v>0</v>
      </c>
      <c r="DS180" s="1045">
        <f t="shared" si="153"/>
        <v>0</v>
      </c>
      <c r="DT180" s="1045">
        <f t="shared" si="153"/>
        <v>0</v>
      </c>
      <c r="DU180" s="1045">
        <f t="shared" si="153"/>
        <v>0</v>
      </c>
      <c r="DV180" s="1045">
        <f t="shared" si="153"/>
        <v>0</v>
      </c>
      <c r="DW180" s="1045">
        <f t="shared" si="153"/>
        <v>0</v>
      </c>
      <c r="DX180" s="1045">
        <f t="shared" si="153"/>
        <v>0</v>
      </c>
      <c r="DY180" s="1045">
        <f t="shared" si="153"/>
        <v>0</v>
      </c>
      <c r="DZ180" s="1045">
        <f t="shared" si="153"/>
        <v>0</v>
      </c>
      <c r="EA180" s="1045">
        <f t="shared" si="153"/>
        <v>0</v>
      </c>
      <c r="EB180" s="1045">
        <f t="shared" si="153"/>
        <v>0</v>
      </c>
      <c r="EC180" s="1045">
        <f t="shared" si="153"/>
        <v>0</v>
      </c>
      <c r="ED180" s="1045">
        <f t="shared" si="153"/>
        <v>0</v>
      </c>
      <c r="EE180" s="1045">
        <f t="shared" si="153"/>
        <v>0</v>
      </c>
      <c r="EF180" s="1045">
        <f t="shared" si="153"/>
        <v>0</v>
      </c>
      <c r="EG180" s="1045">
        <f t="shared" si="153"/>
        <v>0</v>
      </c>
      <c r="EH180" s="1045">
        <f t="shared" si="153"/>
        <v>0</v>
      </c>
    </row>
    <row r="181" spans="1:138" s="951" customFormat="1" ht="15" customHeight="1" outlineLevel="1" x14ac:dyDescent="0.35">
      <c r="E181" s="537" t="str">
        <f t="shared" ref="E181:AJ181" si="154" xml:space="preserve"> E$161</f>
        <v xml:space="preserve">GST on Opex </v>
      </c>
      <c r="F181" s="537">
        <f t="shared" si="154"/>
        <v>0</v>
      </c>
      <c r="G181" s="537" t="str">
        <f t="shared" si="154"/>
        <v>INR Cr</v>
      </c>
      <c r="H181" s="537">
        <f xml:space="preserve"> H$161</f>
        <v>136.36042726212867</v>
      </c>
      <c r="I181" s="537">
        <f t="shared" si="154"/>
        <v>0</v>
      </c>
      <c r="J181" s="537">
        <f t="shared" si="154"/>
        <v>0</v>
      </c>
      <c r="K181" s="537">
        <f t="shared" si="154"/>
        <v>0</v>
      </c>
      <c r="L181" s="537">
        <f t="shared" si="154"/>
        <v>0</v>
      </c>
      <c r="M181" s="537">
        <f t="shared" si="154"/>
        <v>0</v>
      </c>
      <c r="N181" s="537">
        <f xml:space="preserve"> N$161</f>
        <v>0</v>
      </c>
      <c r="O181" s="537">
        <f xml:space="preserve"> O$161</f>
        <v>2.8395845999999998E-3</v>
      </c>
      <c r="P181" s="537">
        <f t="shared" si="154"/>
        <v>0.45962418167999997</v>
      </c>
      <c r="Q181" s="537">
        <f t="shared" si="154"/>
        <v>0.67347162413999995</v>
      </c>
      <c r="R181" s="537">
        <f t="shared" si="154"/>
        <v>1.2309766508519999</v>
      </c>
      <c r="S181" s="537">
        <f t="shared" si="154"/>
        <v>1.3650529235277002</v>
      </c>
      <c r="T181" s="537">
        <f t="shared" si="154"/>
        <v>1.3889099774101803</v>
      </c>
      <c r="U181" s="537">
        <f t="shared" si="154"/>
        <v>1.4158256279442603</v>
      </c>
      <c r="V181" s="537">
        <f t="shared" si="154"/>
        <v>1.6896616784783403</v>
      </c>
      <c r="W181" s="537">
        <f t="shared" si="154"/>
        <v>1.9881897690124202</v>
      </c>
      <c r="X181" s="537">
        <f t="shared" si="154"/>
        <v>2.3298731128497003</v>
      </c>
      <c r="Y181" s="537">
        <f t="shared" si="154"/>
        <v>2.6535933293205001</v>
      </c>
      <c r="Z181" s="537">
        <f t="shared" si="154"/>
        <v>3.0343441174203005</v>
      </c>
      <c r="AA181" s="537">
        <f t="shared" si="154"/>
        <v>3.2504088856387807</v>
      </c>
      <c r="AB181" s="537">
        <f t="shared" si="154"/>
        <v>2.5341873691765802</v>
      </c>
      <c r="AC181" s="537">
        <f t="shared" si="154"/>
        <v>2.6008926094109897</v>
      </c>
      <c r="AD181" s="537">
        <f t="shared" si="154"/>
        <v>2.6483008575107894</v>
      </c>
      <c r="AE181" s="537">
        <f t="shared" si="154"/>
        <v>2.6957091056105895</v>
      </c>
      <c r="AF181" s="537">
        <f t="shared" si="154"/>
        <v>2.7431173537103897</v>
      </c>
      <c r="AG181" s="537">
        <f t="shared" si="154"/>
        <v>2.7905256018101894</v>
      </c>
      <c r="AH181" s="537">
        <f t="shared" si="154"/>
        <v>2.8379338499099895</v>
      </c>
      <c r="AI181" s="537">
        <f t="shared" si="154"/>
        <v>2.8853420980097897</v>
      </c>
      <c r="AJ181" s="537">
        <f t="shared" si="154"/>
        <v>2.7779682933695895</v>
      </c>
      <c r="AK181" s="537">
        <f t="shared" ref="AK181:BP181" si="155" xml:space="preserve"> AK$161</f>
        <v>1.0665254942093898</v>
      </c>
      <c r="AL181" s="537">
        <f t="shared" si="155"/>
        <v>1.0506419183397697</v>
      </c>
      <c r="AM181" s="537">
        <f t="shared" si="155"/>
        <v>1.0506419183397697</v>
      </c>
      <c r="AN181" s="537">
        <f t="shared" si="155"/>
        <v>1.0506419183397697</v>
      </c>
      <c r="AO181" s="537">
        <f t="shared" si="155"/>
        <v>1.0506419183397697</v>
      </c>
      <c r="AP181" s="537">
        <f t="shared" si="155"/>
        <v>1.0506419183397697</v>
      </c>
      <c r="AQ181" s="537">
        <f t="shared" si="155"/>
        <v>1.0506419183397697</v>
      </c>
      <c r="AR181" s="537">
        <f t="shared" si="155"/>
        <v>1.0506419183397697</v>
      </c>
      <c r="AS181" s="537">
        <f t="shared" si="155"/>
        <v>1.0506419183397697</v>
      </c>
      <c r="AT181" s="537">
        <f t="shared" si="155"/>
        <v>1.0506419183397697</v>
      </c>
      <c r="AU181" s="537">
        <f t="shared" si="155"/>
        <v>1.0506419183397697</v>
      </c>
      <c r="AV181" s="537">
        <f t="shared" si="155"/>
        <v>1.0506419183397697</v>
      </c>
      <c r="AW181" s="537">
        <f t="shared" si="155"/>
        <v>1.0506419183397697</v>
      </c>
      <c r="AX181" s="537">
        <f t="shared" si="155"/>
        <v>1.0506419183397697</v>
      </c>
      <c r="AY181" s="537">
        <f t="shared" si="155"/>
        <v>1.0506419183397697</v>
      </c>
      <c r="AZ181" s="537">
        <f t="shared" si="155"/>
        <v>1.0506419183397697</v>
      </c>
      <c r="BA181" s="537">
        <f t="shared" si="155"/>
        <v>1.0506419183397697</v>
      </c>
      <c r="BB181" s="537">
        <f t="shared" si="155"/>
        <v>1.0506419183397697</v>
      </c>
      <c r="BC181" s="537">
        <f t="shared" si="155"/>
        <v>1.0506419183397697</v>
      </c>
      <c r="BD181" s="537">
        <f t="shared" si="155"/>
        <v>1.0506419183397697</v>
      </c>
      <c r="BE181" s="537">
        <f t="shared" si="155"/>
        <v>1.0506419183397697</v>
      </c>
      <c r="BF181" s="537">
        <f t="shared" si="155"/>
        <v>1.0506419183397697</v>
      </c>
      <c r="BG181" s="537">
        <f t="shared" si="155"/>
        <v>1.0506419183397697</v>
      </c>
      <c r="BH181" s="537">
        <f t="shared" si="155"/>
        <v>1.0506419183397697</v>
      </c>
      <c r="BI181" s="537">
        <f t="shared" si="155"/>
        <v>1.0506419183397697</v>
      </c>
      <c r="BJ181" s="537">
        <f t="shared" si="155"/>
        <v>1.0506419183397697</v>
      </c>
      <c r="BK181" s="537">
        <f t="shared" si="155"/>
        <v>1.0506419183397697</v>
      </c>
      <c r="BL181" s="537">
        <f t="shared" si="155"/>
        <v>1.0506419183397697</v>
      </c>
      <c r="BM181" s="537">
        <f t="shared" si="155"/>
        <v>1.0506419183397697</v>
      </c>
      <c r="BN181" s="537">
        <f t="shared" si="155"/>
        <v>1.0506419183397697</v>
      </c>
      <c r="BO181" s="537">
        <f t="shared" si="155"/>
        <v>1.0506419183397697</v>
      </c>
      <c r="BP181" s="537">
        <f t="shared" si="155"/>
        <v>1.0506419183397697</v>
      </c>
      <c r="BQ181" s="537">
        <f t="shared" ref="BQ181:CV181" si="156" xml:space="preserve"> BQ$161</f>
        <v>1.0506419183397697</v>
      </c>
      <c r="BR181" s="537">
        <f t="shared" si="156"/>
        <v>1.0506419183397697</v>
      </c>
      <c r="BS181" s="537">
        <f t="shared" si="156"/>
        <v>1.0506419183397697</v>
      </c>
      <c r="BT181" s="537">
        <f t="shared" si="156"/>
        <v>1.0506419183397697</v>
      </c>
      <c r="BU181" s="537">
        <f t="shared" si="156"/>
        <v>1.0506419183397697</v>
      </c>
      <c r="BV181" s="537">
        <f t="shared" si="156"/>
        <v>1.0506419183397697</v>
      </c>
      <c r="BW181" s="537">
        <f t="shared" si="156"/>
        <v>1.0506419183397697</v>
      </c>
      <c r="BX181" s="537">
        <f t="shared" si="156"/>
        <v>1.0506419183397697</v>
      </c>
      <c r="BY181" s="537">
        <f t="shared" si="156"/>
        <v>1.0506419183397697</v>
      </c>
      <c r="BZ181" s="537">
        <f t="shared" si="156"/>
        <v>1.0506419183397697</v>
      </c>
      <c r="CA181" s="537">
        <f t="shared" si="156"/>
        <v>1.0506419183397697</v>
      </c>
      <c r="CB181" s="537">
        <f t="shared" si="156"/>
        <v>1.0506419183397697</v>
      </c>
      <c r="CC181" s="537">
        <f t="shared" si="156"/>
        <v>1.0506419183397697</v>
      </c>
      <c r="CD181" s="537">
        <f t="shared" si="156"/>
        <v>1.0506419183397697</v>
      </c>
      <c r="CE181" s="537">
        <f t="shared" si="156"/>
        <v>1.0506419183397697</v>
      </c>
      <c r="CF181" s="537">
        <f t="shared" si="156"/>
        <v>1.0506419183397697</v>
      </c>
      <c r="CG181" s="537">
        <f t="shared" si="156"/>
        <v>1.0506419183397697</v>
      </c>
      <c r="CH181" s="537">
        <f t="shared" si="156"/>
        <v>1.0506419183397697</v>
      </c>
      <c r="CI181" s="537">
        <f t="shared" si="156"/>
        <v>1.0506419183397697</v>
      </c>
      <c r="CJ181" s="537">
        <f t="shared" si="156"/>
        <v>1.0506419183397697</v>
      </c>
      <c r="CK181" s="537">
        <f t="shared" si="156"/>
        <v>1.0506419183397697</v>
      </c>
      <c r="CL181" s="537">
        <f t="shared" si="156"/>
        <v>1.0506419183397697</v>
      </c>
      <c r="CM181" s="537">
        <f t="shared" si="156"/>
        <v>1.0506419183397697</v>
      </c>
      <c r="CN181" s="537">
        <f t="shared" si="156"/>
        <v>1.0506419183397697</v>
      </c>
      <c r="CO181" s="537">
        <f t="shared" si="156"/>
        <v>1.0506419183397697</v>
      </c>
      <c r="CP181" s="537">
        <f t="shared" si="156"/>
        <v>1.0506419183397697</v>
      </c>
      <c r="CQ181" s="537">
        <f t="shared" si="156"/>
        <v>1.0506419183397697</v>
      </c>
      <c r="CR181" s="537">
        <f t="shared" si="156"/>
        <v>1.0506419183397697</v>
      </c>
      <c r="CS181" s="537">
        <f t="shared" si="156"/>
        <v>1.0506419183397697</v>
      </c>
      <c r="CT181" s="537">
        <f t="shared" si="156"/>
        <v>1.0506419183397697</v>
      </c>
      <c r="CU181" s="537">
        <f t="shared" si="156"/>
        <v>1.0506419183397697</v>
      </c>
      <c r="CV181" s="537">
        <f t="shared" si="156"/>
        <v>1.0506419183397697</v>
      </c>
      <c r="CW181" s="537">
        <f t="shared" ref="CW181:EB181" si="157" xml:space="preserve"> CW$161</f>
        <v>1.0506419183397697</v>
      </c>
      <c r="CX181" s="537">
        <f t="shared" si="157"/>
        <v>1.0506419183397697</v>
      </c>
      <c r="CY181" s="537">
        <f t="shared" si="157"/>
        <v>1.0506419183397697</v>
      </c>
      <c r="CZ181" s="537">
        <f t="shared" si="157"/>
        <v>1.0506419183397697</v>
      </c>
      <c r="DA181" s="537">
        <f t="shared" si="157"/>
        <v>1.0506419183397697</v>
      </c>
      <c r="DB181" s="537">
        <f t="shared" si="157"/>
        <v>1.0506419183397697</v>
      </c>
      <c r="DC181" s="537">
        <f t="shared" si="157"/>
        <v>1.0506419183397697</v>
      </c>
      <c r="DD181" s="537">
        <f t="shared" si="157"/>
        <v>1.0506419183397697</v>
      </c>
      <c r="DE181" s="537">
        <f t="shared" si="157"/>
        <v>1.0506419183397697</v>
      </c>
      <c r="DF181" s="537">
        <f t="shared" si="157"/>
        <v>1.0506419183397697</v>
      </c>
      <c r="DG181" s="537">
        <f t="shared" si="157"/>
        <v>1.0506419183397697</v>
      </c>
      <c r="DH181" s="537">
        <f t="shared" si="157"/>
        <v>1.0506419183397697</v>
      </c>
      <c r="DI181" s="537">
        <f t="shared" si="157"/>
        <v>1.0506419183397697</v>
      </c>
      <c r="DJ181" s="537">
        <f t="shared" si="157"/>
        <v>1.0506419183397697</v>
      </c>
      <c r="DK181" s="537">
        <f t="shared" si="157"/>
        <v>1.0506419183397697</v>
      </c>
      <c r="DL181" s="537">
        <f t="shared" si="157"/>
        <v>1.0506419183397697</v>
      </c>
      <c r="DM181" s="537">
        <f t="shared" si="157"/>
        <v>1.0506419183397697</v>
      </c>
      <c r="DN181" s="537">
        <f t="shared" si="157"/>
        <v>1.0506419183397697</v>
      </c>
      <c r="DO181" s="537">
        <f t="shared" si="157"/>
        <v>1.0506419183397697</v>
      </c>
      <c r="DP181" s="537">
        <f t="shared" si="157"/>
        <v>1.0506419183397697</v>
      </c>
      <c r="DQ181" s="537">
        <f t="shared" si="157"/>
        <v>1.0506419183397697</v>
      </c>
      <c r="DR181" s="537">
        <f t="shared" si="157"/>
        <v>1.0432320259858099</v>
      </c>
      <c r="DS181" s="537">
        <f t="shared" si="157"/>
        <v>0</v>
      </c>
      <c r="DT181" s="537">
        <f t="shared" si="157"/>
        <v>0</v>
      </c>
      <c r="DU181" s="537">
        <f t="shared" si="157"/>
        <v>0</v>
      </c>
      <c r="DV181" s="537">
        <f t="shared" si="157"/>
        <v>0</v>
      </c>
      <c r="DW181" s="537">
        <f t="shared" si="157"/>
        <v>0</v>
      </c>
      <c r="DX181" s="537">
        <f t="shared" si="157"/>
        <v>0</v>
      </c>
      <c r="DY181" s="537">
        <f t="shared" si="157"/>
        <v>0</v>
      </c>
      <c r="DZ181" s="537">
        <f t="shared" si="157"/>
        <v>0</v>
      </c>
      <c r="EA181" s="537">
        <f t="shared" si="157"/>
        <v>0</v>
      </c>
      <c r="EB181" s="537">
        <f t="shared" si="157"/>
        <v>0</v>
      </c>
      <c r="EC181" s="537">
        <f t="shared" ref="EC181:EH181" si="158" xml:space="preserve"> EC$161</f>
        <v>0</v>
      </c>
      <c r="ED181" s="537">
        <f t="shared" si="158"/>
        <v>0</v>
      </c>
      <c r="EE181" s="537">
        <f t="shared" si="158"/>
        <v>0</v>
      </c>
      <c r="EF181" s="537">
        <f t="shared" si="158"/>
        <v>0</v>
      </c>
      <c r="EG181" s="537">
        <f t="shared" si="158"/>
        <v>0</v>
      </c>
      <c r="EH181" s="537">
        <f t="shared" si="158"/>
        <v>0</v>
      </c>
    </row>
    <row r="182" spans="1:138" s="951" customFormat="1" ht="15" customHeight="1" outlineLevel="1" x14ac:dyDescent="0.35">
      <c r="E182" s="537" t="str">
        <f t="shared" ref="E182:AJ182" si="159" xml:space="preserve"> E$80</f>
        <v>GST on revenue</v>
      </c>
      <c r="F182" s="537">
        <f t="shared" si="159"/>
        <v>0</v>
      </c>
      <c r="G182" s="537" t="str">
        <f t="shared" si="159"/>
        <v>INR Cr</v>
      </c>
      <c r="H182" s="537">
        <f t="shared" si="159"/>
        <v>447.69370603335238</v>
      </c>
      <c r="I182" s="537">
        <f t="shared" si="159"/>
        <v>0</v>
      </c>
      <c r="J182" s="537">
        <f t="shared" si="159"/>
        <v>0</v>
      </c>
      <c r="K182" s="537">
        <f t="shared" si="159"/>
        <v>0</v>
      </c>
      <c r="L182" s="537">
        <f t="shared" si="159"/>
        <v>0</v>
      </c>
      <c r="M182" s="537">
        <f t="shared" si="159"/>
        <v>0</v>
      </c>
      <c r="N182" s="537">
        <f t="shared" si="159"/>
        <v>0</v>
      </c>
      <c r="O182" s="537">
        <f xml:space="preserve"> O$80</f>
        <v>0</v>
      </c>
      <c r="P182" s="537">
        <f t="shared" si="159"/>
        <v>0</v>
      </c>
      <c r="Q182" s="537">
        <f t="shared" si="159"/>
        <v>0.6290154741312407</v>
      </c>
      <c r="R182" s="537">
        <f t="shared" si="159"/>
        <v>0</v>
      </c>
      <c r="S182" s="537">
        <f t="shared" si="159"/>
        <v>7.0621753785011995E-2</v>
      </c>
      <c r="T182" s="537">
        <f t="shared" si="159"/>
        <v>3.4221735894618193</v>
      </c>
      <c r="U182" s="537">
        <f t="shared" si="159"/>
        <v>0.30834757461301199</v>
      </c>
      <c r="V182" s="537">
        <f t="shared" si="159"/>
        <v>0.43437090131701195</v>
      </c>
      <c r="W182" s="537">
        <f t="shared" si="159"/>
        <v>4.718626060092725</v>
      </c>
      <c r="X182" s="537">
        <f t="shared" si="159"/>
        <v>0.71505921988501198</v>
      </c>
      <c r="Y182" s="537">
        <f t="shared" si="159"/>
        <v>0.9012300434250119</v>
      </c>
      <c r="Z182" s="537">
        <f t="shared" si="159"/>
        <v>7.9855610025701713</v>
      </c>
      <c r="AA182" s="537">
        <f t="shared" si="159"/>
        <v>1.3781137683390119</v>
      </c>
      <c r="AB182" s="537">
        <f t="shared" si="159"/>
        <v>1.6716908362290119</v>
      </c>
      <c r="AC182" s="537">
        <f t="shared" si="159"/>
        <v>8.7199809699469846</v>
      </c>
      <c r="AD182" s="537">
        <f t="shared" si="159"/>
        <v>2.2059882110394899</v>
      </c>
      <c r="AE182" s="537">
        <f t="shared" si="159"/>
        <v>2.4279611160294903</v>
      </c>
      <c r="AF182" s="537">
        <f t="shared" si="159"/>
        <v>8.5811542722874243</v>
      </c>
      <c r="AG182" s="537">
        <f t="shared" si="159"/>
        <v>2.8719069260094896</v>
      </c>
      <c r="AH182" s="537">
        <f t="shared" si="159"/>
        <v>3.0938798309994899</v>
      </c>
      <c r="AI182" s="537">
        <f t="shared" si="159"/>
        <v>9.2470729872574253</v>
      </c>
      <c r="AJ182" s="537">
        <f t="shared" si="159"/>
        <v>3.5378256409794897</v>
      </c>
      <c r="AK182" s="537">
        <f t="shared" ref="AK182:BP182" si="160" xml:space="preserve"> AK$80</f>
        <v>3.75979854596949</v>
      </c>
      <c r="AL182" s="537">
        <f t="shared" si="160"/>
        <v>5.7809774890816517</v>
      </c>
      <c r="AM182" s="537">
        <f t="shared" si="160"/>
        <v>3.963817423153944</v>
      </c>
      <c r="AN182" s="537">
        <f t="shared" si="160"/>
        <v>47.717482168916646</v>
      </c>
      <c r="AO182" s="537">
        <f t="shared" si="160"/>
        <v>3.963817423153944</v>
      </c>
      <c r="AP182" s="537">
        <f t="shared" si="160"/>
        <v>3.963817423153944</v>
      </c>
      <c r="AQ182" s="537">
        <f t="shared" si="160"/>
        <v>3.963817423153944</v>
      </c>
      <c r="AR182" s="537">
        <f t="shared" si="160"/>
        <v>3.963817423153944</v>
      </c>
      <c r="AS182" s="537">
        <f t="shared" si="160"/>
        <v>3.963817423153944</v>
      </c>
      <c r="AT182" s="537">
        <f t="shared" si="160"/>
        <v>3.963817423153944</v>
      </c>
      <c r="AU182" s="537">
        <f t="shared" si="160"/>
        <v>3.963817423153944</v>
      </c>
      <c r="AV182" s="537">
        <f t="shared" si="160"/>
        <v>3.963817423153944</v>
      </c>
      <c r="AW182" s="537">
        <f t="shared" si="160"/>
        <v>3.963817423153944</v>
      </c>
      <c r="AX182" s="537">
        <f t="shared" si="160"/>
        <v>3.963817423153944</v>
      </c>
      <c r="AY182" s="537">
        <f t="shared" si="160"/>
        <v>3.963817423153944</v>
      </c>
      <c r="AZ182" s="537">
        <f t="shared" si="160"/>
        <v>3.963817423153944</v>
      </c>
      <c r="BA182" s="537">
        <f t="shared" si="160"/>
        <v>3.963817423153944</v>
      </c>
      <c r="BB182" s="537">
        <f t="shared" si="160"/>
        <v>3.963817423153944</v>
      </c>
      <c r="BC182" s="537">
        <f t="shared" si="160"/>
        <v>3.963817423153944</v>
      </c>
      <c r="BD182" s="537">
        <f t="shared" si="160"/>
        <v>3.963817423153944</v>
      </c>
      <c r="BE182" s="537">
        <f t="shared" si="160"/>
        <v>3.963817423153944</v>
      </c>
      <c r="BF182" s="537">
        <f t="shared" si="160"/>
        <v>3.963817423153944</v>
      </c>
      <c r="BG182" s="537">
        <f t="shared" si="160"/>
        <v>3.963817423153944</v>
      </c>
      <c r="BH182" s="537">
        <f t="shared" si="160"/>
        <v>3.963817423153944</v>
      </c>
      <c r="BI182" s="537">
        <f t="shared" si="160"/>
        <v>3.963817423153944</v>
      </c>
      <c r="BJ182" s="537">
        <f t="shared" si="160"/>
        <v>3.963817423153944</v>
      </c>
      <c r="BK182" s="537">
        <f t="shared" si="160"/>
        <v>3.963817423153944</v>
      </c>
      <c r="BL182" s="537">
        <f t="shared" si="160"/>
        <v>3.963817423153944</v>
      </c>
      <c r="BM182" s="537">
        <f t="shared" si="160"/>
        <v>3.963817423153944</v>
      </c>
      <c r="BN182" s="537">
        <f t="shared" si="160"/>
        <v>3.963817423153944</v>
      </c>
      <c r="BO182" s="537">
        <f t="shared" si="160"/>
        <v>3.963817423153944</v>
      </c>
      <c r="BP182" s="537">
        <f t="shared" si="160"/>
        <v>3.963817423153944</v>
      </c>
      <c r="BQ182" s="537">
        <f t="shared" ref="BQ182:CV182" si="161" xml:space="preserve"> BQ$80</f>
        <v>3.963817423153944</v>
      </c>
      <c r="BR182" s="537">
        <f t="shared" si="161"/>
        <v>3.963817423153944</v>
      </c>
      <c r="BS182" s="537">
        <f t="shared" si="161"/>
        <v>3.963817423153944</v>
      </c>
      <c r="BT182" s="537">
        <f t="shared" si="161"/>
        <v>3.963817423153944</v>
      </c>
      <c r="BU182" s="537">
        <f t="shared" si="161"/>
        <v>3.963817423153944</v>
      </c>
      <c r="BV182" s="537">
        <f t="shared" si="161"/>
        <v>3.963817423153944</v>
      </c>
      <c r="BW182" s="537">
        <f t="shared" si="161"/>
        <v>3.963817423153944</v>
      </c>
      <c r="BX182" s="537">
        <f t="shared" si="161"/>
        <v>3.963817423153944</v>
      </c>
      <c r="BY182" s="537">
        <f t="shared" si="161"/>
        <v>3.963817423153944</v>
      </c>
      <c r="BZ182" s="537">
        <f t="shared" si="161"/>
        <v>3.963817423153944</v>
      </c>
      <c r="CA182" s="537">
        <f t="shared" si="161"/>
        <v>3.963817423153944</v>
      </c>
      <c r="CB182" s="537">
        <f t="shared" si="161"/>
        <v>3.963817423153944</v>
      </c>
      <c r="CC182" s="537">
        <f t="shared" si="161"/>
        <v>3.963817423153944</v>
      </c>
      <c r="CD182" s="537">
        <f t="shared" si="161"/>
        <v>3.963817423153944</v>
      </c>
      <c r="CE182" s="537">
        <f t="shared" si="161"/>
        <v>3.963817423153944</v>
      </c>
      <c r="CF182" s="537">
        <f t="shared" si="161"/>
        <v>3.963817423153944</v>
      </c>
      <c r="CG182" s="537">
        <f t="shared" si="161"/>
        <v>3.963817423153944</v>
      </c>
      <c r="CH182" s="537">
        <f t="shared" si="161"/>
        <v>3.963817423153944</v>
      </c>
      <c r="CI182" s="537">
        <f t="shared" si="161"/>
        <v>3.963817423153944</v>
      </c>
      <c r="CJ182" s="537">
        <f t="shared" si="161"/>
        <v>3.963817423153944</v>
      </c>
      <c r="CK182" s="537">
        <f t="shared" si="161"/>
        <v>3.963817423153944</v>
      </c>
      <c r="CL182" s="537">
        <f t="shared" si="161"/>
        <v>3.963817423153944</v>
      </c>
      <c r="CM182" s="537">
        <f t="shared" si="161"/>
        <v>3.963817423153944</v>
      </c>
      <c r="CN182" s="537">
        <f t="shared" si="161"/>
        <v>3.963817423153944</v>
      </c>
      <c r="CO182" s="537">
        <f t="shared" si="161"/>
        <v>3.963817423153944</v>
      </c>
      <c r="CP182" s="537">
        <f t="shared" si="161"/>
        <v>3.963817423153944</v>
      </c>
      <c r="CQ182" s="537">
        <f t="shared" si="161"/>
        <v>3.963817423153944</v>
      </c>
      <c r="CR182" s="537">
        <f t="shared" si="161"/>
        <v>3.963817423153944</v>
      </c>
      <c r="CS182" s="537">
        <f t="shared" si="161"/>
        <v>3.963817423153944</v>
      </c>
      <c r="CT182" s="537">
        <f t="shared" si="161"/>
        <v>3.963817423153944</v>
      </c>
      <c r="CU182" s="537">
        <f t="shared" si="161"/>
        <v>3.963817423153944</v>
      </c>
      <c r="CV182" s="537">
        <f t="shared" si="161"/>
        <v>3.963817423153944</v>
      </c>
      <c r="CW182" s="537">
        <f t="shared" ref="CW182:EB182" si="162" xml:space="preserve"> CW$80</f>
        <v>3.963817423153944</v>
      </c>
      <c r="CX182" s="537">
        <f t="shared" si="162"/>
        <v>3.963817423153944</v>
      </c>
      <c r="CY182" s="537">
        <f t="shared" si="162"/>
        <v>3.963817423153944</v>
      </c>
      <c r="CZ182" s="537">
        <f t="shared" si="162"/>
        <v>3.963817423153944</v>
      </c>
      <c r="DA182" s="537">
        <f t="shared" si="162"/>
        <v>3.963817423153944</v>
      </c>
      <c r="DB182" s="537">
        <f t="shared" si="162"/>
        <v>3.963817423153944</v>
      </c>
      <c r="DC182" s="537">
        <f t="shared" si="162"/>
        <v>3.963817423153944</v>
      </c>
      <c r="DD182" s="537">
        <f t="shared" si="162"/>
        <v>3.963817423153944</v>
      </c>
      <c r="DE182" s="537">
        <f t="shared" si="162"/>
        <v>3.963817423153944</v>
      </c>
      <c r="DF182" s="537">
        <f t="shared" si="162"/>
        <v>3.963817423153944</v>
      </c>
      <c r="DG182" s="537">
        <f t="shared" si="162"/>
        <v>3.963817423153944</v>
      </c>
      <c r="DH182" s="537">
        <f t="shared" si="162"/>
        <v>3.963817423153944</v>
      </c>
      <c r="DI182" s="537">
        <f t="shared" si="162"/>
        <v>3.963817423153944</v>
      </c>
      <c r="DJ182" s="537">
        <f t="shared" si="162"/>
        <v>3.963817423153944</v>
      </c>
      <c r="DK182" s="537">
        <f t="shared" si="162"/>
        <v>3.963817423153944</v>
      </c>
      <c r="DL182" s="537">
        <f t="shared" si="162"/>
        <v>3.963817423153944</v>
      </c>
      <c r="DM182" s="537">
        <f t="shared" si="162"/>
        <v>3.963817423153944</v>
      </c>
      <c r="DN182" s="537">
        <f t="shared" si="162"/>
        <v>3.963817423153944</v>
      </c>
      <c r="DO182" s="537">
        <f t="shared" si="162"/>
        <v>3.963817423153944</v>
      </c>
      <c r="DP182" s="537">
        <f t="shared" si="162"/>
        <v>3.963817423153944</v>
      </c>
      <c r="DQ182" s="537">
        <f t="shared" si="162"/>
        <v>3.963817423153944</v>
      </c>
      <c r="DR182" s="537">
        <f t="shared" si="162"/>
        <v>2.4818389523619655</v>
      </c>
      <c r="DS182" s="537">
        <f t="shared" si="162"/>
        <v>0</v>
      </c>
      <c r="DT182" s="537">
        <f t="shared" si="162"/>
        <v>0</v>
      </c>
      <c r="DU182" s="537">
        <f t="shared" si="162"/>
        <v>0</v>
      </c>
      <c r="DV182" s="537">
        <f t="shared" si="162"/>
        <v>0</v>
      </c>
      <c r="DW182" s="537">
        <f t="shared" si="162"/>
        <v>0</v>
      </c>
      <c r="DX182" s="537">
        <f t="shared" si="162"/>
        <v>0</v>
      </c>
      <c r="DY182" s="537">
        <f t="shared" si="162"/>
        <v>0</v>
      </c>
      <c r="DZ182" s="537">
        <f t="shared" si="162"/>
        <v>0</v>
      </c>
      <c r="EA182" s="537">
        <f t="shared" si="162"/>
        <v>0</v>
      </c>
      <c r="EB182" s="537">
        <f t="shared" si="162"/>
        <v>0</v>
      </c>
      <c r="EC182" s="537">
        <f t="shared" ref="EC182:EH182" si="163" xml:space="preserve"> EC$80</f>
        <v>0</v>
      </c>
      <c r="ED182" s="537">
        <f t="shared" si="163"/>
        <v>0</v>
      </c>
      <c r="EE182" s="537">
        <f t="shared" si="163"/>
        <v>0</v>
      </c>
      <c r="EF182" s="537">
        <f t="shared" si="163"/>
        <v>0</v>
      </c>
      <c r="EG182" s="537">
        <f t="shared" si="163"/>
        <v>0</v>
      </c>
      <c r="EH182" s="537">
        <f t="shared" si="163"/>
        <v>0</v>
      </c>
    </row>
    <row r="183" spans="1:138" s="836" customFormat="1" ht="15" customHeight="1" outlineLevel="1" x14ac:dyDescent="0.35">
      <c r="E183" s="952" t="s">
        <v>136</v>
      </c>
      <c r="F183" s="952"/>
      <c r="G183" s="1046" t="s">
        <v>330</v>
      </c>
      <c r="H183" s="1047"/>
      <c r="I183" s="1048"/>
      <c r="J183" s="621">
        <f t="shared" ref="J183:AO183" si="164" xml:space="preserve"> MAX( J180 + J181 - J182, 0 )</f>
        <v>0</v>
      </c>
      <c r="K183" s="621">
        <f t="shared" si="164"/>
        <v>0</v>
      </c>
      <c r="L183" s="621">
        <f t="shared" si="164"/>
        <v>0</v>
      </c>
      <c r="M183" s="621">
        <f t="shared" si="164"/>
        <v>0</v>
      </c>
      <c r="N183" s="621">
        <f t="shared" si="164"/>
        <v>0</v>
      </c>
      <c r="O183" s="621">
        <f xml:space="preserve"> MAX( O180 + O181 - O182, 0 )</f>
        <v>2.8395845999999998E-3</v>
      </c>
      <c r="P183" s="621">
        <f t="shared" si="164"/>
        <v>0.46246376627999997</v>
      </c>
      <c r="Q183" s="621">
        <f xml:space="preserve"> MAX( Q180 + Q181 - Q182, 0 )</f>
        <v>0.5069199162887591</v>
      </c>
      <c r="R183" s="621">
        <f t="shared" si="164"/>
        <v>1.7378965671407589</v>
      </c>
      <c r="S183" s="621">
        <f t="shared" si="164"/>
        <v>3.0323277368834476</v>
      </c>
      <c r="T183" s="621">
        <f t="shared" si="164"/>
        <v>0.99906412483180906</v>
      </c>
      <c r="U183" s="621">
        <f t="shared" si="164"/>
        <v>2.1065421781630578</v>
      </c>
      <c r="V183" s="621">
        <f t="shared" si="164"/>
        <v>3.361832955324386</v>
      </c>
      <c r="W183" s="621">
        <f t="shared" si="164"/>
        <v>0.63139666424408158</v>
      </c>
      <c r="X183" s="621">
        <f t="shared" si="164"/>
        <v>2.2462105572087698</v>
      </c>
      <c r="Y183" s="621">
        <f t="shared" si="164"/>
        <v>3.9985738431042579</v>
      </c>
      <c r="Z183" s="621">
        <f t="shared" si="164"/>
        <v>0</v>
      </c>
      <c r="AA183" s="621">
        <f t="shared" si="164"/>
        <v>1.8722951172997688</v>
      </c>
      <c r="AB183" s="621">
        <f t="shared" si="164"/>
        <v>2.7347916502473373</v>
      </c>
      <c r="AC183" s="621">
        <f t="shared" si="164"/>
        <v>0</v>
      </c>
      <c r="AD183" s="621">
        <f t="shared" si="164"/>
        <v>0.44231264647129942</v>
      </c>
      <c r="AE183" s="621">
        <f t="shared" si="164"/>
        <v>0.71006063605239866</v>
      </c>
      <c r="AF183" s="621">
        <f t="shared" si="164"/>
        <v>0</v>
      </c>
      <c r="AG183" s="621">
        <f t="shared" si="164"/>
        <v>0</v>
      </c>
      <c r="AH183" s="621">
        <f t="shared" si="164"/>
        <v>0</v>
      </c>
      <c r="AI183" s="621">
        <f t="shared" si="164"/>
        <v>0</v>
      </c>
      <c r="AJ183" s="621">
        <f t="shared" si="164"/>
        <v>0</v>
      </c>
      <c r="AK183" s="621">
        <f t="shared" si="164"/>
        <v>0</v>
      </c>
      <c r="AL183" s="621">
        <f t="shared" si="164"/>
        <v>0</v>
      </c>
      <c r="AM183" s="621">
        <f t="shared" si="164"/>
        <v>0</v>
      </c>
      <c r="AN183" s="621">
        <f t="shared" si="164"/>
        <v>0</v>
      </c>
      <c r="AO183" s="621">
        <f t="shared" si="164"/>
        <v>0</v>
      </c>
      <c r="AP183" s="621">
        <f t="shared" ref="AP183:BU183" si="165" xml:space="preserve"> MAX( AP180 + AP181 - AP182, 0 )</f>
        <v>0</v>
      </c>
      <c r="AQ183" s="621">
        <f t="shared" si="165"/>
        <v>0</v>
      </c>
      <c r="AR183" s="621">
        <f t="shared" si="165"/>
        <v>0</v>
      </c>
      <c r="AS183" s="621">
        <f t="shared" si="165"/>
        <v>0</v>
      </c>
      <c r="AT183" s="621">
        <f t="shared" si="165"/>
        <v>0</v>
      </c>
      <c r="AU183" s="621">
        <f t="shared" si="165"/>
        <v>0</v>
      </c>
      <c r="AV183" s="621">
        <f t="shared" si="165"/>
        <v>0</v>
      </c>
      <c r="AW183" s="621">
        <f t="shared" si="165"/>
        <v>0</v>
      </c>
      <c r="AX183" s="621">
        <f t="shared" si="165"/>
        <v>0</v>
      </c>
      <c r="AY183" s="621">
        <f t="shared" si="165"/>
        <v>0</v>
      </c>
      <c r="AZ183" s="621">
        <f t="shared" si="165"/>
        <v>0</v>
      </c>
      <c r="BA183" s="621">
        <f t="shared" si="165"/>
        <v>0</v>
      </c>
      <c r="BB183" s="621">
        <f t="shared" si="165"/>
        <v>0</v>
      </c>
      <c r="BC183" s="621">
        <f t="shared" si="165"/>
        <v>0</v>
      </c>
      <c r="BD183" s="621">
        <f t="shared" si="165"/>
        <v>0</v>
      </c>
      <c r="BE183" s="621">
        <f t="shared" si="165"/>
        <v>0</v>
      </c>
      <c r="BF183" s="621">
        <f t="shared" si="165"/>
        <v>0</v>
      </c>
      <c r="BG183" s="621">
        <f t="shared" si="165"/>
        <v>0</v>
      </c>
      <c r="BH183" s="621">
        <f t="shared" si="165"/>
        <v>0</v>
      </c>
      <c r="BI183" s="621">
        <f t="shared" si="165"/>
        <v>0</v>
      </c>
      <c r="BJ183" s="621">
        <f t="shared" si="165"/>
        <v>0</v>
      </c>
      <c r="BK183" s="621">
        <f t="shared" si="165"/>
        <v>0</v>
      </c>
      <c r="BL183" s="621">
        <f t="shared" si="165"/>
        <v>0</v>
      </c>
      <c r="BM183" s="621">
        <f t="shared" si="165"/>
        <v>0</v>
      </c>
      <c r="BN183" s="621">
        <f t="shared" si="165"/>
        <v>0</v>
      </c>
      <c r="BO183" s="621">
        <f t="shared" si="165"/>
        <v>0</v>
      </c>
      <c r="BP183" s="621">
        <f t="shared" si="165"/>
        <v>0</v>
      </c>
      <c r="BQ183" s="621">
        <f t="shared" si="165"/>
        <v>0</v>
      </c>
      <c r="BR183" s="621">
        <f t="shared" si="165"/>
        <v>0</v>
      </c>
      <c r="BS183" s="621">
        <f t="shared" si="165"/>
        <v>0</v>
      </c>
      <c r="BT183" s="621">
        <f t="shared" si="165"/>
        <v>0</v>
      </c>
      <c r="BU183" s="621">
        <f t="shared" si="165"/>
        <v>0</v>
      </c>
      <c r="BV183" s="621">
        <f t="shared" ref="BV183:DA183" si="166" xml:space="preserve"> MAX( BV180 + BV181 - BV182, 0 )</f>
        <v>0</v>
      </c>
      <c r="BW183" s="621">
        <f t="shared" si="166"/>
        <v>0</v>
      </c>
      <c r="BX183" s="621">
        <f t="shared" si="166"/>
        <v>0</v>
      </c>
      <c r="BY183" s="621">
        <f t="shared" si="166"/>
        <v>0</v>
      </c>
      <c r="BZ183" s="621">
        <f t="shared" si="166"/>
        <v>0</v>
      </c>
      <c r="CA183" s="621">
        <f t="shared" si="166"/>
        <v>0</v>
      </c>
      <c r="CB183" s="621">
        <f t="shared" si="166"/>
        <v>0</v>
      </c>
      <c r="CC183" s="621">
        <f t="shared" si="166"/>
        <v>0</v>
      </c>
      <c r="CD183" s="621">
        <f t="shared" si="166"/>
        <v>0</v>
      </c>
      <c r="CE183" s="621">
        <f t="shared" si="166"/>
        <v>0</v>
      </c>
      <c r="CF183" s="621">
        <f t="shared" si="166"/>
        <v>0</v>
      </c>
      <c r="CG183" s="621">
        <f t="shared" si="166"/>
        <v>0</v>
      </c>
      <c r="CH183" s="621">
        <f t="shared" si="166"/>
        <v>0</v>
      </c>
      <c r="CI183" s="621">
        <f t="shared" si="166"/>
        <v>0</v>
      </c>
      <c r="CJ183" s="621">
        <f t="shared" si="166"/>
        <v>0</v>
      </c>
      <c r="CK183" s="621">
        <f t="shared" si="166"/>
        <v>0</v>
      </c>
      <c r="CL183" s="621">
        <f t="shared" si="166"/>
        <v>0</v>
      </c>
      <c r="CM183" s="621">
        <f t="shared" si="166"/>
        <v>0</v>
      </c>
      <c r="CN183" s="621">
        <f t="shared" si="166"/>
        <v>0</v>
      </c>
      <c r="CO183" s="621">
        <f t="shared" si="166"/>
        <v>0</v>
      </c>
      <c r="CP183" s="621">
        <f t="shared" si="166"/>
        <v>0</v>
      </c>
      <c r="CQ183" s="621">
        <f t="shared" si="166"/>
        <v>0</v>
      </c>
      <c r="CR183" s="621">
        <f t="shared" si="166"/>
        <v>0</v>
      </c>
      <c r="CS183" s="621">
        <f t="shared" si="166"/>
        <v>0</v>
      </c>
      <c r="CT183" s="621">
        <f t="shared" si="166"/>
        <v>0</v>
      </c>
      <c r="CU183" s="621">
        <f t="shared" si="166"/>
        <v>0</v>
      </c>
      <c r="CV183" s="621">
        <f t="shared" si="166"/>
        <v>0</v>
      </c>
      <c r="CW183" s="621">
        <f t="shared" si="166"/>
        <v>0</v>
      </c>
      <c r="CX183" s="621">
        <f t="shared" si="166"/>
        <v>0</v>
      </c>
      <c r="CY183" s="621">
        <f t="shared" si="166"/>
        <v>0</v>
      </c>
      <c r="CZ183" s="621">
        <f t="shared" si="166"/>
        <v>0</v>
      </c>
      <c r="DA183" s="621">
        <f t="shared" si="166"/>
        <v>0</v>
      </c>
      <c r="DB183" s="621">
        <f t="shared" ref="DB183:EG183" si="167" xml:space="preserve"> MAX( DB180 + DB181 - DB182, 0 )</f>
        <v>0</v>
      </c>
      <c r="DC183" s="621">
        <f t="shared" si="167"/>
        <v>0</v>
      </c>
      <c r="DD183" s="621">
        <f t="shared" si="167"/>
        <v>0</v>
      </c>
      <c r="DE183" s="621">
        <f t="shared" si="167"/>
        <v>0</v>
      </c>
      <c r="DF183" s="621">
        <f t="shared" si="167"/>
        <v>0</v>
      </c>
      <c r="DG183" s="621">
        <f t="shared" si="167"/>
        <v>0</v>
      </c>
      <c r="DH183" s="621">
        <f t="shared" si="167"/>
        <v>0</v>
      </c>
      <c r="DI183" s="621">
        <f t="shared" si="167"/>
        <v>0</v>
      </c>
      <c r="DJ183" s="621">
        <f t="shared" si="167"/>
        <v>0</v>
      </c>
      <c r="DK183" s="621">
        <f t="shared" si="167"/>
        <v>0</v>
      </c>
      <c r="DL183" s="621">
        <f t="shared" si="167"/>
        <v>0</v>
      </c>
      <c r="DM183" s="621">
        <f t="shared" si="167"/>
        <v>0</v>
      </c>
      <c r="DN183" s="621">
        <f t="shared" si="167"/>
        <v>0</v>
      </c>
      <c r="DO183" s="621">
        <f t="shared" si="167"/>
        <v>0</v>
      </c>
      <c r="DP183" s="621">
        <f t="shared" si="167"/>
        <v>0</v>
      </c>
      <c r="DQ183" s="621">
        <f t="shared" si="167"/>
        <v>0</v>
      </c>
      <c r="DR183" s="621">
        <f t="shared" si="167"/>
        <v>0</v>
      </c>
      <c r="DS183" s="621">
        <f t="shared" si="167"/>
        <v>0</v>
      </c>
      <c r="DT183" s="621">
        <f t="shared" si="167"/>
        <v>0</v>
      </c>
      <c r="DU183" s="621">
        <f t="shared" si="167"/>
        <v>0</v>
      </c>
      <c r="DV183" s="621">
        <f t="shared" si="167"/>
        <v>0</v>
      </c>
      <c r="DW183" s="621">
        <f t="shared" si="167"/>
        <v>0</v>
      </c>
      <c r="DX183" s="621">
        <f t="shared" si="167"/>
        <v>0</v>
      </c>
      <c r="DY183" s="621">
        <f t="shared" si="167"/>
        <v>0</v>
      </c>
      <c r="DZ183" s="621">
        <f t="shared" si="167"/>
        <v>0</v>
      </c>
      <c r="EA183" s="621">
        <f t="shared" si="167"/>
        <v>0</v>
      </c>
      <c r="EB183" s="621">
        <f t="shared" si="167"/>
        <v>0</v>
      </c>
      <c r="EC183" s="621">
        <f t="shared" si="167"/>
        <v>0</v>
      </c>
      <c r="ED183" s="621">
        <f t="shared" si="167"/>
        <v>0</v>
      </c>
      <c r="EE183" s="621">
        <f t="shared" si="167"/>
        <v>0</v>
      </c>
      <c r="EF183" s="621">
        <f t="shared" si="167"/>
        <v>0</v>
      </c>
      <c r="EG183" s="621">
        <f t="shared" si="167"/>
        <v>0</v>
      </c>
      <c r="EH183" s="621">
        <f xml:space="preserve"> MAX( EH180 + EH181 - EH182, 0 )</f>
        <v>0</v>
      </c>
    </row>
    <row r="184" spans="1:138" s="951" customFormat="1" ht="15" customHeight="1" outlineLevel="1" x14ac:dyDescent="0.35">
      <c r="G184" s="1026"/>
      <c r="I184" s="1050"/>
      <c r="J184" s="537"/>
      <c r="K184" s="537"/>
      <c r="L184" s="537"/>
      <c r="M184" s="537"/>
      <c r="N184" s="537"/>
      <c r="O184" s="537"/>
      <c r="P184" s="537"/>
      <c r="Q184" s="537"/>
      <c r="R184" s="537"/>
      <c r="S184" s="537"/>
      <c r="T184" s="537"/>
      <c r="U184" s="537"/>
      <c r="V184" s="537"/>
      <c r="W184" s="537"/>
      <c r="X184" s="537"/>
      <c r="Y184" s="537"/>
      <c r="Z184" s="537"/>
      <c r="AA184" s="537"/>
      <c r="AB184" s="537"/>
      <c r="AC184" s="537"/>
      <c r="AD184" s="537"/>
      <c r="AE184" s="537"/>
      <c r="AF184" s="537"/>
      <c r="AG184" s="537"/>
      <c r="AH184" s="537"/>
      <c r="AI184" s="537"/>
      <c r="AJ184" s="537"/>
      <c r="AK184" s="537"/>
      <c r="AL184" s="537"/>
      <c r="AM184" s="537"/>
      <c r="AN184" s="537"/>
      <c r="AO184" s="537"/>
      <c r="AP184" s="537"/>
      <c r="AQ184" s="537"/>
      <c r="AR184" s="537"/>
      <c r="AS184" s="537"/>
      <c r="AT184" s="537"/>
      <c r="AU184" s="537"/>
      <c r="AV184" s="537"/>
      <c r="AW184" s="537"/>
      <c r="AX184" s="537"/>
      <c r="AY184" s="537"/>
      <c r="AZ184" s="537"/>
      <c r="BA184" s="537"/>
      <c r="BB184" s="537"/>
      <c r="BC184" s="537"/>
      <c r="BD184" s="537"/>
      <c r="BE184" s="537"/>
      <c r="BF184" s="537"/>
      <c r="BG184" s="537"/>
      <c r="BH184" s="537"/>
      <c r="BI184" s="537"/>
      <c r="BJ184" s="537"/>
      <c r="BK184" s="537"/>
      <c r="BL184" s="537"/>
      <c r="BM184" s="537"/>
      <c r="BN184" s="537"/>
      <c r="BO184" s="537"/>
      <c r="BP184" s="537"/>
      <c r="BQ184" s="537"/>
      <c r="BR184" s="537"/>
      <c r="BS184" s="537"/>
      <c r="BT184" s="537"/>
      <c r="BU184" s="537"/>
      <c r="BV184" s="537"/>
      <c r="BW184" s="537"/>
      <c r="BX184" s="537"/>
      <c r="BY184" s="537"/>
      <c r="BZ184" s="537"/>
      <c r="CA184" s="537"/>
      <c r="CB184" s="537"/>
      <c r="CC184" s="537"/>
      <c r="CD184" s="537"/>
      <c r="CE184" s="537"/>
      <c r="CF184" s="537"/>
      <c r="CG184" s="537"/>
      <c r="CH184" s="537"/>
      <c r="CI184" s="537"/>
      <c r="CJ184" s="537"/>
      <c r="CK184" s="537"/>
      <c r="CL184" s="537"/>
      <c r="CM184" s="537"/>
      <c r="CN184" s="537"/>
      <c r="CO184" s="537"/>
      <c r="CP184" s="537"/>
      <c r="CQ184" s="537"/>
      <c r="CR184" s="537"/>
      <c r="CS184" s="537"/>
      <c r="CT184" s="537"/>
      <c r="CU184" s="537"/>
      <c r="CV184" s="537"/>
      <c r="CW184" s="537"/>
      <c r="CX184" s="537"/>
      <c r="CY184" s="537"/>
      <c r="CZ184" s="537"/>
      <c r="DA184" s="537"/>
      <c r="DB184" s="537"/>
      <c r="DC184" s="537"/>
      <c r="DD184" s="537"/>
      <c r="DE184" s="537"/>
      <c r="DF184" s="537"/>
      <c r="DG184" s="537"/>
      <c r="DH184" s="537"/>
      <c r="DI184" s="537"/>
      <c r="DJ184" s="537"/>
      <c r="DK184" s="537"/>
      <c r="DL184" s="537"/>
      <c r="DM184" s="537"/>
      <c r="DN184" s="537"/>
      <c r="DO184" s="537"/>
      <c r="DP184" s="537"/>
      <c r="DQ184" s="537"/>
      <c r="DR184" s="537"/>
      <c r="DS184" s="537"/>
      <c r="DT184" s="537"/>
      <c r="DU184" s="537"/>
      <c r="DV184" s="537"/>
      <c r="DW184" s="537"/>
      <c r="DX184" s="537"/>
      <c r="DY184" s="537"/>
      <c r="DZ184" s="537"/>
      <c r="EA184" s="537"/>
      <c r="EB184" s="537"/>
      <c r="EC184" s="537"/>
      <c r="ED184" s="537"/>
      <c r="EE184" s="537"/>
      <c r="EF184" s="537"/>
      <c r="EG184" s="537"/>
      <c r="EH184" s="537"/>
    </row>
    <row r="185" spans="1:138" s="951" customFormat="1" ht="15" customHeight="1" outlineLevel="1" x14ac:dyDescent="0.35">
      <c r="B185" s="20" t="s">
        <v>726</v>
      </c>
      <c r="G185" s="1026"/>
      <c r="I185" s="1050"/>
      <c r="J185" s="537"/>
      <c r="K185" s="537"/>
      <c r="L185" s="537"/>
      <c r="M185" s="537"/>
      <c r="N185" s="537"/>
      <c r="O185" s="537"/>
      <c r="P185" s="537"/>
      <c r="Q185" s="537"/>
      <c r="R185" s="537"/>
      <c r="S185" s="537"/>
      <c r="T185" s="537"/>
      <c r="U185" s="537"/>
      <c r="V185" s="537"/>
      <c r="W185" s="537"/>
      <c r="X185" s="537"/>
      <c r="Y185" s="537"/>
      <c r="Z185" s="537"/>
      <c r="AA185" s="537"/>
      <c r="AB185" s="537"/>
      <c r="AC185" s="537"/>
      <c r="AD185" s="537"/>
      <c r="AE185" s="537"/>
      <c r="AF185" s="537"/>
      <c r="AG185" s="537"/>
      <c r="AH185" s="537"/>
      <c r="AI185" s="537"/>
      <c r="AJ185" s="537"/>
      <c r="AK185" s="537"/>
      <c r="AL185" s="537"/>
      <c r="AM185" s="537"/>
      <c r="AN185" s="537"/>
      <c r="AO185" s="537"/>
      <c r="AP185" s="537"/>
      <c r="AQ185" s="537"/>
      <c r="AR185" s="537"/>
      <c r="AS185" s="537"/>
      <c r="AT185" s="537"/>
      <c r="AU185" s="537"/>
      <c r="AV185" s="537"/>
      <c r="AW185" s="537"/>
      <c r="AX185" s="537"/>
      <c r="AY185" s="537"/>
      <c r="AZ185" s="537"/>
      <c r="BA185" s="537"/>
      <c r="BB185" s="537"/>
      <c r="BC185" s="537"/>
      <c r="BD185" s="537"/>
      <c r="BE185" s="537"/>
      <c r="BF185" s="537"/>
      <c r="BG185" s="537"/>
      <c r="BH185" s="537"/>
      <c r="BI185" s="537"/>
      <c r="BJ185" s="537"/>
      <c r="BK185" s="537"/>
      <c r="BL185" s="537"/>
      <c r="BM185" s="537"/>
      <c r="BN185" s="537"/>
      <c r="BO185" s="537"/>
      <c r="BP185" s="537"/>
      <c r="BQ185" s="537"/>
      <c r="BR185" s="537"/>
      <c r="BS185" s="537"/>
      <c r="BT185" s="537"/>
      <c r="BU185" s="537"/>
      <c r="BV185" s="537"/>
      <c r="BW185" s="537"/>
      <c r="BX185" s="537"/>
      <c r="BY185" s="537"/>
      <c r="BZ185" s="537"/>
      <c r="CA185" s="537"/>
      <c r="CB185" s="537"/>
      <c r="CC185" s="537"/>
      <c r="CD185" s="537"/>
      <c r="CE185" s="537"/>
      <c r="CF185" s="537"/>
      <c r="CG185" s="537"/>
      <c r="CH185" s="537"/>
      <c r="CI185" s="537"/>
      <c r="CJ185" s="537"/>
      <c r="CK185" s="537"/>
      <c r="CL185" s="537"/>
      <c r="CM185" s="537"/>
      <c r="CN185" s="537"/>
      <c r="CO185" s="537"/>
      <c r="CP185" s="537"/>
      <c r="CQ185" s="537"/>
      <c r="CR185" s="537"/>
      <c r="CS185" s="537"/>
      <c r="CT185" s="537"/>
      <c r="CU185" s="537"/>
      <c r="CV185" s="537"/>
      <c r="CW185" s="537"/>
      <c r="CX185" s="537"/>
      <c r="CY185" s="537"/>
      <c r="CZ185" s="537"/>
      <c r="DA185" s="537"/>
      <c r="DB185" s="537"/>
      <c r="DC185" s="537"/>
      <c r="DD185" s="537"/>
      <c r="DE185" s="537"/>
      <c r="DF185" s="537"/>
      <c r="DG185" s="537"/>
      <c r="DH185" s="537"/>
      <c r="DI185" s="537"/>
      <c r="DJ185" s="537"/>
      <c r="DK185" s="537"/>
      <c r="DL185" s="537"/>
      <c r="DM185" s="537"/>
      <c r="DN185" s="537"/>
      <c r="DO185" s="537"/>
      <c r="DP185" s="537"/>
      <c r="DQ185" s="537"/>
      <c r="DR185" s="537"/>
      <c r="DS185" s="537"/>
      <c r="DT185" s="537"/>
      <c r="DU185" s="537"/>
      <c r="DV185" s="537"/>
      <c r="DW185" s="537"/>
      <c r="DX185" s="537"/>
      <c r="DY185" s="537"/>
      <c r="DZ185" s="537"/>
      <c r="EA185" s="537"/>
      <c r="EB185" s="537"/>
      <c r="EC185" s="537"/>
      <c r="ED185" s="537"/>
      <c r="EE185" s="537"/>
      <c r="EF185" s="537"/>
      <c r="EG185" s="537"/>
      <c r="EH185" s="537"/>
    </row>
    <row r="186" spans="1:138" s="836" customFormat="1" ht="15" customHeight="1" outlineLevel="1" x14ac:dyDescent="0.35">
      <c r="A186" s="20"/>
      <c r="B186" s="20"/>
      <c r="E186" s="950" t="s">
        <v>716</v>
      </c>
      <c r="F186" s="950"/>
      <c r="G186" s="950" t="str">
        <f xml:space="preserve"> G$161</f>
        <v>INR Cr</v>
      </c>
      <c r="H186" s="950"/>
      <c r="I186" s="1044"/>
      <c r="J186" s="1045">
        <f>I189</f>
        <v>0</v>
      </c>
      <c r="K186" s="1045">
        <f t="shared" ref="K186:BV186" si="168">J189</f>
        <v>0</v>
      </c>
      <c r="L186" s="1045">
        <f t="shared" si="168"/>
        <v>0</v>
      </c>
      <c r="M186" s="1045">
        <f t="shared" si="168"/>
        <v>0</v>
      </c>
      <c r="N186" s="1045">
        <f>M189</f>
        <v>0</v>
      </c>
      <c r="O186" s="1045">
        <f t="shared" si="168"/>
        <v>0</v>
      </c>
      <c r="P186" s="1045">
        <f t="shared" si="168"/>
        <v>0</v>
      </c>
      <c r="Q186" s="1045">
        <f t="shared" si="168"/>
        <v>0</v>
      </c>
      <c r="R186" s="1045">
        <f t="shared" si="168"/>
        <v>0</v>
      </c>
      <c r="S186" s="1045">
        <f t="shared" si="168"/>
        <v>0</v>
      </c>
      <c r="T186" s="1045">
        <f t="shared" si="168"/>
        <v>0</v>
      </c>
      <c r="U186" s="1045">
        <f t="shared" si="168"/>
        <v>0</v>
      </c>
      <c r="V186" s="1045">
        <f t="shared" si="168"/>
        <v>0</v>
      </c>
      <c r="W186" s="1045">
        <f t="shared" si="168"/>
        <v>0</v>
      </c>
      <c r="X186" s="1045">
        <f t="shared" si="168"/>
        <v>0</v>
      </c>
      <c r="Y186" s="1045">
        <f t="shared" si="168"/>
        <v>0</v>
      </c>
      <c r="Z186" s="1045">
        <f t="shared" si="168"/>
        <v>0</v>
      </c>
      <c r="AA186" s="1045">
        <f t="shared" si="168"/>
        <v>0</v>
      </c>
      <c r="AB186" s="1045">
        <f t="shared" si="168"/>
        <v>0</v>
      </c>
      <c r="AC186" s="1045">
        <f t="shared" si="168"/>
        <v>0</v>
      </c>
      <c r="AD186" s="1045">
        <f t="shared" si="168"/>
        <v>0</v>
      </c>
      <c r="AE186" s="1045">
        <f t="shared" si="168"/>
        <v>0</v>
      </c>
      <c r="AF186" s="1045">
        <f t="shared" si="168"/>
        <v>0</v>
      </c>
      <c r="AG186" s="1045">
        <f t="shared" si="168"/>
        <v>0</v>
      </c>
      <c r="AH186" s="1045">
        <f t="shared" si="168"/>
        <v>0</v>
      </c>
      <c r="AI186" s="1045">
        <f t="shared" si="168"/>
        <v>0</v>
      </c>
      <c r="AJ186" s="1045">
        <f t="shared" si="168"/>
        <v>0</v>
      </c>
      <c r="AK186" s="1045">
        <f t="shared" si="168"/>
        <v>0</v>
      </c>
      <c r="AL186" s="1045">
        <f t="shared" si="168"/>
        <v>0</v>
      </c>
      <c r="AM186" s="1045">
        <f t="shared" si="168"/>
        <v>0</v>
      </c>
      <c r="AN186" s="1045">
        <f t="shared" si="168"/>
        <v>0</v>
      </c>
      <c r="AO186" s="1045">
        <f t="shared" si="168"/>
        <v>0</v>
      </c>
      <c r="AP186" s="1045">
        <f t="shared" si="168"/>
        <v>0</v>
      </c>
      <c r="AQ186" s="1045">
        <f t="shared" si="168"/>
        <v>0</v>
      </c>
      <c r="AR186" s="1045">
        <f t="shared" si="168"/>
        <v>0</v>
      </c>
      <c r="AS186" s="1045">
        <f t="shared" si="168"/>
        <v>0</v>
      </c>
      <c r="AT186" s="1045">
        <f t="shared" si="168"/>
        <v>0</v>
      </c>
      <c r="AU186" s="1045">
        <f t="shared" si="168"/>
        <v>0</v>
      </c>
      <c r="AV186" s="1045">
        <f t="shared" si="168"/>
        <v>0</v>
      </c>
      <c r="AW186" s="1045">
        <f t="shared" si="168"/>
        <v>0</v>
      </c>
      <c r="AX186" s="1045">
        <f t="shared" si="168"/>
        <v>0</v>
      </c>
      <c r="AY186" s="1045">
        <f t="shared" si="168"/>
        <v>0</v>
      </c>
      <c r="AZ186" s="1045">
        <f t="shared" si="168"/>
        <v>0</v>
      </c>
      <c r="BA186" s="1045">
        <f t="shared" si="168"/>
        <v>0</v>
      </c>
      <c r="BB186" s="1045">
        <f t="shared" si="168"/>
        <v>0</v>
      </c>
      <c r="BC186" s="1045">
        <f t="shared" si="168"/>
        <v>0</v>
      </c>
      <c r="BD186" s="1045">
        <f t="shared" si="168"/>
        <v>0</v>
      </c>
      <c r="BE186" s="1045">
        <f t="shared" si="168"/>
        <v>0</v>
      </c>
      <c r="BF186" s="1045">
        <f t="shared" si="168"/>
        <v>0</v>
      </c>
      <c r="BG186" s="1045">
        <f t="shared" si="168"/>
        <v>0</v>
      </c>
      <c r="BH186" s="1045">
        <f t="shared" si="168"/>
        <v>0</v>
      </c>
      <c r="BI186" s="1045">
        <f t="shared" si="168"/>
        <v>0</v>
      </c>
      <c r="BJ186" s="1045">
        <f t="shared" si="168"/>
        <v>0</v>
      </c>
      <c r="BK186" s="1045">
        <f t="shared" si="168"/>
        <v>0</v>
      </c>
      <c r="BL186" s="1045">
        <f t="shared" si="168"/>
        <v>0</v>
      </c>
      <c r="BM186" s="1045">
        <f t="shared" si="168"/>
        <v>0</v>
      </c>
      <c r="BN186" s="1045">
        <f t="shared" si="168"/>
        <v>0</v>
      </c>
      <c r="BO186" s="1045">
        <f t="shared" si="168"/>
        <v>0</v>
      </c>
      <c r="BP186" s="1045">
        <f t="shared" si="168"/>
        <v>0</v>
      </c>
      <c r="BQ186" s="1045">
        <f t="shared" si="168"/>
        <v>0</v>
      </c>
      <c r="BR186" s="1045">
        <f t="shared" si="168"/>
        <v>0</v>
      </c>
      <c r="BS186" s="1045">
        <f t="shared" si="168"/>
        <v>0</v>
      </c>
      <c r="BT186" s="1045">
        <f t="shared" si="168"/>
        <v>0</v>
      </c>
      <c r="BU186" s="1045">
        <f t="shared" si="168"/>
        <v>0</v>
      </c>
      <c r="BV186" s="1045">
        <f t="shared" si="168"/>
        <v>0</v>
      </c>
      <c r="BW186" s="1045">
        <f t="shared" ref="BW186:EH186" si="169">BV189</f>
        <v>0</v>
      </c>
      <c r="BX186" s="1045">
        <f t="shared" si="169"/>
        <v>0</v>
      </c>
      <c r="BY186" s="1045">
        <f t="shared" si="169"/>
        <v>0</v>
      </c>
      <c r="BZ186" s="1045">
        <f t="shared" si="169"/>
        <v>0</v>
      </c>
      <c r="CA186" s="1045">
        <f t="shared" si="169"/>
        <v>0</v>
      </c>
      <c r="CB186" s="1045">
        <f t="shared" si="169"/>
        <v>0</v>
      </c>
      <c r="CC186" s="1045">
        <f t="shared" si="169"/>
        <v>0</v>
      </c>
      <c r="CD186" s="1045">
        <f t="shared" si="169"/>
        <v>0</v>
      </c>
      <c r="CE186" s="1045">
        <f t="shared" si="169"/>
        <v>0</v>
      </c>
      <c r="CF186" s="1045">
        <f t="shared" si="169"/>
        <v>0</v>
      </c>
      <c r="CG186" s="1045">
        <f t="shared" si="169"/>
        <v>0</v>
      </c>
      <c r="CH186" s="1045">
        <f t="shared" si="169"/>
        <v>0</v>
      </c>
      <c r="CI186" s="1045">
        <f t="shared" si="169"/>
        <v>0</v>
      </c>
      <c r="CJ186" s="1045">
        <f t="shared" si="169"/>
        <v>0</v>
      </c>
      <c r="CK186" s="1045">
        <f t="shared" si="169"/>
        <v>0</v>
      </c>
      <c r="CL186" s="1045">
        <f t="shared" si="169"/>
        <v>0</v>
      </c>
      <c r="CM186" s="1045">
        <f t="shared" si="169"/>
        <v>0</v>
      </c>
      <c r="CN186" s="1045">
        <f t="shared" si="169"/>
        <v>0</v>
      </c>
      <c r="CO186" s="1045">
        <f t="shared" si="169"/>
        <v>0</v>
      </c>
      <c r="CP186" s="1045">
        <f t="shared" si="169"/>
        <v>0</v>
      </c>
      <c r="CQ186" s="1045">
        <f t="shared" si="169"/>
        <v>0</v>
      </c>
      <c r="CR186" s="1045">
        <f t="shared" si="169"/>
        <v>0</v>
      </c>
      <c r="CS186" s="1045">
        <f t="shared" si="169"/>
        <v>0</v>
      </c>
      <c r="CT186" s="1045">
        <f t="shared" si="169"/>
        <v>0</v>
      </c>
      <c r="CU186" s="1045">
        <f t="shared" si="169"/>
        <v>0</v>
      </c>
      <c r="CV186" s="1045">
        <f t="shared" si="169"/>
        <v>0</v>
      </c>
      <c r="CW186" s="1045">
        <f t="shared" si="169"/>
        <v>0</v>
      </c>
      <c r="CX186" s="1045">
        <f t="shared" si="169"/>
        <v>0</v>
      </c>
      <c r="CY186" s="1045">
        <f t="shared" si="169"/>
        <v>0</v>
      </c>
      <c r="CZ186" s="1045">
        <f t="shared" si="169"/>
        <v>0</v>
      </c>
      <c r="DA186" s="1045">
        <f t="shared" si="169"/>
        <v>0</v>
      </c>
      <c r="DB186" s="1045">
        <f t="shared" si="169"/>
        <v>0</v>
      </c>
      <c r="DC186" s="1045">
        <f t="shared" si="169"/>
        <v>0</v>
      </c>
      <c r="DD186" s="1045">
        <f t="shared" si="169"/>
        <v>0</v>
      </c>
      <c r="DE186" s="1045">
        <f t="shared" si="169"/>
        <v>0</v>
      </c>
      <c r="DF186" s="1045">
        <f t="shared" si="169"/>
        <v>0</v>
      </c>
      <c r="DG186" s="1045">
        <f t="shared" si="169"/>
        <v>0</v>
      </c>
      <c r="DH186" s="1045">
        <f t="shared" si="169"/>
        <v>0</v>
      </c>
      <c r="DI186" s="1045">
        <f t="shared" si="169"/>
        <v>0</v>
      </c>
      <c r="DJ186" s="1045">
        <f t="shared" si="169"/>
        <v>0</v>
      </c>
      <c r="DK186" s="1045">
        <f t="shared" si="169"/>
        <v>0</v>
      </c>
      <c r="DL186" s="1045">
        <f t="shared" si="169"/>
        <v>0</v>
      </c>
      <c r="DM186" s="1045">
        <f t="shared" si="169"/>
        <v>0</v>
      </c>
      <c r="DN186" s="1045">
        <f t="shared" si="169"/>
        <v>0</v>
      </c>
      <c r="DO186" s="1045">
        <f t="shared" si="169"/>
        <v>0</v>
      </c>
      <c r="DP186" s="1045">
        <f t="shared" si="169"/>
        <v>0</v>
      </c>
      <c r="DQ186" s="1045">
        <f t="shared" si="169"/>
        <v>0</v>
      </c>
      <c r="DR186" s="1045">
        <f t="shared" si="169"/>
        <v>0</v>
      </c>
      <c r="DS186" s="1045">
        <f t="shared" si="169"/>
        <v>0</v>
      </c>
      <c r="DT186" s="1045">
        <f t="shared" si="169"/>
        <v>0</v>
      </c>
      <c r="DU186" s="1045">
        <f t="shared" si="169"/>
        <v>0</v>
      </c>
      <c r="DV186" s="1045">
        <f t="shared" si="169"/>
        <v>0</v>
      </c>
      <c r="DW186" s="1045">
        <f t="shared" si="169"/>
        <v>0</v>
      </c>
      <c r="DX186" s="1045">
        <f t="shared" si="169"/>
        <v>0</v>
      </c>
      <c r="DY186" s="1045">
        <f t="shared" si="169"/>
        <v>0</v>
      </c>
      <c r="DZ186" s="1045">
        <f t="shared" si="169"/>
        <v>0</v>
      </c>
      <c r="EA186" s="1045">
        <f t="shared" si="169"/>
        <v>0</v>
      </c>
      <c r="EB186" s="1045">
        <f t="shared" si="169"/>
        <v>0</v>
      </c>
      <c r="EC186" s="1045">
        <f t="shared" si="169"/>
        <v>0</v>
      </c>
      <c r="ED186" s="1045">
        <f t="shared" si="169"/>
        <v>0</v>
      </c>
      <c r="EE186" s="1045">
        <f t="shared" si="169"/>
        <v>0</v>
      </c>
      <c r="EF186" s="1045">
        <f t="shared" si="169"/>
        <v>0</v>
      </c>
      <c r="EG186" s="1045">
        <f t="shared" si="169"/>
        <v>0</v>
      </c>
      <c r="EH186" s="1045">
        <f t="shared" si="169"/>
        <v>0</v>
      </c>
    </row>
    <row r="187" spans="1:138" s="951" customFormat="1" ht="15" customHeight="1" outlineLevel="1" x14ac:dyDescent="0.35">
      <c r="E187" s="951" t="s">
        <v>95</v>
      </c>
      <c r="G187" s="537" t="str">
        <f xml:space="preserve"> G$161</f>
        <v>INR Cr</v>
      </c>
      <c r="H187" s="537">
        <f>SUM(J187:EH187)</f>
        <v>0</v>
      </c>
      <c r="I187" s="1050"/>
      <c r="J187" s="537">
        <f>Rollout!J154</f>
        <v>0</v>
      </c>
      <c r="K187" s="537">
        <f>Rollout!K154</f>
        <v>0</v>
      </c>
      <c r="L187" s="537">
        <f>Rollout!L154</f>
        <v>0</v>
      </c>
      <c r="M187" s="537">
        <f>Rollout!M154</f>
        <v>0</v>
      </c>
      <c r="N187" s="537">
        <f>Rollout!N154</f>
        <v>0</v>
      </c>
      <c r="O187" s="537">
        <f>Rollout!O154</f>
        <v>0</v>
      </c>
      <c r="P187" s="537">
        <f>Rollout!P154</f>
        <v>0</v>
      </c>
      <c r="Q187" s="537">
        <f>Rollout!Q154</f>
        <v>0</v>
      </c>
      <c r="R187" s="537">
        <f>Rollout!R154</f>
        <v>0</v>
      </c>
      <c r="S187" s="537">
        <f>Rollout!S154</f>
        <v>0</v>
      </c>
      <c r="T187" s="537">
        <f>Rollout!T154</f>
        <v>0</v>
      </c>
      <c r="U187" s="537">
        <f>Rollout!U154</f>
        <v>0</v>
      </c>
      <c r="V187" s="537">
        <f>Rollout!V154</f>
        <v>0</v>
      </c>
      <c r="W187" s="537">
        <f>Rollout!W154</f>
        <v>0</v>
      </c>
      <c r="X187" s="537">
        <f>Rollout!X154</f>
        <v>0</v>
      </c>
      <c r="Y187" s="537">
        <f>Rollout!Y154</f>
        <v>0</v>
      </c>
      <c r="Z187" s="537">
        <f>Rollout!Z154</f>
        <v>0</v>
      </c>
      <c r="AA187" s="537">
        <f>Rollout!AA154</f>
        <v>0</v>
      </c>
      <c r="AB187" s="537">
        <f>Rollout!AB154</f>
        <v>0</v>
      </c>
      <c r="AC187" s="537">
        <f>Rollout!AC154</f>
        <v>0</v>
      </c>
      <c r="AD187" s="537">
        <f>Rollout!AD154</f>
        <v>0</v>
      </c>
      <c r="AE187" s="537">
        <f>Rollout!AE154</f>
        <v>0</v>
      </c>
      <c r="AF187" s="537">
        <f>Rollout!AF154</f>
        <v>0</v>
      </c>
      <c r="AG187" s="537">
        <f>Rollout!AG154</f>
        <v>0</v>
      </c>
      <c r="AH187" s="537">
        <f>Rollout!AH154</f>
        <v>0</v>
      </c>
      <c r="AI187" s="537">
        <f>Rollout!AI154</f>
        <v>0</v>
      </c>
      <c r="AJ187" s="537">
        <f>Rollout!AJ154</f>
        <v>0</v>
      </c>
      <c r="AK187" s="537">
        <f>Rollout!AK154</f>
        <v>0</v>
      </c>
      <c r="AL187" s="537">
        <f>Rollout!AL154</f>
        <v>0</v>
      </c>
      <c r="AM187" s="537">
        <f>Rollout!AM154</f>
        <v>0</v>
      </c>
      <c r="AN187" s="537">
        <f>Rollout!AN154</f>
        <v>0</v>
      </c>
      <c r="AO187" s="537">
        <f>Rollout!AO154</f>
        <v>0</v>
      </c>
      <c r="AP187" s="537">
        <f>Rollout!AP154</f>
        <v>0</v>
      </c>
      <c r="AQ187" s="537">
        <f>Rollout!AQ154</f>
        <v>0</v>
      </c>
      <c r="AR187" s="537">
        <f>Rollout!AR154</f>
        <v>0</v>
      </c>
      <c r="AS187" s="537">
        <f>Rollout!AS154</f>
        <v>0</v>
      </c>
      <c r="AT187" s="537">
        <f>Rollout!AT154</f>
        <v>0</v>
      </c>
      <c r="AU187" s="537">
        <f>Rollout!AU154</f>
        <v>0</v>
      </c>
      <c r="AV187" s="537">
        <f>Rollout!AV154</f>
        <v>0</v>
      </c>
      <c r="AW187" s="537">
        <f>Rollout!AW154</f>
        <v>0</v>
      </c>
      <c r="AX187" s="537">
        <f>Rollout!AX154</f>
        <v>0</v>
      </c>
      <c r="AY187" s="537">
        <f>Rollout!AY154</f>
        <v>0</v>
      </c>
      <c r="AZ187" s="537">
        <f>Rollout!AZ154</f>
        <v>0</v>
      </c>
      <c r="BA187" s="537">
        <f>Rollout!BA154</f>
        <v>0</v>
      </c>
      <c r="BB187" s="537">
        <f>Rollout!BB154</f>
        <v>0</v>
      </c>
      <c r="BC187" s="537">
        <f>Rollout!BC154</f>
        <v>0</v>
      </c>
      <c r="BD187" s="537">
        <f>Rollout!BD154</f>
        <v>0</v>
      </c>
      <c r="BE187" s="537">
        <f>Rollout!BE154</f>
        <v>0</v>
      </c>
      <c r="BF187" s="537">
        <f>Rollout!BF154</f>
        <v>0</v>
      </c>
      <c r="BG187" s="537">
        <f>Rollout!BG154</f>
        <v>0</v>
      </c>
      <c r="BH187" s="537">
        <f>Rollout!BH154</f>
        <v>0</v>
      </c>
      <c r="BI187" s="537">
        <f>Rollout!BI154</f>
        <v>0</v>
      </c>
      <c r="BJ187" s="537">
        <f>Rollout!BJ154</f>
        <v>0</v>
      </c>
      <c r="BK187" s="537">
        <f>Rollout!BK154</f>
        <v>0</v>
      </c>
      <c r="BL187" s="537">
        <f>Rollout!BL154</f>
        <v>0</v>
      </c>
      <c r="BM187" s="537">
        <f>Rollout!BM154</f>
        <v>0</v>
      </c>
      <c r="BN187" s="537">
        <f>Rollout!BN154</f>
        <v>0</v>
      </c>
      <c r="BO187" s="537">
        <f>Rollout!BO154</f>
        <v>0</v>
      </c>
      <c r="BP187" s="537">
        <f>Rollout!BP154</f>
        <v>0</v>
      </c>
      <c r="BQ187" s="537">
        <f>Rollout!BQ154</f>
        <v>0</v>
      </c>
      <c r="BR187" s="537">
        <f>Rollout!BR154</f>
        <v>0</v>
      </c>
      <c r="BS187" s="537">
        <f>Rollout!BS154</f>
        <v>0</v>
      </c>
      <c r="BT187" s="537">
        <f>Rollout!BT154</f>
        <v>0</v>
      </c>
      <c r="BU187" s="537">
        <f>Rollout!BU154</f>
        <v>0</v>
      </c>
      <c r="BV187" s="537">
        <f>Rollout!BV154</f>
        <v>0</v>
      </c>
      <c r="BW187" s="537">
        <f>Rollout!BW154</f>
        <v>0</v>
      </c>
      <c r="BX187" s="537">
        <f>Rollout!BX154</f>
        <v>0</v>
      </c>
      <c r="BY187" s="537">
        <f>Rollout!BY154</f>
        <v>0</v>
      </c>
      <c r="BZ187" s="537">
        <f>Rollout!BZ154</f>
        <v>0</v>
      </c>
      <c r="CA187" s="537">
        <f>Rollout!CA154</f>
        <v>0</v>
      </c>
      <c r="CB187" s="537">
        <f>Rollout!CB154</f>
        <v>0</v>
      </c>
      <c r="CC187" s="537">
        <f>Rollout!CC154</f>
        <v>0</v>
      </c>
      <c r="CD187" s="537">
        <f>Rollout!CD154</f>
        <v>0</v>
      </c>
      <c r="CE187" s="537">
        <f>Rollout!CE154</f>
        <v>0</v>
      </c>
      <c r="CF187" s="537">
        <f>Rollout!CF154</f>
        <v>0</v>
      </c>
      <c r="CG187" s="537">
        <f>Rollout!CG154</f>
        <v>0</v>
      </c>
      <c r="CH187" s="537">
        <f>Rollout!CH154</f>
        <v>0</v>
      </c>
      <c r="CI187" s="537">
        <f>Rollout!CI154</f>
        <v>0</v>
      </c>
      <c r="CJ187" s="537">
        <f>Rollout!CJ154</f>
        <v>0</v>
      </c>
      <c r="CK187" s="537">
        <f>Rollout!CK154</f>
        <v>0</v>
      </c>
      <c r="CL187" s="537">
        <f>Rollout!CL154</f>
        <v>0</v>
      </c>
      <c r="CM187" s="537">
        <f>Rollout!CM154</f>
        <v>0</v>
      </c>
      <c r="CN187" s="537">
        <f>Rollout!CN154</f>
        <v>0</v>
      </c>
      <c r="CO187" s="537">
        <f>Rollout!CO154</f>
        <v>0</v>
      </c>
      <c r="CP187" s="537">
        <f>Rollout!CP154</f>
        <v>0</v>
      </c>
      <c r="CQ187" s="537">
        <f>Rollout!CQ154</f>
        <v>0</v>
      </c>
      <c r="CR187" s="537">
        <f>Rollout!CR154</f>
        <v>0</v>
      </c>
      <c r="CS187" s="537">
        <f>Rollout!CS154</f>
        <v>0</v>
      </c>
      <c r="CT187" s="537">
        <f>Rollout!CT154</f>
        <v>0</v>
      </c>
      <c r="CU187" s="537">
        <f>Rollout!CU154</f>
        <v>0</v>
      </c>
      <c r="CV187" s="537">
        <f>Rollout!CV154</f>
        <v>0</v>
      </c>
      <c r="CW187" s="537">
        <f>Rollout!CW154</f>
        <v>0</v>
      </c>
      <c r="CX187" s="537">
        <f>Rollout!CX154</f>
        <v>0</v>
      </c>
      <c r="CY187" s="537">
        <f>Rollout!CY154</f>
        <v>0</v>
      </c>
      <c r="CZ187" s="537">
        <f>Rollout!CZ154</f>
        <v>0</v>
      </c>
      <c r="DA187" s="537">
        <f>Rollout!DA154</f>
        <v>0</v>
      </c>
      <c r="DB187" s="537">
        <f>Rollout!DB154</f>
        <v>0</v>
      </c>
      <c r="DC187" s="537">
        <f>Rollout!DC154</f>
        <v>0</v>
      </c>
      <c r="DD187" s="537">
        <f>Rollout!DD154</f>
        <v>0</v>
      </c>
      <c r="DE187" s="537">
        <f>Rollout!DE154</f>
        <v>0</v>
      </c>
      <c r="DF187" s="537">
        <f>Rollout!DF154</f>
        <v>0</v>
      </c>
      <c r="DG187" s="537">
        <f>Rollout!DG154</f>
        <v>0</v>
      </c>
      <c r="DH187" s="537">
        <f>Rollout!DH154</f>
        <v>0</v>
      </c>
      <c r="DI187" s="537">
        <f>Rollout!DI154</f>
        <v>0</v>
      </c>
      <c r="DJ187" s="537">
        <f>Rollout!DJ154</f>
        <v>0</v>
      </c>
      <c r="DK187" s="537">
        <f>Rollout!DK154</f>
        <v>0</v>
      </c>
      <c r="DL187" s="537">
        <f>Rollout!DL154</f>
        <v>0</v>
      </c>
      <c r="DM187" s="537">
        <f>Rollout!DM154</f>
        <v>0</v>
      </c>
      <c r="DN187" s="537">
        <f>Rollout!DN154</f>
        <v>0</v>
      </c>
      <c r="DO187" s="537">
        <f>Rollout!DO154</f>
        <v>0</v>
      </c>
      <c r="DP187" s="537">
        <f>Rollout!DP154</f>
        <v>0</v>
      </c>
      <c r="DQ187" s="537">
        <f>Rollout!DQ154</f>
        <v>0</v>
      </c>
      <c r="DR187" s="537">
        <f>Rollout!DR154</f>
        <v>0</v>
      </c>
      <c r="DS187" s="537">
        <f>Rollout!DS154</f>
        <v>0</v>
      </c>
      <c r="DT187" s="537">
        <f>Rollout!DT154</f>
        <v>0</v>
      </c>
      <c r="DU187" s="537">
        <f>Rollout!DU154</f>
        <v>0</v>
      </c>
      <c r="DV187" s="537">
        <f>Rollout!DV154</f>
        <v>0</v>
      </c>
      <c r="DW187" s="537">
        <f>Rollout!DW154</f>
        <v>0</v>
      </c>
      <c r="DX187" s="537">
        <f>Rollout!DX154</f>
        <v>0</v>
      </c>
      <c r="DY187" s="537">
        <f>Rollout!DY154</f>
        <v>0</v>
      </c>
      <c r="DZ187" s="537">
        <f>Rollout!DZ154</f>
        <v>0</v>
      </c>
      <c r="EA187" s="537">
        <f>Rollout!EA154</f>
        <v>0</v>
      </c>
      <c r="EB187" s="537">
        <f>Rollout!EB154</f>
        <v>0</v>
      </c>
      <c r="EC187" s="537">
        <f>Rollout!EC154</f>
        <v>0</v>
      </c>
      <c r="ED187" s="537">
        <f>Rollout!ED154</f>
        <v>0</v>
      </c>
      <c r="EE187" s="537">
        <f>Rollout!EE154</f>
        <v>0</v>
      </c>
      <c r="EF187" s="537">
        <f>Rollout!EF154</f>
        <v>0</v>
      </c>
      <c r="EG187" s="537">
        <f>Rollout!EG154</f>
        <v>0</v>
      </c>
      <c r="EH187" s="537">
        <f>Rollout!EH154</f>
        <v>0</v>
      </c>
    </row>
    <row r="188" spans="1:138" s="951" customFormat="1" ht="15" customHeight="1" outlineLevel="1" x14ac:dyDescent="0.35">
      <c r="E188" s="951" t="s">
        <v>719</v>
      </c>
      <c r="G188" s="537" t="str">
        <f xml:space="preserve"> G$161</f>
        <v>INR Cr</v>
      </c>
      <c r="H188" s="537">
        <f>SUM(J188:EH188)</f>
        <v>0</v>
      </c>
      <c r="I188" s="1050"/>
      <c r="J188" s="537">
        <f>Rollout!J155</f>
        <v>0</v>
      </c>
      <c r="K188" s="537">
        <f>Rollout!K155</f>
        <v>0</v>
      </c>
      <c r="L188" s="537">
        <f>Rollout!L155</f>
        <v>0</v>
      </c>
      <c r="M188" s="537">
        <f>Rollout!M155</f>
        <v>0</v>
      </c>
      <c r="N188" s="537">
        <f>Rollout!N155</f>
        <v>0</v>
      </c>
      <c r="O188" s="537">
        <f>Rollout!O155</f>
        <v>0</v>
      </c>
      <c r="P188" s="537">
        <f>Rollout!P155</f>
        <v>0</v>
      </c>
      <c r="Q188" s="537">
        <f>Rollout!Q155</f>
        <v>0</v>
      </c>
      <c r="R188" s="537">
        <f>Rollout!R155</f>
        <v>0</v>
      </c>
      <c r="S188" s="537">
        <f>Rollout!S155</f>
        <v>0</v>
      </c>
      <c r="T188" s="537">
        <f>Rollout!T155</f>
        <v>0</v>
      </c>
      <c r="U188" s="537">
        <f>Rollout!U155</f>
        <v>0</v>
      </c>
      <c r="V188" s="537">
        <f>Rollout!V155</f>
        <v>0</v>
      </c>
      <c r="W188" s="537">
        <f>Rollout!W155</f>
        <v>0</v>
      </c>
      <c r="X188" s="537">
        <f>Rollout!X155</f>
        <v>0</v>
      </c>
      <c r="Y188" s="537">
        <f>Rollout!Y155</f>
        <v>0</v>
      </c>
      <c r="Z188" s="537">
        <f>Rollout!Z155</f>
        <v>0</v>
      </c>
      <c r="AA188" s="537">
        <f>Rollout!AA155</f>
        <v>0</v>
      </c>
      <c r="AB188" s="537">
        <f>Rollout!AB155</f>
        <v>0</v>
      </c>
      <c r="AC188" s="537">
        <f>Rollout!AC155</f>
        <v>0</v>
      </c>
      <c r="AD188" s="537">
        <f>Rollout!AD155</f>
        <v>0</v>
      </c>
      <c r="AE188" s="537">
        <f>Rollout!AE155</f>
        <v>0</v>
      </c>
      <c r="AF188" s="537">
        <f>Rollout!AF155</f>
        <v>0</v>
      </c>
      <c r="AG188" s="537">
        <f>Rollout!AG155</f>
        <v>0</v>
      </c>
      <c r="AH188" s="537">
        <f>Rollout!AH155</f>
        <v>0</v>
      </c>
      <c r="AI188" s="537">
        <f>Rollout!AI155</f>
        <v>0</v>
      </c>
      <c r="AJ188" s="537">
        <f>Rollout!AJ155</f>
        <v>0</v>
      </c>
      <c r="AK188" s="537">
        <f>Rollout!AK155</f>
        <v>0</v>
      </c>
      <c r="AL188" s="537">
        <f>Rollout!AL155</f>
        <v>0</v>
      </c>
      <c r="AM188" s="537">
        <f>Rollout!AM155</f>
        <v>0</v>
      </c>
      <c r="AN188" s="537">
        <f>Rollout!AN155</f>
        <v>0</v>
      </c>
      <c r="AO188" s="537">
        <f>Rollout!AO155</f>
        <v>0</v>
      </c>
      <c r="AP188" s="537">
        <f>Rollout!AP155</f>
        <v>0</v>
      </c>
      <c r="AQ188" s="537">
        <f>Rollout!AQ155</f>
        <v>0</v>
      </c>
      <c r="AR188" s="537">
        <f>Rollout!AR155</f>
        <v>0</v>
      </c>
      <c r="AS188" s="537">
        <f>Rollout!AS155</f>
        <v>0</v>
      </c>
      <c r="AT188" s="537">
        <f>Rollout!AT155</f>
        <v>0</v>
      </c>
      <c r="AU188" s="537">
        <f>Rollout!AU155</f>
        <v>0</v>
      </c>
      <c r="AV188" s="537">
        <f>Rollout!AV155</f>
        <v>0</v>
      </c>
      <c r="AW188" s="537">
        <f>Rollout!AW155</f>
        <v>0</v>
      </c>
      <c r="AX188" s="537">
        <f>Rollout!AX155</f>
        <v>0</v>
      </c>
      <c r="AY188" s="537">
        <f>Rollout!AY155</f>
        <v>0</v>
      </c>
      <c r="AZ188" s="537">
        <f>Rollout!AZ155</f>
        <v>0</v>
      </c>
      <c r="BA188" s="537">
        <f>Rollout!BA155</f>
        <v>0</v>
      </c>
      <c r="BB188" s="537">
        <f>Rollout!BB155</f>
        <v>0</v>
      </c>
      <c r="BC188" s="537">
        <f>Rollout!BC155</f>
        <v>0</v>
      </c>
      <c r="BD188" s="537">
        <f>Rollout!BD155</f>
        <v>0</v>
      </c>
      <c r="BE188" s="537">
        <f>Rollout!BE155</f>
        <v>0</v>
      </c>
      <c r="BF188" s="537">
        <f>Rollout!BF155</f>
        <v>0</v>
      </c>
      <c r="BG188" s="537">
        <f>Rollout!BG155</f>
        <v>0</v>
      </c>
      <c r="BH188" s="537">
        <f>Rollout!BH155</f>
        <v>0</v>
      </c>
      <c r="BI188" s="537">
        <f>Rollout!BI155</f>
        <v>0</v>
      </c>
      <c r="BJ188" s="537">
        <f>Rollout!BJ155</f>
        <v>0</v>
      </c>
      <c r="BK188" s="537">
        <f>Rollout!BK155</f>
        <v>0</v>
      </c>
      <c r="BL188" s="537">
        <f>Rollout!BL155</f>
        <v>0</v>
      </c>
      <c r="BM188" s="537">
        <f>Rollout!BM155</f>
        <v>0</v>
      </c>
      <c r="BN188" s="537">
        <f>Rollout!BN155</f>
        <v>0</v>
      </c>
      <c r="BO188" s="537">
        <f>Rollout!BO155</f>
        <v>0</v>
      </c>
      <c r="BP188" s="537">
        <f>Rollout!BP155</f>
        <v>0</v>
      </c>
      <c r="BQ188" s="537">
        <f>Rollout!BQ155</f>
        <v>0</v>
      </c>
      <c r="BR188" s="537">
        <f>Rollout!BR155</f>
        <v>0</v>
      </c>
      <c r="BS188" s="537">
        <f>Rollout!BS155</f>
        <v>0</v>
      </c>
      <c r="BT188" s="537">
        <f>Rollout!BT155</f>
        <v>0</v>
      </c>
      <c r="BU188" s="537">
        <f>Rollout!BU155</f>
        <v>0</v>
      </c>
      <c r="BV188" s="537">
        <f>Rollout!BV155</f>
        <v>0</v>
      </c>
      <c r="BW188" s="537">
        <f>Rollout!BW155</f>
        <v>0</v>
      </c>
      <c r="BX188" s="537">
        <f>Rollout!BX155</f>
        <v>0</v>
      </c>
      <c r="BY188" s="537">
        <f>Rollout!BY155</f>
        <v>0</v>
      </c>
      <c r="BZ188" s="537">
        <f>Rollout!BZ155</f>
        <v>0</v>
      </c>
      <c r="CA188" s="537">
        <f>Rollout!CA155</f>
        <v>0</v>
      </c>
      <c r="CB188" s="537">
        <f>Rollout!CB155</f>
        <v>0</v>
      </c>
      <c r="CC188" s="537">
        <f>Rollout!CC155</f>
        <v>0</v>
      </c>
      <c r="CD188" s="537">
        <f>Rollout!CD155</f>
        <v>0</v>
      </c>
      <c r="CE188" s="537">
        <f>Rollout!CE155</f>
        <v>0</v>
      </c>
      <c r="CF188" s="537">
        <f>Rollout!CF155</f>
        <v>0</v>
      </c>
      <c r="CG188" s="537">
        <f>Rollout!CG155</f>
        <v>0</v>
      </c>
      <c r="CH188" s="537">
        <f>Rollout!CH155</f>
        <v>0</v>
      </c>
      <c r="CI188" s="537">
        <f>Rollout!CI155</f>
        <v>0</v>
      </c>
      <c r="CJ188" s="537">
        <f>Rollout!CJ155</f>
        <v>0</v>
      </c>
      <c r="CK188" s="537">
        <f>Rollout!CK155</f>
        <v>0</v>
      </c>
      <c r="CL188" s="537">
        <f>Rollout!CL155</f>
        <v>0</v>
      </c>
      <c r="CM188" s="537">
        <f>Rollout!CM155</f>
        <v>0</v>
      </c>
      <c r="CN188" s="537">
        <f>Rollout!CN155</f>
        <v>0</v>
      </c>
      <c r="CO188" s="537">
        <f>Rollout!CO155</f>
        <v>0</v>
      </c>
      <c r="CP188" s="537">
        <f>Rollout!CP155</f>
        <v>0</v>
      </c>
      <c r="CQ188" s="537">
        <f>Rollout!CQ155</f>
        <v>0</v>
      </c>
      <c r="CR188" s="537">
        <f>Rollout!CR155</f>
        <v>0</v>
      </c>
      <c r="CS188" s="537">
        <f>Rollout!CS155</f>
        <v>0</v>
      </c>
      <c r="CT188" s="537">
        <f>Rollout!CT155</f>
        <v>0</v>
      </c>
      <c r="CU188" s="537">
        <f>Rollout!CU155</f>
        <v>0</v>
      </c>
      <c r="CV188" s="537">
        <f>Rollout!CV155</f>
        <v>0</v>
      </c>
      <c r="CW188" s="537">
        <f>Rollout!CW155</f>
        <v>0</v>
      </c>
      <c r="CX188" s="537">
        <f>Rollout!CX155</f>
        <v>0</v>
      </c>
      <c r="CY188" s="537">
        <f>Rollout!CY155</f>
        <v>0</v>
      </c>
      <c r="CZ188" s="537">
        <f>Rollout!CZ155</f>
        <v>0</v>
      </c>
      <c r="DA188" s="537">
        <f>Rollout!DA155</f>
        <v>0</v>
      </c>
      <c r="DB188" s="537">
        <f>Rollout!DB155</f>
        <v>0</v>
      </c>
      <c r="DC188" s="537">
        <f>Rollout!DC155</f>
        <v>0</v>
      </c>
      <c r="DD188" s="537">
        <f>Rollout!DD155</f>
        <v>0</v>
      </c>
      <c r="DE188" s="537">
        <f>Rollout!DE155</f>
        <v>0</v>
      </c>
      <c r="DF188" s="537">
        <f>Rollout!DF155</f>
        <v>0</v>
      </c>
      <c r="DG188" s="537">
        <f>Rollout!DG155</f>
        <v>0</v>
      </c>
      <c r="DH188" s="537">
        <f>Rollout!DH155</f>
        <v>0</v>
      </c>
      <c r="DI188" s="537">
        <f>Rollout!DI155</f>
        <v>0</v>
      </c>
      <c r="DJ188" s="537">
        <f>Rollout!DJ155</f>
        <v>0</v>
      </c>
      <c r="DK188" s="537">
        <f>Rollout!DK155</f>
        <v>0</v>
      </c>
      <c r="DL188" s="537">
        <f>Rollout!DL155</f>
        <v>0</v>
      </c>
      <c r="DM188" s="537">
        <f>Rollout!DM155</f>
        <v>0</v>
      </c>
      <c r="DN188" s="537">
        <f>Rollout!DN155</f>
        <v>0</v>
      </c>
      <c r="DO188" s="537">
        <f>Rollout!DO155</f>
        <v>0</v>
      </c>
      <c r="DP188" s="537">
        <f>Rollout!DP155</f>
        <v>0</v>
      </c>
      <c r="DQ188" s="537">
        <f>Rollout!DQ155</f>
        <v>0</v>
      </c>
      <c r="DR188" s="537">
        <f>Rollout!DR155</f>
        <v>0</v>
      </c>
      <c r="DS188" s="537">
        <f>Rollout!DS155</f>
        <v>0</v>
      </c>
      <c r="DT188" s="537">
        <f>Rollout!DT155</f>
        <v>0</v>
      </c>
      <c r="DU188" s="537">
        <f>Rollout!DU155</f>
        <v>0</v>
      </c>
      <c r="DV188" s="537">
        <f>Rollout!DV155</f>
        <v>0</v>
      </c>
      <c r="DW188" s="537">
        <f>Rollout!DW155</f>
        <v>0</v>
      </c>
      <c r="DX188" s="537">
        <f>Rollout!DX155</f>
        <v>0</v>
      </c>
      <c r="DY188" s="537">
        <f>Rollout!DY155</f>
        <v>0</v>
      </c>
      <c r="DZ188" s="537">
        <f>Rollout!DZ155</f>
        <v>0</v>
      </c>
      <c r="EA188" s="537">
        <f>Rollout!EA155</f>
        <v>0</v>
      </c>
      <c r="EB188" s="537">
        <f>Rollout!EB155</f>
        <v>0</v>
      </c>
      <c r="EC188" s="537">
        <f>Rollout!EC155</f>
        <v>0</v>
      </c>
      <c r="ED188" s="537">
        <f>Rollout!ED155</f>
        <v>0</v>
      </c>
      <c r="EE188" s="537">
        <f>Rollout!EE155</f>
        <v>0</v>
      </c>
      <c r="EF188" s="537">
        <f>Rollout!EF155</f>
        <v>0</v>
      </c>
      <c r="EG188" s="537">
        <f>Rollout!EG155</f>
        <v>0</v>
      </c>
      <c r="EH188" s="537">
        <f>Rollout!EH155</f>
        <v>0</v>
      </c>
    </row>
    <row r="189" spans="1:138" s="836" customFormat="1" ht="15" customHeight="1" outlineLevel="1" x14ac:dyDescent="0.35">
      <c r="E189" s="952" t="s">
        <v>718</v>
      </c>
      <c r="F189" s="952"/>
      <c r="G189" s="952" t="str">
        <f xml:space="preserve"> G$161</f>
        <v>INR Cr</v>
      </c>
      <c r="H189" s="1047"/>
      <c r="I189" s="1048"/>
      <c r="J189" s="621">
        <f t="shared" ref="J189:O189" si="170">J186+J187-J188</f>
        <v>0</v>
      </c>
      <c r="K189" s="621">
        <f t="shared" si="170"/>
        <v>0</v>
      </c>
      <c r="L189" s="621">
        <f t="shared" si="170"/>
        <v>0</v>
      </c>
      <c r="M189" s="621">
        <f t="shared" si="170"/>
        <v>0</v>
      </c>
      <c r="N189" s="621">
        <f>N186+N187-N188</f>
        <v>0</v>
      </c>
      <c r="O189" s="621">
        <f t="shared" si="170"/>
        <v>0</v>
      </c>
      <c r="P189" s="621">
        <f t="shared" ref="P189:BX189" si="171">P186+P187-P188</f>
        <v>0</v>
      </c>
      <c r="Q189" s="621">
        <f t="shared" si="171"/>
        <v>0</v>
      </c>
      <c r="R189" s="621">
        <f>R186+R187-R188</f>
        <v>0</v>
      </c>
      <c r="S189" s="621">
        <f>S186+S187-S188</f>
        <v>0</v>
      </c>
      <c r="T189" s="621">
        <f t="shared" si="171"/>
        <v>0</v>
      </c>
      <c r="U189" s="621">
        <f>U186+U187-U188</f>
        <v>0</v>
      </c>
      <c r="V189" s="621">
        <f t="shared" si="171"/>
        <v>0</v>
      </c>
      <c r="W189" s="621">
        <f t="shared" si="171"/>
        <v>0</v>
      </c>
      <c r="X189" s="621">
        <f t="shared" si="171"/>
        <v>0</v>
      </c>
      <c r="Y189" s="621">
        <f t="shared" si="171"/>
        <v>0</v>
      </c>
      <c r="Z189" s="621">
        <f t="shared" si="171"/>
        <v>0</v>
      </c>
      <c r="AA189" s="621">
        <f t="shared" si="171"/>
        <v>0</v>
      </c>
      <c r="AB189" s="621">
        <f t="shared" si="171"/>
        <v>0</v>
      </c>
      <c r="AC189" s="621">
        <f t="shared" si="171"/>
        <v>0</v>
      </c>
      <c r="AD189" s="621">
        <f t="shared" si="171"/>
        <v>0</v>
      </c>
      <c r="AE189" s="621">
        <f t="shared" si="171"/>
        <v>0</v>
      </c>
      <c r="AF189" s="621">
        <f t="shared" si="171"/>
        <v>0</v>
      </c>
      <c r="AG189" s="621">
        <f t="shared" si="171"/>
        <v>0</v>
      </c>
      <c r="AH189" s="621">
        <f t="shared" si="171"/>
        <v>0</v>
      </c>
      <c r="AI189" s="621">
        <f t="shared" si="171"/>
        <v>0</v>
      </c>
      <c r="AJ189" s="621">
        <f t="shared" si="171"/>
        <v>0</v>
      </c>
      <c r="AK189" s="621">
        <f t="shared" si="171"/>
        <v>0</v>
      </c>
      <c r="AL189" s="621">
        <f t="shared" si="171"/>
        <v>0</v>
      </c>
      <c r="AM189" s="621">
        <f t="shared" si="171"/>
        <v>0</v>
      </c>
      <c r="AN189" s="621">
        <f t="shared" si="171"/>
        <v>0</v>
      </c>
      <c r="AO189" s="621">
        <f t="shared" si="171"/>
        <v>0</v>
      </c>
      <c r="AP189" s="621">
        <f t="shared" si="171"/>
        <v>0</v>
      </c>
      <c r="AQ189" s="621">
        <f t="shared" si="171"/>
        <v>0</v>
      </c>
      <c r="AR189" s="621">
        <f t="shared" si="171"/>
        <v>0</v>
      </c>
      <c r="AS189" s="621">
        <f t="shared" si="171"/>
        <v>0</v>
      </c>
      <c r="AT189" s="621">
        <f t="shared" si="171"/>
        <v>0</v>
      </c>
      <c r="AU189" s="621">
        <f t="shared" si="171"/>
        <v>0</v>
      </c>
      <c r="AV189" s="621">
        <f t="shared" si="171"/>
        <v>0</v>
      </c>
      <c r="AW189" s="621">
        <f t="shared" si="171"/>
        <v>0</v>
      </c>
      <c r="AX189" s="621">
        <f t="shared" si="171"/>
        <v>0</v>
      </c>
      <c r="AY189" s="621">
        <f t="shared" si="171"/>
        <v>0</v>
      </c>
      <c r="AZ189" s="621">
        <f t="shared" si="171"/>
        <v>0</v>
      </c>
      <c r="BA189" s="621">
        <f t="shared" si="171"/>
        <v>0</v>
      </c>
      <c r="BB189" s="621">
        <f t="shared" si="171"/>
        <v>0</v>
      </c>
      <c r="BC189" s="621">
        <f t="shared" si="171"/>
        <v>0</v>
      </c>
      <c r="BD189" s="621">
        <f t="shared" si="171"/>
        <v>0</v>
      </c>
      <c r="BE189" s="621">
        <f t="shared" si="171"/>
        <v>0</v>
      </c>
      <c r="BF189" s="621">
        <f t="shared" si="171"/>
        <v>0</v>
      </c>
      <c r="BG189" s="621">
        <f t="shared" si="171"/>
        <v>0</v>
      </c>
      <c r="BH189" s="621">
        <f t="shared" si="171"/>
        <v>0</v>
      </c>
      <c r="BI189" s="621">
        <f t="shared" si="171"/>
        <v>0</v>
      </c>
      <c r="BJ189" s="621">
        <f t="shared" si="171"/>
        <v>0</v>
      </c>
      <c r="BK189" s="621">
        <f t="shared" si="171"/>
        <v>0</v>
      </c>
      <c r="BL189" s="621">
        <f t="shared" si="171"/>
        <v>0</v>
      </c>
      <c r="BM189" s="621">
        <f t="shared" si="171"/>
        <v>0</v>
      </c>
      <c r="BN189" s="621">
        <f t="shared" si="171"/>
        <v>0</v>
      </c>
      <c r="BO189" s="621">
        <f t="shared" si="171"/>
        <v>0</v>
      </c>
      <c r="BP189" s="621">
        <f t="shared" si="171"/>
        <v>0</v>
      </c>
      <c r="BQ189" s="621">
        <f t="shared" si="171"/>
        <v>0</v>
      </c>
      <c r="BR189" s="621">
        <f t="shared" si="171"/>
        <v>0</v>
      </c>
      <c r="BS189" s="621">
        <f t="shared" si="171"/>
        <v>0</v>
      </c>
      <c r="BT189" s="621">
        <f t="shared" si="171"/>
        <v>0</v>
      </c>
      <c r="BU189" s="621">
        <f t="shared" si="171"/>
        <v>0</v>
      </c>
      <c r="BV189" s="621">
        <f t="shared" si="171"/>
        <v>0</v>
      </c>
      <c r="BW189" s="621">
        <f t="shared" si="171"/>
        <v>0</v>
      </c>
      <c r="BX189" s="621">
        <f t="shared" si="171"/>
        <v>0</v>
      </c>
      <c r="BY189" s="621">
        <f t="shared" ref="BY189:EF189" si="172">BY186+BY187-BY188</f>
        <v>0</v>
      </c>
      <c r="BZ189" s="621">
        <f t="shared" si="172"/>
        <v>0</v>
      </c>
      <c r="CA189" s="621">
        <f t="shared" si="172"/>
        <v>0</v>
      </c>
      <c r="CB189" s="621">
        <f t="shared" si="172"/>
        <v>0</v>
      </c>
      <c r="CC189" s="621">
        <f t="shared" si="172"/>
        <v>0</v>
      </c>
      <c r="CD189" s="621">
        <f t="shared" si="172"/>
        <v>0</v>
      </c>
      <c r="CE189" s="621">
        <f t="shared" si="172"/>
        <v>0</v>
      </c>
      <c r="CF189" s="621">
        <f t="shared" si="172"/>
        <v>0</v>
      </c>
      <c r="CG189" s="621">
        <f t="shared" si="172"/>
        <v>0</v>
      </c>
      <c r="CH189" s="621">
        <f t="shared" si="172"/>
        <v>0</v>
      </c>
      <c r="CI189" s="621">
        <f t="shared" si="172"/>
        <v>0</v>
      </c>
      <c r="CJ189" s="621">
        <f t="shared" si="172"/>
        <v>0</v>
      </c>
      <c r="CK189" s="621">
        <f t="shared" si="172"/>
        <v>0</v>
      </c>
      <c r="CL189" s="621">
        <f t="shared" si="172"/>
        <v>0</v>
      </c>
      <c r="CM189" s="621">
        <f t="shared" si="172"/>
        <v>0</v>
      </c>
      <c r="CN189" s="621">
        <f t="shared" si="172"/>
        <v>0</v>
      </c>
      <c r="CO189" s="621">
        <f t="shared" si="172"/>
        <v>0</v>
      </c>
      <c r="CP189" s="621">
        <f t="shared" si="172"/>
        <v>0</v>
      </c>
      <c r="CQ189" s="621">
        <f t="shared" si="172"/>
        <v>0</v>
      </c>
      <c r="CR189" s="621">
        <f t="shared" si="172"/>
        <v>0</v>
      </c>
      <c r="CS189" s="621">
        <f t="shared" si="172"/>
        <v>0</v>
      </c>
      <c r="CT189" s="621">
        <f t="shared" si="172"/>
        <v>0</v>
      </c>
      <c r="CU189" s="621">
        <f t="shared" si="172"/>
        <v>0</v>
      </c>
      <c r="CV189" s="621">
        <f t="shared" si="172"/>
        <v>0</v>
      </c>
      <c r="CW189" s="621">
        <f t="shared" si="172"/>
        <v>0</v>
      </c>
      <c r="CX189" s="621">
        <f t="shared" si="172"/>
        <v>0</v>
      </c>
      <c r="CY189" s="621">
        <f t="shared" si="172"/>
        <v>0</v>
      </c>
      <c r="CZ189" s="621">
        <f t="shared" si="172"/>
        <v>0</v>
      </c>
      <c r="DA189" s="621">
        <f t="shared" si="172"/>
        <v>0</v>
      </c>
      <c r="DB189" s="621">
        <f t="shared" si="172"/>
        <v>0</v>
      </c>
      <c r="DC189" s="621">
        <f t="shared" si="172"/>
        <v>0</v>
      </c>
      <c r="DD189" s="621">
        <f t="shared" si="172"/>
        <v>0</v>
      </c>
      <c r="DE189" s="621">
        <f t="shared" si="172"/>
        <v>0</v>
      </c>
      <c r="DF189" s="621">
        <f t="shared" si="172"/>
        <v>0</v>
      </c>
      <c r="DG189" s="621">
        <f t="shared" si="172"/>
        <v>0</v>
      </c>
      <c r="DH189" s="621">
        <f t="shared" si="172"/>
        <v>0</v>
      </c>
      <c r="DI189" s="621">
        <f t="shared" si="172"/>
        <v>0</v>
      </c>
      <c r="DJ189" s="621">
        <f t="shared" si="172"/>
        <v>0</v>
      </c>
      <c r="DK189" s="621">
        <f t="shared" si="172"/>
        <v>0</v>
      </c>
      <c r="DL189" s="621">
        <f t="shared" si="172"/>
        <v>0</v>
      </c>
      <c r="DM189" s="621">
        <f t="shared" si="172"/>
        <v>0</v>
      </c>
      <c r="DN189" s="621">
        <f t="shared" si="172"/>
        <v>0</v>
      </c>
      <c r="DO189" s="621">
        <f t="shared" si="172"/>
        <v>0</v>
      </c>
      <c r="DP189" s="621">
        <f t="shared" si="172"/>
        <v>0</v>
      </c>
      <c r="DQ189" s="621">
        <f t="shared" si="172"/>
        <v>0</v>
      </c>
      <c r="DR189" s="621">
        <f t="shared" si="172"/>
        <v>0</v>
      </c>
      <c r="DS189" s="621">
        <f t="shared" si="172"/>
        <v>0</v>
      </c>
      <c r="DT189" s="621">
        <f t="shared" si="172"/>
        <v>0</v>
      </c>
      <c r="DU189" s="621">
        <f t="shared" si="172"/>
        <v>0</v>
      </c>
      <c r="DV189" s="621">
        <f t="shared" si="172"/>
        <v>0</v>
      </c>
      <c r="DW189" s="621">
        <f t="shared" si="172"/>
        <v>0</v>
      </c>
      <c r="DX189" s="621">
        <f t="shared" si="172"/>
        <v>0</v>
      </c>
      <c r="DY189" s="621">
        <f t="shared" si="172"/>
        <v>0</v>
      </c>
      <c r="DZ189" s="621">
        <f t="shared" si="172"/>
        <v>0</v>
      </c>
      <c r="EA189" s="621">
        <f t="shared" si="172"/>
        <v>0</v>
      </c>
      <c r="EB189" s="621">
        <f t="shared" si="172"/>
        <v>0</v>
      </c>
      <c r="EC189" s="621">
        <f t="shared" si="172"/>
        <v>0</v>
      </c>
      <c r="ED189" s="621">
        <f t="shared" si="172"/>
        <v>0</v>
      </c>
      <c r="EE189" s="621">
        <f t="shared" si="172"/>
        <v>0</v>
      </c>
      <c r="EF189" s="621">
        <f t="shared" si="172"/>
        <v>0</v>
      </c>
      <c r="EG189" s="621">
        <f>EG186+EG187-EG188</f>
        <v>0</v>
      </c>
      <c r="EH189" s="621">
        <f>EH186+EH187-EH188</f>
        <v>0</v>
      </c>
    </row>
    <row r="190" spans="1:138" s="836" customFormat="1" ht="15" customHeight="1" outlineLevel="1" x14ac:dyDescent="0.35">
      <c r="G190" s="840"/>
      <c r="H190" s="875"/>
      <c r="I190" s="875"/>
      <c r="J190" s="537"/>
      <c r="K190" s="537"/>
      <c r="L190" s="537"/>
      <c r="M190" s="537"/>
      <c r="N190" s="537"/>
      <c r="O190" s="537"/>
      <c r="P190" s="537"/>
      <c r="Q190" s="537"/>
      <c r="R190" s="537"/>
      <c r="S190" s="537"/>
      <c r="T190" s="537"/>
      <c r="U190" s="537"/>
      <c r="V190" s="537"/>
      <c r="W190" s="537"/>
      <c r="X190" s="537"/>
      <c r="Y190" s="537"/>
      <c r="Z190" s="537"/>
      <c r="AA190" s="537"/>
      <c r="AB190" s="537"/>
      <c r="AC190" s="537"/>
      <c r="AD190" s="537"/>
      <c r="AE190" s="537"/>
      <c r="AF190" s="537"/>
      <c r="AG190" s="537"/>
      <c r="AH190" s="537"/>
      <c r="AI190" s="537"/>
      <c r="AJ190" s="537"/>
      <c r="AK190" s="537"/>
      <c r="AL190" s="537"/>
      <c r="AM190" s="537"/>
      <c r="AN190" s="537"/>
      <c r="AO190" s="537"/>
      <c r="AP190" s="537"/>
      <c r="AQ190" s="537"/>
      <c r="AR190" s="537"/>
      <c r="AS190" s="537"/>
      <c r="AT190" s="537"/>
      <c r="AU190" s="537"/>
      <c r="AV190" s="537"/>
      <c r="AW190" s="537"/>
      <c r="AX190" s="537"/>
      <c r="AY190" s="537"/>
      <c r="AZ190" s="537"/>
      <c r="BA190" s="537"/>
      <c r="BB190" s="537"/>
      <c r="BC190" s="537"/>
      <c r="BD190" s="537"/>
      <c r="BE190" s="537"/>
      <c r="BF190" s="537"/>
      <c r="BG190" s="537"/>
      <c r="BH190" s="537"/>
      <c r="BI190" s="537"/>
      <c r="BJ190" s="537"/>
      <c r="BK190" s="537"/>
      <c r="BL190" s="537"/>
      <c r="BM190" s="537"/>
      <c r="BN190" s="537"/>
      <c r="BO190" s="537"/>
      <c r="BP190" s="537"/>
      <c r="BQ190" s="537"/>
      <c r="BR190" s="537"/>
      <c r="BS190" s="537"/>
      <c r="BT190" s="537"/>
      <c r="BU190" s="537"/>
      <c r="BV190" s="537"/>
      <c r="BW190" s="537"/>
      <c r="BX190" s="537"/>
      <c r="BY190" s="537"/>
      <c r="BZ190" s="537"/>
      <c r="CA190" s="537"/>
      <c r="CB190" s="537"/>
      <c r="CC190" s="537"/>
      <c r="CD190" s="537"/>
      <c r="CE190" s="537"/>
      <c r="CF190" s="537"/>
      <c r="CG190" s="537"/>
      <c r="CH190" s="537"/>
      <c r="CI190" s="537"/>
      <c r="CJ190" s="537"/>
      <c r="CK190" s="537"/>
      <c r="CL190" s="537"/>
      <c r="CM190" s="537"/>
      <c r="CN190" s="537"/>
      <c r="CO190" s="537"/>
      <c r="CP190" s="537"/>
      <c r="CQ190" s="537"/>
      <c r="CR190" s="537"/>
      <c r="CS190" s="537"/>
      <c r="CT190" s="537"/>
      <c r="CU190" s="537"/>
      <c r="CV190" s="537"/>
      <c r="CW190" s="537"/>
      <c r="CX190" s="537"/>
      <c r="CY190" s="537"/>
      <c r="CZ190" s="537"/>
      <c r="DA190" s="537"/>
      <c r="DB190" s="537"/>
      <c r="DC190" s="537"/>
      <c r="DD190" s="537"/>
      <c r="DE190" s="537"/>
      <c r="DF190" s="537"/>
      <c r="DG190" s="537"/>
      <c r="DH190" s="537"/>
      <c r="DI190" s="537"/>
      <c r="DJ190" s="537"/>
      <c r="DK190" s="537"/>
      <c r="DL190" s="537"/>
      <c r="DM190" s="537"/>
      <c r="DN190" s="537"/>
      <c r="DO190" s="537"/>
      <c r="DP190" s="537"/>
      <c r="DQ190" s="537"/>
      <c r="DR190" s="537"/>
      <c r="DS190" s="537"/>
      <c r="DT190" s="537"/>
      <c r="DU190" s="537"/>
      <c r="DV190" s="537"/>
      <c r="DW190" s="537"/>
      <c r="DX190" s="537"/>
      <c r="DY190" s="537"/>
      <c r="DZ190" s="537"/>
      <c r="EA190" s="537"/>
      <c r="EB190" s="537"/>
      <c r="EC190" s="537"/>
      <c r="ED190" s="537"/>
      <c r="EE190" s="537"/>
      <c r="EF190" s="537"/>
      <c r="EG190" s="537"/>
      <c r="EH190" s="537"/>
    </row>
    <row r="191" spans="1:138" s="836" customFormat="1" ht="15" customHeight="1" outlineLevel="1" x14ac:dyDescent="0.35">
      <c r="B191" s="20" t="s">
        <v>574</v>
      </c>
      <c r="G191" s="840"/>
      <c r="H191" s="1019"/>
      <c r="I191" s="1019"/>
      <c r="J191" s="1019"/>
      <c r="K191" s="1019"/>
      <c r="L191" s="1019"/>
      <c r="M191" s="1019"/>
      <c r="N191" s="1019"/>
      <c r="O191" s="1019"/>
      <c r="P191" s="1019"/>
      <c r="Q191" s="1019"/>
      <c r="R191" s="1019"/>
      <c r="S191" s="1019"/>
      <c r="T191" s="1019"/>
      <c r="U191" s="1019"/>
      <c r="V191" s="1019"/>
      <c r="W191" s="1019"/>
      <c r="X191" s="1019"/>
      <c r="Y191" s="1019"/>
      <c r="Z191" s="1019"/>
      <c r="AA191" s="1019"/>
      <c r="AB191" s="1019"/>
      <c r="AC191" s="1019"/>
      <c r="AD191" s="1019"/>
      <c r="AE191" s="1019"/>
      <c r="AF191" s="1019"/>
      <c r="AG191" s="1019"/>
      <c r="AH191" s="1019"/>
      <c r="AI191" s="1019"/>
      <c r="AJ191" s="1019"/>
      <c r="AK191" s="1019"/>
      <c r="AL191" s="1019"/>
      <c r="AM191" s="1019"/>
      <c r="AN191" s="1019"/>
      <c r="AO191" s="1019"/>
      <c r="AP191" s="1019"/>
      <c r="AQ191" s="1019"/>
      <c r="AR191" s="1019"/>
      <c r="AS191" s="1019"/>
      <c r="AT191" s="1019"/>
      <c r="AU191" s="1019"/>
      <c r="AV191" s="1019"/>
      <c r="AW191" s="1019"/>
      <c r="AX191" s="1019"/>
      <c r="AY191" s="1019"/>
      <c r="AZ191" s="1019"/>
      <c r="BA191" s="1019"/>
      <c r="BB191" s="1019"/>
      <c r="BC191" s="1019"/>
      <c r="BD191" s="1019"/>
      <c r="BE191" s="1019"/>
      <c r="BF191" s="1019"/>
      <c r="BG191" s="1019"/>
      <c r="BH191" s="1019"/>
      <c r="BI191" s="1019"/>
      <c r="BJ191" s="1019"/>
      <c r="BK191" s="1019"/>
      <c r="BL191" s="1019"/>
      <c r="BM191" s="1019"/>
      <c r="BN191" s="1019"/>
      <c r="BO191" s="1019"/>
      <c r="BP191" s="1019"/>
      <c r="BQ191" s="1019"/>
      <c r="BR191" s="1019"/>
      <c r="BS191" s="1019"/>
      <c r="BT191" s="1019"/>
      <c r="BU191" s="1019"/>
      <c r="BV191" s="1019"/>
      <c r="BW191" s="1019"/>
      <c r="BX191" s="1019"/>
      <c r="BY191" s="1019"/>
      <c r="BZ191" s="1019"/>
      <c r="CA191" s="1019"/>
      <c r="CB191" s="1019"/>
      <c r="CC191" s="1019"/>
      <c r="CD191" s="1019"/>
      <c r="CE191" s="1019"/>
      <c r="CF191" s="1019"/>
      <c r="CG191" s="1019"/>
      <c r="CH191" s="1019"/>
      <c r="CI191" s="1019"/>
      <c r="CJ191" s="1019"/>
      <c r="CK191" s="1019"/>
      <c r="CL191" s="1019"/>
      <c r="CM191" s="1019"/>
      <c r="CN191" s="1019"/>
      <c r="CO191" s="1019"/>
      <c r="CP191" s="1019"/>
      <c r="CQ191" s="1019"/>
      <c r="CR191" s="1019"/>
      <c r="CS191" s="1019"/>
      <c r="CT191" s="1019"/>
      <c r="CU191" s="1019"/>
      <c r="CV191" s="1019"/>
      <c r="CW191" s="1019"/>
      <c r="CX191" s="1019"/>
      <c r="CY191" s="1019"/>
      <c r="CZ191" s="1019"/>
      <c r="DA191" s="1019"/>
      <c r="DB191" s="1019"/>
      <c r="DC191" s="1019"/>
      <c r="DD191" s="1019"/>
      <c r="DE191" s="1019"/>
      <c r="DF191" s="1019"/>
      <c r="DG191" s="1019"/>
      <c r="DH191" s="1019"/>
      <c r="DI191" s="1019"/>
      <c r="DJ191" s="1019"/>
      <c r="DK191" s="1019"/>
      <c r="DL191" s="1019"/>
      <c r="DM191" s="1019"/>
      <c r="DN191" s="1019"/>
      <c r="DO191" s="1019"/>
      <c r="DP191" s="1019"/>
      <c r="DQ191" s="1019"/>
      <c r="DR191" s="1019"/>
      <c r="DS191" s="1019"/>
      <c r="DT191" s="1019"/>
      <c r="DU191" s="1019"/>
      <c r="DV191" s="1019"/>
      <c r="DW191" s="1019"/>
      <c r="DX191" s="1019"/>
      <c r="DY191" s="1019"/>
      <c r="DZ191" s="1019"/>
      <c r="EA191" s="1019"/>
      <c r="EB191" s="1019"/>
      <c r="EC191" s="1019"/>
      <c r="ED191" s="1019"/>
      <c r="EE191" s="1019"/>
      <c r="EF191" s="1019"/>
      <c r="EG191" s="1019"/>
      <c r="EH191" s="1019"/>
    </row>
    <row r="192" spans="1:138" s="951" customFormat="1" ht="15" customHeight="1" outlineLevel="1" x14ac:dyDescent="0.35">
      <c r="E192" s="1045" t="s">
        <v>538</v>
      </c>
      <c r="F192" s="1045"/>
      <c r="G192" s="1051" t="s">
        <v>330</v>
      </c>
      <c r="H192" s="1045"/>
      <c r="I192" s="1045"/>
      <c r="J192" s="1045">
        <f>I195</f>
        <v>0</v>
      </c>
      <c r="K192" s="1045">
        <f t="shared" ref="K192:AO192" si="173">J195</f>
        <v>0</v>
      </c>
      <c r="L192" s="1045">
        <f t="shared" si="173"/>
        <v>0</v>
      </c>
      <c r="M192" s="1045">
        <f t="shared" si="173"/>
        <v>0</v>
      </c>
      <c r="N192" s="1045">
        <f t="shared" si="173"/>
        <v>0</v>
      </c>
      <c r="O192" s="1045">
        <f t="shared" si="173"/>
        <v>0</v>
      </c>
      <c r="P192" s="1045">
        <f t="shared" si="173"/>
        <v>0</v>
      </c>
      <c r="Q192" s="1045">
        <f t="shared" si="173"/>
        <v>0</v>
      </c>
      <c r="R192" s="1045">
        <f t="shared" si="173"/>
        <v>0</v>
      </c>
      <c r="S192" s="1045">
        <f t="shared" si="173"/>
        <v>0</v>
      </c>
      <c r="T192" s="1045">
        <f t="shared" si="173"/>
        <v>0</v>
      </c>
      <c r="U192" s="1045">
        <f t="shared" si="173"/>
        <v>0</v>
      </c>
      <c r="V192" s="1045">
        <f t="shared" si="173"/>
        <v>0</v>
      </c>
      <c r="W192" s="1045">
        <f t="shared" si="173"/>
        <v>0</v>
      </c>
      <c r="X192" s="1045">
        <f t="shared" si="173"/>
        <v>0</v>
      </c>
      <c r="Y192" s="1045">
        <f t="shared" si="173"/>
        <v>0</v>
      </c>
      <c r="Z192" s="1045">
        <f t="shared" si="173"/>
        <v>0</v>
      </c>
      <c r="AA192" s="1045">
        <f t="shared" si="173"/>
        <v>0</v>
      </c>
      <c r="AB192" s="1045">
        <f t="shared" si="173"/>
        <v>0</v>
      </c>
      <c r="AC192" s="1045">
        <f t="shared" si="173"/>
        <v>0</v>
      </c>
      <c r="AD192" s="1045">
        <f t="shared" si="173"/>
        <v>0</v>
      </c>
      <c r="AE192" s="1045">
        <f t="shared" si="173"/>
        <v>0</v>
      </c>
      <c r="AF192" s="1045">
        <f t="shared" si="173"/>
        <v>0</v>
      </c>
      <c r="AG192" s="1045">
        <f t="shared" si="173"/>
        <v>0</v>
      </c>
      <c r="AH192" s="1045">
        <f t="shared" si="173"/>
        <v>0</v>
      </c>
      <c r="AI192" s="1045">
        <f t="shared" si="173"/>
        <v>0</v>
      </c>
      <c r="AJ192" s="1045">
        <f t="shared" si="173"/>
        <v>0</v>
      </c>
      <c r="AK192" s="1045">
        <f t="shared" si="173"/>
        <v>0</v>
      </c>
      <c r="AL192" s="1045">
        <f t="shared" si="173"/>
        <v>0</v>
      </c>
      <c r="AM192" s="1045">
        <f t="shared" si="173"/>
        <v>0</v>
      </c>
      <c r="AN192" s="1045">
        <f t="shared" si="173"/>
        <v>0</v>
      </c>
      <c r="AO192" s="1045">
        <f t="shared" si="173"/>
        <v>0</v>
      </c>
      <c r="AP192" s="1045">
        <f t="shared" ref="AP192:BU192" si="174">AO195</f>
        <v>0</v>
      </c>
      <c r="AQ192" s="1045">
        <f t="shared" si="174"/>
        <v>0</v>
      </c>
      <c r="AR192" s="1045">
        <f t="shared" si="174"/>
        <v>0</v>
      </c>
      <c r="AS192" s="1045">
        <f t="shared" si="174"/>
        <v>0</v>
      </c>
      <c r="AT192" s="1045">
        <f t="shared" si="174"/>
        <v>0</v>
      </c>
      <c r="AU192" s="1045">
        <f t="shared" si="174"/>
        <v>0</v>
      </c>
      <c r="AV192" s="1045">
        <f t="shared" si="174"/>
        <v>0</v>
      </c>
      <c r="AW192" s="1045">
        <f t="shared" si="174"/>
        <v>0</v>
      </c>
      <c r="AX192" s="1045">
        <f t="shared" si="174"/>
        <v>0</v>
      </c>
      <c r="AY192" s="1045">
        <f t="shared" si="174"/>
        <v>0</v>
      </c>
      <c r="AZ192" s="1045">
        <f t="shared" si="174"/>
        <v>0</v>
      </c>
      <c r="BA192" s="1045">
        <f t="shared" si="174"/>
        <v>0</v>
      </c>
      <c r="BB192" s="1045">
        <f t="shared" si="174"/>
        <v>0</v>
      </c>
      <c r="BC192" s="1045">
        <f t="shared" si="174"/>
        <v>0</v>
      </c>
      <c r="BD192" s="1045">
        <f t="shared" si="174"/>
        <v>0</v>
      </c>
      <c r="BE192" s="1045">
        <f t="shared" si="174"/>
        <v>0</v>
      </c>
      <c r="BF192" s="1045">
        <f t="shared" si="174"/>
        <v>0</v>
      </c>
      <c r="BG192" s="1045">
        <f t="shared" si="174"/>
        <v>0</v>
      </c>
      <c r="BH192" s="1045">
        <f t="shared" si="174"/>
        <v>0</v>
      </c>
      <c r="BI192" s="1045">
        <f t="shared" si="174"/>
        <v>0</v>
      </c>
      <c r="BJ192" s="1045">
        <f t="shared" si="174"/>
        <v>0</v>
      </c>
      <c r="BK192" s="1045">
        <f t="shared" si="174"/>
        <v>0</v>
      </c>
      <c r="BL192" s="1045">
        <f t="shared" si="174"/>
        <v>0</v>
      </c>
      <c r="BM192" s="1045">
        <f t="shared" si="174"/>
        <v>0</v>
      </c>
      <c r="BN192" s="1045">
        <f t="shared" si="174"/>
        <v>0</v>
      </c>
      <c r="BO192" s="1045">
        <f t="shared" si="174"/>
        <v>0</v>
      </c>
      <c r="BP192" s="1045">
        <f t="shared" si="174"/>
        <v>0</v>
      </c>
      <c r="BQ192" s="1045">
        <f t="shared" si="174"/>
        <v>0</v>
      </c>
      <c r="BR192" s="1045">
        <f t="shared" si="174"/>
        <v>0</v>
      </c>
      <c r="BS192" s="1045">
        <f t="shared" si="174"/>
        <v>0</v>
      </c>
      <c r="BT192" s="1045">
        <f t="shared" si="174"/>
        <v>0</v>
      </c>
      <c r="BU192" s="1045">
        <f t="shared" si="174"/>
        <v>0</v>
      </c>
      <c r="BV192" s="1045">
        <f t="shared" ref="BV192:DA192" si="175">BU195</f>
        <v>0</v>
      </c>
      <c r="BW192" s="1045">
        <f t="shared" si="175"/>
        <v>0</v>
      </c>
      <c r="BX192" s="1045">
        <f t="shared" si="175"/>
        <v>0</v>
      </c>
      <c r="BY192" s="1045">
        <f t="shared" si="175"/>
        <v>0</v>
      </c>
      <c r="BZ192" s="1045">
        <f t="shared" si="175"/>
        <v>0</v>
      </c>
      <c r="CA192" s="1045">
        <f t="shared" si="175"/>
        <v>0</v>
      </c>
      <c r="CB192" s="1045">
        <f t="shared" si="175"/>
        <v>0</v>
      </c>
      <c r="CC192" s="1045">
        <f t="shared" si="175"/>
        <v>0</v>
      </c>
      <c r="CD192" s="1045">
        <f t="shared" si="175"/>
        <v>0</v>
      </c>
      <c r="CE192" s="1045">
        <f t="shared" si="175"/>
        <v>0</v>
      </c>
      <c r="CF192" s="1045">
        <f t="shared" si="175"/>
        <v>0</v>
      </c>
      <c r="CG192" s="1045">
        <f t="shared" si="175"/>
        <v>0</v>
      </c>
      <c r="CH192" s="1045">
        <f t="shared" si="175"/>
        <v>0</v>
      </c>
      <c r="CI192" s="1045">
        <f t="shared" si="175"/>
        <v>0</v>
      </c>
      <c r="CJ192" s="1045">
        <f t="shared" si="175"/>
        <v>0</v>
      </c>
      <c r="CK192" s="1045">
        <f t="shared" si="175"/>
        <v>0</v>
      </c>
      <c r="CL192" s="1045">
        <f t="shared" si="175"/>
        <v>0</v>
      </c>
      <c r="CM192" s="1045">
        <f t="shared" si="175"/>
        <v>0</v>
      </c>
      <c r="CN192" s="1045">
        <f t="shared" si="175"/>
        <v>0</v>
      </c>
      <c r="CO192" s="1045">
        <f t="shared" si="175"/>
        <v>0</v>
      </c>
      <c r="CP192" s="1045">
        <f t="shared" si="175"/>
        <v>0</v>
      </c>
      <c r="CQ192" s="1045">
        <f t="shared" si="175"/>
        <v>0</v>
      </c>
      <c r="CR192" s="1045">
        <f t="shared" si="175"/>
        <v>0</v>
      </c>
      <c r="CS192" s="1045">
        <f t="shared" si="175"/>
        <v>0</v>
      </c>
      <c r="CT192" s="1045">
        <f t="shared" si="175"/>
        <v>0</v>
      </c>
      <c r="CU192" s="1045">
        <f t="shared" si="175"/>
        <v>0</v>
      </c>
      <c r="CV192" s="1045">
        <f t="shared" si="175"/>
        <v>0</v>
      </c>
      <c r="CW192" s="1045">
        <f t="shared" si="175"/>
        <v>0</v>
      </c>
      <c r="CX192" s="1045">
        <f t="shared" si="175"/>
        <v>0</v>
      </c>
      <c r="CY192" s="1045">
        <f t="shared" si="175"/>
        <v>0</v>
      </c>
      <c r="CZ192" s="1045">
        <f t="shared" si="175"/>
        <v>0</v>
      </c>
      <c r="DA192" s="1045">
        <f t="shared" si="175"/>
        <v>0</v>
      </c>
      <c r="DB192" s="1045">
        <f t="shared" ref="DB192:EH192" si="176">DA195</f>
        <v>0</v>
      </c>
      <c r="DC192" s="1045">
        <f t="shared" si="176"/>
        <v>0</v>
      </c>
      <c r="DD192" s="1045">
        <f t="shared" si="176"/>
        <v>0</v>
      </c>
      <c r="DE192" s="1045">
        <f t="shared" si="176"/>
        <v>0</v>
      </c>
      <c r="DF192" s="1045">
        <f t="shared" si="176"/>
        <v>0</v>
      </c>
      <c r="DG192" s="1045">
        <f t="shared" si="176"/>
        <v>0</v>
      </c>
      <c r="DH192" s="1045">
        <f t="shared" si="176"/>
        <v>0</v>
      </c>
      <c r="DI192" s="1045">
        <f t="shared" si="176"/>
        <v>0</v>
      </c>
      <c r="DJ192" s="1045">
        <f t="shared" si="176"/>
        <v>0</v>
      </c>
      <c r="DK192" s="1045">
        <f t="shared" si="176"/>
        <v>0</v>
      </c>
      <c r="DL192" s="1045">
        <f t="shared" si="176"/>
        <v>0</v>
      </c>
      <c r="DM192" s="1045">
        <f t="shared" si="176"/>
        <v>0</v>
      </c>
      <c r="DN192" s="1045">
        <f t="shared" si="176"/>
        <v>0</v>
      </c>
      <c r="DO192" s="1045">
        <f t="shared" si="176"/>
        <v>0</v>
      </c>
      <c r="DP192" s="1045">
        <f t="shared" si="176"/>
        <v>0</v>
      </c>
      <c r="DQ192" s="1045">
        <f t="shared" si="176"/>
        <v>0</v>
      </c>
      <c r="DR192" s="1045">
        <f t="shared" si="176"/>
        <v>0</v>
      </c>
      <c r="DS192" s="1045">
        <f t="shared" si="176"/>
        <v>0</v>
      </c>
      <c r="DT192" s="1045">
        <f t="shared" si="176"/>
        <v>0</v>
      </c>
      <c r="DU192" s="1045">
        <f t="shared" si="176"/>
        <v>0</v>
      </c>
      <c r="DV192" s="1045">
        <f t="shared" si="176"/>
        <v>0</v>
      </c>
      <c r="DW192" s="1045">
        <f t="shared" si="176"/>
        <v>0</v>
      </c>
      <c r="DX192" s="1045">
        <f t="shared" si="176"/>
        <v>0</v>
      </c>
      <c r="DY192" s="1045">
        <f t="shared" si="176"/>
        <v>0</v>
      </c>
      <c r="DZ192" s="1045">
        <f t="shared" si="176"/>
        <v>0</v>
      </c>
      <c r="EA192" s="1045">
        <f t="shared" si="176"/>
        <v>0</v>
      </c>
      <c r="EB192" s="1045">
        <f t="shared" si="176"/>
        <v>0</v>
      </c>
      <c r="EC192" s="1045">
        <f t="shared" si="176"/>
        <v>0</v>
      </c>
      <c r="ED192" s="1045">
        <f t="shared" si="176"/>
        <v>0</v>
      </c>
      <c r="EE192" s="1045">
        <f t="shared" si="176"/>
        <v>0</v>
      </c>
      <c r="EF192" s="1045">
        <f t="shared" si="176"/>
        <v>0</v>
      </c>
      <c r="EG192" s="1045">
        <f t="shared" si="176"/>
        <v>0</v>
      </c>
      <c r="EH192" s="1045">
        <f t="shared" si="176"/>
        <v>0</v>
      </c>
    </row>
    <row r="193" spans="2:138" s="951" customFormat="1" ht="15" customHeight="1" outlineLevel="1" x14ac:dyDescent="0.35">
      <c r="E193" s="537" t="str">
        <f t="shared" ref="E193:J193" si="177" xml:space="preserve"> E$135</f>
        <v>Total Opex ( excl GST )</v>
      </c>
      <c r="F193" s="537">
        <f t="shared" si="177"/>
        <v>0</v>
      </c>
      <c r="G193" s="537" t="str">
        <f t="shared" si="177"/>
        <v>INR Cr</v>
      </c>
      <c r="H193" s="537">
        <f t="shared" si="177"/>
        <v>757.55792923404806</v>
      </c>
      <c r="I193" s="537">
        <f t="shared" si="177"/>
        <v>0</v>
      </c>
      <c r="J193" s="537">
        <f t="shared" si="177"/>
        <v>0</v>
      </c>
      <c r="K193" s="537">
        <f t="shared" ref="K193:BV193" si="178" xml:space="preserve"> K$135</f>
        <v>0</v>
      </c>
      <c r="L193" s="537">
        <f t="shared" si="178"/>
        <v>0</v>
      </c>
      <c r="M193" s="537">
        <f t="shared" si="178"/>
        <v>0</v>
      </c>
      <c r="N193" s="537">
        <f t="shared" si="178"/>
        <v>0</v>
      </c>
      <c r="O193" s="537">
        <f t="shared" si="178"/>
        <v>1.577547E-2</v>
      </c>
      <c r="P193" s="537">
        <f t="shared" si="178"/>
        <v>2.5534676759999999</v>
      </c>
      <c r="Q193" s="537">
        <f t="shared" si="178"/>
        <v>3.7415090229999999</v>
      </c>
      <c r="R193" s="537">
        <f t="shared" si="178"/>
        <v>6.8387591713999996</v>
      </c>
      <c r="S193" s="537">
        <f t="shared" si="178"/>
        <v>7.5836273529316678</v>
      </c>
      <c r="T193" s="537">
        <f t="shared" si="178"/>
        <v>7.7161665411676683</v>
      </c>
      <c r="U193" s="537">
        <f t="shared" si="178"/>
        <v>7.865697933023668</v>
      </c>
      <c r="V193" s="537">
        <f t="shared" si="178"/>
        <v>9.3870093248796689</v>
      </c>
      <c r="W193" s="537">
        <f t="shared" si="178"/>
        <v>11.045498716735668</v>
      </c>
      <c r="X193" s="537">
        <f t="shared" si="178"/>
        <v>12.943739515831668</v>
      </c>
      <c r="Y193" s="537">
        <f t="shared" si="178"/>
        <v>14.742185162891667</v>
      </c>
      <c r="Z193" s="537">
        <f t="shared" si="178"/>
        <v>16.857467319001671</v>
      </c>
      <c r="AA193" s="537">
        <f t="shared" si="178"/>
        <v>18.05782714243767</v>
      </c>
      <c r="AB193" s="537">
        <f t="shared" si="178"/>
        <v>14.078818717647668</v>
      </c>
      <c r="AC193" s="537">
        <f t="shared" si="178"/>
        <v>14.449403385616609</v>
      </c>
      <c r="AD193" s="537">
        <f t="shared" si="178"/>
        <v>14.712782541726609</v>
      </c>
      <c r="AE193" s="537">
        <f t="shared" si="178"/>
        <v>14.976161697836609</v>
      </c>
      <c r="AF193" s="537">
        <f t="shared" si="178"/>
        <v>15.239540853946609</v>
      </c>
      <c r="AG193" s="537">
        <f t="shared" si="178"/>
        <v>15.502920010056609</v>
      </c>
      <c r="AH193" s="537">
        <f t="shared" si="178"/>
        <v>15.766299166166609</v>
      </c>
      <c r="AI193" s="537">
        <f t="shared" si="178"/>
        <v>16.029678322276609</v>
      </c>
      <c r="AJ193" s="537">
        <f t="shared" si="178"/>
        <v>15.433157185386609</v>
      </c>
      <c r="AK193" s="537">
        <f t="shared" si="178"/>
        <v>5.9251416344966108</v>
      </c>
      <c r="AL193" s="537">
        <f t="shared" si="178"/>
        <v>5.8368995463320541</v>
      </c>
      <c r="AM193" s="537">
        <f t="shared" si="178"/>
        <v>5.8368995463320541</v>
      </c>
      <c r="AN193" s="537">
        <f t="shared" si="178"/>
        <v>5.8368995463320541</v>
      </c>
      <c r="AO193" s="537">
        <f t="shared" si="178"/>
        <v>5.8368995463320541</v>
      </c>
      <c r="AP193" s="537">
        <f t="shared" si="178"/>
        <v>5.8368995463320541</v>
      </c>
      <c r="AQ193" s="537">
        <f t="shared" si="178"/>
        <v>5.8368995463320541</v>
      </c>
      <c r="AR193" s="537">
        <f t="shared" si="178"/>
        <v>5.8368995463320541</v>
      </c>
      <c r="AS193" s="537">
        <f t="shared" si="178"/>
        <v>5.8368995463320541</v>
      </c>
      <c r="AT193" s="537">
        <f t="shared" si="178"/>
        <v>5.8368995463320541</v>
      </c>
      <c r="AU193" s="537">
        <f t="shared" si="178"/>
        <v>5.8368995463320541</v>
      </c>
      <c r="AV193" s="537">
        <f t="shared" si="178"/>
        <v>5.8368995463320541</v>
      </c>
      <c r="AW193" s="537">
        <f t="shared" si="178"/>
        <v>5.8368995463320541</v>
      </c>
      <c r="AX193" s="537">
        <f t="shared" si="178"/>
        <v>5.8368995463320541</v>
      </c>
      <c r="AY193" s="537">
        <f t="shared" si="178"/>
        <v>5.8368995463320541</v>
      </c>
      <c r="AZ193" s="537">
        <f t="shared" si="178"/>
        <v>5.8368995463320541</v>
      </c>
      <c r="BA193" s="537">
        <f t="shared" si="178"/>
        <v>5.8368995463320541</v>
      </c>
      <c r="BB193" s="537">
        <f t="shared" si="178"/>
        <v>5.8368995463320541</v>
      </c>
      <c r="BC193" s="537">
        <f t="shared" si="178"/>
        <v>5.8368995463320541</v>
      </c>
      <c r="BD193" s="537">
        <f t="shared" si="178"/>
        <v>5.8368995463320541</v>
      </c>
      <c r="BE193" s="537">
        <f t="shared" si="178"/>
        <v>5.8368995463320541</v>
      </c>
      <c r="BF193" s="537">
        <f t="shared" si="178"/>
        <v>5.8368995463320541</v>
      </c>
      <c r="BG193" s="537">
        <f t="shared" si="178"/>
        <v>5.8368995463320541</v>
      </c>
      <c r="BH193" s="537">
        <f t="shared" si="178"/>
        <v>5.8368995463320541</v>
      </c>
      <c r="BI193" s="537">
        <f t="shared" si="178"/>
        <v>5.8368995463320541</v>
      </c>
      <c r="BJ193" s="537">
        <f t="shared" si="178"/>
        <v>5.8368995463320541</v>
      </c>
      <c r="BK193" s="537">
        <f t="shared" si="178"/>
        <v>5.8368995463320541</v>
      </c>
      <c r="BL193" s="537">
        <f t="shared" si="178"/>
        <v>5.8368995463320541</v>
      </c>
      <c r="BM193" s="537">
        <f t="shared" si="178"/>
        <v>5.8368995463320541</v>
      </c>
      <c r="BN193" s="537">
        <f t="shared" si="178"/>
        <v>5.8368995463320541</v>
      </c>
      <c r="BO193" s="537">
        <f t="shared" si="178"/>
        <v>5.8368995463320541</v>
      </c>
      <c r="BP193" s="537">
        <f t="shared" si="178"/>
        <v>5.8368995463320541</v>
      </c>
      <c r="BQ193" s="537">
        <f t="shared" si="178"/>
        <v>5.8368995463320541</v>
      </c>
      <c r="BR193" s="537">
        <f t="shared" si="178"/>
        <v>5.8368995463320541</v>
      </c>
      <c r="BS193" s="537">
        <f t="shared" si="178"/>
        <v>5.8368995463320541</v>
      </c>
      <c r="BT193" s="537">
        <f t="shared" si="178"/>
        <v>5.8368995463320541</v>
      </c>
      <c r="BU193" s="537">
        <f t="shared" si="178"/>
        <v>5.8368995463320541</v>
      </c>
      <c r="BV193" s="537">
        <f t="shared" si="178"/>
        <v>5.8368995463320541</v>
      </c>
      <c r="BW193" s="537">
        <f t="shared" ref="BW193:EH193" si="179" xml:space="preserve"> BW$135</f>
        <v>5.8368995463320541</v>
      </c>
      <c r="BX193" s="537">
        <f t="shared" si="179"/>
        <v>5.8368995463320541</v>
      </c>
      <c r="BY193" s="537">
        <f t="shared" si="179"/>
        <v>5.8368995463320541</v>
      </c>
      <c r="BZ193" s="537">
        <f t="shared" si="179"/>
        <v>5.8368995463320541</v>
      </c>
      <c r="CA193" s="537">
        <f t="shared" si="179"/>
        <v>5.8368995463320541</v>
      </c>
      <c r="CB193" s="537">
        <f t="shared" si="179"/>
        <v>5.8368995463320541</v>
      </c>
      <c r="CC193" s="537">
        <f t="shared" si="179"/>
        <v>5.8368995463320541</v>
      </c>
      <c r="CD193" s="537">
        <f t="shared" si="179"/>
        <v>5.8368995463320541</v>
      </c>
      <c r="CE193" s="537">
        <f t="shared" si="179"/>
        <v>5.8368995463320541</v>
      </c>
      <c r="CF193" s="537">
        <f t="shared" si="179"/>
        <v>5.8368995463320541</v>
      </c>
      <c r="CG193" s="537">
        <f t="shared" si="179"/>
        <v>5.8368995463320541</v>
      </c>
      <c r="CH193" s="537">
        <f t="shared" si="179"/>
        <v>5.8368995463320541</v>
      </c>
      <c r="CI193" s="537">
        <f t="shared" si="179"/>
        <v>5.8368995463320541</v>
      </c>
      <c r="CJ193" s="537">
        <f t="shared" si="179"/>
        <v>5.8368995463320541</v>
      </c>
      <c r="CK193" s="537">
        <f t="shared" si="179"/>
        <v>5.8368995463320541</v>
      </c>
      <c r="CL193" s="537">
        <f t="shared" si="179"/>
        <v>5.8368995463320541</v>
      </c>
      <c r="CM193" s="537">
        <f t="shared" si="179"/>
        <v>5.8368995463320541</v>
      </c>
      <c r="CN193" s="537">
        <f t="shared" si="179"/>
        <v>5.8368995463320541</v>
      </c>
      <c r="CO193" s="537">
        <f t="shared" si="179"/>
        <v>5.8368995463320541</v>
      </c>
      <c r="CP193" s="537">
        <f t="shared" si="179"/>
        <v>5.8368995463320541</v>
      </c>
      <c r="CQ193" s="537">
        <f t="shared" si="179"/>
        <v>5.8368995463320541</v>
      </c>
      <c r="CR193" s="537">
        <f t="shared" si="179"/>
        <v>5.8368995463320541</v>
      </c>
      <c r="CS193" s="537">
        <f t="shared" si="179"/>
        <v>5.8368995463320541</v>
      </c>
      <c r="CT193" s="537">
        <f t="shared" si="179"/>
        <v>5.8368995463320541</v>
      </c>
      <c r="CU193" s="537">
        <f t="shared" si="179"/>
        <v>5.8368995463320541</v>
      </c>
      <c r="CV193" s="537">
        <f t="shared" si="179"/>
        <v>5.8368995463320541</v>
      </c>
      <c r="CW193" s="537">
        <f t="shared" si="179"/>
        <v>5.8368995463320541</v>
      </c>
      <c r="CX193" s="537">
        <f t="shared" si="179"/>
        <v>5.8368995463320541</v>
      </c>
      <c r="CY193" s="537">
        <f t="shared" si="179"/>
        <v>5.8368995463320541</v>
      </c>
      <c r="CZ193" s="537">
        <f t="shared" si="179"/>
        <v>5.8368995463320541</v>
      </c>
      <c r="DA193" s="537">
        <f t="shared" si="179"/>
        <v>5.8368995463320541</v>
      </c>
      <c r="DB193" s="537">
        <f t="shared" si="179"/>
        <v>5.8368995463320541</v>
      </c>
      <c r="DC193" s="537">
        <f t="shared" si="179"/>
        <v>5.8368995463320541</v>
      </c>
      <c r="DD193" s="537">
        <f t="shared" si="179"/>
        <v>5.8368995463320541</v>
      </c>
      <c r="DE193" s="537">
        <f t="shared" si="179"/>
        <v>5.8368995463320541</v>
      </c>
      <c r="DF193" s="537">
        <f t="shared" si="179"/>
        <v>5.8368995463320541</v>
      </c>
      <c r="DG193" s="537">
        <f t="shared" si="179"/>
        <v>5.8368995463320541</v>
      </c>
      <c r="DH193" s="537">
        <f t="shared" si="179"/>
        <v>5.8368995463320541</v>
      </c>
      <c r="DI193" s="537">
        <f t="shared" si="179"/>
        <v>5.8368995463320541</v>
      </c>
      <c r="DJ193" s="537">
        <f t="shared" si="179"/>
        <v>5.8368995463320541</v>
      </c>
      <c r="DK193" s="537">
        <f t="shared" si="179"/>
        <v>5.8368995463320541</v>
      </c>
      <c r="DL193" s="537">
        <f t="shared" si="179"/>
        <v>5.8368995463320541</v>
      </c>
      <c r="DM193" s="537">
        <f t="shared" si="179"/>
        <v>5.8368995463320541</v>
      </c>
      <c r="DN193" s="537">
        <f t="shared" si="179"/>
        <v>5.8368995463320541</v>
      </c>
      <c r="DO193" s="537">
        <f t="shared" si="179"/>
        <v>5.8368995463320541</v>
      </c>
      <c r="DP193" s="537">
        <f t="shared" si="179"/>
        <v>5.8368995463320541</v>
      </c>
      <c r="DQ193" s="537">
        <f t="shared" si="179"/>
        <v>5.8368995463320541</v>
      </c>
      <c r="DR193" s="537">
        <f t="shared" si="179"/>
        <v>5.7957334776989438</v>
      </c>
      <c r="DS193" s="537">
        <f t="shared" si="179"/>
        <v>0</v>
      </c>
      <c r="DT193" s="537">
        <f t="shared" si="179"/>
        <v>0</v>
      </c>
      <c r="DU193" s="537">
        <f t="shared" si="179"/>
        <v>0</v>
      </c>
      <c r="DV193" s="537">
        <f t="shared" si="179"/>
        <v>0</v>
      </c>
      <c r="DW193" s="537">
        <f t="shared" si="179"/>
        <v>0</v>
      </c>
      <c r="DX193" s="537">
        <f t="shared" si="179"/>
        <v>0</v>
      </c>
      <c r="DY193" s="537">
        <f t="shared" si="179"/>
        <v>0</v>
      </c>
      <c r="DZ193" s="537">
        <f t="shared" si="179"/>
        <v>0</v>
      </c>
      <c r="EA193" s="537">
        <f t="shared" si="179"/>
        <v>0</v>
      </c>
      <c r="EB193" s="537">
        <f t="shared" si="179"/>
        <v>0</v>
      </c>
      <c r="EC193" s="537">
        <f t="shared" si="179"/>
        <v>0</v>
      </c>
      <c r="ED193" s="537">
        <f t="shared" si="179"/>
        <v>0</v>
      </c>
      <c r="EE193" s="537">
        <f t="shared" si="179"/>
        <v>0</v>
      </c>
      <c r="EF193" s="537">
        <f t="shared" si="179"/>
        <v>0</v>
      </c>
      <c r="EG193" s="537">
        <f t="shared" si="179"/>
        <v>0</v>
      </c>
      <c r="EH193" s="537">
        <f t="shared" si="179"/>
        <v>0</v>
      </c>
    </row>
    <row r="194" spans="2:138" s="951" customFormat="1" ht="15" customHeight="1" outlineLevel="1" x14ac:dyDescent="0.35">
      <c r="E194" s="537" t="str">
        <f t="shared" ref="E194:AJ194" si="180" xml:space="preserve"> E$160</f>
        <v>Total Opex Payment (On Cash Basis)</v>
      </c>
      <c r="F194" s="537">
        <f t="shared" si="180"/>
        <v>0</v>
      </c>
      <c r="G194" s="537" t="str">
        <f t="shared" si="180"/>
        <v>INR Cr</v>
      </c>
      <c r="H194" s="537">
        <f t="shared" si="180"/>
        <v>757.55792923404806</v>
      </c>
      <c r="I194" s="537">
        <f t="shared" si="180"/>
        <v>0</v>
      </c>
      <c r="J194" s="537">
        <f xml:space="preserve"> J$160</f>
        <v>0</v>
      </c>
      <c r="K194" s="537">
        <f t="shared" si="180"/>
        <v>0</v>
      </c>
      <c r="L194" s="537">
        <f t="shared" si="180"/>
        <v>0</v>
      </c>
      <c r="M194" s="537">
        <f t="shared" si="180"/>
        <v>0</v>
      </c>
      <c r="N194" s="537">
        <f xml:space="preserve"> N$160</f>
        <v>0</v>
      </c>
      <c r="O194" s="537">
        <f t="shared" si="180"/>
        <v>1.577547E-2</v>
      </c>
      <c r="P194" s="537">
        <f t="shared" si="180"/>
        <v>2.5534676759999999</v>
      </c>
      <c r="Q194" s="537">
        <f t="shared" si="180"/>
        <v>3.7415090229999999</v>
      </c>
      <c r="R194" s="537">
        <f t="shared" si="180"/>
        <v>6.8387591713999996</v>
      </c>
      <c r="S194" s="537">
        <f t="shared" si="180"/>
        <v>7.5836273529316678</v>
      </c>
      <c r="T194" s="537">
        <f t="shared" si="180"/>
        <v>7.7161665411676683</v>
      </c>
      <c r="U194" s="537">
        <f t="shared" si="180"/>
        <v>7.865697933023668</v>
      </c>
      <c r="V194" s="537">
        <f t="shared" si="180"/>
        <v>9.3870093248796689</v>
      </c>
      <c r="W194" s="537">
        <f t="shared" si="180"/>
        <v>11.045498716735668</v>
      </c>
      <c r="X194" s="537">
        <f t="shared" si="180"/>
        <v>12.943739515831668</v>
      </c>
      <c r="Y194" s="537">
        <f t="shared" si="180"/>
        <v>14.742185162891667</v>
      </c>
      <c r="Z194" s="537">
        <f t="shared" si="180"/>
        <v>16.857467319001671</v>
      </c>
      <c r="AA194" s="537">
        <f t="shared" si="180"/>
        <v>18.05782714243767</v>
      </c>
      <c r="AB194" s="537">
        <f t="shared" si="180"/>
        <v>14.078818717647668</v>
      </c>
      <c r="AC194" s="537">
        <f t="shared" si="180"/>
        <v>14.449403385616609</v>
      </c>
      <c r="AD194" s="537">
        <f t="shared" si="180"/>
        <v>14.712782541726609</v>
      </c>
      <c r="AE194" s="537">
        <f t="shared" si="180"/>
        <v>14.976161697836609</v>
      </c>
      <c r="AF194" s="537">
        <f t="shared" si="180"/>
        <v>15.239540853946609</v>
      </c>
      <c r="AG194" s="537">
        <f t="shared" si="180"/>
        <v>15.502920010056609</v>
      </c>
      <c r="AH194" s="537">
        <f t="shared" si="180"/>
        <v>15.766299166166609</v>
      </c>
      <c r="AI194" s="537">
        <f t="shared" si="180"/>
        <v>16.029678322276609</v>
      </c>
      <c r="AJ194" s="537">
        <f t="shared" si="180"/>
        <v>15.433157185386609</v>
      </c>
      <c r="AK194" s="537">
        <f t="shared" ref="AK194:BP194" si="181" xml:space="preserve"> AK$160</f>
        <v>5.9251416344966108</v>
      </c>
      <c r="AL194" s="537">
        <f t="shared" si="181"/>
        <v>5.8368995463320541</v>
      </c>
      <c r="AM194" s="537">
        <f t="shared" si="181"/>
        <v>5.8368995463320541</v>
      </c>
      <c r="AN194" s="537">
        <f t="shared" si="181"/>
        <v>5.8368995463320541</v>
      </c>
      <c r="AO194" s="537">
        <f t="shared" si="181"/>
        <v>5.8368995463320541</v>
      </c>
      <c r="AP194" s="537">
        <f t="shared" si="181"/>
        <v>5.8368995463320541</v>
      </c>
      <c r="AQ194" s="537">
        <f t="shared" si="181"/>
        <v>5.8368995463320541</v>
      </c>
      <c r="AR194" s="537">
        <f t="shared" si="181"/>
        <v>5.8368995463320541</v>
      </c>
      <c r="AS194" s="537">
        <f t="shared" si="181"/>
        <v>5.8368995463320541</v>
      </c>
      <c r="AT194" s="537">
        <f t="shared" si="181"/>
        <v>5.8368995463320541</v>
      </c>
      <c r="AU194" s="537">
        <f t="shared" si="181"/>
        <v>5.8368995463320541</v>
      </c>
      <c r="AV194" s="537">
        <f t="shared" si="181"/>
        <v>5.8368995463320541</v>
      </c>
      <c r="AW194" s="537">
        <f t="shared" si="181"/>
        <v>5.8368995463320541</v>
      </c>
      <c r="AX194" s="537">
        <f t="shared" si="181"/>
        <v>5.8368995463320541</v>
      </c>
      <c r="AY194" s="537">
        <f t="shared" si="181"/>
        <v>5.8368995463320541</v>
      </c>
      <c r="AZ194" s="537">
        <f t="shared" si="181"/>
        <v>5.8368995463320541</v>
      </c>
      <c r="BA194" s="537">
        <f t="shared" si="181"/>
        <v>5.8368995463320541</v>
      </c>
      <c r="BB194" s="537">
        <f t="shared" si="181"/>
        <v>5.8368995463320541</v>
      </c>
      <c r="BC194" s="537">
        <f t="shared" si="181"/>
        <v>5.8368995463320541</v>
      </c>
      <c r="BD194" s="537">
        <f t="shared" si="181"/>
        <v>5.8368995463320541</v>
      </c>
      <c r="BE194" s="537">
        <f t="shared" si="181"/>
        <v>5.8368995463320541</v>
      </c>
      <c r="BF194" s="537">
        <f t="shared" si="181"/>
        <v>5.8368995463320541</v>
      </c>
      <c r="BG194" s="537">
        <f t="shared" si="181"/>
        <v>5.8368995463320541</v>
      </c>
      <c r="BH194" s="537">
        <f t="shared" si="181"/>
        <v>5.8368995463320541</v>
      </c>
      <c r="BI194" s="537">
        <f t="shared" si="181"/>
        <v>5.8368995463320541</v>
      </c>
      <c r="BJ194" s="537">
        <f t="shared" si="181"/>
        <v>5.8368995463320541</v>
      </c>
      <c r="BK194" s="537">
        <f t="shared" si="181"/>
        <v>5.8368995463320541</v>
      </c>
      <c r="BL194" s="537">
        <f t="shared" si="181"/>
        <v>5.8368995463320541</v>
      </c>
      <c r="BM194" s="537">
        <f t="shared" si="181"/>
        <v>5.8368995463320541</v>
      </c>
      <c r="BN194" s="537">
        <f t="shared" si="181"/>
        <v>5.8368995463320541</v>
      </c>
      <c r="BO194" s="537">
        <f t="shared" si="181"/>
        <v>5.8368995463320541</v>
      </c>
      <c r="BP194" s="537">
        <f t="shared" si="181"/>
        <v>5.8368995463320541</v>
      </c>
      <c r="BQ194" s="537">
        <f t="shared" ref="BQ194:CV194" si="182" xml:space="preserve"> BQ$160</f>
        <v>5.8368995463320541</v>
      </c>
      <c r="BR194" s="537">
        <f t="shared" si="182"/>
        <v>5.8368995463320541</v>
      </c>
      <c r="BS194" s="537">
        <f t="shared" si="182"/>
        <v>5.8368995463320541</v>
      </c>
      <c r="BT194" s="537">
        <f t="shared" si="182"/>
        <v>5.8368995463320541</v>
      </c>
      <c r="BU194" s="537">
        <f t="shared" si="182"/>
        <v>5.8368995463320541</v>
      </c>
      <c r="BV194" s="537">
        <f t="shared" si="182"/>
        <v>5.8368995463320541</v>
      </c>
      <c r="BW194" s="537">
        <f t="shared" si="182"/>
        <v>5.8368995463320541</v>
      </c>
      <c r="BX194" s="537">
        <f t="shared" si="182"/>
        <v>5.8368995463320541</v>
      </c>
      <c r="BY194" s="537">
        <f t="shared" si="182"/>
        <v>5.8368995463320541</v>
      </c>
      <c r="BZ194" s="537">
        <f t="shared" si="182"/>
        <v>5.8368995463320541</v>
      </c>
      <c r="CA194" s="537">
        <f t="shared" si="182"/>
        <v>5.8368995463320541</v>
      </c>
      <c r="CB194" s="537">
        <f t="shared" si="182"/>
        <v>5.8368995463320541</v>
      </c>
      <c r="CC194" s="537">
        <f t="shared" si="182"/>
        <v>5.8368995463320541</v>
      </c>
      <c r="CD194" s="537">
        <f t="shared" si="182"/>
        <v>5.8368995463320541</v>
      </c>
      <c r="CE194" s="537">
        <f t="shared" si="182"/>
        <v>5.8368995463320541</v>
      </c>
      <c r="CF194" s="537">
        <f t="shared" si="182"/>
        <v>5.8368995463320541</v>
      </c>
      <c r="CG194" s="537">
        <f t="shared" si="182"/>
        <v>5.8368995463320541</v>
      </c>
      <c r="CH194" s="537">
        <f t="shared" si="182"/>
        <v>5.8368995463320541</v>
      </c>
      <c r="CI194" s="537">
        <f t="shared" si="182"/>
        <v>5.8368995463320541</v>
      </c>
      <c r="CJ194" s="537">
        <f t="shared" si="182"/>
        <v>5.8368995463320541</v>
      </c>
      <c r="CK194" s="537">
        <f t="shared" si="182"/>
        <v>5.8368995463320541</v>
      </c>
      <c r="CL194" s="537">
        <f t="shared" si="182"/>
        <v>5.8368995463320541</v>
      </c>
      <c r="CM194" s="537">
        <f t="shared" si="182"/>
        <v>5.8368995463320541</v>
      </c>
      <c r="CN194" s="537">
        <f t="shared" si="182"/>
        <v>5.8368995463320541</v>
      </c>
      <c r="CO194" s="537">
        <f t="shared" si="182"/>
        <v>5.8368995463320541</v>
      </c>
      <c r="CP194" s="537">
        <f t="shared" si="182"/>
        <v>5.8368995463320541</v>
      </c>
      <c r="CQ194" s="537">
        <f t="shared" si="182"/>
        <v>5.8368995463320541</v>
      </c>
      <c r="CR194" s="537">
        <f t="shared" si="182"/>
        <v>5.8368995463320541</v>
      </c>
      <c r="CS194" s="537">
        <f t="shared" si="182"/>
        <v>5.8368995463320541</v>
      </c>
      <c r="CT194" s="537">
        <f t="shared" si="182"/>
        <v>5.8368995463320541</v>
      </c>
      <c r="CU194" s="537">
        <f t="shared" si="182"/>
        <v>5.8368995463320541</v>
      </c>
      <c r="CV194" s="537">
        <f t="shared" si="182"/>
        <v>5.8368995463320541</v>
      </c>
      <c r="CW194" s="537">
        <f t="shared" ref="CW194:EB194" si="183" xml:space="preserve"> CW$160</f>
        <v>5.8368995463320541</v>
      </c>
      <c r="CX194" s="537">
        <f t="shared" si="183"/>
        <v>5.8368995463320541</v>
      </c>
      <c r="CY194" s="537">
        <f t="shared" si="183"/>
        <v>5.8368995463320541</v>
      </c>
      <c r="CZ194" s="537">
        <f t="shared" si="183"/>
        <v>5.8368995463320541</v>
      </c>
      <c r="DA194" s="537">
        <f t="shared" si="183"/>
        <v>5.8368995463320541</v>
      </c>
      <c r="DB194" s="537">
        <f t="shared" si="183"/>
        <v>5.8368995463320541</v>
      </c>
      <c r="DC194" s="537">
        <f t="shared" si="183"/>
        <v>5.8368995463320541</v>
      </c>
      <c r="DD194" s="537">
        <f t="shared" si="183"/>
        <v>5.8368995463320541</v>
      </c>
      <c r="DE194" s="537">
        <f t="shared" si="183"/>
        <v>5.8368995463320541</v>
      </c>
      <c r="DF194" s="537">
        <f t="shared" si="183"/>
        <v>5.8368995463320541</v>
      </c>
      <c r="DG194" s="537">
        <f t="shared" si="183"/>
        <v>5.8368995463320541</v>
      </c>
      <c r="DH194" s="537">
        <f t="shared" si="183"/>
        <v>5.8368995463320541</v>
      </c>
      <c r="DI194" s="537">
        <f t="shared" si="183"/>
        <v>5.8368995463320541</v>
      </c>
      <c r="DJ194" s="537">
        <f t="shared" si="183"/>
        <v>5.8368995463320541</v>
      </c>
      <c r="DK194" s="537">
        <f t="shared" si="183"/>
        <v>5.8368995463320541</v>
      </c>
      <c r="DL194" s="537">
        <f t="shared" si="183"/>
        <v>5.8368995463320541</v>
      </c>
      <c r="DM194" s="537">
        <f t="shared" si="183"/>
        <v>5.8368995463320541</v>
      </c>
      <c r="DN194" s="537">
        <f t="shared" si="183"/>
        <v>5.8368995463320541</v>
      </c>
      <c r="DO194" s="537">
        <f t="shared" si="183"/>
        <v>5.8368995463320541</v>
      </c>
      <c r="DP194" s="537">
        <f t="shared" si="183"/>
        <v>5.8368995463320541</v>
      </c>
      <c r="DQ194" s="537">
        <f t="shared" si="183"/>
        <v>5.8368995463320541</v>
      </c>
      <c r="DR194" s="537">
        <f t="shared" si="183"/>
        <v>5.7957334776989438</v>
      </c>
      <c r="DS194" s="537">
        <f t="shared" si="183"/>
        <v>0</v>
      </c>
      <c r="DT194" s="537">
        <f t="shared" si="183"/>
        <v>0</v>
      </c>
      <c r="DU194" s="537">
        <f t="shared" si="183"/>
        <v>0</v>
      </c>
      <c r="DV194" s="537">
        <f t="shared" si="183"/>
        <v>0</v>
      </c>
      <c r="DW194" s="537">
        <f t="shared" si="183"/>
        <v>0</v>
      </c>
      <c r="DX194" s="537">
        <f t="shared" si="183"/>
        <v>0</v>
      </c>
      <c r="DY194" s="537">
        <f t="shared" si="183"/>
        <v>0</v>
      </c>
      <c r="DZ194" s="537">
        <f t="shared" si="183"/>
        <v>0</v>
      </c>
      <c r="EA194" s="537">
        <f t="shared" si="183"/>
        <v>0</v>
      </c>
      <c r="EB194" s="537">
        <f t="shared" si="183"/>
        <v>0</v>
      </c>
      <c r="EC194" s="537">
        <f t="shared" ref="EC194:EH194" si="184" xml:space="preserve"> EC$160</f>
        <v>0</v>
      </c>
      <c r="ED194" s="537">
        <f t="shared" si="184"/>
        <v>0</v>
      </c>
      <c r="EE194" s="537">
        <f t="shared" si="184"/>
        <v>0</v>
      </c>
      <c r="EF194" s="537">
        <f t="shared" si="184"/>
        <v>0</v>
      </c>
      <c r="EG194" s="537">
        <f t="shared" si="184"/>
        <v>0</v>
      </c>
      <c r="EH194" s="537">
        <f t="shared" si="184"/>
        <v>0</v>
      </c>
    </row>
    <row r="195" spans="2:138" s="951" customFormat="1" ht="15" customHeight="1" outlineLevel="1" x14ac:dyDescent="0.35">
      <c r="E195" s="1052" t="s">
        <v>539</v>
      </c>
      <c r="F195" s="1052"/>
      <c r="G195" s="1053" t="s">
        <v>330</v>
      </c>
      <c r="H195" s="1052"/>
      <c r="I195" s="1052"/>
      <c r="J195" s="621">
        <f xml:space="preserve"> J192 + J193 - J194</f>
        <v>0</v>
      </c>
      <c r="K195" s="621">
        <f t="shared" ref="K195:BV195" si="185" xml:space="preserve"> K192 + K193 - K194</f>
        <v>0</v>
      </c>
      <c r="L195" s="621">
        <f t="shared" si="185"/>
        <v>0</v>
      </c>
      <c r="M195" s="621">
        <f t="shared" si="185"/>
        <v>0</v>
      </c>
      <c r="N195" s="621">
        <f t="shared" si="185"/>
        <v>0</v>
      </c>
      <c r="O195" s="621">
        <f t="shared" si="185"/>
        <v>0</v>
      </c>
      <c r="P195" s="621">
        <f t="shared" si="185"/>
        <v>0</v>
      </c>
      <c r="Q195" s="621">
        <f t="shared" si="185"/>
        <v>0</v>
      </c>
      <c r="R195" s="621">
        <f t="shared" si="185"/>
        <v>0</v>
      </c>
      <c r="S195" s="621">
        <f t="shared" si="185"/>
        <v>0</v>
      </c>
      <c r="T195" s="621">
        <f t="shared" si="185"/>
        <v>0</v>
      </c>
      <c r="U195" s="621">
        <f t="shared" si="185"/>
        <v>0</v>
      </c>
      <c r="V195" s="621">
        <f t="shared" si="185"/>
        <v>0</v>
      </c>
      <c r="W195" s="621">
        <f t="shared" si="185"/>
        <v>0</v>
      </c>
      <c r="X195" s="621">
        <f t="shared" si="185"/>
        <v>0</v>
      </c>
      <c r="Y195" s="621">
        <f t="shared" si="185"/>
        <v>0</v>
      </c>
      <c r="Z195" s="621">
        <f t="shared" si="185"/>
        <v>0</v>
      </c>
      <c r="AA195" s="621">
        <f t="shared" si="185"/>
        <v>0</v>
      </c>
      <c r="AB195" s="621">
        <f t="shared" si="185"/>
        <v>0</v>
      </c>
      <c r="AC195" s="621">
        <f t="shared" si="185"/>
        <v>0</v>
      </c>
      <c r="AD195" s="621">
        <f t="shared" si="185"/>
        <v>0</v>
      </c>
      <c r="AE195" s="621">
        <f t="shared" si="185"/>
        <v>0</v>
      </c>
      <c r="AF195" s="621">
        <f t="shared" si="185"/>
        <v>0</v>
      </c>
      <c r="AG195" s="621">
        <f t="shared" si="185"/>
        <v>0</v>
      </c>
      <c r="AH195" s="621">
        <f t="shared" si="185"/>
        <v>0</v>
      </c>
      <c r="AI195" s="621">
        <f t="shared" si="185"/>
        <v>0</v>
      </c>
      <c r="AJ195" s="621">
        <f t="shared" si="185"/>
        <v>0</v>
      </c>
      <c r="AK195" s="621">
        <f t="shared" si="185"/>
        <v>0</v>
      </c>
      <c r="AL195" s="621">
        <f t="shared" si="185"/>
        <v>0</v>
      </c>
      <c r="AM195" s="621">
        <f t="shared" si="185"/>
        <v>0</v>
      </c>
      <c r="AN195" s="621">
        <f t="shared" si="185"/>
        <v>0</v>
      </c>
      <c r="AO195" s="621">
        <f t="shared" si="185"/>
        <v>0</v>
      </c>
      <c r="AP195" s="621">
        <f t="shared" si="185"/>
        <v>0</v>
      </c>
      <c r="AQ195" s="621">
        <f t="shared" si="185"/>
        <v>0</v>
      </c>
      <c r="AR195" s="621">
        <f t="shared" si="185"/>
        <v>0</v>
      </c>
      <c r="AS195" s="621">
        <f t="shared" si="185"/>
        <v>0</v>
      </c>
      <c r="AT195" s="621">
        <f t="shared" si="185"/>
        <v>0</v>
      </c>
      <c r="AU195" s="621">
        <f t="shared" si="185"/>
        <v>0</v>
      </c>
      <c r="AV195" s="621">
        <f t="shared" si="185"/>
        <v>0</v>
      </c>
      <c r="AW195" s="621">
        <f t="shared" si="185"/>
        <v>0</v>
      </c>
      <c r="AX195" s="621">
        <f t="shared" si="185"/>
        <v>0</v>
      </c>
      <c r="AY195" s="621">
        <f t="shared" si="185"/>
        <v>0</v>
      </c>
      <c r="AZ195" s="621">
        <f t="shared" si="185"/>
        <v>0</v>
      </c>
      <c r="BA195" s="621">
        <f t="shared" si="185"/>
        <v>0</v>
      </c>
      <c r="BB195" s="621">
        <f t="shared" si="185"/>
        <v>0</v>
      </c>
      <c r="BC195" s="621">
        <f t="shared" si="185"/>
        <v>0</v>
      </c>
      <c r="BD195" s="621">
        <f t="shared" si="185"/>
        <v>0</v>
      </c>
      <c r="BE195" s="621">
        <f t="shared" si="185"/>
        <v>0</v>
      </c>
      <c r="BF195" s="621">
        <f t="shared" si="185"/>
        <v>0</v>
      </c>
      <c r="BG195" s="621">
        <f t="shared" si="185"/>
        <v>0</v>
      </c>
      <c r="BH195" s="621">
        <f t="shared" si="185"/>
        <v>0</v>
      </c>
      <c r="BI195" s="621">
        <f t="shared" si="185"/>
        <v>0</v>
      </c>
      <c r="BJ195" s="621">
        <f t="shared" si="185"/>
        <v>0</v>
      </c>
      <c r="BK195" s="621">
        <f t="shared" si="185"/>
        <v>0</v>
      </c>
      <c r="BL195" s="621">
        <f t="shared" si="185"/>
        <v>0</v>
      </c>
      <c r="BM195" s="621">
        <f t="shared" si="185"/>
        <v>0</v>
      </c>
      <c r="BN195" s="621">
        <f t="shared" si="185"/>
        <v>0</v>
      </c>
      <c r="BO195" s="621">
        <f t="shared" si="185"/>
        <v>0</v>
      </c>
      <c r="BP195" s="621">
        <f t="shared" si="185"/>
        <v>0</v>
      </c>
      <c r="BQ195" s="621">
        <f t="shared" si="185"/>
        <v>0</v>
      </c>
      <c r="BR195" s="621">
        <f t="shared" si="185"/>
        <v>0</v>
      </c>
      <c r="BS195" s="621">
        <f t="shared" si="185"/>
        <v>0</v>
      </c>
      <c r="BT195" s="621">
        <f t="shared" si="185"/>
        <v>0</v>
      </c>
      <c r="BU195" s="621">
        <f t="shared" si="185"/>
        <v>0</v>
      </c>
      <c r="BV195" s="621">
        <f t="shared" si="185"/>
        <v>0</v>
      </c>
      <c r="BW195" s="621">
        <f t="shared" ref="BW195:EH195" si="186" xml:space="preserve"> BW192 + BW193 - BW194</f>
        <v>0</v>
      </c>
      <c r="BX195" s="621">
        <f t="shared" si="186"/>
        <v>0</v>
      </c>
      <c r="BY195" s="621">
        <f t="shared" si="186"/>
        <v>0</v>
      </c>
      <c r="BZ195" s="621">
        <f t="shared" si="186"/>
        <v>0</v>
      </c>
      <c r="CA195" s="621">
        <f t="shared" si="186"/>
        <v>0</v>
      </c>
      <c r="CB195" s="621">
        <f t="shared" si="186"/>
        <v>0</v>
      </c>
      <c r="CC195" s="621">
        <f t="shared" si="186"/>
        <v>0</v>
      </c>
      <c r="CD195" s="621">
        <f t="shared" si="186"/>
        <v>0</v>
      </c>
      <c r="CE195" s="621">
        <f t="shared" si="186"/>
        <v>0</v>
      </c>
      <c r="CF195" s="621">
        <f t="shared" si="186"/>
        <v>0</v>
      </c>
      <c r="CG195" s="621">
        <f t="shared" si="186"/>
        <v>0</v>
      </c>
      <c r="CH195" s="621">
        <f t="shared" si="186"/>
        <v>0</v>
      </c>
      <c r="CI195" s="621">
        <f t="shared" si="186"/>
        <v>0</v>
      </c>
      <c r="CJ195" s="621">
        <f t="shared" si="186"/>
        <v>0</v>
      </c>
      <c r="CK195" s="621">
        <f t="shared" si="186"/>
        <v>0</v>
      </c>
      <c r="CL195" s="621">
        <f t="shared" si="186"/>
        <v>0</v>
      </c>
      <c r="CM195" s="621">
        <f t="shared" si="186"/>
        <v>0</v>
      </c>
      <c r="CN195" s="621">
        <f t="shared" si="186"/>
        <v>0</v>
      </c>
      <c r="CO195" s="621">
        <f t="shared" si="186"/>
        <v>0</v>
      </c>
      <c r="CP195" s="621">
        <f t="shared" si="186"/>
        <v>0</v>
      </c>
      <c r="CQ195" s="621">
        <f t="shared" si="186"/>
        <v>0</v>
      </c>
      <c r="CR195" s="621">
        <f t="shared" si="186"/>
        <v>0</v>
      </c>
      <c r="CS195" s="621">
        <f t="shared" si="186"/>
        <v>0</v>
      </c>
      <c r="CT195" s="621">
        <f t="shared" si="186"/>
        <v>0</v>
      </c>
      <c r="CU195" s="621">
        <f t="shared" si="186"/>
        <v>0</v>
      </c>
      <c r="CV195" s="621">
        <f t="shared" si="186"/>
        <v>0</v>
      </c>
      <c r="CW195" s="621">
        <f t="shared" si="186"/>
        <v>0</v>
      </c>
      <c r="CX195" s="621">
        <f t="shared" si="186"/>
        <v>0</v>
      </c>
      <c r="CY195" s="621">
        <f t="shared" si="186"/>
        <v>0</v>
      </c>
      <c r="CZ195" s="621">
        <f t="shared" si="186"/>
        <v>0</v>
      </c>
      <c r="DA195" s="621">
        <f t="shared" si="186"/>
        <v>0</v>
      </c>
      <c r="DB195" s="621">
        <f t="shared" si="186"/>
        <v>0</v>
      </c>
      <c r="DC195" s="621">
        <f t="shared" si="186"/>
        <v>0</v>
      </c>
      <c r="DD195" s="621">
        <f t="shared" si="186"/>
        <v>0</v>
      </c>
      <c r="DE195" s="621">
        <f t="shared" si="186"/>
        <v>0</v>
      </c>
      <c r="DF195" s="621">
        <f t="shared" si="186"/>
        <v>0</v>
      </c>
      <c r="DG195" s="621">
        <f t="shared" si="186"/>
        <v>0</v>
      </c>
      <c r="DH195" s="621">
        <f t="shared" si="186"/>
        <v>0</v>
      </c>
      <c r="DI195" s="621">
        <f t="shared" si="186"/>
        <v>0</v>
      </c>
      <c r="DJ195" s="621">
        <f t="shared" si="186"/>
        <v>0</v>
      </c>
      <c r="DK195" s="621">
        <f t="shared" si="186"/>
        <v>0</v>
      </c>
      <c r="DL195" s="621">
        <f t="shared" si="186"/>
        <v>0</v>
      </c>
      <c r="DM195" s="621">
        <f t="shared" si="186"/>
        <v>0</v>
      </c>
      <c r="DN195" s="621">
        <f t="shared" si="186"/>
        <v>0</v>
      </c>
      <c r="DO195" s="621">
        <f t="shared" si="186"/>
        <v>0</v>
      </c>
      <c r="DP195" s="621">
        <f t="shared" si="186"/>
        <v>0</v>
      </c>
      <c r="DQ195" s="621">
        <f t="shared" si="186"/>
        <v>0</v>
      </c>
      <c r="DR195" s="621">
        <f t="shared" si="186"/>
        <v>0</v>
      </c>
      <c r="DS195" s="621">
        <f t="shared" si="186"/>
        <v>0</v>
      </c>
      <c r="DT195" s="621">
        <f t="shared" si="186"/>
        <v>0</v>
      </c>
      <c r="DU195" s="621">
        <f t="shared" si="186"/>
        <v>0</v>
      </c>
      <c r="DV195" s="621">
        <f t="shared" si="186"/>
        <v>0</v>
      </c>
      <c r="DW195" s="621">
        <f t="shared" si="186"/>
        <v>0</v>
      </c>
      <c r="DX195" s="621">
        <f t="shared" si="186"/>
        <v>0</v>
      </c>
      <c r="DY195" s="621">
        <f t="shared" si="186"/>
        <v>0</v>
      </c>
      <c r="DZ195" s="621">
        <f t="shared" si="186"/>
        <v>0</v>
      </c>
      <c r="EA195" s="621">
        <f t="shared" si="186"/>
        <v>0</v>
      </c>
      <c r="EB195" s="621">
        <f t="shared" si="186"/>
        <v>0</v>
      </c>
      <c r="EC195" s="621">
        <f t="shared" si="186"/>
        <v>0</v>
      </c>
      <c r="ED195" s="621">
        <f t="shared" si="186"/>
        <v>0</v>
      </c>
      <c r="EE195" s="621">
        <f t="shared" si="186"/>
        <v>0</v>
      </c>
      <c r="EF195" s="621">
        <f t="shared" si="186"/>
        <v>0</v>
      </c>
      <c r="EG195" s="621">
        <f t="shared" si="186"/>
        <v>0</v>
      </c>
      <c r="EH195" s="621">
        <f t="shared" si="186"/>
        <v>0</v>
      </c>
    </row>
    <row r="196" spans="2:138" s="836" customFormat="1" ht="15" customHeight="1" outlineLevel="1" x14ac:dyDescent="0.35">
      <c r="G196" s="840"/>
      <c r="H196" s="875"/>
      <c r="I196" s="840"/>
      <c r="J196" s="1019"/>
      <c r="K196" s="1019"/>
      <c r="L196" s="1019"/>
      <c r="M196" s="1019"/>
      <c r="N196" s="1019"/>
      <c r="O196" s="1019"/>
      <c r="P196" s="1019"/>
      <c r="Q196" s="1019"/>
      <c r="R196" s="1019"/>
      <c r="S196" s="1019"/>
      <c r="T196" s="1019"/>
      <c r="U196" s="1019"/>
      <c r="V196" s="1019"/>
      <c r="W196" s="1019"/>
      <c r="X196" s="1019"/>
      <c r="Y196" s="1019"/>
      <c r="Z196" s="1019"/>
      <c r="AA196" s="1019"/>
      <c r="AB196" s="1019"/>
      <c r="AC196" s="1019"/>
      <c r="AD196" s="1019"/>
      <c r="AE196" s="1019"/>
      <c r="AF196" s="1019"/>
      <c r="AG196" s="1019"/>
      <c r="AH196" s="1019"/>
      <c r="AI196" s="1019"/>
      <c r="AJ196" s="1019"/>
      <c r="AK196" s="1019"/>
      <c r="AL196" s="1019"/>
      <c r="AM196" s="1019"/>
      <c r="AN196" s="1019"/>
      <c r="AO196" s="1019"/>
      <c r="AP196" s="1019"/>
      <c r="AQ196" s="1019"/>
      <c r="AR196" s="1019"/>
      <c r="AS196" s="1019"/>
      <c r="AT196" s="1019"/>
      <c r="AU196" s="1019"/>
      <c r="AV196" s="1019"/>
      <c r="AW196" s="1019"/>
      <c r="AX196" s="1019"/>
      <c r="AY196" s="1019"/>
      <c r="AZ196" s="1019"/>
      <c r="BA196" s="1019"/>
      <c r="BB196" s="1019"/>
      <c r="BC196" s="1019"/>
      <c r="BD196" s="1019"/>
      <c r="BE196" s="1019"/>
      <c r="BF196" s="1019"/>
      <c r="BG196" s="1019"/>
      <c r="BH196" s="1019"/>
      <c r="BI196" s="1019"/>
      <c r="BJ196" s="1019"/>
      <c r="BK196" s="1019"/>
      <c r="BL196" s="1019"/>
      <c r="BM196" s="1019"/>
      <c r="BN196" s="1019"/>
      <c r="BO196" s="1019"/>
      <c r="BP196" s="1019"/>
      <c r="BQ196" s="1019"/>
      <c r="BR196" s="1019"/>
      <c r="BS196" s="1019"/>
      <c r="BT196" s="1019"/>
      <c r="BU196" s="1019"/>
      <c r="BV196" s="1019"/>
      <c r="BW196" s="1019"/>
      <c r="BX196" s="1019"/>
      <c r="BY196" s="1019"/>
      <c r="BZ196" s="1019"/>
      <c r="CA196" s="1019"/>
      <c r="CB196" s="1019"/>
      <c r="CC196" s="1019"/>
      <c r="CD196" s="1019"/>
      <c r="CE196" s="1019"/>
      <c r="CF196" s="1019"/>
      <c r="CG196" s="1019"/>
      <c r="CH196" s="1019"/>
      <c r="CI196" s="1019"/>
      <c r="CJ196" s="1019"/>
      <c r="CK196" s="1019"/>
      <c r="CL196" s="1019"/>
      <c r="CM196" s="1019"/>
      <c r="CN196" s="1019"/>
      <c r="CO196" s="1019"/>
      <c r="CP196" s="1019"/>
      <c r="CQ196" s="1019"/>
      <c r="CR196" s="1019"/>
      <c r="CS196" s="1019"/>
      <c r="CT196" s="1019"/>
      <c r="CU196" s="1019"/>
      <c r="CV196" s="1019"/>
      <c r="CW196" s="1019"/>
      <c r="CX196" s="1019"/>
      <c r="CY196" s="1019"/>
      <c r="CZ196" s="1019"/>
      <c r="DA196" s="1019"/>
      <c r="DB196" s="1019"/>
      <c r="DC196" s="1019"/>
      <c r="DD196" s="1019"/>
      <c r="DE196" s="1019"/>
      <c r="DF196" s="1019"/>
      <c r="DG196" s="1019"/>
      <c r="DH196" s="1019"/>
      <c r="DI196" s="1019"/>
      <c r="DJ196" s="1019"/>
      <c r="DK196" s="1019"/>
      <c r="DL196" s="1019"/>
      <c r="DM196" s="1019"/>
      <c r="DN196" s="1019"/>
      <c r="DO196" s="1019"/>
      <c r="DP196" s="1019"/>
      <c r="DQ196" s="1019"/>
      <c r="DR196" s="1019"/>
      <c r="DS196" s="1019"/>
      <c r="DT196" s="1019"/>
      <c r="DU196" s="1019"/>
      <c r="DV196" s="1019"/>
      <c r="DW196" s="1019"/>
      <c r="DX196" s="1019"/>
      <c r="DY196" s="1019"/>
      <c r="DZ196" s="1019"/>
      <c r="EA196" s="1019"/>
      <c r="EB196" s="1019"/>
      <c r="EC196" s="1019"/>
      <c r="ED196" s="1019"/>
      <c r="EE196" s="1019"/>
      <c r="EF196" s="1019"/>
      <c r="EG196" s="1019"/>
      <c r="EH196" s="1019"/>
    </row>
    <row r="197" spans="2:138" s="836" customFormat="1" ht="15" customHeight="1" outlineLevel="1" x14ac:dyDescent="0.35">
      <c r="B197" s="20" t="s">
        <v>540</v>
      </c>
      <c r="G197" s="840"/>
      <c r="H197" s="1054"/>
      <c r="I197" s="1019"/>
      <c r="J197" s="1054"/>
      <c r="K197" s="1054"/>
      <c r="L197" s="1019"/>
      <c r="M197" s="1019"/>
      <c r="N197" s="1019"/>
      <c r="O197" s="1019"/>
      <c r="P197" s="1019"/>
      <c r="Q197" s="1019"/>
      <c r="R197" s="1019"/>
      <c r="S197" s="1019"/>
      <c r="T197" s="1019"/>
      <c r="U197" s="1019"/>
      <c r="V197" s="1019"/>
      <c r="W197" s="1019"/>
      <c r="X197" s="1019"/>
      <c r="Y197" s="1019"/>
      <c r="Z197" s="1019"/>
      <c r="AA197" s="1019"/>
      <c r="AB197" s="1019"/>
      <c r="AC197" s="1019"/>
      <c r="AD197" s="1019"/>
      <c r="AE197" s="1019"/>
      <c r="AF197" s="1019"/>
      <c r="AG197" s="1019"/>
      <c r="AH197" s="1019"/>
      <c r="AI197" s="1019"/>
      <c r="AJ197" s="1019"/>
      <c r="AK197" s="1019"/>
      <c r="AL197" s="1019"/>
      <c r="AM197" s="1019"/>
      <c r="AN197" s="1019"/>
      <c r="AO197" s="1019"/>
      <c r="AP197" s="1019"/>
      <c r="AQ197" s="1019"/>
      <c r="AR197" s="1019"/>
      <c r="AS197" s="1019"/>
      <c r="AT197" s="1019"/>
      <c r="AU197" s="1019"/>
      <c r="AV197" s="1019"/>
      <c r="AW197" s="1019"/>
      <c r="AX197" s="1019"/>
      <c r="AY197" s="1019"/>
      <c r="AZ197" s="1019"/>
      <c r="BA197" s="1019"/>
      <c r="BB197" s="1019"/>
      <c r="BC197" s="1019"/>
      <c r="BD197" s="1019"/>
      <c r="BE197" s="1019"/>
      <c r="BF197" s="1019"/>
      <c r="BG197" s="1019"/>
      <c r="BH197" s="1019"/>
      <c r="BI197" s="1019"/>
      <c r="BJ197" s="1019"/>
      <c r="BK197" s="1019"/>
      <c r="BL197" s="1019"/>
      <c r="BM197" s="1019"/>
      <c r="BN197" s="1019"/>
      <c r="BO197" s="1019"/>
      <c r="BP197" s="1019"/>
      <c r="BQ197" s="1019"/>
      <c r="BR197" s="1019"/>
      <c r="BS197" s="1019"/>
      <c r="BT197" s="1019"/>
      <c r="BU197" s="1019"/>
      <c r="BV197" s="1019"/>
      <c r="BW197" s="1019"/>
      <c r="BX197" s="1019"/>
      <c r="BY197" s="1019"/>
      <c r="BZ197" s="1019"/>
      <c r="CA197" s="1019"/>
      <c r="CB197" s="1019"/>
      <c r="CC197" s="1019"/>
      <c r="CD197" s="1019"/>
      <c r="CE197" s="1019"/>
      <c r="CF197" s="1019"/>
      <c r="CG197" s="1019"/>
      <c r="CH197" s="1019"/>
      <c r="CI197" s="1019"/>
      <c r="CJ197" s="1019"/>
      <c r="CK197" s="1019"/>
      <c r="CL197" s="1019"/>
      <c r="CM197" s="1019"/>
      <c r="CN197" s="1019"/>
      <c r="CO197" s="1019"/>
      <c r="CP197" s="1019"/>
      <c r="CQ197" s="1019"/>
      <c r="CR197" s="1019"/>
      <c r="CS197" s="1019"/>
      <c r="CT197" s="1019"/>
      <c r="CU197" s="1019"/>
      <c r="CV197" s="1019"/>
      <c r="CW197" s="1019"/>
      <c r="CX197" s="1019"/>
      <c r="CY197" s="1019"/>
      <c r="CZ197" s="1019"/>
      <c r="DA197" s="1019"/>
      <c r="DB197" s="1019"/>
      <c r="DC197" s="1019"/>
      <c r="DD197" s="1019"/>
      <c r="DE197" s="1019"/>
      <c r="DF197" s="1019"/>
      <c r="DG197" s="1019"/>
      <c r="DH197" s="1019"/>
      <c r="DI197" s="1019"/>
      <c r="DJ197" s="1019"/>
      <c r="DK197" s="1019"/>
      <c r="DL197" s="1019"/>
      <c r="DM197" s="1019"/>
      <c r="DN197" s="1019"/>
      <c r="DO197" s="1019"/>
      <c r="DP197" s="1019"/>
      <c r="DQ197" s="1019"/>
      <c r="DR197" s="1019"/>
      <c r="DS197" s="1019"/>
      <c r="DT197" s="1019"/>
      <c r="DU197" s="1019"/>
      <c r="DV197" s="1019"/>
      <c r="DW197" s="1019"/>
      <c r="DX197" s="1019"/>
      <c r="DY197" s="1019"/>
      <c r="DZ197" s="1019"/>
      <c r="EA197" s="1019"/>
      <c r="EB197" s="1019"/>
      <c r="EC197" s="1019"/>
      <c r="ED197" s="1019"/>
      <c r="EE197" s="1019"/>
      <c r="EF197" s="1019"/>
      <c r="EG197" s="1019"/>
      <c r="EH197" s="1019"/>
    </row>
    <row r="198" spans="2:138" s="836" customFormat="1" ht="15" customHeight="1" outlineLevel="1" x14ac:dyDescent="0.25">
      <c r="E198" s="836" t="s">
        <v>720</v>
      </c>
      <c r="G198" s="840" t="s">
        <v>330</v>
      </c>
      <c r="H198" s="875"/>
      <c r="I198" s="840"/>
      <c r="J198" s="1024">
        <f xml:space="preserve"> IF(( J177 + J183 + J189 + J193 ) &gt; 0,( J177 + J183 + J189 + J193 ), 0)*0</f>
        <v>0</v>
      </c>
      <c r="K198" s="1024">
        <f t="shared" ref="K198:BV198" si="187" xml:space="preserve"> IF(( K177 + K183 + K189 + K193 ) &gt; 0,( K177 + K183 + K189 + K193 ), 0)*0</f>
        <v>0</v>
      </c>
      <c r="L198" s="1024">
        <f t="shared" si="187"/>
        <v>0</v>
      </c>
      <c r="M198" s="1024">
        <f t="shared" si="187"/>
        <v>0</v>
      </c>
      <c r="N198" s="1024">
        <f t="shared" si="187"/>
        <v>0</v>
      </c>
      <c r="O198" s="1024">
        <f t="shared" si="187"/>
        <v>0</v>
      </c>
      <c r="P198" s="1024">
        <f t="shared" si="187"/>
        <v>0</v>
      </c>
      <c r="Q198" s="1024">
        <f t="shared" si="187"/>
        <v>0</v>
      </c>
      <c r="R198" s="1024">
        <f t="shared" si="187"/>
        <v>0</v>
      </c>
      <c r="S198" s="1024">
        <f t="shared" si="187"/>
        <v>0</v>
      </c>
      <c r="T198" s="1024">
        <f t="shared" si="187"/>
        <v>0</v>
      </c>
      <c r="U198" s="1024">
        <f t="shared" si="187"/>
        <v>0</v>
      </c>
      <c r="V198" s="1024">
        <f t="shared" si="187"/>
        <v>0</v>
      </c>
      <c r="W198" s="1024">
        <f t="shared" si="187"/>
        <v>0</v>
      </c>
      <c r="X198" s="1024">
        <f t="shared" si="187"/>
        <v>0</v>
      </c>
      <c r="Y198" s="1024">
        <f t="shared" si="187"/>
        <v>0</v>
      </c>
      <c r="Z198" s="1024">
        <f t="shared" si="187"/>
        <v>0</v>
      </c>
      <c r="AA198" s="1024">
        <f t="shared" si="187"/>
        <v>0</v>
      </c>
      <c r="AB198" s="1024">
        <f t="shared" si="187"/>
        <v>0</v>
      </c>
      <c r="AC198" s="1024">
        <f t="shared" si="187"/>
        <v>0</v>
      </c>
      <c r="AD198" s="1024">
        <f t="shared" si="187"/>
        <v>0</v>
      </c>
      <c r="AE198" s="1024">
        <f t="shared" si="187"/>
        <v>0</v>
      </c>
      <c r="AF198" s="1024">
        <f t="shared" si="187"/>
        <v>0</v>
      </c>
      <c r="AG198" s="1024">
        <f t="shared" si="187"/>
        <v>0</v>
      </c>
      <c r="AH198" s="1024">
        <f t="shared" si="187"/>
        <v>0</v>
      </c>
      <c r="AI198" s="1024">
        <f t="shared" si="187"/>
        <v>0</v>
      </c>
      <c r="AJ198" s="1024">
        <f t="shared" si="187"/>
        <v>0</v>
      </c>
      <c r="AK198" s="1024">
        <f t="shared" si="187"/>
        <v>0</v>
      </c>
      <c r="AL198" s="1024">
        <f t="shared" si="187"/>
        <v>0</v>
      </c>
      <c r="AM198" s="1024">
        <f t="shared" si="187"/>
        <v>0</v>
      </c>
      <c r="AN198" s="1024">
        <f t="shared" si="187"/>
        <v>0</v>
      </c>
      <c r="AO198" s="1024">
        <f t="shared" si="187"/>
        <v>0</v>
      </c>
      <c r="AP198" s="1024">
        <f t="shared" si="187"/>
        <v>0</v>
      </c>
      <c r="AQ198" s="1024">
        <f t="shared" si="187"/>
        <v>0</v>
      </c>
      <c r="AR198" s="1024">
        <f t="shared" si="187"/>
        <v>0</v>
      </c>
      <c r="AS198" s="1024">
        <f t="shared" si="187"/>
        <v>0</v>
      </c>
      <c r="AT198" s="1024">
        <f t="shared" si="187"/>
        <v>0</v>
      </c>
      <c r="AU198" s="1024">
        <f t="shared" si="187"/>
        <v>0</v>
      </c>
      <c r="AV198" s="1024">
        <f t="shared" si="187"/>
        <v>0</v>
      </c>
      <c r="AW198" s="1024">
        <f t="shared" si="187"/>
        <v>0</v>
      </c>
      <c r="AX198" s="1024">
        <f t="shared" si="187"/>
        <v>0</v>
      </c>
      <c r="AY198" s="1024">
        <f t="shared" si="187"/>
        <v>0</v>
      </c>
      <c r="AZ198" s="1024">
        <f t="shared" si="187"/>
        <v>0</v>
      </c>
      <c r="BA198" s="1024">
        <f t="shared" si="187"/>
        <v>0</v>
      </c>
      <c r="BB198" s="1024">
        <f t="shared" si="187"/>
        <v>0</v>
      </c>
      <c r="BC198" s="1024">
        <f t="shared" si="187"/>
        <v>0</v>
      </c>
      <c r="BD198" s="1024">
        <f t="shared" si="187"/>
        <v>0</v>
      </c>
      <c r="BE198" s="1024">
        <f t="shared" si="187"/>
        <v>0</v>
      </c>
      <c r="BF198" s="1024">
        <f t="shared" si="187"/>
        <v>0</v>
      </c>
      <c r="BG198" s="1024">
        <f t="shared" si="187"/>
        <v>0</v>
      </c>
      <c r="BH198" s="1024">
        <f t="shared" si="187"/>
        <v>0</v>
      </c>
      <c r="BI198" s="1024">
        <f t="shared" si="187"/>
        <v>0</v>
      </c>
      <c r="BJ198" s="1024">
        <f t="shared" si="187"/>
        <v>0</v>
      </c>
      <c r="BK198" s="1024">
        <f t="shared" si="187"/>
        <v>0</v>
      </c>
      <c r="BL198" s="1024">
        <f t="shared" si="187"/>
        <v>0</v>
      </c>
      <c r="BM198" s="1024">
        <f t="shared" si="187"/>
        <v>0</v>
      </c>
      <c r="BN198" s="1024">
        <f t="shared" si="187"/>
        <v>0</v>
      </c>
      <c r="BO198" s="1024">
        <f t="shared" si="187"/>
        <v>0</v>
      </c>
      <c r="BP198" s="1024">
        <f t="shared" si="187"/>
        <v>0</v>
      </c>
      <c r="BQ198" s="1024">
        <f t="shared" si="187"/>
        <v>0</v>
      </c>
      <c r="BR198" s="1024">
        <f t="shared" si="187"/>
        <v>0</v>
      </c>
      <c r="BS198" s="1024">
        <f t="shared" si="187"/>
        <v>0</v>
      </c>
      <c r="BT198" s="1024">
        <f t="shared" si="187"/>
        <v>0</v>
      </c>
      <c r="BU198" s="1024">
        <f t="shared" si="187"/>
        <v>0</v>
      </c>
      <c r="BV198" s="1024">
        <f t="shared" si="187"/>
        <v>0</v>
      </c>
      <c r="BW198" s="1024">
        <f t="shared" ref="BW198:EH198" si="188" xml:space="preserve"> IF(( BW177 + BW183 + BW189 + BW193 ) &gt; 0,( BW177 + BW183 + BW189 + BW193 ), 0)*0</f>
        <v>0</v>
      </c>
      <c r="BX198" s="1024">
        <f t="shared" si="188"/>
        <v>0</v>
      </c>
      <c r="BY198" s="1024">
        <f t="shared" si="188"/>
        <v>0</v>
      </c>
      <c r="BZ198" s="1024">
        <f t="shared" si="188"/>
        <v>0</v>
      </c>
      <c r="CA198" s="1024">
        <f t="shared" si="188"/>
        <v>0</v>
      </c>
      <c r="CB198" s="1024">
        <f t="shared" si="188"/>
        <v>0</v>
      </c>
      <c r="CC198" s="1024">
        <f t="shared" si="188"/>
        <v>0</v>
      </c>
      <c r="CD198" s="1024">
        <f t="shared" si="188"/>
        <v>0</v>
      </c>
      <c r="CE198" s="1024">
        <f t="shared" si="188"/>
        <v>0</v>
      </c>
      <c r="CF198" s="1024">
        <f t="shared" si="188"/>
        <v>0</v>
      </c>
      <c r="CG198" s="1024">
        <f t="shared" si="188"/>
        <v>0</v>
      </c>
      <c r="CH198" s="1024">
        <f t="shared" si="188"/>
        <v>0</v>
      </c>
      <c r="CI198" s="1024">
        <f t="shared" si="188"/>
        <v>0</v>
      </c>
      <c r="CJ198" s="1024">
        <f t="shared" si="188"/>
        <v>0</v>
      </c>
      <c r="CK198" s="1024">
        <f t="shared" si="188"/>
        <v>0</v>
      </c>
      <c r="CL198" s="1024">
        <f t="shared" si="188"/>
        <v>0</v>
      </c>
      <c r="CM198" s="1024">
        <f t="shared" si="188"/>
        <v>0</v>
      </c>
      <c r="CN198" s="1024">
        <f t="shared" si="188"/>
        <v>0</v>
      </c>
      <c r="CO198" s="1024">
        <f t="shared" si="188"/>
        <v>0</v>
      </c>
      <c r="CP198" s="1024">
        <f t="shared" si="188"/>
        <v>0</v>
      </c>
      <c r="CQ198" s="1024">
        <f t="shared" si="188"/>
        <v>0</v>
      </c>
      <c r="CR198" s="1024">
        <f t="shared" si="188"/>
        <v>0</v>
      </c>
      <c r="CS198" s="1024">
        <f t="shared" si="188"/>
        <v>0</v>
      </c>
      <c r="CT198" s="1024">
        <f t="shared" si="188"/>
        <v>0</v>
      </c>
      <c r="CU198" s="1024">
        <f t="shared" si="188"/>
        <v>0</v>
      </c>
      <c r="CV198" s="1024">
        <f t="shared" si="188"/>
        <v>0</v>
      </c>
      <c r="CW198" s="1024">
        <f t="shared" si="188"/>
        <v>0</v>
      </c>
      <c r="CX198" s="1024">
        <f t="shared" si="188"/>
        <v>0</v>
      </c>
      <c r="CY198" s="1024">
        <f t="shared" si="188"/>
        <v>0</v>
      </c>
      <c r="CZ198" s="1024">
        <f t="shared" si="188"/>
        <v>0</v>
      </c>
      <c r="DA198" s="1024">
        <f t="shared" si="188"/>
        <v>0</v>
      </c>
      <c r="DB198" s="1024">
        <f t="shared" si="188"/>
        <v>0</v>
      </c>
      <c r="DC198" s="1024">
        <f t="shared" si="188"/>
        <v>0</v>
      </c>
      <c r="DD198" s="1024">
        <f t="shared" si="188"/>
        <v>0</v>
      </c>
      <c r="DE198" s="1024">
        <f t="shared" si="188"/>
        <v>0</v>
      </c>
      <c r="DF198" s="1024">
        <f t="shared" si="188"/>
        <v>0</v>
      </c>
      <c r="DG198" s="1024">
        <f t="shared" si="188"/>
        <v>0</v>
      </c>
      <c r="DH198" s="1024">
        <f t="shared" si="188"/>
        <v>0</v>
      </c>
      <c r="DI198" s="1024">
        <f t="shared" si="188"/>
        <v>0</v>
      </c>
      <c r="DJ198" s="1024">
        <f t="shared" si="188"/>
        <v>0</v>
      </c>
      <c r="DK198" s="1024">
        <f t="shared" si="188"/>
        <v>0</v>
      </c>
      <c r="DL198" s="1024">
        <f t="shared" si="188"/>
        <v>0</v>
      </c>
      <c r="DM198" s="1024">
        <f t="shared" si="188"/>
        <v>0</v>
      </c>
      <c r="DN198" s="1024">
        <f t="shared" si="188"/>
        <v>0</v>
      </c>
      <c r="DO198" s="1024">
        <f t="shared" si="188"/>
        <v>0</v>
      </c>
      <c r="DP198" s="1024">
        <f t="shared" si="188"/>
        <v>0</v>
      </c>
      <c r="DQ198" s="1024">
        <f t="shared" si="188"/>
        <v>0</v>
      </c>
      <c r="DR198" s="1024">
        <f t="shared" si="188"/>
        <v>0</v>
      </c>
      <c r="DS198" s="1024">
        <f t="shared" si="188"/>
        <v>0</v>
      </c>
      <c r="DT198" s="1024">
        <f t="shared" si="188"/>
        <v>0</v>
      </c>
      <c r="DU198" s="1024">
        <f t="shared" si="188"/>
        <v>0</v>
      </c>
      <c r="DV198" s="1024">
        <f t="shared" si="188"/>
        <v>0</v>
      </c>
      <c r="DW198" s="1024">
        <f t="shared" si="188"/>
        <v>0</v>
      </c>
      <c r="DX198" s="1024">
        <f t="shared" si="188"/>
        <v>0</v>
      </c>
      <c r="DY198" s="1024">
        <f t="shared" si="188"/>
        <v>0</v>
      </c>
      <c r="DZ198" s="1024">
        <f t="shared" si="188"/>
        <v>0</v>
      </c>
      <c r="EA198" s="1024">
        <f t="shared" si="188"/>
        <v>0</v>
      </c>
      <c r="EB198" s="1024">
        <f t="shared" si="188"/>
        <v>0</v>
      </c>
      <c r="EC198" s="1024">
        <f t="shared" si="188"/>
        <v>0</v>
      </c>
      <c r="ED198" s="1024">
        <f t="shared" si="188"/>
        <v>0</v>
      </c>
      <c r="EE198" s="1024">
        <f t="shared" si="188"/>
        <v>0</v>
      </c>
      <c r="EF198" s="1024">
        <f t="shared" si="188"/>
        <v>0</v>
      </c>
      <c r="EG198" s="1024">
        <f t="shared" si="188"/>
        <v>0</v>
      </c>
      <c r="EH198" s="1024">
        <f t="shared" si="188"/>
        <v>0</v>
      </c>
    </row>
    <row r="199" spans="2:138" s="836" customFormat="1" ht="15" customHeight="1" outlineLevel="1" x14ac:dyDescent="0.35">
      <c r="E199" s="836" t="s">
        <v>137</v>
      </c>
      <c r="G199" s="840" t="s">
        <v>330</v>
      </c>
      <c r="H199" s="875"/>
      <c r="I199" s="840"/>
      <c r="J199" s="875">
        <f xml:space="preserve"> ( J198 - I198 )</f>
        <v>0</v>
      </c>
      <c r="K199" s="875">
        <f t="shared" ref="K199:BV199" si="189" xml:space="preserve"> ( K198 - J198 )</f>
        <v>0</v>
      </c>
      <c r="L199" s="875">
        <f t="shared" si="189"/>
        <v>0</v>
      </c>
      <c r="M199" s="875">
        <f t="shared" si="189"/>
        <v>0</v>
      </c>
      <c r="N199" s="875">
        <f t="shared" si="189"/>
        <v>0</v>
      </c>
      <c r="O199" s="875">
        <f t="shared" si="189"/>
        <v>0</v>
      </c>
      <c r="P199" s="875">
        <f t="shared" si="189"/>
        <v>0</v>
      </c>
      <c r="Q199" s="875">
        <f t="shared" si="189"/>
        <v>0</v>
      </c>
      <c r="R199" s="875">
        <f t="shared" si="189"/>
        <v>0</v>
      </c>
      <c r="S199" s="875">
        <f t="shared" si="189"/>
        <v>0</v>
      </c>
      <c r="T199" s="875">
        <f t="shared" si="189"/>
        <v>0</v>
      </c>
      <c r="U199" s="875">
        <f t="shared" si="189"/>
        <v>0</v>
      </c>
      <c r="V199" s="875">
        <f t="shared" si="189"/>
        <v>0</v>
      </c>
      <c r="W199" s="875">
        <f t="shared" si="189"/>
        <v>0</v>
      </c>
      <c r="X199" s="875">
        <f t="shared" si="189"/>
        <v>0</v>
      </c>
      <c r="Y199" s="875">
        <f t="shared" si="189"/>
        <v>0</v>
      </c>
      <c r="Z199" s="875">
        <f t="shared" si="189"/>
        <v>0</v>
      </c>
      <c r="AA199" s="875">
        <f t="shared" si="189"/>
        <v>0</v>
      </c>
      <c r="AB199" s="875">
        <f t="shared" si="189"/>
        <v>0</v>
      </c>
      <c r="AC199" s="875">
        <f t="shared" si="189"/>
        <v>0</v>
      </c>
      <c r="AD199" s="875">
        <f t="shared" si="189"/>
        <v>0</v>
      </c>
      <c r="AE199" s="875">
        <f t="shared" si="189"/>
        <v>0</v>
      </c>
      <c r="AF199" s="875">
        <f t="shared" si="189"/>
        <v>0</v>
      </c>
      <c r="AG199" s="875">
        <f t="shared" si="189"/>
        <v>0</v>
      </c>
      <c r="AH199" s="875">
        <f t="shared" si="189"/>
        <v>0</v>
      </c>
      <c r="AI199" s="875">
        <f t="shared" si="189"/>
        <v>0</v>
      </c>
      <c r="AJ199" s="875">
        <f t="shared" si="189"/>
        <v>0</v>
      </c>
      <c r="AK199" s="875">
        <f t="shared" si="189"/>
        <v>0</v>
      </c>
      <c r="AL199" s="875">
        <f t="shared" si="189"/>
        <v>0</v>
      </c>
      <c r="AM199" s="875">
        <f t="shared" si="189"/>
        <v>0</v>
      </c>
      <c r="AN199" s="875">
        <f t="shared" si="189"/>
        <v>0</v>
      </c>
      <c r="AO199" s="875">
        <f t="shared" si="189"/>
        <v>0</v>
      </c>
      <c r="AP199" s="875">
        <f t="shared" si="189"/>
        <v>0</v>
      </c>
      <c r="AQ199" s="875">
        <f t="shared" si="189"/>
        <v>0</v>
      </c>
      <c r="AR199" s="875">
        <f t="shared" si="189"/>
        <v>0</v>
      </c>
      <c r="AS199" s="875">
        <f t="shared" si="189"/>
        <v>0</v>
      </c>
      <c r="AT199" s="875">
        <f t="shared" si="189"/>
        <v>0</v>
      </c>
      <c r="AU199" s="875">
        <f t="shared" si="189"/>
        <v>0</v>
      </c>
      <c r="AV199" s="875">
        <f t="shared" si="189"/>
        <v>0</v>
      </c>
      <c r="AW199" s="875">
        <f t="shared" si="189"/>
        <v>0</v>
      </c>
      <c r="AX199" s="875">
        <f t="shared" si="189"/>
        <v>0</v>
      </c>
      <c r="AY199" s="875">
        <f t="shared" si="189"/>
        <v>0</v>
      </c>
      <c r="AZ199" s="875">
        <f t="shared" si="189"/>
        <v>0</v>
      </c>
      <c r="BA199" s="875">
        <f t="shared" si="189"/>
        <v>0</v>
      </c>
      <c r="BB199" s="875">
        <f t="shared" si="189"/>
        <v>0</v>
      </c>
      <c r="BC199" s="875">
        <f t="shared" si="189"/>
        <v>0</v>
      </c>
      <c r="BD199" s="875">
        <f t="shared" si="189"/>
        <v>0</v>
      </c>
      <c r="BE199" s="875">
        <f t="shared" si="189"/>
        <v>0</v>
      </c>
      <c r="BF199" s="875">
        <f t="shared" si="189"/>
        <v>0</v>
      </c>
      <c r="BG199" s="875">
        <f t="shared" si="189"/>
        <v>0</v>
      </c>
      <c r="BH199" s="875">
        <f t="shared" si="189"/>
        <v>0</v>
      </c>
      <c r="BI199" s="875">
        <f t="shared" si="189"/>
        <v>0</v>
      </c>
      <c r="BJ199" s="875">
        <f t="shared" si="189"/>
        <v>0</v>
      </c>
      <c r="BK199" s="875">
        <f t="shared" si="189"/>
        <v>0</v>
      </c>
      <c r="BL199" s="875">
        <f t="shared" si="189"/>
        <v>0</v>
      </c>
      <c r="BM199" s="875">
        <f t="shared" si="189"/>
        <v>0</v>
      </c>
      <c r="BN199" s="875">
        <f t="shared" si="189"/>
        <v>0</v>
      </c>
      <c r="BO199" s="875">
        <f t="shared" si="189"/>
        <v>0</v>
      </c>
      <c r="BP199" s="875">
        <f t="shared" si="189"/>
        <v>0</v>
      </c>
      <c r="BQ199" s="875">
        <f t="shared" si="189"/>
        <v>0</v>
      </c>
      <c r="BR199" s="875">
        <f t="shared" si="189"/>
        <v>0</v>
      </c>
      <c r="BS199" s="875">
        <f t="shared" si="189"/>
        <v>0</v>
      </c>
      <c r="BT199" s="875">
        <f t="shared" si="189"/>
        <v>0</v>
      </c>
      <c r="BU199" s="875">
        <f t="shared" si="189"/>
        <v>0</v>
      </c>
      <c r="BV199" s="875">
        <f t="shared" si="189"/>
        <v>0</v>
      </c>
      <c r="BW199" s="875">
        <f t="shared" ref="BW199:EH199" si="190" xml:space="preserve"> ( BW198 - BV198 )</f>
        <v>0</v>
      </c>
      <c r="BX199" s="875">
        <f t="shared" si="190"/>
        <v>0</v>
      </c>
      <c r="BY199" s="875">
        <f t="shared" si="190"/>
        <v>0</v>
      </c>
      <c r="BZ199" s="875">
        <f t="shared" si="190"/>
        <v>0</v>
      </c>
      <c r="CA199" s="875">
        <f t="shared" si="190"/>
        <v>0</v>
      </c>
      <c r="CB199" s="875">
        <f t="shared" si="190"/>
        <v>0</v>
      </c>
      <c r="CC199" s="875">
        <f t="shared" si="190"/>
        <v>0</v>
      </c>
      <c r="CD199" s="875">
        <f t="shared" si="190"/>
        <v>0</v>
      </c>
      <c r="CE199" s="875">
        <f t="shared" si="190"/>
        <v>0</v>
      </c>
      <c r="CF199" s="875">
        <f t="shared" si="190"/>
        <v>0</v>
      </c>
      <c r="CG199" s="875">
        <f t="shared" si="190"/>
        <v>0</v>
      </c>
      <c r="CH199" s="875">
        <f t="shared" si="190"/>
        <v>0</v>
      </c>
      <c r="CI199" s="875">
        <f t="shared" si="190"/>
        <v>0</v>
      </c>
      <c r="CJ199" s="875">
        <f t="shared" si="190"/>
        <v>0</v>
      </c>
      <c r="CK199" s="875">
        <f t="shared" si="190"/>
        <v>0</v>
      </c>
      <c r="CL199" s="875">
        <f t="shared" si="190"/>
        <v>0</v>
      </c>
      <c r="CM199" s="875">
        <f t="shared" si="190"/>
        <v>0</v>
      </c>
      <c r="CN199" s="875">
        <f t="shared" si="190"/>
        <v>0</v>
      </c>
      <c r="CO199" s="875">
        <f t="shared" si="190"/>
        <v>0</v>
      </c>
      <c r="CP199" s="875">
        <f t="shared" si="190"/>
        <v>0</v>
      </c>
      <c r="CQ199" s="875">
        <f t="shared" si="190"/>
        <v>0</v>
      </c>
      <c r="CR199" s="875">
        <f t="shared" si="190"/>
        <v>0</v>
      </c>
      <c r="CS199" s="875">
        <f t="shared" si="190"/>
        <v>0</v>
      </c>
      <c r="CT199" s="875">
        <f t="shared" si="190"/>
        <v>0</v>
      </c>
      <c r="CU199" s="875">
        <f t="shared" si="190"/>
        <v>0</v>
      </c>
      <c r="CV199" s="875">
        <f t="shared" si="190"/>
        <v>0</v>
      </c>
      <c r="CW199" s="875">
        <f t="shared" si="190"/>
        <v>0</v>
      </c>
      <c r="CX199" s="875">
        <f t="shared" si="190"/>
        <v>0</v>
      </c>
      <c r="CY199" s="875">
        <f t="shared" si="190"/>
        <v>0</v>
      </c>
      <c r="CZ199" s="875">
        <f t="shared" si="190"/>
        <v>0</v>
      </c>
      <c r="DA199" s="875">
        <f t="shared" si="190"/>
        <v>0</v>
      </c>
      <c r="DB199" s="875">
        <f t="shared" si="190"/>
        <v>0</v>
      </c>
      <c r="DC199" s="875">
        <f t="shared" si="190"/>
        <v>0</v>
      </c>
      <c r="DD199" s="875">
        <f t="shared" si="190"/>
        <v>0</v>
      </c>
      <c r="DE199" s="875">
        <f t="shared" si="190"/>
        <v>0</v>
      </c>
      <c r="DF199" s="875">
        <f t="shared" si="190"/>
        <v>0</v>
      </c>
      <c r="DG199" s="875">
        <f t="shared" si="190"/>
        <v>0</v>
      </c>
      <c r="DH199" s="875">
        <f t="shared" si="190"/>
        <v>0</v>
      </c>
      <c r="DI199" s="875">
        <f t="shared" si="190"/>
        <v>0</v>
      </c>
      <c r="DJ199" s="875">
        <f t="shared" si="190"/>
        <v>0</v>
      </c>
      <c r="DK199" s="875">
        <f t="shared" si="190"/>
        <v>0</v>
      </c>
      <c r="DL199" s="875">
        <f t="shared" si="190"/>
        <v>0</v>
      </c>
      <c r="DM199" s="875">
        <f t="shared" si="190"/>
        <v>0</v>
      </c>
      <c r="DN199" s="875">
        <f t="shared" si="190"/>
        <v>0</v>
      </c>
      <c r="DO199" s="875">
        <f t="shared" si="190"/>
        <v>0</v>
      </c>
      <c r="DP199" s="875">
        <f t="shared" si="190"/>
        <v>0</v>
      </c>
      <c r="DQ199" s="875">
        <f t="shared" si="190"/>
        <v>0</v>
      </c>
      <c r="DR199" s="875">
        <f t="shared" si="190"/>
        <v>0</v>
      </c>
      <c r="DS199" s="875">
        <f t="shared" si="190"/>
        <v>0</v>
      </c>
      <c r="DT199" s="875">
        <f t="shared" si="190"/>
        <v>0</v>
      </c>
      <c r="DU199" s="875">
        <f t="shared" si="190"/>
        <v>0</v>
      </c>
      <c r="DV199" s="875">
        <f t="shared" si="190"/>
        <v>0</v>
      </c>
      <c r="DW199" s="875">
        <f t="shared" si="190"/>
        <v>0</v>
      </c>
      <c r="DX199" s="875">
        <f t="shared" si="190"/>
        <v>0</v>
      </c>
      <c r="DY199" s="875">
        <f t="shared" si="190"/>
        <v>0</v>
      </c>
      <c r="DZ199" s="875">
        <f t="shared" si="190"/>
        <v>0</v>
      </c>
      <c r="EA199" s="875">
        <f t="shared" si="190"/>
        <v>0</v>
      </c>
      <c r="EB199" s="875">
        <f t="shared" si="190"/>
        <v>0</v>
      </c>
      <c r="EC199" s="875">
        <f t="shared" si="190"/>
        <v>0</v>
      </c>
      <c r="ED199" s="875">
        <f t="shared" si="190"/>
        <v>0</v>
      </c>
      <c r="EE199" s="875">
        <f t="shared" si="190"/>
        <v>0</v>
      </c>
      <c r="EF199" s="875">
        <f t="shared" si="190"/>
        <v>0</v>
      </c>
      <c r="EG199" s="875">
        <f t="shared" si="190"/>
        <v>0</v>
      </c>
      <c r="EH199" s="875">
        <f t="shared" si="190"/>
        <v>0</v>
      </c>
    </row>
    <row r="200" spans="2:138" s="836" customFormat="1" ht="15" customHeight="1" outlineLevel="1" x14ac:dyDescent="0.35">
      <c r="G200" s="840"/>
      <c r="H200" s="875"/>
      <c r="I200" s="840"/>
      <c r="J200" s="875"/>
      <c r="K200" s="875"/>
      <c r="L200" s="875"/>
      <c r="M200" s="875"/>
      <c r="N200" s="875"/>
      <c r="O200" s="875"/>
      <c r="P200" s="875"/>
      <c r="Q200" s="875"/>
      <c r="R200" s="875"/>
      <c r="S200" s="875"/>
      <c r="T200" s="875"/>
      <c r="U200" s="875"/>
      <c r="V200" s="875"/>
      <c r="W200" s="875"/>
      <c r="X200" s="875"/>
      <c r="Y200" s="875"/>
      <c r="Z200" s="875"/>
      <c r="AA200" s="875"/>
      <c r="AB200" s="875"/>
      <c r="AC200" s="875"/>
      <c r="AD200" s="875"/>
      <c r="AE200" s="875"/>
      <c r="AF200" s="875"/>
      <c r="AG200" s="875"/>
      <c r="AH200" s="875"/>
      <c r="AI200" s="875"/>
      <c r="AJ200" s="875"/>
      <c r="AK200" s="875"/>
      <c r="AL200" s="875"/>
      <c r="AM200" s="875"/>
      <c r="AN200" s="875"/>
      <c r="AO200" s="875"/>
      <c r="AP200" s="875"/>
      <c r="AQ200" s="875"/>
      <c r="AR200" s="875"/>
      <c r="AS200" s="875"/>
      <c r="AT200" s="875"/>
      <c r="AU200" s="875"/>
      <c r="AV200" s="875"/>
      <c r="AW200" s="875"/>
      <c r="AX200" s="875"/>
      <c r="AY200" s="875"/>
      <c r="AZ200" s="875"/>
      <c r="BA200" s="875"/>
      <c r="BB200" s="875"/>
      <c r="BC200" s="875"/>
      <c r="BD200" s="875"/>
      <c r="BE200" s="875"/>
      <c r="BF200" s="875"/>
      <c r="BG200" s="875"/>
      <c r="BH200" s="875"/>
      <c r="BI200" s="875"/>
      <c r="BJ200" s="875"/>
      <c r="BK200" s="875"/>
      <c r="BL200" s="875"/>
      <c r="BM200" s="875"/>
      <c r="BN200" s="875"/>
      <c r="BO200" s="875"/>
      <c r="BP200" s="875"/>
      <c r="BQ200" s="875"/>
      <c r="BR200" s="875"/>
      <c r="BS200" s="875"/>
      <c r="BT200" s="875"/>
      <c r="BU200" s="875"/>
      <c r="BV200" s="875"/>
      <c r="BW200" s="875"/>
      <c r="BX200" s="875"/>
      <c r="BY200" s="875"/>
      <c r="BZ200" s="875"/>
      <c r="CA200" s="875"/>
      <c r="CB200" s="875"/>
      <c r="CC200" s="875"/>
      <c r="CD200" s="875"/>
      <c r="CE200" s="875"/>
      <c r="CF200" s="875"/>
      <c r="CG200" s="875"/>
      <c r="CH200" s="875"/>
      <c r="CI200" s="875"/>
      <c r="CJ200" s="875"/>
      <c r="CK200" s="875"/>
      <c r="CL200" s="875"/>
      <c r="CM200" s="875"/>
      <c r="CN200" s="875"/>
      <c r="CO200" s="875"/>
      <c r="CP200" s="875"/>
      <c r="CQ200" s="875"/>
      <c r="CR200" s="875"/>
      <c r="CS200" s="875"/>
      <c r="CT200" s="875"/>
      <c r="CU200" s="875"/>
      <c r="CV200" s="875"/>
      <c r="CW200" s="875"/>
      <c r="CX200" s="875"/>
      <c r="CY200" s="875"/>
      <c r="CZ200" s="875"/>
      <c r="DA200" s="875"/>
      <c r="DB200" s="875"/>
      <c r="DC200" s="875"/>
      <c r="DD200" s="875"/>
      <c r="DE200" s="875"/>
      <c r="DF200" s="875"/>
      <c r="DG200" s="875"/>
      <c r="DH200" s="875"/>
      <c r="DI200" s="875"/>
      <c r="DJ200" s="875"/>
      <c r="DK200" s="875"/>
      <c r="DL200" s="875"/>
      <c r="DM200" s="875"/>
      <c r="DN200" s="875"/>
      <c r="DO200" s="875"/>
      <c r="DP200" s="875"/>
      <c r="DQ200" s="875"/>
      <c r="DR200" s="875"/>
      <c r="DS200" s="875"/>
      <c r="DT200" s="875"/>
      <c r="DU200" s="875"/>
      <c r="DV200" s="875"/>
      <c r="DW200" s="875"/>
      <c r="DX200" s="875"/>
      <c r="DY200" s="875"/>
      <c r="DZ200" s="875"/>
      <c r="EA200" s="875"/>
      <c r="EB200" s="875"/>
      <c r="EC200" s="875"/>
      <c r="ED200" s="875"/>
      <c r="EE200" s="875"/>
      <c r="EF200" s="875"/>
      <c r="EG200" s="875"/>
      <c r="EH200" s="875"/>
    </row>
    <row r="201" spans="2:138" s="836" customFormat="1" ht="15" customHeight="1" outlineLevel="1" x14ac:dyDescent="0.25">
      <c r="B201" s="20" t="s">
        <v>325</v>
      </c>
      <c r="I201" s="840"/>
      <c r="J201" s="1024"/>
      <c r="K201" s="1024"/>
      <c r="L201" s="1024"/>
      <c r="M201" s="1024"/>
      <c r="N201" s="1024"/>
      <c r="O201" s="1024"/>
      <c r="P201" s="1024"/>
      <c r="Q201" s="1024"/>
      <c r="R201" s="1024"/>
      <c r="S201" s="1024"/>
      <c r="T201" s="1024"/>
      <c r="U201" s="1024"/>
      <c r="V201" s="1024"/>
      <c r="W201" s="1024"/>
      <c r="X201" s="1024"/>
      <c r="Y201" s="1024"/>
      <c r="Z201" s="1024"/>
      <c r="AA201" s="1024"/>
      <c r="AB201" s="1024"/>
      <c r="AC201" s="1024"/>
      <c r="AD201" s="1024"/>
      <c r="AE201" s="1024"/>
      <c r="AF201" s="1024"/>
      <c r="AG201" s="1024"/>
      <c r="AH201" s="1024"/>
      <c r="AI201" s="1024"/>
      <c r="AJ201" s="1024"/>
      <c r="AK201" s="1024"/>
      <c r="AL201" s="1024"/>
      <c r="AM201" s="1024"/>
      <c r="AN201" s="1024"/>
      <c r="AO201" s="1024"/>
      <c r="AP201" s="1024"/>
      <c r="AQ201" s="1024"/>
      <c r="AR201" s="1024"/>
      <c r="AS201" s="1024"/>
      <c r="AT201" s="1024"/>
      <c r="AU201" s="1024"/>
      <c r="AV201" s="1024"/>
      <c r="AW201" s="1024"/>
      <c r="AX201" s="1024"/>
      <c r="AY201" s="1024"/>
      <c r="AZ201" s="1024"/>
      <c r="BA201" s="1024"/>
      <c r="BB201" s="1024"/>
      <c r="BC201" s="1024"/>
      <c r="BD201" s="1024"/>
      <c r="BE201" s="1024"/>
      <c r="BF201" s="1024"/>
      <c r="BG201" s="1024"/>
      <c r="BH201" s="1024"/>
      <c r="BI201" s="1024"/>
      <c r="BJ201" s="1024"/>
      <c r="BK201" s="1024"/>
      <c r="BL201" s="1024"/>
      <c r="BM201" s="1024"/>
      <c r="BN201" s="1024"/>
      <c r="BO201" s="1024"/>
      <c r="BP201" s="1024"/>
      <c r="BQ201" s="1024"/>
      <c r="BR201" s="1024"/>
      <c r="BS201" s="1024"/>
      <c r="BT201" s="1024"/>
      <c r="BU201" s="1024"/>
      <c r="BV201" s="1024"/>
      <c r="BW201" s="1024"/>
      <c r="BX201" s="1024"/>
      <c r="BY201" s="1024"/>
      <c r="BZ201" s="1024"/>
      <c r="CA201" s="1024"/>
      <c r="CB201" s="1024"/>
      <c r="CC201" s="1024"/>
      <c r="CD201" s="1024"/>
      <c r="CE201" s="1024"/>
      <c r="CF201" s="1024"/>
      <c r="CG201" s="1024"/>
      <c r="CH201" s="1024"/>
      <c r="CI201" s="1024"/>
      <c r="CJ201" s="1024"/>
      <c r="CK201" s="1024"/>
      <c r="CL201" s="1024"/>
      <c r="CM201" s="1024"/>
      <c r="CN201" s="1024"/>
      <c r="CO201" s="1024"/>
      <c r="CP201" s="1024"/>
      <c r="CQ201" s="1024"/>
      <c r="CR201" s="1024"/>
      <c r="CS201" s="1024"/>
      <c r="CT201" s="1024"/>
      <c r="CU201" s="1024"/>
      <c r="CV201" s="1024"/>
      <c r="CW201" s="1024"/>
      <c r="CX201" s="1024"/>
      <c r="CY201" s="1024"/>
      <c r="CZ201" s="1024"/>
      <c r="DA201" s="1024"/>
      <c r="DB201" s="1024"/>
      <c r="DC201" s="1024"/>
      <c r="DD201" s="1024"/>
      <c r="DE201" s="1024"/>
      <c r="DF201" s="1024"/>
      <c r="DG201" s="1024"/>
      <c r="DH201" s="1024"/>
      <c r="DI201" s="1024"/>
      <c r="DJ201" s="1024"/>
      <c r="DK201" s="1024"/>
      <c r="DL201" s="1024"/>
      <c r="DM201" s="1024"/>
      <c r="DN201" s="1024"/>
      <c r="DO201" s="1024"/>
      <c r="DP201" s="1024"/>
      <c r="DQ201" s="1024"/>
      <c r="DR201" s="1024"/>
      <c r="DS201" s="1024"/>
      <c r="DT201" s="1024"/>
      <c r="DU201" s="1024"/>
      <c r="DV201" s="1024"/>
      <c r="DW201" s="1024"/>
      <c r="DX201" s="1024"/>
      <c r="DY201" s="1024"/>
      <c r="DZ201" s="1024"/>
      <c r="EA201" s="1024"/>
      <c r="EB201" s="1024"/>
      <c r="EC201" s="1024"/>
      <c r="ED201" s="1024"/>
      <c r="EE201" s="1024"/>
      <c r="EF201" s="1024"/>
      <c r="EG201" s="1024"/>
      <c r="EH201" s="1024"/>
    </row>
    <row r="202" spans="2:138" s="836" customFormat="1" ht="15" customHeight="1" outlineLevel="1" x14ac:dyDescent="0.35">
      <c r="E202" s="224" t="str">
        <f xml:space="preserve"> NTBA!E$257</f>
        <v>Margin Money</v>
      </c>
      <c r="F202" s="224">
        <f xml:space="preserve"> NTBA!F$257</f>
        <v>0.25</v>
      </c>
      <c r="G202" s="224" t="str">
        <f xml:space="preserve"> NTBA!G$257</f>
        <v>%</v>
      </c>
      <c r="H202" s="875"/>
      <c r="I202" s="840"/>
      <c r="J202" s="875"/>
      <c r="K202" s="875"/>
      <c r="L202" s="875"/>
      <c r="M202" s="875"/>
      <c r="N202" s="875"/>
      <c r="O202" s="875"/>
      <c r="P202" s="875"/>
      <c r="Q202" s="875"/>
      <c r="R202" s="875"/>
      <c r="S202" s="875"/>
      <c r="T202" s="875"/>
      <c r="U202" s="875"/>
      <c r="V202" s="875"/>
      <c r="W202" s="875"/>
      <c r="X202" s="875"/>
      <c r="Y202" s="875"/>
      <c r="Z202" s="875"/>
      <c r="AA202" s="875"/>
      <c r="AB202" s="875"/>
      <c r="AC202" s="875"/>
      <c r="AD202" s="875"/>
      <c r="AE202" s="875"/>
      <c r="AF202" s="875"/>
      <c r="AG202" s="875"/>
      <c r="AH202" s="875"/>
      <c r="AI202" s="875"/>
      <c r="AJ202" s="875"/>
      <c r="AK202" s="875"/>
      <c r="AL202" s="875"/>
      <c r="AM202" s="875"/>
      <c r="AN202" s="875"/>
      <c r="AO202" s="875"/>
      <c r="AP202" s="875"/>
      <c r="AQ202" s="875"/>
      <c r="AR202" s="875"/>
      <c r="AS202" s="875"/>
      <c r="AT202" s="875"/>
      <c r="AU202" s="875"/>
      <c r="AV202" s="875"/>
      <c r="AW202" s="875"/>
      <c r="AX202" s="875"/>
      <c r="AY202" s="875"/>
      <c r="AZ202" s="875"/>
      <c r="BA202" s="875"/>
      <c r="BB202" s="875"/>
      <c r="BC202" s="875"/>
      <c r="BD202" s="875"/>
      <c r="BE202" s="875"/>
      <c r="BF202" s="875"/>
      <c r="BG202" s="875"/>
      <c r="BH202" s="875"/>
      <c r="BI202" s="875"/>
      <c r="BJ202" s="875"/>
      <c r="BK202" s="875"/>
      <c r="BL202" s="875"/>
      <c r="BM202" s="875"/>
      <c r="BN202" s="875"/>
      <c r="BO202" s="875"/>
      <c r="BP202" s="875"/>
      <c r="BQ202" s="875"/>
      <c r="BR202" s="875"/>
      <c r="BS202" s="875"/>
      <c r="BT202" s="875"/>
      <c r="BU202" s="875"/>
      <c r="BV202" s="875"/>
      <c r="BW202" s="875"/>
      <c r="BX202" s="875"/>
      <c r="BY202" s="875"/>
      <c r="BZ202" s="875"/>
      <c r="CA202" s="875"/>
      <c r="CB202" s="875"/>
      <c r="CC202" s="875"/>
      <c r="CD202" s="875"/>
      <c r="CE202" s="875"/>
      <c r="CF202" s="875"/>
      <c r="CG202" s="875"/>
      <c r="CH202" s="875"/>
      <c r="CI202" s="875"/>
      <c r="CJ202" s="875"/>
      <c r="CK202" s="875"/>
      <c r="CL202" s="875"/>
      <c r="CM202" s="875"/>
      <c r="CN202" s="875"/>
      <c r="CO202" s="875"/>
      <c r="CP202" s="875"/>
      <c r="CQ202" s="875"/>
      <c r="CR202" s="875"/>
      <c r="CS202" s="875"/>
      <c r="CT202" s="875"/>
      <c r="CU202" s="875"/>
      <c r="CV202" s="875"/>
      <c r="CW202" s="875"/>
      <c r="CX202" s="875"/>
      <c r="CY202" s="875"/>
      <c r="CZ202" s="875"/>
      <c r="DA202" s="875"/>
      <c r="DB202" s="875"/>
      <c r="DC202" s="875"/>
      <c r="DD202" s="875"/>
      <c r="DE202" s="875"/>
      <c r="DF202" s="875"/>
      <c r="DG202" s="875"/>
      <c r="DH202" s="875"/>
      <c r="DI202" s="875"/>
      <c r="DJ202" s="875"/>
      <c r="DK202" s="875"/>
      <c r="DL202" s="875"/>
      <c r="DM202" s="875"/>
      <c r="DN202" s="875"/>
      <c r="DO202" s="875"/>
      <c r="DP202" s="875"/>
      <c r="DQ202" s="875"/>
      <c r="DR202" s="875"/>
      <c r="DS202" s="875"/>
      <c r="DT202" s="875"/>
      <c r="DU202" s="875"/>
      <c r="DV202" s="875"/>
      <c r="DW202" s="875"/>
      <c r="DX202" s="875"/>
      <c r="DY202" s="875"/>
      <c r="DZ202" s="875"/>
      <c r="EA202" s="875"/>
      <c r="EB202" s="875"/>
      <c r="EC202" s="875"/>
      <c r="ED202" s="875"/>
      <c r="EE202" s="875"/>
      <c r="EF202" s="875"/>
      <c r="EG202" s="875"/>
      <c r="EH202" s="875"/>
    </row>
    <row r="203" spans="2:138" s="840" customFormat="1" ht="15" customHeight="1" outlineLevel="1" x14ac:dyDescent="0.25">
      <c r="E203" s="523" t="str">
        <f xml:space="preserve"> E$199</f>
        <v>Incremental NWC</v>
      </c>
      <c r="F203" s="523">
        <f xml:space="preserve"> F$199</f>
        <v>0</v>
      </c>
      <c r="G203" s="523" t="str">
        <f xml:space="preserve"> G$199</f>
        <v>INR Cr</v>
      </c>
      <c r="H203" s="1082">
        <f xml:space="preserve"> H$199</f>
        <v>0</v>
      </c>
      <c r="J203" s="1036">
        <f xml:space="preserve"> J$199</f>
        <v>0</v>
      </c>
      <c r="K203" s="1036">
        <f t="shared" ref="K203:BV203" si="191" xml:space="preserve"> K$199</f>
        <v>0</v>
      </c>
      <c r="L203" s="1036">
        <f t="shared" si="191"/>
        <v>0</v>
      </c>
      <c r="M203" s="1036">
        <f t="shared" si="191"/>
        <v>0</v>
      </c>
      <c r="N203" s="1036">
        <f t="shared" si="191"/>
        <v>0</v>
      </c>
      <c r="O203" s="1036">
        <f t="shared" si="191"/>
        <v>0</v>
      </c>
      <c r="P203" s="1036">
        <f t="shared" si="191"/>
        <v>0</v>
      </c>
      <c r="Q203" s="1036">
        <f t="shared" si="191"/>
        <v>0</v>
      </c>
      <c r="R203" s="1036">
        <f t="shared" si="191"/>
        <v>0</v>
      </c>
      <c r="S203" s="1036">
        <f t="shared" si="191"/>
        <v>0</v>
      </c>
      <c r="T203" s="1036">
        <f t="shared" si="191"/>
        <v>0</v>
      </c>
      <c r="U203" s="1036">
        <f t="shared" si="191"/>
        <v>0</v>
      </c>
      <c r="V203" s="1036">
        <f t="shared" si="191"/>
        <v>0</v>
      </c>
      <c r="W203" s="1036">
        <f t="shared" si="191"/>
        <v>0</v>
      </c>
      <c r="X203" s="1036">
        <f t="shared" si="191"/>
        <v>0</v>
      </c>
      <c r="Y203" s="1036">
        <f t="shared" si="191"/>
        <v>0</v>
      </c>
      <c r="Z203" s="1036">
        <f t="shared" si="191"/>
        <v>0</v>
      </c>
      <c r="AA203" s="1036">
        <f t="shared" si="191"/>
        <v>0</v>
      </c>
      <c r="AB203" s="1036">
        <f t="shared" si="191"/>
        <v>0</v>
      </c>
      <c r="AC203" s="1036">
        <f t="shared" si="191"/>
        <v>0</v>
      </c>
      <c r="AD203" s="1036">
        <f t="shared" si="191"/>
        <v>0</v>
      </c>
      <c r="AE203" s="1036">
        <f t="shared" si="191"/>
        <v>0</v>
      </c>
      <c r="AF203" s="1036">
        <f t="shared" si="191"/>
        <v>0</v>
      </c>
      <c r="AG203" s="1036">
        <f t="shared" si="191"/>
        <v>0</v>
      </c>
      <c r="AH203" s="1036">
        <f t="shared" si="191"/>
        <v>0</v>
      </c>
      <c r="AI203" s="1036">
        <f t="shared" si="191"/>
        <v>0</v>
      </c>
      <c r="AJ203" s="1036">
        <f t="shared" si="191"/>
        <v>0</v>
      </c>
      <c r="AK203" s="1036">
        <f t="shared" si="191"/>
        <v>0</v>
      </c>
      <c r="AL203" s="1036">
        <f t="shared" si="191"/>
        <v>0</v>
      </c>
      <c r="AM203" s="1036">
        <f t="shared" si="191"/>
        <v>0</v>
      </c>
      <c r="AN203" s="1036">
        <f t="shared" si="191"/>
        <v>0</v>
      </c>
      <c r="AO203" s="1036">
        <f t="shared" si="191"/>
        <v>0</v>
      </c>
      <c r="AP203" s="1036">
        <f t="shared" si="191"/>
        <v>0</v>
      </c>
      <c r="AQ203" s="1036">
        <f t="shared" si="191"/>
        <v>0</v>
      </c>
      <c r="AR203" s="1036">
        <f t="shared" si="191"/>
        <v>0</v>
      </c>
      <c r="AS203" s="1036">
        <f t="shared" si="191"/>
        <v>0</v>
      </c>
      <c r="AT203" s="1036">
        <f t="shared" si="191"/>
        <v>0</v>
      </c>
      <c r="AU203" s="1036">
        <f t="shared" si="191"/>
        <v>0</v>
      </c>
      <c r="AV203" s="1036">
        <f t="shared" si="191"/>
        <v>0</v>
      </c>
      <c r="AW203" s="1036">
        <f t="shared" si="191"/>
        <v>0</v>
      </c>
      <c r="AX203" s="1036">
        <f t="shared" si="191"/>
        <v>0</v>
      </c>
      <c r="AY203" s="1036">
        <f t="shared" si="191"/>
        <v>0</v>
      </c>
      <c r="AZ203" s="1036">
        <f t="shared" si="191"/>
        <v>0</v>
      </c>
      <c r="BA203" s="1036">
        <f t="shared" si="191"/>
        <v>0</v>
      </c>
      <c r="BB203" s="1036">
        <f t="shared" si="191"/>
        <v>0</v>
      </c>
      <c r="BC203" s="1036">
        <f t="shared" si="191"/>
        <v>0</v>
      </c>
      <c r="BD203" s="1036">
        <f t="shared" si="191"/>
        <v>0</v>
      </c>
      <c r="BE203" s="1036">
        <f t="shared" si="191"/>
        <v>0</v>
      </c>
      <c r="BF203" s="1036">
        <f t="shared" si="191"/>
        <v>0</v>
      </c>
      <c r="BG203" s="1036">
        <f t="shared" si="191"/>
        <v>0</v>
      </c>
      <c r="BH203" s="1036">
        <f t="shared" si="191"/>
        <v>0</v>
      </c>
      <c r="BI203" s="1036">
        <f t="shared" si="191"/>
        <v>0</v>
      </c>
      <c r="BJ203" s="1036">
        <f t="shared" si="191"/>
        <v>0</v>
      </c>
      <c r="BK203" s="1036">
        <f t="shared" si="191"/>
        <v>0</v>
      </c>
      <c r="BL203" s="1036">
        <f t="shared" si="191"/>
        <v>0</v>
      </c>
      <c r="BM203" s="1036">
        <f t="shared" si="191"/>
        <v>0</v>
      </c>
      <c r="BN203" s="1036">
        <f t="shared" si="191"/>
        <v>0</v>
      </c>
      <c r="BO203" s="1036">
        <f t="shared" si="191"/>
        <v>0</v>
      </c>
      <c r="BP203" s="1036">
        <f t="shared" si="191"/>
        <v>0</v>
      </c>
      <c r="BQ203" s="1036">
        <f t="shared" si="191"/>
        <v>0</v>
      </c>
      <c r="BR203" s="1036">
        <f t="shared" si="191"/>
        <v>0</v>
      </c>
      <c r="BS203" s="1036">
        <f t="shared" si="191"/>
        <v>0</v>
      </c>
      <c r="BT203" s="1036">
        <f t="shared" si="191"/>
        <v>0</v>
      </c>
      <c r="BU203" s="1036">
        <f t="shared" si="191"/>
        <v>0</v>
      </c>
      <c r="BV203" s="1036">
        <f t="shared" si="191"/>
        <v>0</v>
      </c>
      <c r="BW203" s="1036">
        <f t="shared" ref="BW203:EH203" si="192" xml:space="preserve"> BW$199</f>
        <v>0</v>
      </c>
      <c r="BX203" s="1036">
        <f t="shared" si="192"/>
        <v>0</v>
      </c>
      <c r="BY203" s="1036">
        <f t="shared" si="192"/>
        <v>0</v>
      </c>
      <c r="BZ203" s="1036">
        <f t="shared" si="192"/>
        <v>0</v>
      </c>
      <c r="CA203" s="1036">
        <f t="shared" si="192"/>
        <v>0</v>
      </c>
      <c r="CB203" s="1036">
        <f t="shared" si="192"/>
        <v>0</v>
      </c>
      <c r="CC203" s="1036">
        <f t="shared" si="192"/>
        <v>0</v>
      </c>
      <c r="CD203" s="1036">
        <f t="shared" si="192"/>
        <v>0</v>
      </c>
      <c r="CE203" s="1036">
        <f t="shared" si="192"/>
        <v>0</v>
      </c>
      <c r="CF203" s="1036">
        <f t="shared" si="192"/>
        <v>0</v>
      </c>
      <c r="CG203" s="1036">
        <f t="shared" si="192"/>
        <v>0</v>
      </c>
      <c r="CH203" s="1036">
        <f t="shared" si="192"/>
        <v>0</v>
      </c>
      <c r="CI203" s="1036">
        <f t="shared" si="192"/>
        <v>0</v>
      </c>
      <c r="CJ203" s="1036">
        <f t="shared" si="192"/>
        <v>0</v>
      </c>
      <c r="CK203" s="1036">
        <f t="shared" si="192"/>
        <v>0</v>
      </c>
      <c r="CL203" s="1036">
        <f t="shared" si="192"/>
        <v>0</v>
      </c>
      <c r="CM203" s="1036">
        <f t="shared" si="192"/>
        <v>0</v>
      </c>
      <c r="CN203" s="1036">
        <f t="shared" si="192"/>
        <v>0</v>
      </c>
      <c r="CO203" s="1036">
        <f t="shared" si="192"/>
        <v>0</v>
      </c>
      <c r="CP203" s="1036">
        <f t="shared" si="192"/>
        <v>0</v>
      </c>
      <c r="CQ203" s="1036">
        <f t="shared" si="192"/>
        <v>0</v>
      </c>
      <c r="CR203" s="1036">
        <f t="shared" si="192"/>
        <v>0</v>
      </c>
      <c r="CS203" s="1036">
        <f t="shared" si="192"/>
        <v>0</v>
      </c>
      <c r="CT203" s="1036">
        <f t="shared" si="192"/>
        <v>0</v>
      </c>
      <c r="CU203" s="1036">
        <f t="shared" si="192"/>
        <v>0</v>
      </c>
      <c r="CV203" s="1036">
        <f t="shared" si="192"/>
        <v>0</v>
      </c>
      <c r="CW203" s="1036">
        <f t="shared" si="192"/>
        <v>0</v>
      </c>
      <c r="CX203" s="1036">
        <f t="shared" si="192"/>
        <v>0</v>
      </c>
      <c r="CY203" s="1036">
        <f t="shared" si="192"/>
        <v>0</v>
      </c>
      <c r="CZ203" s="1036">
        <f t="shared" si="192"/>
        <v>0</v>
      </c>
      <c r="DA203" s="1036">
        <f t="shared" si="192"/>
        <v>0</v>
      </c>
      <c r="DB203" s="1036">
        <f t="shared" si="192"/>
        <v>0</v>
      </c>
      <c r="DC203" s="1036">
        <f t="shared" si="192"/>
        <v>0</v>
      </c>
      <c r="DD203" s="1036">
        <f t="shared" si="192"/>
        <v>0</v>
      </c>
      <c r="DE203" s="1036">
        <f t="shared" si="192"/>
        <v>0</v>
      </c>
      <c r="DF203" s="1036">
        <f t="shared" si="192"/>
        <v>0</v>
      </c>
      <c r="DG203" s="1036">
        <f t="shared" si="192"/>
        <v>0</v>
      </c>
      <c r="DH203" s="1036">
        <f t="shared" si="192"/>
        <v>0</v>
      </c>
      <c r="DI203" s="1036">
        <f t="shared" si="192"/>
        <v>0</v>
      </c>
      <c r="DJ203" s="1036">
        <f t="shared" si="192"/>
        <v>0</v>
      </c>
      <c r="DK203" s="1036">
        <f t="shared" si="192"/>
        <v>0</v>
      </c>
      <c r="DL203" s="1036">
        <f t="shared" si="192"/>
        <v>0</v>
      </c>
      <c r="DM203" s="1036">
        <f t="shared" si="192"/>
        <v>0</v>
      </c>
      <c r="DN203" s="1036">
        <f t="shared" si="192"/>
        <v>0</v>
      </c>
      <c r="DO203" s="1036">
        <f t="shared" si="192"/>
        <v>0</v>
      </c>
      <c r="DP203" s="1036">
        <f t="shared" si="192"/>
        <v>0</v>
      </c>
      <c r="DQ203" s="1036">
        <f t="shared" si="192"/>
        <v>0</v>
      </c>
      <c r="DR203" s="1036">
        <f t="shared" si="192"/>
        <v>0</v>
      </c>
      <c r="DS203" s="1036">
        <f t="shared" si="192"/>
        <v>0</v>
      </c>
      <c r="DT203" s="1036">
        <f t="shared" si="192"/>
        <v>0</v>
      </c>
      <c r="DU203" s="1036">
        <f t="shared" si="192"/>
        <v>0</v>
      </c>
      <c r="DV203" s="1036">
        <f t="shared" si="192"/>
        <v>0</v>
      </c>
      <c r="DW203" s="1036">
        <f t="shared" si="192"/>
        <v>0</v>
      </c>
      <c r="DX203" s="1036">
        <f t="shared" si="192"/>
        <v>0</v>
      </c>
      <c r="DY203" s="1036">
        <f t="shared" si="192"/>
        <v>0</v>
      </c>
      <c r="DZ203" s="1036">
        <f t="shared" si="192"/>
        <v>0</v>
      </c>
      <c r="EA203" s="1036">
        <f t="shared" si="192"/>
        <v>0</v>
      </c>
      <c r="EB203" s="1036">
        <f t="shared" si="192"/>
        <v>0</v>
      </c>
      <c r="EC203" s="1036">
        <f t="shared" si="192"/>
        <v>0</v>
      </c>
      <c r="ED203" s="1036">
        <f t="shared" si="192"/>
        <v>0</v>
      </c>
      <c r="EE203" s="1036">
        <f t="shared" si="192"/>
        <v>0</v>
      </c>
      <c r="EF203" s="1036">
        <f t="shared" si="192"/>
        <v>0</v>
      </c>
      <c r="EG203" s="1036">
        <f t="shared" si="192"/>
        <v>0</v>
      </c>
      <c r="EH203" s="1036">
        <f t="shared" si="192"/>
        <v>0</v>
      </c>
    </row>
    <row r="204" spans="2:138" s="836" customFormat="1" ht="15" customHeight="1" outlineLevel="1" x14ac:dyDescent="0.25">
      <c r="E204" s="836" t="s">
        <v>326</v>
      </c>
      <c r="G204" s="840" t="s">
        <v>330</v>
      </c>
      <c r="H204" s="1023">
        <f xml:space="preserve"> SUM(J204:EH204)</f>
        <v>0</v>
      </c>
      <c r="I204" s="840"/>
      <c r="J204" s="1024">
        <f>J203*(1-$F$202)</f>
        <v>0</v>
      </c>
      <c r="K204" s="1024">
        <f t="shared" ref="K204:BV204" si="193">K203*(1-$F$202)</f>
        <v>0</v>
      </c>
      <c r="L204" s="1024">
        <f t="shared" si="193"/>
        <v>0</v>
      </c>
      <c r="M204" s="1024">
        <f t="shared" si="193"/>
        <v>0</v>
      </c>
      <c r="N204" s="1024">
        <f t="shared" si="193"/>
        <v>0</v>
      </c>
      <c r="O204" s="1024">
        <f t="shared" si="193"/>
        <v>0</v>
      </c>
      <c r="P204" s="1024">
        <f t="shared" si="193"/>
        <v>0</v>
      </c>
      <c r="Q204" s="1024">
        <f t="shared" si="193"/>
        <v>0</v>
      </c>
      <c r="R204" s="1024">
        <f t="shared" si="193"/>
        <v>0</v>
      </c>
      <c r="S204" s="1024">
        <f t="shared" si="193"/>
        <v>0</v>
      </c>
      <c r="T204" s="1024">
        <f t="shared" si="193"/>
        <v>0</v>
      </c>
      <c r="U204" s="1024">
        <f t="shared" si="193"/>
        <v>0</v>
      </c>
      <c r="V204" s="1024">
        <f t="shared" si="193"/>
        <v>0</v>
      </c>
      <c r="W204" s="1024">
        <f t="shared" si="193"/>
        <v>0</v>
      </c>
      <c r="X204" s="1024">
        <f t="shared" si="193"/>
        <v>0</v>
      </c>
      <c r="Y204" s="1024">
        <f t="shared" si="193"/>
        <v>0</v>
      </c>
      <c r="Z204" s="1024">
        <f t="shared" si="193"/>
        <v>0</v>
      </c>
      <c r="AA204" s="1024">
        <f t="shared" si="193"/>
        <v>0</v>
      </c>
      <c r="AB204" s="1024">
        <f t="shared" si="193"/>
        <v>0</v>
      </c>
      <c r="AC204" s="1024">
        <f t="shared" si="193"/>
        <v>0</v>
      </c>
      <c r="AD204" s="1024">
        <f t="shared" si="193"/>
        <v>0</v>
      </c>
      <c r="AE204" s="1024">
        <f t="shared" si="193"/>
        <v>0</v>
      </c>
      <c r="AF204" s="1024">
        <f t="shared" si="193"/>
        <v>0</v>
      </c>
      <c r="AG204" s="1024">
        <f t="shared" si="193"/>
        <v>0</v>
      </c>
      <c r="AH204" s="1024">
        <f t="shared" si="193"/>
        <v>0</v>
      </c>
      <c r="AI204" s="1024">
        <f t="shared" si="193"/>
        <v>0</v>
      </c>
      <c r="AJ204" s="1024">
        <f t="shared" si="193"/>
        <v>0</v>
      </c>
      <c r="AK204" s="1024">
        <f t="shared" si="193"/>
        <v>0</v>
      </c>
      <c r="AL204" s="1024">
        <f t="shared" si="193"/>
        <v>0</v>
      </c>
      <c r="AM204" s="1024">
        <f t="shared" si="193"/>
        <v>0</v>
      </c>
      <c r="AN204" s="1024">
        <f t="shared" si="193"/>
        <v>0</v>
      </c>
      <c r="AO204" s="1024">
        <f t="shared" si="193"/>
        <v>0</v>
      </c>
      <c r="AP204" s="1024">
        <f t="shared" si="193"/>
        <v>0</v>
      </c>
      <c r="AQ204" s="1024">
        <f t="shared" si="193"/>
        <v>0</v>
      </c>
      <c r="AR204" s="1024">
        <f t="shared" si="193"/>
        <v>0</v>
      </c>
      <c r="AS204" s="1024">
        <f t="shared" si="193"/>
        <v>0</v>
      </c>
      <c r="AT204" s="1024">
        <f t="shared" si="193"/>
        <v>0</v>
      </c>
      <c r="AU204" s="1024">
        <f t="shared" si="193"/>
        <v>0</v>
      </c>
      <c r="AV204" s="1024">
        <f t="shared" si="193"/>
        <v>0</v>
      </c>
      <c r="AW204" s="1024">
        <f t="shared" si="193"/>
        <v>0</v>
      </c>
      <c r="AX204" s="1024">
        <f t="shared" si="193"/>
        <v>0</v>
      </c>
      <c r="AY204" s="1024">
        <f t="shared" si="193"/>
        <v>0</v>
      </c>
      <c r="AZ204" s="1024">
        <f t="shared" si="193"/>
        <v>0</v>
      </c>
      <c r="BA204" s="1024">
        <f t="shared" si="193"/>
        <v>0</v>
      </c>
      <c r="BB204" s="1024">
        <f t="shared" si="193"/>
        <v>0</v>
      </c>
      <c r="BC204" s="1024">
        <f t="shared" si="193"/>
        <v>0</v>
      </c>
      <c r="BD204" s="1024">
        <f t="shared" si="193"/>
        <v>0</v>
      </c>
      <c r="BE204" s="1024">
        <f t="shared" si="193"/>
        <v>0</v>
      </c>
      <c r="BF204" s="1024">
        <f t="shared" si="193"/>
        <v>0</v>
      </c>
      <c r="BG204" s="1024">
        <f t="shared" si="193"/>
        <v>0</v>
      </c>
      <c r="BH204" s="1024">
        <f t="shared" si="193"/>
        <v>0</v>
      </c>
      <c r="BI204" s="1024">
        <f t="shared" si="193"/>
        <v>0</v>
      </c>
      <c r="BJ204" s="1024">
        <f t="shared" si="193"/>
        <v>0</v>
      </c>
      <c r="BK204" s="1024">
        <f t="shared" si="193"/>
        <v>0</v>
      </c>
      <c r="BL204" s="1024">
        <f t="shared" si="193"/>
        <v>0</v>
      </c>
      <c r="BM204" s="1024">
        <f t="shared" si="193"/>
        <v>0</v>
      </c>
      <c r="BN204" s="1024">
        <f t="shared" si="193"/>
        <v>0</v>
      </c>
      <c r="BO204" s="1024">
        <f t="shared" si="193"/>
        <v>0</v>
      </c>
      <c r="BP204" s="1024">
        <f t="shared" si="193"/>
        <v>0</v>
      </c>
      <c r="BQ204" s="1024">
        <f t="shared" si="193"/>
        <v>0</v>
      </c>
      <c r="BR204" s="1024">
        <f t="shared" si="193"/>
        <v>0</v>
      </c>
      <c r="BS204" s="1024">
        <f t="shared" si="193"/>
        <v>0</v>
      </c>
      <c r="BT204" s="1024">
        <f t="shared" si="193"/>
        <v>0</v>
      </c>
      <c r="BU204" s="1024">
        <f t="shared" si="193"/>
        <v>0</v>
      </c>
      <c r="BV204" s="1024">
        <f t="shared" si="193"/>
        <v>0</v>
      </c>
      <c r="BW204" s="1024">
        <f t="shared" ref="BW204:EH204" si="194">BW203*(1-$F$202)</f>
        <v>0</v>
      </c>
      <c r="BX204" s="1024">
        <f t="shared" si="194"/>
        <v>0</v>
      </c>
      <c r="BY204" s="1024">
        <f t="shared" si="194"/>
        <v>0</v>
      </c>
      <c r="BZ204" s="1024">
        <f t="shared" si="194"/>
        <v>0</v>
      </c>
      <c r="CA204" s="1024">
        <f t="shared" si="194"/>
        <v>0</v>
      </c>
      <c r="CB204" s="1024">
        <f t="shared" si="194"/>
        <v>0</v>
      </c>
      <c r="CC204" s="1024">
        <f t="shared" si="194"/>
        <v>0</v>
      </c>
      <c r="CD204" s="1024">
        <f t="shared" si="194"/>
        <v>0</v>
      </c>
      <c r="CE204" s="1024">
        <f t="shared" si="194"/>
        <v>0</v>
      </c>
      <c r="CF204" s="1024">
        <f t="shared" si="194"/>
        <v>0</v>
      </c>
      <c r="CG204" s="1024">
        <f t="shared" si="194"/>
        <v>0</v>
      </c>
      <c r="CH204" s="1024">
        <f t="shared" si="194"/>
        <v>0</v>
      </c>
      <c r="CI204" s="1024">
        <f t="shared" si="194"/>
        <v>0</v>
      </c>
      <c r="CJ204" s="1024">
        <f t="shared" si="194"/>
        <v>0</v>
      </c>
      <c r="CK204" s="1024">
        <f t="shared" si="194"/>
        <v>0</v>
      </c>
      <c r="CL204" s="1024">
        <f t="shared" si="194"/>
        <v>0</v>
      </c>
      <c r="CM204" s="1024">
        <f t="shared" si="194"/>
        <v>0</v>
      </c>
      <c r="CN204" s="1024">
        <f t="shared" si="194"/>
        <v>0</v>
      </c>
      <c r="CO204" s="1024">
        <f t="shared" si="194"/>
        <v>0</v>
      </c>
      <c r="CP204" s="1024">
        <f t="shared" si="194"/>
        <v>0</v>
      </c>
      <c r="CQ204" s="1024">
        <f t="shared" si="194"/>
        <v>0</v>
      </c>
      <c r="CR204" s="1024">
        <f t="shared" si="194"/>
        <v>0</v>
      </c>
      <c r="CS204" s="1024">
        <f t="shared" si="194"/>
        <v>0</v>
      </c>
      <c r="CT204" s="1024">
        <f t="shared" si="194"/>
        <v>0</v>
      </c>
      <c r="CU204" s="1024">
        <f t="shared" si="194"/>
        <v>0</v>
      </c>
      <c r="CV204" s="1024">
        <f t="shared" si="194"/>
        <v>0</v>
      </c>
      <c r="CW204" s="1024">
        <f t="shared" si="194"/>
        <v>0</v>
      </c>
      <c r="CX204" s="1024">
        <f t="shared" si="194"/>
        <v>0</v>
      </c>
      <c r="CY204" s="1024">
        <f t="shared" si="194"/>
        <v>0</v>
      </c>
      <c r="CZ204" s="1024">
        <f t="shared" si="194"/>
        <v>0</v>
      </c>
      <c r="DA204" s="1024">
        <f t="shared" si="194"/>
        <v>0</v>
      </c>
      <c r="DB204" s="1024">
        <f t="shared" si="194"/>
        <v>0</v>
      </c>
      <c r="DC204" s="1024">
        <f t="shared" si="194"/>
        <v>0</v>
      </c>
      <c r="DD204" s="1024">
        <f t="shared" si="194"/>
        <v>0</v>
      </c>
      <c r="DE204" s="1024">
        <f t="shared" si="194"/>
        <v>0</v>
      </c>
      <c r="DF204" s="1024">
        <f t="shared" si="194"/>
        <v>0</v>
      </c>
      <c r="DG204" s="1024">
        <f t="shared" si="194"/>
        <v>0</v>
      </c>
      <c r="DH204" s="1024">
        <f t="shared" si="194"/>
        <v>0</v>
      </c>
      <c r="DI204" s="1024">
        <f t="shared" si="194"/>
        <v>0</v>
      </c>
      <c r="DJ204" s="1024">
        <f t="shared" si="194"/>
        <v>0</v>
      </c>
      <c r="DK204" s="1024">
        <f t="shared" si="194"/>
        <v>0</v>
      </c>
      <c r="DL204" s="1024">
        <f t="shared" si="194"/>
        <v>0</v>
      </c>
      <c r="DM204" s="1024">
        <f t="shared" si="194"/>
        <v>0</v>
      </c>
      <c r="DN204" s="1024">
        <f t="shared" si="194"/>
        <v>0</v>
      </c>
      <c r="DO204" s="1024">
        <f t="shared" si="194"/>
        <v>0</v>
      </c>
      <c r="DP204" s="1024">
        <f t="shared" si="194"/>
        <v>0</v>
      </c>
      <c r="DQ204" s="1024">
        <f t="shared" si="194"/>
        <v>0</v>
      </c>
      <c r="DR204" s="1024">
        <f t="shared" si="194"/>
        <v>0</v>
      </c>
      <c r="DS204" s="1024">
        <f t="shared" si="194"/>
        <v>0</v>
      </c>
      <c r="DT204" s="1024">
        <f t="shared" si="194"/>
        <v>0</v>
      </c>
      <c r="DU204" s="1024">
        <f t="shared" si="194"/>
        <v>0</v>
      </c>
      <c r="DV204" s="1024">
        <f t="shared" si="194"/>
        <v>0</v>
      </c>
      <c r="DW204" s="1024">
        <f t="shared" si="194"/>
        <v>0</v>
      </c>
      <c r="DX204" s="1024">
        <f t="shared" si="194"/>
        <v>0</v>
      </c>
      <c r="DY204" s="1024">
        <f t="shared" si="194"/>
        <v>0</v>
      </c>
      <c r="DZ204" s="1024">
        <f t="shared" si="194"/>
        <v>0</v>
      </c>
      <c r="EA204" s="1024">
        <f t="shared" si="194"/>
        <v>0</v>
      </c>
      <c r="EB204" s="1024">
        <f t="shared" si="194"/>
        <v>0</v>
      </c>
      <c r="EC204" s="1024">
        <f t="shared" si="194"/>
        <v>0</v>
      </c>
      <c r="ED204" s="1024">
        <f t="shared" si="194"/>
        <v>0</v>
      </c>
      <c r="EE204" s="1024">
        <f t="shared" si="194"/>
        <v>0</v>
      </c>
      <c r="EF204" s="1024">
        <f t="shared" si="194"/>
        <v>0</v>
      </c>
      <c r="EG204" s="1024">
        <f t="shared" si="194"/>
        <v>0</v>
      </c>
      <c r="EH204" s="1024">
        <f t="shared" si="194"/>
        <v>0</v>
      </c>
    </row>
    <row r="205" spans="2:138" s="840" customFormat="1" ht="15" customHeight="1" outlineLevel="1" x14ac:dyDescent="0.25">
      <c r="E205" s="840" t="s">
        <v>325</v>
      </c>
      <c r="G205" s="840" t="s">
        <v>330</v>
      </c>
      <c r="H205" s="1023">
        <f xml:space="preserve"> SUM(J205:EH205)</f>
        <v>0</v>
      </c>
      <c r="J205" s="1036">
        <f>J203-J204</f>
        <v>0</v>
      </c>
      <c r="K205" s="1036">
        <f t="shared" ref="K205:BV205" si="195">K203-K204</f>
        <v>0</v>
      </c>
      <c r="L205" s="1036">
        <f t="shared" si="195"/>
        <v>0</v>
      </c>
      <c r="M205" s="1036">
        <f t="shared" si="195"/>
        <v>0</v>
      </c>
      <c r="N205" s="1036">
        <f t="shared" si="195"/>
        <v>0</v>
      </c>
      <c r="O205" s="1036">
        <f t="shared" si="195"/>
        <v>0</v>
      </c>
      <c r="P205" s="1036">
        <f t="shared" si="195"/>
        <v>0</v>
      </c>
      <c r="Q205" s="1036">
        <f t="shared" si="195"/>
        <v>0</v>
      </c>
      <c r="R205" s="1036">
        <f t="shared" si="195"/>
        <v>0</v>
      </c>
      <c r="S205" s="1036">
        <f t="shared" si="195"/>
        <v>0</v>
      </c>
      <c r="T205" s="1036">
        <f t="shared" si="195"/>
        <v>0</v>
      </c>
      <c r="U205" s="1036">
        <f t="shared" si="195"/>
        <v>0</v>
      </c>
      <c r="V205" s="1036">
        <f t="shared" si="195"/>
        <v>0</v>
      </c>
      <c r="W205" s="1036">
        <f t="shared" si="195"/>
        <v>0</v>
      </c>
      <c r="X205" s="1036">
        <f t="shared" si="195"/>
        <v>0</v>
      </c>
      <c r="Y205" s="1036">
        <f t="shared" si="195"/>
        <v>0</v>
      </c>
      <c r="Z205" s="1036">
        <f t="shared" si="195"/>
        <v>0</v>
      </c>
      <c r="AA205" s="1036">
        <f t="shared" si="195"/>
        <v>0</v>
      </c>
      <c r="AB205" s="1036">
        <f t="shared" si="195"/>
        <v>0</v>
      </c>
      <c r="AC205" s="1036">
        <f t="shared" si="195"/>
        <v>0</v>
      </c>
      <c r="AD205" s="1036">
        <f t="shared" si="195"/>
        <v>0</v>
      </c>
      <c r="AE205" s="1036">
        <f t="shared" si="195"/>
        <v>0</v>
      </c>
      <c r="AF205" s="1036">
        <f t="shared" si="195"/>
        <v>0</v>
      </c>
      <c r="AG205" s="1036">
        <f t="shared" si="195"/>
        <v>0</v>
      </c>
      <c r="AH205" s="1036">
        <f t="shared" si="195"/>
        <v>0</v>
      </c>
      <c r="AI205" s="1036">
        <f t="shared" si="195"/>
        <v>0</v>
      </c>
      <c r="AJ205" s="1036">
        <f t="shared" si="195"/>
        <v>0</v>
      </c>
      <c r="AK205" s="1036">
        <f t="shared" si="195"/>
        <v>0</v>
      </c>
      <c r="AL205" s="1036">
        <f t="shared" si="195"/>
        <v>0</v>
      </c>
      <c r="AM205" s="1036">
        <f t="shared" si="195"/>
        <v>0</v>
      </c>
      <c r="AN205" s="1036">
        <f t="shared" si="195"/>
        <v>0</v>
      </c>
      <c r="AO205" s="1036">
        <f t="shared" si="195"/>
        <v>0</v>
      </c>
      <c r="AP205" s="1036">
        <f t="shared" si="195"/>
        <v>0</v>
      </c>
      <c r="AQ205" s="1036">
        <f t="shared" si="195"/>
        <v>0</v>
      </c>
      <c r="AR205" s="1036">
        <f t="shared" si="195"/>
        <v>0</v>
      </c>
      <c r="AS205" s="1036">
        <f t="shared" si="195"/>
        <v>0</v>
      </c>
      <c r="AT205" s="1036">
        <f t="shared" si="195"/>
        <v>0</v>
      </c>
      <c r="AU205" s="1036">
        <f t="shared" si="195"/>
        <v>0</v>
      </c>
      <c r="AV205" s="1036">
        <f t="shared" si="195"/>
        <v>0</v>
      </c>
      <c r="AW205" s="1036">
        <f t="shared" si="195"/>
        <v>0</v>
      </c>
      <c r="AX205" s="1036">
        <f t="shared" si="195"/>
        <v>0</v>
      </c>
      <c r="AY205" s="1036">
        <f t="shared" si="195"/>
        <v>0</v>
      </c>
      <c r="AZ205" s="1036">
        <f t="shared" si="195"/>
        <v>0</v>
      </c>
      <c r="BA205" s="1036">
        <f t="shared" si="195"/>
        <v>0</v>
      </c>
      <c r="BB205" s="1036">
        <f t="shared" si="195"/>
        <v>0</v>
      </c>
      <c r="BC205" s="1036">
        <f t="shared" si="195"/>
        <v>0</v>
      </c>
      <c r="BD205" s="1036">
        <f t="shared" si="195"/>
        <v>0</v>
      </c>
      <c r="BE205" s="1036">
        <f t="shared" si="195"/>
        <v>0</v>
      </c>
      <c r="BF205" s="1036">
        <f t="shared" si="195"/>
        <v>0</v>
      </c>
      <c r="BG205" s="1036">
        <f t="shared" si="195"/>
        <v>0</v>
      </c>
      <c r="BH205" s="1036">
        <f t="shared" si="195"/>
        <v>0</v>
      </c>
      <c r="BI205" s="1036">
        <f t="shared" si="195"/>
        <v>0</v>
      </c>
      <c r="BJ205" s="1036">
        <f t="shared" si="195"/>
        <v>0</v>
      </c>
      <c r="BK205" s="1036">
        <f t="shared" si="195"/>
        <v>0</v>
      </c>
      <c r="BL205" s="1036">
        <f t="shared" si="195"/>
        <v>0</v>
      </c>
      <c r="BM205" s="1036">
        <f t="shared" si="195"/>
        <v>0</v>
      </c>
      <c r="BN205" s="1036">
        <f t="shared" si="195"/>
        <v>0</v>
      </c>
      <c r="BO205" s="1036">
        <f t="shared" si="195"/>
        <v>0</v>
      </c>
      <c r="BP205" s="1036">
        <f t="shared" si="195"/>
        <v>0</v>
      </c>
      <c r="BQ205" s="1036">
        <f t="shared" si="195"/>
        <v>0</v>
      </c>
      <c r="BR205" s="1036">
        <f t="shared" si="195"/>
        <v>0</v>
      </c>
      <c r="BS205" s="1036">
        <f t="shared" si="195"/>
        <v>0</v>
      </c>
      <c r="BT205" s="1036">
        <f t="shared" si="195"/>
        <v>0</v>
      </c>
      <c r="BU205" s="1036">
        <f t="shared" si="195"/>
        <v>0</v>
      </c>
      <c r="BV205" s="1036">
        <f t="shared" si="195"/>
        <v>0</v>
      </c>
      <c r="BW205" s="1036">
        <f t="shared" ref="BW205:EH205" si="196">BW203-BW204</f>
        <v>0</v>
      </c>
      <c r="BX205" s="1036">
        <f t="shared" si="196"/>
        <v>0</v>
      </c>
      <c r="BY205" s="1036">
        <f t="shared" si="196"/>
        <v>0</v>
      </c>
      <c r="BZ205" s="1036">
        <f t="shared" si="196"/>
        <v>0</v>
      </c>
      <c r="CA205" s="1036">
        <f t="shared" si="196"/>
        <v>0</v>
      </c>
      <c r="CB205" s="1036">
        <f t="shared" si="196"/>
        <v>0</v>
      </c>
      <c r="CC205" s="1036">
        <f t="shared" si="196"/>
        <v>0</v>
      </c>
      <c r="CD205" s="1036">
        <f t="shared" si="196"/>
        <v>0</v>
      </c>
      <c r="CE205" s="1036">
        <f t="shared" si="196"/>
        <v>0</v>
      </c>
      <c r="CF205" s="1036">
        <f t="shared" si="196"/>
        <v>0</v>
      </c>
      <c r="CG205" s="1036">
        <f t="shared" si="196"/>
        <v>0</v>
      </c>
      <c r="CH205" s="1036">
        <f t="shared" si="196"/>
        <v>0</v>
      </c>
      <c r="CI205" s="1036">
        <f t="shared" si="196"/>
        <v>0</v>
      </c>
      <c r="CJ205" s="1036">
        <f t="shared" si="196"/>
        <v>0</v>
      </c>
      <c r="CK205" s="1036">
        <f t="shared" si="196"/>
        <v>0</v>
      </c>
      <c r="CL205" s="1036">
        <f t="shared" si="196"/>
        <v>0</v>
      </c>
      <c r="CM205" s="1036">
        <f t="shared" si="196"/>
        <v>0</v>
      </c>
      <c r="CN205" s="1036">
        <f t="shared" si="196"/>
        <v>0</v>
      </c>
      <c r="CO205" s="1036">
        <f t="shared" si="196"/>
        <v>0</v>
      </c>
      <c r="CP205" s="1036">
        <f t="shared" si="196"/>
        <v>0</v>
      </c>
      <c r="CQ205" s="1036">
        <f t="shared" si="196"/>
        <v>0</v>
      </c>
      <c r="CR205" s="1036">
        <f t="shared" si="196"/>
        <v>0</v>
      </c>
      <c r="CS205" s="1036">
        <f t="shared" si="196"/>
        <v>0</v>
      </c>
      <c r="CT205" s="1036">
        <f t="shared" si="196"/>
        <v>0</v>
      </c>
      <c r="CU205" s="1036">
        <f t="shared" si="196"/>
        <v>0</v>
      </c>
      <c r="CV205" s="1036">
        <f t="shared" si="196"/>
        <v>0</v>
      </c>
      <c r="CW205" s="1036">
        <f t="shared" si="196"/>
        <v>0</v>
      </c>
      <c r="CX205" s="1036">
        <f t="shared" si="196"/>
        <v>0</v>
      </c>
      <c r="CY205" s="1036">
        <f t="shared" si="196"/>
        <v>0</v>
      </c>
      <c r="CZ205" s="1036">
        <f t="shared" si="196"/>
        <v>0</v>
      </c>
      <c r="DA205" s="1036">
        <f t="shared" si="196"/>
        <v>0</v>
      </c>
      <c r="DB205" s="1036">
        <f t="shared" si="196"/>
        <v>0</v>
      </c>
      <c r="DC205" s="1036">
        <f t="shared" si="196"/>
        <v>0</v>
      </c>
      <c r="DD205" s="1036">
        <f t="shared" si="196"/>
        <v>0</v>
      </c>
      <c r="DE205" s="1036">
        <f t="shared" si="196"/>
        <v>0</v>
      </c>
      <c r="DF205" s="1036">
        <f t="shared" si="196"/>
        <v>0</v>
      </c>
      <c r="DG205" s="1036">
        <f t="shared" si="196"/>
        <v>0</v>
      </c>
      <c r="DH205" s="1036">
        <f t="shared" si="196"/>
        <v>0</v>
      </c>
      <c r="DI205" s="1036">
        <f t="shared" si="196"/>
        <v>0</v>
      </c>
      <c r="DJ205" s="1036">
        <f t="shared" si="196"/>
        <v>0</v>
      </c>
      <c r="DK205" s="1036">
        <f t="shared" si="196"/>
        <v>0</v>
      </c>
      <c r="DL205" s="1036">
        <f t="shared" si="196"/>
        <v>0</v>
      </c>
      <c r="DM205" s="1036">
        <f t="shared" si="196"/>
        <v>0</v>
      </c>
      <c r="DN205" s="1036">
        <f t="shared" si="196"/>
        <v>0</v>
      </c>
      <c r="DO205" s="1036">
        <f t="shared" si="196"/>
        <v>0</v>
      </c>
      <c r="DP205" s="1036">
        <f t="shared" si="196"/>
        <v>0</v>
      </c>
      <c r="DQ205" s="1036">
        <f t="shared" si="196"/>
        <v>0</v>
      </c>
      <c r="DR205" s="1036">
        <f t="shared" si="196"/>
        <v>0</v>
      </c>
      <c r="DS205" s="1036">
        <f t="shared" si="196"/>
        <v>0</v>
      </c>
      <c r="DT205" s="1036">
        <f t="shared" si="196"/>
        <v>0</v>
      </c>
      <c r="DU205" s="1036">
        <f t="shared" si="196"/>
        <v>0</v>
      </c>
      <c r="DV205" s="1036">
        <f t="shared" si="196"/>
        <v>0</v>
      </c>
      <c r="DW205" s="1036">
        <f t="shared" si="196"/>
        <v>0</v>
      </c>
      <c r="DX205" s="1036">
        <f t="shared" si="196"/>
        <v>0</v>
      </c>
      <c r="DY205" s="1036">
        <f t="shared" si="196"/>
        <v>0</v>
      </c>
      <c r="DZ205" s="1036">
        <f t="shared" si="196"/>
        <v>0</v>
      </c>
      <c r="EA205" s="1036">
        <f t="shared" si="196"/>
        <v>0</v>
      </c>
      <c r="EB205" s="1036">
        <f t="shared" si="196"/>
        <v>0</v>
      </c>
      <c r="EC205" s="1036">
        <f t="shared" si="196"/>
        <v>0</v>
      </c>
      <c r="ED205" s="1036">
        <f t="shared" si="196"/>
        <v>0</v>
      </c>
      <c r="EE205" s="1036">
        <f t="shared" si="196"/>
        <v>0</v>
      </c>
      <c r="EF205" s="1036">
        <f t="shared" si="196"/>
        <v>0</v>
      </c>
      <c r="EG205" s="1036">
        <f t="shared" si="196"/>
        <v>0</v>
      </c>
      <c r="EH205" s="1036">
        <f t="shared" si="196"/>
        <v>0</v>
      </c>
    </row>
    <row r="206" spans="2:138" s="840" customFormat="1" ht="15" customHeight="1" outlineLevel="1" x14ac:dyDescent="0.25">
      <c r="H206" s="1055"/>
      <c r="J206" s="1036"/>
      <c r="K206" s="1036"/>
      <c r="L206" s="1036"/>
      <c r="M206" s="1036"/>
      <c r="N206" s="1036"/>
      <c r="O206" s="1036"/>
      <c r="P206" s="1036"/>
      <c r="Q206" s="1036"/>
      <c r="R206" s="1036"/>
      <c r="S206" s="1036"/>
      <c r="T206" s="1036"/>
      <c r="U206" s="1036"/>
      <c r="V206" s="1036"/>
      <c r="W206" s="1036"/>
      <c r="X206" s="1036"/>
      <c r="Y206" s="1036"/>
      <c r="Z206" s="1036"/>
      <c r="AA206" s="1036"/>
      <c r="AB206" s="1036"/>
      <c r="AC206" s="1036"/>
      <c r="AD206" s="1036"/>
      <c r="AE206" s="1036"/>
      <c r="AF206" s="1036"/>
      <c r="AG206" s="1036"/>
      <c r="AH206" s="1036"/>
      <c r="AI206" s="1036"/>
      <c r="AJ206" s="1036"/>
      <c r="AK206" s="1036"/>
      <c r="AL206" s="1036"/>
      <c r="AM206" s="1036"/>
      <c r="AN206" s="1036"/>
      <c r="AO206" s="1036"/>
      <c r="AP206" s="1036"/>
      <c r="AQ206" s="1036"/>
      <c r="AR206" s="1036"/>
      <c r="AS206" s="1036"/>
      <c r="AT206" s="1036"/>
      <c r="AU206" s="1036"/>
      <c r="AV206" s="1036"/>
      <c r="AW206" s="1036"/>
      <c r="AX206" s="1036"/>
      <c r="AY206" s="1036"/>
      <c r="AZ206" s="1036"/>
      <c r="BA206" s="1036"/>
      <c r="BB206" s="1036"/>
      <c r="BC206" s="1036"/>
      <c r="BD206" s="1036"/>
      <c r="BE206" s="1036"/>
      <c r="BF206" s="1036"/>
      <c r="BG206" s="1036"/>
      <c r="BH206" s="1036"/>
      <c r="BI206" s="1036"/>
      <c r="BJ206" s="1036"/>
      <c r="BK206" s="1036"/>
      <c r="BL206" s="1036"/>
      <c r="BM206" s="1036"/>
      <c r="BN206" s="1036"/>
      <c r="BO206" s="1036"/>
      <c r="BP206" s="1036"/>
      <c r="BQ206" s="1036"/>
      <c r="BR206" s="1036"/>
      <c r="BS206" s="1036"/>
      <c r="BT206" s="1036"/>
      <c r="BU206" s="1036"/>
      <c r="BV206" s="1036"/>
      <c r="BW206" s="1036"/>
      <c r="BX206" s="1036"/>
      <c r="BY206" s="1036"/>
      <c r="BZ206" s="1036"/>
      <c r="CA206" s="1036"/>
      <c r="CB206" s="1036"/>
      <c r="CC206" s="1036"/>
      <c r="CD206" s="1036"/>
      <c r="CE206" s="1036"/>
      <c r="CF206" s="1036"/>
      <c r="CG206" s="1036"/>
      <c r="CH206" s="1036"/>
      <c r="CI206" s="1036"/>
      <c r="CJ206" s="1036"/>
      <c r="CK206" s="1036"/>
      <c r="CL206" s="1036"/>
      <c r="CM206" s="1036"/>
      <c r="CN206" s="1036"/>
      <c r="CO206" s="1036"/>
      <c r="CP206" s="1036"/>
      <c r="CQ206" s="1036"/>
      <c r="CR206" s="1036"/>
      <c r="CS206" s="1036"/>
      <c r="CT206" s="1036"/>
      <c r="CU206" s="1036"/>
      <c r="CV206" s="1036"/>
      <c r="CW206" s="1036"/>
      <c r="CX206" s="1036"/>
      <c r="CY206" s="1036"/>
      <c r="CZ206" s="1036"/>
      <c r="DA206" s="1036"/>
      <c r="DB206" s="1036"/>
      <c r="DC206" s="1036"/>
      <c r="DD206" s="1036"/>
      <c r="DE206" s="1036"/>
      <c r="DF206" s="1036"/>
      <c r="DG206" s="1036"/>
      <c r="DH206" s="1036"/>
      <c r="DI206" s="1036"/>
      <c r="DJ206" s="1036"/>
      <c r="DK206" s="1036"/>
      <c r="DL206" s="1036"/>
      <c r="DM206" s="1036"/>
      <c r="DN206" s="1036"/>
      <c r="DO206" s="1036"/>
      <c r="DP206" s="1036"/>
      <c r="DQ206" s="1036"/>
      <c r="DR206" s="1036"/>
      <c r="DS206" s="1036"/>
      <c r="DT206" s="1036"/>
      <c r="DU206" s="1036"/>
      <c r="DV206" s="1036"/>
      <c r="DW206" s="1036"/>
      <c r="DX206" s="1036"/>
      <c r="DY206" s="1036"/>
      <c r="DZ206" s="1036"/>
      <c r="EA206" s="1036"/>
      <c r="EB206" s="1036"/>
      <c r="EC206" s="1036"/>
      <c r="ED206" s="1036"/>
      <c r="EE206" s="1036"/>
      <c r="EF206" s="1036"/>
      <c r="EG206" s="1036"/>
      <c r="EH206" s="1036"/>
    </row>
    <row r="207" spans="2:138" s="840" customFormat="1" ht="15" customHeight="1" outlineLevel="1" x14ac:dyDescent="0.25">
      <c r="E207" s="1055"/>
      <c r="J207" s="1036"/>
      <c r="K207" s="1036"/>
      <c r="L207" s="1036"/>
      <c r="M207" s="1036"/>
      <c r="N207" s="1036"/>
      <c r="O207" s="1036"/>
      <c r="P207" s="1036"/>
      <c r="Q207" s="1036"/>
      <c r="R207" s="1036"/>
      <c r="S207" s="1036"/>
      <c r="T207" s="1036"/>
      <c r="U207" s="1036"/>
      <c r="V207" s="1036"/>
      <c r="W207" s="1036"/>
      <c r="X207" s="1036"/>
      <c r="Y207" s="1036"/>
      <c r="Z207" s="1036"/>
      <c r="AA207" s="1036"/>
      <c r="AB207" s="1036"/>
      <c r="AC207" s="1036"/>
      <c r="AD207" s="1036"/>
      <c r="AE207" s="1036"/>
      <c r="AF207" s="1036"/>
      <c r="AG207" s="1036"/>
      <c r="AH207" s="1036"/>
      <c r="AI207" s="1036"/>
      <c r="AJ207" s="1036"/>
      <c r="AK207" s="1036"/>
      <c r="AL207" s="1036"/>
      <c r="AM207" s="1036"/>
      <c r="AN207" s="1036"/>
      <c r="AO207" s="1036"/>
      <c r="AP207" s="1036"/>
      <c r="AQ207" s="1036"/>
      <c r="AR207" s="1036"/>
      <c r="AS207" s="1036"/>
      <c r="AT207" s="1036"/>
      <c r="AU207" s="1036"/>
      <c r="AV207" s="1036"/>
      <c r="AW207" s="1036"/>
      <c r="AX207" s="1036"/>
      <c r="AY207" s="1036"/>
      <c r="AZ207" s="1036"/>
      <c r="BA207" s="1036"/>
      <c r="BB207" s="1036"/>
      <c r="BC207" s="1036"/>
      <c r="BD207" s="1036"/>
      <c r="BE207" s="1036"/>
      <c r="BF207" s="1036"/>
      <c r="BG207" s="1036"/>
      <c r="BH207" s="1036"/>
      <c r="BI207" s="1036"/>
      <c r="BJ207" s="1036"/>
      <c r="BK207" s="1036"/>
      <c r="BL207" s="1036"/>
      <c r="BM207" s="1036"/>
      <c r="BN207" s="1036"/>
      <c r="BO207" s="1036"/>
      <c r="BP207" s="1036"/>
      <c r="BQ207" s="1036"/>
      <c r="BR207" s="1036"/>
      <c r="BS207" s="1036"/>
      <c r="BT207" s="1036"/>
      <c r="BU207" s="1036"/>
      <c r="BV207" s="1036"/>
      <c r="BW207" s="1036"/>
      <c r="BX207" s="1036"/>
      <c r="BY207" s="1036"/>
      <c r="BZ207" s="1036"/>
      <c r="CA207" s="1036"/>
      <c r="CB207" s="1036"/>
      <c r="CC207" s="1036"/>
      <c r="CD207" s="1036"/>
      <c r="CE207" s="1036"/>
      <c r="CF207" s="1036"/>
      <c r="CG207" s="1036"/>
      <c r="CH207" s="1036"/>
      <c r="CI207" s="1036"/>
      <c r="CJ207" s="1036"/>
      <c r="CK207" s="1036"/>
      <c r="CL207" s="1036"/>
      <c r="CM207" s="1036"/>
      <c r="CN207" s="1036"/>
      <c r="CO207" s="1036"/>
      <c r="CP207" s="1036"/>
      <c r="CQ207" s="1036"/>
      <c r="CR207" s="1036"/>
      <c r="CS207" s="1036"/>
      <c r="CT207" s="1036"/>
      <c r="CU207" s="1036"/>
      <c r="CV207" s="1036"/>
      <c r="CW207" s="1036"/>
      <c r="CX207" s="1036"/>
      <c r="CY207" s="1036"/>
      <c r="CZ207" s="1036"/>
      <c r="DA207" s="1036"/>
      <c r="DB207" s="1036"/>
      <c r="DC207" s="1036"/>
      <c r="DD207" s="1036"/>
      <c r="DE207" s="1036"/>
      <c r="DF207" s="1036"/>
      <c r="DG207" s="1036"/>
      <c r="DH207" s="1036"/>
      <c r="DI207" s="1036"/>
      <c r="DJ207" s="1036"/>
      <c r="DK207" s="1036"/>
      <c r="DL207" s="1036"/>
      <c r="DM207" s="1036"/>
      <c r="DN207" s="1036"/>
      <c r="DO207" s="1036"/>
      <c r="DP207" s="1036"/>
      <c r="DQ207" s="1036"/>
      <c r="DR207" s="1036"/>
      <c r="DS207" s="1036"/>
      <c r="DT207" s="1036"/>
      <c r="DU207" s="1036"/>
      <c r="DV207" s="1036"/>
      <c r="DW207" s="1036"/>
      <c r="DX207" s="1036"/>
      <c r="DY207" s="1036"/>
      <c r="DZ207" s="1036"/>
      <c r="EA207" s="1036"/>
      <c r="EB207" s="1036"/>
      <c r="EC207" s="1036"/>
      <c r="ED207" s="1036"/>
      <c r="EE207" s="1036"/>
      <c r="EF207" s="1036"/>
      <c r="EG207" s="1036"/>
      <c r="EH207" s="1036"/>
    </row>
    <row r="208" spans="2:138" s="836" customFormat="1" ht="15" customHeight="1" outlineLevel="1" x14ac:dyDescent="0.25">
      <c r="C208" s="836" t="s">
        <v>580</v>
      </c>
      <c r="E208" s="875"/>
      <c r="I208" s="840"/>
      <c r="J208" s="1024"/>
      <c r="K208" s="1024"/>
      <c r="L208" s="1024"/>
      <c r="M208" s="1024"/>
      <c r="N208" s="1024"/>
      <c r="O208" s="1024"/>
      <c r="P208" s="1024"/>
      <c r="Q208" s="1024"/>
      <c r="R208" s="1024"/>
      <c r="S208" s="1024"/>
      <c r="T208" s="1024"/>
      <c r="U208" s="1024"/>
      <c r="V208" s="1024"/>
      <c r="W208" s="1024"/>
      <c r="X208" s="1024"/>
      <c r="Y208" s="1024"/>
      <c r="Z208" s="1024"/>
      <c r="AA208" s="1024"/>
      <c r="AB208" s="1024"/>
      <c r="AC208" s="1024"/>
      <c r="AD208" s="1024"/>
      <c r="AE208" s="1024"/>
      <c r="AF208" s="1024"/>
      <c r="AG208" s="1024"/>
      <c r="AH208" s="1024"/>
      <c r="AI208" s="1024"/>
      <c r="AJ208" s="1024"/>
      <c r="AK208" s="1024"/>
      <c r="AL208" s="1024"/>
      <c r="AM208" s="1024"/>
      <c r="AN208" s="1024"/>
      <c r="AO208" s="1024"/>
      <c r="AP208" s="1024"/>
      <c r="AQ208" s="1024"/>
      <c r="AR208" s="1024"/>
      <c r="AS208" s="1024"/>
      <c r="AT208" s="1024"/>
      <c r="AU208" s="1024"/>
      <c r="AV208" s="1024"/>
      <c r="AW208" s="1024"/>
      <c r="AX208" s="1024"/>
      <c r="AY208" s="1024"/>
      <c r="AZ208" s="1024"/>
      <c r="BA208" s="1024"/>
      <c r="BB208" s="1024"/>
      <c r="BC208" s="1024"/>
      <c r="BD208" s="1024"/>
      <c r="BE208" s="1024"/>
      <c r="BF208" s="1024"/>
      <c r="BG208" s="1024"/>
      <c r="BH208" s="1024"/>
      <c r="BI208" s="1024"/>
      <c r="BJ208" s="1024"/>
      <c r="BK208" s="1024"/>
      <c r="BL208" s="1024"/>
      <c r="BM208" s="1024"/>
      <c r="BN208" s="1024"/>
      <c r="BO208" s="1024"/>
      <c r="BP208" s="1024"/>
      <c r="BQ208" s="1024"/>
      <c r="BR208" s="1024"/>
      <c r="BS208" s="1024"/>
      <c r="BT208" s="1024"/>
      <c r="BU208" s="1024"/>
      <c r="BV208" s="1024"/>
      <c r="BW208" s="1024"/>
      <c r="BX208" s="1024"/>
      <c r="BY208" s="1024"/>
      <c r="BZ208" s="1024"/>
      <c r="CA208" s="1024"/>
      <c r="CB208" s="1024"/>
      <c r="CC208" s="1024"/>
      <c r="CD208" s="1024"/>
      <c r="CE208" s="1024"/>
      <c r="CF208" s="1024"/>
      <c r="CG208" s="1024"/>
      <c r="CH208" s="1024"/>
      <c r="CI208" s="1024"/>
      <c r="CJ208" s="1024"/>
      <c r="CK208" s="1024"/>
      <c r="CL208" s="1024"/>
      <c r="CM208" s="1024"/>
      <c r="CN208" s="1024"/>
      <c r="CO208" s="1024"/>
      <c r="CP208" s="1024"/>
      <c r="CQ208" s="1024"/>
      <c r="CR208" s="1024"/>
      <c r="CS208" s="1024"/>
      <c r="CT208" s="1024"/>
      <c r="CU208" s="1024"/>
      <c r="CV208" s="1024"/>
      <c r="CW208" s="1024"/>
      <c r="CX208" s="1024"/>
      <c r="CY208" s="1024"/>
      <c r="CZ208" s="1024"/>
      <c r="DA208" s="1024"/>
      <c r="DB208" s="1024"/>
      <c r="DC208" s="1024"/>
      <c r="DD208" s="1024"/>
      <c r="DE208" s="1024"/>
      <c r="DF208" s="1024"/>
      <c r="DG208" s="1024"/>
      <c r="DH208" s="1024"/>
      <c r="DI208" s="1024"/>
      <c r="DJ208" s="1024"/>
      <c r="DK208" s="1024"/>
      <c r="DL208" s="1024"/>
      <c r="DM208" s="1024"/>
      <c r="DN208" s="1024"/>
      <c r="DO208" s="1024"/>
      <c r="DP208" s="1024"/>
      <c r="DQ208" s="1024"/>
      <c r="DR208" s="1024"/>
      <c r="DS208" s="1024"/>
      <c r="DT208" s="1024"/>
      <c r="DU208" s="1024"/>
      <c r="DV208" s="1024"/>
      <c r="DW208" s="1024"/>
      <c r="DX208" s="1024"/>
      <c r="DY208" s="1024"/>
      <c r="DZ208" s="1024"/>
      <c r="EA208" s="1024"/>
      <c r="EB208" s="1024"/>
      <c r="EC208" s="1024"/>
      <c r="ED208" s="1024"/>
      <c r="EE208" s="1024"/>
      <c r="EF208" s="1024"/>
      <c r="EG208" s="1024"/>
      <c r="EH208" s="1024"/>
    </row>
    <row r="209" spans="2:138" s="836" customFormat="1" ht="15" customHeight="1" outlineLevel="1" x14ac:dyDescent="0.25">
      <c r="E209" s="224" t="str">
        <f xml:space="preserve"> NTBA!E$257</f>
        <v>Margin Money</v>
      </c>
      <c r="F209" s="224">
        <f xml:space="preserve"> NTBA!F$257</f>
        <v>0.25</v>
      </c>
      <c r="G209" s="224" t="str">
        <f xml:space="preserve"> NTBA!G$257</f>
        <v>%</v>
      </c>
      <c r="I209" s="840"/>
      <c r="J209" s="1024"/>
      <c r="K209" s="1024"/>
      <c r="L209" s="1024"/>
      <c r="M209" s="1024"/>
      <c r="N209" s="1024"/>
      <c r="O209" s="1024"/>
      <c r="P209" s="1024"/>
      <c r="Q209" s="1024"/>
      <c r="R209" s="1024"/>
      <c r="S209" s="1024"/>
      <c r="T209" s="1024"/>
      <c r="U209" s="1024"/>
      <c r="V209" s="1024"/>
      <c r="W209" s="1024"/>
      <c r="X209" s="1024"/>
      <c r="Y209" s="1024"/>
      <c r="Z209" s="1024"/>
      <c r="AA209" s="1024"/>
      <c r="AB209" s="1024"/>
      <c r="AC209" s="1024"/>
      <c r="AD209" s="1024"/>
      <c r="AE209" s="1024"/>
      <c r="AF209" s="1024"/>
      <c r="AG209" s="1024"/>
      <c r="AH209" s="1024"/>
      <c r="AI209" s="1024"/>
      <c r="AJ209" s="1024"/>
      <c r="AK209" s="1024"/>
      <c r="AL209" s="1024"/>
      <c r="AM209" s="1024"/>
      <c r="AN209" s="1024"/>
      <c r="AO209" s="1024"/>
      <c r="AP209" s="1024"/>
      <c r="AQ209" s="1024"/>
      <c r="AR209" s="1024"/>
      <c r="AS209" s="1024"/>
      <c r="AT209" s="1024"/>
      <c r="AU209" s="1024"/>
      <c r="AV209" s="1024"/>
      <c r="AW209" s="1024"/>
      <c r="AX209" s="1024"/>
      <c r="AY209" s="1024"/>
      <c r="AZ209" s="1024"/>
      <c r="BA209" s="1024"/>
      <c r="BB209" s="1024"/>
      <c r="BC209" s="1024"/>
      <c r="BD209" s="1024"/>
      <c r="BE209" s="1024"/>
      <c r="BF209" s="1024"/>
      <c r="BG209" s="1024"/>
      <c r="BH209" s="1024"/>
      <c r="BI209" s="1024"/>
      <c r="BJ209" s="1024"/>
      <c r="BK209" s="1024"/>
      <c r="BL209" s="1024"/>
      <c r="BM209" s="1024"/>
      <c r="BN209" s="1024"/>
      <c r="BO209" s="1024"/>
      <c r="BP209" s="1024"/>
      <c r="BQ209" s="1024"/>
      <c r="BR209" s="1024"/>
      <c r="BS209" s="1024"/>
      <c r="BT209" s="1024"/>
      <c r="BU209" s="1024"/>
      <c r="BV209" s="1024"/>
      <c r="BW209" s="1024"/>
      <c r="BX209" s="1024"/>
      <c r="BY209" s="1024"/>
      <c r="BZ209" s="1024"/>
      <c r="CA209" s="1024"/>
      <c r="CB209" s="1024"/>
      <c r="CC209" s="1024"/>
      <c r="CD209" s="1024"/>
      <c r="CE209" s="1024"/>
      <c r="CF209" s="1024"/>
      <c r="CG209" s="1024"/>
      <c r="CH209" s="1024"/>
      <c r="CI209" s="1024"/>
      <c r="CJ209" s="1024"/>
      <c r="CK209" s="1024"/>
      <c r="CL209" s="1024"/>
      <c r="CM209" s="1024"/>
      <c r="CN209" s="1024"/>
      <c r="CO209" s="1024"/>
      <c r="CP209" s="1024"/>
      <c r="CQ209" s="1024"/>
      <c r="CR209" s="1024"/>
      <c r="CS209" s="1024"/>
      <c r="CT209" s="1024"/>
      <c r="CU209" s="1024"/>
      <c r="CV209" s="1024"/>
      <c r="CW209" s="1024"/>
      <c r="CX209" s="1024"/>
      <c r="CY209" s="1024"/>
      <c r="CZ209" s="1024"/>
      <c r="DA209" s="1024"/>
      <c r="DB209" s="1024"/>
      <c r="DC209" s="1024"/>
      <c r="DD209" s="1024"/>
      <c r="DE209" s="1024"/>
      <c r="DF209" s="1024"/>
      <c r="DG209" s="1024"/>
      <c r="DH209" s="1024"/>
      <c r="DI209" s="1024"/>
      <c r="DJ209" s="1024"/>
      <c r="DK209" s="1024"/>
      <c r="DL209" s="1024"/>
      <c r="DM209" s="1024"/>
      <c r="DN209" s="1024"/>
      <c r="DO209" s="1024"/>
      <c r="DP209" s="1024"/>
      <c r="DQ209" s="1024"/>
      <c r="DR209" s="1024"/>
      <c r="DS209" s="1024"/>
      <c r="DT209" s="1024"/>
      <c r="DU209" s="1024"/>
      <c r="DV209" s="1024"/>
      <c r="DW209" s="1024"/>
      <c r="DX209" s="1024"/>
      <c r="DY209" s="1024"/>
      <c r="DZ209" s="1024"/>
      <c r="EA209" s="1024"/>
      <c r="EB209" s="1024"/>
      <c r="EC209" s="1024"/>
      <c r="ED209" s="1024"/>
      <c r="EE209" s="1024"/>
      <c r="EF209" s="1024"/>
      <c r="EG209" s="1024"/>
      <c r="EH209" s="1024"/>
    </row>
    <row r="210" spans="2:138" s="836" customFormat="1" ht="15" customHeight="1" outlineLevel="1" x14ac:dyDescent="0.25">
      <c r="E210" s="875" t="s">
        <v>581</v>
      </c>
      <c r="F210" s="1056">
        <f xml:space="preserve"> 1- F209</f>
        <v>0.75</v>
      </c>
      <c r="G210" s="224" t="str">
        <f xml:space="preserve"> NTBA!G$257</f>
        <v>%</v>
      </c>
      <c r="I210" s="840"/>
      <c r="J210" s="1024"/>
      <c r="K210" s="1024"/>
      <c r="L210" s="1024"/>
      <c r="M210" s="1024"/>
      <c r="N210" s="1024"/>
      <c r="O210" s="1024"/>
      <c r="P210" s="1024"/>
      <c r="Q210" s="1024"/>
      <c r="R210" s="1024"/>
      <c r="S210" s="1024"/>
      <c r="T210" s="1024"/>
      <c r="U210" s="1024"/>
      <c r="V210" s="1024"/>
      <c r="W210" s="1024"/>
      <c r="X210" s="1024"/>
      <c r="Y210" s="1024"/>
      <c r="Z210" s="1024"/>
      <c r="AA210" s="1024"/>
      <c r="AB210" s="1024"/>
      <c r="AC210" s="1024"/>
      <c r="AD210" s="1024"/>
      <c r="AE210" s="1024"/>
      <c r="AF210" s="1024"/>
      <c r="AG210" s="1024"/>
      <c r="AH210" s="1024"/>
      <c r="AI210" s="1024"/>
      <c r="AJ210" s="1024"/>
      <c r="AK210" s="1024"/>
      <c r="AL210" s="1024"/>
      <c r="AM210" s="1024"/>
      <c r="AN210" s="1024"/>
      <c r="AO210" s="1024"/>
      <c r="AP210" s="1024"/>
      <c r="AQ210" s="1024"/>
      <c r="AR210" s="1024"/>
      <c r="AS210" s="1024"/>
      <c r="AT210" s="1024"/>
      <c r="AU210" s="1024"/>
      <c r="AV210" s="1024"/>
      <c r="AW210" s="1024"/>
      <c r="AX210" s="1024"/>
      <c r="AY210" s="1024"/>
      <c r="AZ210" s="1024"/>
      <c r="BA210" s="1024"/>
      <c r="BB210" s="1024"/>
      <c r="BC210" s="1024"/>
      <c r="BD210" s="1024"/>
      <c r="BE210" s="1024"/>
      <c r="BF210" s="1024"/>
      <c r="BG210" s="1024"/>
      <c r="BH210" s="1024"/>
      <c r="BI210" s="1024"/>
      <c r="BJ210" s="1024"/>
      <c r="BK210" s="1024"/>
      <c r="BL210" s="1024"/>
      <c r="BM210" s="1024"/>
      <c r="BN210" s="1024"/>
      <c r="BO210" s="1024"/>
      <c r="BP210" s="1024"/>
      <c r="BQ210" s="1024"/>
      <c r="BR210" s="1024"/>
      <c r="BS210" s="1024"/>
      <c r="BT210" s="1024"/>
      <c r="BU210" s="1024"/>
      <c r="BV210" s="1024"/>
      <c r="BW210" s="1024"/>
      <c r="BX210" s="1024"/>
      <c r="BY210" s="1024"/>
      <c r="BZ210" s="1024"/>
      <c r="CA210" s="1024"/>
      <c r="CB210" s="1024"/>
      <c r="CC210" s="1024"/>
      <c r="CD210" s="1024"/>
      <c r="CE210" s="1024"/>
      <c r="CF210" s="1024"/>
      <c r="CG210" s="1024"/>
      <c r="CH210" s="1024"/>
      <c r="CI210" s="1024"/>
      <c r="CJ210" s="1024"/>
      <c r="CK210" s="1024"/>
      <c r="CL210" s="1024"/>
      <c r="CM210" s="1024"/>
      <c r="CN210" s="1024"/>
      <c r="CO210" s="1024"/>
      <c r="CP210" s="1024"/>
      <c r="CQ210" s="1024"/>
      <c r="CR210" s="1024"/>
      <c r="CS210" s="1024"/>
      <c r="CT210" s="1024"/>
      <c r="CU210" s="1024"/>
      <c r="CV210" s="1024"/>
      <c r="CW210" s="1024"/>
      <c r="CX210" s="1024"/>
      <c r="CY210" s="1024"/>
      <c r="CZ210" s="1024"/>
      <c r="DA210" s="1024"/>
      <c r="DB210" s="1024"/>
      <c r="DC210" s="1024"/>
      <c r="DD210" s="1024"/>
      <c r="DE210" s="1024"/>
      <c r="DF210" s="1024"/>
      <c r="DG210" s="1024"/>
      <c r="DH210" s="1024"/>
      <c r="DI210" s="1024"/>
      <c r="DJ210" s="1024"/>
      <c r="DK210" s="1024"/>
      <c r="DL210" s="1024"/>
      <c r="DM210" s="1024"/>
      <c r="DN210" s="1024"/>
      <c r="DO210" s="1024"/>
      <c r="DP210" s="1024"/>
      <c r="DQ210" s="1024"/>
      <c r="DR210" s="1024"/>
      <c r="DS210" s="1024"/>
      <c r="DT210" s="1024"/>
      <c r="DU210" s="1024"/>
      <c r="DV210" s="1024"/>
      <c r="DW210" s="1024"/>
      <c r="DX210" s="1024"/>
      <c r="DY210" s="1024"/>
      <c r="DZ210" s="1024"/>
      <c r="EA210" s="1024"/>
      <c r="EB210" s="1024"/>
      <c r="EC210" s="1024"/>
      <c r="ED210" s="1024"/>
      <c r="EE210" s="1024"/>
      <c r="EF210" s="1024"/>
      <c r="EG210" s="1024"/>
      <c r="EH210" s="1024"/>
    </row>
    <row r="211" spans="2:138" s="946" customFormat="1" ht="15" customHeight="1" outlineLevel="1" x14ac:dyDescent="0.35">
      <c r="E211" s="946" t="str">
        <f t="shared" ref="E211:AJ211" si="197" xml:space="preserve"> E$199</f>
        <v>Incremental NWC</v>
      </c>
      <c r="F211" s="946">
        <f t="shared" si="197"/>
        <v>0</v>
      </c>
      <c r="G211" s="946" t="str">
        <f t="shared" si="197"/>
        <v>INR Cr</v>
      </c>
      <c r="H211" s="946">
        <f t="shared" si="197"/>
        <v>0</v>
      </c>
      <c r="J211" s="946">
        <f xml:space="preserve"> J$199</f>
        <v>0</v>
      </c>
      <c r="K211" s="946">
        <f t="shared" si="197"/>
        <v>0</v>
      </c>
      <c r="L211" s="946">
        <f t="shared" si="197"/>
        <v>0</v>
      </c>
      <c r="M211" s="946">
        <f t="shared" si="197"/>
        <v>0</v>
      </c>
      <c r="N211" s="946">
        <f xml:space="preserve"> N$199</f>
        <v>0</v>
      </c>
      <c r="O211" s="946">
        <f xml:space="preserve"> O$199</f>
        <v>0</v>
      </c>
      <c r="P211" s="946">
        <f t="shared" si="197"/>
        <v>0</v>
      </c>
      <c r="Q211" s="946">
        <f t="shared" si="197"/>
        <v>0</v>
      </c>
      <c r="R211" s="946">
        <f t="shared" si="197"/>
        <v>0</v>
      </c>
      <c r="S211" s="946">
        <f t="shared" si="197"/>
        <v>0</v>
      </c>
      <c r="T211" s="946">
        <f t="shared" si="197"/>
        <v>0</v>
      </c>
      <c r="U211" s="946">
        <f t="shared" si="197"/>
        <v>0</v>
      </c>
      <c r="V211" s="946">
        <f t="shared" si="197"/>
        <v>0</v>
      </c>
      <c r="W211" s="946">
        <f t="shared" si="197"/>
        <v>0</v>
      </c>
      <c r="X211" s="946">
        <f t="shared" si="197"/>
        <v>0</v>
      </c>
      <c r="Y211" s="946">
        <f t="shared" si="197"/>
        <v>0</v>
      </c>
      <c r="Z211" s="946">
        <f t="shared" si="197"/>
        <v>0</v>
      </c>
      <c r="AA211" s="946">
        <f t="shared" si="197"/>
        <v>0</v>
      </c>
      <c r="AB211" s="946">
        <f t="shared" si="197"/>
        <v>0</v>
      </c>
      <c r="AC211" s="946">
        <f t="shared" si="197"/>
        <v>0</v>
      </c>
      <c r="AD211" s="946">
        <f t="shared" si="197"/>
        <v>0</v>
      </c>
      <c r="AE211" s="946">
        <f t="shared" si="197"/>
        <v>0</v>
      </c>
      <c r="AF211" s="946">
        <f t="shared" si="197"/>
        <v>0</v>
      </c>
      <c r="AG211" s="946">
        <f t="shared" si="197"/>
        <v>0</v>
      </c>
      <c r="AH211" s="946">
        <f t="shared" si="197"/>
        <v>0</v>
      </c>
      <c r="AI211" s="946">
        <f t="shared" si="197"/>
        <v>0</v>
      </c>
      <c r="AJ211" s="946">
        <f t="shared" si="197"/>
        <v>0</v>
      </c>
      <c r="AK211" s="946">
        <f t="shared" ref="AK211:BP211" si="198" xml:space="preserve"> AK$199</f>
        <v>0</v>
      </c>
      <c r="AL211" s="946">
        <f t="shared" si="198"/>
        <v>0</v>
      </c>
      <c r="AM211" s="946">
        <f t="shared" si="198"/>
        <v>0</v>
      </c>
      <c r="AN211" s="946">
        <f t="shared" si="198"/>
        <v>0</v>
      </c>
      <c r="AO211" s="946">
        <f t="shared" si="198"/>
        <v>0</v>
      </c>
      <c r="AP211" s="946">
        <f t="shared" si="198"/>
        <v>0</v>
      </c>
      <c r="AQ211" s="946">
        <f t="shared" si="198"/>
        <v>0</v>
      </c>
      <c r="AR211" s="946">
        <f t="shared" si="198"/>
        <v>0</v>
      </c>
      <c r="AS211" s="946">
        <f t="shared" si="198"/>
        <v>0</v>
      </c>
      <c r="AT211" s="946">
        <f t="shared" si="198"/>
        <v>0</v>
      </c>
      <c r="AU211" s="946">
        <f t="shared" si="198"/>
        <v>0</v>
      </c>
      <c r="AV211" s="946">
        <f t="shared" si="198"/>
        <v>0</v>
      </c>
      <c r="AW211" s="946">
        <f t="shared" si="198"/>
        <v>0</v>
      </c>
      <c r="AX211" s="946">
        <f t="shared" si="198"/>
        <v>0</v>
      </c>
      <c r="AY211" s="946">
        <f t="shared" si="198"/>
        <v>0</v>
      </c>
      <c r="AZ211" s="946">
        <f t="shared" si="198"/>
        <v>0</v>
      </c>
      <c r="BA211" s="946">
        <f t="shared" si="198"/>
        <v>0</v>
      </c>
      <c r="BB211" s="946">
        <f t="shared" si="198"/>
        <v>0</v>
      </c>
      <c r="BC211" s="946">
        <f t="shared" si="198"/>
        <v>0</v>
      </c>
      <c r="BD211" s="946">
        <f t="shared" si="198"/>
        <v>0</v>
      </c>
      <c r="BE211" s="946">
        <f t="shared" si="198"/>
        <v>0</v>
      </c>
      <c r="BF211" s="946">
        <f t="shared" si="198"/>
        <v>0</v>
      </c>
      <c r="BG211" s="946">
        <f t="shared" si="198"/>
        <v>0</v>
      </c>
      <c r="BH211" s="946">
        <f t="shared" si="198"/>
        <v>0</v>
      </c>
      <c r="BI211" s="946">
        <f t="shared" si="198"/>
        <v>0</v>
      </c>
      <c r="BJ211" s="946">
        <f t="shared" si="198"/>
        <v>0</v>
      </c>
      <c r="BK211" s="946">
        <f t="shared" si="198"/>
        <v>0</v>
      </c>
      <c r="BL211" s="946">
        <f t="shared" si="198"/>
        <v>0</v>
      </c>
      <c r="BM211" s="946">
        <f t="shared" si="198"/>
        <v>0</v>
      </c>
      <c r="BN211" s="946">
        <f t="shared" si="198"/>
        <v>0</v>
      </c>
      <c r="BO211" s="946">
        <f t="shared" si="198"/>
        <v>0</v>
      </c>
      <c r="BP211" s="946">
        <f t="shared" si="198"/>
        <v>0</v>
      </c>
      <c r="BQ211" s="946">
        <f t="shared" ref="BQ211:CV211" si="199" xml:space="preserve"> BQ$199</f>
        <v>0</v>
      </c>
      <c r="BR211" s="946">
        <f t="shared" si="199"/>
        <v>0</v>
      </c>
      <c r="BS211" s="946">
        <f t="shared" si="199"/>
        <v>0</v>
      </c>
      <c r="BT211" s="946">
        <f t="shared" si="199"/>
        <v>0</v>
      </c>
      <c r="BU211" s="946">
        <f t="shared" si="199"/>
        <v>0</v>
      </c>
      <c r="BV211" s="946">
        <f t="shared" si="199"/>
        <v>0</v>
      </c>
      <c r="BW211" s="946">
        <f t="shared" si="199"/>
        <v>0</v>
      </c>
      <c r="BX211" s="946">
        <f t="shared" si="199"/>
        <v>0</v>
      </c>
      <c r="BY211" s="946">
        <f t="shared" si="199"/>
        <v>0</v>
      </c>
      <c r="BZ211" s="946">
        <f t="shared" si="199"/>
        <v>0</v>
      </c>
      <c r="CA211" s="946">
        <f t="shared" si="199"/>
        <v>0</v>
      </c>
      <c r="CB211" s="946">
        <f t="shared" si="199"/>
        <v>0</v>
      </c>
      <c r="CC211" s="946">
        <f t="shared" si="199"/>
        <v>0</v>
      </c>
      <c r="CD211" s="946">
        <f t="shared" si="199"/>
        <v>0</v>
      </c>
      <c r="CE211" s="946">
        <f t="shared" si="199"/>
        <v>0</v>
      </c>
      <c r="CF211" s="946">
        <f t="shared" si="199"/>
        <v>0</v>
      </c>
      <c r="CG211" s="946">
        <f t="shared" si="199"/>
        <v>0</v>
      </c>
      <c r="CH211" s="946">
        <f t="shared" si="199"/>
        <v>0</v>
      </c>
      <c r="CI211" s="946">
        <f t="shared" si="199"/>
        <v>0</v>
      </c>
      <c r="CJ211" s="946">
        <f t="shared" si="199"/>
        <v>0</v>
      </c>
      <c r="CK211" s="946">
        <f t="shared" si="199"/>
        <v>0</v>
      </c>
      <c r="CL211" s="946">
        <f t="shared" si="199"/>
        <v>0</v>
      </c>
      <c r="CM211" s="946">
        <f t="shared" si="199"/>
        <v>0</v>
      </c>
      <c r="CN211" s="946">
        <f t="shared" si="199"/>
        <v>0</v>
      </c>
      <c r="CO211" s="946">
        <f t="shared" si="199"/>
        <v>0</v>
      </c>
      <c r="CP211" s="946">
        <f t="shared" si="199"/>
        <v>0</v>
      </c>
      <c r="CQ211" s="946">
        <f t="shared" si="199"/>
        <v>0</v>
      </c>
      <c r="CR211" s="946">
        <f t="shared" si="199"/>
        <v>0</v>
      </c>
      <c r="CS211" s="946">
        <f t="shared" si="199"/>
        <v>0</v>
      </c>
      <c r="CT211" s="946">
        <f t="shared" si="199"/>
        <v>0</v>
      </c>
      <c r="CU211" s="946">
        <f t="shared" si="199"/>
        <v>0</v>
      </c>
      <c r="CV211" s="946">
        <f t="shared" si="199"/>
        <v>0</v>
      </c>
      <c r="CW211" s="946">
        <f t="shared" ref="CW211:EB211" si="200" xml:space="preserve"> CW$199</f>
        <v>0</v>
      </c>
      <c r="CX211" s="946">
        <f t="shared" si="200"/>
        <v>0</v>
      </c>
      <c r="CY211" s="946">
        <f t="shared" si="200"/>
        <v>0</v>
      </c>
      <c r="CZ211" s="946">
        <f t="shared" si="200"/>
        <v>0</v>
      </c>
      <c r="DA211" s="946">
        <f t="shared" si="200"/>
        <v>0</v>
      </c>
      <c r="DB211" s="946">
        <f t="shared" si="200"/>
        <v>0</v>
      </c>
      <c r="DC211" s="946">
        <f t="shared" si="200"/>
        <v>0</v>
      </c>
      <c r="DD211" s="946">
        <f t="shared" si="200"/>
        <v>0</v>
      </c>
      <c r="DE211" s="946">
        <f t="shared" si="200"/>
        <v>0</v>
      </c>
      <c r="DF211" s="946">
        <f t="shared" si="200"/>
        <v>0</v>
      </c>
      <c r="DG211" s="946">
        <f t="shared" si="200"/>
        <v>0</v>
      </c>
      <c r="DH211" s="946">
        <f t="shared" si="200"/>
        <v>0</v>
      </c>
      <c r="DI211" s="946">
        <f t="shared" si="200"/>
        <v>0</v>
      </c>
      <c r="DJ211" s="946">
        <f t="shared" si="200"/>
        <v>0</v>
      </c>
      <c r="DK211" s="946">
        <f t="shared" si="200"/>
        <v>0</v>
      </c>
      <c r="DL211" s="946">
        <f t="shared" si="200"/>
        <v>0</v>
      </c>
      <c r="DM211" s="946">
        <f t="shared" si="200"/>
        <v>0</v>
      </c>
      <c r="DN211" s="946">
        <f t="shared" si="200"/>
        <v>0</v>
      </c>
      <c r="DO211" s="946">
        <f t="shared" si="200"/>
        <v>0</v>
      </c>
      <c r="DP211" s="946">
        <f t="shared" si="200"/>
        <v>0</v>
      </c>
      <c r="DQ211" s="946">
        <f t="shared" si="200"/>
        <v>0</v>
      </c>
      <c r="DR211" s="946">
        <f t="shared" si="200"/>
        <v>0</v>
      </c>
      <c r="DS211" s="946">
        <f t="shared" si="200"/>
        <v>0</v>
      </c>
      <c r="DT211" s="946">
        <f t="shared" si="200"/>
        <v>0</v>
      </c>
      <c r="DU211" s="946">
        <f t="shared" si="200"/>
        <v>0</v>
      </c>
      <c r="DV211" s="946">
        <f t="shared" si="200"/>
        <v>0</v>
      </c>
      <c r="DW211" s="946">
        <f t="shared" si="200"/>
        <v>0</v>
      </c>
      <c r="DX211" s="946">
        <f t="shared" si="200"/>
        <v>0</v>
      </c>
      <c r="DY211" s="946">
        <f t="shared" si="200"/>
        <v>0</v>
      </c>
      <c r="DZ211" s="946">
        <f t="shared" si="200"/>
        <v>0</v>
      </c>
      <c r="EA211" s="946">
        <f t="shared" si="200"/>
        <v>0</v>
      </c>
      <c r="EB211" s="946">
        <f t="shared" si="200"/>
        <v>0</v>
      </c>
      <c r="EC211" s="946">
        <f t="shared" ref="EC211:EH211" si="201" xml:space="preserve"> EC$199</f>
        <v>0</v>
      </c>
      <c r="ED211" s="946">
        <f t="shared" si="201"/>
        <v>0</v>
      </c>
      <c r="EE211" s="946">
        <f t="shared" si="201"/>
        <v>0</v>
      </c>
      <c r="EF211" s="946">
        <f t="shared" si="201"/>
        <v>0</v>
      </c>
      <c r="EG211" s="946">
        <f t="shared" si="201"/>
        <v>0</v>
      </c>
      <c r="EH211" s="946">
        <f t="shared" si="201"/>
        <v>0</v>
      </c>
    </row>
    <row r="212" spans="2:138" s="946" customFormat="1" ht="15" customHeight="1" outlineLevel="1" x14ac:dyDescent="0.35">
      <c r="E212" s="946" t="s">
        <v>582</v>
      </c>
      <c r="G212" s="946" t="s">
        <v>330</v>
      </c>
      <c r="H212" s="946">
        <f xml:space="preserve"> SUM(J212:EH212)</f>
        <v>0</v>
      </c>
      <c r="I212" s="947"/>
      <c r="J212" s="946">
        <f t="shared" ref="J212:AO212" si="202" xml:space="preserve"> - 1 * MIN( J$211 * $F210,)</f>
        <v>0</v>
      </c>
      <c r="K212" s="946">
        <f t="shared" si="202"/>
        <v>0</v>
      </c>
      <c r="L212" s="946">
        <f t="shared" si="202"/>
        <v>0</v>
      </c>
      <c r="M212" s="946">
        <f t="shared" si="202"/>
        <v>0</v>
      </c>
      <c r="N212" s="946">
        <f xml:space="preserve"> - 1 * MIN( N$211 * $F210,)</f>
        <v>0</v>
      </c>
      <c r="O212" s="946">
        <f xml:space="preserve"> - 1 * MIN( O$211 * $F210,)</f>
        <v>0</v>
      </c>
      <c r="P212" s="946">
        <f t="shared" si="202"/>
        <v>0</v>
      </c>
      <c r="Q212" s="946">
        <f t="shared" si="202"/>
        <v>0</v>
      </c>
      <c r="R212" s="946">
        <f xml:space="preserve"> - 1 * MIN( R$211 * $F210,)</f>
        <v>0</v>
      </c>
      <c r="S212" s="946">
        <f t="shared" si="202"/>
        <v>0</v>
      </c>
      <c r="T212" s="946">
        <f t="shared" si="202"/>
        <v>0</v>
      </c>
      <c r="U212" s="946">
        <f t="shared" si="202"/>
        <v>0</v>
      </c>
      <c r="V212" s="946">
        <f t="shared" si="202"/>
        <v>0</v>
      </c>
      <c r="W212" s="946">
        <f t="shared" si="202"/>
        <v>0</v>
      </c>
      <c r="X212" s="946">
        <f t="shared" si="202"/>
        <v>0</v>
      </c>
      <c r="Y212" s="946">
        <f t="shared" si="202"/>
        <v>0</v>
      </c>
      <c r="Z212" s="946">
        <f t="shared" si="202"/>
        <v>0</v>
      </c>
      <c r="AA212" s="946">
        <f t="shared" si="202"/>
        <v>0</v>
      </c>
      <c r="AB212" s="946">
        <f t="shared" si="202"/>
        <v>0</v>
      </c>
      <c r="AC212" s="946">
        <f t="shared" si="202"/>
        <v>0</v>
      </c>
      <c r="AD212" s="946">
        <f t="shared" si="202"/>
        <v>0</v>
      </c>
      <c r="AE212" s="946">
        <f t="shared" si="202"/>
        <v>0</v>
      </c>
      <c r="AF212" s="946">
        <f t="shared" si="202"/>
        <v>0</v>
      </c>
      <c r="AG212" s="946">
        <f t="shared" si="202"/>
        <v>0</v>
      </c>
      <c r="AH212" s="946">
        <f t="shared" si="202"/>
        <v>0</v>
      </c>
      <c r="AI212" s="946">
        <f t="shared" si="202"/>
        <v>0</v>
      </c>
      <c r="AJ212" s="946">
        <f t="shared" si="202"/>
        <v>0</v>
      </c>
      <c r="AK212" s="946">
        <f t="shared" si="202"/>
        <v>0</v>
      </c>
      <c r="AL212" s="946">
        <f t="shared" si="202"/>
        <v>0</v>
      </c>
      <c r="AM212" s="946">
        <f t="shared" si="202"/>
        <v>0</v>
      </c>
      <c r="AN212" s="946">
        <f t="shared" si="202"/>
        <v>0</v>
      </c>
      <c r="AO212" s="946">
        <f t="shared" si="202"/>
        <v>0</v>
      </c>
      <c r="AP212" s="946">
        <f t="shared" ref="AP212:BU212" si="203" xml:space="preserve"> - 1 * MIN( AP$211 * $F210,)</f>
        <v>0</v>
      </c>
      <c r="AQ212" s="946">
        <f t="shared" si="203"/>
        <v>0</v>
      </c>
      <c r="AR212" s="946">
        <f t="shared" si="203"/>
        <v>0</v>
      </c>
      <c r="AS212" s="946">
        <f t="shared" si="203"/>
        <v>0</v>
      </c>
      <c r="AT212" s="946">
        <f t="shared" si="203"/>
        <v>0</v>
      </c>
      <c r="AU212" s="946">
        <f t="shared" si="203"/>
        <v>0</v>
      </c>
      <c r="AV212" s="946">
        <f t="shared" si="203"/>
        <v>0</v>
      </c>
      <c r="AW212" s="946">
        <f t="shared" si="203"/>
        <v>0</v>
      </c>
      <c r="AX212" s="946">
        <f t="shared" si="203"/>
        <v>0</v>
      </c>
      <c r="AY212" s="946">
        <f t="shared" si="203"/>
        <v>0</v>
      </c>
      <c r="AZ212" s="946">
        <f t="shared" si="203"/>
        <v>0</v>
      </c>
      <c r="BA212" s="946">
        <f t="shared" si="203"/>
        <v>0</v>
      </c>
      <c r="BB212" s="946">
        <f t="shared" si="203"/>
        <v>0</v>
      </c>
      <c r="BC212" s="946">
        <f t="shared" si="203"/>
        <v>0</v>
      </c>
      <c r="BD212" s="946">
        <f t="shared" si="203"/>
        <v>0</v>
      </c>
      <c r="BE212" s="946">
        <f t="shared" si="203"/>
        <v>0</v>
      </c>
      <c r="BF212" s="946">
        <f t="shared" si="203"/>
        <v>0</v>
      </c>
      <c r="BG212" s="946">
        <f t="shared" si="203"/>
        <v>0</v>
      </c>
      <c r="BH212" s="946">
        <f t="shared" si="203"/>
        <v>0</v>
      </c>
      <c r="BI212" s="946">
        <f t="shared" si="203"/>
        <v>0</v>
      </c>
      <c r="BJ212" s="946">
        <f t="shared" si="203"/>
        <v>0</v>
      </c>
      <c r="BK212" s="946">
        <f t="shared" si="203"/>
        <v>0</v>
      </c>
      <c r="BL212" s="946">
        <f t="shared" si="203"/>
        <v>0</v>
      </c>
      <c r="BM212" s="946">
        <f t="shared" si="203"/>
        <v>0</v>
      </c>
      <c r="BN212" s="946">
        <f t="shared" si="203"/>
        <v>0</v>
      </c>
      <c r="BO212" s="946">
        <f t="shared" si="203"/>
        <v>0</v>
      </c>
      <c r="BP212" s="946">
        <f t="shared" si="203"/>
        <v>0</v>
      </c>
      <c r="BQ212" s="946">
        <f t="shared" si="203"/>
        <v>0</v>
      </c>
      <c r="BR212" s="946">
        <f t="shared" si="203"/>
        <v>0</v>
      </c>
      <c r="BS212" s="946">
        <f t="shared" si="203"/>
        <v>0</v>
      </c>
      <c r="BT212" s="946">
        <f t="shared" si="203"/>
        <v>0</v>
      </c>
      <c r="BU212" s="946">
        <f t="shared" si="203"/>
        <v>0</v>
      </c>
      <c r="BV212" s="946">
        <f t="shared" ref="BV212:DA212" si="204" xml:space="preserve"> - 1 * MIN( BV$211 * $F210,)</f>
        <v>0</v>
      </c>
      <c r="BW212" s="946">
        <f t="shared" si="204"/>
        <v>0</v>
      </c>
      <c r="BX212" s="946">
        <f t="shared" si="204"/>
        <v>0</v>
      </c>
      <c r="BY212" s="946">
        <f t="shared" si="204"/>
        <v>0</v>
      </c>
      <c r="BZ212" s="946">
        <f t="shared" si="204"/>
        <v>0</v>
      </c>
      <c r="CA212" s="946">
        <f t="shared" si="204"/>
        <v>0</v>
      </c>
      <c r="CB212" s="946">
        <f t="shared" si="204"/>
        <v>0</v>
      </c>
      <c r="CC212" s="946">
        <f t="shared" si="204"/>
        <v>0</v>
      </c>
      <c r="CD212" s="946">
        <f t="shared" si="204"/>
        <v>0</v>
      </c>
      <c r="CE212" s="946">
        <f t="shared" si="204"/>
        <v>0</v>
      </c>
      <c r="CF212" s="946">
        <f t="shared" si="204"/>
        <v>0</v>
      </c>
      <c r="CG212" s="946">
        <f t="shared" si="204"/>
        <v>0</v>
      </c>
      <c r="CH212" s="946">
        <f t="shared" si="204"/>
        <v>0</v>
      </c>
      <c r="CI212" s="946">
        <f t="shared" si="204"/>
        <v>0</v>
      </c>
      <c r="CJ212" s="946">
        <f t="shared" si="204"/>
        <v>0</v>
      </c>
      <c r="CK212" s="946">
        <f t="shared" si="204"/>
        <v>0</v>
      </c>
      <c r="CL212" s="946">
        <f t="shared" si="204"/>
        <v>0</v>
      </c>
      <c r="CM212" s="946">
        <f t="shared" si="204"/>
        <v>0</v>
      </c>
      <c r="CN212" s="946">
        <f t="shared" si="204"/>
        <v>0</v>
      </c>
      <c r="CO212" s="946">
        <f t="shared" si="204"/>
        <v>0</v>
      </c>
      <c r="CP212" s="946">
        <f t="shared" si="204"/>
        <v>0</v>
      </c>
      <c r="CQ212" s="946">
        <f t="shared" si="204"/>
        <v>0</v>
      </c>
      <c r="CR212" s="946">
        <f t="shared" si="204"/>
        <v>0</v>
      </c>
      <c r="CS212" s="946">
        <f t="shared" si="204"/>
        <v>0</v>
      </c>
      <c r="CT212" s="946">
        <f t="shared" si="204"/>
        <v>0</v>
      </c>
      <c r="CU212" s="946">
        <f t="shared" si="204"/>
        <v>0</v>
      </c>
      <c r="CV212" s="946">
        <f t="shared" si="204"/>
        <v>0</v>
      </c>
      <c r="CW212" s="946">
        <f t="shared" si="204"/>
        <v>0</v>
      </c>
      <c r="CX212" s="946">
        <f t="shared" si="204"/>
        <v>0</v>
      </c>
      <c r="CY212" s="946">
        <f t="shared" si="204"/>
        <v>0</v>
      </c>
      <c r="CZ212" s="946">
        <f t="shared" si="204"/>
        <v>0</v>
      </c>
      <c r="DA212" s="946">
        <f t="shared" si="204"/>
        <v>0</v>
      </c>
      <c r="DB212" s="946">
        <f t="shared" ref="DB212:EH212" si="205" xml:space="preserve"> - 1 * MIN( DB$211 * $F210,)</f>
        <v>0</v>
      </c>
      <c r="DC212" s="946">
        <f t="shared" si="205"/>
        <v>0</v>
      </c>
      <c r="DD212" s="946">
        <f t="shared" si="205"/>
        <v>0</v>
      </c>
      <c r="DE212" s="946">
        <f t="shared" si="205"/>
        <v>0</v>
      </c>
      <c r="DF212" s="946">
        <f t="shared" si="205"/>
        <v>0</v>
      </c>
      <c r="DG212" s="946">
        <f t="shared" si="205"/>
        <v>0</v>
      </c>
      <c r="DH212" s="946">
        <f t="shared" si="205"/>
        <v>0</v>
      </c>
      <c r="DI212" s="946">
        <f t="shared" si="205"/>
        <v>0</v>
      </c>
      <c r="DJ212" s="946">
        <f t="shared" si="205"/>
        <v>0</v>
      </c>
      <c r="DK212" s="946">
        <f t="shared" si="205"/>
        <v>0</v>
      </c>
      <c r="DL212" s="946">
        <f t="shared" si="205"/>
        <v>0</v>
      </c>
      <c r="DM212" s="946">
        <f t="shared" si="205"/>
        <v>0</v>
      </c>
      <c r="DN212" s="946">
        <f t="shared" si="205"/>
        <v>0</v>
      </c>
      <c r="DO212" s="946">
        <f t="shared" si="205"/>
        <v>0</v>
      </c>
      <c r="DP212" s="946">
        <f t="shared" si="205"/>
        <v>0</v>
      </c>
      <c r="DQ212" s="946">
        <f t="shared" si="205"/>
        <v>0</v>
      </c>
      <c r="DR212" s="946">
        <f t="shared" si="205"/>
        <v>0</v>
      </c>
      <c r="DS212" s="946">
        <f t="shared" si="205"/>
        <v>0</v>
      </c>
      <c r="DT212" s="946">
        <f t="shared" si="205"/>
        <v>0</v>
      </c>
      <c r="DU212" s="946">
        <f t="shared" si="205"/>
        <v>0</v>
      </c>
      <c r="DV212" s="946">
        <f t="shared" si="205"/>
        <v>0</v>
      </c>
      <c r="DW212" s="946">
        <f t="shared" si="205"/>
        <v>0</v>
      </c>
      <c r="DX212" s="946">
        <f t="shared" si="205"/>
        <v>0</v>
      </c>
      <c r="DY212" s="946">
        <f t="shared" si="205"/>
        <v>0</v>
      </c>
      <c r="DZ212" s="946">
        <f t="shared" si="205"/>
        <v>0</v>
      </c>
      <c r="EA212" s="946">
        <f t="shared" si="205"/>
        <v>0</v>
      </c>
      <c r="EB212" s="946">
        <f t="shared" si="205"/>
        <v>0</v>
      </c>
      <c r="EC212" s="946">
        <f t="shared" si="205"/>
        <v>0</v>
      </c>
      <c r="ED212" s="946">
        <f t="shared" si="205"/>
        <v>0</v>
      </c>
      <c r="EE212" s="946">
        <f t="shared" si="205"/>
        <v>0</v>
      </c>
      <c r="EF212" s="946">
        <f t="shared" si="205"/>
        <v>0</v>
      </c>
      <c r="EG212" s="946">
        <f t="shared" si="205"/>
        <v>0</v>
      </c>
      <c r="EH212" s="946">
        <f t="shared" si="205"/>
        <v>0</v>
      </c>
    </row>
    <row r="213" spans="2:138" s="836" customFormat="1" ht="15" customHeight="1" outlineLevel="1" x14ac:dyDescent="0.25">
      <c r="E213" s="875"/>
      <c r="I213" s="840"/>
      <c r="J213" s="1024"/>
      <c r="K213" s="1024"/>
      <c r="L213" s="1024"/>
      <c r="M213" s="1024"/>
      <c r="N213" s="1024"/>
      <c r="O213" s="1024"/>
      <c r="P213" s="1024"/>
      <c r="Q213" s="1024"/>
      <c r="R213" s="1024"/>
      <c r="S213" s="1024"/>
      <c r="T213" s="1024"/>
      <c r="U213" s="1024"/>
      <c r="V213" s="1024"/>
      <c r="W213" s="1024"/>
      <c r="X213" s="1024"/>
      <c r="Y213" s="1024"/>
      <c r="Z213" s="1024"/>
      <c r="AA213" s="1024"/>
      <c r="AB213" s="1024"/>
      <c r="AC213" s="1024"/>
      <c r="AD213" s="1024"/>
      <c r="AE213" s="1024"/>
      <c r="AF213" s="1024"/>
      <c r="AG213" s="1024"/>
      <c r="AH213" s="1024"/>
      <c r="AI213" s="1024"/>
      <c r="AJ213" s="1024"/>
      <c r="AK213" s="1024"/>
      <c r="AL213" s="1024"/>
      <c r="AM213" s="1024"/>
      <c r="AN213" s="1024"/>
      <c r="AO213" s="1024"/>
      <c r="AP213" s="1024"/>
      <c r="AQ213" s="1024"/>
      <c r="AR213" s="1024"/>
      <c r="AS213" s="1024"/>
      <c r="AT213" s="1024"/>
      <c r="AU213" s="1024"/>
      <c r="AV213" s="1024"/>
      <c r="AW213" s="1024"/>
      <c r="AX213" s="1024"/>
      <c r="AY213" s="1024"/>
      <c r="AZ213" s="1024"/>
      <c r="BA213" s="1024"/>
      <c r="BB213" s="1024"/>
      <c r="BC213" s="1024"/>
      <c r="BD213" s="1024"/>
      <c r="BE213" s="1024"/>
      <c r="BF213" s="1024"/>
      <c r="BG213" s="1024"/>
      <c r="BH213" s="1024"/>
      <c r="BI213" s="1024"/>
      <c r="BJ213" s="1024"/>
      <c r="BK213" s="1024"/>
      <c r="BL213" s="1024"/>
      <c r="BM213" s="1024"/>
      <c r="BN213" s="1024"/>
      <c r="BO213" s="1024"/>
      <c r="BP213" s="1024"/>
      <c r="BQ213" s="1024"/>
      <c r="BR213" s="1024"/>
      <c r="BS213" s="1024"/>
      <c r="BT213" s="1024"/>
      <c r="BU213" s="1024"/>
      <c r="BV213" s="1024"/>
      <c r="BW213" s="1024"/>
      <c r="BX213" s="1024"/>
      <c r="BY213" s="1024"/>
      <c r="BZ213" s="1024"/>
      <c r="CA213" s="1024"/>
      <c r="CB213" s="1024"/>
      <c r="CC213" s="1024"/>
      <c r="CD213" s="1024"/>
      <c r="CE213" s="1024"/>
      <c r="CF213" s="1024"/>
      <c r="CG213" s="1024"/>
      <c r="CH213" s="1024"/>
      <c r="CI213" s="1024"/>
      <c r="CJ213" s="1024"/>
      <c r="CK213" s="1024"/>
      <c r="CL213" s="1024"/>
      <c r="CM213" s="1024"/>
      <c r="CN213" s="1024"/>
      <c r="CO213" s="1024"/>
      <c r="CP213" s="1024"/>
      <c r="CQ213" s="1024"/>
      <c r="CR213" s="1024"/>
      <c r="CS213" s="1024"/>
      <c r="CT213" s="1024"/>
      <c r="CU213" s="1024"/>
      <c r="CV213" s="1024"/>
      <c r="CW213" s="1024"/>
      <c r="CX213" s="1024"/>
      <c r="CY213" s="1024"/>
      <c r="CZ213" s="1024"/>
      <c r="DA213" s="1024"/>
      <c r="DB213" s="1024"/>
      <c r="DC213" s="1024"/>
      <c r="DD213" s="1024"/>
      <c r="DE213" s="1024"/>
      <c r="DF213" s="1024"/>
      <c r="DG213" s="1024"/>
      <c r="DH213" s="1024"/>
      <c r="DI213" s="1024"/>
      <c r="DJ213" s="1024"/>
      <c r="DK213" s="1024"/>
      <c r="DL213" s="1024"/>
      <c r="DM213" s="1024"/>
      <c r="DN213" s="1024"/>
      <c r="DO213" s="1024"/>
      <c r="DP213" s="1024"/>
      <c r="DQ213" s="1024"/>
      <c r="DR213" s="1024"/>
      <c r="DS213" s="1024"/>
      <c r="DT213" s="1024"/>
      <c r="DU213" s="1024"/>
      <c r="DV213" s="1024"/>
      <c r="DW213" s="1024"/>
      <c r="DX213" s="1024"/>
      <c r="DY213" s="1024"/>
      <c r="DZ213" s="1024"/>
      <c r="EA213" s="1024"/>
      <c r="EB213" s="1024"/>
      <c r="EC213" s="1024"/>
      <c r="ED213" s="1024"/>
      <c r="EE213" s="1024"/>
      <c r="EF213" s="1024"/>
      <c r="EG213" s="1024"/>
      <c r="EH213" s="1024"/>
    </row>
    <row r="214" spans="2:138" s="836" customFormat="1" ht="15" customHeight="1" outlineLevel="1" x14ac:dyDescent="0.35">
      <c r="B214" s="38" t="s">
        <v>575</v>
      </c>
      <c r="I214" s="840"/>
    </row>
    <row r="215" spans="2:138" s="840" customFormat="1" ht="15" customHeight="1" outlineLevel="1" x14ac:dyDescent="0.25">
      <c r="E215" s="1044" t="s">
        <v>529</v>
      </c>
      <c r="F215" s="1044"/>
      <c r="G215" s="1044" t="s">
        <v>330</v>
      </c>
      <c r="H215" s="1044"/>
      <c r="I215" s="1044"/>
      <c r="J215" s="1057">
        <f xml:space="preserve"> I218</f>
        <v>0</v>
      </c>
      <c r="K215" s="1057">
        <f t="shared" ref="K215:BV215" si="206" xml:space="preserve"> J218</f>
        <v>0</v>
      </c>
      <c r="L215" s="1057">
        <f t="shared" si="206"/>
        <v>0</v>
      </c>
      <c r="M215" s="1057">
        <f t="shared" si="206"/>
        <v>0</v>
      </c>
      <c r="N215" s="1057">
        <f t="shared" si="206"/>
        <v>0</v>
      </c>
      <c r="O215" s="1057">
        <f t="shared" si="206"/>
        <v>0</v>
      </c>
      <c r="P215" s="1057">
        <f t="shared" si="206"/>
        <v>0</v>
      </c>
      <c r="Q215" s="1057">
        <f t="shared" si="206"/>
        <v>0</v>
      </c>
      <c r="R215" s="1057">
        <f t="shared" si="206"/>
        <v>0</v>
      </c>
      <c r="S215" s="1057">
        <f t="shared" si="206"/>
        <v>0</v>
      </c>
      <c r="T215" s="1057">
        <f t="shared" si="206"/>
        <v>0</v>
      </c>
      <c r="U215" s="1057">
        <f t="shared" si="206"/>
        <v>0</v>
      </c>
      <c r="V215" s="1057">
        <f t="shared" si="206"/>
        <v>0</v>
      </c>
      <c r="W215" s="1057">
        <f t="shared" si="206"/>
        <v>0</v>
      </c>
      <c r="X215" s="1057">
        <f t="shared" si="206"/>
        <v>0</v>
      </c>
      <c r="Y215" s="1057">
        <f t="shared" si="206"/>
        <v>0</v>
      </c>
      <c r="Z215" s="1057">
        <f t="shared" si="206"/>
        <v>0</v>
      </c>
      <c r="AA215" s="1057">
        <f t="shared" si="206"/>
        <v>0</v>
      </c>
      <c r="AB215" s="1057">
        <f t="shared" si="206"/>
        <v>0</v>
      </c>
      <c r="AC215" s="1057">
        <f t="shared" si="206"/>
        <v>0</v>
      </c>
      <c r="AD215" s="1057">
        <f t="shared" si="206"/>
        <v>0</v>
      </c>
      <c r="AE215" s="1057">
        <f t="shared" si="206"/>
        <v>0</v>
      </c>
      <c r="AF215" s="1057">
        <f t="shared" si="206"/>
        <v>0</v>
      </c>
      <c r="AG215" s="1057">
        <f t="shared" si="206"/>
        <v>0</v>
      </c>
      <c r="AH215" s="1057">
        <f t="shared" si="206"/>
        <v>0</v>
      </c>
      <c r="AI215" s="1057">
        <f t="shared" si="206"/>
        <v>0</v>
      </c>
      <c r="AJ215" s="1057">
        <f t="shared" si="206"/>
        <v>0</v>
      </c>
      <c r="AK215" s="1057">
        <f t="shared" si="206"/>
        <v>0</v>
      </c>
      <c r="AL215" s="1057">
        <f t="shared" si="206"/>
        <v>0</v>
      </c>
      <c r="AM215" s="1057">
        <f t="shared" si="206"/>
        <v>0</v>
      </c>
      <c r="AN215" s="1057">
        <f t="shared" si="206"/>
        <v>0</v>
      </c>
      <c r="AO215" s="1057">
        <f t="shared" si="206"/>
        <v>0</v>
      </c>
      <c r="AP215" s="1057">
        <f t="shared" si="206"/>
        <v>0</v>
      </c>
      <c r="AQ215" s="1057">
        <f t="shared" si="206"/>
        <v>0</v>
      </c>
      <c r="AR215" s="1057">
        <f t="shared" si="206"/>
        <v>0</v>
      </c>
      <c r="AS215" s="1057">
        <f t="shared" si="206"/>
        <v>0</v>
      </c>
      <c r="AT215" s="1057">
        <f t="shared" si="206"/>
        <v>0</v>
      </c>
      <c r="AU215" s="1057">
        <f t="shared" si="206"/>
        <v>0</v>
      </c>
      <c r="AV215" s="1057">
        <f t="shared" si="206"/>
        <v>0</v>
      </c>
      <c r="AW215" s="1057">
        <f t="shared" si="206"/>
        <v>0</v>
      </c>
      <c r="AX215" s="1057">
        <f t="shared" si="206"/>
        <v>0</v>
      </c>
      <c r="AY215" s="1057">
        <f t="shared" si="206"/>
        <v>0</v>
      </c>
      <c r="AZ215" s="1057">
        <f t="shared" si="206"/>
        <v>0</v>
      </c>
      <c r="BA215" s="1057">
        <f t="shared" si="206"/>
        <v>0</v>
      </c>
      <c r="BB215" s="1057">
        <f t="shared" si="206"/>
        <v>0</v>
      </c>
      <c r="BC215" s="1057">
        <f t="shared" si="206"/>
        <v>0</v>
      </c>
      <c r="BD215" s="1057">
        <f t="shared" si="206"/>
        <v>0</v>
      </c>
      <c r="BE215" s="1057">
        <f t="shared" si="206"/>
        <v>0</v>
      </c>
      <c r="BF215" s="1057">
        <f t="shared" si="206"/>
        <v>0</v>
      </c>
      <c r="BG215" s="1057">
        <f t="shared" si="206"/>
        <v>0</v>
      </c>
      <c r="BH215" s="1057">
        <f t="shared" si="206"/>
        <v>0</v>
      </c>
      <c r="BI215" s="1057">
        <f t="shared" si="206"/>
        <v>0</v>
      </c>
      <c r="BJ215" s="1057">
        <f t="shared" si="206"/>
        <v>0</v>
      </c>
      <c r="BK215" s="1057">
        <f t="shared" si="206"/>
        <v>0</v>
      </c>
      <c r="BL215" s="1057">
        <f t="shared" si="206"/>
        <v>0</v>
      </c>
      <c r="BM215" s="1057">
        <f t="shared" si="206"/>
        <v>0</v>
      </c>
      <c r="BN215" s="1057">
        <f t="shared" si="206"/>
        <v>0</v>
      </c>
      <c r="BO215" s="1057">
        <f t="shared" si="206"/>
        <v>0</v>
      </c>
      <c r="BP215" s="1057">
        <f t="shared" si="206"/>
        <v>0</v>
      </c>
      <c r="BQ215" s="1057">
        <f t="shared" si="206"/>
        <v>0</v>
      </c>
      <c r="BR215" s="1057">
        <f t="shared" si="206"/>
        <v>0</v>
      </c>
      <c r="BS215" s="1057">
        <f t="shared" si="206"/>
        <v>0</v>
      </c>
      <c r="BT215" s="1057">
        <f t="shared" si="206"/>
        <v>0</v>
      </c>
      <c r="BU215" s="1057">
        <f t="shared" si="206"/>
        <v>0</v>
      </c>
      <c r="BV215" s="1057">
        <f t="shared" si="206"/>
        <v>0</v>
      </c>
      <c r="BW215" s="1057">
        <f t="shared" ref="BW215:EH215" si="207" xml:space="preserve"> BV218</f>
        <v>0</v>
      </c>
      <c r="BX215" s="1057">
        <f t="shared" si="207"/>
        <v>0</v>
      </c>
      <c r="BY215" s="1057">
        <f t="shared" si="207"/>
        <v>0</v>
      </c>
      <c r="BZ215" s="1057">
        <f t="shared" si="207"/>
        <v>0</v>
      </c>
      <c r="CA215" s="1057">
        <f t="shared" si="207"/>
        <v>0</v>
      </c>
      <c r="CB215" s="1057">
        <f t="shared" si="207"/>
        <v>0</v>
      </c>
      <c r="CC215" s="1057">
        <f t="shared" si="207"/>
        <v>0</v>
      </c>
      <c r="CD215" s="1057">
        <f t="shared" si="207"/>
        <v>0</v>
      </c>
      <c r="CE215" s="1057">
        <f t="shared" si="207"/>
        <v>0</v>
      </c>
      <c r="CF215" s="1057">
        <f t="shared" si="207"/>
        <v>0</v>
      </c>
      <c r="CG215" s="1057">
        <f t="shared" si="207"/>
        <v>0</v>
      </c>
      <c r="CH215" s="1057">
        <f t="shared" si="207"/>
        <v>0</v>
      </c>
      <c r="CI215" s="1057">
        <f t="shared" si="207"/>
        <v>0</v>
      </c>
      <c r="CJ215" s="1057">
        <f t="shared" si="207"/>
        <v>0</v>
      </c>
      <c r="CK215" s="1057">
        <f t="shared" si="207"/>
        <v>0</v>
      </c>
      <c r="CL215" s="1057">
        <f t="shared" si="207"/>
        <v>0</v>
      </c>
      <c r="CM215" s="1057">
        <f t="shared" si="207"/>
        <v>0</v>
      </c>
      <c r="CN215" s="1057">
        <f t="shared" si="207"/>
        <v>0</v>
      </c>
      <c r="CO215" s="1057">
        <f t="shared" si="207"/>
        <v>0</v>
      </c>
      <c r="CP215" s="1057">
        <f t="shared" si="207"/>
        <v>0</v>
      </c>
      <c r="CQ215" s="1057">
        <f t="shared" si="207"/>
        <v>0</v>
      </c>
      <c r="CR215" s="1057">
        <f t="shared" si="207"/>
        <v>0</v>
      </c>
      <c r="CS215" s="1057">
        <f t="shared" si="207"/>
        <v>0</v>
      </c>
      <c r="CT215" s="1057">
        <f t="shared" si="207"/>
        <v>0</v>
      </c>
      <c r="CU215" s="1057">
        <f t="shared" si="207"/>
        <v>0</v>
      </c>
      <c r="CV215" s="1057">
        <f t="shared" si="207"/>
        <v>0</v>
      </c>
      <c r="CW215" s="1057">
        <f t="shared" si="207"/>
        <v>0</v>
      </c>
      <c r="CX215" s="1057">
        <f t="shared" si="207"/>
        <v>0</v>
      </c>
      <c r="CY215" s="1057">
        <f t="shared" si="207"/>
        <v>0</v>
      </c>
      <c r="CZ215" s="1057">
        <f t="shared" si="207"/>
        <v>0</v>
      </c>
      <c r="DA215" s="1057">
        <f t="shared" si="207"/>
        <v>0</v>
      </c>
      <c r="DB215" s="1057">
        <f t="shared" si="207"/>
        <v>0</v>
      </c>
      <c r="DC215" s="1057">
        <f t="shared" si="207"/>
        <v>0</v>
      </c>
      <c r="DD215" s="1057">
        <f t="shared" si="207"/>
        <v>0</v>
      </c>
      <c r="DE215" s="1057">
        <f t="shared" si="207"/>
        <v>0</v>
      </c>
      <c r="DF215" s="1057">
        <f t="shared" si="207"/>
        <v>0</v>
      </c>
      <c r="DG215" s="1057">
        <f t="shared" si="207"/>
        <v>0</v>
      </c>
      <c r="DH215" s="1057">
        <f t="shared" si="207"/>
        <v>0</v>
      </c>
      <c r="DI215" s="1057">
        <f t="shared" si="207"/>
        <v>0</v>
      </c>
      <c r="DJ215" s="1057">
        <f t="shared" si="207"/>
        <v>0</v>
      </c>
      <c r="DK215" s="1057">
        <f t="shared" si="207"/>
        <v>0</v>
      </c>
      <c r="DL215" s="1057">
        <f t="shared" si="207"/>
        <v>0</v>
      </c>
      <c r="DM215" s="1057">
        <f t="shared" si="207"/>
        <v>0</v>
      </c>
      <c r="DN215" s="1057">
        <f t="shared" si="207"/>
        <v>0</v>
      </c>
      <c r="DO215" s="1057">
        <f t="shared" si="207"/>
        <v>0</v>
      </c>
      <c r="DP215" s="1057">
        <f t="shared" si="207"/>
        <v>0</v>
      </c>
      <c r="DQ215" s="1057">
        <f t="shared" si="207"/>
        <v>0</v>
      </c>
      <c r="DR215" s="1057">
        <f t="shared" si="207"/>
        <v>0</v>
      </c>
      <c r="DS215" s="1057">
        <f t="shared" si="207"/>
        <v>0</v>
      </c>
      <c r="DT215" s="1057">
        <f t="shared" si="207"/>
        <v>0</v>
      </c>
      <c r="DU215" s="1057">
        <f t="shared" si="207"/>
        <v>0</v>
      </c>
      <c r="DV215" s="1057">
        <f t="shared" si="207"/>
        <v>0</v>
      </c>
      <c r="DW215" s="1057">
        <f t="shared" si="207"/>
        <v>0</v>
      </c>
      <c r="DX215" s="1057">
        <f t="shared" si="207"/>
        <v>0</v>
      </c>
      <c r="DY215" s="1057">
        <f t="shared" si="207"/>
        <v>0</v>
      </c>
      <c r="DZ215" s="1057">
        <f t="shared" si="207"/>
        <v>0</v>
      </c>
      <c r="EA215" s="1057">
        <f t="shared" si="207"/>
        <v>0</v>
      </c>
      <c r="EB215" s="1057">
        <f t="shared" si="207"/>
        <v>0</v>
      </c>
      <c r="EC215" s="1057">
        <f t="shared" si="207"/>
        <v>0</v>
      </c>
      <c r="ED215" s="1057">
        <f t="shared" si="207"/>
        <v>0</v>
      </c>
      <c r="EE215" s="1057">
        <f t="shared" si="207"/>
        <v>0</v>
      </c>
      <c r="EF215" s="1057">
        <f t="shared" si="207"/>
        <v>0</v>
      </c>
      <c r="EG215" s="1057">
        <f t="shared" si="207"/>
        <v>0</v>
      </c>
      <c r="EH215" s="1057">
        <f t="shared" si="207"/>
        <v>0</v>
      </c>
    </row>
    <row r="216" spans="2:138" s="840" customFormat="1" ht="15" customHeight="1" outlineLevel="1" x14ac:dyDescent="0.25">
      <c r="E216" s="840" t="s">
        <v>95</v>
      </c>
      <c r="G216" s="840" t="s">
        <v>330</v>
      </c>
      <c r="H216" s="1055">
        <f xml:space="preserve"> SUM(J216:EH216)</f>
        <v>0</v>
      </c>
      <c r="J216" s="1058">
        <f xml:space="preserve"> MAX( 0, J204 )</f>
        <v>0</v>
      </c>
      <c r="K216" s="1058">
        <f t="shared" ref="K216:AO216" si="208" xml:space="preserve"> MAX( 0, K204 )</f>
        <v>0</v>
      </c>
      <c r="L216" s="1058">
        <f t="shared" si="208"/>
        <v>0</v>
      </c>
      <c r="M216" s="1058">
        <f t="shared" si="208"/>
        <v>0</v>
      </c>
      <c r="N216" s="1058">
        <f t="shared" si="208"/>
        <v>0</v>
      </c>
      <c r="O216" s="1058">
        <f t="shared" si="208"/>
        <v>0</v>
      </c>
      <c r="P216" s="1058">
        <f t="shared" si="208"/>
        <v>0</v>
      </c>
      <c r="Q216" s="1058">
        <f t="shared" si="208"/>
        <v>0</v>
      </c>
      <c r="R216" s="1058">
        <f t="shared" si="208"/>
        <v>0</v>
      </c>
      <c r="S216" s="1058">
        <f t="shared" si="208"/>
        <v>0</v>
      </c>
      <c r="T216" s="1058">
        <f t="shared" si="208"/>
        <v>0</v>
      </c>
      <c r="U216" s="1058">
        <f t="shared" si="208"/>
        <v>0</v>
      </c>
      <c r="V216" s="1058">
        <f t="shared" si="208"/>
        <v>0</v>
      </c>
      <c r="W216" s="1058">
        <f t="shared" si="208"/>
        <v>0</v>
      </c>
      <c r="X216" s="1058">
        <f t="shared" si="208"/>
        <v>0</v>
      </c>
      <c r="Y216" s="1058">
        <f t="shared" si="208"/>
        <v>0</v>
      </c>
      <c r="Z216" s="1058">
        <f t="shared" si="208"/>
        <v>0</v>
      </c>
      <c r="AA216" s="1058">
        <f t="shared" si="208"/>
        <v>0</v>
      </c>
      <c r="AB216" s="1058">
        <f t="shared" si="208"/>
        <v>0</v>
      </c>
      <c r="AC216" s="1058">
        <f t="shared" si="208"/>
        <v>0</v>
      </c>
      <c r="AD216" s="1058">
        <f t="shared" si="208"/>
        <v>0</v>
      </c>
      <c r="AE216" s="1058">
        <f t="shared" si="208"/>
        <v>0</v>
      </c>
      <c r="AF216" s="1058">
        <f t="shared" si="208"/>
        <v>0</v>
      </c>
      <c r="AG216" s="1058">
        <f t="shared" si="208"/>
        <v>0</v>
      </c>
      <c r="AH216" s="1058">
        <f t="shared" si="208"/>
        <v>0</v>
      </c>
      <c r="AI216" s="1058">
        <f t="shared" si="208"/>
        <v>0</v>
      </c>
      <c r="AJ216" s="1058">
        <f t="shared" si="208"/>
        <v>0</v>
      </c>
      <c r="AK216" s="1058">
        <f t="shared" si="208"/>
        <v>0</v>
      </c>
      <c r="AL216" s="1058">
        <f t="shared" si="208"/>
        <v>0</v>
      </c>
      <c r="AM216" s="1058">
        <f t="shared" si="208"/>
        <v>0</v>
      </c>
      <c r="AN216" s="1058">
        <f t="shared" si="208"/>
        <v>0</v>
      </c>
      <c r="AO216" s="1058">
        <f t="shared" si="208"/>
        <v>0</v>
      </c>
      <c r="AP216" s="1058">
        <f t="shared" ref="AP216:BU216" si="209" xml:space="preserve"> MAX( 0, AP204 )</f>
        <v>0</v>
      </c>
      <c r="AQ216" s="1058">
        <f t="shared" si="209"/>
        <v>0</v>
      </c>
      <c r="AR216" s="1058">
        <f t="shared" si="209"/>
        <v>0</v>
      </c>
      <c r="AS216" s="1058">
        <f t="shared" si="209"/>
        <v>0</v>
      </c>
      <c r="AT216" s="1058">
        <f t="shared" si="209"/>
        <v>0</v>
      </c>
      <c r="AU216" s="1058">
        <f t="shared" si="209"/>
        <v>0</v>
      </c>
      <c r="AV216" s="1058">
        <f t="shared" si="209"/>
        <v>0</v>
      </c>
      <c r="AW216" s="1058">
        <f t="shared" si="209"/>
        <v>0</v>
      </c>
      <c r="AX216" s="1058">
        <f t="shared" si="209"/>
        <v>0</v>
      </c>
      <c r="AY216" s="1058">
        <f t="shared" si="209"/>
        <v>0</v>
      </c>
      <c r="AZ216" s="1058">
        <f t="shared" si="209"/>
        <v>0</v>
      </c>
      <c r="BA216" s="1058">
        <f t="shared" si="209"/>
        <v>0</v>
      </c>
      <c r="BB216" s="1058">
        <f t="shared" si="209"/>
        <v>0</v>
      </c>
      <c r="BC216" s="1058">
        <f t="shared" si="209"/>
        <v>0</v>
      </c>
      <c r="BD216" s="1058">
        <f t="shared" si="209"/>
        <v>0</v>
      </c>
      <c r="BE216" s="1058">
        <f t="shared" si="209"/>
        <v>0</v>
      </c>
      <c r="BF216" s="1058">
        <f t="shared" si="209"/>
        <v>0</v>
      </c>
      <c r="BG216" s="1058">
        <f t="shared" si="209"/>
        <v>0</v>
      </c>
      <c r="BH216" s="1058">
        <f t="shared" si="209"/>
        <v>0</v>
      </c>
      <c r="BI216" s="1058">
        <f t="shared" si="209"/>
        <v>0</v>
      </c>
      <c r="BJ216" s="1058">
        <f t="shared" si="209"/>
        <v>0</v>
      </c>
      <c r="BK216" s="1058">
        <f t="shared" si="209"/>
        <v>0</v>
      </c>
      <c r="BL216" s="1058">
        <f t="shared" si="209"/>
        <v>0</v>
      </c>
      <c r="BM216" s="1058">
        <f t="shared" si="209"/>
        <v>0</v>
      </c>
      <c r="BN216" s="1058">
        <f t="shared" si="209"/>
        <v>0</v>
      </c>
      <c r="BO216" s="1058">
        <f t="shared" si="209"/>
        <v>0</v>
      </c>
      <c r="BP216" s="1058">
        <f t="shared" si="209"/>
        <v>0</v>
      </c>
      <c r="BQ216" s="1058">
        <f t="shared" si="209"/>
        <v>0</v>
      </c>
      <c r="BR216" s="1058">
        <f t="shared" si="209"/>
        <v>0</v>
      </c>
      <c r="BS216" s="1058">
        <f t="shared" si="209"/>
        <v>0</v>
      </c>
      <c r="BT216" s="1058">
        <f t="shared" si="209"/>
        <v>0</v>
      </c>
      <c r="BU216" s="1058">
        <f t="shared" si="209"/>
        <v>0</v>
      </c>
      <c r="BV216" s="1058">
        <f t="shared" ref="BV216:DA216" si="210" xml:space="preserve"> MAX( 0, BV204 )</f>
        <v>0</v>
      </c>
      <c r="BW216" s="1058">
        <f t="shared" si="210"/>
        <v>0</v>
      </c>
      <c r="BX216" s="1058">
        <f t="shared" si="210"/>
        <v>0</v>
      </c>
      <c r="BY216" s="1058">
        <f t="shared" si="210"/>
        <v>0</v>
      </c>
      <c r="BZ216" s="1058">
        <f t="shared" si="210"/>
        <v>0</v>
      </c>
      <c r="CA216" s="1058">
        <f t="shared" si="210"/>
        <v>0</v>
      </c>
      <c r="CB216" s="1058">
        <f t="shared" si="210"/>
        <v>0</v>
      </c>
      <c r="CC216" s="1058">
        <f t="shared" si="210"/>
        <v>0</v>
      </c>
      <c r="CD216" s="1058">
        <f t="shared" si="210"/>
        <v>0</v>
      </c>
      <c r="CE216" s="1058">
        <f t="shared" si="210"/>
        <v>0</v>
      </c>
      <c r="CF216" s="1058">
        <f t="shared" si="210"/>
        <v>0</v>
      </c>
      <c r="CG216" s="1058">
        <f t="shared" si="210"/>
        <v>0</v>
      </c>
      <c r="CH216" s="1058">
        <f t="shared" si="210"/>
        <v>0</v>
      </c>
      <c r="CI216" s="1058">
        <f t="shared" si="210"/>
        <v>0</v>
      </c>
      <c r="CJ216" s="1058">
        <f t="shared" si="210"/>
        <v>0</v>
      </c>
      <c r="CK216" s="1058">
        <f t="shared" si="210"/>
        <v>0</v>
      </c>
      <c r="CL216" s="1058">
        <f t="shared" si="210"/>
        <v>0</v>
      </c>
      <c r="CM216" s="1058">
        <f t="shared" si="210"/>
        <v>0</v>
      </c>
      <c r="CN216" s="1058">
        <f t="shared" si="210"/>
        <v>0</v>
      </c>
      <c r="CO216" s="1058">
        <f t="shared" si="210"/>
        <v>0</v>
      </c>
      <c r="CP216" s="1058">
        <f t="shared" si="210"/>
        <v>0</v>
      </c>
      <c r="CQ216" s="1058">
        <f t="shared" si="210"/>
        <v>0</v>
      </c>
      <c r="CR216" s="1058">
        <f t="shared" si="210"/>
        <v>0</v>
      </c>
      <c r="CS216" s="1058">
        <f t="shared" si="210"/>
        <v>0</v>
      </c>
      <c r="CT216" s="1058">
        <f t="shared" si="210"/>
        <v>0</v>
      </c>
      <c r="CU216" s="1058">
        <f t="shared" si="210"/>
        <v>0</v>
      </c>
      <c r="CV216" s="1058">
        <f t="shared" si="210"/>
        <v>0</v>
      </c>
      <c r="CW216" s="1058">
        <f t="shared" si="210"/>
        <v>0</v>
      </c>
      <c r="CX216" s="1058">
        <f t="shared" si="210"/>
        <v>0</v>
      </c>
      <c r="CY216" s="1058">
        <f t="shared" si="210"/>
        <v>0</v>
      </c>
      <c r="CZ216" s="1058">
        <f t="shared" si="210"/>
        <v>0</v>
      </c>
      <c r="DA216" s="1058">
        <f t="shared" si="210"/>
        <v>0</v>
      </c>
      <c r="DB216" s="1058">
        <f t="shared" ref="DB216:EH216" si="211" xml:space="preserve"> MAX( 0, DB204 )</f>
        <v>0</v>
      </c>
      <c r="DC216" s="1058">
        <f t="shared" si="211"/>
        <v>0</v>
      </c>
      <c r="DD216" s="1058">
        <f t="shared" si="211"/>
        <v>0</v>
      </c>
      <c r="DE216" s="1058">
        <f t="shared" si="211"/>
        <v>0</v>
      </c>
      <c r="DF216" s="1058">
        <f t="shared" si="211"/>
        <v>0</v>
      </c>
      <c r="DG216" s="1058">
        <f t="shared" si="211"/>
        <v>0</v>
      </c>
      <c r="DH216" s="1058">
        <f t="shared" si="211"/>
        <v>0</v>
      </c>
      <c r="DI216" s="1058">
        <f t="shared" si="211"/>
        <v>0</v>
      </c>
      <c r="DJ216" s="1058">
        <f t="shared" si="211"/>
        <v>0</v>
      </c>
      <c r="DK216" s="1058">
        <f t="shared" si="211"/>
        <v>0</v>
      </c>
      <c r="DL216" s="1058">
        <f t="shared" si="211"/>
        <v>0</v>
      </c>
      <c r="DM216" s="1058">
        <f t="shared" si="211"/>
        <v>0</v>
      </c>
      <c r="DN216" s="1058">
        <f t="shared" si="211"/>
        <v>0</v>
      </c>
      <c r="DO216" s="1058">
        <f t="shared" si="211"/>
        <v>0</v>
      </c>
      <c r="DP216" s="1058">
        <f t="shared" si="211"/>
        <v>0</v>
      </c>
      <c r="DQ216" s="1058">
        <f t="shared" si="211"/>
        <v>0</v>
      </c>
      <c r="DR216" s="1058">
        <f t="shared" si="211"/>
        <v>0</v>
      </c>
      <c r="DS216" s="1058">
        <f t="shared" si="211"/>
        <v>0</v>
      </c>
      <c r="DT216" s="1058">
        <f t="shared" si="211"/>
        <v>0</v>
      </c>
      <c r="DU216" s="1058">
        <f t="shared" si="211"/>
        <v>0</v>
      </c>
      <c r="DV216" s="1058">
        <f t="shared" si="211"/>
        <v>0</v>
      </c>
      <c r="DW216" s="1058">
        <f t="shared" si="211"/>
        <v>0</v>
      </c>
      <c r="DX216" s="1058">
        <f t="shared" si="211"/>
        <v>0</v>
      </c>
      <c r="DY216" s="1058">
        <f t="shared" si="211"/>
        <v>0</v>
      </c>
      <c r="DZ216" s="1058">
        <f t="shared" si="211"/>
        <v>0</v>
      </c>
      <c r="EA216" s="1058">
        <f t="shared" si="211"/>
        <v>0</v>
      </c>
      <c r="EB216" s="1058">
        <f t="shared" si="211"/>
        <v>0</v>
      </c>
      <c r="EC216" s="1058">
        <f t="shared" si="211"/>
        <v>0</v>
      </c>
      <c r="ED216" s="1058">
        <f t="shared" si="211"/>
        <v>0</v>
      </c>
      <c r="EE216" s="1058">
        <f t="shared" si="211"/>
        <v>0</v>
      </c>
      <c r="EF216" s="1058">
        <f t="shared" si="211"/>
        <v>0</v>
      </c>
      <c r="EG216" s="1058">
        <f t="shared" si="211"/>
        <v>0</v>
      </c>
      <c r="EH216" s="1058">
        <f t="shared" si="211"/>
        <v>0</v>
      </c>
    </row>
    <row r="217" spans="2:138" s="840" customFormat="1" ht="15" customHeight="1" outlineLevel="1" x14ac:dyDescent="0.25">
      <c r="E217" s="840" t="s">
        <v>606</v>
      </c>
      <c r="G217" s="840" t="s">
        <v>330</v>
      </c>
      <c r="H217" s="1055">
        <f xml:space="preserve"> SUM(J217:EH217)</f>
        <v>0</v>
      </c>
      <c r="J217" s="1058">
        <f xml:space="preserve"> J212</f>
        <v>0</v>
      </c>
      <c r="K217" s="1058">
        <f t="shared" ref="K217:AO217" si="212" xml:space="preserve"> K212</f>
        <v>0</v>
      </c>
      <c r="L217" s="1058">
        <f t="shared" si="212"/>
        <v>0</v>
      </c>
      <c r="M217" s="1058">
        <f t="shared" si="212"/>
        <v>0</v>
      </c>
      <c r="N217" s="1058">
        <f t="shared" si="212"/>
        <v>0</v>
      </c>
      <c r="O217" s="1058">
        <f t="shared" si="212"/>
        <v>0</v>
      </c>
      <c r="P217" s="1058">
        <f t="shared" si="212"/>
        <v>0</v>
      </c>
      <c r="Q217" s="1058">
        <f t="shared" si="212"/>
        <v>0</v>
      </c>
      <c r="R217" s="1058">
        <f t="shared" si="212"/>
        <v>0</v>
      </c>
      <c r="S217" s="1058">
        <f t="shared" si="212"/>
        <v>0</v>
      </c>
      <c r="T217" s="1058">
        <f t="shared" si="212"/>
        <v>0</v>
      </c>
      <c r="U217" s="1058">
        <f t="shared" si="212"/>
        <v>0</v>
      </c>
      <c r="V217" s="1058">
        <f t="shared" si="212"/>
        <v>0</v>
      </c>
      <c r="W217" s="1058">
        <f t="shared" si="212"/>
        <v>0</v>
      </c>
      <c r="X217" s="1058">
        <f t="shared" si="212"/>
        <v>0</v>
      </c>
      <c r="Y217" s="1058">
        <f t="shared" si="212"/>
        <v>0</v>
      </c>
      <c r="Z217" s="1058">
        <f t="shared" si="212"/>
        <v>0</v>
      </c>
      <c r="AA217" s="1058">
        <f t="shared" si="212"/>
        <v>0</v>
      </c>
      <c r="AB217" s="1058">
        <f t="shared" si="212"/>
        <v>0</v>
      </c>
      <c r="AC217" s="1058">
        <f t="shared" si="212"/>
        <v>0</v>
      </c>
      <c r="AD217" s="1058">
        <f t="shared" si="212"/>
        <v>0</v>
      </c>
      <c r="AE217" s="1058">
        <f t="shared" si="212"/>
        <v>0</v>
      </c>
      <c r="AF217" s="1058">
        <f t="shared" si="212"/>
        <v>0</v>
      </c>
      <c r="AG217" s="1058">
        <f t="shared" si="212"/>
        <v>0</v>
      </c>
      <c r="AH217" s="1058">
        <f t="shared" si="212"/>
        <v>0</v>
      </c>
      <c r="AI217" s="1058">
        <f t="shared" si="212"/>
        <v>0</v>
      </c>
      <c r="AJ217" s="1058">
        <f t="shared" si="212"/>
        <v>0</v>
      </c>
      <c r="AK217" s="1058">
        <f t="shared" si="212"/>
        <v>0</v>
      </c>
      <c r="AL217" s="1058">
        <f t="shared" si="212"/>
        <v>0</v>
      </c>
      <c r="AM217" s="1058">
        <f t="shared" si="212"/>
        <v>0</v>
      </c>
      <c r="AN217" s="1058">
        <f t="shared" si="212"/>
        <v>0</v>
      </c>
      <c r="AO217" s="1058">
        <f t="shared" si="212"/>
        <v>0</v>
      </c>
      <c r="AP217" s="1058">
        <f t="shared" ref="AP217:BU217" si="213" xml:space="preserve"> AP212</f>
        <v>0</v>
      </c>
      <c r="AQ217" s="1058">
        <f t="shared" si="213"/>
        <v>0</v>
      </c>
      <c r="AR217" s="1058">
        <f t="shared" si="213"/>
        <v>0</v>
      </c>
      <c r="AS217" s="1058">
        <f t="shared" si="213"/>
        <v>0</v>
      </c>
      <c r="AT217" s="1058">
        <f t="shared" si="213"/>
        <v>0</v>
      </c>
      <c r="AU217" s="1058">
        <f t="shared" si="213"/>
        <v>0</v>
      </c>
      <c r="AV217" s="1058">
        <f t="shared" si="213"/>
        <v>0</v>
      </c>
      <c r="AW217" s="1058">
        <f t="shared" si="213"/>
        <v>0</v>
      </c>
      <c r="AX217" s="1058">
        <f t="shared" si="213"/>
        <v>0</v>
      </c>
      <c r="AY217" s="1058">
        <f t="shared" si="213"/>
        <v>0</v>
      </c>
      <c r="AZ217" s="1058">
        <f t="shared" si="213"/>
        <v>0</v>
      </c>
      <c r="BA217" s="1058">
        <f t="shared" si="213"/>
        <v>0</v>
      </c>
      <c r="BB217" s="1058">
        <f t="shared" si="213"/>
        <v>0</v>
      </c>
      <c r="BC217" s="1058">
        <f t="shared" si="213"/>
        <v>0</v>
      </c>
      <c r="BD217" s="1058">
        <f t="shared" si="213"/>
        <v>0</v>
      </c>
      <c r="BE217" s="1058">
        <f t="shared" si="213"/>
        <v>0</v>
      </c>
      <c r="BF217" s="1058">
        <f t="shared" si="213"/>
        <v>0</v>
      </c>
      <c r="BG217" s="1058">
        <f t="shared" si="213"/>
        <v>0</v>
      </c>
      <c r="BH217" s="1058">
        <f t="shared" si="213"/>
        <v>0</v>
      </c>
      <c r="BI217" s="1058">
        <f t="shared" si="213"/>
        <v>0</v>
      </c>
      <c r="BJ217" s="1058">
        <f t="shared" si="213"/>
        <v>0</v>
      </c>
      <c r="BK217" s="1058">
        <f t="shared" si="213"/>
        <v>0</v>
      </c>
      <c r="BL217" s="1058">
        <f t="shared" si="213"/>
        <v>0</v>
      </c>
      <c r="BM217" s="1058">
        <f t="shared" si="213"/>
        <v>0</v>
      </c>
      <c r="BN217" s="1058">
        <f t="shared" si="213"/>
        <v>0</v>
      </c>
      <c r="BO217" s="1058">
        <f t="shared" si="213"/>
        <v>0</v>
      </c>
      <c r="BP217" s="1058">
        <f t="shared" si="213"/>
        <v>0</v>
      </c>
      <c r="BQ217" s="1058">
        <f t="shared" si="213"/>
        <v>0</v>
      </c>
      <c r="BR217" s="1058">
        <f t="shared" si="213"/>
        <v>0</v>
      </c>
      <c r="BS217" s="1058">
        <f t="shared" si="213"/>
        <v>0</v>
      </c>
      <c r="BT217" s="1058">
        <f t="shared" si="213"/>
        <v>0</v>
      </c>
      <c r="BU217" s="1058">
        <f t="shared" si="213"/>
        <v>0</v>
      </c>
      <c r="BV217" s="1058">
        <f t="shared" ref="BV217:DA217" si="214" xml:space="preserve"> BV212</f>
        <v>0</v>
      </c>
      <c r="BW217" s="1058">
        <f t="shared" si="214"/>
        <v>0</v>
      </c>
      <c r="BX217" s="1058">
        <f t="shared" si="214"/>
        <v>0</v>
      </c>
      <c r="BY217" s="1058">
        <f t="shared" si="214"/>
        <v>0</v>
      </c>
      <c r="BZ217" s="1058">
        <f t="shared" si="214"/>
        <v>0</v>
      </c>
      <c r="CA217" s="1058">
        <f t="shared" si="214"/>
        <v>0</v>
      </c>
      <c r="CB217" s="1058">
        <f t="shared" si="214"/>
        <v>0</v>
      </c>
      <c r="CC217" s="1058">
        <f t="shared" si="214"/>
        <v>0</v>
      </c>
      <c r="CD217" s="1058">
        <f t="shared" si="214"/>
        <v>0</v>
      </c>
      <c r="CE217" s="1058">
        <f t="shared" si="214"/>
        <v>0</v>
      </c>
      <c r="CF217" s="1058">
        <f t="shared" si="214"/>
        <v>0</v>
      </c>
      <c r="CG217" s="1058">
        <f t="shared" si="214"/>
        <v>0</v>
      </c>
      <c r="CH217" s="1058">
        <f t="shared" si="214"/>
        <v>0</v>
      </c>
      <c r="CI217" s="1058">
        <f t="shared" si="214"/>
        <v>0</v>
      </c>
      <c r="CJ217" s="1058">
        <f t="shared" si="214"/>
        <v>0</v>
      </c>
      <c r="CK217" s="1058">
        <f t="shared" si="214"/>
        <v>0</v>
      </c>
      <c r="CL217" s="1058">
        <f t="shared" si="214"/>
        <v>0</v>
      </c>
      <c r="CM217" s="1058">
        <f t="shared" si="214"/>
        <v>0</v>
      </c>
      <c r="CN217" s="1058">
        <f t="shared" si="214"/>
        <v>0</v>
      </c>
      <c r="CO217" s="1058">
        <f t="shared" si="214"/>
        <v>0</v>
      </c>
      <c r="CP217" s="1058">
        <f t="shared" si="214"/>
        <v>0</v>
      </c>
      <c r="CQ217" s="1058">
        <f t="shared" si="214"/>
        <v>0</v>
      </c>
      <c r="CR217" s="1058">
        <f t="shared" si="214"/>
        <v>0</v>
      </c>
      <c r="CS217" s="1058">
        <f t="shared" si="214"/>
        <v>0</v>
      </c>
      <c r="CT217" s="1058">
        <f t="shared" si="214"/>
        <v>0</v>
      </c>
      <c r="CU217" s="1058">
        <f t="shared" si="214"/>
        <v>0</v>
      </c>
      <c r="CV217" s="1058">
        <f t="shared" si="214"/>
        <v>0</v>
      </c>
      <c r="CW217" s="1058">
        <f t="shared" si="214"/>
        <v>0</v>
      </c>
      <c r="CX217" s="1058">
        <f t="shared" si="214"/>
        <v>0</v>
      </c>
      <c r="CY217" s="1058">
        <f t="shared" si="214"/>
        <v>0</v>
      </c>
      <c r="CZ217" s="1058">
        <f t="shared" si="214"/>
        <v>0</v>
      </c>
      <c r="DA217" s="1058">
        <f t="shared" si="214"/>
        <v>0</v>
      </c>
      <c r="DB217" s="1058">
        <f t="shared" ref="DB217:EH217" si="215" xml:space="preserve"> DB212</f>
        <v>0</v>
      </c>
      <c r="DC217" s="1058">
        <f t="shared" si="215"/>
        <v>0</v>
      </c>
      <c r="DD217" s="1058">
        <f t="shared" si="215"/>
        <v>0</v>
      </c>
      <c r="DE217" s="1058">
        <f t="shared" si="215"/>
        <v>0</v>
      </c>
      <c r="DF217" s="1058">
        <f t="shared" si="215"/>
        <v>0</v>
      </c>
      <c r="DG217" s="1058">
        <f t="shared" si="215"/>
        <v>0</v>
      </c>
      <c r="DH217" s="1058">
        <f t="shared" si="215"/>
        <v>0</v>
      </c>
      <c r="DI217" s="1058">
        <f t="shared" si="215"/>
        <v>0</v>
      </c>
      <c r="DJ217" s="1058">
        <f t="shared" si="215"/>
        <v>0</v>
      </c>
      <c r="DK217" s="1058">
        <f t="shared" si="215"/>
        <v>0</v>
      </c>
      <c r="DL217" s="1058">
        <f t="shared" si="215"/>
        <v>0</v>
      </c>
      <c r="DM217" s="1058">
        <f t="shared" si="215"/>
        <v>0</v>
      </c>
      <c r="DN217" s="1058">
        <f t="shared" si="215"/>
        <v>0</v>
      </c>
      <c r="DO217" s="1058">
        <f t="shared" si="215"/>
        <v>0</v>
      </c>
      <c r="DP217" s="1058">
        <f t="shared" si="215"/>
        <v>0</v>
      </c>
      <c r="DQ217" s="1058">
        <f t="shared" si="215"/>
        <v>0</v>
      </c>
      <c r="DR217" s="1058">
        <f t="shared" si="215"/>
        <v>0</v>
      </c>
      <c r="DS217" s="1058">
        <f t="shared" si="215"/>
        <v>0</v>
      </c>
      <c r="DT217" s="1058">
        <f t="shared" si="215"/>
        <v>0</v>
      </c>
      <c r="DU217" s="1058">
        <f t="shared" si="215"/>
        <v>0</v>
      </c>
      <c r="DV217" s="1058">
        <f t="shared" si="215"/>
        <v>0</v>
      </c>
      <c r="DW217" s="1058">
        <f t="shared" si="215"/>
        <v>0</v>
      </c>
      <c r="DX217" s="1058">
        <f t="shared" si="215"/>
        <v>0</v>
      </c>
      <c r="DY217" s="1058">
        <f t="shared" si="215"/>
        <v>0</v>
      </c>
      <c r="DZ217" s="1058">
        <f t="shared" si="215"/>
        <v>0</v>
      </c>
      <c r="EA217" s="1058">
        <f t="shared" si="215"/>
        <v>0</v>
      </c>
      <c r="EB217" s="1058">
        <f t="shared" si="215"/>
        <v>0</v>
      </c>
      <c r="EC217" s="1058">
        <f t="shared" si="215"/>
        <v>0</v>
      </c>
      <c r="ED217" s="1058">
        <f t="shared" si="215"/>
        <v>0</v>
      </c>
      <c r="EE217" s="1058">
        <f t="shared" si="215"/>
        <v>0</v>
      </c>
      <c r="EF217" s="1058">
        <f t="shared" si="215"/>
        <v>0</v>
      </c>
      <c r="EG217" s="1058">
        <f t="shared" si="215"/>
        <v>0</v>
      </c>
      <c r="EH217" s="1058">
        <f t="shared" si="215"/>
        <v>0</v>
      </c>
    </row>
    <row r="218" spans="2:138" s="840" customFormat="1" ht="15" customHeight="1" outlineLevel="1" x14ac:dyDescent="0.25">
      <c r="E218" s="1046" t="s">
        <v>530</v>
      </c>
      <c r="F218" s="1046"/>
      <c r="G218" s="1046" t="s">
        <v>330</v>
      </c>
      <c r="H218" s="1046"/>
      <c r="I218" s="1046"/>
      <c r="J218" s="1059">
        <f xml:space="preserve"> J215 + J216 - J217</f>
        <v>0</v>
      </c>
      <c r="K218" s="1059">
        <f t="shared" ref="K218:BV218" si="216" xml:space="preserve"> K215 + K216 - K217</f>
        <v>0</v>
      </c>
      <c r="L218" s="1059">
        <f t="shared" si="216"/>
        <v>0</v>
      </c>
      <c r="M218" s="1059">
        <f xml:space="preserve"> M215 + M216 - M217</f>
        <v>0</v>
      </c>
      <c r="N218" s="1059">
        <f t="shared" si="216"/>
        <v>0</v>
      </c>
      <c r="O218" s="1059">
        <f xml:space="preserve"> O215 + O216 - O217</f>
        <v>0</v>
      </c>
      <c r="P218" s="1059">
        <f t="shared" si="216"/>
        <v>0</v>
      </c>
      <c r="Q218" s="1059">
        <f t="shared" si="216"/>
        <v>0</v>
      </c>
      <c r="R218" s="1059">
        <f t="shared" si="216"/>
        <v>0</v>
      </c>
      <c r="S218" s="1059">
        <f t="shared" si="216"/>
        <v>0</v>
      </c>
      <c r="T218" s="1059">
        <f t="shared" si="216"/>
        <v>0</v>
      </c>
      <c r="U218" s="1059">
        <f t="shared" si="216"/>
        <v>0</v>
      </c>
      <c r="V218" s="1059">
        <f t="shared" si="216"/>
        <v>0</v>
      </c>
      <c r="W218" s="1059">
        <f t="shared" si="216"/>
        <v>0</v>
      </c>
      <c r="X218" s="1059">
        <f t="shared" si="216"/>
        <v>0</v>
      </c>
      <c r="Y218" s="1059">
        <f t="shared" si="216"/>
        <v>0</v>
      </c>
      <c r="Z218" s="1059">
        <f t="shared" si="216"/>
        <v>0</v>
      </c>
      <c r="AA218" s="1059">
        <f t="shared" si="216"/>
        <v>0</v>
      </c>
      <c r="AB218" s="1059">
        <f t="shared" si="216"/>
        <v>0</v>
      </c>
      <c r="AC218" s="1059">
        <f t="shared" si="216"/>
        <v>0</v>
      </c>
      <c r="AD218" s="1059">
        <f t="shared" si="216"/>
        <v>0</v>
      </c>
      <c r="AE218" s="1059">
        <f t="shared" si="216"/>
        <v>0</v>
      </c>
      <c r="AF218" s="1059">
        <f t="shared" si="216"/>
        <v>0</v>
      </c>
      <c r="AG218" s="1059">
        <f t="shared" si="216"/>
        <v>0</v>
      </c>
      <c r="AH218" s="1059">
        <f t="shared" si="216"/>
        <v>0</v>
      </c>
      <c r="AI218" s="1059">
        <f t="shared" si="216"/>
        <v>0</v>
      </c>
      <c r="AJ218" s="1059">
        <f t="shared" si="216"/>
        <v>0</v>
      </c>
      <c r="AK218" s="1059">
        <f t="shared" si="216"/>
        <v>0</v>
      </c>
      <c r="AL218" s="1059">
        <f t="shared" si="216"/>
        <v>0</v>
      </c>
      <c r="AM218" s="1059">
        <f xml:space="preserve"> AM215 + AM216 - AM217</f>
        <v>0</v>
      </c>
      <c r="AN218" s="1059">
        <f t="shared" si="216"/>
        <v>0</v>
      </c>
      <c r="AO218" s="1059">
        <f t="shared" si="216"/>
        <v>0</v>
      </c>
      <c r="AP218" s="1059">
        <f t="shared" si="216"/>
        <v>0</v>
      </c>
      <c r="AQ218" s="1059">
        <f t="shared" si="216"/>
        <v>0</v>
      </c>
      <c r="AR218" s="1059">
        <f t="shared" si="216"/>
        <v>0</v>
      </c>
      <c r="AS218" s="1059">
        <f t="shared" si="216"/>
        <v>0</v>
      </c>
      <c r="AT218" s="1059">
        <f t="shared" si="216"/>
        <v>0</v>
      </c>
      <c r="AU218" s="1059">
        <f t="shared" si="216"/>
        <v>0</v>
      </c>
      <c r="AV218" s="1059">
        <f t="shared" si="216"/>
        <v>0</v>
      </c>
      <c r="AW218" s="1059">
        <f t="shared" si="216"/>
        <v>0</v>
      </c>
      <c r="AX218" s="1059">
        <f t="shared" si="216"/>
        <v>0</v>
      </c>
      <c r="AY218" s="1059">
        <f t="shared" si="216"/>
        <v>0</v>
      </c>
      <c r="AZ218" s="1059">
        <f t="shared" si="216"/>
        <v>0</v>
      </c>
      <c r="BA218" s="1059">
        <f t="shared" si="216"/>
        <v>0</v>
      </c>
      <c r="BB218" s="1059">
        <f t="shared" si="216"/>
        <v>0</v>
      </c>
      <c r="BC218" s="1059">
        <f t="shared" si="216"/>
        <v>0</v>
      </c>
      <c r="BD218" s="1059">
        <f t="shared" si="216"/>
        <v>0</v>
      </c>
      <c r="BE218" s="1059">
        <f t="shared" si="216"/>
        <v>0</v>
      </c>
      <c r="BF218" s="1059">
        <f t="shared" si="216"/>
        <v>0</v>
      </c>
      <c r="BG218" s="1059">
        <f t="shared" si="216"/>
        <v>0</v>
      </c>
      <c r="BH218" s="1059">
        <f t="shared" si="216"/>
        <v>0</v>
      </c>
      <c r="BI218" s="1059">
        <f t="shared" si="216"/>
        <v>0</v>
      </c>
      <c r="BJ218" s="1059">
        <f t="shared" si="216"/>
        <v>0</v>
      </c>
      <c r="BK218" s="1059">
        <f t="shared" si="216"/>
        <v>0</v>
      </c>
      <c r="BL218" s="1059">
        <f t="shared" si="216"/>
        <v>0</v>
      </c>
      <c r="BM218" s="1059">
        <f t="shared" si="216"/>
        <v>0</v>
      </c>
      <c r="BN218" s="1059">
        <f t="shared" si="216"/>
        <v>0</v>
      </c>
      <c r="BO218" s="1059">
        <f t="shared" si="216"/>
        <v>0</v>
      </c>
      <c r="BP218" s="1059">
        <f t="shared" si="216"/>
        <v>0</v>
      </c>
      <c r="BQ218" s="1059">
        <f t="shared" si="216"/>
        <v>0</v>
      </c>
      <c r="BR218" s="1059">
        <f t="shared" si="216"/>
        <v>0</v>
      </c>
      <c r="BS218" s="1059">
        <f t="shared" si="216"/>
        <v>0</v>
      </c>
      <c r="BT218" s="1059">
        <f t="shared" si="216"/>
        <v>0</v>
      </c>
      <c r="BU218" s="1059">
        <f t="shared" si="216"/>
        <v>0</v>
      </c>
      <c r="BV218" s="1059">
        <f t="shared" si="216"/>
        <v>0</v>
      </c>
      <c r="BW218" s="1059">
        <f t="shared" ref="BW218:EH218" si="217" xml:space="preserve"> BW215 + BW216 - BW217</f>
        <v>0</v>
      </c>
      <c r="BX218" s="1059">
        <f t="shared" si="217"/>
        <v>0</v>
      </c>
      <c r="BY218" s="1059">
        <f t="shared" si="217"/>
        <v>0</v>
      </c>
      <c r="BZ218" s="1059">
        <f t="shared" si="217"/>
        <v>0</v>
      </c>
      <c r="CA218" s="1059">
        <f t="shared" si="217"/>
        <v>0</v>
      </c>
      <c r="CB218" s="1059">
        <f t="shared" si="217"/>
        <v>0</v>
      </c>
      <c r="CC218" s="1059">
        <f t="shared" si="217"/>
        <v>0</v>
      </c>
      <c r="CD218" s="1059">
        <f t="shared" si="217"/>
        <v>0</v>
      </c>
      <c r="CE218" s="1059">
        <f t="shared" si="217"/>
        <v>0</v>
      </c>
      <c r="CF218" s="1059">
        <f t="shared" si="217"/>
        <v>0</v>
      </c>
      <c r="CG218" s="1059">
        <f t="shared" si="217"/>
        <v>0</v>
      </c>
      <c r="CH218" s="1059">
        <f t="shared" si="217"/>
        <v>0</v>
      </c>
      <c r="CI218" s="1059">
        <f t="shared" si="217"/>
        <v>0</v>
      </c>
      <c r="CJ218" s="1059">
        <f t="shared" si="217"/>
        <v>0</v>
      </c>
      <c r="CK218" s="1059">
        <f t="shared" si="217"/>
        <v>0</v>
      </c>
      <c r="CL218" s="1059">
        <f t="shared" si="217"/>
        <v>0</v>
      </c>
      <c r="CM218" s="1059">
        <f t="shared" si="217"/>
        <v>0</v>
      </c>
      <c r="CN218" s="1059">
        <f t="shared" si="217"/>
        <v>0</v>
      </c>
      <c r="CO218" s="1059">
        <f t="shared" si="217"/>
        <v>0</v>
      </c>
      <c r="CP218" s="1059">
        <f t="shared" si="217"/>
        <v>0</v>
      </c>
      <c r="CQ218" s="1059">
        <f t="shared" si="217"/>
        <v>0</v>
      </c>
      <c r="CR218" s="1059">
        <f t="shared" si="217"/>
        <v>0</v>
      </c>
      <c r="CS218" s="1059">
        <f t="shared" si="217"/>
        <v>0</v>
      </c>
      <c r="CT218" s="1059">
        <f t="shared" si="217"/>
        <v>0</v>
      </c>
      <c r="CU218" s="1059">
        <f t="shared" si="217"/>
        <v>0</v>
      </c>
      <c r="CV218" s="1059">
        <f t="shared" si="217"/>
        <v>0</v>
      </c>
      <c r="CW218" s="1059">
        <f t="shared" si="217"/>
        <v>0</v>
      </c>
      <c r="CX218" s="1059">
        <f t="shared" si="217"/>
        <v>0</v>
      </c>
      <c r="CY218" s="1059">
        <f t="shared" si="217"/>
        <v>0</v>
      </c>
      <c r="CZ218" s="1059">
        <f t="shared" si="217"/>
        <v>0</v>
      </c>
      <c r="DA218" s="1059">
        <f t="shared" si="217"/>
        <v>0</v>
      </c>
      <c r="DB218" s="1059">
        <f t="shared" si="217"/>
        <v>0</v>
      </c>
      <c r="DC218" s="1059">
        <f t="shared" si="217"/>
        <v>0</v>
      </c>
      <c r="DD218" s="1059">
        <f t="shared" si="217"/>
        <v>0</v>
      </c>
      <c r="DE218" s="1059">
        <f t="shared" si="217"/>
        <v>0</v>
      </c>
      <c r="DF218" s="1059">
        <f t="shared" si="217"/>
        <v>0</v>
      </c>
      <c r="DG218" s="1059">
        <f t="shared" si="217"/>
        <v>0</v>
      </c>
      <c r="DH218" s="1059">
        <f t="shared" si="217"/>
        <v>0</v>
      </c>
      <c r="DI218" s="1059">
        <f t="shared" si="217"/>
        <v>0</v>
      </c>
      <c r="DJ218" s="1059">
        <f t="shared" si="217"/>
        <v>0</v>
      </c>
      <c r="DK218" s="1059">
        <f t="shared" si="217"/>
        <v>0</v>
      </c>
      <c r="DL218" s="1059">
        <f t="shared" si="217"/>
        <v>0</v>
      </c>
      <c r="DM218" s="1059">
        <f t="shared" si="217"/>
        <v>0</v>
      </c>
      <c r="DN218" s="1059">
        <f t="shared" si="217"/>
        <v>0</v>
      </c>
      <c r="DO218" s="1059">
        <f t="shared" si="217"/>
        <v>0</v>
      </c>
      <c r="DP218" s="1059">
        <f t="shared" si="217"/>
        <v>0</v>
      </c>
      <c r="DQ218" s="1059">
        <f t="shared" si="217"/>
        <v>0</v>
      </c>
      <c r="DR218" s="1059">
        <f t="shared" si="217"/>
        <v>0</v>
      </c>
      <c r="DS218" s="1059">
        <f t="shared" si="217"/>
        <v>0</v>
      </c>
      <c r="DT218" s="1059">
        <f t="shared" si="217"/>
        <v>0</v>
      </c>
      <c r="DU218" s="1059">
        <f t="shared" si="217"/>
        <v>0</v>
      </c>
      <c r="DV218" s="1059">
        <f t="shared" si="217"/>
        <v>0</v>
      </c>
      <c r="DW218" s="1059">
        <f t="shared" si="217"/>
        <v>0</v>
      </c>
      <c r="DX218" s="1059">
        <f t="shared" si="217"/>
        <v>0</v>
      </c>
      <c r="DY218" s="1059">
        <f t="shared" si="217"/>
        <v>0</v>
      </c>
      <c r="DZ218" s="1059">
        <f t="shared" si="217"/>
        <v>0</v>
      </c>
      <c r="EA218" s="1059">
        <f t="shared" si="217"/>
        <v>0</v>
      </c>
      <c r="EB218" s="1059">
        <f t="shared" si="217"/>
        <v>0</v>
      </c>
      <c r="EC218" s="1059">
        <f t="shared" si="217"/>
        <v>0</v>
      </c>
      <c r="ED218" s="1059">
        <f t="shared" si="217"/>
        <v>0</v>
      </c>
      <c r="EE218" s="1059">
        <f t="shared" si="217"/>
        <v>0</v>
      </c>
      <c r="EF218" s="1059">
        <f t="shared" si="217"/>
        <v>0</v>
      </c>
      <c r="EG218" s="1059">
        <f t="shared" si="217"/>
        <v>0</v>
      </c>
      <c r="EH218" s="1059">
        <f t="shared" si="217"/>
        <v>0</v>
      </c>
    </row>
    <row r="219" spans="2:138" s="836" customFormat="1" ht="15" customHeight="1" outlineLevel="1" x14ac:dyDescent="0.25">
      <c r="G219" s="840"/>
      <c r="I219" s="840"/>
      <c r="J219" s="1060"/>
      <c r="K219" s="1060"/>
      <c r="L219" s="1060"/>
      <c r="M219" s="1060"/>
      <c r="N219" s="1060"/>
      <c r="O219" s="1060"/>
      <c r="P219" s="1060"/>
      <c r="Q219" s="1060"/>
      <c r="R219" s="1060"/>
      <c r="S219" s="1060"/>
      <c r="T219" s="1060"/>
      <c r="U219" s="1060"/>
      <c r="V219" s="1060"/>
      <c r="W219" s="1060"/>
      <c r="X219" s="1060"/>
      <c r="Y219" s="1060"/>
      <c r="Z219" s="1060"/>
      <c r="AA219" s="1060"/>
      <c r="AB219" s="1060"/>
      <c r="AC219" s="1060"/>
      <c r="AD219" s="1060"/>
      <c r="AE219" s="1060"/>
      <c r="AF219" s="1060"/>
      <c r="AG219" s="1060"/>
      <c r="AH219" s="1060"/>
      <c r="AI219" s="1060"/>
      <c r="AJ219" s="1060"/>
      <c r="AK219" s="1060"/>
      <c r="AL219" s="1060"/>
      <c r="AM219" s="1060"/>
      <c r="AN219" s="1060"/>
      <c r="AO219" s="1060"/>
      <c r="AP219" s="1060"/>
      <c r="AQ219" s="1060"/>
      <c r="AR219" s="1060"/>
      <c r="AS219" s="1060"/>
      <c r="AT219" s="1060"/>
      <c r="AU219" s="1060"/>
      <c r="AV219" s="1060"/>
      <c r="AW219" s="1060"/>
      <c r="AX219" s="1060"/>
      <c r="AY219" s="1060"/>
      <c r="AZ219" s="1060"/>
      <c r="BA219" s="1060"/>
      <c r="BB219" s="1060"/>
      <c r="BC219" s="1060"/>
      <c r="BD219" s="1060"/>
      <c r="BE219" s="1060"/>
      <c r="BF219" s="1060"/>
      <c r="BG219" s="1060"/>
      <c r="BH219" s="1060"/>
      <c r="BI219" s="1060"/>
      <c r="BJ219" s="1060"/>
      <c r="BK219" s="1060"/>
      <c r="BL219" s="1060"/>
      <c r="BM219" s="1060"/>
      <c r="BN219" s="1060"/>
      <c r="BO219" s="1060"/>
      <c r="BP219" s="1060"/>
      <c r="BQ219" s="1060"/>
      <c r="BR219" s="1060"/>
      <c r="BS219" s="1060"/>
      <c r="BT219" s="1060"/>
      <c r="BU219" s="1060"/>
      <c r="BV219" s="1060"/>
      <c r="BW219" s="1060"/>
      <c r="BX219" s="1060"/>
      <c r="BY219" s="1060"/>
      <c r="BZ219" s="1060"/>
      <c r="CA219" s="1060"/>
      <c r="CB219" s="1060"/>
      <c r="CC219" s="1060"/>
      <c r="CD219" s="1060"/>
      <c r="CE219" s="1060"/>
      <c r="CF219" s="1060"/>
      <c r="CG219" s="1060"/>
      <c r="CH219" s="1060"/>
      <c r="CI219" s="1060"/>
      <c r="CJ219" s="1060"/>
      <c r="CK219" s="1060"/>
      <c r="CL219" s="1060"/>
      <c r="CM219" s="1060"/>
      <c r="CN219" s="1060"/>
      <c r="CO219" s="1060"/>
      <c r="CP219" s="1060"/>
      <c r="CQ219" s="1060"/>
      <c r="CR219" s="1060"/>
      <c r="CS219" s="1060"/>
      <c r="CT219" s="1060"/>
      <c r="CU219" s="1060"/>
      <c r="CV219" s="1060"/>
      <c r="CW219" s="1060"/>
      <c r="CX219" s="1060"/>
      <c r="CY219" s="1060"/>
      <c r="CZ219" s="1060"/>
      <c r="DA219" s="1060"/>
      <c r="DB219" s="1060"/>
      <c r="DC219" s="1060"/>
      <c r="DD219" s="1060"/>
      <c r="DE219" s="1060"/>
      <c r="DF219" s="1060"/>
      <c r="DG219" s="1060"/>
      <c r="DH219" s="1060"/>
      <c r="DI219" s="1060"/>
      <c r="DJ219" s="1060"/>
      <c r="DK219" s="1060"/>
      <c r="DL219" s="1060"/>
      <c r="DM219" s="1060"/>
      <c r="DN219" s="1060"/>
      <c r="DO219" s="1060"/>
      <c r="DP219" s="1060"/>
      <c r="DQ219" s="1060"/>
      <c r="DR219" s="1060"/>
      <c r="DS219" s="1060"/>
      <c r="DT219" s="1060"/>
      <c r="DU219" s="1060"/>
      <c r="DV219" s="1060"/>
      <c r="DW219" s="1060"/>
      <c r="DX219" s="1060"/>
      <c r="DY219" s="1060"/>
      <c r="DZ219" s="1060"/>
      <c r="EA219" s="1060"/>
      <c r="EB219" s="1060"/>
      <c r="EC219" s="1060"/>
      <c r="ED219" s="1060"/>
      <c r="EE219" s="1060"/>
      <c r="EF219" s="1060"/>
      <c r="EG219" s="1060"/>
      <c r="EH219" s="1060"/>
    </row>
    <row r="220" spans="2:138" s="836" customFormat="1" ht="15" customHeight="1" outlineLevel="1" x14ac:dyDescent="0.25">
      <c r="C220" s="112" t="s">
        <v>156</v>
      </c>
      <c r="G220" s="840"/>
      <c r="I220" s="840"/>
      <c r="J220" s="1060"/>
      <c r="K220" s="1060"/>
      <c r="L220" s="1060"/>
      <c r="M220" s="1060"/>
      <c r="N220" s="1060"/>
      <c r="O220" s="1060"/>
      <c r="P220" s="1060"/>
      <c r="Q220" s="1060"/>
      <c r="R220" s="1060"/>
      <c r="S220" s="1060"/>
      <c r="T220" s="1060"/>
      <c r="U220" s="1060"/>
      <c r="V220" s="1060"/>
      <c r="W220" s="1060"/>
      <c r="X220" s="1060"/>
      <c r="Y220" s="1060"/>
      <c r="Z220" s="1060"/>
      <c r="AA220" s="1060"/>
      <c r="AB220" s="1060"/>
      <c r="AC220" s="1060"/>
      <c r="AD220" s="1060"/>
      <c r="AE220" s="1060"/>
      <c r="AF220" s="1060"/>
      <c r="AG220" s="1060"/>
      <c r="AH220" s="1060"/>
      <c r="AI220" s="1060"/>
      <c r="AJ220" s="1060"/>
      <c r="AK220" s="1060"/>
      <c r="AL220" s="1060"/>
      <c r="AM220" s="1060"/>
      <c r="AN220" s="1060"/>
      <c r="AO220" s="1060"/>
      <c r="AP220" s="1060"/>
      <c r="AQ220" s="1060"/>
      <c r="AR220" s="1060"/>
      <c r="AS220" s="1060"/>
      <c r="AT220" s="1060"/>
      <c r="AU220" s="1060"/>
      <c r="AV220" s="1060"/>
      <c r="AW220" s="1060"/>
      <c r="AX220" s="1060"/>
      <c r="AY220" s="1060"/>
      <c r="AZ220" s="1060"/>
      <c r="BA220" s="1060"/>
      <c r="BB220" s="1060"/>
      <c r="BC220" s="1060"/>
      <c r="BD220" s="1060"/>
      <c r="BE220" s="1060"/>
      <c r="BF220" s="1060"/>
      <c r="BG220" s="1060"/>
      <c r="BH220" s="1060"/>
      <c r="BI220" s="1060"/>
      <c r="BJ220" s="1060"/>
      <c r="BK220" s="1060"/>
      <c r="BL220" s="1060"/>
      <c r="BM220" s="1060"/>
      <c r="BN220" s="1060"/>
      <c r="BO220" s="1060"/>
      <c r="BP220" s="1060"/>
      <c r="BQ220" s="1060"/>
      <c r="BR220" s="1060"/>
      <c r="BS220" s="1060"/>
      <c r="BT220" s="1060"/>
      <c r="BU220" s="1060"/>
      <c r="BV220" s="1060"/>
      <c r="BW220" s="1060"/>
      <c r="BX220" s="1060"/>
      <c r="BY220" s="1060"/>
      <c r="BZ220" s="1060"/>
      <c r="CA220" s="1060"/>
      <c r="CB220" s="1060"/>
      <c r="CC220" s="1060"/>
      <c r="CD220" s="1060"/>
      <c r="CE220" s="1060"/>
      <c r="CF220" s="1060"/>
      <c r="CG220" s="1060"/>
      <c r="CH220" s="1060"/>
      <c r="CI220" s="1060"/>
      <c r="CJ220" s="1060"/>
      <c r="CK220" s="1060"/>
      <c r="CL220" s="1060"/>
      <c r="CM220" s="1060"/>
      <c r="CN220" s="1060"/>
      <c r="CO220" s="1060"/>
      <c r="CP220" s="1060"/>
      <c r="CQ220" s="1060"/>
      <c r="CR220" s="1060"/>
      <c r="CS220" s="1060"/>
      <c r="CT220" s="1060"/>
      <c r="CU220" s="1060"/>
      <c r="CV220" s="1060"/>
      <c r="CW220" s="1060"/>
      <c r="CX220" s="1060"/>
      <c r="CY220" s="1060"/>
      <c r="CZ220" s="1060"/>
      <c r="DA220" s="1060"/>
      <c r="DB220" s="1060"/>
      <c r="DC220" s="1060"/>
      <c r="DD220" s="1060"/>
      <c r="DE220" s="1060"/>
      <c r="DF220" s="1060"/>
      <c r="DG220" s="1060"/>
      <c r="DH220" s="1060"/>
      <c r="DI220" s="1060"/>
      <c r="DJ220" s="1060"/>
      <c r="DK220" s="1060"/>
      <c r="DL220" s="1060"/>
      <c r="DM220" s="1060"/>
      <c r="DN220" s="1060"/>
      <c r="DO220" s="1060"/>
      <c r="DP220" s="1060"/>
      <c r="DQ220" s="1060"/>
      <c r="DR220" s="1060"/>
      <c r="DS220" s="1060"/>
      <c r="DT220" s="1060"/>
      <c r="DU220" s="1060"/>
      <c r="DV220" s="1060"/>
      <c r="DW220" s="1060"/>
      <c r="DX220" s="1060"/>
      <c r="DY220" s="1060"/>
      <c r="DZ220" s="1060"/>
      <c r="EA220" s="1060"/>
      <c r="EB220" s="1060"/>
      <c r="EC220" s="1060"/>
      <c r="ED220" s="1060"/>
      <c r="EE220" s="1060"/>
      <c r="EF220" s="1060"/>
      <c r="EG220" s="1060"/>
      <c r="EH220" s="1060"/>
    </row>
    <row r="221" spans="2:138" s="836" customFormat="1" ht="15" customHeight="1" outlineLevel="1" x14ac:dyDescent="0.25">
      <c r="C221" s="112"/>
      <c r="E221" s="224" t="str">
        <f xml:space="preserve"> NTBA!E$258</f>
        <v>Interest on Working Capital Loan</v>
      </c>
      <c r="F221" s="224">
        <f xml:space="preserve"> NTBA!F$258</f>
        <v>0.09</v>
      </c>
      <c r="G221" s="224" t="str">
        <f xml:space="preserve"> NTBA!G$258</f>
        <v>%</v>
      </c>
      <c r="I221" s="840"/>
      <c r="J221" s="1060"/>
      <c r="K221" s="1060"/>
      <c r="L221" s="1060"/>
      <c r="M221" s="1060"/>
      <c r="N221" s="1060"/>
      <c r="O221" s="1060"/>
      <c r="P221" s="1060"/>
      <c r="Q221" s="1060"/>
      <c r="R221" s="1060"/>
      <c r="S221" s="1060"/>
      <c r="T221" s="1060"/>
      <c r="U221" s="1060"/>
      <c r="V221" s="1060"/>
      <c r="W221" s="1060"/>
      <c r="X221" s="1060"/>
      <c r="Y221" s="1060"/>
      <c r="Z221" s="1060"/>
      <c r="AA221" s="1060"/>
      <c r="AB221" s="1060"/>
      <c r="AC221" s="1060"/>
      <c r="AD221" s="1060"/>
      <c r="AE221" s="1060"/>
      <c r="AF221" s="1060"/>
      <c r="AG221" s="1060"/>
      <c r="AH221" s="1060"/>
      <c r="AI221" s="1060"/>
      <c r="AJ221" s="1060"/>
      <c r="AK221" s="1060"/>
      <c r="AL221" s="1060"/>
      <c r="AM221" s="1060"/>
      <c r="AN221" s="1060"/>
      <c r="AO221" s="1060"/>
      <c r="AP221" s="1060"/>
      <c r="AQ221" s="1060"/>
      <c r="AR221" s="1060"/>
      <c r="AS221" s="1060"/>
      <c r="AT221" s="1060"/>
      <c r="AU221" s="1060"/>
      <c r="AV221" s="1060"/>
      <c r="AW221" s="1060"/>
      <c r="AX221" s="1060"/>
      <c r="AY221" s="1060"/>
      <c r="AZ221" s="1060"/>
      <c r="BA221" s="1060"/>
      <c r="BB221" s="1060"/>
      <c r="BC221" s="1060"/>
      <c r="BD221" s="1060"/>
      <c r="BE221" s="1060"/>
      <c r="BF221" s="1060"/>
      <c r="BG221" s="1060"/>
      <c r="BH221" s="1060"/>
      <c r="BI221" s="1060"/>
      <c r="BJ221" s="1060"/>
      <c r="BK221" s="1060"/>
      <c r="BL221" s="1060"/>
      <c r="BM221" s="1060"/>
      <c r="BN221" s="1060"/>
      <c r="BO221" s="1060"/>
      <c r="BP221" s="1060"/>
      <c r="BQ221" s="1060"/>
      <c r="BR221" s="1060"/>
      <c r="BS221" s="1060"/>
      <c r="BT221" s="1060"/>
      <c r="BU221" s="1060"/>
      <c r="BV221" s="1060"/>
      <c r="BW221" s="1060"/>
      <c r="BX221" s="1060"/>
      <c r="BY221" s="1060"/>
      <c r="BZ221" s="1060"/>
      <c r="CA221" s="1060"/>
      <c r="CB221" s="1060"/>
      <c r="CC221" s="1060"/>
      <c r="CD221" s="1060"/>
      <c r="CE221" s="1060"/>
      <c r="CF221" s="1060"/>
      <c r="CG221" s="1060"/>
      <c r="CH221" s="1060"/>
      <c r="CI221" s="1060"/>
      <c r="CJ221" s="1060"/>
      <c r="CK221" s="1060"/>
      <c r="CL221" s="1060"/>
      <c r="CM221" s="1060"/>
      <c r="CN221" s="1060"/>
      <c r="CO221" s="1060"/>
      <c r="CP221" s="1060"/>
      <c r="CQ221" s="1060"/>
      <c r="CR221" s="1060"/>
      <c r="CS221" s="1060"/>
      <c r="CT221" s="1060"/>
      <c r="CU221" s="1060"/>
      <c r="CV221" s="1060"/>
      <c r="CW221" s="1060"/>
      <c r="CX221" s="1060"/>
      <c r="CY221" s="1060"/>
      <c r="CZ221" s="1060"/>
      <c r="DA221" s="1060"/>
      <c r="DB221" s="1060"/>
      <c r="DC221" s="1060"/>
      <c r="DD221" s="1060"/>
      <c r="DE221" s="1060"/>
      <c r="DF221" s="1060"/>
      <c r="DG221" s="1060"/>
      <c r="DH221" s="1060"/>
      <c r="DI221" s="1060"/>
      <c r="DJ221" s="1060"/>
      <c r="DK221" s="1060"/>
      <c r="DL221" s="1060"/>
      <c r="DM221" s="1060"/>
      <c r="DN221" s="1060"/>
      <c r="DO221" s="1060"/>
      <c r="DP221" s="1060"/>
      <c r="DQ221" s="1060"/>
      <c r="DR221" s="1060"/>
      <c r="DS221" s="1060"/>
      <c r="DT221" s="1060"/>
      <c r="DU221" s="1060"/>
      <c r="DV221" s="1060"/>
      <c r="DW221" s="1060"/>
      <c r="DX221" s="1060"/>
      <c r="DY221" s="1060"/>
      <c r="DZ221" s="1060"/>
      <c r="EA221" s="1060"/>
      <c r="EB221" s="1060"/>
      <c r="EC221" s="1060"/>
      <c r="ED221" s="1060"/>
      <c r="EE221" s="1060"/>
      <c r="EF221" s="1060"/>
      <c r="EG221" s="1060"/>
      <c r="EH221" s="1060"/>
    </row>
    <row r="222" spans="2:138" s="836" customFormat="1" ht="15" customHeight="1" outlineLevel="1" x14ac:dyDescent="0.35">
      <c r="C222" s="112"/>
      <c r="E222" s="529" t="str">
        <f t="shared" ref="E222:AJ222" si="218" xml:space="preserve"> E$215</f>
        <v>WC loan balance BEG</v>
      </c>
      <c r="F222" s="529">
        <f t="shared" si="218"/>
        <v>0</v>
      </c>
      <c r="G222" s="529" t="str">
        <f t="shared" si="218"/>
        <v>INR Cr</v>
      </c>
      <c r="H222" s="529">
        <f t="shared" si="218"/>
        <v>0</v>
      </c>
      <c r="I222" s="529">
        <f t="shared" si="218"/>
        <v>0</v>
      </c>
      <c r="J222" s="534">
        <f t="shared" si="218"/>
        <v>0</v>
      </c>
      <c r="K222" s="534">
        <f t="shared" si="218"/>
        <v>0</v>
      </c>
      <c r="L222" s="534">
        <f t="shared" si="218"/>
        <v>0</v>
      </c>
      <c r="M222" s="534">
        <f t="shared" si="218"/>
        <v>0</v>
      </c>
      <c r="N222" s="534">
        <f t="shared" si="218"/>
        <v>0</v>
      </c>
      <c r="O222" s="534">
        <f t="shared" si="218"/>
        <v>0</v>
      </c>
      <c r="P222" s="534">
        <f xml:space="preserve"> P$215</f>
        <v>0</v>
      </c>
      <c r="Q222" s="534">
        <f t="shared" si="218"/>
        <v>0</v>
      </c>
      <c r="R222" s="534">
        <f t="shared" si="218"/>
        <v>0</v>
      </c>
      <c r="S222" s="534">
        <f t="shared" si="218"/>
        <v>0</v>
      </c>
      <c r="T222" s="534">
        <f t="shared" si="218"/>
        <v>0</v>
      </c>
      <c r="U222" s="534">
        <f t="shared" si="218"/>
        <v>0</v>
      </c>
      <c r="V222" s="534">
        <f t="shared" si="218"/>
        <v>0</v>
      </c>
      <c r="W222" s="534">
        <f t="shared" si="218"/>
        <v>0</v>
      </c>
      <c r="X222" s="534">
        <f t="shared" si="218"/>
        <v>0</v>
      </c>
      <c r="Y222" s="534">
        <f t="shared" si="218"/>
        <v>0</v>
      </c>
      <c r="Z222" s="534">
        <f t="shared" si="218"/>
        <v>0</v>
      </c>
      <c r="AA222" s="534">
        <f t="shared" si="218"/>
        <v>0</v>
      </c>
      <c r="AB222" s="534">
        <f t="shared" si="218"/>
        <v>0</v>
      </c>
      <c r="AC222" s="534">
        <f t="shared" si="218"/>
        <v>0</v>
      </c>
      <c r="AD222" s="534">
        <f t="shared" si="218"/>
        <v>0</v>
      </c>
      <c r="AE222" s="534">
        <f t="shared" si="218"/>
        <v>0</v>
      </c>
      <c r="AF222" s="534">
        <f t="shared" si="218"/>
        <v>0</v>
      </c>
      <c r="AG222" s="534">
        <f t="shared" si="218"/>
        <v>0</v>
      </c>
      <c r="AH222" s="534">
        <f t="shared" si="218"/>
        <v>0</v>
      </c>
      <c r="AI222" s="534">
        <f t="shared" si="218"/>
        <v>0</v>
      </c>
      <c r="AJ222" s="534">
        <f t="shared" si="218"/>
        <v>0</v>
      </c>
      <c r="AK222" s="534">
        <f t="shared" ref="AK222:BP222" si="219" xml:space="preserve"> AK$215</f>
        <v>0</v>
      </c>
      <c r="AL222" s="534">
        <f t="shared" si="219"/>
        <v>0</v>
      </c>
      <c r="AM222" s="534">
        <f t="shared" si="219"/>
        <v>0</v>
      </c>
      <c r="AN222" s="534">
        <f t="shared" si="219"/>
        <v>0</v>
      </c>
      <c r="AO222" s="534">
        <f t="shared" si="219"/>
        <v>0</v>
      </c>
      <c r="AP222" s="534">
        <f t="shared" si="219"/>
        <v>0</v>
      </c>
      <c r="AQ222" s="534">
        <f t="shared" si="219"/>
        <v>0</v>
      </c>
      <c r="AR222" s="534">
        <f t="shared" si="219"/>
        <v>0</v>
      </c>
      <c r="AS222" s="534">
        <f t="shared" si="219"/>
        <v>0</v>
      </c>
      <c r="AT222" s="534">
        <f t="shared" si="219"/>
        <v>0</v>
      </c>
      <c r="AU222" s="534">
        <f t="shared" si="219"/>
        <v>0</v>
      </c>
      <c r="AV222" s="534">
        <f t="shared" si="219"/>
        <v>0</v>
      </c>
      <c r="AW222" s="534">
        <f t="shared" si="219"/>
        <v>0</v>
      </c>
      <c r="AX222" s="534">
        <f t="shared" si="219"/>
        <v>0</v>
      </c>
      <c r="AY222" s="534">
        <f t="shared" si="219"/>
        <v>0</v>
      </c>
      <c r="AZ222" s="534">
        <f t="shared" si="219"/>
        <v>0</v>
      </c>
      <c r="BA222" s="534">
        <f t="shared" si="219"/>
        <v>0</v>
      </c>
      <c r="BB222" s="534">
        <f t="shared" si="219"/>
        <v>0</v>
      </c>
      <c r="BC222" s="534">
        <f t="shared" si="219"/>
        <v>0</v>
      </c>
      <c r="BD222" s="534">
        <f t="shared" si="219"/>
        <v>0</v>
      </c>
      <c r="BE222" s="534">
        <f t="shared" si="219"/>
        <v>0</v>
      </c>
      <c r="BF222" s="534">
        <f t="shared" si="219"/>
        <v>0</v>
      </c>
      <c r="BG222" s="534">
        <f t="shared" si="219"/>
        <v>0</v>
      </c>
      <c r="BH222" s="534">
        <f t="shared" si="219"/>
        <v>0</v>
      </c>
      <c r="BI222" s="534">
        <f t="shared" si="219"/>
        <v>0</v>
      </c>
      <c r="BJ222" s="534">
        <f t="shared" si="219"/>
        <v>0</v>
      </c>
      <c r="BK222" s="534">
        <f t="shared" si="219"/>
        <v>0</v>
      </c>
      <c r="BL222" s="534">
        <f t="shared" si="219"/>
        <v>0</v>
      </c>
      <c r="BM222" s="534">
        <f t="shared" si="219"/>
        <v>0</v>
      </c>
      <c r="BN222" s="534">
        <f t="shared" si="219"/>
        <v>0</v>
      </c>
      <c r="BO222" s="534">
        <f t="shared" si="219"/>
        <v>0</v>
      </c>
      <c r="BP222" s="534">
        <f t="shared" si="219"/>
        <v>0</v>
      </c>
      <c r="BQ222" s="534">
        <f t="shared" ref="BQ222:CV222" si="220" xml:space="preserve"> BQ$215</f>
        <v>0</v>
      </c>
      <c r="BR222" s="534">
        <f t="shared" si="220"/>
        <v>0</v>
      </c>
      <c r="BS222" s="534">
        <f t="shared" si="220"/>
        <v>0</v>
      </c>
      <c r="BT222" s="534">
        <f t="shared" si="220"/>
        <v>0</v>
      </c>
      <c r="BU222" s="534">
        <f t="shared" si="220"/>
        <v>0</v>
      </c>
      <c r="BV222" s="534">
        <f t="shared" si="220"/>
        <v>0</v>
      </c>
      <c r="BW222" s="534">
        <f t="shared" si="220"/>
        <v>0</v>
      </c>
      <c r="BX222" s="534">
        <f t="shared" si="220"/>
        <v>0</v>
      </c>
      <c r="BY222" s="534">
        <f t="shared" si="220"/>
        <v>0</v>
      </c>
      <c r="BZ222" s="534">
        <f t="shared" si="220"/>
        <v>0</v>
      </c>
      <c r="CA222" s="534">
        <f t="shared" si="220"/>
        <v>0</v>
      </c>
      <c r="CB222" s="534">
        <f t="shared" si="220"/>
        <v>0</v>
      </c>
      <c r="CC222" s="534">
        <f t="shared" si="220"/>
        <v>0</v>
      </c>
      <c r="CD222" s="534">
        <f t="shared" si="220"/>
        <v>0</v>
      </c>
      <c r="CE222" s="534">
        <f t="shared" si="220"/>
        <v>0</v>
      </c>
      <c r="CF222" s="534">
        <f t="shared" si="220"/>
        <v>0</v>
      </c>
      <c r="CG222" s="534">
        <f t="shared" si="220"/>
        <v>0</v>
      </c>
      <c r="CH222" s="534">
        <f t="shared" si="220"/>
        <v>0</v>
      </c>
      <c r="CI222" s="534">
        <f t="shared" si="220"/>
        <v>0</v>
      </c>
      <c r="CJ222" s="534">
        <f t="shared" si="220"/>
        <v>0</v>
      </c>
      <c r="CK222" s="534">
        <f t="shared" si="220"/>
        <v>0</v>
      </c>
      <c r="CL222" s="534">
        <f t="shared" si="220"/>
        <v>0</v>
      </c>
      <c r="CM222" s="534">
        <f t="shared" si="220"/>
        <v>0</v>
      </c>
      <c r="CN222" s="534">
        <f t="shared" si="220"/>
        <v>0</v>
      </c>
      <c r="CO222" s="534">
        <f t="shared" si="220"/>
        <v>0</v>
      </c>
      <c r="CP222" s="534">
        <f t="shared" si="220"/>
        <v>0</v>
      </c>
      <c r="CQ222" s="534">
        <f t="shared" si="220"/>
        <v>0</v>
      </c>
      <c r="CR222" s="534">
        <f t="shared" si="220"/>
        <v>0</v>
      </c>
      <c r="CS222" s="534">
        <f t="shared" si="220"/>
        <v>0</v>
      </c>
      <c r="CT222" s="534">
        <f t="shared" si="220"/>
        <v>0</v>
      </c>
      <c r="CU222" s="534">
        <f t="shared" si="220"/>
        <v>0</v>
      </c>
      <c r="CV222" s="534">
        <f t="shared" si="220"/>
        <v>0</v>
      </c>
      <c r="CW222" s="534">
        <f t="shared" ref="CW222:EB222" si="221" xml:space="preserve"> CW$215</f>
        <v>0</v>
      </c>
      <c r="CX222" s="534">
        <f t="shared" si="221"/>
        <v>0</v>
      </c>
      <c r="CY222" s="534">
        <f t="shared" si="221"/>
        <v>0</v>
      </c>
      <c r="CZ222" s="534">
        <f t="shared" si="221"/>
        <v>0</v>
      </c>
      <c r="DA222" s="534">
        <f t="shared" si="221"/>
        <v>0</v>
      </c>
      <c r="DB222" s="534">
        <f t="shared" si="221"/>
        <v>0</v>
      </c>
      <c r="DC222" s="534">
        <f t="shared" si="221"/>
        <v>0</v>
      </c>
      <c r="DD222" s="534">
        <f t="shared" si="221"/>
        <v>0</v>
      </c>
      <c r="DE222" s="534">
        <f t="shared" si="221"/>
        <v>0</v>
      </c>
      <c r="DF222" s="534">
        <f t="shared" si="221"/>
        <v>0</v>
      </c>
      <c r="DG222" s="534">
        <f t="shared" si="221"/>
        <v>0</v>
      </c>
      <c r="DH222" s="534">
        <f t="shared" si="221"/>
        <v>0</v>
      </c>
      <c r="DI222" s="534">
        <f t="shared" si="221"/>
        <v>0</v>
      </c>
      <c r="DJ222" s="534">
        <f t="shared" si="221"/>
        <v>0</v>
      </c>
      <c r="DK222" s="534">
        <f t="shared" si="221"/>
        <v>0</v>
      </c>
      <c r="DL222" s="534">
        <f t="shared" si="221"/>
        <v>0</v>
      </c>
      <c r="DM222" s="534">
        <f t="shared" si="221"/>
        <v>0</v>
      </c>
      <c r="DN222" s="534">
        <f t="shared" si="221"/>
        <v>0</v>
      </c>
      <c r="DO222" s="534">
        <f t="shared" si="221"/>
        <v>0</v>
      </c>
      <c r="DP222" s="534">
        <f t="shared" si="221"/>
        <v>0</v>
      </c>
      <c r="DQ222" s="534">
        <f t="shared" si="221"/>
        <v>0</v>
      </c>
      <c r="DR222" s="534">
        <f t="shared" si="221"/>
        <v>0</v>
      </c>
      <c r="DS222" s="534">
        <f t="shared" si="221"/>
        <v>0</v>
      </c>
      <c r="DT222" s="534">
        <f t="shared" si="221"/>
        <v>0</v>
      </c>
      <c r="DU222" s="534">
        <f t="shared" si="221"/>
        <v>0</v>
      </c>
      <c r="DV222" s="534">
        <f t="shared" si="221"/>
        <v>0</v>
      </c>
      <c r="DW222" s="534">
        <f t="shared" si="221"/>
        <v>0</v>
      </c>
      <c r="DX222" s="534">
        <f t="shared" si="221"/>
        <v>0</v>
      </c>
      <c r="DY222" s="534">
        <f t="shared" si="221"/>
        <v>0</v>
      </c>
      <c r="DZ222" s="534">
        <f t="shared" si="221"/>
        <v>0</v>
      </c>
      <c r="EA222" s="534">
        <f t="shared" si="221"/>
        <v>0</v>
      </c>
      <c r="EB222" s="534">
        <f t="shared" si="221"/>
        <v>0</v>
      </c>
      <c r="EC222" s="534">
        <f t="shared" ref="EC222:EH222" si="222" xml:space="preserve"> EC$215</f>
        <v>0</v>
      </c>
      <c r="ED222" s="534">
        <f t="shared" si="222"/>
        <v>0</v>
      </c>
      <c r="EE222" s="534">
        <f t="shared" si="222"/>
        <v>0</v>
      </c>
      <c r="EF222" s="534">
        <f t="shared" si="222"/>
        <v>0</v>
      </c>
      <c r="EG222" s="534">
        <f t="shared" si="222"/>
        <v>0</v>
      </c>
      <c r="EH222" s="534">
        <f t="shared" si="222"/>
        <v>0</v>
      </c>
    </row>
    <row r="223" spans="2:138" s="836" customFormat="1" ht="15" customHeight="1" outlineLevel="1" x14ac:dyDescent="0.35">
      <c r="E223" s="529" t="str">
        <f t="shared" ref="E223:AJ223" si="223" xml:space="preserve"> E$218</f>
        <v>WC loan balance</v>
      </c>
      <c r="F223" s="529">
        <f t="shared" si="223"/>
        <v>0</v>
      </c>
      <c r="G223" s="529" t="str">
        <f t="shared" si="223"/>
        <v>INR Cr</v>
      </c>
      <c r="H223" s="529">
        <f t="shared" si="223"/>
        <v>0</v>
      </c>
      <c r="I223" s="529">
        <f t="shared" si="223"/>
        <v>0</v>
      </c>
      <c r="J223" s="534">
        <f t="shared" si="223"/>
        <v>0</v>
      </c>
      <c r="K223" s="534">
        <f t="shared" si="223"/>
        <v>0</v>
      </c>
      <c r="L223" s="534">
        <f t="shared" si="223"/>
        <v>0</v>
      </c>
      <c r="M223" s="534">
        <f t="shared" si="223"/>
        <v>0</v>
      </c>
      <c r="N223" s="534">
        <f t="shared" si="223"/>
        <v>0</v>
      </c>
      <c r="O223" s="534">
        <f t="shared" si="223"/>
        <v>0</v>
      </c>
      <c r="P223" s="534">
        <f t="shared" si="223"/>
        <v>0</v>
      </c>
      <c r="Q223" s="534">
        <f t="shared" si="223"/>
        <v>0</v>
      </c>
      <c r="R223" s="534">
        <f t="shared" si="223"/>
        <v>0</v>
      </c>
      <c r="S223" s="534">
        <f t="shared" si="223"/>
        <v>0</v>
      </c>
      <c r="T223" s="534">
        <f t="shared" si="223"/>
        <v>0</v>
      </c>
      <c r="U223" s="534">
        <f t="shared" si="223"/>
        <v>0</v>
      </c>
      <c r="V223" s="534">
        <f t="shared" si="223"/>
        <v>0</v>
      </c>
      <c r="W223" s="534">
        <f t="shared" si="223"/>
        <v>0</v>
      </c>
      <c r="X223" s="534">
        <f t="shared" si="223"/>
        <v>0</v>
      </c>
      <c r="Y223" s="534">
        <f t="shared" si="223"/>
        <v>0</v>
      </c>
      <c r="Z223" s="534">
        <f t="shared" si="223"/>
        <v>0</v>
      </c>
      <c r="AA223" s="534">
        <f t="shared" si="223"/>
        <v>0</v>
      </c>
      <c r="AB223" s="534">
        <f t="shared" si="223"/>
        <v>0</v>
      </c>
      <c r="AC223" s="534">
        <f t="shared" si="223"/>
        <v>0</v>
      </c>
      <c r="AD223" s="534">
        <f t="shared" si="223"/>
        <v>0</v>
      </c>
      <c r="AE223" s="534">
        <f t="shared" si="223"/>
        <v>0</v>
      </c>
      <c r="AF223" s="534">
        <f t="shared" si="223"/>
        <v>0</v>
      </c>
      <c r="AG223" s="534">
        <f t="shared" si="223"/>
        <v>0</v>
      </c>
      <c r="AH223" s="534">
        <f t="shared" si="223"/>
        <v>0</v>
      </c>
      <c r="AI223" s="534">
        <f t="shared" si="223"/>
        <v>0</v>
      </c>
      <c r="AJ223" s="534">
        <f t="shared" si="223"/>
        <v>0</v>
      </c>
      <c r="AK223" s="534">
        <f t="shared" ref="AK223:BP223" si="224" xml:space="preserve"> AK$218</f>
        <v>0</v>
      </c>
      <c r="AL223" s="534">
        <f t="shared" si="224"/>
        <v>0</v>
      </c>
      <c r="AM223" s="534">
        <f t="shared" si="224"/>
        <v>0</v>
      </c>
      <c r="AN223" s="534">
        <f t="shared" si="224"/>
        <v>0</v>
      </c>
      <c r="AO223" s="534">
        <f t="shared" si="224"/>
        <v>0</v>
      </c>
      <c r="AP223" s="534">
        <f t="shared" si="224"/>
        <v>0</v>
      </c>
      <c r="AQ223" s="534">
        <f t="shared" si="224"/>
        <v>0</v>
      </c>
      <c r="AR223" s="534">
        <f t="shared" si="224"/>
        <v>0</v>
      </c>
      <c r="AS223" s="534">
        <f t="shared" si="224"/>
        <v>0</v>
      </c>
      <c r="AT223" s="534">
        <f t="shared" si="224"/>
        <v>0</v>
      </c>
      <c r="AU223" s="534">
        <f t="shared" si="224"/>
        <v>0</v>
      </c>
      <c r="AV223" s="534">
        <f t="shared" si="224"/>
        <v>0</v>
      </c>
      <c r="AW223" s="534">
        <f t="shared" si="224"/>
        <v>0</v>
      </c>
      <c r="AX223" s="534">
        <f t="shared" si="224"/>
        <v>0</v>
      </c>
      <c r="AY223" s="534">
        <f t="shared" si="224"/>
        <v>0</v>
      </c>
      <c r="AZ223" s="534">
        <f t="shared" si="224"/>
        <v>0</v>
      </c>
      <c r="BA223" s="534">
        <f t="shared" si="224"/>
        <v>0</v>
      </c>
      <c r="BB223" s="534">
        <f t="shared" si="224"/>
        <v>0</v>
      </c>
      <c r="BC223" s="534">
        <f t="shared" si="224"/>
        <v>0</v>
      </c>
      <c r="BD223" s="534">
        <f t="shared" si="224"/>
        <v>0</v>
      </c>
      <c r="BE223" s="534">
        <f t="shared" si="224"/>
        <v>0</v>
      </c>
      <c r="BF223" s="534">
        <f t="shared" si="224"/>
        <v>0</v>
      </c>
      <c r="BG223" s="534">
        <f t="shared" si="224"/>
        <v>0</v>
      </c>
      <c r="BH223" s="534">
        <f t="shared" si="224"/>
        <v>0</v>
      </c>
      <c r="BI223" s="534">
        <f t="shared" si="224"/>
        <v>0</v>
      </c>
      <c r="BJ223" s="534">
        <f t="shared" si="224"/>
        <v>0</v>
      </c>
      <c r="BK223" s="534">
        <f t="shared" si="224"/>
        <v>0</v>
      </c>
      <c r="BL223" s="534">
        <f t="shared" si="224"/>
        <v>0</v>
      </c>
      <c r="BM223" s="534">
        <f t="shared" si="224"/>
        <v>0</v>
      </c>
      <c r="BN223" s="534">
        <f t="shared" si="224"/>
        <v>0</v>
      </c>
      <c r="BO223" s="534">
        <f t="shared" si="224"/>
        <v>0</v>
      </c>
      <c r="BP223" s="534">
        <f t="shared" si="224"/>
        <v>0</v>
      </c>
      <c r="BQ223" s="534">
        <f t="shared" ref="BQ223:CV223" si="225" xml:space="preserve"> BQ$218</f>
        <v>0</v>
      </c>
      <c r="BR223" s="534">
        <f t="shared" si="225"/>
        <v>0</v>
      </c>
      <c r="BS223" s="534">
        <f t="shared" si="225"/>
        <v>0</v>
      </c>
      <c r="BT223" s="534">
        <f t="shared" si="225"/>
        <v>0</v>
      </c>
      <c r="BU223" s="534">
        <f t="shared" si="225"/>
        <v>0</v>
      </c>
      <c r="BV223" s="534">
        <f t="shared" si="225"/>
        <v>0</v>
      </c>
      <c r="BW223" s="534">
        <f t="shared" si="225"/>
        <v>0</v>
      </c>
      <c r="BX223" s="534">
        <f t="shared" si="225"/>
        <v>0</v>
      </c>
      <c r="BY223" s="534">
        <f t="shared" si="225"/>
        <v>0</v>
      </c>
      <c r="BZ223" s="534">
        <f t="shared" si="225"/>
        <v>0</v>
      </c>
      <c r="CA223" s="534">
        <f t="shared" si="225"/>
        <v>0</v>
      </c>
      <c r="CB223" s="534">
        <f t="shared" si="225"/>
        <v>0</v>
      </c>
      <c r="CC223" s="534">
        <f t="shared" si="225"/>
        <v>0</v>
      </c>
      <c r="CD223" s="534">
        <f t="shared" si="225"/>
        <v>0</v>
      </c>
      <c r="CE223" s="534">
        <f t="shared" si="225"/>
        <v>0</v>
      </c>
      <c r="CF223" s="534">
        <f t="shared" si="225"/>
        <v>0</v>
      </c>
      <c r="CG223" s="534">
        <f t="shared" si="225"/>
        <v>0</v>
      </c>
      <c r="CH223" s="534">
        <f t="shared" si="225"/>
        <v>0</v>
      </c>
      <c r="CI223" s="534">
        <f t="shared" si="225"/>
        <v>0</v>
      </c>
      <c r="CJ223" s="534">
        <f t="shared" si="225"/>
        <v>0</v>
      </c>
      <c r="CK223" s="534">
        <f t="shared" si="225"/>
        <v>0</v>
      </c>
      <c r="CL223" s="534">
        <f t="shared" si="225"/>
        <v>0</v>
      </c>
      <c r="CM223" s="534">
        <f t="shared" si="225"/>
        <v>0</v>
      </c>
      <c r="CN223" s="534">
        <f t="shared" si="225"/>
        <v>0</v>
      </c>
      <c r="CO223" s="534">
        <f t="shared" si="225"/>
        <v>0</v>
      </c>
      <c r="CP223" s="534">
        <f t="shared" si="225"/>
        <v>0</v>
      </c>
      <c r="CQ223" s="534">
        <f t="shared" si="225"/>
        <v>0</v>
      </c>
      <c r="CR223" s="534">
        <f t="shared" si="225"/>
        <v>0</v>
      </c>
      <c r="CS223" s="534">
        <f t="shared" si="225"/>
        <v>0</v>
      </c>
      <c r="CT223" s="534">
        <f t="shared" si="225"/>
        <v>0</v>
      </c>
      <c r="CU223" s="534">
        <f t="shared" si="225"/>
        <v>0</v>
      </c>
      <c r="CV223" s="534">
        <f t="shared" si="225"/>
        <v>0</v>
      </c>
      <c r="CW223" s="534">
        <f t="shared" ref="CW223:EB223" si="226" xml:space="preserve"> CW$218</f>
        <v>0</v>
      </c>
      <c r="CX223" s="534">
        <f t="shared" si="226"/>
        <v>0</v>
      </c>
      <c r="CY223" s="534">
        <f t="shared" si="226"/>
        <v>0</v>
      </c>
      <c r="CZ223" s="534">
        <f t="shared" si="226"/>
        <v>0</v>
      </c>
      <c r="DA223" s="534">
        <f t="shared" si="226"/>
        <v>0</v>
      </c>
      <c r="DB223" s="534">
        <f t="shared" si="226"/>
        <v>0</v>
      </c>
      <c r="DC223" s="534">
        <f t="shared" si="226"/>
        <v>0</v>
      </c>
      <c r="DD223" s="534">
        <f t="shared" si="226"/>
        <v>0</v>
      </c>
      <c r="DE223" s="534">
        <f t="shared" si="226"/>
        <v>0</v>
      </c>
      <c r="DF223" s="534">
        <f t="shared" si="226"/>
        <v>0</v>
      </c>
      <c r="DG223" s="534">
        <f t="shared" si="226"/>
        <v>0</v>
      </c>
      <c r="DH223" s="534">
        <f t="shared" si="226"/>
        <v>0</v>
      </c>
      <c r="DI223" s="534">
        <f t="shared" si="226"/>
        <v>0</v>
      </c>
      <c r="DJ223" s="534">
        <f t="shared" si="226"/>
        <v>0</v>
      </c>
      <c r="DK223" s="534">
        <f t="shared" si="226"/>
        <v>0</v>
      </c>
      <c r="DL223" s="534">
        <f t="shared" si="226"/>
        <v>0</v>
      </c>
      <c r="DM223" s="534">
        <f t="shared" si="226"/>
        <v>0</v>
      </c>
      <c r="DN223" s="534">
        <f t="shared" si="226"/>
        <v>0</v>
      </c>
      <c r="DO223" s="534">
        <f t="shared" si="226"/>
        <v>0</v>
      </c>
      <c r="DP223" s="534">
        <f t="shared" si="226"/>
        <v>0</v>
      </c>
      <c r="DQ223" s="534">
        <f t="shared" si="226"/>
        <v>0</v>
      </c>
      <c r="DR223" s="534">
        <f t="shared" si="226"/>
        <v>0</v>
      </c>
      <c r="DS223" s="534">
        <f t="shared" si="226"/>
        <v>0</v>
      </c>
      <c r="DT223" s="534">
        <f t="shared" si="226"/>
        <v>0</v>
      </c>
      <c r="DU223" s="534">
        <f t="shared" si="226"/>
        <v>0</v>
      </c>
      <c r="DV223" s="534">
        <f t="shared" si="226"/>
        <v>0</v>
      </c>
      <c r="DW223" s="534">
        <f t="shared" si="226"/>
        <v>0</v>
      </c>
      <c r="DX223" s="534">
        <f t="shared" si="226"/>
        <v>0</v>
      </c>
      <c r="DY223" s="534">
        <f t="shared" si="226"/>
        <v>0</v>
      </c>
      <c r="DZ223" s="534">
        <f t="shared" si="226"/>
        <v>0</v>
      </c>
      <c r="EA223" s="534">
        <f t="shared" si="226"/>
        <v>0</v>
      </c>
      <c r="EB223" s="534">
        <f t="shared" si="226"/>
        <v>0</v>
      </c>
      <c r="EC223" s="534">
        <f t="shared" ref="EC223:EH223" si="227" xml:space="preserve"> EC$218</f>
        <v>0</v>
      </c>
      <c r="ED223" s="534">
        <f t="shared" si="227"/>
        <v>0</v>
      </c>
      <c r="EE223" s="534">
        <f t="shared" si="227"/>
        <v>0</v>
      </c>
      <c r="EF223" s="534">
        <f t="shared" si="227"/>
        <v>0</v>
      </c>
      <c r="EG223" s="534">
        <f t="shared" si="227"/>
        <v>0</v>
      </c>
      <c r="EH223" s="534">
        <f t="shared" si="227"/>
        <v>0</v>
      </c>
    </row>
    <row r="224" spans="2:138" s="836" customFormat="1" ht="15" customHeight="1" outlineLevel="1" x14ac:dyDescent="0.35">
      <c r="E224" s="836" t="s">
        <v>156</v>
      </c>
      <c r="G224" s="840" t="s">
        <v>330</v>
      </c>
      <c r="H224" s="875">
        <f xml:space="preserve"> SUM(J224:EH224)</f>
        <v>0</v>
      </c>
      <c r="I224" s="840"/>
      <c r="J224" s="534">
        <f xml:space="preserve"> IF( J3 &lt;= NTBA!$F$26, AVERAGE( J222, J223 ) * $F221 / months,0)</f>
        <v>0</v>
      </c>
      <c r="K224" s="534">
        <f xml:space="preserve"> IF( K3 &lt;= NTBA!$F$26, AVERAGE( K222, K223 ) * $F221 / months,0)</f>
        <v>0</v>
      </c>
      <c r="L224" s="534">
        <f xml:space="preserve"> IF( L3 &lt;= NTBA!$F$26, AVERAGE( L222, L223 ) * $F221 / months,0)</f>
        <v>0</v>
      </c>
      <c r="M224" s="534">
        <f xml:space="preserve"> IF( M3 &lt;= NTBA!$F$26, AVERAGE( M222, M223 ) * $F221 / months,0)</f>
        <v>0</v>
      </c>
      <c r="N224" s="534">
        <f xml:space="preserve"> IF( N3 &lt;= NTBA!$F$26, AVERAGE( N222, N223 ) * $F221 / months,0)</f>
        <v>0</v>
      </c>
      <c r="O224" s="534">
        <f xml:space="preserve"> IF( O3 &lt;= NTBA!$F$26, AVERAGE( O222, O223 ) * $F221 / months,0)</f>
        <v>0</v>
      </c>
      <c r="P224" s="534">
        <f xml:space="preserve"> IF( P3 &lt;= NTBA!$F$26, AVERAGE( P222, P223 ) * $F221 / months,0)</f>
        <v>0</v>
      </c>
      <c r="Q224" s="534">
        <f xml:space="preserve"> IF( Q3 &lt;= NTBA!$F$26, AVERAGE( Q222, Q223 ) * $F221 / months,0)</f>
        <v>0</v>
      </c>
      <c r="R224" s="534">
        <f xml:space="preserve"> IF( R3 &lt;= NTBA!$F$26, AVERAGE( R222, R223 ) * $F221 / months,0)</f>
        <v>0</v>
      </c>
      <c r="S224" s="534">
        <f xml:space="preserve"> IF( S3 &lt;= NTBA!$F$26, AVERAGE( S222, S223 ) * $F221 / months,0)</f>
        <v>0</v>
      </c>
      <c r="T224" s="534">
        <f xml:space="preserve"> IF( T3 &lt;= NTBA!$F$26, AVERAGE( T222, T223 ) * $F221 / months,0)</f>
        <v>0</v>
      </c>
      <c r="U224" s="534">
        <f xml:space="preserve"> IF( U3 &lt;= NTBA!$F$26, AVERAGE( U222, U223 ) * $F221 / months,0)</f>
        <v>0</v>
      </c>
      <c r="V224" s="534">
        <f xml:space="preserve"> IF( V3 &lt;= NTBA!$F$26, AVERAGE( V222, V223 ) * $F221 / months,0)</f>
        <v>0</v>
      </c>
      <c r="W224" s="534">
        <f xml:space="preserve"> IF( W3 &lt;= NTBA!$F$26, AVERAGE( W222, W223 ) * $F221 / months,0)</f>
        <v>0</v>
      </c>
      <c r="X224" s="534">
        <f xml:space="preserve"> IF( X3 &lt;= NTBA!$F$26, AVERAGE( X222, X223 ) * $F221 / months,0)</f>
        <v>0</v>
      </c>
      <c r="Y224" s="534">
        <f xml:space="preserve"> IF( Y3 &lt;= NTBA!$F$26, AVERAGE( Y222, Y223 ) * $F221 / months,0)</f>
        <v>0</v>
      </c>
      <c r="Z224" s="534">
        <f xml:space="preserve"> IF( Z3 &lt;= NTBA!$F$26, AVERAGE( Z222, Z223 ) * $F221 / months,0)</f>
        <v>0</v>
      </c>
      <c r="AA224" s="534">
        <f xml:space="preserve"> IF( AA3 &lt;= NTBA!$F$26, AVERAGE( AA222, AA223 ) * $F221 / months,0)</f>
        <v>0</v>
      </c>
      <c r="AB224" s="534">
        <f xml:space="preserve"> IF( AB3 &lt;= NTBA!$F$26, AVERAGE( AB222, AB223 ) * $F221 / months,0)</f>
        <v>0</v>
      </c>
      <c r="AC224" s="534">
        <f xml:space="preserve"> IF( AC3 &lt;= NTBA!$F$26, AVERAGE( AC222, AC223 ) * $F221 / months,0)</f>
        <v>0</v>
      </c>
      <c r="AD224" s="534">
        <f xml:space="preserve"> IF( AD3 &lt;= NTBA!$F$26, AVERAGE( AD222, AD223 ) * $F221 / months,0)</f>
        <v>0</v>
      </c>
      <c r="AE224" s="534">
        <f xml:space="preserve"> IF( AE3 &lt;= NTBA!$F$26, AVERAGE( AE222, AE223 ) * $F221 / months,0)</f>
        <v>0</v>
      </c>
      <c r="AF224" s="534">
        <f xml:space="preserve"> IF( AF3 &lt;= NTBA!$F$26, AVERAGE( AF222, AF223 ) * $F221 / months,0)</f>
        <v>0</v>
      </c>
      <c r="AG224" s="534">
        <f xml:space="preserve"> IF( AG3 &lt;= NTBA!$F$26, AVERAGE( AG222, AG223 ) * $F221 / months,0)</f>
        <v>0</v>
      </c>
      <c r="AH224" s="534">
        <f xml:space="preserve"> IF( AH3 &lt;= NTBA!$F$26, AVERAGE( AH222, AH223 ) * $F221 / months,0)</f>
        <v>0</v>
      </c>
      <c r="AI224" s="534">
        <f xml:space="preserve"> IF( AI3 &lt;= NTBA!$F$26, AVERAGE( AI222, AI223 ) * $F221 / months,0)</f>
        <v>0</v>
      </c>
      <c r="AJ224" s="534">
        <f xml:space="preserve"> IF( AJ3 &lt;= NTBA!$F$26, AVERAGE( AJ222, AJ223 ) * $F221 / months,0)</f>
        <v>0</v>
      </c>
      <c r="AK224" s="534">
        <f xml:space="preserve"> IF( AK3 &lt;= NTBA!$F$26, AVERAGE( AK222, AK223 ) * $F221 / months,0)</f>
        <v>0</v>
      </c>
      <c r="AL224" s="534">
        <f xml:space="preserve"> IF( AL3 &lt;= NTBA!$F$26, AVERAGE( AL222, AL223 ) * $F221 / months,0)</f>
        <v>0</v>
      </c>
      <c r="AM224" s="534">
        <f xml:space="preserve"> IF( AM3 &lt;= NTBA!$F$26, AVERAGE( AM222, AM223 ) * $F221 / months,0)</f>
        <v>0</v>
      </c>
      <c r="AN224" s="534">
        <f xml:space="preserve"> IF( AN3 &lt;= NTBA!$F$26, AVERAGE( AN222, AN223 ) * $F221 / months,0)</f>
        <v>0</v>
      </c>
      <c r="AO224" s="534">
        <f xml:space="preserve"> IF( AO3 &lt;= NTBA!$F$26, AVERAGE( AO222, AO223 ) * $F221 / months,0)</f>
        <v>0</v>
      </c>
      <c r="AP224" s="534">
        <f xml:space="preserve"> IF( AP3 &lt;= NTBA!$F$26, AVERAGE( AP222, AP223 ) * $F221 / months,0)</f>
        <v>0</v>
      </c>
      <c r="AQ224" s="534">
        <f xml:space="preserve"> IF( AQ3 &lt;= NTBA!$F$26, AVERAGE( AQ222, AQ223 ) * $F221 / months,0)</f>
        <v>0</v>
      </c>
      <c r="AR224" s="534">
        <f xml:space="preserve"> IF( AR3 &lt;= NTBA!$F$26, AVERAGE( AR222, AR223 ) * $F221 / months,0)</f>
        <v>0</v>
      </c>
      <c r="AS224" s="534">
        <f xml:space="preserve"> IF( AS3 &lt;= NTBA!$F$26, AVERAGE( AS222, AS223 ) * $F221 / months,0)</f>
        <v>0</v>
      </c>
      <c r="AT224" s="534">
        <f xml:space="preserve"> IF( AT3 &lt;= NTBA!$F$26, AVERAGE( AT222, AT223 ) * $F221 / months,0)</f>
        <v>0</v>
      </c>
      <c r="AU224" s="534">
        <f xml:space="preserve"> IF( AU3 &lt;= NTBA!$F$26, AVERAGE( AU222, AU223 ) * $F221 / months,0)</f>
        <v>0</v>
      </c>
      <c r="AV224" s="534">
        <f xml:space="preserve"> IF( AV3 &lt;= NTBA!$F$26, AVERAGE( AV222, AV223 ) * $F221 / months,0)</f>
        <v>0</v>
      </c>
      <c r="AW224" s="534">
        <f xml:space="preserve"> IF( AW3 &lt;= NTBA!$F$26, AVERAGE( AW222, AW223 ) * $F221 / months,0)</f>
        <v>0</v>
      </c>
      <c r="AX224" s="534">
        <f xml:space="preserve"> IF( AX3 &lt;= NTBA!$F$26, AVERAGE( AX222, AX223 ) * $F221 / months,0)</f>
        <v>0</v>
      </c>
      <c r="AY224" s="534">
        <f xml:space="preserve"> IF( AY3 &lt;= NTBA!$F$26, AVERAGE( AY222, AY223 ) * $F221 / months,0)</f>
        <v>0</v>
      </c>
      <c r="AZ224" s="534">
        <f xml:space="preserve"> IF( AZ3 &lt;= NTBA!$F$26, AVERAGE( AZ222, AZ223 ) * $F221 / months,0)</f>
        <v>0</v>
      </c>
      <c r="BA224" s="534">
        <f xml:space="preserve"> IF( BA3 &lt;= NTBA!$F$26, AVERAGE( BA222, BA223 ) * $F221 / months,0)</f>
        <v>0</v>
      </c>
      <c r="BB224" s="534">
        <f xml:space="preserve"> IF( BB3 &lt;= NTBA!$F$26, AVERAGE( BB222, BB223 ) * $F221 / months,0)</f>
        <v>0</v>
      </c>
      <c r="BC224" s="534">
        <f xml:space="preserve"> IF( BC3 &lt;= NTBA!$F$26, AVERAGE( BC222, BC223 ) * $F221 / months,0)</f>
        <v>0</v>
      </c>
      <c r="BD224" s="534">
        <f xml:space="preserve"> IF( BD3 &lt;= NTBA!$F$26, AVERAGE( BD222, BD223 ) * $F221 / months,0)</f>
        <v>0</v>
      </c>
      <c r="BE224" s="534">
        <f xml:space="preserve"> IF( BE3 &lt;= NTBA!$F$26, AVERAGE( BE222, BE223 ) * $F221 / months,0)</f>
        <v>0</v>
      </c>
      <c r="BF224" s="534">
        <f xml:space="preserve"> IF( BF3 &lt;= NTBA!$F$26, AVERAGE( BF222, BF223 ) * $F221 / months,0)</f>
        <v>0</v>
      </c>
      <c r="BG224" s="534">
        <f xml:space="preserve"> IF( BG3 &lt;= NTBA!$F$26, AVERAGE( BG222, BG223 ) * $F221 / months,0)</f>
        <v>0</v>
      </c>
      <c r="BH224" s="534">
        <f xml:space="preserve"> IF( BH3 &lt;= NTBA!$F$26, AVERAGE( BH222, BH223 ) * $F221 / months,0)</f>
        <v>0</v>
      </c>
      <c r="BI224" s="534">
        <f xml:space="preserve"> IF( BI3 &lt;= NTBA!$F$26, AVERAGE( BI222, BI223 ) * $F221 / months,0)</f>
        <v>0</v>
      </c>
      <c r="BJ224" s="534">
        <f xml:space="preserve"> IF( BJ3 &lt;= NTBA!$F$26, AVERAGE( BJ222, BJ223 ) * $F221 / months,0)</f>
        <v>0</v>
      </c>
      <c r="BK224" s="534">
        <f xml:space="preserve"> IF( BK3 &lt;= NTBA!$F$26, AVERAGE( BK222, BK223 ) * $F221 / months,0)</f>
        <v>0</v>
      </c>
      <c r="BL224" s="534">
        <f xml:space="preserve"> IF( BL3 &lt;= NTBA!$F$26, AVERAGE( BL222, BL223 ) * $F221 / months,0)</f>
        <v>0</v>
      </c>
      <c r="BM224" s="534">
        <f xml:space="preserve"> IF( BM3 &lt;= NTBA!$F$26, AVERAGE( BM222, BM223 ) * $F221 / months,0)</f>
        <v>0</v>
      </c>
      <c r="BN224" s="534">
        <f xml:space="preserve"> IF( BN3 &lt;= NTBA!$F$26, AVERAGE( BN222, BN223 ) * $F221 / months,0)</f>
        <v>0</v>
      </c>
      <c r="BO224" s="534">
        <f xml:space="preserve"> IF( BO3 &lt;= NTBA!$F$26, AVERAGE( BO222, BO223 ) * $F221 / months,0)</f>
        <v>0</v>
      </c>
      <c r="BP224" s="534">
        <f xml:space="preserve"> IF( BP3 &lt;= NTBA!$F$26, AVERAGE( BP222, BP223 ) * $F221 / months,0)</f>
        <v>0</v>
      </c>
      <c r="BQ224" s="534">
        <f xml:space="preserve"> IF( BQ3 &lt;= NTBA!$F$26, AVERAGE( BQ222, BQ223 ) * $F221 / months,0)</f>
        <v>0</v>
      </c>
      <c r="BR224" s="534">
        <f xml:space="preserve"> IF( BR3 &lt;= NTBA!$F$26, AVERAGE( BR222, BR223 ) * $F221 / months,0)</f>
        <v>0</v>
      </c>
      <c r="BS224" s="534">
        <f xml:space="preserve"> IF( BS3 &lt;= NTBA!$F$26, AVERAGE( BS222, BS223 ) * $F221 / months,0)</f>
        <v>0</v>
      </c>
      <c r="BT224" s="534">
        <f xml:space="preserve"> IF( BT3 &lt;= NTBA!$F$26, AVERAGE( BT222, BT223 ) * $F221 / months,0)</f>
        <v>0</v>
      </c>
      <c r="BU224" s="534">
        <f xml:space="preserve"> IF( BU3 &lt;= NTBA!$F$26, AVERAGE( BU222, BU223 ) * $F221 / months,0)</f>
        <v>0</v>
      </c>
      <c r="BV224" s="534">
        <f xml:space="preserve"> IF( BV3 &lt;= NTBA!$F$26, AVERAGE( BV222, BV223 ) * $F221 / months,0)</f>
        <v>0</v>
      </c>
      <c r="BW224" s="534">
        <f xml:space="preserve"> IF( BW3 &lt;= NTBA!$F$26, AVERAGE( BW222, BW223 ) * $F221 / months,0)</f>
        <v>0</v>
      </c>
      <c r="BX224" s="534">
        <f xml:space="preserve"> IF( BX3 &lt;= NTBA!$F$26, AVERAGE( BX222, BX223 ) * $F221 / months,0)</f>
        <v>0</v>
      </c>
      <c r="BY224" s="534">
        <f xml:space="preserve"> IF( BY3 &lt;= NTBA!$F$26, AVERAGE( BY222, BY223 ) * $F221 / months,0)</f>
        <v>0</v>
      </c>
      <c r="BZ224" s="534">
        <f xml:space="preserve"> IF( BZ3 &lt;= NTBA!$F$26, AVERAGE( BZ222, BZ223 ) * $F221 / months,0)</f>
        <v>0</v>
      </c>
      <c r="CA224" s="534">
        <f xml:space="preserve"> IF( CA3 &lt;= NTBA!$F$26, AVERAGE( CA222, CA223 ) * $F221 / months,0)</f>
        <v>0</v>
      </c>
      <c r="CB224" s="534">
        <f xml:space="preserve"> IF( CB3 &lt;= NTBA!$F$26, AVERAGE( CB222, CB223 ) * $F221 / months,0)</f>
        <v>0</v>
      </c>
      <c r="CC224" s="534">
        <f xml:space="preserve"> IF( CC3 &lt;= NTBA!$F$26, AVERAGE( CC222, CC223 ) * $F221 / months,0)</f>
        <v>0</v>
      </c>
      <c r="CD224" s="534">
        <f xml:space="preserve"> IF( CD3 &lt;= NTBA!$F$26, AVERAGE( CD222, CD223 ) * $F221 / months,0)</f>
        <v>0</v>
      </c>
      <c r="CE224" s="534">
        <f xml:space="preserve"> IF( CE3 &lt;= NTBA!$F$26, AVERAGE( CE222, CE223 ) * $F221 / months,0)</f>
        <v>0</v>
      </c>
      <c r="CF224" s="534">
        <f xml:space="preserve"> IF( CF3 &lt;= NTBA!$F$26, AVERAGE( CF222, CF223 ) * $F221 / months,0)</f>
        <v>0</v>
      </c>
      <c r="CG224" s="534">
        <f xml:space="preserve"> IF( CG3 &lt;= NTBA!$F$26, AVERAGE( CG222, CG223 ) * $F221 / months,0)</f>
        <v>0</v>
      </c>
      <c r="CH224" s="534">
        <f xml:space="preserve"> IF( CH3 &lt;= NTBA!$F$26, AVERAGE( CH222, CH223 ) * $F221 / months,0)</f>
        <v>0</v>
      </c>
      <c r="CI224" s="534">
        <f xml:space="preserve"> IF( CI3 &lt;= NTBA!$F$26, AVERAGE( CI222, CI223 ) * $F221 / months,0)</f>
        <v>0</v>
      </c>
      <c r="CJ224" s="534">
        <f xml:space="preserve"> IF( CJ3 &lt;= NTBA!$F$26, AVERAGE( CJ222, CJ223 ) * $F221 / months,0)</f>
        <v>0</v>
      </c>
      <c r="CK224" s="534">
        <f xml:space="preserve"> IF( CK3 &lt;= NTBA!$F$26, AVERAGE( CK222, CK223 ) * $F221 / months,0)</f>
        <v>0</v>
      </c>
      <c r="CL224" s="534">
        <f xml:space="preserve"> IF( CL3 &lt;= NTBA!$F$26, AVERAGE( CL222, CL223 ) * $F221 / months,0)</f>
        <v>0</v>
      </c>
      <c r="CM224" s="534">
        <f xml:space="preserve"> IF( CM3 &lt;= NTBA!$F$26, AVERAGE( CM222, CM223 ) * $F221 / months,0)</f>
        <v>0</v>
      </c>
      <c r="CN224" s="534">
        <f xml:space="preserve"> IF( CN3 &lt;= NTBA!$F$26, AVERAGE( CN222, CN223 ) * $F221 / months,0)</f>
        <v>0</v>
      </c>
      <c r="CO224" s="534">
        <f xml:space="preserve"> IF( CO3 &lt;= NTBA!$F$26, AVERAGE( CO222, CO223 ) * $F221 / months,0)</f>
        <v>0</v>
      </c>
      <c r="CP224" s="534">
        <f xml:space="preserve"> IF( CP3 &lt;= NTBA!$F$26, AVERAGE( CP222, CP223 ) * $F221 / months,0)</f>
        <v>0</v>
      </c>
      <c r="CQ224" s="534">
        <f xml:space="preserve"> IF( CQ3 &lt;= NTBA!$F$26, AVERAGE( CQ222, CQ223 ) * $F221 / months,0)</f>
        <v>0</v>
      </c>
      <c r="CR224" s="534">
        <f xml:space="preserve"> IF( CR3 &lt;= NTBA!$F$26, AVERAGE( CR222, CR223 ) * $F221 / months,0)</f>
        <v>0</v>
      </c>
      <c r="CS224" s="534">
        <f xml:space="preserve"> IF( CS3 &lt;= NTBA!$F$26, AVERAGE( CS222, CS223 ) * $F221 / months,0)</f>
        <v>0</v>
      </c>
      <c r="CT224" s="534">
        <f xml:space="preserve"> IF( CT3 &lt;= NTBA!$F$26, AVERAGE( CT222, CT223 ) * $F221 / months,0)</f>
        <v>0</v>
      </c>
      <c r="CU224" s="534">
        <f xml:space="preserve"> IF( CU3 &lt;= NTBA!$F$26, AVERAGE( CU222, CU223 ) * $F221 / months,0)</f>
        <v>0</v>
      </c>
      <c r="CV224" s="534">
        <f xml:space="preserve"> IF( CV3 &lt;= NTBA!$F$26, AVERAGE( CV222, CV223 ) * $F221 / months,0)</f>
        <v>0</v>
      </c>
      <c r="CW224" s="534">
        <f xml:space="preserve"> IF( CW3 &lt;= NTBA!$F$26, AVERAGE( CW222, CW223 ) * $F221 / months,0)</f>
        <v>0</v>
      </c>
      <c r="CX224" s="534">
        <f xml:space="preserve"> IF( CX3 &lt;= NTBA!$F$26, AVERAGE( CX222, CX223 ) * $F221 / months,0)</f>
        <v>0</v>
      </c>
      <c r="CY224" s="534">
        <f xml:space="preserve"> IF( CY3 &lt;= NTBA!$F$26, AVERAGE( CY222, CY223 ) * $F221 / months,0)</f>
        <v>0</v>
      </c>
      <c r="CZ224" s="534">
        <f xml:space="preserve"> IF( CZ3 &lt;= NTBA!$F$26, AVERAGE( CZ222, CZ223 ) * $F221 / months,0)</f>
        <v>0</v>
      </c>
      <c r="DA224" s="534">
        <f xml:space="preserve"> IF( DA3 &lt;= NTBA!$F$26, AVERAGE( DA222, DA223 ) * $F221 / months,0)</f>
        <v>0</v>
      </c>
      <c r="DB224" s="534">
        <f xml:space="preserve"> IF( DB3 &lt;= NTBA!$F$26, AVERAGE( DB222, DB223 ) * $F221 / months,0)</f>
        <v>0</v>
      </c>
      <c r="DC224" s="534">
        <f xml:space="preserve"> IF( DC3 &lt;= NTBA!$F$26, AVERAGE( DC222, DC223 ) * $F221 / months,0)</f>
        <v>0</v>
      </c>
      <c r="DD224" s="534">
        <f xml:space="preserve"> IF( DD3 &lt;= NTBA!$F$26, AVERAGE( DD222, DD223 ) * $F221 / months,0)</f>
        <v>0</v>
      </c>
      <c r="DE224" s="534">
        <f xml:space="preserve"> IF( DE3 &lt;= NTBA!$F$26, AVERAGE( DE222, DE223 ) * $F221 / months,0)</f>
        <v>0</v>
      </c>
      <c r="DF224" s="534">
        <f xml:space="preserve"> IF( DF3 &lt;= NTBA!$F$26, AVERAGE( DF222, DF223 ) * $F221 / months,0)</f>
        <v>0</v>
      </c>
      <c r="DG224" s="534">
        <f xml:space="preserve"> IF( DG3 &lt;= NTBA!$F$26, AVERAGE( DG222, DG223 ) * $F221 / months,0)</f>
        <v>0</v>
      </c>
      <c r="DH224" s="534">
        <f xml:space="preserve"> IF( DH3 &lt;= NTBA!$F$26, AVERAGE( DH222, DH223 ) * $F221 / months,0)</f>
        <v>0</v>
      </c>
      <c r="DI224" s="534">
        <f xml:space="preserve"> IF( DI3 &lt;= NTBA!$F$26, AVERAGE( DI222, DI223 ) * $F221 / months,0)</f>
        <v>0</v>
      </c>
      <c r="DJ224" s="534">
        <f xml:space="preserve"> IF( DJ3 &lt;= NTBA!$F$26, AVERAGE( DJ222, DJ223 ) * $F221 / months,0)</f>
        <v>0</v>
      </c>
      <c r="DK224" s="534">
        <f xml:space="preserve"> IF( DK3 &lt;= NTBA!$F$26, AVERAGE( DK222, DK223 ) * $F221 / months,0)</f>
        <v>0</v>
      </c>
      <c r="DL224" s="534">
        <f xml:space="preserve"> IF( DL3 &lt;= NTBA!$F$26, AVERAGE( DL222, DL223 ) * $F221 / months,0)</f>
        <v>0</v>
      </c>
      <c r="DM224" s="534">
        <f xml:space="preserve"> IF( DM3 &lt;= NTBA!$F$26, AVERAGE( DM222, DM223 ) * $F221 / months,0)</f>
        <v>0</v>
      </c>
      <c r="DN224" s="534">
        <f xml:space="preserve"> IF( DN3 &lt;= NTBA!$F$26, AVERAGE( DN222, DN223 ) * $F221 / months,0)</f>
        <v>0</v>
      </c>
      <c r="DO224" s="534">
        <f xml:space="preserve"> IF( DO3 &lt;= NTBA!$F$26, AVERAGE( DO222, DO223 ) * $F221 / months,0)</f>
        <v>0</v>
      </c>
      <c r="DP224" s="534">
        <f xml:space="preserve"> IF( DP3 &lt;= NTBA!$F$26, AVERAGE( DP222, DP223 ) * $F221 / months,0)</f>
        <v>0</v>
      </c>
      <c r="DQ224" s="534">
        <f xml:space="preserve"> IF( DQ3 &lt;= NTBA!$F$26, AVERAGE( DQ222, DQ223 ) * $F221 / months,0)</f>
        <v>0</v>
      </c>
      <c r="DR224" s="534">
        <f xml:space="preserve"> IF( DR3 &lt;= NTBA!$F$26, AVERAGE( DR222, DR223 ) * $F221 / months,0)</f>
        <v>0</v>
      </c>
      <c r="DS224" s="534">
        <f xml:space="preserve"> IF( DS3 &lt;= NTBA!$F$26, AVERAGE( DS222, DS223 ) * $F221 / months,0)</f>
        <v>0</v>
      </c>
      <c r="DT224" s="534">
        <f xml:space="preserve"> IF( DT3 &lt;= NTBA!$F$26, AVERAGE( DT222, DT223 ) * $F221 / months,0)</f>
        <v>0</v>
      </c>
      <c r="DU224" s="534">
        <f xml:space="preserve"> IF( DU3 &lt;= NTBA!$F$26, AVERAGE( DU222, DU223 ) * $F221 / months,0)</f>
        <v>0</v>
      </c>
      <c r="DV224" s="534">
        <f xml:space="preserve"> IF( DV3 &lt;= NTBA!$F$26, AVERAGE( DV222, DV223 ) * $F221 / months,0)</f>
        <v>0</v>
      </c>
      <c r="DW224" s="534">
        <f xml:space="preserve"> IF( DW3 &lt;= NTBA!$F$26, AVERAGE( DW222, DW223 ) * $F221 / months,0)</f>
        <v>0</v>
      </c>
      <c r="DX224" s="534">
        <f xml:space="preserve"> IF( DX3 &lt;= NTBA!$F$26, AVERAGE( DX222, DX223 ) * $F221 / months,0)</f>
        <v>0</v>
      </c>
      <c r="DY224" s="534">
        <f xml:space="preserve"> IF( DY3 &lt;= NTBA!$F$26, AVERAGE( DY222, DY223 ) * $F221 / months,0)</f>
        <v>0</v>
      </c>
      <c r="DZ224" s="534">
        <f xml:space="preserve"> IF( DZ3 &lt;= NTBA!$F$26, AVERAGE( DZ222, DZ223 ) * $F221 / months,0)</f>
        <v>0</v>
      </c>
      <c r="EA224" s="534">
        <f xml:space="preserve"> IF( EA3 &lt;= NTBA!$F$26, AVERAGE( EA222, EA223 ) * $F221 / months,0)</f>
        <v>0</v>
      </c>
      <c r="EB224" s="534">
        <f xml:space="preserve"> IF( EB3 &lt;= NTBA!$F$26, AVERAGE( EB222, EB223 ) * $F221 / months,0)</f>
        <v>0</v>
      </c>
      <c r="EC224" s="534">
        <f xml:space="preserve"> IF( EC3 &lt;= NTBA!$F$26, AVERAGE( EC222, EC223 ) * $F221 / months,0)</f>
        <v>0</v>
      </c>
      <c r="ED224" s="534">
        <f xml:space="preserve"> IF( ED3 &lt;= NTBA!$F$26, AVERAGE( ED222, ED223 ) * $F221 / months,0)</f>
        <v>0</v>
      </c>
      <c r="EE224" s="534">
        <f xml:space="preserve"> IF( EE3 &lt;= NTBA!$F$26, AVERAGE( EE222, EE223 ) * $F221 / months,0)</f>
        <v>0</v>
      </c>
      <c r="EF224" s="534">
        <f xml:space="preserve"> IF( EF3 &lt;= NTBA!$F$26, AVERAGE( EF222, EF223 ) * $F221 / months,0)</f>
        <v>0</v>
      </c>
      <c r="EG224" s="534">
        <f xml:space="preserve"> IF( EG3 &lt;= NTBA!$F$26, AVERAGE( EG222, EG223 ) * $F221 / months,0)</f>
        <v>0</v>
      </c>
      <c r="EH224" s="534">
        <f xml:space="preserve"> IF( EH3 &lt;= NTBA!$F$26, AVERAGE( EH222, EH223 ) * $F221 / months,0)</f>
        <v>0</v>
      </c>
    </row>
    <row r="225" spans="1:138" s="851" customFormat="1" ht="15" customHeight="1" outlineLevel="1" x14ac:dyDescent="0.35">
      <c r="I225" s="1061"/>
    </row>
    <row r="226" spans="1:138" s="851" customFormat="1" ht="15" customHeight="1" x14ac:dyDescent="0.35">
      <c r="F226" s="1062"/>
      <c r="I226" s="1061"/>
    </row>
    <row r="227" spans="1:138" s="1066" customFormat="1" ht="15" customHeight="1" x14ac:dyDescent="0.35">
      <c r="A227" s="249" t="s">
        <v>34</v>
      </c>
      <c r="B227" s="249"/>
      <c r="C227" s="250"/>
      <c r="D227" s="249"/>
      <c r="E227" s="249"/>
      <c r="F227" s="1063"/>
      <c r="G227" s="1063"/>
      <c r="H227" s="1064"/>
      <c r="I227" s="1065"/>
      <c r="J227" s="239"/>
      <c r="K227" s="239"/>
      <c r="L227" s="239"/>
      <c r="M227" s="239"/>
      <c r="N227" s="239"/>
      <c r="O227" s="239"/>
      <c r="P227" s="239"/>
      <c r="Q227" s="239"/>
      <c r="R227" s="239"/>
      <c r="S227" s="239"/>
      <c r="T227" s="239"/>
      <c r="U227" s="239"/>
      <c r="V227" s="239"/>
      <c r="W227" s="239"/>
      <c r="X227" s="239"/>
      <c r="Y227" s="239"/>
      <c r="Z227" s="239"/>
      <c r="AA227" s="239"/>
      <c r="AB227" s="239"/>
      <c r="AC227" s="239"/>
      <c r="AD227" s="239"/>
      <c r="AE227" s="239"/>
      <c r="AF227" s="239"/>
      <c r="AG227" s="239"/>
      <c r="AH227" s="239"/>
      <c r="AI227" s="239"/>
      <c r="AJ227" s="239"/>
      <c r="AK227" s="239"/>
      <c r="AL227" s="239"/>
      <c r="AM227" s="239"/>
      <c r="AN227" s="239"/>
      <c r="AO227" s="239"/>
      <c r="AP227" s="239"/>
      <c r="AQ227" s="239"/>
      <c r="AR227" s="239"/>
      <c r="AS227" s="239"/>
      <c r="AT227" s="239"/>
      <c r="AU227" s="239"/>
      <c r="AV227" s="239"/>
      <c r="AW227" s="239"/>
      <c r="AX227" s="239"/>
      <c r="AY227" s="239"/>
      <c r="AZ227" s="239"/>
      <c r="BA227" s="239"/>
      <c r="BB227" s="239"/>
      <c r="BC227" s="239"/>
      <c r="BD227" s="239"/>
      <c r="BE227" s="239"/>
      <c r="BF227" s="239"/>
      <c r="BG227" s="239"/>
      <c r="BH227" s="239"/>
      <c r="BI227" s="239"/>
      <c r="BJ227" s="239"/>
      <c r="BK227" s="239"/>
      <c r="BL227" s="239"/>
      <c r="BM227" s="239"/>
      <c r="BN227" s="239"/>
      <c r="BO227" s="239"/>
      <c r="BP227" s="239"/>
      <c r="BQ227" s="239"/>
      <c r="BR227" s="239"/>
      <c r="BS227" s="239"/>
      <c r="BT227" s="239"/>
      <c r="BU227" s="239"/>
      <c r="BV227" s="239"/>
      <c r="BW227" s="239"/>
      <c r="BX227" s="239"/>
      <c r="BY227" s="239"/>
      <c r="BZ227" s="239"/>
      <c r="CA227" s="239"/>
      <c r="CB227" s="239"/>
      <c r="CC227" s="239"/>
      <c r="CD227" s="239"/>
      <c r="CE227" s="239"/>
      <c r="CF227" s="239"/>
      <c r="CG227" s="239"/>
      <c r="CH227" s="239"/>
      <c r="CI227" s="239"/>
      <c r="CJ227" s="239"/>
      <c r="CK227" s="239"/>
      <c r="CL227" s="239"/>
      <c r="CM227" s="239"/>
      <c r="CN227" s="239"/>
      <c r="CO227" s="239"/>
      <c r="CP227" s="239"/>
      <c r="CQ227" s="239"/>
      <c r="CR227" s="239"/>
      <c r="CS227" s="239"/>
      <c r="CT227" s="239"/>
      <c r="CU227" s="239"/>
      <c r="CV227" s="239"/>
      <c r="CW227" s="239"/>
      <c r="CX227" s="239"/>
      <c r="CY227" s="239"/>
      <c r="CZ227" s="239"/>
      <c r="DA227" s="239"/>
      <c r="DB227" s="239"/>
      <c r="DC227" s="239"/>
      <c r="DD227" s="239"/>
      <c r="DE227" s="239"/>
      <c r="DF227" s="239"/>
      <c r="DG227" s="239"/>
      <c r="DH227" s="239"/>
      <c r="DI227" s="239"/>
      <c r="DJ227" s="239"/>
      <c r="DK227" s="239"/>
      <c r="DL227" s="239"/>
      <c r="DM227" s="239"/>
      <c r="DN227" s="239"/>
      <c r="DO227" s="239"/>
      <c r="DP227" s="239"/>
      <c r="DQ227" s="239"/>
      <c r="DR227" s="239"/>
      <c r="DS227" s="239"/>
      <c r="DT227" s="239"/>
      <c r="DU227" s="239"/>
      <c r="DV227" s="239"/>
      <c r="DW227" s="239"/>
      <c r="DX227" s="239"/>
      <c r="DY227" s="239"/>
      <c r="DZ227" s="239"/>
      <c r="EA227" s="239"/>
      <c r="EB227" s="239"/>
      <c r="EC227" s="239"/>
      <c r="ED227" s="239"/>
      <c r="EE227" s="239"/>
      <c r="EF227" s="239"/>
      <c r="EG227" s="239"/>
      <c r="EH227" s="239"/>
    </row>
    <row r="228" spans="1:138" s="1066" customFormat="1" ht="15" customHeight="1" outlineLevel="1" x14ac:dyDescent="0.35">
      <c r="A228" s="628"/>
      <c r="B228" s="628"/>
      <c r="C228" s="629"/>
      <c r="D228" s="628"/>
      <c r="E228" s="628"/>
      <c r="F228" s="1067"/>
      <c r="G228" s="1067"/>
      <c r="H228" s="1064"/>
      <c r="I228" s="1065"/>
      <c r="J228" s="239"/>
      <c r="K228" s="239"/>
      <c r="L228" s="239"/>
      <c r="M228" s="239"/>
      <c r="N228" s="239"/>
      <c r="O228" s="239"/>
      <c r="P228" s="239"/>
      <c r="Q228" s="239"/>
      <c r="R228" s="239"/>
      <c r="S228" s="239"/>
      <c r="T228" s="239"/>
      <c r="U228" s="239"/>
      <c r="V228" s="239"/>
      <c r="W228" s="239"/>
      <c r="X228" s="239"/>
      <c r="Y228" s="239"/>
      <c r="Z228" s="239"/>
      <c r="AA228" s="239"/>
      <c r="AB228" s="239"/>
      <c r="AC228" s="239"/>
      <c r="AD228" s="239"/>
      <c r="AE228" s="239"/>
      <c r="AF228" s="239"/>
      <c r="AG228" s="239"/>
      <c r="AH228" s="239"/>
      <c r="AI228" s="239"/>
      <c r="AJ228" s="239"/>
      <c r="AK228" s="239"/>
      <c r="AL228" s="239"/>
      <c r="AM228" s="239"/>
      <c r="AN228" s="239"/>
      <c r="AO228" s="239"/>
      <c r="AP228" s="239"/>
      <c r="AQ228" s="239"/>
      <c r="AR228" s="239"/>
      <c r="AS228" s="239"/>
      <c r="AT228" s="239"/>
      <c r="AU228" s="239"/>
      <c r="AV228" s="239"/>
      <c r="AW228" s="239"/>
      <c r="AX228" s="239"/>
      <c r="AY228" s="239"/>
      <c r="AZ228" s="239"/>
      <c r="BA228" s="239"/>
      <c r="BB228" s="239"/>
      <c r="BC228" s="239"/>
      <c r="BD228" s="239"/>
      <c r="BE228" s="239"/>
      <c r="BF228" s="239"/>
      <c r="BG228" s="239"/>
      <c r="BH228" s="239"/>
      <c r="BI228" s="239"/>
      <c r="BJ228" s="239"/>
      <c r="BK228" s="239"/>
      <c r="BL228" s="239"/>
      <c r="BM228" s="239"/>
      <c r="BN228" s="239"/>
      <c r="BO228" s="239"/>
      <c r="BP228" s="239"/>
      <c r="BQ228" s="239"/>
      <c r="BR228" s="239"/>
      <c r="BS228" s="239"/>
      <c r="BT228" s="239"/>
      <c r="BU228" s="239"/>
      <c r="BV228" s="239"/>
      <c r="BW228" s="239"/>
      <c r="BX228" s="239"/>
      <c r="BY228" s="239"/>
      <c r="BZ228" s="239"/>
      <c r="CA228" s="239"/>
      <c r="CB228" s="239"/>
      <c r="CC228" s="239"/>
      <c r="CD228" s="239"/>
      <c r="CE228" s="239"/>
      <c r="CF228" s="239"/>
      <c r="CG228" s="239"/>
      <c r="CH228" s="239"/>
      <c r="CI228" s="239"/>
      <c r="CJ228" s="239"/>
      <c r="CK228" s="239"/>
      <c r="CL228" s="239"/>
      <c r="CM228" s="239"/>
      <c r="CN228" s="239"/>
      <c r="CO228" s="239"/>
      <c r="CP228" s="239"/>
      <c r="CQ228" s="239"/>
      <c r="CR228" s="239"/>
      <c r="CS228" s="239"/>
      <c r="CT228" s="239"/>
      <c r="CU228" s="239"/>
      <c r="CV228" s="239"/>
      <c r="CW228" s="239"/>
      <c r="CX228" s="239"/>
      <c r="CY228" s="239"/>
      <c r="CZ228" s="239"/>
      <c r="DA228" s="239"/>
      <c r="DB228" s="239"/>
      <c r="DC228" s="239"/>
      <c r="DD228" s="239"/>
      <c r="DE228" s="239"/>
      <c r="DF228" s="239"/>
      <c r="DG228" s="239"/>
      <c r="DH228" s="239"/>
      <c r="DI228" s="239"/>
      <c r="DJ228" s="239"/>
      <c r="DK228" s="239"/>
      <c r="DL228" s="239"/>
      <c r="DM228" s="239"/>
      <c r="DN228" s="239"/>
      <c r="DO228" s="239"/>
      <c r="DP228" s="239"/>
      <c r="DQ228" s="239"/>
      <c r="DR228" s="239"/>
      <c r="DS228" s="239"/>
      <c r="DT228" s="239"/>
      <c r="DU228" s="239"/>
      <c r="DV228" s="239"/>
      <c r="DW228" s="239"/>
      <c r="DX228" s="239"/>
      <c r="DY228" s="239"/>
      <c r="DZ228" s="239"/>
      <c r="EA228" s="239"/>
      <c r="EB228" s="239"/>
      <c r="EC228" s="239"/>
      <c r="ED228" s="239"/>
      <c r="EE228" s="239"/>
      <c r="EF228" s="239"/>
      <c r="EG228" s="239"/>
      <c r="EH228" s="239"/>
    </row>
    <row r="229" spans="1:138" s="942" customFormat="1" ht="15" customHeight="1" outlineLevel="1" x14ac:dyDescent="0.35">
      <c r="B229" s="38" t="s">
        <v>267</v>
      </c>
      <c r="F229" s="38"/>
      <c r="G229" s="38"/>
      <c r="H229" s="38"/>
    </row>
    <row r="230" spans="1:138" s="836" customFormat="1" ht="15" customHeight="1" outlineLevel="1" x14ac:dyDescent="0.3">
      <c r="C230" s="169" t="s">
        <v>145</v>
      </c>
      <c r="F230" s="60"/>
      <c r="G230" s="60"/>
      <c r="H230" s="60"/>
      <c r="I230" s="60"/>
      <c r="K230" s="840"/>
    </row>
    <row r="231" spans="1:138" s="840" customFormat="1" ht="15" customHeight="1" outlineLevel="1" x14ac:dyDescent="0.25">
      <c r="C231" s="1010"/>
      <c r="E231" s="1012" t="str">
        <f xml:space="preserve"> Rollout!E166</f>
        <v>Upfront Equity - Tranche 1</v>
      </c>
      <c r="F231" s="1012">
        <f xml:space="preserve"> Rollout!F166</f>
        <v>0</v>
      </c>
      <c r="G231" s="1012" t="str">
        <f xml:space="preserve"> Rollout!G166</f>
        <v>INR Cr</v>
      </c>
      <c r="H231" s="1068">
        <f ca="1">SUM(J231:EH231)</f>
        <v>60.129919045364915</v>
      </c>
      <c r="J231" s="1055">
        <f ca="1" xml:space="preserve"> Rollout!J166</f>
        <v>0</v>
      </c>
      <c r="K231" s="1055">
        <f ca="1" xml:space="preserve"> Rollout!K166</f>
        <v>0</v>
      </c>
      <c r="L231" s="1055">
        <f ca="1" xml:space="preserve"> Rollout!L166</f>
        <v>0</v>
      </c>
      <c r="M231" s="1055">
        <f ca="1" xml:space="preserve"> Rollout!M166</f>
        <v>0</v>
      </c>
      <c r="N231" s="1055">
        <f ca="1" xml:space="preserve"> Rollout!N166</f>
        <v>0</v>
      </c>
      <c r="O231" s="1055">
        <f ca="1" xml:space="preserve"> Rollout!O166</f>
        <v>8.3910819388438487</v>
      </c>
      <c r="P231" s="1055">
        <f ca="1" xml:space="preserve"> Rollout!P166</f>
        <v>7.0064461414623</v>
      </c>
      <c r="Q231" s="1055">
        <f ca="1" xml:space="preserve"> Rollout!Q166</f>
        <v>14.644548721767087</v>
      </c>
      <c r="R231" s="1055">
        <f ca="1" xml:space="preserve"> Rollout!R166</f>
        <v>30.087842243291679</v>
      </c>
      <c r="S231" s="1055">
        <f ca="1" xml:space="preserve"> Rollout!S166</f>
        <v>0</v>
      </c>
      <c r="T231" s="1055">
        <f ca="1" xml:space="preserve"> Rollout!T166</f>
        <v>0</v>
      </c>
      <c r="U231" s="1055">
        <f ca="1" xml:space="preserve"> Rollout!U166</f>
        <v>0</v>
      </c>
      <c r="V231" s="1055">
        <f ca="1" xml:space="preserve"> Rollout!V166</f>
        <v>0</v>
      </c>
      <c r="W231" s="1055">
        <f ca="1" xml:space="preserve"> Rollout!W166</f>
        <v>0</v>
      </c>
      <c r="X231" s="1055">
        <f ca="1" xml:space="preserve"> Rollout!X166</f>
        <v>0</v>
      </c>
      <c r="Y231" s="1055">
        <f ca="1" xml:space="preserve"> Rollout!Y166</f>
        <v>0</v>
      </c>
      <c r="Z231" s="1055">
        <f ca="1" xml:space="preserve"> Rollout!Z166</f>
        <v>0</v>
      </c>
      <c r="AA231" s="1055">
        <f ca="1" xml:space="preserve"> Rollout!AA166</f>
        <v>0</v>
      </c>
      <c r="AB231" s="1055">
        <f ca="1" xml:space="preserve"> Rollout!AB166</f>
        <v>0</v>
      </c>
      <c r="AC231" s="1055">
        <f ca="1" xml:space="preserve"> Rollout!AC166</f>
        <v>0</v>
      </c>
      <c r="AD231" s="1055">
        <f ca="1" xml:space="preserve"> Rollout!AD166</f>
        <v>0</v>
      </c>
      <c r="AE231" s="1055">
        <f ca="1" xml:space="preserve"> Rollout!AE166</f>
        <v>0</v>
      </c>
      <c r="AF231" s="1055">
        <f ca="1" xml:space="preserve"> Rollout!AF166</f>
        <v>0</v>
      </c>
      <c r="AG231" s="1055">
        <f ca="1" xml:space="preserve"> Rollout!AG166</f>
        <v>0</v>
      </c>
      <c r="AH231" s="1055">
        <f ca="1" xml:space="preserve"> Rollout!AH166</f>
        <v>0</v>
      </c>
      <c r="AI231" s="1055">
        <f ca="1" xml:space="preserve"> Rollout!AI166</f>
        <v>0</v>
      </c>
      <c r="AJ231" s="1055">
        <f ca="1" xml:space="preserve"> Rollout!AJ166</f>
        <v>0</v>
      </c>
      <c r="AK231" s="1055">
        <f ca="1" xml:space="preserve"> Rollout!AK166</f>
        <v>0</v>
      </c>
      <c r="AL231" s="1055">
        <f ca="1" xml:space="preserve"> Rollout!AL166</f>
        <v>0</v>
      </c>
      <c r="AM231" s="1055">
        <f ca="1" xml:space="preserve"> Rollout!AM166</f>
        <v>0</v>
      </c>
      <c r="AN231" s="1055">
        <f ca="1" xml:space="preserve"> Rollout!AN166</f>
        <v>0</v>
      </c>
      <c r="AO231" s="1055">
        <f ca="1" xml:space="preserve"> Rollout!AO166</f>
        <v>0</v>
      </c>
      <c r="AP231" s="1055">
        <f ca="1" xml:space="preserve"> Rollout!AP166</f>
        <v>0</v>
      </c>
      <c r="AQ231" s="1055">
        <f ca="1" xml:space="preserve"> Rollout!AQ166</f>
        <v>0</v>
      </c>
      <c r="AR231" s="1055">
        <f ca="1" xml:space="preserve"> Rollout!AR166</f>
        <v>0</v>
      </c>
      <c r="AS231" s="1055">
        <f ca="1" xml:space="preserve"> Rollout!AS166</f>
        <v>0</v>
      </c>
      <c r="AT231" s="1055">
        <f ca="1" xml:space="preserve"> Rollout!AT166</f>
        <v>0</v>
      </c>
      <c r="AU231" s="1055">
        <f ca="1" xml:space="preserve"> Rollout!AU166</f>
        <v>0</v>
      </c>
      <c r="AV231" s="1055">
        <f ca="1" xml:space="preserve"> Rollout!AV166</f>
        <v>0</v>
      </c>
      <c r="AW231" s="1055">
        <f ca="1" xml:space="preserve"> Rollout!AW166</f>
        <v>0</v>
      </c>
      <c r="AX231" s="1055">
        <f ca="1" xml:space="preserve"> Rollout!AX166</f>
        <v>0</v>
      </c>
      <c r="AY231" s="1055">
        <f ca="1" xml:space="preserve"> Rollout!AY166</f>
        <v>0</v>
      </c>
      <c r="AZ231" s="1055">
        <f ca="1" xml:space="preserve"> Rollout!AZ166</f>
        <v>0</v>
      </c>
      <c r="BA231" s="1055">
        <f ca="1" xml:space="preserve"> Rollout!BA166</f>
        <v>0</v>
      </c>
      <c r="BB231" s="1055">
        <f ca="1" xml:space="preserve"> Rollout!BB166</f>
        <v>0</v>
      </c>
      <c r="BC231" s="1055">
        <f ca="1" xml:space="preserve"> Rollout!BC166</f>
        <v>0</v>
      </c>
      <c r="BD231" s="1055">
        <f ca="1" xml:space="preserve"> Rollout!BD166</f>
        <v>0</v>
      </c>
      <c r="BE231" s="1055">
        <f ca="1" xml:space="preserve"> Rollout!BE166</f>
        <v>0</v>
      </c>
      <c r="BF231" s="1055">
        <f ca="1" xml:space="preserve"> Rollout!BF166</f>
        <v>0</v>
      </c>
      <c r="BG231" s="1055">
        <f ca="1" xml:space="preserve"> Rollout!BG166</f>
        <v>0</v>
      </c>
      <c r="BH231" s="1055">
        <f ca="1" xml:space="preserve"> Rollout!BH166</f>
        <v>0</v>
      </c>
      <c r="BI231" s="1055">
        <f ca="1" xml:space="preserve"> Rollout!BI166</f>
        <v>0</v>
      </c>
      <c r="BJ231" s="1055">
        <f ca="1" xml:space="preserve"> Rollout!BJ166</f>
        <v>0</v>
      </c>
      <c r="BK231" s="1055">
        <f ca="1" xml:space="preserve"> Rollout!BK166</f>
        <v>0</v>
      </c>
      <c r="BL231" s="1055">
        <f ca="1" xml:space="preserve"> Rollout!BL166</f>
        <v>0</v>
      </c>
      <c r="BM231" s="1055">
        <f ca="1" xml:space="preserve"> Rollout!BM166</f>
        <v>0</v>
      </c>
      <c r="BN231" s="1055">
        <f ca="1" xml:space="preserve"> Rollout!BN166</f>
        <v>0</v>
      </c>
      <c r="BO231" s="1055">
        <f ca="1" xml:space="preserve"> Rollout!BO166</f>
        <v>0</v>
      </c>
      <c r="BP231" s="1055">
        <f ca="1" xml:space="preserve"> Rollout!BP166</f>
        <v>0</v>
      </c>
      <c r="BQ231" s="1055">
        <f ca="1" xml:space="preserve"> Rollout!BQ166</f>
        <v>0</v>
      </c>
      <c r="BR231" s="1055">
        <f ca="1" xml:space="preserve"> Rollout!BR166</f>
        <v>0</v>
      </c>
      <c r="BS231" s="1055">
        <f ca="1" xml:space="preserve"> Rollout!BS166</f>
        <v>0</v>
      </c>
      <c r="BT231" s="1055">
        <f ca="1" xml:space="preserve"> Rollout!BT166</f>
        <v>0</v>
      </c>
      <c r="BU231" s="1055">
        <f ca="1" xml:space="preserve"> Rollout!BU166</f>
        <v>0</v>
      </c>
      <c r="BV231" s="1055">
        <f ca="1" xml:space="preserve"> Rollout!BV166</f>
        <v>0</v>
      </c>
      <c r="BW231" s="1055">
        <f ca="1" xml:space="preserve"> Rollout!BW166</f>
        <v>0</v>
      </c>
      <c r="BX231" s="1055">
        <f ca="1" xml:space="preserve"> Rollout!BX166</f>
        <v>0</v>
      </c>
      <c r="BY231" s="1055">
        <f ca="1" xml:space="preserve"> Rollout!BY166</f>
        <v>0</v>
      </c>
      <c r="BZ231" s="1055">
        <f ca="1" xml:space="preserve"> Rollout!BZ166</f>
        <v>0</v>
      </c>
      <c r="CA231" s="1055">
        <f ca="1" xml:space="preserve"> Rollout!CA166</f>
        <v>0</v>
      </c>
      <c r="CB231" s="1055">
        <f ca="1" xml:space="preserve"> Rollout!CB166</f>
        <v>0</v>
      </c>
      <c r="CC231" s="1055">
        <f ca="1" xml:space="preserve"> Rollout!CC166</f>
        <v>0</v>
      </c>
      <c r="CD231" s="1055">
        <f ca="1" xml:space="preserve"> Rollout!CD166</f>
        <v>0</v>
      </c>
      <c r="CE231" s="1055">
        <f ca="1" xml:space="preserve"> Rollout!CE166</f>
        <v>0</v>
      </c>
      <c r="CF231" s="1055">
        <f ca="1" xml:space="preserve"> Rollout!CF166</f>
        <v>0</v>
      </c>
      <c r="CG231" s="1055">
        <f ca="1" xml:space="preserve"> Rollout!CG166</f>
        <v>0</v>
      </c>
      <c r="CH231" s="1055">
        <f ca="1" xml:space="preserve"> Rollout!CH166</f>
        <v>0</v>
      </c>
      <c r="CI231" s="1055">
        <f ca="1" xml:space="preserve"> Rollout!CI166</f>
        <v>0</v>
      </c>
      <c r="CJ231" s="1055">
        <f ca="1" xml:space="preserve"> Rollout!CJ166</f>
        <v>0</v>
      </c>
      <c r="CK231" s="1055">
        <f ca="1" xml:space="preserve"> Rollout!CK166</f>
        <v>0</v>
      </c>
      <c r="CL231" s="1055">
        <f ca="1" xml:space="preserve"> Rollout!CL166</f>
        <v>0</v>
      </c>
      <c r="CM231" s="1055">
        <f ca="1" xml:space="preserve"> Rollout!CM166</f>
        <v>0</v>
      </c>
      <c r="CN231" s="1055">
        <f ca="1" xml:space="preserve"> Rollout!CN166</f>
        <v>0</v>
      </c>
      <c r="CO231" s="1055">
        <f ca="1" xml:space="preserve"> Rollout!CO166</f>
        <v>0</v>
      </c>
      <c r="CP231" s="1055">
        <f ca="1" xml:space="preserve"> Rollout!CP166</f>
        <v>0</v>
      </c>
      <c r="CQ231" s="1055">
        <f ca="1" xml:space="preserve"> Rollout!CQ166</f>
        <v>0</v>
      </c>
      <c r="CR231" s="1055">
        <f ca="1" xml:space="preserve"> Rollout!CR166</f>
        <v>0</v>
      </c>
      <c r="CS231" s="1055">
        <f ca="1" xml:space="preserve"> Rollout!CS166</f>
        <v>0</v>
      </c>
      <c r="CT231" s="1055">
        <f ca="1" xml:space="preserve"> Rollout!CT166</f>
        <v>0</v>
      </c>
      <c r="CU231" s="1055">
        <f ca="1" xml:space="preserve"> Rollout!CU166</f>
        <v>0</v>
      </c>
      <c r="CV231" s="1055">
        <f ca="1" xml:space="preserve"> Rollout!CV166</f>
        <v>0</v>
      </c>
      <c r="CW231" s="1055">
        <f ca="1" xml:space="preserve"> Rollout!CW166</f>
        <v>0</v>
      </c>
      <c r="CX231" s="1055">
        <f ca="1" xml:space="preserve"> Rollout!CX166</f>
        <v>0</v>
      </c>
      <c r="CY231" s="1055">
        <f ca="1" xml:space="preserve"> Rollout!CY166</f>
        <v>0</v>
      </c>
      <c r="CZ231" s="1055">
        <f ca="1" xml:space="preserve"> Rollout!CZ166</f>
        <v>0</v>
      </c>
      <c r="DA231" s="1055">
        <f ca="1" xml:space="preserve"> Rollout!DA166</f>
        <v>0</v>
      </c>
      <c r="DB231" s="1055">
        <f ca="1" xml:space="preserve"> Rollout!DB166</f>
        <v>0</v>
      </c>
      <c r="DC231" s="1055">
        <f ca="1" xml:space="preserve"> Rollout!DC166</f>
        <v>0</v>
      </c>
      <c r="DD231" s="1055">
        <f ca="1" xml:space="preserve"> Rollout!DD166</f>
        <v>0</v>
      </c>
      <c r="DE231" s="1055">
        <f ca="1" xml:space="preserve"> Rollout!DE166</f>
        <v>0</v>
      </c>
      <c r="DF231" s="1055">
        <f ca="1" xml:space="preserve"> Rollout!DF166</f>
        <v>0</v>
      </c>
      <c r="DG231" s="1055">
        <f ca="1" xml:space="preserve"> Rollout!DG166</f>
        <v>0</v>
      </c>
      <c r="DH231" s="1055">
        <f ca="1" xml:space="preserve"> Rollout!DH166</f>
        <v>0</v>
      </c>
      <c r="DI231" s="1055">
        <f ca="1" xml:space="preserve"> Rollout!DI166</f>
        <v>0</v>
      </c>
      <c r="DJ231" s="1055">
        <f ca="1" xml:space="preserve"> Rollout!DJ166</f>
        <v>0</v>
      </c>
      <c r="DK231" s="1055">
        <f ca="1" xml:space="preserve"> Rollout!DK166</f>
        <v>0</v>
      </c>
      <c r="DL231" s="1055">
        <f ca="1" xml:space="preserve"> Rollout!DL166</f>
        <v>0</v>
      </c>
      <c r="DM231" s="1055">
        <f ca="1" xml:space="preserve"> Rollout!DM166</f>
        <v>0</v>
      </c>
      <c r="DN231" s="1055">
        <f ca="1" xml:space="preserve"> Rollout!DN166</f>
        <v>0</v>
      </c>
      <c r="DO231" s="1055">
        <f ca="1" xml:space="preserve"> Rollout!DO166</f>
        <v>0</v>
      </c>
      <c r="DP231" s="1055">
        <f ca="1" xml:space="preserve"> Rollout!DP166</f>
        <v>0</v>
      </c>
      <c r="DQ231" s="1055">
        <f ca="1" xml:space="preserve"> Rollout!DQ166</f>
        <v>0</v>
      </c>
      <c r="DR231" s="1055">
        <f ca="1" xml:space="preserve"> Rollout!DR166</f>
        <v>0</v>
      </c>
      <c r="DS231" s="1055">
        <f ca="1" xml:space="preserve"> Rollout!DS166</f>
        <v>0</v>
      </c>
      <c r="DT231" s="1055">
        <f ca="1" xml:space="preserve"> Rollout!DT166</f>
        <v>0</v>
      </c>
      <c r="DU231" s="1055">
        <f ca="1" xml:space="preserve"> Rollout!DU166</f>
        <v>0</v>
      </c>
      <c r="DV231" s="1055">
        <f ca="1" xml:space="preserve"> Rollout!DV166</f>
        <v>0</v>
      </c>
      <c r="DW231" s="1055">
        <f ca="1" xml:space="preserve"> Rollout!DW166</f>
        <v>0</v>
      </c>
      <c r="DX231" s="1055">
        <f ca="1" xml:space="preserve"> Rollout!DX166</f>
        <v>0</v>
      </c>
      <c r="DY231" s="1055">
        <f ca="1" xml:space="preserve"> Rollout!DY166</f>
        <v>0</v>
      </c>
      <c r="DZ231" s="1055">
        <f ca="1" xml:space="preserve"> Rollout!DZ166</f>
        <v>0</v>
      </c>
      <c r="EA231" s="1055">
        <f ca="1" xml:space="preserve"> Rollout!EA166</f>
        <v>0</v>
      </c>
      <c r="EB231" s="1055">
        <f ca="1" xml:space="preserve"> Rollout!EB166</f>
        <v>0</v>
      </c>
      <c r="EC231" s="1055">
        <f ca="1" xml:space="preserve"> Rollout!EC166</f>
        <v>0</v>
      </c>
      <c r="ED231" s="1055">
        <f ca="1" xml:space="preserve"> Rollout!ED166</f>
        <v>0</v>
      </c>
      <c r="EE231" s="1055">
        <f ca="1" xml:space="preserve"> Rollout!EE166</f>
        <v>0</v>
      </c>
      <c r="EF231" s="1055">
        <f ca="1" xml:space="preserve"> Rollout!EF166</f>
        <v>0</v>
      </c>
      <c r="EG231" s="1055">
        <f ca="1" xml:space="preserve"> Rollout!EG166</f>
        <v>0</v>
      </c>
      <c r="EH231" s="1055">
        <f ca="1" xml:space="preserve"> Rollout!EH166</f>
        <v>0</v>
      </c>
    </row>
    <row r="232" spans="1:138" s="840" customFormat="1" ht="15" customHeight="1" outlineLevel="1" x14ac:dyDescent="0.25">
      <c r="C232" s="1010"/>
      <c r="E232" s="1012" t="str">
        <f xml:space="preserve"> Rollout!E167</f>
        <v>Upfront Shareholders Loan - Tranche 1</v>
      </c>
      <c r="F232" s="1012">
        <f xml:space="preserve"> Rollout!F167</f>
        <v>0</v>
      </c>
      <c r="G232" s="1012" t="str">
        <f xml:space="preserve"> Rollout!G167</f>
        <v>INR Cr</v>
      </c>
      <c r="H232" s="1068">
        <f t="shared" ref="H232:H240" ca="1" si="228">SUM(J232:EH232)</f>
        <v>0</v>
      </c>
      <c r="J232" s="1055">
        <f ca="1" xml:space="preserve"> Rollout!J167</f>
        <v>0</v>
      </c>
      <c r="K232" s="1055">
        <f ca="1" xml:space="preserve"> Rollout!K167</f>
        <v>0</v>
      </c>
      <c r="L232" s="1055">
        <f ca="1" xml:space="preserve"> Rollout!L167</f>
        <v>0</v>
      </c>
      <c r="M232" s="1055">
        <f ca="1" xml:space="preserve"> Rollout!M167</f>
        <v>0</v>
      </c>
      <c r="N232" s="1055">
        <f ca="1" xml:space="preserve"> Rollout!N167</f>
        <v>0</v>
      </c>
      <c r="O232" s="1055">
        <f ca="1" xml:space="preserve"> Rollout!O167</f>
        <v>0</v>
      </c>
      <c r="P232" s="1055">
        <f ca="1" xml:space="preserve"> Rollout!P167</f>
        <v>0</v>
      </c>
      <c r="Q232" s="1055">
        <f ca="1" xml:space="preserve"> Rollout!Q167</f>
        <v>0</v>
      </c>
      <c r="R232" s="1055">
        <f ca="1" xml:space="preserve"> Rollout!R167</f>
        <v>0</v>
      </c>
      <c r="S232" s="1055">
        <f ca="1" xml:space="preserve"> Rollout!S167</f>
        <v>0</v>
      </c>
      <c r="T232" s="1055">
        <f ca="1" xml:space="preserve"> Rollout!T167</f>
        <v>0</v>
      </c>
      <c r="U232" s="1055">
        <f ca="1" xml:space="preserve"> Rollout!U167</f>
        <v>0</v>
      </c>
      <c r="V232" s="1055">
        <f ca="1" xml:space="preserve"> Rollout!V167</f>
        <v>0</v>
      </c>
      <c r="W232" s="1055">
        <f ca="1" xml:space="preserve"> Rollout!W167</f>
        <v>0</v>
      </c>
      <c r="X232" s="1055">
        <f ca="1" xml:space="preserve"> Rollout!X167</f>
        <v>0</v>
      </c>
      <c r="Y232" s="1055">
        <f ca="1" xml:space="preserve"> Rollout!Y167</f>
        <v>0</v>
      </c>
      <c r="Z232" s="1055">
        <f ca="1" xml:space="preserve"> Rollout!Z167</f>
        <v>0</v>
      </c>
      <c r="AA232" s="1055">
        <f ca="1" xml:space="preserve"> Rollout!AA167</f>
        <v>0</v>
      </c>
      <c r="AB232" s="1055">
        <f ca="1" xml:space="preserve"> Rollout!AB167</f>
        <v>0</v>
      </c>
      <c r="AC232" s="1055">
        <f ca="1" xml:space="preserve"> Rollout!AC167</f>
        <v>0</v>
      </c>
      <c r="AD232" s="1055">
        <f ca="1" xml:space="preserve"> Rollout!AD167</f>
        <v>0</v>
      </c>
      <c r="AE232" s="1055">
        <f ca="1" xml:space="preserve"> Rollout!AE167</f>
        <v>0</v>
      </c>
      <c r="AF232" s="1055">
        <f ca="1" xml:space="preserve"> Rollout!AF167</f>
        <v>0</v>
      </c>
      <c r="AG232" s="1055">
        <f ca="1" xml:space="preserve"> Rollout!AG167</f>
        <v>0</v>
      </c>
      <c r="AH232" s="1055">
        <f ca="1" xml:space="preserve"> Rollout!AH167</f>
        <v>0</v>
      </c>
      <c r="AI232" s="1055">
        <f ca="1" xml:space="preserve"> Rollout!AI167</f>
        <v>0</v>
      </c>
      <c r="AJ232" s="1055">
        <f ca="1" xml:space="preserve"> Rollout!AJ167</f>
        <v>0</v>
      </c>
      <c r="AK232" s="1055">
        <f ca="1" xml:space="preserve"> Rollout!AK167</f>
        <v>0</v>
      </c>
      <c r="AL232" s="1055">
        <f ca="1" xml:space="preserve"> Rollout!AL167</f>
        <v>0</v>
      </c>
      <c r="AM232" s="1055">
        <f ca="1" xml:space="preserve"> Rollout!AM167</f>
        <v>0</v>
      </c>
      <c r="AN232" s="1055">
        <f ca="1" xml:space="preserve"> Rollout!AN167</f>
        <v>0</v>
      </c>
      <c r="AO232" s="1055">
        <f ca="1" xml:space="preserve"> Rollout!AO167</f>
        <v>0</v>
      </c>
      <c r="AP232" s="1055">
        <f ca="1" xml:space="preserve"> Rollout!AP167</f>
        <v>0</v>
      </c>
      <c r="AQ232" s="1055">
        <f ca="1" xml:space="preserve"> Rollout!AQ167</f>
        <v>0</v>
      </c>
      <c r="AR232" s="1055">
        <f ca="1" xml:space="preserve"> Rollout!AR167</f>
        <v>0</v>
      </c>
      <c r="AS232" s="1055">
        <f ca="1" xml:space="preserve"> Rollout!AS167</f>
        <v>0</v>
      </c>
      <c r="AT232" s="1055">
        <f ca="1" xml:space="preserve"> Rollout!AT167</f>
        <v>0</v>
      </c>
      <c r="AU232" s="1055">
        <f ca="1" xml:space="preserve"> Rollout!AU167</f>
        <v>0</v>
      </c>
      <c r="AV232" s="1055">
        <f ca="1" xml:space="preserve"> Rollout!AV167</f>
        <v>0</v>
      </c>
      <c r="AW232" s="1055">
        <f ca="1" xml:space="preserve"> Rollout!AW167</f>
        <v>0</v>
      </c>
      <c r="AX232" s="1055">
        <f ca="1" xml:space="preserve"> Rollout!AX167</f>
        <v>0</v>
      </c>
      <c r="AY232" s="1055">
        <f ca="1" xml:space="preserve"> Rollout!AY167</f>
        <v>0</v>
      </c>
      <c r="AZ232" s="1055">
        <f ca="1" xml:space="preserve"> Rollout!AZ167</f>
        <v>0</v>
      </c>
      <c r="BA232" s="1055">
        <f ca="1" xml:space="preserve"> Rollout!BA167</f>
        <v>0</v>
      </c>
      <c r="BB232" s="1055">
        <f ca="1" xml:space="preserve"> Rollout!BB167</f>
        <v>0</v>
      </c>
      <c r="BC232" s="1055">
        <f ca="1" xml:space="preserve"> Rollout!BC167</f>
        <v>0</v>
      </c>
      <c r="BD232" s="1055">
        <f ca="1" xml:space="preserve"> Rollout!BD167</f>
        <v>0</v>
      </c>
      <c r="BE232" s="1055">
        <f ca="1" xml:space="preserve"> Rollout!BE167</f>
        <v>0</v>
      </c>
      <c r="BF232" s="1055">
        <f ca="1" xml:space="preserve"> Rollout!BF167</f>
        <v>0</v>
      </c>
      <c r="BG232" s="1055">
        <f ca="1" xml:space="preserve"> Rollout!BG167</f>
        <v>0</v>
      </c>
      <c r="BH232" s="1055">
        <f ca="1" xml:space="preserve"> Rollout!BH167</f>
        <v>0</v>
      </c>
      <c r="BI232" s="1055">
        <f ca="1" xml:space="preserve"> Rollout!BI167</f>
        <v>0</v>
      </c>
      <c r="BJ232" s="1055">
        <f ca="1" xml:space="preserve"> Rollout!BJ167</f>
        <v>0</v>
      </c>
      <c r="BK232" s="1055">
        <f ca="1" xml:space="preserve"> Rollout!BK167</f>
        <v>0</v>
      </c>
      <c r="BL232" s="1055">
        <f ca="1" xml:space="preserve"> Rollout!BL167</f>
        <v>0</v>
      </c>
      <c r="BM232" s="1055">
        <f ca="1" xml:space="preserve"> Rollout!BM167</f>
        <v>0</v>
      </c>
      <c r="BN232" s="1055">
        <f ca="1" xml:space="preserve"> Rollout!BN167</f>
        <v>0</v>
      </c>
      <c r="BO232" s="1055">
        <f ca="1" xml:space="preserve"> Rollout!BO167</f>
        <v>0</v>
      </c>
      <c r="BP232" s="1055">
        <f ca="1" xml:space="preserve"> Rollout!BP167</f>
        <v>0</v>
      </c>
      <c r="BQ232" s="1055">
        <f ca="1" xml:space="preserve"> Rollout!BQ167</f>
        <v>0</v>
      </c>
      <c r="BR232" s="1055">
        <f ca="1" xml:space="preserve"> Rollout!BR167</f>
        <v>0</v>
      </c>
      <c r="BS232" s="1055">
        <f ca="1" xml:space="preserve"> Rollout!BS167</f>
        <v>0</v>
      </c>
      <c r="BT232" s="1055">
        <f ca="1" xml:space="preserve"> Rollout!BT167</f>
        <v>0</v>
      </c>
      <c r="BU232" s="1055">
        <f ca="1" xml:space="preserve"> Rollout!BU167</f>
        <v>0</v>
      </c>
      <c r="BV232" s="1055">
        <f ca="1" xml:space="preserve"> Rollout!BV167</f>
        <v>0</v>
      </c>
      <c r="BW232" s="1055">
        <f ca="1" xml:space="preserve"> Rollout!BW167</f>
        <v>0</v>
      </c>
      <c r="BX232" s="1055">
        <f ca="1" xml:space="preserve"> Rollout!BX167</f>
        <v>0</v>
      </c>
      <c r="BY232" s="1055">
        <f ca="1" xml:space="preserve"> Rollout!BY167</f>
        <v>0</v>
      </c>
      <c r="BZ232" s="1055">
        <f ca="1" xml:space="preserve"> Rollout!BZ167</f>
        <v>0</v>
      </c>
      <c r="CA232" s="1055">
        <f ca="1" xml:space="preserve"> Rollout!CA167</f>
        <v>0</v>
      </c>
      <c r="CB232" s="1055">
        <f ca="1" xml:space="preserve"> Rollout!CB167</f>
        <v>0</v>
      </c>
      <c r="CC232" s="1055">
        <f ca="1" xml:space="preserve"> Rollout!CC167</f>
        <v>0</v>
      </c>
      <c r="CD232" s="1055">
        <f ca="1" xml:space="preserve"> Rollout!CD167</f>
        <v>0</v>
      </c>
      <c r="CE232" s="1055">
        <f ca="1" xml:space="preserve"> Rollout!CE167</f>
        <v>0</v>
      </c>
      <c r="CF232" s="1055">
        <f ca="1" xml:space="preserve"> Rollout!CF167</f>
        <v>0</v>
      </c>
      <c r="CG232" s="1055">
        <f ca="1" xml:space="preserve"> Rollout!CG167</f>
        <v>0</v>
      </c>
      <c r="CH232" s="1055">
        <f ca="1" xml:space="preserve"> Rollout!CH167</f>
        <v>0</v>
      </c>
      <c r="CI232" s="1055">
        <f ca="1" xml:space="preserve"> Rollout!CI167</f>
        <v>0</v>
      </c>
      <c r="CJ232" s="1055">
        <f ca="1" xml:space="preserve"> Rollout!CJ167</f>
        <v>0</v>
      </c>
      <c r="CK232" s="1055">
        <f ca="1" xml:space="preserve"> Rollout!CK167</f>
        <v>0</v>
      </c>
      <c r="CL232" s="1055">
        <f ca="1" xml:space="preserve"> Rollout!CL167</f>
        <v>0</v>
      </c>
      <c r="CM232" s="1055">
        <f ca="1" xml:space="preserve"> Rollout!CM167</f>
        <v>0</v>
      </c>
      <c r="CN232" s="1055">
        <f ca="1" xml:space="preserve"> Rollout!CN167</f>
        <v>0</v>
      </c>
      <c r="CO232" s="1055">
        <f ca="1" xml:space="preserve"> Rollout!CO167</f>
        <v>0</v>
      </c>
      <c r="CP232" s="1055">
        <f ca="1" xml:space="preserve"> Rollout!CP167</f>
        <v>0</v>
      </c>
      <c r="CQ232" s="1055">
        <f ca="1" xml:space="preserve"> Rollout!CQ167</f>
        <v>0</v>
      </c>
      <c r="CR232" s="1055">
        <f ca="1" xml:space="preserve"> Rollout!CR167</f>
        <v>0</v>
      </c>
      <c r="CS232" s="1055">
        <f ca="1" xml:space="preserve"> Rollout!CS167</f>
        <v>0</v>
      </c>
      <c r="CT232" s="1055">
        <f ca="1" xml:space="preserve"> Rollout!CT167</f>
        <v>0</v>
      </c>
      <c r="CU232" s="1055">
        <f ca="1" xml:space="preserve"> Rollout!CU167</f>
        <v>0</v>
      </c>
      <c r="CV232" s="1055">
        <f ca="1" xml:space="preserve"> Rollout!CV167</f>
        <v>0</v>
      </c>
      <c r="CW232" s="1055">
        <f ca="1" xml:space="preserve"> Rollout!CW167</f>
        <v>0</v>
      </c>
      <c r="CX232" s="1055">
        <f ca="1" xml:space="preserve"> Rollout!CX167</f>
        <v>0</v>
      </c>
      <c r="CY232" s="1055">
        <f ca="1" xml:space="preserve"> Rollout!CY167</f>
        <v>0</v>
      </c>
      <c r="CZ232" s="1055">
        <f ca="1" xml:space="preserve"> Rollout!CZ167</f>
        <v>0</v>
      </c>
      <c r="DA232" s="1055">
        <f ca="1" xml:space="preserve"> Rollout!DA167</f>
        <v>0</v>
      </c>
      <c r="DB232" s="1055">
        <f ca="1" xml:space="preserve"> Rollout!DB167</f>
        <v>0</v>
      </c>
      <c r="DC232" s="1055">
        <f ca="1" xml:space="preserve"> Rollout!DC167</f>
        <v>0</v>
      </c>
      <c r="DD232" s="1055">
        <f ca="1" xml:space="preserve"> Rollout!DD167</f>
        <v>0</v>
      </c>
      <c r="DE232" s="1055">
        <f ca="1" xml:space="preserve"> Rollout!DE167</f>
        <v>0</v>
      </c>
      <c r="DF232" s="1055">
        <f ca="1" xml:space="preserve"> Rollout!DF167</f>
        <v>0</v>
      </c>
      <c r="DG232" s="1055">
        <f ca="1" xml:space="preserve"> Rollout!DG167</f>
        <v>0</v>
      </c>
      <c r="DH232" s="1055">
        <f ca="1" xml:space="preserve"> Rollout!DH167</f>
        <v>0</v>
      </c>
      <c r="DI232" s="1055">
        <f ca="1" xml:space="preserve"> Rollout!DI167</f>
        <v>0</v>
      </c>
      <c r="DJ232" s="1055">
        <f ca="1" xml:space="preserve"> Rollout!DJ167</f>
        <v>0</v>
      </c>
      <c r="DK232" s="1055">
        <f ca="1" xml:space="preserve"> Rollout!DK167</f>
        <v>0</v>
      </c>
      <c r="DL232" s="1055">
        <f ca="1" xml:space="preserve"> Rollout!DL167</f>
        <v>0</v>
      </c>
      <c r="DM232" s="1055">
        <f ca="1" xml:space="preserve"> Rollout!DM167</f>
        <v>0</v>
      </c>
      <c r="DN232" s="1055">
        <f ca="1" xml:space="preserve"> Rollout!DN167</f>
        <v>0</v>
      </c>
      <c r="DO232" s="1055">
        <f ca="1" xml:space="preserve"> Rollout!DO167</f>
        <v>0</v>
      </c>
      <c r="DP232" s="1055">
        <f ca="1" xml:space="preserve"> Rollout!DP167</f>
        <v>0</v>
      </c>
      <c r="DQ232" s="1055">
        <f ca="1" xml:space="preserve"> Rollout!DQ167</f>
        <v>0</v>
      </c>
      <c r="DR232" s="1055">
        <f ca="1" xml:space="preserve"> Rollout!DR167</f>
        <v>0</v>
      </c>
      <c r="DS232" s="1055">
        <f ca="1" xml:space="preserve"> Rollout!DS167</f>
        <v>0</v>
      </c>
      <c r="DT232" s="1055">
        <f ca="1" xml:space="preserve"> Rollout!DT167</f>
        <v>0</v>
      </c>
      <c r="DU232" s="1055">
        <f ca="1" xml:space="preserve"> Rollout!DU167</f>
        <v>0</v>
      </c>
      <c r="DV232" s="1055">
        <f ca="1" xml:space="preserve"> Rollout!DV167</f>
        <v>0</v>
      </c>
      <c r="DW232" s="1055">
        <f ca="1" xml:space="preserve"> Rollout!DW167</f>
        <v>0</v>
      </c>
      <c r="DX232" s="1055">
        <f ca="1" xml:space="preserve"> Rollout!DX167</f>
        <v>0</v>
      </c>
      <c r="DY232" s="1055">
        <f ca="1" xml:space="preserve"> Rollout!DY167</f>
        <v>0</v>
      </c>
      <c r="DZ232" s="1055">
        <f ca="1" xml:space="preserve"> Rollout!DZ167</f>
        <v>0</v>
      </c>
      <c r="EA232" s="1055">
        <f ca="1" xml:space="preserve"> Rollout!EA167</f>
        <v>0</v>
      </c>
      <c r="EB232" s="1055">
        <f ca="1" xml:space="preserve"> Rollout!EB167</f>
        <v>0</v>
      </c>
      <c r="EC232" s="1055">
        <f ca="1" xml:space="preserve"> Rollout!EC167</f>
        <v>0</v>
      </c>
      <c r="ED232" s="1055">
        <f ca="1" xml:space="preserve"> Rollout!ED167</f>
        <v>0</v>
      </c>
      <c r="EE232" s="1055">
        <f ca="1" xml:space="preserve"> Rollout!EE167</f>
        <v>0</v>
      </c>
      <c r="EF232" s="1055">
        <f ca="1" xml:space="preserve"> Rollout!EF167</f>
        <v>0</v>
      </c>
      <c r="EG232" s="1055">
        <f ca="1" xml:space="preserve"> Rollout!EG167</f>
        <v>0</v>
      </c>
      <c r="EH232" s="1055">
        <f ca="1" xml:space="preserve"> Rollout!EH167</f>
        <v>0</v>
      </c>
    </row>
    <row r="233" spans="1:138" s="840" customFormat="1" ht="15" customHeight="1" outlineLevel="1" x14ac:dyDescent="0.25">
      <c r="C233" s="1010"/>
      <c r="E233" s="1012" t="s">
        <v>652</v>
      </c>
      <c r="F233" s="1012">
        <f xml:space="preserve"> Rollout!F168</f>
        <v>0</v>
      </c>
      <c r="G233" s="1012" t="str">
        <f xml:space="preserve"> Rollout!G168</f>
        <v>INR Cr</v>
      </c>
      <c r="H233" s="1068">
        <f t="shared" ca="1" si="228"/>
        <v>0</v>
      </c>
      <c r="J233" s="1055">
        <f ca="1" xml:space="preserve"> Rollout!J168</f>
        <v>0</v>
      </c>
      <c r="K233" s="1055">
        <f ca="1" xml:space="preserve"> Rollout!K168</f>
        <v>0</v>
      </c>
      <c r="L233" s="1055">
        <f ca="1" xml:space="preserve"> Rollout!L168</f>
        <v>0</v>
      </c>
      <c r="M233" s="1055">
        <f ca="1" xml:space="preserve"> Rollout!M168</f>
        <v>0</v>
      </c>
      <c r="N233" s="1055">
        <f ca="1" xml:space="preserve"> Rollout!N168</f>
        <v>0</v>
      </c>
      <c r="O233" s="1055">
        <f ca="1" xml:space="preserve"> Rollout!O168</f>
        <v>0</v>
      </c>
      <c r="P233" s="1055">
        <f ca="1" xml:space="preserve"> Rollout!P168</f>
        <v>0</v>
      </c>
      <c r="Q233" s="1055">
        <f ca="1" xml:space="preserve"> Rollout!Q168</f>
        <v>0</v>
      </c>
      <c r="R233" s="1055">
        <f ca="1" xml:space="preserve"> Rollout!R168</f>
        <v>0</v>
      </c>
      <c r="S233" s="1055">
        <f ca="1" xml:space="preserve"> Rollout!S168</f>
        <v>0</v>
      </c>
      <c r="T233" s="1055">
        <f ca="1" xml:space="preserve"> Rollout!T168</f>
        <v>0</v>
      </c>
      <c r="U233" s="1055">
        <f ca="1" xml:space="preserve"> Rollout!U168</f>
        <v>0</v>
      </c>
      <c r="V233" s="1055">
        <f ca="1" xml:space="preserve"> Rollout!V168</f>
        <v>0</v>
      </c>
      <c r="W233" s="1055">
        <f ca="1" xml:space="preserve"> Rollout!W168</f>
        <v>0</v>
      </c>
      <c r="X233" s="1055">
        <f ca="1" xml:space="preserve"> Rollout!X168</f>
        <v>0</v>
      </c>
      <c r="Y233" s="1055">
        <f ca="1" xml:space="preserve"> Rollout!Y168</f>
        <v>0</v>
      </c>
      <c r="Z233" s="1055">
        <f ca="1" xml:space="preserve"> Rollout!Z168</f>
        <v>0</v>
      </c>
      <c r="AA233" s="1055">
        <f ca="1" xml:space="preserve"> Rollout!AA168</f>
        <v>0</v>
      </c>
      <c r="AB233" s="1055">
        <f ca="1" xml:space="preserve"> Rollout!AB168</f>
        <v>0</v>
      </c>
      <c r="AC233" s="1055">
        <f ca="1" xml:space="preserve"> Rollout!AC168</f>
        <v>0</v>
      </c>
      <c r="AD233" s="1055">
        <f ca="1" xml:space="preserve"> Rollout!AD168</f>
        <v>0</v>
      </c>
      <c r="AE233" s="1055">
        <f ca="1" xml:space="preserve"> Rollout!AE168</f>
        <v>0</v>
      </c>
      <c r="AF233" s="1055">
        <f ca="1" xml:space="preserve"> Rollout!AF168</f>
        <v>0</v>
      </c>
      <c r="AG233" s="1055">
        <f ca="1" xml:space="preserve"> Rollout!AG168</f>
        <v>0</v>
      </c>
      <c r="AH233" s="1055">
        <f ca="1" xml:space="preserve"> Rollout!AH168</f>
        <v>0</v>
      </c>
      <c r="AI233" s="1055">
        <f ca="1" xml:space="preserve"> Rollout!AI168</f>
        <v>0</v>
      </c>
      <c r="AJ233" s="1055">
        <f ca="1" xml:space="preserve"> Rollout!AJ168</f>
        <v>0</v>
      </c>
      <c r="AK233" s="1055">
        <f ca="1" xml:space="preserve"> Rollout!AK168</f>
        <v>0</v>
      </c>
      <c r="AL233" s="1055">
        <f ca="1" xml:space="preserve"> Rollout!AL168</f>
        <v>0</v>
      </c>
      <c r="AM233" s="1055">
        <f ca="1" xml:space="preserve"> Rollout!AM168</f>
        <v>0</v>
      </c>
      <c r="AN233" s="1055">
        <f ca="1" xml:space="preserve"> Rollout!AN168</f>
        <v>0</v>
      </c>
      <c r="AO233" s="1055">
        <f ca="1" xml:space="preserve"> Rollout!AO168</f>
        <v>0</v>
      </c>
      <c r="AP233" s="1055">
        <f ca="1" xml:space="preserve"> Rollout!AP168</f>
        <v>0</v>
      </c>
      <c r="AQ233" s="1055">
        <f ca="1" xml:space="preserve"> Rollout!AQ168</f>
        <v>0</v>
      </c>
      <c r="AR233" s="1055">
        <f ca="1" xml:space="preserve"> Rollout!AR168</f>
        <v>0</v>
      </c>
      <c r="AS233" s="1055">
        <f ca="1" xml:space="preserve"> Rollout!AS168</f>
        <v>0</v>
      </c>
      <c r="AT233" s="1055">
        <f ca="1" xml:space="preserve"> Rollout!AT168</f>
        <v>0</v>
      </c>
      <c r="AU233" s="1055">
        <f ca="1" xml:space="preserve"> Rollout!AU168</f>
        <v>0</v>
      </c>
      <c r="AV233" s="1055">
        <f ca="1" xml:space="preserve"> Rollout!AV168</f>
        <v>0</v>
      </c>
      <c r="AW233" s="1055">
        <f ca="1" xml:space="preserve"> Rollout!AW168</f>
        <v>0</v>
      </c>
      <c r="AX233" s="1055">
        <f ca="1" xml:space="preserve"> Rollout!AX168</f>
        <v>0</v>
      </c>
      <c r="AY233" s="1055">
        <f ca="1" xml:space="preserve"> Rollout!AY168</f>
        <v>0</v>
      </c>
      <c r="AZ233" s="1055">
        <f ca="1" xml:space="preserve"> Rollout!AZ168</f>
        <v>0</v>
      </c>
      <c r="BA233" s="1055">
        <f ca="1" xml:space="preserve"> Rollout!BA168</f>
        <v>0</v>
      </c>
      <c r="BB233" s="1055">
        <f ca="1" xml:space="preserve"> Rollout!BB168</f>
        <v>0</v>
      </c>
      <c r="BC233" s="1055">
        <f ca="1" xml:space="preserve"> Rollout!BC168</f>
        <v>0</v>
      </c>
      <c r="BD233" s="1055">
        <f ca="1" xml:space="preserve"> Rollout!BD168</f>
        <v>0</v>
      </c>
      <c r="BE233" s="1055">
        <f ca="1" xml:space="preserve"> Rollout!BE168</f>
        <v>0</v>
      </c>
      <c r="BF233" s="1055">
        <f ca="1" xml:space="preserve"> Rollout!BF168</f>
        <v>0</v>
      </c>
      <c r="BG233" s="1055">
        <f ca="1" xml:space="preserve"> Rollout!BG168</f>
        <v>0</v>
      </c>
      <c r="BH233" s="1055">
        <f ca="1" xml:space="preserve"> Rollout!BH168</f>
        <v>0</v>
      </c>
      <c r="BI233" s="1055">
        <f ca="1" xml:space="preserve"> Rollout!BI168</f>
        <v>0</v>
      </c>
      <c r="BJ233" s="1055">
        <f ca="1" xml:space="preserve"> Rollout!BJ168</f>
        <v>0</v>
      </c>
      <c r="BK233" s="1055">
        <f ca="1" xml:space="preserve"> Rollout!BK168</f>
        <v>0</v>
      </c>
      <c r="BL233" s="1055">
        <f ca="1" xml:space="preserve"> Rollout!BL168</f>
        <v>0</v>
      </c>
      <c r="BM233" s="1055">
        <f ca="1" xml:space="preserve"> Rollout!BM168</f>
        <v>0</v>
      </c>
      <c r="BN233" s="1055">
        <f ca="1" xml:space="preserve"> Rollout!BN168</f>
        <v>0</v>
      </c>
      <c r="BO233" s="1055">
        <f ca="1" xml:space="preserve"> Rollout!BO168</f>
        <v>0</v>
      </c>
      <c r="BP233" s="1055">
        <f ca="1" xml:space="preserve"> Rollout!BP168</f>
        <v>0</v>
      </c>
      <c r="BQ233" s="1055">
        <f ca="1" xml:space="preserve"> Rollout!BQ168</f>
        <v>0</v>
      </c>
      <c r="BR233" s="1055">
        <f ca="1" xml:space="preserve"> Rollout!BR168</f>
        <v>0</v>
      </c>
      <c r="BS233" s="1055">
        <f ca="1" xml:space="preserve"> Rollout!BS168</f>
        <v>0</v>
      </c>
      <c r="BT233" s="1055">
        <f ca="1" xml:space="preserve"> Rollout!BT168</f>
        <v>0</v>
      </c>
      <c r="BU233" s="1055">
        <f ca="1" xml:space="preserve"> Rollout!BU168</f>
        <v>0</v>
      </c>
      <c r="BV233" s="1055">
        <f ca="1" xml:space="preserve"> Rollout!BV168</f>
        <v>0</v>
      </c>
      <c r="BW233" s="1055">
        <f ca="1" xml:space="preserve"> Rollout!BW168</f>
        <v>0</v>
      </c>
      <c r="BX233" s="1055">
        <f ca="1" xml:space="preserve"> Rollout!BX168</f>
        <v>0</v>
      </c>
      <c r="BY233" s="1055">
        <f ca="1" xml:space="preserve"> Rollout!BY168</f>
        <v>0</v>
      </c>
      <c r="BZ233" s="1055">
        <f ca="1" xml:space="preserve"> Rollout!BZ168</f>
        <v>0</v>
      </c>
      <c r="CA233" s="1055">
        <f ca="1" xml:space="preserve"> Rollout!CA168</f>
        <v>0</v>
      </c>
      <c r="CB233" s="1055">
        <f ca="1" xml:space="preserve"> Rollout!CB168</f>
        <v>0</v>
      </c>
      <c r="CC233" s="1055">
        <f ca="1" xml:space="preserve"> Rollout!CC168</f>
        <v>0</v>
      </c>
      <c r="CD233" s="1055">
        <f ca="1" xml:space="preserve"> Rollout!CD168</f>
        <v>0</v>
      </c>
      <c r="CE233" s="1055">
        <f ca="1" xml:space="preserve"> Rollout!CE168</f>
        <v>0</v>
      </c>
      <c r="CF233" s="1055">
        <f ca="1" xml:space="preserve"> Rollout!CF168</f>
        <v>0</v>
      </c>
      <c r="CG233" s="1055">
        <f ca="1" xml:space="preserve"> Rollout!CG168</f>
        <v>0</v>
      </c>
      <c r="CH233" s="1055">
        <f ca="1" xml:space="preserve"> Rollout!CH168</f>
        <v>0</v>
      </c>
      <c r="CI233" s="1055">
        <f ca="1" xml:space="preserve"> Rollout!CI168</f>
        <v>0</v>
      </c>
      <c r="CJ233" s="1055">
        <f ca="1" xml:space="preserve"> Rollout!CJ168</f>
        <v>0</v>
      </c>
      <c r="CK233" s="1055">
        <f ca="1" xml:space="preserve"> Rollout!CK168</f>
        <v>0</v>
      </c>
      <c r="CL233" s="1055">
        <f ca="1" xml:space="preserve"> Rollout!CL168</f>
        <v>0</v>
      </c>
      <c r="CM233" s="1055">
        <f ca="1" xml:space="preserve"> Rollout!CM168</f>
        <v>0</v>
      </c>
      <c r="CN233" s="1055">
        <f ca="1" xml:space="preserve"> Rollout!CN168</f>
        <v>0</v>
      </c>
      <c r="CO233" s="1055">
        <f ca="1" xml:space="preserve"> Rollout!CO168</f>
        <v>0</v>
      </c>
      <c r="CP233" s="1055">
        <f ca="1" xml:space="preserve"> Rollout!CP168</f>
        <v>0</v>
      </c>
      <c r="CQ233" s="1055">
        <f ca="1" xml:space="preserve"> Rollout!CQ168</f>
        <v>0</v>
      </c>
      <c r="CR233" s="1055">
        <f ca="1" xml:space="preserve"> Rollout!CR168</f>
        <v>0</v>
      </c>
      <c r="CS233" s="1055">
        <f ca="1" xml:space="preserve"> Rollout!CS168</f>
        <v>0</v>
      </c>
      <c r="CT233" s="1055">
        <f ca="1" xml:space="preserve"> Rollout!CT168</f>
        <v>0</v>
      </c>
      <c r="CU233" s="1055">
        <f ca="1" xml:space="preserve"> Rollout!CU168</f>
        <v>0</v>
      </c>
      <c r="CV233" s="1055">
        <f ca="1" xml:space="preserve"> Rollout!CV168</f>
        <v>0</v>
      </c>
      <c r="CW233" s="1055">
        <f ca="1" xml:space="preserve"> Rollout!CW168</f>
        <v>0</v>
      </c>
      <c r="CX233" s="1055">
        <f ca="1" xml:space="preserve"> Rollout!CX168</f>
        <v>0</v>
      </c>
      <c r="CY233" s="1055">
        <f ca="1" xml:space="preserve"> Rollout!CY168</f>
        <v>0</v>
      </c>
      <c r="CZ233" s="1055">
        <f ca="1" xml:space="preserve"> Rollout!CZ168</f>
        <v>0</v>
      </c>
      <c r="DA233" s="1055">
        <f ca="1" xml:space="preserve"> Rollout!DA168</f>
        <v>0</v>
      </c>
      <c r="DB233" s="1055">
        <f ca="1" xml:space="preserve"> Rollout!DB168</f>
        <v>0</v>
      </c>
      <c r="DC233" s="1055">
        <f ca="1" xml:space="preserve"> Rollout!DC168</f>
        <v>0</v>
      </c>
      <c r="DD233" s="1055">
        <f ca="1" xml:space="preserve"> Rollout!DD168</f>
        <v>0</v>
      </c>
      <c r="DE233" s="1055">
        <f ca="1" xml:space="preserve"> Rollout!DE168</f>
        <v>0</v>
      </c>
      <c r="DF233" s="1055">
        <f ca="1" xml:space="preserve"> Rollout!DF168</f>
        <v>0</v>
      </c>
      <c r="DG233" s="1055">
        <f ca="1" xml:space="preserve"> Rollout!DG168</f>
        <v>0</v>
      </c>
      <c r="DH233" s="1055">
        <f ca="1" xml:space="preserve"> Rollout!DH168</f>
        <v>0</v>
      </c>
      <c r="DI233" s="1055">
        <f ca="1" xml:space="preserve"> Rollout!DI168</f>
        <v>0</v>
      </c>
      <c r="DJ233" s="1055">
        <f ca="1" xml:space="preserve"> Rollout!DJ168</f>
        <v>0</v>
      </c>
      <c r="DK233" s="1055">
        <f ca="1" xml:space="preserve"> Rollout!DK168</f>
        <v>0</v>
      </c>
      <c r="DL233" s="1055">
        <f ca="1" xml:space="preserve"> Rollout!DL168</f>
        <v>0</v>
      </c>
      <c r="DM233" s="1055">
        <f ca="1" xml:space="preserve"> Rollout!DM168</f>
        <v>0</v>
      </c>
      <c r="DN233" s="1055">
        <f ca="1" xml:space="preserve"> Rollout!DN168</f>
        <v>0</v>
      </c>
      <c r="DO233" s="1055">
        <f ca="1" xml:space="preserve"> Rollout!DO168</f>
        <v>0</v>
      </c>
      <c r="DP233" s="1055">
        <f ca="1" xml:space="preserve"> Rollout!DP168</f>
        <v>0</v>
      </c>
      <c r="DQ233" s="1055">
        <f ca="1" xml:space="preserve"> Rollout!DQ168</f>
        <v>0</v>
      </c>
      <c r="DR233" s="1055">
        <f ca="1" xml:space="preserve"> Rollout!DR168</f>
        <v>0</v>
      </c>
      <c r="DS233" s="1055">
        <f ca="1" xml:space="preserve"> Rollout!DS168</f>
        <v>0</v>
      </c>
      <c r="DT233" s="1055">
        <f ca="1" xml:space="preserve"> Rollout!DT168</f>
        <v>0</v>
      </c>
      <c r="DU233" s="1055">
        <f ca="1" xml:space="preserve"> Rollout!DU168</f>
        <v>0</v>
      </c>
      <c r="DV233" s="1055">
        <f ca="1" xml:space="preserve"> Rollout!DV168</f>
        <v>0</v>
      </c>
      <c r="DW233" s="1055">
        <f ca="1" xml:space="preserve"> Rollout!DW168</f>
        <v>0</v>
      </c>
      <c r="DX233" s="1055">
        <f ca="1" xml:space="preserve"> Rollout!DX168</f>
        <v>0</v>
      </c>
      <c r="DY233" s="1055">
        <f ca="1" xml:space="preserve"> Rollout!DY168</f>
        <v>0</v>
      </c>
      <c r="DZ233" s="1055">
        <f ca="1" xml:space="preserve"> Rollout!DZ168</f>
        <v>0</v>
      </c>
      <c r="EA233" s="1055">
        <f ca="1" xml:space="preserve"> Rollout!EA168</f>
        <v>0</v>
      </c>
      <c r="EB233" s="1055">
        <f ca="1" xml:space="preserve"> Rollout!EB168</f>
        <v>0</v>
      </c>
      <c r="EC233" s="1055">
        <f ca="1" xml:space="preserve"> Rollout!EC168</f>
        <v>0</v>
      </c>
      <c r="ED233" s="1055">
        <f ca="1" xml:space="preserve"> Rollout!ED168</f>
        <v>0</v>
      </c>
      <c r="EE233" s="1055">
        <f ca="1" xml:space="preserve"> Rollout!EE168</f>
        <v>0</v>
      </c>
      <c r="EF233" s="1055">
        <f ca="1" xml:space="preserve"> Rollout!EF168</f>
        <v>0</v>
      </c>
      <c r="EG233" s="1055">
        <f ca="1" xml:space="preserve"> Rollout!EG168</f>
        <v>0</v>
      </c>
      <c r="EH233" s="1055">
        <f ca="1" xml:space="preserve"> Rollout!EH168</f>
        <v>0</v>
      </c>
    </row>
    <row r="234" spans="1:138" s="840" customFormat="1" ht="15" customHeight="1" outlineLevel="1" x14ac:dyDescent="0.25">
      <c r="C234" s="1010"/>
      <c r="E234" s="1012" t="str">
        <f xml:space="preserve"> Rollout!E170</f>
        <v>Balance Shareholder Loan - Tranche 1</v>
      </c>
      <c r="F234" s="1012">
        <f xml:space="preserve"> Rollout!F170</f>
        <v>0</v>
      </c>
      <c r="G234" s="1012" t="str">
        <f xml:space="preserve"> Rollout!G170</f>
        <v>INR Cr</v>
      </c>
      <c r="H234" s="1068">
        <f t="shared" ca="1" si="228"/>
        <v>180.38975713609474</v>
      </c>
      <c r="J234" s="1055">
        <f ca="1" xml:space="preserve"> Rollout!J170</f>
        <v>0</v>
      </c>
      <c r="K234" s="1055">
        <f ca="1" xml:space="preserve"> Rollout!K170</f>
        <v>0</v>
      </c>
      <c r="L234" s="1055">
        <f ca="1" xml:space="preserve"> Rollout!L170</f>
        <v>0</v>
      </c>
      <c r="M234" s="1055">
        <f ca="1" xml:space="preserve"> Rollout!M170</f>
        <v>0</v>
      </c>
      <c r="N234" s="1055">
        <f ca="1" xml:space="preserve"> Rollout!N170</f>
        <v>0</v>
      </c>
      <c r="O234" s="1055">
        <f ca="1" xml:space="preserve"> Rollout!O170</f>
        <v>0</v>
      </c>
      <c r="P234" s="1055">
        <f ca="1" xml:space="preserve"> Rollout!P170</f>
        <v>0</v>
      </c>
      <c r="Q234" s="1055">
        <f ca="1" xml:space="preserve"> Rollout!Q170</f>
        <v>0</v>
      </c>
      <c r="R234" s="1055">
        <f ca="1" xml:space="preserve"> Rollout!R170</f>
        <v>0</v>
      </c>
      <c r="S234" s="1055">
        <f ca="1" xml:space="preserve"> Rollout!S170</f>
        <v>0</v>
      </c>
      <c r="T234" s="1055">
        <f ca="1" xml:space="preserve"> Rollout!T170</f>
        <v>0</v>
      </c>
      <c r="U234" s="1055">
        <f ca="1" xml:space="preserve"> Rollout!U170</f>
        <v>0</v>
      </c>
      <c r="V234" s="1055">
        <f ca="1" xml:space="preserve"> Rollout!V170</f>
        <v>0</v>
      </c>
      <c r="W234" s="1055">
        <f ca="1" xml:space="preserve"> Rollout!W170</f>
        <v>11.340225596606032</v>
      </c>
      <c r="X234" s="1055">
        <f ca="1" xml:space="preserve"> Rollout!X170</f>
        <v>17.092658523146824</v>
      </c>
      <c r="Y234" s="1055">
        <f ca="1" xml:space="preserve"> Rollout!Y170</f>
        <v>19.628988497549258</v>
      </c>
      <c r="Z234" s="1055">
        <f ca="1" xml:space="preserve"> Rollout!Z170</f>
        <v>22.606419337065162</v>
      </c>
      <c r="AA234" s="1055">
        <f ca="1" xml:space="preserve"> Rollout!AA170</f>
        <v>24.05003219336524</v>
      </c>
      <c r="AB234" s="1055">
        <f ca="1" xml:space="preserve"> Rollout!AB170</f>
        <v>17.092658523146838</v>
      </c>
      <c r="AC234" s="1055">
        <f ca="1" xml:space="preserve"> Rollout!AC170</f>
        <v>17.092658523146838</v>
      </c>
      <c r="AD234" s="1055">
        <f ca="1" xml:space="preserve"> Rollout!AD170</f>
        <v>17.092658523146838</v>
      </c>
      <c r="AE234" s="1055">
        <f ca="1" xml:space="preserve"> Rollout!AE170</f>
        <v>17.092658523146838</v>
      </c>
      <c r="AF234" s="1055">
        <f ca="1" xml:space="preserve"> Rollout!AF170</f>
        <v>17.092658523146838</v>
      </c>
      <c r="AG234" s="1055">
        <f ca="1" xml:space="preserve"> Rollout!AG170</f>
        <v>0.20814037262803708</v>
      </c>
      <c r="AH234" s="1055">
        <f ca="1" xml:space="preserve"> Rollout!AH170</f>
        <v>0</v>
      </c>
      <c r="AI234" s="1055">
        <f ca="1" xml:space="preserve"> Rollout!AI170</f>
        <v>0</v>
      </c>
      <c r="AJ234" s="1055">
        <f ca="1" xml:space="preserve"> Rollout!AJ170</f>
        <v>0</v>
      </c>
      <c r="AK234" s="1055">
        <f ca="1" xml:space="preserve"> Rollout!AK170</f>
        <v>0</v>
      </c>
      <c r="AL234" s="1055">
        <f ca="1" xml:space="preserve"> Rollout!AL170</f>
        <v>0</v>
      </c>
      <c r="AM234" s="1055">
        <f ca="1" xml:space="preserve"> Rollout!AM170</f>
        <v>0</v>
      </c>
      <c r="AN234" s="1055">
        <f ca="1" xml:space="preserve"> Rollout!AN170</f>
        <v>0</v>
      </c>
      <c r="AO234" s="1055">
        <f ca="1" xml:space="preserve"> Rollout!AO170</f>
        <v>0</v>
      </c>
      <c r="AP234" s="1055">
        <f ca="1" xml:space="preserve"> Rollout!AP170</f>
        <v>0</v>
      </c>
      <c r="AQ234" s="1055">
        <f ca="1" xml:space="preserve"> Rollout!AQ170</f>
        <v>0</v>
      </c>
      <c r="AR234" s="1055">
        <f ca="1" xml:space="preserve"> Rollout!AR170</f>
        <v>0</v>
      </c>
      <c r="AS234" s="1055">
        <f ca="1" xml:space="preserve"> Rollout!AS170</f>
        <v>0</v>
      </c>
      <c r="AT234" s="1055">
        <f ca="1" xml:space="preserve"> Rollout!AT170</f>
        <v>0</v>
      </c>
      <c r="AU234" s="1055">
        <f ca="1" xml:space="preserve"> Rollout!AU170</f>
        <v>0</v>
      </c>
      <c r="AV234" s="1055">
        <f ca="1" xml:space="preserve"> Rollout!AV170</f>
        <v>0</v>
      </c>
      <c r="AW234" s="1055">
        <f ca="1" xml:space="preserve"> Rollout!AW170</f>
        <v>0</v>
      </c>
      <c r="AX234" s="1055">
        <f ca="1" xml:space="preserve"> Rollout!AX170</f>
        <v>0</v>
      </c>
      <c r="AY234" s="1055">
        <f ca="1" xml:space="preserve"> Rollout!AY170</f>
        <v>0</v>
      </c>
      <c r="AZ234" s="1055">
        <f ca="1" xml:space="preserve"> Rollout!AZ170</f>
        <v>0</v>
      </c>
      <c r="BA234" s="1055">
        <f ca="1" xml:space="preserve"> Rollout!BA170</f>
        <v>0</v>
      </c>
      <c r="BB234" s="1055">
        <f ca="1" xml:space="preserve"> Rollout!BB170</f>
        <v>0</v>
      </c>
      <c r="BC234" s="1055">
        <f ca="1" xml:space="preserve"> Rollout!BC170</f>
        <v>0</v>
      </c>
      <c r="BD234" s="1055">
        <f ca="1" xml:space="preserve"> Rollout!BD170</f>
        <v>0</v>
      </c>
      <c r="BE234" s="1055">
        <f ca="1" xml:space="preserve"> Rollout!BE170</f>
        <v>0</v>
      </c>
      <c r="BF234" s="1055">
        <f ca="1" xml:space="preserve"> Rollout!BF170</f>
        <v>0</v>
      </c>
      <c r="BG234" s="1055">
        <f ca="1" xml:space="preserve"> Rollout!BG170</f>
        <v>0</v>
      </c>
      <c r="BH234" s="1055">
        <f ca="1" xml:space="preserve"> Rollout!BH170</f>
        <v>0</v>
      </c>
      <c r="BI234" s="1055">
        <f ca="1" xml:space="preserve"> Rollout!BI170</f>
        <v>0</v>
      </c>
      <c r="BJ234" s="1055">
        <f ca="1" xml:space="preserve"> Rollout!BJ170</f>
        <v>0</v>
      </c>
      <c r="BK234" s="1055">
        <f ca="1" xml:space="preserve"> Rollout!BK170</f>
        <v>0</v>
      </c>
      <c r="BL234" s="1055">
        <f ca="1" xml:space="preserve"> Rollout!BL170</f>
        <v>0</v>
      </c>
      <c r="BM234" s="1055">
        <f ca="1" xml:space="preserve"> Rollout!BM170</f>
        <v>0</v>
      </c>
      <c r="BN234" s="1055">
        <f ca="1" xml:space="preserve"> Rollout!BN170</f>
        <v>0</v>
      </c>
      <c r="BO234" s="1055">
        <f ca="1" xml:space="preserve"> Rollout!BO170</f>
        <v>0</v>
      </c>
      <c r="BP234" s="1055">
        <f ca="1" xml:space="preserve"> Rollout!BP170</f>
        <v>0</v>
      </c>
      <c r="BQ234" s="1055">
        <f ca="1" xml:space="preserve"> Rollout!BQ170</f>
        <v>0</v>
      </c>
      <c r="BR234" s="1055">
        <f ca="1" xml:space="preserve"> Rollout!BR170</f>
        <v>0</v>
      </c>
      <c r="BS234" s="1055">
        <f ca="1" xml:space="preserve"> Rollout!BS170</f>
        <v>0</v>
      </c>
      <c r="BT234" s="1055">
        <f ca="1" xml:space="preserve"> Rollout!BT170</f>
        <v>0</v>
      </c>
      <c r="BU234" s="1055">
        <f ca="1" xml:space="preserve"> Rollout!BU170</f>
        <v>0</v>
      </c>
      <c r="BV234" s="1055">
        <f ca="1" xml:space="preserve"> Rollout!BV170</f>
        <v>0</v>
      </c>
      <c r="BW234" s="1055">
        <f ca="1" xml:space="preserve"> Rollout!BW170</f>
        <v>0</v>
      </c>
      <c r="BX234" s="1055">
        <f ca="1" xml:space="preserve"> Rollout!BX170</f>
        <v>0</v>
      </c>
      <c r="BY234" s="1055">
        <f ca="1" xml:space="preserve"> Rollout!BY170</f>
        <v>0</v>
      </c>
      <c r="BZ234" s="1055">
        <f ca="1" xml:space="preserve"> Rollout!BZ170</f>
        <v>0</v>
      </c>
      <c r="CA234" s="1055">
        <f ca="1" xml:space="preserve"> Rollout!CA170</f>
        <v>0</v>
      </c>
      <c r="CB234" s="1055">
        <f ca="1" xml:space="preserve"> Rollout!CB170</f>
        <v>0</v>
      </c>
      <c r="CC234" s="1055">
        <f ca="1" xml:space="preserve"> Rollout!CC170</f>
        <v>0</v>
      </c>
      <c r="CD234" s="1055">
        <f ca="1" xml:space="preserve"> Rollout!CD170</f>
        <v>0</v>
      </c>
      <c r="CE234" s="1055">
        <f ca="1" xml:space="preserve"> Rollout!CE170</f>
        <v>0</v>
      </c>
      <c r="CF234" s="1055">
        <f ca="1" xml:space="preserve"> Rollout!CF170</f>
        <v>0</v>
      </c>
      <c r="CG234" s="1055">
        <f ca="1" xml:space="preserve"> Rollout!CG170</f>
        <v>0</v>
      </c>
      <c r="CH234" s="1055">
        <f ca="1" xml:space="preserve"> Rollout!CH170</f>
        <v>0</v>
      </c>
      <c r="CI234" s="1055">
        <f ca="1" xml:space="preserve"> Rollout!CI170</f>
        <v>0</v>
      </c>
      <c r="CJ234" s="1055">
        <f ca="1" xml:space="preserve"> Rollout!CJ170</f>
        <v>0</v>
      </c>
      <c r="CK234" s="1055">
        <f ca="1" xml:space="preserve"> Rollout!CK170</f>
        <v>0</v>
      </c>
      <c r="CL234" s="1055">
        <f ca="1" xml:space="preserve"> Rollout!CL170</f>
        <v>0</v>
      </c>
      <c r="CM234" s="1055">
        <f ca="1" xml:space="preserve"> Rollout!CM170</f>
        <v>0</v>
      </c>
      <c r="CN234" s="1055">
        <f ca="1" xml:space="preserve"> Rollout!CN170</f>
        <v>0</v>
      </c>
      <c r="CO234" s="1055">
        <f ca="1" xml:space="preserve"> Rollout!CO170</f>
        <v>0</v>
      </c>
      <c r="CP234" s="1055">
        <f ca="1" xml:space="preserve"> Rollout!CP170</f>
        <v>0</v>
      </c>
      <c r="CQ234" s="1055">
        <f ca="1" xml:space="preserve"> Rollout!CQ170</f>
        <v>0</v>
      </c>
      <c r="CR234" s="1055">
        <f ca="1" xml:space="preserve"> Rollout!CR170</f>
        <v>0</v>
      </c>
      <c r="CS234" s="1055">
        <f ca="1" xml:space="preserve"> Rollout!CS170</f>
        <v>0</v>
      </c>
      <c r="CT234" s="1055">
        <f ca="1" xml:space="preserve"> Rollout!CT170</f>
        <v>0</v>
      </c>
      <c r="CU234" s="1055">
        <f ca="1" xml:space="preserve"> Rollout!CU170</f>
        <v>0</v>
      </c>
      <c r="CV234" s="1055">
        <f ca="1" xml:space="preserve"> Rollout!CV170</f>
        <v>0</v>
      </c>
      <c r="CW234" s="1055">
        <f ca="1" xml:space="preserve"> Rollout!CW170</f>
        <v>0</v>
      </c>
      <c r="CX234" s="1055">
        <f ca="1" xml:space="preserve"> Rollout!CX170</f>
        <v>0</v>
      </c>
      <c r="CY234" s="1055">
        <f ca="1" xml:space="preserve"> Rollout!CY170</f>
        <v>0</v>
      </c>
      <c r="CZ234" s="1055">
        <f ca="1" xml:space="preserve"> Rollout!CZ170</f>
        <v>0</v>
      </c>
      <c r="DA234" s="1055">
        <f ca="1" xml:space="preserve"> Rollout!DA170</f>
        <v>0</v>
      </c>
      <c r="DB234" s="1055">
        <f ca="1" xml:space="preserve"> Rollout!DB170</f>
        <v>0</v>
      </c>
      <c r="DC234" s="1055">
        <f ca="1" xml:space="preserve"> Rollout!DC170</f>
        <v>0</v>
      </c>
      <c r="DD234" s="1055">
        <f ca="1" xml:space="preserve"> Rollout!DD170</f>
        <v>0</v>
      </c>
      <c r="DE234" s="1055">
        <f ca="1" xml:space="preserve"> Rollout!DE170</f>
        <v>0</v>
      </c>
      <c r="DF234" s="1055">
        <f ca="1" xml:space="preserve"> Rollout!DF170</f>
        <v>0</v>
      </c>
      <c r="DG234" s="1055">
        <f ca="1" xml:space="preserve"> Rollout!DG170</f>
        <v>0</v>
      </c>
      <c r="DH234" s="1055">
        <f ca="1" xml:space="preserve"> Rollout!DH170</f>
        <v>0</v>
      </c>
      <c r="DI234" s="1055">
        <f ca="1" xml:space="preserve"> Rollout!DI170</f>
        <v>0</v>
      </c>
      <c r="DJ234" s="1055">
        <f ca="1" xml:space="preserve"> Rollout!DJ170</f>
        <v>0</v>
      </c>
      <c r="DK234" s="1055">
        <f ca="1" xml:space="preserve"> Rollout!DK170</f>
        <v>0</v>
      </c>
      <c r="DL234" s="1055">
        <f ca="1" xml:space="preserve"> Rollout!DL170</f>
        <v>0</v>
      </c>
      <c r="DM234" s="1055">
        <f ca="1" xml:space="preserve"> Rollout!DM170</f>
        <v>0</v>
      </c>
      <c r="DN234" s="1055">
        <f ca="1" xml:space="preserve"> Rollout!DN170</f>
        <v>0</v>
      </c>
      <c r="DO234" s="1055">
        <f ca="1" xml:space="preserve"> Rollout!DO170</f>
        <v>0</v>
      </c>
      <c r="DP234" s="1055">
        <f ca="1" xml:space="preserve"> Rollout!DP170</f>
        <v>0</v>
      </c>
      <c r="DQ234" s="1055">
        <f ca="1" xml:space="preserve"> Rollout!DQ170</f>
        <v>0</v>
      </c>
      <c r="DR234" s="1055">
        <f ca="1" xml:space="preserve"> Rollout!DR170</f>
        <v>0</v>
      </c>
      <c r="DS234" s="1055">
        <f ca="1" xml:space="preserve"> Rollout!DS170</f>
        <v>0</v>
      </c>
      <c r="DT234" s="1055">
        <f ca="1" xml:space="preserve"> Rollout!DT170</f>
        <v>0</v>
      </c>
      <c r="DU234" s="1055">
        <f ca="1" xml:space="preserve"> Rollout!DU170</f>
        <v>0</v>
      </c>
      <c r="DV234" s="1055">
        <f ca="1" xml:space="preserve"> Rollout!DV170</f>
        <v>0</v>
      </c>
      <c r="DW234" s="1055">
        <f ca="1" xml:space="preserve"> Rollout!DW170</f>
        <v>0</v>
      </c>
      <c r="DX234" s="1055">
        <f ca="1" xml:space="preserve"> Rollout!DX170</f>
        <v>0</v>
      </c>
      <c r="DY234" s="1055">
        <f ca="1" xml:space="preserve"> Rollout!DY170</f>
        <v>0</v>
      </c>
      <c r="DZ234" s="1055">
        <f ca="1" xml:space="preserve"> Rollout!DZ170</f>
        <v>0</v>
      </c>
      <c r="EA234" s="1055">
        <f ca="1" xml:space="preserve"> Rollout!EA170</f>
        <v>0</v>
      </c>
      <c r="EB234" s="1055">
        <f ca="1" xml:space="preserve"> Rollout!EB170</f>
        <v>0</v>
      </c>
      <c r="EC234" s="1055">
        <f ca="1" xml:space="preserve"> Rollout!EC170</f>
        <v>0</v>
      </c>
      <c r="ED234" s="1055">
        <f ca="1" xml:space="preserve"> Rollout!ED170</f>
        <v>0</v>
      </c>
      <c r="EE234" s="1055">
        <f ca="1" xml:space="preserve"> Rollout!EE170</f>
        <v>0</v>
      </c>
      <c r="EF234" s="1055">
        <f ca="1" xml:space="preserve"> Rollout!EF170</f>
        <v>0</v>
      </c>
      <c r="EG234" s="1055">
        <f ca="1" xml:space="preserve"> Rollout!EG170</f>
        <v>0</v>
      </c>
      <c r="EH234" s="1055">
        <f ca="1" xml:space="preserve"> Rollout!EH170</f>
        <v>0</v>
      </c>
    </row>
    <row r="235" spans="1:138" s="840" customFormat="1" ht="15" customHeight="1" outlineLevel="1" x14ac:dyDescent="0.25">
      <c r="C235" s="1010"/>
      <c r="E235" s="1012" t="str">
        <f xml:space="preserve"> Rollout!E169</f>
        <v>Internal Accruals from Upfront Payment</v>
      </c>
      <c r="F235" s="840">
        <f xml:space="preserve"> Rollout!F169</f>
        <v>0</v>
      </c>
      <c r="G235" s="840" t="str">
        <f xml:space="preserve"> Rollout!G169</f>
        <v>INR Cr</v>
      </c>
      <c r="H235" s="1068">
        <f ca="1">SUM(J235:EH235)</f>
        <v>0</v>
      </c>
      <c r="J235" s="1055">
        <f ca="1" xml:space="preserve"> Rollout!J169*0</f>
        <v>0</v>
      </c>
      <c r="K235" s="1055">
        <f ca="1" xml:space="preserve"> Rollout!K169*0</f>
        <v>0</v>
      </c>
      <c r="L235" s="1055">
        <f ca="1" xml:space="preserve"> Rollout!L169*0</f>
        <v>0</v>
      </c>
      <c r="M235" s="1055">
        <f ca="1" xml:space="preserve"> Rollout!M169*0</f>
        <v>0</v>
      </c>
      <c r="N235" s="1055">
        <f ca="1" xml:space="preserve"> Rollout!N169*0</f>
        <v>0</v>
      </c>
      <c r="O235" s="1055">
        <f ca="1" xml:space="preserve"> Rollout!O169*0</f>
        <v>0</v>
      </c>
      <c r="P235" s="1055">
        <f ca="1" xml:space="preserve"> Rollout!P169*0</f>
        <v>0</v>
      </c>
      <c r="Q235" s="1055">
        <f ca="1" xml:space="preserve"> Rollout!Q169*0</f>
        <v>0</v>
      </c>
      <c r="R235" s="1055">
        <f ca="1" xml:space="preserve"> Rollout!R169*0</f>
        <v>0</v>
      </c>
      <c r="S235" s="1055">
        <f ca="1" xml:space="preserve"> Rollout!S169*0</f>
        <v>0</v>
      </c>
      <c r="T235" s="1055">
        <f ca="1" xml:space="preserve"> Rollout!T169*0</f>
        <v>0</v>
      </c>
      <c r="U235" s="1055">
        <f ca="1" xml:space="preserve"> Rollout!U169*0</f>
        <v>0</v>
      </c>
      <c r="V235" s="1055">
        <f ca="1" xml:space="preserve"> Rollout!V169*0</f>
        <v>0</v>
      </c>
      <c r="W235" s="1055">
        <f ca="1" xml:space="preserve"> Rollout!W169*0</f>
        <v>0</v>
      </c>
      <c r="X235" s="1055">
        <f ca="1" xml:space="preserve"> Rollout!X169*0</f>
        <v>0</v>
      </c>
      <c r="Y235" s="1055">
        <f ca="1" xml:space="preserve"> Rollout!Y169*0</f>
        <v>0</v>
      </c>
      <c r="Z235" s="1055">
        <f ca="1" xml:space="preserve"> Rollout!Z169*0</f>
        <v>0</v>
      </c>
      <c r="AA235" s="1055">
        <f ca="1" xml:space="preserve"> Rollout!AA169*0</f>
        <v>0</v>
      </c>
      <c r="AB235" s="1055">
        <f ca="1" xml:space="preserve"> Rollout!AB169*0</f>
        <v>0</v>
      </c>
      <c r="AC235" s="1055">
        <f ca="1" xml:space="preserve"> Rollout!AC169*0</f>
        <v>0</v>
      </c>
      <c r="AD235" s="1055">
        <f ca="1" xml:space="preserve"> Rollout!AD169*0</f>
        <v>0</v>
      </c>
      <c r="AE235" s="1055">
        <f ca="1" xml:space="preserve"> Rollout!AE169*0</f>
        <v>0</v>
      </c>
      <c r="AF235" s="1055">
        <f ca="1" xml:space="preserve"> Rollout!AF169*0</f>
        <v>0</v>
      </c>
      <c r="AG235" s="1055">
        <f ca="1" xml:space="preserve"> Rollout!AG169*0</f>
        <v>0</v>
      </c>
      <c r="AH235" s="1055">
        <f ca="1" xml:space="preserve"> Rollout!AH169*0</f>
        <v>0</v>
      </c>
      <c r="AI235" s="1055">
        <f ca="1" xml:space="preserve"> Rollout!AI169*0</f>
        <v>0</v>
      </c>
      <c r="AJ235" s="1055">
        <f ca="1" xml:space="preserve"> Rollout!AJ169*0</f>
        <v>0</v>
      </c>
      <c r="AK235" s="1055">
        <f ca="1" xml:space="preserve"> Rollout!AK169*0</f>
        <v>0</v>
      </c>
      <c r="AL235" s="1055">
        <f ca="1" xml:space="preserve"> Rollout!AL169*0</f>
        <v>0</v>
      </c>
      <c r="AM235" s="1055">
        <f ca="1" xml:space="preserve"> Rollout!AM169*0</f>
        <v>0</v>
      </c>
      <c r="AN235" s="1055">
        <f ca="1" xml:space="preserve"> Rollout!AN169*0</f>
        <v>0</v>
      </c>
      <c r="AO235" s="1055">
        <f ca="1" xml:space="preserve"> Rollout!AO169*0</f>
        <v>0</v>
      </c>
      <c r="AP235" s="1055">
        <f ca="1" xml:space="preserve"> Rollout!AP169*0</f>
        <v>0</v>
      </c>
      <c r="AQ235" s="1055">
        <f ca="1" xml:space="preserve"> Rollout!AQ169*0</f>
        <v>0</v>
      </c>
      <c r="AR235" s="1055">
        <f ca="1" xml:space="preserve"> Rollout!AR169*0</f>
        <v>0</v>
      </c>
      <c r="AS235" s="1055">
        <f ca="1" xml:space="preserve"> Rollout!AS169*0</f>
        <v>0</v>
      </c>
      <c r="AT235" s="1055">
        <f ca="1" xml:space="preserve"> Rollout!AT169*0</f>
        <v>0</v>
      </c>
      <c r="AU235" s="1055">
        <f ca="1" xml:space="preserve"> Rollout!AU169*0</f>
        <v>0</v>
      </c>
      <c r="AV235" s="1055">
        <f ca="1" xml:space="preserve"> Rollout!AV169*0</f>
        <v>0</v>
      </c>
      <c r="AW235" s="1055">
        <f ca="1" xml:space="preserve"> Rollout!AW169*0</f>
        <v>0</v>
      </c>
      <c r="AX235" s="1055">
        <f ca="1" xml:space="preserve"> Rollout!AX169*0</f>
        <v>0</v>
      </c>
      <c r="AY235" s="1055">
        <f ca="1" xml:space="preserve"> Rollout!AY169*0</f>
        <v>0</v>
      </c>
      <c r="AZ235" s="1055">
        <f ca="1" xml:space="preserve"> Rollout!AZ169*0</f>
        <v>0</v>
      </c>
      <c r="BA235" s="1055">
        <f ca="1" xml:space="preserve"> Rollout!BA169*0</f>
        <v>0</v>
      </c>
      <c r="BB235" s="1055">
        <f ca="1" xml:space="preserve"> Rollout!BB169*0</f>
        <v>0</v>
      </c>
      <c r="BC235" s="1055">
        <f ca="1" xml:space="preserve"> Rollout!BC169*0</f>
        <v>0</v>
      </c>
      <c r="BD235" s="1055">
        <f ca="1" xml:space="preserve"> Rollout!BD169*0</f>
        <v>0</v>
      </c>
      <c r="BE235" s="1055">
        <f ca="1" xml:space="preserve"> Rollout!BE169*0</f>
        <v>0</v>
      </c>
      <c r="BF235" s="1055">
        <f ca="1" xml:space="preserve"> Rollout!BF169*0</f>
        <v>0</v>
      </c>
      <c r="BG235" s="1055">
        <f ca="1" xml:space="preserve"> Rollout!BG169*0</f>
        <v>0</v>
      </c>
      <c r="BH235" s="1055">
        <f ca="1" xml:space="preserve"> Rollout!BH169*0</f>
        <v>0</v>
      </c>
      <c r="BI235" s="1055">
        <f ca="1" xml:space="preserve"> Rollout!BI169*0</f>
        <v>0</v>
      </c>
      <c r="BJ235" s="1055">
        <f ca="1" xml:space="preserve"> Rollout!BJ169*0</f>
        <v>0</v>
      </c>
      <c r="BK235" s="1055">
        <f ca="1" xml:space="preserve"> Rollout!BK169*0</f>
        <v>0</v>
      </c>
      <c r="BL235" s="1055">
        <f ca="1" xml:space="preserve"> Rollout!BL169*0</f>
        <v>0</v>
      </c>
      <c r="BM235" s="1055">
        <f ca="1" xml:space="preserve"> Rollout!BM169*0</f>
        <v>0</v>
      </c>
      <c r="BN235" s="1055">
        <f ca="1" xml:space="preserve"> Rollout!BN169*0</f>
        <v>0</v>
      </c>
      <c r="BO235" s="1055">
        <f ca="1" xml:space="preserve"> Rollout!BO169*0</f>
        <v>0</v>
      </c>
      <c r="BP235" s="1055">
        <f ca="1" xml:space="preserve"> Rollout!BP169*0</f>
        <v>0</v>
      </c>
      <c r="BQ235" s="1055">
        <f ca="1" xml:space="preserve"> Rollout!BQ169*0</f>
        <v>0</v>
      </c>
      <c r="BR235" s="1055">
        <f ca="1" xml:space="preserve"> Rollout!BR169*0</f>
        <v>0</v>
      </c>
      <c r="BS235" s="1055">
        <f ca="1" xml:space="preserve"> Rollout!BS169*0</f>
        <v>0</v>
      </c>
      <c r="BT235" s="1055">
        <f ca="1" xml:space="preserve"> Rollout!BT169*0</f>
        <v>0</v>
      </c>
      <c r="BU235" s="1055">
        <f ca="1" xml:space="preserve"> Rollout!BU169*0</f>
        <v>0</v>
      </c>
      <c r="BV235" s="1055">
        <f ca="1" xml:space="preserve"> Rollout!BV169*0</f>
        <v>0</v>
      </c>
      <c r="BW235" s="1055">
        <f ca="1" xml:space="preserve"> Rollout!BW169*0</f>
        <v>0</v>
      </c>
      <c r="BX235" s="1055">
        <f ca="1" xml:space="preserve"> Rollout!BX169*0</f>
        <v>0</v>
      </c>
      <c r="BY235" s="1055">
        <f ca="1" xml:space="preserve"> Rollout!BY169*0</f>
        <v>0</v>
      </c>
      <c r="BZ235" s="1055">
        <f ca="1" xml:space="preserve"> Rollout!BZ169*0</f>
        <v>0</v>
      </c>
      <c r="CA235" s="1055">
        <f ca="1" xml:space="preserve"> Rollout!CA169*0</f>
        <v>0</v>
      </c>
      <c r="CB235" s="1055">
        <f ca="1" xml:space="preserve"> Rollout!CB169*0</f>
        <v>0</v>
      </c>
      <c r="CC235" s="1055">
        <f ca="1" xml:space="preserve"> Rollout!CC169*0</f>
        <v>0</v>
      </c>
      <c r="CD235" s="1055">
        <f ca="1" xml:space="preserve"> Rollout!CD169*0</f>
        <v>0</v>
      </c>
      <c r="CE235" s="1055">
        <f ca="1" xml:space="preserve"> Rollout!CE169*0</f>
        <v>0</v>
      </c>
      <c r="CF235" s="1055">
        <f ca="1" xml:space="preserve"> Rollout!CF169*0</f>
        <v>0</v>
      </c>
      <c r="CG235" s="1055">
        <f ca="1" xml:space="preserve"> Rollout!CG169*0</f>
        <v>0</v>
      </c>
      <c r="CH235" s="1055">
        <f ca="1" xml:space="preserve"> Rollout!CH169*0</f>
        <v>0</v>
      </c>
      <c r="CI235" s="1055">
        <f ca="1" xml:space="preserve"> Rollout!CI169*0</f>
        <v>0</v>
      </c>
      <c r="CJ235" s="1055">
        <f ca="1" xml:space="preserve"> Rollout!CJ169*0</f>
        <v>0</v>
      </c>
      <c r="CK235" s="1055">
        <f ca="1" xml:space="preserve"> Rollout!CK169*0</f>
        <v>0</v>
      </c>
      <c r="CL235" s="1055">
        <f ca="1" xml:space="preserve"> Rollout!CL169*0</f>
        <v>0</v>
      </c>
      <c r="CM235" s="1055">
        <f ca="1" xml:space="preserve"> Rollout!CM169*0</f>
        <v>0</v>
      </c>
      <c r="CN235" s="1055">
        <f ca="1" xml:space="preserve"> Rollout!CN169*0</f>
        <v>0</v>
      </c>
      <c r="CO235" s="1055">
        <f ca="1" xml:space="preserve"> Rollout!CO169*0</f>
        <v>0</v>
      </c>
      <c r="CP235" s="1055">
        <f ca="1" xml:space="preserve"> Rollout!CP169*0</f>
        <v>0</v>
      </c>
      <c r="CQ235" s="1055">
        <f ca="1" xml:space="preserve"> Rollout!CQ169*0</f>
        <v>0</v>
      </c>
      <c r="CR235" s="1055">
        <f ca="1" xml:space="preserve"> Rollout!CR169*0</f>
        <v>0</v>
      </c>
      <c r="CS235" s="1055">
        <f ca="1" xml:space="preserve"> Rollout!CS169*0</f>
        <v>0</v>
      </c>
      <c r="CT235" s="1055">
        <f ca="1" xml:space="preserve"> Rollout!CT169*0</f>
        <v>0</v>
      </c>
      <c r="CU235" s="1055">
        <f ca="1" xml:space="preserve"> Rollout!CU169*0</f>
        <v>0</v>
      </c>
      <c r="CV235" s="1055">
        <f ca="1" xml:space="preserve"> Rollout!CV169*0</f>
        <v>0</v>
      </c>
      <c r="CW235" s="1055">
        <f ca="1" xml:space="preserve"> Rollout!CW169*0</f>
        <v>0</v>
      </c>
      <c r="CX235" s="1055">
        <f ca="1" xml:space="preserve"> Rollout!CX169*0</f>
        <v>0</v>
      </c>
      <c r="CY235" s="1055">
        <f ca="1" xml:space="preserve"> Rollout!CY169*0</f>
        <v>0</v>
      </c>
      <c r="CZ235" s="1055">
        <f ca="1" xml:space="preserve"> Rollout!CZ169*0</f>
        <v>0</v>
      </c>
      <c r="DA235" s="1055">
        <f ca="1" xml:space="preserve"> Rollout!DA169*0</f>
        <v>0</v>
      </c>
      <c r="DB235" s="1055">
        <f ca="1" xml:space="preserve"> Rollout!DB169*0</f>
        <v>0</v>
      </c>
      <c r="DC235" s="1055">
        <f ca="1" xml:space="preserve"> Rollout!DC169*0</f>
        <v>0</v>
      </c>
      <c r="DD235" s="1055">
        <f ca="1" xml:space="preserve"> Rollout!DD169*0</f>
        <v>0</v>
      </c>
      <c r="DE235" s="1055">
        <f ca="1" xml:space="preserve"> Rollout!DE169*0</f>
        <v>0</v>
      </c>
      <c r="DF235" s="1055">
        <f ca="1" xml:space="preserve"> Rollout!DF169*0</f>
        <v>0</v>
      </c>
      <c r="DG235" s="1055">
        <f ca="1" xml:space="preserve"> Rollout!DG169*0</f>
        <v>0</v>
      </c>
      <c r="DH235" s="1055">
        <f ca="1" xml:space="preserve"> Rollout!DH169*0</f>
        <v>0</v>
      </c>
      <c r="DI235" s="1055">
        <f ca="1" xml:space="preserve"> Rollout!DI169*0</f>
        <v>0</v>
      </c>
      <c r="DJ235" s="1055">
        <f ca="1" xml:space="preserve"> Rollout!DJ169*0</f>
        <v>0</v>
      </c>
      <c r="DK235" s="1055">
        <f ca="1" xml:space="preserve"> Rollout!DK169*0</f>
        <v>0</v>
      </c>
      <c r="DL235" s="1055">
        <f ca="1" xml:space="preserve"> Rollout!DL169*0</f>
        <v>0</v>
      </c>
      <c r="DM235" s="1055">
        <f ca="1" xml:space="preserve"> Rollout!DM169*0</f>
        <v>0</v>
      </c>
      <c r="DN235" s="1055">
        <f ca="1" xml:space="preserve"> Rollout!DN169*0</f>
        <v>0</v>
      </c>
      <c r="DO235" s="1055">
        <f ca="1" xml:space="preserve"> Rollout!DO169*0</f>
        <v>0</v>
      </c>
      <c r="DP235" s="1055">
        <f ca="1" xml:space="preserve"> Rollout!DP169*0</f>
        <v>0</v>
      </c>
      <c r="DQ235" s="1055">
        <f ca="1" xml:space="preserve"> Rollout!DQ169*0</f>
        <v>0</v>
      </c>
      <c r="DR235" s="1055">
        <f ca="1" xml:space="preserve"> Rollout!DR169*0</f>
        <v>0</v>
      </c>
      <c r="DS235" s="1055">
        <f ca="1" xml:space="preserve"> Rollout!DS169*0</f>
        <v>0</v>
      </c>
      <c r="DT235" s="1055">
        <f ca="1" xml:space="preserve"> Rollout!DT169*0</f>
        <v>0</v>
      </c>
      <c r="DU235" s="1055">
        <f ca="1" xml:space="preserve"> Rollout!DU169*0</f>
        <v>0</v>
      </c>
      <c r="DV235" s="1055">
        <f ca="1" xml:space="preserve"> Rollout!DV169*0</f>
        <v>0</v>
      </c>
      <c r="DW235" s="1055">
        <f ca="1" xml:space="preserve"> Rollout!DW169*0</f>
        <v>0</v>
      </c>
      <c r="DX235" s="1055">
        <f ca="1" xml:space="preserve"> Rollout!DX169*0</f>
        <v>0</v>
      </c>
      <c r="DY235" s="1055">
        <f ca="1" xml:space="preserve"> Rollout!DY169*0</f>
        <v>0</v>
      </c>
      <c r="DZ235" s="1055">
        <f ca="1" xml:space="preserve"> Rollout!DZ169*0</f>
        <v>0</v>
      </c>
      <c r="EA235" s="1055">
        <f ca="1" xml:space="preserve"> Rollout!EA169*0</f>
        <v>0</v>
      </c>
      <c r="EB235" s="1055">
        <f ca="1" xml:space="preserve"> Rollout!EB169*0</f>
        <v>0</v>
      </c>
      <c r="EC235" s="1055">
        <f ca="1" xml:space="preserve"> Rollout!EC169*0</f>
        <v>0</v>
      </c>
      <c r="ED235" s="1055">
        <f ca="1" xml:space="preserve"> Rollout!ED169*0</f>
        <v>0</v>
      </c>
      <c r="EE235" s="1055">
        <f ca="1" xml:space="preserve"> Rollout!EE169*0</f>
        <v>0</v>
      </c>
      <c r="EF235" s="1055">
        <f ca="1" xml:space="preserve"> Rollout!EF169*0</f>
        <v>0</v>
      </c>
      <c r="EG235" s="1055">
        <f ca="1" xml:space="preserve"> Rollout!EG169*0</f>
        <v>0</v>
      </c>
      <c r="EH235" s="1055">
        <f ca="1" xml:space="preserve"> Rollout!EH169*0</f>
        <v>0</v>
      </c>
    </row>
    <row r="236" spans="1:138" s="840" customFormat="1" ht="15" customHeight="1" outlineLevel="1" x14ac:dyDescent="0.25">
      <c r="C236" s="1010"/>
      <c r="E236" s="1012" t="str">
        <f xml:space="preserve"> Rollout!E171</f>
        <v>Debt - Tranche 1</v>
      </c>
      <c r="F236" s="1012">
        <f xml:space="preserve"> Rollout!F171</f>
        <v>0</v>
      </c>
      <c r="G236" s="1012" t="str">
        <f xml:space="preserve"> Rollout!G171</f>
        <v>INR Cr</v>
      </c>
      <c r="H236" s="1068">
        <f ca="1">SUM(J236:EH236)</f>
        <v>721.55902854437898</v>
      </c>
      <c r="J236" s="1055">
        <f ca="1" xml:space="preserve"> Rollout!J171</f>
        <v>0</v>
      </c>
      <c r="K236" s="1055">
        <f ca="1" xml:space="preserve"> Rollout!K171</f>
        <v>0</v>
      </c>
      <c r="L236" s="1055">
        <f ca="1" xml:space="preserve"> Rollout!L171</f>
        <v>0</v>
      </c>
      <c r="M236" s="1055">
        <f ca="1" xml:space="preserve"> Rollout!M171</f>
        <v>0</v>
      </c>
      <c r="N236" s="1055">
        <f ca="1" xml:space="preserve"> Rollout!N171</f>
        <v>0</v>
      </c>
      <c r="O236" s="1055">
        <f ca="1" xml:space="preserve"> Rollout!O171</f>
        <v>0</v>
      </c>
      <c r="P236" s="1055">
        <f ca="1" xml:space="preserve"> Rollout!P171</f>
        <v>0</v>
      </c>
      <c r="Q236" s="1055">
        <f ca="1" xml:space="preserve"> Rollout!Q171</f>
        <v>0</v>
      </c>
      <c r="R236" s="1055">
        <f ca="1" xml:space="preserve"> Rollout!R171</f>
        <v>4.3180252355587072</v>
      </c>
      <c r="S236" s="1055">
        <f ca="1" xml:space="preserve"> Rollout!S171</f>
        <v>38.816876129985047</v>
      </c>
      <c r="T236" s="1055">
        <f ca="1" xml:space="preserve"> Rollout!T171</f>
        <v>38.816876129985047</v>
      </c>
      <c r="U236" s="1055">
        <f ca="1" xml:space="preserve"> Rollout!U171</f>
        <v>38.816876129985047</v>
      </c>
      <c r="V236" s="1055">
        <f ca="1" xml:space="preserve"> Rollout!V171</f>
        <v>47.638893432254378</v>
      </c>
      <c r="W236" s="1055">
        <f ca="1" xml:space="preserve"> Rollout!W171</f>
        <v>46.002886868144628</v>
      </c>
      <c r="X236" s="1055">
        <f ca="1" xml:space="preserve"> Rollout!X171</f>
        <v>51.277975569440457</v>
      </c>
      <c r="Y236" s="1055">
        <f ca="1" xml:space="preserve"> Rollout!Y171</f>
        <v>58.886965492647789</v>
      </c>
      <c r="Z236" s="1055">
        <f ca="1" xml:space="preserve"> Rollout!Z171</f>
        <v>67.819258011195473</v>
      </c>
      <c r="AA236" s="1055">
        <f ca="1" xml:space="preserve"> Rollout!AA171</f>
        <v>72.150096580095692</v>
      </c>
      <c r="AB236" s="1055">
        <f ca="1" xml:space="preserve"> Rollout!AB171</f>
        <v>51.277975569440514</v>
      </c>
      <c r="AC236" s="1055">
        <f ca="1" xml:space="preserve"> Rollout!AC171</f>
        <v>51.277975569440514</v>
      </c>
      <c r="AD236" s="1055">
        <f ca="1" xml:space="preserve"> Rollout!AD171</f>
        <v>51.277975569440514</v>
      </c>
      <c r="AE236" s="1055">
        <f ca="1" xml:space="preserve"> Rollout!AE171</f>
        <v>51.277975569440514</v>
      </c>
      <c r="AF236" s="1055">
        <f ca="1" xml:space="preserve"> Rollout!AF171</f>
        <v>51.277975569440514</v>
      </c>
      <c r="AG236" s="1055">
        <f ca="1" xml:space="preserve"> Rollout!AG171</f>
        <v>0.62442111788413968</v>
      </c>
      <c r="AH236" s="1055">
        <f ca="1" xml:space="preserve"> Rollout!AH171</f>
        <v>0</v>
      </c>
      <c r="AI236" s="1055">
        <f ca="1" xml:space="preserve"> Rollout!AI171</f>
        <v>0</v>
      </c>
      <c r="AJ236" s="1055">
        <f ca="1" xml:space="preserve"> Rollout!AJ171</f>
        <v>0</v>
      </c>
      <c r="AK236" s="1055">
        <f ca="1" xml:space="preserve"> Rollout!AK171</f>
        <v>0</v>
      </c>
      <c r="AL236" s="1055">
        <f ca="1" xml:space="preserve"> Rollout!AL171</f>
        <v>0</v>
      </c>
      <c r="AM236" s="1055">
        <f ca="1" xml:space="preserve"> Rollout!AM171</f>
        <v>0</v>
      </c>
      <c r="AN236" s="1055">
        <f ca="1" xml:space="preserve"> Rollout!AN171</f>
        <v>0</v>
      </c>
      <c r="AO236" s="1055">
        <f ca="1" xml:space="preserve"> Rollout!AO171</f>
        <v>0</v>
      </c>
      <c r="AP236" s="1055">
        <f ca="1" xml:space="preserve"> Rollout!AP171</f>
        <v>0</v>
      </c>
      <c r="AQ236" s="1055">
        <f ca="1" xml:space="preserve"> Rollout!AQ171</f>
        <v>0</v>
      </c>
      <c r="AR236" s="1055">
        <f ca="1" xml:space="preserve"> Rollout!AR171</f>
        <v>0</v>
      </c>
      <c r="AS236" s="1055">
        <f ca="1" xml:space="preserve"> Rollout!AS171</f>
        <v>0</v>
      </c>
      <c r="AT236" s="1055">
        <f ca="1" xml:space="preserve"> Rollout!AT171</f>
        <v>0</v>
      </c>
      <c r="AU236" s="1055">
        <f ca="1" xml:space="preserve"> Rollout!AU171</f>
        <v>0</v>
      </c>
      <c r="AV236" s="1055">
        <f ca="1" xml:space="preserve"> Rollout!AV171</f>
        <v>0</v>
      </c>
      <c r="AW236" s="1055">
        <f ca="1" xml:space="preserve"> Rollout!AW171</f>
        <v>0</v>
      </c>
      <c r="AX236" s="1055">
        <f ca="1" xml:space="preserve"> Rollout!AX171</f>
        <v>0</v>
      </c>
      <c r="AY236" s="1055">
        <f ca="1" xml:space="preserve"> Rollout!AY171</f>
        <v>0</v>
      </c>
      <c r="AZ236" s="1055">
        <f ca="1" xml:space="preserve"> Rollout!AZ171</f>
        <v>0</v>
      </c>
      <c r="BA236" s="1055">
        <f ca="1" xml:space="preserve"> Rollout!BA171</f>
        <v>0</v>
      </c>
      <c r="BB236" s="1055">
        <f ca="1" xml:space="preserve"> Rollout!BB171</f>
        <v>0</v>
      </c>
      <c r="BC236" s="1055">
        <f ca="1" xml:space="preserve"> Rollout!BC171</f>
        <v>0</v>
      </c>
      <c r="BD236" s="1055">
        <f ca="1" xml:space="preserve"> Rollout!BD171</f>
        <v>0</v>
      </c>
      <c r="BE236" s="1055">
        <f ca="1" xml:space="preserve"> Rollout!BE171</f>
        <v>0</v>
      </c>
      <c r="BF236" s="1055">
        <f ca="1" xml:space="preserve"> Rollout!BF171</f>
        <v>0</v>
      </c>
      <c r="BG236" s="1055">
        <f ca="1" xml:space="preserve"> Rollout!BG171</f>
        <v>0</v>
      </c>
      <c r="BH236" s="1055">
        <f ca="1" xml:space="preserve"> Rollout!BH171</f>
        <v>0</v>
      </c>
      <c r="BI236" s="1055">
        <f ca="1" xml:space="preserve"> Rollout!BI171</f>
        <v>0</v>
      </c>
      <c r="BJ236" s="1055">
        <f ca="1" xml:space="preserve"> Rollout!BJ171</f>
        <v>0</v>
      </c>
      <c r="BK236" s="1055">
        <f ca="1" xml:space="preserve"> Rollout!BK171</f>
        <v>0</v>
      </c>
      <c r="BL236" s="1055">
        <f ca="1" xml:space="preserve"> Rollout!BL171</f>
        <v>0</v>
      </c>
      <c r="BM236" s="1055">
        <f ca="1" xml:space="preserve"> Rollout!BM171</f>
        <v>0</v>
      </c>
      <c r="BN236" s="1055">
        <f ca="1" xml:space="preserve"> Rollout!BN171</f>
        <v>0</v>
      </c>
      <c r="BO236" s="1055">
        <f ca="1" xml:space="preserve"> Rollout!BO171</f>
        <v>0</v>
      </c>
      <c r="BP236" s="1055">
        <f ca="1" xml:space="preserve"> Rollout!BP171</f>
        <v>0</v>
      </c>
      <c r="BQ236" s="1055">
        <f ca="1" xml:space="preserve"> Rollout!BQ171</f>
        <v>0</v>
      </c>
      <c r="BR236" s="1055">
        <f ca="1" xml:space="preserve"> Rollout!BR171</f>
        <v>0</v>
      </c>
      <c r="BS236" s="1055">
        <f ca="1" xml:space="preserve"> Rollout!BS171</f>
        <v>0</v>
      </c>
      <c r="BT236" s="1055">
        <f ca="1" xml:space="preserve"> Rollout!BT171</f>
        <v>0</v>
      </c>
      <c r="BU236" s="1055">
        <f ca="1" xml:space="preserve"> Rollout!BU171</f>
        <v>0</v>
      </c>
      <c r="BV236" s="1055">
        <f ca="1" xml:space="preserve"> Rollout!BV171</f>
        <v>0</v>
      </c>
      <c r="BW236" s="1055">
        <f ca="1" xml:space="preserve"> Rollout!BW171</f>
        <v>0</v>
      </c>
      <c r="BX236" s="1055">
        <f ca="1" xml:space="preserve"> Rollout!BX171</f>
        <v>0</v>
      </c>
      <c r="BY236" s="1055">
        <f ca="1" xml:space="preserve"> Rollout!BY171</f>
        <v>0</v>
      </c>
      <c r="BZ236" s="1055">
        <f ca="1" xml:space="preserve"> Rollout!BZ171</f>
        <v>0</v>
      </c>
      <c r="CA236" s="1055">
        <f ca="1" xml:space="preserve"> Rollout!CA171</f>
        <v>0</v>
      </c>
      <c r="CB236" s="1055">
        <f ca="1" xml:space="preserve"> Rollout!CB171</f>
        <v>0</v>
      </c>
      <c r="CC236" s="1055">
        <f ca="1" xml:space="preserve"> Rollout!CC171</f>
        <v>0</v>
      </c>
      <c r="CD236" s="1055">
        <f ca="1" xml:space="preserve"> Rollout!CD171</f>
        <v>0</v>
      </c>
      <c r="CE236" s="1055">
        <f ca="1" xml:space="preserve"> Rollout!CE171</f>
        <v>0</v>
      </c>
      <c r="CF236" s="1055">
        <f ca="1" xml:space="preserve"> Rollout!CF171</f>
        <v>0</v>
      </c>
      <c r="CG236" s="1055">
        <f ca="1" xml:space="preserve"> Rollout!CG171</f>
        <v>0</v>
      </c>
      <c r="CH236" s="1055">
        <f ca="1" xml:space="preserve"> Rollout!CH171</f>
        <v>0</v>
      </c>
      <c r="CI236" s="1055">
        <f ca="1" xml:space="preserve"> Rollout!CI171</f>
        <v>0</v>
      </c>
      <c r="CJ236" s="1055">
        <f ca="1" xml:space="preserve"> Rollout!CJ171</f>
        <v>0</v>
      </c>
      <c r="CK236" s="1055">
        <f ca="1" xml:space="preserve"> Rollout!CK171</f>
        <v>0</v>
      </c>
      <c r="CL236" s="1055">
        <f ca="1" xml:space="preserve"> Rollout!CL171</f>
        <v>0</v>
      </c>
      <c r="CM236" s="1055">
        <f ca="1" xml:space="preserve"> Rollout!CM171</f>
        <v>0</v>
      </c>
      <c r="CN236" s="1055">
        <f ca="1" xml:space="preserve"> Rollout!CN171</f>
        <v>0</v>
      </c>
      <c r="CO236" s="1055">
        <f ca="1" xml:space="preserve"> Rollout!CO171</f>
        <v>0</v>
      </c>
      <c r="CP236" s="1055">
        <f ca="1" xml:space="preserve"> Rollout!CP171</f>
        <v>0</v>
      </c>
      <c r="CQ236" s="1055">
        <f ca="1" xml:space="preserve"> Rollout!CQ171</f>
        <v>0</v>
      </c>
      <c r="CR236" s="1055">
        <f ca="1" xml:space="preserve"> Rollout!CR171</f>
        <v>0</v>
      </c>
      <c r="CS236" s="1055">
        <f ca="1" xml:space="preserve"> Rollout!CS171</f>
        <v>0</v>
      </c>
      <c r="CT236" s="1055">
        <f ca="1" xml:space="preserve"> Rollout!CT171</f>
        <v>0</v>
      </c>
      <c r="CU236" s="1055">
        <f ca="1" xml:space="preserve"> Rollout!CU171</f>
        <v>0</v>
      </c>
      <c r="CV236" s="1055">
        <f ca="1" xml:space="preserve"> Rollout!CV171</f>
        <v>0</v>
      </c>
      <c r="CW236" s="1055">
        <f ca="1" xml:space="preserve"> Rollout!CW171</f>
        <v>0</v>
      </c>
      <c r="CX236" s="1055">
        <f ca="1" xml:space="preserve"> Rollout!CX171</f>
        <v>0</v>
      </c>
      <c r="CY236" s="1055">
        <f ca="1" xml:space="preserve"> Rollout!CY171</f>
        <v>0</v>
      </c>
      <c r="CZ236" s="1055">
        <f ca="1" xml:space="preserve"> Rollout!CZ171</f>
        <v>0</v>
      </c>
      <c r="DA236" s="1055">
        <f ca="1" xml:space="preserve"> Rollout!DA171</f>
        <v>0</v>
      </c>
      <c r="DB236" s="1055">
        <f ca="1" xml:space="preserve"> Rollout!DB171</f>
        <v>0</v>
      </c>
      <c r="DC236" s="1055">
        <f ca="1" xml:space="preserve"> Rollout!DC171</f>
        <v>0</v>
      </c>
      <c r="DD236" s="1055">
        <f ca="1" xml:space="preserve"> Rollout!DD171</f>
        <v>0</v>
      </c>
      <c r="DE236" s="1055">
        <f ca="1" xml:space="preserve"> Rollout!DE171</f>
        <v>0</v>
      </c>
      <c r="DF236" s="1055">
        <f ca="1" xml:space="preserve"> Rollout!DF171</f>
        <v>0</v>
      </c>
      <c r="DG236" s="1055">
        <f ca="1" xml:space="preserve"> Rollout!DG171</f>
        <v>0</v>
      </c>
      <c r="DH236" s="1055">
        <f ca="1" xml:space="preserve"> Rollout!DH171</f>
        <v>0</v>
      </c>
      <c r="DI236" s="1055">
        <f ca="1" xml:space="preserve"> Rollout!DI171</f>
        <v>0</v>
      </c>
      <c r="DJ236" s="1055">
        <f ca="1" xml:space="preserve"> Rollout!DJ171</f>
        <v>0</v>
      </c>
      <c r="DK236" s="1055">
        <f ca="1" xml:space="preserve"> Rollout!DK171</f>
        <v>0</v>
      </c>
      <c r="DL236" s="1055">
        <f ca="1" xml:space="preserve"> Rollout!DL171</f>
        <v>0</v>
      </c>
      <c r="DM236" s="1055">
        <f ca="1" xml:space="preserve"> Rollout!DM171</f>
        <v>0</v>
      </c>
      <c r="DN236" s="1055">
        <f ca="1" xml:space="preserve"> Rollout!DN171</f>
        <v>0</v>
      </c>
      <c r="DO236" s="1055">
        <f ca="1" xml:space="preserve"> Rollout!DO171</f>
        <v>0</v>
      </c>
      <c r="DP236" s="1055">
        <f ca="1" xml:space="preserve"> Rollout!DP171</f>
        <v>0</v>
      </c>
      <c r="DQ236" s="1055">
        <f ca="1" xml:space="preserve"> Rollout!DQ171</f>
        <v>0</v>
      </c>
      <c r="DR236" s="1055">
        <f ca="1" xml:space="preserve"> Rollout!DR171</f>
        <v>0</v>
      </c>
      <c r="DS236" s="1055">
        <f ca="1" xml:space="preserve"> Rollout!DS171</f>
        <v>0</v>
      </c>
      <c r="DT236" s="1055">
        <f ca="1" xml:space="preserve"> Rollout!DT171</f>
        <v>0</v>
      </c>
      <c r="DU236" s="1055">
        <f ca="1" xml:space="preserve"> Rollout!DU171</f>
        <v>0</v>
      </c>
      <c r="DV236" s="1055">
        <f ca="1" xml:space="preserve"> Rollout!DV171</f>
        <v>0</v>
      </c>
      <c r="DW236" s="1055">
        <f ca="1" xml:space="preserve"> Rollout!DW171</f>
        <v>0</v>
      </c>
      <c r="DX236" s="1055">
        <f ca="1" xml:space="preserve"> Rollout!DX171</f>
        <v>0</v>
      </c>
      <c r="DY236" s="1055">
        <f ca="1" xml:space="preserve"> Rollout!DY171</f>
        <v>0</v>
      </c>
      <c r="DZ236" s="1055">
        <f ca="1" xml:space="preserve"> Rollout!DZ171</f>
        <v>0</v>
      </c>
      <c r="EA236" s="1055">
        <f ca="1" xml:space="preserve"> Rollout!EA171</f>
        <v>0</v>
      </c>
      <c r="EB236" s="1055">
        <f ca="1" xml:space="preserve"> Rollout!EB171</f>
        <v>0</v>
      </c>
      <c r="EC236" s="1055">
        <f ca="1" xml:space="preserve"> Rollout!EC171</f>
        <v>0</v>
      </c>
      <c r="ED236" s="1055">
        <f ca="1" xml:space="preserve"> Rollout!ED171</f>
        <v>0</v>
      </c>
      <c r="EE236" s="1055">
        <f ca="1" xml:space="preserve"> Rollout!EE171</f>
        <v>0</v>
      </c>
      <c r="EF236" s="1055">
        <f ca="1" xml:space="preserve"> Rollout!EF171</f>
        <v>0</v>
      </c>
      <c r="EG236" s="1055">
        <f ca="1" xml:space="preserve"> Rollout!EG171</f>
        <v>0</v>
      </c>
      <c r="EH236" s="1055">
        <f ca="1" xml:space="preserve"> Rollout!EH171</f>
        <v>0</v>
      </c>
    </row>
    <row r="237" spans="1:138" s="840" customFormat="1" ht="15" customHeight="1" outlineLevel="1" x14ac:dyDescent="0.25">
      <c r="C237" s="1010"/>
      <c r="E237" s="1012" t="str">
        <f xml:space="preserve"> Rollout!E172</f>
        <v>Shareholder Loan - Tranche 2</v>
      </c>
      <c r="F237" s="1012">
        <f xml:space="preserve"> Rollout!F172</f>
        <v>0</v>
      </c>
      <c r="G237" s="1012" t="str">
        <f xml:space="preserve"> Rollout!G172</f>
        <v>INR Cr</v>
      </c>
      <c r="H237" s="1068">
        <f ca="1">SUM(J237:EH237)</f>
        <v>71.707394999999977</v>
      </c>
      <c r="J237" s="938">
        <f ca="1" xml:space="preserve"> Rollout!J172</f>
        <v>0</v>
      </c>
      <c r="K237" s="938">
        <f ca="1" xml:space="preserve"> Rollout!K172</f>
        <v>0</v>
      </c>
      <c r="L237" s="938">
        <f ca="1" xml:space="preserve"> Rollout!L172</f>
        <v>0</v>
      </c>
      <c r="M237" s="938">
        <f ca="1" xml:space="preserve"> Rollout!M172</f>
        <v>0</v>
      </c>
      <c r="N237" s="938">
        <f ca="1" xml:space="preserve"> Rollout!N172</f>
        <v>0</v>
      </c>
      <c r="O237" s="938">
        <f ca="1" xml:space="preserve"> Rollout!O172+NTBA!F218</f>
        <v>36</v>
      </c>
      <c r="P237" s="938">
        <f ca="1" xml:space="preserve"> Rollout!P172</f>
        <v>0</v>
      </c>
      <c r="Q237" s="938">
        <f ca="1" xml:space="preserve"> Rollout!Q172</f>
        <v>0</v>
      </c>
      <c r="R237" s="938">
        <f ca="1" xml:space="preserve"> Rollout!R172</f>
        <v>1.7763568394002505E-15</v>
      </c>
      <c r="S237" s="938">
        <f ca="1" xml:space="preserve"> Rollout!S172</f>
        <v>0</v>
      </c>
      <c r="T237" s="938">
        <f ca="1" xml:space="preserve"> Rollout!T172</f>
        <v>0</v>
      </c>
      <c r="U237" s="938">
        <f ca="1" xml:space="preserve"> Rollout!U172</f>
        <v>0</v>
      </c>
      <c r="V237" s="938">
        <f ca="1" xml:space="preserve"> Rollout!V172</f>
        <v>0</v>
      </c>
      <c r="W237" s="938">
        <f ca="1" xml:space="preserve"> Rollout!W172</f>
        <v>0</v>
      </c>
      <c r="X237" s="938">
        <f ca="1" xml:space="preserve"> Rollout!X172</f>
        <v>7.1054273576010019E-15</v>
      </c>
      <c r="Y237" s="938">
        <f ca="1" xml:space="preserve"> Rollout!Y172</f>
        <v>0</v>
      </c>
      <c r="Z237" s="938">
        <f ca="1" xml:space="preserve"> Rollout!Z172</f>
        <v>0</v>
      </c>
      <c r="AA237" s="938">
        <f ca="1" xml:space="preserve"> Rollout!AA172</f>
        <v>1.7763568394002505E-14</v>
      </c>
      <c r="AB237" s="938">
        <f ca="1" xml:space="preserve"> Rollout!AB172</f>
        <v>0</v>
      </c>
      <c r="AC237" s="938">
        <f ca="1" xml:space="preserve"> Rollout!AC172</f>
        <v>0</v>
      </c>
      <c r="AD237" s="938">
        <f ca="1" xml:space="preserve"> Rollout!AD172</f>
        <v>0</v>
      </c>
      <c r="AE237" s="938">
        <f ca="1" xml:space="preserve"> Rollout!AE172</f>
        <v>0</v>
      </c>
      <c r="AF237" s="938">
        <f ca="1" xml:space="preserve"> Rollout!AF172</f>
        <v>0</v>
      </c>
      <c r="AG237" s="938">
        <f ca="1" xml:space="preserve"> Rollout!AG172-NTBA!F218/3</f>
        <v>4.8845181505187831</v>
      </c>
      <c r="AH237" s="938">
        <f ca="1" xml:space="preserve"> Rollout!AH172-NTBA!F218/3</f>
        <v>5.0926585231468273</v>
      </c>
      <c r="AI237" s="938">
        <f ca="1" xml:space="preserve"> Rollout!AI172-NTBA!F218/3</f>
        <v>10.020080189669411</v>
      </c>
      <c r="AJ237" s="938">
        <f ca="1" xml:space="preserve"> Rollout!AJ172</f>
        <v>15.710138136664924</v>
      </c>
      <c r="AK237" s="938">
        <f ca="1" xml:space="preserve"> Rollout!AK172</f>
        <v>0</v>
      </c>
      <c r="AL237" s="938">
        <f ca="1" xml:space="preserve"> Rollout!AL172</f>
        <v>0</v>
      </c>
      <c r="AM237" s="938">
        <f ca="1" xml:space="preserve"> Rollout!AM172</f>
        <v>0</v>
      </c>
      <c r="AN237" s="938">
        <f ca="1" xml:space="preserve"> Rollout!AN172</f>
        <v>0</v>
      </c>
      <c r="AO237" s="938">
        <f ca="1" xml:space="preserve"> Rollout!AO172</f>
        <v>0</v>
      </c>
      <c r="AP237" s="938">
        <f ca="1" xml:space="preserve"> Rollout!AP172</f>
        <v>0</v>
      </c>
      <c r="AQ237" s="938">
        <f ca="1" xml:space="preserve"> Rollout!AQ172</f>
        <v>0</v>
      </c>
      <c r="AR237" s="938">
        <f ca="1" xml:space="preserve"> Rollout!AR172</f>
        <v>0</v>
      </c>
      <c r="AS237" s="938">
        <f ca="1" xml:space="preserve"> Rollout!AS172</f>
        <v>0</v>
      </c>
      <c r="AT237" s="938">
        <f ca="1" xml:space="preserve"> Rollout!AT172</f>
        <v>0</v>
      </c>
      <c r="AU237" s="938">
        <f ca="1" xml:space="preserve"> Rollout!AU172</f>
        <v>0</v>
      </c>
      <c r="AV237" s="938">
        <f ca="1" xml:space="preserve"> Rollout!AV172</f>
        <v>0</v>
      </c>
      <c r="AW237" s="938">
        <f ca="1" xml:space="preserve"> Rollout!AW172</f>
        <v>0</v>
      </c>
      <c r="AX237" s="938">
        <f ca="1" xml:space="preserve"> Rollout!AX172</f>
        <v>0</v>
      </c>
      <c r="AY237" s="938">
        <f ca="1" xml:space="preserve"> Rollout!AY172</f>
        <v>0</v>
      </c>
      <c r="AZ237" s="938">
        <f ca="1" xml:space="preserve"> Rollout!AZ172</f>
        <v>0</v>
      </c>
      <c r="BA237" s="938">
        <f ca="1" xml:space="preserve"> Rollout!BA172</f>
        <v>0</v>
      </c>
      <c r="BB237" s="938">
        <f ca="1" xml:space="preserve"> Rollout!BB172</f>
        <v>0</v>
      </c>
      <c r="BC237" s="938">
        <f ca="1" xml:space="preserve"> Rollout!BC172</f>
        <v>0</v>
      </c>
      <c r="BD237" s="938">
        <f ca="1" xml:space="preserve"> Rollout!BD172</f>
        <v>0</v>
      </c>
      <c r="BE237" s="938">
        <f ca="1" xml:space="preserve"> Rollout!BE172</f>
        <v>0</v>
      </c>
      <c r="BF237" s="938">
        <f ca="1" xml:space="preserve"> Rollout!BF172</f>
        <v>0</v>
      </c>
      <c r="BG237" s="938">
        <f ca="1" xml:space="preserve"> Rollout!BG172</f>
        <v>0</v>
      </c>
      <c r="BH237" s="938">
        <f ca="1" xml:space="preserve"> Rollout!BH172</f>
        <v>0</v>
      </c>
      <c r="BI237" s="938">
        <f ca="1" xml:space="preserve"> Rollout!BI172</f>
        <v>0</v>
      </c>
      <c r="BJ237" s="938">
        <f ca="1" xml:space="preserve"> Rollout!BJ172</f>
        <v>0</v>
      </c>
      <c r="BK237" s="938">
        <f ca="1" xml:space="preserve"> Rollout!BK172</f>
        <v>0</v>
      </c>
      <c r="BL237" s="938">
        <f ca="1" xml:space="preserve"> Rollout!BL172</f>
        <v>0</v>
      </c>
      <c r="BM237" s="938">
        <f ca="1" xml:space="preserve"> Rollout!BM172</f>
        <v>0</v>
      </c>
      <c r="BN237" s="938">
        <f ca="1" xml:space="preserve"> Rollout!BN172</f>
        <v>0</v>
      </c>
      <c r="BO237" s="938">
        <f ca="1" xml:space="preserve"> Rollout!BO172</f>
        <v>0</v>
      </c>
      <c r="BP237" s="938">
        <f ca="1" xml:space="preserve"> Rollout!BP172</f>
        <v>0</v>
      </c>
      <c r="BQ237" s="938">
        <f ca="1" xml:space="preserve"> Rollout!BQ172</f>
        <v>0</v>
      </c>
      <c r="BR237" s="938">
        <f ca="1" xml:space="preserve"> Rollout!BR172</f>
        <v>0</v>
      </c>
      <c r="BS237" s="938">
        <f ca="1" xml:space="preserve"> Rollout!BS172</f>
        <v>0</v>
      </c>
      <c r="BT237" s="938">
        <f ca="1" xml:space="preserve"> Rollout!BT172</f>
        <v>0</v>
      </c>
      <c r="BU237" s="938">
        <f ca="1" xml:space="preserve"> Rollout!BU172</f>
        <v>0</v>
      </c>
      <c r="BV237" s="938">
        <f ca="1" xml:space="preserve"> Rollout!BV172</f>
        <v>0</v>
      </c>
      <c r="BW237" s="938">
        <f ca="1" xml:space="preserve"> Rollout!BW172</f>
        <v>0</v>
      </c>
      <c r="BX237" s="938">
        <f ca="1" xml:space="preserve"> Rollout!BX172</f>
        <v>0</v>
      </c>
      <c r="BY237" s="938">
        <f ca="1" xml:space="preserve"> Rollout!BY172</f>
        <v>0</v>
      </c>
      <c r="BZ237" s="938">
        <f ca="1" xml:space="preserve"> Rollout!BZ172</f>
        <v>0</v>
      </c>
      <c r="CA237" s="938">
        <f ca="1" xml:space="preserve"> Rollout!CA172</f>
        <v>0</v>
      </c>
      <c r="CB237" s="938">
        <f ca="1" xml:space="preserve"> Rollout!CB172</f>
        <v>0</v>
      </c>
      <c r="CC237" s="938">
        <f ca="1" xml:space="preserve"> Rollout!CC172</f>
        <v>0</v>
      </c>
      <c r="CD237" s="938">
        <f ca="1" xml:space="preserve"> Rollout!CD172</f>
        <v>0</v>
      </c>
      <c r="CE237" s="938">
        <f ca="1" xml:space="preserve"> Rollout!CE172</f>
        <v>0</v>
      </c>
      <c r="CF237" s="938">
        <f ca="1" xml:space="preserve"> Rollout!CF172</f>
        <v>0</v>
      </c>
      <c r="CG237" s="938">
        <f ca="1" xml:space="preserve"> Rollout!CG172</f>
        <v>0</v>
      </c>
      <c r="CH237" s="938">
        <f ca="1" xml:space="preserve"> Rollout!CH172</f>
        <v>0</v>
      </c>
      <c r="CI237" s="938">
        <f ca="1" xml:space="preserve"> Rollout!CI172</f>
        <v>0</v>
      </c>
      <c r="CJ237" s="938">
        <f ca="1" xml:space="preserve"> Rollout!CJ172</f>
        <v>0</v>
      </c>
      <c r="CK237" s="938">
        <f ca="1" xml:space="preserve"> Rollout!CK172</f>
        <v>0</v>
      </c>
      <c r="CL237" s="938">
        <f ca="1" xml:space="preserve"> Rollout!CL172</f>
        <v>0</v>
      </c>
      <c r="CM237" s="938">
        <f ca="1" xml:space="preserve"> Rollout!CM172</f>
        <v>0</v>
      </c>
      <c r="CN237" s="938">
        <f ca="1" xml:space="preserve"> Rollout!CN172</f>
        <v>0</v>
      </c>
      <c r="CO237" s="938">
        <f ca="1" xml:space="preserve"> Rollout!CO172</f>
        <v>0</v>
      </c>
      <c r="CP237" s="938">
        <f ca="1" xml:space="preserve"> Rollout!CP172</f>
        <v>0</v>
      </c>
      <c r="CQ237" s="938">
        <f ca="1" xml:space="preserve"> Rollout!CQ172</f>
        <v>0</v>
      </c>
      <c r="CR237" s="938">
        <f ca="1" xml:space="preserve"> Rollout!CR172</f>
        <v>0</v>
      </c>
      <c r="CS237" s="938">
        <f ca="1" xml:space="preserve"> Rollout!CS172</f>
        <v>0</v>
      </c>
      <c r="CT237" s="938">
        <f ca="1" xml:space="preserve"> Rollout!CT172</f>
        <v>0</v>
      </c>
      <c r="CU237" s="938">
        <f ca="1" xml:space="preserve"> Rollout!CU172</f>
        <v>0</v>
      </c>
      <c r="CV237" s="938">
        <f ca="1" xml:space="preserve"> Rollout!CV172</f>
        <v>0</v>
      </c>
      <c r="CW237" s="938">
        <f ca="1" xml:space="preserve"> Rollout!CW172</f>
        <v>0</v>
      </c>
      <c r="CX237" s="938">
        <f ca="1" xml:space="preserve"> Rollout!CX172</f>
        <v>0</v>
      </c>
      <c r="CY237" s="938">
        <f ca="1" xml:space="preserve"> Rollout!CY172</f>
        <v>0</v>
      </c>
      <c r="CZ237" s="938">
        <f ca="1" xml:space="preserve"> Rollout!CZ172</f>
        <v>0</v>
      </c>
      <c r="DA237" s="938">
        <f ca="1" xml:space="preserve"> Rollout!DA172</f>
        <v>0</v>
      </c>
      <c r="DB237" s="938">
        <f ca="1" xml:space="preserve"> Rollout!DB172</f>
        <v>0</v>
      </c>
      <c r="DC237" s="938">
        <f ca="1" xml:space="preserve"> Rollout!DC172</f>
        <v>0</v>
      </c>
      <c r="DD237" s="938">
        <f ca="1" xml:space="preserve"> Rollout!DD172</f>
        <v>0</v>
      </c>
      <c r="DE237" s="938">
        <f ca="1" xml:space="preserve"> Rollout!DE172</f>
        <v>0</v>
      </c>
      <c r="DF237" s="938">
        <f ca="1" xml:space="preserve"> Rollout!DF172</f>
        <v>0</v>
      </c>
      <c r="DG237" s="938">
        <f ca="1" xml:space="preserve"> Rollout!DG172</f>
        <v>0</v>
      </c>
      <c r="DH237" s="938">
        <f ca="1" xml:space="preserve"> Rollout!DH172</f>
        <v>0</v>
      </c>
      <c r="DI237" s="938">
        <f ca="1" xml:space="preserve"> Rollout!DI172</f>
        <v>0</v>
      </c>
      <c r="DJ237" s="938">
        <f ca="1" xml:space="preserve"> Rollout!DJ172</f>
        <v>0</v>
      </c>
      <c r="DK237" s="938">
        <f ca="1" xml:space="preserve"> Rollout!DK172</f>
        <v>0</v>
      </c>
      <c r="DL237" s="938">
        <f ca="1" xml:space="preserve"> Rollout!DL172</f>
        <v>0</v>
      </c>
      <c r="DM237" s="938">
        <f ca="1" xml:space="preserve"> Rollout!DM172</f>
        <v>0</v>
      </c>
      <c r="DN237" s="938">
        <f ca="1" xml:space="preserve"> Rollout!DN172</f>
        <v>0</v>
      </c>
      <c r="DO237" s="938">
        <f ca="1" xml:space="preserve"> Rollout!DO172</f>
        <v>0</v>
      </c>
      <c r="DP237" s="938">
        <f ca="1" xml:space="preserve"> Rollout!DP172</f>
        <v>0</v>
      </c>
      <c r="DQ237" s="938">
        <f ca="1" xml:space="preserve"> Rollout!DQ172</f>
        <v>0</v>
      </c>
      <c r="DR237" s="938">
        <f ca="1" xml:space="preserve"> Rollout!DR172</f>
        <v>0</v>
      </c>
      <c r="DS237" s="938">
        <f ca="1" xml:space="preserve"> Rollout!DS172</f>
        <v>0</v>
      </c>
      <c r="DT237" s="938">
        <f ca="1" xml:space="preserve"> Rollout!DT172</f>
        <v>0</v>
      </c>
      <c r="DU237" s="938">
        <f ca="1" xml:space="preserve"> Rollout!DU172</f>
        <v>0</v>
      </c>
      <c r="DV237" s="938">
        <f ca="1" xml:space="preserve"> Rollout!DV172</f>
        <v>0</v>
      </c>
      <c r="DW237" s="938">
        <f ca="1" xml:space="preserve"> Rollout!DW172</f>
        <v>0</v>
      </c>
      <c r="DX237" s="938">
        <f ca="1" xml:space="preserve"> Rollout!DX172</f>
        <v>0</v>
      </c>
      <c r="DY237" s="938">
        <f ca="1" xml:space="preserve"> Rollout!DY172</f>
        <v>0</v>
      </c>
      <c r="DZ237" s="938">
        <f ca="1" xml:space="preserve"> Rollout!DZ172</f>
        <v>0</v>
      </c>
      <c r="EA237" s="938">
        <f ca="1" xml:space="preserve"> Rollout!EA172</f>
        <v>0</v>
      </c>
      <c r="EB237" s="938">
        <f ca="1" xml:space="preserve"> Rollout!EB172</f>
        <v>0</v>
      </c>
      <c r="EC237" s="938">
        <f ca="1" xml:space="preserve"> Rollout!EC172</f>
        <v>0</v>
      </c>
      <c r="ED237" s="938">
        <f ca="1" xml:space="preserve"> Rollout!ED172</f>
        <v>0</v>
      </c>
      <c r="EE237" s="938">
        <f ca="1" xml:space="preserve"> Rollout!EE172</f>
        <v>0</v>
      </c>
      <c r="EF237" s="938">
        <f ca="1" xml:space="preserve"> Rollout!EF172</f>
        <v>0</v>
      </c>
      <c r="EG237" s="938">
        <f ca="1" xml:space="preserve"> Rollout!EG172</f>
        <v>0</v>
      </c>
      <c r="EH237" s="938">
        <f ca="1" xml:space="preserve"> Rollout!EH172</f>
        <v>0</v>
      </c>
    </row>
    <row r="238" spans="1:138" s="840" customFormat="1" ht="15" customHeight="1" outlineLevel="1" x14ac:dyDescent="0.25">
      <c r="C238" s="1010"/>
      <c r="E238" s="1012" t="str">
        <f xml:space="preserve"> Rollout!E173</f>
        <v>Debt - Tranche 2</v>
      </c>
      <c r="F238" s="1012">
        <f xml:space="preserve"> Rollout!F173</f>
        <v>0</v>
      </c>
      <c r="G238" s="1012" t="str">
        <f xml:space="preserve"> Rollout!G173</f>
        <v>INR Cr</v>
      </c>
      <c r="H238" s="1068">
        <f ca="1">SUM(J238:EH238)</f>
        <v>215.12218499999994</v>
      </c>
      <c r="J238" s="1055">
        <f ca="1" xml:space="preserve"> Rollout!J173</f>
        <v>0</v>
      </c>
      <c r="K238" s="1055">
        <f ca="1" xml:space="preserve"> Rollout!K173</f>
        <v>0</v>
      </c>
      <c r="L238" s="1055">
        <f ca="1" xml:space="preserve"> Rollout!L173</f>
        <v>0</v>
      </c>
      <c r="M238" s="1055">
        <f ca="1" xml:space="preserve"> Rollout!M173</f>
        <v>0</v>
      </c>
      <c r="N238" s="1055">
        <f ca="1" xml:space="preserve"> Rollout!N173</f>
        <v>0</v>
      </c>
      <c r="O238" s="1055">
        <f ca="1" xml:space="preserve"> Rollout!O173</f>
        <v>0</v>
      </c>
      <c r="P238" s="1055">
        <f ca="1" xml:space="preserve"> Rollout!P173</f>
        <v>0</v>
      </c>
      <c r="Q238" s="1055">
        <f ca="1" xml:space="preserve"> Rollout!Q173</f>
        <v>0</v>
      </c>
      <c r="R238" s="1055">
        <f ca="1" xml:space="preserve"> Rollout!R173</f>
        <v>5.3290705182007514E-15</v>
      </c>
      <c r="S238" s="1055">
        <f ca="1" xml:space="preserve"> Rollout!S173</f>
        <v>0</v>
      </c>
      <c r="T238" s="1055">
        <f ca="1" xml:space="preserve"> Rollout!T173</f>
        <v>0</v>
      </c>
      <c r="U238" s="1055">
        <f ca="1" xml:space="preserve"> Rollout!U173</f>
        <v>0</v>
      </c>
      <c r="V238" s="1055">
        <f ca="1" xml:space="preserve"> Rollout!V173</f>
        <v>0</v>
      </c>
      <c r="W238" s="1055">
        <f ca="1" xml:space="preserve"> Rollout!W173</f>
        <v>0</v>
      </c>
      <c r="X238" s="1055">
        <f ca="1" xml:space="preserve"> Rollout!X173</f>
        <v>2.1316282072803006E-14</v>
      </c>
      <c r="Y238" s="1055">
        <f ca="1" xml:space="preserve"> Rollout!Y173</f>
        <v>0</v>
      </c>
      <c r="Z238" s="1055">
        <f ca="1" xml:space="preserve"> Rollout!Z173</f>
        <v>0</v>
      </c>
      <c r="AA238" s="1055">
        <f ca="1" xml:space="preserve"> Rollout!AA173</f>
        <v>5.3290705182007514E-14</v>
      </c>
      <c r="AB238" s="1055">
        <f ca="1" xml:space="preserve"> Rollout!AB173</f>
        <v>0</v>
      </c>
      <c r="AC238" s="1055">
        <f ca="1" xml:space="preserve"> Rollout!AC173</f>
        <v>0</v>
      </c>
      <c r="AD238" s="1055">
        <f ca="1" xml:space="preserve"> Rollout!AD173</f>
        <v>0</v>
      </c>
      <c r="AE238" s="1055">
        <f ca="1" xml:space="preserve"> Rollout!AE173</f>
        <v>0</v>
      </c>
      <c r="AF238" s="1055">
        <f ca="1" xml:space="preserve"> Rollout!AF173</f>
        <v>0</v>
      </c>
      <c r="AG238" s="1055">
        <f ca="1" xml:space="preserve"> Rollout!AG173</f>
        <v>50.653554451556346</v>
      </c>
      <c r="AH238" s="1055">
        <f ca="1" xml:space="preserve"> Rollout!AH173</f>
        <v>51.277975569440486</v>
      </c>
      <c r="AI238" s="1055">
        <f ca="1" xml:space="preserve"> Rollout!AI173</f>
        <v>66.060240569008229</v>
      </c>
      <c r="AJ238" s="1055">
        <f ca="1" xml:space="preserve"> Rollout!AJ173</f>
        <v>47.130414409994785</v>
      </c>
      <c r="AK238" s="1055">
        <f ca="1" xml:space="preserve"> Rollout!AK173</f>
        <v>0</v>
      </c>
      <c r="AL238" s="1055">
        <f ca="1" xml:space="preserve"> Rollout!AL173</f>
        <v>0</v>
      </c>
      <c r="AM238" s="1055">
        <f ca="1" xml:space="preserve"> Rollout!AM173</f>
        <v>0</v>
      </c>
      <c r="AN238" s="1055">
        <f ca="1" xml:space="preserve"> Rollout!AN173</f>
        <v>0</v>
      </c>
      <c r="AO238" s="1055">
        <f ca="1" xml:space="preserve"> Rollout!AO173</f>
        <v>0</v>
      </c>
      <c r="AP238" s="1055">
        <f ca="1" xml:space="preserve"> Rollout!AP173</f>
        <v>0</v>
      </c>
      <c r="AQ238" s="1055">
        <f ca="1" xml:space="preserve"> Rollout!AQ173</f>
        <v>0</v>
      </c>
      <c r="AR238" s="1055">
        <f ca="1" xml:space="preserve"> Rollout!AR173</f>
        <v>0</v>
      </c>
      <c r="AS238" s="1055">
        <f ca="1" xml:space="preserve"> Rollout!AS173</f>
        <v>0</v>
      </c>
      <c r="AT238" s="1055">
        <f ca="1" xml:space="preserve"> Rollout!AT173</f>
        <v>0</v>
      </c>
      <c r="AU238" s="1055">
        <f ca="1" xml:space="preserve"> Rollout!AU173</f>
        <v>0</v>
      </c>
      <c r="AV238" s="1055">
        <f ca="1" xml:space="preserve"> Rollout!AV173</f>
        <v>0</v>
      </c>
      <c r="AW238" s="1055">
        <f ca="1" xml:space="preserve"> Rollout!AW173</f>
        <v>0</v>
      </c>
      <c r="AX238" s="1055">
        <f ca="1" xml:space="preserve"> Rollout!AX173</f>
        <v>0</v>
      </c>
      <c r="AY238" s="1055">
        <f ca="1" xml:space="preserve"> Rollout!AY173</f>
        <v>0</v>
      </c>
      <c r="AZ238" s="1055">
        <f ca="1" xml:space="preserve"> Rollout!AZ173</f>
        <v>0</v>
      </c>
      <c r="BA238" s="1055">
        <f ca="1" xml:space="preserve"> Rollout!BA173</f>
        <v>0</v>
      </c>
      <c r="BB238" s="1055">
        <f ca="1" xml:space="preserve"> Rollout!BB173</f>
        <v>0</v>
      </c>
      <c r="BC238" s="1055">
        <f ca="1" xml:space="preserve"> Rollout!BC173</f>
        <v>0</v>
      </c>
      <c r="BD238" s="1055">
        <f ca="1" xml:space="preserve"> Rollout!BD173</f>
        <v>0</v>
      </c>
      <c r="BE238" s="1055">
        <f ca="1" xml:space="preserve"> Rollout!BE173</f>
        <v>0</v>
      </c>
      <c r="BF238" s="1055">
        <f ca="1" xml:space="preserve"> Rollout!BF173</f>
        <v>0</v>
      </c>
      <c r="BG238" s="1055">
        <f ca="1" xml:space="preserve"> Rollout!BG173</f>
        <v>0</v>
      </c>
      <c r="BH238" s="1055">
        <f ca="1" xml:space="preserve"> Rollout!BH173</f>
        <v>0</v>
      </c>
      <c r="BI238" s="1055">
        <f ca="1" xml:space="preserve"> Rollout!BI173</f>
        <v>0</v>
      </c>
      <c r="BJ238" s="1055">
        <f ca="1" xml:space="preserve"> Rollout!BJ173</f>
        <v>0</v>
      </c>
      <c r="BK238" s="1055">
        <f ca="1" xml:space="preserve"> Rollout!BK173</f>
        <v>0</v>
      </c>
      <c r="BL238" s="1055">
        <f ca="1" xml:space="preserve"> Rollout!BL173</f>
        <v>0</v>
      </c>
      <c r="BM238" s="1055">
        <f ca="1" xml:space="preserve"> Rollout!BM173</f>
        <v>0</v>
      </c>
      <c r="BN238" s="1055">
        <f ca="1" xml:space="preserve"> Rollout!BN173</f>
        <v>0</v>
      </c>
      <c r="BO238" s="1055">
        <f ca="1" xml:space="preserve"> Rollout!BO173</f>
        <v>0</v>
      </c>
      <c r="BP238" s="1055">
        <f ca="1" xml:space="preserve"> Rollout!BP173</f>
        <v>0</v>
      </c>
      <c r="BQ238" s="1055">
        <f ca="1" xml:space="preserve"> Rollout!BQ173</f>
        <v>0</v>
      </c>
      <c r="BR238" s="1055">
        <f ca="1" xml:space="preserve"> Rollout!BR173</f>
        <v>0</v>
      </c>
      <c r="BS238" s="1055">
        <f ca="1" xml:space="preserve"> Rollout!BS173</f>
        <v>0</v>
      </c>
      <c r="BT238" s="1055">
        <f ca="1" xml:space="preserve"> Rollout!BT173</f>
        <v>0</v>
      </c>
      <c r="BU238" s="1055">
        <f ca="1" xml:space="preserve"> Rollout!BU173</f>
        <v>0</v>
      </c>
      <c r="BV238" s="1055">
        <f ca="1" xml:space="preserve"> Rollout!BV173</f>
        <v>0</v>
      </c>
      <c r="BW238" s="1055">
        <f ca="1" xml:space="preserve"> Rollout!BW173</f>
        <v>0</v>
      </c>
      <c r="BX238" s="1055">
        <f ca="1" xml:space="preserve"> Rollout!BX173</f>
        <v>0</v>
      </c>
      <c r="BY238" s="1055">
        <f ca="1" xml:space="preserve"> Rollout!BY173</f>
        <v>0</v>
      </c>
      <c r="BZ238" s="1055">
        <f ca="1" xml:space="preserve"> Rollout!BZ173</f>
        <v>0</v>
      </c>
      <c r="CA238" s="1055">
        <f ca="1" xml:space="preserve"> Rollout!CA173</f>
        <v>0</v>
      </c>
      <c r="CB238" s="1055">
        <f ca="1" xml:space="preserve"> Rollout!CB173</f>
        <v>0</v>
      </c>
      <c r="CC238" s="1055">
        <f ca="1" xml:space="preserve"> Rollout!CC173</f>
        <v>0</v>
      </c>
      <c r="CD238" s="1055">
        <f ca="1" xml:space="preserve"> Rollout!CD173</f>
        <v>0</v>
      </c>
      <c r="CE238" s="1055">
        <f ca="1" xml:space="preserve"> Rollout!CE173</f>
        <v>0</v>
      </c>
      <c r="CF238" s="1055">
        <f ca="1" xml:space="preserve"> Rollout!CF173</f>
        <v>0</v>
      </c>
      <c r="CG238" s="1055">
        <f ca="1" xml:space="preserve"> Rollout!CG173</f>
        <v>0</v>
      </c>
      <c r="CH238" s="1055">
        <f ca="1" xml:space="preserve"> Rollout!CH173</f>
        <v>0</v>
      </c>
      <c r="CI238" s="1055">
        <f ca="1" xml:space="preserve"> Rollout!CI173</f>
        <v>0</v>
      </c>
      <c r="CJ238" s="1055">
        <f ca="1" xml:space="preserve"> Rollout!CJ173</f>
        <v>0</v>
      </c>
      <c r="CK238" s="1055">
        <f ca="1" xml:space="preserve"> Rollout!CK173</f>
        <v>0</v>
      </c>
      <c r="CL238" s="1055">
        <f ca="1" xml:space="preserve"> Rollout!CL173</f>
        <v>0</v>
      </c>
      <c r="CM238" s="1055">
        <f ca="1" xml:space="preserve"> Rollout!CM173</f>
        <v>0</v>
      </c>
      <c r="CN238" s="1055">
        <f ca="1" xml:space="preserve"> Rollout!CN173</f>
        <v>0</v>
      </c>
      <c r="CO238" s="1055">
        <f ca="1" xml:space="preserve"> Rollout!CO173</f>
        <v>0</v>
      </c>
      <c r="CP238" s="1055">
        <f ca="1" xml:space="preserve"> Rollout!CP173</f>
        <v>0</v>
      </c>
      <c r="CQ238" s="1055">
        <f ca="1" xml:space="preserve"> Rollout!CQ173</f>
        <v>0</v>
      </c>
      <c r="CR238" s="1055">
        <f ca="1" xml:space="preserve"> Rollout!CR173</f>
        <v>0</v>
      </c>
      <c r="CS238" s="1055">
        <f ca="1" xml:space="preserve"> Rollout!CS173</f>
        <v>0</v>
      </c>
      <c r="CT238" s="1055">
        <f ca="1" xml:space="preserve"> Rollout!CT173</f>
        <v>0</v>
      </c>
      <c r="CU238" s="1055">
        <f ca="1" xml:space="preserve"> Rollout!CU173</f>
        <v>0</v>
      </c>
      <c r="CV238" s="1055">
        <f ca="1" xml:space="preserve"> Rollout!CV173</f>
        <v>0</v>
      </c>
      <c r="CW238" s="1055">
        <f ca="1" xml:space="preserve"> Rollout!CW173</f>
        <v>0</v>
      </c>
      <c r="CX238" s="1055">
        <f ca="1" xml:space="preserve"> Rollout!CX173</f>
        <v>0</v>
      </c>
      <c r="CY238" s="1055">
        <f ca="1" xml:space="preserve"> Rollout!CY173</f>
        <v>0</v>
      </c>
      <c r="CZ238" s="1055">
        <f ca="1" xml:space="preserve"> Rollout!CZ173</f>
        <v>0</v>
      </c>
      <c r="DA238" s="1055">
        <f ca="1" xml:space="preserve"> Rollout!DA173</f>
        <v>0</v>
      </c>
      <c r="DB238" s="1055">
        <f ca="1" xml:space="preserve"> Rollout!DB173</f>
        <v>0</v>
      </c>
      <c r="DC238" s="1055">
        <f ca="1" xml:space="preserve"> Rollout!DC173</f>
        <v>0</v>
      </c>
      <c r="DD238" s="1055">
        <f ca="1" xml:space="preserve"> Rollout!DD173</f>
        <v>0</v>
      </c>
      <c r="DE238" s="1055">
        <f ca="1" xml:space="preserve"> Rollout!DE173</f>
        <v>0</v>
      </c>
      <c r="DF238" s="1055">
        <f ca="1" xml:space="preserve"> Rollout!DF173</f>
        <v>0</v>
      </c>
      <c r="DG238" s="1055">
        <f ca="1" xml:space="preserve"> Rollout!DG173</f>
        <v>0</v>
      </c>
      <c r="DH238" s="1055">
        <f ca="1" xml:space="preserve"> Rollout!DH173</f>
        <v>0</v>
      </c>
      <c r="DI238" s="1055">
        <f ca="1" xml:space="preserve"> Rollout!DI173</f>
        <v>0</v>
      </c>
      <c r="DJ238" s="1055">
        <f ca="1" xml:space="preserve"> Rollout!DJ173</f>
        <v>0</v>
      </c>
      <c r="DK238" s="1055">
        <f ca="1" xml:space="preserve"> Rollout!DK173</f>
        <v>0</v>
      </c>
      <c r="DL238" s="1055">
        <f ca="1" xml:space="preserve"> Rollout!DL173</f>
        <v>0</v>
      </c>
      <c r="DM238" s="1055">
        <f ca="1" xml:space="preserve"> Rollout!DM173</f>
        <v>0</v>
      </c>
      <c r="DN238" s="1055">
        <f ca="1" xml:space="preserve"> Rollout!DN173</f>
        <v>0</v>
      </c>
      <c r="DO238" s="1055">
        <f ca="1" xml:space="preserve"> Rollout!DO173</f>
        <v>0</v>
      </c>
      <c r="DP238" s="1055">
        <f ca="1" xml:space="preserve"> Rollout!DP173</f>
        <v>0</v>
      </c>
      <c r="DQ238" s="1055">
        <f ca="1" xml:space="preserve"> Rollout!DQ173</f>
        <v>0</v>
      </c>
      <c r="DR238" s="1055">
        <f ca="1" xml:space="preserve"> Rollout!DR173</f>
        <v>0</v>
      </c>
      <c r="DS238" s="1055">
        <f ca="1" xml:space="preserve"> Rollout!DS173</f>
        <v>0</v>
      </c>
      <c r="DT238" s="1055">
        <f ca="1" xml:space="preserve"> Rollout!DT173</f>
        <v>0</v>
      </c>
      <c r="DU238" s="1055">
        <f ca="1" xml:space="preserve"> Rollout!DU173</f>
        <v>0</v>
      </c>
      <c r="DV238" s="1055">
        <f ca="1" xml:space="preserve"> Rollout!DV173</f>
        <v>0</v>
      </c>
      <c r="DW238" s="1055">
        <f ca="1" xml:space="preserve"> Rollout!DW173</f>
        <v>0</v>
      </c>
      <c r="DX238" s="1055">
        <f ca="1" xml:space="preserve"> Rollout!DX173</f>
        <v>0</v>
      </c>
      <c r="DY238" s="1055">
        <f ca="1" xml:space="preserve"> Rollout!DY173</f>
        <v>0</v>
      </c>
      <c r="DZ238" s="1055">
        <f ca="1" xml:space="preserve"> Rollout!DZ173</f>
        <v>0</v>
      </c>
      <c r="EA238" s="1055">
        <f ca="1" xml:space="preserve"> Rollout!EA173</f>
        <v>0</v>
      </c>
      <c r="EB238" s="1055">
        <f ca="1" xml:space="preserve"> Rollout!EB173</f>
        <v>0</v>
      </c>
      <c r="EC238" s="1055">
        <f ca="1" xml:space="preserve"> Rollout!EC173</f>
        <v>0</v>
      </c>
      <c r="ED238" s="1055">
        <f ca="1" xml:space="preserve"> Rollout!ED173</f>
        <v>0</v>
      </c>
      <c r="EE238" s="1055">
        <f ca="1" xml:space="preserve"> Rollout!EE173</f>
        <v>0</v>
      </c>
      <c r="EF238" s="1055">
        <f ca="1" xml:space="preserve"> Rollout!EF173</f>
        <v>0</v>
      </c>
      <c r="EG238" s="1055">
        <f ca="1" xml:space="preserve"> Rollout!EG173</f>
        <v>0</v>
      </c>
      <c r="EH238" s="1055">
        <f ca="1" xml:space="preserve"> Rollout!EH173</f>
        <v>0</v>
      </c>
    </row>
    <row r="239" spans="1:138" s="840" customFormat="1" ht="15" customHeight="1" outlineLevel="1" x14ac:dyDescent="0.25">
      <c r="C239" s="1010"/>
      <c r="E239" s="1012" t="str">
        <f xml:space="preserve"> 'Monthly Financials'!E205</f>
        <v>Working capital margin required</v>
      </c>
      <c r="F239" s="1012">
        <f xml:space="preserve"> 'Monthly Financials'!F205</f>
        <v>0</v>
      </c>
      <c r="G239" s="1012" t="str">
        <f xml:space="preserve"> 'Monthly Financials'!G205</f>
        <v>INR Cr</v>
      </c>
      <c r="H239" s="1068">
        <f>SUM(J239:EH239)</f>
        <v>0</v>
      </c>
      <c r="J239" s="1055">
        <f xml:space="preserve"> 'Monthly Financials'!J205</f>
        <v>0</v>
      </c>
      <c r="K239" s="1055">
        <f xml:space="preserve"> 'Monthly Financials'!K205</f>
        <v>0</v>
      </c>
      <c r="L239" s="1055">
        <f xml:space="preserve"> 'Monthly Financials'!L205</f>
        <v>0</v>
      </c>
      <c r="M239" s="1055">
        <f xml:space="preserve"> 'Monthly Financials'!M205</f>
        <v>0</v>
      </c>
      <c r="N239" s="1055">
        <f xml:space="preserve"> 'Monthly Financials'!N205</f>
        <v>0</v>
      </c>
      <c r="O239" s="1055">
        <f xml:space="preserve"> 'Monthly Financials'!O205</f>
        <v>0</v>
      </c>
      <c r="P239" s="1055">
        <f xml:space="preserve"> 'Monthly Financials'!P205</f>
        <v>0</v>
      </c>
      <c r="Q239" s="1055">
        <f xml:space="preserve"> 'Monthly Financials'!Q205</f>
        <v>0</v>
      </c>
      <c r="R239" s="1055">
        <f xml:space="preserve"> 'Monthly Financials'!R205</f>
        <v>0</v>
      </c>
      <c r="S239" s="1055">
        <f xml:space="preserve"> 'Monthly Financials'!S205</f>
        <v>0</v>
      </c>
      <c r="T239" s="1055">
        <f xml:space="preserve"> 'Monthly Financials'!T205</f>
        <v>0</v>
      </c>
      <c r="U239" s="1055">
        <f xml:space="preserve"> 'Monthly Financials'!U205</f>
        <v>0</v>
      </c>
      <c r="V239" s="1055">
        <f xml:space="preserve"> 'Monthly Financials'!V205</f>
        <v>0</v>
      </c>
      <c r="W239" s="1055">
        <f xml:space="preserve"> 'Monthly Financials'!W205</f>
        <v>0</v>
      </c>
      <c r="X239" s="1055">
        <f xml:space="preserve"> 'Monthly Financials'!X205</f>
        <v>0</v>
      </c>
      <c r="Y239" s="1055">
        <f xml:space="preserve"> 'Monthly Financials'!Y205</f>
        <v>0</v>
      </c>
      <c r="Z239" s="1055">
        <f xml:space="preserve"> 'Monthly Financials'!Z205</f>
        <v>0</v>
      </c>
      <c r="AA239" s="1055">
        <f xml:space="preserve"> 'Monthly Financials'!AA205</f>
        <v>0</v>
      </c>
      <c r="AB239" s="1055">
        <f xml:space="preserve"> 'Monthly Financials'!AB205</f>
        <v>0</v>
      </c>
      <c r="AC239" s="1055">
        <f xml:space="preserve"> 'Monthly Financials'!AC205</f>
        <v>0</v>
      </c>
      <c r="AD239" s="1055">
        <f xml:space="preserve"> 'Monthly Financials'!AD205</f>
        <v>0</v>
      </c>
      <c r="AE239" s="1055">
        <f xml:space="preserve"> 'Monthly Financials'!AE205</f>
        <v>0</v>
      </c>
      <c r="AF239" s="1055">
        <f xml:space="preserve"> 'Monthly Financials'!AF205</f>
        <v>0</v>
      </c>
      <c r="AG239" s="1055">
        <f xml:space="preserve"> 'Monthly Financials'!AG205</f>
        <v>0</v>
      </c>
      <c r="AH239" s="1055">
        <f xml:space="preserve"> 'Monthly Financials'!AH205</f>
        <v>0</v>
      </c>
      <c r="AI239" s="1055">
        <f xml:space="preserve"> 'Monthly Financials'!AI205</f>
        <v>0</v>
      </c>
      <c r="AJ239" s="1055">
        <f xml:space="preserve"> 'Monthly Financials'!AJ205</f>
        <v>0</v>
      </c>
      <c r="AK239" s="1055">
        <f xml:space="preserve"> 'Monthly Financials'!AK205</f>
        <v>0</v>
      </c>
      <c r="AL239" s="1055">
        <f xml:space="preserve"> 'Monthly Financials'!AL205</f>
        <v>0</v>
      </c>
      <c r="AM239" s="1055">
        <f xml:space="preserve"> 'Monthly Financials'!AM205</f>
        <v>0</v>
      </c>
      <c r="AN239" s="1055">
        <f xml:space="preserve"> 'Monthly Financials'!AN205</f>
        <v>0</v>
      </c>
      <c r="AO239" s="1055">
        <f xml:space="preserve"> 'Monthly Financials'!AO205</f>
        <v>0</v>
      </c>
      <c r="AP239" s="1055">
        <f xml:space="preserve"> 'Monthly Financials'!AP205</f>
        <v>0</v>
      </c>
      <c r="AQ239" s="1055">
        <f xml:space="preserve"> 'Monthly Financials'!AQ205</f>
        <v>0</v>
      </c>
      <c r="AR239" s="1055">
        <f xml:space="preserve"> 'Monthly Financials'!AR205</f>
        <v>0</v>
      </c>
      <c r="AS239" s="1055">
        <f xml:space="preserve"> 'Monthly Financials'!AS205</f>
        <v>0</v>
      </c>
      <c r="AT239" s="1055">
        <f xml:space="preserve"> 'Monthly Financials'!AT205</f>
        <v>0</v>
      </c>
      <c r="AU239" s="1055">
        <f xml:space="preserve"> 'Monthly Financials'!AU205</f>
        <v>0</v>
      </c>
      <c r="AV239" s="1055">
        <f xml:space="preserve"> 'Monthly Financials'!AV205</f>
        <v>0</v>
      </c>
      <c r="AW239" s="1055">
        <f xml:space="preserve"> 'Monthly Financials'!AW205</f>
        <v>0</v>
      </c>
      <c r="AX239" s="1055">
        <f xml:space="preserve"> 'Monthly Financials'!AX205</f>
        <v>0</v>
      </c>
      <c r="AY239" s="1055">
        <f xml:space="preserve"> 'Monthly Financials'!AY205</f>
        <v>0</v>
      </c>
      <c r="AZ239" s="1055">
        <f xml:space="preserve"> 'Monthly Financials'!AZ205</f>
        <v>0</v>
      </c>
      <c r="BA239" s="1055">
        <f xml:space="preserve"> 'Monthly Financials'!BA205</f>
        <v>0</v>
      </c>
      <c r="BB239" s="1055">
        <f xml:space="preserve"> 'Monthly Financials'!BB205</f>
        <v>0</v>
      </c>
      <c r="BC239" s="1055">
        <f xml:space="preserve"> 'Monthly Financials'!BC205</f>
        <v>0</v>
      </c>
      <c r="BD239" s="1055">
        <f xml:space="preserve"> 'Monthly Financials'!BD205</f>
        <v>0</v>
      </c>
      <c r="BE239" s="1055">
        <f xml:space="preserve"> 'Monthly Financials'!BE205</f>
        <v>0</v>
      </c>
      <c r="BF239" s="1055">
        <f xml:space="preserve"> 'Monthly Financials'!BF205</f>
        <v>0</v>
      </c>
      <c r="BG239" s="1055">
        <f xml:space="preserve"> 'Monthly Financials'!BG205</f>
        <v>0</v>
      </c>
      <c r="BH239" s="1055">
        <f xml:space="preserve"> 'Monthly Financials'!BH205</f>
        <v>0</v>
      </c>
      <c r="BI239" s="1055">
        <f xml:space="preserve"> 'Monthly Financials'!BI205</f>
        <v>0</v>
      </c>
      <c r="BJ239" s="1055">
        <f xml:space="preserve"> 'Monthly Financials'!BJ205</f>
        <v>0</v>
      </c>
      <c r="BK239" s="1055">
        <f xml:space="preserve"> 'Monthly Financials'!BK205</f>
        <v>0</v>
      </c>
      <c r="BL239" s="1055">
        <f xml:space="preserve"> 'Monthly Financials'!BL205</f>
        <v>0</v>
      </c>
      <c r="BM239" s="1055">
        <f xml:space="preserve"> 'Monthly Financials'!BM205</f>
        <v>0</v>
      </c>
      <c r="BN239" s="1055">
        <f xml:space="preserve"> 'Monthly Financials'!BN205</f>
        <v>0</v>
      </c>
      <c r="BO239" s="1055">
        <f xml:space="preserve"> 'Monthly Financials'!BO205</f>
        <v>0</v>
      </c>
      <c r="BP239" s="1055">
        <f xml:space="preserve"> 'Monthly Financials'!BP205</f>
        <v>0</v>
      </c>
      <c r="BQ239" s="1055">
        <f xml:space="preserve"> 'Monthly Financials'!BQ205</f>
        <v>0</v>
      </c>
      <c r="BR239" s="1055">
        <f xml:space="preserve"> 'Monthly Financials'!BR205</f>
        <v>0</v>
      </c>
      <c r="BS239" s="1055">
        <f xml:space="preserve"> 'Monthly Financials'!BS205</f>
        <v>0</v>
      </c>
      <c r="BT239" s="1055">
        <f xml:space="preserve"> 'Monthly Financials'!BT205</f>
        <v>0</v>
      </c>
      <c r="BU239" s="1055">
        <f xml:space="preserve"> 'Monthly Financials'!BU205</f>
        <v>0</v>
      </c>
      <c r="BV239" s="1055">
        <f xml:space="preserve"> 'Monthly Financials'!BV205</f>
        <v>0</v>
      </c>
      <c r="BW239" s="1055">
        <f xml:space="preserve"> 'Monthly Financials'!BW205</f>
        <v>0</v>
      </c>
      <c r="BX239" s="1055">
        <f xml:space="preserve"> 'Monthly Financials'!BX205</f>
        <v>0</v>
      </c>
      <c r="BY239" s="1055">
        <f xml:space="preserve"> 'Monthly Financials'!BY205</f>
        <v>0</v>
      </c>
      <c r="BZ239" s="1055">
        <f xml:space="preserve"> 'Monthly Financials'!BZ205</f>
        <v>0</v>
      </c>
      <c r="CA239" s="1055">
        <f xml:space="preserve"> 'Monthly Financials'!CA205</f>
        <v>0</v>
      </c>
      <c r="CB239" s="1055">
        <f xml:space="preserve"> 'Monthly Financials'!CB205</f>
        <v>0</v>
      </c>
      <c r="CC239" s="1055">
        <f xml:space="preserve"> 'Monthly Financials'!CC205</f>
        <v>0</v>
      </c>
      <c r="CD239" s="1055">
        <f xml:space="preserve"> 'Monthly Financials'!CD205</f>
        <v>0</v>
      </c>
      <c r="CE239" s="1055">
        <f xml:space="preserve"> 'Monthly Financials'!CE205</f>
        <v>0</v>
      </c>
      <c r="CF239" s="1055">
        <f xml:space="preserve"> 'Monthly Financials'!CF205</f>
        <v>0</v>
      </c>
      <c r="CG239" s="1055">
        <f xml:space="preserve"> 'Monthly Financials'!CG205</f>
        <v>0</v>
      </c>
      <c r="CH239" s="1055">
        <f xml:space="preserve"> 'Monthly Financials'!CH205</f>
        <v>0</v>
      </c>
      <c r="CI239" s="1055">
        <f xml:space="preserve"> 'Monthly Financials'!CI205</f>
        <v>0</v>
      </c>
      <c r="CJ239" s="1055">
        <f xml:space="preserve"> 'Monthly Financials'!CJ205</f>
        <v>0</v>
      </c>
      <c r="CK239" s="1055">
        <f xml:space="preserve"> 'Monthly Financials'!CK205</f>
        <v>0</v>
      </c>
      <c r="CL239" s="1055">
        <f xml:space="preserve"> 'Monthly Financials'!CL205</f>
        <v>0</v>
      </c>
      <c r="CM239" s="1055">
        <f xml:space="preserve"> 'Monthly Financials'!CM205</f>
        <v>0</v>
      </c>
      <c r="CN239" s="1055">
        <f xml:space="preserve"> 'Monthly Financials'!CN205</f>
        <v>0</v>
      </c>
      <c r="CO239" s="1055">
        <f xml:space="preserve"> 'Monthly Financials'!CO205</f>
        <v>0</v>
      </c>
      <c r="CP239" s="1055">
        <f xml:space="preserve"> 'Monthly Financials'!CP205</f>
        <v>0</v>
      </c>
      <c r="CQ239" s="1055">
        <f xml:space="preserve"> 'Monthly Financials'!CQ205</f>
        <v>0</v>
      </c>
      <c r="CR239" s="1055">
        <f xml:space="preserve"> 'Monthly Financials'!CR205</f>
        <v>0</v>
      </c>
      <c r="CS239" s="1055">
        <f xml:space="preserve"> 'Monthly Financials'!CS205</f>
        <v>0</v>
      </c>
      <c r="CT239" s="1055">
        <f xml:space="preserve"> 'Monthly Financials'!CT205</f>
        <v>0</v>
      </c>
      <c r="CU239" s="1055">
        <f xml:space="preserve"> 'Monthly Financials'!CU205</f>
        <v>0</v>
      </c>
      <c r="CV239" s="1055">
        <f xml:space="preserve"> 'Monthly Financials'!CV205</f>
        <v>0</v>
      </c>
      <c r="CW239" s="1055">
        <f xml:space="preserve"> 'Monthly Financials'!CW205</f>
        <v>0</v>
      </c>
      <c r="CX239" s="1055">
        <f xml:space="preserve"> 'Monthly Financials'!CX205</f>
        <v>0</v>
      </c>
      <c r="CY239" s="1055">
        <f xml:space="preserve"> 'Monthly Financials'!CY205</f>
        <v>0</v>
      </c>
      <c r="CZ239" s="1055">
        <f xml:space="preserve"> 'Monthly Financials'!CZ205</f>
        <v>0</v>
      </c>
      <c r="DA239" s="1055">
        <f xml:space="preserve"> 'Monthly Financials'!DA205</f>
        <v>0</v>
      </c>
      <c r="DB239" s="1055">
        <f xml:space="preserve"> 'Monthly Financials'!DB205</f>
        <v>0</v>
      </c>
      <c r="DC239" s="1055">
        <f xml:space="preserve"> 'Monthly Financials'!DC205</f>
        <v>0</v>
      </c>
      <c r="DD239" s="1055">
        <f xml:space="preserve"> 'Monthly Financials'!DD205</f>
        <v>0</v>
      </c>
      <c r="DE239" s="1055">
        <f xml:space="preserve"> 'Monthly Financials'!DE205</f>
        <v>0</v>
      </c>
      <c r="DF239" s="1055">
        <f xml:space="preserve"> 'Monthly Financials'!DF205</f>
        <v>0</v>
      </c>
      <c r="DG239" s="1055">
        <f xml:space="preserve"> 'Monthly Financials'!DG205</f>
        <v>0</v>
      </c>
      <c r="DH239" s="1055">
        <f xml:space="preserve"> 'Monthly Financials'!DH205</f>
        <v>0</v>
      </c>
      <c r="DI239" s="1055">
        <f xml:space="preserve"> 'Monthly Financials'!DI205</f>
        <v>0</v>
      </c>
      <c r="DJ239" s="1055">
        <f xml:space="preserve"> 'Monthly Financials'!DJ205</f>
        <v>0</v>
      </c>
      <c r="DK239" s="1055">
        <f xml:space="preserve"> 'Monthly Financials'!DK205</f>
        <v>0</v>
      </c>
      <c r="DL239" s="1055">
        <f xml:space="preserve"> 'Monthly Financials'!DL205</f>
        <v>0</v>
      </c>
      <c r="DM239" s="1055">
        <f xml:space="preserve"> 'Monthly Financials'!DM205</f>
        <v>0</v>
      </c>
      <c r="DN239" s="1055">
        <f xml:space="preserve"> 'Monthly Financials'!DN205</f>
        <v>0</v>
      </c>
      <c r="DO239" s="1055">
        <f xml:space="preserve"> 'Monthly Financials'!DO205</f>
        <v>0</v>
      </c>
      <c r="DP239" s="1055">
        <f xml:space="preserve"> 'Monthly Financials'!DP205</f>
        <v>0</v>
      </c>
      <c r="DQ239" s="1055">
        <f xml:space="preserve"> 'Monthly Financials'!DQ205</f>
        <v>0</v>
      </c>
      <c r="DR239" s="1055">
        <f xml:space="preserve"> 'Monthly Financials'!DR205</f>
        <v>0</v>
      </c>
      <c r="DS239" s="1055">
        <f xml:space="preserve"> 'Monthly Financials'!DS205</f>
        <v>0</v>
      </c>
      <c r="DT239" s="1055">
        <f xml:space="preserve"> 'Monthly Financials'!DT205</f>
        <v>0</v>
      </c>
      <c r="DU239" s="1055">
        <f xml:space="preserve"> 'Monthly Financials'!DU205</f>
        <v>0</v>
      </c>
      <c r="DV239" s="1055">
        <f xml:space="preserve"> 'Monthly Financials'!DV205</f>
        <v>0</v>
      </c>
      <c r="DW239" s="1055">
        <f xml:space="preserve"> 'Monthly Financials'!DW205</f>
        <v>0</v>
      </c>
      <c r="DX239" s="1055">
        <f xml:space="preserve"> 'Monthly Financials'!DX205</f>
        <v>0</v>
      </c>
      <c r="DY239" s="1055">
        <f xml:space="preserve"> 'Monthly Financials'!DY205</f>
        <v>0</v>
      </c>
      <c r="DZ239" s="1055">
        <f xml:space="preserve"> 'Monthly Financials'!DZ205</f>
        <v>0</v>
      </c>
      <c r="EA239" s="1055">
        <f xml:space="preserve"> 'Monthly Financials'!EA205</f>
        <v>0</v>
      </c>
      <c r="EB239" s="1055">
        <f xml:space="preserve"> 'Monthly Financials'!EB205</f>
        <v>0</v>
      </c>
      <c r="EC239" s="1055">
        <f xml:space="preserve"> 'Monthly Financials'!EC205</f>
        <v>0</v>
      </c>
      <c r="ED239" s="1055">
        <f xml:space="preserve"> 'Monthly Financials'!ED205</f>
        <v>0</v>
      </c>
      <c r="EE239" s="1055">
        <f xml:space="preserve"> 'Monthly Financials'!EE205</f>
        <v>0</v>
      </c>
      <c r="EF239" s="1055">
        <f xml:space="preserve"> 'Monthly Financials'!EF205</f>
        <v>0</v>
      </c>
      <c r="EG239" s="1055">
        <f xml:space="preserve"> 'Monthly Financials'!EG205</f>
        <v>0</v>
      </c>
      <c r="EH239" s="1055">
        <f xml:space="preserve"> 'Monthly Financials'!EH205</f>
        <v>0</v>
      </c>
    </row>
    <row r="240" spans="1:138" s="840" customFormat="1" ht="15" customHeight="1" outlineLevel="1" x14ac:dyDescent="0.25">
      <c r="C240" s="1010"/>
      <c r="E240" s="1012" t="str">
        <f xml:space="preserve"> 'Monthly Financials'!E216</f>
        <v>Addition</v>
      </c>
      <c r="F240" s="1012">
        <f xml:space="preserve"> 'Monthly Financials'!F216</f>
        <v>0</v>
      </c>
      <c r="G240" s="1012" t="str">
        <f xml:space="preserve"> 'Monthly Financials'!G216</f>
        <v>INR Cr</v>
      </c>
      <c r="H240" s="1068">
        <f t="shared" si="228"/>
        <v>0</v>
      </c>
      <c r="J240" s="1055">
        <f xml:space="preserve"> 'Monthly Financials'!J216</f>
        <v>0</v>
      </c>
      <c r="K240" s="1055">
        <f xml:space="preserve"> 'Monthly Financials'!K216</f>
        <v>0</v>
      </c>
      <c r="L240" s="1055">
        <f xml:space="preserve"> 'Monthly Financials'!L216</f>
        <v>0</v>
      </c>
      <c r="M240" s="1055">
        <f xml:space="preserve"> 'Monthly Financials'!M216</f>
        <v>0</v>
      </c>
      <c r="N240" s="1055">
        <f xml:space="preserve"> 'Monthly Financials'!N216</f>
        <v>0</v>
      </c>
      <c r="O240" s="1055">
        <f xml:space="preserve"> 'Monthly Financials'!O216</f>
        <v>0</v>
      </c>
      <c r="P240" s="1055">
        <f xml:space="preserve"> 'Monthly Financials'!P216</f>
        <v>0</v>
      </c>
      <c r="Q240" s="1055">
        <f xml:space="preserve"> 'Monthly Financials'!Q216</f>
        <v>0</v>
      </c>
      <c r="R240" s="1055">
        <f xml:space="preserve"> 'Monthly Financials'!R216</f>
        <v>0</v>
      </c>
      <c r="S240" s="1055">
        <f xml:space="preserve"> 'Monthly Financials'!S216</f>
        <v>0</v>
      </c>
      <c r="T240" s="1055">
        <f xml:space="preserve"> 'Monthly Financials'!T216</f>
        <v>0</v>
      </c>
      <c r="U240" s="1055">
        <f xml:space="preserve"> 'Monthly Financials'!U216</f>
        <v>0</v>
      </c>
      <c r="V240" s="1055">
        <f xml:space="preserve"> 'Monthly Financials'!V216</f>
        <v>0</v>
      </c>
      <c r="W240" s="1055">
        <f xml:space="preserve"> 'Monthly Financials'!W216</f>
        <v>0</v>
      </c>
      <c r="X240" s="1055">
        <f xml:space="preserve"> 'Monthly Financials'!X216</f>
        <v>0</v>
      </c>
      <c r="Y240" s="1055">
        <f xml:space="preserve"> 'Monthly Financials'!Y216</f>
        <v>0</v>
      </c>
      <c r="Z240" s="1055">
        <f xml:space="preserve"> 'Monthly Financials'!Z216</f>
        <v>0</v>
      </c>
      <c r="AA240" s="1055">
        <f xml:space="preserve"> 'Monthly Financials'!AA216</f>
        <v>0</v>
      </c>
      <c r="AB240" s="1055">
        <f xml:space="preserve"> 'Monthly Financials'!AB216</f>
        <v>0</v>
      </c>
      <c r="AC240" s="1055">
        <f xml:space="preserve"> 'Monthly Financials'!AC216</f>
        <v>0</v>
      </c>
      <c r="AD240" s="1055">
        <f xml:space="preserve"> 'Monthly Financials'!AD216</f>
        <v>0</v>
      </c>
      <c r="AE240" s="1055">
        <f xml:space="preserve"> 'Monthly Financials'!AE216</f>
        <v>0</v>
      </c>
      <c r="AF240" s="1055">
        <f xml:space="preserve"> 'Monthly Financials'!AF216</f>
        <v>0</v>
      </c>
      <c r="AG240" s="1055">
        <f xml:space="preserve"> 'Monthly Financials'!AG216</f>
        <v>0</v>
      </c>
      <c r="AH240" s="1055">
        <f xml:space="preserve"> 'Monthly Financials'!AH216</f>
        <v>0</v>
      </c>
      <c r="AI240" s="1055">
        <f xml:space="preserve"> 'Monthly Financials'!AI216</f>
        <v>0</v>
      </c>
      <c r="AJ240" s="1055">
        <f xml:space="preserve"> 'Monthly Financials'!AJ216</f>
        <v>0</v>
      </c>
      <c r="AK240" s="1055">
        <f xml:space="preserve"> 'Monthly Financials'!AK216</f>
        <v>0</v>
      </c>
      <c r="AL240" s="1055">
        <f xml:space="preserve"> 'Monthly Financials'!AL216</f>
        <v>0</v>
      </c>
      <c r="AM240" s="1055">
        <f xml:space="preserve"> 'Monthly Financials'!AM216</f>
        <v>0</v>
      </c>
      <c r="AN240" s="1055">
        <f xml:space="preserve"> 'Monthly Financials'!AN216</f>
        <v>0</v>
      </c>
      <c r="AO240" s="1055">
        <f xml:space="preserve"> 'Monthly Financials'!AO216</f>
        <v>0</v>
      </c>
      <c r="AP240" s="1055">
        <f xml:space="preserve"> 'Monthly Financials'!AP216</f>
        <v>0</v>
      </c>
      <c r="AQ240" s="1055">
        <f xml:space="preserve"> 'Monthly Financials'!AQ216</f>
        <v>0</v>
      </c>
      <c r="AR240" s="1055">
        <f xml:space="preserve"> 'Monthly Financials'!AR216</f>
        <v>0</v>
      </c>
      <c r="AS240" s="1055">
        <f xml:space="preserve"> 'Monthly Financials'!AS216</f>
        <v>0</v>
      </c>
      <c r="AT240" s="1055">
        <f xml:space="preserve"> 'Monthly Financials'!AT216</f>
        <v>0</v>
      </c>
      <c r="AU240" s="1055">
        <f xml:space="preserve"> 'Monthly Financials'!AU216</f>
        <v>0</v>
      </c>
      <c r="AV240" s="1055">
        <f xml:space="preserve"> 'Monthly Financials'!AV216</f>
        <v>0</v>
      </c>
      <c r="AW240" s="1055">
        <f xml:space="preserve"> 'Monthly Financials'!AW216</f>
        <v>0</v>
      </c>
      <c r="AX240" s="1055">
        <f xml:space="preserve"> 'Monthly Financials'!AX216</f>
        <v>0</v>
      </c>
      <c r="AY240" s="1055">
        <f xml:space="preserve"> 'Monthly Financials'!AY216</f>
        <v>0</v>
      </c>
      <c r="AZ240" s="1055">
        <f xml:space="preserve"> 'Monthly Financials'!AZ216</f>
        <v>0</v>
      </c>
      <c r="BA240" s="1055">
        <f xml:space="preserve"> 'Monthly Financials'!BA216</f>
        <v>0</v>
      </c>
      <c r="BB240" s="1055">
        <f xml:space="preserve"> 'Monthly Financials'!BB216</f>
        <v>0</v>
      </c>
      <c r="BC240" s="1055">
        <f xml:space="preserve"> 'Monthly Financials'!BC216</f>
        <v>0</v>
      </c>
      <c r="BD240" s="1055">
        <f xml:space="preserve"> 'Monthly Financials'!BD216</f>
        <v>0</v>
      </c>
      <c r="BE240" s="1055">
        <f xml:space="preserve"> 'Monthly Financials'!BE216</f>
        <v>0</v>
      </c>
      <c r="BF240" s="1055">
        <f xml:space="preserve"> 'Monthly Financials'!BF216</f>
        <v>0</v>
      </c>
      <c r="BG240" s="1055">
        <f xml:space="preserve"> 'Monthly Financials'!BG216</f>
        <v>0</v>
      </c>
      <c r="BH240" s="1055">
        <f xml:space="preserve"> 'Monthly Financials'!BH216</f>
        <v>0</v>
      </c>
      <c r="BI240" s="1055">
        <f xml:space="preserve"> 'Monthly Financials'!BI216</f>
        <v>0</v>
      </c>
      <c r="BJ240" s="1055">
        <f xml:space="preserve"> 'Monthly Financials'!BJ216</f>
        <v>0</v>
      </c>
      <c r="BK240" s="1055">
        <f xml:space="preserve"> 'Monthly Financials'!BK216</f>
        <v>0</v>
      </c>
      <c r="BL240" s="1055">
        <f xml:space="preserve"> 'Monthly Financials'!BL216</f>
        <v>0</v>
      </c>
      <c r="BM240" s="1055">
        <f xml:space="preserve"> 'Monthly Financials'!BM216</f>
        <v>0</v>
      </c>
      <c r="BN240" s="1055">
        <f xml:space="preserve"> 'Monthly Financials'!BN216</f>
        <v>0</v>
      </c>
      <c r="BO240" s="1055">
        <f xml:space="preserve"> 'Monthly Financials'!BO216</f>
        <v>0</v>
      </c>
      <c r="BP240" s="1055">
        <f xml:space="preserve"> 'Monthly Financials'!BP216</f>
        <v>0</v>
      </c>
      <c r="BQ240" s="1055">
        <f xml:space="preserve"> 'Monthly Financials'!BQ216</f>
        <v>0</v>
      </c>
      <c r="BR240" s="1055">
        <f xml:space="preserve"> 'Monthly Financials'!BR216</f>
        <v>0</v>
      </c>
      <c r="BS240" s="1055">
        <f xml:space="preserve"> 'Monthly Financials'!BS216</f>
        <v>0</v>
      </c>
      <c r="BT240" s="1055">
        <f xml:space="preserve"> 'Monthly Financials'!BT216</f>
        <v>0</v>
      </c>
      <c r="BU240" s="1055">
        <f xml:space="preserve"> 'Monthly Financials'!BU216</f>
        <v>0</v>
      </c>
      <c r="BV240" s="1055">
        <f xml:space="preserve"> 'Monthly Financials'!BV216</f>
        <v>0</v>
      </c>
      <c r="BW240" s="1055">
        <f xml:space="preserve"> 'Monthly Financials'!BW216</f>
        <v>0</v>
      </c>
      <c r="BX240" s="1055">
        <f xml:space="preserve"> 'Monthly Financials'!BX216</f>
        <v>0</v>
      </c>
      <c r="BY240" s="1055">
        <f xml:space="preserve"> 'Monthly Financials'!BY216</f>
        <v>0</v>
      </c>
      <c r="BZ240" s="1055">
        <f xml:space="preserve"> 'Monthly Financials'!BZ216</f>
        <v>0</v>
      </c>
      <c r="CA240" s="1055">
        <f xml:space="preserve"> 'Monthly Financials'!CA216</f>
        <v>0</v>
      </c>
      <c r="CB240" s="1055">
        <f xml:space="preserve"> 'Monthly Financials'!CB216</f>
        <v>0</v>
      </c>
      <c r="CC240" s="1055">
        <f xml:space="preserve"> 'Monthly Financials'!CC216</f>
        <v>0</v>
      </c>
      <c r="CD240" s="1055">
        <f xml:space="preserve"> 'Monthly Financials'!CD216</f>
        <v>0</v>
      </c>
      <c r="CE240" s="1055">
        <f xml:space="preserve"> 'Monthly Financials'!CE216</f>
        <v>0</v>
      </c>
      <c r="CF240" s="1055">
        <f xml:space="preserve"> 'Monthly Financials'!CF216</f>
        <v>0</v>
      </c>
      <c r="CG240" s="1055">
        <f xml:space="preserve"> 'Monthly Financials'!CG216</f>
        <v>0</v>
      </c>
      <c r="CH240" s="1055">
        <f xml:space="preserve"> 'Monthly Financials'!CH216</f>
        <v>0</v>
      </c>
      <c r="CI240" s="1055">
        <f xml:space="preserve"> 'Monthly Financials'!CI216</f>
        <v>0</v>
      </c>
      <c r="CJ240" s="1055">
        <f xml:space="preserve"> 'Monthly Financials'!CJ216</f>
        <v>0</v>
      </c>
      <c r="CK240" s="1055">
        <f xml:space="preserve"> 'Monthly Financials'!CK216</f>
        <v>0</v>
      </c>
      <c r="CL240" s="1055">
        <f xml:space="preserve"> 'Monthly Financials'!CL216</f>
        <v>0</v>
      </c>
      <c r="CM240" s="1055">
        <f xml:space="preserve"> 'Monthly Financials'!CM216</f>
        <v>0</v>
      </c>
      <c r="CN240" s="1055">
        <f xml:space="preserve"> 'Monthly Financials'!CN216</f>
        <v>0</v>
      </c>
      <c r="CO240" s="1055">
        <f xml:space="preserve"> 'Monthly Financials'!CO216</f>
        <v>0</v>
      </c>
      <c r="CP240" s="1055">
        <f xml:space="preserve"> 'Monthly Financials'!CP216</f>
        <v>0</v>
      </c>
      <c r="CQ240" s="1055">
        <f xml:space="preserve"> 'Monthly Financials'!CQ216</f>
        <v>0</v>
      </c>
      <c r="CR240" s="1055">
        <f xml:space="preserve"> 'Monthly Financials'!CR216</f>
        <v>0</v>
      </c>
      <c r="CS240" s="1055">
        <f xml:space="preserve"> 'Monthly Financials'!CS216</f>
        <v>0</v>
      </c>
      <c r="CT240" s="1055">
        <f xml:space="preserve"> 'Monthly Financials'!CT216</f>
        <v>0</v>
      </c>
      <c r="CU240" s="1055">
        <f xml:space="preserve"> 'Monthly Financials'!CU216</f>
        <v>0</v>
      </c>
      <c r="CV240" s="1055">
        <f xml:space="preserve"> 'Monthly Financials'!CV216</f>
        <v>0</v>
      </c>
      <c r="CW240" s="1055">
        <f xml:space="preserve"> 'Monthly Financials'!CW216</f>
        <v>0</v>
      </c>
      <c r="CX240" s="1055">
        <f xml:space="preserve"> 'Monthly Financials'!CX216</f>
        <v>0</v>
      </c>
      <c r="CY240" s="1055">
        <f xml:space="preserve"> 'Monthly Financials'!CY216</f>
        <v>0</v>
      </c>
      <c r="CZ240" s="1055">
        <f xml:space="preserve"> 'Monthly Financials'!CZ216</f>
        <v>0</v>
      </c>
      <c r="DA240" s="1055">
        <f xml:space="preserve"> 'Monthly Financials'!DA216</f>
        <v>0</v>
      </c>
      <c r="DB240" s="1055">
        <f xml:space="preserve"> 'Monthly Financials'!DB216</f>
        <v>0</v>
      </c>
      <c r="DC240" s="1055">
        <f xml:space="preserve"> 'Monthly Financials'!DC216</f>
        <v>0</v>
      </c>
      <c r="DD240" s="1055">
        <f xml:space="preserve"> 'Monthly Financials'!DD216</f>
        <v>0</v>
      </c>
      <c r="DE240" s="1055">
        <f xml:space="preserve"> 'Monthly Financials'!DE216</f>
        <v>0</v>
      </c>
      <c r="DF240" s="1055">
        <f xml:space="preserve"> 'Monthly Financials'!DF216</f>
        <v>0</v>
      </c>
      <c r="DG240" s="1055">
        <f xml:space="preserve"> 'Monthly Financials'!DG216</f>
        <v>0</v>
      </c>
      <c r="DH240" s="1055">
        <f xml:space="preserve"> 'Monthly Financials'!DH216</f>
        <v>0</v>
      </c>
      <c r="DI240" s="1055">
        <f xml:space="preserve"> 'Monthly Financials'!DI216</f>
        <v>0</v>
      </c>
      <c r="DJ240" s="1055">
        <f xml:space="preserve"> 'Monthly Financials'!DJ216</f>
        <v>0</v>
      </c>
      <c r="DK240" s="1055">
        <f xml:space="preserve"> 'Monthly Financials'!DK216</f>
        <v>0</v>
      </c>
      <c r="DL240" s="1055">
        <f xml:space="preserve"> 'Monthly Financials'!DL216</f>
        <v>0</v>
      </c>
      <c r="DM240" s="1055">
        <f xml:space="preserve"> 'Monthly Financials'!DM216</f>
        <v>0</v>
      </c>
      <c r="DN240" s="1055">
        <f xml:space="preserve"> 'Monthly Financials'!DN216</f>
        <v>0</v>
      </c>
      <c r="DO240" s="1055">
        <f xml:space="preserve"> 'Monthly Financials'!DO216</f>
        <v>0</v>
      </c>
      <c r="DP240" s="1055">
        <f xml:space="preserve"> 'Monthly Financials'!DP216</f>
        <v>0</v>
      </c>
      <c r="DQ240" s="1055">
        <f xml:space="preserve"> 'Monthly Financials'!DQ216</f>
        <v>0</v>
      </c>
      <c r="DR240" s="1055">
        <f xml:space="preserve"> 'Monthly Financials'!DR216</f>
        <v>0</v>
      </c>
      <c r="DS240" s="1055">
        <f xml:space="preserve"> 'Monthly Financials'!DS216</f>
        <v>0</v>
      </c>
      <c r="DT240" s="1055">
        <f xml:space="preserve"> 'Monthly Financials'!DT216</f>
        <v>0</v>
      </c>
      <c r="DU240" s="1055">
        <f xml:space="preserve"> 'Monthly Financials'!DU216</f>
        <v>0</v>
      </c>
      <c r="DV240" s="1055">
        <f xml:space="preserve"> 'Monthly Financials'!DV216</f>
        <v>0</v>
      </c>
      <c r="DW240" s="1055">
        <f xml:space="preserve"> 'Monthly Financials'!DW216</f>
        <v>0</v>
      </c>
      <c r="DX240" s="1055">
        <f xml:space="preserve"> 'Monthly Financials'!DX216</f>
        <v>0</v>
      </c>
      <c r="DY240" s="1055">
        <f xml:space="preserve"> 'Monthly Financials'!DY216</f>
        <v>0</v>
      </c>
      <c r="DZ240" s="1055">
        <f xml:space="preserve"> 'Monthly Financials'!DZ216</f>
        <v>0</v>
      </c>
      <c r="EA240" s="1055">
        <f xml:space="preserve"> 'Monthly Financials'!EA216</f>
        <v>0</v>
      </c>
      <c r="EB240" s="1055">
        <f xml:space="preserve"> 'Monthly Financials'!EB216</f>
        <v>0</v>
      </c>
      <c r="EC240" s="1055">
        <f xml:space="preserve"> 'Monthly Financials'!EC216</f>
        <v>0</v>
      </c>
      <c r="ED240" s="1055">
        <f xml:space="preserve"> 'Monthly Financials'!ED216</f>
        <v>0</v>
      </c>
      <c r="EE240" s="1055">
        <f xml:space="preserve"> 'Monthly Financials'!EE216</f>
        <v>0</v>
      </c>
      <c r="EF240" s="1055">
        <f xml:space="preserve"> 'Monthly Financials'!EF216</f>
        <v>0</v>
      </c>
      <c r="EG240" s="1055">
        <f xml:space="preserve"> 'Monthly Financials'!EG216</f>
        <v>0</v>
      </c>
      <c r="EH240" s="1055">
        <f xml:space="preserve"> 'Monthly Financials'!EH216</f>
        <v>0</v>
      </c>
    </row>
    <row r="241" spans="3:138" s="840" customFormat="1" ht="15" customHeight="1" outlineLevel="1" x14ac:dyDescent="0.25">
      <c r="C241" s="1010"/>
      <c r="E241" s="1011" t="str">
        <f xml:space="preserve"> 'Monthly Financials'!E68</f>
        <v>Payment from DISCOM (Upfront)</v>
      </c>
      <c r="F241" s="1012"/>
      <c r="G241" s="1012"/>
      <c r="H241" s="1068">
        <f t="shared" ref="H241:H246" si="229">SUM(J241:EH241)</f>
        <v>243.07591525423723</v>
      </c>
      <c r="J241" s="1055">
        <f xml:space="preserve"> 'Monthly Financials'!J68</f>
        <v>0</v>
      </c>
      <c r="K241" s="1055">
        <f xml:space="preserve"> 'Monthly Financials'!K68</f>
        <v>0</v>
      </c>
      <c r="L241" s="1055">
        <f xml:space="preserve"> 'Monthly Financials'!L68</f>
        <v>0</v>
      </c>
      <c r="M241" s="1055">
        <f xml:space="preserve"> 'Monthly Financials'!M68</f>
        <v>0</v>
      </c>
      <c r="N241" s="1055">
        <f xml:space="preserve"> 'Monthly Financials'!N68</f>
        <v>0</v>
      </c>
      <c r="O241" s="1055">
        <f xml:space="preserve"> 'Monthly Financials'!O68</f>
        <v>0</v>
      </c>
      <c r="P241" s="1055">
        <f xml:space="preserve"> 'Monthly Financials'!P68</f>
        <v>0</v>
      </c>
      <c r="Q241" s="1055">
        <f xml:space="preserve"> 'Monthly Financials'!Q68</f>
        <v>0</v>
      </c>
      <c r="R241" s="1055">
        <f xml:space="preserve"> 'Monthly Financials'!R68</f>
        <v>0</v>
      </c>
      <c r="S241" s="1055">
        <f xml:space="preserve"> 'Monthly Financials'!S68</f>
        <v>0</v>
      </c>
      <c r="T241" s="1055">
        <f xml:space="preserve"> 'Monthly Financials'!T68</f>
        <v>0</v>
      </c>
      <c r="U241" s="1055">
        <f xml:space="preserve"> 'Monthly Financials'!U68</f>
        <v>0</v>
      </c>
      <c r="V241" s="1055">
        <f xml:space="preserve"> 'Monthly Financials'!V68</f>
        <v>0</v>
      </c>
      <c r="W241" s="1055">
        <f xml:space="preserve"> 'Monthly Financials'!W68</f>
        <v>0</v>
      </c>
      <c r="X241" s="1055">
        <f xml:space="preserve"> 'Monthly Financials'!X68</f>
        <v>0</v>
      </c>
      <c r="Y241" s="1055">
        <f xml:space="preserve"> 'Monthly Financials'!Y68</f>
        <v>0</v>
      </c>
      <c r="Z241" s="1055">
        <f xml:space="preserve"> 'Monthly Financials'!Z68</f>
        <v>0</v>
      </c>
      <c r="AA241" s="1055">
        <f xml:space="preserve"> 'Monthly Financials'!AA68</f>
        <v>0</v>
      </c>
      <c r="AB241" s="1055">
        <f xml:space="preserve"> 'Monthly Financials'!AB68</f>
        <v>0</v>
      </c>
      <c r="AC241" s="1055">
        <f xml:space="preserve"> 'Monthly Financials'!AC68</f>
        <v>0</v>
      </c>
      <c r="AD241" s="1055">
        <f xml:space="preserve"> 'Monthly Financials'!AD68</f>
        <v>0</v>
      </c>
      <c r="AE241" s="1055">
        <f xml:space="preserve"> 'Monthly Financials'!AE68</f>
        <v>0</v>
      </c>
      <c r="AF241" s="1055">
        <f xml:space="preserve"> 'Monthly Financials'!AF68</f>
        <v>0</v>
      </c>
      <c r="AG241" s="1055">
        <f xml:space="preserve"> 'Monthly Financials'!AG68</f>
        <v>0</v>
      </c>
      <c r="AH241" s="1055">
        <f xml:space="preserve"> 'Monthly Financials'!AH68</f>
        <v>0</v>
      </c>
      <c r="AI241" s="1055">
        <f xml:space="preserve"> 'Monthly Financials'!AI68</f>
        <v>0</v>
      </c>
      <c r="AJ241" s="1055">
        <f xml:space="preserve"> 'Monthly Financials'!AJ68</f>
        <v>0</v>
      </c>
      <c r="AK241" s="1055">
        <f xml:space="preserve"> 'Monthly Financials'!AK68</f>
        <v>0</v>
      </c>
      <c r="AL241" s="1055">
        <f xml:space="preserve"> 'Monthly Financials'!AL68</f>
        <v>0</v>
      </c>
      <c r="AM241" s="1055">
        <f xml:space="preserve"> 'Monthly Financials'!AM68</f>
        <v>0</v>
      </c>
      <c r="AN241" s="1055">
        <f xml:space="preserve"> 'Monthly Financials'!AN68</f>
        <v>243.07591525423723</v>
      </c>
      <c r="AO241" s="1055">
        <f xml:space="preserve"> 'Monthly Financials'!AO68</f>
        <v>0</v>
      </c>
      <c r="AP241" s="1055">
        <f xml:space="preserve"> 'Monthly Financials'!AP68</f>
        <v>0</v>
      </c>
      <c r="AQ241" s="1055">
        <f xml:space="preserve"> 'Monthly Financials'!AQ68</f>
        <v>0</v>
      </c>
      <c r="AR241" s="1055">
        <f xml:space="preserve"> 'Monthly Financials'!AR68</f>
        <v>0</v>
      </c>
      <c r="AS241" s="1055">
        <f xml:space="preserve"> 'Monthly Financials'!AS68</f>
        <v>0</v>
      </c>
      <c r="AT241" s="1055">
        <f xml:space="preserve"> 'Monthly Financials'!AT68</f>
        <v>0</v>
      </c>
      <c r="AU241" s="1055">
        <f xml:space="preserve"> 'Monthly Financials'!AU68</f>
        <v>0</v>
      </c>
      <c r="AV241" s="1055">
        <f xml:space="preserve"> 'Monthly Financials'!AV68</f>
        <v>0</v>
      </c>
      <c r="AW241" s="1055">
        <f xml:space="preserve"> 'Monthly Financials'!AW68</f>
        <v>0</v>
      </c>
      <c r="AX241" s="1055">
        <f xml:space="preserve"> 'Monthly Financials'!AX68</f>
        <v>0</v>
      </c>
      <c r="AY241" s="1055">
        <f xml:space="preserve"> 'Monthly Financials'!AY68</f>
        <v>0</v>
      </c>
      <c r="AZ241" s="1055">
        <f xml:space="preserve"> 'Monthly Financials'!AZ68</f>
        <v>0</v>
      </c>
      <c r="BA241" s="1055">
        <f xml:space="preserve"> 'Monthly Financials'!BA68</f>
        <v>0</v>
      </c>
      <c r="BB241" s="1055">
        <f xml:space="preserve"> 'Monthly Financials'!BB68</f>
        <v>0</v>
      </c>
      <c r="BC241" s="1055">
        <f xml:space="preserve"> 'Monthly Financials'!BC68</f>
        <v>0</v>
      </c>
      <c r="BD241" s="1055">
        <f xml:space="preserve"> 'Monthly Financials'!BD68</f>
        <v>0</v>
      </c>
      <c r="BE241" s="1055">
        <f xml:space="preserve"> 'Monthly Financials'!BE68</f>
        <v>0</v>
      </c>
      <c r="BF241" s="1055">
        <f xml:space="preserve"> 'Monthly Financials'!BF68</f>
        <v>0</v>
      </c>
      <c r="BG241" s="1055">
        <f xml:space="preserve"> 'Monthly Financials'!BG68</f>
        <v>0</v>
      </c>
      <c r="BH241" s="1055">
        <f xml:space="preserve"> 'Monthly Financials'!BH68</f>
        <v>0</v>
      </c>
      <c r="BI241" s="1055">
        <f xml:space="preserve"> 'Monthly Financials'!BI68</f>
        <v>0</v>
      </c>
      <c r="BJ241" s="1055">
        <f xml:space="preserve"> 'Monthly Financials'!BJ68</f>
        <v>0</v>
      </c>
      <c r="BK241" s="1055">
        <f xml:space="preserve"> 'Monthly Financials'!BK68</f>
        <v>0</v>
      </c>
      <c r="BL241" s="1055">
        <f xml:space="preserve"> 'Monthly Financials'!BL68</f>
        <v>0</v>
      </c>
      <c r="BM241" s="1055">
        <f xml:space="preserve"> 'Monthly Financials'!BM68</f>
        <v>0</v>
      </c>
      <c r="BN241" s="1055">
        <f xml:space="preserve"> 'Monthly Financials'!BN68</f>
        <v>0</v>
      </c>
      <c r="BO241" s="1055">
        <f xml:space="preserve"> 'Monthly Financials'!BO68</f>
        <v>0</v>
      </c>
      <c r="BP241" s="1055">
        <f xml:space="preserve"> 'Monthly Financials'!BP68</f>
        <v>0</v>
      </c>
      <c r="BQ241" s="1055">
        <f xml:space="preserve"> 'Monthly Financials'!BQ68</f>
        <v>0</v>
      </c>
      <c r="BR241" s="1055">
        <f xml:space="preserve"> 'Monthly Financials'!BR68</f>
        <v>0</v>
      </c>
      <c r="BS241" s="1055">
        <f xml:space="preserve"> 'Monthly Financials'!BS68</f>
        <v>0</v>
      </c>
      <c r="BT241" s="1055">
        <f xml:space="preserve"> 'Monthly Financials'!BT68</f>
        <v>0</v>
      </c>
      <c r="BU241" s="1055">
        <f xml:space="preserve"> 'Monthly Financials'!BU68</f>
        <v>0</v>
      </c>
      <c r="BV241" s="1055">
        <f xml:space="preserve"> 'Monthly Financials'!BV68</f>
        <v>0</v>
      </c>
      <c r="BW241" s="1055">
        <f xml:space="preserve"> 'Monthly Financials'!BW68</f>
        <v>0</v>
      </c>
      <c r="BX241" s="1055">
        <f xml:space="preserve"> 'Monthly Financials'!BX68</f>
        <v>0</v>
      </c>
      <c r="BY241" s="1055">
        <f xml:space="preserve"> 'Monthly Financials'!BY68</f>
        <v>0</v>
      </c>
      <c r="BZ241" s="1055">
        <f xml:space="preserve"> 'Monthly Financials'!BZ68</f>
        <v>0</v>
      </c>
      <c r="CA241" s="1055">
        <f xml:space="preserve"> 'Monthly Financials'!CA68</f>
        <v>0</v>
      </c>
      <c r="CB241" s="1055">
        <f xml:space="preserve"> 'Monthly Financials'!CB68</f>
        <v>0</v>
      </c>
      <c r="CC241" s="1055">
        <f xml:space="preserve"> 'Monthly Financials'!CC68</f>
        <v>0</v>
      </c>
      <c r="CD241" s="1055">
        <f xml:space="preserve"> 'Monthly Financials'!CD68</f>
        <v>0</v>
      </c>
      <c r="CE241" s="1055">
        <f xml:space="preserve"> 'Monthly Financials'!CE68</f>
        <v>0</v>
      </c>
      <c r="CF241" s="1055">
        <f xml:space="preserve"> 'Monthly Financials'!CF68</f>
        <v>0</v>
      </c>
      <c r="CG241" s="1055">
        <f xml:space="preserve"> 'Monthly Financials'!CG68</f>
        <v>0</v>
      </c>
      <c r="CH241" s="1055">
        <f xml:space="preserve"> 'Monthly Financials'!CH68</f>
        <v>0</v>
      </c>
      <c r="CI241" s="1055">
        <f xml:space="preserve"> 'Monthly Financials'!CI68</f>
        <v>0</v>
      </c>
      <c r="CJ241" s="1055">
        <f xml:space="preserve"> 'Monthly Financials'!CJ68</f>
        <v>0</v>
      </c>
      <c r="CK241" s="1055">
        <f xml:space="preserve"> 'Monthly Financials'!CK68</f>
        <v>0</v>
      </c>
      <c r="CL241" s="1055">
        <f xml:space="preserve"> 'Monthly Financials'!CL68</f>
        <v>0</v>
      </c>
      <c r="CM241" s="1055">
        <f xml:space="preserve"> 'Monthly Financials'!CM68</f>
        <v>0</v>
      </c>
      <c r="CN241" s="1055">
        <f xml:space="preserve"> 'Monthly Financials'!CN68</f>
        <v>0</v>
      </c>
      <c r="CO241" s="1055">
        <f xml:space="preserve"> 'Monthly Financials'!CO68</f>
        <v>0</v>
      </c>
      <c r="CP241" s="1055">
        <f xml:space="preserve"> 'Monthly Financials'!CP68</f>
        <v>0</v>
      </c>
      <c r="CQ241" s="1055">
        <f xml:space="preserve"> 'Monthly Financials'!CQ68</f>
        <v>0</v>
      </c>
      <c r="CR241" s="1055">
        <f xml:space="preserve"> 'Monthly Financials'!CR68</f>
        <v>0</v>
      </c>
      <c r="CS241" s="1055">
        <f xml:space="preserve"> 'Monthly Financials'!CS68</f>
        <v>0</v>
      </c>
      <c r="CT241" s="1055">
        <f xml:space="preserve"> 'Monthly Financials'!CT68</f>
        <v>0</v>
      </c>
      <c r="CU241" s="1055">
        <f xml:space="preserve"> 'Monthly Financials'!CU68</f>
        <v>0</v>
      </c>
      <c r="CV241" s="1055">
        <f xml:space="preserve"> 'Monthly Financials'!CV68</f>
        <v>0</v>
      </c>
      <c r="CW241" s="1055">
        <f xml:space="preserve"> 'Monthly Financials'!CW68</f>
        <v>0</v>
      </c>
      <c r="CX241" s="1055">
        <f xml:space="preserve"> 'Monthly Financials'!CX68</f>
        <v>0</v>
      </c>
      <c r="CY241" s="1055">
        <f xml:space="preserve"> 'Monthly Financials'!CY68</f>
        <v>0</v>
      </c>
      <c r="CZ241" s="1055">
        <f xml:space="preserve"> 'Monthly Financials'!CZ68</f>
        <v>0</v>
      </c>
      <c r="DA241" s="1055">
        <f xml:space="preserve"> 'Monthly Financials'!DA68</f>
        <v>0</v>
      </c>
      <c r="DB241" s="1055">
        <f xml:space="preserve"> 'Monthly Financials'!DB68</f>
        <v>0</v>
      </c>
      <c r="DC241" s="1055">
        <f xml:space="preserve"> 'Monthly Financials'!DC68</f>
        <v>0</v>
      </c>
      <c r="DD241" s="1055">
        <f xml:space="preserve"> 'Monthly Financials'!DD68</f>
        <v>0</v>
      </c>
      <c r="DE241" s="1055">
        <f xml:space="preserve"> 'Monthly Financials'!DE68</f>
        <v>0</v>
      </c>
      <c r="DF241" s="1055">
        <f xml:space="preserve"> 'Monthly Financials'!DF68</f>
        <v>0</v>
      </c>
      <c r="DG241" s="1055">
        <f xml:space="preserve"> 'Monthly Financials'!DG68</f>
        <v>0</v>
      </c>
      <c r="DH241" s="1055">
        <f xml:space="preserve"> 'Monthly Financials'!DH68</f>
        <v>0</v>
      </c>
      <c r="DI241" s="1055">
        <f xml:space="preserve"> 'Monthly Financials'!DI68</f>
        <v>0</v>
      </c>
      <c r="DJ241" s="1055">
        <f xml:space="preserve"> 'Monthly Financials'!DJ68</f>
        <v>0</v>
      </c>
      <c r="DK241" s="1055">
        <f xml:space="preserve"> 'Monthly Financials'!DK68</f>
        <v>0</v>
      </c>
      <c r="DL241" s="1055">
        <f xml:space="preserve"> 'Monthly Financials'!DL68</f>
        <v>0</v>
      </c>
      <c r="DM241" s="1055">
        <f xml:space="preserve"> 'Monthly Financials'!DM68</f>
        <v>0</v>
      </c>
      <c r="DN241" s="1055">
        <f xml:space="preserve"> 'Monthly Financials'!DN68</f>
        <v>0</v>
      </c>
      <c r="DO241" s="1055">
        <f xml:space="preserve"> 'Monthly Financials'!DO68</f>
        <v>0</v>
      </c>
      <c r="DP241" s="1055">
        <f xml:space="preserve"> 'Monthly Financials'!DP68</f>
        <v>0</v>
      </c>
      <c r="DQ241" s="1055">
        <f xml:space="preserve"> 'Monthly Financials'!DQ68</f>
        <v>0</v>
      </c>
      <c r="DR241" s="1055">
        <f xml:space="preserve"> 'Monthly Financials'!DR68</f>
        <v>0</v>
      </c>
      <c r="DS241" s="1055">
        <f xml:space="preserve"> 'Monthly Financials'!DS68</f>
        <v>0</v>
      </c>
      <c r="DT241" s="1055">
        <f xml:space="preserve"> 'Monthly Financials'!DT68</f>
        <v>0</v>
      </c>
      <c r="DU241" s="1055">
        <f xml:space="preserve"> 'Monthly Financials'!DU68</f>
        <v>0</v>
      </c>
      <c r="DV241" s="1055">
        <f xml:space="preserve"> 'Monthly Financials'!DV68</f>
        <v>0</v>
      </c>
      <c r="DW241" s="1055">
        <f xml:space="preserve"> 'Monthly Financials'!DW68</f>
        <v>0</v>
      </c>
      <c r="DX241" s="1055">
        <f xml:space="preserve"> 'Monthly Financials'!DX68</f>
        <v>0</v>
      </c>
      <c r="DY241" s="1055">
        <f xml:space="preserve"> 'Monthly Financials'!DY68</f>
        <v>0</v>
      </c>
      <c r="DZ241" s="1055">
        <f xml:space="preserve"> 'Monthly Financials'!DZ68</f>
        <v>0</v>
      </c>
      <c r="EA241" s="1055">
        <f xml:space="preserve"> 'Monthly Financials'!EA68</f>
        <v>0</v>
      </c>
      <c r="EB241" s="1055">
        <f xml:space="preserve"> 'Monthly Financials'!EB68</f>
        <v>0</v>
      </c>
      <c r="EC241" s="1055">
        <f xml:space="preserve"> 'Monthly Financials'!EC68</f>
        <v>0</v>
      </c>
      <c r="ED241" s="1055">
        <f xml:space="preserve"> 'Monthly Financials'!ED68</f>
        <v>0</v>
      </c>
      <c r="EE241" s="1055">
        <f xml:space="preserve"> 'Monthly Financials'!EE68</f>
        <v>0</v>
      </c>
      <c r="EF241" s="1055">
        <f xml:space="preserve"> 'Monthly Financials'!EF68</f>
        <v>0</v>
      </c>
      <c r="EG241" s="1055">
        <f xml:space="preserve"> 'Monthly Financials'!EG68</f>
        <v>0</v>
      </c>
      <c r="EH241" s="1055">
        <f xml:space="preserve"> 'Monthly Financials'!EH68</f>
        <v>0</v>
      </c>
    </row>
    <row r="242" spans="3:138" s="840" customFormat="1" ht="15" customHeight="1" outlineLevel="1" x14ac:dyDescent="0.25">
      <c r="C242" s="1010"/>
      <c r="E242" s="1011" t="str">
        <f xml:space="preserve"> 'Monthly Financials'!E69</f>
        <v>Payment from DISCOM (Cable)</v>
      </c>
      <c r="F242" s="1012">
        <f xml:space="preserve"> 'Monthly Financials'!F69 - F235</f>
        <v>0</v>
      </c>
      <c r="G242" s="1012" t="str">
        <f xml:space="preserve"> 'Monthly Financials'!G69</f>
        <v xml:space="preserve">INR Cr </v>
      </c>
      <c r="H242" s="1068">
        <f t="shared" ca="1" si="229"/>
        <v>196.13900519039998</v>
      </c>
      <c r="J242" s="1055">
        <f ca="1" xml:space="preserve"> 'Monthly Financials'!J69 - J235</f>
        <v>0</v>
      </c>
      <c r="K242" s="1055">
        <f ca="1" xml:space="preserve"> 'Monthly Financials'!K69 - K235</f>
        <v>0</v>
      </c>
      <c r="L242" s="1055">
        <f ca="1" xml:space="preserve"> 'Monthly Financials'!L69 - L235</f>
        <v>0</v>
      </c>
      <c r="M242" s="1055">
        <f ca="1" xml:space="preserve"> 'Monthly Financials'!M69 - M235</f>
        <v>0</v>
      </c>
      <c r="N242" s="1055">
        <f ca="1" xml:space="preserve"> 'Monthly Financials'!N69 - N235</f>
        <v>0</v>
      </c>
      <c r="O242" s="1055">
        <f ca="1" xml:space="preserve"> 'Monthly Financials'!O69 - O235</f>
        <v>0</v>
      </c>
      <c r="P242" s="1055">
        <f ca="1" xml:space="preserve"> 'Monthly Financials'!P69 - P235</f>
        <v>0</v>
      </c>
      <c r="Q242" s="1055">
        <f ca="1" xml:space="preserve"> 'Monthly Financials'!Q69 - Q235</f>
        <v>3.4945304118402265</v>
      </c>
      <c r="R242" s="1055">
        <f ca="1" xml:space="preserve"> 'Monthly Financials'!R69 - R235</f>
        <v>0</v>
      </c>
      <c r="S242" s="1055">
        <f ca="1" xml:space="preserve"> 'Monthly Financials'!S69 - S235</f>
        <v>0</v>
      </c>
      <c r="T242" s="1055">
        <f ca="1" xml:space="preserve"> 'Monthly Financials'!T69 - T235</f>
        <v>17.999163008626709</v>
      </c>
      <c r="U242" s="1055">
        <f ca="1" xml:space="preserve"> 'Monthly Financials'!U69 - U235</f>
        <v>0</v>
      </c>
      <c r="V242" s="1055">
        <f ca="1" xml:space="preserve"> 'Monthly Financials'!V69 - V235</f>
        <v>0</v>
      </c>
      <c r="W242" s="1055">
        <f ca="1" xml:space="preserve"> 'Monthly Financials'!W69 - W235</f>
        <v>23.101287955953964</v>
      </c>
      <c r="X242" s="1055">
        <f ca="1" xml:space="preserve"> 'Monthly Financials'!X69 - X235</f>
        <v>0</v>
      </c>
      <c r="Y242" s="1055">
        <f ca="1" xml:space="preserve"> 'Monthly Financials'!Y69 - Y235</f>
        <v>0</v>
      </c>
      <c r="Z242" s="1055">
        <f ca="1" xml:space="preserve"> 'Monthly Financials'!Z69 - Z235</f>
        <v>38.124211411973107</v>
      </c>
      <c r="AA242" s="1055">
        <f ca="1" xml:space="preserve"> 'Monthly Financials'!AA69 - AA235</f>
        <v>0</v>
      </c>
      <c r="AB242" s="1055">
        <f ca="1" xml:space="preserve"> 'Monthly Financials'!AB69 - AB235</f>
        <v>0</v>
      </c>
      <c r="AC242" s="1055">
        <f ca="1" xml:space="preserve"> 'Monthly Financials'!AC69 - AC235</f>
        <v>37.422031466097195</v>
      </c>
      <c r="AD242" s="1055">
        <f ca="1" xml:space="preserve"> 'Monthly Financials'!AD69 - AD235</f>
        <v>0</v>
      </c>
      <c r="AE242" s="1055">
        <f ca="1" xml:space="preserve"> 'Monthly Financials'!AE69 - AE235</f>
        <v>0</v>
      </c>
      <c r="AF242" s="1055">
        <f ca="1" xml:space="preserve"> 'Monthly Financials'!AF69 - AF235</f>
        <v>32.951223618155197</v>
      </c>
      <c r="AG242" s="1055">
        <f ca="1" xml:space="preserve"> 'Monthly Financials'!AG69 - AG235</f>
        <v>0</v>
      </c>
      <c r="AH242" s="1055">
        <f ca="1" xml:space="preserve"> 'Monthly Financials'!AH69 - AH235</f>
        <v>0</v>
      </c>
      <c r="AI242" s="1055">
        <f ca="1" xml:space="preserve"> 'Monthly Financials'!AI69 - AI235</f>
        <v>32.951223618155197</v>
      </c>
      <c r="AJ242" s="1055">
        <f ca="1" xml:space="preserve"> 'Monthly Financials'!AJ69 - AJ235</f>
        <v>0</v>
      </c>
      <c r="AK242" s="1055">
        <f ca="1" xml:space="preserve"> 'Monthly Financials'!AK69 - AK235</f>
        <v>0</v>
      </c>
      <c r="AL242" s="1055">
        <f ca="1" xml:space="preserve"> 'Monthly Financials'!AL69 - AL235</f>
        <v>10.095333699598376</v>
      </c>
      <c r="AM242" s="1055">
        <f ca="1" xml:space="preserve"> 'Monthly Financials'!AM69 - AM235</f>
        <v>0</v>
      </c>
      <c r="AN242" s="1055">
        <f ca="1" xml:space="preserve"> 'Monthly Financials'!AN69 - AN235</f>
        <v>0</v>
      </c>
      <c r="AO242" s="1055">
        <f ca="1" xml:space="preserve"> 'Monthly Financials'!AO69 - AO235</f>
        <v>0</v>
      </c>
      <c r="AP242" s="1055">
        <f ca="1" xml:space="preserve"> 'Monthly Financials'!AP69 - AP235</f>
        <v>0</v>
      </c>
      <c r="AQ242" s="1055">
        <f ca="1" xml:space="preserve"> 'Monthly Financials'!AQ69 - AQ235</f>
        <v>0</v>
      </c>
      <c r="AR242" s="1055">
        <f ca="1" xml:space="preserve"> 'Monthly Financials'!AR69 - AR235</f>
        <v>0</v>
      </c>
      <c r="AS242" s="1055">
        <f ca="1" xml:space="preserve"> 'Monthly Financials'!AS69 - AS235</f>
        <v>0</v>
      </c>
      <c r="AT242" s="1055">
        <f ca="1" xml:space="preserve"> 'Monthly Financials'!AT69 - AT235</f>
        <v>0</v>
      </c>
      <c r="AU242" s="1055">
        <f ca="1" xml:space="preserve"> 'Monthly Financials'!AU69 - AU235</f>
        <v>0</v>
      </c>
      <c r="AV242" s="1055">
        <f ca="1" xml:space="preserve"> 'Monthly Financials'!AV69 - AV235</f>
        <v>0</v>
      </c>
      <c r="AW242" s="1055">
        <f ca="1" xml:space="preserve"> 'Monthly Financials'!AW69 - AW235</f>
        <v>0</v>
      </c>
      <c r="AX242" s="1055">
        <f ca="1" xml:space="preserve"> 'Monthly Financials'!AX69 - AX235</f>
        <v>0</v>
      </c>
      <c r="AY242" s="1055">
        <f ca="1" xml:space="preserve"> 'Monthly Financials'!AY69 - AY235</f>
        <v>0</v>
      </c>
      <c r="AZ242" s="1055">
        <f ca="1" xml:space="preserve"> 'Monthly Financials'!AZ69 - AZ235</f>
        <v>0</v>
      </c>
      <c r="BA242" s="1055">
        <f ca="1" xml:space="preserve"> 'Monthly Financials'!BA69 - BA235</f>
        <v>0</v>
      </c>
      <c r="BB242" s="1055">
        <f ca="1" xml:space="preserve"> 'Monthly Financials'!BB69 - BB235</f>
        <v>0</v>
      </c>
      <c r="BC242" s="1055">
        <f ca="1" xml:space="preserve"> 'Monthly Financials'!BC69 - BC235</f>
        <v>0</v>
      </c>
      <c r="BD242" s="1055">
        <f ca="1" xml:space="preserve"> 'Monthly Financials'!BD69 - BD235</f>
        <v>0</v>
      </c>
      <c r="BE242" s="1055">
        <f ca="1" xml:space="preserve"> 'Monthly Financials'!BE69 - BE235</f>
        <v>0</v>
      </c>
      <c r="BF242" s="1055">
        <f ca="1" xml:space="preserve"> 'Monthly Financials'!BF69 - BF235</f>
        <v>0</v>
      </c>
      <c r="BG242" s="1055">
        <f ca="1" xml:space="preserve"> 'Monthly Financials'!BG69 - BG235</f>
        <v>0</v>
      </c>
      <c r="BH242" s="1055">
        <f ca="1" xml:space="preserve"> 'Monthly Financials'!BH69 - BH235</f>
        <v>0</v>
      </c>
      <c r="BI242" s="1055">
        <f ca="1" xml:space="preserve"> 'Monthly Financials'!BI69 - BI235</f>
        <v>0</v>
      </c>
      <c r="BJ242" s="1055">
        <f ca="1" xml:space="preserve"> 'Monthly Financials'!BJ69 - BJ235</f>
        <v>0</v>
      </c>
      <c r="BK242" s="1055">
        <f ca="1" xml:space="preserve"> 'Monthly Financials'!BK69 - BK235</f>
        <v>0</v>
      </c>
      <c r="BL242" s="1055">
        <f ca="1" xml:space="preserve"> 'Monthly Financials'!BL69 - BL235</f>
        <v>0</v>
      </c>
      <c r="BM242" s="1055">
        <f ca="1" xml:space="preserve"> 'Monthly Financials'!BM69 - BM235</f>
        <v>0</v>
      </c>
      <c r="BN242" s="1055">
        <f ca="1" xml:space="preserve"> 'Monthly Financials'!BN69 - BN235</f>
        <v>0</v>
      </c>
      <c r="BO242" s="1055">
        <f ca="1" xml:space="preserve"> 'Monthly Financials'!BO69 - BO235</f>
        <v>0</v>
      </c>
      <c r="BP242" s="1055">
        <f ca="1" xml:space="preserve"> 'Monthly Financials'!BP69 - BP235</f>
        <v>0</v>
      </c>
      <c r="BQ242" s="1055">
        <f ca="1" xml:space="preserve"> 'Monthly Financials'!BQ69 - BQ235</f>
        <v>0</v>
      </c>
      <c r="BR242" s="1055">
        <f ca="1" xml:space="preserve"> 'Monthly Financials'!BR69 - BR235</f>
        <v>0</v>
      </c>
      <c r="BS242" s="1055">
        <f ca="1" xml:space="preserve"> 'Monthly Financials'!BS69 - BS235</f>
        <v>0</v>
      </c>
      <c r="BT242" s="1055">
        <f ca="1" xml:space="preserve"> 'Monthly Financials'!BT69 - BT235</f>
        <v>0</v>
      </c>
      <c r="BU242" s="1055">
        <f ca="1" xml:space="preserve"> 'Monthly Financials'!BU69 - BU235</f>
        <v>0</v>
      </c>
      <c r="BV242" s="1055">
        <f ca="1" xml:space="preserve"> 'Monthly Financials'!BV69 - BV235</f>
        <v>0</v>
      </c>
      <c r="BW242" s="1055">
        <f ca="1" xml:space="preserve"> 'Monthly Financials'!BW69 - BW235</f>
        <v>0</v>
      </c>
      <c r="BX242" s="1055">
        <f ca="1" xml:space="preserve"> 'Monthly Financials'!BX69 - BX235</f>
        <v>0</v>
      </c>
      <c r="BY242" s="1055">
        <f ca="1" xml:space="preserve"> 'Monthly Financials'!BY69 - BY235</f>
        <v>0</v>
      </c>
      <c r="BZ242" s="1055">
        <f ca="1" xml:space="preserve"> 'Monthly Financials'!BZ69 - BZ235</f>
        <v>0</v>
      </c>
      <c r="CA242" s="1055">
        <f ca="1" xml:space="preserve"> 'Monthly Financials'!CA69 - CA235</f>
        <v>0</v>
      </c>
      <c r="CB242" s="1055">
        <f ca="1" xml:space="preserve"> 'Monthly Financials'!CB69 - CB235</f>
        <v>0</v>
      </c>
      <c r="CC242" s="1055">
        <f ca="1" xml:space="preserve"> 'Monthly Financials'!CC69 - CC235</f>
        <v>0</v>
      </c>
      <c r="CD242" s="1055">
        <f ca="1" xml:space="preserve"> 'Monthly Financials'!CD69 - CD235</f>
        <v>0</v>
      </c>
      <c r="CE242" s="1055">
        <f ca="1" xml:space="preserve"> 'Monthly Financials'!CE69 - CE235</f>
        <v>0</v>
      </c>
      <c r="CF242" s="1055">
        <f ca="1" xml:space="preserve"> 'Monthly Financials'!CF69 - CF235</f>
        <v>0</v>
      </c>
      <c r="CG242" s="1055">
        <f ca="1" xml:space="preserve"> 'Monthly Financials'!CG69 - CG235</f>
        <v>0</v>
      </c>
      <c r="CH242" s="1055">
        <f ca="1" xml:space="preserve"> 'Monthly Financials'!CH69 - CH235</f>
        <v>0</v>
      </c>
      <c r="CI242" s="1055">
        <f ca="1" xml:space="preserve"> 'Monthly Financials'!CI69 - CI235</f>
        <v>0</v>
      </c>
      <c r="CJ242" s="1055">
        <f ca="1" xml:space="preserve"> 'Monthly Financials'!CJ69 - CJ235</f>
        <v>0</v>
      </c>
      <c r="CK242" s="1055">
        <f ca="1" xml:space="preserve"> 'Monthly Financials'!CK69 - CK235</f>
        <v>0</v>
      </c>
      <c r="CL242" s="1055">
        <f ca="1" xml:space="preserve"> 'Monthly Financials'!CL69 - CL235</f>
        <v>0</v>
      </c>
      <c r="CM242" s="1055">
        <f ca="1" xml:space="preserve"> 'Monthly Financials'!CM69 - CM235</f>
        <v>0</v>
      </c>
      <c r="CN242" s="1055">
        <f ca="1" xml:space="preserve"> 'Monthly Financials'!CN69 - CN235</f>
        <v>0</v>
      </c>
      <c r="CO242" s="1055">
        <f ca="1" xml:space="preserve"> 'Monthly Financials'!CO69 - CO235</f>
        <v>0</v>
      </c>
      <c r="CP242" s="1055">
        <f ca="1" xml:space="preserve"> 'Monthly Financials'!CP69 - CP235</f>
        <v>0</v>
      </c>
      <c r="CQ242" s="1055">
        <f ca="1" xml:space="preserve"> 'Monthly Financials'!CQ69 - CQ235</f>
        <v>0</v>
      </c>
      <c r="CR242" s="1055">
        <f ca="1" xml:space="preserve"> 'Monthly Financials'!CR69 - CR235</f>
        <v>0</v>
      </c>
      <c r="CS242" s="1055">
        <f ca="1" xml:space="preserve"> 'Monthly Financials'!CS69 - CS235</f>
        <v>0</v>
      </c>
      <c r="CT242" s="1055">
        <f ca="1" xml:space="preserve"> 'Monthly Financials'!CT69 - CT235</f>
        <v>0</v>
      </c>
      <c r="CU242" s="1055">
        <f ca="1" xml:space="preserve"> 'Monthly Financials'!CU69 - CU235</f>
        <v>0</v>
      </c>
      <c r="CV242" s="1055">
        <f ca="1" xml:space="preserve"> 'Monthly Financials'!CV69 - CV235</f>
        <v>0</v>
      </c>
      <c r="CW242" s="1055">
        <f ca="1" xml:space="preserve"> 'Monthly Financials'!CW69 - CW235</f>
        <v>0</v>
      </c>
      <c r="CX242" s="1055">
        <f ca="1" xml:space="preserve"> 'Monthly Financials'!CX69 - CX235</f>
        <v>0</v>
      </c>
      <c r="CY242" s="1055">
        <f ca="1" xml:space="preserve"> 'Monthly Financials'!CY69 - CY235</f>
        <v>0</v>
      </c>
      <c r="CZ242" s="1055">
        <f ca="1" xml:space="preserve"> 'Monthly Financials'!CZ69 - CZ235</f>
        <v>0</v>
      </c>
      <c r="DA242" s="1055">
        <f ca="1" xml:space="preserve"> 'Monthly Financials'!DA69 - DA235</f>
        <v>0</v>
      </c>
      <c r="DB242" s="1055">
        <f ca="1" xml:space="preserve"> 'Monthly Financials'!DB69 - DB235</f>
        <v>0</v>
      </c>
      <c r="DC242" s="1055">
        <f ca="1" xml:space="preserve"> 'Monthly Financials'!DC69 - DC235</f>
        <v>0</v>
      </c>
      <c r="DD242" s="1055">
        <f ca="1" xml:space="preserve"> 'Monthly Financials'!DD69 - DD235</f>
        <v>0</v>
      </c>
      <c r="DE242" s="1055">
        <f ca="1" xml:space="preserve"> 'Monthly Financials'!DE69 - DE235</f>
        <v>0</v>
      </c>
      <c r="DF242" s="1055">
        <f ca="1" xml:space="preserve"> 'Monthly Financials'!DF69 - DF235</f>
        <v>0</v>
      </c>
      <c r="DG242" s="1055">
        <f ca="1" xml:space="preserve"> 'Monthly Financials'!DG69 - DG235</f>
        <v>0</v>
      </c>
      <c r="DH242" s="1055">
        <f ca="1" xml:space="preserve"> 'Monthly Financials'!DH69 - DH235</f>
        <v>0</v>
      </c>
      <c r="DI242" s="1055">
        <f ca="1" xml:space="preserve"> 'Monthly Financials'!DI69 - DI235</f>
        <v>0</v>
      </c>
      <c r="DJ242" s="1055">
        <f ca="1" xml:space="preserve"> 'Monthly Financials'!DJ69 - DJ235</f>
        <v>0</v>
      </c>
      <c r="DK242" s="1055">
        <f ca="1" xml:space="preserve"> 'Monthly Financials'!DK69 - DK235</f>
        <v>0</v>
      </c>
      <c r="DL242" s="1055">
        <f ca="1" xml:space="preserve"> 'Monthly Financials'!DL69 - DL235</f>
        <v>0</v>
      </c>
      <c r="DM242" s="1055">
        <f ca="1" xml:space="preserve"> 'Monthly Financials'!DM69 - DM235</f>
        <v>0</v>
      </c>
      <c r="DN242" s="1055">
        <f ca="1" xml:space="preserve"> 'Monthly Financials'!DN69 - DN235</f>
        <v>0</v>
      </c>
      <c r="DO242" s="1055">
        <f ca="1" xml:space="preserve"> 'Monthly Financials'!DO69 - DO235</f>
        <v>0</v>
      </c>
      <c r="DP242" s="1055">
        <f ca="1" xml:space="preserve"> 'Monthly Financials'!DP69 - DP235</f>
        <v>0</v>
      </c>
      <c r="DQ242" s="1055">
        <f ca="1" xml:space="preserve"> 'Monthly Financials'!DQ69 - DQ235</f>
        <v>0</v>
      </c>
      <c r="DR242" s="1055">
        <f ca="1" xml:space="preserve"> 'Monthly Financials'!DR69 - DR235</f>
        <v>0</v>
      </c>
      <c r="DS242" s="1055">
        <f ca="1" xml:space="preserve"> 'Monthly Financials'!DS69 - DS235</f>
        <v>0</v>
      </c>
      <c r="DT242" s="1055">
        <f ca="1" xml:space="preserve"> 'Monthly Financials'!DT69 - DT235</f>
        <v>0</v>
      </c>
      <c r="DU242" s="1055">
        <f ca="1" xml:space="preserve"> 'Monthly Financials'!DU69 - DU235</f>
        <v>0</v>
      </c>
      <c r="DV242" s="1055">
        <f ca="1" xml:space="preserve"> 'Monthly Financials'!DV69 - DV235</f>
        <v>0</v>
      </c>
      <c r="DW242" s="1055">
        <f ca="1" xml:space="preserve"> 'Monthly Financials'!DW69 - DW235</f>
        <v>0</v>
      </c>
      <c r="DX242" s="1055">
        <f ca="1" xml:space="preserve"> 'Monthly Financials'!DX69 - DX235</f>
        <v>0</v>
      </c>
      <c r="DY242" s="1055">
        <f ca="1" xml:space="preserve"> 'Monthly Financials'!DY69 - DY235</f>
        <v>0</v>
      </c>
      <c r="DZ242" s="1055">
        <f ca="1" xml:space="preserve"> 'Monthly Financials'!DZ69 - DZ235</f>
        <v>0</v>
      </c>
      <c r="EA242" s="1055">
        <f ca="1" xml:space="preserve"> 'Monthly Financials'!EA69 - EA235</f>
        <v>0</v>
      </c>
      <c r="EB242" s="1055">
        <f ca="1" xml:space="preserve"> 'Monthly Financials'!EB69 - EB235</f>
        <v>0</v>
      </c>
      <c r="EC242" s="1055">
        <f ca="1" xml:space="preserve"> 'Monthly Financials'!EC69 - EC235</f>
        <v>0</v>
      </c>
      <c r="ED242" s="1055">
        <f ca="1" xml:space="preserve"> 'Monthly Financials'!ED69 - ED235</f>
        <v>0</v>
      </c>
      <c r="EE242" s="1055">
        <f ca="1" xml:space="preserve"> 'Monthly Financials'!EE69 - EE235</f>
        <v>0</v>
      </c>
      <c r="EF242" s="1055">
        <f ca="1" xml:space="preserve"> 'Monthly Financials'!EF69 - EF235</f>
        <v>0</v>
      </c>
      <c r="EG242" s="1055">
        <f ca="1" xml:space="preserve"> 'Monthly Financials'!EG69 - EG235</f>
        <v>0</v>
      </c>
      <c r="EH242" s="1055">
        <f ca="1" xml:space="preserve"> 'Monthly Financials'!EH69 - EH235</f>
        <v>0</v>
      </c>
    </row>
    <row r="243" spans="3:138" s="840" customFormat="1" ht="15" customHeight="1" outlineLevel="1" x14ac:dyDescent="0.25">
      <c r="C243" s="1010"/>
      <c r="E243" s="1011" t="s">
        <v>255</v>
      </c>
      <c r="F243" s="1012">
        <f xml:space="preserve"> 'Monthly Financials'!F70</f>
        <v>0</v>
      </c>
      <c r="G243" s="1012" t="str">
        <f xml:space="preserve"> 'Monthly Financials'!G70</f>
        <v>INR Cr</v>
      </c>
      <c r="H243" s="1068">
        <f t="shared" si="229"/>
        <v>2047.9723352962067</v>
      </c>
      <c r="J243" s="1055">
        <f xml:space="preserve"> 'Monthly Financials'!J70</f>
        <v>0</v>
      </c>
      <c r="K243" s="1055">
        <f xml:space="preserve"> 'Monthly Financials'!K70</f>
        <v>0</v>
      </c>
      <c r="L243" s="1055">
        <f xml:space="preserve"> 'Monthly Financials'!L70</f>
        <v>0</v>
      </c>
      <c r="M243" s="1055">
        <f xml:space="preserve"> 'Monthly Financials'!M70</f>
        <v>0</v>
      </c>
      <c r="N243" s="1055">
        <f xml:space="preserve"> 'Monthly Financials'!N70</f>
        <v>0</v>
      </c>
      <c r="O243" s="1055">
        <f xml:space="preserve"> 'Monthly Financials'!O70</f>
        <v>0</v>
      </c>
      <c r="P243" s="1055">
        <f xml:space="preserve"> 'Monthly Financials'!P70</f>
        <v>0</v>
      </c>
      <c r="Q243" s="1055">
        <f xml:space="preserve"> 'Monthly Financials'!Q70</f>
        <v>0</v>
      </c>
      <c r="R243" s="1055">
        <f xml:space="preserve"> 'Monthly Financials'!R70</f>
        <v>0</v>
      </c>
      <c r="S243" s="1055">
        <f xml:space="preserve"> 'Monthly Financials'!S70</f>
        <v>0.39234307658340001</v>
      </c>
      <c r="T243" s="1055">
        <f xml:space="preserve"> 'Monthly Financials'!T70</f>
        <v>1.0129124883834</v>
      </c>
      <c r="U243" s="1055">
        <f xml:space="preserve"> 'Monthly Financials'!U70</f>
        <v>1.7130420811834</v>
      </c>
      <c r="V243" s="1055">
        <f xml:space="preserve"> 'Monthly Financials'!V70</f>
        <v>2.4131716739833999</v>
      </c>
      <c r="W243" s="1055">
        <f xml:space="preserve"> 'Monthly Financials'!W70</f>
        <v>3.1133012667833997</v>
      </c>
      <c r="X243" s="1055">
        <f xml:space="preserve"> 'Monthly Financials'!X70</f>
        <v>3.9725512215833998</v>
      </c>
      <c r="Y243" s="1055">
        <f xml:space="preserve"> 'Monthly Financials'!Y70</f>
        <v>5.0068335745833998</v>
      </c>
      <c r="Z243" s="1055">
        <f xml:space="preserve"> 'Monthly Financials'!Z70</f>
        <v>6.2400163800834001</v>
      </c>
      <c r="AA243" s="1055">
        <f xml:space="preserve"> 'Monthly Financials'!AA70</f>
        <v>7.6561876018833992</v>
      </c>
      <c r="AB243" s="1055">
        <f xml:space="preserve"> 'Monthly Financials'!AB70</f>
        <v>9.2871713123833999</v>
      </c>
      <c r="AC243" s="1055">
        <f xml:space="preserve"> 'Monthly Financials'!AC70</f>
        <v>11.0223072558305</v>
      </c>
      <c r="AD243" s="1055">
        <f xml:space="preserve"> 'Monthly Financials'!AD70</f>
        <v>12.2554900613305</v>
      </c>
      <c r="AE243" s="1055">
        <f xml:space="preserve"> 'Monthly Financials'!AE70</f>
        <v>13.488672866830502</v>
      </c>
      <c r="AF243" s="1055">
        <f xml:space="preserve"> 'Monthly Financials'!AF70</f>
        <v>14.721855672330499</v>
      </c>
      <c r="AG243" s="1055">
        <f xml:space="preserve"> 'Monthly Financials'!AG70</f>
        <v>15.955038477830499</v>
      </c>
      <c r="AH243" s="1055">
        <f xml:space="preserve"> 'Monthly Financials'!AH70</f>
        <v>17.188221283330499</v>
      </c>
      <c r="AI243" s="1055">
        <f xml:space="preserve"> 'Monthly Financials'!AI70</f>
        <v>18.421404088830499</v>
      </c>
      <c r="AJ243" s="1055">
        <f xml:space="preserve"> 'Monthly Financials'!AJ70</f>
        <v>19.6545868943305</v>
      </c>
      <c r="AK243" s="1055">
        <f xml:space="preserve"> 'Monthly Financials'!AK70</f>
        <v>20.8877696998305</v>
      </c>
      <c r="AL243" s="1055">
        <f xml:space="preserve"> 'Monthly Financials'!AL70</f>
        <v>22.021207906410801</v>
      </c>
      <c r="AM243" s="1055">
        <f xml:space="preserve"> 'Monthly Financials'!AM70</f>
        <v>22.021207906410801</v>
      </c>
      <c r="AN243" s="1055">
        <f xml:space="preserve"> 'Monthly Financials'!AN70</f>
        <v>22.021207906410801</v>
      </c>
      <c r="AO243" s="1055">
        <f xml:space="preserve"> 'Monthly Financials'!AO70</f>
        <v>22.021207906410801</v>
      </c>
      <c r="AP243" s="1055">
        <f xml:space="preserve"> 'Monthly Financials'!AP70</f>
        <v>22.021207906410801</v>
      </c>
      <c r="AQ243" s="1055">
        <f xml:space="preserve"> 'Monthly Financials'!AQ70</f>
        <v>22.021207906410801</v>
      </c>
      <c r="AR243" s="1055">
        <f xml:space="preserve"> 'Monthly Financials'!AR70</f>
        <v>22.021207906410801</v>
      </c>
      <c r="AS243" s="1055">
        <f xml:space="preserve"> 'Monthly Financials'!AS70</f>
        <v>22.021207906410801</v>
      </c>
      <c r="AT243" s="1055">
        <f xml:space="preserve"> 'Monthly Financials'!AT70</f>
        <v>22.021207906410801</v>
      </c>
      <c r="AU243" s="1055">
        <f xml:space="preserve"> 'Monthly Financials'!AU70</f>
        <v>22.021207906410801</v>
      </c>
      <c r="AV243" s="1055">
        <f xml:space="preserve"> 'Monthly Financials'!AV70</f>
        <v>22.021207906410801</v>
      </c>
      <c r="AW243" s="1055">
        <f xml:space="preserve"> 'Monthly Financials'!AW70</f>
        <v>22.021207906410801</v>
      </c>
      <c r="AX243" s="1055">
        <f xml:space="preserve"> 'Monthly Financials'!AX70</f>
        <v>22.021207906410801</v>
      </c>
      <c r="AY243" s="1055">
        <f xml:space="preserve"> 'Monthly Financials'!AY70</f>
        <v>22.021207906410801</v>
      </c>
      <c r="AZ243" s="1055">
        <f xml:space="preserve"> 'Monthly Financials'!AZ70</f>
        <v>22.021207906410801</v>
      </c>
      <c r="BA243" s="1055">
        <f xml:space="preserve"> 'Monthly Financials'!BA70</f>
        <v>22.021207906410801</v>
      </c>
      <c r="BB243" s="1055">
        <f xml:space="preserve"> 'Monthly Financials'!BB70</f>
        <v>22.021207906410801</v>
      </c>
      <c r="BC243" s="1055">
        <f xml:space="preserve"> 'Monthly Financials'!BC70</f>
        <v>22.021207906410801</v>
      </c>
      <c r="BD243" s="1055">
        <f xml:space="preserve"> 'Monthly Financials'!BD70</f>
        <v>22.021207906410801</v>
      </c>
      <c r="BE243" s="1055">
        <f xml:space="preserve"> 'Monthly Financials'!BE70</f>
        <v>22.021207906410801</v>
      </c>
      <c r="BF243" s="1055">
        <f xml:space="preserve"> 'Monthly Financials'!BF70</f>
        <v>22.021207906410801</v>
      </c>
      <c r="BG243" s="1055">
        <f xml:space="preserve"> 'Monthly Financials'!BG70</f>
        <v>22.021207906410801</v>
      </c>
      <c r="BH243" s="1055">
        <f xml:space="preserve"> 'Monthly Financials'!BH70</f>
        <v>22.021207906410801</v>
      </c>
      <c r="BI243" s="1055">
        <f xml:space="preserve"> 'Monthly Financials'!BI70</f>
        <v>22.021207906410801</v>
      </c>
      <c r="BJ243" s="1055">
        <f xml:space="preserve"> 'Monthly Financials'!BJ70</f>
        <v>22.021207906410801</v>
      </c>
      <c r="BK243" s="1055">
        <f xml:space="preserve"> 'Monthly Financials'!BK70</f>
        <v>22.021207906410801</v>
      </c>
      <c r="BL243" s="1055">
        <f xml:space="preserve"> 'Monthly Financials'!BL70</f>
        <v>22.021207906410801</v>
      </c>
      <c r="BM243" s="1055">
        <f xml:space="preserve"> 'Monthly Financials'!BM70</f>
        <v>22.021207906410801</v>
      </c>
      <c r="BN243" s="1055">
        <f xml:space="preserve"> 'Monthly Financials'!BN70</f>
        <v>22.021207906410801</v>
      </c>
      <c r="BO243" s="1055">
        <f xml:space="preserve"> 'Monthly Financials'!BO70</f>
        <v>22.021207906410801</v>
      </c>
      <c r="BP243" s="1055">
        <f xml:space="preserve"> 'Monthly Financials'!BP70</f>
        <v>22.021207906410801</v>
      </c>
      <c r="BQ243" s="1055">
        <f xml:space="preserve"> 'Monthly Financials'!BQ70</f>
        <v>22.021207906410801</v>
      </c>
      <c r="BR243" s="1055">
        <f xml:space="preserve"> 'Monthly Financials'!BR70</f>
        <v>22.021207906410801</v>
      </c>
      <c r="BS243" s="1055">
        <f xml:space="preserve"> 'Monthly Financials'!BS70</f>
        <v>22.021207906410801</v>
      </c>
      <c r="BT243" s="1055">
        <f xml:space="preserve"> 'Monthly Financials'!BT70</f>
        <v>22.021207906410801</v>
      </c>
      <c r="BU243" s="1055">
        <f xml:space="preserve"> 'Monthly Financials'!BU70</f>
        <v>22.021207906410801</v>
      </c>
      <c r="BV243" s="1055">
        <f xml:space="preserve"> 'Monthly Financials'!BV70</f>
        <v>22.021207906410801</v>
      </c>
      <c r="BW243" s="1055">
        <f xml:space="preserve"> 'Monthly Financials'!BW70</f>
        <v>22.021207906410801</v>
      </c>
      <c r="BX243" s="1055">
        <f xml:space="preserve"> 'Monthly Financials'!BX70</f>
        <v>22.021207906410801</v>
      </c>
      <c r="BY243" s="1055">
        <f xml:space="preserve"> 'Monthly Financials'!BY70</f>
        <v>22.021207906410801</v>
      </c>
      <c r="BZ243" s="1055">
        <f xml:space="preserve"> 'Monthly Financials'!BZ70</f>
        <v>22.021207906410801</v>
      </c>
      <c r="CA243" s="1055">
        <f xml:space="preserve"> 'Monthly Financials'!CA70</f>
        <v>22.021207906410801</v>
      </c>
      <c r="CB243" s="1055">
        <f xml:space="preserve"> 'Monthly Financials'!CB70</f>
        <v>22.021207906410801</v>
      </c>
      <c r="CC243" s="1055">
        <f xml:space="preserve"> 'Monthly Financials'!CC70</f>
        <v>22.021207906410801</v>
      </c>
      <c r="CD243" s="1055">
        <f xml:space="preserve"> 'Monthly Financials'!CD70</f>
        <v>22.021207906410801</v>
      </c>
      <c r="CE243" s="1055">
        <f xml:space="preserve"> 'Monthly Financials'!CE70</f>
        <v>22.021207906410801</v>
      </c>
      <c r="CF243" s="1055">
        <f xml:space="preserve"> 'Monthly Financials'!CF70</f>
        <v>22.021207906410801</v>
      </c>
      <c r="CG243" s="1055">
        <f xml:space="preserve"> 'Monthly Financials'!CG70</f>
        <v>22.021207906410801</v>
      </c>
      <c r="CH243" s="1055">
        <f xml:space="preserve"> 'Monthly Financials'!CH70</f>
        <v>22.021207906410801</v>
      </c>
      <c r="CI243" s="1055">
        <f xml:space="preserve"> 'Monthly Financials'!CI70</f>
        <v>22.021207906410801</v>
      </c>
      <c r="CJ243" s="1055">
        <f xml:space="preserve"> 'Monthly Financials'!CJ70</f>
        <v>22.021207906410801</v>
      </c>
      <c r="CK243" s="1055">
        <f xml:space="preserve"> 'Monthly Financials'!CK70</f>
        <v>22.021207906410801</v>
      </c>
      <c r="CL243" s="1055">
        <f xml:space="preserve"> 'Monthly Financials'!CL70</f>
        <v>22.021207906410801</v>
      </c>
      <c r="CM243" s="1055">
        <f xml:space="preserve"> 'Monthly Financials'!CM70</f>
        <v>22.021207906410801</v>
      </c>
      <c r="CN243" s="1055">
        <f xml:space="preserve"> 'Monthly Financials'!CN70</f>
        <v>22.021207906410801</v>
      </c>
      <c r="CO243" s="1055">
        <f xml:space="preserve"> 'Monthly Financials'!CO70</f>
        <v>22.021207906410801</v>
      </c>
      <c r="CP243" s="1055">
        <f xml:space="preserve"> 'Monthly Financials'!CP70</f>
        <v>22.021207906410801</v>
      </c>
      <c r="CQ243" s="1055">
        <f xml:space="preserve"> 'Monthly Financials'!CQ70</f>
        <v>22.021207906410801</v>
      </c>
      <c r="CR243" s="1055">
        <f xml:space="preserve"> 'Monthly Financials'!CR70</f>
        <v>22.021207906410801</v>
      </c>
      <c r="CS243" s="1055">
        <f xml:space="preserve"> 'Monthly Financials'!CS70</f>
        <v>22.021207906410801</v>
      </c>
      <c r="CT243" s="1055">
        <f xml:space="preserve"> 'Monthly Financials'!CT70</f>
        <v>22.021207906410801</v>
      </c>
      <c r="CU243" s="1055">
        <f xml:space="preserve"> 'Monthly Financials'!CU70</f>
        <v>22.021207906410801</v>
      </c>
      <c r="CV243" s="1055">
        <f xml:space="preserve"> 'Monthly Financials'!CV70</f>
        <v>22.021207906410801</v>
      </c>
      <c r="CW243" s="1055">
        <f xml:space="preserve"> 'Monthly Financials'!CW70</f>
        <v>22.021207906410801</v>
      </c>
      <c r="CX243" s="1055">
        <f xml:space="preserve"> 'Monthly Financials'!CX70</f>
        <v>22.021207906410801</v>
      </c>
      <c r="CY243" s="1055">
        <f xml:space="preserve"> 'Monthly Financials'!CY70</f>
        <v>22.021207906410801</v>
      </c>
      <c r="CZ243" s="1055">
        <f xml:space="preserve"> 'Monthly Financials'!CZ70</f>
        <v>22.021207906410801</v>
      </c>
      <c r="DA243" s="1055">
        <f xml:space="preserve"> 'Monthly Financials'!DA70</f>
        <v>22.021207906410801</v>
      </c>
      <c r="DB243" s="1055">
        <f xml:space="preserve"> 'Monthly Financials'!DB70</f>
        <v>22.021207906410801</v>
      </c>
      <c r="DC243" s="1055">
        <f xml:space="preserve"> 'Monthly Financials'!DC70</f>
        <v>22.021207906410801</v>
      </c>
      <c r="DD243" s="1055">
        <f xml:space="preserve"> 'Monthly Financials'!DD70</f>
        <v>22.021207906410801</v>
      </c>
      <c r="DE243" s="1055">
        <f xml:space="preserve"> 'Monthly Financials'!DE70</f>
        <v>22.021207906410801</v>
      </c>
      <c r="DF243" s="1055">
        <f xml:space="preserve"> 'Monthly Financials'!DF70</f>
        <v>22.021207906410801</v>
      </c>
      <c r="DG243" s="1055">
        <f xml:space="preserve"> 'Monthly Financials'!DG70</f>
        <v>22.021207906410801</v>
      </c>
      <c r="DH243" s="1055">
        <f xml:space="preserve"> 'Monthly Financials'!DH70</f>
        <v>22.021207906410801</v>
      </c>
      <c r="DI243" s="1055">
        <f xml:space="preserve"> 'Monthly Financials'!DI70</f>
        <v>22.021207906410801</v>
      </c>
      <c r="DJ243" s="1055">
        <f xml:space="preserve"> 'Monthly Financials'!DJ70</f>
        <v>22.021207906410801</v>
      </c>
      <c r="DK243" s="1055">
        <f xml:space="preserve"> 'Monthly Financials'!DK70</f>
        <v>22.021207906410801</v>
      </c>
      <c r="DL243" s="1055">
        <f xml:space="preserve"> 'Monthly Financials'!DL70</f>
        <v>22.021207906410801</v>
      </c>
      <c r="DM243" s="1055">
        <f xml:space="preserve"> 'Monthly Financials'!DM70</f>
        <v>22.021207906410801</v>
      </c>
      <c r="DN243" s="1055">
        <f xml:space="preserve"> 'Monthly Financials'!DN70</f>
        <v>22.021207906410801</v>
      </c>
      <c r="DO243" s="1055">
        <f xml:space="preserve"> 'Monthly Financials'!DO70</f>
        <v>22.021207906410801</v>
      </c>
      <c r="DP243" s="1055">
        <f xml:space="preserve"> 'Monthly Financials'!DP70</f>
        <v>22.021207906410801</v>
      </c>
      <c r="DQ243" s="1055">
        <f xml:space="preserve"> 'Monthly Financials'!DQ70</f>
        <v>22.021207906410801</v>
      </c>
      <c r="DR243" s="1055">
        <f xml:space="preserve"> 'Monthly Financials'!DR70</f>
        <v>13.787994179788699</v>
      </c>
      <c r="DS243" s="1055">
        <f xml:space="preserve"> 'Monthly Financials'!DS70</f>
        <v>0</v>
      </c>
      <c r="DT243" s="1055">
        <f xml:space="preserve"> 'Monthly Financials'!DT70</f>
        <v>0</v>
      </c>
      <c r="DU243" s="1055">
        <f xml:space="preserve"> 'Monthly Financials'!DU70</f>
        <v>0</v>
      </c>
      <c r="DV243" s="1055">
        <f xml:space="preserve"> 'Monthly Financials'!DV70</f>
        <v>0</v>
      </c>
      <c r="DW243" s="1055">
        <f xml:space="preserve"> 'Monthly Financials'!DW70</f>
        <v>0</v>
      </c>
      <c r="DX243" s="1055">
        <f xml:space="preserve"> 'Monthly Financials'!DX70</f>
        <v>0</v>
      </c>
      <c r="DY243" s="1055">
        <f xml:space="preserve"> 'Monthly Financials'!DY70</f>
        <v>0</v>
      </c>
      <c r="DZ243" s="1055">
        <f xml:space="preserve"> 'Monthly Financials'!DZ70</f>
        <v>0</v>
      </c>
      <c r="EA243" s="1055">
        <f xml:space="preserve"> 'Monthly Financials'!EA70</f>
        <v>0</v>
      </c>
      <c r="EB243" s="1055">
        <f xml:space="preserve"> 'Monthly Financials'!EB70</f>
        <v>0</v>
      </c>
      <c r="EC243" s="1055">
        <f xml:space="preserve"> 'Monthly Financials'!EC70</f>
        <v>0</v>
      </c>
      <c r="ED243" s="1055">
        <f xml:space="preserve"> 'Monthly Financials'!ED70</f>
        <v>0</v>
      </c>
      <c r="EE243" s="1055">
        <f xml:space="preserve"> 'Monthly Financials'!EE70</f>
        <v>0</v>
      </c>
      <c r="EF243" s="1055">
        <f xml:space="preserve"> 'Monthly Financials'!EF70</f>
        <v>0</v>
      </c>
      <c r="EG243" s="1055">
        <f xml:space="preserve"> 'Monthly Financials'!EG70</f>
        <v>0</v>
      </c>
      <c r="EH243" s="1055">
        <f xml:space="preserve"> 'Monthly Financials'!EH70</f>
        <v>0</v>
      </c>
    </row>
    <row r="244" spans="3:138" s="840" customFormat="1" ht="15" customHeight="1" outlineLevel="1" x14ac:dyDescent="0.25">
      <c r="C244" s="1010"/>
      <c r="E244" s="1012" t="str">
        <f xml:space="preserve"> 'Monthly Financials'!E80</f>
        <v>GST on revenue</v>
      </c>
      <c r="F244" s="1012">
        <f xml:space="preserve"> 'Monthly Financials'!F80</f>
        <v>0</v>
      </c>
      <c r="G244" s="1012" t="str">
        <f xml:space="preserve"> 'Monthly Financials'!G80</f>
        <v>INR Cr</v>
      </c>
      <c r="H244" s="1068">
        <f t="shared" si="229"/>
        <v>447.69370603335238</v>
      </c>
      <c r="J244" s="1055">
        <f xml:space="preserve"> 'Monthly Financials'!J80</f>
        <v>0</v>
      </c>
      <c r="K244" s="1055">
        <f xml:space="preserve"> 'Monthly Financials'!K80</f>
        <v>0</v>
      </c>
      <c r="L244" s="1055">
        <f xml:space="preserve"> 'Monthly Financials'!L80</f>
        <v>0</v>
      </c>
      <c r="M244" s="1055">
        <f xml:space="preserve"> 'Monthly Financials'!M80</f>
        <v>0</v>
      </c>
      <c r="N244" s="1055">
        <f xml:space="preserve"> 'Monthly Financials'!N80</f>
        <v>0</v>
      </c>
      <c r="O244" s="1055">
        <f xml:space="preserve"> 'Monthly Financials'!O80</f>
        <v>0</v>
      </c>
      <c r="P244" s="1055">
        <f xml:space="preserve"> 'Monthly Financials'!P80</f>
        <v>0</v>
      </c>
      <c r="Q244" s="1055">
        <f xml:space="preserve"> 'Monthly Financials'!Q80</f>
        <v>0.6290154741312407</v>
      </c>
      <c r="R244" s="1055">
        <f xml:space="preserve"> 'Monthly Financials'!R80</f>
        <v>0</v>
      </c>
      <c r="S244" s="1055">
        <f xml:space="preserve"> 'Monthly Financials'!S80</f>
        <v>7.0621753785011995E-2</v>
      </c>
      <c r="T244" s="1055">
        <f xml:space="preserve"> 'Monthly Financials'!T80</f>
        <v>3.4221735894618193</v>
      </c>
      <c r="U244" s="1055">
        <f xml:space="preserve"> 'Monthly Financials'!U80</f>
        <v>0.30834757461301199</v>
      </c>
      <c r="V244" s="1055">
        <f xml:space="preserve"> 'Monthly Financials'!V80</f>
        <v>0.43437090131701195</v>
      </c>
      <c r="W244" s="1055">
        <f xml:space="preserve"> 'Monthly Financials'!W80</f>
        <v>4.718626060092725</v>
      </c>
      <c r="X244" s="1055">
        <f xml:space="preserve"> 'Monthly Financials'!X80</f>
        <v>0.71505921988501198</v>
      </c>
      <c r="Y244" s="1055">
        <f xml:space="preserve"> 'Monthly Financials'!Y80</f>
        <v>0.9012300434250119</v>
      </c>
      <c r="Z244" s="1055">
        <f xml:space="preserve"> 'Monthly Financials'!Z80</f>
        <v>7.9855610025701713</v>
      </c>
      <c r="AA244" s="1055">
        <f xml:space="preserve"> 'Monthly Financials'!AA80</f>
        <v>1.3781137683390119</v>
      </c>
      <c r="AB244" s="1055">
        <f xml:space="preserve"> 'Monthly Financials'!AB80</f>
        <v>1.6716908362290119</v>
      </c>
      <c r="AC244" s="1055">
        <f xml:space="preserve"> 'Monthly Financials'!AC80</f>
        <v>8.7199809699469846</v>
      </c>
      <c r="AD244" s="1055">
        <f xml:space="preserve"> 'Monthly Financials'!AD80</f>
        <v>2.2059882110394899</v>
      </c>
      <c r="AE244" s="1055">
        <f xml:space="preserve"> 'Monthly Financials'!AE80</f>
        <v>2.4279611160294903</v>
      </c>
      <c r="AF244" s="1055">
        <f xml:space="preserve"> 'Monthly Financials'!AF80</f>
        <v>8.5811542722874243</v>
      </c>
      <c r="AG244" s="1055">
        <f xml:space="preserve"> 'Monthly Financials'!AG80</f>
        <v>2.8719069260094896</v>
      </c>
      <c r="AH244" s="1055">
        <f xml:space="preserve"> 'Monthly Financials'!AH80</f>
        <v>3.0938798309994899</v>
      </c>
      <c r="AI244" s="1055">
        <f xml:space="preserve"> 'Monthly Financials'!AI80</f>
        <v>9.2470729872574253</v>
      </c>
      <c r="AJ244" s="1055">
        <f xml:space="preserve"> 'Monthly Financials'!AJ80</f>
        <v>3.5378256409794897</v>
      </c>
      <c r="AK244" s="1055">
        <f xml:space="preserve"> 'Monthly Financials'!AK80</f>
        <v>3.75979854596949</v>
      </c>
      <c r="AL244" s="1055">
        <f xml:space="preserve"> 'Monthly Financials'!AL80</f>
        <v>5.7809774890816517</v>
      </c>
      <c r="AM244" s="1055">
        <f xml:space="preserve"> 'Monthly Financials'!AM80</f>
        <v>3.963817423153944</v>
      </c>
      <c r="AN244" s="1055">
        <f xml:space="preserve"> 'Monthly Financials'!AN80</f>
        <v>47.717482168916646</v>
      </c>
      <c r="AO244" s="1055">
        <f xml:space="preserve"> 'Monthly Financials'!AO80</f>
        <v>3.963817423153944</v>
      </c>
      <c r="AP244" s="1055">
        <f xml:space="preserve"> 'Monthly Financials'!AP80</f>
        <v>3.963817423153944</v>
      </c>
      <c r="AQ244" s="1055">
        <f xml:space="preserve"> 'Monthly Financials'!AQ80</f>
        <v>3.963817423153944</v>
      </c>
      <c r="AR244" s="1055">
        <f xml:space="preserve"> 'Monthly Financials'!AR80</f>
        <v>3.963817423153944</v>
      </c>
      <c r="AS244" s="1055">
        <f xml:space="preserve"> 'Monthly Financials'!AS80</f>
        <v>3.963817423153944</v>
      </c>
      <c r="AT244" s="1055">
        <f xml:space="preserve"> 'Monthly Financials'!AT80</f>
        <v>3.963817423153944</v>
      </c>
      <c r="AU244" s="1055">
        <f xml:space="preserve"> 'Monthly Financials'!AU80</f>
        <v>3.963817423153944</v>
      </c>
      <c r="AV244" s="1055">
        <f xml:space="preserve"> 'Monthly Financials'!AV80</f>
        <v>3.963817423153944</v>
      </c>
      <c r="AW244" s="1055">
        <f xml:space="preserve"> 'Monthly Financials'!AW80</f>
        <v>3.963817423153944</v>
      </c>
      <c r="AX244" s="1055">
        <f xml:space="preserve"> 'Monthly Financials'!AX80</f>
        <v>3.963817423153944</v>
      </c>
      <c r="AY244" s="1055">
        <f xml:space="preserve"> 'Monthly Financials'!AY80</f>
        <v>3.963817423153944</v>
      </c>
      <c r="AZ244" s="1055">
        <f xml:space="preserve"> 'Monthly Financials'!AZ80</f>
        <v>3.963817423153944</v>
      </c>
      <c r="BA244" s="1055">
        <f xml:space="preserve"> 'Monthly Financials'!BA80</f>
        <v>3.963817423153944</v>
      </c>
      <c r="BB244" s="1055">
        <f xml:space="preserve"> 'Monthly Financials'!BB80</f>
        <v>3.963817423153944</v>
      </c>
      <c r="BC244" s="1055">
        <f xml:space="preserve"> 'Monthly Financials'!BC80</f>
        <v>3.963817423153944</v>
      </c>
      <c r="BD244" s="1055">
        <f xml:space="preserve"> 'Monthly Financials'!BD80</f>
        <v>3.963817423153944</v>
      </c>
      <c r="BE244" s="1055">
        <f xml:space="preserve"> 'Monthly Financials'!BE80</f>
        <v>3.963817423153944</v>
      </c>
      <c r="BF244" s="1055">
        <f xml:space="preserve"> 'Monthly Financials'!BF80</f>
        <v>3.963817423153944</v>
      </c>
      <c r="BG244" s="1055">
        <f xml:space="preserve"> 'Monthly Financials'!BG80</f>
        <v>3.963817423153944</v>
      </c>
      <c r="BH244" s="1055">
        <f xml:space="preserve"> 'Monthly Financials'!BH80</f>
        <v>3.963817423153944</v>
      </c>
      <c r="BI244" s="1055">
        <f xml:space="preserve"> 'Monthly Financials'!BI80</f>
        <v>3.963817423153944</v>
      </c>
      <c r="BJ244" s="1055">
        <f xml:space="preserve"> 'Monthly Financials'!BJ80</f>
        <v>3.963817423153944</v>
      </c>
      <c r="BK244" s="1055">
        <f xml:space="preserve"> 'Monthly Financials'!BK80</f>
        <v>3.963817423153944</v>
      </c>
      <c r="BL244" s="1055">
        <f xml:space="preserve"> 'Monthly Financials'!BL80</f>
        <v>3.963817423153944</v>
      </c>
      <c r="BM244" s="1055">
        <f xml:space="preserve"> 'Monthly Financials'!BM80</f>
        <v>3.963817423153944</v>
      </c>
      <c r="BN244" s="1055">
        <f xml:space="preserve"> 'Monthly Financials'!BN80</f>
        <v>3.963817423153944</v>
      </c>
      <c r="BO244" s="1055">
        <f xml:space="preserve"> 'Monthly Financials'!BO80</f>
        <v>3.963817423153944</v>
      </c>
      <c r="BP244" s="1055">
        <f xml:space="preserve"> 'Monthly Financials'!BP80</f>
        <v>3.963817423153944</v>
      </c>
      <c r="BQ244" s="1055">
        <f xml:space="preserve"> 'Monthly Financials'!BQ80</f>
        <v>3.963817423153944</v>
      </c>
      <c r="BR244" s="1055">
        <f xml:space="preserve"> 'Monthly Financials'!BR80</f>
        <v>3.963817423153944</v>
      </c>
      <c r="BS244" s="1055">
        <f xml:space="preserve"> 'Monthly Financials'!BS80</f>
        <v>3.963817423153944</v>
      </c>
      <c r="BT244" s="1055">
        <f xml:space="preserve"> 'Monthly Financials'!BT80</f>
        <v>3.963817423153944</v>
      </c>
      <c r="BU244" s="1055">
        <f xml:space="preserve"> 'Monthly Financials'!BU80</f>
        <v>3.963817423153944</v>
      </c>
      <c r="BV244" s="1055">
        <f xml:space="preserve"> 'Monthly Financials'!BV80</f>
        <v>3.963817423153944</v>
      </c>
      <c r="BW244" s="1055">
        <f xml:space="preserve"> 'Monthly Financials'!BW80</f>
        <v>3.963817423153944</v>
      </c>
      <c r="BX244" s="1055">
        <f xml:space="preserve"> 'Monthly Financials'!BX80</f>
        <v>3.963817423153944</v>
      </c>
      <c r="BY244" s="1055">
        <f xml:space="preserve"> 'Monthly Financials'!BY80</f>
        <v>3.963817423153944</v>
      </c>
      <c r="BZ244" s="1055">
        <f xml:space="preserve"> 'Monthly Financials'!BZ80</f>
        <v>3.963817423153944</v>
      </c>
      <c r="CA244" s="1055">
        <f xml:space="preserve"> 'Monthly Financials'!CA80</f>
        <v>3.963817423153944</v>
      </c>
      <c r="CB244" s="1055">
        <f xml:space="preserve"> 'Monthly Financials'!CB80</f>
        <v>3.963817423153944</v>
      </c>
      <c r="CC244" s="1055">
        <f xml:space="preserve"> 'Monthly Financials'!CC80</f>
        <v>3.963817423153944</v>
      </c>
      <c r="CD244" s="1055">
        <f xml:space="preserve"> 'Monthly Financials'!CD80</f>
        <v>3.963817423153944</v>
      </c>
      <c r="CE244" s="1055">
        <f xml:space="preserve"> 'Monthly Financials'!CE80</f>
        <v>3.963817423153944</v>
      </c>
      <c r="CF244" s="1055">
        <f xml:space="preserve"> 'Monthly Financials'!CF80</f>
        <v>3.963817423153944</v>
      </c>
      <c r="CG244" s="1055">
        <f xml:space="preserve"> 'Monthly Financials'!CG80</f>
        <v>3.963817423153944</v>
      </c>
      <c r="CH244" s="1055">
        <f xml:space="preserve"> 'Monthly Financials'!CH80</f>
        <v>3.963817423153944</v>
      </c>
      <c r="CI244" s="1055">
        <f xml:space="preserve"> 'Monthly Financials'!CI80</f>
        <v>3.963817423153944</v>
      </c>
      <c r="CJ244" s="1055">
        <f xml:space="preserve"> 'Monthly Financials'!CJ80</f>
        <v>3.963817423153944</v>
      </c>
      <c r="CK244" s="1055">
        <f xml:space="preserve"> 'Monthly Financials'!CK80</f>
        <v>3.963817423153944</v>
      </c>
      <c r="CL244" s="1055">
        <f xml:space="preserve"> 'Monthly Financials'!CL80</f>
        <v>3.963817423153944</v>
      </c>
      <c r="CM244" s="1055">
        <f xml:space="preserve"> 'Monthly Financials'!CM80</f>
        <v>3.963817423153944</v>
      </c>
      <c r="CN244" s="1055">
        <f xml:space="preserve"> 'Monthly Financials'!CN80</f>
        <v>3.963817423153944</v>
      </c>
      <c r="CO244" s="1055">
        <f xml:space="preserve"> 'Monthly Financials'!CO80</f>
        <v>3.963817423153944</v>
      </c>
      <c r="CP244" s="1055">
        <f xml:space="preserve"> 'Monthly Financials'!CP80</f>
        <v>3.963817423153944</v>
      </c>
      <c r="CQ244" s="1055">
        <f xml:space="preserve"> 'Monthly Financials'!CQ80</f>
        <v>3.963817423153944</v>
      </c>
      <c r="CR244" s="1055">
        <f xml:space="preserve"> 'Monthly Financials'!CR80</f>
        <v>3.963817423153944</v>
      </c>
      <c r="CS244" s="1055">
        <f xml:space="preserve"> 'Monthly Financials'!CS80</f>
        <v>3.963817423153944</v>
      </c>
      <c r="CT244" s="1055">
        <f xml:space="preserve"> 'Monthly Financials'!CT80</f>
        <v>3.963817423153944</v>
      </c>
      <c r="CU244" s="1055">
        <f xml:space="preserve"> 'Monthly Financials'!CU80</f>
        <v>3.963817423153944</v>
      </c>
      <c r="CV244" s="1055">
        <f xml:space="preserve"> 'Monthly Financials'!CV80</f>
        <v>3.963817423153944</v>
      </c>
      <c r="CW244" s="1055">
        <f xml:space="preserve"> 'Monthly Financials'!CW80</f>
        <v>3.963817423153944</v>
      </c>
      <c r="CX244" s="1055">
        <f xml:space="preserve"> 'Monthly Financials'!CX80</f>
        <v>3.963817423153944</v>
      </c>
      <c r="CY244" s="1055">
        <f xml:space="preserve"> 'Monthly Financials'!CY80</f>
        <v>3.963817423153944</v>
      </c>
      <c r="CZ244" s="1055">
        <f xml:space="preserve"> 'Monthly Financials'!CZ80</f>
        <v>3.963817423153944</v>
      </c>
      <c r="DA244" s="1055">
        <f xml:space="preserve"> 'Monthly Financials'!DA80</f>
        <v>3.963817423153944</v>
      </c>
      <c r="DB244" s="1055">
        <f xml:space="preserve"> 'Monthly Financials'!DB80</f>
        <v>3.963817423153944</v>
      </c>
      <c r="DC244" s="1055">
        <f xml:space="preserve"> 'Monthly Financials'!DC80</f>
        <v>3.963817423153944</v>
      </c>
      <c r="DD244" s="1055">
        <f xml:space="preserve"> 'Monthly Financials'!DD80</f>
        <v>3.963817423153944</v>
      </c>
      <c r="DE244" s="1055">
        <f xml:space="preserve"> 'Monthly Financials'!DE80</f>
        <v>3.963817423153944</v>
      </c>
      <c r="DF244" s="1055">
        <f xml:space="preserve"> 'Monthly Financials'!DF80</f>
        <v>3.963817423153944</v>
      </c>
      <c r="DG244" s="1055">
        <f xml:space="preserve"> 'Monthly Financials'!DG80</f>
        <v>3.963817423153944</v>
      </c>
      <c r="DH244" s="1055">
        <f xml:space="preserve"> 'Monthly Financials'!DH80</f>
        <v>3.963817423153944</v>
      </c>
      <c r="DI244" s="1055">
        <f xml:space="preserve"> 'Monthly Financials'!DI80</f>
        <v>3.963817423153944</v>
      </c>
      <c r="DJ244" s="1055">
        <f xml:space="preserve"> 'Monthly Financials'!DJ80</f>
        <v>3.963817423153944</v>
      </c>
      <c r="DK244" s="1055">
        <f xml:space="preserve"> 'Monthly Financials'!DK80</f>
        <v>3.963817423153944</v>
      </c>
      <c r="DL244" s="1055">
        <f xml:space="preserve"> 'Monthly Financials'!DL80</f>
        <v>3.963817423153944</v>
      </c>
      <c r="DM244" s="1055">
        <f xml:space="preserve"> 'Monthly Financials'!DM80</f>
        <v>3.963817423153944</v>
      </c>
      <c r="DN244" s="1055">
        <f xml:space="preserve"> 'Monthly Financials'!DN80</f>
        <v>3.963817423153944</v>
      </c>
      <c r="DO244" s="1055">
        <f xml:space="preserve"> 'Monthly Financials'!DO80</f>
        <v>3.963817423153944</v>
      </c>
      <c r="DP244" s="1055">
        <f xml:space="preserve"> 'Monthly Financials'!DP80</f>
        <v>3.963817423153944</v>
      </c>
      <c r="DQ244" s="1055">
        <f xml:space="preserve"> 'Monthly Financials'!DQ80</f>
        <v>3.963817423153944</v>
      </c>
      <c r="DR244" s="1055">
        <f xml:space="preserve"> 'Monthly Financials'!DR80</f>
        <v>2.4818389523619655</v>
      </c>
      <c r="DS244" s="1055">
        <f xml:space="preserve"> 'Monthly Financials'!DS80</f>
        <v>0</v>
      </c>
      <c r="DT244" s="1055">
        <f xml:space="preserve"> 'Monthly Financials'!DT80</f>
        <v>0</v>
      </c>
      <c r="DU244" s="1055">
        <f xml:space="preserve"> 'Monthly Financials'!DU80</f>
        <v>0</v>
      </c>
      <c r="DV244" s="1055">
        <f xml:space="preserve"> 'Monthly Financials'!DV80</f>
        <v>0</v>
      </c>
      <c r="DW244" s="1055">
        <f xml:space="preserve"> 'Monthly Financials'!DW80</f>
        <v>0</v>
      </c>
      <c r="DX244" s="1055">
        <f xml:space="preserve"> 'Monthly Financials'!DX80</f>
        <v>0</v>
      </c>
      <c r="DY244" s="1055">
        <f xml:space="preserve"> 'Monthly Financials'!DY80</f>
        <v>0</v>
      </c>
      <c r="DZ244" s="1055">
        <f xml:space="preserve"> 'Monthly Financials'!DZ80</f>
        <v>0</v>
      </c>
      <c r="EA244" s="1055">
        <f xml:space="preserve"> 'Monthly Financials'!EA80</f>
        <v>0</v>
      </c>
      <c r="EB244" s="1055">
        <f xml:space="preserve"> 'Monthly Financials'!EB80</f>
        <v>0</v>
      </c>
      <c r="EC244" s="1055">
        <f xml:space="preserve"> 'Monthly Financials'!EC80</f>
        <v>0</v>
      </c>
      <c r="ED244" s="1055">
        <f xml:space="preserve"> 'Monthly Financials'!ED80</f>
        <v>0</v>
      </c>
      <c r="EE244" s="1055">
        <f xml:space="preserve"> 'Monthly Financials'!EE80</f>
        <v>0</v>
      </c>
      <c r="EF244" s="1055">
        <f xml:space="preserve"> 'Monthly Financials'!EF80</f>
        <v>0</v>
      </c>
      <c r="EG244" s="1055">
        <f xml:space="preserve"> 'Monthly Financials'!EG80</f>
        <v>0</v>
      </c>
      <c r="EH244" s="1055">
        <f xml:space="preserve"> 'Monthly Financials'!EH80</f>
        <v>0</v>
      </c>
    </row>
    <row r="245" spans="3:138" s="840" customFormat="1" ht="15" customHeight="1" outlineLevel="1" x14ac:dyDescent="0.25">
      <c r="C245" s="1010"/>
      <c r="E245" s="1012" t="str">
        <f xml:space="preserve"> Rollout!E248</f>
        <v>Release of DSRA</v>
      </c>
      <c r="F245" s="1012">
        <f xml:space="preserve"> Rollout!F248</f>
        <v>0</v>
      </c>
      <c r="G245" s="1012" t="str">
        <f xml:space="preserve"> Rollout!G248</f>
        <v>INR Cr</v>
      </c>
      <c r="H245" s="1068">
        <f t="shared" ca="1" si="229"/>
        <v>48.230538780841961</v>
      </c>
      <c r="J245" s="1055">
        <f xml:space="preserve"> Rollout!J248</f>
        <v>0</v>
      </c>
      <c r="K245" s="1055">
        <f xml:space="preserve"> Rollout!K248</f>
        <v>0</v>
      </c>
      <c r="L245" s="1055">
        <f xml:space="preserve"> Rollout!L248</f>
        <v>0</v>
      </c>
      <c r="M245" s="1055">
        <f xml:space="preserve"> Rollout!M248</f>
        <v>0</v>
      </c>
      <c r="N245" s="1055">
        <f xml:space="preserve"> Rollout!N248</f>
        <v>0</v>
      </c>
      <c r="O245" s="1055">
        <f xml:space="preserve"> Rollout!O248</f>
        <v>0</v>
      </c>
      <c r="P245" s="1055">
        <f xml:space="preserve"> Rollout!P248</f>
        <v>0</v>
      </c>
      <c r="Q245" s="1055">
        <f xml:space="preserve"> Rollout!Q248</f>
        <v>0</v>
      </c>
      <c r="R245" s="1055">
        <f xml:space="preserve"> Rollout!R248</f>
        <v>0</v>
      </c>
      <c r="S245" s="1055">
        <f xml:space="preserve"> Rollout!S248</f>
        <v>0</v>
      </c>
      <c r="T245" s="1055">
        <f xml:space="preserve"> Rollout!T248</f>
        <v>0</v>
      </c>
      <c r="U245" s="1055">
        <f xml:space="preserve"> Rollout!U248</f>
        <v>0</v>
      </c>
      <c r="V245" s="1055">
        <f xml:space="preserve"> Rollout!V248</f>
        <v>0</v>
      </c>
      <c r="W245" s="1055">
        <f xml:space="preserve"> Rollout!W248</f>
        <v>0</v>
      </c>
      <c r="X245" s="1055">
        <f xml:space="preserve"> Rollout!X248</f>
        <v>0</v>
      </c>
      <c r="Y245" s="1055">
        <f xml:space="preserve"> Rollout!Y248</f>
        <v>0</v>
      </c>
      <c r="Z245" s="1055">
        <f xml:space="preserve"> Rollout!Z248</f>
        <v>0</v>
      </c>
      <c r="AA245" s="1055">
        <f xml:space="preserve"> Rollout!AA248</f>
        <v>0</v>
      </c>
      <c r="AB245" s="1055">
        <f xml:space="preserve"> Rollout!AB248</f>
        <v>0</v>
      </c>
      <c r="AC245" s="1055">
        <f xml:space="preserve"> Rollout!AC248</f>
        <v>0</v>
      </c>
      <c r="AD245" s="1055">
        <f xml:space="preserve"> Rollout!AD248</f>
        <v>0</v>
      </c>
      <c r="AE245" s="1055">
        <f xml:space="preserve"> Rollout!AE248</f>
        <v>0</v>
      </c>
      <c r="AF245" s="1055">
        <f xml:space="preserve"> Rollout!AF248</f>
        <v>0</v>
      </c>
      <c r="AG245" s="1055">
        <f xml:space="preserve"> Rollout!AG248</f>
        <v>0</v>
      </c>
      <c r="AH245" s="1055">
        <f xml:space="preserve"> Rollout!AH248</f>
        <v>0</v>
      </c>
      <c r="AI245" s="1055">
        <f xml:space="preserve"> Rollout!AI248</f>
        <v>0</v>
      </c>
      <c r="AJ245" s="1055">
        <f xml:space="preserve"> Rollout!AJ248</f>
        <v>0</v>
      </c>
      <c r="AK245" s="1055">
        <f xml:space="preserve"> Rollout!AK248</f>
        <v>0</v>
      </c>
      <c r="AL245" s="1055">
        <f xml:space="preserve"> Rollout!AL248</f>
        <v>0</v>
      </c>
      <c r="AM245" s="1055">
        <f xml:space="preserve"> Rollout!AM248</f>
        <v>0</v>
      </c>
      <c r="AN245" s="1055">
        <f ca="1" xml:space="preserve"> Rollout!AN248</f>
        <v>0</v>
      </c>
      <c r="AO245" s="1055">
        <f ca="1" xml:space="preserve"> Rollout!AO248</f>
        <v>6.9450056497394996E-2</v>
      </c>
      <c r="AP245" s="1055">
        <f ca="1" xml:space="preserve"> Rollout!AP248</f>
        <v>6.9450056497394996E-2</v>
      </c>
      <c r="AQ245" s="1055">
        <f ca="1" xml:space="preserve"> Rollout!AQ248</f>
        <v>6.9450056497398549E-2</v>
      </c>
      <c r="AR245" s="1055">
        <f ca="1" xml:space="preserve"> Rollout!AR248</f>
        <v>6.9450056497398549E-2</v>
      </c>
      <c r="AS245" s="1055">
        <f ca="1" xml:space="preserve"> Rollout!AS248</f>
        <v>0</v>
      </c>
      <c r="AT245" s="1055">
        <f ca="1" xml:space="preserve"> Rollout!AT248</f>
        <v>0</v>
      </c>
      <c r="AU245" s="1055">
        <f ca="1" xml:space="preserve"> Rollout!AU248</f>
        <v>0</v>
      </c>
      <c r="AV245" s="1055">
        <f ca="1" xml:space="preserve"> Rollout!AV248</f>
        <v>0.20361493836736599</v>
      </c>
      <c r="AW245" s="1055">
        <f ca="1" xml:space="preserve"> Rollout!AW248</f>
        <v>0.20361493836736599</v>
      </c>
      <c r="AX245" s="1055">
        <f ca="1" xml:space="preserve"> Rollout!AX248</f>
        <v>0.20361493836736599</v>
      </c>
      <c r="AY245" s="1055">
        <f ca="1" xml:space="preserve"> Rollout!AY248</f>
        <v>0.20361493836736599</v>
      </c>
      <c r="AZ245" s="1055">
        <f ca="1" xml:space="preserve"> Rollout!AZ248</f>
        <v>0.20361493836736599</v>
      </c>
      <c r="BA245" s="1055">
        <f ca="1" xml:space="preserve"> Rollout!BA248</f>
        <v>0.20361493836736599</v>
      </c>
      <c r="BB245" s="1055">
        <f ca="1" xml:space="preserve"> Rollout!BB248</f>
        <v>0.20361493836736599</v>
      </c>
      <c r="BC245" s="1055">
        <f ca="1" xml:space="preserve"> Rollout!BC248</f>
        <v>0.20361493836736599</v>
      </c>
      <c r="BD245" s="1055">
        <f ca="1" xml:space="preserve"> Rollout!BD248</f>
        <v>0.20361493836736599</v>
      </c>
      <c r="BE245" s="1055">
        <f ca="1" xml:space="preserve"> Rollout!BE248</f>
        <v>0</v>
      </c>
      <c r="BF245" s="1055">
        <f ca="1" xml:space="preserve"> Rollout!BF248</f>
        <v>0</v>
      </c>
      <c r="BG245" s="1055">
        <f ca="1" xml:space="preserve"> Rollout!BG248</f>
        <v>0</v>
      </c>
      <c r="BH245" s="1055">
        <f ca="1" xml:space="preserve"> Rollout!BH248</f>
        <v>0.22323232445592112</v>
      </c>
      <c r="BI245" s="1055">
        <f ca="1" xml:space="preserve"> Rollout!BI248</f>
        <v>0.22323232445592112</v>
      </c>
      <c r="BJ245" s="1055">
        <f ca="1" xml:space="preserve"> Rollout!BJ248</f>
        <v>0.22323232445591401</v>
      </c>
      <c r="BK245" s="1055">
        <f ca="1" xml:space="preserve"> Rollout!BK248</f>
        <v>0.22323232445591401</v>
      </c>
      <c r="BL245" s="1055">
        <f ca="1" xml:space="preserve"> Rollout!BL248</f>
        <v>0.22323232445592112</v>
      </c>
      <c r="BM245" s="1055">
        <f ca="1" xml:space="preserve"> Rollout!BM248</f>
        <v>0.22323232445592112</v>
      </c>
      <c r="BN245" s="1055">
        <f ca="1" xml:space="preserve"> Rollout!BN248</f>
        <v>0.22323232445591401</v>
      </c>
      <c r="BO245" s="1055">
        <f ca="1" xml:space="preserve"> Rollout!BO248</f>
        <v>0.22323232445591401</v>
      </c>
      <c r="BP245" s="1055">
        <f ca="1" xml:space="preserve"> Rollout!BP248</f>
        <v>0.22323232445592112</v>
      </c>
      <c r="BQ245" s="1055">
        <f ca="1" xml:space="preserve"> Rollout!BQ248</f>
        <v>0</v>
      </c>
      <c r="BR245" s="1055">
        <f ca="1" xml:space="preserve"> Rollout!BR248</f>
        <v>0</v>
      </c>
      <c r="BS245" s="1055">
        <f ca="1" xml:space="preserve"> Rollout!BS248</f>
        <v>0</v>
      </c>
      <c r="BT245" s="1055">
        <f ca="1" xml:space="preserve"> Rollout!BT248</f>
        <v>0.24420263372299189</v>
      </c>
      <c r="BU245" s="1055">
        <f ca="1" xml:space="preserve"> Rollout!BU248</f>
        <v>0.24420263372299189</v>
      </c>
      <c r="BV245" s="1055">
        <f ca="1" xml:space="preserve"> Rollout!BV248</f>
        <v>0.24420263372298479</v>
      </c>
      <c r="BW245" s="1055">
        <f ca="1" xml:space="preserve"> Rollout!BW248</f>
        <v>0.24420263372298479</v>
      </c>
      <c r="BX245" s="1055">
        <f ca="1" xml:space="preserve"> Rollout!BX248</f>
        <v>0.24420263372299189</v>
      </c>
      <c r="BY245" s="1055">
        <f ca="1" xml:space="preserve"> Rollout!BY248</f>
        <v>0.24420263372299189</v>
      </c>
      <c r="BZ245" s="1055">
        <f ca="1" xml:space="preserve"> Rollout!BZ248</f>
        <v>0.24420263372298479</v>
      </c>
      <c r="CA245" s="1055">
        <f ca="1" xml:space="preserve"> Rollout!CA248</f>
        <v>0.24420263372299189</v>
      </c>
      <c r="CB245" s="1055">
        <f ca="1" xml:space="preserve"> Rollout!CB248</f>
        <v>0.24420263372298479</v>
      </c>
      <c r="CC245" s="1055">
        <f ca="1" xml:space="preserve"> Rollout!CC248</f>
        <v>0</v>
      </c>
      <c r="CD245" s="1055">
        <f ca="1" xml:space="preserve"> Rollout!CD248</f>
        <v>0</v>
      </c>
      <c r="CE245" s="1055">
        <f ca="1" xml:space="preserve"> Rollout!CE248</f>
        <v>0</v>
      </c>
      <c r="CF245" s="1055">
        <f ca="1" xml:space="preserve"> Rollout!CF248</f>
        <v>0.26652586616857832</v>
      </c>
      <c r="CG245" s="1055">
        <f ca="1" xml:space="preserve"> Rollout!CG248</f>
        <v>0.26652586616857832</v>
      </c>
      <c r="CH245" s="1055">
        <f ca="1" xml:space="preserve"> Rollout!CH248</f>
        <v>0.26652586616857832</v>
      </c>
      <c r="CI245" s="1055">
        <f ca="1" xml:space="preserve"> Rollout!CI248</f>
        <v>0.26652586616858542</v>
      </c>
      <c r="CJ245" s="1055">
        <f ca="1" xml:space="preserve"> Rollout!CJ248</f>
        <v>0.26652586616857832</v>
      </c>
      <c r="CK245" s="1055">
        <f ca="1" xml:space="preserve"> Rollout!CK248</f>
        <v>0.26652586616857832</v>
      </c>
      <c r="CL245" s="1055">
        <f ca="1" xml:space="preserve"> Rollout!CL248</f>
        <v>0.26652586616857832</v>
      </c>
      <c r="CM245" s="1055">
        <f ca="1" xml:space="preserve"> Rollout!CM248</f>
        <v>0.26652586616858542</v>
      </c>
      <c r="CN245" s="1055">
        <f ca="1" xml:space="preserve"> Rollout!CN248</f>
        <v>0.26652586616857832</v>
      </c>
      <c r="CO245" s="1055">
        <f ca="1" xml:space="preserve"> Rollout!CO248</f>
        <v>0</v>
      </c>
      <c r="CP245" s="1055">
        <f ca="1" xml:space="preserve"> Rollout!CP248</f>
        <v>0</v>
      </c>
      <c r="CQ245" s="1055">
        <f ca="1" xml:space="preserve"> Rollout!CQ248</f>
        <v>0</v>
      </c>
      <c r="CR245" s="1055">
        <f ca="1" xml:space="preserve"> Rollout!CR248</f>
        <v>0.27761983623244646</v>
      </c>
      <c r="CS245" s="1055">
        <f ca="1" xml:space="preserve"> Rollout!CS248</f>
        <v>0.27761983623245357</v>
      </c>
      <c r="CT245" s="1055">
        <f ca="1" xml:space="preserve"> Rollout!CT248</f>
        <v>0.27761983623244646</v>
      </c>
      <c r="CU245" s="1055">
        <f ca="1" xml:space="preserve"> Rollout!CU248</f>
        <v>0.27761983623245357</v>
      </c>
      <c r="CV245" s="1055">
        <f ca="1" xml:space="preserve"> Rollout!CV248</f>
        <v>0.27761983623244646</v>
      </c>
      <c r="CW245" s="1055">
        <f ca="1" xml:space="preserve"> Rollout!CW248</f>
        <v>0.27761983623245357</v>
      </c>
      <c r="CX245" s="1055">
        <f ca="1" xml:space="preserve"> Rollout!CX248</f>
        <v>0.27761983623244646</v>
      </c>
      <c r="CY245" s="1055">
        <f ca="1" xml:space="preserve"> Rollout!CY248</f>
        <v>12.616279224341337</v>
      </c>
      <c r="CZ245" s="1055">
        <f ca="1" xml:space="preserve"> Rollout!CZ248</f>
        <v>12.523739278930517</v>
      </c>
      <c r="DA245" s="1055">
        <f ca="1" xml:space="preserve"> Rollout!DA248</f>
        <v>12.4311993335197</v>
      </c>
      <c r="DB245" s="1055">
        <f ca="1" xml:space="preserve"> Rollout!DB248</f>
        <v>0</v>
      </c>
      <c r="DC245" s="1055">
        <f ca="1" xml:space="preserve"> Rollout!DC248</f>
        <v>0</v>
      </c>
      <c r="DD245" s="1055">
        <f ca="1" xml:space="preserve"> Rollout!DD248</f>
        <v>0</v>
      </c>
      <c r="DE245" s="1055">
        <f ca="1" xml:space="preserve"> Rollout!DE248</f>
        <v>0</v>
      </c>
      <c r="DF245" s="1055">
        <f ca="1" xml:space="preserve"> Rollout!DF248</f>
        <v>0</v>
      </c>
      <c r="DG245" s="1055">
        <f ca="1" xml:space="preserve"> Rollout!DG248</f>
        <v>0</v>
      </c>
      <c r="DH245" s="1055">
        <f ca="1" xml:space="preserve"> Rollout!DH248</f>
        <v>0</v>
      </c>
      <c r="DI245" s="1055">
        <f ca="1" xml:space="preserve"> Rollout!DI248</f>
        <v>0</v>
      </c>
      <c r="DJ245" s="1055">
        <f ca="1" xml:space="preserve"> Rollout!DJ248</f>
        <v>0</v>
      </c>
      <c r="DK245" s="1055">
        <f ca="1" xml:space="preserve"> Rollout!DK248</f>
        <v>0</v>
      </c>
      <c r="DL245" s="1055">
        <f ca="1" xml:space="preserve"> Rollout!DL248</f>
        <v>0</v>
      </c>
      <c r="DM245" s="1055">
        <f ca="1" xml:space="preserve"> Rollout!DM248</f>
        <v>0</v>
      </c>
      <c r="DN245" s="1055">
        <f ca="1" xml:space="preserve"> Rollout!DN248</f>
        <v>0</v>
      </c>
      <c r="DO245" s="1055">
        <f ca="1" xml:space="preserve"> Rollout!DO248</f>
        <v>0</v>
      </c>
      <c r="DP245" s="1055">
        <f ca="1" xml:space="preserve"> Rollout!DP248</f>
        <v>0</v>
      </c>
      <c r="DQ245" s="1055">
        <f ca="1" xml:space="preserve"> Rollout!DQ248</f>
        <v>0</v>
      </c>
      <c r="DR245" s="1055">
        <f ca="1" xml:space="preserve"> Rollout!DR248</f>
        <v>0</v>
      </c>
      <c r="DS245" s="1055">
        <f ca="1" xml:space="preserve"> Rollout!DS248</f>
        <v>0</v>
      </c>
      <c r="DT245" s="1055">
        <f ca="1" xml:space="preserve"> Rollout!DT248</f>
        <v>0</v>
      </c>
      <c r="DU245" s="1055">
        <f ca="1" xml:space="preserve"> Rollout!DU248</f>
        <v>0</v>
      </c>
      <c r="DV245" s="1055">
        <f ca="1" xml:space="preserve"> Rollout!DV248</f>
        <v>0</v>
      </c>
      <c r="DW245" s="1055">
        <f ca="1" xml:space="preserve"> Rollout!DW248</f>
        <v>0</v>
      </c>
      <c r="DX245" s="1055">
        <f ca="1" xml:space="preserve"> Rollout!DX248</f>
        <v>0</v>
      </c>
      <c r="DY245" s="1055">
        <f ca="1" xml:space="preserve"> Rollout!DY248</f>
        <v>0</v>
      </c>
      <c r="DZ245" s="1055">
        <f ca="1" xml:space="preserve"> Rollout!DZ248</f>
        <v>0</v>
      </c>
      <c r="EA245" s="1055">
        <f ca="1" xml:space="preserve"> Rollout!EA248</f>
        <v>0</v>
      </c>
      <c r="EB245" s="1055">
        <f ca="1" xml:space="preserve"> Rollout!EB248</f>
        <v>0</v>
      </c>
      <c r="EC245" s="1055">
        <f ca="1" xml:space="preserve"> Rollout!EC248</f>
        <v>0</v>
      </c>
      <c r="ED245" s="1055">
        <f ca="1" xml:space="preserve"> Rollout!ED248</f>
        <v>0</v>
      </c>
      <c r="EE245" s="1055">
        <f ca="1" xml:space="preserve"> Rollout!EE248</f>
        <v>0</v>
      </c>
      <c r="EF245" s="1055">
        <f ca="1" xml:space="preserve"> Rollout!EF248</f>
        <v>0</v>
      </c>
      <c r="EG245" s="1055">
        <f ca="1" xml:space="preserve"> Rollout!EG248</f>
        <v>0</v>
      </c>
      <c r="EH245" s="1055">
        <f ca="1" xml:space="preserve"> Rollout!EH248</f>
        <v>0</v>
      </c>
    </row>
    <row r="246" spans="3:138" s="840" customFormat="1" ht="15" customHeight="1" outlineLevel="1" x14ac:dyDescent="0.25">
      <c r="C246" s="1010"/>
      <c r="E246" s="1073" t="s">
        <v>151</v>
      </c>
      <c r="F246" s="1073"/>
      <c r="G246" s="1073" t="s">
        <v>330</v>
      </c>
      <c r="H246" s="1070">
        <f t="shared" ca="1" si="229"/>
        <v>4232.0197852808751</v>
      </c>
      <c r="I246" s="1074"/>
      <c r="J246" s="1075">
        <f ca="1" xml:space="preserve"> SUM( J231:J245 )</f>
        <v>0</v>
      </c>
      <c r="K246" s="1075">
        <f t="shared" ref="K246:AO246" ca="1" si="230" xml:space="preserve"> SUM( K231:K245 )</f>
        <v>0</v>
      </c>
      <c r="L246" s="1075">
        <f t="shared" ca="1" si="230"/>
        <v>0</v>
      </c>
      <c r="M246" s="1075">
        <f t="shared" ca="1" si="230"/>
        <v>0</v>
      </c>
      <c r="N246" s="1075">
        <f t="shared" ca="1" si="230"/>
        <v>0</v>
      </c>
      <c r="O246" s="1075">
        <f ca="1" xml:space="preserve"> SUM( O231:O245 )</f>
        <v>44.391081938843847</v>
      </c>
      <c r="P246" s="1075">
        <f t="shared" ca="1" si="230"/>
        <v>7.0064461414623</v>
      </c>
      <c r="Q246" s="1075">
        <f t="shared" ca="1" si="230"/>
        <v>18.768094607738554</v>
      </c>
      <c r="R246" s="1075">
        <f t="shared" ca="1" si="230"/>
        <v>34.405867478850389</v>
      </c>
      <c r="S246" s="1075">
        <f t="shared" ca="1" si="230"/>
        <v>39.279840960353461</v>
      </c>
      <c r="T246" s="1075">
        <f t="shared" ca="1" si="230"/>
        <v>61.251125216456977</v>
      </c>
      <c r="U246" s="1075">
        <f t="shared" ca="1" si="230"/>
        <v>40.838265785781459</v>
      </c>
      <c r="V246" s="1075">
        <f t="shared" ca="1" si="230"/>
        <v>50.486436007554786</v>
      </c>
      <c r="W246" s="1075">
        <f t="shared" ca="1" si="230"/>
        <v>88.276327747580751</v>
      </c>
      <c r="X246" s="1075">
        <f t="shared" ca="1" si="230"/>
        <v>73.058244534055731</v>
      </c>
      <c r="Y246" s="1075">
        <f t="shared" ca="1" si="230"/>
        <v>84.42401760820546</v>
      </c>
      <c r="Z246" s="1075">
        <f t="shared" ca="1" si="230"/>
        <v>142.7754661428873</v>
      </c>
      <c r="AA246" s="1075">
        <f t="shared" ca="1" si="230"/>
        <v>105.23443014368341</v>
      </c>
      <c r="AB246" s="1075">
        <f t="shared" ca="1" si="230"/>
        <v>79.329496241199777</v>
      </c>
      <c r="AC246" s="1075">
        <f t="shared" ca="1" si="230"/>
        <v>125.53495378446203</v>
      </c>
      <c r="AD246" s="1075">
        <f t="shared" ca="1" si="230"/>
        <v>82.832112364957354</v>
      </c>
      <c r="AE246" s="1075">
        <f t="shared" ca="1" si="230"/>
        <v>84.287268075447344</v>
      </c>
      <c r="AF246" s="1075">
        <f t="shared" ca="1" si="230"/>
        <v>124.62486765536048</v>
      </c>
      <c r="AG246" s="1075">
        <f t="shared" ca="1" si="230"/>
        <v>75.197579496427295</v>
      </c>
      <c r="AH246" s="1075">
        <f t="shared" ca="1" si="230"/>
        <v>76.652735206917285</v>
      </c>
      <c r="AI246" s="1075">
        <f t="shared" ca="1" si="230"/>
        <v>136.70002145292077</v>
      </c>
      <c r="AJ246" s="1075">
        <f t="shared" ca="1" si="230"/>
        <v>86.032965081969706</v>
      </c>
      <c r="AK246" s="1075">
        <f t="shared" ca="1" si="230"/>
        <v>24.647568245799988</v>
      </c>
      <c r="AL246" s="1075">
        <f t="shared" ca="1" si="230"/>
        <v>37.897519095090829</v>
      </c>
      <c r="AM246" s="1075">
        <f t="shared" ca="1" si="230"/>
        <v>25.985025329564746</v>
      </c>
      <c r="AN246" s="1075">
        <f t="shared" ca="1" si="230"/>
        <v>312.8146053295647</v>
      </c>
      <c r="AO246" s="1075">
        <f t="shared" ca="1" si="230"/>
        <v>26.054475386062141</v>
      </c>
      <c r="AP246" s="1075">
        <f t="shared" ref="AP246:BU246" ca="1" si="231" xml:space="preserve"> SUM( AP231:AP245 )</f>
        <v>26.054475386062141</v>
      </c>
      <c r="AQ246" s="1075">
        <f t="shared" ca="1" si="231"/>
        <v>26.054475386062144</v>
      </c>
      <c r="AR246" s="1075">
        <f t="shared" ca="1" si="231"/>
        <v>26.054475386062144</v>
      </c>
      <c r="AS246" s="1075">
        <f t="shared" ca="1" si="231"/>
        <v>25.985025329564746</v>
      </c>
      <c r="AT246" s="1075">
        <f t="shared" ca="1" si="231"/>
        <v>25.985025329564746</v>
      </c>
      <c r="AU246" s="1075">
        <f t="shared" ca="1" si="231"/>
        <v>25.985025329564746</v>
      </c>
      <c r="AV246" s="1075">
        <f t="shared" ca="1" si="231"/>
        <v>26.188640267932112</v>
      </c>
      <c r="AW246" s="1075">
        <f t="shared" ca="1" si="231"/>
        <v>26.188640267932112</v>
      </c>
      <c r="AX246" s="1075">
        <f t="shared" ca="1" si="231"/>
        <v>26.188640267932112</v>
      </c>
      <c r="AY246" s="1075">
        <f t="shared" ca="1" si="231"/>
        <v>26.188640267932112</v>
      </c>
      <c r="AZ246" s="1075">
        <f t="shared" ca="1" si="231"/>
        <v>26.188640267932112</v>
      </c>
      <c r="BA246" s="1075">
        <f t="shared" ca="1" si="231"/>
        <v>26.188640267932112</v>
      </c>
      <c r="BB246" s="1075">
        <f t="shared" ca="1" si="231"/>
        <v>26.188640267932112</v>
      </c>
      <c r="BC246" s="1075">
        <f t="shared" ca="1" si="231"/>
        <v>26.188640267932112</v>
      </c>
      <c r="BD246" s="1075">
        <f t="shared" ca="1" si="231"/>
        <v>26.188640267932112</v>
      </c>
      <c r="BE246" s="1075">
        <f t="shared" ca="1" si="231"/>
        <v>25.985025329564746</v>
      </c>
      <c r="BF246" s="1075">
        <f t="shared" ca="1" si="231"/>
        <v>25.985025329564746</v>
      </c>
      <c r="BG246" s="1075">
        <f t="shared" ca="1" si="231"/>
        <v>25.985025329564746</v>
      </c>
      <c r="BH246" s="1075">
        <f t="shared" ca="1" si="231"/>
        <v>26.208257654020667</v>
      </c>
      <c r="BI246" s="1075">
        <f t="shared" ca="1" si="231"/>
        <v>26.208257654020667</v>
      </c>
      <c r="BJ246" s="1075">
        <f t="shared" ca="1" si="231"/>
        <v>26.20825765402066</v>
      </c>
      <c r="BK246" s="1075">
        <f t="shared" ca="1" si="231"/>
        <v>26.20825765402066</v>
      </c>
      <c r="BL246" s="1075">
        <f t="shared" ca="1" si="231"/>
        <v>26.208257654020667</v>
      </c>
      <c r="BM246" s="1075">
        <f t="shared" ca="1" si="231"/>
        <v>26.208257654020667</v>
      </c>
      <c r="BN246" s="1075">
        <f t="shared" ca="1" si="231"/>
        <v>26.20825765402066</v>
      </c>
      <c r="BO246" s="1075">
        <f t="shared" ca="1" si="231"/>
        <v>26.20825765402066</v>
      </c>
      <c r="BP246" s="1075">
        <f t="shared" ca="1" si="231"/>
        <v>26.208257654020667</v>
      </c>
      <c r="BQ246" s="1075">
        <f t="shared" ca="1" si="231"/>
        <v>25.985025329564746</v>
      </c>
      <c r="BR246" s="1075">
        <f t="shared" ca="1" si="231"/>
        <v>25.985025329564746</v>
      </c>
      <c r="BS246" s="1075">
        <f t="shared" ca="1" si="231"/>
        <v>25.985025329564746</v>
      </c>
      <c r="BT246" s="1075">
        <f t="shared" ca="1" si="231"/>
        <v>26.229227963287737</v>
      </c>
      <c r="BU246" s="1075">
        <f t="shared" ca="1" si="231"/>
        <v>26.229227963287737</v>
      </c>
      <c r="BV246" s="1075">
        <f t="shared" ref="BV246:DA246" ca="1" si="232" xml:space="preserve"> SUM( BV231:BV245 )</f>
        <v>26.22922796328773</v>
      </c>
      <c r="BW246" s="1075">
        <f t="shared" ca="1" si="232"/>
        <v>26.22922796328773</v>
      </c>
      <c r="BX246" s="1075">
        <f t="shared" ca="1" si="232"/>
        <v>26.229227963287737</v>
      </c>
      <c r="BY246" s="1075">
        <f t="shared" ca="1" si="232"/>
        <v>26.229227963287737</v>
      </c>
      <c r="BZ246" s="1075">
        <f t="shared" ca="1" si="232"/>
        <v>26.22922796328773</v>
      </c>
      <c r="CA246" s="1075">
        <f t="shared" ca="1" si="232"/>
        <v>26.229227963287737</v>
      </c>
      <c r="CB246" s="1075">
        <f t="shared" ca="1" si="232"/>
        <v>26.22922796328773</v>
      </c>
      <c r="CC246" s="1075">
        <f t="shared" ca="1" si="232"/>
        <v>25.985025329564746</v>
      </c>
      <c r="CD246" s="1075">
        <f t="shared" ca="1" si="232"/>
        <v>25.985025329564746</v>
      </c>
      <c r="CE246" s="1075">
        <f t="shared" ca="1" si="232"/>
        <v>25.985025329564746</v>
      </c>
      <c r="CF246" s="1075">
        <f t="shared" ca="1" si="232"/>
        <v>26.251551195733324</v>
      </c>
      <c r="CG246" s="1075">
        <f t="shared" ca="1" si="232"/>
        <v>26.251551195733324</v>
      </c>
      <c r="CH246" s="1075">
        <f t="shared" ca="1" si="232"/>
        <v>26.251551195733324</v>
      </c>
      <c r="CI246" s="1075">
        <f t="shared" ca="1" si="232"/>
        <v>26.251551195733331</v>
      </c>
      <c r="CJ246" s="1075">
        <f t="shared" ca="1" si="232"/>
        <v>26.251551195733324</v>
      </c>
      <c r="CK246" s="1075">
        <f t="shared" ca="1" si="232"/>
        <v>26.251551195733324</v>
      </c>
      <c r="CL246" s="1075">
        <f t="shared" ca="1" si="232"/>
        <v>26.251551195733324</v>
      </c>
      <c r="CM246" s="1075">
        <f t="shared" ca="1" si="232"/>
        <v>26.251551195733331</v>
      </c>
      <c r="CN246" s="1075">
        <f t="shared" ca="1" si="232"/>
        <v>26.251551195733324</v>
      </c>
      <c r="CO246" s="1075">
        <f t="shared" ca="1" si="232"/>
        <v>25.985025329564746</v>
      </c>
      <c r="CP246" s="1075">
        <f t="shared" ca="1" si="232"/>
        <v>25.985025329564746</v>
      </c>
      <c r="CQ246" s="1075">
        <f t="shared" ca="1" si="232"/>
        <v>25.985025329564746</v>
      </c>
      <c r="CR246" s="1075">
        <f t="shared" ca="1" si="232"/>
        <v>26.262645165797192</v>
      </c>
      <c r="CS246" s="1075">
        <f t="shared" ca="1" si="232"/>
        <v>26.262645165797199</v>
      </c>
      <c r="CT246" s="1075">
        <f t="shared" ca="1" si="232"/>
        <v>26.262645165797192</v>
      </c>
      <c r="CU246" s="1075">
        <f t="shared" ca="1" si="232"/>
        <v>26.262645165797199</v>
      </c>
      <c r="CV246" s="1075">
        <f t="shared" ca="1" si="232"/>
        <v>26.262645165797192</v>
      </c>
      <c r="CW246" s="1075">
        <f t="shared" ca="1" si="232"/>
        <v>26.262645165797199</v>
      </c>
      <c r="CX246" s="1075">
        <f t="shared" ca="1" si="232"/>
        <v>26.262645165797192</v>
      </c>
      <c r="CY246" s="1075">
        <f t="shared" ca="1" si="232"/>
        <v>38.601304553906083</v>
      </c>
      <c r="CZ246" s="1075">
        <f t="shared" ca="1" si="232"/>
        <v>38.508764608495262</v>
      </c>
      <c r="DA246" s="1075">
        <f t="shared" ca="1" si="232"/>
        <v>38.416224663084449</v>
      </c>
      <c r="DB246" s="1075">
        <f t="shared" ref="DB246:EG246" ca="1" si="233" xml:space="preserve"> SUM( DB231:DB245 )</f>
        <v>25.985025329564746</v>
      </c>
      <c r="DC246" s="1075">
        <f t="shared" ca="1" si="233"/>
        <v>25.985025329564746</v>
      </c>
      <c r="DD246" s="1075">
        <f t="shared" ca="1" si="233"/>
        <v>25.985025329564746</v>
      </c>
      <c r="DE246" s="1075">
        <f t="shared" ca="1" si="233"/>
        <v>25.985025329564746</v>
      </c>
      <c r="DF246" s="1075">
        <f t="shared" ca="1" si="233"/>
        <v>25.985025329564746</v>
      </c>
      <c r="DG246" s="1075">
        <f t="shared" ca="1" si="233"/>
        <v>25.985025329564746</v>
      </c>
      <c r="DH246" s="1075">
        <f t="shared" ca="1" si="233"/>
        <v>25.985025329564746</v>
      </c>
      <c r="DI246" s="1075">
        <f t="shared" ca="1" si="233"/>
        <v>25.985025329564746</v>
      </c>
      <c r="DJ246" s="1075">
        <f t="shared" ca="1" si="233"/>
        <v>25.985025329564746</v>
      </c>
      <c r="DK246" s="1075">
        <f t="shared" ca="1" si="233"/>
        <v>25.985025329564746</v>
      </c>
      <c r="DL246" s="1075">
        <f t="shared" ca="1" si="233"/>
        <v>25.985025329564746</v>
      </c>
      <c r="DM246" s="1075">
        <f t="shared" ca="1" si="233"/>
        <v>25.985025329564746</v>
      </c>
      <c r="DN246" s="1075">
        <f t="shared" ca="1" si="233"/>
        <v>25.985025329564746</v>
      </c>
      <c r="DO246" s="1075">
        <f t="shared" ca="1" si="233"/>
        <v>25.985025329564746</v>
      </c>
      <c r="DP246" s="1075">
        <f t="shared" ca="1" si="233"/>
        <v>25.985025329564746</v>
      </c>
      <c r="DQ246" s="1075">
        <f t="shared" ca="1" si="233"/>
        <v>25.985025329564746</v>
      </c>
      <c r="DR246" s="1075">
        <f t="shared" ca="1" si="233"/>
        <v>16.269833132150666</v>
      </c>
      <c r="DS246" s="1075">
        <f t="shared" ca="1" si="233"/>
        <v>0</v>
      </c>
      <c r="DT246" s="1075">
        <f t="shared" ca="1" si="233"/>
        <v>0</v>
      </c>
      <c r="DU246" s="1075">
        <f t="shared" ca="1" si="233"/>
        <v>0</v>
      </c>
      <c r="DV246" s="1075">
        <f t="shared" ca="1" si="233"/>
        <v>0</v>
      </c>
      <c r="DW246" s="1075">
        <f t="shared" ca="1" si="233"/>
        <v>0</v>
      </c>
      <c r="DX246" s="1075">
        <f t="shared" ca="1" si="233"/>
        <v>0</v>
      </c>
      <c r="DY246" s="1075">
        <f t="shared" ca="1" si="233"/>
        <v>0</v>
      </c>
      <c r="DZ246" s="1075">
        <f t="shared" ca="1" si="233"/>
        <v>0</v>
      </c>
      <c r="EA246" s="1075">
        <f t="shared" ca="1" si="233"/>
        <v>0</v>
      </c>
      <c r="EB246" s="1075">
        <f t="shared" ca="1" si="233"/>
        <v>0</v>
      </c>
      <c r="EC246" s="1075">
        <f t="shared" ca="1" si="233"/>
        <v>0</v>
      </c>
      <c r="ED246" s="1075">
        <f t="shared" ca="1" si="233"/>
        <v>0</v>
      </c>
      <c r="EE246" s="1075">
        <f t="shared" ca="1" si="233"/>
        <v>0</v>
      </c>
      <c r="EF246" s="1075">
        <f t="shared" ca="1" si="233"/>
        <v>0</v>
      </c>
      <c r="EG246" s="1075">
        <f t="shared" ca="1" si="233"/>
        <v>0</v>
      </c>
      <c r="EH246" s="1075">
        <f ca="1" xml:space="preserve"> SUM( EH231:EH245 )</f>
        <v>0</v>
      </c>
    </row>
    <row r="247" spans="3:138" s="840" customFormat="1" ht="15" customHeight="1" outlineLevel="1" x14ac:dyDescent="0.25">
      <c r="C247" s="1010"/>
      <c r="E247" s="1012"/>
      <c r="F247" s="1012"/>
      <c r="G247" s="1012"/>
      <c r="L247" s="1143"/>
      <c r="AI247" s="938"/>
    </row>
    <row r="248" spans="3:138" s="840" customFormat="1" ht="15" customHeight="1" outlineLevel="1" x14ac:dyDescent="0.3">
      <c r="C248" s="1144" t="s">
        <v>152</v>
      </c>
      <c r="F248" s="1145"/>
      <c r="G248" s="1145"/>
    </row>
    <row r="249" spans="3:138" s="840" customFormat="1" ht="15" customHeight="1" outlineLevel="1" x14ac:dyDescent="0.25">
      <c r="E249" s="1012" t="s">
        <v>353</v>
      </c>
      <c r="F249" s="1012"/>
      <c r="G249" s="1012" t="s">
        <v>330</v>
      </c>
      <c r="H249" s="1068">
        <f t="shared" ref="H249:H258" ca="1" si="234">SUM(J249:EH249)</f>
        <v>1248.9082847258385</v>
      </c>
      <c r="J249" s="1055">
        <f ca="1" xml:space="preserve"> Rollout!J148</f>
        <v>0</v>
      </c>
      <c r="K249" s="1055">
        <f ca="1" xml:space="preserve"> Rollout!K148</f>
        <v>0</v>
      </c>
      <c r="L249" s="1055">
        <f ca="1" xml:space="preserve"> Rollout!L148</f>
        <v>0</v>
      </c>
      <c r="M249" s="1055">
        <f ca="1" xml:space="preserve"> Rollout!M148</f>
        <v>0</v>
      </c>
      <c r="N249" s="1055">
        <f ca="1" xml:space="preserve"> Rollout!N148</f>
        <v>0</v>
      </c>
      <c r="O249" s="1055">
        <f ca="1" xml:space="preserve"> Rollout!O148</f>
        <v>8.3910819388438487</v>
      </c>
      <c r="P249" s="1055">
        <f ca="1" xml:space="preserve"> Rollout!P148</f>
        <v>7.0064461414623</v>
      </c>
      <c r="Q249" s="1055">
        <f ca="1" xml:space="preserve"> Rollout!Q148</f>
        <v>14.644548721767087</v>
      </c>
      <c r="R249" s="1055">
        <f ca="1" xml:space="preserve"> Rollout!R148</f>
        <v>34.405867478850389</v>
      </c>
      <c r="S249" s="1055">
        <f ca="1" xml:space="preserve"> Rollout!S148</f>
        <v>38.816876129985047</v>
      </c>
      <c r="T249" s="1055">
        <f ca="1" xml:space="preserve"> Rollout!T148</f>
        <v>38.816876129985047</v>
      </c>
      <c r="U249" s="1055">
        <f ca="1" xml:space="preserve"> Rollout!U148</f>
        <v>38.816876129985047</v>
      </c>
      <c r="V249" s="1055">
        <f ca="1" xml:space="preserve"> Rollout!V148</f>
        <v>47.638893432254378</v>
      </c>
      <c r="W249" s="1055">
        <f ca="1" xml:space="preserve"> Rollout!W148</f>
        <v>57.343112464750632</v>
      </c>
      <c r="X249" s="1055">
        <f ca="1" xml:space="preserve"> Rollout!X148</f>
        <v>68.370634092587309</v>
      </c>
      <c r="Y249" s="1055">
        <f ca="1" xml:space="preserve"> Rollout!Y148</f>
        <v>78.515953990197033</v>
      </c>
      <c r="Z249" s="1055">
        <f ca="1" xml:space="preserve"> Rollout!Z148</f>
        <v>90.425677348260621</v>
      </c>
      <c r="AA249" s="1055">
        <f ca="1" xml:space="preserve"> Rollout!AA148</f>
        <v>96.200128773461003</v>
      </c>
      <c r="AB249" s="1055">
        <f ca="1" xml:space="preserve"> Rollout!AB148</f>
        <v>68.370634092587309</v>
      </c>
      <c r="AC249" s="1055">
        <f ca="1" xml:space="preserve"> Rollout!AC148</f>
        <v>68.370634092587309</v>
      </c>
      <c r="AD249" s="1055">
        <f ca="1" xml:space="preserve"> Rollout!AD148</f>
        <v>68.370634092587309</v>
      </c>
      <c r="AE249" s="1055">
        <f ca="1" xml:space="preserve"> Rollout!AE148</f>
        <v>68.370634092587309</v>
      </c>
      <c r="AF249" s="1055">
        <f ca="1" xml:space="preserve"> Rollout!AF148</f>
        <v>68.370634092587309</v>
      </c>
      <c r="AG249" s="1055">
        <f ca="1" xml:space="preserve"> Rollout!AG148</f>
        <v>68.370634092587309</v>
      </c>
      <c r="AH249" s="1055">
        <f ca="1" xml:space="preserve"> Rollout!AH148</f>
        <v>68.370634092587309</v>
      </c>
      <c r="AI249" s="1055">
        <f ca="1" xml:space="preserve"> Rollout!AI148</f>
        <v>88.080320758677644</v>
      </c>
      <c r="AJ249" s="1055">
        <f ca="1" xml:space="preserve"> Rollout!AJ148</f>
        <v>62.840552546659765</v>
      </c>
      <c r="AK249" s="1055">
        <f ca="1" xml:space="preserve"> Rollout!AK148</f>
        <v>0</v>
      </c>
      <c r="AL249" s="1055">
        <f ca="1" xml:space="preserve"> Rollout!AL148</f>
        <v>0</v>
      </c>
      <c r="AM249" s="1055">
        <f ca="1" xml:space="preserve"> Rollout!AM148</f>
        <v>0</v>
      </c>
      <c r="AN249" s="1055">
        <f ca="1" xml:space="preserve"> Rollout!AN148</f>
        <v>0</v>
      </c>
      <c r="AO249" s="1055">
        <f ca="1" xml:space="preserve"> Rollout!AO148</f>
        <v>0</v>
      </c>
      <c r="AP249" s="1055">
        <f ca="1" xml:space="preserve"> Rollout!AP148</f>
        <v>0</v>
      </c>
      <c r="AQ249" s="1055">
        <f ca="1" xml:space="preserve"> Rollout!AQ148</f>
        <v>0</v>
      </c>
      <c r="AR249" s="1055">
        <f ca="1" xml:space="preserve"> Rollout!AR148</f>
        <v>0</v>
      </c>
      <c r="AS249" s="1055">
        <f ca="1" xml:space="preserve"> Rollout!AS148</f>
        <v>0</v>
      </c>
      <c r="AT249" s="1055">
        <f ca="1" xml:space="preserve"> Rollout!AT148</f>
        <v>0</v>
      </c>
      <c r="AU249" s="1055">
        <f ca="1" xml:space="preserve"> Rollout!AU148</f>
        <v>0</v>
      </c>
      <c r="AV249" s="1055">
        <f ca="1" xml:space="preserve"> Rollout!AV148</f>
        <v>0</v>
      </c>
      <c r="AW249" s="1055">
        <f ca="1" xml:space="preserve"> Rollout!AW148</f>
        <v>0</v>
      </c>
      <c r="AX249" s="1055">
        <f ca="1" xml:space="preserve"> Rollout!AX148</f>
        <v>0</v>
      </c>
      <c r="AY249" s="1055">
        <f ca="1" xml:space="preserve"> Rollout!AY148</f>
        <v>0</v>
      </c>
      <c r="AZ249" s="1055">
        <f ca="1" xml:space="preserve"> Rollout!AZ148</f>
        <v>0</v>
      </c>
      <c r="BA249" s="1055">
        <f ca="1" xml:space="preserve"> Rollout!BA148</f>
        <v>0</v>
      </c>
      <c r="BB249" s="1055">
        <f ca="1" xml:space="preserve"> Rollout!BB148</f>
        <v>0</v>
      </c>
      <c r="BC249" s="1055">
        <f ca="1" xml:space="preserve"> Rollout!BC148</f>
        <v>0</v>
      </c>
      <c r="BD249" s="1055">
        <f ca="1" xml:space="preserve"> Rollout!BD148</f>
        <v>0</v>
      </c>
      <c r="BE249" s="1055">
        <f ca="1" xml:space="preserve"> Rollout!BE148</f>
        <v>0</v>
      </c>
      <c r="BF249" s="1055">
        <f ca="1" xml:space="preserve"> Rollout!BF148</f>
        <v>0</v>
      </c>
      <c r="BG249" s="1055">
        <f ca="1" xml:space="preserve"> Rollout!BG148</f>
        <v>0</v>
      </c>
      <c r="BH249" s="1055">
        <f ca="1" xml:space="preserve"> Rollout!BH148</f>
        <v>0</v>
      </c>
      <c r="BI249" s="1055">
        <f ca="1" xml:space="preserve"> Rollout!BI148</f>
        <v>0</v>
      </c>
      <c r="BJ249" s="1055">
        <f ca="1" xml:space="preserve"> Rollout!BJ148</f>
        <v>0</v>
      </c>
      <c r="BK249" s="1055">
        <f ca="1" xml:space="preserve"> Rollout!BK148</f>
        <v>0</v>
      </c>
      <c r="BL249" s="1055">
        <f ca="1" xml:space="preserve"> Rollout!BL148</f>
        <v>0</v>
      </c>
      <c r="BM249" s="1055">
        <f ca="1" xml:space="preserve"> Rollout!BM148</f>
        <v>0</v>
      </c>
      <c r="BN249" s="1055">
        <f ca="1" xml:space="preserve"> Rollout!BN148</f>
        <v>0</v>
      </c>
      <c r="BO249" s="1055">
        <f ca="1" xml:space="preserve"> Rollout!BO148</f>
        <v>0</v>
      </c>
      <c r="BP249" s="1055">
        <f ca="1" xml:space="preserve"> Rollout!BP148</f>
        <v>0</v>
      </c>
      <c r="BQ249" s="1055">
        <f ca="1" xml:space="preserve"> Rollout!BQ148</f>
        <v>0</v>
      </c>
      <c r="BR249" s="1055">
        <f ca="1" xml:space="preserve"> Rollout!BR148</f>
        <v>0</v>
      </c>
      <c r="BS249" s="1055">
        <f ca="1" xml:space="preserve"> Rollout!BS148</f>
        <v>0</v>
      </c>
      <c r="BT249" s="1055">
        <f ca="1" xml:space="preserve"> Rollout!BT148</f>
        <v>0</v>
      </c>
      <c r="BU249" s="1055">
        <f ca="1" xml:space="preserve"> Rollout!BU148</f>
        <v>0</v>
      </c>
      <c r="BV249" s="1055">
        <f ca="1" xml:space="preserve"> Rollout!BV148</f>
        <v>0</v>
      </c>
      <c r="BW249" s="1055">
        <f ca="1" xml:space="preserve"> Rollout!BW148</f>
        <v>0</v>
      </c>
      <c r="BX249" s="1055">
        <f ca="1" xml:space="preserve"> Rollout!BX148</f>
        <v>0</v>
      </c>
      <c r="BY249" s="1055">
        <f ca="1" xml:space="preserve"> Rollout!BY148</f>
        <v>0</v>
      </c>
      <c r="BZ249" s="1055">
        <f ca="1" xml:space="preserve"> Rollout!BZ148</f>
        <v>0</v>
      </c>
      <c r="CA249" s="1055">
        <f ca="1" xml:space="preserve"> Rollout!CA148</f>
        <v>0</v>
      </c>
      <c r="CB249" s="1055">
        <f ca="1" xml:space="preserve"> Rollout!CB148</f>
        <v>0</v>
      </c>
      <c r="CC249" s="1055">
        <f ca="1" xml:space="preserve"> Rollout!CC148</f>
        <v>0</v>
      </c>
      <c r="CD249" s="1055">
        <f ca="1" xml:space="preserve"> Rollout!CD148</f>
        <v>0</v>
      </c>
      <c r="CE249" s="1055">
        <f ca="1" xml:space="preserve"> Rollout!CE148</f>
        <v>0</v>
      </c>
      <c r="CF249" s="1055">
        <f ca="1" xml:space="preserve"> Rollout!CF148</f>
        <v>0</v>
      </c>
      <c r="CG249" s="1055">
        <f ca="1" xml:space="preserve"> Rollout!CG148</f>
        <v>0</v>
      </c>
      <c r="CH249" s="1055">
        <f ca="1" xml:space="preserve"> Rollout!CH148</f>
        <v>0</v>
      </c>
      <c r="CI249" s="1055">
        <f ca="1" xml:space="preserve"> Rollout!CI148</f>
        <v>0</v>
      </c>
      <c r="CJ249" s="1055">
        <f ca="1" xml:space="preserve"> Rollout!CJ148</f>
        <v>0</v>
      </c>
      <c r="CK249" s="1055">
        <f ca="1" xml:space="preserve"> Rollout!CK148</f>
        <v>0</v>
      </c>
      <c r="CL249" s="1055">
        <f ca="1" xml:space="preserve"> Rollout!CL148</f>
        <v>0</v>
      </c>
      <c r="CM249" s="1055">
        <f ca="1" xml:space="preserve"> Rollout!CM148</f>
        <v>0</v>
      </c>
      <c r="CN249" s="1055">
        <f ca="1" xml:space="preserve"> Rollout!CN148</f>
        <v>0</v>
      </c>
      <c r="CO249" s="1055">
        <f ca="1" xml:space="preserve"> Rollout!CO148</f>
        <v>0</v>
      </c>
      <c r="CP249" s="1055">
        <f ca="1" xml:space="preserve"> Rollout!CP148</f>
        <v>0</v>
      </c>
      <c r="CQ249" s="1055">
        <f ca="1" xml:space="preserve"> Rollout!CQ148</f>
        <v>0</v>
      </c>
      <c r="CR249" s="1055">
        <f ca="1" xml:space="preserve"> Rollout!CR148</f>
        <v>0</v>
      </c>
      <c r="CS249" s="1055">
        <f ca="1" xml:space="preserve"> Rollout!CS148</f>
        <v>0</v>
      </c>
      <c r="CT249" s="1055">
        <f ca="1" xml:space="preserve"> Rollout!CT148</f>
        <v>0</v>
      </c>
      <c r="CU249" s="1055">
        <f ca="1" xml:space="preserve"> Rollout!CU148</f>
        <v>0</v>
      </c>
      <c r="CV249" s="1055">
        <f ca="1" xml:space="preserve"> Rollout!CV148</f>
        <v>0</v>
      </c>
      <c r="CW249" s="1055">
        <f ca="1" xml:space="preserve"> Rollout!CW148</f>
        <v>0</v>
      </c>
      <c r="CX249" s="1055">
        <f ca="1" xml:space="preserve"> Rollout!CX148</f>
        <v>0</v>
      </c>
      <c r="CY249" s="1055">
        <f ca="1" xml:space="preserve"> Rollout!CY148</f>
        <v>0</v>
      </c>
      <c r="CZ249" s="1055">
        <f ca="1" xml:space="preserve"> Rollout!CZ148</f>
        <v>0</v>
      </c>
      <c r="DA249" s="1055">
        <f ca="1" xml:space="preserve"> Rollout!DA148</f>
        <v>0</v>
      </c>
      <c r="DB249" s="1055">
        <f ca="1" xml:space="preserve"> Rollout!DB148</f>
        <v>0</v>
      </c>
      <c r="DC249" s="1055">
        <f ca="1" xml:space="preserve"> Rollout!DC148</f>
        <v>0</v>
      </c>
      <c r="DD249" s="1055">
        <f ca="1" xml:space="preserve"> Rollout!DD148</f>
        <v>0</v>
      </c>
      <c r="DE249" s="1055">
        <f ca="1" xml:space="preserve"> Rollout!DE148</f>
        <v>0</v>
      </c>
      <c r="DF249" s="1055">
        <f ca="1" xml:space="preserve"> Rollout!DF148</f>
        <v>0</v>
      </c>
      <c r="DG249" s="1055">
        <f ca="1" xml:space="preserve"> Rollout!DG148</f>
        <v>0</v>
      </c>
      <c r="DH249" s="1055">
        <f ca="1" xml:space="preserve"> Rollout!DH148</f>
        <v>0</v>
      </c>
      <c r="DI249" s="1055">
        <f ca="1" xml:space="preserve"> Rollout!DI148</f>
        <v>0</v>
      </c>
      <c r="DJ249" s="1055">
        <f ca="1" xml:space="preserve"> Rollout!DJ148</f>
        <v>0</v>
      </c>
      <c r="DK249" s="1055">
        <f ca="1" xml:space="preserve"> Rollout!DK148</f>
        <v>0</v>
      </c>
      <c r="DL249" s="1055">
        <f ca="1" xml:space="preserve"> Rollout!DL148</f>
        <v>0</v>
      </c>
      <c r="DM249" s="1055">
        <f ca="1" xml:space="preserve"> Rollout!DM148</f>
        <v>0</v>
      </c>
      <c r="DN249" s="1055">
        <f ca="1" xml:space="preserve"> Rollout!DN148</f>
        <v>0</v>
      </c>
      <c r="DO249" s="1055">
        <f ca="1" xml:space="preserve"> Rollout!DO148</f>
        <v>0</v>
      </c>
      <c r="DP249" s="1055">
        <f ca="1" xml:space="preserve"> Rollout!DP148</f>
        <v>0</v>
      </c>
      <c r="DQ249" s="1055">
        <f ca="1" xml:space="preserve"> Rollout!DQ148</f>
        <v>0</v>
      </c>
      <c r="DR249" s="1055">
        <f ca="1" xml:space="preserve"> Rollout!DR148</f>
        <v>0</v>
      </c>
      <c r="DS249" s="1055">
        <f ca="1" xml:space="preserve"> Rollout!DS148</f>
        <v>0</v>
      </c>
      <c r="DT249" s="1055">
        <f ca="1" xml:space="preserve"> Rollout!DT148</f>
        <v>0</v>
      </c>
      <c r="DU249" s="1055">
        <f ca="1" xml:space="preserve"> Rollout!DU148</f>
        <v>0</v>
      </c>
      <c r="DV249" s="1055">
        <f ca="1" xml:space="preserve"> Rollout!DV148</f>
        <v>0</v>
      </c>
      <c r="DW249" s="1055">
        <f ca="1" xml:space="preserve"> Rollout!DW148</f>
        <v>0</v>
      </c>
      <c r="DX249" s="1055">
        <f ca="1" xml:space="preserve"> Rollout!DX148</f>
        <v>0</v>
      </c>
      <c r="DY249" s="1055">
        <f ca="1" xml:space="preserve"> Rollout!DY148</f>
        <v>0</v>
      </c>
      <c r="DZ249" s="1055">
        <f ca="1" xml:space="preserve"> Rollout!DZ148</f>
        <v>0</v>
      </c>
      <c r="EA249" s="1055">
        <f ca="1" xml:space="preserve"> Rollout!EA148</f>
        <v>0</v>
      </c>
      <c r="EB249" s="1055">
        <f ca="1" xml:space="preserve"> Rollout!EB148</f>
        <v>0</v>
      </c>
      <c r="EC249" s="1055">
        <f ca="1" xml:space="preserve"> Rollout!EC148</f>
        <v>0</v>
      </c>
      <c r="ED249" s="1055">
        <f ca="1" xml:space="preserve"> Rollout!ED148</f>
        <v>0</v>
      </c>
      <c r="EE249" s="1055">
        <f ca="1" xml:space="preserve"> Rollout!EE148</f>
        <v>0</v>
      </c>
      <c r="EF249" s="1055">
        <f ca="1" xml:space="preserve"> Rollout!EF148</f>
        <v>0</v>
      </c>
      <c r="EG249" s="1055">
        <f ca="1" xml:space="preserve"> Rollout!EG148</f>
        <v>0</v>
      </c>
      <c r="EH249" s="1055">
        <f ca="1" xml:space="preserve"> Rollout!EH148</f>
        <v>0</v>
      </c>
    </row>
    <row r="250" spans="3:138" s="840" customFormat="1" ht="15" customHeight="1" outlineLevel="1" x14ac:dyDescent="0.25">
      <c r="E250" s="1012" t="s">
        <v>699</v>
      </c>
      <c r="F250" s="1012"/>
      <c r="G250" s="1012" t="s">
        <v>330</v>
      </c>
      <c r="H250" s="1068">
        <f>SUM(J250:EH250)</f>
        <v>0</v>
      </c>
      <c r="J250" s="1055">
        <f>Rollout!J154</f>
        <v>0</v>
      </c>
      <c r="K250" s="1055">
        <f>Rollout!K154</f>
        <v>0</v>
      </c>
      <c r="L250" s="1055">
        <f>Rollout!L154</f>
        <v>0</v>
      </c>
      <c r="M250" s="1055">
        <f>Rollout!M154</f>
        <v>0</v>
      </c>
      <c r="N250" s="1055">
        <f>Rollout!N154</f>
        <v>0</v>
      </c>
      <c r="O250" s="1055">
        <f>Rollout!O154</f>
        <v>0</v>
      </c>
      <c r="P250" s="1055">
        <f>Rollout!P154</f>
        <v>0</v>
      </c>
      <c r="Q250" s="1055">
        <f>Rollout!Q154</f>
        <v>0</v>
      </c>
      <c r="R250" s="1055">
        <f>Rollout!R154</f>
        <v>0</v>
      </c>
      <c r="S250" s="1055">
        <f>Rollout!S154</f>
        <v>0</v>
      </c>
      <c r="T250" s="1055">
        <f>Rollout!T154</f>
        <v>0</v>
      </c>
      <c r="U250" s="1055">
        <f>Rollout!U154</f>
        <v>0</v>
      </c>
      <c r="V250" s="1055">
        <f>Rollout!V154</f>
        <v>0</v>
      </c>
      <c r="W250" s="1055">
        <f>Rollout!W154</f>
        <v>0</v>
      </c>
      <c r="X250" s="1055">
        <f>Rollout!X154</f>
        <v>0</v>
      </c>
      <c r="Y250" s="1055">
        <f>Rollout!Y154</f>
        <v>0</v>
      </c>
      <c r="Z250" s="1055">
        <f>Rollout!Z154</f>
        <v>0</v>
      </c>
      <c r="AA250" s="1055">
        <f>Rollout!AA154</f>
        <v>0</v>
      </c>
      <c r="AB250" s="1055">
        <f>Rollout!AB154</f>
        <v>0</v>
      </c>
      <c r="AC250" s="1055">
        <f>Rollout!AC154</f>
        <v>0</v>
      </c>
      <c r="AD250" s="1055">
        <f>Rollout!AD154</f>
        <v>0</v>
      </c>
      <c r="AE250" s="1055">
        <f>Rollout!AE154</f>
        <v>0</v>
      </c>
      <c r="AF250" s="1055">
        <f>Rollout!AF154</f>
        <v>0</v>
      </c>
      <c r="AG250" s="1055">
        <f>Rollout!AG154</f>
        <v>0</v>
      </c>
      <c r="AH250" s="1055">
        <f>Rollout!AH154</f>
        <v>0</v>
      </c>
      <c r="AI250" s="1055">
        <f>Rollout!AI154</f>
        <v>0</v>
      </c>
      <c r="AJ250" s="1055">
        <f>Rollout!AJ154</f>
        <v>0</v>
      </c>
      <c r="AK250" s="1055">
        <f>Rollout!AK154</f>
        <v>0</v>
      </c>
      <c r="AL250" s="1055">
        <f>Rollout!AL154</f>
        <v>0</v>
      </c>
      <c r="AM250" s="1055">
        <f>Rollout!AM154</f>
        <v>0</v>
      </c>
      <c r="AN250" s="1055">
        <f>Rollout!AN154</f>
        <v>0</v>
      </c>
      <c r="AO250" s="1055">
        <f>Rollout!AO154</f>
        <v>0</v>
      </c>
      <c r="AP250" s="1055">
        <f>Rollout!AP154</f>
        <v>0</v>
      </c>
      <c r="AQ250" s="1055">
        <f>Rollout!AQ154</f>
        <v>0</v>
      </c>
      <c r="AR250" s="1055">
        <f>Rollout!AR154</f>
        <v>0</v>
      </c>
      <c r="AS250" s="1055">
        <f>Rollout!AS154</f>
        <v>0</v>
      </c>
      <c r="AT250" s="1055">
        <f>Rollout!AT154</f>
        <v>0</v>
      </c>
      <c r="AU250" s="1055">
        <f>Rollout!AU154</f>
        <v>0</v>
      </c>
      <c r="AV250" s="1055">
        <f>Rollout!AV154</f>
        <v>0</v>
      </c>
      <c r="AW250" s="1055">
        <f>Rollout!AW154</f>
        <v>0</v>
      </c>
      <c r="AX250" s="1055">
        <f>Rollout!AX154</f>
        <v>0</v>
      </c>
      <c r="AY250" s="1055">
        <f>Rollout!AY154</f>
        <v>0</v>
      </c>
      <c r="AZ250" s="1055">
        <f>Rollout!AZ154</f>
        <v>0</v>
      </c>
      <c r="BA250" s="1055">
        <f>Rollout!BA154</f>
        <v>0</v>
      </c>
      <c r="BB250" s="1055">
        <f>Rollout!BB154</f>
        <v>0</v>
      </c>
      <c r="BC250" s="1055">
        <f>Rollout!BC154</f>
        <v>0</v>
      </c>
      <c r="BD250" s="1055">
        <f>Rollout!BD154</f>
        <v>0</v>
      </c>
      <c r="BE250" s="1055">
        <f>Rollout!BE154</f>
        <v>0</v>
      </c>
      <c r="BF250" s="1055">
        <f>Rollout!BF154</f>
        <v>0</v>
      </c>
      <c r="BG250" s="1055">
        <f>Rollout!BG154</f>
        <v>0</v>
      </c>
      <c r="BH250" s="1055">
        <f>Rollout!BH154</f>
        <v>0</v>
      </c>
      <c r="BI250" s="1055">
        <f>Rollout!BI154</f>
        <v>0</v>
      </c>
      <c r="BJ250" s="1055">
        <f>Rollout!BJ154</f>
        <v>0</v>
      </c>
      <c r="BK250" s="1055">
        <f>Rollout!BK154</f>
        <v>0</v>
      </c>
      <c r="BL250" s="1055">
        <f>Rollout!BL154</f>
        <v>0</v>
      </c>
      <c r="BM250" s="1055">
        <f>Rollout!BM154</f>
        <v>0</v>
      </c>
      <c r="BN250" s="1055">
        <f>Rollout!BN154</f>
        <v>0</v>
      </c>
      <c r="BO250" s="1055">
        <f>Rollout!BO154</f>
        <v>0</v>
      </c>
      <c r="BP250" s="1055">
        <f>Rollout!BP154</f>
        <v>0</v>
      </c>
      <c r="BQ250" s="1055">
        <f>Rollout!BQ154</f>
        <v>0</v>
      </c>
      <c r="BR250" s="1055">
        <f>Rollout!BR154</f>
        <v>0</v>
      </c>
      <c r="BS250" s="1055">
        <f>Rollout!BS154</f>
        <v>0</v>
      </c>
      <c r="BT250" s="1055">
        <f>Rollout!BT154</f>
        <v>0</v>
      </c>
      <c r="BU250" s="1055">
        <f>Rollout!BU154</f>
        <v>0</v>
      </c>
      <c r="BV250" s="1055">
        <f>Rollout!BV154</f>
        <v>0</v>
      </c>
      <c r="BW250" s="1055">
        <f>Rollout!BW154</f>
        <v>0</v>
      </c>
      <c r="BX250" s="1055">
        <f>Rollout!BX154</f>
        <v>0</v>
      </c>
      <c r="BY250" s="1055">
        <f>Rollout!BY154</f>
        <v>0</v>
      </c>
      <c r="BZ250" s="1055">
        <f>Rollout!BZ154</f>
        <v>0</v>
      </c>
      <c r="CA250" s="1055">
        <f>Rollout!CA154</f>
        <v>0</v>
      </c>
      <c r="CB250" s="1055">
        <f>Rollout!CB154</f>
        <v>0</v>
      </c>
      <c r="CC250" s="1055">
        <f>Rollout!CC154</f>
        <v>0</v>
      </c>
      <c r="CD250" s="1055">
        <f>Rollout!CD154</f>
        <v>0</v>
      </c>
      <c r="CE250" s="1055">
        <f>Rollout!CE154</f>
        <v>0</v>
      </c>
      <c r="CF250" s="1055">
        <f>Rollout!CF154</f>
        <v>0</v>
      </c>
      <c r="CG250" s="1055">
        <f>Rollout!CG154</f>
        <v>0</v>
      </c>
      <c r="CH250" s="1055">
        <f>Rollout!CH154</f>
        <v>0</v>
      </c>
      <c r="CI250" s="1055">
        <f>Rollout!CI154</f>
        <v>0</v>
      </c>
      <c r="CJ250" s="1055">
        <f>Rollout!CJ154</f>
        <v>0</v>
      </c>
      <c r="CK250" s="1055">
        <f>Rollout!CK154</f>
        <v>0</v>
      </c>
      <c r="CL250" s="1055">
        <f>Rollout!CL154</f>
        <v>0</v>
      </c>
      <c r="CM250" s="1055">
        <f>Rollout!CM154</f>
        <v>0</v>
      </c>
      <c r="CN250" s="1055">
        <f>Rollout!CN154</f>
        <v>0</v>
      </c>
      <c r="CO250" s="1055">
        <f>Rollout!CO154</f>
        <v>0</v>
      </c>
      <c r="CP250" s="1055">
        <f>Rollout!CP154</f>
        <v>0</v>
      </c>
      <c r="CQ250" s="1055">
        <f>Rollout!CQ154</f>
        <v>0</v>
      </c>
      <c r="CR250" s="1055">
        <f>Rollout!CR154</f>
        <v>0</v>
      </c>
      <c r="CS250" s="1055">
        <f>Rollout!CS154</f>
        <v>0</v>
      </c>
      <c r="CT250" s="1055">
        <f>Rollout!CT154</f>
        <v>0</v>
      </c>
      <c r="CU250" s="1055">
        <f>Rollout!CU154</f>
        <v>0</v>
      </c>
      <c r="CV250" s="1055">
        <f>Rollout!CV154</f>
        <v>0</v>
      </c>
      <c r="CW250" s="1055">
        <f>Rollout!CW154</f>
        <v>0</v>
      </c>
      <c r="CX250" s="1055">
        <f>Rollout!CX154</f>
        <v>0</v>
      </c>
      <c r="CY250" s="1055">
        <f>Rollout!CY154</f>
        <v>0</v>
      </c>
      <c r="CZ250" s="1055">
        <f>Rollout!CZ154</f>
        <v>0</v>
      </c>
      <c r="DA250" s="1055">
        <f>Rollout!DA154</f>
        <v>0</v>
      </c>
      <c r="DB250" s="1055">
        <f>Rollout!DB154</f>
        <v>0</v>
      </c>
      <c r="DC250" s="1055">
        <f>Rollout!DC154</f>
        <v>0</v>
      </c>
      <c r="DD250" s="1055">
        <f>Rollout!DD154</f>
        <v>0</v>
      </c>
      <c r="DE250" s="1055">
        <f>Rollout!DE154</f>
        <v>0</v>
      </c>
      <c r="DF250" s="1055">
        <f>Rollout!DF154</f>
        <v>0</v>
      </c>
      <c r="DG250" s="1055">
        <f>Rollout!DG154</f>
        <v>0</v>
      </c>
      <c r="DH250" s="1055">
        <f>Rollout!DH154</f>
        <v>0</v>
      </c>
      <c r="DI250" s="1055">
        <f>Rollout!DI154</f>
        <v>0</v>
      </c>
      <c r="DJ250" s="1055">
        <f>Rollout!DJ154</f>
        <v>0</v>
      </c>
      <c r="DK250" s="1055">
        <f>Rollout!DK154</f>
        <v>0</v>
      </c>
      <c r="DL250" s="1055">
        <f>Rollout!DL154</f>
        <v>0</v>
      </c>
      <c r="DM250" s="1055">
        <f>Rollout!DM154</f>
        <v>0</v>
      </c>
      <c r="DN250" s="1055">
        <f>Rollout!DN154</f>
        <v>0</v>
      </c>
      <c r="DO250" s="1055">
        <f>Rollout!DO154</f>
        <v>0</v>
      </c>
      <c r="DP250" s="1055">
        <f>Rollout!DP154</f>
        <v>0</v>
      </c>
      <c r="DQ250" s="1055">
        <f>Rollout!DQ154</f>
        <v>0</v>
      </c>
      <c r="DR250" s="1055">
        <f>Rollout!DR154</f>
        <v>0</v>
      </c>
      <c r="DS250" s="1055">
        <f>Rollout!DS154</f>
        <v>0</v>
      </c>
      <c r="DT250" s="1055">
        <f>Rollout!DT154</f>
        <v>0</v>
      </c>
      <c r="DU250" s="1055">
        <f>Rollout!DU154</f>
        <v>0</v>
      </c>
      <c r="DV250" s="1055">
        <f>Rollout!DV154</f>
        <v>0</v>
      </c>
      <c r="DW250" s="1055">
        <f>Rollout!DW154</f>
        <v>0</v>
      </c>
      <c r="DX250" s="1055">
        <f>Rollout!DX154</f>
        <v>0</v>
      </c>
      <c r="DY250" s="1055">
        <f>Rollout!DY154</f>
        <v>0</v>
      </c>
      <c r="DZ250" s="1055">
        <f>Rollout!DZ154</f>
        <v>0</v>
      </c>
      <c r="EA250" s="1055">
        <f>Rollout!EA154</f>
        <v>0</v>
      </c>
      <c r="EB250" s="1055">
        <f>Rollout!EB154</f>
        <v>0</v>
      </c>
      <c r="EC250" s="1055">
        <f>Rollout!EC154</f>
        <v>0</v>
      </c>
      <c r="ED250" s="1055">
        <f>Rollout!ED154</f>
        <v>0</v>
      </c>
      <c r="EE250" s="1055">
        <f>Rollout!EE154</f>
        <v>0</v>
      </c>
      <c r="EF250" s="1055">
        <f>Rollout!EF154</f>
        <v>0</v>
      </c>
      <c r="EG250" s="1055">
        <f>Rollout!EG154</f>
        <v>0</v>
      </c>
      <c r="EH250" s="1055">
        <f>Rollout!EH154</f>
        <v>0</v>
      </c>
    </row>
    <row r="251" spans="3:138" s="840" customFormat="1" ht="15" customHeight="1" outlineLevel="1" x14ac:dyDescent="0.25">
      <c r="E251" s="1012" t="s">
        <v>153</v>
      </c>
      <c r="F251" s="1012"/>
      <c r="G251" s="1012" t="s">
        <v>330</v>
      </c>
      <c r="H251" s="1068">
        <f t="shared" si="234"/>
        <v>893.91835649617769</v>
      </c>
      <c r="J251" s="1055">
        <f>'Monthly Financials'!J162</f>
        <v>0</v>
      </c>
      <c r="K251" s="1055">
        <f>'Monthly Financials'!K162</f>
        <v>0</v>
      </c>
      <c r="L251" s="1055">
        <f>'Monthly Financials'!L162</f>
        <v>0</v>
      </c>
      <c r="M251" s="1055">
        <f>'Monthly Financials'!M162</f>
        <v>0</v>
      </c>
      <c r="N251" s="1055">
        <f>'Monthly Financials'!N162</f>
        <v>0</v>
      </c>
      <c r="O251" s="1055">
        <f>'Monthly Financials'!O162</f>
        <v>1.86150546E-2</v>
      </c>
      <c r="P251" s="1055">
        <f>'Monthly Financials'!P162</f>
        <v>3.0130918576800001</v>
      </c>
      <c r="Q251" s="1055">
        <f>'Monthly Financials'!Q162</f>
        <v>4.4149806471400002</v>
      </c>
      <c r="R251" s="1055">
        <f>'Monthly Financials'!R162</f>
        <v>8.0697358222519995</v>
      </c>
      <c r="S251" s="1055">
        <f>'Monthly Financials'!S162</f>
        <v>8.9486802764593687</v>
      </c>
      <c r="T251" s="1055">
        <f>'Monthly Financials'!T162</f>
        <v>9.1050765185778495</v>
      </c>
      <c r="U251" s="1055">
        <f>'Monthly Financials'!U162</f>
        <v>9.2815235609679281</v>
      </c>
      <c r="V251" s="1055">
        <f>'Monthly Financials'!V162</f>
        <v>11.076671003358008</v>
      </c>
      <c r="W251" s="1055">
        <f>'Monthly Financials'!W162</f>
        <v>13.033688485748089</v>
      </c>
      <c r="X251" s="1055">
        <f>'Monthly Financials'!X162</f>
        <v>15.273612628681368</v>
      </c>
      <c r="Y251" s="1055">
        <f>'Monthly Financials'!Y162</f>
        <v>17.395778492212166</v>
      </c>
      <c r="Z251" s="1055">
        <f>'Monthly Financials'!Z162</f>
        <v>19.891811436421971</v>
      </c>
      <c r="AA251" s="1055">
        <f>'Monthly Financials'!AA162</f>
        <v>21.30823602807645</v>
      </c>
      <c r="AB251" s="1055">
        <f>'Monthly Financials'!AB162</f>
        <v>16.61300608682425</v>
      </c>
      <c r="AC251" s="1055">
        <f>'Monthly Financials'!AC162</f>
        <v>17.0502959950276</v>
      </c>
      <c r="AD251" s="1055">
        <f>'Monthly Financials'!AD162</f>
        <v>17.361083399237398</v>
      </c>
      <c r="AE251" s="1055">
        <f>'Monthly Financials'!AE162</f>
        <v>17.671870803447199</v>
      </c>
      <c r="AF251" s="1055">
        <f>'Monthly Financials'!AF162</f>
        <v>17.982658207657</v>
      </c>
      <c r="AG251" s="1055">
        <f>'Monthly Financials'!AG162</f>
        <v>18.293445611866797</v>
      </c>
      <c r="AH251" s="1055">
        <f>'Monthly Financials'!AH162</f>
        <v>18.604233016076599</v>
      </c>
      <c r="AI251" s="1055">
        <f>'Monthly Financials'!AI162</f>
        <v>18.9150204202864</v>
      </c>
      <c r="AJ251" s="1055">
        <f>'Monthly Financials'!AJ162</f>
        <v>18.211125478756198</v>
      </c>
      <c r="AK251" s="1055">
        <f>'Monthly Financials'!AK162</f>
        <v>6.9916671287060002</v>
      </c>
      <c r="AL251" s="1055">
        <f>'Monthly Financials'!AL162</f>
        <v>6.8875414646718234</v>
      </c>
      <c r="AM251" s="1055">
        <f>'Monthly Financials'!AM162</f>
        <v>6.8875414646718234</v>
      </c>
      <c r="AN251" s="1055">
        <f>'Monthly Financials'!AN162</f>
        <v>6.8875414646718234</v>
      </c>
      <c r="AO251" s="1055">
        <f>'Monthly Financials'!AO162</f>
        <v>6.8875414646718234</v>
      </c>
      <c r="AP251" s="1055">
        <f>'Monthly Financials'!AP162</f>
        <v>6.8875414646718234</v>
      </c>
      <c r="AQ251" s="1055">
        <f>'Monthly Financials'!AQ162</f>
        <v>6.8875414646718234</v>
      </c>
      <c r="AR251" s="1055">
        <f>'Monthly Financials'!AR162</f>
        <v>6.8875414646718234</v>
      </c>
      <c r="AS251" s="1055">
        <f>'Monthly Financials'!AS162</f>
        <v>6.8875414646718234</v>
      </c>
      <c r="AT251" s="1055">
        <f>'Monthly Financials'!AT162</f>
        <v>6.8875414646718234</v>
      </c>
      <c r="AU251" s="1055">
        <f>'Monthly Financials'!AU162</f>
        <v>6.8875414646718234</v>
      </c>
      <c r="AV251" s="1055">
        <f>'Monthly Financials'!AV162</f>
        <v>6.8875414646718234</v>
      </c>
      <c r="AW251" s="1055">
        <f>'Monthly Financials'!AW162</f>
        <v>6.8875414646718234</v>
      </c>
      <c r="AX251" s="1055">
        <f>'Monthly Financials'!AX162</f>
        <v>6.8875414646718234</v>
      </c>
      <c r="AY251" s="1055">
        <f>'Monthly Financials'!AY162</f>
        <v>6.8875414646718234</v>
      </c>
      <c r="AZ251" s="1055">
        <f>'Monthly Financials'!AZ162</f>
        <v>6.8875414646718234</v>
      </c>
      <c r="BA251" s="1055">
        <f>'Monthly Financials'!BA162</f>
        <v>6.8875414646718234</v>
      </c>
      <c r="BB251" s="1055">
        <f>'Monthly Financials'!BB162</f>
        <v>6.8875414646718234</v>
      </c>
      <c r="BC251" s="1055">
        <f>'Monthly Financials'!BC162</f>
        <v>6.8875414646718234</v>
      </c>
      <c r="BD251" s="1055">
        <f>'Monthly Financials'!BD162</f>
        <v>6.8875414646718234</v>
      </c>
      <c r="BE251" s="1055">
        <f>'Monthly Financials'!BE162</f>
        <v>6.8875414646718234</v>
      </c>
      <c r="BF251" s="1055">
        <f>'Monthly Financials'!BF162</f>
        <v>6.8875414646718234</v>
      </c>
      <c r="BG251" s="1055">
        <f>'Monthly Financials'!BG162</f>
        <v>6.8875414646718234</v>
      </c>
      <c r="BH251" s="1055">
        <f>'Monthly Financials'!BH162</f>
        <v>6.8875414646718234</v>
      </c>
      <c r="BI251" s="1055">
        <f>'Monthly Financials'!BI162</f>
        <v>6.8875414646718234</v>
      </c>
      <c r="BJ251" s="1055">
        <f>'Monthly Financials'!BJ162</f>
        <v>6.8875414646718234</v>
      </c>
      <c r="BK251" s="1055">
        <f>'Monthly Financials'!BK162</f>
        <v>6.8875414646718234</v>
      </c>
      <c r="BL251" s="1055">
        <f>'Monthly Financials'!BL162</f>
        <v>6.8875414646718234</v>
      </c>
      <c r="BM251" s="1055">
        <f>'Monthly Financials'!BM162</f>
        <v>6.8875414646718234</v>
      </c>
      <c r="BN251" s="1055">
        <f>'Monthly Financials'!BN162</f>
        <v>6.8875414646718234</v>
      </c>
      <c r="BO251" s="1055">
        <f>'Monthly Financials'!BO162</f>
        <v>6.8875414646718234</v>
      </c>
      <c r="BP251" s="1055">
        <f>'Monthly Financials'!BP162</f>
        <v>6.8875414646718234</v>
      </c>
      <c r="BQ251" s="1055">
        <f>'Monthly Financials'!BQ162</f>
        <v>6.8875414646718234</v>
      </c>
      <c r="BR251" s="1055">
        <f>'Monthly Financials'!BR162</f>
        <v>6.8875414646718234</v>
      </c>
      <c r="BS251" s="1055">
        <f>'Monthly Financials'!BS162</f>
        <v>6.8875414646718234</v>
      </c>
      <c r="BT251" s="1055">
        <f>'Monthly Financials'!BT162</f>
        <v>6.8875414646718234</v>
      </c>
      <c r="BU251" s="1055">
        <f>'Monthly Financials'!BU162</f>
        <v>6.8875414646718234</v>
      </c>
      <c r="BV251" s="1055">
        <f>'Monthly Financials'!BV162</f>
        <v>6.8875414646718234</v>
      </c>
      <c r="BW251" s="1055">
        <f>'Monthly Financials'!BW162</f>
        <v>6.8875414646718234</v>
      </c>
      <c r="BX251" s="1055">
        <f>'Monthly Financials'!BX162</f>
        <v>6.8875414646718234</v>
      </c>
      <c r="BY251" s="1055">
        <f>'Monthly Financials'!BY162</f>
        <v>6.8875414646718234</v>
      </c>
      <c r="BZ251" s="1055">
        <f>'Monthly Financials'!BZ162</f>
        <v>6.8875414646718234</v>
      </c>
      <c r="CA251" s="1055">
        <f>'Monthly Financials'!CA162</f>
        <v>6.8875414646718234</v>
      </c>
      <c r="CB251" s="1055">
        <f>'Monthly Financials'!CB162</f>
        <v>6.8875414646718234</v>
      </c>
      <c r="CC251" s="1055">
        <f>'Monthly Financials'!CC162</f>
        <v>6.8875414646718234</v>
      </c>
      <c r="CD251" s="1055">
        <f>'Monthly Financials'!CD162</f>
        <v>6.8875414646718234</v>
      </c>
      <c r="CE251" s="1055">
        <f>'Monthly Financials'!CE162</f>
        <v>6.8875414646718234</v>
      </c>
      <c r="CF251" s="1055">
        <f>'Monthly Financials'!CF162</f>
        <v>6.8875414646718234</v>
      </c>
      <c r="CG251" s="1055">
        <f>'Monthly Financials'!CG162</f>
        <v>6.8875414646718234</v>
      </c>
      <c r="CH251" s="1055">
        <f>'Monthly Financials'!CH162</f>
        <v>6.8875414646718234</v>
      </c>
      <c r="CI251" s="1055">
        <f>'Monthly Financials'!CI162</f>
        <v>6.8875414646718234</v>
      </c>
      <c r="CJ251" s="1055">
        <f>'Monthly Financials'!CJ162</f>
        <v>6.8875414646718234</v>
      </c>
      <c r="CK251" s="1055">
        <f>'Monthly Financials'!CK162</f>
        <v>6.8875414646718234</v>
      </c>
      <c r="CL251" s="1055">
        <f>'Monthly Financials'!CL162</f>
        <v>6.8875414646718234</v>
      </c>
      <c r="CM251" s="1055">
        <f>'Monthly Financials'!CM162</f>
        <v>6.8875414646718234</v>
      </c>
      <c r="CN251" s="1055">
        <f>'Monthly Financials'!CN162</f>
        <v>6.8875414646718234</v>
      </c>
      <c r="CO251" s="1055">
        <f>'Monthly Financials'!CO162</f>
        <v>6.8875414646718234</v>
      </c>
      <c r="CP251" s="1055">
        <f>'Monthly Financials'!CP162</f>
        <v>6.8875414646718234</v>
      </c>
      <c r="CQ251" s="1055">
        <f>'Monthly Financials'!CQ162</f>
        <v>6.8875414646718234</v>
      </c>
      <c r="CR251" s="1055">
        <f>'Monthly Financials'!CR162</f>
        <v>6.8875414646718234</v>
      </c>
      <c r="CS251" s="1055">
        <f>'Monthly Financials'!CS162</f>
        <v>6.8875414646718234</v>
      </c>
      <c r="CT251" s="1055">
        <f>'Monthly Financials'!CT162</f>
        <v>6.8875414646718234</v>
      </c>
      <c r="CU251" s="1055">
        <f>'Monthly Financials'!CU162</f>
        <v>6.8875414646718234</v>
      </c>
      <c r="CV251" s="1055">
        <f>'Monthly Financials'!CV162</f>
        <v>6.8875414646718234</v>
      </c>
      <c r="CW251" s="1055">
        <f>'Monthly Financials'!CW162</f>
        <v>6.8875414646718234</v>
      </c>
      <c r="CX251" s="1055">
        <f>'Monthly Financials'!CX162</f>
        <v>6.8875414646718234</v>
      </c>
      <c r="CY251" s="1055">
        <f>'Monthly Financials'!CY162</f>
        <v>6.8875414646718234</v>
      </c>
      <c r="CZ251" s="1055">
        <f>'Monthly Financials'!CZ162</f>
        <v>6.8875414646718234</v>
      </c>
      <c r="DA251" s="1055">
        <f>'Monthly Financials'!DA162</f>
        <v>6.8875414646718234</v>
      </c>
      <c r="DB251" s="1055">
        <f>'Monthly Financials'!DB162</f>
        <v>6.8875414646718234</v>
      </c>
      <c r="DC251" s="1055">
        <f>'Monthly Financials'!DC162</f>
        <v>6.8875414646718234</v>
      </c>
      <c r="DD251" s="1055">
        <f>'Monthly Financials'!DD162</f>
        <v>6.8875414646718234</v>
      </c>
      <c r="DE251" s="1055">
        <f>'Monthly Financials'!DE162</f>
        <v>6.8875414646718234</v>
      </c>
      <c r="DF251" s="1055">
        <f>'Monthly Financials'!DF162</f>
        <v>6.8875414646718234</v>
      </c>
      <c r="DG251" s="1055">
        <f>'Monthly Financials'!DG162</f>
        <v>6.8875414646718234</v>
      </c>
      <c r="DH251" s="1055">
        <f>'Monthly Financials'!DH162</f>
        <v>6.8875414646718234</v>
      </c>
      <c r="DI251" s="1055">
        <f>'Monthly Financials'!DI162</f>
        <v>6.8875414646718234</v>
      </c>
      <c r="DJ251" s="1055">
        <f>'Monthly Financials'!DJ162</f>
        <v>6.8875414646718234</v>
      </c>
      <c r="DK251" s="1055">
        <f>'Monthly Financials'!DK162</f>
        <v>6.8875414646718234</v>
      </c>
      <c r="DL251" s="1055">
        <f>'Monthly Financials'!DL162</f>
        <v>6.8875414646718234</v>
      </c>
      <c r="DM251" s="1055">
        <f>'Monthly Financials'!DM162</f>
        <v>6.8875414646718234</v>
      </c>
      <c r="DN251" s="1055">
        <f>'Monthly Financials'!DN162</f>
        <v>6.8875414646718234</v>
      </c>
      <c r="DO251" s="1055">
        <f>'Monthly Financials'!DO162</f>
        <v>6.8875414646718234</v>
      </c>
      <c r="DP251" s="1055">
        <f>'Monthly Financials'!DP162</f>
        <v>6.8875414646718234</v>
      </c>
      <c r="DQ251" s="1055">
        <f>'Monthly Financials'!DQ162</f>
        <v>6.8875414646718234</v>
      </c>
      <c r="DR251" s="1055">
        <f>'Monthly Financials'!DR162</f>
        <v>6.8389655036847534</v>
      </c>
      <c r="DS251" s="1055">
        <f>'Monthly Financials'!DS162</f>
        <v>0</v>
      </c>
      <c r="DT251" s="1055">
        <f>'Monthly Financials'!DT162</f>
        <v>0</v>
      </c>
      <c r="DU251" s="1055">
        <f>'Monthly Financials'!DU162</f>
        <v>0</v>
      </c>
      <c r="DV251" s="1055">
        <f>'Monthly Financials'!DV162</f>
        <v>0</v>
      </c>
      <c r="DW251" s="1055">
        <f>'Monthly Financials'!DW162</f>
        <v>0</v>
      </c>
      <c r="DX251" s="1055">
        <f>'Monthly Financials'!DX162</f>
        <v>0</v>
      </c>
      <c r="DY251" s="1055">
        <f>'Monthly Financials'!DY162</f>
        <v>0</v>
      </c>
      <c r="DZ251" s="1055">
        <f>'Monthly Financials'!DZ162</f>
        <v>0</v>
      </c>
      <c r="EA251" s="1055">
        <f>'Monthly Financials'!EA162</f>
        <v>0</v>
      </c>
      <c r="EB251" s="1055">
        <f>'Monthly Financials'!EB162</f>
        <v>0</v>
      </c>
      <c r="EC251" s="1055">
        <f>'Monthly Financials'!EC162</f>
        <v>0</v>
      </c>
      <c r="ED251" s="1055">
        <f>'Monthly Financials'!ED162</f>
        <v>0</v>
      </c>
      <c r="EE251" s="1055">
        <f>'Monthly Financials'!EE162</f>
        <v>0</v>
      </c>
      <c r="EF251" s="1055">
        <f>'Monthly Financials'!EF162</f>
        <v>0</v>
      </c>
      <c r="EG251" s="1055">
        <f>'Monthly Financials'!EG162</f>
        <v>0</v>
      </c>
      <c r="EH251" s="1055">
        <f>'Monthly Financials'!EH162</f>
        <v>0</v>
      </c>
    </row>
    <row r="252" spans="3:138" s="840" customFormat="1" ht="15" customHeight="1" outlineLevel="1" x14ac:dyDescent="0.25">
      <c r="E252" s="1012" t="s">
        <v>154</v>
      </c>
      <c r="F252" s="1012"/>
      <c r="G252" s="1012" t="s">
        <v>330</v>
      </c>
      <c r="H252" s="1068">
        <f ca="1">SUM(J252:EH252)</f>
        <v>120.82184550795915</v>
      </c>
      <c r="J252" s="1055">
        <f ca="1" xml:space="preserve"> GST!J28</f>
        <v>0</v>
      </c>
      <c r="K252" s="1055">
        <f ca="1" xml:space="preserve"> GST!K28</f>
        <v>0</v>
      </c>
      <c r="L252" s="1055">
        <f ca="1" xml:space="preserve"> GST!L28</f>
        <v>0</v>
      </c>
      <c r="M252" s="1055">
        <f ca="1" xml:space="preserve"> GST!M28</f>
        <v>0</v>
      </c>
      <c r="N252" s="1055">
        <f ca="1" xml:space="preserve"> GST!N28</f>
        <v>0</v>
      </c>
      <c r="O252" s="1055">
        <f ca="1" xml:space="preserve"> GST!O28</f>
        <v>0</v>
      </c>
      <c r="P252" s="1055">
        <f ca="1" xml:space="preserve"> GST!P28</f>
        <v>0</v>
      </c>
      <c r="Q252" s="1055">
        <f ca="1" xml:space="preserve"> GST!Q28</f>
        <v>0</v>
      </c>
      <c r="R252" s="1055">
        <f ca="1" xml:space="preserve"> GST!R28</f>
        <v>0</v>
      </c>
      <c r="S252" s="1055">
        <f ca="1" xml:space="preserve"> GST!S28</f>
        <v>0</v>
      </c>
      <c r="T252" s="1055">
        <f ca="1" xml:space="preserve"> GST!T28</f>
        <v>0</v>
      </c>
      <c r="U252" s="1055">
        <f ca="1" xml:space="preserve"> GST!U28</f>
        <v>0</v>
      </c>
      <c r="V252" s="1055">
        <f ca="1" xml:space="preserve"> GST!V28</f>
        <v>0</v>
      </c>
      <c r="W252" s="1055">
        <f ca="1" xml:space="preserve"> GST!W28</f>
        <v>0</v>
      </c>
      <c r="X252" s="1055">
        <f ca="1" xml:space="preserve"> GST!X28</f>
        <v>0</v>
      </c>
      <c r="Y252" s="1055">
        <f ca="1" xml:space="preserve"> GST!Y28</f>
        <v>0</v>
      </c>
      <c r="Z252" s="1055">
        <f ca="1" xml:space="preserve"> GST!Z28</f>
        <v>0</v>
      </c>
      <c r="AA252" s="1055">
        <f ca="1" xml:space="preserve"> GST!AA28</f>
        <v>0</v>
      </c>
      <c r="AB252" s="1055">
        <f ca="1" xml:space="preserve"> GST!AB28</f>
        <v>0</v>
      </c>
      <c r="AC252" s="1055">
        <f ca="1" xml:space="preserve"> GST!AC28</f>
        <v>0</v>
      </c>
      <c r="AD252" s="1055">
        <f ca="1" xml:space="preserve"> GST!AD28</f>
        <v>0</v>
      </c>
      <c r="AE252" s="1055">
        <f ca="1" xml:space="preserve"> GST!AE28</f>
        <v>0</v>
      </c>
      <c r="AF252" s="1055">
        <f ca="1" xml:space="preserve"> GST!AF28</f>
        <v>0</v>
      </c>
      <c r="AG252" s="1055">
        <f ca="1" xml:space="preserve"> GST!AG28</f>
        <v>0</v>
      </c>
      <c r="AH252" s="1055">
        <f ca="1" xml:space="preserve"> GST!AH28</f>
        <v>0</v>
      </c>
      <c r="AI252" s="1055">
        <f ca="1" xml:space="preserve"> GST!AI28</f>
        <v>0</v>
      </c>
      <c r="AJ252" s="1055">
        <f ca="1" xml:space="preserve"> GST!AJ28</f>
        <v>0</v>
      </c>
      <c r="AK252" s="1055">
        <f ca="1" xml:space="preserve"> GST!AK28</f>
        <v>0</v>
      </c>
      <c r="AL252" s="1055">
        <f ca="1" xml:space="preserve"> GST!AL28</f>
        <v>0</v>
      </c>
      <c r="AM252" s="1055">
        <f ca="1" xml:space="preserve"> GST!AM28</f>
        <v>0</v>
      </c>
      <c r="AN252" s="1055">
        <f ca="1" xml:space="preserve"> GST!AN28</f>
        <v>0</v>
      </c>
      <c r="AO252" s="1055">
        <f ca="1" xml:space="preserve"> GST!AO28</f>
        <v>0</v>
      </c>
      <c r="AP252" s="1055">
        <f ca="1" xml:space="preserve"> GST!AP28</f>
        <v>0</v>
      </c>
      <c r="AQ252" s="1055">
        <f ca="1" xml:space="preserve"> GST!AQ28</f>
        <v>0</v>
      </c>
      <c r="AR252" s="1055">
        <f ca="1" xml:space="preserve"> GST!AR28</f>
        <v>0</v>
      </c>
      <c r="AS252" s="1055">
        <f ca="1" xml:space="preserve"> GST!AS28</f>
        <v>0</v>
      </c>
      <c r="AT252" s="1055">
        <f ca="1" xml:space="preserve"> GST!AT28</f>
        <v>0</v>
      </c>
      <c r="AU252" s="1055">
        <f ca="1" xml:space="preserve"> GST!AU28</f>
        <v>0</v>
      </c>
      <c r="AV252" s="1055">
        <f ca="1" xml:space="preserve"> GST!AV28</f>
        <v>0</v>
      </c>
      <c r="AW252" s="1055">
        <f ca="1" xml:space="preserve"> GST!AW28</f>
        <v>0</v>
      </c>
      <c r="AX252" s="1055">
        <f ca="1" xml:space="preserve"> GST!AX28</f>
        <v>0</v>
      </c>
      <c r="AY252" s="1055">
        <f ca="1" xml:space="preserve"> GST!AY28</f>
        <v>0</v>
      </c>
      <c r="AZ252" s="1055">
        <f ca="1" xml:space="preserve"> GST!AZ28</f>
        <v>0</v>
      </c>
      <c r="BA252" s="1055">
        <f ca="1" xml:space="preserve"> GST!BA28</f>
        <v>0</v>
      </c>
      <c r="BB252" s="1055">
        <f ca="1" xml:space="preserve"> GST!BB28</f>
        <v>0</v>
      </c>
      <c r="BC252" s="1055">
        <f ca="1" xml:space="preserve"> GST!BC28</f>
        <v>0</v>
      </c>
      <c r="BD252" s="1055">
        <f ca="1" xml:space="preserve"> GST!BD28</f>
        <v>0</v>
      </c>
      <c r="BE252" s="1055">
        <f ca="1" xml:space="preserve"> GST!BE28</f>
        <v>0</v>
      </c>
      <c r="BF252" s="1055">
        <f ca="1" xml:space="preserve"> GST!BF28</f>
        <v>0</v>
      </c>
      <c r="BG252" s="1055">
        <f ca="1" xml:space="preserve"> GST!BG28</f>
        <v>0</v>
      </c>
      <c r="BH252" s="1055">
        <f ca="1" xml:space="preserve"> GST!BH28</f>
        <v>0</v>
      </c>
      <c r="BI252" s="1055">
        <f ca="1" xml:space="preserve"> GST!BI28</f>
        <v>0</v>
      </c>
      <c r="BJ252" s="1055">
        <f ca="1" xml:space="preserve"> GST!BJ28</f>
        <v>0</v>
      </c>
      <c r="BK252" s="1055">
        <f ca="1" xml:space="preserve"> GST!BK28</f>
        <v>0</v>
      </c>
      <c r="BL252" s="1055">
        <f ca="1" xml:space="preserve"> GST!BL28</f>
        <v>0</v>
      </c>
      <c r="BM252" s="1055">
        <f ca="1" xml:space="preserve"> GST!BM28</f>
        <v>0</v>
      </c>
      <c r="BN252" s="1055">
        <f ca="1" xml:space="preserve"> GST!BN28</f>
        <v>0</v>
      </c>
      <c r="BO252" s="1055">
        <f ca="1" xml:space="preserve"> GST!BO28</f>
        <v>0</v>
      </c>
      <c r="BP252" s="1055">
        <f ca="1" xml:space="preserve"> GST!BP28</f>
        <v>0</v>
      </c>
      <c r="BQ252" s="1055">
        <f ca="1" xml:space="preserve"> GST!BQ28</f>
        <v>0</v>
      </c>
      <c r="BR252" s="1055">
        <f ca="1" xml:space="preserve"> GST!BR28</f>
        <v>0</v>
      </c>
      <c r="BS252" s="1055">
        <f ca="1" xml:space="preserve"> GST!BS28</f>
        <v>0</v>
      </c>
      <c r="BT252" s="1055">
        <f ca="1" xml:space="preserve"> GST!BT28</f>
        <v>0</v>
      </c>
      <c r="BU252" s="1055">
        <f ca="1" xml:space="preserve"> GST!BU28</f>
        <v>0</v>
      </c>
      <c r="BV252" s="1055">
        <f ca="1" xml:space="preserve"> GST!BV28</f>
        <v>0</v>
      </c>
      <c r="BW252" s="1055">
        <f ca="1" xml:space="preserve"> GST!BW28</f>
        <v>0</v>
      </c>
      <c r="BX252" s="1055">
        <f ca="1" xml:space="preserve"> GST!BX28</f>
        <v>0</v>
      </c>
      <c r="BY252" s="1055">
        <f ca="1" xml:space="preserve"> GST!BY28</f>
        <v>0</v>
      </c>
      <c r="BZ252" s="1055">
        <f ca="1" xml:space="preserve"> GST!BZ28</f>
        <v>0</v>
      </c>
      <c r="CA252" s="1055">
        <f ca="1" xml:space="preserve"> GST!CA28</f>
        <v>0</v>
      </c>
      <c r="CB252" s="1055">
        <f ca="1" xml:space="preserve"> GST!CB28</f>
        <v>0</v>
      </c>
      <c r="CC252" s="1055">
        <f ca="1" xml:space="preserve"> GST!CC28</f>
        <v>2.8562183890159587</v>
      </c>
      <c r="CD252" s="1055">
        <f ca="1" xml:space="preserve"> GST!CD28</f>
        <v>2.9131755048141743</v>
      </c>
      <c r="CE252" s="1055">
        <f ca="1" xml:space="preserve"> GST!CE28</f>
        <v>2.9131755048141743</v>
      </c>
      <c r="CF252" s="1055">
        <f ca="1" xml:space="preserve"> GST!CF28</f>
        <v>2.9131755048141743</v>
      </c>
      <c r="CG252" s="1055">
        <f ca="1" xml:space="preserve"> GST!CG28</f>
        <v>2.9131755048141743</v>
      </c>
      <c r="CH252" s="1055">
        <f ca="1" xml:space="preserve"> GST!CH28</f>
        <v>2.9131755048141743</v>
      </c>
      <c r="CI252" s="1055">
        <f ca="1" xml:space="preserve"> GST!CI28</f>
        <v>2.9131755048141743</v>
      </c>
      <c r="CJ252" s="1055">
        <f ca="1" xml:space="preserve"> GST!CJ28</f>
        <v>2.9131755048141743</v>
      </c>
      <c r="CK252" s="1055">
        <f ca="1" xml:space="preserve"> GST!CK28</f>
        <v>2.9131755048141743</v>
      </c>
      <c r="CL252" s="1055">
        <f ca="1" xml:space="preserve"> GST!CL28</f>
        <v>2.9131755048141743</v>
      </c>
      <c r="CM252" s="1055">
        <f ca="1" xml:space="preserve"> GST!CM28</f>
        <v>2.9131755048141743</v>
      </c>
      <c r="CN252" s="1055">
        <f ca="1" xml:space="preserve"> GST!CN28</f>
        <v>2.9131755048141743</v>
      </c>
      <c r="CO252" s="1055">
        <f ca="1" xml:space="preserve"> GST!CO28</f>
        <v>2.9131755048141743</v>
      </c>
      <c r="CP252" s="1055">
        <f ca="1" xml:space="preserve"> GST!CP28</f>
        <v>2.9131755048141743</v>
      </c>
      <c r="CQ252" s="1055">
        <f ca="1" xml:space="preserve"> GST!CQ28</f>
        <v>2.9131755048141743</v>
      </c>
      <c r="CR252" s="1055">
        <f ca="1" xml:space="preserve"> GST!CR28</f>
        <v>2.9131755048141743</v>
      </c>
      <c r="CS252" s="1055">
        <f ca="1" xml:space="preserve"> GST!CS28</f>
        <v>2.9131755048141743</v>
      </c>
      <c r="CT252" s="1055">
        <f ca="1" xml:space="preserve"> GST!CT28</f>
        <v>2.9131755048141743</v>
      </c>
      <c r="CU252" s="1055">
        <f ca="1" xml:space="preserve"> GST!CU28</f>
        <v>2.9131755048141743</v>
      </c>
      <c r="CV252" s="1055">
        <f ca="1" xml:space="preserve"> GST!CV28</f>
        <v>2.9131755048141743</v>
      </c>
      <c r="CW252" s="1055">
        <f ca="1" xml:space="preserve"> GST!CW28</f>
        <v>2.9131755048141743</v>
      </c>
      <c r="CX252" s="1055">
        <f ca="1" xml:space="preserve"> GST!CX28</f>
        <v>2.9131755048141743</v>
      </c>
      <c r="CY252" s="1055">
        <f ca="1" xml:space="preserve"> GST!CY28</f>
        <v>2.9131755048141743</v>
      </c>
      <c r="CZ252" s="1055">
        <f ca="1" xml:space="preserve"> GST!CZ28</f>
        <v>2.9131755048141743</v>
      </c>
      <c r="DA252" s="1055">
        <f ca="1" xml:space="preserve"> GST!DA28</f>
        <v>2.9131755048141743</v>
      </c>
      <c r="DB252" s="1055">
        <f ca="1" xml:space="preserve"> GST!DB28</f>
        <v>2.9131755048141743</v>
      </c>
      <c r="DC252" s="1055">
        <f ca="1" xml:space="preserve"> GST!DC28</f>
        <v>2.9131755048141743</v>
      </c>
      <c r="DD252" s="1055">
        <f ca="1" xml:space="preserve"> GST!DD28</f>
        <v>2.9131755048141743</v>
      </c>
      <c r="DE252" s="1055">
        <f ca="1" xml:space="preserve"> GST!DE28</f>
        <v>2.9131755048141743</v>
      </c>
      <c r="DF252" s="1055">
        <f ca="1" xml:space="preserve"> GST!DF28</f>
        <v>2.9131755048141743</v>
      </c>
      <c r="DG252" s="1055">
        <f ca="1" xml:space="preserve"> GST!DG28</f>
        <v>2.9131755048141743</v>
      </c>
      <c r="DH252" s="1055">
        <f ca="1" xml:space="preserve"> GST!DH28</f>
        <v>2.9131755048141743</v>
      </c>
      <c r="DI252" s="1055">
        <f ca="1" xml:space="preserve"> GST!DI28</f>
        <v>2.9131755048141743</v>
      </c>
      <c r="DJ252" s="1055">
        <f ca="1" xml:space="preserve"> GST!DJ28</f>
        <v>2.9131755048141743</v>
      </c>
      <c r="DK252" s="1055">
        <f ca="1" xml:space="preserve"> GST!DK28</f>
        <v>2.9131755048141743</v>
      </c>
      <c r="DL252" s="1055">
        <f ca="1" xml:space="preserve"> GST!DL28</f>
        <v>2.9131755048141743</v>
      </c>
      <c r="DM252" s="1055">
        <f ca="1" xml:space="preserve"> GST!DM28</f>
        <v>2.9131755048141743</v>
      </c>
      <c r="DN252" s="1055">
        <f ca="1" xml:space="preserve"> GST!DN28</f>
        <v>2.9131755048141743</v>
      </c>
      <c r="DO252" s="1055">
        <f ca="1" xml:space="preserve"> GST!DO28</f>
        <v>2.9131755048141743</v>
      </c>
      <c r="DP252" s="1055">
        <f ca="1" xml:space="preserve"> GST!DP28</f>
        <v>2.9131755048141743</v>
      </c>
      <c r="DQ252" s="1055">
        <f ca="1" xml:space="preserve"> GST!DQ28</f>
        <v>2.9131755048141743</v>
      </c>
      <c r="DR252" s="1055">
        <f ca="1" xml:space="preserve"> GST!DR28</f>
        <v>1.4386069263761556</v>
      </c>
      <c r="DS252" s="1055">
        <f ca="1" xml:space="preserve"> GST!DS28</f>
        <v>0</v>
      </c>
      <c r="DT252" s="1055">
        <f ca="1" xml:space="preserve"> GST!DT28</f>
        <v>0</v>
      </c>
      <c r="DU252" s="1055">
        <f ca="1" xml:space="preserve"> GST!DU28</f>
        <v>0</v>
      </c>
      <c r="DV252" s="1055">
        <f ca="1" xml:space="preserve"> GST!DV28</f>
        <v>0</v>
      </c>
      <c r="DW252" s="1055">
        <f ca="1" xml:space="preserve"> GST!DW28</f>
        <v>0</v>
      </c>
      <c r="DX252" s="1055">
        <f ca="1" xml:space="preserve"> GST!DX28</f>
        <v>0</v>
      </c>
      <c r="DY252" s="1055">
        <f ca="1" xml:space="preserve"> GST!DY28</f>
        <v>0</v>
      </c>
      <c r="DZ252" s="1055">
        <f ca="1" xml:space="preserve"> GST!DZ28</f>
        <v>0</v>
      </c>
      <c r="EA252" s="1055">
        <f ca="1" xml:space="preserve"> GST!EA28</f>
        <v>0</v>
      </c>
      <c r="EB252" s="1055">
        <f ca="1" xml:space="preserve"> GST!EB28</f>
        <v>0</v>
      </c>
      <c r="EC252" s="1055">
        <f ca="1" xml:space="preserve"> GST!EC28</f>
        <v>0</v>
      </c>
      <c r="ED252" s="1055">
        <f ca="1" xml:space="preserve"> GST!ED28</f>
        <v>0</v>
      </c>
      <c r="EE252" s="1055">
        <f ca="1" xml:space="preserve"> GST!EE28</f>
        <v>0</v>
      </c>
      <c r="EF252" s="1055">
        <f ca="1" xml:space="preserve"> GST!EF28</f>
        <v>0</v>
      </c>
      <c r="EG252" s="1055">
        <f ca="1" xml:space="preserve"> GST!EG28</f>
        <v>0</v>
      </c>
      <c r="EH252" s="1055">
        <f ca="1" xml:space="preserve"> GST!EH28</f>
        <v>0</v>
      </c>
    </row>
    <row r="253" spans="3:138" s="840" customFormat="1" ht="15" customHeight="1" outlineLevel="1" x14ac:dyDescent="0.25">
      <c r="E253" s="1012" t="s">
        <v>155</v>
      </c>
      <c r="F253" s="1012"/>
      <c r="G253" s="1012" t="s">
        <v>330</v>
      </c>
      <c r="H253" s="1068">
        <f ca="1">SUM(J253:EH253)</f>
        <v>936.6812135443796</v>
      </c>
      <c r="J253" s="1055">
        <f ca="1" xml:space="preserve"> Rollout!J187+Rollout!J193</f>
        <v>0</v>
      </c>
      <c r="K253" s="1055">
        <f ca="1" xml:space="preserve"> Rollout!K187+Rollout!K193</f>
        <v>0</v>
      </c>
      <c r="L253" s="1055">
        <f ca="1" xml:space="preserve"> Rollout!L187+Rollout!L193</f>
        <v>0</v>
      </c>
      <c r="M253" s="1055">
        <f ca="1" xml:space="preserve"> Rollout!M187+Rollout!M193</f>
        <v>0</v>
      </c>
      <c r="N253" s="1055">
        <f ca="1" xml:space="preserve"> Rollout!N187+Rollout!N193</f>
        <v>0</v>
      </c>
      <c r="O253" s="1055">
        <f ca="1" xml:space="preserve"> Rollout!O187+Rollout!O193</f>
        <v>0</v>
      </c>
      <c r="P253" s="1055">
        <f ca="1" xml:space="preserve"> Rollout!P187+Rollout!P193</f>
        <v>0</v>
      </c>
      <c r="Q253" s="1055">
        <f ca="1" xml:space="preserve"> Rollout!Q187+Rollout!Q193</f>
        <v>0</v>
      </c>
      <c r="R253" s="1055">
        <f ca="1" xml:space="preserve"> Rollout!R187+Rollout!R193</f>
        <v>0</v>
      </c>
      <c r="S253" s="1055">
        <f ca="1" xml:space="preserve"> Rollout!S187+Rollout!S193</f>
        <v>0</v>
      </c>
      <c r="T253" s="1055">
        <f ca="1" xml:space="preserve"> Rollout!T187+Rollout!T193</f>
        <v>0</v>
      </c>
      <c r="U253" s="1055">
        <f ca="1" xml:space="preserve"> Rollout!U187+Rollout!U193</f>
        <v>0</v>
      </c>
      <c r="V253" s="1055">
        <f ca="1" xml:space="preserve"> Rollout!V187+Rollout!V193</f>
        <v>0</v>
      </c>
      <c r="W253" s="1055">
        <f ca="1" xml:space="preserve"> Rollout!W187+Rollout!W193</f>
        <v>0</v>
      </c>
      <c r="X253" s="1055">
        <f ca="1" xml:space="preserve"> Rollout!X187+Rollout!X193</f>
        <v>0</v>
      </c>
      <c r="Y253" s="1055">
        <f ca="1" xml:space="preserve"> Rollout!Y187+Rollout!Y193</f>
        <v>0</v>
      </c>
      <c r="Z253" s="1055">
        <f ca="1" xml:space="preserve"> Rollout!Z187+Rollout!Z193</f>
        <v>0</v>
      </c>
      <c r="AA253" s="1055">
        <f ca="1" xml:space="preserve"> Rollout!AA187+Rollout!AA193</f>
        <v>0</v>
      </c>
      <c r="AB253" s="1055">
        <f ca="1" xml:space="preserve"> Rollout!AB187+Rollout!AB193</f>
        <v>0</v>
      </c>
      <c r="AC253" s="1055">
        <f ca="1" xml:space="preserve"> Rollout!AC187+Rollout!AC193</f>
        <v>0</v>
      </c>
      <c r="AD253" s="1055">
        <f ca="1" xml:space="preserve"> Rollout!AD187+Rollout!AD193</f>
        <v>0</v>
      </c>
      <c r="AE253" s="1055">
        <f ca="1" xml:space="preserve"> Rollout!AE187+Rollout!AE193</f>
        <v>0</v>
      </c>
      <c r="AF253" s="1055">
        <f ca="1" xml:space="preserve"> Rollout!AF187+Rollout!AF193</f>
        <v>0</v>
      </c>
      <c r="AG253" s="1055">
        <f ca="1" xml:space="preserve"> Rollout!AG187+Rollout!AG193</f>
        <v>0</v>
      </c>
      <c r="AH253" s="1055">
        <f ca="1" xml:space="preserve"> Rollout!AH187+Rollout!AH193</f>
        <v>0</v>
      </c>
      <c r="AI253" s="1055">
        <f ca="1" xml:space="preserve"> Rollout!AI187+Rollout!AI193</f>
        <v>0</v>
      </c>
      <c r="AJ253" s="1055">
        <f ca="1" xml:space="preserve"> Rollout!AJ187+Rollout!AJ193</f>
        <v>0</v>
      </c>
      <c r="AK253" s="1055">
        <f ca="1" xml:space="preserve"> Rollout!AK187+Rollout!AK193</f>
        <v>0</v>
      </c>
      <c r="AL253" s="1055">
        <f ca="1" xml:space="preserve"> Rollout!AL187+Rollout!AL193</f>
        <v>70.352005283076949</v>
      </c>
      <c r="AM253" s="1055">
        <f ca="1" xml:space="preserve"> Rollout!AM187+Rollout!AM193</f>
        <v>3.0866691776620665</v>
      </c>
      <c r="AN253" s="1055">
        <f ca="1" xml:space="preserve"> Rollout!AN187+Rollout!AN193</f>
        <v>218.208854177662</v>
      </c>
      <c r="AO253" s="1055">
        <f ca="1" xml:space="preserve"> Rollout!AO187+Rollout!AO193</f>
        <v>3.0866691776620665</v>
      </c>
      <c r="AP253" s="1055">
        <f ca="1" xml:space="preserve"> Rollout!AP187+Rollout!AP193</f>
        <v>3.0866691776620665</v>
      </c>
      <c r="AQ253" s="1055">
        <f ca="1" xml:space="preserve"> Rollout!AQ187+Rollout!AQ193</f>
        <v>3.0866691776620665</v>
      </c>
      <c r="AR253" s="1055">
        <f ca="1" xml:space="preserve"> Rollout!AR187+Rollout!AR193</f>
        <v>3.0866691776620665</v>
      </c>
      <c r="AS253" s="1055">
        <f ca="1" xml:space="preserve"> Rollout!AS187+Rollout!AS193</f>
        <v>3.0866691776620665</v>
      </c>
      <c r="AT253" s="1055">
        <f ca="1" xml:space="preserve"> Rollout!AT187+Rollout!AT193</f>
        <v>3.0866691776620665</v>
      </c>
      <c r="AU253" s="1055">
        <f ca="1" xml:space="preserve"> Rollout!AU187+Rollout!AU193</f>
        <v>3.0866691776620665</v>
      </c>
      <c r="AV253" s="1055">
        <f ca="1" xml:space="preserve"> Rollout!AV187+Rollout!AV193</f>
        <v>9.0495528163274201</v>
      </c>
      <c r="AW253" s="1055">
        <f ca="1" xml:space="preserve"> Rollout!AW187+Rollout!AW193</f>
        <v>9.0495528163274201</v>
      </c>
      <c r="AX253" s="1055">
        <f ca="1" xml:space="preserve"> Rollout!AX187+Rollout!AX193</f>
        <v>9.0495528163274201</v>
      </c>
      <c r="AY253" s="1055">
        <f ca="1" xml:space="preserve"> Rollout!AY187+Rollout!AY193</f>
        <v>9.0495528163274201</v>
      </c>
      <c r="AZ253" s="1055">
        <f ca="1" xml:space="preserve"> Rollout!AZ187+Rollout!AZ193</f>
        <v>9.0495528163274201</v>
      </c>
      <c r="BA253" s="1055">
        <f ca="1" xml:space="preserve"> Rollout!BA187+Rollout!BA193</f>
        <v>9.0495528163274201</v>
      </c>
      <c r="BB253" s="1055">
        <f ca="1" xml:space="preserve"> Rollout!BB187+Rollout!BB193</f>
        <v>9.0495528163274201</v>
      </c>
      <c r="BC253" s="1055">
        <f ca="1" xml:space="preserve"> Rollout!BC187+Rollout!BC193</f>
        <v>9.0495528163274201</v>
      </c>
      <c r="BD253" s="1055">
        <f ca="1" xml:space="preserve"> Rollout!BD187+Rollout!BD193</f>
        <v>9.0495528163274201</v>
      </c>
      <c r="BE253" s="1055">
        <f ca="1" xml:space="preserve"> Rollout!BE187+Rollout!BE193</f>
        <v>9.0495528163274201</v>
      </c>
      <c r="BF253" s="1055">
        <f ca="1" xml:space="preserve"> Rollout!BF187+Rollout!BF193</f>
        <v>9.0495528163274201</v>
      </c>
      <c r="BG253" s="1055">
        <f ca="1" xml:space="preserve"> Rollout!BG187+Rollout!BG193</f>
        <v>9.0495528163274201</v>
      </c>
      <c r="BH253" s="1055">
        <f ca="1" xml:space="preserve"> Rollout!BH187+Rollout!BH193</f>
        <v>9.9214366424852116</v>
      </c>
      <c r="BI253" s="1055">
        <f ca="1" xml:space="preserve"> Rollout!BI187+Rollout!BI193</f>
        <v>9.9214366424852116</v>
      </c>
      <c r="BJ253" s="1055">
        <f ca="1" xml:space="preserve"> Rollout!BJ187+Rollout!BJ193</f>
        <v>9.9214366424852116</v>
      </c>
      <c r="BK253" s="1055">
        <f ca="1" xml:space="preserve"> Rollout!BK187+Rollout!BK193</f>
        <v>9.9214366424852116</v>
      </c>
      <c r="BL253" s="1055">
        <f ca="1" xml:space="preserve"> Rollout!BL187+Rollout!BL193</f>
        <v>9.9214366424852116</v>
      </c>
      <c r="BM253" s="1055">
        <f ca="1" xml:space="preserve"> Rollout!BM187+Rollout!BM193</f>
        <v>9.9214366424852116</v>
      </c>
      <c r="BN253" s="1055">
        <f ca="1" xml:space="preserve"> Rollout!BN187+Rollout!BN193</f>
        <v>9.9214366424852116</v>
      </c>
      <c r="BO253" s="1055">
        <f ca="1" xml:space="preserve"> Rollout!BO187+Rollout!BO193</f>
        <v>9.9214366424852116</v>
      </c>
      <c r="BP253" s="1055">
        <f ca="1" xml:space="preserve"> Rollout!BP187+Rollout!BP193</f>
        <v>9.9214366424852116</v>
      </c>
      <c r="BQ253" s="1055">
        <f ca="1" xml:space="preserve"> Rollout!BQ187+Rollout!BQ193</f>
        <v>9.9214366424852116</v>
      </c>
      <c r="BR253" s="1055">
        <f ca="1" xml:space="preserve"> Rollout!BR187+Rollout!BR193</f>
        <v>9.9214366424852116</v>
      </c>
      <c r="BS253" s="1055">
        <f ca="1" xml:space="preserve"> Rollout!BS187+Rollout!BS193</f>
        <v>9.9214366424852116</v>
      </c>
      <c r="BT253" s="1055">
        <f ca="1" xml:space="preserve"> Rollout!BT187+Rollout!BT193</f>
        <v>10.853450387688367</v>
      </c>
      <c r="BU253" s="1055">
        <f ca="1" xml:space="preserve"> Rollout!BU187+Rollout!BU193</f>
        <v>10.853450387688367</v>
      </c>
      <c r="BV253" s="1055">
        <f ca="1" xml:space="preserve"> Rollout!BV187+Rollout!BV193</f>
        <v>10.853450387688367</v>
      </c>
      <c r="BW253" s="1055">
        <f ca="1" xml:space="preserve"> Rollout!BW187+Rollout!BW193</f>
        <v>10.853450387688367</v>
      </c>
      <c r="BX253" s="1055">
        <f ca="1" xml:space="preserve"> Rollout!BX187+Rollout!BX193</f>
        <v>10.853450387688367</v>
      </c>
      <c r="BY253" s="1055">
        <f ca="1" xml:space="preserve"> Rollout!BY187+Rollout!BY193</f>
        <v>10.853450387688367</v>
      </c>
      <c r="BZ253" s="1055">
        <f ca="1" xml:space="preserve"> Rollout!BZ187+Rollout!BZ193</f>
        <v>10.853450387688367</v>
      </c>
      <c r="CA253" s="1055">
        <f ca="1" xml:space="preserve"> Rollout!CA187+Rollout!CA193</f>
        <v>10.853450387688367</v>
      </c>
      <c r="CB253" s="1055">
        <f ca="1" xml:space="preserve"> Rollout!CB187+Rollout!CB193</f>
        <v>10.853450387688367</v>
      </c>
      <c r="CC253" s="1055">
        <f ca="1" xml:space="preserve"> Rollout!CC187+Rollout!CC193</f>
        <v>10.853450387688367</v>
      </c>
      <c r="CD253" s="1055">
        <f ca="1" xml:space="preserve"> Rollout!CD187+Rollout!CD193</f>
        <v>10.853450387688367</v>
      </c>
      <c r="CE253" s="1055">
        <f ca="1" xml:space="preserve"> Rollout!CE187+Rollout!CE193</f>
        <v>10.853450387688367</v>
      </c>
      <c r="CF253" s="1055">
        <f ca="1" xml:space="preserve"> Rollout!CF187+Rollout!CF193</f>
        <v>11.845594051936887</v>
      </c>
      <c r="CG253" s="1055">
        <f ca="1" xml:space="preserve"> Rollout!CG187+Rollout!CG193</f>
        <v>11.845594051936887</v>
      </c>
      <c r="CH253" s="1055">
        <f ca="1" xml:space="preserve"> Rollout!CH187+Rollout!CH193</f>
        <v>11.845594051936887</v>
      </c>
      <c r="CI253" s="1055">
        <f ca="1" xml:space="preserve"> Rollout!CI187+Rollout!CI193</f>
        <v>11.845594051936887</v>
      </c>
      <c r="CJ253" s="1055">
        <f ca="1" xml:space="preserve"> Rollout!CJ187+Rollout!CJ193</f>
        <v>11.845594051936887</v>
      </c>
      <c r="CK253" s="1055">
        <f ca="1" xml:space="preserve"> Rollout!CK187+Rollout!CK193</f>
        <v>11.845594051936887</v>
      </c>
      <c r="CL253" s="1055">
        <f ca="1" xml:space="preserve"> Rollout!CL187+Rollout!CL193</f>
        <v>11.845594051936887</v>
      </c>
      <c r="CM253" s="1055">
        <f ca="1" xml:space="preserve"> Rollout!CM187+Rollout!CM193</f>
        <v>11.845594051936887</v>
      </c>
      <c r="CN253" s="1055">
        <f ca="1" xml:space="preserve"> Rollout!CN187+Rollout!CN193</f>
        <v>11.845594051936887</v>
      </c>
      <c r="CO253" s="1055">
        <f ca="1" xml:space="preserve"> Rollout!CO187+Rollout!CO193</f>
        <v>11.845594051936887</v>
      </c>
      <c r="CP253" s="1055">
        <f ca="1" xml:space="preserve"> Rollout!CP187+Rollout!CP193</f>
        <v>11.845594051936887</v>
      </c>
      <c r="CQ253" s="1055">
        <f ca="1" xml:space="preserve"> Rollout!CQ187+Rollout!CQ193</f>
        <v>11.845594051936887</v>
      </c>
      <c r="CR253" s="1055">
        <f ca="1" xml:space="preserve"> Rollout!CR187+Rollout!CR193</f>
        <v>12.338659388108884</v>
      </c>
      <c r="CS253" s="1055">
        <f ca="1" xml:space="preserve"> Rollout!CS187+Rollout!CS193</f>
        <v>12.338659388108884</v>
      </c>
      <c r="CT253" s="1055">
        <f ca="1" xml:space="preserve"> Rollout!CT187+Rollout!CT193</f>
        <v>12.338659388108884</v>
      </c>
      <c r="CU253" s="1055">
        <f ca="1" xml:space="preserve"> Rollout!CU187+Rollout!CU193</f>
        <v>12.338659388108884</v>
      </c>
      <c r="CV253" s="1055">
        <f ca="1" xml:space="preserve"> Rollout!CV187+Rollout!CV193</f>
        <v>12.338659388108884</v>
      </c>
      <c r="CW253" s="1055">
        <f ca="1" xml:space="preserve"> Rollout!CW187+Rollout!CW193</f>
        <v>12.338659388108884</v>
      </c>
      <c r="CX253" s="1055">
        <f ca="1" xml:space="preserve"> Rollout!CX187+Rollout!CX193</f>
        <v>12.338659388108884</v>
      </c>
      <c r="CY253" s="1055">
        <f ca="1" xml:space="preserve"> Rollout!CY187+Rollout!CY193</f>
        <v>12.338659388108884</v>
      </c>
      <c r="CZ253" s="1055">
        <f ca="1" xml:space="preserve"> Rollout!CZ187+Rollout!CZ193</f>
        <v>12.338659388108884</v>
      </c>
      <c r="DA253" s="1055">
        <f ca="1" xml:space="preserve"> Rollout!DA187+Rollout!DA193</f>
        <v>12.338659388108884</v>
      </c>
      <c r="DB253" s="1055">
        <f ca="1" xml:space="preserve"> Rollout!DB187+Rollout!DB193</f>
        <v>0</v>
      </c>
      <c r="DC253" s="1055">
        <f ca="1" xml:space="preserve"> Rollout!DC187+Rollout!DC193</f>
        <v>0</v>
      </c>
      <c r="DD253" s="1055">
        <f ca="1" xml:space="preserve"> Rollout!DD187+Rollout!DD193</f>
        <v>0</v>
      </c>
      <c r="DE253" s="1055">
        <f ca="1" xml:space="preserve"> Rollout!DE187+Rollout!DE193</f>
        <v>0</v>
      </c>
      <c r="DF253" s="1055">
        <f ca="1" xml:space="preserve"> Rollout!DF187+Rollout!DF193</f>
        <v>0</v>
      </c>
      <c r="DG253" s="1055">
        <f ca="1" xml:space="preserve"> Rollout!DG187+Rollout!DG193</f>
        <v>0</v>
      </c>
      <c r="DH253" s="1055">
        <f ca="1" xml:space="preserve"> Rollout!DH187+Rollout!DH193</f>
        <v>0</v>
      </c>
      <c r="DI253" s="1055">
        <f ca="1" xml:space="preserve"> Rollout!DI187+Rollout!DI193</f>
        <v>0</v>
      </c>
      <c r="DJ253" s="1055">
        <f ca="1" xml:space="preserve"> Rollout!DJ187+Rollout!DJ193</f>
        <v>0</v>
      </c>
      <c r="DK253" s="1055">
        <f ca="1" xml:space="preserve"> Rollout!DK187+Rollout!DK193</f>
        <v>0</v>
      </c>
      <c r="DL253" s="1055">
        <f ca="1" xml:space="preserve"> Rollout!DL187+Rollout!DL193</f>
        <v>0</v>
      </c>
      <c r="DM253" s="1055">
        <f ca="1" xml:space="preserve"> Rollout!DM187+Rollout!DM193</f>
        <v>0</v>
      </c>
      <c r="DN253" s="1055">
        <f ca="1" xml:space="preserve"> Rollout!DN187+Rollout!DN193</f>
        <v>0</v>
      </c>
      <c r="DO253" s="1055">
        <f ca="1" xml:space="preserve"> Rollout!DO187+Rollout!DO193</f>
        <v>0</v>
      </c>
      <c r="DP253" s="1055">
        <f ca="1" xml:space="preserve"> Rollout!DP187+Rollout!DP193</f>
        <v>0</v>
      </c>
      <c r="DQ253" s="1055">
        <f ca="1" xml:space="preserve"> Rollout!DQ187+Rollout!DQ193</f>
        <v>0</v>
      </c>
      <c r="DR253" s="1055">
        <f ca="1" xml:space="preserve"> Rollout!DR187+Rollout!DR193</f>
        <v>0</v>
      </c>
      <c r="DS253" s="1055">
        <f ca="1" xml:space="preserve"> Rollout!DS187+Rollout!DS193</f>
        <v>0</v>
      </c>
      <c r="DT253" s="1055">
        <f ca="1" xml:space="preserve"> Rollout!DT187+Rollout!DT193</f>
        <v>0</v>
      </c>
      <c r="DU253" s="1055">
        <f ca="1" xml:space="preserve"> Rollout!DU187+Rollout!DU193</f>
        <v>0</v>
      </c>
      <c r="DV253" s="1055">
        <f ca="1" xml:space="preserve"> Rollout!DV187+Rollout!DV193</f>
        <v>0</v>
      </c>
      <c r="DW253" s="1055">
        <f ca="1" xml:space="preserve"> Rollout!DW187+Rollout!DW193</f>
        <v>0</v>
      </c>
      <c r="DX253" s="1055">
        <f ca="1" xml:space="preserve"> Rollout!DX187+Rollout!DX193</f>
        <v>0</v>
      </c>
      <c r="DY253" s="1055">
        <f ca="1" xml:space="preserve"> Rollout!DY187+Rollout!DY193</f>
        <v>0</v>
      </c>
      <c r="DZ253" s="1055">
        <f ca="1" xml:space="preserve"> Rollout!DZ187+Rollout!DZ193</f>
        <v>0</v>
      </c>
      <c r="EA253" s="1055">
        <f ca="1" xml:space="preserve"> Rollout!EA187+Rollout!EA193</f>
        <v>0</v>
      </c>
      <c r="EB253" s="1055">
        <f ca="1" xml:space="preserve"> Rollout!EB187+Rollout!EB193</f>
        <v>0</v>
      </c>
      <c r="EC253" s="1055">
        <f ca="1" xml:space="preserve"> Rollout!EC187+Rollout!EC193</f>
        <v>0</v>
      </c>
      <c r="ED253" s="1055">
        <f ca="1" xml:space="preserve"> Rollout!ED187+Rollout!ED193</f>
        <v>0</v>
      </c>
      <c r="EE253" s="1055">
        <f ca="1" xml:space="preserve"> Rollout!EE187+Rollout!EE193</f>
        <v>0</v>
      </c>
      <c r="EF253" s="1055">
        <f ca="1" xml:space="preserve"> Rollout!EF187+Rollout!EF193</f>
        <v>0</v>
      </c>
      <c r="EG253" s="1055">
        <f ca="1" xml:space="preserve"> Rollout!EG187+Rollout!EG193</f>
        <v>0</v>
      </c>
      <c r="EH253" s="1055">
        <f ca="1" xml:space="preserve"> Rollout!EH187+Rollout!EH193</f>
        <v>0</v>
      </c>
    </row>
    <row r="254" spans="3:138" s="840" customFormat="1" ht="15" customHeight="1" outlineLevel="1" x14ac:dyDescent="0.25">
      <c r="E254" s="1012" t="s">
        <v>225</v>
      </c>
      <c r="F254" s="1012"/>
      <c r="G254" s="1012" t="s">
        <v>330</v>
      </c>
      <c r="H254" s="1068">
        <f t="shared" si="234"/>
        <v>0</v>
      </c>
      <c r="J254" s="1055">
        <f xml:space="preserve"> 'Monthly Financials'!J217</f>
        <v>0</v>
      </c>
      <c r="K254" s="1055">
        <f xml:space="preserve"> 'Monthly Financials'!K217</f>
        <v>0</v>
      </c>
      <c r="L254" s="1055">
        <f xml:space="preserve"> 'Monthly Financials'!L217</f>
        <v>0</v>
      </c>
      <c r="M254" s="1055">
        <f xml:space="preserve"> 'Monthly Financials'!M217</f>
        <v>0</v>
      </c>
      <c r="N254" s="1055">
        <f xml:space="preserve"> 'Monthly Financials'!N217</f>
        <v>0</v>
      </c>
      <c r="O254" s="1055">
        <f xml:space="preserve"> 'Monthly Financials'!O217</f>
        <v>0</v>
      </c>
      <c r="P254" s="1055">
        <f xml:space="preserve"> 'Monthly Financials'!P217</f>
        <v>0</v>
      </c>
      <c r="Q254" s="1055">
        <f xml:space="preserve"> 'Monthly Financials'!Q217</f>
        <v>0</v>
      </c>
      <c r="R254" s="1055">
        <f xml:space="preserve"> 'Monthly Financials'!R217</f>
        <v>0</v>
      </c>
      <c r="S254" s="1055">
        <f xml:space="preserve"> 'Monthly Financials'!S217</f>
        <v>0</v>
      </c>
      <c r="T254" s="1055">
        <f xml:space="preserve"> 'Monthly Financials'!T217</f>
        <v>0</v>
      </c>
      <c r="U254" s="1055">
        <f xml:space="preserve"> 'Monthly Financials'!U217</f>
        <v>0</v>
      </c>
      <c r="V254" s="1055">
        <f xml:space="preserve"> 'Monthly Financials'!V217</f>
        <v>0</v>
      </c>
      <c r="W254" s="1055">
        <f xml:space="preserve"> 'Monthly Financials'!W217</f>
        <v>0</v>
      </c>
      <c r="X254" s="1055">
        <f xml:space="preserve"> 'Monthly Financials'!X217</f>
        <v>0</v>
      </c>
      <c r="Y254" s="1055">
        <f xml:space="preserve"> 'Monthly Financials'!Y217</f>
        <v>0</v>
      </c>
      <c r="Z254" s="1055">
        <f xml:space="preserve"> 'Monthly Financials'!Z217</f>
        <v>0</v>
      </c>
      <c r="AA254" s="1055">
        <f xml:space="preserve"> 'Monthly Financials'!AA217</f>
        <v>0</v>
      </c>
      <c r="AB254" s="1055">
        <f xml:space="preserve"> 'Monthly Financials'!AB217</f>
        <v>0</v>
      </c>
      <c r="AC254" s="1055">
        <f xml:space="preserve"> 'Monthly Financials'!AC217</f>
        <v>0</v>
      </c>
      <c r="AD254" s="1055">
        <f xml:space="preserve"> 'Monthly Financials'!AD217</f>
        <v>0</v>
      </c>
      <c r="AE254" s="1055">
        <f xml:space="preserve"> 'Monthly Financials'!AE217</f>
        <v>0</v>
      </c>
      <c r="AF254" s="1055">
        <f xml:space="preserve"> 'Monthly Financials'!AF217</f>
        <v>0</v>
      </c>
      <c r="AG254" s="1055">
        <f xml:space="preserve"> 'Monthly Financials'!AG217</f>
        <v>0</v>
      </c>
      <c r="AH254" s="1055">
        <f xml:space="preserve"> 'Monthly Financials'!AH217</f>
        <v>0</v>
      </c>
      <c r="AI254" s="1055">
        <f xml:space="preserve"> 'Monthly Financials'!AI217</f>
        <v>0</v>
      </c>
      <c r="AJ254" s="1055">
        <f xml:space="preserve"> 'Monthly Financials'!AJ217</f>
        <v>0</v>
      </c>
      <c r="AK254" s="1055">
        <f xml:space="preserve"> 'Monthly Financials'!AK217</f>
        <v>0</v>
      </c>
      <c r="AL254" s="1055">
        <f xml:space="preserve"> 'Monthly Financials'!AL217</f>
        <v>0</v>
      </c>
      <c r="AM254" s="1055">
        <f xml:space="preserve"> 'Monthly Financials'!AM217</f>
        <v>0</v>
      </c>
      <c r="AN254" s="1055">
        <f xml:space="preserve"> 'Monthly Financials'!AN217</f>
        <v>0</v>
      </c>
      <c r="AO254" s="1055">
        <f xml:space="preserve"> 'Monthly Financials'!AO217</f>
        <v>0</v>
      </c>
      <c r="AP254" s="1055">
        <f xml:space="preserve"> 'Monthly Financials'!AP217</f>
        <v>0</v>
      </c>
      <c r="AQ254" s="1055">
        <f xml:space="preserve"> 'Monthly Financials'!AQ217</f>
        <v>0</v>
      </c>
      <c r="AR254" s="1055">
        <f xml:space="preserve"> 'Monthly Financials'!AR217</f>
        <v>0</v>
      </c>
      <c r="AS254" s="1055">
        <f xml:space="preserve"> 'Monthly Financials'!AS217</f>
        <v>0</v>
      </c>
      <c r="AT254" s="1055">
        <f xml:space="preserve"> 'Monthly Financials'!AT217</f>
        <v>0</v>
      </c>
      <c r="AU254" s="1055">
        <f xml:space="preserve"> 'Monthly Financials'!AU217</f>
        <v>0</v>
      </c>
      <c r="AV254" s="1055">
        <f xml:space="preserve"> 'Monthly Financials'!AV217</f>
        <v>0</v>
      </c>
      <c r="AW254" s="1055">
        <f xml:space="preserve"> 'Monthly Financials'!AW217</f>
        <v>0</v>
      </c>
      <c r="AX254" s="1055">
        <f xml:space="preserve"> 'Monthly Financials'!AX217</f>
        <v>0</v>
      </c>
      <c r="AY254" s="1055">
        <f xml:space="preserve"> 'Monthly Financials'!AY217</f>
        <v>0</v>
      </c>
      <c r="AZ254" s="1055">
        <f xml:space="preserve"> 'Monthly Financials'!AZ217</f>
        <v>0</v>
      </c>
      <c r="BA254" s="1055">
        <f xml:space="preserve"> 'Monthly Financials'!BA217</f>
        <v>0</v>
      </c>
      <c r="BB254" s="1055">
        <f xml:space="preserve"> 'Monthly Financials'!BB217</f>
        <v>0</v>
      </c>
      <c r="BC254" s="1055">
        <f xml:space="preserve"> 'Monthly Financials'!BC217</f>
        <v>0</v>
      </c>
      <c r="BD254" s="1055">
        <f xml:space="preserve"> 'Monthly Financials'!BD217</f>
        <v>0</v>
      </c>
      <c r="BE254" s="1055">
        <f xml:space="preserve"> 'Monthly Financials'!BE217</f>
        <v>0</v>
      </c>
      <c r="BF254" s="1055">
        <f xml:space="preserve"> 'Monthly Financials'!BF217</f>
        <v>0</v>
      </c>
      <c r="BG254" s="1055">
        <f xml:space="preserve"> 'Monthly Financials'!BG217</f>
        <v>0</v>
      </c>
      <c r="BH254" s="1055">
        <f xml:space="preserve"> 'Monthly Financials'!BH217</f>
        <v>0</v>
      </c>
      <c r="BI254" s="1055">
        <f xml:space="preserve"> 'Monthly Financials'!BI217</f>
        <v>0</v>
      </c>
      <c r="BJ254" s="1055">
        <f xml:space="preserve"> 'Monthly Financials'!BJ217</f>
        <v>0</v>
      </c>
      <c r="BK254" s="1055">
        <f xml:space="preserve"> 'Monthly Financials'!BK217</f>
        <v>0</v>
      </c>
      <c r="BL254" s="1055">
        <f xml:space="preserve"> 'Monthly Financials'!BL217</f>
        <v>0</v>
      </c>
      <c r="BM254" s="1055">
        <f xml:space="preserve"> 'Monthly Financials'!BM217</f>
        <v>0</v>
      </c>
      <c r="BN254" s="1055">
        <f xml:space="preserve"> 'Monthly Financials'!BN217</f>
        <v>0</v>
      </c>
      <c r="BO254" s="1055">
        <f xml:space="preserve"> 'Monthly Financials'!BO217</f>
        <v>0</v>
      </c>
      <c r="BP254" s="1055">
        <f xml:space="preserve"> 'Monthly Financials'!BP217</f>
        <v>0</v>
      </c>
      <c r="BQ254" s="1055">
        <f xml:space="preserve"> 'Monthly Financials'!BQ217</f>
        <v>0</v>
      </c>
      <c r="BR254" s="1055">
        <f xml:space="preserve"> 'Monthly Financials'!BR217</f>
        <v>0</v>
      </c>
      <c r="BS254" s="1055">
        <f xml:space="preserve"> 'Monthly Financials'!BS217</f>
        <v>0</v>
      </c>
      <c r="BT254" s="1055">
        <f xml:space="preserve"> 'Monthly Financials'!BT217</f>
        <v>0</v>
      </c>
      <c r="BU254" s="1055">
        <f xml:space="preserve"> 'Monthly Financials'!BU217</f>
        <v>0</v>
      </c>
      <c r="BV254" s="1055">
        <f xml:space="preserve"> 'Monthly Financials'!BV217</f>
        <v>0</v>
      </c>
      <c r="BW254" s="1055">
        <f xml:space="preserve"> 'Monthly Financials'!BW217</f>
        <v>0</v>
      </c>
      <c r="BX254" s="1055">
        <f xml:space="preserve"> 'Monthly Financials'!BX217</f>
        <v>0</v>
      </c>
      <c r="BY254" s="1055">
        <f xml:space="preserve"> 'Monthly Financials'!BY217</f>
        <v>0</v>
      </c>
      <c r="BZ254" s="1055">
        <f xml:space="preserve"> 'Monthly Financials'!BZ217</f>
        <v>0</v>
      </c>
      <c r="CA254" s="1055">
        <f xml:space="preserve"> 'Monthly Financials'!CA217</f>
        <v>0</v>
      </c>
      <c r="CB254" s="1055">
        <f xml:space="preserve"> 'Monthly Financials'!CB217</f>
        <v>0</v>
      </c>
      <c r="CC254" s="1055">
        <f xml:space="preserve"> 'Monthly Financials'!CC217</f>
        <v>0</v>
      </c>
      <c r="CD254" s="1055">
        <f xml:space="preserve"> 'Monthly Financials'!CD217</f>
        <v>0</v>
      </c>
      <c r="CE254" s="1055">
        <f xml:space="preserve"> 'Monthly Financials'!CE217</f>
        <v>0</v>
      </c>
      <c r="CF254" s="1055">
        <f xml:space="preserve"> 'Monthly Financials'!CF217</f>
        <v>0</v>
      </c>
      <c r="CG254" s="1055">
        <f xml:space="preserve"> 'Monthly Financials'!CG217</f>
        <v>0</v>
      </c>
      <c r="CH254" s="1055">
        <f xml:space="preserve"> 'Monthly Financials'!CH217</f>
        <v>0</v>
      </c>
      <c r="CI254" s="1055">
        <f xml:space="preserve"> 'Monthly Financials'!CI217</f>
        <v>0</v>
      </c>
      <c r="CJ254" s="1055">
        <f xml:space="preserve"> 'Monthly Financials'!CJ217</f>
        <v>0</v>
      </c>
      <c r="CK254" s="1055">
        <f xml:space="preserve"> 'Monthly Financials'!CK217</f>
        <v>0</v>
      </c>
      <c r="CL254" s="1055">
        <f xml:space="preserve"> 'Monthly Financials'!CL217</f>
        <v>0</v>
      </c>
      <c r="CM254" s="1055">
        <f xml:space="preserve"> 'Monthly Financials'!CM217</f>
        <v>0</v>
      </c>
      <c r="CN254" s="1055">
        <f xml:space="preserve"> 'Monthly Financials'!CN217</f>
        <v>0</v>
      </c>
      <c r="CO254" s="1055">
        <f xml:space="preserve"> 'Monthly Financials'!CO217</f>
        <v>0</v>
      </c>
      <c r="CP254" s="1055">
        <f xml:space="preserve"> 'Monthly Financials'!CP217</f>
        <v>0</v>
      </c>
      <c r="CQ254" s="1055">
        <f xml:space="preserve"> 'Monthly Financials'!CQ217</f>
        <v>0</v>
      </c>
      <c r="CR254" s="1055">
        <f xml:space="preserve"> 'Monthly Financials'!CR217</f>
        <v>0</v>
      </c>
      <c r="CS254" s="1055">
        <f xml:space="preserve"> 'Monthly Financials'!CS217</f>
        <v>0</v>
      </c>
      <c r="CT254" s="1055">
        <f xml:space="preserve"> 'Monthly Financials'!CT217</f>
        <v>0</v>
      </c>
      <c r="CU254" s="1055">
        <f xml:space="preserve"> 'Monthly Financials'!CU217</f>
        <v>0</v>
      </c>
      <c r="CV254" s="1055">
        <f xml:space="preserve"> 'Monthly Financials'!CV217</f>
        <v>0</v>
      </c>
      <c r="CW254" s="1055">
        <f xml:space="preserve"> 'Monthly Financials'!CW217</f>
        <v>0</v>
      </c>
      <c r="CX254" s="1055">
        <f xml:space="preserve"> 'Monthly Financials'!CX217</f>
        <v>0</v>
      </c>
      <c r="CY254" s="1055">
        <f xml:space="preserve"> 'Monthly Financials'!CY217</f>
        <v>0</v>
      </c>
      <c r="CZ254" s="1055">
        <f xml:space="preserve"> 'Monthly Financials'!CZ217</f>
        <v>0</v>
      </c>
      <c r="DA254" s="1055">
        <f xml:space="preserve"> 'Monthly Financials'!DA217</f>
        <v>0</v>
      </c>
      <c r="DB254" s="1055">
        <f xml:space="preserve"> 'Monthly Financials'!DB217</f>
        <v>0</v>
      </c>
      <c r="DC254" s="1055">
        <f xml:space="preserve"> 'Monthly Financials'!DC217</f>
        <v>0</v>
      </c>
      <c r="DD254" s="1055">
        <f xml:space="preserve"> 'Monthly Financials'!DD217</f>
        <v>0</v>
      </c>
      <c r="DE254" s="1055">
        <f xml:space="preserve"> 'Monthly Financials'!DE217</f>
        <v>0</v>
      </c>
      <c r="DF254" s="1055">
        <f xml:space="preserve"> 'Monthly Financials'!DF217</f>
        <v>0</v>
      </c>
      <c r="DG254" s="1055">
        <f xml:space="preserve"> 'Monthly Financials'!DG217</f>
        <v>0</v>
      </c>
      <c r="DH254" s="1055">
        <f xml:space="preserve"> 'Monthly Financials'!DH217</f>
        <v>0</v>
      </c>
      <c r="DI254" s="1055">
        <f xml:space="preserve"> 'Monthly Financials'!DI217</f>
        <v>0</v>
      </c>
      <c r="DJ254" s="1055">
        <f xml:space="preserve"> 'Monthly Financials'!DJ217</f>
        <v>0</v>
      </c>
      <c r="DK254" s="1055">
        <f xml:space="preserve"> 'Monthly Financials'!DK217</f>
        <v>0</v>
      </c>
      <c r="DL254" s="1055">
        <f xml:space="preserve"> 'Monthly Financials'!DL217</f>
        <v>0</v>
      </c>
      <c r="DM254" s="1055">
        <f xml:space="preserve"> 'Monthly Financials'!DM217</f>
        <v>0</v>
      </c>
      <c r="DN254" s="1055">
        <f xml:space="preserve"> 'Monthly Financials'!DN217</f>
        <v>0</v>
      </c>
      <c r="DO254" s="1055">
        <f xml:space="preserve"> 'Monthly Financials'!DO217</f>
        <v>0</v>
      </c>
      <c r="DP254" s="1055">
        <f xml:space="preserve"> 'Monthly Financials'!DP217</f>
        <v>0</v>
      </c>
      <c r="DQ254" s="1055">
        <f xml:space="preserve"> 'Monthly Financials'!DQ217</f>
        <v>0</v>
      </c>
      <c r="DR254" s="1055">
        <f xml:space="preserve"> 'Monthly Financials'!DR217</f>
        <v>0</v>
      </c>
      <c r="DS254" s="1055">
        <f xml:space="preserve"> 'Monthly Financials'!DS217</f>
        <v>0</v>
      </c>
      <c r="DT254" s="1055">
        <f xml:space="preserve"> 'Monthly Financials'!DT217</f>
        <v>0</v>
      </c>
      <c r="DU254" s="1055">
        <f xml:space="preserve"> 'Monthly Financials'!DU217</f>
        <v>0</v>
      </c>
      <c r="DV254" s="1055">
        <f xml:space="preserve"> 'Monthly Financials'!DV217</f>
        <v>0</v>
      </c>
      <c r="DW254" s="1055">
        <f xml:space="preserve"> 'Monthly Financials'!DW217</f>
        <v>0</v>
      </c>
      <c r="DX254" s="1055">
        <f xml:space="preserve"> 'Monthly Financials'!DX217</f>
        <v>0</v>
      </c>
      <c r="DY254" s="1055">
        <f xml:space="preserve"> 'Monthly Financials'!DY217</f>
        <v>0</v>
      </c>
      <c r="DZ254" s="1055">
        <f xml:space="preserve"> 'Monthly Financials'!DZ217</f>
        <v>0</v>
      </c>
      <c r="EA254" s="1055">
        <f xml:space="preserve"> 'Monthly Financials'!EA217</f>
        <v>0</v>
      </c>
      <c r="EB254" s="1055">
        <f xml:space="preserve"> 'Monthly Financials'!EB217</f>
        <v>0</v>
      </c>
      <c r="EC254" s="1055">
        <f xml:space="preserve"> 'Monthly Financials'!EC217</f>
        <v>0</v>
      </c>
      <c r="ED254" s="1055">
        <f xml:space="preserve"> 'Monthly Financials'!ED217</f>
        <v>0</v>
      </c>
      <c r="EE254" s="1055">
        <f xml:space="preserve"> 'Monthly Financials'!EE217</f>
        <v>0</v>
      </c>
      <c r="EF254" s="1055">
        <f xml:space="preserve"> 'Monthly Financials'!EF217</f>
        <v>0</v>
      </c>
      <c r="EG254" s="1055">
        <f xml:space="preserve"> 'Monthly Financials'!EG217</f>
        <v>0</v>
      </c>
      <c r="EH254" s="1055">
        <f xml:space="preserve"> 'Monthly Financials'!EH217</f>
        <v>0</v>
      </c>
    </row>
    <row r="255" spans="3:138" s="840" customFormat="1" ht="15" customHeight="1" outlineLevel="1" x14ac:dyDescent="0.25">
      <c r="E255" s="1012" t="s">
        <v>141</v>
      </c>
      <c r="F255" s="1012"/>
      <c r="G255" s="1012" t="s">
        <v>330</v>
      </c>
      <c r="H255" s="1068">
        <f t="shared" ca="1" si="234"/>
        <v>273.39948077319917</v>
      </c>
      <c r="J255" s="1055">
        <f ca="1" xml:space="preserve"> Rollout!J257</f>
        <v>0</v>
      </c>
      <c r="K255" s="1055">
        <f ca="1" xml:space="preserve"> Rollout!K257</f>
        <v>0</v>
      </c>
      <c r="L255" s="1055">
        <f ca="1" xml:space="preserve"> Rollout!L257</f>
        <v>0</v>
      </c>
      <c r="M255" s="1055">
        <f ca="1" xml:space="preserve"> Rollout!M257</f>
        <v>0</v>
      </c>
      <c r="N255" s="1055">
        <f ca="1" xml:space="preserve"> Rollout!N257</f>
        <v>0</v>
      </c>
      <c r="O255" s="1055">
        <f ca="1" xml:space="preserve"> Rollout!O257</f>
        <v>0</v>
      </c>
      <c r="P255" s="1055">
        <f ca="1" xml:space="preserve"> Rollout!P257</f>
        <v>0</v>
      </c>
      <c r="Q255" s="1055">
        <f ca="1" xml:space="preserve"> Rollout!Q257</f>
        <v>0</v>
      </c>
      <c r="R255" s="1055">
        <f ca="1" xml:space="preserve"> Rollout!R257</f>
        <v>3.3284777857431745E-2</v>
      </c>
      <c r="S255" s="1055">
        <f ca="1" xml:space="preserve"> Rollout!S257</f>
        <v>0.3324981980260665</v>
      </c>
      <c r="T255" s="1055">
        <f ca="1" xml:space="preserve"> Rollout!T257</f>
        <v>0.63171161819470123</v>
      </c>
      <c r="U255" s="1055">
        <f ca="1" xml:space="preserve"> Rollout!U257</f>
        <v>0.93092503836333595</v>
      </c>
      <c r="V255" s="1055">
        <f ca="1" xml:space="preserve"> Rollout!V257</f>
        <v>1.2981415085702968</v>
      </c>
      <c r="W255" s="1055">
        <f ca="1" xml:space="preserve"> Rollout!W257</f>
        <v>1.6527470948455782</v>
      </c>
      <c r="X255" s="1055">
        <f ca="1" xml:space="preserve"> Rollout!X257</f>
        <v>2.0480148231933484</v>
      </c>
      <c r="Y255" s="1055">
        <f ca="1" xml:space="preserve"> Rollout!Y257</f>
        <v>2.5019351821991753</v>
      </c>
      <c r="Z255" s="1055">
        <f ca="1" xml:space="preserve"> Rollout!Z257</f>
        <v>3.0247086293688068</v>
      </c>
      <c r="AA255" s="1055">
        <f ca="1" xml:space="preserve"> Rollout!AA257</f>
        <v>3.5808656238403782</v>
      </c>
      <c r="AB255" s="1055">
        <f ca="1" xml:space="preserve"> Rollout!AB257</f>
        <v>3.9761333521881492</v>
      </c>
      <c r="AC255" s="1055">
        <f ca="1" xml:space="preserve"> Rollout!AC257</f>
        <v>4.3714010805359198</v>
      </c>
      <c r="AD255" s="1055">
        <f ca="1" xml:space="preserve"> Rollout!AD257</f>
        <v>4.7666688088836908</v>
      </c>
      <c r="AE255" s="1055">
        <f ca="1" xml:space="preserve"> Rollout!AE257</f>
        <v>5.1619365372314618</v>
      </c>
      <c r="AF255" s="1055">
        <f ca="1" xml:space="preserve"> Rollout!AF257</f>
        <v>5.557204265579232</v>
      </c>
      <c r="AG255" s="1055">
        <f ca="1" xml:space="preserve"> Rollout!AG257</f>
        <v>5.952471993927003</v>
      </c>
      <c r="AH255" s="1055">
        <f ca="1" xml:space="preserve"> Rollout!AH257</f>
        <v>6.3477397222747731</v>
      </c>
      <c r="AI255" s="1055">
        <f ca="1" xml:space="preserve"> Rollout!AI257</f>
        <v>6.8569540766608785</v>
      </c>
      <c r="AJ255" s="1055">
        <f ca="1" xml:space="preserve"> Rollout!AJ257</f>
        <v>7.2202510210712543</v>
      </c>
      <c r="AK255" s="1055">
        <f ca="1" xml:space="preserve"> Rollout!AK257</f>
        <v>7.2202510210712543</v>
      </c>
      <c r="AL255" s="1055">
        <f ca="1" xml:space="preserve"> Rollout!AL257</f>
        <v>7.0699262234578431</v>
      </c>
      <c r="AM255" s="1055">
        <f ca="1" xml:space="preserve"> Rollout!AM257</f>
        <v>6.542286183834765</v>
      </c>
      <c r="AN255" s="1055">
        <f ca="1" xml:space="preserve"> Rollout!AN257</f>
        <v>6.5191361650022994</v>
      </c>
      <c r="AO255" s="1055">
        <f ca="1" xml:space="preserve"> Rollout!AO257</f>
        <v>4.8377526367948338</v>
      </c>
      <c r="AP255" s="1055">
        <f ca="1" xml:space="preserve"> Rollout!AP257</f>
        <v>4.8146026179623682</v>
      </c>
      <c r="AQ255" s="1055">
        <f ca="1" xml:space="preserve"> Rollout!AQ257</f>
        <v>4.7914525991299026</v>
      </c>
      <c r="AR255" s="1055">
        <f ca="1" xml:space="preserve"> Rollout!AR257</f>
        <v>4.768302580297437</v>
      </c>
      <c r="AS255" s="1055">
        <f ca="1" xml:space="preserve"> Rollout!AS257</f>
        <v>4.7451525614649714</v>
      </c>
      <c r="AT255" s="1055">
        <f ca="1" xml:space="preserve"> Rollout!AT257</f>
        <v>4.7220025426325059</v>
      </c>
      <c r="AU255" s="1055">
        <f ca="1" xml:space="preserve"> Rollout!AU257</f>
        <v>4.6988525238000403</v>
      </c>
      <c r="AV255" s="1055">
        <f ca="1" xml:space="preserve"> Rollout!AV257</f>
        <v>4.6757025049675747</v>
      </c>
      <c r="AW255" s="1055">
        <f ca="1" xml:space="preserve"> Rollout!AW257</f>
        <v>4.6078308588451193</v>
      </c>
      <c r="AX255" s="1055">
        <f ca="1" xml:space="preserve"> Rollout!AX257</f>
        <v>4.539959212722664</v>
      </c>
      <c r="AY255" s="1055">
        <f ca="1" xml:space="preserve"> Rollout!AY257</f>
        <v>4.4720875666002087</v>
      </c>
      <c r="AZ255" s="1055">
        <f ca="1" xml:space="preserve"> Rollout!AZ257</f>
        <v>4.4042159204777533</v>
      </c>
      <c r="BA255" s="1055">
        <f ca="1" xml:space="preserve"> Rollout!BA257</f>
        <v>4.336344274355298</v>
      </c>
      <c r="BB255" s="1055">
        <f ca="1" xml:space="preserve"> Rollout!BB257</f>
        <v>4.2684726282328427</v>
      </c>
      <c r="BC255" s="1055">
        <f ca="1" xml:space="preserve"> Rollout!BC257</f>
        <v>4.2006009821103873</v>
      </c>
      <c r="BD255" s="1055">
        <f ca="1" xml:space="preserve"> Rollout!BD257</f>
        <v>4.132729335987932</v>
      </c>
      <c r="BE255" s="1055">
        <f ca="1" xml:space="preserve"> Rollout!BE257</f>
        <v>4.0648576898654767</v>
      </c>
      <c r="BF255" s="1055">
        <f ca="1" xml:space="preserve"> Rollout!BF257</f>
        <v>3.9969860437430214</v>
      </c>
      <c r="BG255" s="1055">
        <f ca="1" xml:space="preserve"> Rollout!BG257</f>
        <v>3.929114397620566</v>
      </c>
      <c r="BH255" s="1055">
        <f ca="1" xml:space="preserve"> Rollout!BH257</f>
        <v>3.8612427514981107</v>
      </c>
      <c r="BI255" s="1055">
        <f ca="1" xml:space="preserve"> Rollout!BI257</f>
        <v>3.7868319766794714</v>
      </c>
      <c r="BJ255" s="1055">
        <f ca="1" xml:space="preserve"> Rollout!BJ257</f>
        <v>3.7124212018608325</v>
      </c>
      <c r="BK255" s="1055">
        <f ca="1" xml:space="preserve"> Rollout!BK257</f>
        <v>3.6380104270421931</v>
      </c>
      <c r="BL255" s="1055">
        <f ca="1" xml:space="preserve"> Rollout!BL257</f>
        <v>3.5635996522235538</v>
      </c>
      <c r="BM255" s="1055">
        <f ca="1" xml:space="preserve"> Rollout!BM257</f>
        <v>3.4891888774049149</v>
      </c>
      <c r="BN255" s="1055">
        <f ca="1" xml:space="preserve"> Rollout!BN257</f>
        <v>3.4147781025862756</v>
      </c>
      <c r="BO255" s="1055">
        <f ca="1" xml:space="preserve"> Rollout!BO257</f>
        <v>3.3403673277676367</v>
      </c>
      <c r="BP255" s="1055">
        <f ca="1" xml:space="preserve"> Rollout!BP257</f>
        <v>3.2659565529489973</v>
      </c>
      <c r="BQ255" s="1055">
        <f ca="1" xml:space="preserve"> Rollout!BQ257</f>
        <v>3.1915457781303584</v>
      </c>
      <c r="BR255" s="1055">
        <f ca="1" xml:space="preserve"> Rollout!BR257</f>
        <v>3.1171350033117191</v>
      </c>
      <c r="BS255" s="1055">
        <f ca="1" xml:space="preserve"> Rollout!BS257</f>
        <v>3.0427242284930802</v>
      </c>
      <c r="BT255" s="1055">
        <f ca="1" xml:space="preserve"> Rollout!BT257</f>
        <v>2.9683134536744409</v>
      </c>
      <c r="BU255" s="1055">
        <f ca="1" xml:space="preserve"> Rollout!BU257</f>
        <v>2.886912575766778</v>
      </c>
      <c r="BV255" s="1055">
        <f ca="1" xml:space="preserve"> Rollout!BV257</f>
        <v>2.805511697859115</v>
      </c>
      <c r="BW255" s="1055">
        <f ca="1" xml:space="preserve"> Rollout!BW257</f>
        <v>2.7241108199514521</v>
      </c>
      <c r="BX255" s="1055">
        <f ca="1" xml:space="preserve"> Rollout!BX257</f>
        <v>2.6427099420437896</v>
      </c>
      <c r="BY255" s="1055">
        <f ca="1" xml:space="preserve"> Rollout!BY257</f>
        <v>2.5613090641361267</v>
      </c>
      <c r="BZ255" s="1055">
        <f ca="1" xml:space="preserve"> Rollout!BZ257</f>
        <v>2.4799081862284638</v>
      </c>
      <c r="CA255" s="1055">
        <f ca="1" xml:space="preserve"> Rollout!CA257</f>
        <v>2.3985073083208008</v>
      </c>
      <c r="CB255" s="1055">
        <f ca="1" xml:space="preserve"> Rollout!CB257</f>
        <v>2.3171064304131379</v>
      </c>
      <c r="CC255" s="1055">
        <f ca="1" xml:space="preserve"> Rollout!CC257</f>
        <v>2.235705552505475</v>
      </c>
      <c r="CD255" s="1055">
        <f ca="1" xml:space="preserve"> Rollout!CD257</f>
        <v>2.1543046745978121</v>
      </c>
      <c r="CE255" s="1055">
        <f ca="1" xml:space="preserve"> Rollout!CE257</f>
        <v>2.0729037966901491</v>
      </c>
      <c r="CF255" s="1055">
        <f ca="1" xml:space="preserve"> Rollout!CF257</f>
        <v>1.9915029187824864</v>
      </c>
      <c r="CG255" s="1055">
        <f ca="1" xml:space="preserve"> Rollout!CG257</f>
        <v>1.9026609633929596</v>
      </c>
      <c r="CH255" s="1055">
        <f ca="1" xml:space="preserve"> Rollout!CH257</f>
        <v>1.8138190080034329</v>
      </c>
      <c r="CI255" s="1055">
        <f ca="1" xml:space="preserve"> Rollout!CI257</f>
        <v>1.7249770526139063</v>
      </c>
      <c r="CJ255" s="1055">
        <f ca="1" xml:space="preserve"> Rollout!CJ257</f>
        <v>1.6361350972243796</v>
      </c>
      <c r="CK255" s="1055">
        <f ca="1" xml:space="preserve"> Rollout!CK257</f>
        <v>1.5472931418348528</v>
      </c>
      <c r="CL255" s="1055">
        <f ca="1" xml:space="preserve"> Rollout!CL257</f>
        <v>1.458451186445326</v>
      </c>
      <c r="CM255" s="1055">
        <f ca="1" xml:space="preserve"> Rollout!CM257</f>
        <v>1.3696092310557992</v>
      </c>
      <c r="CN255" s="1055">
        <f ca="1" xml:space="preserve"> Rollout!CN257</f>
        <v>1.2807672756662725</v>
      </c>
      <c r="CO255" s="1055">
        <f ca="1" xml:space="preserve"> Rollout!CO257</f>
        <v>1.1919253202767457</v>
      </c>
      <c r="CP255" s="1055">
        <f ca="1" xml:space="preserve"> Rollout!CP257</f>
        <v>1.1030833648872189</v>
      </c>
      <c r="CQ255" s="1055">
        <f ca="1" xml:space="preserve"> Rollout!CQ257</f>
        <v>1.0142414094976924</v>
      </c>
      <c r="CR255" s="1055">
        <f ca="1" xml:space="preserve"> Rollout!CR257</f>
        <v>0.9253994541081656</v>
      </c>
      <c r="CS255" s="1055">
        <f ca="1" xml:space="preserve"> Rollout!CS257</f>
        <v>0.83285950869734904</v>
      </c>
      <c r="CT255" s="1055">
        <f ca="1" xml:space="preserve"> Rollout!CT257</f>
        <v>0.74031956328653248</v>
      </c>
      <c r="CU255" s="1055">
        <f ca="1" xml:space="preserve"> Rollout!CU257</f>
        <v>0.64777961787571581</v>
      </c>
      <c r="CV255" s="1055">
        <f ca="1" xml:space="preserve"> Rollout!CV257</f>
        <v>0.55523967246489925</v>
      </c>
      <c r="CW255" s="1055">
        <f ca="1" xml:space="preserve"> Rollout!CW257</f>
        <v>0.46269972705408269</v>
      </c>
      <c r="CX255" s="1055">
        <f ca="1" xml:space="preserve"> Rollout!CX257</f>
        <v>0.37015978164326607</v>
      </c>
      <c r="CY255" s="1055">
        <f ca="1" xml:space="preserve"> Rollout!CY257</f>
        <v>0.27761983623244946</v>
      </c>
      <c r="CZ255" s="1055">
        <f ca="1" xml:space="preserve"> Rollout!CZ257</f>
        <v>0.18507989082163284</v>
      </c>
      <c r="DA255" s="1055">
        <f ca="1" xml:space="preserve"> Rollout!DA257</f>
        <v>9.2539945410816629E-2</v>
      </c>
      <c r="DB255" s="1055">
        <f ca="1" xml:space="preserve"> Rollout!DB257</f>
        <v>0</v>
      </c>
      <c r="DC255" s="1055">
        <f ca="1" xml:space="preserve"> Rollout!DC257</f>
        <v>0</v>
      </c>
      <c r="DD255" s="1055">
        <f ca="1" xml:space="preserve"> Rollout!DD257</f>
        <v>0</v>
      </c>
      <c r="DE255" s="1055">
        <f ca="1" xml:space="preserve"> Rollout!DE257</f>
        <v>0</v>
      </c>
      <c r="DF255" s="1055">
        <f ca="1" xml:space="preserve"> Rollout!DF257</f>
        <v>0</v>
      </c>
      <c r="DG255" s="1055">
        <f ca="1" xml:space="preserve"> Rollout!DG257</f>
        <v>0</v>
      </c>
      <c r="DH255" s="1055">
        <f ca="1" xml:space="preserve"> Rollout!DH257</f>
        <v>0</v>
      </c>
      <c r="DI255" s="1055">
        <f ca="1" xml:space="preserve"> Rollout!DI257</f>
        <v>0</v>
      </c>
      <c r="DJ255" s="1055">
        <f ca="1" xml:space="preserve"> Rollout!DJ257</f>
        <v>0</v>
      </c>
      <c r="DK255" s="1055">
        <f ca="1" xml:space="preserve"> Rollout!DK257</f>
        <v>0</v>
      </c>
      <c r="DL255" s="1055">
        <f ca="1" xml:space="preserve"> Rollout!DL257</f>
        <v>0</v>
      </c>
      <c r="DM255" s="1055">
        <f ca="1" xml:space="preserve"> Rollout!DM257</f>
        <v>0</v>
      </c>
      <c r="DN255" s="1055">
        <f ca="1" xml:space="preserve"> Rollout!DN257</f>
        <v>0</v>
      </c>
      <c r="DO255" s="1055">
        <f ca="1" xml:space="preserve"> Rollout!DO257</f>
        <v>0</v>
      </c>
      <c r="DP255" s="1055">
        <f ca="1" xml:space="preserve"> Rollout!DP257</f>
        <v>0</v>
      </c>
      <c r="DQ255" s="1055">
        <f ca="1" xml:space="preserve"> Rollout!DQ257</f>
        <v>0</v>
      </c>
      <c r="DR255" s="1055">
        <f ca="1" xml:space="preserve"> Rollout!DR257</f>
        <v>0</v>
      </c>
      <c r="DS255" s="1055">
        <f ca="1" xml:space="preserve"> Rollout!DS257</f>
        <v>0</v>
      </c>
      <c r="DT255" s="1055">
        <f ca="1" xml:space="preserve"> Rollout!DT257</f>
        <v>0</v>
      </c>
      <c r="DU255" s="1055">
        <f ca="1" xml:space="preserve"> Rollout!DU257</f>
        <v>0</v>
      </c>
      <c r="DV255" s="1055">
        <f ca="1" xml:space="preserve"> Rollout!DV257</f>
        <v>0</v>
      </c>
      <c r="DW255" s="1055">
        <f ca="1" xml:space="preserve"> Rollout!DW257</f>
        <v>0</v>
      </c>
      <c r="DX255" s="1055">
        <f ca="1" xml:space="preserve"> Rollout!DX257</f>
        <v>0</v>
      </c>
      <c r="DY255" s="1055">
        <f ca="1" xml:space="preserve"> Rollout!DY257</f>
        <v>0</v>
      </c>
      <c r="DZ255" s="1055">
        <f ca="1" xml:space="preserve"> Rollout!DZ257</f>
        <v>0</v>
      </c>
      <c r="EA255" s="1055">
        <f ca="1" xml:space="preserve"> Rollout!EA257</f>
        <v>0</v>
      </c>
      <c r="EB255" s="1055">
        <f ca="1" xml:space="preserve"> Rollout!EB257</f>
        <v>0</v>
      </c>
      <c r="EC255" s="1055">
        <f ca="1" xml:space="preserve"> Rollout!EC257</f>
        <v>0</v>
      </c>
      <c r="ED255" s="1055">
        <f ca="1" xml:space="preserve"> Rollout!ED257</f>
        <v>0</v>
      </c>
      <c r="EE255" s="1055">
        <f ca="1" xml:space="preserve"> Rollout!EE257</f>
        <v>0</v>
      </c>
      <c r="EF255" s="1055">
        <f ca="1" xml:space="preserve"> Rollout!EF257</f>
        <v>0</v>
      </c>
      <c r="EG255" s="1055">
        <f ca="1" xml:space="preserve"> Rollout!EG257</f>
        <v>0</v>
      </c>
      <c r="EH255" s="1055">
        <f ca="1" xml:space="preserve"> Rollout!EH257</f>
        <v>0</v>
      </c>
    </row>
    <row r="256" spans="3:138" s="840" customFormat="1" ht="15" customHeight="1" outlineLevel="1" x14ac:dyDescent="0.25">
      <c r="E256" s="1012" t="s">
        <v>156</v>
      </c>
      <c r="F256" s="1012"/>
      <c r="G256" s="1012" t="s">
        <v>330</v>
      </c>
      <c r="H256" s="1068">
        <f t="shared" si="234"/>
        <v>0</v>
      </c>
      <c r="J256" s="1055">
        <f xml:space="preserve"> 'Monthly Financials'!J224</f>
        <v>0</v>
      </c>
      <c r="K256" s="1055">
        <f xml:space="preserve"> 'Monthly Financials'!K224</f>
        <v>0</v>
      </c>
      <c r="L256" s="1055">
        <f xml:space="preserve"> 'Monthly Financials'!L224</f>
        <v>0</v>
      </c>
      <c r="M256" s="1055">
        <f xml:space="preserve"> 'Monthly Financials'!M224</f>
        <v>0</v>
      </c>
      <c r="N256" s="1055">
        <f xml:space="preserve"> 'Monthly Financials'!N224</f>
        <v>0</v>
      </c>
      <c r="O256" s="1055">
        <f xml:space="preserve"> 'Monthly Financials'!O224</f>
        <v>0</v>
      </c>
      <c r="P256" s="1055">
        <f xml:space="preserve"> 'Monthly Financials'!P224</f>
        <v>0</v>
      </c>
      <c r="Q256" s="1055">
        <f xml:space="preserve"> 'Monthly Financials'!Q224</f>
        <v>0</v>
      </c>
      <c r="R256" s="1055">
        <f xml:space="preserve"> 'Monthly Financials'!R224</f>
        <v>0</v>
      </c>
      <c r="S256" s="1055">
        <f xml:space="preserve"> 'Monthly Financials'!S224</f>
        <v>0</v>
      </c>
      <c r="T256" s="1055">
        <f xml:space="preserve"> 'Monthly Financials'!T224</f>
        <v>0</v>
      </c>
      <c r="U256" s="1055">
        <f xml:space="preserve"> 'Monthly Financials'!U224</f>
        <v>0</v>
      </c>
      <c r="V256" s="1055">
        <f xml:space="preserve"> 'Monthly Financials'!V224</f>
        <v>0</v>
      </c>
      <c r="W256" s="1055">
        <f xml:space="preserve"> 'Monthly Financials'!W224</f>
        <v>0</v>
      </c>
      <c r="X256" s="1055">
        <f xml:space="preserve"> 'Monthly Financials'!X224</f>
        <v>0</v>
      </c>
      <c r="Y256" s="1055">
        <f xml:space="preserve"> 'Monthly Financials'!Y224</f>
        <v>0</v>
      </c>
      <c r="Z256" s="1055">
        <f xml:space="preserve"> 'Monthly Financials'!Z224</f>
        <v>0</v>
      </c>
      <c r="AA256" s="1055">
        <f xml:space="preserve"> 'Monthly Financials'!AA224</f>
        <v>0</v>
      </c>
      <c r="AB256" s="1055">
        <f xml:space="preserve"> 'Monthly Financials'!AB224</f>
        <v>0</v>
      </c>
      <c r="AC256" s="1055">
        <f xml:space="preserve"> 'Monthly Financials'!AC224</f>
        <v>0</v>
      </c>
      <c r="AD256" s="1055">
        <f xml:space="preserve"> 'Monthly Financials'!AD224</f>
        <v>0</v>
      </c>
      <c r="AE256" s="1055">
        <f xml:space="preserve"> 'Monthly Financials'!AE224</f>
        <v>0</v>
      </c>
      <c r="AF256" s="1055">
        <f xml:space="preserve"> 'Monthly Financials'!AF224</f>
        <v>0</v>
      </c>
      <c r="AG256" s="1055">
        <f xml:space="preserve"> 'Monthly Financials'!AG224</f>
        <v>0</v>
      </c>
      <c r="AH256" s="1055">
        <f xml:space="preserve"> 'Monthly Financials'!AH224</f>
        <v>0</v>
      </c>
      <c r="AI256" s="1055">
        <f xml:space="preserve"> 'Monthly Financials'!AI224</f>
        <v>0</v>
      </c>
      <c r="AJ256" s="1055">
        <f xml:space="preserve"> 'Monthly Financials'!AJ224</f>
        <v>0</v>
      </c>
      <c r="AK256" s="1055">
        <f xml:space="preserve"> 'Monthly Financials'!AK224</f>
        <v>0</v>
      </c>
      <c r="AL256" s="1055">
        <f xml:space="preserve"> 'Monthly Financials'!AL224</f>
        <v>0</v>
      </c>
      <c r="AM256" s="1055">
        <f xml:space="preserve"> 'Monthly Financials'!AM224</f>
        <v>0</v>
      </c>
      <c r="AN256" s="1055">
        <f xml:space="preserve"> 'Monthly Financials'!AN224</f>
        <v>0</v>
      </c>
      <c r="AO256" s="1055">
        <f xml:space="preserve"> 'Monthly Financials'!AO224</f>
        <v>0</v>
      </c>
      <c r="AP256" s="1055">
        <f xml:space="preserve"> 'Monthly Financials'!AP224</f>
        <v>0</v>
      </c>
      <c r="AQ256" s="1055">
        <f xml:space="preserve"> 'Monthly Financials'!AQ224</f>
        <v>0</v>
      </c>
      <c r="AR256" s="1055">
        <f xml:space="preserve"> 'Monthly Financials'!AR224</f>
        <v>0</v>
      </c>
      <c r="AS256" s="1055">
        <f xml:space="preserve"> 'Monthly Financials'!AS224</f>
        <v>0</v>
      </c>
      <c r="AT256" s="1055">
        <f xml:space="preserve"> 'Monthly Financials'!AT224</f>
        <v>0</v>
      </c>
      <c r="AU256" s="1055">
        <f xml:space="preserve"> 'Monthly Financials'!AU224</f>
        <v>0</v>
      </c>
      <c r="AV256" s="1055">
        <f xml:space="preserve"> 'Monthly Financials'!AV224</f>
        <v>0</v>
      </c>
      <c r="AW256" s="1055">
        <f xml:space="preserve"> 'Monthly Financials'!AW224</f>
        <v>0</v>
      </c>
      <c r="AX256" s="1055">
        <f xml:space="preserve"> 'Monthly Financials'!AX224</f>
        <v>0</v>
      </c>
      <c r="AY256" s="1055">
        <f xml:space="preserve"> 'Monthly Financials'!AY224</f>
        <v>0</v>
      </c>
      <c r="AZ256" s="1055">
        <f xml:space="preserve"> 'Monthly Financials'!AZ224</f>
        <v>0</v>
      </c>
      <c r="BA256" s="1055">
        <f xml:space="preserve"> 'Monthly Financials'!BA224</f>
        <v>0</v>
      </c>
      <c r="BB256" s="1055">
        <f xml:space="preserve"> 'Monthly Financials'!BB224</f>
        <v>0</v>
      </c>
      <c r="BC256" s="1055">
        <f xml:space="preserve"> 'Monthly Financials'!BC224</f>
        <v>0</v>
      </c>
      <c r="BD256" s="1055">
        <f xml:space="preserve"> 'Monthly Financials'!BD224</f>
        <v>0</v>
      </c>
      <c r="BE256" s="1055">
        <f xml:space="preserve"> 'Monthly Financials'!BE224</f>
        <v>0</v>
      </c>
      <c r="BF256" s="1055">
        <f xml:space="preserve"> 'Monthly Financials'!BF224</f>
        <v>0</v>
      </c>
      <c r="BG256" s="1055">
        <f xml:space="preserve"> 'Monthly Financials'!BG224</f>
        <v>0</v>
      </c>
      <c r="BH256" s="1055">
        <f xml:space="preserve"> 'Monthly Financials'!BH224</f>
        <v>0</v>
      </c>
      <c r="BI256" s="1055">
        <f xml:space="preserve"> 'Monthly Financials'!BI224</f>
        <v>0</v>
      </c>
      <c r="BJ256" s="1055">
        <f xml:space="preserve"> 'Monthly Financials'!BJ224</f>
        <v>0</v>
      </c>
      <c r="BK256" s="1055">
        <f xml:space="preserve"> 'Monthly Financials'!BK224</f>
        <v>0</v>
      </c>
      <c r="BL256" s="1055">
        <f xml:space="preserve"> 'Monthly Financials'!BL224</f>
        <v>0</v>
      </c>
      <c r="BM256" s="1055">
        <f xml:space="preserve"> 'Monthly Financials'!BM224</f>
        <v>0</v>
      </c>
      <c r="BN256" s="1055">
        <f xml:space="preserve"> 'Monthly Financials'!BN224</f>
        <v>0</v>
      </c>
      <c r="BO256" s="1055">
        <f xml:space="preserve"> 'Monthly Financials'!BO224</f>
        <v>0</v>
      </c>
      <c r="BP256" s="1055">
        <f xml:space="preserve"> 'Monthly Financials'!BP224</f>
        <v>0</v>
      </c>
      <c r="BQ256" s="1055">
        <f xml:space="preserve"> 'Monthly Financials'!BQ224</f>
        <v>0</v>
      </c>
      <c r="BR256" s="1055">
        <f xml:space="preserve"> 'Monthly Financials'!BR224</f>
        <v>0</v>
      </c>
      <c r="BS256" s="1055">
        <f xml:space="preserve"> 'Monthly Financials'!BS224</f>
        <v>0</v>
      </c>
      <c r="BT256" s="1055">
        <f xml:space="preserve"> 'Monthly Financials'!BT224</f>
        <v>0</v>
      </c>
      <c r="BU256" s="1055">
        <f xml:space="preserve"> 'Monthly Financials'!BU224</f>
        <v>0</v>
      </c>
      <c r="BV256" s="1055">
        <f xml:space="preserve"> 'Monthly Financials'!BV224</f>
        <v>0</v>
      </c>
      <c r="BW256" s="1055">
        <f xml:space="preserve"> 'Monthly Financials'!BW224</f>
        <v>0</v>
      </c>
      <c r="BX256" s="1055">
        <f xml:space="preserve"> 'Monthly Financials'!BX224</f>
        <v>0</v>
      </c>
      <c r="BY256" s="1055">
        <f xml:space="preserve"> 'Monthly Financials'!BY224</f>
        <v>0</v>
      </c>
      <c r="BZ256" s="1055">
        <f xml:space="preserve"> 'Monthly Financials'!BZ224</f>
        <v>0</v>
      </c>
      <c r="CA256" s="1055">
        <f xml:space="preserve"> 'Monthly Financials'!CA224</f>
        <v>0</v>
      </c>
      <c r="CB256" s="1055">
        <f xml:space="preserve"> 'Monthly Financials'!CB224</f>
        <v>0</v>
      </c>
      <c r="CC256" s="1055">
        <f xml:space="preserve"> 'Monthly Financials'!CC224</f>
        <v>0</v>
      </c>
      <c r="CD256" s="1055">
        <f xml:space="preserve"> 'Monthly Financials'!CD224</f>
        <v>0</v>
      </c>
      <c r="CE256" s="1055">
        <f xml:space="preserve"> 'Monthly Financials'!CE224</f>
        <v>0</v>
      </c>
      <c r="CF256" s="1055">
        <f xml:space="preserve"> 'Monthly Financials'!CF224</f>
        <v>0</v>
      </c>
      <c r="CG256" s="1055">
        <f xml:space="preserve"> 'Monthly Financials'!CG224</f>
        <v>0</v>
      </c>
      <c r="CH256" s="1055">
        <f xml:space="preserve"> 'Monthly Financials'!CH224</f>
        <v>0</v>
      </c>
      <c r="CI256" s="1055">
        <f xml:space="preserve"> 'Monthly Financials'!CI224</f>
        <v>0</v>
      </c>
      <c r="CJ256" s="1055">
        <f xml:space="preserve"> 'Monthly Financials'!CJ224</f>
        <v>0</v>
      </c>
      <c r="CK256" s="1055">
        <f xml:space="preserve"> 'Monthly Financials'!CK224</f>
        <v>0</v>
      </c>
      <c r="CL256" s="1055">
        <f xml:space="preserve"> 'Monthly Financials'!CL224</f>
        <v>0</v>
      </c>
      <c r="CM256" s="1055">
        <f xml:space="preserve"> 'Monthly Financials'!CM224</f>
        <v>0</v>
      </c>
      <c r="CN256" s="1055">
        <f xml:space="preserve"> 'Monthly Financials'!CN224</f>
        <v>0</v>
      </c>
      <c r="CO256" s="1055">
        <f xml:space="preserve"> 'Monthly Financials'!CO224</f>
        <v>0</v>
      </c>
      <c r="CP256" s="1055">
        <f xml:space="preserve"> 'Monthly Financials'!CP224</f>
        <v>0</v>
      </c>
      <c r="CQ256" s="1055">
        <f xml:space="preserve"> 'Monthly Financials'!CQ224</f>
        <v>0</v>
      </c>
      <c r="CR256" s="1055">
        <f xml:space="preserve"> 'Monthly Financials'!CR224</f>
        <v>0</v>
      </c>
      <c r="CS256" s="1055">
        <f xml:space="preserve"> 'Monthly Financials'!CS224</f>
        <v>0</v>
      </c>
      <c r="CT256" s="1055">
        <f xml:space="preserve"> 'Monthly Financials'!CT224</f>
        <v>0</v>
      </c>
      <c r="CU256" s="1055">
        <f xml:space="preserve"> 'Monthly Financials'!CU224</f>
        <v>0</v>
      </c>
      <c r="CV256" s="1055">
        <f xml:space="preserve"> 'Monthly Financials'!CV224</f>
        <v>0</v>
      </c>
      <c r="CW256" s="1055">
        <f xml:space="preserve"> 'Monthly Financials'!CW224</f>
        <v>0</v>
      </c>
      <c r="CX256" s="1055">
        <f xml:space="preserve"> 'Monthly Financials'!CX224</f>
        <v>0</v>
      </c>
      <c r="CY256" s="1055">
        <f xml:space="preserve"> 'Monthly Financials'!CY224</f>
        <v>0</v>
      </c>
      <c r="CZ256" s="1055">
        <f xml:space="preserve"> 'Monthly Financials'!CZ224</f>
        <v>0</v>
      </c>
      <c r="DA256" s="1055">
        <f xml:space="preserve"> 'Monthly Financials'!DA224</f>
        <v>0</v>
      </c>
      <c r="DB256" s="1055">
        <f xml:space="preserve"> 'Monthly Financials'!DB224</f>
        <v>0</v>
      </c>
      <c r="DC256" s="1055">
        <f xml:space="preserve"> 'Monthly Financials'!DC224</f>
        <v>0</v>
      </c>
      <c r="DD256" s="1055">
        <f xml:space="preserve"> 'Monthly Financials'!DD224</f>
        <v>0</v>
      </c>
      <c r="DE256" s="1055">
        <f xml:space="preserve"> 'Monthly Financials'!DE224</f>
        <v>0</v>
      </c>
      <c r="DF256" s="1055">
        <f xml:space="preserve"> 'Monthly Financials'!DF224</f>
        <v>0</v>
      </c>
      <c r="DG256" s="1055">
        <f xml:space="preserve"> 'Monthly Financials'!DG224</f>
        <v>0</v>
      </c>
      <c r="DH256" s="1055">
        <f xml:space="preserve"> 'Monthly Financials'!DH224</f>
        <v>0</v>
      </c>
      <c r="DI256" s="1055">
        <f xml:space="preserve"> 'Monthly Financials'!DI224</f>
        <v>0</v>
      </c>
      <c r="DJ256" s="1055">
        <f xml:space="preserve"> 'Monthly Financials'!DJ224</f>
        <v>0</v>
      </c>
      <c r="DK256" s="1055">
        <f xml:space="preserve"> 'Monthly Financials'!DK224</f>
        <v>0</v>
      </c>
      <c r="DL256" s="1055">
        <f xml:space="preserve"> 'Monthly Financials'!DL224</f>
        <v>0</v>
      </c>
      <c r="DM256" s="1055">
        <f xml:space="preserve"> 'Monthly Financials'!DM224</f>
        <v>0</v>
      </c>
      <c r="DN256" s="1055">
        <f xml:space="preserve"> 'Monthly Financials'!DN224</f>
        <v>0</v>
      </c>
      <c r="DO256" s="1055">
        <f xml:space="preserve"> 'Monthly Financials'!DO224</f>
        <v>0</v>
      </c>
      <c r="DP256" s="1055">
        <f xml:space="preserve"> 'Monthly Financials'!DP224</f>
        <v>0</v>
      </c>
      <c r="DQ256" s="1055">
        <f xml:space="preserve"> 'Monthly Financials'!DQ224</f>
        <v>0</v>
      </c>
      <c r="DR256" s="1055">
        <f xml:space="preserve"> 'Monthly Financials'!DR224</f>
        <v>0</v>
      </c>
      <c r="DS256" s="1055">
        <f xml:space="preserve"> 'Monthly Financials'!DS224</f>
        <v>0</v>
      </c>
      <c r="DT256" s="1055">
        <f xml:space="preserve"> 'Monthly Financials'!DT224</f>
        <v>0</v>
      </c>
      <c r="DU256" s="1055">
        <f xml:space="preserve"> 'Monthly Financials'!DU224</f>
        <v>0</v>
      </c>
      <c r="DV256" s="1055">
        <f xml:space="preserve"> 'Monthly Financials'!DV224</f>
        <v>0</v>
      </c>
      <c r="DW256" s="1055">
        <f xml:space="preserve"> 'Monthly Financials'!DW224</f>
        <v>0</v>
      </c>
      <c r="DX256" s="1055">
        <f xml:space="preserve"> 'Monthly Financials'!DX224</f>
        <v>0</v>
      </c>
      <c r="DY256" s="1055">
        <f xml:space="preserve"> 'Monthly Financials'!DY224</f>
        <v>0</v>
      </c>
      <c r="DZ256" s="1055">
        <f xml:space="preserve"> 'Monthly Financials'!DZ224</f>
        <v>0</v>
      </c>
      <c r="EA256" s="1055">
        <f xml:space="preserve"> 'Monthly Financials'!EA224</f>
        <v>0</v>
      </c>
      <c r="EB256" s="1055">
        <f xml:space="preserve"> 'Monthly Financials'!EB224</f>
        <v>0</v>
      </c>
      <c r="EC256" s="1055">
        <f xml:space="preserve"> 'Monthly Financials'!EC224</f>
        <v>0</v>
      </c>
      <c r="ED256" s="1055">
        <f xml:space="preserve"> 'Monthly Financials'!ED224</f>
        <v>0</v>
      </c>
      <c r="EE256" s="1055">
        <f xml:space="preserve"> 'Monthly Financials'!EE224</f>
        <v>0</v>
      </c>
      <c r="EF256" s="1055">
        <f xml:space="preserve"> 'Monthly Financials'!EF224</f>
        <v>0</v>
      </c>
      <c r="EG256" s="1055">
        <f xml:space="preserve"> 'Monthly Financials'!EG224</f>
        <v>0</v>
      </c>
      <c r="EH256" s="1055">
        <f xml:space="preserve"> 'Monthly Financials'!EH224</f>
        <v>0</v>
      </c>
    </row>
    <row r="257" spans="5:138" s="840" customFormat="1" ht="15" customHeight="1" outlineLevel="1" x14ac:dyDescent="0.25">
      <c r="E257" s="1012" t="s">
        <v>157</v>
      </c>
      <c r="F257" s="1012"/>
      <c r="G257" s="1012" t="s">
        <v>330</v>
      </c>
      <c r="H257" s="938">
        <f t="shared" ca="1" si="234"/>
        <v>48.41854421774925</v>
      </c>
      <c r="J257" s="1055">
        <f>- SUMIF('Ind AS Financials'!$J$4:$W$4,'Monthly Financials'!J3,'Ind AS Financials'!$J$61:$W$61)</f>
        <v>0</v>
      </c>
      <c r="K257" s="1055">
        <f ca="1">- SUMIF('Ind AS Financials'!$J$4:$W$4,'Monthly Financials'!K3,'Ind AS Financials'!$J$61:$W$61)</f>
        <v>0</v>
      </c>
      <c r="L257" s="1055">
        <f>- SUMIF('Ind AS Financials'!$J$4:$W$4,'Monthly Financials'!L3,'Ind AS Financials'!$J$61:$W$61)</f>
        <v>0</v>
      </c>
      <c r="M257" s="1055">
        <f>- SUMIF('Ind AS Financials'!$J$4:$W$4,'Monthly Financials'!M3,'Ind AS Financials'!$J$61:$W$61)</f>
        <v>0</v>
      </c>
      <c r="N257" s="1055">
        <f>- SUMIF('Ind AS Financials'!$J$4:$W$4,'Monthly Financials'!N3,'Ind AS Financials'!$J$61:$W$61)</f>
        <v>0</v>
      </c>
      <c r="O257" s="1055">
        <f>- SUMIF('Ind AS Financials'!$J$4:$W$4,'Monthly Financials'!O3,'Ind AS Financials'!$J$61:$W$61)</f>
        <v>0</v>
      </c>
      <c r="P257" s="1055">
        <f>- SUMIF('Ind AS Financials'!$J$4:$W$4,'Monthly Financials'!P3,'Ind AS Financials'!$J$61:$W$61)</f>
        <v>0</v>
      </c>
      <c r="Q257" s="1055">
        <f>- SUMIF('Ind AS Financials'!$J$4:$W$4,'Monthly Financials'!Q3,'Ind AS Financials'!$J$61:$W$61)</f>
        <v>0</v>
      </c>
      <c r="R257" s="1055">
        <f>- SUMIF('Ind AS Financials'!$J$4:$W$4,'Monthly Financials'!R3,'Ind AS Financials'!$J$61:$W$61)</f>
        <v>0</v>
      </c>
      <c r="S257" s="1055">
        <f>- SUMIF('Ind AS Financials'!$J$4:$W$4,'Monthly Financials'!S3,'Ind AS Financials'!$J$61:$W$61)</f>
        <v>0</v>
      </c>
      <c r="T257" s="1055">
        <f>- SUMIF('Ind AS Financials'!$J$4:$W$4,'Monthly Financials'!T3,'Ind AS Financials'!$J$61:$W$61)</f>
        <v>0</v>
      </c>
      <c r="U257" s="1055">
        <f>- SUMIF('Ind AS Financials'!$J$4:$W$4,'Monthly Financials'!U3,'Ind AS Financials'!$J$61:$W$61)</f>
        <v>0</v>
      </c>
      <c r="V257" s="1055">
        <f>- SUMIF('Ind AS Financials'!$J$4:$W$4,'Monthly Financials'!V3,'Ind AS Financials'!$J$61:$W$61)</f>
        <v>0</v>
      </c>
      <c r="W257" s="1055">
        <f ca="1">- SUMIF('Ind AS Financials'!$J$4:$W$4,'Monthly Financials'!W3,'Ind AS Financials'!$J$61:$W$61)</f>
        <v>0</v>
      </c>
      <c r="X257" s="1055">
        <f>- SUMIF('Ind AS Financials'!$J$4:$W$4,'Monthly Financials'!X3,'Ind AS Financials'!$J$61:$W$61)</f>
        <v>0</v>
      </c>
      <c r="Y257" s="1055">
        <f>- SUMIF('Ind AS Financials'!$J$4:$W$4,'Monthly Financials'!Y3,'Ind AS Financials'!$J$61:$W$61)</f>
        <v>0</v>
      </c>
      <c r="Z257" s="1055">
        <f>- SUMIF('Ind AS Financials'!$J$4:$W$4,'Monthly Financials'!Z3,'Ind AS Financials'!$J$61:$W$61)</f>
        <v>0</v>
      </c>
      <c r="AA257" s="1055">
        <f>- SUMIF('Ind AS Financials'!$J$4:$W$4,'Monthly Financials'!AA3,'Ind AS Financials'!$J$61:$W$61)</f>
        <v>0</v>
      </c>
      <c r="AB257" s="1055">
        <f>- SUMIF('Ind AS Financials'!$J$4:$W$4,'Monthly Financials'!AB3,'Ind AS Financials'!$J$61:$W$61)</f>
        <v>0</v>
      </c>
      <c r="AC257" s="1055">
        <f>- SUMIF('Ind AS Financials'!$J$4:$W$4,'Monthly Financials'!AC3,'Ind AS Financials'!$J$61:$W$61)</f>
        <v>0</v>
      </c>
      <c r="AD257" s="1055">
        <f>- SUMIF('Ind AS Financials'!$J$4:$W$4,'Monthly Financials'!AD3,'Ind AS Financials'!$J$61:$W$61)</f>
        <v>0</v>
      </c>
      <c r="AE257" s="1055">
        <f>- SUMIF('Ind AS Financials'!$J$4:$W$4,'Monthly Financials'!AE3,'Ind AS Financials'!$J$61:$W$61)</f>
        <v>0</v>
      </c>
      <c r="AF257" s="1055">
        <f>- SUMIF('Ind AS Financials'!$J$4:$W$4,'Monthly Financials'!AF3,'Ind AS Financials'!$J$61:$W$61)</f>
        <v>0</v>
      </c>
      <c r="AG257" s="1055">
        <f>- SUMIF('Ind AS Financials'!$J$4:$W$4,'Monthly Financials'!AG3,'Ind AS Financials'!$J$61:$W$61)</f>
        <v>0</v>
      </c>
      <c r="AH257" s="1055">
        <f>- SUMIF('Ind AS Financials'!$J$4:$W$4,'Monthly Financials'!AH3,'Ind AS Financials'!$J$61:$W$61)</f>
        <v>0</v>
      </c>
      <c r="AI257" s="1055">
        <f ca="1">- SUMIF('Ind AS Financials'!$J$4:$W$4,'Monthly Financials'!AI3,'Ind AS Financials'!$J$61:$W$61)</f>
        <v>0</v>
      </c>
      <c r="AJ257" s="1055">
        <f>- SUMIF('Ind AS Financials'!$J$4:$W$4,'Monthly Financials'!AJ3,'Ind AS Financials'!$J$61:$W$61)</f>
        <v>0</v>
      </c>
      <c r="AK257" s="1055">
        <f>- SUMIF('Ind AS Financials'!$J$4:$W$4,'Monthly Financials'!AK3,'Ind AS Financials'!$J$61:$W$61)</f>
        <v>0</v>
      </c>
      <c r="AL257" s="1055">
        <f>- SUMIF('Ind AS Financials'!$J$4:$W$4,'Monthly Financials'!AL3,'Ind AS Financials'!$J$61:$W$61)</f>
        <v>0</v>
      </c>
      <c r="AM257" s="1055">
        <f>- SUMIF('Ind AS Financials'!$J$4:$W$4,'Monthly Financials'!AM3,'Ind AS Financials'!$J$61:$W$61)</f>
        <v>0</v>
      </c>
      <c r="AN257" s="1055">
        <f>- SUMIF('Ind AS Financials'!$J$4:$W$4,'Monthly Financials'!AN3,'Ind AS Financials'!$J$61:$W$61)</f>
        <v>0</v>
      </c>
      <c r="AO257" s="1055">
        <f>- SUMIF('Ind AS Financials'!$J$4:$W$4,'Monthly Financials'!AO3,'Ind AS Financials'!$J$61:$W$61)</f>
        <v>0</v>
      </c>
      <c r="AP257" s="1055">
        <f>- SUMIF('Ind AS Financials'!$J$4:$W$4,'Monthly Financials'!AP3,'Ind AS Financials'!$J$61:$W$61)</f>
        <v>0</v>
      </c>
      <c r="AQ257" s="1055">
        <f>- SUMIF('Ind AS Financials'!$J$4:$W$4,'Monthly Financials'!AQ3,'Ind AS Financials'!$J$61:$W$61)</f>
        <v>0</v>
      </c>
      <c r="AR257" s="1055">
        <f>- SUMIF('Ind AS Financials'!$J$4:$W$4,'Monthly Financials'!AR3,'Ind AS Financials'!$J$61:$W$61)</f>
        <v>0</v>
      </c>
      <c r="AS257" s="1055">
        <f>- SUMIF('Ind AS Financials'!$J$4:$W$4,'Monthly Financials'!AS3,'Ind AS Financials'!$J$61:$W$61)</f>
        <v>0</v>
      </c>
      <c r="AT257" s="1055">
        <f>- SUMIF('Ind AS Financials'!$J$4:$W$4,'Monthly Financials'!AT3,'Ind AS Financials'!$J$61:$W$61)</f>
        <v>0</v>
      </c>
      <c r="AU257" s="1055">
        <f ca="1">- SUMIF('Ind AS Financials'!$J$4:$W$4,'Monthly Financials'!AU3,'Ind AS Financials'!$J$61:$W$61)</f>
        <v>0</v>
      </c>
      <c r="AV257" s="1055">
        <f>- SUMIF('Ind AS Financials'!$J$4:$W$4,'Monthly Financials'!AV3,'Ind AS Financials'!$J$61:$W$61)</f>
        <v>0</v>
      </c>
      <c r="AW257" s="1055">
        <f>- SUMIF('Ind AS Financials'!$J$4:$W$4,'Monthly Financials'!AW3,'Ind AS Financials'!$J$61:$W$61)</f>
        <v>0</v>
      </c>
      <c r="AX257" s="1055">
        <f>- SUMIF('Ind AS Financials'!$J$4:$W$4,'Monthly Financials'!AX3,'Ind AS Financials'!$J$61:$W$61)</f>
        <v>0</v>
      </c>
      <c r="AY257" s="1055">
        <f>- SUMIF('Ind AS Financials'!$J$4:$W$4,'Monthly Financials'!AY3,'Ind AS Financials'!$J$61:$W$61)</f>
        <v>0</v>
      </c>
      <c r="AZ257" s="1055">
        <f>- SUMIF('Ind AS Financials'!$J$4:$W$4,'Monthly Financials'!AZ3,'Ind AS Financials'!$J$61:$W$61)</f>
        <v>0</v>
      </c>
      <c r="BA257" s="1055">
        <f>- SUMIF('Ind AS Financials'!$J$4:$W$4,'Monthly Financials'!BA3,'Ind AS Financials'!$J$61:$W$61)</f>
        <v>0</v>
      </c>
      <c r="BB257" s="1055">
        <f>- SUMIF('Ind AS Financials'!$J$4:$W$4,'Monthly Financials'!BB3,'Ind AS Financials'!$J$61:$W$61)</f>
        <v>0</v>
      </c>
      <c r="BC257" s="1055">
        <f>- SUMIF('Ind AS Financials'!$J$4:$W$4,'Monthly Financials'!BC3,'Ind AS Financials'!$J$61:$W$61)</f>
        <v>0</v>
      </c>
      <c r="BD257" s="1055">
        <f>- SUMIF('Ind AS Financials'!$J$4:$W$4,'Monthly Financials'!BD3,'Ind AS Financials'!$J$61:$W$61)</f>
        <v>0</v>
      </c>
      <c r="BE257" s="1055">
        <f>- SUMIF('Ind AS Financials'!$J$4:$W$4,'Monthly Financials'!BE3,'Ind AS Financials'!$J$61:$W$61)</f>
        <v>0</v>
      </c>
      <c r="BF257" s="1055">
        <f>- SUMIF('Ind AS Financials'!$J$4:$W$4,'Monthly Financials'!BF3,'Ind AS Financials'!$J$61:$W$61)</f>
        <v>0</v>
      </c>
      <c r="BG257" s="1055">
        <f ca="1">- SUMIF('Ind AS Financials'!$J$4:$W$4,'Monthly Financials'!BG3,'Ind AS Financials'!$J$61:$W$61)</f>
        <v>0</v>
      </c>
      <c r="BH257" s="1055">
        <f>- SUMIF('Ind AS Financials'!$J$4:$W$4,'Monthly Financials'!BH3,'Ind AS Financials'!$J$61:$W$61)</f>
        <v>0</v>
      </c>
      <c r="BI257" s="1055">
        <f>- SUMIF('Ind AS Financials'!$J$4:$W$4,'Monthly Financials'!BI3,'Ind AS Financials'!$J$61:$W$61)</f>
        <v>0</v>
      </c>
      <c r="BJ257" s="1055">
        <f>- SUMIF('Ind AS Financials'!$J$4:$W$4,'Monthly Financials'!BJ3,'Ind AS Financials'!$J$61:$W$61)</f>
        <v>0</v>
      </c>
      <c r="BK257" s="1055">
        <f>- SUMIF('Ind AS Financials'!$J$4:$W$4,'Monthly Financials'!BK3,'Ind AS Financials'!$J$61:$W$61)</f>
        <v>0</v>
      </c>
      <c r="BL257" s="1055">
        <f>- SUMIF('Ind AS Financials'!$J$4:$W$4,'Monthly Financials'!BL3,'Ind AS Financials'!$J$61:$W$61)</f>
        <v>0</v>
      </c>
      <c r="BM257" s="1055">
        <f>- SUMIF('Ind AS Financials'!$J$4:$W$4,'Monthly Financials'!BM3,'Ind AS Financials'!$J$61:$W$61)</f>
        <v>0</v>
      </c>
      <c r="BN257" s="1055">
        <f>- SUMIF('Ind AS Financials'!$J$4:$W$4,'Monthly Financials'!BN3,'Ind AS Financials'!$J$61:$W$61)</f>
        <v>0</v>
      </c>
      <c r="BO257" s="1055">
        <f>- SUMIF('Ind AS Financials'!$J$4:$W$4,'Monthly Financials'!BO3,'Ind AS Financials'!$J$61:$W$61)</f>
        <v>0</v>
      </c>
      <c r="BP257" s="1055">
        <f>- SUMIF('Ind AS Financials'!$J$4:$W$4,'Monthly Financials'!BP3,'Ind AS Financials'!$J$61:$W$61)</f>
        <v>0</v>
      </c>
      <c r="BQ257" s="1055">
        <f>- SUMIF('Ind AS Financials'!$J$4:$W$4,'Monthly Financials'!BQ3,'Ind AS Financials'!$J$61:$W$61)</f>
        <v>0</v>
      </c>
      <c r="BR257" s="1055">
        <f>- SUMIF('Ind AS Financials'!$J$4:$W$4,'Monthly Financials'!BR3,'Ind AS Financials'!$J$61:$W$61)</f>
        <v>0</v>
      </c>
      <c r="BS257" s="1055">
        <f ca="1">- SUMIF('Ind AS Financials'!$J$4:$W$4,'Monthly Financials'!BS3,'Ind AS Financials'!$J$61:$W$61)</f>
        <v>0</v>
      </c>
      <c r="BT257" s="1055">
        <f>- SUMIF('Ind AS Financials'!$J$4:$W$4,'Monthly Financials'!BT3,'Ind AS Financials'!$J$61:$W$61)</f>
        <v>0</v>
      </c>
      <c r="BU257" s="1055">
        <f>- SUMIF('Ind AS Financials'!$J$4:$W$4,'Monthly Financials'!BU3,'Ind AS Financials'!$J$61:$W$61)</f>
        <v>0</v>
      </c>
      <c r="BV257" s="1055">
        <f>- SUMIF('Ind AS Financials'!$J$4:$W$4,'Monthly Financials'!BV3,'Ind AS Financials'!$J$61:$W$61)</f>
        <v>0</v>
      </c>
      <c r="BW257" s="1055">
        <f>- SUMIF('Ind AS Financials'!$J$4:$W$4,'Monthly Financials'!BW3,'Ind AS Financials'!$J$61:$W$61)</f>
        <v>0</v>
      </c>
      <c r="BX257" s="1055">
        <f>- SUMIF('Ind AS Financials'!$J$4:$W$4,'Monthly Financials'!BX3,'Ind AS Financials'!$J$61:$W$61)</f>
        <v>0</v>
      </c>
      <c r="BY257" s="1055">
        <f>- SUMIF('Ind AS Financials'!$J$4:$W$4,'Monthly Financials'!BY3,'Ind AS Financials'!$J$61:$W$61)</f>
        <v>0</v>
      </c>
      <c r="BZ257" s="1055">
        <f>- SUMIF('Ind AS Financials'!$J$4:$W$4,'Monthly Financials'!BZ3,'Ind AS Financials'!$J$61:$W$61)</f>
        <v>0</v>
      </c>
      <c r="CA257" s="1055">
        <f>- SUMIF('Ind AS Financials'!$J$4:$W$4,'Monthly Financials'!CA3,'Ind AS Financials'!$J$61:$W$61)</f>
        <v>0</v>
      </c>
      <c r="CB257" s="1055">
        <f>- SUMIF('Ind AS Financials'!$J$4:$W$4,'Monthly Financials'!CB3,'Ind AS Financials'!$J$61:$W$61)</f>
        <v>0</v>
      </c>
      <c r="CC257" s="1055">
        <f>- SUMIF('Ind AS Financials'!$J$4:$W$4,'Monthly Financials'!CC3,'Ind AS Financials'!$J$61:$W$61)</f>
        <v>0</v>
      </c>
      <c r="CD257" s="1055">
        <f>- SUMIF('Ind AS Financials'!$J$4:$W$4,'Monthly Financials'!CD3,'Ind AS Financials'!$J$61:$W$61)</f>
        <v>0</v>
      </c>
      <c r="CE257" s="1055">
        <f ca="1">- SUMIF('Ind AS Financials'!$J$4:$W$4,'Monthly Financials'!CE3,'Ind AS Financials'!$J$61:$W$61)</f>
        <v>0</v>
      </c>
      <c r="CF257" s="1055">
        <f>- SUMIF('Ind AS Financials'!$J$4:$W$4,'Monthly Financials'!CF3,'Ind AS Financials'!$J$61:$W$61)</f>
        <v>0</v>
      </c>
      <c r="CG257" s="1055">
        <f>- SUMIF('Ind AS Financials'!$J$4:$W$4,'Monthly Financials'!CG3,'Ind AS Financials'!$J$61:$W$61)</f>
        <v>0</v>
      </c>
      <c r="CH257" s="1055">
        <f>- SUMIF('Ind AS Financials'!$J$4:$W$4,'Monthly Financials'!CH3,'Ind AS Financials'!$J$61:$W$61)</f>
        <v>0</v>
      </c>
      <c r="CI257" s="1055">
        <f>- SUMIF('Ind AS Financials'!$J$4:$W$4,'Monthly Financials'!CI3,'Ind AS Financials'!$J$61:$W$61)</f>
        <v>0</v>
      </c>
      <c r="CJ257" s="1055">
        <f>- SUMIF('Ind AS Financials'!$J$4:$W$4,'Monthly Financials'!CJ3,'Ind AS Financials'!$J$61:$W$61)</f>
        <v>0</v>
      </c>
      <c r="CK257" s="1055">
        <f>- SUMIF('Ind AS Financials'!$J$4:$W$4,'Monthly Financials'!CK3,'Ind AS Financials'!$J$61:$W$61)</f>
        <v>0</v>
      </c>
      <c r="CL257" s="1055">
        <f>- SUMIF('Ind AS Financials'!$J$4:$W$4,'Monthly Financials'!CL3,'Ind AS Financials'!$J$61:$W$61)</f>
        <v>0</v>
      </c>
      <c r="CM257" s="1055">
        <f>- SUMIF('Ind AS Financials'!$J$4:$W$4,'Monthly Financials'!CM3,'Ind AS Financials'!$J$61:$W$61)</f>
        <v>0</v>
      </c>
      <c r="CN257" s="1055">
        <f>- SUMIF('Ind AS Financials'!$J$4:$W$4,'Monthly Financials'!CN3,'Ind AS Financials'!$J$61:$W$61)</f>
        <v>0</v>
      </c>
      <c r="CO257" s="1055">
        <f>- SUMIF('Ind AS Financials'!$J$4:$W$4,'Monthly Financials'!CO3,'Ind AS Financials'!$J$61:$W$61)</f>
        <v>0</v>
      </c>
      <c r="CP257" s="1055">
        <f>- SUMIF('Ind AS Financials'!$J$4:$W$4,'Monthly Financials'!CP3,'Ind AS Financials'!$J$61:$W$61)</f>
        <v>0</v>
      </c>
      <c r="CQ257" s="1055">
        <f ca="1">- SUMIF('Ind AS Financials'!$J$4:$W$4,'Monthly Financials'!CQ3,'Ind AS Financials'!$J$61:$W$61)</f>
        <v>0</v>
      </c>
      <c r="CR257" s="1055">
        <f>- SUMIF('Ind AS Financials'!$J$4:$W$4,'Monthly Financials'!CR3,'Ind AS Financials'!$J$61:$W$61)</f>
        <v>0</v>
      </c>
      <c r="CS257" s="1055">
        <f>- SUMIF('Ind AS Financials'!$J$4:$W$4,'Monthly Financials'!CS3,'Ind AS Financials'!$J$61:$W$61)</f>
        <v>0</v>
      </c>
      <c r="CT257" s="1055">
        <f>- SUMIF('Ind AS Financials'!$J$4:$W$4,'Monthly Financials'!CT3,'Ind AS Financials'!$J$61:$W$61)</f>
        <v>0</v>
      </c>
      <c r="CU257" s="1055">
        <f>- SUMIF('Ind AS Financials'!$J$4:$W$4,'Monthly Financials'!CU3,'Ind AS Financials'!$J$61:$W$61)</f>
        <v>0</v>
      </c>
      <c r="CV257" s="1055">
        <f>- SUMIF('Ind AS Financials'!$J$4:$W$4,'Monthly Financials'!CV3,'Ind AS Financials'!$J$61:$W$61)</f>
        <v>0</v>
      </c>
      <c r="CW257" s="1055">
        <f>- SUMIF('Ind AS Financials'!$J$4:$W$4,'Monthly Financials'!CW3,'Ind AS Financials'!$J$61:$W$61)</f>
        <v>0</v>
      </c>
      <c r="CX257" s="1055">
        <f>- SUMIF('Ind AS Financials'!$J$4:$W$4,'Monthly Financials'!CX3,'Ind AS Financials'!$J$61:$W$61)</f>
        <v>0</v>
      </c>
      <c r="CY257" s="1055">
        <f>- SUMIF('Ind AS Financials'!$J$4:$W$4,'Monthly Financials'!CY3,'Ind AS Financials'!$J$61:$W$61)</f>
        <v>0</v>
      </c>
      <c r="CZ257" s="1055">
        <f>- SUMIF('Ind AS Financials'!$J$4:$W$4,'Monthly Financials'!CZ3,'Ind AS Financials'!$J$61:$W$61)</f>
        <v>0</v>
      </c>
      <c r="DA257" s="1055">
        <f>- SUMIF('Ind AS Financials'!$J$4:$W$4,'Monthly Financials'!DA3,'Ind AS Financials'!$J$61:$W$61)</f>
        <v>0</v>
      </c>
      <c r="DB257" s="1055">
        <f>- SUMIF('Ind AS Financials'!$J$4:$W$4,'Monthly Financials'!DB3,'Ind AS Financials'!$J$61:$W$61)</f>
        <v>0</v>
      </c>
      <c r="DC257" s="1055">
        <f ca="1">- SUMIF('Ind AS Financials'!$J$4:$W$4,'Monthly Financials'!DC3,'Ind AS Financials'!$J$61:$W$61)</f>
        <v>5.9332564912967189</v>
      </c>
      <c r="DD257" s="1055">
        <f>- SUMIF('Ind AS Financials'!$J$4:$W$4,'Monthly Financials'!DD3,'Ind AS Financials'!$J$61:$W$61)</f>
        <v>0</v>
      </c>
      <c r="DE257" s="1055">
        <f>- SUMIF('Ind AS Financials'!$J$4:$W$4,'Monthly Financials'!DE3,'Ind AS Financials'!$J$61:$W$61)</f>
        <v>0</v>
      </c>
      <c r="DF257" s="1055">
        <f>- SUMIF('Ind AS Financials'!$J$4:$W$4,'Monthly Financials'!DF3,'Ind AS Financials'!$J$61:$W$61)</f>
        <v>0</v>
      </c>
      <c r="DG257" s="1055">
        <f>- SUMIF('Ind AS Financials'!$J$4:$W$4,'Monthly Financials'!DG3,'Ind AS Financials'!$J$61:$W$61)</f>
        <v>0</v>
      </c>
      <c r="DH257" s="1055">
        <f>- SUMIF('Ind AS Financials'!$J$4:$W$4,'Monthly Financials'!DH3,'Ind AS Financials'!$J$61:$W$61)</f>
        <v>0</v>
      </c>
      <c r="DI257" s="1055">
        <f>- SUMIF('Ind AS Financials'!$J$4:$W$4,'Monthly Financials'!DI3,'Ind AS Financials'!$J$61:$W$61)</f>
        <v>0</v>
      </c>
      <c r="DJ257" s="1055">
        <f>- SUMIF('Ind AS Financials'!$J$4:$W$4,'Monthly Financials'!DJ3,'Ind AS Financials'!$J$61:$W$61)</f>
        <v>0</v>
      </c>
      <c r="DK257" s="1055">
        <f>- SUMIF('Ind AS Financials'!$J$4:$W$4,'Monthly Financials'!DK3,'Ind AS Financials'!$J$61:$W$61)</f>
        <v>0</v>
      </c>
      <c r="DL257" s="1055">
        <f>- SUMIF('Ind AS Financials'!$J$4:$W$4,'Monthly Financials'!DL3,'Ind AS Financials'!$J$61:$W$61)</f>
        <v>0</v>
      </c>
      <c r="DM257" s="1055">
        <f>- SUMIF('Ind AS Financials'!$J$4:$W$4,'Monthly Financials'!DM3,'Ind AS Financials'!$J$61:$W$61)</f>
        <v>0</v>
      </c>
      <c r="DN257" s="1055">
        <f>- SUMIF('Ind AS Financials'!$J$4:$W$4,'Monthly Financials'!DN3,'Ind AS Financials'!$J$61:$W$61)</f>
        <v>0</v>
      </c>
      <c r="DO257" s="1055">
        <f ca="1">- SUMIF('Ind AS Financials'!$J$4:$W$4,'Monthly Financials'!DO3,'Ind AS Financials'!$J$61:$W$61)</f>
        <v>39.184174784680977</v>
      </c>
      <c r="DP257" s="1055">
        <f>- SUMIF('Ind AS Financials'!$J$4:$W$4,'Monthly Financials'!DP3,'Ind AS Financials'!$J$61:$W$61)</f>
        <v>0</v>
      </c>
      <c r="DQ257" s="1055">
        <f>- SUMIF('Ind AS Financials'!$J$4:$W$4,'Monthly Financials'!DQ3,'Ind AS Financials'!$J$61:$W$61)</f>
        <v>0</v>
      </c>
      <c r="DR257" s="1055">
        <f>- SUMIF('Ind AS Financials'!$J$4:$W$4,'Monthly Financials'!DR3,'Ind AS Financials'!$J$61:$W$61)</f>
        <v>0</v>
      </c>
      <c r="DS257" s="1055">
        <f>- SUMIF('Ind AS Financials'!$J$4:$W$4,'Monthly Financials'!DS3,'Ind AS Financials'!$J$61:$W$61)</f>
        <v>0</v>
      </c>
      <c r="DT257" s="1055">
        <f>- SUMIF('Ind AS Financials'!$J$4:$W$4,'Monthly Financials'!DT3,'Ind AS Financials'!$J$61:$W$61)</f>
        <v>0</v>
      </c>
      <c r="DU257" s="1055">
        <f>- SUMIF('Ind AS Financials'!$J$4:$W$4,'Monthly Financials'!DU3,'Ind AS Financials'!$J$61:$W$61)</f>
        <v>0</v>
      </c>
      <c r="DV257" s="1055">
        <f>- SUMIF('Ind AS Financials'!$J$4:$W$4,'Monthly Financials'!DV3,'Ind AS Financials'!$J$61:$W$61)</f>
        <v>0</v>
      </c>
      <c r="DW257" s="1055">
        <f>- SUMIF('Ind AS Financials'!$J$4:$W$4,'Monthly Financials'!DW3,'Ind AS Financials'!$J$61:$W$61)</f>
        <v>0</v>
      </c>
      <c r="DX257" s="1055">
        <f>- SUMIF('Ind AS Financials'!$J$4:$W$4,'Monthly Financials'!DX3,'Ind AS Financials'!$J$61:$W$61)</f>
        <v>0</v>
      </c>
      <c r="DY257" s="1055">
        <f>- SUMIF('Ind AS Financials'!$J$4:$W$4,'Monthly Financials'!DY3,'Ind AS Financials'!$J$61:$W$61)</f>
        <v>0</v>
      </c>
      <c r="DZ257" s="1055">
        <f>- SUMIF('Ind AS Financials'!$J$4:$W$4,'Monthly Financials'!DZ3,'Ind AS Financials'!$J$61:$W$61)</f>
        <v>0</v>
      </c>
      <c r="EA257" s="1055">
        <f ca="1">- SUMIF('Ind AS Financials'!$J$4:$W$4,'Monthly Financials'!EA3,'Ind AS Financials'!$J$61:$W$61)</f>
        <v>3.3011129417715535</v>
      </c>
      <c r="EB257" s="1055">
        <f>- SUMIF('Ind AS Financials'!$J$4:$W$4,'Monthly Financials'!EB3,'Ind AS Financials'!$J$61:$W$61)</f>
        <v>0</v>
      </c>
      <c r="EC257" s="1055">
        <f>- SUMIF('Ind AS Financials'!$J$4:$W$4,'Monthly Financials'!EC3,'Ind AS Financials'!$J$61:$W$61)</f>
        <v>0</v>
      </c>
      <c r="ED257" s="1055">
        <f>- SUMIF('Ind AS Financials'!$J$4:$W$4,'Monthly Financials'!ED3,'Ind AS Financials'!$J$61:$W$61)</f>
        <v>0</v>
      </c>
      <c r="EE257" s="1055">
        <f>- SUMIF('Ind AS Financials'!$J$4:$W$4,'Monthly Financials'!EE3,'Ind AS Financials'!$J$61:$W$61)</f>
        <v>0</v>
      </c>
      <c r="EF257" s="1055">
        <f>- SUMIF('Ind AS Financials'!$J$4:$W$4,'Monthly Financials'!EF3,'Ind AS Financials'!$J$61:$W$61)</f>
        <v>0</v>
      </c>
      <c r="EG257" s="1055">
        <f>- SUMIF('Ind AS Financials'!$J$4:$W$4,'Monthly Financials'!EG3,'Ind AS Financials'!$J$61:$W$61)</f>
        <v>0</v>
      </c>
      <c r="EH257" s="1055">
        <f>- SUMIF('Ind AS Financials'!$J$4:$W$4,'Monthly Financials'!EH3,'Ind AS Financials'!$J$61:$W$61)</f>
        <v>0</v>
      </c>
    </row>
    <row r="258" spans="5:138" s="840" customFormat="1" ht="15" customHeight="1" outlineLevel="1" x14ac:dyDescent="0.25">
      <c r="E258" s="1012" t="s">
        <v>800</v>
      </c>
      <c r="F258" s="1012"/>
      <c r="G258" s="1012" t="s">
        <v>330</v>
      </c>
      <c r="H258" s="938">
        <f t="shared" si="234"/>
        <v>71.707394999999977</v>
      </c>
      <c r="J258" s="1055">
        <f>Rollout!J224</f>
        <v>0</v>
      </c>
      <c r="K258" s="1055">
        <f>Rollout!K224</f>
        <v>0</v>
      </c>
      <c r="L258" s="1055">
        <f>Rollout!L224</f>
        <v>0</v>
      </c>
      <c r="M258" s="1055">
        <f>Rollout!M224</f>
        <v>0</v>
      </c>
      <c r="N258" s="1055">
        <f>Rollout!N224</f>
        <v>0</v>
      </c>
      <c r="O258" s="1055">
        <f>Rollout!O224</f>
        <v>0</v>
      </c>
      <c r="P258" s="1055">
        <f>Rollout!P224</f>
        <v>0</v>
      </c>
      <c r="Q258" s="1055">
        <f>Rollout!Q224</f>
        <v>0</v>
      </c>
      <c r="R258" s="1055">
        <f>Rollout!R224</f>
        <v>0</v>
      </c>
      <c r="S258" s="1055">
        <f>Rollout!S224</f>
        <v>0</v>
      </c>
      <c r="T258" s="1055">
        <f>Rollout!T224</f>
        <v>0</v>
      </c>
      <c r="U258" s="1055">
        <f>Rollout!U224</f>
        <v>0</v>
      </c>
      <c r="V258" s="1055">
        <f>Rollout!V224</f>
        <v>0</v>
      </c>
      <c r="W258" s="1055">
        <f>Rollout!W224</f>
        <v>0</v>
      </c>
      <c r="X258" s="1055">
        <f>Rollout!X224</f>
        <v>0</v>
      </c>
      <c r="Y258" s="1055">
        <f>Rollout!Y224</f>
        <v>0</v>
      </c>
      <c r="Z258" s="1055">
        <f>Rollout!Z224</f>
        <v>0</v>
      </c>
      <c r="AA258" s="1055">
        <f>Rollout!AA224</f>
        <v>0</v>
      </c>
      <c r="AB258" s="1055">
        <f>Rollout!AB224</f>
        <v>0</v>
      </c>
      <c r="AC258" s="1055">
        <f>Rollout!AC224</f>
        <v>0</v>
      </c>
      <c r="AD258" s="1055">
        <f>Rollout!AD224</f>
        <v>0</v>
      </c>
      <c r="AE258" s="1055">
        <f>Rollout!AE224</f>
        <v>0</v>
      </c>
      <c r="AF258" s="1055">
        <f>Rollout!AF224</f>
        <v>0</v>
      </c>
      <c r="AG258" s="1055">
        <f>Rollout!AG224</f>
        <v>0</v>
      </c>
      <c r="AH258" s="1055">
        <f>Rollout!AH224</f>
        <v>0</v>
      </c>
      <c r="AI258" s="1055">
        <f>Rollout!AI224</f>
        <v>0</v>
      </c>
      <c r="AJ258" s="1055">
        <f>Rollout!AJ224</f>
        <v>0</v>
      </c>
      <c r="AK258" s="1055">
        <f>Rollout!AK224</f>
        <v>0</v>
      </c>
      <c r="AL258" s="1055">
        <f>Rollout!AL224</f>
        <v>0</v>
      </c>
      <c r="AM258" s="1055">
        <f>Rollout!AM224</f>
        <v>0</v>
      </c>
      <c r="AN258" s="1055">
        <f>Rollout!AN224</f>
        <v>71.707394999999977</v>
      </c>
      <c r="AO258" s="1055">
        <f>Rollout!AO224</f>
        <v>0</v>
      </c>
      <c r="AP258" s="1055">
        <f>Rollout!AP224</f>
        <v>0</v>
      </c>
      <c r="AQ258" s="1055">
        <f>Rollout!AQ224</f>
        <v>0</v>
      </c>
      <c r="AR258" s="1055">
        <f>Rollout!AR224</f>
        <v>0</v>
      </c>
      <c r="AS258" s="1055">
        <f>Rollout!AS224</f>
        <v>0</v>
      </c>
      <c r="AT258" s="1055">
        <f>Rollout!AT224</f>
        <v>0</v>
      </c>
      <c r="AU258" s="1055">
        <f>Rollout!AU224</f>
        <v>0</v>
      </c>
      <c r="AV258" s="1055">
        <f>Rollout!AV224</f>
        <v>0</v>
      </c>
      <c r="AW258" s="1055">
        <f>Rollout!AW224</f>
        <v>0</v>
      </c>
      <c r="AX258" s="1055">
        <f>Rollout!AX224</f>
        <v>0</v>
      </c>
      <c r="AY258" s="1055">
        <f>Rollout!AY224</f>
        <v>0</v>
      </c>
      <c r="AZ258" s="1055">
        <f>Rollout!AZ224</f>
        <v>0</v>
      </c>
      <c r="BA258" s="1055">
        <f>Rollout!BA224</f>
        <v>0</v>
      </c>
      <c r="BB258" s="1055">
        <f>Rollout!BB224</f>
        <v>0</v>
      </c>
      <c r="BC258" s="1055">
        <f>Rollout!BC224</f>
        <v>0</v>
      </c>
      <c r="BD258" s="1055">
        <f>Rollout!BD224</f>
        <v>0</v>
      </c>
      <c r="BE258" s="1055">
        <f>Rollout!BE224</f>
        <v>0</v>
      </c>
      <c r="BF258" s="1055">
        <f>Rollout!BF224</f>
        <v>0</v>
      </c>
      <c r="BG258" s="1055">
        <f>Rollout!BG224</f>
        <v>0</v>
      </c>
      <c r="BH258" s="1055">
        <f>Rollout!BH224</f>
        <v>0</v>
      </c>
      <c r="BI258" s="1055">
        <f>Rollout!BI224</f>
        <v>0</v>
      </c>
      <c r="BJ258" s="1055">
        <f>Rollout!BJ224</f>
        <v>0</v>
      </c>
      <c r="BK258" s="1055">
        <f>Rollout!BK224</f>
        <v>0</v>
      </c>
      <c r="BL258" s="1055">
        <f>Rollout!BL224</f>
        <v>0</v>
      </c>
      <c r="BM258" s="1055">
        <f>Rollout!BM224</f>
        <v>0</v>
      </c>
      <c r="BN258" s="1055">
        <f>Rollout!BN224</f>
        <v>0</v>
      </c>
      <c r="BO258" s="1055">
        <f>Rollout!BO224</f>
        <v>0</v>
      </c>
      <c r="BP258" s="1055">
        <f>Rollout!BP224</f>
        <v>0</v>
      </c>
      <c r="BQ258" s="1055">
        <f>Rollout!BQ224</f>
        <v>0</v>
      </c>
      <c r="BR258" s="1055">
        <f>Rollout!BR224</f>
        <v>0</v>
      </c>
      <c r="BS258" s="1055">
        <f>Rollout!BS224</f>
        <v>0</v>
      </c>
      <c r="BT258" s="1055">
        <f>Rollout!BT224</f>
        <v>0</v>
      </c>
      <c r="BU258" s="1055">
        <f>Rollout!BU224</f>
        <v>0</v>
      </c>
      <c r="BV258" s="1055">
        <f>Rollout!BV224</f>
        <v>0</v>
      </c>
      <c r="BW258" s="1055">
        <f>Rollout!BW224</f>
        <v>0</v>
      </c>
      <c r="BX258" s="1055">
        <f>Rollout!BX224</f>
        <v>0</v>
      </c>
      <c r="BY258" s="1055">
        <f>Rollout!BY224</f>
        <v>0</v>
      </c>
      <c r="BZ258" s="1055">
        <f>Rollout!BZ224</f>
        <v>0</v>
      </c>
      <c r="CA258" s="1055">
        <f>Rollout!CA224</f>
        <v>0</v>
      </c>
      <c r="CB258" s="1055">
        <f>Rollout!CB224</f>
        <v>0</v>
      </c>
      <c r="CC258" s="1055">
        <f>Rollout!CC224</f>
        <v>0</v>
      </c>
      <c r="CD258" s="1055">
        <f>Rollout!CD224</f>
        <v>0</v>
      </c>
      <c r="CE258" s="1055">
        <f>Rollout!CE224</f>
        <v>0</v>
      </c>
      <c r="CF258" s="1055">
        <f>Rollout!CF224</f>
        <v>0</v>
      </c>
      <c r="CG258" s="1055">
        <f>Rollout!CG224</f>
        <v>0</v>
      </c>
      <c r="CH258" s="1055">
        <f>Rollout!CH224</f>
        <v>0</v>
      </c>
      <c r="CI258" s="1055">
        <f>Rollout!CI224</f>
        <v>0</v>
      </c>
      <c r="CJ258" s="1055">
        <f>Rollout!CJ224</f>
        <v>0</v>
      </c>
      <c r="CK258" s="1055">
        <f>Rollout!CK224</f>
        <v>0</v>
      </c>
      <c r="CL258" s="1055">
        <f>Rollout!CL224</f>
        <v>0</v>
      </c>
      <c r="CM258" s="1055">
        <f>Rollout!CM224</f>
        <v>0</v>
      </c>
      <c r="CN258" s="1055">
        <f>Rollout!CN224</f>
        <v>0</v>
      </c>
      <c r="CO258" s="1055">
        <f>Rollout!CO224</f>
        <v>0</v>
      </c>
      <c r="CP258" s="1055">
        <f>Rollout!CP224</f>
        <v>0</v>
      </c>
      <c r="CQ258" s="1055">
        <f>Rollout!CQ224</f>
        <v>0</v>
      </c>
      <c r="CR258" s="1055">
        <f>Rollout!CR224</f>
        <v>0</v>
      </c>
      <c r="CS258" s="1055">
        <f>Rollout!CS224</f>
        <v>0</v>
      </c>
      <c r="CT258" s="1055">
        <f>Rollout!CT224</f>
        <v>0</v>
      </c>
      <c r="CU258" s="1055">
        <f>Rollout!CU224</f>
        <v>0</v>
      </c>
      <c r="CV258" s="1055">
        <f>Rollout!CV224</f>
        <v>0</v>
      </c>
      <c r="CW258" s="1055">
        <f>Rollout!CW224</f>
        <v>0</v>
      </c>
      <c r="CX258" s="1055">
        <f>Rollout!CX224</f>
        <v>0</v>
      </c>
      <c r="CY258" s="1055">
        <f>Rollout!CY224</f>
        <v>0</v>
      </c>
      <c r="CZ258" s="1055">
        <f>Rollout!CZ224</f>
        <v>0</v>
      </c>
      <c r="DA258" s="1055">
        <f>Rollout!DA224</f>
        <v>0</v>
      </c>
      <c r="DB258" s="1055">
        <f>Rollout!DB224</f>
        <v>0</v>
      </c>
      <c r="DC258" s="1055">
        <f>Rollout!DC224</f>
        <v>0</v>
      </c>
      <c r="DD258" s="1055">
        <f>Rollout!DD224</f>
        <v>0</v>
      </c>
      <c r="DE258" s="1055">
        <f>Rollout!DE224</f>
        <v>0</v>
      </c>
      <c r="DF258" s="1055">
        <f>Rollout!DF224</f>
        <v>0</v>
      </c>
      <c r="DG258" s="1055">
        <f>Rollout!DG224</f>
        <v>0</v>
      </c>
      <c r="DH258" s="1055">
        <f>Rollout!DH224</f>
        <v>0</v>
      </c>
      <c r="DI258" s="1055">
        <f>Rollout!DI224</f>
        <v>0</v>
      </c>
      <c r="DJ258" s="1055">
        <f>Rollout!DJ224</f>
        <v>0</v>
      </c>
      <c r="DK258" s="1055">
        <f>Rollout!DK224</f>
        <v>0</v>
      </c>
      <c r="DL258" s="1055">
        <f>Rollout!DL224</f>
        <v>0</v>
      </c>
      <c r="DM258" s="1055">
        <f>Rollout!DM224</f>
        <v>0</v>
      </c>
      <c r="DN258" s="1055">
        <f>Rollout!DN224</f>
        <v>0</v>
      </c>
      <c r="DO258" s="1055">
        <f>Rollout!DO224</f>
        <v>0</v>
      </c>
      <c r="DP258" s="1055">
        <f>Rollout!DP224</f>
        <v>0</v>
      </c>
      <c r="DQ258" s="1055">
        <f>Rollout!DQ224</f>
        <v>0</v>
      </c>
      <c r="DR258" s="1055">
        <f>Rollout!DR224</f>
        <v>0</v>
      </c>
      <c r="DS258" s="1055">
        <f>Rollout!DS224</f>
        <v>0</v>
      </c>
      <c r="DT258" s="1055">
        <f>Rollout!DT224</f>
        <v>0</v>
      </c>
      <c r="DU258" s="1055">
        <f>Rollout!DU224</f>
        <v>0</v>
      </c>
      <c r="DV258" s="1055">
        <f>Rollout!DV224</f>
        <v>0</v>
      </c>
      <c r="DW258" s="1055">
        <f>Rollout!DW224</f>
        <v>0</v>
      </c>
      <c r="DX258" s="1055">
        <f>Rollout!DX224</f>
        <v>0</v>
      </c>
      <c r="DY258" s="1055">
        <f>Rollout!DY224</f>
        <v>0</v>
      </c>
      <c r="DZ258" s="1055">
        <f>Rollout!DZ224</f>
        <v>0</v>
      </c>
      <c r="EA258" s="1055">
        <f>Rollout!EA224</f>
        <v>0</v>
      </c>
      <c r="EB258" s="1055">
        <f>Rollout!EB224</f>
        <v>0</v>
      </c>
      <c r="EC258" s="1055">
        <f>Rollout!EC224</f>
        <v>0</v>
      </c>
      <c r="ED258" s="1055">
        <f>Rollout!ED224</f>
        <v>0</v>
      </c>
      <c r="EE258" s="1055">
        <f>Rollout!EE224</f>
        <v>0</v>
      </c>
      <c r="EF258" s="1055">
        <f>Rollout!EF224</f>
        <v>0</v>
      </c>
      <c r="EG258" s="1055">
        <f>Rollout!EG224</f>
        <v>0</v>
      </c>
      <c r="EH258" s="1055">
        <f>Rollout!EH224</f>
        <v>0</v>
      </c>
    </row>
    <row r="259" spans="5:138" s="840" customFormat="1" ht="15" customHeight="1" outlineLevel="1" x14ac:dyDescent="0.25">
      <c r="E259" s="1073" t="s">
        <v>159</v>
      </c>
      <c r="F259" s="1073"/>
      <c r="G259" s="1073" t="s">
        <v>330</v>
      </c>
      <c r="H259" s="1070">
        <f ca="1">SUM(J259:EH259)</f>
        <v>3593.8551202653039</v>
      </c>
      <c r="I259" s="1074"/>
      <c r="J259" s="1075">
        <f t="shared" ref="J259:AM259" ca="1" si="235">SUM(J249:J258)</f>
        <v>0</v>
      </c>
      <c r="K259" s="1075">
        <f t="shared" ca="1" si="235"/>
        <v>0</v>
      </c>
      <c r="L259" s="1075">
        <f t="shared" ca="1" si="235"/>
        <v>0</v>
      </c>
      <c r="M259" s="1075">
        <f t="shared" ca="1" si="235"/>
        <v>0</v>
      </c>
      <c r="N259" s="1075">
        <f t="shared" ca="1" si="235"/>
        <v>0</v>
      </c>
      <c r="O259" s="1075">
        <f t="shared" ca="1" si="235"/>
        <v>8.4096969934438484</v>
      </c>
      <c r="P259" s="1075">
        <f t="shared" ca="1" si="235"/>
        <v>10.019537999142301</v>
      </c>
      <c r="Q259" s="1075">
        <f t="shared" ca="1" si="235"/>
        <v>19.059529368907086</v>
      </c>
      <c r="R259" s="1075">
        <f t="shared" ca="1" si="235"/>
        <v>42.508888078959821</v>
      </c>
      <c r="S259" s="1075">
        <f t="shared" ca="1" si="235"/>
        <v>48.098054604470484</v>
      </c>
      <c r="T259" s="1075">
        <f t="shared" ca="1" si="235"/>
        <v>48.553664266757593</v>
      </c>
      <c r="U259" s="1075">
        <f t="shared" ca="1" si="235"/>
        <v>49.029324729316308</v>
      </c>
      <c r="V259" s="1075">
        <f t="shared" ca="1" si="235"/>
        <v>60.013705944182682</v>
      </c>
      <c r="W259" s="1075">
        <f t="shared" ca="1" si="235"/>
        <v>72.029548045344299</v>
      </c>
      <c r="X259" s="1075">
        <f t="shared" ca="1" si="235"/>
        <v>85.692261544462013</v>
      </c>
      <c r="Y259" s="1075">
        <f t="shared" ca="1" si="235"/>
        <v>98.413667664608383</v>
      </c>
      <c r="Z259" s="1075">
        <f t="shared" ca="1" si="235"/>
        <v>113.3421974140514</v>
      </c>
      <c r="AA259" s="1075">
        <f t="shared" ca="1" si="235"/>
        <v>121.08923042537783</v>
      </c>
      <c r="AB259" s="1075">
        <f t="shared" ca="1" si="235"/>
        <v>88.959773531599708</v>
      </c>
      <c r="AC259" s="1075">
        <f t="shared" ca="1" si="235"/>
        <v>89.792331168150824</v>
      </c>
      <c r="AD259" s="1075">
        <f t="shared" ca="1" si="235"/>
        <v>90.498386300708404</v>
      </c>
      <c r="AE259" s="1075">
        <f t="shared" ca="1" si="235"/>
        <v>91.20444143326597</v>
      </c>
      <c r="AF259" s="1075">
        <f t="shared" ca="1" si="235"/>
        <v>91.910496565823536</v>
      </c>
      <c r="AG259" s="1075">
        <f t="shared" ca="1" si="235"/>
        <v>92.616551698381116</v>
      </c>
      <c r="AH259" s="1075">
        <f t="shared" ca="1" si="235"/>
        <v>93.322606830938682</v>
      </c>
      <c r="AI259" s="1075">
        <f ca="1">SUM(AI249:AI258)</f>
        <v>113.85229525562492</v>
      </c>
      <c r="AJ259" s="1075">
        <f t="shared" ca="1" si="235"/>
        <v>88.271929046487216</v>
      </c>
      <c r="AK259" s="1075">
        <f t="shared" ca="1" si="235"/>
        <v>14.211918149777254</v>
      </c>
      <c r="AL259" s="1075">
        <f t="shared" ca="1" si="235"/>
        <v>84.309472971206617</v>
      </c>
      <c r="AM259" s="1075">
        <f t="shared" ca="1" si="235"/>
        <v>16.516496826168655</v>
      </c>
      <c r="AN259" s="1075">
        <f ca="1">SUM(AN249:AN258)</f>
        <v>303.3229268073361</v>
      </c>
      <c r="AO259" s="1075">
        <f t="shared" ref="AO259:CZ259" ca="1" si="236">SUM(AO249:AO258)</f>
        <v>14.811963279128724</v>
      </c>
      <c r="AP259" s="1075">
        <f t="shared" ca="1" si="236"/>
        <v>14.788813260296259</v>
      </c>
      <c r="AQ259" s="1075">
        <f t="shared" ca="1" si="236"/>
        <v>14.765663241463793</v>
      </c>
      <c r="AR259" s="1075">
        <f t="shared" ca="1" si="236"/>
        <v>14.742513222631327</v>
      </c>
      <c r="AS259" s="1075">
        <f t="shared" ca="1" si="236"/>
        <v>14.719363203798862</v>
      </c>
      <c r="AT259" s="1075">
        <f t="shared" ca="1" si="236"/>
        <v>14.696213184966396</v>
      </c>
      <c r="AU259" s="1075">
        <f t="shared" ca="1" si="236"/>
        <v>14.673063166133931</v>
      </c>
      <c r="AV259" s="1075">
        <f t="shared" ca="1" si="236"/>
        <v>20.612796785966818</v>
      </c>
      <c r="AW259" s="1075">
        <f t="shared" ca="1" si="236"/>
        <v>20.544925139844363</v>
      </c>
      <c r="AX259" s="1075">
        <f t="shared" ca="1" si="236"/>
        <v>20.477053493721908</v>
      </c>
      <c r="AY259" s="1075">
        <f t="shared" ca="1" si="236"/>
        <v>20.409181847599452</v>
      </c>
      <c r="AZ259" s="1075">
        <f t="shared" ca="1" si="236"/>
        <v>20.341310201476997</v>
      </c>
      <c r="BA259" s="1075">
        <f t="shared" ca="1" si="236"/>
        <v>20.273438555354542</v>
      </c>
      <c r="BB259" s="1075">
        <f t="shared" ca="1" si="236"/>
        <v>20.205566909232086</v>
      </c>
      <c r="BC259" s="1075">
        <f t="shared" ca="1" si="236"/>
        <v>20.137695263109631</v>
      </c>
      <c r="BD259" s="1075">
        <f t="shared" ca="1" si="236"/>
        <v>20.069823616987176</v>
      </c>
      <c r="BE259" s="1075">
        <f t="shared" ca="1" si="236"/>
        <v>20.00195197086472</v>
      </c>
      <c r="BF259" s="1075">
        <f t="shared" ca="1" si="236"/>
        <v>19.934080324742265</v>
      </c>
      <c r="BG259" s="1075">
        <f t="shared" ca="1" si="236"/>
        <v>19.86620867861981</v>
      </c>
      <c r="BH259" s="1075">
        <f t="shared" ca="1" si="236"/>
        <v>20.670220858655146</v>
      </c>
      <c r="BI259" s="1075">
        <f t="shared" ca="1" si="236"/>
        <v>20.595810083836508</v>
      </c>
      <c r="BJ259" s="1075">
        <f t="shared" ca="1" si="236"/>
        <v>20.521399309017866</v>
      </c>
      <c r="BK259" s="1075">
        <f t="shared" ca="1" si="236"/>
        <v>20.446988534199228</v>
      </c>
      <c r="BL259" s="1075">
        <f t="shared" ca="1" si="236"/>
        <v>20.37257775938059</v>
      </c>
      <c r="BM259" s="1075">
        <f t="shared" ca="1" si="236"/>
        <v>20.298166984561949</v>
      </c>
      <c r="BN259" s="1075">
        <f t="shared" ca="1" si="236"/>
        <v>20.223756209743311</v>
      </c>
      <c r="BO259" s="1075">
        <f t="shared" ca="1" si="236"/>
        <v>20.149345434924673</v>
      </c>
      <c r="BP259" s="1075">
        <f t="shared" ca="1" si="236"/>
        <v>20.074934660106031</v>
      </c>
      <c r="BQ259" s="1075">
        <f t="shared" ca="1" si="236"/>
        <v>20.000523885287393</v>
      </c>
      <c r="BR259" s="1075">
        <f t="shared" ca="1" si="236"/>
        <v>19.926113110468755</v>
      </c>
      <c r="BS259" s="1075">
        <f t="shared" ca="1" si="236"/>
        <v>19.851702335650117</v>
      </c>
      <c r="BT259" s="1075">
        <f t="shared" ca="1" si="236"/>
        <v>20.709305306034629</v>
      </c>
      <c r="BU259" s="1075">
        <f t="shared" ca="1" si="236"/>
        <v>20.627904428126968</v>
      </c>
      <c r="BV259" s="1075">
        <f t="shared" ca="1" si="236"/>
        <v>20.546503550219303</v>
      </c>
      <c r="BW259" s="1075">
        <f t="shared" ca="1" si="236"/>
        <v>20.465102672311641</v>
      </c>
      <c r="BX259" s="1075">
        <f t="shared" ca="1" si="236"/>
        <v>20.383701794403979</v>
      </c>
      <c r="BY259" s="1075">
        <f t="shared" ca="1" si="236"/>
        <v>20.302300916496314</v>
      </c>
      <c r="BZ259" s="1075">
        <f t="shared" ca="1" si="236"/>
        <v>20.220900038588653</v>
      </c>
      <c r="CA259" s="1075">
        <f t="shared" ca="1" si="236"/>
        <v>20.139499160680991</v>
      </c>
      <c r="CB259" s="1075">
        <f t="shared" ca="1" si="236"/>
        <v>20.058098282773326</v>
      </c>
      <c r="CC259" s="1075">
        <f t="shared" ca="1" si="236"/>
        <v>22.832915793881625</v>
      </c>
      <c r="CD259" s="1075">
        <f t="shared" ca="1" si="236"/>
        <v>22.808472031772176</v>
      </c>
      <c r="CE259" s="1075">
        <f t="shared" ca="1" si="236"/>
        <v>22.727071153864514</v>
      </c>
      <c r="CF259" s="1075">
        <f t="shared" ca="1" si="236"/>
        <v>23.637813940205369</v>
      </c>
      <c r="CG259" s="1075">
        <f t="shared" ca="1" si="236"/>
        <v>23.548971984815843</v>
      </c>
      <c r="CH259" s="1075">
        <f t="shared" ca="1" si="236"/>
        <v>23.460130029426313</v>
      </c>
      <c r="CI259" s="1075">
        <f t="shared" ca="1" si="236"/>
        <v>23.371288074036787</v>
      </c>
      <c r="CJ259" s="1075">
        <f t="shared" ca="1" si="236"/>
        <v>23.282446118647261</v>
      </c>
      <c r="CK259" s="1075">
        <f t="shared" ca="1" si="236"/>
        <v>23.193604163257735</v>
      </c>
      <c r="CL259" s="1075">
        <f t="shared" ca="1" si="236"/>
        <v>23.104762207868209</v>
      </c>
      <c r="CM259" s="1075">
        <f t="shared" ca="1" si="236"/>
        <v>23.015920252478683</v>
      </c>
      <c r="CN259" s="1075">
        <f t="shared" ca="1" si="236"/>
        <v>22.927078297089153</v>
      </c>
      <c r="CO259" s="1075">
        <f t="shared" ca="1" si="236"/>
        <v>22.838236341699627</v>
      </c>
      <c r="CP259" s="1075">
        <f t="shared" ca="1" si="236"/>
        <v>22.749394386310101</v>
      </c>
      <c r="CQ259" s="1075">
        <f t="shared" ca="1" si="236"/>
        <v>22.660552430920575</v>
      </c>
      <c r="CR259" s="1075">
        <f t="shared" ca="1" si="236"/>
        <v>23.064775811703047</v>
      </c>
      <c r="CS259" s="1075">
        <f t="shared" ca="1" si="236"/>
        <v>22.97223586629223</v>
      </c>
      <c r="CT259" s="1075">
        <f t="shared" ca="1" si="236"/>
        <v>22.879695920881414</v>
      </c>
      <c r="CU259" s="1075">
        <f t="shared" ca="1" si="236"/>
        <v>22.787155975470597</v>
      </c>
      <c r="CV259" s="1075">
        <f t="shared" ca="1" si="236"/>
        <v>22.69461603005978</v>
      </c>
      <c r="CW259" s="1075">
        <f t="shared" ca="1" si="236"/>
        <v>22.602076084648964</v>
      </c>
      <c r="CX259" s="1075">
        <f t="shared" ca="1" si="236"/>
        <v>22.509536139238147</v>
      </c>
      <c r="CY259" s="1075">
        <f t="shared" ca="1" si="236"/>
        <v>22.41699619382733</v>
      </c>
      <c r="CZ259" s="1075">
        <f t="shared" ca="1" si="236"/>
        <v>22.324456248416514</v>
      </c>
      <c r="DA259" s="1075">
        <f t="shared" ref="DA259:EH259" ca="1" si="237">SUM(DA249:DA258)</f>
        <v>22.231916303005697</v>
      </c>
      <c r="DB259" s="1075">
        <f t="shared" ca="1" si="237"/>
        <v>9.8007169694859968</v>
      </c>
      <c r="DC259" s="1075">
        <f t="shared" ca="1" si="237"/>
        <v>15.733973460782716</v>
      </c>
      <c r="DD259" s="1075">
        <f t="shared" ca="1" si="237"/>
        <v>9.8007169694859968</v>
      </c>
      <c r="DE259" s="1075">
        <f t="shared" ca="1" si="237"/>
        <v>9.8007169694859968</v>
      </c>
      <c r="DF259" s="1075">
        <f t="shared" ca="1" si="237"/>
        <v>9.8007169694859968</v>
      </c>
      <c r="DG259" s="1075">
        <f t="shared" ca="1" si="237"/>
        <v>9.8007169694859968</v>
      </c>
      <c r="DH259" s="1075">
        <f t="shared" ca="1" si="237"/>
        <v>9.8007169694859968</v>
      </c>
      <c r="DI259" s="1075">
        <f t="shared" ca="1" si="237"/>
        <v>9.8007169694859968</v>
      </c>
      <c r="DJ259" s="1075">
        <f t="shared" ca="1" si="237"/>
        <v>9.8007169694859968</v>
      </c>
      <c r="DK259" s="1075">
        <f t="shared" ca="1" si="237"/>
        <v>9.8007169694859968</v>
      </c>
      <c r="DL259" s="1075">
        <f t="shared" ca="1" si="237"/>
        <v>9.8007169694859968</v>
      </c>
      <c r="DM259" s="1075">
        <f t="shared" ca="1" si="237"/>
        <v>9.8007169694859968</v>
      </c>
      <c r="DN259" s="1075">
        <f t="shared" ca="1" si="237"/>
        <v>9.8007169694859968</v>
      </c>
      <c r="DO259" s="1075">
        <f t="shared" ca="1" si="237"/>
        <v>48.984891754166973</v>
      </c>
      <c r="DP259" s="1075">
        <f t="shared" ca="1" si="237"/>
        <v>9.8007169694859968</v>
      </c>
      <c r="DQ259" s="1075">
        <f t="shared" ca="1" si="237"/>
        <v>9.8007169694859968</v>
      </c>
      <c r="DR259" s="1075">
        <f t="shared" ca="1" si="237"/>
        <v>8.2775724300609088</v>
      </c>
      <c r="DS259" s="1075">
        <f t="shared" ca="1" si="237"/>
        <v>0</v>
      </c>
      <c r="DT259" s="1075">
        <f t="shared" ca="1" si="237"/>
        <v>0</v>
      </c>
      <c r="DU259" s="1075">
        <f t="shared" ca="1" si="237"/>
        <v>0</v>
      </c>
      <c r="DV259" s="1075">
        <f t="shared" ca="1" si="237"/>
        <v>0</v>
      </c>
      <c r="DW259" s="1075">
        <f t="shared" ca="1" si="237"/>
        <v>0</v>
      </c>
      <c r="DX259" s="1075">
        <f t="shared" ca="1" si="237"/>
        <v>0</v>
      </c>
      <c r="DY259" s="1075">
        <f t="shared" ca="1" si="237"/>
        <v>0</v>
      </c>
      <c r="DZ259" s="1075">
        <f t="shared" ca="1" si="237"/>
        <v>0</v>
      </c>
      <c r="EA259" s="1075">
        <f t="shared" ca="1" si="237"/>
        <v>3.3011129417715535</v>
      </c>
      <c r="EB259" s="1075">
        <f t="shared" ca="1" si="237"/>
        <v>0</v>
      </c>
      <c r="EC259" s="1075">
        <f t="shared" ca="1" si="237"/>
        <v>0</v>
      </c>
      <c r="ED259" s="1075">
        <f t="shared" ca="1" si="237"/>
        <v>0</v>
      </c>
      <c r="EE259" s="1075">
        <f t="shared" ca="1" si="237"/>
        <v>0</v>
      </c>
      <c r="EF259" s="1075">
        <f t="shared" ca="1" si="237"/>
        <v>0</v>
      </c>
      <c r="EG259" s="1075">
        <f t="shared" ca="1" si="237"/>
        <v>0</v>
      </c>
      <c r="EH259" s="1075">
        <f t="shared" ca="1" si="237"/>
        <v>0</v>
      </c>
    </row>
    <row r="260" spans="5:138" s="836" customFormat="1" ht="15" customHeight="1" outlineLevel="1" x14ac:dyDescent="0.25">
      <c r="E260" s="876"/>
      <c r="F260" s="876"/>
      <c r="G260" s="876"/>
      <c r="H260" s="1076"/>
      <c r="J260" s="875"/>
      <c r="K260" s="1055"/>
      <c r="L260" s="875"/>
      <c r="M260" s="875"/>
      <c r="N260" s="875"/>
      <c r="O260" s="875"/>
      <c r="P260" s="875"/>
      <c r="Q260" s="875"/>
      <c r="R260" s="875"/>
      <c r="S260" s="875"/>
      <c r="T260" s="875"/>
      <c r="U260" s="875"/>
      <c r="V260" s="875"/>
      <c r="W260" s="875"/>
      <c r="X260" s="875"/>
      <c r="Y260" s="875"/>
      <c r="Z260" s="875"/>
      <c r="AA260" s="875"/>
      <c r="AB260" s="875"/>
      <c r="AC260" s="875"/>
      <c r="AD260" s="875"/>
      <c r="AE260" s="875"/>
      <c r="AF260" s="875"/>
      <c r="AG260" s="875"/>
      <c r="AH260" s="875"/>
      <c r="AI260" s="875"/>
      <c r="AJ260" s="875"/>
      <c r="AK260" s="875"/>
      <c r="AL260" s="875"/>
      <c r="AM260" s="875"/>
      <c r="AN260" s="875"/>
      <c r="AO260" s="875"/>
      <c r="AP260" s="875"/>
      <c r="AQ260" s="875"/>
      <c r="AR260" s="875"/>
      <c r="AS260" s="875"/>
      <c r="AT260" s="875"/>
      <c r="AU260" s="875"/>
      <c r="AV260" s="875"/>
      <c r="AW260" s="875"/>
      <c r="AX260" s="875"/>
      <c r="AY260" s="875"/>
      <c r="AZ260" s="875"/>
      <c r="BA260" s="875"/>
      <c r="BB260" s="875"/>
      <c r="BC260" s="875"/>
      <c r="BD260" s="875"/>
      <c r="BE260" s="875"/>
      <c r="BF260" s="875"/>
      <c r="BG260" s="875"/>
      <c r="BH260" s="875"/>
      <c r="BI260" s="875"/>
      <c r="BJ260" s="875"/>
      <c r="BK260" s="875"/>
      <c r="BL260" s="875"/>
      <c r="BM260" s="875"/>
      <c r="BN260" s="875"/>
      <c r="BO260" s="875"/>
      <c r="BP260" s="875"/>
      <c r="BQ260" s="875"/>
      <c r="BR260" s="875"/>
      <c r="BS260" s="875"/>
      <c r="BT260" s="875"/>
      <c r="BU260" s="875"/>
      <c r="BV260" s="875"/>
      <c r="BW260" s="875"/>
      <c r="BX260" s="875"/>
      <c r="BY260" s="875"/>
      <c r="BZ260" s="875"/>
      <c r="CA260" s="875"/>
      <c r="CB260" s="875"/>
      <c r="CC260" s="875"/>
      <c r="CD260" s="875"/>
      <c r="CE260" s="875"/>
      <c r="CF260" s="875"/>
      <c r="CG260" s="875"/>
      <c r="CH260" s="875"/>
      <c r="CI260" s="875"/>
      <c r="CJ260" s="875"/>
      <c r="CK260" s="875"/>
      <c r="CL260" s="875"/>
      <c r="CM260" s="875"/>
      <c r="CN260" s="875"/>
      <c r="CO260" s="875"/>
      <c r="CP260" s="875"/>
      <c r="CQ260" s="875"/>
      <c r="CR260" s="875"/>
      <c r="CS260" s="875"/>
      <c r="CT260" s="875"/>
      <c r="CU260" s="875"/>
      <c r="CV260" s="875"/>
      <c r="CW260" s="875"/>
      <c r="CX260" s="875"/>
      <c r="CY260" s="875"/>
      <c r="CZ260" s="875"/>
      <c r="DA260" s="875"/>
      <c r="DB260" s="875"/>
      <c r="DC260" s="875"/>
      <c r="DD260" s="875"/>
      <c r="DE260" s="875"/>
      <c r="DF260" s="875"/>
      <c r="DG260" s="875"/>
      <c r="DH260" s="875"/>
      <c r="DI260" s="875"/>
      <c r="DJ260" s="875"/>
      <c r="DK260" s="875"/>
      <c r="DL260" s="875"/>
      <c r="DM260" s="875"/>
      <c r="DN260" s="875"/>
      <c r="DO260" s="875"/>
      <c r="DP260" s="875"/>
      <c r="DQ260" s="875"/>
      <c r="DR260" s="875"/>
      <c r="DS260" s="875"/>
      <c r="DT260" s="875"/>
      <c r="DU260" s="875"/>
      <c r="DV260" s="875"/>
      <c r="DW260" s="875"/>
      <c r="DX260" s="875"/>
      <c r="DY260" s="875"/>
      <c r="DZ260" s="875"/>
      <c r="EA260" s="875"/>
      <c r="EB260" s="875"/>
      <c r="EC260" s="875"/>
      <c r="ED260" s="875"/>
      <c r="EE260" s="875"/>
      <c r="EF260" s="875"/>
      <c r="EG260" s="875"/>
      <c r="EH260" s="875"/>
    </row>
    <row r="261" spans="5:138" s="836" customFormat="1" ht="15" customHeight="1" outlineLevel="1" x14ac:dyDescent="0.25">
      <c r="E261" s="876" t="s">
        <v>158</v>
      </c>
      <c r="F261" s="876"/>
      <c r="G261" s="876" t="s">
        <v>330</v>
      </c>
      <c r="H261" s="1076">
        <f ca="1">SUM(J261:EH261)</f>
        <v>638.16466501557056</v>
      </c>
      <c r="J261" s="875">
        <f ca="1">J246 - J259</f>
        <v>0</v>
      </c>
      <c r="K261" s="875">
        <f ca="1">K246 - K259</f>
        <v>0</v>
      </c>
      <c r="L261" s="875">
        <f t="shared" ref="L261:AO261" ca="1" si="238">L246 - L259</f>
        <v>0</v>
      </c>
      <c r="M261" s="875">
        <f ca="1">M246 - M259</f>
        <v>0</v>
      </c>
      <c r="N261" s="875">
        <f t="shared" ca="1" si="238"/>
        <v>0</v>
      </c>
      <c r="O261" s="875">
        <f ca="1">O246 - O259</f>
        <v>35.981384945399995</v>
      </c>
      <c r="P261" s="875">
        <f t="shared" ca="1" si="238"/>
        <v>-3.013091857680001</v>
      </c>
      <c r="Q261" s="875">
        <f t="shared" ca="1" si="238"/>
        <v>-0.29143476116853151</v>
      </c>
      <c r="R261" s="875">
        <f t="shared" ca="1" si="238"/>
        <v>-8.1030206001094314</v>
      </c>
      <c r="S261" s="875">
        <f t="shared" ca="1" si="238"/>
        <v>-8.8182136441170229</v>
      </c>
      <c r="T261" s="875">
        <f t="shared" ca="1" si="238"/>
        <v>12.697460949699384</v>
      </c>
      <c r="U261" s="875">
        <f t="shared" ca="1" si="238"/>
        <v>-8.1910589435348484</v>
      </c>
      <c r="V261" s="875">
        <f ca="1">V246 - V259</f>
        <v>-9.5272699366278957</v>
      </c>
      <c r="W261" s="875">
        <f ca="1">W246 - W259</f>
        <v>16.246779702236452</v>
      </c>
      <c r="X261" s="875">
        <f t="shared" ca="1" si="238"/>
        <v>-12.634017010406282</v>
      </c>
      <c r="Y261" s="875">
        <f t="shared" ca="1" si="238"/>
        <v>-13.989650056402922</v>
      </c>
      <c r="Z261" s="875">
        <f t="shared" ca="1" si="238"/>
        <v>29.433268728835898</v>
      </c>
      <c r="AA261" s="875">
        <f t="shared" ca="1" si="238"/>
        <v>-15.854800281694423</v>
      </c>
      <c r="AB261" s="875">
        <f t="shared" ca="1" si="238"/>
        <v>-9.6302772903999312</v>
      </c>
      <c r="AC261" s="875">
        <f ca="1">AC246 - AC259</f>
        <v>35.742622616311209</v>
      </c>
      <c r="AD261" s="875">
        <f t="shared" ca="1" si="238"/>
        <v>-7.6662739357510503</v>
      </c>
      <c r="AE261" s="875">
        <f t="shared" ca="1" si="238"/>
        <v>-6.9171733578186263</v>
      </c>
      <c r="AF261" s="875">
        <f ca="1">AF246 - AF259</f>
        <v>32.71437108953694</v>
      </c>
      <c r="AG261" s="875">
        <f t="shared" ca="1" si="238"/>
        <v>-17.418972201953821</v>
      </c>
      <c r="AH261" s="875">
        <f t="shared" ca="1" si="238"/>
        <v>-16.669871624021397</v>
      </c>
      <c r="AI261" s="875">
        <f t="shared" ca="1" si="238"/>
        <v>22.847726197295842</v>
      </c>
      <c r="AJ261" s="875">
        <f ca="1">AJ246 - AJ259</f>
        <v>-2.2389639645175095</v>
      </c>
      <c r="AK261" s="875">
        <f ca="1">AK246 - AK259</f>
        <v>10.435650096022734</v>
      </c>
      <c r="AL261" s="875">
        <f t="shared" ca="1" si="238"/>
        <v>-46.411953876115788</v>
      </c>
      <c r="AM261" s="875">
        <f ca="1">AM246 - AM259</f>
        <v>9.4685285033960902</v>
      </c>
      <c r="AN261" s="875">
        <f t="shared" ca="1" si="238"/>
        <v>9.4916785222285966</v>
      </c>
      <c r="AO261" s="875">
        <f t="shared" ca="1" si="238"/>
        <v>11.242512106933416</v>
      </c>
      <c r="AP261" s="875">
        <f t="shared" ref="AP261:BU261" ca="1" si="239">AP246 - AP259</f>
        <v>11.265662125765882</v>
      </c>
      <c r="AQ261" s="875">
        <f t="shared" ca="1" si="239"/>
        <v>11.288812144598351</v>
      </c>
      <c r="AR261" s="875">
        <f t="shared" ca="1" si="239"/>
        <v>11.311962163430817</v>
      </c>
      <c r="AS261" s="875">
        <f t="shared" ca="1" si="239"/>
        <v>11.265662125765884</v>
      </c>
      <c r="AT261" s="875">
        <f t="shared" ca="1" si="239"/>
        <v>11.288812144598349</v>
      </c>
      <c r="AU261" s="875">
        <f t="shared" ca="1" si="239"/>
        <v>11.311962163430815</v>
      </c>
      <c r="AV261" s="875">
        <f t="shared" ca="1" si="239"/>
        <v>5.5758434819652933</v>
      </c>
      <c r="AW261" s="875">
        <f t="shared" ca="1" si="239"/>
        <v>5.6437151280877487</v>
      </c>
      <c r="AX261" s="875">
        <f t="shared" ca="1" si="239"/>
        <v>5.711586774210204</v>
      </c>
      <c r="AY261" s="875">
        <f t="shared" ca="1" si="239"/>
        <v>5.7794584203326593</v>
      </c>
      <c r="AZ261" s="875">
        <f t="shared" ca="1" si="239"/>
        <v>5.8473300664551147</v>
      </c>
      <c r="BA261" s="875">
        <f t="shared" ca="1" si="239"/>
        <v>5.91520171257757</v>
      </c>
      <c r="BB261" s="875">
        <f t="shared" ca="1" si="239"/>
        <v>5.9830733587000253</v>
      </c>
      <c r="BC261" s="875">
        <f t="shared" ca="1" si="239"/>
        <v>6.0509450048224807</v>
      </c>
      <c r="BD261" s="875">
        <f t="shared" ca="1" si="239"/>
        <v>6.118816650944936</v>
      </c>
      <c r="BE261" s="875">
        <f t="shared" ca="1" si="239"/>
        <v>5.9830733587000253</v>
      </c>
      <c r="BF261" s="875">
        <f t="shared" ca="1" si="239"/>
        <v>6.0509450048224807</v>
      </c>
      <c r="BG261" s="875">
        <f t="shared" ca="1" si="239"/>
        <v>6.118816650944936</v>
      </c>
      <c r="BH261" s="875">
        <f t="shared" ca="1" si="239"/>
        <v>5.538036795365521</v>
      </c>
      <c r="BI261" s="875">
        <f t="shared" ca="1" si="239"/>
        <v>5.612447570184159</v>
      </c>
      <c r="BJ261" s="875">
        <f t="shared" ca="1" si="239"/>
        <v>5.6868583450027934</v>
      </c>
      <c r="BK261" s="875">
        <f t="shared" ca="1" si="239"/>
        <v>5.7612691198214314</v>
      </c>
      <c r="BL261" s="875">
        <f t="shared" ca="1" si="239"/>
        <v>5.8356798946400765</v>
      </c>
      <c r="BM261" s="875">
        <f t="shared" ca="1" si="239"/>
        <v>5.9100906694587181</v>
      </c>
      <c r="BN261" s="875">
        <f t="shared" ca="1" si="239"/>
        <v>5.984501444277349</v>
      </c>
      <c r="BO261" s="875">
        <f t="shared" ca="1" si="239"/>
        <v>6.058912219095987</v>
      </c>
      <c r="BP261" s="875">
        <f t="shared" ca="1" si="239"/>
        <v>6.1333229939146356</v>
      </c>
      <c r="BQ261" s="875">
        <f t="shared" ca="1" si="239"/>
        <v>5.9845014442773525</v>
      </c>
      <c r="BR261" s="875">
        <f t="shared" ca="1" si="239"/>
        <v>6.0589122190959905</v>
      </c>
      <c r="BS261" s="875">
        <f t="shared" ca="1" si="239"/>
        <v>6.1333229939146285</v>
      </c>
      <c r="BT261" s="875">
        <f t="shared" ca="1" si="239"/>
        <v>5.5199226572531082</v>
      </c>
      <c r="BU261" s="875">
        <f t="shared" ca="1" si="239"/>
        <v>5.6013235351607698</v>
      </c>
      <c r="BV261" s="875">
        <f t="shared" ref="BV261:DA261" ca="1" si="240">BV246 - BV259</f>
        <v>5.6827244130684278</v>
      </c>
      <c r="BW261" s="875">
        <f t="shared" ca="1" si="240"/>
        <v>5.7641252909760894</v>
      </c>
      <c r="BX261" s="875">
        <f t="shared" ca="1" si="240"/>
        <v>5.8455261688837581</v>
      </c>
      <c r="BY261" s="875">
        <f t="shared" ca="1" si="240"/>
        <v>5.9269270467914232</v>
      </c>
      <c r="BZ261" s="875">
        <f t="shared" ca="1" si="240"/>
        <v>6.0083279246990777</v>
      </c>
      <c r="CA261" s="875">
        <f t="shared" ca="1" si="240"/>
        <v>6.0897288026067464</v>
      </c>
      <c r="CB261" s="875">
        <f t="shared" ca="1" si="240"/>
        <v>6.1711296805144045</v>
      </c>
      <c r="CC261" s="875">
        <f t="shared" ca="1" si="240"/>
        <v>3.1521095356831204</v>
      </c>
      <c r="CD261" s="875">
        <f t="shared" ca="1" si="240"/>
        <v>3.1765532977925695</v>
      </c>
      <c r="CE261" s="875">
        <f t="shared" ca="1" si="240"/>
        <v>3.257954175700231</v>
      </c>
      <c r="CF261" s="875">
        <f t="shared" ca="1" si="240"/>
        <v>2.6137372555279548</v>
      </c>
      <c r="CG261" s="875">
        <f t="shared" ca="1" si="240"/>
        <v>2.7025792109174809</v>
      </c>
      <c r="CH261" s="875">
        <f t="shared" ca="1" si="240"/>
        <v>2.7914211663070105</v>
      </c>
      <c r="CI261" s="875">
        <f t="shared" ca="1" si="240"/>
        <v>2.8802631216965437</v>
      </c>
      <c r="CJ261" s="875">
        <f t="shared" ca="1" si="240"/>
        <v>2.9691050770860627</v>
      </c>
      <c r="CK261" s="875">
        <f t="shared" ca="1" si="240"/>
        <v>3.0579470324755889</v>
      </c>
      <c r="CL261" s="875">
        <f t="shared" ca="1" si="240"/>
        <v>3.146788987865115</v>
      </c>
      <c r="CM261" s="875">
        <f t="shared" ca="1" si="240"/>
        <v>3.2356309432546482</v>
      </c>
      <c r="CN261" s="875">
        <f t="shared" ca="1" si="240"/>
        <v>3.3244728986441707</v>
      </c>
      <c r="CO261" s="875">
        <f t="shared" ca="1" si="240"/>
        <v>3.1467889878651185</v>
      </c>
      <c r="CP261" s="875">
        <f t="shared" ca="1" si="240"/>
        <v>3.2356309432546446</v>
      </c>
      <c r="CQ261" s="875">
        <f t="shared" ca="1" si="240"/>
        <v>3.3244728986441707</v>
      </c>
      <c r="CR261" s="875">
        <f t="shared" ca="1" si="240"/>
        <v>3.197869354094145</v>
      </c>
      <c r="CS261" s="875">
        <f t="shared" ca="1" si="240"/>
        <v>3.2904092995049687</v>
      </c>
      <c r="CT261" s="875">
        <f t="shared" ca="1" si="240"/>
        <v>3.3829492449157783</v>
      </c>
      <c r="CU261" s="875">
        <f t="shared" ca="1" si="240"/>
        <v>3.4754891903266021</v>
      </c>
      <c r="CV261" s="875">
        <f t="shared" ca="1" si="240"/>
        <v>3.5680291357374117</v>
      </c>
      <c r="CW261" s="875">
        <f t="shared" ca="1" si="240"/>
        <v>3.6605690811482354</v>
      </c>
      <c r="CX261" s="875">
        <f t="shared" ca="1" si="240"/>
        <v>3.753109026559045</v>
      </c>
      <c r="CY261" s="875">
        <f t="shared" ca="1" si="240"/>
        <v>16.184308360078752</v>
      </c>
      <c r="CZ261" s="875">
        <f t="shared" ca="1" si="240"/>
        <v>16.184308360078749</v>
      </c>
      <c r="DA261" s="875">
        <f t="shared" ca="1" si="240"/>
        <v>16.184308360078752</v>
      </c>
      <c r="DB261" s="875">
        <f t="shared" ref="DB261:EH261" ca="1" si="241">DB246 - DB259</f>
        <v>16.184308360078749</v>
      </c>
      <c r="DC261" s="875">
        <f t="shared" ca="1" si="241"/>
        <v>10.25105186878203</v>
      </c>
      <c r="DD261" s="875">
        <f t="shared" ca="1" si="241"/>
        <v>16.184308360078749</v>
      </c>
      <c r="DE261" s="875">
        <f t="shared" ca="1" si="241"/>
        <v>16.184308360078749</v>
      </c>
      <c r="DF261" s="875">
        <f t="shared" ca="1" si="241"/>
        <v>16.184308360078749</v>
      </c>
      <c r="DG261" s="875">
        <f t="shared" ca="1" si="241"/>
        <v>16.184308360078749</v>
      </c>
      <c r="DH261" s="875">
        <f t="shared" ca="1" si="241"/>
        <v>16.184308360078749</v>
      </c>
      <c r="DI261" s="875">
        <f t="shared" ca="1" si="241"/>
        <v>16.184308360078749</v>
      </c>
      <c r="DJ261" s="875">
        <f t="shared" ca="1" si="241"/>
        <v>16.184308360078749</v>
      </c>
      <c r="DK261" s="875">
        <f t="shared" ca="1" si="241"/>
        <v>16.184308360078749</v>
      </c>
      <c r="DL261" s="875">
        <f t="shared" ca="1" si="241"/>
        <v>16.184308360078749</v>
      </c>
      <c r="DM261" s="875">
        <f t="shared" ca="1" si="241"/>
        <v>16.184308360078749</v>
      </c>
      <c r="DN261" s="875">
        <f t="shared" ca="1" si="241"/>
        <v>16.184308360078749</v>
      </c>
      <c r="DO261" s="875">
        <f t="shared" ca="1" si="241"/>
        <v>-22.999866424602228</v>
      </c>
      <c r="DP261" s="875">
        <f t="shared" ca="1" si="241"/>
        <v>16.184308360078749</v>
      </c>
      <c r="DQ261" s="875">
        <f t="shared" ca="1" si="241"/>
        <v>16.184308360078749</v>
      </c>
      <c r="DR261" s="875">
        <f t="shared" ca="1" si="241"/>
        <v>7.9922607020897569</v>
      </c>
      <c r="DS261" s="875">
        <f t="shared" ca="1" si="241"/>
        <v>0</v>
      </c>
      <c r="DT261" s="875">
        <f t="shared" ca="1" si="241"/>
        <v>0</v>
      </c>
      <c r="DU261" s="875">
        <f t="shared" ca="1" si="241"/>
        <v>0</v>
      </c>
      <c r="DV261" s="875">
        <f t="shared" ca="1" si="241"/>
        <v>0</v>
      </c>
      <c r="DW261" s="875">
        <f t="shared" ca="1" si="241"/>
        <v>0</v>
      </c>
      <c r="DX261" s="875">
        <f t="shared" ca="1" si="241"/>
        <v>0</v>
      </c>
      <c r="DY261" s="875">
        <f t="shared" ca="1" si="241"/>
        <v>0</v>
      </c>
      <c r="DZ261" s="875">
        <f t="shared" ca="1" si="241"/>
        <v>0</v>
      </c>
      <c r="EA261" s="875">
        <f t="shared" ca="1" si="241"/>
        <v>-3.3011129417715535</v>
      </c>
      <c r="EB261" s="875">
        <f t="shared" ca="1" si="241"/>
        <v>0</v>
      </c>
      <c r="EC261" s="875">
        <f t="shared" ca="1" si="241"/>
        <v>0</v>
      </c>
      <c r="ED261" s="875">
        <f t="shared" ca="1" si="241"/>
        <v>0</v>
      </c>
      <c r="EE261" s="875">
        <f t="shared" ca="1" si="241"/>
        <v>0</v>
      </c>
      <c r="EF261" s="875">
        <f t="shared" ca="1" si="241"/>
        <v>0</v>
      </c>
      <c r="EG261" s="875">
        <f t="shared" ca="1" si="241"/>
        <v>0</v>
      </c>
      <c r="EH261" s="875">
        <f t="shared" ca="1" si="241"/>
        <v>0</v>
      </c>
    </row>
    <row r="262" spans="5:138" s="836" customFormat="1" ht="15" customHeight="1" outlineLevel="1" x14ac:dyDescent="0.35">
      <c r="J262" s="875"/>
      <c r="K262" s="840"/>
    </row>
    <row r="263" spans="5:138" s="836" customFormat="1" ht="15" customHeight="1" outlineLevel="1" x14ac:dyDescent="0.35">
      <c r="E263" s="836" t="s">
        <v>712</v>
      </c>
      <c r="J263" s="875">
        <f ca="1">SUM($I$261:J261)</f>
        <v>0</v>
      </c>
      <c r="K263" s="875">
        <f ca="1">SUM($I$261:K261)</f>
        <v>0</v>
      </c>
      <c r="L263" s="875">
        <f ca="1">SUM($I$261:L261)</f>
        <v>0</v>
      </c>
      <c r="M263" s="875">
        <f ca="1">SUM($I$261:M261)</f>
        <v>0</v>
      </c>
      <c r="N263" s="875">
        <f ca="1">SUM($I$261:N261)</f>
        <v>0</v>
      </c>
      <c r="O263" s="875">
        <f ca="1">SUM($I$261:O261)</f>
        <v>35.981384945399995</v>
      </c>
      <c r="P263" s="875">
        <f ca="1">SUM($I$261:P261)</f>
        <v>32.968293087719992</v>
      </c>
      <c r="Q263" s="875">
        <f ca="1">SUM($I$261:Q261)</f>
        <v>32.676858326551461</v>
      </c>
      <c r="R263" s="875">
        <f ca="1">SUM($I$261:R261)</f>
        <v>24.573837726442029</v>
      </c>
      <c r="S263" s="875">
        <f ca="1">SUM($I$261:S261)</f>
        <v>15.755624082325006</v>
      </c>
      <c r="T263" s="875">
        <f ca="1">SUM($I$261:T261)</f>
        <v>28.45308503202439</v>
      </c>
      <c r="U263" s="875">
        <f ca="1">SUM($I$261:U261)</f>
        <v>20.262026088489542</v>
      </c>
      <c r="V263" s="875">
        <f ca="1">SUM($I$261:V261)</f>
        <v>10.734756151861646</v>
      </c>
      <c r="W263" s="875">
        <f ca="1">SUM($I$261:W261)</f>
        <v>26.981535854098098</v>
      </c>
      <c r="X263" s="875">
        <f ca="1">SUM($I$261:X261)</f>
        <v>14.347518843691816</v>
      </c>
      <c r="Y263" s="875">
        <f ca="1">SUM($I$261:Y261)</f>
        <v>0.35786878728889349</v>
      </c>
      <c r="Z263" s="875">
        <f ca="1">SUM($I$261:Z261)</f>
        <v>29.791137516124792</v>
      </c>
      <c r="AA263" s="875">
        <f ca="1">SUM($I$261:AA261)</f>
        <v>13.936337234430368</v>
      </c>
      <c r="AB263" s="875">
        <f ca="1">SUM($I$261:AB261)</f>
        <v>4.3060599440304372</v>
      </c>
      <c r="AC263" s="875">
        <f ca="1">SUM($I$261:AC261)</f>
        <v>40.048682560341646</v>
      </c>
      <c r="AD263" s="875">
        <f ca="1">SUM($I$261:AD261)</f>
        <v>32.382408624590596</v>
      </c>
      <c r="AE263" s="875">
        <f ca="1">SUM($I$261:AE261)</f>
        <v>25.46523526677197</v>
      </c>
      <c r="AF263" s="875">
        <f ca="1">SUM($I$261:AF261)</f>
        <v>58.179606356308909</v>
      </c>
      <c r="AG263" s="875">
        <f ca="1">SUM($I$261:AG261)</f>
        <v>40.760634154355088</v>
      </c>
      <c r="AH263" s="875">
        <f ca="1">SUM($I$261:AH261)</f>
        <v>24.090762530333691</v>
      </c>
      <c r="AI263" s="875">
        <f ca="1">SUM($I$261:AI261)</f>
        <v>46.938488727629533</v>
      </c>
      <c r="AJ263" s="875">
        <f ca="1">SUM($I$261:AJ261)</f>
        <v>44.699524763112024</v>
      </c>
      <c r="AK263" s="875">
        <f ca="1">SUM($I$261:AK261)</f>
        <v>55.135174859134757</v>
      </c>
      <c r="AL263" s="875">
        <f ca="1">SUM($I$261:AL261)</f>
        <v>8.7232209830189689</v>
      </c>
      <c r="AM263" s="875">
        <f ca="1">SUM($I$261:AM261)</f>
        <v>18.191749486415059</v>
      </c>
      <c r="AN263" s="875">
        <f ca="1">SUM($I$261:AN261)</f>
        <v>27.683428008643656</v>
      </c>
      <c r="AO263" s="875">
        <f ca="1">SUM($I$261:AO261)</f>
        <v>38.92594011557707</v>
      </c>
      <c r="AP263" s="875">
        <f ca="1">SUM($I$261:AP261)</f>
        <v>50.191602241342949</v>
      </c>
      <c r="AQ263" s="875">
        <f ca="1">SUM($I$261:AQ261)</f>
        <v>61.480414385941302</v>
      </c>
      <c r="AR263" s="875">
        <f ca="1">SUM($I$261:AR261)</f>
        <v>72.792376549372122</v>
      </c>
      <c r="AS263" s="875">
        <f ca="1">SUM($I$261:AS261)</f>
        <v>84.058038675138008</v>
      </c>
      <c r="AT263" s="875">
        <f ca="1">SUM($I$261:AT261)</f>
        <v>95.34685081973636</v>
      </c>
      <c r="AU263" s="875">
        <f ca="1">SUM($I$261:AU261)</f>
        <v>106.65881298316718</v>
      </c>
      <c r="AV263" s="875">
        <f ca="1">SUM($I$261:AV261)</f>
        <v>112.23465646513247</v>
      </c>
      <c r="AW263" s="875">
        <f ca="1">SUM($I$261:AW261)</f>
        <v>117.87837159322022</v>
      </c>
      <c r="AX263" s="875">
        <f ca="1">SUM($I$261:AX261)</f>
        <v>123.58995836743043</v>
      </c>
      <c r="AY263" s="875">
        <f ca="1">SUM($I$261:AY261)</f>
        <v>129.3694167877631</v>
      </c>
      <c r="AZ263" s="875">
        <f ca="1">SUM($I$261:AZ261)</f>
        <v>135.21674685421823</v>
      </c>
      <c r="BA263" s="875">
        <f ca="1">SUM($I$261:BA261)</f>
        <v>141.13194856679581</v>
      </c>
      <c r="BB263" s="875">
        <f ca="1">SUM($I$261:BB261)</f>
        <v>147.11502192549585</v>
      </c>
      <c r="BC263" s="875">
        <f ca="1">SUM($I$261:BC261)</f>
        <v>153.16596693031835</v>
      </c>
      <c r="BD263" s="875">
        <f ca="1">SUM($I$261:BD261)</f>
        <v>159.2847835812633</v>
      </c>
      <c r="BE263" s="875">
        <f ca="1">SUM($I$261:BE261)</f>
        <v>165.26785693996334</v>
      </c>
      <c r="BF263" s="875">
        <f ca="1">SUM($I$261:BF261)</f>
        <v>171.31880194478583</v>
      </c>
      <c r="BG263" s="875">
        <f ca="1">SUM($I$261:BG261)</f>
        <v>177.43761859573078</v>
      </c>
      <c r="BH263" s="875">
        <f ca="1">SUM($I$261:BH261)</f>
        <v>182.9756553910963</v>
      </c>
      <c r="BI263" s="875">
        <f ca="1">SUM($I$261:BI261)</f>
        <v>188.58810296128047</v>
      </c>
      <c r="BJ263" s="875">
        <f ca="1">SUM($I$261:BJ261)</f>
        <v>194.27496130628327</v>
      </c>
      <c r="BK263" s="875">
        <f ca="1">SUM($I$261:BK261)</f>
        <v>200.03623042610471</v>
      </c>
      <c r="BL263" s="875">
        <f ca="1">SUM($I$261:BL261)</f>
        <v>205.87191032074477</v>
      </c>
      <c r="BM263" s="875">
        <f ca="1">SUM($I$261:BM261)</f>
        <v>211.7820009902035</v>
      </c>
      <c r="BN263" s="875">
        <f ca="1">SUM($I$261:BN261)</f>
        <v>217.76650243448086</v>
      </c>
      <c r="BO263" s="875">
        <f ca="1">SUM($I$261:BO261)</f>
        <v>223.82541465357684</v>
      </c>
      <c r="BP263" s="875">
        <f ca="1">SUM($I$261:BP261)</f>
        <v>229.95873764749149</v>
      </c>
      <c r="BQ263" s="875">
        <f ca="1">SUM($I$261:BQ261)</f>
        <v>235.94323909176885</v>
      </c>
      <c r="BR263" s="875">
        <f ca="1">SUM($I$261:BR261)</f>
        <v>242.00215131086483</v>
      </c>
      <c r="BS263" s="875">
        <f ca="1">SUM($I$261:BS261)</f>
        <v>248.13547430477945</v>
      </c>
      <c r="BT263" s="875">
        <f ca="1">SUM($I$261:BT261)</f>
        <v>253.65539696203257</v>
      </c>
      <c r="BU263" s="875">
        <f ca="1">SUM($I$261:BU261)</f>
        <v>259.25672049719333</v>
      </c>
      <c r="BV263" s="875">
        <f ca="1">SUM($I$261:BV261)</f>
        <v>264.93944491026173</v>
      </c>
      <c r="BW263" s="875">
        <f ca="1">SUM($I$261:BW261)</f>
        <v>270.70357020123782</v>
      </c>
      <c r="BX263" s="875">
        <f ca="1">SUM($I$261:BX261)</f>
        <v>276.54909637012156</v>
      </c>
      <c r="BY263" s="875">
        <f ca="1">SUM($I$261:BY261)</f>
        <v>282.47602341691299</v>
      </c>
      <c r="BZ263" s="875">
        <f ca="1">SUM($I$261:BZ261)</f>
        <v>288.48435134161207</v>
      </c>
      <c r="CA263" s="875">
        <f ca="1">SUM($I$261:CA261)</f>
        <v>294.57408014421884</v>
      </c>
      <c r="CB263" s="875">
        <f ca="1">SUM($I$261:CB261)</f>
        <v>300.74520982473325</v>
      </c>
      <c r="CC263" s="875">
        <f ca="1">SUM($I$261:CC261)</f>
        <v>303.89731936041636</v>
      </c>
      <c r="CD263" s="875">
        <f ca="1">SUM($I$261:CD261)</f>
        <v>307.07387265820893</v>
      </c>
      <c r="CE263" s="875">
        <f ca="1">SUM($I$261:CE261)</f>
        <v>310.33182683390913</v>
      </c>
      <c r="CF263" s="875">
        <f ca="1">SUM($I$261:CF261)</f>
        <v>312.94556408943708</v>
      </c>
      <c r="CG263" s="875">
        <f ca="1">SUM($I$261:CG261)</f>
        <v>315.64814330035455</v>
      </c>
      <c r="CH263" s="875">
        <f ca="1">SUM($I$261:CH261)</f>
        <v>318.43956446666158</v>
      </c>
      <c r="CI263" s="875">
        <f ca="1">SUM($I$261:CI261)</f>
        <v>321.31982758835812</v>
      </c>
      <c r="CJ263" s="875">
        <f ca="1">SUM($I$261:CJ261)</f>
        <v>324.28893266544418</v>
      </c>
      <c r="CK263" s="875">
        <f ca="1">SUM($I$261:CK261)</f>
        <v>327.34687969791975</v>
      </c>
      <c r="CL263" s="875">
        <f ca="1">SUM($I$261:CL261)</f>
        <v>330.49366868578488</v>
      </c>
      <c r="CM263" s="875">
        <f ca="1">SUM($I$261:CM261)</f>
        <v>333.72929962903953</v>
      </c>
      <c r="CN263" s="875">
        <f ca="1">SUM($I$261:CN261)</f>
        <v>337.05377252768369</v>
      </c>
      <c r="CO263" s="875">
        <f ca="1">SUM($I$261:CO261)</f>
        <v>340.20056151554883</v>
      </c>
      <c r="CP263" s="875">
        <f ca="1">SUM($I$261:CP261)</f>
        <v>343.43619245880348</v>
      </c>
      <c r="CQ263" s="875">
        <f ca="1">SUM($I$261:CQ261)</f>
        <v>346.76066535744764</v>
      </c>
      <c r="CR263" s="875">
        <f ca="1">SUM($I$261:CR261)</f>
        <v>349.9585347115418</v>
      </c>
      <c r="CS263" s="875">
        <f ca="1">SUM($I$261:CS261)</f>
        <v>353.24894401104677</v>
      </c>
      <c r="CT263" s="875">
        <f ca="1">SUM($I$261:CT261)</f>
        <v>356.63189325596255</v>
      </c>
      <c r="CU263" s="875">
        <f ca="1">SUM($I$261:CU261)</f>
        <v>360.10738244628914</v>
      </c>
      <c r="CV263" s="875">
        <f ca="1">SUM($I$261:CV261)</f>
        <v>363.67541158202653</v>
      </c>
      <c r="CW263" s="875">
        <f ca="1">SUM($I$261:CW261)</f>
        <v>367.33598066317478</v>
      </c>
      <c r="CX263" s="875">
        <f ca="1">SUM($I$261:CX261)</f>
        <v>371.08908968973384</v>
      </c>
      <c r="CY263" s="875">
        <f ca="1">SUM($I$261:CY261)</f>
        <v>387.27339804981261</v>
      </c>
      <c r="CZ263" s="875">
        <f ca="1">SUM($I$261:CZ261)</f>
        <v>403.45770640989139</v>
      </c>
      <c r="DA263" s="875">
        <f ca="1">SUM($I$261:DA261)</f>
        <v>419.64201476997016</v>
      </c>
      <c r="DB263" s="875">
        <f ca="1">SUM($I$261:DB261)</f>
        <v>435.82632313004893</v>
      </c>
      <c r="DC263" s="875">
        <f ca="1">SUM($I$261:DC261)</f>
        <v>446.07737499883098</v>
      </c>
      <c r="DD263" s="875">
        <f ca="1">SUM($I$261:DD261)</f>
        <v>462.26168335890975</v>
      </c>
      <c r="DE263" s="875">
        <f ca="1">SUM($I$261:DE261)</f>
        <v>478.44599171898852</v>
      </c>
      <c r="DF263" s="875">
        <f ca="1">SUM($I$261:DF261)</f>
        <v>494.6303000790673</v>
      </c>
      <c r="DG263" s="875">
        <f ca="1">SUM($I$261:DG261)</f>
        <v>510.81460843914607</v>
      </c>
      <c r="DH263" s="875">
        <f ca="1">SUM($I$261:DH261)</f>
        <v>526.99891679922484</v>
      </c>
      <c r="DI263" s="875">
        <f ca="1">SUM($I$261:DI261)</f>
        <v>543.18322515930356</v>
      </c>
      <c r="DJ263" s="875">
        <f ca="1">SUM($I$261:DJ261)</f>
        <v>559.36753351938228</v>
      </c>
      <c r="DK263" s="875">
        <f ca="1">SUM($I$261:DK261)</f>
        <v>575.55184187946099</v>
      </c>
      <c r="DL263" s="875">
        <f ca="1">SUM($I$261:DL261)</f>
        <v>591.73615023953971</v>
      </c>
      <c r="DM263" s="875">
        <f ca="1">SUM($I$261:DM261)</f>
        <v>607.92045859961843</v>
      </c>
      <c r="DN263" s="875">
        <f ca="1">SUM($I$261:DN261)</f>
        <v>624.10476695969714</v>
      </c>
      <c r="DO263" s="875">
        <f ca="1">SUM($I$261:DO261)</f>
        <v>601.10490053509488</v>
      </c>
      <c r="DP263" s="875">
        <f ca="1">SUM($I$261:DP261)</f>
        <v>617.2892088951736</v>
      </c>
      <c r="DQ263" s="875">
        <f ca="1">SUM($I$261:DQ261)</f>
        <v>633.47351725525232</v>
      </c>
      <c r="DR263" s="875">
        <f ca="1">SUM($I$261:DR261)</f>
        <v>641.46577795734208</v>
      </c>
      <c r="DS263" s="875">
        <f ca="1">SUM($I$261:DS261)</f>
        <v>641.46577795734208</v>
      </c>
      <c r="DT263" s="875">
        <f ca="1">SUM($I$261:DT261)</f>
        <v>641.46577795734208</v>
      </c>
      <c r="DU263" s="875">
        <f ca="1">SUM($I$261:DU261)</f>
        <v>641.46577795734208</v>
      </c>
      <c r="DV263" s="875">
        <f ca="1">SUM($I$261:DV261)</f>
        <v>641.46577795734208</v>
      </c>
      <c r="DW263" s="875">
        <f ca="1">SUM($I$261:DW261)</f>
        <v>641.46577795734208</v>
      </c>
      <c r="DX263" s="875">
        <f ca="1">SUM($I$261:DX261)</f>
        <v>641.46577795734208</v>
      </c>
      <c r="DY263" s="875">
        <f ca="1">SUM($I$261:DY261)</f>
        <v>641.46577795734208</v>
      </c>
      <c r="DZ263" s="875">
        <f ca="1">SUM($I$261:DZ261)</f>
        <v>641.46577795734208</v>
      </c>
      <c r="EA263" s="875">
        <f ca="1">SUM($I$261:EA261)</f>
        <v>638.16466501557056</v>
      </c>
      <c r="EB263" s="875">
        <f ca="1">SUM($I$261:EB261)</f>
        <v>638.16466501557056</v>
      </c>
      <c r="EC263" s="875">
        <f ca="1">SUM($I$261:EC261)</f>
        <v>638.16466501557056</v>
      </c>
      <c r="ED263" s="875">
        <f ca="1">SUM($I$261:ED261)</f>
        <v>638.16466501557056</v>
      </c>
      <c r="EE263" s="875">
        <f ca="1">SUM($I$261:EE261)</f>
        <v>638.16466501557056</v>
      </c>
      <c r="EF263" s="875">
        <f ca="1">SUM($I$261:EF261)</f>
        <v>638.16466501557056</v>
      </c>
      <c r="EG263" s="875">
        <f ca="1">SUM($I$261:EG261)</f>
        <v>638.16466501557056</v>
      </c>
      <c r="EH263" s="875">
        <f ca="1">SUM($I$261:EH261)</f>
        <v>638.16466501557056</v>
      </c>
    </row>
    <row r="264" spans="5:138" s="836" customFormat="1" ht="15" customHeight="1" outlineLevel="1" x14ac:dyDescent="0.25">
      <c r="E264" s="836" t="s">
        <v>713</v>
      </c>
      <c r="H264" s="1076"/>
      <c r="J264" s="875">
        <f>SUM(Rollout!$I$247:J247)-SUM($J$245:J245)*0</f>
        <v>0</v>
      </c>
      <c r="K264" s="875">
        <f>SUM(Rollout!$I$247:K247)-SUM($J$245:K245)*0</f>
        <v>0</v>
      </c>
      <c r="L264" s="875">
        <f>SUM(Rollout!$I$247:L247)-SUM($J$245:L245)*0</f>
        <v>0</v>
      </c>
      <c r="M264" s="875">
        <f>SUM(Rollout!$I$247:M247)-SUM($J$245:M245)*0</f>
        <v>0</v>
      </c>
      <c r="N264" s="875">
        <f>SUM(Rollout!$I$247:N247)-SUM($J$245:N245)*0</f>
        <v>0</v>
      </c>
      <c r="O264" s="875">
        <f>SUM(Rollout!$I$247:O247)-SUM($J$245:O245)*0</f>
        <v>0</v>
      </c>
      <c r="P264" s="875">
        <f>SUM(Rollout!$I$247:P247)-SUM($J$245:P245)*0</f>
        <v>0</v>
      </c>
      <c r="Q264" s="875">
        <f>SUM(Rollout!$I$247:Q247)-SUM($J$245:Q245)*0</f>
        <v>0</v>
      </c>
      <c r="R264" s="875">
        <f>SUM(Rollout!$I$247:R247)-SUM($J$245:R245)*0</f>
        <v>0</v>
      </c>
      <c r="S264" s="875">
        <f>SUM(Rollout!$I$247:S247)-SUM($J$245:S245)*0</f>
        <v>0</v>
      </c>
      <c r="T264" s="875">
        <f>SUM(Rollout!$I$247:T247)-SUM($J$245:T245)*0</f>
        <v>0</v>
      </c>
      <c r="U264" s="875">
        <f>SUM(Rollout!$I$247:U247)-SUM($J$245:U245)*0</f>
        <v>0</v>
      </c>
      <c r="V264" s="875">
        <f>SUM(Rollout!$I$247:V247)-SUM($J$245:V245)*0</f>
        <v>0</v>
      </c>
      <c r="W264" s="875">
        <f>SUM(Rollout!$I$247:W247)-SUM($J$245:W245)*0</f>
        <v>0</v>
      </c>
      <c r="X264" s="875">
        <f>SUM(Rollout!$I$247:X247)-SUM($J$245:X245)*0</f>
        <v>0</v>
      </c>
      <c r="Y264" s="875">
        <f>SUM(Rollout!$I$247:Y247)-SUM($J$245:Y245)*0</f>
        <v>0</v>
      </c>
      <c r="Z264" s="875">
        <f>SUM(Rollout!$I$247:Z247)-SUM($J$245:Z245)*0</f>
        <v>0</v>
      </c>
      <c r="AA264" s="875">
        <f>SUM(Rollout!$I$247:AA247)-SUM($J$245:AA245)*0</f>
        <v>0</v>
      </c>
      <c r="AB264" s="875">
        <f>SUM(Rollout!$I$247:AB247)-SUM($J$245:AB245)*0</f>
        <v>0</v>
      </c>
      <c r="AC264" s="875">
        <f>SUM(Rollout!$I$247:AC247)-SUM($J$245:AC245)*0</f>
        <v>0</v>
      </c>
      <c r="AD264" s="875">
        <f>SUM(Rollout!$I$247:AD247)-SUM($J$245:AD245)*0</f>
        <v>0</v>
      </c>
      <c r="AE264" s="875">
        <f>SUM(Rollout!$I$247:AE247)-SUM($J$245:AE245)*0</f>
        <v>0</v>
      </c>
      <c r="AF264" s="875">
        <f>SUM(Rollout!$I$247:AF247)-SUM($J$245:AF245)*0</f>
        <v>0</v>
      </c>
      <c r="AG264" s="875">
        <f>SUM(Rollout!$I$247:AG247)-SUM($J$245:AG245)*0</f>
        <v>0</v>
      </c>
      <c r="AH264" s="875">
        <f>SUM(Rollout!$I$247:AH247)-SUM($J$245:AH245)*0</f>
        <v>0</v>
      </c>
      <c r="AI264" s="875">
        <f>SUM(Rollout!$I$247:AI247)-SUM($J$245:AI245)*0</f>
        <v>0</v>
      </c>
      <c r="AJ264" s="875">
        <f>SUM(Rollout!$I$247:AJ247)-SUM($J$245:AJ245)*0</f>
        <v>0</v>
      </c>
      <c r="AK264" s="875">
        <f>SUM(Rollout!$I$247:AK247)-SUM($J$245:AK245)*0</f>
        <v>0</v>
      </c>
      <c r="AL264" s="875">
        <f>SUM(Rollout!$I$247:AL247)-SUM($J$245:AL245)*0</f>
        <v>0</v>
      </c>
      <c r="AM264" s="875">
        <f>SUM(Rollout!$I$247:AM247)-SUM($J$245:AM245)*0</f>
        <v>0</v>
      </c>
      <c r="AN264" s="875">
        <f ca="1">SUM(Rollout!$I$247:AN247)-SUM($J$245:AN245)*0</f>
        <v>23.703815386873302</v>
      </c>
      <c r="AO264" s="875">
        <f ca="1">SUM(Rollout!$I$247:AO247)-SUM($J$245:AO245)*0</f>
        <v>23.703815386873302</v>
      </c>
      <c r="AP264" s="875">
        <f ca="1">SUM(Rollout!$I$247:AP247)-SUM($J$245:AP245)*0</f>
        <v>23.703815386873302</v>
      </c>
      <c r="AQ264" s="875">
        <f ca="1">SUM(Rollout!$I$247:AQ247)-SUM($J$245:AQ245)*0</f>
        <v>23.703815386873302</v>
      </c>
      <c r="AR264" s="875">
        <f ca="1">SUM(Rollout!$I$247:AR247)-SUM($J$245:AR245)*0</f>
        <v>23.703815386873302</v>
      </c>
      <c r="AS264" s="875">
        <f ca="1">SUM(Rollout!$I$247:AS247)-SUM($J$245:AS245)*0</f>
        <v>29.59724896904126</v>
      </c>
      <c r="AT264" s="875">
        <f ca="1">SUM(Rollout!$I$247:AT247)-SUM($J$245:AT245)*0</f>
        <v>35.44596092391923</v>
      </c>
      <c r="AU264" s="875">
        <f ca="1">SUM(Rollout!$I$247:AU247)-SUM($J$245:AU245)*0</f>
        <v>41.249951251507206</v>
      </c>
      <c r="AV264" s="875">
        <f ca="1">SUM(Rollout!$I$247:AV247)-SUM($J$245:AV245)*0</f>
        <v>41.249951251507206</v>
      </c>
      <c r="AW264" s="875">
        <f ca="1">SUM(Rollout!$I$247:AW247)-SUM($J$245:AW245)*0</f>
        <v>41.249951251507206</v>
      </c>
      <c r="AX264" s="875">
        <f ca="1">SUM(Rollout!$I$247:AX247)-SUM($J$245:AX245)*0</f>
        <v>41.249951251507206</v>
      </c>
      <c r="AY264" s="875">
        <f ca="1">SUM(Rollout!$I$247:AY247)-SUM($J$245:AY245)*0</f>
        <v>41.249951251507206</v>
      </c>
      <c r="AZ264" s="875">
        <f ca="1">SUM(Rollout!$I$247:AZ247)-SUM($J$245:AZ245)*0</f>
        <v>41.249951251507206</v>
      </c>
      <c r="BA264" s="875">
        <f ca="1">SUM(Rollout!$I$247:BA247)-SUM($J$245:BA245)*0</f>
        <v>41.249951251507206</v>
      </c>
      <c r="BB264" s="875">
        <f ca="1">SUM(Rollout!$I$247:BB247)-SUM($J$245:BB245)*0</f>
        <v>41.249951251507206</v>
      </c>
      <c r="BC264" s="875">
        <f ca="1">SUM(Rollout!$I$247:BC247)-SUM($J$245:BC245)*0</f>
        <v>41.249951251507206</v>
      </c>
      <c r="BD264" s="875">
        <f ca="1">SUM(Rollout!$I$247:BD247)-SUM($J$245:BD245)*0</f>
        <v>41.249951251507206</v>
      </c>
      <c r="BE264" s="875">
        <f ca="1">SUM(Rollout!$I$247:BE247)-SUM($J$245:BE245)*0</f>
        <v>41.918220139297631</v>
      </c>
      <c r="BF264" s="875">
        <f ca="1">SUM(Rollout!$I$247:BF247)-SUM($J$245:BF245)*0</f>
        <v>42.579949898391874</v>
      </c>
      <c r="BG264" s="875">
        <f ca="1">SUM(Rollout!$I$247:BG247)-SUM($J$245:BG245)*0</f>
        <v>43.235140528789934</v>
      </c>
      <c r="BH264" s="875">
        <f ca="1">SUM(Rollout!$I$247:BH247)-SUM($J$245:BH245)*0</f>
        <v>43.235140528789934</v>
      </c>
      <c r="BI264" s="875">
        <f ca="1">SUM(Rollout!$I$247:BI247)-SUM($J$245:BI245)*0</f>
        <v>43.235140528789934</v>
      </c>
      <c r="BJ264" s="875">
        <f ca="1">SUM(Rollout!$I$247:BJ247)-SUM($J$245:BJ245)*0</f>
        <v>43.235140528789934</v>
      </c>
      <c r="BK264" s="875">
        <f ca="1">SUM(Rollout!$I$247:BK247)-SUM($J$245:BK245)*0</f>
        <v>43.235140528789934</v>
      </c>
      <c r="BL264" s="875">
        <f ca="1">SUM(Rollout!$I$247:BL247)-SUM($J$245:BL245)*0</f>
        <v>43.235140528789934</v>
      </c>
      <c r="BM264" s="875">
        <f ca="1">SUM(Rollout!$I$247:BM247)-SUM($J$245:BM245)*0</f>
        <v>43.235140528789934</v>
      </c>
      <c r="BN264" s="875">
        <f ca="1">SUM(Rollout!$I$247:BN247)-SUM($J$245:BN245)*0</f>
        <v>43.235140528789934</v>
      </c>
      <c r="BO264" s="875">
        <f ca="1">SUM(Rollout!$I$247:BO247)-SUM($J$245:BO245)*0</f>
        <v>43.235140528789934</v>
      </c>
      <c r="BP264" s="875">
        <f ca="1">SUM(Rollout!$I$247:BP247)-SUM($J$245:BP245)*0</f>
        <v>43.235140528789934</v>
      </c>
      <c r="BQ264" s="875">
        <f ca="1">SUM(Rollout!$I$247:BQ247)-SUM($J$245:BQ245)*0</f>
        <v>43.943921949537177</v>
      </c>
      <c r="BR264" s="875">
        <f ca="1">SUM(Rollout!$I$247:BR247)-SUM($J$245:BR245)*0</f>
        <v>44.64571326719539</v>
      </c>
      <c r="BS264" s="875">
        <f ca="1">SUM(Rollout!$I$247:BS247)-SUM($J$245:BS245)*0</f>
        <v>45.340514481764579</v>
      </c>
      <c r="BT264" s="875">
        <f ca="1">SUM(Rollout!$I$247:BT247)-SUM($J$245:BT245)*0</f>
        <v>45.340514481764579</v>
      </c>
      <c r="BU264" s="875">
        <f ca="1">SUM(Rollout!$I$247:BU247)-SUM($J$245:BU245)*0</f>
        <v>45.340514481764579</v>
      </c>
      <c r="BV264" s="875">
        <f ca="1">SUM(Rollout!$I$247:BV247)-SUM($J$245:BV245)*0</f>
        <v>45.340514481764579</v>
      </c>
      <c r="BW264" s="875">
        <f ca="1">SUM(Rollout!$I$247:BW247)-SUM($J$245:BW245)*0</f>
        <v>45.340514481764579</v>
      </c>
      <c r="BX264" s="875">
        <f ca="1">SUM(Rollout!$I$247:BX247)-SUM($J$245:BX245)*0</f>
        <v>45.340514481764579</v>
      </c>
      <c r="BY264" s="875">
        <f ca="1">SUM(Rollout!$I$247:BY247)-SUM($J$245:BY245)*0</f>
        <v>45.340514481764579</v>
      </c>
      <c r="BZ264" s="875">
        <f ca="1">SUM(Rollout!$I$247:BZ247)-SUM($J$245:BZ245)*0</f>
        <v>45.340514481764579</v>
      </c>
      <c r="CA264" s="875">
        <f ca="1">SUM(Rollout!$I$247:CA247)-SUM($J$245:CA245)*0</f>
        <v>45.340514481764579</v>
      </c>
      <c r="CB264" s="875">
        <f ca="1">SUM(Rollout!$I$247:CB247)-SUM($J$245:CB245)*0</f>
        <v>45.340514481764579</v>
      </c>
      <c r="CC264" s="875">
        <f ca="1">SUM(Rollout!$I$247:CC247)-SUM($J$245:CC245)*0</f>
        <v>46.088455512290111</v>
      </c>
      <c r="CD264" s="875">
        <f ca="1">SUM(Rollout!$I$247:CD247)-SUM($J$245:CD245)*0</f>
        <v>46.828955465333777</v>
      </c>
      <c r="CE264" s="875">
        <f ca="1">SUM(Rollout!$I$247:CE247)-SUM($J$245:CE245)*0</f>
        <v>47.56201434089558</v>
      </c>
      <c r="CF264" s="875">
        <f ca="1">SUM(Rollout!$I$247:CF247)-SUM($J$245:CF245)*0</f>
        <v>47.56201434089558</v>
      </c>
      <c r="CG264" s="875">
        <f ca="1">SUM(Rollout!$I$247:CG247)-SUM($J$245:CG245)*0</f>
        <v>47.56201434089558</v>
      </c>
      <c r="CH264" s="875">
        <f ca="1">SUM(Rollout!$I$247:CH247)-SUM($J$245:CH245)*0</f>
        <v>47.56201434089558</v>
      </c>
      <c r="CI264" s="875">
        <f ca="1">SUM(Rollout!$I$247:CI247)-SUM($J$245:CI245)*0</f>
        <v>47.56201434089558</v>
      </c>
      <c r="CJ264" s="875">
        <f ca="1">SUM(Rollout!$I$247:CJ247)-SUM($J$245:CJ245)*0</f>
        <v>47.56201434089558</v>
      </c>
      <c r="CK264" s="875">
        <f ca="1">SUM(Rollout!$I$247:CK247)-SUM($J$245:CK245)*0</f>
        <v>47.56201434089558</v>
      </c>
      <c r="CL264" s="875">
        <f ca="1">SUM(Rollout!$I$247:CL247)-SUM($J$245:CL245)*0</f>
        <v>47.56201434089558</v>
      </c>
      <c r="CM264" s="875">
        <f ca="1">SUM(Rollout!$I$247:CM247)-SUM($J$245:CM245)*0</f>
        <v>47.56201434089558</v>
      </c>
      <c r="CN264" s="875">
        <f ca="1">SUM(Rollout!$I$247:CN247)-SUM($J$245:CN245)*0</f>
        <v>47.56201434089558</v>
      </c>
      <c r="CO264" s="875">
        <f ca="1">SUM(Rollout!$I$247:CO247)-SUM($J$245:CO245)*0</f>
        <v>47.788553810898996</v>
      </c>
      <c r="CP264" s="875">
        <f ca="1">SUM(Rollout!$I$247:CP247)-SUM($J$245:CP245)*0</f>
        <v>48.011395290881126</v>
      </c>
      <c r="CQ264" s="875">
        <f ca="1">SUM(Rollout!$I$247:CQ247)-SUM($J$245:CQ245)*0</f>
        <v>48.230538780841961</v>
      </c>
      <c r="CR264" s="875">
        <f ca="1">SUM(Rollout!$I$247:CR247)-SUM($J$245:CR245)*0</f>
        <v>48.230538780841961</v>
      </c>
      <c r="CS264" s="875">
        <f ca="1">SUM(Rollout!$I$247:CS247)-SUM($J$245:CS245)*0</f>
        <v>48.230538780841961</v>
      </c>
      <c r="CT264" s="875">
        <f ca="1">SUM(Rollout!$I$247:CT247)-SUM($J$245:CT245)*0</f>
        <v>48.230538780841961</v>
      </c>
      <c r="CU264" s="875">
        <f ca="1">SUM(Rollout!$I$247:CU247)-SUM($J$245:CU245)*0</f>
        <v>48.230538780841961</v>
      </c>
      <c r="CV264" s="875">
        <f ca="1">SUM(Rollout!$I$247:CV247)-SUM($J$245:CV245)*0</f>
        <v>48.230538780841961</v>
      </c>
      <c r="CW264" s="875">
        <f ca="1">SUM(Rollout!$I$247:CW247)-SUM($J$245:CW245)*0</f>
        <v>48.230538780841961</v>
      </c>
      <c r="CX264" s="875">
        <f ca="1">SUM(Rollout!$I$247:CX247)-SUM($J$245:CX245)*0</f>
        <v>48.230538780841961</v>
      </c>
      <c r="CY264" s="875">
        <f ca="1">SUM(Rollout!$I$247:CY247)-SUM($J$245:CY245)*0</f>
        <v>48.230538780841961</v>
      </c>
      <c r="CZ264" s="875">
        <f ca="1">SUM(Rollout!$I$247:CZ247)-SUM($J$245:CZ245)*0</f>
        <v>48.230538780841961</v>
      </c>
      <c r="DA264" s="875">
        <f ca="1">SUM(Rollout!$I$247:DA247)-SUM($J$245:DA245)*0</f>
        <v>48.230538780841961</v>
      </c>
      <c r="DB264" s="875">
        <f ca="1">SUM(Rollout!$I$247:DB247)-SUM($J$245:DB245)*0</f>
        <v>48.230538780841961</v>
      </c>
      <c r="DC264" s="875">
        <f ca="1">SUM(Rollout!$I$247:DC247)-SUM($J$245:DC245)*0</f>
        <v>48.230538780841961</v>
      </c>
      <c r="DD264" s="875">
        <f ca="1">SUM(Rollout!$I$247:DD247)-SUM($J$245:DD245)*0</f>
        <v>48.230538780841961</v>
      </c>
      <c r="DE264" s="875">
        <f ca="1">SUM(Rollout!$I$247:DE247)-SUM($J$245:DE245)*0</f>
        <v>48.230538780841961</v>
      </c>
      <c r="DF264" s="875">
        <f ca="1">SUM(Rollout!$I$247:DF247)-SUM($J$245:DF245)*0</f>
        <v>48.230538780841961</v>
      </c>
      <c r="DG264" s="875">
        <f ca="1">SUM(Rollout!$I$247:DG247)-SUM($J$245:DG245)*0</f>
        <v>48.230538780841961</v>
      </c>
      <c r="DH264" s="875">
        <f ca="1">SUM(Rollout!$I$247:DH247)-SUM($J$245:DH245)*0</f>
        <v>48.230538780841961</v>
      </c>
      <c r="DI264" s="875">
        <f ca="1">SUM(Rollout!$I$247:DI247)-SUM($J$245:DI245)*0</f>
        <v>48.230538780841961</v>
      </c>
      <c r="DJ264" s="875">
        <f ca="1">SUM(Rollout!$I$247:DJ247)-SUM($J$245:DJ245)*0</f>
        <v>48.230538780841961</v>
      </c>
      <c r="DK264" s="875">
        <f ca="1">SUM(Rollout!$I$247:DK247)-SUM($J$245:DK245)*0</f>
        <v>48.230538780841961</v>
      </c>
      <c r="DL264" s="875">
        <f ca="1">SUM(Rollout!$I$247:DL247)-SUM($J$245:DL245)*0</f>
        <v>48.230538780841961</v>
      </c>
      <c r="DM264" s="875">
        <f ca="1">SUM(Rollout!$I$247:DM247)-SUM($J$245:DM245)*0</f>
        <v>48.230538780841961</v>
      </c>
      <c r="DN264" s="875">
        <f ca="1">SUM(Rollout!$I$247:DN247)-SUM($J$245:DN245)*0</f>
        <v>48.230538780841961</v>
      </c>
      <c r="DO264" s="875">
        <f ca="1">SUM(Rollout!$I$247:DO247)-SUM($J$245:DO245)*0</f>
        <v>48.230538780841961</v>
      </c>
      <c r="DP264" s="875">
        <f ca="1">SUM(Rollout!$I$247:DP247)-SUM($J$245:DP245)*0</f>
        <v>48.230538780841961</v>
      </c>
      <c r="DQ264" s="875">
        <f ca="1">SUM(Rollout!$I$247:DQ247)-SUM($J$245:DQ245)*0</f>
        <v>48.230538780841961</v>
      </c>
      <c r="DR264" s="875">
        <f ca="1">SUM(Rollout!$I$247:DR247)-SUM($J$245:DR245)*0</f>
        <v>48.230538780841961</v>
      </c>
      <c r="DS264" s="875">
        <f ca="1">SUM(Rollout!$I$247:DS247)-SUM($J$245:DS245)*0</f>
        <v>48.230538780841961</v>
      </c>
      <c r="DT264" s="875">
        <f ca="1">SUM(Rollout!$I$247:DT247)-SUM($J$245:DT245)*0</f>
        <v>48.230538780841961</v>
      </c>
      <c r="DU264" s="875">
        <f ca="1">SUM(Rollout!$I$247:DU247)-SUM($J$245:DU245)*0</f>
        <v>48.230538780841961</v>
      </c>
      <c r="DV264" s="875">
        <f ca="1">SUM(Rollout!$I$247:DV247)-SUM($J$245:DV245)*0</f>
        <v>48.230538780841961</v>
      </c>
      <c r="DW264" s="875">
        <f ca="1">SUM(Rollout!$I$247:DW247)-SUM($J$245:DW245)*0</f>
        <v>48.230538780841961</v>
      </c>
      <c r="DX264" s="875">
        <f ca="1">SUM(Rollout!$I$247:DX247)-SUM($J$245:DX245)*0</f>
        <v>48.230538780841961</v>
      </c>
      <c r="DY264" s="875">
        <f ca="1">SUM(Rollout!$I$247:DY247)-SUM($J$245:DY245)*0</f>
        <v>48.230538780841961</v>
      </c>
      <c r="DZ264" s="875">
        <f ca="1">SUM(Rollout!$I$247:DZ247)-SUM($J$245:DZ245)*0</f>
        <v>48.230538780841961</v>
      </c>
      <c r="EA264" s="875">
        <f ca="1">SUM(Rollout!$I$247:EA247)-SUM($J$245:EA245)*0</f>
        <v>48.230538780841961</v>
      </c>
      <c r="EB264" s="875">
        <f ca="1">SUM(Rollout!$I$247:EB247)-SUM($J$245:EB245)*0</f>
        <v>48.230538780841961</v>
      </c>
      <c r="EC264" s="875">
        <f ca="1">SUM(Rollout!$I$247:EC247)-SUM($J$245:EC245)*0</f>
        <v>48.230538780841961</v>
      </c>
      <c r="ED264" s="875">
        <f ca="1">SUM(Rollout!$I$247:ED247)-SUM($J$245:ED245)*0</f>
        <v>48.230538780841961</v>
      </c>
      <c r="EE264" s="875">
        <f ca="1">SUM(Rollout!$I$247:EE247)-SUM($J$245:EE245)*0</f>
        <v>48.230538780841961</v>
      </c>
      <c r="EF264" s="875">
        <f ca="1">SUM(Rollout!$I$247:EF247)-SUM($J$245:EF245)*0</f>
        <v>48.230538780841961</v>
      </c>
      <c r="EG264" s="875">
        <f ca="1">SUM(Rollout!$I$247:EG247)-SUM($J$245:EG245)*0</f>
        <v>48.230538780841961</v>
      </c>
      <c r="EH264" s="875">
        <f ca="1">SUM(Rollout!$I$247:EH247)-SUM($J$245:EH245)*0</f>
        <v>48.230538780841961</v>
      </c>
    </row>
    <row r="265" spans="5:138" s="836" customFormat="1" ht="15" customHeight="1" outlineLevel="1" x14ac:dyDescent="0.35">
      <c r="E265" s="946" t="s">
        <v>781</v>
      </c>
      <c r="J265" s="875">
        <f ca="1">J263-J264-J245</f>
        <v>0</v>
      </c>
      <c r="K265" s="875">
        <f ca="1">K263-K264-K245</f>
        <v>0</v>
      </c>
      <c r="L265" s="875">
        <f ca="1">L263-L264-L245</f>
        <v>0</v>
      </c>
      <c r="M265" s="875">
        <f ca="1">M263-M264</f>
        <v>0</v>
      </c>
      <c r="N265" s="875">
        <f ca="1">N263-N264</f>
        <v>0</v>
      </c>
      <c r="O265" s="875">
        <f ca="1">O263-O264</f>
        <v>35.981384945399995</v>
      </c>
      <c r="P265" s="875">
        <f ca="1">P263-P264</f>
        <v>32.968293087719992</v>
      </c>
      <c r="Q265" s="875">
        <f t="shared" ref="Q265:BY265" ca="1" si="242">Q263-Q264</f>
        <v>32.676858326551461</v>
      </c>
      <c r="R265" s="875">
        <f ca="1">R263-R264</f>
        <v>24.573837726442029</v>
      </c>
      <c r="S265" s="875">
        <f t="shared" ca="1" si="242"/>
        <v>15.755624082325006</v>
      </c>
      <c r="T265" s="875">
        <f t="shared" ca="1" si="242"/>
        <v>28.45308503202439</v>
      </c>
      <c r="U265" s="875">
        <f ca="1">U263-U264</f>
        <v>20.262026088489542</v>
      </c>
      <c r="V265" s="875">
        <f t="shared" ca="1" si="242"/>
        <v>10.734756151861646</v>
      </c>
      <c r="W265" s="875">
        <f t="shared" ref="W265:AB265" ca="1" si="243">W263-W264</f>
        <v>26.981535854098098</v>
      </c>
      <c r="X265" s="875">
        <f ca="1">X263-X264</f>
        <v>14.347518843691816</v>
      </c>
      <c r="Y265" s="875">
        <f ca="1">Y263-Y264</f>
        <v>0.35786878728889349</v>
      </c>
      <c r="Z265" s="875">
        <f t="shared" ca="1" si="243"/>
        <v>29.791137516124792</v>
      </c>
      <c r="AA265" s="875">
        <f t="shared" ca="1" si="243"/>
        <v>13.936337234430368</v>
      </c>
      <c r="AB265" s="875">
        <f t="shared" ca="1" si="243"/>
        <v>4.3060599440304372</v>
      </c>
      <c r="AC265" s="875">
        <f t="shared" ca="1" si="242"/>
        <v>40.048682560341646</v>
      </c>
      <c r="AD265" s="875">
        <f ca="1">AD263-AD264</f>
        <v>32.382408624590596</v>
      </c>
      <c r="AE265" s="875">
        <f ca="1">AE263-AE264</f>
        <v>25.46523526677197</v>
      </c>
      <c r="AF265" s="875">
        <f ca="1">AF263-AF264</f>
        <v>58.179606356308909</v>
      </c>
      <c r="AG265" s="875">
        <f t="shared" ca="1" si="242"/>
        <v>40.760634154355088</v>
      </c>
      <c r="AH265" s="875">
        <f t="shared" ref="AH265:AP265" ca="1" si="244">AH263-AH264</f>
        <v>24.090762530333691</v>
      </c>
      <c r="AI265" s="875">
        <f ca="1">AI263-AI264</f>
        <v>46.938488727629533</v>
      </c>
      <c r="AJ265" s="875">
        <f t="shared" ca="1" si="244"/>
        <v>44.699524763112024</v>
      </c>
      <c r="AK265" s="875">
        <f t="shared" ca="1" si="244"/>
        <v>55.135174859134757</v>
      </c>
      <c r="AL265" s="875">
        <f ca="1">AL263-AL264</f>
        <v>8.7232209830189689</v>
      </c>
      <c r="AM265" s="875">
        <f ca="1">AM263-AM264</f>
        <v>18.191749486415059</v>
      </c>
      <c r="AN265" s="875">
        <f ca="1">AN263-AN264</f>
        <v>3.9796126217703538</v>
      </c>
      <c r="AO265" s="875">
        <f t="shared" ca="1" si="244"/>
        <v>15.222124728703768</v>
      </c>
      <c r="AP265" s="875">
        <f t="shared" ca="1" si="244"/>
        <v>26.487786854469647</v>
      </c>
      <c r="AQ265" s="875">
        <f ca="1">AQ263-AQ264</f>
        <v>37.776598999068</v>
      </c>
      <c r="AR265" s="875">
        <f t="shared" ca="1" si="242"/>
        <v>49.08856116249882</v>
      </c>
      <c r="AS265" s="875">
        <f t="shared" ca="1" si="242"/>
        <v>54.460789706096747</v>
      </c>
      <c r="AT265" s="875">
        <f t="shared" ca="1" si="242"/>
        <v>59.90088989581713</v>
      </c>
      <c r="AU265" s="875">
        <f t="shared" ca="1" si="242"/>
        <v>65.408861731659982</v>
      </c>
      <c r="AV265" s="875">
        <f t="shared" ca="1" si="242"/>
        <v>70.984705213625261</v>
      </c>
      <c r="AW265" s="875">
        <f t="shared" ca="1" si="242"/>
        <v>76.628420341713024</v>
      </c>
      <c r="AX265" s="875">
        <f t="shared" ca="1" si="242"/>
        <v>82.340007115923214</v>
      </c>
      <c r="AY265" s="875">
        <f t="shared" ca="1" si="242"/>
        <v>88.119465536255888</v>
      </c>
      <c r="AZ265" s="875">
        <f t="shared" ca="1" si="242"/>
        <v>93.966795602711016</v>
      </c>
      <c r="BA265" s="875">
        <f t="shared" ca="1" si="242"/>
        <v>99.881997315288601</v>
      </c>
      <c r="BB265" s="875">
        <f t="shared" ca="1" si="242"/>
        <v>105.86507067398864</v>
      </c>
      <c r="BC265" s="875">
        <f t="shared" ca="1" si="242"/>
        <v>111.91601567881114</v>
      </c>
      <c r="BD265" s="875">
        <f t="shared" ca="1" si="242"/>
        <v>118.03483232975609</v>
      </c>
      <c r="BE265" s="875">
        <f t="shared" ca="1" si="242"/>
        <v>123.34963680066571</v>
      </c>
      <c r="BF265" s="875">
        <f t="shared" ca="1" si="242"/>
        <v>128.73885204639396</v>
      </c>
      <c r="BG265" s="875">
        <f t="shared" ca="1" si="242"/>
        <v>134.20247806694084</v>
      </c>
      <c r="BH265" s="875">
        <f t="shared" ca="1" si="242"/>
        <v>139.74051486230636</v>
      </c>
      <c r="BI265" s="875">
        <f t="shared" ca="1" si="242"/>
        <v>145.35296243249053</v>
      </c>
      <c r="BJ265" s="875">
        <f t="shared" ca="1" si="242"/>
        <v>151.03982077749333</v>
      </c>
      <c r="BK265" s="875">
        <f t="shared" ca="1" si="242"/>
        <v>156.80108989731477</v>
      </c>
      <c r="BL265" s="875">
        <f t="shared" ca="1" si="242"/>
        <v>162.63676979195483</v>
      </c>
      <c r="BM265" s="875">
        <f t="shared" ca="1" si="242"/>
        <v>168.54686046141356</v>
      </c>
      <c r="BN265" s="875">
        <f t="shared" ca="1" si="242"/>
        <v>174.53136190569091</v>
      </c>
      <c r="BO265" s="875">
        <f t="shared" ca="1" si="242"/>
        <v>180.5902741247869</v>
      </c>
      <c r="BP265" s="875">
        <f t="shared" ca="1" si="242"/>
        <v>186.72359711870155</v>
      </c>
      <c r="BQ265" s="875">
        <f t="shared" ca="1" si="242"/>
        <v>191.99931714223166</v>
      </c>
      <c r="BR265" s="875">
        <f t="shared" ca="1" si="242"/>
        <v>197.35643804366944</v>
      </c>
      <c r="BS265" s="875">
        <f t="shared" ca="1" si="242"/>
        <v>202.79495982301486</v>
      </c>
      <c r="BT265" s="875">
        <f t="shared" ca="1" si="242"/>
        <v>208.31488248026798</v>
      </c>
      <c r="BU265" s="875">
        <f t="shared" ca="1" si="242"/>
        <v>213.91620601542874</v>
      </c>
      <c r="BV265" s="875">
        <f t="shared" ca="1" si="242"/>
        <v>219.59893042849714</v>
      </c>
      <c r="BW265" s="875">
        <f t="shared" ca="1" si="242"/>
        <v>225.36305571947324</v>
      </c>
      <c r="BX265" s="875">
        <f t="shared" ca="1" si="242"/>
        <v>231.20858188835697</v>
      </c>
      <c r="BY265" s="875">
        <f t="shared" ca="1" si="242"/>
        <v>237.13550893514841</v>
      </c>
      <c r="BZ265" s="875">
        <f t="shared" ref="BZ265:EH265" ca="1" si="245">BZ263-BZ264</f>
        <v>243.14383685984748</v>
      </c>
      <c r="CA265" s="875">
        <f t="shared" ca="1" si="245"/>
        <v>249.23356566245425</v>
      </c>
      <c r="CB265" s="875">
        <f t="shared" ca="1" si="245"/>
        <v>255.40469534296867</v>
      </c>
      <c r="CC265" s="875">
        <f t="shared" ca="1" si="245"/>
        <v>257.80886384812624</v>
      </c>
      <c r="CD265" s="875">
        <f t="shared" ca="1" si="245"/>
        <v>260.24491719287516</v>
      </c>
      <c r="CE265" s="875">
        <f t="shared" ca="1" si="245"/>
        <v>262.76981249301355</v>
      </c>
      <c r="CF265" s="875">
        <f t="shared" ca="1" si="245"/>
        <v>265.3835497485415</v>
      </c>
      <c r="CG265" s="875">
        <f t="shared" ca="1" si="245"/>
        <v>268.08612895945896</v>
      </c>
      <c r="CH265" s="875">
        <f t="shared" ca="1" si="245"/>
        <v>270.87755012576599</v>
      </c>
      <c r="CI265" s="875">
        <f t="shared" ca="1" si="245"/>
        <v>273.75781324746254</v>
      </c>
      <c r="CJ265" s="875">
        <f t="shared" ca="1" si="245"/>
        <v>276.72691832454859</v>
      </c>
      <c r="CK265" s="875">
        <f t="shared" ca="1" si="245"/>
        <v>279.78486535702416</v>
      </c>
      <c r="CL265" s="875">
        <f t="shared" ca="1" si="245"/>
        <v>282.9316543448893</v>
      </c>
      <c r="CM265" s="875">
        <f t="shared" ca="1" si="245"/>
        <v>286.16728528814394</v>
      </c>
      <c r="CN265" s="875">
        <f t="shared" ca="1" si="245"/>
        <v>289.4917581867881</v>
      </c>
      <c r="CO265" s="875">
        <f t="shared" ca="1" si="245"/>
        <v>292.41200770464985</v>
      </c>
      <c r="CP265" s="875">
        <f t="shared" ca="1" si="245"/>
        <v>295.42479716792235</v>
      </c>
      <c r="CQ265" s="875">
        <f t="shared" ca="1" si="245"/>
        <v>298.53012657660565</v>
      </c>
      <c r="CR265" s="875">
        <f t="shared" ca="1" si="245"/>
        <v>301.72799593069982</v>
      </c>
      <c r="CS265" s="875">
        <f t="shared" ca="1" si="245"/>
        <v>305.01840523020479</v>
      </c>
      <c r="CT265" s="875">
        <f t="shared" ca="1" si="245"/>
        <v>308.40135447512057</v>
      </c>
      <c r="CU265" s="875">
        <f t="shared" ca="1" si="245"/>
        <v>311.87684366544715</v>
      </c>
      <c r="CV265" s="875">
        <f t="shared" ca="1" si="245"/>
        <v>315.44487280118454</v>
      </c>
      <c r="CW265" s="875">
        <f t="shared" ca="1" si="245"/>
        <v>319.1054418823328</v>
      </c>
      <c r="CX265" s="875">
        <f t="shared" ca="1" si="245"/>
        <v>322.85855090889186</v>
      </c>
      <c r="CY265" s="875">
        <f t="shared" ca="1" si="245"/>
        <v>339.04285926897063</v>
      </c>
      <c r="CZ265" s="875">
        <f t="shared" ca="1" si="245"/>
        <v>355.2271676290494</v>
      </c>
      <c r="DA265" s="875">
        <f t="shared" ca="1" si="245"/>
        <v>371.41147598912818</v>
      </c>
      <c r="DB265" s="875">
        <f t="shared" ca="1" si="245"/>
        <v>387.59578434920695</v>
      </c>
      <c r="DC265" s="875">
        <f t="shared" ca="1" si="245"/>
        <v>397.84683621798899</v>
      </c>
      <c r="DD265" s="875">
        <f t="shared" ca="1" si="245"/>
        <v>414.03114457806777</v>
      </c>
      <c r="DE265" s="875">
        <f t="shared" ca="1" si="245"/>
        <v>430.21545293814654</v>
      </c>
      <c r="DF265" s="875">
        <f t="shared" ca="1" si="245"/>
        <v>446.39976129822531</v>
      </c>
      <c r="DG265" s="875">
        <f t="shared" ca="1" si="245"/>
        <v>462.58406965830409</v>
      </c>
      <c r="DH265" s="875">
        <f t="shared" ca="1" si="245"/>
        <v>478.76837801838286</v>
      </c>
      <c r="DI265" s="875">
        <f t="shared" ca="1" si="245"/>
        <v>494.95268637846158</v>
      </c>
      <c r="DJ265" s="875">
        <f t="shared" ca="1" si="245"/>
        <v>511.1369947385403</v>
      </c>
      <c r="DK265" s="875">
        <f t="shared" ca="1" si="245"/>
        <v>527.32130309861907</v>
      </c>
      <c r="DL265" s="875">
        <f t="shared" ca="1" si="245"/>
        <v>543.50561145869779</v>
      </c>
      <c r="DM265" s="875">
        <f t="shared" ca="1" si="245"/>
        <v>559.6899198187765</v>
      </c>
      <c r="DN265" s="875">
        <f t="shared" ca="1" si="245"/>
        <v>575.87422817885522</v>
      </c>
      <c r="DO265" s="875">
        <f t="shared" ca="1" si="245"/>
        <v>552.87436175425296</v>
      </c>
      <c r="DP265" s="875">
        <f t="shared" ca="1" si="245"/>
        <v>569.05867011433168</v>
      </c>
      <c r="DQ265" s="875">
        <f t="shared" ca="1" si="245"/>
        <v>585.24297847441039</v>
      </c>
      <c r="DR265" s="875">
        <f t="shared" ca="1" si="245"/>
        <v>593.23523917650016</v>
      </c>
      <c r="DS265" s="875">
        <f t="shared" ca="1" si="245"/>
        <v>593.23523917650016</v>
      </c>
      <c r="DT265" s="875">
        <f t="shared" ca="1" si="245"/>
        <v>593.23523917650016</v>
      </c>
      <c r="DU265" s="875">
        <f t="shared" ca="1" si="245"/>
        <v>593.23523917650016</v>
      </c>
      <c r="DV265" s="875">
        <f t="shared" ca="1" si="245"/>
        <v>593.23523917650016</v>
      </c>
      <c r="DW265" s="875">
        <f t="shared" ca="1" si="245"/>
        <v>593.23523917650016</v>
      </c>
      <c r="DX265" s="875">
        <f t="shared" ca="1" si="245"/>
        <v>593.23523917650016</v>
      </c>
      <c r="DY265" s="875">
        <f t="shared" ca="1" si="245"/>
        <v>593.23523917650016</v>
      </c>
      <c r="DZ265" s="875">
        <f t="shared" ca="1" si="245"/>
        <v>593.23523917650016</v>
      </c>
      <c r="EA265" s="875">
        <f t="shared" ca="1" si="245"/>
        <v>589.93412623472864</v>
      </c>
      <c r="EB265" s="875">
        <f t="shared" ca="1" si="245"/>
        <v>589.93412623472864</v>
      </c>
      <c r="EC265" s="875">
        <f t="shared" ca="1" si="245"/>
        <v>589.93412623472864</v>
      </c>
      <c r="ED265" s="875">
        <f t="shared" ca="1" si="245"/>
        <v>589.93412623472864</v>
      </c>
      <c r="EE265" s="875">
        <f t="shared" ca="1" si="245"/>
        <v>589.93412623472864</v>
      </c>
      <c r="EF265" s="875">
        <f t="shared" ca="1" si="245"/>
        <v>589.93412623472864</v>
      </c>
      <c r="EG265" s="875">
        <f t="shared" ca="1" si="245"/>
        <v>589.93412623472864</v>
      </c>
      <c r="EH265" s="875">
        <f t="shared" ca="1" si="245"/>
        <v>589.93412623472864</v>
      </c>
    </row>
    <row r="266" spans="5:138" s="836" customFormat="1" ht="15" customHeight="1" outlineLevel="1" x14ac:dyDescent="0.35">
      <c r="E266" s="946" t="s">
        <v>804</v>
      </c>
      <c r="G266" s="1023">
        <f ca="1">MIN(J266:EH266,0)</f>
        <v>0</v>
      </c>
      <c r="H266" s="1125" t="s">
        <v>169</v>
      </c>
      <c r="J266" s="875">
        <f t="shared" ref="J266:T266" ca="1" si="246">IF(J265&lt;0,-1,1)</f>
        <v>1</v>
      </c>
      <c r="K266" s="875">
        <f t="shared" ca="1" si="246"/>
        <v>1</v>
      </c>
      <c r="L266" s="875">
        <f t="shared" ca="1" si="246"/>
        <v>1</v>
      </c>
      <c r="M266" s="875">
        <f t="shared" ca="1" si="246"/>
        <v>1</v>
      </c>
      <c r="N266" s="875">
        <f t="shared" ca="1" si="246"/>
        <v>1</v>
      </c>
      <c r="O266" s="875">
        <f t="shared" ca="1" si="246"/>
        <v>1</v>
      </c>
      <c r="P266" s="875">
        <f ca="1">IF(P265&lt;0,-1,1)</f>
        <v>1</v>
      </c>
      <c r="Q266" s="875">
        <f t="shared" ca="1" si="246"/>
        <v>1</v>
      </c>
      <c r="R266" s="875">
        <f t="shared" ca="1" si="246"/>
        <v>1</v>
      </c>
      <c r="S266" s="875">
        <f t="shared" ca="1" si="246"/>
        <v>1</v>
      </c>
      <c r="T266" s="875">
        <f t="shared" ca="1" si="246"/>
        <v>1</v>
      </c>
      <c r="U266" s="875">
        <f ca="1">IF(U265&lt;0,-1,1)</f>
        <v>1</v>
      </c>
      <c r="V266" s="875">
        <f t="shared" ref="V266:CG266" ca="1" si="247">IF(V265&lt;0,-1,1)</f>
        <v>1</v>
      </c>
      <c r="W266" s="875">
        <f t="shared" ca="1" si="247"/>
        <v>1</v>
      </c>
      <c r="X266" s="875">
        <f t="shared" ca="1" si="247"/>
        <v>1</v>
      </c>
      <c r="Y266" s="875">
        <f t="shared" ca="1" si="247"/>
        <v>1</v>
      </c>
      <c r="Z266" s="875">
        <f t="shared" ca="1" si="247"/>
        <v>1</v>
      </c>
      <c r="AA266" s="875">
        <f t="shared" ca="1" si="247"/>
        <v>1</v>
      </c>
      <c r="AB266" s="875">
        <f ca="1">IF(AB265&lt;0,-1,1)</f>
        <v>1</v>
      </c>
      <c r="AC266" s="875">
        <f t="shared" ca="1" si="247"/>
        <v>1</v>
      </c>
      <c r="AD266" s="875">
        <f t="shared" ca="1" si="247"/>
        <v>1</v>
      </c>
      <c r="AE266" s="875">
        <f ca="1">IF(AE265&lt;0,-1,1)</f>
        <v>1</v>
      </c>
      <c r="AF266" s="875">
        <f ca="1">IF(AF265&lt;0,-1,1)</f>
        <v>1</v>
      </c>
      <c r="AG266" s="875">
        <f t="shared" ca="1" si="247"/>
        <v>1</v>
      </c>
      <c r="AH266" s="875">
        <f t="shared" ca="1" si="247"/>
        <v>1</v>
      </c>
      <c r="AI266" s="875">
        <f ca="1">IF(AI265&lt;0,-1,1)</f>
        <v>1</v>
      </c>
      <c r="AJ266" s="875">
        <f ca="1">IF(AJ265&lt;0,-1,1)</f>
        <v>1</v>
      </c>
      <c r="AK266" s="875">
        <f t="shared" ca="1" si="247"/>
        <v>1</v>
      </c>
      <c r="AL266" s="875">
        <f t="shared" ca="1" si="247"/>
        <v>1</v>
      </c>
      <c r="AM266" s="875">
        <f t="shared" ca="1" si="247"/>
        <v>1</v>
      </c>
      <c r="AN266" s="875">
        <f t="shared" ca="1" si="247"/>
        <v>1</v>
      </c>
      <c r="AO266" s="875">
        <f t="shared" ca="1" si="247"/>
        <v>1</v>
      </c>
      <c r="AP266" s="875">
        <f t="shared" ca="1" si="247"/>
        <v>1</v>
      </c>
      <c r="AQ266" s="875">
        <f t="shared" ca="1" si="247"/>
        <v>1</v>
      </c>
      <c r="AR266" s="875">
        <f t="shared" ca="1" si="247"/>
        <v>1</v>
      </c>
      <c r="AS266" s="875">
        <f t="shared" ca="1" si="247"/>
        <v>1</v>
      </c>
      <c r="AT266" s="875">
        <f t="shared" ca="1" si="247"/>
        <v>1</v>
      </c>
      <c r="AU266" s="875">
        <f t="shared" ca="1" si="247"/>
        <v>1</v>
      </c>
      <c r="AV266" s="875">
        <f t="shared" ca="1" si="247"/>
        <v>1</v>
      </c>
      <c r="AW266" s="875">
        <f t="shared" ca="1" si="247"/>
        <v>1</v>
      </c>
      <c r="AX266" s="875">
        <f t="shared" ca="1" si="247"/>
        <v>1</v>
      </c>
      <c r="AY266" s="875">
        <f t="shared" ca="1" si="247"/>
        <v>1</v>
      </c>
      <c r="AZ266" s="875">
        <f t="shared" ca="1" si="247"/>
        <v>1</v>
      </c>
      <c r="BA266" s="875">
        <f t="shared" ca="1" si="247"/>
        <v>1</v>
      </c>
      <c r="BB266" s="875">
        <f t="shared" ca="1" si="247"/>
        <v>1</v>
      </c>
      <c r="BC266" s="875">
        <f t="shared" ca="1" si="247"/>
        <v>1</v>
      </c>
      <c r="BD266" s="875">
        <f t="shared" ca="1" si="247"/>
        <v>1</v>
      </c>
      <c r="BE266" s="875">
        <f t="shared" ca="1" si="247"/>
        <v>1</v>
      </c>
      <c r="BF266" s="875">
        <f t="shared" ca="1" si="247"/>
        <v>1</v>
      </c>
      <c r="BG266" s="875">
        <f t="shared" ca="1" si="247"/>
        <v>1</v>
      </c>
      <c r="BH266" s="875">
        <f t="shared" ca="1" si="247"/>
        <v>1</v>
      </c>
      <c r="BI266" s="875">
        <f t="shared" ca="1" si="247"/>
        <v>1</v>
      </c>
      <c r="BJ266" s="875">
        <f t="shared" ca="1" si="247"/>
        <v>1</v>
      </c>
      <c r="BK266" s="875">
        <f t="shared" ca="1" si="247"/>
        <v>1</v>
      </c>
      <c r="BL266" s="875">
        <f t="shared" ca="1" si="247"/>
        <v>1</v>
      </c>
      <c r="BM266" s="875">
        <f t="shared" ca="1" si="247"/>
        <v>1</v>
      </c>
      <c r="BN266" s="875">
        <f t="shared" ca="1" si="247"/>
        <v>1</v>
      </c>
      <c r="BO266" s="875">
        <f t="shared" ca="1" si="247"/>
        <v>1</v>
      </c>
      <c r="BP266" s="875">
        <f t="shared" ca="1" si="247"/>
        <v>1</v>
      </c>
      <c r="BQ266" s="875">
        <f t="shared" ca="1" si="247"/>
        <v>1</v>
      </c>
      <c r="BR266" s="875">
        <f t="shared" ca="1" si="247"/>
        <v>1</v>
      </c>
      <c r="BS266" s="875">
        <f t="shared" ca="1" si="247"/>
        <v>1</v>
      </c>
      <c r="BT266" s="875">
        <f t="shared" ca="1" si="247"/>
        <v>1</v>
      </c>
      <c r="BU266" s="875">
        <f t="shared" ca="1" si="247"/>
        <v>1</v>
      </c>
      <c r="BV266" s="875">
        <f t="shared" ca="1" si="247"/>
        <v>1</v>
      </c>
      <c r="BW266" s="875">
        <f t="shared" ca="1" si="247"/>
        <v>1</v>
      </c>
      <c r="BX266" s="875">
        <f t="shared" ca="1" si="247"/>
        <v>1</v>
      </c>
      <c r="BY266" s="875">
        <f t="shared" ca="1" si="247"/>
        <v>1</v>
      </c>
      <c r="BZ266" s="875">
        <f t="shared" ca="1" si="247"/>
        <v>1</v>
      </c>
      <c r="CA266" s="875">
        <f t="shared" ca="1" si="247"/>
        <v>1</v>
      </c>
      <c r="CB266" s="875">
        <f t="shared" ca="1" si="247"/>
        <v>1</v>
      </c>
      <c r="CC266" s="875">
        <f t="shared" ca="1" si="247"/>
        <v>1</v>
      </c>
      <c r="CD266" s="875">
        <f t="shared" ca="1" si="247"/>
        <v>1</v>
      </c>
      <c r="CE266" s="875">
        <f t="shared" ca="1" si="247"/>
        <v>1</v>
      </c>
      <c r="CF266" s="875">
        <f t="shared" ca="1" si="247"/>
        <v>1</v>
      </c>
      <c r="CG266" s="875">
        <f t="shared" ca="1" si="247"/>
        <v>1</v>
      </c>
      <c r="CH266" s="875">
        <f t="shared" ref="CH266:EH266" ca="1" si="248">IF(CH265&lt;0,-1,1)</f>
        <v>1</v>
      </c>
      <c r="CI266" s="875">
        <f t="shared" ca="1" si="248"/>
        <v>1</v>
      </c>
      <c r="CJ266" s="875">
        <f t="shared" ca="1" si="248"/>
        <v>1</v>
      </c>
      <c r="CK266" s="875">
        <f t="shared" ca="1" si="248"/>
        <v>1</v>
      </c>
      <c r="CL266" s="875">
        <f t="shared" ca="1" si="248"/>
        <v>1</v>
      </c>
      <c r="CM266" s="875">
        <f t="shared" ca="1" si="248"/>
        <v>1</v>
      </c>
      <c r="CN266" s="875">
        <f t="shared" ca="1" si="248"/>
        <v>1</v>
      </c>
      <c r="CO266" s="875">
        <f t="shared" ca="1" si="248"/>
        <v>1</v>
      </c>
      <c r="CP266" s="875">
        <f t="shared" ca="1" si="248"/>
        <v>1</v>
      </c>
      <c r="CQ266" s="875">
        <f t="shared" ca="1" si="248"/>
        <v>1</v>
      </c>
      <c r="CR266" s="875">
        <f t="shared" ca="1" si="248"/>
        <v>1</v>
      </c>
      <c r="CS266" s="875">
        <f t="shared" ca="1" si="248"/>
        <v>1</v>
      </c>
      <c r="CT266" s="875">
        <f t="shared" ca="1" si="248"/>
        <v>1</v>
      </c>
      <c r="CU266" s="875">
        <f t="shared" ca="1" si="248"/>
        <v>1</v>
      </c>
      <c r="CV266" s="875">
        <f t="shared" ca="1" si="248"/>
        <v>1</v>
      </c>
      <c r="CW266" s="875">
        <f t="shared" ca="1" si="248"/>
        <v>1</v>
      </c>
      <c r="CX266" s="875">
        <f t="shared" ca="1" si="248"/>
        <v>1</v>
      </c>
      <c r="CY266" s="875">
        <f t="shared" ca="1" si="248"/>
        <v>1</v>
      </c>
      <c r="CZ266" s="875">
        <f t="shared" ca="1" si="248"/>
        <v>1</v>
      </c>
      <c r="DA266" s="875">
        <f t="shared" ca="1" si="248"/>
        <v>1</v>
      </c>
      <c r="DB266" s="875">
        <f t="shared" ca="1" si="248"/>
        <v>1</v>
      </c>
      <c r="DC266" s="875">
        <f t="shared" ca="1" si="248"/>
        <v>1</v>
      </c>
      <c r="DD266" s="875">
        <f t="shared" ca="1" si="248"/>
        <v>1</v>
      </c>
      <c r="DE266" s="875">
        <f t="shared" ca="1" si="248"/>
        <v>1</v>
      </c>
      <c r="DF266" s="875">
        <f t="shared" ca="1" si="248"/>
        <v>1</v>
      </c>
      <c r="DG266" s="875">
        <f t="shared" ca="1" si="248"/>
        <v>1</v>
      </c>
      <c r="DH266" s="875">
        <f t="shared" ca="1" si="248"/>
        <v>1</v>
      </c>
      <c r="DI266" s="875">
        <f t="shared" ca="1" si="248"/>
        <v>1</v>
      </c>
      <c r="DJ266" s="875">
        <f t="shared" ca="1" si="248"/>
        <v>1</v>
      </c>
      <c r="DK266" s="875">
        <f t="shared" ca="1" si="248"/>
        <v>1</v>
      </c>
      <c r="DL266" s="875">
        <f t="shared" ca="1" si="248"/>
        <v>1</v>
      </c>
      <c r="DM266" s="875">
        <f t="shared" ca="1" si="248"/>
        <v>1</v>
      </c>
      <c r="DN266" s="875">
        <f t="shared" ca="1" si="248"/>
        <v>1</v>
      </c>
      <c r="DO266" s="875">
        <f t="shared" ca="1" si="248"/>
        <v>1</v>
      </c>
      <c r="DP266" s="875">
        <f t="shared" ca="1" si="248"/>
        <v>1</v>
      </c>
      <c r="DQ266" s="875">
        <f t="shared" ca="1" si="248"/>
        <v>1</v>
      </c>
      <c r="DR266" s="875">
        <f t="shared" ca="1" si="248"/>
        <v>1</v>
      </c>
      <c r="DS266" s="875">
        <f t="shared" ca="1" si="248"/>
        <v>1</v>
      </c>
      <c r="DT266" s="875">
        <f t="shared" ca="1" si="248"/>
        <v>1</v>
      </c>
      <c r="DU266" s="875">
        <f t="shared" ca="1" si="248"/>
        <v>1</v>
      </c>
      <c r="DV266" s="875">
        <f t="shared" ca="1" si="248"/>
        <v>1</v>
      </c>
      <c r="DW266" s="875">
        <f t="shared" ca="1" si="248"/>
        <v>1</v>
      </c>
      <c r="DX266" s="875">
        <f t="shared" ca="1" si="248"/>
        <v>1</v>
      </c>
      <c r="DY266" s="875">
        <f t="shared" ca="1" si="248"/>
        <v>1</v>
      </c>
      <c r="DZ266" s="875">
        <f t="shared" ca="1" si="248"/>
        <v>1</v>
      </c>
      <c r="EA266" s="875">
        <f t="shared" ca="1" si="248"/>
        <v>1</v>
      </c>
      <c r="EB266" s="875">
        <f t="shared" ca="1" si="248"/>
        <v>1</v>
      </c>
      <c r="EC266" s="875">
        <f t="shared" ca="1" si="248"/>
        <v>1</v>
      </c>
      <c r="ED266" s="875">
        <f t="shared" ca="1" si="248"/>
        <v>1</v>
      </c>
      <c r="EE266" s="875">
        <f t="shared" ca="1" si="248"/>
        <v>1</v>
      </c>
      <c r="EF266" s="875">
        <f t="shared" ca="1" si="248"/>
        <v>1</v>
      </c>
      <c r="EG266" s="875">
        <f t="shared" ca="1" si="248"/>
        <v>1</v>
      </c>
      <c r="EH266" s="875">
        <f t="shared" ca="1" si="248"/>
        <v>1</v>
      </c>
    </row>
    <row r="267" spans="5:138" s="836" customFormat="1" ht="15" customHeight="1" outlineLevel="1" x14ac:dyDescent="0.35">
      <c r="E267" s="946"/>
      <c r="J267" s="1023"/>
      <c r="K267" s="1023"/>
      <c r="L267" s="1023"/>
      <c r="M267" s="1023"/>
      <c r="N267" s="1023"/>
      <c r="O267" s="1023"/>
      <c r="P267" s="1023"/>
      <c r="Q267" s="1023"/>
      <c r="R267" s="1023"/>
      <c r="S267" s="1023"/>
      <c r="T267" s="1023"/>
      <c r="U267" s="1023"/>
      <c r="V267" s="1023"/>
      <c r="W267" s="1023"/>
      <c r="X267" s="1023"/>
      <c r="Y267" s="1023"/>
      <c r="Z267" s="1023"/>
      <c r="AA267" s="1023"/>
      <c r="AB267" s="1023"/>
      <c r="AC267" s="1023"/>
      <c r="AD267" s="1023"/>
      <c r="AE267" s="1023"/>
      <c r="AF267" s="1023"/>
      <c r="AG267" s="1023"/>
      <c r="AH267" s="1023"/>
      <c r="AI267" s="1023"/>
      <c r="AJ267" s="1023"/>
      <c r="AK267" s="1023"/>
      <c r="AL267" s="1023"/>
      <c r="AM267" s="1023"/>
      <c r="AN267" s="1023"/>
      <c r="AO267" s="1023"/>
      <c r="AP267" s="1023"/>
      <c r="AQ267" s="1023"/>
      <c r="AR267" s="1023"/>
      <c r="AS267" s="1023"/>
      <c r="AT267" s="1023"/>
      <c r="AU267" s="1023"/>
      <c r="AV267" s="1023"/>
      <c r="AW267" s="1023"/>
      <c r="AX267" s="1023"/>
      <c r="AY267" s="1023"/>
      <c r="AZ267" s="1023"/>
      <c r="BA267" s="1023"/>
      <c r="BB267" s="1023"/>
      <c r="BC267" s="1023"/>
      <c r="BD267" s="1023"/>
      <c r="BE267" s="1023"/>
      <c r="BF267" s="1023"/>
      <c r="BG267" s="1023"/>
      <c r="BH267" s="1023"/>
      <c r="BI267" s="1023"/>
      <c r="BJ267" s="1023"/>
      <c r="BK267" s="1023"/>
      <c r="BL267" s="1023"/>
      <c r="BM267" s="1023"/>
      <c r="BN267" s="1023"/>
      <c r="BO267" s="1023"/>
      <c r="BP267" s="1023"/>
      <c r="BQ267" s="1023"/>
      <c r="BR267" s="1023"/>
      <c r="BS267" s="1023"/>
      <c r="BT267" s="1023"/>
      <c r="BU267" s="1023"/>
      <c r="BV267" s="1023"/>
      <c r="BW267" s="1023"/>
      <c r="BX267" s="1023"/>
      <c r="BY267" s="1023"/>
      <c r="BZ267" s="1023"/>
      <c r="CA267" s="1023"/>
      <c r="CB267" s="1023"/>
      <c r="CC267" s="1023"/>
      <c r="CD267" s="1023"/>
      <c r="CE267" s="1023"/>
      <c r="CF267" s="1023"/>
      <c r="CG267" s="1023"/>
      <c r="CH267" s="1023"/>
      <c r="CI267" s="1023"/>
      <c r="CJ267" s="1023"/>
      <c r="CK267" s="1023"/>
      <c r="CL267" s="1023"/>
      <c r="CM267" s="1023"/>
      <c r="CN267" s="1023"/>
      <c r="CO267" s="1023"/>
      <c r="CP267" s="1023"/>
      <c r="CQ267" s="1023"/>
      <c r="CR267" s="1023"/>
      <c r="CS267" s="1023"/>
      <c r="CT267" s="1023"/>
      <c r="CU267" s="1023"/>
      <c r="CV267" s="1023"/>
      <c r="CW267" s="1023"/>
      <c r="CX267" s="1023"/>
      <c r="CY267" s="1023"/>
      <c r="CZ267" s="1023"/>
      <c r="DA267" s="1023"/>
      <c r="DB267" s="1023"/>
      <c r="DC267" s="1023"/>
      <c r="DD267" s="1023"/>
      <c r="DE267" s="1023"/>
      <c r="DF267" s="1023"/>
      <c r="DG267" s="1023"/>
      <c r="DH267" s="1023"/>
      <c r="DI267" s="1023"/>
      <c r="DJ267" s="1023"/>
      <c r="DK267" s="1023"/>
      <c r="DL267" s="1023"/>
      <c r="DM267" s="1023"/>
      <c r="DN267" s="1023"/>
      <c r="DO267" s="1023"/>
      <c r="DP267" s="1023"/>
      <c r="DQ267" s="1023"/>
      <c r="DR267" s="1023"/>
      <c r="DS267" s="1023"/>
      <c r="DT267" s="1023"/>
      <c r="DU267" s="1023"/>
      <c r="DV267" s="1023"/>
      <c r="DW267" s="1023"/>
      <c r="DX267" s="1023"/>
      <c r="DY267" s="1023"/>
      <c r="DZ267" s="1023"/>
      <c r="EA267" s="1023"/>
      <c r="EB267" s="1023"/>
      <c r="EC267" s="1023"/>
      <c r="ED267" s="1023"/>
      <c r="EE267" s="1023"/>
      <c r="EF267" s="1023"/>
      <c r="EG267" s="1023"/>
      <c r="EH267" s="1023"/>
    </row>
    <row r="268" spans="5:138" s="836" customFormat="1" ht="15" hidden="1" customHeight="1" outlineLevel="1" x14ac:dyDescent="0.35">
      <c r="E268" s="946"/>
      <c r="J268" s="1023"/>
      <c r="K268" s="1023"/>
      <c r="L268" s="1023"/>
      <c r="M268" s="1023"/>
      <c r="N268" s="1023"/>
      <c r="O268" s="1023"/>
      <c r="P268" s="1023"/>
      <c r="Q268" s="1023"/>
      <c r="R268" s="1023"/>
      <c r="S268" s="1023"/>
      <c r="T268" s="1023"/>
      <c r="U268" s="1023"/>
      <c r="V268" s="1023"/>
      <c r="W268" s="1023"/>
      <c r="X268" s="1023"/>
      <c r="Y268" s="1023"/>
      <c r="Z268" s="1023"/>
      <c r="AA268" s="1023"/>
      <c r="AB268" s="1023"/>
      <c r="AC268" s="1023"/>
      <c r="AD268" s="1023"/>
      <c r="AE268" s="1023"/>
      <c r="AF268" s="1023"/>
      <c r="AG268" s="1023"/>
      <c r="AH268" s="1023"/>
      <c r="AI268" s="1023"/>
      <c r="AJ268" s="1023"/>
      <c r="AK268" s="1023"/>
      <c r="AL268" s="1023"/>
      <c r="AM268" s="1023"/>
      <c r="AN268" s="1023"/>
      <c r="AO268" s="1023"/>
      <c r="AP268" s="1023"/>
      <c r="AQ268" s="1023"/>
      <c r="AR268" s="1023"/>
      <c r="AS268" s="1023"/>
      <c r="AT268" s="1023"/>
      <c r="AU268" s="1023"/>
      <c r="AV268" s="1023"/>
      <c r="AW268" s="1023"/>
      <c r="AX268" s="1023"/>
      <c r="AY268" s="1023"/>
      <c r="AZ268" s="1023"/>
      <c r="BA268" s="1023"/>
      <c r="BB268" s="1023"/>
      <c r="BC268" s="1023"/>
      <c r="BD268" s="1023"/>
      <c r="BE268" s="1023"/>
      <c r="BF268" s="1023"/>
      <c r="BG268" s="1023"/>
      <c r="BH268" s="1023"/>
      <c r="BI268" s="1023"/>
      <c r="BJ268" s="1023"/>
      <c r="BK268" s="1023"/>
      <c r="BL268" s="1023"/>
      <c r="BM268" s="1023"/>
      <c r="BN268" s="1023"/>
      <c r="BO268" s="1023"/>
      <c r="BP268" s="1023"/>
      <c r="BQ268" s="1023"/>
      <c r="BR268" s="1023"/>
      <c r="BS268" s="1023"/>
      <c r="BT268" s="1023"/>
      <c r="BU268" s="1023"/>
      <c r="BV268" s="1023"/>
      <c r="BW268" s="1023"/>
      <c r="BX268" s="1023"/>
      <c r="BY268" s="1023"/>
      <c r="BZ268" s="1023"/>
      <c r="CA268" s="1023"/>
      <c r="CB268" s="1023"/>
      <c r="CC268" s="1023"/>
      <c r="CD268" s="1023"/>
      <c r="CE268" s="1023"/>
      <c r="CF268" s="1023"/>
      <c r="CG268" s="1023"/>
      <c r="CH268" s="1023"/>
      <c r="CI268" s="1023"/>
      <c r="CJ268" s="1023"/>
      <c r="CK268" s="1023"/>
      <c r="CL268" s="1023"/>
      <c r="CM268" s="1023"/>
      <c r="CN268" s="1023"/>
      <c r="CO268" s="1023"/>
      <c r="CP268" s="1023"/>
      <c r="CQ268" s="1023"/>
      <c r="CR268" s="1023"/>
      <c r="CS268" s="1023"/>
      <c r="CT268" s="1023"/>
      <c r="CU268" s="1023"/>
      <c r="CV268" s="1023"/>
      <c r="CW268" s="1023"/>
      <c r="CX268" s="1023"/>
      <c r="CY268" s="1023"/>
      <c r="CZ268" s="1023"/>
      <c r="DA268" s="1023"/>
      <c r="DB268" s="1023"/>
      <c r="DC268" s="1023"/>
      <c r="DD268" s="1023"/>
      <c r="DE268" s="1023"/>
      <c r="DF268" s="1023"/>
      <c r="DG268" s="1023"/>
      <c r="DH268" s="1023"/>
      <c r="DI268" s="1023"/>
      <c r="DJ268" s="1023"/>
      <c r="DK268" s="1023"/>
      <c r="DL268" s="1023"/>
      <c r="DM268" s="1023"/>
      <c r="DN268" s="1023"/>
      <c r="DO268" s="1023"/>
      <c r="DP268" s="1023"/>
      <c r="DQ268" s="1023"/>
      <c r="DR268" s="1023"/>
      <c r="DS268" s="1023"/>
      <c r="DT268" s="1023"/>
      <c r="DU268" s="1023"/>
      <c r="DV268" s="1023"/>
      <c r="DW268" s="1023"/>
      <c r="DX268" s="1023"/>
      <c r="DY268" s="1023"/>
      <c r="DZ268" s="1023"/>
      <c r="EA268" s="1023"/>
      <c r="EB268" s="1023"/>
      <c r="EC268" s="1023"/>
      <c r="ED268" s="1023"/>
      <c r="EE268" s="1023"/>
      <c r="EF268" s="1023"/>
      <c r="EG268" s="1023"/>
      <c r="EH268" s="1023"/>
    </row>
    <row r="269" spans="5:138" s="836" customFormat="1" ht="15" hidden="1" customHeight="1" outlineLevel="1" x14ac:dyDescent="0.35">
      <c r="E269" s="946"/>
      <c r="J269" s="1023"/>
      <c r="K269" s="1023"/>
      <c r="L269" s="1023"/>
      <c r="M269" s="1023"/>
      <c r="N269" s="1023"/>
      <c r="O269" s="1023"/>
      <c r="P269" s="1023"/>
      <c r="Q269" s="1023"/>
      <c r="R269" s="1023"/>
      <c r="S269" s="1023"/>
      <c r="T269" s="1023"/>
      <c r="U269" s="1023"/>
      <c r="V269" s="1023"/>
      <c r="W269" s="1023"/>
      <c r="X269" s="1023"/>
      <c r="Y269" s="1023"/>
      <c r="Z269" s="1023"/>
      <c r="AA269" s="1023"/>
      <c r="AB269" s="1023"/>
      <c r="AC269" s="1023"/>
      <c r="AD269" s="1023"/>
      <c r="AE269" s="1023"/>
      <c r="AF269" s="1023"/>
      <c r="AG269" s="1023"/>
      <c r="AH269" s="1023"/>
      <c r="AI269" s="1023"/>
      <c r="AJ269" s="1023"/>
      <c r="AK269" s="1023"/>
      <c r="AL269" s="1023"/>
      <c r="AM269" s="1023"/>
      <c r="AN269" s="1023"/>
      <c r="AO269" s="1023"/>
      <c r="AP269" s="1023"/>
      <c r="AQ269" s="1023"/>
      <c r="AR269" s="1023"/>
      <c r="AS269" s="1023"/>
      <c r="AT269" s="1023"/>
      <c r="AU269" s="1023"/>
      <c r="AV269" s="1023"/>
      <c r="AW269" s="1023"/>
      <c r="AX269" s="1023"/>
      <c r="AY269" s="1023"/>
      <c r="AZ269" s="1023"/>
      <c r="BA269" s="1023"/>
      <c r="BB269" s="1023"/>
      <c r="BC269" s="1023"/>
      <c r="BD269" s="1023"/>
      <c r="BE269" s="1023"/>
      <c r="BF269" s="1023"/>
      <c r="BG269" s="1023"/>
      <c r="BH269" s="1023"/>
      <c r="BI269" s="1023"/>
      <c r="BJ269" s="1023"/>
      <c r="BK269" s="1023"/>
      <c r="BL269" s="1023"/>
      <c r="BM269" s="1023"/>
      <c r="BN269" s="1023"/>
      <c r="BO269" s="1023"/>
      <c r="BP269" s="1023"/>
      <c r="BQ269" s="1023"/>
      <c r="BR269" s="1023"/>
      <c r="BS269" s="1023"/>
      <c r="BT269" s="1023"/>
      <c r="BU269" s="1023"/>
      <c r="BV269" s="1023"/>
      <c r="BW269" s="1023"/>
      <c r="BX269" s="1023"/>
      <c r="BY269" s="1023"/>
      <c r="BZ269" s="1023"/>
      <c r="CA269" s="1023"/>
      <c r="CB269" s="1023"/>
      <c r="CC269" s="1023"/>
      <c r="CD269" s="1023"/>
      <c r="CE269" s="1023"/>
      <c r="CF269" s="1023"/>
      <c r="CG269" s="1023"/>
      <c r="CH269" s="1023"/>
      <c r="CI269" s="1023"/>
      <c r="CJ269" s="1023"/>
      <c r="CK269" s="1023"/>
      <c r="CL269" s="1023"/>
      <c r="CM269" s="1023"/>
      <c r="CN269" s="1023"/>
      <c r="CO269" s="1023"/>
      <c r="CP269" s="1023"/>
      <c r="CQ269" s="1023"/>
      <c r="CR269" s="1023"/>
      <c r="CS269" s="1023"/>
      <c r="CT269" s="1023"/>
      <c r="CU269" s="1023"/>
      <c r="CV269" s="1023"/>
      <c r="CW269" s="1023"/>
      <c r="CX269" s="1023"/>
      <c r="CY269" s="1023"/>
      <c r="CZ269" s="1023"/>
      <c r="DA269" s="1023"/>
      <c r="DB269" s="1023"/>
      <c r="DC269" s="1023"/>
      <c r="DD269" s="1023"/>
      <c r="DE269" s="1023"/>
      <c r="DF269" s="1023"/>
      <c r="DG269" s="1023"/>
      <c r="DH269" s="1023"/>
      <c r="DI269" s="1023"/>
      <c r="DJ269" s="1023"/>
      <c r="DK269" s="1023"/>
      <c r="DL269" s="1023"/>
      <c r="DM269" s="1023"/>
      <c r="DN269" s="1023"/>
      <c r="DO269" s="1023"/>
      <c r="DP269" s="1023"/>
      <c r="DQ269" s="1023"/>
      <c r="DR269" s="1023"/>
      <c r="DS269" s="1023"/>
      <c r="DT269" s="1023"/>
      <c r="DU269" s="1023"/>
      <c r="DV269" s="1023"/>
      <c r="DW269" s="1023"/>
      <c r="DX269" s="1023"/>
      <c r="DY269" s="1023"/>
      <c r="DZ269" s="1023"/>
      <c r="EA269" s="1023"/>
      <c r="EB269" s="1023"/>
      <c r="EC269" s="1023"/>
      <c r="ED269" s="1023"/>
      <c r="EE269" s="1023"/>
      <c r="EF269" s="1023"/>
      <c r="EG269" s="1023"/>
      <c r="EH269" s="1023"/>
    </row>
    <row r="270" spans="5:138" s="836" customFormat="1" ht="15" hidden="1" customHeight="1" outlineLevel="1" x14ac:dyDescent="0.35">
      <c r="E270" s="946"/>
      <c r="H270" s="1072"/>
      <c r="J270" s="875"/>
      <c r="K270" s="875"/>
      <c r="L270" s="875"/>
      <c r="M270" s="875"/>
      <c r="N270" s="875"/>
      <c r="O270" s="875"/>
      <c r="P270" s="875"/>
      <c r="Q270" s="875"/>
      <c r="R270" s="875"/>
      <c r="S270" s="875"/>
      <c r="T270" s="875"/>
      <c r="U270" s="875"/>
      <c r="V270" s="875"/>
      <c r="W270" s="875"/>
      <c r="X270" s="875"/>
      <c r="Y270" s="875"/>
      <c r="Z270" s="875"/>
      <c r="AA270" s="875"/>
      <c r="AB270" s="875"/>
      <c r="AC270" s="875"/>
      <c r="AD270" s="875"/>
      <c r="AE270" s="875"/>
      <c r="AF270" s="875"/>
      <c r="AG270" s="875"/>
      <c r="AH270" s="875"/>
      <c r="AI270" s="875"/>
      <c r="AJ270" s="1055"/>
      <c r="AK270" s="875"/>
      <c r="AL270" s="875"/>
      <c r="AM270" s="875"/>
      <c r="AN270" s="875"/>
      <c r="AO270" s="875"/>
      <c r="AP270" s="875"/>
      <c r="AQ270" s="875"/>
      <c r="AR270" s="875"/>
      <c r="AS270" s="875"/>
      <c r="AT270" s="875"/>
      <c r="AU270" s="875"/>
      <c r="AV270" s="875"/>
      <c r="AW270" s="875"/>
      <c r="AX270" s="875"/>
      <c r="AY270" s="875"/>
      <c r="AZ270" s="875"/>
      <c r="BA270" s="875"/>
      <c r="BB270" s="875"/>
      <c r="BC270" s="875"/>
      <c r="BD270" s="875"/>
      <c r="BE270" s="875"/>
      <c r="BF270" s="875"/>
      <c r="BG270" s="875"/>
      <c r="BH270" s="875"/>
      <c r="BI270" s="875"/>
      <c r="BJ270" s="875"/>
      <c r="BK270" s="875"/>
      <c r="BL270" s="875"/>
      <c r="BM270" s="875"/>
      <c r="BN270" s="875"/>
      <c r="BO270" s="875"/>
      <c r="BP270" s="875"/>
      <c r="BQ270" s="875"/>
      <c r="BR270" s="875"/>
      <c r="BS270" s="875"/>
      <c r="BT270" s="875"/>
      <c r="BU270" s="875"/>
      <c r="BV270" s="875"/>
      <c r="BW270" s="875"/>
      <c r="BX270" s="875"/>
      <c r="BY270" s="875"/>
      <c r="BZ270" s="875"/>
      <c r="CA270" s="875"/>
      <c r="CB270" s="875"/>
      <c r="CC270" s="875"/>
      <c r="CD270" s="875"/>
      <c r="CE270" s="875"/>
      <c r="CF270" s="875"/>
      <c r="CG270" s="875"/>
      <c r="CH270" s="875"/>
      <c r="CI270" s="875"/>
      <c r="CJ270" s="875"/>
      <c r="CK270" s="875"/>
      <c r="CL270" s="875"/>
      <c r="CM270" s="875"/>
      <c r="CN270" s="875"/>
      <c r="CO270" s="875"/>
      <c r="CP270" s="875"/>
      <c r="CQ270" s="875"/>
      <c r="CR270" s="875"/>
      <c r="CS270" s="875"/>
      <c r="CT270" s="875"/>
      <c r="CU270" s="875"/>
      <c r="CV270" s="875"/>
      <c r="CW270" s="875"/>
      <c r="CX270" s="875"/>
      <c r="CY270" s="875"/>
      <c r="CZ270" s="875"/>
      <c r="DA270" s="875"/>
      <c r="DB270" s="875"/>
      <c r="DC270" s="875"/>
      <c r="DD270" s="875"/>
      <c r="DE270" s="875"/>
      <c r="DF270" s="875"/>
      <c r="DG270" s="875"/>
      <c r="DH270" s="875"/>
      <c r="DI270" s="875"/>
      <c r="DJ270" s="875"/>
      <c r="DK270" s="875"/>
      <c r="DL270" s="875"/>
      <c r="DM270" s="875"/>
      <c r="DN270" s="875"/>
      <c r="DO270" s="875"/>
      <c r="DP270" s="875"/>
      <c r="DQ270" s="875"/>
      <c r="DR270" s="875"/>
      <c r="DS270" s="875"/>
      <c r="DT270" s="875"/>
      <c r="DU270" s="875"/>
      <c r="DV270" s="875"/>
      <c r="DW270" s="875"/>
      <c r="DX270" s="875"/>
      <c r="DY270" s="875"/>
      <c r="DZ270" s="875"/>
      <c r="EA270" s="875"/>
      <c r="EB270" s="875"/>
      <c r="EC270" s="875"/>
      <c r="ED270" s="875"/>
      <c r="EE270" s="875"/>
      <c r="EF270" s="875"/>
      <c r="EG270" s="875"/>
      <c r="EH270" s="875"/>
    </row>
    <row r="271" spans="5:138" s="836" customFormat="1" ht="15" hidden="1" customHeight="1" outlineLevel="1" x14ac:dyDescent="0.25">
      <c r="G271" s="876"/>
      <c r="H271" s="875"/>
      <c r="J271" s="875"/>
      <c r="K271" s="875"/>
      <c r="L271" s="875"/>
      <c r="M271" s="875"/>
      <c r="N271" s="875"/>
      <c r="O271" s="875"/>
      <c r="P271" s="875"/>
      <c r="Q271" s="875"/>
      <c r="R271" s="875"/>
      <c r="S271" s="875"/>
      <c r="T271" s="875"/>
      <c r="U271" s="875"/>
      <c r="V271" s="875"/>
      <c r="W271" s="875"/>
      <c r="X271" s="875"/>
      <c r="Y271" s="875"/>
      <c r="Z271" s="875"/>
      <c r="AA271" s="875"/>
      <c r="AB271" s="875"/>
      <c r="AC271" s="875"/>
      <c r="AD271" s="875"/>
      <c r="AE271" s="875"/>
      <c r="AF271" s="875"/>
      <c r="AG271" s="875"/>
      <c r="AH271" s="875"/>
      <c r="AI271" s="875"/>
      <c r="AJ271" s="875"/>
      <c r="AK271" s="1023"/>
      <c r="AL271" s="1023"/>
      <c r="AM271" s="1023"/>
      <c r="AN271" s="875"/>
      <c r="AO271" s="875"/>
      <c r="AP271" s="875"/>
      <c r="AQ271" s="875"/>
      <c r="AR271" s="875"/>
      <c r="AS271" s="875"/>
      <c r="AT271" s="875"/>
      <c r="AU271" s="875"/>
      <c r="AV271" s="875"/>
      <c r="AW271" s="875"/>
      <c r="AX271" s="875"/>
      <c r="AY271" s="875"/>
      <c r="AZ271" s="875"/>
      <c r="BA271" s="875"/>
      <c r="BB271" s="875"/>
      <c r="BC271" s="875"/>
      <c r="BD271" s="875"/>
      <c r="BE271" s="875"/>
      <c r="BF271" s="875"/>
      <c r="BG271" s="875"/>
      <c r="BH271" s="875"/>
      <c r="BI271" s="875"/>
      <c r="BJ271" s="875"/>
      <c r="BK271" s="875"/>
      <c r="BL271" s="875"/>
      <c r="BM271" s="875"/>
      <c r="BN271" s="875"/>
      <c r="BO271" s="875"/>
      <c r="BP271" s="875"/>
      <c r="BQ271" s="875"/>
      <c r="BR271" s="875"/>
      <c r="BS271" s="875"/>
      <c r="BT271" s="875"/>
      <c r="BU271" s="875"/>
      <c r="BV271" s="875"/>
      <c r="BW271" s="875"/>
      <c r="BX271" s="875"/>
      <c r="BY271" s="875"/>
      <c r="BZ271" s="875"/>
      <c r="CA271" s="875"/>
      <c r="CB271" s="875"/>
      <c r="CC271" s="875"/>
      <c r="CD271" s="875"/>
      <c r="CE271" s="875"/>
      <c r="CF271" s="875"/>
      <c r="CG271" s="875"/>
      <c r="CH271" s="875"/>
      <c r="CI271" s="875"/>
      <c r="CJ271" s="875"/>
      <c r="CK271" s="875"/>
      <c r="CL271" s="875"/>
      <c r="CM271" s="875"/>
      <c r="CN271" s="875"/>
      <c r="CO271" s="875"/>
      <c r="CP271" s="875"/>
      <c r="CQ271" s="875"/>
      <c r="CR271" s="875"/>
      <c r="CS271" s="875"/>
      <c r="CT271" s="875"/>
      <c r="CU271" s="875"/>
      <c r="CV271" s="875"/>
      <c r="CW271" s="875"/>
      <c r="CX271" s="875"/>
      <c r="CY271" s="875"/>
      <c r="CZ271" s="875"/>
      <c r="DA271" s="875"/>
      <c r="DB271" s="875"/>
      <c r="DC271" s="875"/>
      <c r="DD271" s="875"/>
      <c r="DE271" s="875"/>
      <c r="DF271" s="875"/>
      <c r="DG271" s="875"/>
      <c r="DH271" s="875"/>
      <c r="DI271" s="875"/>
      <c r="DJ271" s="875"/>
      <c r="DK271" s="875"/>
      <c r="DL271" s="875"/>
      <c r="DM271" s="875"/>
      <c r="DN271" s="875"/>
      <c r="DO271" s="875"/>
      <c r="DP271" s="875"/>
      <c r="DQ271" s="875"/>
      <c r="DR271" s="875"/>
      <c r="DS271" s="875"/>
      <c r="DT271" s="875"/>
      <c r="DU271" s="875"/>
      <c r="DV271" s="875"/>
      <c r="DW271" s="875"/>
      <c r="DX271" s="875"/>
      <c r="DY271" s="875"/>
      <c r="DZ271" s="875"/>
      <c r="EA271" s="875"/>
      <c r="EB271" s="875"/>
      <c r="EC271" s="875"/>
      <c r="ED271" s="875"/>
      <c r="EE271" s="875"/>
      <c r="EF271" s="875"/>
      <c r="EG271" s="875"/>
      <c r="EH271" s="875"/>
    </row>
    <row r="272" spans="5:138" s="146" customFormat="1" ht="15" hidden="1" customHeight="1" outlineLevel="1" x14ac:dyDescent="0.25">
      <c r="E272" s="402" t="str">
        <f xml:space="preserve"> NTBA!E$192</f>
        <v>Internal accruals</v>
      </c>
      <c r="F272" s="806">
        <f xml:space="preserve"> NTBA!F$192</f>
        <v>0</v>
      </c>
      <c r="G272" s="807" t="str">
        <f xml:space="preserve"> NTBA!G$192</f>
        <v>switch</v>
      </c>
      <c r="H272" s="942" t="str">
        <f xml:space="preserve"> NTBA!H$192</f>
        <v>0 : No , 1 = Yes</v>
      </c>
      <c r="J272" s="415"/>
      <c r="K272" s="415"/>
      <c r="L272" s="415"/>
      <c r="M272" s="415"/>
      <c r="N272" s="415"/>
      <c r="O272" s="415"/>
      <c r="P272" s="415"/>
      <c r="Q272" s="415"/>
      <c r="R272" s="415"/>
      <c r="S272" s="415"/>
      <c r="T272" s="415"/>
      <c r="U272" s="415"/>
      <c r="V272" s="415"/>
      <c r="W272" s="415"/>
      <c r="X272" s="415"/>
      <c r="Y272" s="415"/>
      <c r="Z272" s="415"/>
      <c r="AA272" s="415"/>
      <c r="AB272" s="415"/>
      <c r="AC272" s="415"/>
      <c r="AD272" s="415"/>
      <c r="AE272" s="415"/>
      <c r="AF272" s="415"/>
      <c r="AG272" s="415"/>
      <c r="AH272" s="415"/>
      <c r="AI272" s="415"/>
      <c r="AJ272" s="415"/>
      <c r="AK272" s="415"/>
      <c r="AL272" s="415"/>
      <c r="AM272" s="415"/>
      <c r="AN272" s="415"/>
      <c r="AO272" s="415"/>
      <c r="AP272" s="415"/>
      <c r="AQ272" s="415"/>
      <c r="AR272" s="415"/>
      <c r="AS272" s="415"/>
      <c r="AT272" s="415"/>
      <c r="AU272" s="415"/>
      <c r="AV272" s="415"/>
      <c r="AW272" s="415"/>
      <c r="AX272" s="415"/>
      <c r="AY272" s="415"/>
      <c r="AZ272" s="415"/>
      <c r="BA272" s="415"/>
      <c r="BB272" s="415"/>
      <c r="BC272" s="415"/>
      <c r="BD272" s="415"/>
      <c r="BE272" s="415"/>
      <c r="BF272" s="415"/>
      <c r="BG272" s="415"/>
      <c r="BH272" s="415"/>
      <c r="BI272" s="415"/>
      <c r="BJ272" s="415"/>
      <c r="BK272" s="415"/>
      <c r="BL272" s="415"/>
      <c r="BM272" s="415"/>
      <c r="BN272" s="415"/>
      <c r="BO272" s="415"/>
      <c r="BP272" s="415"/>
      <c r="BQ272" s="415"/>
      <c r="BR272" s="415"/>
      <c r="BS272" s="415"/>
      <c r="BT272" s="415"/>
      <c r="BU272" s="415"/>
      <c r="BV272" s="415"/>
      <c r="BW272" s="415"/>
      <c r="BX272" s="415"/>
      <c r="BY272" s="415"/>
      <c r="BZ272" s="415"/>
      <c r="CA272" s="415"/>
      <c r="CB272" s="415"/>
      <c r="CC272" s="415"/>
      <c r="CD272" s="415"/>
      <c r="CE272" s="415"/>
      <c r="CF272" s="415"/>
      <c r="CG272" s="415"/>
      <c r="CH272" s="415"/>
      <c r="CI272" s="415"/>
      <c r="CJ272" s="415"/>
      <c r="CK272" s="415"/>
      <c r="CL272" s="415"/>
      <c r="CM272" s="415"/>
      <c r="CN272" s="415"/>
      <c r="CO272" s="415"/>
      <c r="CP272" s="415"/>
      <c r="CQ272" s="415"/>
      <c r="CR272" s="415"/>
      <c r="CS272" s="415"/>
      <c r="CT272" s="415"/>
      <c r="CU272" s="415"/>
      <c r="CV272" s="415"/>
      <c r="CW272" s="415"/>
      <c r="CX272" s="415"/>
      <c r="CY272" s="415"/>
      <c r="CZ272" s="415"/>
      <c r="DA272" s="415"/>
      <c r="DB272" s="415"/>
      <c r="DC272" s="415"/>
      <c r="DD272" s="415"/>
      <c r="DE272" s="415"/>
      <c r="DF272" s="415"/>
      <c r="DG272" s="415"/>
      <c r="DH272" s="415"/>
      <c r="DI272" s="415"/>
      <c r="DJ272" s="415"/>
      <c r="DK272" s="415"/>
      <c r="DL272" s="415"/>
      <c r="DM272" s="415"/>
      <c r="DN272" s="415"/>
      <c r="DO272" s="415"/>
      <c r="DP272" s="415"/>
      <c r="DQ272" s="415"/>
      <c r="DR272" s="415"/>
      <c r="DS272" s="415"/>
      <c r="DT272" s="415"/>
      <c r="DU272" s="415"/>
      <c r="DV272" s="415"/>
      <c r="DW272" s="415"/>
      <c r="DX272" s="415"/>
      <c r="DY272" s="415"/>
      <c r="DZ272" s="415"/>
      <c r="EA272" s="415"/>
      <c r="EB272" s="415"/>
      <c r="EC272" s="415"/>
      <c r="ED272" s="415"/>
      <c r="EE272" s="415"/>
      <c r="EF272" s="415"/>
      <c r="EG272" s="415"/>
      <c r="EH272" s="415"/>
    </row>
    <row r="273" spans="2:138" s="146" customFormat="1" ht="15" hidden="1" customHeight="1" outlineLevel="1" x14ac:dyDescent="0.25">
      <c r="E273" s="402" t="str">
        <f xml:space="preserve"> NTBA!E$197</f>
        <v>Internal Accrual as Equty (U/f Payment from DISCOM)</v>
      </c>
      <c r="F273" s="420">
        <f xml:space="preserve"> NTBA!F$197</f>
        <v>0</v>
      </c>
      <c r="G273" s="807" t="str">
        <f xml:space="preserve"> NTBA!G$197</f>
        <v>%</v>
      </c>
      <c r="H273" s="415"/>
      <c r="J273" s="415"/>
      <c r="K273" s="415"/>
      <c r="L273" s="415"/>
      <c r="M273" s="415"/>
      <c r="N273" s="415"/>
      <c r="O273" s="415"/>
      <c r="P273" s="415"/>
      <c r="Q273" s="415"/>
      <c r="R273" s="415"/>
      <c r="S273" s="415"/>
      <c r="T273" s="415"/>
      <c r="U273" s="415"/>
      <c r="V273" s="415"/>
      <c r="W273" s="415"/>
      <c r="X273" s="415"/>
      <c r="Y273" s="415"/>
      <c r="Z273" s="415"/>
      <c r="AA273" s="415"/>
      <c r="AB273" s="415"/>
      <c r="AC273" s="415"/>
      <c r="AD273" s="415"/>
      <c r="AE273" s="415"/>
      <c r="AF273" s="415"/>
      <c r="AG273" s="415"/>
      <c r="AH273" s="415"/>
      <c r="AI273" s="415"/>
      <c r="AJ273" s="415"/>
      <c r="AK273" s="415"/>
      <c r="AL273" s="415"/>
      <c r="AM273" s="415"/>
      <c r="AN273" s="415"/>
      <c r="AO273" s="415"/>
      <c r="AP273" s="415"/>
      <c r="AQ273" s="415"/>
      <c r="AR273" s="415"/>
      <c r="AS273" s="415"/>
      <c r="AT273" s="415"/>
      <c r="AU273" s="415"/>
      <c r="AV273" s="415"/>
      <c r="AW273" s="415"/>
      <c r="AX273" s="415"/>
      <c r="AY273" s="415"/>
      <c r="AZ273" s="415"/>
      <c r="BA273" s="415"/>
      <c r="BB273" s="415"/>
      <c r="BC273" s="415"/>
      <c r="BD273" s="415"/>
      <c r="BE273" s="415"/>
      <c r="BF273" s="415"/>
      <c r="BG273" s="415"/>
      <c r="BH273" s="415"/>
      <c r="BI273" s="415"/>
      <c r="BJ273" s="415"/>
      <c r="BK273" s="415"/>
      <c r="BL273" s="415"/>
      <c r="BM273" s="415"/>
      <c r="BN273" s="415"/>
      <c r="BO273" s="415"/>
      <c r="BP273" s="415"/>
      <c r="BQ273" s="415"/>
      <c r="BR273" s="415"/>
      <c r="BS273" s="415"/>
      <c r="BT273" s="415"/>
      <c r="BU273" s="415"/>
      <c r="BV273" s="415"/>
      <c r="BW273" s="415"/>
      <c r="BX273" s="415"/>
      <c r="BY273" s="415"/>
      <c r="BZ273" s="415"/>
      <c r="CA273" s="415"/>
      <c r="CB273" s="415"/>
      <c r="CC273" s="415"/>
      <c r="CD273" s="415"/>
      <c r="CE273" s="415"/>
      <c r="CF273" s="415"/>
      <c r="CG273" s="415"/>
      <c r="CH273" s="415"/>
      <c r="CI273" s="415"/>
      <c r="CJ273" s="415"/>
      <c r="CK273" s="415"/>
      <c r="CL273" s="415"/>
      <c r="CM273" s="415"/>
      <c r="CN273" s="415"/>
      <c r="CO273" s="415"/>
      <c r="CP273" s="415"/>
      <c r="CQ273" s="415"/>
      <c r="CR273" s="415"/>
      <c r="CS273" s="415"/>
      <c r="CT273" s="415"/>
      <c r="CU273" s="415"/>
      <c r="CV273" s="415"/>
      <c r="CW273" s="415"/>
      <c r="CX273" s="415"/>
      <c r="CY273" s="415"/>
      <c r="CZ273" s="415"/>
      <c r="DA273" s="415"/>
      <c r="DB273" s="415"/>
      <c r="DC273" s="415"/>
      <c r="DD273" s="415"/>
      <c r="DE273" s="415"/>
      <c r="DF273" s="415"/>
      <c r="DG273" s="415"/>
      <c r="DH273" s="415"/>
      <c r="DI273" s="415"/>
      <c r="DJ273" s="415"/>
      <c r="DK273" s="415"/>
      <c r="DL273" s="415"/>
      <c r="DM273" s="415"/>
      <c r="DN273" s="415"/>
      <c r="DO273" s="415"/>
      <c r="DP273" s="415"/>
      <c r="DQ273" s="415"/>
      <c r="DR273" s="415"/>
      <c r="DS273" s="415"/>
      <c r="DT273" s="415"/>
      <c r="DU273" s="415"/>
      <c r="DV273" s="415"/>
      <c r="DW273" s="415"/>
      <c r="DX273" s="415"/>
      <c r="DY273" s="415"/>
      <c r="DZ273" s="415"/>
      <c r="EA273" s="415"/>
      <c r="EB273" s="415"/>
      <c r="EC273" s="415"/>
      <c r="ED273" s="415"/>
      <c r="EE273" s="415"/>
      <c r="EF273" s="415"/>
      <c r="EG273" s="415"/>
      <c r="EH273" s="415"/>
    </row>
    <row r="274" spans="2:138" s="146" customFormat="1" ht="15" hidden="1" customHeight="1" outlineLevel="1" x14ac:dyDescent="0.25">
      <c r="E274" s="402" t="str">
        <f xml:space="preserve"> Capex!E$72</f>
        <v xml:space="preserve">Total capex </v>
      </c>
      <c r="F274" s="463">
        <f ca="1" xml:space="preserve"> Capex!F$72</f>
        <v>1248.9082847258385</v>
      </c>
      <c r="G274" s="807" t="str">
        <f xml:space="preserve"> Capex!G$72</f>
        <v>INR Cr</v>
      </c>
      <c r="H274" s="415"/>
      <c r="J274" s="415"/>
      <c r="K274" s="415"/>
      <c r="L274" s="415"/>
      <c r="M274" s="415"/>
      <c r="N274" s="415"/>
      <c r="O274" s="415"/>
      <c r="P274" s="415"/>
      <c r="Q274" s="415"/>
      <c r="R274" s="415"/>
      <c r="S274" s="415"/>
      <c r="T274" s="415"/>
      <c r="U274" s="415"/>
      <c r="V274" s="415"/>
      <c r="W274" s="415"/>
      <c r="X274" s="415"/>
      <c r="Y274" s="415"/>
      <c r="Z274" s="415"/>
      <c r="AA274" s="415"/>
      <c r="AB274" s="415"/>
      <c r="AC274" s="415"/>
      <c r="AD274" s="415"/>
      <c r="AE274" s="415"/>
      <c r="AF274" s="415"/>
      <c r="AG274" s="415"/>
      <c r="AH274" s="415"/>
      <c r="AI274" s="415"/>
      <c r="AJ274" s="415"/>
      <c r="AK274" s="415"/>
      <c r="AL274" s="415"/>
      <c r="AM274" s="415"/>
      <c r="AN274" s="415"/>
      <c r="AO274" s="415"/>
      <c r="AP274" s="415"/>
      <c r="AQ274" s="415"/>
      <c r="AR274" s="415"/>
      <c r="AS274" s="415"/>
      <c r="AT274" s="415"/>
      <c r="AU274" s="415"/>
      <c r="AV274" s="415"/>
      <c r="AW274" s="415"/>
      <c r="AX274" s="415"/>
      <c r="AY274" s="415"/>
      <c r="AZ274" s="415"/>
      <c r="BA274" s="415"/>
      <c r="BB274" s="415"/>
      <c r="BC274" s="415"/>
      <c r="BD274" s="415"/>
      <c r="BE274" s="415"/>
      <c r="BF274" s="415"/>
      <c r="BG274" s="415"/>
      <c r="BH274" s="415"/>
      <c r="BI274" s="415"/>
      <c r="BJ274" s="415"/>
      <c r="BK274" s="415"/>
      <c r="BL274" s="415"/>
      <c r="BM274" s="415"/>
      <c r="BN274" s="415"/>
      <c r="BO274" s="415"/>
      <c r="BP274" s="415"/>
      <c r="BQ274" s="415"/>
      <c r="BR274" s="415"/>
      <c r="BS274" s="415"/>
      <c r="BT274" s="415"/>
      <c r="BU274" s="415"/>
      <c r="BV274" s="415"/>
      <c r="BW274" s="415"/>
      <c r="BX274" s="415"/>
      <c r="BY274" s="415"/>
      <c r="BZ274" s="415"/>
      <c r="CA274" s="415"/>
      <c r="CB274" s="415"/>
      <c r="CC274" s="415"/>
      <c r="CD274" s="415"/>
      <c r="CE274" s="415"/>
      <c r="CF274" s="415"/>
      <c r="CG274" s="415"/>
      <c r="CH274" s="415"/>
      <c r="CI274" s="415"/>
      <c r="CJ274" s="415"/>
      <c r="CK274" s="415"/>
      <c r="CL274" s="415"/>
      <c r="CM274" s="415"/>
      <c r="CN274" s="415"/>
      <c r="CO274" s="415"/>
      <c r="CP274" s="415"/>
      <c r="CQ274" s="415"/>
      <c r="CR274" s="415"/>
      <c r="CS274" s="415"/>
      <c r="CT274" s="415"/>
      <c r="CU274" s="415"/>
      <c r="CV274" s="415"/>
      <c r="CW274" s="415"/>
      <c r="CX274" s="415"/>
      <c r="CY274" s="415"/>
      <c r="CZ274" s="415"/>
      <c r="DA274" s="415"/>
      <c r="DB274" s="415"/>
      <c r="DC274" s="415"/>
      <c r="DD274" s="415"/>
      <c r="DE274" s="415"/>
      <c r="DF274" s="415"/>
      <c r="DG274" s="415"/>
      <c r="DH274" s="415"/>
      <c r="DI274" s="415"/>
      <c r="DJ274" s="415"/>
      <c r="DK274" s="415"/>
      <c r="DL274" s="415"/>
      <c r="DM274" s="415"/>
      <c r="DN274" s="415"/>
      <c r="DO274" s="415"/>
      <c r="DP274" s="415"/>
      <c r="DQ274" s="415"/>
      <c r="DR274" s="415"/>
      <c r="DS274" s="415"/>
      <c r="DT274" s="415"/>
      <c r="DU274" s="415"/>
      <c r="DV274" s="415"/>
      <c r="DW274" s="415"/>
      <c r="DX274" s="415"/>
      <c r="DY274" s="415"/>
      <c r="DZ274" s="415"/>
      <c r="EA274" s="415"/>
      <c r="EB274" s="415"/>
      <c r="EC274" s="415"/>
      <c r="ED274" s="415"/>
      <c r="EE274" s="415"/>
      <c r="EF274" s="415"/>
      <c r="EG274" s="415"/>
      <c r="EH274" s="415"/>
    </row>
    <row r="275" spans="2:138" s="146" customFormat="1" ht="15" hidden="1" customHeight="1" outlineLevel="1" x14ac:dyDescent="0.25">
      <c r="E275" s="402" t="s">
        <v>195</v>
      </c>
      <c r="F275" s="463">
        <f ca="1" xml:space="preserve"> F273 * F274 * $F$272</f>
        <v>0</v>
      </c>
      <c r="G275" s="807" t="s">
        <v>330</v>
      </c>
      <c r="H275" s="415"/>
      <c r="J275" s="415"/>
      <c r="K275" s="415"/>
      <c r="L275" s="415"/>
      <c r="M275" s="415"/>
      <c r="N275" s="415"/>
      <c r="O275" s="415"/>
      <c r="P275" s="415"/>
      <c r="Q275" s="415"/>
      <c r="R275" s="415"/>
      <c r="S275" s="415"/>
      <c r="T275" s="415"/>
      <c r="U275" s="415"/>
      <c r="V275" s="415"/>
      <c r="W275" s="415"/>
      <c r="X275" s="415"/>
      <c r="Y275" s="415"/>
      <c r="Z275" s="415"/>
      <c r="AA275" s="415"/>
      <c r="AB275" s="415"/>
      <c r="AC275" s="415"/>
      <c r="AD275" s="415"/>
      <c r="AE275" s="415"/>
      <c r="AF275" s="415"/>
      <c r="AG275" s="415"/>
      <c r="AH275" s="415"/>
      <c r="AI275" s="415"/>
      <c r="AJ275" s="415"/>
      <c r="AK275" s="415"/>
      <c r="AL275" s="415"/>
      <c r="AM275" s="415"/>
      <c r="AN275" s="415"/>
      <c r="AO275" s="415"/>
      <c r="AP275" s="415"/>
      <c r="AQ275" s="415"/>
      <c r="AR275" s="415"/>
      <c r="AS275" s="415"/>
      <c r="AT275" s="415"/>
      <c r="AU275" s="415"/>
      <c r="AV275" s="415"/>
      <c r="AW275" s="415"/>
      <c r="AX275" s="415"/>
      <c r="AY275" s="415"/>
      <c r="AZ275" s="415"/>
      <c r="BA275" s="415"/>
      <c r="BB275" s="415"/>
      <c r="BC275" s="415"/>
      <c r="BD275" s="415"/>
      <c r="BE275" s="415"/>
      <c r="BF275" s="415"/>
      <c r="BG275" s="415"/>
      <c r="BH275" s="415"/>
      <c r="BI275" s="415"/>
      <c r="BJ275" s="415"/>
      <c r="BK275" s="415"/>
      <c r="BL275" s="415"/>
      <c r="BM275" s="415"/>
      <c r="BN275" s="415"/>
      <c r="BO275" s="415"/>
      <c r="BP275" s="415"/>
      <c r="BQ275" s="415"/>
      <c r="BR275" s="415"/>
      <c r="BS275" s="415"/>
      <c r="BT275" s="415"/>
      <c r="BU275" s="415"/>
      <c r="BV275" s="415"/>
      <c r="BW275" s="415"/>
      <c r="BX275" s="415"/>
      <c r="BY275" s="415"/>
      <c r="BZ275" s="415"/>
      <c r="CA275" s="415"/>
      <c r="CB275" s="415"/>
      <c r="CC275" s="415"/>
      <c r="CD275" s="415"/>
      <c r="CE275" s="415"/>
      <c r="CF275" s="415"/>
      <c r="CG275" s="415"/>
      <c r="CH275" s="415"/>
      <c r="CI275" s="415"/>
      <c r="CJ275" s="415"/>
      <c r="CK275" s="415"/>
      <c r="CL275" s="415"/>
      <c r="CM275" s="415"/>
      <c r="CN275" s="415"/>
      <c r="CO275" s="415"/>
      <c r="CP275" s="415"/>
      <c r="CQ275" s="415"/>
      <c r="CR275" s="415"/>
      <c r="CS275" s="415"/>
      <c r="CT275" s="415"/>
      <c r="CU275" s="415"/>
      <c r="CV275" s="415"/>
      <c r="CW275" s="415"/>
      <c r="CX275" s="415"/>
      <c r="CY275" s="415"/>
      <c r="CZ275" s="415"/>
      <c r="DA275" s="415"/>
      <c r="DB275" s="415"/>
      <c r="DC275" s="415"/>
      <c r="DD275" s="415"/>
      <c r="DE275" s="415"/>
      <c r="DF275" s="415"/>
      <c r="DG275" s="415"/>
      <c r="DH275" s="415"/>
      <c r="DI275" s="415"/>
      <c r="DJ275" s="415"/>
      <c r="DK275" s="415"/>
      <c r="DL275" s="415"/>
      <c r="DM275" s="415"/>
      <c r="DN275" s="415"/>
      <c r="DO275" s="415"/>
      <c r="DP275" s="415"/>
      <c r="DQ275" s="415"/>
      <c r="DR275" s="415"/>
      <c r="DS275" s="415"/>
      <c r="DT275" s="415"/>
      <c r="DU275" s="415"/>
      <c r="DV275" s="415"/>
      <c r="DW275" s="415"/>
      <c r="DX275" s="415"/>
      <c r="DY275" s="415"/>
      <c r="DZ275" s="415"/>
      <c r="EA275" s="415"/>
      <c r="EB275" s="415"/>
      <c r="EC275" s="415"/>
      <c r="ED275" s="415"/>
      <c r="EE275" s="415"/>
      <c r="EF275" s="415"/>
      <c r="EG275" s="415"/>
      <c r="EH275" s="415"/>
    </row>
    <row r="276" spans="2:138" s="146" customFormat="1" ht="15" hidden="1" customHeight="1" outlineLevel="1" x14ac:dyDescent="0.35">
      <c r="E276" s="402" t="str">
        <f xml:space="preserve"> Rollout!E$149</f>
        <v>Cummulative Project Cost</v>
      </c>
      <c r="F276" s="402">
        <f xml:space="preserve"> Rollout!F$149</f>
        <v>0</v>
      </c>
      <c r="G276" s="402" t="str">
        <f xml:space="preserve"> Rollout!G$149</f>
        <v>INR Cr</v>
      </c>
      <c r="H276" s="402">
        <f xml:space="preserve"> Rollout!H$149</f>
        <v>0</v>
      </c>
      <c r="I276" s="402">
        <f xml:space="preserve"> Rollout!I$149</f>
        <v>0</v>
      </c>
      <c r="J276" s="402">
        <f ca="1" xml:space="preserve"> Rollout!J$149</f>
        <v>0</v>
      </c>
      <c r="K276" s="402">
        <f ca="1" xml:space="preserve"> Rollout!K$149</f>
        <v>0</v>
      </c>
      <c r="L276" s="402">
        <f ca="1" xml:space="preserve"> Rollout!L$149</f>
        <v>0</v>
      </c>
      <c r="M276" s="402">
        <f ca="1" xml:space="preserve"> Rollout!M$149</f>
        <v>0</v>
      </c>
      <c r="N276" s="402">
        <f ca="1" xml:space="preserve"> Rollout!N$149</f>
        <v>0</v>
      </c>
      <c r="O276" s="402">
        <f ca="1" xml:space="preserve"> Rollout!O$149</f>
        <v>8.3910819388438487</v>
      </c>
      <c r="P276" s="402">
        <f ca="1" xml:space="preserve"> Rollout!P$149</f>
        <v>15.397528080306149</v>
      </c>
      <c r="Q276" s="402">
        <f ca="1" xml:space="preserve"> Rollout!Q$149</f>
        <v>30.042076802073236</v>
      </c>
      <c r="R276" s="402">
        <f ca="1" xml:space="preserve"> Rollout!R$149</f>
        <v>64.447944280923622</v>
      </c>
      <c r="S276" s="402">
        <f ca="1" xml:space="preserve"> Rollout!S$149</f>
        <v>103.26482041090867</v>
      </c>
      <c r="T276" s="402">
        <f ca="1" xml:space="preserve"> Rollout!T$149</f>
        <v>142.08169654089372</v>
      </c>
      <c r="U276" s="402">
        <f ca="1" xml:space="preserve"> Rollout!U$149</f>
        <v>180.89857267087876</v>
      </c>
      <c r="V276" s="402">
        <f ca="1" xml:space="preserve"> Rollout!V$149</f>
        <v>228.53746610313314</v>
      </c>
      <c r="W276" s="402">
        <f ca="1" xml:space="preserve"> Rollout!W$149</f>
        <v>285.88057856788379</v>
      </c>
      <c r="X276" s="402">
        <f ca="1" xml:space="preserve"> Rollout!X$149</f>
        <v>354.25121266047108</v>
      </c>
      <c r="Y276" s="402">
        <f ca="1" xml:space="preserve"> Rollout!Y$149</f>
        <v>432.76716665066812</v>
      </c>
      <c r="Z276" s="402">
        <f ca="1" xml:space="preserve"> Rollout!Z$149</f>
        <v>523.19284399892877</v>
      </c>
      <c r="AA276" s="402">
        <f ca="1" xml:space="preserve"> Rollout!AA$149</f>
        <v>619.39297277238973</v>
      </c>
      <c r="AB276" s="402">
        <f ca="1" xml:space="preserve"> Rollout!AB$149</f>
        <v>687.76360686497708</v>
      </c>
      <c r="AC276" s="402">
        <f ca="1" xml:space="preserve"> Rollout!AC$149</f>
        <v>756.13424095756443</v>
      </c>
      <c r="AD276" s="402">
        <f ca="1" xml:space="preserve"> Rollout!AD$149</f>
        <v>824.50487505015178</v>
      </c>
      <c r="AE276" s="402">
        <f ca="1" xml:space="preserve"> Rollout!AE$149</f>
        <v>892.87550914273913</v>
      </c>
      <c r="AF276" s="402">
        <f ca="1" xml:space="preserve"> Rollout!AF$149</f>
        <v>961.24614323532649</v>
      </c>
      <c r="AG276" s="402">
        <f ca="1" xml:space="preserve"> Rollout!AG$149</f>
        <v>1029.6167773279137</v>
      </c>
      <c r="AH276" s="402">
        <f ca="1" xml:space="preserve"> Rollout!AH$149</f>
        <v>1097.9874114205011</v>
      </c>
      <c r="AI276" s="402">
        <f ca="1" xml:space="preserve"> Rollout!AI$149</f>
        <v>1186.0677321791786</v>
      </c>
      <c r="AJ276" s="402">
        <f ca="1" xml:space="preserve"> Rollout!AJ$149</f>
        <v>1248.9082847258385</v>
      </c>
      <c r="AK276" s="402">
        <f ca="1" xml:space="preserve"> Rollout!AK$149</f>
        <v>1248.9082847258385</v>
      </c>
      <c r="AL276" s="402">
        <f ca="1" xml:space="preserve"> Rollout!AL$149</f>
        <v>1248.9082847258385</v>
      </c>
      <c r="AM276" s="402">
        <f ca="1" xml:space="preserve"> Rollout!AM$149</f>
        <v>1248.9082847258385</v>
      </c>
      <c r="AN276" s="402">
        <f ca="1" xml:space="preserve"> Rollout!AN$149</f>
        <v>1248.9082847258385</v>
      </c>
      <c r="AO276" s="402">
        <f ca="1" xml:space="preserve"> Rollout!AO$149</f>
        <v>1248.9082847258385</v>
      </c>
      <c r="AP276" s="402">
        <f ca="1" xml:space="preserve"> Rollout!AP$149</f>
        <v>1248.9082847258385</v>
      </c>
      <c r="AQ276" s="402">
        <f ca="1" xml:space="preserve"> Rollout!AQ$149</f>
        <v>1248.9082847258385</v>
      </c>
      <c r="AR276" s="402">
        <f ca="1" xml:space="preserve"> Rollout!AR$149</f>
        <v>1248.9082847258385</v>
      </c>
      <c r="AS276" s="402">
        <f ca="1" xml:space="preserve"> Rollout!AS$149</f>
        <v>1248.9082847258385</v>
      </c>
      <c r="AT276" s="402">
        <f ca="1" xml:space="preserve"> Rollout!AT$149</f>
        <v>1248.9082847258385</v>
      </c>
      <c r="AU276" s="402">
        <f ca="1" xml:space="preserve"> Rollout!AU$149</f>
        <v>1248.9082847258385</v>
      </c>
      <c r="AV276" s="402">
        <f ca="1" xml:space="preserve"> Rollout!AV$149</f>
        <v>1248.9082847258385</v>
      </c>
      <c r="AW276" s="402">
        <f ca="1" xml:space="preserve"> Rollout!AW$149</f>
        <v>1248.9082847258385</v>
      </c>
      <c r="AX276" s="402">
        <f ca="1" xml:space="preserve"> Rollout!AX$149</f>
        <v>1248.9082847258385</v>
      </c>
      <c r="AY276" s="402">
        <f ca="1" xml:space="preserve"> Rollout!AY$149</f>
        <v>1248.9082847258385</v>
      </c>
      <c r="AZ276" s="402">
        <f ca="1" xml:space="preserve"> Rollout!AZ$149</f>
        <v>1248.9082847258385</v>
      </c>
      <c r="BA276" s="402">
        <f ca="1" xml:space="preserve"> Rollout!BA$149</f>
        <v>1248.9082847258385</v>
      </c>
      <c r="BB276" s="402">
        <f ca="1" xml:space="preserve"> Rollout!BB$149</f>
        <v>1248.9082847258385</v>
      </c>
      <c r="BC276" s="402">
        <f ca="1" xml:space="preserve"> Rollout!BC$149</f>
        <v>1248.9082847258385</v>
      </c>
      <c r="BD276" s="402">
        <f ca="1" xml:space="preserve"> Rollout!BD$149</f>
        <v>1248.9082847258385</v>
      </c>
      <c r="BE276" s="402">
        <f ca="1" xml:space="preserve"> Rollout!BE$149</f>
        <v>1248.9082847258385</v>
      </c>
      <c r="BF276" s="402">
        <f ca="1" xml:space="preserve"> Rollout!BF$149</f>
        <v>1248.9082847258385</v>
      </c>
      <c r="BG276" s="402">
        <f ca="1" xml:space="preserve"> Rollout!BG$149</f>
        <v>1248.9082847258385</v>
      </c>
      <c r="BH276" s="402">
        <f ca="1" xml:space="preserve"> Rollout!BH$149</f>
        <v>1248.9082847258385</v>
      </c>
      <c r="BI276" s="402">
        <f ca="1" xml:space="preserve"> Rollout!BI$149</f>
        <v>1248.9082847258385</v>
      </c>
      <c r="BJ276" s="402">
        <f ca="1" xml:space="preserve"> Rollout!BJ$149</f>
        <v>1248.9082847258385</v>
      </c>
      <c r="BK276" s="402">
        <f ca="1" xml:space="preserve"> Rollout!BK$149</f>
        <v>1248.9082847258385</v>
      </c>
      <c r="BL276" s="402">
        <f ca="1" xml:space="preserve"> Rollout!BL$149</f>
        <v>1248.9082847258385</v>
      </c>
      <c r="BM276" s="402">
        <f ca="1" xml:space="preserve"> Rollout!BM$149</f>
        <v>1248.9082847258385</v>
      </c>
      <c r="BN276" s="402">
        <f ca="1" xml:space="preserve"> Rollout!BN$149</f>
        <v>1248.9082847258385</v>
      </c>
      <c r="BO276" s="402">
        <f ca="1" xml:space="preserve"> Rollout!BO$149</f>
        <v>1248.9082847258385</v>
      </c>
      <c r="BP276" s="402">
        <f ca="1" xml:space="preserve"> Rollout!BP$149</f>
        <v>1248.9082847258385</v>
      </c>
      <c r="BQ276" s="402">
        <f ca="1" xml:space="preserve"> Rollout!BQ$149</f>
        <v>1248.9082847258385</v>
      </c>
      <c r="BR276" s="402">
        <f ca="1" xml:space="preserve"> Rollout!BR$149</f>
        <v>1248.9082847258385</v>
      </c>
      <c r="BS276" s="402">
        <f ca="1" xml:space="preserve"> Rollout!BS$149</f>
        <v>1248.9082847258385</v>
      </c>
      <c r="BT276" s="402">
        <f ca="1" xml:space="preserve"> Rollout!BT$149</f>
        <v>1248.9082847258385</v>
      </c>
      <c r="BU276" s="402">
        <f ca="1" xml:space="preserve"> Rollout!BU$149</f>
        <v>1248.9082847258385</v>
      </c>
      <c r="BV276" s="402">
        <f ca="1" xml:space="preserve"> Rollout!BV$149</f>
        <v>1248.9082847258385</v>
      </c>
      <c r="BW276" s="402">
        <f ca="1" xml:space="preserve"> Rollout!BW$149</f>
        <v>1248.9082847258385</v>
      </c>
      <c r="BX276" s="402">
        <f ca="1" xml:space="preserve"> Rollout!BX$149</f>
        <v>1248.9082847258385</v>
      </c>
      <c r="BY276" s="402">
        <f ca="1" xml:space="preserve"> Rollout!BY$149</f>
        <v>1248.9082847258385</v>
      </c>
      <c r="BZ276" s="402">
        <f ca="1" xml:space="preserve"> Rollout!BZ$149</f>
        <v>1248.9082847258385</v>
      </c>
      <c r="CA276" s="402">
        <f ca="1" xml:space="preserve"> Rollout!CA$149</f>
        <v>1248.9082847258385</v>
      </c>
      <c r="CB276" s="402">
        <f ca="1" xml:space="preserve"> Rollout!CB$149</f>
        <v>1248.9082847258385</v>
      </c>
      <c r="CC276" s="402">
        <f ca="1" xml:space="preserve"> Rollout!CC$149</f>
        <v>1248.9082847258385</v>
      </c>
      <c r="CD276" s="402">
        <f ca="1" xml:space="preserve"> Rollout!CD$149</f>
        <v>1248.9082847258385</v>
      </c>
      <c r="CE276" s="402">
        <f ca="1" xml:space="preserve"> Rollout!CE$149</f>
        <v>1248.9082847258385</v>
      </c>
      <c r="CF276" s="402">
        <f ca="1" xml:space="preserve"> Rollout!CF$149</f>
        <v>1248.9082847258385</v>
      </c>
      <c r="CG276" s="402">
        <f ca="1" xml:space="preserve"> Rollout!CG$149</f>
        <v>1248.9082847258385</v>
      </c>
      <c r="CH276" s="402">
        <f ca="1" xml:space="preserve"> Rollout!CH$149</f>
        <v>1248.9082847258385</v>
      </c>
      <c r="CI276" s="402">
        <f ca="1" xml:space="preserve"> Rollout!CI$149</f>
        <v>1248.9082847258385</v>
      </c>
      <c r="CJ276" s="402">
        <f ca="1" xml:space="preserve"> Rollout!CJ$149</f>
        <v>1248.9082847258385</v>
      </c>
      <c r="CK276" s="402">
        <f ca="1" xml:space="preserve"> Rollout!CK$149</f>
        <v>1248.9082847258385</v>
      </c>
      <c r="CL276" s="402">
        <f ca="1" xml:space="preserve"> Rollout!CL$149</f>
        <v>1248.9082847258385</v>
      </c>
      <c r="CM276" s="402">
        <f ca="1" xml:space="preserve"> Rollout!CM$149</f>
        <v>1248.9082847258385</v>
      </c>
      <c r="CN276" s="402">
        <f ca="1" xml:space="preserve"> Rollout!CN$149</f>
        <v>1248.9082847258385</v>
      </c>
      <c r="CO276" s="402">
        <f ca="1" xml:space="preserve"> Rollout!CO$149</f>
        <v>1248.9082847258385</v>
      </c>
      <c r="CP276" s="402">
        <f ca="1" xml:space="preserve"> Rollout!CP$149</f>
        <v>1248.9082847258385</v>
      </c>
      <c r="CQ276" s="402">
        <f ca="1" xml:space="preserve"> Rollout!CQ$149</f>
        <v>1248.9082847258385</v>
      </c>
      <c r="CR276" s="402">
        <f ca="1" xml:space="preserve"> Rollout!CR$149</f>
        <v>1248.9082847258385</v>
      </c>
      <c r="CS276" s="402">
        <f ca="1" xml:space="preserve"> Rollout!CS$149</f>
        <v>1248.9082847258385</v>
      </c>
      <c r="CT276" s="402">
        <f ca="1" xml:space="preserve"> Rollout!CT$149</f>
        <v>1248.9082847258385</v>
      </c>
      <c r="CU276" s="402">
        <f ca="1" xml:space="preserve"> Rollout!CU$149</f>
        <v>1248.9082847258385</v>
      </c>
      <c r="CV276" s="402">
        <f ca="1" xml:space="preserve"> Rollout!CV$149</f>
        <v>1248.9082847258385</v>
      </c>
      <c r="CW276" s="402">
        <f ca="1" xml:space="preserve"> Rollout!CW$149</f>
        <v>1248.9082847258385</v>
      </c>
      <c r="CX276" s="402">
        <f ca="1" xml:space="preserve"> Rollout!CX$149</f>
        <v>1248.9082847258385</v>
      </c>
      <c r="CY276" s="402">
        <f ca="1" xml:space="preserve"> Rollout!CY$149</f>
        <v>1248.9082847258385</v>
      </c>
      <c r="CZ276" s="402">
        <f ca="1" xml:space="preserve"> Rollout!CZ$149</f>
        <v>1248.9082847258385</v>
      </c>
      <c r="DA276" s="402">
        <f ca="1" xml:space="preserve"> Rollout!DA$149</f>
        <v>1248.9082847258385</v>
      </c>
      <c r="DB276" s="402">
        <f ca="1" xml:space="preserve"> Rollout!DB$149</f>
        <v>1248.9082847258385</v>
      </c>
      <c r="DC276" s="402">
        <f ca="1" xml:space="preserve"> Rollout!DC$149</f>
        <v>1248.9082847258385</v>
      </c>
      <c r="DD276" s="402">
        <f ca="1" xml:space="preserve"> Rollout!DD$149</f>
        <v>1248.9082847258385</v>
      </c>
      <c r="DE276" s="402">
        <f ca="1" xml:space="preserve"> Rollout!DE$149</f>
        <v>1248.9082847258385</v>
      </c>
      <c r="DF276" s="402">
        <f ca="1" xml:space="preserve"> Rollout!DF$149</f>
        <v>1248.9082847258385</v>
      </c>
      <c r="DG276" s="402">
        <f ca="1" xml:space="preserve"> Rollout!DG$149</f>
        <v>1248.9082847258385</v>
      </c>
      <c r="DH276" s="402">
        <f ca="1" xml:space="preserve"> Rollout!DH$149</f>
        <v>1248.9082847258385</v>
      </c>
      <c r="DI276" s="402">
        <f ca="1" xml:space="preserve"> Rollout!DI$149</f>
        <v>1248.9082847258385</v>
      </c>
      <c r="DJ276" s="402">
        <f ca="1" xml:space="preserve"> Rollout!DJ$149</f>
        <v>1248.9082847258385</v>
      </c>
      <c r="DK276" s="402">
        <f ca="1" xml:space="preserve"> Rollout!DK$149</f>
        <v>1248.9082847258385</v>
      </c>
      <c r="DL276" s="402">
        <f ca="1" xml:space="preserve"> Rollout!DL$149</f>
        <v>1248.9082847258385</v>
      </c>
      <c r="DM276" s="402">
        <f ca="1" xml:space="preserve"> Rollout!DM$149</f>
        <v>1248.9082847258385</v>
      </c>
      <c r="DN276" s="402">
        <f ca="1" xml:space="preserve"> Rollout!DN$149</f>
        <v>1248.9082847258385</v>
      </c>
      <c r="DO276" s="402">
        <f ca="1" xml:space="preserve"> Rollout!DO$149</f>
        <v>1248.9082847258385</v>
      </c>
      <c r="DP276" s="402">
        <f ca="1" xml:space="preserve"> Rollout!DP$149</f>
        <v>1248.9082847258385</v>
      </c>
      <c r="DQ276" s="402">
        <f ca="1" xml:space="preserve"> Rollout!DQ$149</f>
        <v>1248.9082847258385</v>
      </c>
      <c r="DR276" s="402">
        <f ca="1" xml:space="preserve"> Rollout!DR$149</f>
        <v>1248.9082847258385</v>
      </c>
      <c r="DS276" s="402">
        <f ca="1" xml:space="preserve"> Rollout!DS$149</f>
        <v>1248.9082847258385</v>
      </c>
      <c r="DT276" s="402">
        <f ca="1" xml:space="preserve"> Rollout!DT$149</f>
        <v>1248.9082847258385</v>
      </c>
      <c r="DU276" s="402">
        <f ca="1" xml:space="preserve"> Rollout!DU$149</f>
        <v>1248.9082847258385</v>
      </c>
      <c r="DV276" s="402">
        <f ca="1" xml:space="preserve"> Rollout!DV$149</f>
        <v>1248.9082847258385</v>
      </c>
      <c r="DW276" s="402">
        <f ca="1" xml:space="preserve"> Rollout!DW$149</f>
        <v>1248.9082847258385</v>
      </c>
      <c r="DX276" s="402">
        <f ca="1" xml:space="preserve"> Rollout!DX$149</f>
        <v>1248.9082847258385</v>
      </c>
      <c r="DY276" s="402">
        <f ca="1" xml:space="preserve"> Rollout!DY$149</f>
        <v>1248.9082847258385</v>
      </c>
      <c r="DZ276" s="402">
        <f ca="1" xml:space="preserve"> Rollout!DZ$149</f>
        <v>1248.9082847258385</v>
      </c>
      <c r="EA276" s="402">
        <f ca="1" xml:space="preserve"> Rollout!EA$149</f>
        <v>1248.9082847258385</v>
      </c>
      <c r="EB276" s="402">
        <f ca="1" xml:space="preserve"> Rollout!EB$149</f>
        <v>1248.9082847258385</v>
      </c>
      <c r="EC276" s="402">
        <f ca="1" xml:space="preserve"> Rollout!EC$149</f>
        <v>1248.9082847258385</v>
      </c>
      <c r="ED276" s="402">
        <f ca="1" xml:space="preserve"> Rollout!ED$149</f>
        <v>1248.9082847258385</v>
      </c>
      <c r="EE276" s="402">
        <f ca="1" xml:space="preserve"> Rollout!EE$149</f>
        <v>1248.9082847258385</v>
      </c>
      <c r="EF276" s="402">
        <f ca="1" xml:space="preserve"> Rollout!EF$149</f>
        <v>1248.9082847258385</v>
      </c>
      <c r="EG276" s="402">
        <f ca="1" xml:space="preserve"> Rollout!EG$149</f>
        <v>1248.9082847258385</v>
      </c>
      <c r="EH276" s="402">
        <f ca="1" xml:space="preserve"> Rollout!EH$149</f>
        <v>1248.9082847258385</v>
      </c>
    </row>
    <row r="277" spans="2:138" s="146" customFormat="1" ht="15" hidden="1" customHeight="1" outlineLevel="1" x14ac:dyDescent="0.35">
      <c r="E277" s="402" t="str">
        <f>Rollout!E$166</f>
        <v>Upfront Equity - Tranche 1</v>
      </c>
      <c r="F277" s="402">
        <f>Rollout!F$166</f>
        <v>0</v>
      </c>
      <c r="G277" s="402" t="str">
        <f>Rollout!G$166</f>
        <v>INR Cr</v>
      </c>
      <c r="H277" s="402">
        <f ca="1">Rollout!H$166</f>
        <v>60.129919045364915</v>
      </c>
      <c r="I277" s="402">
        <f>Rollout!I$166</f>
        <v>0</v>
      </c>
      <c r="J277" s="402">
        <f ca="1">Rollout!J$166</f>
        <v>0</v>
      </c>
      <c r="K277" s="402">
        <f ca="1">Rollout!K$166</f>
        <v>0</v>
      </c>
      <c r="L277" s="402">
        <f ca="1">Rollout!L$166</f>
        <v>0</v>
      </c>
      <c r="M277" s="402">
        <f ca="1">Rollout!M$166</f>
        <v>0</v>
      </c>
      <c r="N277" s="402">
        <f ca="1">Rollout!N$166</f>
        <v>0</v>
      </c>
      <c r="O277" s="402">
        <f ca="1">Rollout!O$166</f>
        <v>8.3910819388438487</v>
      </c>
      <c r="P277" s="402">
        <f ca="1">Rollout!P$166</f>
        <v>7.0064461414623</v>
      </c>
      <c r="Q277" s="402">
        <f ca="1">Rollout!Q$166</f>
        <v>14.644548721767087</v>
      </c>
      <c r="R277" s="402">
        <f ca="1">Rollout!R$166</f>
        <v>30.087842243291679</v>
      </c>
      <c r="S277" s="402">
        <f ca="1">Rollout!S$166</f>
        <v>0</v>
      </c>
      <c r="T277" s="402">
        <f ca="1">Rollout!T$166</f>
        <v>0</v>
      </c>
      <c r="U277" s="402">
        <f ca="1">Rollout!U$166</f>
        <v>0</v>
      </c>
      <c r="V277" s="402">
        <f ca="1">Rollout!V$166</f>
        <v>0</v>
      </c>
      <c r="W277" s="402">
        <f ca="1">Rollout!W$166</f>
        <v>0</v>
      </c>
      <c r="X277" s="402">
        <f ca="1">Rollout!X$166</f>
        <v>0</v>
      </c>
      <c r="Y277" s="402">
        <f ca="1">Rollout!Y$166</f>
        <v>0</v>
      </c>
      <c r="Z277" s="402">
        <f ca="1">Rollout!Z$166</f>
        <v>0</v>
      </c>
      <c r="AA277" s="402">
        <f ca="1">Rollout!AA$166</f>
        <v>0</v>
      </c>
      <c r="AB277" s="402">
        <f ca="1">Rollout!AB$166</f>
        <v>0</v>
      </c>
      <c r="AC277" s="402">
        <f ca="1">Rollout!AC$166</f>
        <v>0</v>
      </c>
      <c r="AD277" s="402">
        <f ca="1">Rollout!AD$166</f>
        <v>0</v>
      </c>
      <c r="AE277" s="402">
        <f ca="1">Rollout!AE$166</f>
        <v>0</v>
      </c>
      <c r="AF277" s="402">
        <f ca="1">Rollout!AF$166</f>
        <v>0</v>
      </c>
      <c r="AG277" s="402">
        <f ca="1">Rollout!AG$166</f>
        <v>0</v>
      </c>
      <c r="AH277" s="402">
        <f ca="1">Rollout!AH$166</f>
        <v>0</v>
      </c>
      <c r="AI277" s="402">
        <f ca="1">Rollout!AI$166</f>
        <v>0</v>
      </c>
      <c r="AJ277" s="402">
        <f ca="1">Rollout!AJ$166</f>
        <v>0</v>
      </c>
      <c r="AK277" s="402">
        <f ca="1">Rollout!AK$166</f>
        <v>0</v>
      </c>
      <c r="AL277" s="402">
        <f ca="1">Rollout!AL$166</f>
        <v>0</v>
      </c>
      <c r="AM277" s="402">
        <f ca="1">Rollout!AM$166</f>
        <v>0</v>
      </c>
      <c r="AN277" s="402">
        <f ca="1">Rollout!AN$166</f>
        <v>0</v>
      </c>
      <c r="AO277" s="402">
        <f ca="1">Rollout!AO$166</f>
        <v>0</v>
      </c>
      <c r="AP277" s="402">
        <f ca="1">Rollout!AP$166</f>
        <v>0</v>
      </c>
      <c r="AQ277" s="402">
        <f ca="1">Rollout!AQ$166</f>
        <v>0</v>
      </c>
      <c r="AR277" s="402">
        <f ca="1">Rollout!AR$166</f>
        <v>0</v>
      </c>
      <c r="AS277" s="402">
        <f ca="1">Rollout!AS$166</f>
        <v>0</v>
      </c>
      <c r="AT277" s="402">
        <f ca="1">Rollout!AT$166</f>
        <v>0</v>
      </c>
      <c r="AU277" s="402">
        <f ca="1">Rollout!AU$166</f>
        <v>0</v>
      </c>
      <c r="AV277" s="402">
        <f ca="1">Rollout!AV$166</f>
        <v>0</v>
      </c>
      <c r="AW277" s="402">
        <f ca="1">Rollout!AW$166</f>
        <v>0</v>
      </c>
      <c r="AX277" s="402">
        <f ca="1">Rollout!AX$166</f>
        <v>0</v>
      </c>
      <c r="AY277" s="402">
        <f ca="1">Rollout!AY$166</f>
        <v>0</v>
      </c>
      <c r="AZ277" s="402">
        <f ca="1">Rollout!AZ$166</f>
        <v>0</v>
      </c>
      <c r="BA277" s="402">
        <f ca="1">Rollout!BA$166</f>
        <v>0</v>
      </c>
      <c r="BB277" s="402">
        <f ca="1">Rollout!BB$166</f>
        <v>0</v>
      </c>
      <c r="BC277" s="402">
        <f ca="1">Rollout!BC$166</f>
        <v>0</v>
      </c>
      <c r="BD277" s="402">
        <f ca="1">Rollout!BD$166</f>
        <v>0</v>
      </c>
      <c r="BE277" s="402">
        <f ca="1">Rollout!BE$166</f>
        <v>0</v>
      </c>
      <c r="BF277" s="402">
        <f ca="1">Rollout!BF$166</f>
        <v>0</v>
      </c>
      <c r="BG277" s="402">
        <f ca="1">Rollout!BG$166</f>
        <v>0</v>
      </c>
      <c r="BH277" s="402">
        <f ca="1">Rollout!BH$166</f>
        <v>0</v>
      </c>
      <c r="BI277" s="402">
        <f ca="1">Rollout!BI$166</f>
        <v>0</v>
      </c>
      <c r="BJ277" s="402">
        <f ca="1">Rollout!BJ$166</f>
        <v>0</v>
      </c>
      <c r="BK277" s="402">
        <f ca="1">Rollout!BK$166</f>
        <v>0</v>
      </c>
      <c r="BL277" s="402">
        <f ca="1">Rollout!BL$166</f>
        <v>0</v>
      </c>
      <c r="BM277" s="402">
        <f ca="1">Rollout!BM$166</f>
        <v>0</v>
      </c>
      <c r="BN277" s="402">
        <f ca="1">Rollout!BN$166</f>
        <v>0</v>
      </c>
      <c r="BO277" s="402">
        <f ca="1">Rollout!BO$166</f>
        <v>0</v>
      </c>
      <c r="BP277" s="402">
        <f ca="1">Rollout!BP$166</f>
        <v>0</v>
      </c>
      <c r="BQ277" s="402">
        <f ca="1">Rollout!BQ$166</f>
        <v>0</v>
      </c>
      <c r="BR277" s="402">
        <f ca="1">Rollout!BR$166</f>
        <v>0</v>
      </c>
      <c r="BS277" s="402">
        <f ca="1">Rollout!BS$166</f>
        <v>0</v>
      </c>
      <c r="BT277" s="402">
        <f ca="1">Rollout!BT$166</f>
        <v>0</v>
      </c>
      <c r="BU277" s="402">
        <f ca="1">Rollout!BU$166</f>
        <v>0</v>
      </c>
      <c r="BV277" s="402">
        <f ca="1">Rollout!BV$166</f>
        <v>0</v>
      </c>
      <c r="BW277" s="402">
        <f ca="1">Rollout!BW$166</f>
        <v>0</v>
      </c>
      <c r="BX277" s="402">
        <f ca="1">Rollout!BX$166</f>
        <v>0</v>
      </c>
      <c r="BY277" s="402">
        <f ca="1">Rollout!BY$166</f>
        <v>0</v>
      </c>
      <c r="BZ277" s="402">
        <f ca="1">Rollout!BZ$166</f>
        <v>0</v>
      </c>
      <c r="CA277" s="402">
        <f ca="1">Rollout!CA$166</f>
        <v>0</v>
      </c>
      <c r="CB277" s="402">
        <f ca="1">Rollout!CB$166</f>
        <v>0</v>
      </c>
      <c r="CC277" s="402">
        <f ca="1">Rollout!CC$166</f>
        <v>0</v>
      </c>
      <c r="CD277" s="402">
        <f ca="1">Rollout!CD$166</f>
        <v>0</v>
      </c>
      <c r="CE277" s="402">
        <f ca="1">Rollout!CE$166</f>
        <v>0</v>
      </c>
      <c r="CF277" s="402">
        <f ca="1">Rollout!CF$166</f>
        <v>0</v>
      </c>
      <c r="CG277" s="402">
        <f ca="1">Rollout!CG$166</f>
        <v>0</v>
      </c>
      <c r="CH277" s="402">
        <f ca="1">Rollout!CH$166</f>
        <v>0</v>
      </c>
      <c r="CI277" s="402">
        <f ca="1">Rollout!CI$166</f>
        <v>0</v>
      </c>
      <c r="CJ277" s="402">
        <f ca="1">Rollout!CJ$166</f>
        <v>0</v>
      </c>
      <c r="CK277" s="402">
        <f ca="1">Rollout!CK$166</f>
        <v>0</v>
      </c>
      <c r="CL277" s="402">
        <f ca="1">Rollout!CL$166</f>
        <v>0</v>
      </c>
      <c r="CM277" s="402">
        <f ca="1">Rollout!CM$166</f>
        <v>0</v>
      </c>
      <c r="CN277" s="402">
        <f ca="1">Rollout!CN$166</f>
        <v>0</v>
      </c>
      <c r="CO277" s="402">
        <f ca="1">Rollout!CO$166</f>
        <v>0</v>
      </c>
      <c r="CP277" s="402">
        <f ca="1">Rollout!CP$166</f>
        <v>0</v>
      </c>
      <c r="CQ277" s="402">
        <f ca="1">Rollout!CQ$166</f>
        <v>0</v>
      </c>
      <c r="CR277" s="402">
        <f ca="1">Rollout!CR$166</f>
        <v>0</v>
      </c>
      <c r="CS277" s="402">
        <f ca="1">Rollout!CS$166</f>
        <v>0</v>
      </c>
      <c r="CT277" s="402">
        <f ca="1">Rollout!CT$166</f>
        <v>0</v>
      </c>
      <c r="CU277" s="402">
        <f ca="1">Rollout!CU$166</f>
        <v>0</v>
      </c>
      <c r="CV277" s="402">
        <f ca="1">Rollout!CV$166</f>
        <v>0</v>
      </c>
      <c r="CW277" s="402">
        <f ca="1">Rollout!CW$166</f>
        <v>0</v>
      </c>
      <c r="CX277" s="402">
        <f ca="1">Rollout!CX$166</f>
        <v>0</v>
      </c>
      <c r="CY277" s="402">
        <f ca="1">Rollout!CY$166</f>
        <v>0</v>
      </c>
      <c r="CZ277" s="402">
        <f ca="1">Rollout!CZ$166</f>
        <v>0</v>
      </c>
      <c r="DA277" s="402">
        <f ca="1">Rollout!DA$166</f>
        <v>0</v>
      </c>
      <c r="DB277" s="402">
        <f ca="1">Rollout!DB$166</f>
        <v>0</v>
      </c>
      <c r="DC277" s="402">
        <f ca="1">Rollout!DC$166</f>
        <v>0</v>
      </c>
      <c r="DD277" s="402">
        <f ca="1">Rollout!DD$166</f>
        <v>0</v>
      </c>
      <c r="DE277" s="402">
        <f ca="1">Rollout!DE$166</f>
        <v>0</v>
      </c>
      <c r="DF277" s="402">
        <f ca="1">Rollout!DF$166</f>
        <v>0</v>
      </c>
      <c r="DG277" s="402">
        <f ca="1">Rollout!DG$166</f>
        <v>0</v>
      </c>
      <c r="DH277" s="402">
        <f ca="1">Rollout!DH$166</f>
        <v>0</v>
      </c>
      <c r="DI277" s="402">
        <f ca="1">Rollout!DI$166</f>
        <v>0</v>
      </c>
      <c r="DJ277" s="402">
        <f ca="1">Rollout!DJ$166</f>
        <v>0</v>
      </c>
      <c r="DK277" s="402">
        <f ca="1">Rollout!DK$166</f>
        <v>0</v>
      </c>
      <c r="DL277" s="402">
        <f ca="1">Rollout!DL$166</f>
        <v>0</v>
      </c>
      <c r="DM277" s="402">
        <f ca="1">Rollout!DM$166</f>
        <v>0</v>
      </c>
      <c r="DN277" s="402">
        <f ca="1">Rollout!DN$166</f>
        <v>0</v>
      </c>
      <c r="DO277" s="402">
        <f ca="1">Rollout!DO$166</f>
        <v>0</v>
      </c>
      <c r="DP277" s="402">
        <f ca="1">Rollout!DP$166</f>
        <v>0</v>
      </c>
      <c r="DQ277" s="402">
        <f ca="1">Rollout!DQ$166</f>
        <v>0</v>
      </c>
      <c r="DR277" s="402">
        <f ca="1">Rollout!DR$166</f>
        <v>0</v>
      </c>
      <c r="DS277" s="402">
        <f ca="1">Rollout!DS$166</f>
        <v>0</v>
      </c>
      <c r="DT277" s="402">
        <f ca="1">Rollout!DT$166</f>
        <v>0</v>
      </c>
      <c r="DU277" s="402">
        <f ca="1">Rollout!DU$166</f>
        <v>0</v>
      </c>
      <c r="DV277" s="402">
        <f ca="1">Rollout!DV$166</f>
        <v>0</v>
      </c>
      <c r="DW277" s="402">
        <f ca="1">Rollout!DW$166</f>
        <v>0</v>
      </c>
      <c r="DX277" s="402">
        <f ca="1">Rollout!DX$166</f>
        <v>0</v>
      </c>
      <c r="DY277" s="402">
        <f ca="1">Rollout!DY$166</f>
        <v>0</v>
      </c>
      <c r="DZ277" s="402">
        <f ca="1">Rollout!DZ$166</f>
        <v>0</v>
      </c>
      <c r="EA277" s="402">
        <f ca="1">Rollout!EA$166</f>
        <v>0</v>
      </c>
      <c r="EB277" s="402">
        <f ca="1">Rollout!EB$166</f>
        <v>0</v>
      </c>
      <c r="EC277" s="402">
        <f ca="1">Rollout!EC$166</f>
        <v>0</v>
      </c>
      <c r="ED277" s="402">
        <f ca="1">Rollout!ED$166</f>
        <v>0</v>
      </c>
      <c r="EE277" s="402">
        <f ca="1">Rollout!EE$166</f>
        <v>0</v>
      </c>
      <c r="EF277" s="402">
        <f ca="1">Rollout!EF$166</f>
        <v>0</v>
      </c>
      <c r="EG277" s="402">
        <f ca="1">Rollout!EG$166</f>
        <v>0</v>
      </c>
      <c r="EH277" s="402">
        <f ca="1">Rollout!EH$166</f>
        <v>0</v>
      </c>
    </row>
    <row r="278" spans="2:138" s="146" customFormat="1" ht="15" hidden="1" customHeight="1" outlineLevel="1" x14ac:dyDescent="0.35">
      <c r="E278" s="402" t="str">
        <f>Rollout!E167</f>
        <v>Upfront Shareholders Loan - Tranche 1</v>
      </c>
      <c r="F278" s="402">
        <f>Rollout!F167</f>
        <v>0</v>
      </c>
      <c r="G278" s="402" t="str">
        <f>Rollout!G167</f>
        <v>INR Cr</v>
      </c>
      <c r="H278" s="402">
        <f ca="1">Rollout!H167</f>
        <v>0</v>
      </c>
      <c r="I278" s="402">
        <f>Rollout!I167</f>
        <v>0</v>
      </c>
      <c r="J278" s="402">
        <f ca="1">Rollout!J167</f>
        <v>0</v>
      </c>
      <c r="K278" s="402">
        <f ca="1">Rollout!K167</f>
        <v>0</v>
      </c>
      <c r="L278" s="402">
        <f ca="1">Rollout!L167</f>
        <v>0</v>
      </c>
      <c r="M278" s="402">
        <f ca="1">Rollout!M167</f>
        <v>0</v>
      </c>
      <c r="N278" s="402">
        <f ca="1">Rollout!N167</f>
        <v>0</v>
      </c>
      <c r="O278" s="402">
        <f ca="1">Rollout!O167</f>
        <v>0</v>
      </c>
      <c r="P278" s="402">
        <f ca="1">Rollout!P167</f>
        <v>0</v>
      </c>
      <c r="Q278" s="402">
        <f ca="1">Rollout!Q167</f>
        <v>0</v>
      </c>
      <c r="R278" s="402">
        <f ca="1">Rollout!R167</f>
        <v>0</v>
      </c>
      <c r="S278" s="402">
        <f ca="1">Rollout!S167</f>
        <v>0</v>
      </c>
      <c r="T278" s="402">
        <f ca="1">Rollout!T167</f>
        <v>0</v>
      </c>
      <c r="U278" s="402">
        <f ca="1">Rollout!U167</f>
        <v>0</v>
      </c>
      <c r="V278" s="402">
        <f ca="1">Rollout!V167</f>
        <v>0</v>
      </c>
      <c r="W278" s="402">
        <f ca="1">Rollout!W167</f>
        <v>0</v>
      </c>
      <c r="X278" s="402">
        <f ca="1">Rollout!X167</f>
        <v>0</v>
      </c>
      <c r="Y278" s="402">
        <f ca="1">Rollout!Y167</f>
        <v>0</v>
      </c>
      <c r="Z278" s="402">
        <f ca="1">Rollout!Z167</f>
        <v>0</v>
      </c>
      <c r="AA278" s="402">
        <f ca="1">Rollout!AA167</f>
        <v>0</v>
      </c>
      <c r="AB278" s="402">
        <f ca="1">Rollout!AB167</f>
        <v>0</v>
      </c>
      <c r="AC278" s="402">
        <f ca="1">Rollout!AC167</f>
        <v>0</v>
      </c>
      <c r="AD278" s="402">
        <f ca="1">Rollout!AD167</f>
        <v>0</v>
      </c>
      <c r="AE278" s="402">
        <f ca="1">Rollout!AE167</f>
        <v>0</v>
      </c>
      <c r="AF278" s="402">
        <f ca="1">Rollout!AF167</f>
        <v>0</v>
      </c>
      <c r="AG278" s="402">
        <f ca="1">Rollout!AG167</f>
        <v>0</v>
      </c>
      <c r="AH278" s="402">
        <f ca="1">Rollout!AH167</f>
        <v>0</v>
      </c>
      <c r="AI278" s="402">
        <f ca="1">Rollout!AI167</f>
        <v>0</v>
      </c>
      <c r="AJ278" s="402">
        <f ca="1">Rollout!AJ167</f>
        <v>0</v>
      </c>
      <c r="AK278" s="402">
        <f ca="1">Rollout!AK167</f>
        <v>0</v>
      </c>
      <c r="AL278" s="402">
        <f ca="1">Rollout!AL167</f>
        <v>0</v>
      </c>
      <c r="AM278" s="402">
        <f ca="1">Rollout!AM167</f>
        <v>0</v>
      </c>
      <c r="AN278" s="402">
        <f ca="1">Rollout!AN167</f>
        <v>0</v>
      </c>
      <c r="AO278" s="402">
        <f ca="1">Rollout!AO167</f>
        <v>0</v>
      </c>
      <c r="AP278" s="402">
        <f ca="1">Rollout!AP167</f>
        <v>0</v>
      </c>
      <c r="AQ278" s="402">
        <f ca="1">Rollout!AQ167</f>
        <v>0</v>
      </c>
      <c r="AR278" s="402">
        <f ca="1">Rollout!AR167</f>
        <v>0</v>
      </c>
      <c r="AS278" s="402">
        <f ca="1">Rollout!AS167</f>
        <v>0</v>
      </c>
      <c r="AT278" s="402">
        <f ca="1">Rollout!AT167</f>
        <v>0</v>
      </c>
      <c r="AU278" s="402">
        <f ca="1">Rollout!AU167</f>
        <v>0</v>
      </c>
      <c r="AV278" s="402">
        <f ca="1">Rollout!AV167</f>
        <v>0</v>
      </c>
      <c r="AW278" s="402">
        <f ca="1">Rollout!AW167</f>
        <v>0</v>
      </c>
      <c r="AX278" s="402">
        <f ca="1">Rollout!AX167</f>
        <v>0</v>
      </c>
      <c r="AY278" s="402">
        <f ca="1">Rollout!AY167</f>
        <v>0</v>
      </c>
      <c r="AZ278" s="402">
        <f ca="1">Rollout!AZ167</f>
        <v>0</v>
      </c>
      <c r="BA278" s="402">
        <f ca="1">Rollout!BA167</f>
        <v>0</v>
      </c>
      <c r="BB278" s="402">
        <f ca="1">Rollout!BB167</f>
        <v>0</v>
      </c>
      <c r="BC278" s="402">
        <f ca="1">Rollout!BC167</f>
        <v>0</v>
      </c>
      <c r="BD278" s="402">
        <f ca="1">Rollout!BD167</f>
        <v>0</v>
      </c>
      <c r="BE278" s="402">
        <f ca="1">Rollout!BE167</f>
        <v>0</v>
      </c>
      <c r="BF278" s="402">
        <f ca="1">Rollout!BF167</f>
        <v>0</v>
      </c>
      <c r="BG278" s="402">
        <f ca="1">Rollout!BG167</f>
        <v>0</v>
      </c>
      <c r="BH278" s="402">
        <f ca="1">Rollout!BH167</f>
        <v>0</v>
      </c>
      <c r="BI278" s="402">
        <f ca="1">Rollout!BI167</f>
        <v>0</v>
      </c>
      <c r="BJ278" s="402">
        <f ca="1">Rollout!BJ167</f>
        <v>0</v>
      </c>
      <c r="BK278" s="402">
        <f ca="1">Rollout!BK167</f>
        <v>0</v>
      </c>
      <c r="BL278" s="402">
        <f ca="1">Rollout!BL167</f>
        <v>0</v>
      </c>
      <c r="BM278" s="402">
        <f ca="1">Rollout!BM167</f>
        <v>0</v>
      </c>
      <c r="BN278" s="402">
        <f ca="1">Rollout!BN167</f>
        <v>0</v>
      </c>
      <c r="BO278" s="402">
        <f ca="1">Rollout!BO167</f>
        <v>0</v>
      </c>
      <c r="BP278" s="402">
        <f ca="1">Rollout!BP167</f>
        <v>0</v>
      </c>
      <c r="BQ278" s="402">
        <f ca="1">Rollout!BQ167</f>
        <v>0</v>
      </c>
      <c r="BR278" s="402">
        <f ca="1">Rollout!BR167</f>
        <v>0</v>
      </c>
      <c r="BS278" s="402">
        <f ca="1">Rollout!BS167</f>
        <v>0</v>
      </c>
      <c r="BT278" s="402">
        <f ca="1">Rollout!BT167</f>
        <v>0</v>
      </c>
      <c r="BU278" s="402">
        <f ca="1">Rollout!BU167</f>
        <v>0</v>
      </c>
      <c r="BV278" s="402">
        <f ca="1">Rollout!BV167</f>
        <v>0</v>
      </c>
      <c r="BW278" s="402">
        <f ca="1">Rollout!BW167</f>
        <v>0</v>
      </c>
      <c r="BX278" s="402">
        <f ca="1">Rollout!BX167</f>
        <v>0</v>
      </c>
      <c r="BY278" s="402">
        <f ca="1">Rollout!BY167</f>
        <v>0</v>
      </c>
      <c r="BZ278" s="402">
        <f ca="1">Rollout!BZ167</f>
        <v>0</v>
      </c>
      <c r="CA278" s="402">
        <f ca="1">Rollout!CA167</f>
        <v>0</v>
      </c>
      <c r="CB278" s="402">
        <f ca="1">Rollout!CB167</f>
        <v>0</v>
      </c>
      <c r="CC278" s="402">
        <f ca="1">Rollout!CC167</f>
        <v>0</v>
      </c>
      <c r="CD278" s="402">
        <f ca="1">Rollout!CD167</f>
        <v>0</v>
      </c>
      <c r="CE278" s="402">
        <f ca="1">Rollout!CE167</f>
        <v>0</v>
      </c>
      <c r="CF278" s="402">
        <f ca="1">Rollout!CF167</f>
        <v>0</v>
      </c>
      <c r="CG278" s="402">
        <f ca="1">Rollout!CG167</f>
        <v>0</v>
      </c>
      <c r="CH278" s="402">
        <f ca="1">Rollout!CH167</f>
        <v>0</v>
      </c>
      <c r="CI278" s="402">
        <f ca="1">Rollout!CI167</f>
        <v>0</v>
      </c>
      <c r="CJ278" s="402">
        <f ca="1">Rollout!CJ167</f>
        <v>0</v>
      </c>
      <c r="CK278" s="402">
        <f ca="1">Rollout!CK167</f>
        <v>0</v>
      </c>
      <c r="CL278" s="402">
        <f ca="1">Rollout!CL167</f>
        <v>0</v>
      </c>
      <c r="CM278" s="402">
        <f ca="1">Rollout!CM167</f>
        <v>0</v>
      </c>
      <c r="CN278" s="402">
        <f ca="1">Rollout!CN167</f>
        <v>0</v>
      </c>
      <c r="CO278" s="402">
        <f ca="1">Rollout!CO167</f>
        <v>0</v>
      </c>
      <c r="CP278" s="402">
        <f ca="1">Rollout!CP167</f>
        <v>0</v>
      </c>
      <c r="CQ278" s="402">
        <f ca="1">Rollout!CQ167</f>
        <v>0</v>
      </c>
      <c r="CR278" s="402">
        <f ca="1">Rollout!CR167</f>
        <v>0</v>
      </c>
      <c r="CS278" s="402">
        <f ca="1">Rollout!CS167</f>
        <v>0</v>
      </c>
      <c r="CT278" s="402">
        <f ca="1">Rollout!CT167</f>
        <v>0</v>
      </c>
      <c r="CU278" s="402">
        <f ca="1">Rollout!CU167</f>
        <v>0</v>
      </c>
      <c r="CV278" s="402">
        <f ca="1">Rollout!CV167</f>
        <v>0</v>
      </c>
      <c r="CW278" s="402">
        <f ca="1">Rollout!CW167</f>
        <v>0</v>
      </c>
      <c r="CX278" s="402">
        <f ca="1">Rollout!CX167</f>
        <v>0</v>
      </c>
      <c r="CY278" s="402">
        <f ca="1">Rollout!CY167</f>
        <v>0</v>
      </c>
      <c r="CZ278" s="402">
        <f ca="1">Rollout!CZ167</f>
        <v>0</v>
      </c>
      <c r="DA278" s="402">
        <f ca="1">Rollout!DA167</f>
        <v>0</v>
      </c>
      <c r="DB278" s="402">
        <f ca="1">Rollout!DB167</f>
        <v>0</v>
      </c>
      <c r="DC278" s="402">
        <f ca="1">Rollout!DC167</f>
        <v>0</v>
      </c>
      <c r="DD278" s="402">
        <f ca="1">Rollout!DD167</f>
        <v>0</v>
      </c>
      <c r="DE278" s="402">
        <f ca="1">Rollout!DE167</f>
        <v>0</v>
      </c>
      <c r="DF278" s="402">
        <f ca="1">Rollout!DF167</f>
        <v>0</v>
      </c>
      <c r="DG278" s="402">
        <f ca="1">Rollout!DG167</f>
        <v>0</v>
      </c>
      <c r="DH278" s="402">
        <f ca="1">Rollout!DH167</f>
        <v>0</v>
      </c>
      <c r="DI278" s="402">
        <f ca="1">Rollout!DI167</f>
        <v>0</v>
      </c>
      <c r="DJ278" s="402">
        <f ca="1">Rollout!DJ167</f>
        <v>0</v>
      </c>
      <c r="DK278" s="402">
        <f ca="1">Rollout!DK167</f>
        <v>0</v>
      </c>
      <c r="DL278" s="402">
        <f ca="1">Rollout!DL167</f>
        <v>0</v>
      </c>
      <c r="DM278" s="402">
        <f ca="1">Rollout!DM167</f>
        <v>0</v>
      </c>
      <c r="DN278" s="402">
        <f ca="1">Rollout!DN167</f>
        <v>0</v>
      </c>
      <c r="DO278" s="402">
        <f ca="1">Rollout!DO167</f>
        <v>0</v>
      </c>
      <c r="DP278" s="402">
        <f ca="1">Rollout!DP167</f>
        <v>0</v>
      </c>
      <c r="DQ278" s="402">
        <f ca="1">Rollout!DQ167</f>
        <v>0</v>
      </c>
      <c r="DR278" s="402">
        <f ca="1">Rollout!DR167</f>
        <v>0</v>
      </c>
      <c r="DS278" s="402">
        <f ca="1">Rollout!DS167</f>
        <v>0</v>
      </c>
      <c r="DT278" s="402">
        <f ca="1">Rollout!DT167</f>
        <v>0</v>
      </c>
      <c r="DU278" s="402">
        <f ca="1">Rollout!DU167</f>
        <v>0</v>
      </c>
      <c r="DV278" s="402">
        <f ca="1">Rollout!DV167</f>
        <v>0</v>
      </c>
      <c r="DW278" s="402">
        <f ca="1">Rollout!DW167</f>
        <v>0</v>
      </c>
      <c r="DX278" s="402">
        <f ca="1">Rollout!DX167</f>
        <v>0</v>
      </c>
      <c r="DY278" s="402">
        <f ca="1">Rollout!DY167</f>
        <v>0</v>
      </c>
      <c r="DZ278" s="402">
        <f ca="1">Rollout!DZ167</f>
        <v>0</v>
      </c>
      <c r="EA278" s="402">
        <f ca="1">Rollout!EA167</f>
        <v>0</v>
      </c>
      <c r="EB278" s="402">
        <f ca="1">Rollout!EB167</f>
        <v>0</v>
      </c>
      <c r="EC278" s="402">
        <f ca="1">Rollout!EC167</f>
        <v>0</v>
      </c>
      <c r="ED278" s="402">
        <f ca="1">Rollout!ED167</f>
        <v>0</v>
      </c>
      <c r="EE278" s="402">
        <f ca="1">Rollout!EE167</f>
        <v>0</v>
      </c>
      <c r="EF278" s="402">
        <f ca="1">Rollout!EF167</f>
        <v>0</v>
      </c>
      <c r="EG278" s="402">
        <f ca="1">Rollout!EG167</f>
        <v>0</v>
      </c>
      <c r="EH278" s="402">
        <f ca="1">Rollout!EH167</f>
        <v>0</v>
      </c>
    </row>
    <row r="279" spans="2:138" s="146" customFormat="1" ht="15" hidden="1" customHeight="1" outlineLevel="1" x14ac:dyDescent="0.35">
      <c r="E279" s="402" t="s">
        <v>652</v>
      </c>
      <c r="F279" s="402">
        <f>Rollout!F168</f>
        <v>0</v>
      </c>
      <c r="G279" s="402" t="str">
        <f>Rollout!G168</f>
        <v>INR Cr</v>
      </c>
      <c r="H279" s="402">
        <f ca="1">Rollout!H168</f>
        <v>0</v>
      </c>
      <c r="I279" s="402"/>
      <c r="J279" s="402">
        <f ca="1">Rollout!J168</f>
        <v>0</v>
      </c>
      <c r="K279" s="402">
        <f ca="1">Rollout!K168</f>
        <v>0</v>
      </c>
      <c r="L279" s="402">
        <f ca="1">Rollout!L168</f>
        <v>0</v>
      </c>
      <c r="M279" s="402">
        <f ca="1">Rollout!M168</f>
        <v>0</v>
      </c>
      <c r="N279" s="402">
        <f ca="1">Rollout!N168</f>
        <v>0</v>
      </c>
      <c r="O279" s="402">
        <f ca="1">Rollout!O168</f>
        <v>0</v>
      </c>
      <c r="P279" s="402">
        <f ca="1">Rollout!P168</f>
        <v>0</v>
      </c>
      <c r="Q279" s="402">
        <f ca="1">Rollout!Q168</f>
        <v>0</v>
      </c>
      <c r="R279" s="402">
        <f ca="1">Rollout!R168</f>
        <v>0</v>
      </c>
      <c r="S279" s="402">
        <f ca="1">Rollout!S168</f>
        <v>0</v>
      </c>
      <c r="T279" s="402">
        <f ca="1">Rollout!T168</f>
        <v>0</v>
      </c>
      <c r="U279" s="402">
        <f ca="1">Rollout!U168</f>
        <v>0</v>
      </c>
      <c r="V279" s="402">
        <f ca="1">Rollout!V168</f>
        <v>0</v>
      </c>
      <c r="W279" s="402">
        <f ca="1">Rollout!W168</f>
        <v>0</v>
      </c>
      <c r="X279" s="402">
        <f ca="1">Rollout!X168</f>
        <v>0</v>
      </c>
      <c r="Y279" s="402">
        <f ca="1">Rollout!Y168</f>
        <v>0</v>
      </c>
      <c r="Z279" s="402">
        <f ca="1">Rollout!Z168</f>
        <v>0</v>
      </c>
      <c r="AA279" s="402">
        <f ca="1">Rollout!AA168</f>
        <v>0</v>
      </c>
      <c r="AB279" s="402">
        <f ca="1">Rollout!AB168</f>
        <v>0</v>
      </c>
      <c r="AC279" s="402">
        <f ca="1">Rollout!AC168</f>
        <v>0</v>
      </c>
      <c r="AD279" s="402">
        <f ca="1">Rollout!AD168</f>
        <v>0</v>
      </c>
      <c r="AE279" s="402">
        <f ca="1">Rollout!AE168</f>
        <v>0</v>
      </c>
      <c r="AF279" s="402">
        <f ca="1">Rollout!AF168</f>
        <v>0</v>
      </c>
      <c r="AG279" s="402">
        <f ca="1">Rollout!AG168</f>
        <v>0</v>
      </c>
      <c r="AH279" s="402">
        <f ca="1">Rollout!AH168</f>
        <v>0</v>
      </c>
      <c r="AI279" s="402">
        <f ca="1">Rollout!AI168</f>
        <v>0</v>
      </c>
      <c r="AJ279" s="402">
        <f ca="1">Rollout!AJ168</f>
        <v>0</v>
      </c>
      <c r="AK279" s="402">
        <f ca="1">Rollout!AK168</f>
        <v>0</v>
      </c>
      <c r="AL279" s="402">
        <f ca="1">Rollout!AL168</f>
        <v>0</v>
      </c>
      <c r="AM279" s="402">
        <f ca="1">Rollout!AM168</f>
        <v>0</v>
      </c>
      <c r="AN279" s="402">
        <f ca="1">Rollout!AN168</f>
        <v>0</v>
      </c>
      <c r="AO279" s="402">
        <f ca="1">Rollout!AO168</f>
        <v>0</v>
      </c>
      <c r="AP279" s="402">
        <f ca="1">Rollout!AP168</f>
        <v>0</v>
      </c>
      <c r="AQ279" s="402">
        <f ca="1">Rollout!AQ168</f>
        <v>0</v>
      </c>
      <c r="AR279" s="402">
        <f ca="1">Rollout!AR168</f>
        <v>0</v>
      </c>
      <c r="AS279" s="402">
        <f ca="1">Rollout!AS168</f>
        <v>0</v>
      </c>
      <c r="AT279" s="402">
        <f ca="1">Rollout!AT168</f>
        <v>0</v>
      </c>
      <c r="AU279" s="402">
        <f ca="1">Rollout!AU168</f>
        <v>0</v>
      </c>
      <c r="AV279" s="402">
        <f ca="1">Rollout!AV168</f>
        <v>0</v>
      </c>
      <c r="AW279" s="402">
        <f ca="1">Rollout!AW168</f>
        <v>0</v>
      </c>
      <c r="AX279" s="402">
        <f ca="1">Rollout!AX168</f>
        <v>0</v>
      </c>
      <c r="AY279" s="402">
        <f ca="1">Rollout!AY168</f>
        <v>0</v>
      </c>
      <c r="AZ279" s="402">
        <f ca="1">Rollout!AZ168</f>
        <v>0</v>
      </c>
      <c r="BA279" s="402">
        <f ca="1">Rollout!BA168</f>
        <v>0</v>
      </c>
      <c r="BB279" s="402">
        <f ca="1">Rollout!BB168</f>
        <v>0</v>
      </c>
      <c r="BC279" s="402">
        <f ca="1">Rollout!BC168</f>
        <v>0</v>
      </c>
      <c r="BD279" s="402">
        <f ca="1">Rollout!BD168</f>
        <v>0</v>
      </c>
      <c r="BE279" s="402">
        <f ca="1">Rollout!BE168</f>
        <v>0</v>
      </c>
      <c r="BF279" s="402">
        <f ca="1">Rollout!BF168</f>
        <v>0</v>
      </c>
      <c r="BG279" s="402">
        <f ca="1">Rollout!BG168</f>
        <v>0</v>
      </c>
      <c r="BH279" s="402">
        <f ca="1">Rollout!BH168</f>
        <v>0</v>
      </c>
      <c r="BI279" s="402">
        <f ca="1">Rollout!BI168</f>
        <v>0</v>
      </c>
      <c r="BJ279" s="402">
        <f ca="1">Rollout!BJ168</f>
        <v>0</v>
      </c>
      <c r="BK279" s="402">
        <f ca="1">Rollout!BK168</f>
        <v>0</v>
      </c>
      <c r="BL279" s="402">
        <f ca="1">Rollout!BL168</f>
        <v>0</v>
      </c>
      <c r="BM279" s="402">
        <f ca="1">Rollout!BM168</f>
        <v>0</v>
      </c>
      <c r="BN279" s="402">
        <f ca="1">Rollout!BN168</f>
        <v>0</v>
      </c>
      <c r="BO279" s="402">
        <f ca="1">Rollout!BO168</f>
        <v>0</v>
      </c>
      <c r="BP279" s="402">
        <f ca="1">Rollout!BP168</f>
        <v>0</v>
      </c>
      <c r="BQ279" s="402">
        <f ca="1">Rollout!BQ168</f>
        <v>0</v>
      </c>
      <c r="BR279" s="402">
        <f ca="1">Rollout!BR168</f>
        <v>0</v>
      </c>
      <c r="BS279" s="402">
        <f ca="1">Rollout!BS168</f>
        <v>0</v>
      </c>
      <c r="BT279" s="402">
        <f ca="1">Rollout!BT168</f>
        <v>0</v>
      </c>
      <c r="BU279" s="402">
        <f ca="1">Rollout!BU168</f>
        <v>0</v>
      </c>
      <c r="BV279" s="402">
        <f ca="1">Rollout!BV168</f>
        <v>0</v>
      </c>
      <c r="BW279" s="402">
        <f ca="1">Rollout!BW168</f>
        <v>0</v>
      </c>
      <c r="BX279" s="402">
        <f ca="1">Rollout!BX168</f>
        <v>0</v>
      </c>
      <c r="BY279" s="402">
        <f ca="1">Rollout!BY168</f>
        <v>0</v>
      </c>
      <c r="BZ279" s="402">
        <f ca="1">Rollout!BZ168</f>
        <v>0</v>
      </c>
      <c r="CA279" s="402">
        <f ca="1">Rollout!CA168</f>
        <v>0</v>
      </c>
      <c r="CB279" s="402">
        <f ca="1">Rollout!CB168</f>
        <v>0</v>
      </c>
      <c r="CC279" s="402">
        <f ca="1">Rollout!CC168</f>
        <v>0</v>
      </c>
      <c r="CD279" s="402">
        <f ca="1">Rollout!CD168</f>
        <v>0</v>
      </c>
      <c r="CE279" s="402">
        <f ca="1">Rollout!CE168</f>
        <v>0</v>
      </c>
      <c r="CF279" s="402">
        <f ca="1">Rollout!CF168</f>
        <v>0</v>
      </c>
      <c r="CG279" s="402">
        <f ca="1">Rollout!CG168</f>
        <v>0</v>
      </c>
      <c r="CH279" s="402">
        <f ca="1">Rollout!CH168</f>
        <v>0</v>
      </c>
      <c r="CI279" s="402">
        <f ca="1">Rollout!CI168</f>
        <v>0</v>
      </c>
      <c r="CJ279" s="402">
        <f ca="1">Rollout!CJ168</f>
        <v>0</v>
      </c>
      <c r="CK279" s="402">
        <f ca="1">Rollout!CK168</f>
        <v>0</v>
      </c>
      <c r="CL279" s="402">
        <f ca="1">Rollout!CL168</f>
        <v>0</v>
      </c>
      <c r="CM279" s="402">
        <f ca="1">Rollout!CM168</f>
        <v>0</v>
      </c>
      <c r="CN279" s="402">
        <f ca="1">Rollout!CN168</f>
        <v>0</v>
      </c>
      <c r="CO279" s="402">
        <f ca="1">Rollout!CO168</f>
        <v>0</v>
      </c>
      <c r="CP279" s="402">
        <f ca="1">Rollout!CP168</f>
        <v>0</v>
      </c>
      <c r="CQ279" s="402">
        <f ca="1">Rollout!CQ168</f>
        <v>0</v>
      </c>
      <c r="CR279" s="402">
        <f ca="1">Rollout!CR168</f>
        <v>0</v>
      </c>
      <c r="CS279" s="402">
        <f ca="1">Rollout!CS168</f>
        <v>0</v>
      </c>
      <c r="CT279" s="402">
        <f ca="1">Rollout!CT168</f>
        <v>0</v>
      </c>
      <c r="CU279" s="402">
        <f ca="1">Rollout!CU168</f>
        <v>0</v>
      </c>
      <c r="CV279" s="402">
        <f ca="1">Rollout!CV168</f>
        <v>0</v>
      </c>
      <c r="CW279" s="402">
        <f ca="1">Rollout!CW168</f>
        <v>0</v>
      </c>
      <c r="CX279" s="402">
        <f ca="1">Rollout!CX168</f>
        <v>0</v>
      </c>
      <c r="CY279" s="402">
        <f ca="1">Rollout!CY168</f>
        <v>0</v>
      </c>
      <c r="CZ279" s="402">
        <f ca="1">Rollout!CZ168</f>
        <v>0</v>
      </c>
      <c r="DA279" s="402">
        <f ca="1">Rollout!DA168</f>
        <v>0</v>
      </c>
      <c r="DB279" s="402">
        <f ca="1">Rollout!DB168</f>
        <v>0</v>
      </c>
      <c r="DC279" s="402">
        <f ca="1">Rollout!DC168</f>
        <v>0</v>
      </c>
      <c r="DD279" s="402">
        <f ca="1">Rollout!DD168</f>
        <v>0</v>
      </c>
      <c r="DE279" s="402">
        <f ca="1">Rollout!DE168</f>
        <v>0</v>
      </c>
      <c r="DF279" s="402">
        <f ca="1">Rollout!DF168</f>
        <v>0</v>
      </c>
      <c r="DG279" s="402">
        <f ca="1">Rollout!DG168</f>
        <v>0</v>
      </c>
      <c r="DH279" s="402">
        <f ca="1">Rollout!DH168</f>
        <v>0</v>
      </c>
      <c r="DI279" s="402">
        <f ca="1">Rollout!DI168</f>
        <v>0</v>
      </c>
      <c r="DJ279" s="402">
        <f ca="1">Rollout!DJ168</f>
        <v>0</v>
      </c>
      <c r="DK279" s="402">
        <f ca="1">Rollout!DK168</f>
        <v>0</v>
      </c>
      <c r="DL279" s="402">
        <f ca="1">Rollout!DL168</f>
        <v>0</v>
      </c>
      <c r="DM279" s="402">
        <f ca="1">Rollout!DM168</f>
        <v>0</v>
      </c>
      <c r="DN279" s="402">
        <f ca="1">Rollout!DN168</f>
        <v>0</v>
      </c>
      <c r="DO279" s="402">
        <f ca="1">Rollout!DO168</f>
        <v>0</v>
      </c>
      <c r="DP279" s="402">
        <f ca="1">Rollout!DP168</f>
        <v>0</v>
      </c>
      <c r="DQ279" s="402">
        <f ca="1">Rollout!DQ168</f>
        <v>0</v>
      </c>
      <c r="DR279" s="402">
        <f ca="1">Rollout!DR168</f>
        <v>0</v>
      </c>
      <c r="DS279" s="402">
        <f ca="1">Rollout!DS168</f>
        <v>0</v>
      </c>
      <c r="DT279" s="402">
        <f ca="1">Rollout!DT168</f>
        <v>0</v>
      </c>
      <c r="DU279" s="402">
        <f ca="1">Rollout!DU168</f>
        <v>0</v>
      </c>
      <c r="DV279" s="402">
        <f ca="1">Rollout!DV168</f>
        <v>0</v>
      </c>
      <c r="DW279" s="402">
        <f ca="1">Rollout!DW168</f>
        <v>0</v>
      </c>
      <c r="DX279" s="402">
        <f ca="1">Rollout!DX168</f>
        <v>0</v>
      </c>
      <c r="DY279" s="402">
        <f ca="1">Rollout!DY168</f>
        <v>0</v>
      </c>
      <c r="DZ279" s="402">
        <f ca="1">Rollout!DZ168</f>
        <v>0</v>
      </c>
      <c r="EA279" s="402">
        <f ca="1">Rollout!EA168</f>
        <v>0</v>
      </c>
      <c r="EB279" s="402">
        <f ca="1">Rollout!EB168</f>
        <v>0</v>
      </c>
      <c r="EC279" s="402">
        <f ca="1">Rollout!EC168</f>
        <v>0</v>
      </c>
      <c r="ED279" s="402">
        <f ca="1">Rollout!ED168</f>
        <v>0</v>
      </c>
      <c r="EE279" s="402">
        <f ca="1">Rollout!EE168</f>
        <v>0</v>
      </c>
      <c r="EF279" s="402">
        <f ca="1">Rollout!EF168</f>
        <v>0</v>
      </c>
      <c r="EG279" s="402">
        <f ca="1">Rollout!EG168</f>
        <v>0</v>
      </c>
      <c r="EH279" s="402">
        <f ca="1">Rollout!EH168</f>
        <v>0</v>
      </c>
    </row>
    <row r="280" spans="2:138" s="146" customFormat="1" ht="15" hidden="1" customHeight="1" outlineLevel="1" x14ac:dyDescent="0.35">
      <c r="E280" s="402" t="str">
        <f>Rollout!E170</f>
        <v>Balance Shareholder Loan - Tranche 1</v>
      </c>
      <c r="F280" s="402">
        <f>Rollout!F170</f>
        <v>0</v>
      </c>
      <c r="G280" s="402" t="str">
        <f>Rollout!G170</f>
        <v>INR Cr</v>
      </c>
      <c r="H280" s="402">
        <f ca="1">Rollout!H170</f>
        <v>180.38975713609474</v>
      </c>
      <c r="I280" s="402">
        <f>Rollout!I170</f>
        <v>0</v>
      </c>
      <c r="J280" s="402">
        <f ca="1">Rollout!J170</f>
        <v>0</v>
      </c>
      <c r="K280" s="402">
        <f ca="1">Rollout!K170</f>
        <v>0</v>
      </c>
      <c r="L280" s="402">
        <f ca="1">Rollout!L170</f>
        <v>0</v>
      </c>
      <c r="M280" s="402">
        <f ca="1">Rollout!M170</f>
        <v>0</v>
      </c>
      <c r="N280" s="402">
        <f ca="1">Rollout!N170</f>
        <v>0</v>
      </c>
      <c r="O280" s="402">
        <f ca="1">Rollout!O170</f>
        <v>0</v>
      </c>
      <c r="P280" s="402">
        <f ca="1">Rollout!P170</f>
        <v>0</v>
      </c>
      <c r="Q280" s="402">
        <f ca="1">Rollout!Q170</f>
        <v>0</v>
      </c>
      <c r="R280" s="402">
        <f ca="1">Rollout!R170</f>
        <v>0</v>
      </c>
      <c r="S280" s="402">
        <f ca="1">Rollout!S170</f>
        <v>0</v>
      </c>
      <c r="T280" s="402">
        <f ca="1">Rollout!T170</f>
        <v>0</v>
      </c>
      <c r="U280" s="402">
        <f ca="1">Rollout!U170</f>
        <v>0</v>
      </c>
      <c r="V280" s="402">
        <f ca="1">Rollout!V170</f>
        <v>0</v>
      </c>
      <c r="W280" s="402">
        <f ca="1">Rollout!W170</f>
        <v>11.340225596606032</v>
      </c>
      <c r="X280" s="402">
        <f ca="1">Rollout!X170</f>
        <v>17.092658523146824</v>
      </c>
      <c r="Y280" s="402">
        <f ca="1">Rollout!Y170</f>
        <v>19.628988497549258</v>
      </c>
      <c r="Z280" s="402">
        <f ca="1">Rollout!Z170</f>
        <v>22.606419337065162</v>
      </c>
      <c r="AA280" s="402">
        <f ca="1">Rollout!AA170</f>
        <v>24.05003219336524</v>
      </c>
      <c r="AB280" s="402">
        <f ca="1">Rollout!AB170</f>
        <v>17.092658523146838</v>
      </c>
      <c r="AC280" s="402">
        <f ca="1">Rollout!AC170</f>
        <v>17.092658523146838</v>
      </c>
      <c r="AD280" s="402">
        <f ca="1">Rollout!AD170</f>
        <v>17.092658523146838</v>
      </c>
      <c r="AE280" s="402">
        <f ca="1">Rollout!AE170</f>
        <v>17.092658523146838</v>
      </c>
      <c r="AF280" s="402">
        <f ca="1">Rollout!AF170</f>
        <v>17.092658523146838</v>
      </c>
      <c r="AG280" s="402">
        <f ca="1">Rollout!AG170</f>
        <v>0.20814037262803708</v>
      </c>
      <c r="AH280" s="402">
        <f ca="1">Rollout!AH170</f>
        <v>0</v>
      </c>
      <c r="AI280" s="402">
        <f ca="1">Rollout!AI170</f>
        <v>0</v>
      </c>
      <c r="AJ280" s="402">
        <f ca="1">Rollout!AJ170</f>
        <v>0</v>
      </c>
      <c r="AK280" s="402">
        <f ca="1">Rollout!AK170</f>
        <v>0</v>
      </c>
      <c r="AL280" s="402">
        <f ca="1">Rollout!AL170</f>
        <v>0</v>
      </c>
      <c r="AM280" s="402">
        <f ca="1">Rollout!AM170</f>
        <v>0</v>
      </c>
      <c r="AN280" s="402">
        <f ca="1">Rollout!AN170</f>
        <v>0</v>
      </c>
      <c r="AO280" s="402">
        <f ca="1">Rollout!AO170</f>
        <v>0</v>
      </c>
      <c r="AP280" s="402">
        <f ca="1">Rollout!AP170</f>
        <v>0</v>
      </c>
      <c r="AQ280" s="402">
        <f ca="1">Rollout!AQ170</f>
        <v>0</v>
      </c>
      <c r="AR280" s="402">
        <f ca="1">Rollout!AR170</f>
        <v>0</v>
      </c>
      <c r="AS280" s="402">
        <f ca="1">Rollout!AS170</f>
        <v>0</v>
      </c>
      <c r="AT280" s="402">
        <f ca="1">Rollout!AT170</f>
        <v>0</v>
      </c>
      <c r="AU280" s="402">
        <f ca="1">Rollout!AU170</f>
        <v>0</v>
      </c>
      <c r="AV280" s="402">
        <f ca="1">Rollout!AV170</f>
        <v>0</v>
      </c>
      <c r="AW280" s="402">
        <f ca="1">Rollout!AW170</f>
        <v>0</v>
      </c>
      <c r="AX280" s="402">
        <f ca="1">Rollout!AX170</f>
        <v>0</v>
      </c>
      <c r="AY280" s="402">
        <f ca="1">Rollout!AY170</f>
        <v>0</v>
      </c>
      <c r="AZ280" s="402">
        <f ca="1">Rollout!AZ170</f>
        <v>0</v>
      </c>
      <c r="BA280" s="402">
        <f ca="1">Rollout!BA170</f>
        <v>0</v>
      </c>
      <c r="BB280" s="402">
        <f ca="1">Rollout!BB170</f>
        <v>0</v>
      </c>
      <c r="BC280" s="402">
        <f ca="1">Rollout!BC170</f>
        <v>0</v>
      </c>
      <c r="BD280" s="402">
        <f ca="1">Rollout!BD170</f>
        <v>0</v>
      </c>
      <c r="BE280" s="402">
        <f ca="1">Rollout!BE170</f>
        <v>0</v>
      </c>
      <c r="BF280" s="402">
        <f ca="1">Rollout!BF170</f>
        <v>0</v>
      </c>
      <c r="BG280" s="402">
        <f ca="1">Rollout!BG170</f>
        <v>0</v>
      </c>
      <c r="BH280" s="402">
        <f ca="1">Rollout!BH170</f>
        <v>0</v>
      </c>
      <c r="BI280" s="402">
        <f ca="1">Rollout!BI170</f>
        <v>0</v>
      </c>
      <c r="BJ280" s="402">
        <f ca="1">Rollout!BJ170</f>
        <v>0</v>
      </c>
      <c r="BK280" s="402">
        <f ca="1">Rollout!BK170</f>
        <v>0</v>
      </c>
      <c r="BL280" s="402">
        <f ca="1">Rollout!BL170</f>
        <v>0</v>
      </c>
      <c r="BM280" s="402">
        <f ca="1">Rollout!BM170</f>
        <v>0</v>
      </c>
      <c r="BN280" s="402">
        <f ca="1">Rollout!BN170</f>
        <v>0</v>
      </c>
      <c r="BO280" s="402">
        <f ca="1">Rollout!BO170</f>
        <v>0</v>
      </c>
      <c r="BP280" s="402">
        <f ca="1">Rollout!BP170</f>
        <v>0</v>
      </c>
      <c r="BQ280" s="402">
        <f ca="1">Rollout!BQ170</f>
        <v>0</v>
      </c>
      <c r="BR280" s="402">
        <f ca="1">Rollout!BR170</f>
        <v>0</v>
      </c>
      <c r="BS280" s="402">
        <f ca="1">Rollout!BS170</f>
        <v>0</v>
      </c>
      <c r="BT280" s="402">
        <f ca="1">Rollout!BT170</f>
        <v>0</v>
      </c>
      <c r="BU280" s="402">
        <f ca="1">Rollout!BU170</f>
        <v>0</v>
      </c>
      <c r="BV280" s="402">
        <f ca="1">Rollout!BV170</f>
        <v>0</v>
      </c>
      <c r="BW280" s="402">
        <f ca="1">Rollout!BW170</f>
        <v>0</v>
      </c>
      <c r="BX280" s="402">
        <f ca="1">Rollout!BX170</f>
        <v>0</v>
      </c>
      <c r="BY280" s="402">
        <f ca="1">Rollout!BY170</f>
        <v>0</v>
      </c>
      <c r="BZ280" s="402">
        <f ca="1">Rollout!BZ170</f>
        <v>0</v>
      </c>
      <c r="CA280" s="402">
        <f ca="1">Rollout!CA170</f>
        <v>0</v>
      </c>
      <c r="CB280" s="402">
        <f ca="1">Rollout!CB170</f>
        <v>0</v>
      </c>
      <c r="CC280" s="402">
        <f ca="1">Rollout!CC170</f>
        <v>0</v>
      </c>
      <c r="CD280" s="402">
        <f ca="1">Rollout!CD170</f>
        <v>0</v>
      </c>
      <c r="CE280" s="402">
        <f ca="1">Rollout!CE170</f>
        <v>0</v>
      </c>
      <c r="CF280" s="402">
        <f ca="1">Rollout!CF170</f>
        <v>0</v>
      </c>
      <c r="CG280" s="402">
        <f ca="1">Rollout!CG170</f>
        <v>0</v>
      </c>
      <c r="CH280" s="402">
        <f ca="1">Rollout!CH170</f>
        <v>0</v>
      </c>
      <c r="CI280" s="402">
        <f ca="1">Rollout!CI170</f>
        <v>0</v>
      </c>
      <c r="CJ280" s="402">
        <f ca="1">Rollout!CJ170</f>
        <v>0</v>
      </c>
      <c r="CK280" s="402">
        <f ca="1">Rollout!CK170</f>
        <v>0</v>
      </c>
      <c r="CL280" s="402">
        <f ca="1">Rollout!CL170</f>
        <v>0</v>
      </c>
      <c r="CM280" s="402">
        <f ca="1">Rollout!CM170</f>
        <v>0</v>
      </c>
      <c r="CN280" s="402">
        <f ca="1">Rollout!CN170</f>
        <v>0</v>
      </c>
      <c r="CO280" s="402">
        <f ca="1">Rollout!CO170</f>
        <v>0</v>
      </c>
      <c r="CP280" s="402">
        <f ca="1">Rollout!CP170</f>
        <v>0</v>
      </c>
      <c r="CQ280" s="402">
        <f ca="1">Rollout!CQ170</f>
        <v>0</v>
      </c>
      <c r="CR280" s="402">
        <f ca="1">Rollout!CR170</f>
        <v>0</v>
      </c>
      <c r="CS280" s="402">
        <f ca="1">Rollout!CS170</f>
        <v>0</v>
      </c>
      <c r="CT280" s="402">
        <f ca="1">Rollout!CT170</f>
        <v>0</v>
      </c>
      <c r="CU280" s="402">
        <f ca="1">Rollout!CU170</f>
        <v>0</v>
      </c>
      <c r="CV280" s="402">
        <f ca="1">Rollout!CV170</f>
        <v>0</v>
      </c>
      <c r="CW280" s="402">
        <f ca="1">Rollout!CW170</f>
        <v>0</v>
      </c>
      <c r="CX280" s="402">
        <f ca="1">Rollout!CX170</f>
        <v>0</v>
      </c>
      <c r="CY280" s="402">
        <f ca="1">Rollout!CY170</f>
        <v>0</v>
      </c>
      <c r="CZ280" s="402">
        <f ca="1">Rollout!CZ170</f>
        <v>0</v>
      </c>
      <c r="DA280" s="402">
        <f ca="1">Rollout!DA170</f>
        <v>0</v>
      </c>
      <c r="DB280" s="402">
        <f ca="1">Rollout!DB170</f>
        <v>0</v>
      </c>
      <c r="DC280" s="402">
        <f ca="1">Rollout!DC170</f>
        <v>0</v>
      </c>
      <c r="DD280" s="402">
        <f ca="1">Rollout!DD170</f>
        <v>0</v>
      </c>
      <c r="DE280" s="402">
        <f ca="1">Rollout!DE170</f>
        <v>0</v>
      </c>
      <c r="DF280" s="402">
        <f ca="1">Rollout!DF170</f>
        <v>0</v>
      </c>
      <c r="DG280" s="402">
        <f ca="1">Rollout!DG170</f>
        <v>0</v>
      </c>
      <c r="DH280" s="402">
        <f ca="1">Rollout!DH170</f>
        <v>0</v>
      </c>
      <c r="DI280" s="402">
        <f ca="1">Rollout!DI170</f>
        <v>0</v>
      </c>
      <c r="DJ280" s="402">
        <f ca="1">Rollout!DJ170</f>
        <v>0</v>
      </c>
      <c r="DK280" s="402">
        <f ca="1">Rollout!DK170</f>
        <v>0</v>
      </c>
      <c r="DL280" s="402">
        <f ca="1">Rollout!DL170</f>
        <v>0</v>
      </c>
      <c r="DM280" s="402">
        <f ca="1">Rollout!DM170</f>
        <v>0</v>
      </c>
      <c r="DN280" s="402">
        <f ca="1">Rollout!DN170</f>
        <v>0</v>
      </c>
      <c r="DO280" s="402">
        <f ca="1">Rollout!DO170</f>
        <v>0</v>
      </c>
      <c r="DP280" s="402">
        <f ca="1">Rollout!DP170</f>
        <v>0</v>
      </c>
      <c r="DQ280" s="402">
        <f ca="1">Rollout!DQ170</f>
        <v>0</v>
      </c>
      <c r="DR280" s="402">
        <f ca="1">Rollout!DR170</f>
        <v>0</v>
      </c>
      <c r="DS280" s="402">
        <f ca="1">Rollout!DS170</f>
        <v>0</v>
      </c>
      <c r="DT280" s="402">
        <f ca="1">Rollout!DT170</f>
        <v>0</v>
      </c>
      <c r="DU280" s="402">
        <f ca="1">Rollout!DU170</f>
        <v>0</v>
      </c>
      <c r="DV280" s="402">
        <f ca="1">Rollout!DV170</f>
        <v>0</v>
      </c>
      <c r="DW280" s="402">
        <f ca="1">Rollout!DW170</f>
        <v>0</v>
      </c>
      <c r="DX280" s="402">
        <f ca="1">Rollout!DX170</f>
        <v>0</v>
      </c>
      <c r="DY280" s="402">
        <f ca="1">Rollout!DY170</f>
        <v>0</v>
      </c>
      <c r="DZ280" s="402">
        <f ca="1">Rollout!DZ170</f>
        <v>0</v>
      </c>
      <c r="EA280" s="402">
        <f ca="1">Rollout!EA170</f>
        <v>0</v>
      </c>
      <c r="EB280" s="402">
        <f ca="1">Rollout!EB170</f>
        <v>0</v>
      </c>
      <c r="EC280" s="402">
        <f ca="1">Rollout!EC170</f>
        <v>0</v>
      </c>
      <c r="ED280" s="402">
        <f ca="1">Rollout!ED170</f>
        <v>0</v>
      </c>
      <c r="EE280" s="402">
        <f ca="1">Rollout!EE170</f>
        <v>0</v>
      </c>
      <c r="EF280" s="402">
        <f ca="1">Rollout!EF170</f>
        <v>0</v>
      </c>
      <c r="EG280" s="402">
        <f ca="1">Rollout!EG170</f>
        <v>0</v>
      </c>
      <c r="EH280" s="402">
        <f ca="1">Rollout!EH170</f>
        <v>0</v>
      </c>
    </row>
    <row r="281" spans="2:138" s="836" customFormat="1" ht="15" hidden="1" customHeight="1" outlineLevel="1" x14ac:dyDescent="0.35">
      <c r="E281" s="413"/>
      <c r="F281" s="413"/>
      <c r="G281" s="413"/>
      <c r="H281" s="413"/>
      <c r="I281" s="413"/>
      <c r="J281" s="413"/>
      <c r="K281" s="413"/>
      <c r="L281" s="413"/>
      <c r="M281" s="413"/>
      <c r="N281" s="413"/>
      <c r="O281" s="413"/>
      <c r="P281" s="413"/>
      <c r="Q281" s="413"/>
      <c r="R281" s="413"/>
      <c r="S281" s="413"/>
      <c r="T281" s="413"/>
      <c r="U281" s="413"/>
      <c r="V281" s="413"/>
      <c r="W281" s="413"/>
      <c r="X281" s="413"/>
      <c r="Y281" s="413"/>
      <c r="Z281" s="413"/>
      <c r="AA281" s="413"/>
      <c r="AB281" s="413"/>
      <c r="AC281" s="413"/>
      <c r="AD281" s="413"/>
      <c r="AE281" s="413"/>
      <c r="AF281" s="413"/>
      <c r="AG281" s="413"/>
      <c r="AH281" s="413"/>
      <c r="AI281" s="413"/>
      <c r="AJ281" s="413"/>
      <c r="AK281" s="413"/>
      <c r="AL281" s="413"/>
      <c r="AM281" s="413"/>
      <c r="AN281" s="413"/>
      <c r="AO281" s="413"/>
      <c r="AP281" s="413"/>
      <c r="AQ281" s="413"/>
      <c r="AR281" s="413"/>
      <c r="AS281" s="413"/>
      <c r="AT281" s="413"/>
      <c r="AU281" s="413"/>
      <c r="AV281" s="413"/>
      <c r="AW281" s="413"/>
      <c r="AX281" s="413"/>
      <c r="AY281" s="413"/>
      <c r="AZ281" s="413"/>
      <c r="BA281" s="413"/>
      <c r="BB281" s="413"/>
      <c r="BC281" s="413"/>
      <c r="BD281" s="413"/>
      <c r="BE281" s="413"/>
      <c r="BF281" s="413"/>
      <c r="BG281" s="413"/>
      <c r="BH281" s="413"/>
      <c r="BI281" s="413"/>
      <c r="BJ281" s="413"/>
      <c r="BK281" s="413"/>
      <c r="BL281" s="413"/>
      <c r="BM281" s="413"/>
      <c r="BN281" s="413"/>
      <c r="BO281" s="413"/>
      <c r="BP281" s="413"/>
      <c r="BQ281" s="413"/>
      <c r="BR281" s="413"/>
      <c r="BS281" s="413"/>
      <c r="BT281" s="413"/>
      <c r="BU281" s="413"/>
      <c r="BV281" s="413"/>
      <c r="BW281" s="413"/>
      <c r="BX281" s="413"/>
      <c r="BY281" s="413"/>
      <c r="BZ281" s="413"/>
      <c r="CA281" s="413"/>
      <c r="CB281" s="413"/>
      <c r="CC281" s="413"/>
      <c r="CD281" s="413"/>
      <c r="CE281" s="413"/>
      <c r="CF281" s="413"/>
      <c r="CG281" s="413"/>
      <c r="CH281" s="413"/>
      <c r="CI281" s="413"/>
      <c r="CJ281" s="413"/>
      <c r="CK281" s="413"/>
      <c r="CL281" s="413"/>
      <c r="CM281" s="413"/>
      <c r="CN281" s="413"/>
      <c r="CO281" s="413"/>
      <c r="CP281" s="413"/>
      <c r="CQ281" s="413"/>
      <c r="CR281" s="413"/>
      <c r="CS281" s="413"/>
      <c r="CT281" s="413"/>
      <c r="CU281" s="413"/>
      <c r="CV281" s="413"/>
      <c r="CW281" s="413"/>
      <c r="CX281" s="413"/>
      <c r="CY281" s="413"/>
      <c r="CZ281" s="413"/>
      <c r="DA281" s="413"/>
      <c r="DB281" s="413"/>
      <c r="DC281" s="413"/>
      <c r="DD281" s="413"/>
      <c r="DE281" s="413"/>
      <c r="DF281" s="413"/>
      <c r="DG281" s="413"/>
      <c r="DH281" s="413"/>
      <c r="DI281" s="413"/>
      <c r="DJ281" s="413"/>
      <c r="DK281" s="413"/>
      <c r="DL281" s="413"/>
      <c r="DM281" s="413"/>
      <c r="DN281" s="413"/>
      <c r="DO281" s="413"/>
      <c r="DP281" s="413"/>
      <c r="DQ281" s="413"/>
      <c r="DR281" s="413"/>
      <c r="DS281" s="413"/>
      <c r="DT281" s="413"/>
      <c r="DU281" s="413"/>
      <c r="DV281" s="413"/>
      <c r="DW281" s="413"/>
      <c r="DX281" s="413"/>
      <c r="DY281" s="413"/>
      <c r="DZ281" s="413"/>
      <c r="EA281" s="413"/>
      <c r="EB281" s="413"/>
      <c r="EC281" s="413"/>
      <c r="ED281" s="413"/>
      <c r="EE281" s="413"/>
      <c r="EF281" s="413"/>
      <c r="EG281" s="413"/>
      <c r="EH281" s="413"/>
    </row>
    <row r="282" spans="2:138" s="146" customFormat="1" ht="15" hidden="1" customHeight="1" outlineLevel="1" x14ac:dyDescent="0.35">
      <c r="E282" s="402" t="str">
        <f xml:space="preserve"> Time_M!E$44</f>
        <v>Construction Flag</v>
      </c>
      <c r="F282" s="402">
        <f xml:space="preserve"> Time_M!F$44</f>
        <v>0</v>
      </c>
      <c r="G282" s="402" t="str">
        <f xml:space="preserve"> Time_M!G$44</f>
        <v>flag</v>
      </c>
      <c r="H282" s="402">
        <f xml:space="preserve"> Time_M!H$44</f>
        <v>23</v>
      </c>
      <c r="I282" s="402">
        <f xml:space="preserve"> Time_M!I$44</f>
        <v>0</v>
      </c>
      <c r="J282" s="402">
        <f xml:space="preserve"> Time_M!J$44</f>
        <v>0</v>
      </c>
      <c r="K282" s="402">
        <f xml:space="preserve"> Time_M!K$44</f>
        <v>0</v>
      </c>
      <c r="L282" s="402">
        <f xml:space="preserve"> Time_M!L$44</f>
        <v>0</v>
      </c>
      <c r="M282" s="402">
        <f xml:space="preserve"> Time_M!M$44</f>
        <v>0</v>
      </c>
      <c r="N282" s="402">
        <f xml:space="preserve"> Time_M!N$44</f>
        <v>0</v>
      </c>
      <c r="O282" s="402">
        <f xml:space="preserve"> Time_M!O$44</f>
        <v>1</v>
      </c>
      <c r="P282" s="402">
        <f xml:space="preserve"> Time_M!P$44</f>
        <v>1</v>
      </c>
      <c r="Q282" s="402">
        <f xml:space="preserve"> Time_M!Q$44</f>
        <v>1</v>
      </c>
      <c r="R282" s="402">
        <f xml:space="preserve"> Time_M!R$44</f>
        <v>1</v>
      </c>
      <c r="S282" s="402">
        <f xml:space="preserve"> Time_M!S$44</f>
        <v>1</v>
      </c>
      <c r="T282" s="402">
        <f xml:space="preserve"> Time_M!T$44</f>
        <v>1</v>
      </c>
      <c r="U282" s="402">
        <f xml:space="preserve"> Time_M!U$44</f>
        <v>1</v>
      </c>
      <c r="V282" s="402">
        <f xml:space="preserve"> Time_M!V$44</f>
        <v>1</v>
      </c>
      <c r="W282" s="402">
        <f xml:space="preserve"> Time_M!W$44</f>
        <v>1</v>
      </c>
      <c r="X282" s="402">
        <f xml:space="preserve"> Time_M!X$44</f>
        <v>1</v>
      </c>
      <c r="Y282" s="402">
        <f xml:space="preserve"> Time_M!Y$44</f>
        <v>1</v>
      </c>
      <c r="Z282" s="402">
        <f xml:space="preserve"> Time_M!Z$44</f>
        <v>1</v>
      </c>
      <c r="AA282" s="402">
        <f xml:space="preserve"> Time_M!AA$44</f>
        <v>1</v>
      </c>
      <c r="AB282" s="402">
        <f xml:space="preserve"> Time_M!AB$44</f>
        <v>1</v>
      </c>
      <c r="AC282" s="402">
        <f xml:space="preserve"> Time_M!AC$44</f>
        <v>1</v>
      </c>
      <c r="AD282" s="402">
        <f xml:space="preserve"> Time_M!AD$44</f>
        <v>1</v>
      </c>
      <c r="AE282" s="402">
        <f xml:space="preserve"> Time_M!AE$44</f>
        <v>1</v>
      </c>
      <c r="AF282" s="402">
        <f xml:space="preserve"> Time_M!AF$44</f>
        <v>1</v>
      </c>
      <c r="AG282" s="402">
        <f xml:space="preserve"> Time_M!AG$44</f>
        <v>1</v>
      </c>
      <c r="AH282" s="402">
        <f xml:space="preserve"> Time_M!AH$44</f>
        <v>1</v>
      </c>
      <c r="AI282" s="402">
        <f xml:space="preserve"> Time_M!AI$44</f>
        <v>1</v>
      </c>
      <c r="AJ282" s="402">
        <f xml:space="preserve"> Time_M!AJ$44</f>
        <v>1</v>
      </c>
      <c r="AK282" s="402">
        <f xml:space="preserve"> Time_M!AK$44</f>
        <v>1</v>
      </c>
      <c r="AL282" s="402">
        <f xml:space="preserve"> Time_M!AL$44</f>
        <v>0</v>
      </c>
      <c r="AM282" s="402">
        <f xml:space="preserve"> Time_M!AM$44</f>
        <v>0</v>
      </c>
      <c r="AN282" s="402">
        <f xml:space="preserve"> Time_M!AN$44</f>
        <v>0</v>
      </c>
      <c r="AO282" s="402">
        <f xml:space="preserve"> Time_M!AO$44</f>
        <v>0</v>
      </c>
      <c r="AP282" s="402">
        <f xml:space="preserve"> Time_M!AP$44</f>
        <v>0</v>
      </c>
      <c r="AQ282" s="402">
        <f xml:space="preserve"> Time_M!AQ$44</f>
        <v>0</v>
      </c>
      <c r="AR282" s="402">
        <f xml:space="preserve"> Time_M!AR$44</f>
        <v>0</v>
      </c>
      <c r="AS282" s="402">
        <f xml:space="preserve"> Time_M!AS$44</f>
        <v>0</v>
      </c>
      <c r="AT282" s="402">
        <f xml:space="preserve"> Time_M!AT$44</f>
        <v>0</v>
      </c>
      <c r="AU282" s="402">
        <f xml:space="preserve"> Time_M!AU$44</f>
        <v>0</v>
      </c>
      <c r="AV282" s="402">
        <f xml:space="preserve"> Time_M!AV$44</f>
        <v>0</v>
      </c>
      <c r="AW282" s="402">
        <f xml:space="preserve"> Time_M!AW$44</f>
        <v>0</v>
      </c>
      <c r="AX282" s="402">
        <f xml:space="preserve"> Time_M!AX$44</f>
        <v>0</v>
      </c>
      <c r="AY282" s="402">
        <f xml:space="preserve"> Time_M!AY$44</f>
        <v>0</v>
      </c>
      <c r="AZ282" s="402">
        <f xml:space="preserve"> Time_M!AZ$44</f>
        <v>0</v>
      </c>
      <c r="BA282" s="402">
        <f xml:space="preserve"> Time_M!BA$44</f>
        <v>0</v>
      </c>
      <c r="BB282" s="402">
        <f xml:space="preserve"> Time_M!BB$44</f>
        <v>0</v>
      </c>
      <c r="BC282" s="402">
        <f xml:space="preserve"> Time_M!BC$44</f>
        <v>0</v>
      </c>
      <c r="BD282" s="402">
        <f xml:space="preserve"> Time_M!BD$44</f>
        <v>0</v>
      </c>
      <c r="BE282" s="402">
        <f xml:space="preserve"> Time_M!BE$44</f>
        <v>0</v>
      </c>
      <c r="BF282" s="402">
        <f xml:space="preserve"> Time_M!BF$44</f>
        <v>0</v>
      </c>
      <c r="BG282" s="402">
        <f xml:space="preserve"> Time_M!BG$44</f>
        <v>0</v>
      </c>
      <c r="BH282" s="402">
        <f xml:space="preserve"> Time_M!BH$44</f>
        <v>0</v>
      </c>
      <c r="BI282" s="402">
        <f xml:space="preserve"> Time_M!BI$44</f>
        <v>0</v>
      </c>
      <c r="BJ282" s="402">
        <f xml:space="preserve"> Time_M!BJ$44</f>
        <v>0</v>
      </c>
      <c r="BK282" s="402">
        <f xml:space="preserve"> Time_M!BK$44</f>
        <v>0</v>
      </c>
      <c r="BL282" s="402">
        <f xml:space="preserve"> Time_M!BL$44</f>
        <v>0</v>
      </c>
      <c r="BM282" s="402">
        <f xml:space="preserve"> Time_M!BM$44</f>
        <v>0</v>
      </c>
      <c r="BN282" s="402">
        <f xml:space="preserve"> Time_M!BN$44</f>
        <v>0</v>
      </c>
      <c r="BO282" s="402">
        <f xml:space="preserve"> Time_M!BO$44</f>
        <v>0</v>
      </c>
      <c r="BP282" s="402">
        <f xml:space="preserve"> Time_M!BP$44</f>
        <v>0</v>
      </c>
      <c r="BQ282" s="402">
        <f xml:space="preserve"> Time_M!BQ$44</f>
        <v>0</v>
      </c>
      <c r="BR282" s="402">
        <f xml:space="preserve"> Time_M!BR$44</f>
        <v>0</v>
      </c>
      <c r="BS282" s="402">
        <f xml:space="preserve"> Time_M!BS$44</f>
        <v>0</v>
      </c>
      <c r="BT282" s="402">
        <f xml:space="preserve"> Time_M!BT$44</f>
        <v>0</v>
      </c>
      <c r="BU282" s="402">
        <f xml:space="preserve"> Time_M!BU$44</f>
        <v>0</v>
      </c>
      <c r="BV282" s="402">
        <f xml:space="preserve"> Time_M!BV$44</f>
        <v>0</v>
      </c>
      <c r="BW282" s="402">
        <f xml:space="preserve"> Time_M!BW$44</f>
        <v>0</v>
      </c>
      <c r="BX282" s="402">
        <f xml:space="preserve"> Time_M!BX$44</f>
        <v>0</v>
      </c>
      <c r="BY282" s="402">
        <f xml:space="preserve"> Time_M!BY$44</f>
        <v>0</v>
      </c>
      <c r="BZ282" s="402">
        <f xml:space="preserve"> Time_M!BZ$44</f>
        <v>0</v>
      </c>
      <c r="CA282" s="402">
        <f xml:space="preserve"> Time_M!CA$44</f>
        <v>0</v>
      </c>
      <c r="CB282" s="402">
        <f xml:space="preserve"> Time_M!CB$44</f>
        <v>0</v>
      </c>
      <c r="CC282" s="402">
        <f xml:space="preserve"> Time_M!CC$44</f>
        <v>0</v>
      </c>
      <c r="CD282" s="402">
        <f xml:space="preserve"> Time_M!CD$44</f>
        <v>0</v>
      </c>
      <c r="CE282" s="402">
        <f xml:space="preserve"> Time_M!CE$44</f>
        <v>0</v>
      </c>
      <c r="CF282" s="402">
        <f xml:space="preserve"> Time_M!CF$44</f>
        <v>0</v>
      </c>
      <c r="CG282" s="402">
        <f xml:space="preserve"> Time_M!CG$44</f>
        <v>0</v>
      </c>
      <c r="CH282" s="402">
        <f xml:space="preserve"> Time_M!CH$44</f>
        <v>0</v>
      </c>
      <c r="CI282" s="402">
        <f xml:space="preserve"> Time_M!CI$44</f>
        <v>0</v>
      </c>
      <c r="CJ282" s="402">
        <f xml:space="preserve"> Time_M!CJ$44</f>
        <v>0</v>
      </c>
      <c r="CK282" s="402">
        <f xml:space="preserve"> Time_M!CK$44</f>
        <v>0</v>
      </c>
      <c r="CL282" s="402">
        <f xml:space="preserve"> Time_M!CL$44</f>
        <v>0</v>
      </c>
      <c r="CM282" s="402">
        <f xml:space="preserve"> Time_M!CM$44</f>
        <v>0</v>
      </c>
      <c r="CN282" s="402">
        <f xml:space="preserve"> Time_M!CN$44</f>
        <v>0</v>
      </c>
      <c r="CO282" s="402">
        <f xml:space="preserve"> Time_M!CO$44</f>
        <v>0</v>
      </c>
      <c r="CP282" s="402">
        <f xml:space="preserve"> Time_M!CP$44</f>
        <v>0</v>
      </c>
      <c r="CQ282" s="402">
        <f xml:space="preserve"> Time_M!CQ$44</f>
        <v>0</v>
      </c>
      <c r="CR282" s="402">
        <f xml:space="preserve"> Time_M!CR$44</f>
        <v>0</v>
      </c>
      <c r="CS282" s="402">
        <f xml:space="preserve"> Time_M!CS$44</f>
        <v>0</v>
      </c>
      <c r="CT282" s="402">
        <f xml:space="preserve"> Time_M!CT$44</f>
        <v>0</v>
      </c>
      <c r="CU282" s="402">
        <f xml:space="preserve"> Time_M!CU$44</f>
        <v>0</v>
      </c>
      <c r="CV282" s="402">
        <f xml:space="preserve"> Time_M!CV$44</f>
        <v>0</v>
      </c>
      <c r="CW282" s="402">
        <f xml:space="preserve"> Time_M!CW$44</f>
        <v>0</v>
      </c>
      <c r="CX282" s="402">
        <f xml:space="preserve"> Time_M!CX$44</f>
        <v>0</v>
      </c>
      <c r="CY282" s="402">
        <f xml:space="preserve"> Time_M!CY$44</f>
        <v>0</v>
      </c>
      <c r="CZ282" s="402">
        <f xml:space="preserve"> Time_M!CZ$44</f>
        <v>0</v>
      </c>
      <c r="DA282" s="402">
        <f xml:space="preserve"> Time_M!DA$44</f>
        <v>0</v>
      </c>
      <c r="DB282" s="402">
        <f xml:space="preserve"> Time_M!DB$44</f>
        <v>0</v>
      </c>
      <c r="DC282" s="402">
        <f xml:space="preserve"> Time_M!DC$44</f>
        <v>0</v>
      </c>
      <c r="DD282" s="402">
        <f xml:space="preserve"> Time_M!DD$44</f>
        <v>0</v>
      </c>
      <c r="DE282" s="402">
        <f xml:space="preserve"> Time_M!DE$44</f>
        <v>0</v>
      </c>
      <c r="DF282" s="402">
        <f xml:space="preserve"> Time_M!DF$44</f>
        <v>0</v>
      </c>
      <c r="DG282" s="402">
        <f xml:space="preserve"> Time_M!DG$44</f>
        <v>0</v>
      </c>
      <c r="DH282" s="402">
        <f xml:space="preserve"> Time_M!DH$44</f>
        <v>0</v>
      </c>
      <c r="DI282" s="402">
        <f xml:space="preserve"> Time_M!DI$44</f>
        <v>0</v>
      </c>
      <c r="DJ282" s="402">
        <f xml:space="preserve"> Time_M!DJ$44</f>
        <v>0</v>
      </c>
      <c r="DK282" s="402">
        <f xml:space="preserve"> Time_M!DK$44</f>
        <v>0</v>
      </c>
      <c r="DL282" s="402">
        <f xml:space="preserve"> Time_M!DL$44</f>
        <v>0</v>
      </c>
      <c r="DM282" s="402">
        <f xml:space="preserve"> Time_M!DM$44</f>
        <v>0</v>
      </c>
      <c r="DN282" s="402">
        <f xml:space="preserve"> Time_M!DN$44</f>
        <v>0</v>
      </c>
      <c r="DO282" s="402">
        <f xml:space="preserve"> Time_M!DO$44</f>
        <v>0</v>
      </c>
      <c r="DP282" s="402">
        <f xml:space="preserve"> Time_M!DP$44</f>
        <v>0</v>
      </c>
      <c r="DQ282" s="402">
        <f xml:space="preserve"> Time_M!DQ$44</f>
        <v>0</v>
      </c>
      <c r="DR282" s="402">
        <f xml:space="preserve"> Time_M!DR$44</f>
        <v>0</v>
      </c>
      <c r="DS282" s="402">
        <f xml:space="preserve"> Time_M!DS$44</f>
        <v>0</v>
      </c>
      <c r="DT282" s="402">
        <f xml:space="preserve"> Time_M!DT$44</f>
        <v>0</v>
      </c>
      <c r="DU282" s="402">
        <f xml:space="preserve"> Time_M!DU$44</f>
        <v>0</v>
      </c>
      <c r="DV282" s="402">
        <f xml:space="preserve"> Time_M!DV$44</f>
        <v>0</v>
      </c>
      <c r="DW282" s="402">
        <f xml:space="preserve"> Time_M!DW$44</f>
        <v>0</v>
      </c>
      <c r="DX282" s="402">
        <f xml:space="preserve"> Time_M!DX$44</f>
        <v>0</v>
      </c>
      <c r="DY282" s="402">
        <f xml:space="preserve"> Time_M!DY$44</f>
        <v>0</v>
      </c>
      <c r="DZ282" s="402">
        <f xml:space="preserve"> Time_M!DZ$44</f>
        <v>0</v>
      </c>
      <c r="EA282" s="402">
        <f xml:space="preserve"> Time_M!EA$44</f>
        <v>0</v>
      </c>
      <c r="EB282" s="402">
        <f xml:space="preserve"> Time_M!EB$44</f>
        <v>0</v>
      </c>
      <c r="EC282" s="402">
        <f xml:space="preserve"> Time_M!EC$44</f>
        <v>0</v>
      </c>
      <c r="ED282" s="402">
        <f xml:space="preserve"> Time_M!ED$44</f>
        <v>0</v>
      </c>
      <c r="EE282" s="402">
        <f xml:space="preserve"> Time_M!EE$44</f>
        <v>0</v>
      </c>
      <c r="EF282" s="402">
        <f xml:space="preserve"> Time_M!EF$44</f>
        <v>0</v>
      </c>
      <c r="EG282" s="402">
        <f xml:space="preserve"> Time_M!EG$44</f>
        <v>0</v>
      </c>
      <c r="EH282" s="402">
        <f xml:space="preserve"> Time_M!EH$44</f>
        <v>0</v>
      </c>
    </row>
    <row r="283" spans="2:138" s="946" customFormat="1" ht="15" hidden="1" customHeight="1" outlineLevel="1" x14ac:dyDescent="0.35">
      <c r="E283" s="946" t="s">
        <v>714</v>
      </c>
      <c r="G283" s="402" t="str">
        <f>G280</f>
        <v>INR Cr</v>
      </c>
      <c r="H283" s="947"/>
      <c r="I283" s="946">
        <f t="shared" ref="I283:AN283" si="249">I265</f>
        <v>0</v>
      </c>
      <c r="J283" s="946">
        <f ca="1">J265</f>
        <v>0</v>
      </c>
      <c r="K283" s="946">
        <f ca="1">K265</f>
        <v>0</v>
      </c>
      <c r="L283" s="946">
        <f t="shared" ca="1" si="249"/>
        <v>0</v>
      </c>
      <c r="M283" s="946">
        <f ca="1">M265</f>
        <v>0</v>
      </c>
      <c r="N283" s="946">
        <f ca="1">N265</f>
        <v>0</v>
      </c>
      <c r="O283" s="946">
        <f ca="1">O265</f>
        <v>35.981384945399995</v>
      </c>
      <c r="P283" s="946">
        <f t="shared" ca="1" si="249"/>
        <v>32.968293087719992</v>
      </c>
      <c r="Q283" s="946">
        <f t="shared" ca="1" si="249"/>
        <v>32.676858326551461</v>
      </c>
      <c r="R283" s="946">
        <f t="shared" ca="1" si="249"/>
        <v>24.573837726442029</v>
      </c>
      <c r="S283" s="946">
        <f t="shared" ca="1" si="249"/>
        <v>15.755624082325006</v>
      </c>
      <c r="T283" s="946">
        <f t="shared" ca="1" si="249"/>
        <v>28.45308503202439</v>
      </c>
      <c r="U283" s="946">
        <f t="shared" ca="1" si="249"/>
        <v>20.262026088489542</v>
      </c>
      <c r="V283" s="946">
        <f t="shared" ca="1" si="249"/>
        <v>10.734756151861646</v>
      </c>
      <c r="W283" s="946">
        <f t="shared" ca="1" si="249"/>
        <v>26.981535854098098</v>
      </c>
      <c r="X283" s="946">
        <f t="shared" ca="1" si="249"/>
        <v>14.347518843691816</v>
      </c>
      <c r="Y283" s="946">
        <f t="shared" ca="1" si="249"/>
        <v>0.35786878728889349</v>
      </c>
      <c r="Z283" s="946">
        <f t="shared" ca="1" si="249"/>
        <v>29.791137516124792</v>
      </c>
      <c r="AA283" s="946">
        <f t="shared" ca="1" si="249"/>
        <v>13.936337234430368</v>
      </c>
      <c r="AB283" s="946">
        <f t="shared" ca="1" si="249"/>
        <v>4.3060599440304372</v>
      </c>
      <c r="AC283" s="946">
        <f t="shared" ca="1" si="249"/>
        <v>40.048682560341646</v>
      </c>
      <c r="AD283" s="946">
        <f t="shared" ca="1" si="249"/>
        <v>32.382408624590596</v>
      </c>
      <c r="AE283" s="946">
        <f t="shared" ca="1" si="249"/>
        <v>25.46523526677197</v>
      </c>
      <c r="AF283" s="946">
        <f t="shared" ca="1" si="249"/>
        <v>58.179606356308909</v>
      </c>
      <c r="AG283" s="946">
        <f t="shared" ca="1" si="249"/>
        <v>40.760634154355088</v>
      </c>
      <c r="AH283" s="946">
        <f ca="1">AH265</f>
        <v>24.090762530333691</v>
      </c>
      <c r="AI283" s="946">
        <f ca="1">AI265</f>
        <v>46.938488727629533</v>
      </c>
      <c r="AJ283" s="946">
        <f t="shared" ca="1" si="249"/>
        <v>44.699524763112024</v>
      </c>
      <c r="AK283" s="946">
        <f t="shared" ca="1" si="249"/>
        <v>55.135174859134757</v>
      </c>
      <c r="AL283" s="946">
        <f t="shared" ca="1" si="249"/>
        <v>8.7232209830189689</v>
      </c>
      <c r="AM283" s="946">
        <f t="shared" ca="1" si="249"/>
        <v>18.191749486415059</v>
      </c>
      <c r="AN283" s="946">
        <f t="shared" ca="1" si="249"/>
        <v>3.9796126217703538</v>
      </c>
      <c r="AO283" s="946">
        <f t="shared" ref="AO283:BV283" ca="1" si="250">AO265</f>
        <v>15.222124728703768</v>
      </c>
      <c r="AP283" s="946">
        <f t="shared" ca="1" si="250"/>
        <v>26.487786854469647</v>
      </c>
      <c r="AQ283" s="946">
        <f t="shared" ca="1" si="250"/>
        <v>37.776598999068</v>
      </c>
      <c r="AR283" s="946">
        <f t="shared" ca="1" si="250"/>
        <v>49.08856116249882</v>
      </c>
      <c r="AS283" s="946">
        <f t="shared" ca="1" si="250"/>
        <v>54.460789706096747</v>
      </c>
      <c r="AT283" s="946">
        <f t="shared" ca="1" si="250"/>
        <v>59.90088989581713</v>
      </c>
      <c r="AU283" s="946">
        <f t="shared" ca="1" si="250"/>
        <v>65.408861731659982</v>
      </c>
      <c r="AV283" s="946">
        <f t="shared" ca="1" si="250"/>
        <v>70.984705213625261</v>
      </c>
      <c r="AW283" s="946">
        <f t="shared" ca="1" si="250"/>
        <v>76.628420341713024</v>
      </c>
      <c r="AX283" s="946">
        <f t="shared" ca="1" si="250"/>
        <v>82.340007115923214</v>
      </c>
      <c r="AY283" s="946">
        <f t="shared" ca="1" si="250"/>
        <v>88.119465536255888</v>
      </c>
      <c r="AZ283" s="946">
        <f t="shared" ca="1" si="250"/>
        <v>93.966795602711016</v>
      </c>
      <c r="BA283" s="946">
        <f t="shared" ca="1" si="250"/>
        <v>99.881997315288601</v>
      </c>
      <c r="BB283" s="946">
        <f t="shared" ca="1" si="250"/>
        <v>105.86507067398864</v>
      </c>
      <c r="BC283" s="946">
        <f t="shared" ca="1" si="250"/>
        <v>111.91601567881114</v>
      </c>
      <c r="BD283" s="946">
        <f t="shared" ca="1" si="250"/>
        <v>118.03483232975609</v>
      </c>
      <c r="BE283" s="946">
        <f t="shared" ca="1" si="250"/>
        <v>123.34963680066571</v>
      </c>
      <c r="BF283" s="946">
        <f t="shared" ca="1" si="250"/>
        <v>128.73885204639396</v>
      </c>
      <c r="BG283" s="946">
        <f t="shared" ca="1" si="250"/>
        <v>134.20247806694084</v>
      </c>
      <c r="BH283" s="946">
        <f t="shared" ca="1" si="250"/>
        <v>139.74051486230636</v>
      </c>
      <c r="BI283" s="946">
        <f t="shared" ca="1" si="250"/>
        <v>145.35296243249053</v>
      </c>
      <c r="BJ283" s="946">
        <f t="shared" ca="1" si="250"/>
        <v>151.03982077749333</v>
      </c>
      <c r="BK283" s="946">
        <f t="shared" ca="1" si="250"/>
        <v>156.80108989731477</v>
      </c>
      <c r="BL283" s="946">
        <f t="shared" ca="1" si="250"/>
        <v>162.63676979195483</v>
      </c>
      <c r="BM283" s="946">
        <f t="shared" ca="1" si="250"/>
        <v>168.54686046141356</v>
      </c>
      <c r="BN283" s="946">
        <f t="shared" ca="1" si="250"/>
        <v>174.53136190569091</v>
      </c>
      <c r="BO283" s="946">
        <f t="shared" ca="1" si="250"/>
        <v>180.5902741247869</v>
      </c>
      <c r="BP283" s="946">
        <f t="shared" ca="1" si="250"/>
        <v>186.72359711870155</v>
      </c>
      <c r="BQ283" s="946">
        <f t="shared" ca="1" si="250"/>
        <v>191.99931714223166</v>
      </c>
      <c r="BR283" s="946">
        <f t="shared" ca="1" si="250"/>
        <v>197.35643804366944</v>
      </c>
      <c r="BS283" s="946">
        <f t="shared" ca="1" si="250"/>
        <v>202.79495982301486</v>
      </c>
      <c r="BT283" s="946">
        <f t="shared" ca="1" si="250"/>
        <v>208.31488248026798</v>
      </c>
      <c r="BU283" s="946">
        <f t="shared" ca="1" si="250"/>
        <v>213.91620601542874</v>
      </c>
      <c r="BV283" s="946">
        <f t="shared" ca="1" si="250"/>
        <v>219.59893042849714</v>
      </c>
      <c r="BW283" s="946">
        <f t="shared" ref="BW283:EH283" ca="1" si="251">BW265</f>
        <v>225.36305571947324</v>
      </c>
      <c r="BX283" s="946">
        <f t="shared" ca="1" si="251"/>
        <v>231.20858188835697</v>
      </c>
      <c r="BY283" s="946">
        <f t="shared" ca="1" si="251"/>
        <v>237.13550893514841</v>
      </c>
      <c r="BZ283" s="946">
        <f t="shared" ca="1" si="251"/>
        <v>243.14383685984748</v>
      </c>
      <c r="CA283" s="946">
        <f t="shared" ca="1" si="251"/>
        <v>249.23356566245425</v>
      </c>
      <c r="CB283" s="946">
        <f t="shared" ca="1" si="251"/>
        <v>255.40469534296867</v>
      </c>
      <c r="CC283" s="946">
        <f t="shared" ca="1" si="251"/>
        <v>257.80886384812624</v>
      </c>
      <c r="CD283" s="946">
        <f t="shared" ca="1" si="251"/>
        <v>260.24491719287516</v>
      </c>
      <c r="CE283" s="946">
        <f t="shared" ca="1" si="251"/>
        <v>262.76981249301355</v>
      </c>
      <c r="CF283" s="946">
        <f t="shared" ca="1" si="251"/>
        <v>265.3835497485415</v>
      </c>
      <c r="CG283" s="946">
        <f t="shared" ca="1" si="251"/>
        <v>268.08612895945896</v>
      </c>
      <c r="CH283" s="946">
        <f t="shared" ca="1" si="251"/>
        <v>270.87755012576599</v>
      </c>
      <c r="CI283" s="946">
        <f t="shared" ca="1" si="251"/>
        <v>273.75781324746254</v>
      </c>
      <c r="CJ283" s="946">
        <f t="shared" ca="1" si="251"/>
        <v>276.72691832454859</v>
      </c>
      <c r="CK283" s="946">
        <f t="shared" ca="1" si="251"/>
        <v>279.78486535702416</v>
      </c>
      <c r="CL283" s="946">
        <f t="shared" ca="1" si="251"/>
        <v>282.9316543448893</v>
      </c>
      <c r="CM283" s="946">
        <f t="shared" ca="1" si="251"/>
        <v>286.16728528814394</v>
      </c>
      <c r="CN283" s="946">
        <f t="shared" ca="1" si="251"/>
        <v>289.4917581867881</v>
      </c>
      <c r="CO283" s="946">
        <f t="shared" ca="1" si="251"/>
        <v>292.41200770464985</v>
      </c>
      <c r="CP283" s="946">
        <f t="shared" ca="1" si="251"/>
        <v>295.42479716792235</v>
      </c>
      <c r="CQ283" s="946">
        <f t="shared" ca="1" si="251"/>
        <v>298.53012657660565</v>
      </c>
      <c r="CR283" s="946">
        <f t="shared" ca="1" si="251"/>
        <v>301.72799593069982</v>
      </c>
      <c r="CS283" s="946">
        <f t="shared" ca="1" si="251"/>
        <v>305.01840523020479</v>
      </c>
      <c r="CT283" s="946">
        <f t="shared" ca="1" si="251"/>
        <v>308.40135447512057</v>
      </c>
      <c r="CU283" s="946">
        <f t="shared" ca="1" si="251"/>
        <v>311.87684366544715</v>
      </c>
      <c r="CV283" s="946">
        <f t="shared" ca="1" si="251"/>
        <v>315.44487280118454</v>
      </c>
      <c r="CW283" s="946">
        <f t="shared" ca="1" si="251"/>
        <v>319.1054418823328</v>
      </c>
      <c r="CX283" s="946">
        <f t="shared" ca="1" si="251"/>
        <v>322.85855090889186</v>
      </c>
      <c r="CY283" s="946">
        <f t="shared" ca="1" si="251"/>
        <v>339.04285926897063</v>
      </c>
      <c r="CZ283" s="946">
        <f t="shared" ca="1" si="251"/>
        <v>355.2271676290494</v>
      </c>
      <c r="DA283" s="946">
        <f t="shared" ca="1" si="251"/>
        <v>371.41147598912818</v>
      </c>
      <c r="DB283" s="946">
        <f t="shared" ca="1" si="251"/>
        <v>387.59578434920695</v>
      </c>
      <c r="DC283" s="946">
        <f t="shared" ca="1" si="251"/>
        <v>397.84683621798899</v>
      </c>
      <c r="DD283" s="946">
        <f t="shared" ca="1" si="251"/>
        <v>414.03114457806777</v>
      </c>
      <c r="DE283" s="946">
        <f t="shared" ca="1" si="251"/>
        <v>430.21545293814654</v>
      </c>
      <c r="DF283" s="946">
        <f t="shared" ca="1" si="251"/>
        <v>446.39976129822531</v>
      </c>
      <c r="DG283" s="946">
        <f t="shared" ca="1" si="251"/>
        <v>462.58406965830409</v>
      </c>
      <c r="DH283" s="946">
        <f t="shared" ca="1" si="251"/>
        <v>478.76837801838286</v>
      </c>
      <c r="DI283" s="946">
        <f t="shared" ca="1" si="251"/>
        <v>494.95268637846158</v>
      </c>
      <c r="DJ283" s="946">
        <f t="shared" ca="1" si="251"/>
        <v>511.1369947385403</v>
      </c>
      <c r="DK283" s="946">
        <f t="shared" ca="1" si="251"/>
        <v>527.32130309861907</v>
      </c>
      <c r="DL283" s="946">
        <f t="shared" ca="1" si="251"/>
        <v>543.50561145869779</v>
      </c>
      <c r="DM283" s="946">
        <f t="shared" ca="1" si="251"/>
        <v>559.6899198187765</v>
      </c>
      <c r="DN283" s="946">
        <f t="shared" ca="1" si="251"/>
        <v>575.87422817885522</v>
      </c>
      <c r="DO283" s="946">
        <f t="shared" ca="1" si="251"/>
        <v>552.87436175425296</v>
      </c>
      <c r="DP283" s="946">
        <f t="shared" ca="1" si="251"/>
        <v>569.05867011433168</v>
      </c>
      <c r="DQ283" s="946">
        <f t="shared" ca="1" si="251"/>
        <v>585.24297847441039</v>
      </c>
      <c r="DR283" s="946">
        <f t="shared" ca="1" si="251"/>
        <v>593.23523917650016</v>
      </c>
      <c r="DS283" s="946">
        <f t="shared" ca="1" si="251"/>
        <v>593.23523917650016</v>
      </c>
      <c r="DT283" s="946">
        <f t="shared" ca="1" si="251"/>
        <v>593.23523917650016</v>
      </c>
      <c r="DU283" s="946">
        <f t="shared" ca="1" si="251"/>
        <v>593.23523917650016</v>
      </c>
      <c r="DV283" s="946">
        <f t="shared" ca="1" si="251"/>
        <v>593.23523917650016</v>
      </c>
      <c r="DW283" s="946">
        <f t="shared" ca="1" si="251"/>
        <v>593.23523917650016</v>
      </c>
      <c r="DX283" s="946">
        <f t="shared" ca="1" si="251"/>
        <v>593.23523917650016</v>
      </c>
      <c r="DY283" s="946">
        <f t="shared" ca="1" si="251"/>
        <v>593.23523917650016</v>
      </c>
      <c r="DZ283" s="946">
        <f t="shared" ca="1" si="251"/>
        <v>593.23523917650016</v>
      </c>
      <c r="EA283" s="946">
        <f t="shared" ca="1" si="251"/>
        <v>589.93412623472864</v>
      </c>
      <c r="EB283" s="946">
        <f t="shared" ca="1" si="251"/>
        <v>589.93412623472864</v>
      </c>
      <c r="EC283" s="946">
        <f t="shared" ca="1" si="251"/>
        <v>589.93412623472864</v>
      </c>
      <c r="ED283" s="946">
        <f t="shared" ca="1" si="251"/>
        <v>589.93412623472864</v>
      </c>
      <c r="EE283" s="946">
        <f t="shared" ca="1" si="251"/>
        <v>589.93412623472864</v>
      </c>
      <c r="EF283" s="946">
        <f t="shared" ca="1" si="251"/>
        <v>589.93412623472864</v>
      </c>
      <c r="EG283" s="946">
        <f t="shared" ca="1" si="251"/>
        <v>589.93412623472864</v>
      </c>
      <c r="EH283" s="946">
        <f t="shared" ca="1" si="251"/>
        <v>589.93412623472864</v>
      </c>
    </row>
    <row r="284" spans="2:138" s="947" customFormat="1" ht="15" hidden="1" customHeight="1" outlineLevel="1" x14ac:dyDescent="0.35">
      <c r="E284" s="947" t="s">
        <v>651</v>
      </c>
      <c r="G284" s="947" t="s">
        <v>330</v>
      </c>
      <c r="H284" s="947">
        <f xml:space="preserve"> SUM(J284:EH284)</f>
        <v>0</v>
      </c>
      <c r="I284" s="1077"/>
      <c r="J284" s="925">
        <f>TBA!J74</f>
        <v>0</v>
      </c>
      <c r="K284" s="925">
        <f>TBA!K74</f>
        <v>0</v>
      </c>
      <c r="L284" s="925">
        <f>TBA!L74</f>
        <v>0</v>
      </c>
      <c r="M284" s="925">
        <f>TBA!M74</f>
        <v>0</v>
      </c>
      <c r="N284" s="925">
        <f>TBA!N74</f>
        <v>0</v>
      </c>
      <c r="O284" s="925">
        <f>TBA!O74</f>
        <v>0</v>
      </c>
      <c r="P284" s="925">
        <f>TBA!P74</f>
        <v>0</v>
      </c>
      <c r="Q284" s="925">
        <f>TBA!Q74</f>
        <v>0</v>
      </c>
      <c r="R284" s="925">
        <f>TBA!R74</f>
        <v>0</v>
      </c>
      <c r="S284" s="925">
        <f>TBA!S74</f>
        <v>0</v>
      </c>
      <c r="T284" s="925">
        <f>TBA!T74</f>
        <v>0</v>
      </c>
      <c r="U284" s="925">
        <f>TBA!U74</f>
        <v>0</v>
      </c>
      <c r="V284" s="925">
        <f>TBA!V74</f>
        <v>0</v>
      </c>
      <c r="W284" s="925">
        <f>TBA!W74</f>
        <v>0</v>
      </c>
      <c r="X284" s="925">
        <f>TBA!X74</f>
        <v>0</v>
      </c>
      <c r="Y284" s="925">
        <f>TBA!Y74</f>
        <v>0</v>
      </c>
      <c r="Z284" s="925">
        <f>TBA!Z74</f>
        <v>0</v>
      </c>
      <c r="AA284" s="925">
        <f>TBA!AA74</f>
        <v>0</v>
      </c>
      <c r="AB284" s="925">
        <f>TBA!AB74</f>
        <v>0</v>
      </c>
      <c r="AC284" s="925">
        <f>TBA!AC74</f>
        <v>0</v>
      </c>
      <c r="AD284" s="925">
        <f>TBA!AD74</f>
        <v>0</v>
      </c>
      <c r="AE284" s="925">
        <f>TBA!AE74</f>
        <v>0</v>
      </c>
      <c r="AF284" s="925">
        <f>TBA!AF74</f>
        <v>0</v>
      </c>
      <c r="AG284" s="925">
        <f>TBA!AG74</f>
        <v>0</v>
      </c>
      <c r="AH284" s="925">
        <f>TBA!AH74</f>
        <v>0</v>
      </c>
      <c r="AI284" s="925">
        <f>TBA!AI74</f>
        <v>0</v>
      </c>
      <c r="AJ284" s="925">
        <f>TBA!AJ74</f>
        <v>0</v>
      </c>
      <c r="AK284" s="925">
        <f>TBA!AK74</f>
        <v>0</v>
      </c>
      <c r="AL284" s="925">
        <f>TBA!AL74</f>
        <v>0</v>
      </c>
      <c r="AM284" s="925">
        <f>TBA!AM74</f>
        <v>0</v>
      </c>
      <c r="AN284" s="925">
        <f>TBA!AN74</f>
        <v>0</v>
      </c>
      <c r="AO284" s="925">
        <f>TBA!AO74</f>
        <v>0</v>
      </c>
      <c r="AP284" s="925">
        <f>TBA!AP74</f>
        <v>0</v>
      </c>
      <c r="AQ284" s="925">
        <f>TBA!AQ74</f>
        <v>0</v>
      </c>
      <c r="AR284" s="925">
        <f>TBA!AR74</f>
        <v>0</v>
      </c>
      <c r="AS284" s="925">
        <f>TBA!AS74</f>
        <v>0</v>
      </c>
      <c r="AT284" s="925">
        <f>TBA!AT74</f>
        <v>0</v>
      </c>
      <c r="AU284" s="925">
        <f>TBA!AU74</f>
        <v>0</v>
      </c>
      <c r="AV284" s="925">
        <f>TBA!AV74</f>
        <v>0</v>
      </c>
      <c r="AW284" s="925">
        <f>TBA!AW74</f>
        <v>0</v>
      </c>
      <c r="AX284" s="925">
        <f>TBA!AX74</f>
        <v>0</v>
      </c>
      <c r="AY284" s="925">
        <f>TBA!AY74</f>
        <v>0</v>
      </c>
      <c r="AZ284" s="925">
        <f>TBA!AZ74</f>
        <v>0</v>
      </c>
      <c r="BA284" s="925">
        <f>TBA!BA74</f>
        <v>0</v>
      </c>
      <c r="BB284" s="925">
        <f>TBA!BB74</f>
        <v>0</v>
      </c>
      <c r="BC284" s="925">
        <f>TBA!BC74</f>
        <v>0</v>
      </c>
      <c r="BD284" s="925">
        <f>TBA!BD74</f>
        <v>0</v>
      </c>
      <c r="BE284" s="925">
        <f>TBA!BE74</f>
        <v>0</v>
      </c>
      <c r="BF284" s="925">
        <f>TBA!BF74</f>
        <v>0</v>
      </c>
      <c r="BG284" s="925">
        <f>TBA!BG74</f>
        <v>0</v>
      </c>
      <c r="BH284" s="925">
        <f>TBA!BH74</f>
        <v>0</v>
      </c>
      <c r="BI284" s="925">
        <f>TBA!BI74</f>
        <v>0</v>
      </c>
      <c r="BJ284" s="925">
        <f>TBA!BJ74</f>
        <v>0</v>
      </c>
      <c r="BK284" s="925">
        <f>TBA!BK74</f>
        <v>0</v>
      </c>
      <c r="BL284" s="925">
        <f>TBA!BL74</f>
        <v>0</v>
      </c>
      <c r="BM284" s="925">
        <f>TBA!BM74</f>
        <v>0</v>
      </c>
      <c r="BN284" s="925">
        <f>TBA!BN74</f>
        <v>0</v>
      </c>
      <c r="BO284" s="925">
        <f>TBA!BO74</f>
        <v>0</v>
      </c>
      <c r="BP284" s="925">
        <f>TBA!BP74</f>
        <v>0</v>
      </c>
      <c r="BQ284" s="925">
        <f>TBA!BQ74</f>
        <v>0</v>
      </c>
      <c r="BR284" s="925">
        <f>TBA!BR74</f>
        <v>0</v>
      </c>
      <c r="BS284" s="925">
        <f>TBA!BS74</f>
        <v>0</v>
      </c>
      <c r="BT284" s="925">
        <f>TBA!BT74</f>
        <v>0</v>
      </c>
      <c r="BU284" s="925">
        <f>TBA!BU74</f>
        <v>0</v>
      </c>
      <c r="BV284" s="925">
        <f>TBA!BV74</f>
        <v>0</v>
      </c>
      <c r="BW284" s="925">
        <f>TBA!BW74</f>
        <v>0</v>
      </c>
      <c r="BX284" s="925">
        <f>TBA!BX74</f>
        <v>0</v>
      </c>
      <c r="BY284" s="925">
        <f>TBA!BY74</f>
        <v>0</v>
      </c>
      <c r="BZ284" s="925">
        <f>TBA!BZ74</f>
        <v>0</v>
      </c>
      <c r="CA284" s="925">
        <f>TBA!CA74</f>
        <v>0</v>
      </c>
      <c r="CB284" s="925">
        <f>TBA!CB74</f>
        <v>0</v>
      </c>
      <c r="CC284" s="925">
        <f>TBA!CC74</f>
        <v>0</v>
      </c>
      <c r="CD284" s="925">
        <f>TBA!CD74</f>
        <v>0</v>
      </c>
      <c r="CE284" s="925">
        <f>TBA!CE74</f>
        <v>0</v>
      </c>
      <c r="CF284" s="925">
        <f>TBA!CF74</f>
        <v>0</v>
      </c>
      <c r="CG284" s="925">
        <f>TBA!CG74</f>
        <v>0</v>
      </c>
      <c r="CH284" s="925">
        <f>TBA!CH74</f>
        <v>0</v>
      </c>
      <c r="CI284" s="925">
        <f>TBA!CI74</f>
        <v>0</v>
      </c>
      <c r="CJ284" s="925">
        <f>TBA!CJ74</f>
        <v>0</v>
      </c>
      <c r="CK284" s="925">
        <f>TBA!CK74</f>
        <v>0</v>
      </c>
      <c r="CL284" s="925">
        <f>TBA!CL74</f>
        <v>0</v>
      </c>
      <c r="CM284" s="925">
        <f>TBA!CM74</f>
        <v>0</v>
      </c>
      <c r="CN284" s="925">
        <f>TBA!CN74</f>
        <v>0</v>
      </c>
      <c r="CO284" s="925">
        <f>TBA!CO74</f>
        <v>0</v>
      </c>
      <c r="CP284" s="925">
        <f>TBA!CP74</f>
        <v>0</v>
      </c>
      <c r="CQ284" s="925">
        <f>TBA!CQ74</f>
        <v>0</v>
      </c>
      <c r="CR284" s="925">
        <f>TBA!CR74</f>
        <v>0</v>
      </c>
      <c r="CS284" s="925">
        <f>TBA!CS74</f>
        <v>0</v>
      </c>
      <c r="CT284" s="925">
        <f>TBA!CT74</f>
        <v>0</v>
      </c>
      <c r="CU284" s="925">
        <f>TBA!CU74</f>
        <v>0</v>
      </c>
      <c r="CV284" s="925">
        <f>TBA!CV74</f>
        <v>0</v>
      </c>
      <c r="CW284" s="925">
        <f>TBA!CW74</f>
        <v>0</v>
      </c>
      <c r="CX284" s="925">
        <f>TBA!CX74</f>
        <v>0</v>
      </c>
      <c r="CY284" s="925">
        <f>TBA!CY74</f>
        <v>0</v>
      </c>
      <c r="CZ284" s="925">
        <f>TBA!CZ74</f>
        <v>0</v>
      </c>
      <c r="DA284" s="925">
        <f>TBA!DA74</f>
        <v>0</v>
      </c>
      <c r="DB284" s="925">
        <f>TBA!DB74</f>
        <v>0</v>
      </c>
      <c r="DC284" s="925">
        <f>TBA!DC74</f>
        <v>0</v>
      </c>
      <c r="DD284" s="925">
        <f>TBA!DD74</f>
        <v>0</v>
      </c>
      <c r="DE284" s="925">
        <f>TBA!DE74</f>
        <v>0</v>
      </c>
      <c r="DF284" s="925">
        <f>TBA!DF74</f>
        <v>0</v>
      </c>
      <c r="DG284" s="925">
        <f>TBA!DG74</f>
        <v>0</v>
      </c>
      <c r="DH284" s="925">
        <f>TBA!DH74</f>
        <v>0</v>
      </c>
      <c r="DI284" s="925">
        <f>TBA!DI74</f>
        <v>0</v>
      </c>
      <c r="DJ284" s="925">
        <f>TBA!DJ74</f>
        <v>0</v>
      </c>
      <c r="DK284" s="925">
        <f>TBA!DK74</f>
        <v>0</v>
      </c>
      <c r="DL284" s="925">
        <f>TBA!DL74</f>
        <v>0</v>
      </c>
      <c r="DM284" s="925">
        <f>TBA!DM74</f>
        <v>0</v>
      </c>
      <c r="DN284" s="925">
        <f>TBA!DN74</f>
        <v>0</v>
      </c>
      <c r="DO284" s="925">
        <f>TBA!DO74</f>
        <v>0</v>
      </c>
      <c r="DP284" s="925">
        <f>TBA!DP74</f>
        <v>0</v>
      </c>
      <c r="DQ284" s="925">
        <f>TBA!DQ74</f>
        <v>0</v>
      </c>
      <c r="DR284" s="925">
        <f>TBA!DR74</f>
        <v>0</v>
      </c>
      <c r="DS284" s="925">
        <f>TBA!DS74</f>
        <v>0</v>
      </c>
      <c r="DT284" s="925">
        <f>TBA!DT74</f>
        <v>0</v>
      </c>
      <c r="DU284" s="925">
        <f>TBA!DU74</f>
        <v>0</v>
      </c>
      <c r="DV284" s="925">
        <f>TBA!DV74</f>
        <v>0</v>
      </c>
      <c r="DW284" s="925">
        <f>TBA!DW74</f>
        <v>0</v>
      </c>
      <c r="DX284" s="925">
        <f>TBA!DX74</f>
        <v>0</v>
      </c>
      <c r="DY284" s="925">
        <f>TBA!DY74</f>
        <v>0</v>
      </c>
      <c r="DZ284" s="925">
        <f>TBA!DZ74</f>
        <v>0</v>
      </c>
      <c r="EA284" s="925">
        <f>TBA!EA74</f>
        <v>0</v>
      </c>
      <c r="EB284" s="925">
        <f>TBA!EB74</f>
        <v>0</v>
      </c>
      <c r="EC284" s="925">
        <f>TBA!EC74</f>
        <v>0</v>
      </c>
      <c r="ED284" s="925">
        <f>TBA!ED74</f>
        <v>0</v>
      </c>
      <c r="EE284" s="925">
        <f>TBA!EE74</f>
        <v>0</v>
      </c>
      <c r="EF284" s="925">
        <f>TBA!EF74</f>
        <v>0</v>
      </c>
      <c r="EG284" s="925">
        <f>TBA!EG74</f>
        <v>0</v>
      </c>
      <c r="EH284" s="925">
        <f>TBA!EH74</f>
        <v>0</v>
      </c>
    </row>
    <row r="285" spans="2:138" s="836" customFormat="1" ht="15" customHeight="1" outlineLevel="1" x14ac:dyDescent="0.35">
      <c r="H285" s="1031"/>
      <c r="K285" s="947"/>
      <c r="L285" s="947"/>
      <c r="M285" s="947"/>
      <c r="N285" s="947"/>
      <c r="O285" s="947"/>
      <c r="P285" s="947"/>
      <c r="Q285" s="947"/>
      <c r="R285" s="947"/>
      <c r="S285" s="947"/>
      <c r="T285" s="947"/>
      <c r="U285" s="947"/>
      <c r="V285" s="947"/>
      <c r="W285" s="947"/>
      <c r="X285" s="947"/>
      <c r="Y285" s="947"/>
      <c r="Z285" s="947"/>
      <c r="AA285" s="947"/>
      <c r="AB285" s="947"/>
      <c r="AC285" s="947"/>
      <c r="AD285" s="947"/>
      <c r="AE285" s="947"/>
      <c r="AF285" s="947"/>
      <c r="AG285" s="947"/>
      <c r="AH285" s="947"/>
      <c r="AI285" s="947"/>
      <c r="AJ285" s="959"/>
      <c r="AK285" s="947"/>
      <c r="AL285" s="947"/>
      <c r="AM285" s="947"/>
      <c r="AN285" s="947"/>
      <c r="AO285" s="947"/>
      <c r="AP285" s="947"/>
      <c r="AQ285" s="947"/>
      <c r="AR285" s="947"/>
      <c r="AS285" s="947"/>
      <c r="AT285" s="947"/>
      <c r="AU285" s="947"/>
      <c r="AV285" s="947"/>
      <c r="AW285" s="947"/>
      <c r="AX285" s="947"/>
      <c r="AY285" s="947"/>
      <c r="AZ285" s="947"/>
      <c r="BA285" s="947"/>
      <c r="BB285" s="947"/>
      <c r="BC285" s="947"/>
      <c r="BD285" s="947"/>
      <c r="BE285" s="947"/>
      <c r="BF285" s="947"/>
      <c r="BG285" s="947"/>
      <c r="BH285" s="947"/>
      <c r="BI285" s="947"/>
      <c r="BJ285" s="947"/>
      <c r="BK285" s="947"/>
      <c r="BL285" s="947"/>
      <c r="BM285" s="947"/>
      <c r="BN285" s="947"/>
      <c r="BO285" s="947"/>
      <c r="BP285" s="947"/>
      <c r="BQ285" s="947"/>
      <c r="BR285" s="947"/>
      <c r="BS285" s="947"/>
      <c r="BT285" s="947"/>
      <c r="BU285" s="947"/>
      <c r="BV285" s="947"/>
      <c r="BW285" s="947"/>
      <c r="BX285" s="947"/>
      <c r="BY285" s="947"/>
      <c r="BZ285" s="947"/>
      <c r="CA285" s="947"/>
      <c r="CB285" s="947"/>
      <c r="CC285" s="947"/>
      <c r="CD285" s="947"/>
      <c r="CE285" s="947"/>
      <c r="CF285" s="947"/>
      <c r="CG285" s="947"/>
      <c r="CH285" s="947"/>
      <c r="CI285" s="947"/>
      <c r="CJ285" s="947"/>
      <c r="CK285" s="947"/>
      <c r="CL285" s="947"/>
      <c r="CM285" s="947"/>
      <c r="CN285" s="947"/>
      <c r="CO285" s="947"/>
      <c r="CP285" s="947"/>
      <c r="CQ285" s="947"/>
      <c r="CR285" s="947"/>
      <c r="CS285" s="947"/>
      <c r="CT285" s="947"/>
      <c r="CU285" s="947"/>
      <c r="CV285" s="947"/>
      <c r="CW285" s="947"/>
      <c r="CX285" s="947"/>
      <c r="CY285" s="947"/>
      <c r="CZ285" s="947"/>
      <c r="DA285" s="947"/>
      <c r="DB285" s="947"/>
      <c r="DC285" s="947"/>
      <c r="DD285" s="947"/>
      <c r="DE285" s="947"/>
      <c r="DF285" s="947"/>
      <c r="DG285" s="947"/>
      <c r="DH285" s="947"/>
      <c r="DI285" s="947"/>
      <c r="DJ285" s="947"/>
      <c r="DK285" s="947"/>
      <c r="DL285" s="947"/>
      <c r="DM285" s="947"/>
      <c r="DN285" s="947"/>
      <c r="DO285" s="947"/>
      <c r="DP285" s="947"/>
      <c r="DQ285" s="947"/>
      <c r="DR285" s="947"/>
      <c r="DS285" s="947"/>
      <c r="DT285" s="947"/>
      <c r="DU285" s="947"/>
      <c r="DV285" s="947"/>
      <c r="DW285" s="947"/>
      <c r="DX285" s="947"/>
      <c r="DY285" s="947"/>
      <c r="DZ285" s="947"/>
      <c r="EA285" s="947"/>
      <c r="EB285" s="947"/>
      <c r="EC285" s="947"/>
      <c r="ED285" s="947"/>
      <c r="EE285" s="947"/>
      <c r="EF285" s="947"/>
      <c r="EG285" s="947"/>
      <c r="EH285" s="947"/>
    </row>
    <row r="286" spans="2:138" s="942" customFormat="1" ht="15" hidden="1" customHeight="1" outlineLevel="1" x14ac:dyDescent="0.35">
      <c r="B286" s="66" t="s">
        <v>360</v>
      </c>
      <c r="E286" s="578"/>
      <c r="F286" s="550"/>
      <c r="G286" s="550"/>
      <c r="H286" s="550"/>
      <c r="I286" s="578"/>
      <c r="J286" s="947"/>
      <c r="K286" s="947"/>
      <c r="L286" s="947"/>
      <c r="M286" s="947"/>
      <c r="N286" s="947"/>
      <c r="O286" s="947"/>
      <c r="P286" s="947"/>
      <c r="Q286" s="947"/>
      <c r="R286" s="947"/>
      <c r="S286" s="947"/>
      <c r="T286" s="947"/>
      <c r="U286" s="947"/>
      <c r="V286" s="947"/>
      <c r="W286" s="947"/>
      <c r="X286" s="947"/>
      <c r="Y286" s="947"/>
      <c r="Z286" s="947"/>
      <c r="AA286" s="947"/>
      <c r="AB286" s="947"/>
      <c r="AC286" s="947"/>
      <c r="AD286" s="947"/>
      <c r="AE286" s="947"/>
      <c r="AF286" s="947"/>
      <c r="AG286" s="947"/>
      <c r="AH286" s="947"/>
      <c r="AI286" s="947"/>
      <c r="AJ286" s="940"/>
      <c r="AK286" s="947"/>
      <c r="AL286" s="947"/>
      <c r="AM286" s="947"/>
      <c r="AN286" s="947"/>
      <c r="AO286" s="947"/>
      <c r="AP286" s="947"/>
      <c r="AQ286" s="947"/>
      <c r="AR286" s="947"/>
      <c r="AS286" s="947"/>
      <c r="AT286" s="947"/>
      <c r="AU286" s="947"/>
      <c r="AV286" s="947"/>
      <c r="AW286" s="947"/>
      <c r="AX286" s="947"/>
      <c r="AY286" s="947"/>
      <c r="AZ286" s="947"/>
      <c r="BA286" s="947"/>
      <c r="BB286" s="947"/>
      <c r="BC286" s="947"/>
      <c r="BD286" s="947"/>
      <c r="BE286" s="947"/>
      <c r="BF286" s="947"/>
      <c r="BG286" s="947"/>
      <c r="BH286" s="947"/>
      <c r="BI286" s="947"/>
      <c r="BJ286" s="947"/>
      <c r="BK286" s="947"/>
      <c r="BL286" s="947"/>
      <c r="BM286" s="947"/>
      <c r="BN286" s="947"/>
      <c r="BO286" s="947"/>
      <c r="BP286" s="947"/>
      <c r="BQ286" s="947"/>
      <c r="BR286" s="947"/>
      <c r="BS286" s="947"/>
      <c r="BT286" s="947"/>
      <c r="BU286" s="947"/>
      <c r="BV286" s="947"/>
      <c r="BW286" s="947"/>
      <c r="BX286" s="947"/>
      <c r="BY286" s="947"/>
      <c r="BZ286" s="947"/>
      <c r="CA286" s="947"/>
      <c r="CB286" s="947"/>
      <c r="CC286" s="947"/>
      <c r="CD286" s="947"/>
      <c r="CE286" s="947"/>
      <c r="CF286" s="947"/>
      <c r="CG286" s="947"/>
      <c r="CH286" s="947"/>
      <c r="CI286" s="947"/>
      <c r="CJ286" s="947"/>
      <c r="CK286" s="947"/>
      <c r="CL286" s="947"/>
      <c r="CM286" s="947"/>
      <c r="CN286" s="947"/>
      <c r="CO286" s="947"/>
      <c r="CP286" s="947"/>
      <c r="CQ286" s="947"/>
      <c r="CR286" s="947"/>
      <c r="CS286" s="947"/>
      <c r="CT286" s="947"/>
      <c r="CU286" s="947"/>
      <c r="CV286" s="947"/>
      <c r="CW286" s="947"/>
      <c r="CX286" s="947"/>
      <c r="CY286" s="947"/>
      <c r="CZ286" s="947"/>
      <c r="DA286" s="947"/>
      <c r="DB286" s="947"/>
      <c r="DC286" s="947"/>
      <c r="DD286" s="947"/>
      <c r="DE286" s="947"/>
      <c r="DF286" s="947"/>
      <c r="DG286" s="947"/>
      <c r="DH286" s="947"/>
      <c r="DI286" s="947"/>
      <c r="DJ286" s="947"/>
      <c r="DK286" s="947"/>
      <c r="DL286" s="947"/>
      <c r="DM286" s="947"/>
      <c r="DN286" s="947"/>
      <c r="DO286" s="947"/>
      <c r="DP286" s="947"/>
      <c r="DQ286" s="947"/>
      <c r="DR286" s="947"/>
      <c r="DS286" s="947"/>
      <c r="DT286" s="947"/>
      <c r="DU286" s="947"/>
      <c r="DV286" s="947"/>
      <c r="DW286" s="947"/>
      <c r="DX286" s="947"/>
      <c r="DY286" s="947"/>
      <c r="DZ286" s="947"/>
      <c r="EA286" s="947"/>
      <c r="EB286" s="947"/>
      <c r="EC286" s="947"/>
      <c r="ED286" s="947"/>
      <c r="EE286" s="947"/>
      <c r="EF286" s="947"/>
      <c r="EG286" s="947"/>
      <c r="EH286" s="947"/>
    </row>
    <row r="287" spans="2:138" s="836" customFormat="1" ht="29.5" hidden="1" customHeight="1" outlineLevel="1" x14ac:dyDescent="0.35">
      <c r="C287" s="170" t="s">
        <v>513</v>
      </c>
      <c r="J287" s="494">
        <f xml:space="preserve"> Time_A!J22</f>
        <v>45382</v>
      </c>
      <c r="K287" s="494">
        <f xml:space="preserve"> Time_A!K22</f>
        <v>45747</v>
      </c>
      <c r="L287" s="941" t="s">
        <v>715</v>
      </c>
      <c r="M287" s="579"/>
      <c r="N287" s="836" t="s">
        <v>432</v>
      </c>
    </row>
    <row r="288" spans="2:138" s="836" customFormat="1" ht="15" hidden="1" customHeight="1" outlineLevel="1" x14ac:dyDescent="0.25">
      <c r="C288" s="170"/>
      <c r="E288" s="402" t="str">
        <f xml:space="preserve"> 'Ind AS Financials'!E$69</f>
        <v>Upfront Equity - Tranche 1</v>
      </c>
      <c r="G288" s="876" t="s">
        <v>330</v>
      </c>
      <c r="H288" s="1024">
        <f ca="1" xml:space="preserve"> SUM(J288:M288)</f>
        <v>60.129919045364915</v>
      </c>
      <c r="I288" s="1024"/>
      <c r="J288" s="402">
        <f ca="1" xml:space="preserve"> 'Ind AS Financials'!J$69</f>
        <v>0</v>
      </c>
      <c r="K288" s="402">
        <f ca="1" xml:space="preserve"> 'Ind AS Financials'!K$69</f>
        <v>60.129919045364915</v>
      </c>
      <c r="L288" s="1024">
        <f ca="1">SUM(AE231:AJ231)</f>
        <v>0</v>
      </c>
      <c r="M288" s="1024"/>
      <c r="N288" s="1024">
        <f t="shared" ref="N288:N300" ca="1" si="252" xml:space="preserve"> SUM(J288:M288)</f>
        <v>60.129919045364915</v>
      </c>
      <c r="O288" s="1024"/>
      <c r="P288" s="1024"/>
      <c r="Q288" s="1024"/>
    </row>
    <row r="289" spans="1:17" s="836" customFormat="1" ht="15" hidden="1" customHeight="1" outlineLevel="1" x14ac:dyDescent="0.25">
      <c r="C289" s="170"/>
      <c r="E289" s="402" t="str">
        <f xml:space="preserve"> 'Ind AS Financials'!E$70</f>
        <v>Upfront Shareholders Loan - Tranche 1</v>
      </c>
      <c r="G289" s="876" t="s">
        <v>330</v>
      </c>
      <c r="H289" s="1024">
        <f t="shared" ref="H289:H300" ca="1" si="253">SUM(I289:M289)</f>
        <v>0</v>
      </c>
      <c r="I289" s="1024"/>
      <c r="J289" s="402">
        <f ca="1" xml:space="preserve"> 'Ind AS Financials'!J$70</f>
        <v>0</v>
      </c>
      <c r="K289" s="402">
        <f ca="1" xml:space="preserve"> 'Ind AS Financials'!K$70</f>
        <v>0</v>
      </c>
      <c r="L289" s="1024">
        <f ca="1">SUM(AE232:AJ232)</f>
        <v>0</v>
      </c>
      <c r="M289" s="1024"/>
      <c r="N289" s="1024">
        <f t="shared" ca="1" si="252"/>
        <v>0</v>
      </c>
      <c r="O289" s="1024"/>
      <c r="P289" s="1024"/>
      <c r="Q289" s="1024"/>
    </row>
    <row r="290" spans="1:17" s="836" customFormat="1" ht="15" hidden="1" customHeight="1" outlineLevel="1" x14ac:dyDescent="0.25">
      <c r="C290" s="170"/>
      <c r="E290" s="402" t="s">
        <v>652</v>
      </c>
      <c r="G290" s="876" t="s">
        <v>330</v>
      </c>
      <c r="H290" s="1024">
        <f t="shared" ca="1" si="253"/>
        <v>0</v>
      </c>
      <c r="I290" s="1024"/>
      <c r="J290" s="402">
        <f ca="1" xml:space="preserve"> 'Ind AS Financials'!J$71</f>
        <v>0</v>
      </c>
      <c r="K290" s="402">
        <f ca="1" xml:space="preserve"> 'Ind AS Financials'!K$71</f>
        <v>0</v>
      </c>
      <c r="L290" s="1024">
        <f ca="1">SUM(AE233:AJ233)</f>
        <v>0</v>
      </c>
      <c r="M290" s="1024"/>
      <c r="N290" s="1024">
        <f t="shared" ca="1" si="252"/>
        <v>0</v>
      </c>
      <c r="O290" s="1024"/>
      <c r="P290" s="1024"/>
      <c r="Q290" s="1024"/>
    </row>
    <row r="291" spans="1:17" s="836" customFormat="1" ht="15" hidden="1" customHeight="1" outlineLevel="1" x14ac:dyDescent="0.25">
      <c r="C291" s="170"/>
      <c r="E291" s="402" t="str">
        <f xml:space="preserve"> 'Ind AS Financials'!E$72</f>
        <v>Internal Accruals from Upfront Payment</v>
      </c>
      <c r="G291" s="876" t="s">
        <v>330</v>
      </c>
      <c r="H291" s="1024">
        <f t="shared" ca="1" si="253"/>
        <v>34.393457418921713</v>
      </c>
      <c r="I291" s="1024"/>
      <c r="J291" s="402">
        <f ca="1" xml:space="preserve"> 'Ind AS Financials'!J$72</f>
        <v>0</v>
      </c>
      <c r="K291" s="402">
        <f ca="1" xml:space="preserve"> 'Ind AS Financials'!K$72</f>
        <v>0</v>
      </c>
      <c r="L291" s="1024">
        <f ca="1">SUM(AE234:AJ234)</f>
        <v>34.393457418921713</v>
      </c>
      <c r="M291" s="1024"/>
      <c r="N291" s="1024">
        <f t="shared" ca="1" si="252"/>
        <v>34.393457418921713</v>
      </c>
      <c r="O291" s="1024"/>
      <c r="P291" s="1024"/>
      <c r="Q291" s="1024"/>
    </row>
    <row r="292" spans="1:17" s="836" customFormat="1" ht="15" hidden="1" customHeight="1" outlineLevel="1" x14ac:dyDescent="0.25">
      <c r="C292" s="170"/>
      <c r="E292" s="402" t="str">
        <f xml:space="preserve"> 'Ind AS Financials'!E$73</f>
        <v>Balance Shareholder Loan - Tranche 1</v>
      </c>
      <c r="G292" s="876" t="s">
        <v>330</v>
      </c>
      <c r="H292" s="1024">
        <f ca="1">SUM(I292:M292)</f>
        <v>180.38975713609472</v>
      </c>
      <c r="I292" s="1024"/>
      <c r="J292" s="402">
        <f ca="1" xml:space="preserve"> 'Ind AS Financials'!J$73</f>
        <v>0</v>
      </c>
      <c r="K292" s="402">
        <f ca="1" xml:space="preserve"> 'Ind AS Financials'!K$73</f>
        <v>11.340225596606032</v>
      </c>
      <c r="L292" s="402">
        <f ca="1" xml:space="preserve"> 'Ind AS Financials'!L$73</f>
        <v>169.0495315394887</v>
      </c>
      <c r="M292" s="1024"/>
      <c r="N292" s="1024">
        <f t="shared" ca="1" si="252"/>
        <v>180.38975713609472</v>
      </c>
      <c r="O292" s="1024"/>
      <c r="P292" s="1024"/>
      <c r="Q292" s="1024"/>
    </row>
    <row r="293" spans="1:17" s="836" customFormat="1" ht="15" hidden="1" customHeight="1" outlineLevel="1" x14ac:dyDescent="0.25">
      <c r="C293" s="170"/>
      <c r="E293" s="402" t="str">
        <f xml:space="preserve"> 'Ind AS Financials'!E$74</f>
        <v>Debt - Tranche 1</v>
      </c>
      <c r="G293" s="876" t="s">
        <v>330</v>
      </c>
      <c r="H293" s="1024">
        <f t="shared" ca="1" si="253"/>
        <v>317.59080618267802</v>
      </c>
      <c r="I293" s="1024"/>
      <c r="J293" s="402">
        <f ca="1" xml:space="preserve"> 'Ind AS Financials'!J$74</f>
        <v>0</v>
      </c>
      <c r="K293" s="402">
        <f ca="1" xml:space="preserve"> 'Ind AS Financials'!K$74</f>
        <v>214.41043392591286</v>
      </c>
      <c r="L293" s="1024">
        <f ca="1">SUM(AE236:AJ236)</f>
        <v>103.18037225676517</v>
      </c>
      <c r="M293" s="1024"/>
      <c r="N293" s="1024">
        <f t="shared" ca="1" si="252"/>
        <v>317.59080618267802</v>
      </c>
      <c r="O293" s="1024"/>
      <c r="P293" s="1024"/>
      <c r="Q293" s="1024"/>
    </row>
    <row r="294" spans="1:17" s="836" customFormat="1" ht="15" hidden="1" customHeight="1" outlineLevel="1" x14ac:dyDescent="0.25">
      <c r="C294" s="170"/>
      <c r="E294" s="402" t="str">
        <f xml:space="preserve"> 'Ind AS Financials'!E$58</f>
        <v>Working Capital Loan</v>
      </c>
      <c r="G294" s="876" t="s">
        <v>330</v>
      </c>
      <c r="H294" s="1024">
        <f t="shared" si="253"/>
        <v>0</v>
      </c>
      <c r="I294" s="1024"/>
      <c r="J294" s="402">
        <f xml:space="preserve"> 'Ind AS Financials'!J$58</f>
        <v>0</v>
      </c>
      <c r="K294" s="402">
        <f xml:space="preserve"> 'Ind AS Financials'!K$58</f>
        <v>0</v>
      </c>
      <c r="L294" s="1024">
        <f>SUM(AE240:AJ240)</f>
        <v>0</v>
      </c>
      <c r="M294" s="1024"/>
      <c r="N294" s="1024">
        <f t="shared" si="252"/>
        <v>0</v>
      </c>
      <c r="O294" s="1024"/>
      <c r="P294" s="1024"/>
      <c r="Q294" s="1024"/>
    </row>
    <row r="295" spans="1:17" s="836" customFormat="1" ht="15" hidden="1" customHeight="1" outlineLevel="1" x14ac:dyDescent="0.25">
      <c r="C295" s="170"/>
      <c r="E295" s="402" t="str">
        <f xml:space="preserve"> 'Ind AS Financials'!E$77</f>
        <v>Margin Money for WC (to be infused by Promoters)</v>
      </c>
      <c r="G295" s="876" t="s">
        <v>330</v>
      </c>
      <c r="H295" s="1024">
        <f t="shared" si="253"/>
        <v>0</v>
      </c>
      <c r="I295" s="1024"/>
      <c r="J295" s="402">
        <f xml:space="preserve"> 'Ind AS Financials'!J$77</f>
        <v>0</v>
      </c>
      <c r="K295" s="402">
        <f xml:space="preserve"> 'Ind AS Financials'!K$77</f>
        <v>0</v>
      </c>
      <c r="L295" s="1024">
        <f>SUM(AE239:AJ239)</f>
        <v>0</v>
      </c>
      <c r="M295" s="1024"/>
      <c r="N295" s="1024">
        <f t="shared" si="252"/>
        <v>0</v>
      </c>
      <c r="O295" s="1024"/>
      <c r="P295" s="1024"/>
      <c r="Q295" s="1024"/>
    </row>
    <row r="296" spans="1:17" s="836" customFormat="1" ht="15" hidden="1" customHeight="1" outlineLevel="1" x14ac:dyDescent="0.25">
      <c r="C296" s="170"/>
      <c r="E296" s="463" t="str">
        <f xml:space="preserve"> 'Ind AS Financials'!E$78</f>
        <v>Shareholder loan (Cash Shortfall Funding)</v>
      </c>
      <c r="G296" s="876" t="s">
        <v>330</v>
      </c>
      <c r="H296" s="1024">
        <f t="shared" ca="1" si="253"/>
        <v>0</v>
      </c>
      <c r="I296" s="1024"/>
      <c r="J296" s="463">
        <f ca="1" xml:space="preserve"> 'Ind AS Financials'!J$78</f>
        <v>0</v>
      </c>
      <c r="K296" s="463">
        <f ca="1" xml:space="preserve"> 'Ind AS Financials'!K$78</f>
        <v>0</v>
      </c>
      <c r="L296" s="681">
        <f ca="1" xml:space="preserve"> 'Ind AS Financials'!L$78</f>
        <v>0</v>
      </c>
      <c r="M296" s="681"/>
      <c r="N296" s="1024">
        <f t="shared" ca="1" si="252"/>
        <v>0</v>
      </c>
      <c r="O296" s="1024"/>
      <c r="P296" s="1024"/>
      <c r="Q296" s="1024"/>
    </row>
    <row r="297" spans="1:17" s="836" customFormat="1" ht="15" hidden="1" customHeight="1" outlineLevel="1" x14ac:dyDescent="0.25">
      <c r="C297" s="170"/>
      <c r="E297" s="402" t="str">
        <f xml:space="preserve"> 'Ind AS Financials'!E$52</f>
        <v>Internal Accrual (upfront payment from DISCOM) not utilised as Equity</v>
      </c>
      <c r="G297" s="876" t="s">
        <v>330</v>
      </c>
      <c r="H297" s="1024">
        <f t="shared" ca="1" si="253"/>
        <v>-103.1470843031783</v>
      </c>
      <c r="I297" s="1024"/>
      <c r="J297" s="402">
        <f ca="1" xml:space="preserve"> 'Ind AS Financials'!J$52</f>
        <v>0</v>
      </c>
      <c r="K297" s="402">
        <f ca="1" xml:space="preserve"> 'Ind AS Financials'!K$52</f>
        <v>0</v>
      </c>
      <c r="L297" s="1024">
        <f ca="1">SUM(AE242:AJ242)-L292</f>
        <v>-103.1470843031783</v>
      </c>
      <c r="M297" s="1024"/>
      <c r="N297" s="1024">
        <f t="shared" ca="1" si="252"/>
        <v>-103.1470843031783</v>
      </c>
      <c r="O297" s="1024"/>
      <c r="P297" s="1024"/>
      <c r="Q297" s="1024"/>
    </row>
    <row r="298" spans="1:17" s="836" customFormat="1" ht="15" hidden="1" customHeight="1" outlineLevel="1" x14ac:dyDescent="0.25">
      <c r="C298" s="170"/>
      <c r="E298" s="402" t="str">
        <f xml:space="preserve"> 'Ind AS Financials'!E$50</f>
        <v>AMISP Service Charge on Meters Installed (Cash Basis)</v>
      </c>
      <c r="G298" s="876" t="s">
        <v>330</v>
      </c>
      <c r="H298" s="1024">
        <f t="shared" si="253"/>
        <v>108.07454987039999</v>
      </c>
      <c r="I298" s="1024"/>
      <c r="J298" s="402">
        <f xml:space="preserve"> 'Ind AS Financials'!J$50</f>
        <v>0</v>
      </c>
      <c r="K298" s="402">
        <f xml:space="preserve"> 'Ind AS Financials'!K$50</f>
        <v>8.6447705869169997</v>
      </c>
      <c r="L298" s="1024">
        <f>SUM(AE243:AJ243)</f>
        <v>99.429779283482986</v>
      </c>
      <c r="M298" s="1024"/>
      <c r="N298" s="1024">
        <f t="shared" si="252"/>
        <v>108.07454987039999</v>
      </c>
      <c r="O298" s="1024"/>
      <c r="P298" s="1024"/>
      <c r="Q298" s="1024"/>
    </row>
    <row r="299" spans="1:17" s="836" customFormat="1" ht="15" hidden="1" customHeight="1" outlineLevel="1" x14ac:dyDescent="0.25">
      <c r="C299" s="170"/>
      <c r="E299" s="402" t="str">
        <f xml:space="preserve"> 'Ind AS Financials'!E$51</f>
        <v>GST Received on AMISP Service Charge</v>
      </c>
      <c r="G299" s="876" t="s">
        <v>330</v>
      </c>
      <c r="H299" s="1024">
        <f t="shared" si="253"/>
        <v>39.342956126963628</v>
      </c>
      <c r="I299" s="1024"/>
      <c r="J299" s="402">
        <f xml:space="preserve"> 'Ind AS Financials'!J$51</f>
        <v>0</v>
      </c>
      <c r="K299" s="402">
        <f xml:space="preserve"> 'Ind AS Financials'!K$51</f>
        <v>9.5831553534008194</v>
      </c>
      <c r="L299" s="1024">
        <f>SUM(AE244:AJ244)</f>
        <v>29.759800773562809</v>
      </c>
      <c r="M299" s="1024"/>
      <c r="N299" s="1024">
        <f t="shared" si="252"/>
        <v>39.342956126963628</v>
      </c>
      <c r="O299" s="1024"/>
      <c r="P299" s="1024"/>
      <c r="Q299" s="1024"/>
    </row>
    <row r="300" spans="1:17" s="836" customFormat="1" ht="15" hidden="1" customHeight="1" outlineLevel="1" x14ac:dyDescent="0.25">
      <c r="C300" s="170"/>
      <c r="E300" s="402" t="str">
        <f xml:space="preserve"> 'Ind AS Financials'!E$79</f>
        <v>DSRA Release</v>
      </c>
      <c r="G300" s="876" t="s">
        <v>330</v>
      </c>
      <c r="H300" s="1024">
        <f t="shared" si="253"/>
        <v>0</v>
      </c>
      <c r="I300" s="1024"/>
      <c r="J300" s="402">
        <f xml:space="preserve"> 'Ind AS Financials'!J$79</f>
        <v>0</v>
      </c>
      <c r="K300" s="402">
        <f xml:space="preserve"> 'Ind AS Financials'!K$79</f>
        <v>0</v>
      </c>
      <c r="L300" s="1024">
        <f>SUM(AE245:AJ245)</f>
        <v>0</v>
      </c>
      <c r="M300" s="1024"/>
      <c r="N300" s="1024">
        <f t="shared" si="252"/>
        <v>0</v>
      </c>
      <c r="O300" s="1024"/>
      <c r="P300" s="1024"/>
      <c r="Q300" s="1024"/>
    </row>
    <row r="301" spans="1:17" s="836" customFormat="1" ht="15" hidden="1" customHeight="1" outlineLevel="1" x14ac:dyDescent="0.25">
      <c r="C301" s="170"/>
      <c r="E301" s="1071" t="s">
        <v>513</v>
      </c>
      <c r="F301" s="1071"/>
      <c r="G301" s="1069" t="s">
        <v>330</v>
      </c>
      <c r="H301" s="1078">
        <f ca="1">SUM(H288:H300)</f>
        <v>636.77436147724472</v>
      </c>
      <c r="I301" s="1078"/>
      <c r="J301" s="1079">
        <f ca="1">SUM(J288:J300)</f>
        <v>0</v>
      </c>
      <c r="K301" s="1079">
        <f ca="1">SUM(K288:K300)</f>
        <v>304.10850450820158</v>
      </c>
      <c r="L301" s="1079">
        <f ca="1">SUM(L288:L300)</f>
        <v>332.66585696904303</v>
      </c>
      <c r="M301" s="1079">
        <f>SUM(M288:M300)</f>
        <v>0</v>
      </c>
      <c r="N301" s="1079">
        <f ca="1">SUM(N288:N300)</f>
        <v>636.77436147724472</v>
      </c>
      <c r="O301" s="1024"/>
      <c r="P301" s="1024"/>
      <c r="Q301" s="1024"/>
    </row>
    <row r="302" spans="1:17" s="836" customFormat="1" ht="15" hidden="1" customHeight="1" outlineLevel="1" x14ac:dyDescent="0.25">
      <c r="C302" s="170"/>
      <c r="I302" s="1024"/>
      <c r="J302" s="1024"/>
      <c r="K302" s="1036"/>
      <c r="L302" s="1024"/>
      <c r="M302" s="1024"/>
      <c r="N302" s="1024"/>
    </row>
    <row r="303" spans="1:17" s="836" customFormat="1" ht="15" hidden="1" customHeight="1" outlineLevel="1" x14ac:dyDescent="0.25">
      <c r="C303" s="170" t="s">
        <v>567</v>
      </c>
      <c r="I303" s="1024"/>
      <c r="J303" s="1024"/>
      <c r="K303" s="1036"/>
      <c r="L303" s="1024"/>
      <c r="M303" s="1024"/>
      <c r="N303" s="1024"/>
    </row>
    <row r="304" spans="1:17" s="836" customFormat="1" ht="15" hidden="1" customHeight="1" outlineLevel="1" x14ac:dyDescent="0.25">
      <c r="A304" s="840"/>
      <c r="B304" s="840"/>
      <c r="C304" s="840"/>
      <c r="D304" s="840"/>
      <c r="E304" s="402" t="str">
        <f xml:space="preserve"> 'Ind AS Financials'!E$65</f>
        <v>Capex Payment (incl. GST)</v>
      </c>
      <c r="G304" s="876" t="s">
        <v>330</v>
      </c>
      <c r="H304" s="1024">
        <f t="shared" ref="H304:H312" ca="1" si="254">SUM(I304:M304)</f>
        <v>710.28398824357043</v>
      </c>
      <c r="I304" s="1024"/>
      <c r="J304" s="1024">
        <f ca="1" xml:space="preserve"> -1 * 'Ind AS Financials'!J$65</f>
        <v>0</v>
      </c>
      <c r="K304" s="1024">
        <f ca="1" xml:space="preserve"> -1 * 'Ind AS Financials'!K$65</f>
        <v>285.88057856788379</v>
      </c>
      <c r="L304" s="1024">
        <f ca="1">SUM(AE249:AJ249)</f>
        <v>424.40340967568665</v>
      </c>
      <c r="M304" s="1024"/>
      <c r="N304" s="1024">
        <f t="shared" ref="N304:N312" ca="1" si="255" xml:space="preserve"> SUM(J304:M304)</f>
        <v>710.28398824357043</v>
      </c>
    </row>
    <row r="305" spans="1:16" s="836" customFormat="1" ht="15" hidden="1" customHeight="1" outlineLevel="1" x14ac:dyDescent="0.25">
      <c r="A305" s="840"/>
      <c r="B305" s="840"/>
      <c r="C305" s="840"/>
      <c r="D305" s="840"/>
      <c r="E305" s="402" t="str">
        <f xml:space="preserve"> 'Ind AS Financials'!E$54</f>
        <v>Opex Payment (incl. GST )</v>
      </c>
      <c r="G305" s="876" t="s">
        <v>330</v>
      </c>
      <c r="H305" s="1024">
        <f t="shared" si="254"/>
        <v>176.64041676487344</v>
      </c>
      <c r="I305" s="1024"/>
      <c r="J305" s="1024">
        <f xml:space="preserve"> - 1 * 'Ind AS Financials'!J$54</f>
        <v>0</v>
      </c>
      <c r="K305" s="1024">
        <f xml:space="preserve"> - 1 * 'Ind AS Financials'!K$54</f>
        <v>66.962063226783243</v>
      </c>
      <c r="L305" s="1024">
        <f>SUM(AE251:AJ251)</f>
        <v>109.67835353809019</v>
      </c>
      <c r="M305" s="1024"/>
      <c r="N305" s="1024">
        <f t="shared" si="255"/>
        <v>176.64041676487344</v>
      </c>
    </row>
    <row r="306" spans="1:16" s="836" customFormat="1" ht="15" hidden="1" customHeight="1" outlineLevel="1" x14ac:dyDescent="0.25">
      <c r="A306" s="840"/>
      <c r="B306" s="840"/>
      <c r="C306" s="840"/>
      <c r="D306" s="840"/>
      <c r="E306" s="402" t="s">
        <v>699</v>
      </c>
      <c r="G306" s="876" t="s">
        <v>330</v>
      </c>
      <c r="H306" s="1024">
        <f t="shared" si="254"/>
        <v>0</v>
      </c>
      <c r="I306" s="1024"/>
      <c r="J306" s="1024">
        <f>-1*'Ind AS Financials'!J$56+-1*'Ind AS Financials'!J$57</f>
        <v>0</v>
      </c>
      <c r="K306" s="1024">
        <f>-1*'Ind AS Financials'!K$56+-1*'Ind AS Financials'!K$57</f>
        <v>0</v>
      </c>
      <c r="L306" s="1024">
        <f>SUM(AE250:AJ250)</f>
        <v>0</v>
      </c>
      <c r="M306" s="1024"/>
      <c r="N306" s="1024">
        <f t="shared" si="255"/>
        <v>0</v>
      </c>
    </row>
    <row r="307" spans="1:16" s="836" customFormat="1" ht="15" hidden="1" customHeight="1" outlineLevel="1" x14ac:dyDescent="0.25">
      <c r="A307" s="840"/>
      <c r="B307" s="840"/>
      <c r="C307" s="840"/>
      <c r="D307" s="840"/>
      <c r="E307" s="402" t="str">
        <f xml:space="preserve"> 'Ind AS Financials'!E$55</f>
        <v>Net GST Paid on AMISP Service Charge</v>
      </c>
      <c r="G307" s="876" t="s">
        <v>330</v>
      </c>
      <c r="H307" s="1024">
        <f t="shared" ca="1" si="254"/>
        <v>0</v>
      </c>
      <c r="I307" s="1024"/>
      <c r="J307" s="1024">
        <f ca="1" xml:space="preserve"> - 1 * 'Ind AS Financials'!J$55</f>
        <v>0</v>
      </c>
      <c r="K307" s="1024">
        <f ca="1" xml:space="preserve"> - 1 * 'Ind AS Financials'!K$55</f>
        <v>0</v>
      </c>
      <c r="L307" s="1024">
        <f t="shared" ref="L307:L312" ca="1" si="256">SUM(AE252:AJ252)</f>
        <v>0</v>
      </c>
      <c r="M307" s="1024"/>
      <c r="N307" s="1024">
        <f t="shared" ca="1" si="255"/>
        <v>0</v>
      </c>
    </row>
    <row r="308" spans="1:16" s="836" customFormat="1" ht="15" hidden="1" customHeight="1" outlineLevel="1" x14ac:dyDescent="0.25">
      <c r="A308" s="840"/>
      <c r="B308" s="840"/>
      <c r="C308" s="840"/>
      <c r="D308" s="840"/>
      <c r="E308" s="402" t="str">
        <f xml:space="preserve"> 'Ind AS Financials'!E$80</f>
        <v>Repayment of Term Loan</v>
      </c>
      <c r="G308" s="876" t="s">
        <v>330</v>
      </c>
      <c r="H308" s="1024">
        <f t="shared" ca="1" si="254"/>
        <v>0</v>
      </c>
      <c r="I308" s="1024"/>
      <c r="J308" s="1024">
        <f ca="1" xml:space="preserve"> -1 * 'Ind AS Financials'!J$80</f>
        <v>0</v>
      </c>
      <c r="K308" s="1024">
        <f ca="1" xml:space="preserve"> -1 * 'Ind AS Financials'!K$80</f>
        <v>0</v>
      </c>
      <c r="L308" s="1024">
        <f t="shared" ca="1" si="256"/>
        <v>0</v>
      </c>
      <c r="M308" s="1024"/>
      <c r="N308" s="1024">
        <f t="shared" ca="1" si="255"/>
        <v>0</v>
      </c>
    </row>
    <row r="309" spans="1:16" s="836" customFormat="1" ht="15" hidden="1" customHeight="1" outlineLevel="1" x14ac:dyDescent="0.25">
      <c r="A309" s="840"/>
      <c r="B309" s="840"/>
      <c r="C309" s="840"/>
      <c r="D309" s="840"/>
      <c r="E309" s="402" t="str">
        <f xml:space="preserve"> 'Ind AS Financials'!E$59</f>
        <v>Repayment of WC</v>
      </c>
      <c r="G309" s="876" t="s">
        <v>330</v>
      </c>
      <c r="H309" s="1024">
        <f t="shared" si="254"/>
        <v>0</v>
      </c>
      <c r="I309" s="1024"/>
      <c r="J309" s="1024">
        <f xml:space="preserve"> -1 * 'Ind AS Financials'!J$59</f>
        <v>0</v>
      </c>
      <c r="K309" s="1024">
        <f xml:space="preserve"> -1 * 'Ind AS Financials'!K$59</f>
        <v>0</v>
      </c>
      <c r="L309" s="1024">
        <f t="shared" si="256"/>
        <v>0</v>
      </c>
      <c r="M309" s="1024"/>
      <c r="N309" s="1024">
        <f t="shared" si="255"/>
        <v>0</v>
      </c>
    </row>
    <row r="310" spans="1:16" s="836" customFormat="1" ht="15" hidden="1" customHeight="1" outlineLevel="1" x14ac:dyDescent="0.25">
      <c r="A310" s="840"/>
      <c r="B310" s="840"/>
      <c r="C310" s="840"/>
      <c r="D310" s="840"/>
      <c r="E310" s="402" t="str">
        <f xml:space="preserve"> 'Ind AS Financials'!E$82</f>
        <v>Interest on Term Loan</v>
      </c>
      <c r="G310" s="876" t="s">
        <v>330</v>
      </c>
      <c r="H310" s="1024">
        <f t="shared" ca="1" si="254"/>
        <v>41.975865852602013</v>
      </c>
      <c r="I310" s="1024"/>
      <c r="J310" s="1024">
        <f ca="1" xml:space="preserve"> -1 *  'Ind AS Financials'!J$82</f>
        <v>0</v>
      </c>
      <c r="K310" s="1024">
        <f ca="1" xml:space="preserve"> -1 *  'Ind AS Financials'!K$82</f>
        <v>4.87930823585741</v>
      </c>
      <c r="L310" s="1024">
        <f t="shared" ca="1" si="256"/>
        <v>37.096557616744605</v>
      </c>
      <c r="M310" s="1024"/>
      <c r="N310" s="1024">
        <f t="shared" ca="1" si="255"/>
        <v>41.975865852602013</v>
      </c>
    </row>
    <row r="311" spans="1:16" s="836" customFormat="1" ht="15" hidden="1" customHeight="1" outlineLevel="1" x14ac:dyDescent="0.25">
      <c r="A311" s="840"/>
      <c r="B311" s="840"/>
      <c r="C311" s="840"/>
      <c r="D311" s="840"/>
      <c r="E311" s="402" t="str">
        <f xml:space="preserve"> 'Ind AS Financials'!E$60</f>
        <v>Interest on WC</v>
      </c>
      <c r="G311" s="876" t="s">
        <v>330</v>
      </c>
      <c r="H311" s="1024">
        <f t="shared" si="254"/>
        <v>0</v>
      </c>
      <c r="I311" s="1024"/>
      <c r="J311" s="1024">
        <f xml:space="preserve"> -1 *  'Ind AS Financials'!J$60</f>
        <v>0</v>
      </c>
      <c r="K311" s="1024">
        <f xml:space="preserve"> -1 *  'Ind AS Financials'!K$60</f>
        <v>0</v>
      </c>
      <c r="L311" s="1024">
        <f t="shared" si="256"/>
        <v>0</v>
      </c>
      <c r="M311" s="1024"/>
      <c r="N311" s="1024">
        <f t="shared" si="255"/>
        <v>0</v>
      </c>
    </row>
    <row r="312" spans="1:16" s="836" customFormat="1" ht="15" hidden="1" customHeight="1" outlineLevel="1" x14ac:dyDescent="0.25">
      <c r="A312" s="840"/>
      <c r="B312" s="840"/>
      <c r="C312" s="840"/>
      <c r="D312" s="840"/>
      <c r="E312" s="402" t="str">
        <f xml:space="preserve"> 'Ind AS Financials'!E$61</f>
        <v>Income Tax Payment</v>
      </c>
      <c r="G312" s="876" t="s">
        <v>330</v>
      </c>
      <c r="H312" s="1024">
        <f t="shared" ca="1" si="254"/>
        <v>0</v>
      </c>
      <c r="I312" s="1024"/>
      <c r="J312" s="1024">
        <f ca="1" xml:space="preserve"> -1 *  'Ind AS Financials'!J$61</f>
        <v>0</v>
      </c>
      <c r="K312" s="1024">
        <f ca="1" xml:space="preserve"> -1 *  'Ind AS Financials'!K$61</f>
        <v>0</v>
      </c>
      <c r="L312" s="1024">
        <f t="shared" ca="1" si="256"/>
        <v>0</v>
      </c>
      <c r="M312" s="1024"/>
      <c r="N312" s="1024">
        <f t="shared" ca="1" si="255"/>
        <v>0</v>
      </c>
    </row>
    <row r="313" spans="1:16" s="519" customFormat="1" ht="15" hidden="1" customHeight="1" outlineLevel="1" x14ac:dyDescent="0.35">
      <c r="E313" s="1041" t="s">
        <v>567</v>
      </c>
      <c r="F313" s="1041"/>
      <c r="G313" s="1041" t="s">
        <v>330</v>
      </c>
      <c r="H313" s="1041">
        <f t="shared" ref="H313:N313" ca="1" si="257">SUM(H304:H312)</f>
        <v>928.9002708610459</v>
      </c>
      <c r="I313" s="1041">
        <f t="shared" si="257"/>
        <v>0</v>
      </c>
      <c r="J313" s="1042">
        <f ca="1">SUM(J304:J312)</f>
        <v>0</v>
      </c>
      <c r="K313" s="1042">
        <f ca="1">SUM(K304:K312)</f>
        <v>357.72195003052445</v>
      </c>
      <c r="L313" s="1042">
        <f ca="1">SUM(L304:L312)</f>
        <v>571.17832083052144</v>
      </c>
      <c r="M313" s="1042">
        <f t="shared" si="257"/>
        <v>0</v>
      </c>
      <c r="N313" s="1042">
        <f t="shared" ca="1" si="257"/>
        <v>928.9002708610459</v>
      </c>
    </row>
    <row r="314" spans="1:16" s="20" customFormat="1" ht="15" hidden="1" customHeight="1" outlineLevel="1" x14ac:dyDescent="0.3">
      <c r="I314" s="49"/>
      <c r="J314" s="49"/>
      <c r="K314" s="24"/>
      <c r="L314" s="49"/>
      <c r="M314" s="49"/>
      <c r="N314" s="49"/>
    </row>
    <row r="315" spans="1:16" s="836" customFormat="1" ht="15" hidden="1" customHeight="1" outlineLevel="1" x14ac:dyDescent="0.25">
      <c r="E315" s="836" t="s">
        <v>269</v>
      </c>
      <c r="G315" s="876" t="s">
        <v>330</v>
      </c>
      <c r="H315" s="1024">
        <f ca="1">SUM(I315:M315)</f>
        <v>-292.12590938380129</v>
      </c>
      <c r="I315" s="1024"/>
      <c r="J315" s="1024">
        <f ca="1" xml:space="preserve"> J301 - J313</f>
        <v>0</v>
      </c>
      <c r="K315" s="1024">
        <f ca="1" xml:space="preserve"> K301 - K313</f>
        <v>-53.613445522322877</v>
      </c>
      <c r="L315" s="1024">
        <f ca="1" xml:space="preserve"> L301 - L313</f>
        <v>-238.51246386147841</v>
      </c>
      <c r="M315" s="1024"/>
      <c r="N315" s="1024">
        <f ca="1" xml:space="preserve"> SUM(J315:M315)</f>
        <v>-292.12590938380129</v>
      </c>
    </row>
    <row r="316" spans="1:16" s="840" customFormat="1" ht="15" hidden="1" customHeight="1" outlineLevel="1" x14ac:dyDescent="0.25">
      <c r="E316" s="1036" t="str">
        <f xml:space="preserve"> 'Ind AS Financials'!E83</f>
        <v>DSRA Top-up out of Project cash flow</v>
      </c>
      <c r="G316" s="1012" t="s">
        <v>330</v>
      </c>
      <c r="H316" s="1036">
        <f>SUM(I316:M316)</f>
        <v>0</v>
      </c>
      <c r="I316" s="1036"/>
      <c r="J316" s="1036">
        <f xml:space="preserve"> -1 * 'Ind AS Financials'!J83</f>
        <v>0</v>
      </c>
      <c r="K316" s="1036">
        <f xml:space="preserve"> -1 * 'Ind AS Financials'!K83</f>
        <v>0</v>
      </c>
      <c r="L316" s="1036">
        <f xml:space="preserve"> -1 * 'Ind AS Financials'!L83</f>
        <v>0</v>
      </c>
      <c r="M316" s="1036"/>
      <c r="N316" s="1036">
        <f xml:space="preserve"> SUM(J316:M316)</f>
        <v>0</v>
      </c>
    </row>
    <row r="317" spans="1:16" s="836" customFormat="1" ht="15" hidden="1" customHeight="1" outlineLevel="1" x14ac:dyDescent="0.25">
      <c r="E317" s="876" t="s">
        <v>271</v>
      </c>
      <c r="F317" s="876"/>
      <c r="G317" s="876" t="s">
        <v>330</v>
      </c>
      <c r="H317" s="1024">
        <f ca="1">H315-H316</f>
        <v>-292.12590938380129</v>
      </c>
      <c r="I317" s="1024"/>
      <c r="J317" s="1024">
        <f ca="1" xml:space="preserve"> J315 - J316</f>
        <v>0</v>
      </c>
      <c r="K317" s="1024">
        <f ca="1" xml:space="preserve"> K315 - K316</f>
        <v>-53.613445522322877</v>
      </c>
      <c r="L317" s="1024">
        <f ca="1" xml:space="preserve"> L315 - L316</f>
        <v>-238.51246386147841</v>
      </c>
      <c r="M317" s="1024"/>
      <c r="N317" s="1024">
        <f ca="1" xml:space="preserve"> SUM(J317:M317)</f>
        <v>-292.12590938380129</v>
      </c>
    </row>
    <row r="318" spans="1:16" s="836" customFormat="1" ht="15" hidden="1" customHeight="1" outlineLevel="1" x14ac:dyDescent="0.3">
      <c r="E318" s="60"/>
      <c r="F318" s="60"/>
      <c r="G318" s="60"/>
      <c r="H318" s="60"/>
      <c r="I318" s="49"/>
      <c r="J318" s="1024"/>
      <c r="K318" s="49"/>
      <c r="L318" s="24"/>
      <c r="M318" s="49"/>
      <c r="N318" s="1024"/>
      <c r="P318" s="1031"/>
    </row>
    <row r="319" spans="1:16" s="836" customFormat="1" ht="15" hidden="1" customHeight="1" outlineLevel="1" x14ac:dyDescent="0.25">
      <c r="E319" s="836" t="s">
        <v>272</v>
      </c>
      <c r="G319" s="876" t="s">
        <v>330</v>
      </c>
      <c r="H319" s="1024">
        <f ca="1">SUM(I319:M319)</f>
        <v>77.242672832916426</v>
      </c>
      <c r="I319" s="1024"/>
      <c r="J319" s="1024">
        <f ca="1" xml:space="preserve"> J297+J292</f>
        <v>0</v>
      </c>
      <c r="K319" s="1024">
        <f ca="1" xml:space="preserve"> K297+K292</f>
        <v>11.340225596606032</v>
      </c>
      <c r="L319" s="1024">
        <f ca="1" xml:space="preserve"> L297+L292</f>
        <v>65.902447236310394</v>
      </c>
      <c r="M319" s="1024"/>
      <c r="N319" s="1024">
        <f ca="1" xml:space="preserve"> SUM(J319:M319)</f>
        <v>77.242672832916426</v>
      </c>
    </row>
    <row r="320" spans="1:16" s="836" customFormat="1" ht="15" hidden="1" customHeight="1" outlineLevel="1" x14ac:dyDescent="0.25">
      <c r="E320" s="836" t="s">
        <v>270</v>
      </c>
      <c r="G320" s="876" t="s">
        <v>330</v>
      </c>
      <c r="H320" s="1024">
        <f ca="1" xml:space="preserve"> SUM(J320:M320)</f>
        <v>-292.12590938380129</v>
      </c>
      <c r="I320" s="1024"/>
      <c r="J320" s="1024">
        <f ca="1" xml:space="preserve"> MIN(J317:J319)</f>
        <v>0</v>
      </c>
      <c r="K320" s="1024">
        <f ca="1" xml:space="preserve"> MIN(K317:K319)</f>
        <v>-53.613445522322877</v>
      </c>
      <c r="L320" s="1024">
        <f ca="1" xml:space="preserve"> MIN(L317:L319)</f>
        <v>-238.51246386147841</v>
      </c>
      <c r="M320" s="1024"/>
      <c r="N320" s="1024">
        <f ca="1" xml:space="preserve"> SUM(J320:M320)</f>
        <v>-292.12590938380129</v>
      </c>
    </row>
    <row r="321" spans="1:14" s="836" customFormat="1" ht="15" hidden="1" customHeight="1" outlineLevel="1" x14ac:dyDescent="0.25">
      <c r="I321" s="1024"/>
      <c r="J321" s="1024"/>
      <c r="K321" s="1036"/>
      <c r="L321" s="1024"/>
      <c r="M321" s="1024"/>
      <c r="N321" s="1024"/>
    </row>
    <row r="322" spans="1:14" s="836" customFormat="1" ht="15" hidden="1" customHeight="1" x14ac:dyDescent="0.25">
      <c r="I322" s="1024"/>
      <c r="J322" s="1024"/>
      <c r="K322" s="1036"/>
      <c r="L322" s="1024"/>
      <c r="M322" s="1024"/>
      <c r="N322" s="1024"/>
    </row>
    <row r="323" spans="1:14" ht="15" customHeight="1" x14ac:dyDescent="0.35">
      <c r="A323" s="22" t="s">
        <v>305</v>
      </c>
    </row>
  </sheetData>
  <conditionalFormatting sqref="G3">
    <cfRule type="cellIs" dxfId="55" priority="5" operator="equal">
      <formula>0</formula>
    </cfRule>
    <cfRule type="cellIs" dxfId="54" priority="6" operator="notEqual">
      <formula>0</formula>
    </cfRule>
  </conditionalFormatting>
  <conditionalFormatting sqref="J266:EH266">
    <cfRule type="cellIs" dxfId="53" priority="3" operator="equal">
      <formula>1</formula>
    </cfRule>
    <cfRule type="cellIs" dxfId="52" priority="4" operator="lessThan">
      <formula>0</formula>
    </cfRule>
  </conditionalFormatting>
  <conditionalFormatting sqref="G266">
    <cfRule type="cellIs" dxfId="51" priority="1" operator="greaterThanOrEqual">
      <formula>0</formula>
    </cfRule>
    <cfRule type="cellIs" dxfId="50" priority="2" operator="lessThan">
      <formula>0</formula>
    </cfRule>
  </conditionalFormatting>
  <pageMargins left="0.7" right="0.7" top="0.75" bottom="0.75" header="0.3" footer="0.3"/>
  <pageSetup paperSize="9" orientation="portrait" verticalDpi="90" r:id="rId1"/>
  <ignoredErrors>
    <ignoredError sqref="E88:E91 E92:E94 E95 G94:H94 G95:H95 G88:H88 G89:H89 G90:H90 G91:H91 G92:H92 G93:H93" unlockedFormula="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476A1-0AAA-4E30-9510-61EF6D63979C}">
  <sheetPr codeName="Sheet9"/>
  <dimension ref="A1:EM184"/>
  <sheetViews>
    <sheetView showGridLines="0" zoomScale="70" zoomScaleNormal="70" workbookViewId="0">
      <pane xSplit="9" ySplit="5" topLeftCell="J6" activePane="bottomRight" state="frozen"/>
      <selection activeCell="F18" sqref="F18"/>
      <selection pane="topRight" activeCell="F18" sqref="F18"/>
      <selection pane="bottomLeft" activeCell="F18" sqref="F18"/>
      <selection pane="bottomRight"/>
    </sheetView>
  </sheetViews>
  <sheetFormatPr defaultColWidth="0" defaultRowHeight="15" customHeight="1" outlineLevelRow="1" x14ac:dyDescent="0.35"/>
  <cols>
    <col min="1" max="4" width="1.26953125" style="37" customWidth="1"/>
    <col min="5" max="5" width="40.6328125" style="37" customWidth="1"/>
    <col min="6" max="8" width="12.54296875" style="37" customWidth="1"/>
    <col min="9" max="9" width="2.6328125" style="37" customWidth="1"/>
    <col min="10" max="138" width="12.54296875" style="37" customWidth="1"/>
    <col min="139" max="143" width="12.54296875" style="37" hidden="1" customWidth="1"/>
    <col min="144" max="16384" width="8.81640625" style="19" hidden="1"/>
  </cols>
  <sheetData>
    <row r="1" spans="1:143" s="21" customFormat="1" ht="25" customHeight="1" x14ac:dyDescent="0.35">
      <c r="A1" s="97" t="str">
        <f ca="1" xml:space="preserve"> RIGHT(CELL("FILENAME", $A$1), LEN(CELL("FILENAME", $A$1)) - SEARCH("]", CELL("FILENAME", $A$1)))</f>
        <v>Ind AS Monthly</v>
      </c>
      <c r="B1" s="59"/>
      <c r="C1" s="59"/>
      <c r="D1" s="59"/>
      <c r="K1" s="19"/>
    </row>
    <row r="2" spans="1:143" ht="15" customHeight="1" x14ac:dyDescent="0.35">
      <c r="E2" s="37" t="str">
        <f xml:space="preserve"> Time_M!E$18</f>
        <v>Model period beginning_M</v>
      </c>
      <c r="J2" s="494">
        <f xml:space="preserve"> Time_M!J$18</f>
        <v>45323</v>
      </c>
      <c r="K2" s="494">
        <f xml:space="preserve"> Time_M!K$18</f>
        <v>45352</v>
      </c>
      <c r="L2" s="494">
        <f xml:space="preserve"> Time_M!L$18</f>
        <v>45383</v>
      </c>
      <c r="M2" s="494">
        <f xml:space="preserve"> Time_M!M$18</f>
        <v>45413</v>
      </c>
      <c r="N2" s="494">
        <f xml:space="preserve"> Time_M!N$18</f>
        <v>45444</v>
      </c>
      <c r="O2" s="494">
        <f xml:space="preserve"> Time_M!O$18</f>
        <v>45474</v>
      </c>
      <c r="P2" s="494">
        <f xml:space="preserve"> Time_M!P$18</f>
        <v>45505</v>
      </c>
      <c r="Q2" s="494">
        <f xml:space="preserve"> Time_M!Q$18</f>
        <v>45536</v>
      </c>
      <c r="R2" s="494">
        <f xml:space="preserve"> Time_M!R$18</f>
        <v>45566</v>
      </c>
      <c r="S2" s="494">
        <f xml:space="preserve"> Time_M!S$18</f>
        <v>45597</v>
      </c>
      <c r="T2" s="494">
        <f xml:space="preserve"> Time_M!T$18</f>
        <v>45627</v>
      </c>
      <c r="U2" s="494">
        <f xml:space="preserve"> Time_M!U$18</f>
        <v>45658</v>
      </c>
      <c r="V2" s="494">
        <f xml:space="preserve"> Time_M!V$18</f>
        <v>45689</v>
      </c>
      <c r="W2" s="494">
        <f xml:space="preserve"> Time_M!W$18</f>
        <v>45717</v>
      </c>
      <c r="X2" s="494">
        <f xml:space="preserve"> Time_M!X$18</f>
        <v>45748</v>
      </c>
      <c r="Y2" s="494">
        <f xml:space="preserve"> Time_M!Y$18</f>
        <v>45778</v>
      </c>
      <c r="Z2" s="494">
        <f xml:space="preserve"> Time_M!Z$18</f>
        <v>45809</v>
      </c>
      <c r="AA2" s="494">
        <f xml:space="preserve"> Time_M!AA$18</f>
        <v>45839</v>
      </c>
      <c r="AB2" s="494">
        <f xml:space="preserve"> Time_M!AB$18</f>
        <v>45870</v>
      </c>
      <c r="AC2" s="494">
        <f xml:space="preserve"> Time_M!AC$18</f>
        <v>45901</v>
      </c>
      <c r="AD2" s="494">
        <f xml:space="preserve"> Time_M!AD$18</f>
        <v>45931</v>
      </c>
      <c r="AE2" s="494">
        <f xml:space="preserve"> Time_M!AE$18</f>
        <v>45962</v>
      </c>
      <c r="AF2" s="494">
        <f xml:space="preserve"> Time_M!AF$18</f>
        <v>45992</v>
      </c>
      <c r="AG2" s="494">
        <f xml:space="preserve"> Time_M!AG$18</f>
        <v>46023</v>
      </c>
      <c r="AH2" s="494">
        <f xml:space="preserve"> Time_M!AH$18</f>
        <v>46054</v>
      </c>
      <c r="AI2" s="494">
        <f xml:space="preserve"> Time_M!AI$18</f>
        <v>46082</v>
      </c>
      <c r="AJ2" s="494">
        <f xml:space="preserve"> Time_M!AJ$18</f>
        <v>46113</v>
      </c>
      <c r="AK2" s="494">
        <f xml:space="preserve"> Time_M!AK$18</f>
        <v>46143</v>
      </c>
      <c r="AL2" s="494">
        <f xml:space="preserve"> Time_M!AL$18</f>
        <v>46174</v>
      </c>
      <c r="AM2" s="494">
        <f xml:space="preserve"> Time_M!AM$18</f>
        <v>46204</v>
      </c>
      <c r="AN2" s="494">
        <f xml:space="preserve"> Time_M!AN$18</f>
        <v>46235</v>
      </c>
      <c r="AO2" s="494">
        <f xml:space="preserve"> Time_M!AO$18</f>
        <v>46266</v>
      </c>
      <c r="AP2" s="494">
        <f xml:space="preserve"> Time_M!AP$18</f>
        <v>46296</v>
      </c>
      <c r="AQ2" s="494">
        <f xml:space="preserve"> Time_M!AQ$18</f>
        <v>46327</v>
      </c>
      <c r="AR2" s="494">
        <f xml:space="preserve"> Time_M!AR$18</f>
        <v>46357</v>
      </c>
      <c r="AS2" s="494">
        <f xml:space="preserve"> Time_M!AS$18</f>
        <v>46388</v>
      </c>
      <c r="AT2" s="494">
        <f xml:space="preserve"> Time_M!AT$18</f>
        <v>46419</v>
      </c>
      <c r="AU2" s="494">
        <f xml:space="preserve"> Time_M!AU$18</f>
        <v>46447</v>
      </c>
      <c r="AV2" s="494">
        <f xml:space="preserve"> Time_M!AV$18</f>
        <v>46478</v>
      </c>
      <c r="AW2" s="494">
        <f xml:space="preserve"> Time_M!AW$18</f>
        <v>46508</v>
      </c>
      <c r="AX2" s="494">
        <f xml:space="preserve"> Time_M!AX$18</f>
        <v>46539</v>
      </c>
      <c r="AY2" s="494">
        <f xml:space="preserve"> Time_M!AY$18</f>
        <v>46569</v>
      </c>
      <c r="AZ2" s="494">
        <f xml:space="preserve"> Time_M!AZ$18</f>
        <v>46600</v>
      </c>
      <c r="BA2" s="494">
        <f xml:space="preserve"> Time_M!BA$18</f>
        <v>46631</v>
      </c>
      <c r="BB2" s="494">
        <f xml:space="preserve"> Time_M!BB$18</f>
        <v>46661</v>
      </c>
      <c r="BC2" s="494">
        <f xml:space="preserve"> Time_M!BC$18</f>
        <v>46692</v>
      </c>
      <c r="BD2" s="494">
        <f xml:space="preserve"> Time_M!BD$18</f>
        <v>46722</v>
      </c>
      <c r="BE2" s="494">
        <f xml:space="preserve"> Time_M!BE$18</f>
        <v>46753</v>
      </c>
      <c r="BF2" s="494">
        <f xml:space="preserve"> Time_M!BF$18</f>
        <v>46784</v>
      </c>
      <c r="BG2" s="494">
        <f xml:space="preserve"> Time_M!BG$18</f>
        <v>46813</v>
      </c>
      <c r="BH2" s="494">
        <f xml:space="preserve"> Time_M!BH$18</f>
        <v>46844</v>
      </c>
      <c r="BI2" s="494">
        <f xml:space="preserve"> Time_M!BI$18</f>
        <v>46874</v>
      </c>
      <c r="BJ2" s="494">
        <f xml:space="preserve"> Time_M!BJ$18</f>
        <v>46905</v>
      </c>
      <c r="BK2" s="494">
        <f xml:space="preserve"> Time_M!BK$18</f>
        <v>46935</v>
      </c>
      <c r="BL2" s="494">
        <f xml:space="preserve"> Time_M!BL$18</f>
        <v>46966</v>
      </c>
      <c r="BM2" s="494">
        <f xml:space="preserve"> Time_M!BM$18</f>
        <v>46997</v>
      </c>
      <c r="BN2" s="494">
        <f xml:space="preserve"> Time_M!BN$18</f>
        <v>47027</v>
      </c>
      <c r="BO2" s="494">
        <f xml:space="preserve"> Time_M!BO$18</f>
        <v>47058</v>
      </c>
      <c r="BP2" s="494">
        <f xml:space="preserve"> Time_M!BP$18</f>
        <v>47088</v>
      </c>
      <c r="BQ2" s="494">
        <f xml:space="preserve"> Time_M!BQ$18</f>
        <v>47119</v>
      </c>
      <c r="BR2" s="494">
        <f xml:space="preserve"> Time_M!BR$18</f>
        <v>47150</v>
      </c>
      <c r="BS2" s="494">
        <f xml:space="preserve"> Time_M!BS$18</f>
        <v>47178</v>
      </c>
      <c r="BT2" s="494">
        <f xml:space="preserve"> Time_M!BT$18</f>
        <v>47209</v>
      </c>
      <c r="BU2" s="494">
        <f xml:space="preserve"> Time_M!BU$18</f>
        <v>47239</v>
      </c>
      <c r="BV2" s="494">
        <f xml:space="preserve"> Time_M!BV$18</f>
        <v>47270</v>
      </c>
      <c r="BW2" s="494">
        <f xml:space="preserve"> Time_M!BW$18</f>
        <v>47300</v>
      </c>
      <c r="BX2" s="494">
        <f xml:space="preserve"> Time_M!BX$18</f>
        <v>47331</v>
      </c>
      <c r="BY2" s="494">
        <f xml:space="preserve"> Time_M!BY$18</f>
        <v>47362</v>
      </c>
      <c r="BZ2" s="494">
        <f xml:space="preserve"> Time_M!BZ$18</f>
        <v>47392</v>
      </c>
      <c r="CA2" s="494">
        <f xml:space="preserve"> Time_M!CA$18</f>
        <v>47423</v>
      </c>
      <c r="CB2" s="494">
        <f xml:space="preserve"> Time_M!CB$18</f>
        <v>47453</v>
      </c>
      <c r="CC2" s="494">
        <f xml:space="preserve"> Time_M!CC$18</f>
        <v>47484</v>
      </c>
      <c r="CD2" s="494">
        <f xml:space="preserve"> Time_M!CD$18</f>
        <v>47515</v>
      </c>
      <c r="CE2" s="494">
        <f xml:space="preserve"> Time_M!CE$18</f>
        <v>47543</v>
      </c>
      <c r="CF2" s="494">
        <f xml:space="preserve"> Time_M!CF$18</f>
        <v>47574</v>
      </c>
      <c r="CG2" s="494">
        <f xml:space="preserve"> Time_M!CG$18</f>
        <v>47604</v>
      </c>
      <c r="CH2" s="494">
        <f xml:space="preserve"> Time_M!CH$18</f>
        <v>47635</v>
      </c>
      <c r="CI2" s="494">
        <f xml:space="preserve"> Time_M!CI$18</f>
        <v>47665</v>
      </c>
      <c r="CJ2" s="494">
        <f xml:space="preserve"> Time_M!CJ$18</f>
        <v>47696</v>
      </c>
      <c r="CK2" s="494">
        <f xml:space="preserve"> Time_M!CK$18</f>
        <v>47727</v>
      </c>
      <c r="CL2" s="494">
        <f xml:space="preserve"> Time_M!CL$18</f>
        <v>47757</v>
      </c>
      <c r="CM2" s="494">
        <f xml:space="preserve"> Time_M!CM$18</f>
        <v>47788</v>
      </c>
      <c r="CN2" s="494">
        <f xml:space="preserve"> Time_M!CN$18</f>
        <v>47818</v>
      </c>
      <c r="CO2" s="494">
        <f xml:space="preserve"> Time_M!CO$18</f>
        <v>47849</v>
      </c>
      <c r="CP2" s="494">
        <f xml:space="preserve"> Time_M!CP$18</f>
        <v>47880</v>
      </c>
      <c r="CQ2" s="494">
        <f xml:space="preserve"> Time_M!CQ$18</f>
        <v>47908</v>
      </c>
      <c r="CR2" s="494">
        <f xml:space="preserve"> Time_M!CR$18</f>
        <v>47939</v>
      </c>
      <c r="CS2" s="494">
        <f xml:space="preserve"> Time_M!CS$18</f>
        <v>47969</v>
      </c>
      <c r="CT2" s="494">
        <f xml:space="preserve"> Time_M!CT$18</f>
        <v>48000</v>
      </c>
      <c r="CU2" s="494">
        <f xml:space="preserve"> Time_M!CU$18</f>
        <v>48030</v>
      </c>
      <c r="CV2" s="494">
        <f xml:space="preserve"> Time_M!CV$18</f>
        <v>48061</v>
      </c>
      <c r="CW2" s="494">
        <f xml:space="preserve"> Time_M!CW$18</f>
        <v>48092</v>
      </c>
      <c r="CX2" s="494">
        <f xml:space="preserve"> Time_M!CX$18</f>
        <v>48122</v>
      </c>
      <c r="CY2" s="494">
        <f xml:space="preserve"> Time_M!CY$18</f>
        <v>48153</v>
      </c>
      <c r="CZ2" s="494">
        <f xml:space="preserve"> Time_M!CZ$18</f>
        <v>48183</v>
      </c>
      <c r="DA2" s="494">
        <f xml:space="preserve"> Time_M!DA$18</f>
        <v>48214</v>
      </c>
      <c r="DB2" s="494">
        <f xml:space="preserve"> Time_M!DB$18</f>
        <v>48245</v>
      </c>
      <c r="DC2" s="494">
        <f xml:space="preserve"> Time_M!DC$18</f>
        <v>48274</v>
      </c>
      <c r="DD2" s="494">
        <f xml:space="preserve"> Time_M!DD$18</f>
        <v>48305</v>
      </c>
      <c r="DE2" s="494">
        <f xml:space="preserve"> Time_M!DE$18</f>
        <v>48335</v>
      </c>
      <c r="DF2" s="494">
        <f xml:space="preserve"> Time_M!DF$18</f>
        <v>48366</v>
      </c>
      <c r="DG2" s="494">
        <f xml:space="preserve"> Time_M!DG$18</f>
        <v>48396</v>
      </c>
      <c r="DH2" s="494">
        <f xml:space="preserve"> Time_M!DH$18</f>
        <v>48427</v>
      </c>
      <c r="DI2" s="494">
        <f xml:space="preserve"> Time_M!DI$18</f>
        <v>48458</v>
      </c>
      <c r="DJ2" s="494">
        <f xml:space="preserve"> Time_M!DJ$18</f>
        <v>48488</v>
      </c>
      <c r="DK2" s="494">
        <f xml:space="preserve"> Time_M!DK$18</f>
        <v>48519</v>
      </c>
      <c r="DL2" s="494">
        <f xml:space="preserve"> Time_M!DL$18</f>
        <v>48549</v>
      </c>
      <c r="DM2" s="494">
        <f xml:space="preserve"> Time_M!DM$18</f>
        <v>48580</v>
      </c>
      <c r="DN2" s="494">
        <f xml:space="preserve"> Time_M!DN$18</f>
        <v>48611</v>
      </c>
      <c r="DO2" s="494">
        <f xml:space="preserve"> Time_M!DO$18</f>
        <v>48639</v>
      </c>
      <c r="DP2" s="494">
        <f xml:space="preserve"> Time_M!DP$18</f>
        <v>48670</v>
      </c>
      <c r="DQ2" s="494">
        <f xml:space="preserve"> Time_M!DQ$18</f>
        <v>48700</v>
      </c>
      <c r="DR2" s="494">
        <f xml:space="preserve"> Time_M!DR$18</f>
        <v>48731</v>
      </c>
      <c r="DS2" s="494">
        <f xml:space="preserve"> Time_M!DS$18</f>
        <v>48761</v>
      </c>
      <c r="DT2" s="494">
        <f xml:space="preserve"> Time_M!DT$18</f>
        <v>48792</v>
      </c>
      <c r="DU2" s="494">
        <f xml:space="preserve"> Time_M!DU$18</f>
        <v>48823</v>
      </c>
      <c r="DV2" s="494">
        <f xml:space="preserve"> Time_M!DV$18</f>
        <v>48853</v>
      </c>
      <c r="DW2" s="494">
        <f xml:space="preserve"> Time_M!DW$18</f>
        <v>48884</v>
      </c>
      <c r="DX2" s="494">
        <f xml:space="preserve"> Time_M!DX$18</f>
        <v>48914</v>
      </c>
      <c r="DY2" s="494">
        <f xml:space="preserve"> Time_M!DY$18</f>
        <v>48945</v>
      </c>
      <c r="DZ2" s="494">
        <f xml:space="preserve"> Time_M!DZ$18</f>
        <v>48976</v>
      </c>
      <c r="EA2" s="494">
        <f xml:space="preserve"> Time_M!EA$18</f>
        <v>49004</v>
      </c>
      <c r="EB2" s="494">
        <f xml:space="preserve"> Time_M!EB$18</f>
        <v>49035</v>
      </c>
      <c r="EC2" s="494">
        <f xml:space="preserve"> Time_M!EC$18</f>
        <v>49065</v>
      </c>
      <c r="ED2" s="494">
        <f xml:space="preserve"> Time_M!ED$18</f>
        <v>49096</v>
      </c>
      <c r="EE2" s="494">
        <f xml:space="preserve"> Time_M!EE$18</f>
        <v>49126</v>
      </c>
      <c r="EF2" s="494">
        <f xml:space="preserve"> Time_M!EF$18</f>
        <v>49157</v>
      </c>
      <c r="EG2" s="494">
        <f xml:space="preserve"> Time_M!EG$18</f>
        <v>49188</v>
      </c>
      <c r="EH2" s="494">
        <f xml:space="preserve"> Time_M!EH$18</f>
        <v>49218</v>
      </c>
    </row>
    <row r="3" spans="1:143" ht="15" customHeight="1" x14ac:dyDescent="0.35">
      <c r="E3" s="37" t="str">
        <f xml:space="preserve"> Time_M!E$22</f>
        <v>Model period ending_M</v>
      </c>
      <c r="F3" s="175" t="str">
        <f xml:space="preserve"> Check!E$10</f>
        <v>Model Check</v>
      </c>
      <c r="G3" s="101">
        <f ca="1" xml:space="preserve"> Check!F$10</f>
        <v>0</v>
      </c>
      <c r="H3" s="175" t="str">
        <f xml:space="preserve"> Check!G$10</f>
        <v>check</v>
      </c>
      <c r="J3" s="494">
        <f xml:space="preserve"> Time_M!J$22</f>
        <v>45351</v>
      </c>
      <c r="K3" s="494">
        <f xml:space="preserve"> Time_M!K$22</f>
        <v>45382</v>
      </c>
      <c r="L3" s="494">
        <f xml:space="preserve"> Time_M!L$22</f>
        <v>45412</v>
      </c>
      <c r="M3" s="494">
        <f xml:space="preserve"> Time_M!M$22</f>
        <v>45443</v>
      </c>
      <c r="N3" s="494">
        <f xml:space="preserve"> Time_M!N$22</f>
        <v>45473</v>
      </c>
      <c r="O3" s="494">
        <f xml:space="preserve"> Time_M!O$22</f>
        <v>45504</v>
      </c>
      <c r="P3" s="494">
        <f xml:space="preserve"> Time_M!P$22</f>
        <v>45535</v>
      </c>
      <c r="Q3" s="494">
        <f xml:space="preserve"> Time_M!Q$22</f>
        <v>45565</v>
      </c>
      <c r="R3" s="494">
        <f xml:space="preserve"> Time_M!R$22</f>
        <v>45596</v>
      </c>
      <c r="S3" s="494">
        <f xml:space="preserve"> Time_M!S$22</f>
        <v>45626</v>
      </c>
      <c r="T3" s="494">
        <f xml:space="preserve"> Time_M!T$22</f>
        <v>45657</v>
      </c>
      <c r="U3" s="494">
        <f xml:space="preserve"> Time_M!U$22</f>
        <v>45688</v>
      </c>
      <c r="V3" s="494">
        <f xml:space="preserve"> Time_M!V$22</f>
        <v>45716</v>
      </c>
      <c r="W3" s="494">
        <f xml:space="preserve"> Time_M!W$22</f>
        <v>45747</v>
      </c>
      <c r="X3" s="494">
        <f xml:space="preserve"> Time_M!X$22</f>
        <v>45777</v>
      </c>
      <c r="Y3" s="494">
        <f xml:space="preserve"> Time_M!Y$22</f>
        <v>45808</v>
      </c>
      <c r="Z3" s="494">
        <f xml:space="preserve"> Time_M!Z$22</f>
        <v>45838</v>
      </c>
      <c r="AA3" s="494">
        <f xml:space="preserve"> Time_M!AA$22</f>
        <v>45869</v>
      </c>
      <c r="AB3" s="494">
        <f xml:space="preserve"> Time_M!AB$22</f>
        <v>45900</v>
      </c>
      <c r="AC3" s="494">
        <f xml:space="preserve"> Time_M!AC$22</f>
        <v>45930</v>
      </c>
      <c r="AD3" s="494">
        <f xml:space="preserve"> Time_M!AD$22</f>
        <v>45961</v>
      </c>
      <c r="AE3" s="494">
        <f xml:space="preserve"> Time_M!AE$22</f>
        <v>45991</v>
      </c>
      <c r="AF3" s="494">
        <f xml:space="preserve"> Time_M!AF$22</f>
        <v>46022</v>
      </c>
      <c r="AG3" s="494">
        <f xml:space="preserve"> Time_M!AG$22</f>
        <v>46053</v>
      </c>
      <c r="AH3" s="494">
        <f xml:space="preserve"> Time_M!AH$22</f>
        <v>46081</v>
      </c>
      <c r="AI3" s="494">
        <f xml:space="preserve"> Time_M!AI$22</f>
        <v>46112</v>
      </c>
      <c r="AJ3" s="494">
        <f xml:space="preserve"> Time_M!AJ$22</f>
        <v>46142</v>
      </c>
      <c r="AK3" s="494">
        <f xml:space="preserve"> Time_M!AK$22</f>
        <v>46173</v>
      </c>
      <c r="AL3" s="494">
        <f xml:space="preserve"> Time_M!AL$22</f>
        <v>46203</v>
      </c>
      <c r="AM3" s="494">
        <f xml:space="preserve"> Time_M!AM$22</f>
        <v>46234</v>
      </c>
      <c r="AN3" s="494">
        <f xml:space="preserve"> Time_M!AN$22</f>
        <v>46265</v>
      </c>
      <c r="AO3" s="494">
        <f xml:space="preserve"> Time_M!AO$22</f>
        <v>46295</v>
      </c>
      <c r="AP3" s="494">
        <f xml:space="preserve"> Time_M!AP$22</f>
        <v>46326</v>
      </c>
      <c r="AQ3" s="494">
        <f xml:space="preserve"> Time_M!AQ$22</f>
        <v>46356</v>
      </c>
      <c r="AR3" s="494">
        <f xml:space="preserve"> Time_M!AR$22</f>
        <v>46387</v>
      </c>
      <c r="AS3" s="494">
        <f xml:space="preserve"> Time_M!AS$22</f>
        <v>46418</v>
      </c>
      <c r="AT3" s="494">
        <f xml:space="preserve"> Time_M!AT$22</f>
        <v>46446</v>
      </c>
      <c r="AU3" s="494">
        <f xml:space="preserve"> Time_M!AU$22</f>
        <v>46477</v>
      </c>
      <c r="AV3" s="494">
        <f xml:space="preserve"> Time_M!AV$22</f>
        <v>46507</v>
      </c>
      <c r="AW3" s="494">
        <f xml:space="preserve"> Time_M!AW$22</f>
        <v>46538</v>
      </c>
      <c r="AX3" s="494">
        <f xml:space="preserve"> Time_M!AX$22</f>
        <v>46568</v>
      </c>
      <c r="AY3" s="494">
        <f xml:space="preserve"> Time_M!AY$22</f>
        <v>46599</v>
      </c>
      <c r="AZ3" s="494">
        <f xml:space="preserve"> Time_M!AZ$22</f>
        <v>46630</v>
      </c>
      <c r="BA3" s="494">
        <f xml:space="preserve"> Time_M!BA$22</f>
        <v>46660</v>
      </c>
      <c r="BB3" s="494">
        <f xml:space="preserve"> Time_M!BB$22</f>
        <v>46691</v>
      </c>
      <c r="BC3" s="494">
        <f xml:space="preserve"> Time_M!BC$22</f>
        <v>46721</v>
      </c>
      <c r="BD3" s="494">
        <f xml:space="preserve"> Time_M!BD$22</f>
        <v>46752</v>
      </c>
      <c r="BE3" s="494">
        <f xml:space="preserve"> Time_M!BE$22</f>
        <v>46783</v>
      </c>
      <c r="BF3" s="494">
        <f xml:space="preserve"> Time_M!BF$22</f>
        <v>46812</v>
      </c>
      <c r="BG3" s="494">
        <f xml:space="preserve"> Time_M!BG$22</f>
        <v>46843</v>
      </c>
      <c r="BH3" s="494">
        <f xml:space="preserve"> Time_M!BH$22</f>
        <v>46873</v>
      </c>
      <c r="BI3" s="494">
        <f xml:space="preserve"> Time_M!BI$22</f>
        <v>46904</v>
      </c>
      <c r="BJ3" s="494">
        <f xml:space="preserve"> Time_M!BJ$22</f>
        <v>46934</v>
      </c>
      <c r="BK3" s="494">
        <f xml:space="preserve"> Time_M!BK$22</f>
        <v>46965</v>
      </c>
      <c r="BL3" s="494">
        <f xml:space="preserve"> Time_M!BL$22</f>
        <v>46996</v>
      </c>
      <c r="BM3" s="494">
        <f xml:space="preserve"> Time_M!BM$22</f>
        <v>47026</v>
      </c>
      <c r="BN3" s="494">
        <f xml:space="preserve"> Time_M!BN$22</f>
        <v>47057</v>
      </c>
      <c r="BO3" s="494">
        <f xml:space="preserve"> Time_M!BO$22</f>
        <v>47087</v>
      </c>
      <c r="BP3" s="494">
        <f xml:space="preserve"> Time_M!BP$22</f>
        <v>47118</v>
      </c>
      <c r="BQ3" s="494">
        <f xml:space="preserve"> Time_M!BQ$22</f>
        <v>47149</v>
      </c>
      <c r="BR3" s="494">
        <f xml:space="preserve"> Time_M!BR$22</f>
        <v>47177</v>
      </c>
      <c r="BS3" s="494">
        <f xml:space="preserve"> Time_M!BS$22</f>
        <v>47208</v>
      </c>
      <c r="BT3" s="494">
        <f xml:space="preserve"> Time_M!BT$22</f>
        <v>47238</v>
      </c>
      <c r="BU3" s="494">
        <f xml:space="preserve"> Time_M!BU$22</f>
        <v>47269</v>
      </c>
      <c r="BV3" s="494">
        <f xml:space="preserve"> Time_M!BV$22</f>
        <v>47299</v>
      </c>
      <c r="BW3" s="494">
        <f xml:space="preserve"> Time_M!BW$22</f>
        <v>47330</v>
      </c>
      <c r="BX3" s="494">
        <f xml:space="preserve"> Time_M!BX$22</f>
        <v>47361</v>
      </c>
      <c r="BY3" s="494">
        <f xml:space="preserve"> Time_M!BY$22</f>
        <v>47391</v>
      </c>
      <c r="BZ3" s="494">
        <f xml:space="preserve"> Time_M!BZ$22</f>
        <v>47422</v>
      </c>
      <c r="CA3" s="494">
        <f xml:space="preserve"> Time_M!CA$22</f>
        <v>47452</v>
      </c>
      <c r="CB3" s="494">
        <f xml:space="preserve"> Time_M!CB$22</f>
        <v>47483</v>
      </c>
      <c r="CC3" s="494">
        <f xml:space="preserve"> Time_M!CC$22</f>
        <v>47514</v>
      </c>
      <c r="CD3" s="494">
        <f xml:space="preserve"> Time_M!CD$22</f>
        <v>47542</v>
      </c>
      <c r="CE3" s="494">
        <f xml:space="preserve"> Time_M!CE$22</f>
        <v>47573</v>
      </c>
      <c r="CF3" s="494">
        <f xml:space="preserve"> Time_M!CF$22</f>
        <v>47603</v>
      </c>
      <c r="CG3" s="494">
        <f xml:space="preserve"> Time_M!CG$22</f>
        <v>47634</v>
      </c>
      <c r="CH3" s="494">
        <f xml:space="preserve"> Time_M!CH$22</f>
        <v>47664</v>
      </c>
      <c r="CI3" s="494">
        <f xml:space="preserve"> Time_M!CI$22</f>
        <v>47695</v>
      </c>
      <c r="CJ3" s="494">
        <f xml:space="preserve"> Time_M!CJ$22</f>
        <v>47726</v>
      </c>
      <c r="CK3" s="494">
        <f xml:space="preserve"> Time_M!CK$22</f>
        <v>47756</v>
      </c>
      <c r="CL3" s="494">
        <f xml:space="preserve"> Time_M!CL$22</f>
        <v>47787</v>
      </c>
      <c r="CM3" s="494">
        <f xml:space="preserve"> Time_M!CM$22</f>
        <v>47817</v>
      </c>
      <c r="CN3" s="494">
        <f xml:space="preserve"> Time_M!CN$22</f>
        <v>47848</v>
      </c>
      <c r="CO3" s="494">
        <f xml:space="preserve"> Time_M!CO$22</f>
        <v>47879</v>
      </c>
      <c r="CP3" s="494">
        <f xml:space="preserve"> Time_M!CP$22</f>
        <v>47907</v>
      </c>
      <c r="CQ3" s="494">
        <f xml:space="preserve"> Time_M!CQ$22</f>
        <v>47938</v>
      </c>
      <c r="CR3" s="494">
        <f xml:space="preserve"> Time_M!CR$22</f>
        <v>47968</v>
      </c>
      <c r="CS3" s="494">
        <f xml:space="preserve"> Time_M!CS$22</f>
        <v>47999</v>
      </c>
      <c r="CT3" s="494">
        <f xml:space="preserve"> Time_M!CT$22</f>
        <v>48029</v>
      </c>
      <c r="CU3" s="494">
        <f xml:space="preserve"> Time_M!CU$22</f>
        <v>48060</v>
      </c>
      <c r="CV3" s="494">
        <f xml:space="preserve"> Time_M!CV$22</f>
        <v>48091</v>
      </c>
      <c r="CW3" s="494">
        <f xml:space="preserve"> Time_M!CW$22</f>
        <v>48121</v>
      </c>
      <c r="CX3" s="494">
        <f xml:space="preserve"> Time_M!CX$22</f>
        <v>48152</v>
      </c>
      <c r="CY3" s="494">
        <f xml:space="preserve"> Time_M!CY$22</f>
        <v>48182</v>
      </c>
      <c r="CZ3" s="494">
        <f xml:space="preserve"> Time_M!CZ$22</f>
        <v>48213</v>
      </c>
      <c r="DA3" s="494">
        <f xml:space="preserve"> Time_M!DA$22</f>
        <v>48244</v>
      </c>
      <c r="DB3" s="494">
        <f xml:space="preserve"> Time_M!DB$22</f>
        <v>48273</v>
      </c>
      <c r="DC3" s="494">
        <f xml:space="preserve"> Time_M!DC$22</f>
        <v>48304</v>
      </c>
      <c r="DD3" s="494">
        <f xml:space="preserve"> Time_M!DD$22</f>
        <v>48334</v>
      </c>
      <c r="DE3" s="494">
        <f xml:space="preserve"> Time_M!DE$22</f>
        <v>48365</v>
      </c>
      <c r="DF3" s="494">
        <f xml:space="preserve"> Time_M!DF$22</f>
        <v>48395</v>
      </c>
      <c r="DG3" s="494">
        <f xml:space="preserve"> Time_M!DG$22</f>
        <v>48426</v>
      </c>
      <c r="DH3" s="494">
        <f xml:space="preserve"> Time_M!DH$22</f>
        <v>48457</v>
      </c>
      <c r="DI3" s="494">
        <f xml:space="preserve"> Time_M!DI$22</f>
        <v>48487</v>
      </c>
      <c r="DJ3" s="494">
        <f xml:space="preserve"> Time_M!DJ$22</f>
        <v>48518</v>
      </c>
      <c r="DK3" s="494">
        <f xml:space="preserve"> Time_M!DK$22</f>
        <v>48548</v>
      </c>
      <c r="DL3" s="494">
        <f xml:space="preserve"> Time_M!DL$22</f>
        <v>48579</v>
      </c>
      <c r="DM3" s="494">
        <f xml:space="preserve"> Time_M!DM$22</f>
        <v>48610</v>
      </c>
      <c r="DN3" s="494">
        <f xml:space="preserve"> Time_M!DN$22</f>
        <v>48638</v>
      </c>
      <c r="DO3" s="494">
        <f xml:space="preserve"> Time_M!DO$22</f>
        <v>48669</v>
      </c>
      <c r="DP3" s="494">
        <f xml:space="preserve"> Time_M!DP$22</f>
        <v>48699</v>
      </c>
      <c r="DQ3" s="494">
        <f xml:space="preserve"> Time_M!DQ$22</f>
        <v>48730</v>
      </c>
      <c r="DR3" s="494">
        <f xml:space="preserve"> Time_M!DR$22</f>
        <v>48760</v>
      </c>
      <c r="DS3" s="494">
        <f xml:space="preserve"> Time_M!DS$22</f>
        <v>48791</v>
      </c>
      <c r="DT3" s="494">
        <f xml:space="preserve"> Time_M!DT$22</f>
        <v>48822</v>
      </c>
      <c r="DU3" s="494">
        <f xml:space="preserve"> Time_M!DU$22</f>
        <v>48852</v>
      </c>
      <c r="DV3" s="494">
        <f xml:space="preserve"> Time_M!DV$22</f>
        <v>48883</v>
      </c>
      <c r="DW3" s="494">
        <f xml:space="preserve"> Time_M!DW$22</f>
        <v>48913</v>
      </c>
      <c r="DX3" s="494">
        <f xml:space="preserve"> Time_M!DX$22</f>
        <v>48944</v>
      </c>
      <c r="DY3" s="494">
        <f xml:space="preserve"> Time_M!DY$22</f>
        <v>48975</v>
      </c>
      <c r="DZ3" s="494">
        <f xml:space="preserve"> Time_M!DZ$22</f>
        <v>49003</v>
      </c>
      <c r="EA3" s="494">
        <f xml:space="preserve"> Time_M!EA$22</f>
        <v>49034</v>
      </c>
      <c r="EB3" s="494">
        <f xml:space="preserve"> Time_M!EB$22</f>
        <v>49064</v>
      </c>
      <c r="EC3" s="494">
        <f xml:space="preserve"> Time_M!EC$22</f>
        <v>49095</v>
      </c>
      <c r="ED3" s="494">
        <f xml:space="preserve"> Time_M!ED$22</f>
        <v>49125</v>
      </c>
      <c r="EE3" s="494">
        <f xml:space="preserve"> Time_M!EE$22</f>
        <v>49156</v>
      </c>
      <c r="EF3" s="494">
        <f xml:space="preserve"> Time_M!EF$22</f>
        <v>49187</v>
      </c>
      <c r="EG3" s="494">
        <f xml:space="preserve"> Time_M!EG$22</f>
        <v>49217</v>
      </c>
      <c r="EH3" s="494">
        <f xml:space="preserve"> Time_M!EH$22</f>
        <v>49248</v>
      </c>
    </row>
    <row r="4" spans="1:143" ht="15" customHeight="1" x14ac:dyDescent="0.35">
      <c r="E4" s="37" t="str">
        <f xml:space="preserve"> Time_M!E$35</f>
        <v>Financial year ending period_M</v>
      </c>
      <c r="J4" s="494">
        <f xml:space="preserve"> Time_M!J$35</f>
        <v>45382</v>
      </c>
      <c r="K4" s="494">
        <f xml:space="preserve"> Time_M!K$35</f>
        <v>45382</v>
      </c>
      <c r="L4" s="494">
        <f xml:space="preserve"> Time_M!L$35</f>
        <v>45747</v>
      </c>
      <c r="M4" s="494">
        <f xml:space="preserve"> Time_M!M$35</f>
        <v>45747</v>
      </c>
      <c r="N4" s="494">
        <f xml:space="preserve"> Time_M!N$35</f>
        <v>45747</v>
      </c>
      <c r="O4" s="494">
        <f xml:space="preserve"> Time_M!O$35</f>
        <v>45747</v>
      </c>
      <c r="P4" s="494">
        <f xml:space="preserve"> Time_M!P$35</f>
        <v>45747</v>
      </c>
      <c r="Q4" s="494">
        <f xml:space="preserve"> Time_M!Q$35</f>
        <v>45747</v>
      </c>
      <c r="R4" s="494">
        <f xml:space="preserve"> Time_M!R$35</f>
        <v>45747</v>
      </c>
      <c r="S4" s="494">
        <f xml:space="preserve"> Time_M!S$35</f>
        <v>45747</v>
      </c>
      <c r="T4" s="494">
        <f xml:space="preserve"> Time_M!T$35</f>
        <v>45747</v>
      </c>
      <c r="U4" s="494">
        <f xml:space="preserve"> Time_M!U$35</f>
        <v>45747</v>
      </c>
      <c r="V4" s="494">
        <f xml:space="preserve"> Time_M!V$35</f>
        <v>45747</v>
      </c>
      <c r="W4" s="494">
        <f xml:space="preserve"> Time_M!W$35</f>
        <v>45747</v>
      </c>
      <c r="X4" s="494">
        <f xml:space="preserve"> Time_M!X$35</f>
        <v>46112</v>
      </c>
      <c r="Y4" s="494">
        <f xml:space="preserve"> Time_M!Y$35</f>
        <v>46112</v>
      </c>
      <c r="Z4" s="494">
        <f xml:space="preserve"> Time_M!Z$35</f>
        <v>46112</v>
      </c>
      <c r="AA4" s="494">
        <f xml:space="preserve"> Time_M!AA$35</f>
        <v>46112</v>
      </c>
      <c r="AB4" s="494">
        <f xml:space="preserve"> Time_M!AB$35</f>
        <v>46112</v>
      </c>
      <c r="AC4" s="494">
        <f xml:space="preserve"> Time_M!AC$35</f>
        <v>46112</v>
      </c>
      <c r="AD4" s="494">
        <f xml:space="preserve"> Time_M!AD$35</f>
        <v>46112</v>
      </c>
      <c r="AE4" s="494">
        <f xml:space="preserve"> Time_M!AE$35</f>
        <v>46112</v>
      </c>
      <c r="AF4" s="494">
        <f xml:space="preserve"> Time_M!AF$35</f>
        <v>46112</v>
      </c>
      <c r="AG4" s="494">
        <f xml:space="preserve"> Time_M!AG$35</f>
        <v>46112</v>
      </c>
      <c r="AH4" s="494">
        <f xml:space="preserve"> Time_M!AH$35</f>
        <v>46112</v>
      </c>
      <c r="AI4" s="494">
        <f xml:space="preserve"> Time_M!AI$35</f>
        <v>46112</v>
      </c>
      <c r="AJ4" s="494">
        <f xml:space="preserve"> Time_M!AJ$35</f>
        <v>46477</v>
      </c>
      <c r="AK4" s="494">
        <f xml:space="preserve"> Time_M!AK$35</f>
        <v>46477</v>
      </c>
      <c r="AL4" s="494">
        <f xml:space="preserve"> Time_M!AL$35</f>
        <v>46477</v>
      </c>
      <c r="AM4" s="494">
        <f xml:space="preserve"> Time_M!AM$35</f>
        <v>46477</v>
      </c>
      <c r="AN4" s="494">
        <f xml:space="preserve"> Time_M!AN$35</f>
        <v>46477</v>
      </c>
      <c r="AO4" s="494">
        <f xml:space="preserve"> Time_M!AO$35</f>
        <v>46477</v>
      </c>
      <c r="AP4" s="494">
        <f xml:space="preserve"> Time_M!AP$35</f>
        <v>46477</v>
      </c>
      <c r="AQ4" s="494">
        <f xml:space="preserve"> Time_M!AQ$35</f>
        <v>46477</v>
      </c>
      <c r="AR4" s="494">
        <f xml:space="preserve"> Time_M!AR$35</f>
        <v>46477</v>
      </c>
      <c r="AS4" s="494">
        <f xml:space="preserve"> Time_M!AS$35</f>
        <v>46477</v>
      </c>
      <c r="AT4" s="494">
        <f xml:space="preserve"> Time_M!AT$35</f>
        <v>46477</v>
      </c>
      <c r="AU4" s="494">
        <f xml:space="preserve"> Time_M!AU$35</f>
        <v>46477</v>
      </c>
      <c r="AV4" s="494">
        <f xml:space="preserve"> Time_M!AV$35</f>
        <v>46843</v>
      </c>
      <c r="AW4" s="494">
        <f xml:space="preserve"> Time_M!AW$35</f>
        <v>46843</v>
      </c>
      <c r="AX4" s="494">
        <f xml:space="preserve"> Time_M!AX$35</f>
        <v>46843</v>
      </c>
      <c r="AY4" s="494">
        <f xml:space="preserve"> Time_M!AY$35</f>
        <v>46843</v>
      </c>
      <c r="AZ4" s="494">
        <f xml:space="preserve"> Time_M!AZ$35</f>
        <v>46843</v>
      </c>
      <c r="BA4" s="494">
        <f xml:space="preserve"> Time_M!BA$35</f>
        <v>46843</v>
      </c>
      <c r="BB4" s="494">
        <f xml:space="preserve"> Time_M!BB$35</f>
        <v>46843</v>
      </c>
      <c r="BC4" s="494">
        <f xml:space="preserve"> Time_M!BC$35</f>
        <v>46843</v>
      </c>
      <c r="BD4" s="494">
        <f xml:space="preserve"> Time_M!BD$35</f>
        <v>46843</v>
      </c>
      <c r="BE4" s="494">
        <f xml:space="preserve"> Time_M!BE$35</f>
        <v>46843</v>
      </c>
      <c r="BF4" s="494">
        <f xml:space="preserve"> Time_M!BF$35</f>
        <v>46843</v>
      </c>
      <c r="BG4" s="494">
        <f xml:space="preserve"> Time_M!BG$35</f>
        <v>46843</v>
      </c>
      <c r="BH4" s="494">
        <f xml:space="preserve"> Time_M!BH$35</f>
        <v>47208</v>
      </c>
      <c r="BI4" s="494">
        <f xml:space="preserve"> Time_M!BI$35</f>
        <v>47208</v>
      </c>
      <c r="BJ4" s="494">
        <f xml:space="preserve"> Time_M!BJ$35</f>
        <v>47208</v>
      </c>
      <c r="BK4" s="494">
        <f xml:space="preserve"> Time_M!BK$35</f>
        <v>47208</v>
      </c>
      <c r="BL4" s="494">
        <f xml:space="preserve"> Time_M!BL$35</f>
        <v>47208</v>
      </c>
      <c r="BM4" s="494">
        <f xml:space="preserve"> Time_M!BM$35</f>
        <v>47208</v>
      </c>
      <c r="BN4" s="494">
        <f xml:space="preserve"> Time_M!BN$35</f>
        <v>47208</v>
      </c>
      <c r="BO4" s="494">
        <f xml:space="preserve"> Time_M!BO$35</f>
        <v>47208</v>
      </c>
      <c r="BP4" s="494">
        <f xml:space="preserve"> Time_M!BP$35</f>
        <v>47208</v>
      </c>
      <c r="BQ4" s="494">
        <f xml:space="preserve"> Time_M!BQ$35</f>
        <v>47208</v>
      </c>
      <c r="BR4" s="494">
        <f xml:space="preserve"> Time_M!BR$35</f>
        <v>47208</v>
      </c>
      <c r="BS4" s="494">
        <f xml:space="preserve"> Time_M!BS$35</f>
        <v>47208</v>
      </c>
      <c r="BT4" s="494">
        <f xml:space="preserve"> Time_M!BT$35</f>
        <v>47573</v>
      </c>
      <c r="BU4" s="494">
        <f xml:space="preserve"> Time_M!BU$35</f>
        <v>47573</v>
      </c>
      <c r="BV4" s="494">
        <f xml:space="preserve"> Time_M!BV$35</f>
        <v>47573</v>
      </c>
      <c r="BW4" s="494">
        <f xml:space="preserve"> Time_M!BW$35</f>
        <v>47573</v>
      </c>
      <c r="BX4" s="494">
        <f xml:space="preserve"> Time_M!BX$35</f>
        <v>47573</v>
      </c>
      <c r="BY4" s="494">
        <f xml:space="preserve"> Time_M!BY$35</f>
        <v>47573</v>
      </c>
      <c r="BZ4" s="494">
        <f xml:space="preserve"> Time_M!BZ$35</f>
        <v>47573</v>
      </c>
      <c r="CA4" s="494">
        <f xml:space="preserve"> Time_M!CA$35</f>
        <v>47573</v>
      </c>
      <c r="CB4" s="494">
        <f xml:space="preserve"> Time_M!CB$35</f>
        <v>47573</v>
      </c>
      <c r="CC4" s="494">
        <f xml:space="preserve"> Time_M!CC$35</f>
        <v>47573</v>
      </c>
      <c r="CD4" s="494">
        <f xml:space="preserve"> Time_M!CD$35</f>
        <v>47573</v>
      </c>
      <c r="CE4" s="494">
        <f xml:space="preserve"> Time_M!CE$35</f>
        <v>47573</v>
      </c>
      <c r="CF4" s="494">
        <f xml:space="preserve"> Time_M!CF$35</f>
        <v>47938</v>
      </c>
      <c r="CG4" s="494">
        <f xml:space="preserve"> Time_M!CG$35</f>
        <v>47938</v>
      </c>
      <c r="CH4" s="494">
        <f xml:space="preserve"> Time_M!CH$35</f>
        <v>47938</v>
      </c>
      <c r="CI4" s="494">
        <f xml:space="preserve"> Time_M!CI$35</f>
        <v>47938</v>
      </c>
      <c r="CJ4" s="494">
        <f xml:space="preserve"> Time_M!CJ$35</f>
        <v>47938</v>
      </c>
      <c r="CK4" s="494">
        <f xml:space="preserve"> Time_M!CK$35</f>
        <v>47938</v>
      </c>
      <c r="CL4" s="494">
        <f xml:space="preserve"> Time_M!CL$35</f>
        <v>47938</v>
      </c>
      <c r="CM4" s="494">
        <f xml:space="preserve"> Time_M!CM$35</f>
        <v>47938</v>
      </c>
      <c r="CN4" s="494">
        <f xml:space="preserve"> Time_M!CN$35</f>
        <v>47938</v>
      </c>
      <c r="CO4" s="494">
        <f xml:space="preserve"> Time_M!CO$35</f>
        <v>47938</v>
      </c>
      <c r="CP4" s="494">
        <f xml:space="preserve"> Time_M!CP$35</f>
        <v>47938</v>
      </c>
      <c r="CQ4" s="494">
        <f xml:space="preserve"> Time_M!CQ$35</f>
        <v>47938</v>
      </c>
      <c r="CR4" s="494">
        <f xml:space="preserve"> Time_M!CR$35</f>
        <v>48304</v>
      </c>
      <c r="CS4" s="494">
        <f xml:space="preserve"> Time_M!CS$35</f>
        <v>48304</v>
      </c>
      <c r="CT4" s="494">
        <f xml:space="preserve"> Time_M!CT$35</f>
        <v>48304</v>
      </c>
      <c r="CU4" s="494">
        <f xml:space="preserve"> Time_M!CU$35</f>
        <v>48304</v>
      </c>
      <c r="CV4" s="494">
        <f xml:space="preserve"> Time_M!CV$35</f>
        <v>48304</v>
      </c>
      <c r="CW4" s="494">
        <f xml:space="preserve"> Time_M!CW$35</f>
        <v>48304</v>
      </c>
      <c r="CX4" s="494">
        <f xml:space="preserve"> Time_M!CX$35</f>
        <v>48304</v>
      </c>
      <c r="CY4" s="494">
        <f xml:space="preserve"> Time_M!CY$35</f>
        <v>48304</v>
      </c>
      <c r="CZ4" s="494">
        <f xml:space="preserve"> Time_M!CZ$35</f>
        <v>48304</v>
      </c>
      <c r="DA4" s="494">
        <f xml:space="preserve"> Time_M!DA$35</f>
        <v>48304</v>
      </c>
      <c r="DB4" s="494">
        <f xml:space="preserve"> Time_M!DB$35</f>
        <v>48304</v>
      </c>
      <c r="DC4" s="494">
        <f xml:space="preserve"> Time_M!DC$35</f>
        <v>48304</v>
      </c>
      <c r="DD4" s="494">
        <f xml:space="preserve"> Time_M!DD$35</f>
        <v>48669</v>
      </c>
      <c r="DE4" s="494">
        <f xml:space="preserve"> Time_M!DE$35</f>
        <v>48669</v>
      </c>
      <c r="DF4" s="494">
        <f xml:space="preserve"> Time_M!DF$35</f>
        <v>48669</v>
      </c>
      <c r="DG4" s="494">
        <f xml:space="preserve"> Time_M!DG$35</f>
        <v>48669</v>
      </c>
      <c r="DH4" s="494">
        <f xml:space="preserve"> Time_M!DH$35</f>
        <v>48669</v>
      </c>
      <c r="DI4" s="494">
        <f xml:space="preserve"> Time_M!DI$35</f>
        <v>48669</v>
      </c>
      <c r="DJ4" s="494">
        <f xml:space="preserve"> Time_M!DJ$35</f>
        <v>48669</v>
      </c>
      <c r="DK4" s="494">
        <f xml:space="preserve"> Time_M!DK$35</f>
        <v>48669</v>
      </c>
      <c r="DL4" s="494">
        <f xml:space="preserve"> Time_M!DL$35</f>
        <v>48669</v>
      </c>
      <c r="DM4" s="494">
        <f xml:space="preserve"> Time_M!DM$35</f>
        <v>48669</v>
      </c>
      <c r="DN4" s="494">
        <f xml:space="preserve"> Time_M!DN$35</f>
        <v>48669</v>
      </c>
      <c r="DO4" s="494">
        <f xml:space="preserve"> Time_M!DO$35</f>
        <v>48669</v>
      </c>
      <c r="DP4" s="494">
        <f xml:space="preserve"> Time_M!DP$35</f>
        <v>49034</v>
      </c>
      <c r="DQ4" s="494">
        <f xml:space="preserve"> Time_M!DQ$35</f>
        <v>49034</v>
      </c>
      <c r="DR4" s="494">
        <f xml:space="preserve"> Time_M!DR$35</f>
        <v>49034</v>
      </c>
      <c r="DS4" s="494">
        <f xml:space="preserve"> Time_M!DS$35</f>
        <v>49034</v>
      </c>
      <c r="DT4" s="494">
        <f xml:space="preserve"> Time_M!DT$35</f>
        <v>49034</v>
      </c>
      <c r="DU4" s="494">
        <f xml:space="preserve"> Time_M!DU$35</f>
        <v>49034</v>
      </c>
      <c r="DV4" s="494">
        <f xml:space="preserve"> Time_M!DV$35</f>
        <v>49034</v>
      </c>
      <c r="DW4" s="494">
        <f xml:space="preserve"> Time_M!DW$35</f>
        <v>49034</v>
      </c>
      <c r="DX4" s="494">
        <f xml:space="preserve"> Time_M!DX$35</f>
        <v>49034</v>
      </c>
      <c r="DY4" s="494">
        <f xml:space="preserve"> Time_M!DY$35</f>
        <v>49034</v>
      </c>
      <c r="DZ4" s="494">
        <f xml:space="preserve"> Time_M!DZ$35</f>
        <v>49034</v>
      </c>
      <c r="EA4" s="494">
        <f xml:space="preserve"> Time_M!EA$35</f>
        <v>49034</v>
      </c>
      <c r="EB4" s="494">
        <f xml:space="preserve"> Time_M!EB$35</f>
        <v>49399</v>
      </c>
      <c r="EC4" s="494">
        <f xml:space="preserve"> Time_M!EC$35</f>
        <v>49399</v>
      </c>
      <c r="ED4" s="494">
        <f xml:space="preserve"> Time_M!ED$35</f>
        <v>49399</v>
      </c>
      <c r="EE4" s="494">
        <f xml:space="preserve"> Time_M!EE$35</f>
        <v>49399</v>
      </c>
      <c r="EF4" s="494">
        <f xml:space="preserve"> Time_M!EF$35</f>
        <v>49399</v>
      </c>
      <c r="EG4" s="494">
        <f xml:space="preserve"> Time_M!EG$35</f>
        <v>49399</v>
      </c>
      <c r="EH4" s="494">
        <f xml:space="preserve"> Time_M!EH$35</f>
        <v>49399</v>
      </c>
    </row>
    <row r="5" spans="1:143" s="405" customFormat="1" ht="15" customHeight="1" x14ac:dyDescent="0.35">
      <c r="A5" s="363"/>
      <c r="B5" s="363"/>
      <c r="C5" s="363"/>
      <c r="D5" s="363"/>
      <c r="E5" s="363" t="str">
        <f xml:space="preserve"> Time_M!E$32</f>
        <v>Financial year ending_M</v>
      </c>
      <c r="F5" s="365" t="s">
        <v>306</v>
      </c>
      <c r="G5" s="365" t="s">
        <v>16</v>
      </c>
      <c r="H5" s="365" t="s">
        <v>14</v>
      </c>
      <c r="I5" s="363"/>
      <c r="J5" s="363">
        <f xml:space="preserve"> Time_M!J$32</f>
        <v>2024</v>
      </c>
      <c r="K5" s="363">
        <f xml:space="preserve"> Time_M!K$32</f>
        <v>2024</v>
      </c>
      <c r="L5" s="363">
        <f xml:space="preserve"> Time_M!L$32</f>
        <v>2025</v>
      </c>
      <c r="M5" s="363">
        <f xml:space="preserve"> Time_M!M$32</f>
        <v>2025</v>
      </c>
      <c r="N5" s="363">
        <f xml:space="preserve"> Time_M!N$32</f>
        <v>2025</v>
      </c>
      <c r="O5" s="363">
        <f xml:space="preserve"> Time_M!O$32</f>
        <v>2025</v>
      </c>
      <c r="P5" s="363">
        <f xml:space="preserve"> Time_M!P$32</f>
        <v>2025</v>
      </c>
      <c r="Q5" s="363">
        <f xml:space="preserve"> Time_M!Q$32</f>
        <v>2025</v>
      </c>
      <c r="R5" s="363">
        <f xml:space="preserve"> Time_M!R$32</f>
        <v>2025</v>
      </c>
      <c r="S5" s="363">
        <f xml:space="preserve"> Time_M!S$32</f>
        <v>2025</v>
      </c>
      <c r="T5" s="363">
        <f xml:space="preserve"> Time_M!T$32</f>
        <v>2025</v>
      </c>
      <c r="U5" s="363">
        <f xml:space="preserve"> Time_M!U$32</f>
        <v>2025</v>
      </c>
      <c r="V5" s="363">
        <f xml:space="preserve"> Time_M!V$32</f>
        <v>2025</v>
      </c>
      <c r="W5" s="363">
        <f xml:space="preserve"> Time_M!W$32</f>
        <v>2025</v>
      </c>
      <c r="X5" s="363">
        <f xml:space="preserve"> Time_M!X$32</f>
        <v>2026</v>
      </c>
      <c r="Y5" s="363">
        <f xml:space="preserve"> Time_M!Y$32</f>
        <v>2026</v>
      </c>
      <c r="Z5" s="363">
        <f xml:space="preserve"> Time_M!Z$32</f>
        <v>2026</v>
      </c>
      <c r="AA5" s="363">
        <f xml:space="preserve"> Time_M!AA$32</f>
        <v>2026</v>
      </c>
      <c r="AB5" s="363">
        <f xml:space="preserve"> Time_M!AB$32</f>
        <v>2026</v>
      </c>
      <c r="AC5" s="363">
        <f xml:space="preserve"> Time_M!AC$32</f>
        <v>2026</v>
      </c>
      <c r="AD5" s="363">
        <f xml:space="preserve"> Time_M!AD$32</f>
        <v>2026</v>
      </c>
      <c r="AE5" s="363">
        <f xml:space="preserve"> Time_M!AE$32</f>
        <v>2026</v>
      </c>
      <c r="AF5" s="363">
        <f xml:space="preserve"> Time_M!AF$32</f>
        <v>2026</v>
      </c>
      <c r="AG5" s="363">
        <f xml:space="preserve"> Time_M!AG$32</f>
        <v>2026</v>
      </c>
      <c r="AH5" s="363">
        <f xml:space="preserve"> Time_M!AH$32</f>
        <v>2026</v>
      </c>
      <c r="AI5" s="363">
        <f xml:space="preserve"> Time_M!AI$32</f>
        <v>2026</v>
      </c>
      <c r="AJ5" s="363">
        <f xml:space="preserve"> Time_M!AJ$32</f>
        <v>2027</v>
      </c>
      <c r="AK5" s="363">
        <f xml:space="preserve"> Time_M!AK$32</f>
        <v>2027</v>
      </c>
      <c r="AL5" s="363">
        <f xml:space="preserve"> Time_M!AL$32</f>
        <v>2027</v>
      </c>
      <c r="AM5" s="363">
        <f xml:space="preserve"> Time_M!AM$32</f>
        <v>2027</v>
      </c>
      <c r="AN5" s="363">
        <f xml:space="preserve"> Time_M!AN$32</f>
        <v>2027</v>
      </c>
      <c r="AO5" s="363">
        <f xml:space="preserve"> Time_M!AO$32</f>
        <v>2027</v>
      </c>
      <c r="AP5" s="363">
        <f xml:space="preserve"> Time_M!AP$32</f>
        <v>2027</v>
      </c>
      <c r="AQ5" s="363">
        <f xml:space="preserve"> Time_M!AQ$32</f>
        <v>2027</v>
      </c>
      <c r="AR5" s="363">
        <f xml:space="preserve"> Time_M!AR$32</f>
        <v>2027</v>
      </c>
      <c r="AS5" s="363">
        <f xml:space="preserve"> Time_M!AS$32</f>
        <v>2027</v>
      </c>
      <c r="AT5" s="363">
        <f xml:space="preserve"> Time_M!AT$32</f>
        <v>2027</v>
      </c>
      <c r="AU5" s="363">
        <f xml:space="preserve"> Time_M!AU$32</f>
        <v>2027</v>
      </c>
      <c r="AV5" s="363">
        <f xml:space="preserve"> Time_M!AV$32</f>
        <v>2028</v>
      </c>
      <c r="AW5" s="363">
        <f xml:space="preserve"> Time_M!AW$32</f>
        <v>2028</v>
      </c>
      <c r="AX5" s="363">
        <f xml:space="preserve"> Time_M!AX$32</f>
        <v>2028</v>
      </c>
      <c r="AY5" s="363">
        <f xml:space="preserve"> Time_M!AY$32</f>
        <v>2028</v>
      </c>
      <c r="AZ5" s="363">
        <f xml:space="preserve"> Time_M!AZ$32</f>
        <v>2028</v>
      </c>
      <c r="BA5" s="363">
        <f xml:space="preserve"> Time_M!BA$32</f>
        <v>2028</v>
      </c>
      <c r="BB5" s="363">
        <f xml:space="preserve"> Time_M!BB$32</f>
        <v>2028</v>
      </c>
      <c r="BC5" s="363">
        <f xml:space="preserve"> Time_M!BC$32</f>
        <v>2028</v>
      </c>
      <c r="BD5" s="363">
        <f xml:space="preserve"> Time_M!BD$32</f>
        <v>2028</v>
      </c>
      <c r="BE5" s="363">
        <f xml:space="preserve"> Time_M!BE$32</f>
        <v>2028</v>
      </c>
      <c r="BF5" s="363">
        <f xml:space="preserve"> Time_M!BF$32</f>
        <v>2028</v>
      </c>
      <c r="BG5" s="363">
        <f xml:space="preserve"> Time_M!BG$32</f>
        <v>2028</v>
      </c>
      <c r="BH5" s="363">
        <f xml:space="preserve"> Time_M!BH$32</f>
        <v>2029</v>
      </c>
      <c r="BI5" s="363">
        <f xml:space="preserve"> Time_M!BI$32</f>
        <v>2029</v>
      </c>
      <c r="BJ5" s="363">
        <f xml:space="preserve"> Time_M!BJ$32</f>
        <v>2029</v>
      </c>
      <c r="BK5" s="363">
        <f xml:space="preserve"> Time_M!BK$32</f>
        <v>2029</v>
      </c>
      <c r="BL5" s="363">
        <f xml:space="preserve"> Time_M!BL$32</f>
        <v>2029</v>
      </c>
      <c r="BM5" s="363">
        <f xml:space="preserve"> Time_M!BM$32</f>
        <v>2029</v>
      </c>
      <c r="BN5" s="363">
        <f xml:space="preserve"> Time_M!BN$32</f>
        <v>2029</v>
      </c>
      <c r="BO5" s="363">
        <f xml:space="preserve"> Time_M!BO$32</f>
        <v>2029</v>
      </c>
      <c r="BP5" s="363">
        <f xml:space="preserve"> Time_M!BP$32</f>
        <v>2029</v>
      </c>
      <c r="BQ5" s="363">
        <f xml:space="preserve"> Time_M!BQ$32</f>
        <v>2029</v>
      </c>
      <c r="BR5" s="363">
        <f xml:space="preserve"> Time_M!BR$32</f>
        <v>2029</v>
      </c>
      <c r="BS5" s="363">
        <f xml:space="preserve"> Time_M!BS$32</f>
        <v>2029</v>
      </c>
      <c r="BT5" s="363">
        <f xml:space="preserve"> Time_M!BT$32</f>
        <v>2030</v>
      </c>
      <c r="BU5" s="363">
        <f xml:space="preserve"> Time_M!BU$32</f>
        <v>2030</v>
      </c>
      <c r="BV5" s="363">
        <f xml:space="preserve"> Time_M!BV$32</f>
        <v>2030</v>
      </c>
      <c r="BW5" s="363">
        <f xml:space="preserve"> Time_M!BW$32</f>
        <v>2030</v>
      </c>
      <c r="BX5" s="363">
        <f xml:space="preserve"> Time_M!BX$32</f>
        <v>2030</v>
      </c>
      <c r="BY5" s="363">
        <f xml:space="preserve"> Time_M!BY$32</f>
        <v>2030</v>
      </c>
      <c r="BZ5" s="363">
        <f xml:space="preserve"> Time_M!BZ$32</f>
        <v>2030</v>
      </c>
      <c r="CA5" s="363">
        <f xml:space="preserve"> Time_M!CA$32</f>
        <v>2030</v>
      </c>
      <c r="CB5" s="363">
        <f xml:space="preserve"> Time_M!CB$32</f>
        <v>2030</v>
      </c>
      <c r="CC5" s="363">
        <f xml:space="preserve"> Time_M!CC$32</f>
        <v>2030</v>
      </c>
      <c r="CD5" s="363">
        <f xml:space="preserve"> Time_M!CD$32</f>
        <v>2030</v>
      </c>
      <c r="CE5" s="363">
        <f xml:space="preserve"> Time_M!CE$32</f>
        <v>2030</v>
      </c>
      <c r="CF5" s="363">
        <f xml:space="preserve"> Time_M!CF$32</f>
        <v>2031</v>
      </c>
      <c r="CG5" s="363">
        <f xml:space="preserve"> Time_M!CG$32</f>
        <v>2031</v>
      </c>
      <c r="CH5" s="363">
        <f xml:space="preserve"> Time_M!CH$32</f>
        <v>2031</v>
      </c>
      <c r="CI5" s="363">
        <f xml:space="preserve"> Time_M!CI$32</f>
        <v>2031</v>
      </c>
      <c r="CJ5" s="363">
        <f xml:space="preserve"> Time_M!CJ$32</f>
        <v>2031</v>
      </c>
      <c r="CK5" s="363">
        <f xml:space="preserve"> Time_M!CK$32</f>
        <v>2031</v>
      </c>
      <c r="CL5" s="363">
        <f xml:space="preserve"> Time_M!CL$32</f>
        <v>2031</v>
      </c>
      <c r="CM5" s="363">
        <f xml:space="preserve"> Time_M!CM$32</f>
        <v>2031</v>
      </c>
      <c r="CN5" s="363">
        <f xml:space="preserve"> Time_M!CN$32</f>
        <v>2031</v>
      </c>
      <c r="CO5" s="363">
        <f xml:space="preserve"> Time_M!CO$32</f>
        <v>2031</v>
      </c>
      <c r="CP5" s="363">
        <f xml:space="preserve"> Time_M!CP$32</f>
        <v>2031</v>
      </c>
      <c r="CQ5" s="363">
        <f xml:space="preserve"> Time_M!CQ$32</f>
        <v>2031</v>
      </c>
      <c r="CR5" s="363">
        <f xml:space="preserve"> Time_M!CR$32</f>
        <v>2032</v>
      </c>
      <c r="CS5" s="363">
        <f xml:space="preserve"> Time_M!CS$32</f>
        <v>2032</v>
      </c>
      <c r="CT5" s="363">
        <f xml:space="preserve"> Time_M!CT$32</f>
        <v>2032</v>
      </c>
      <c r="CU5" s="363">
        <f xml:space="preserve"> Time_M!CU$32</f>
        <v>2032</v>
      </c>
      <c r="CV5" s="363">
        <f xml:space="preserve"> Time_M!CV$32</f>
        <v>2032</v>
      </c>
      <c r="CW5" s="363">
        <f xml:space="preserve"> Time_M!CW$32</f>
        <v>2032</v>
      </c>
      <c r="CX5" s="363">
        <f xml:space="preserve"> Time_M!CX$32</f>
        <v>2032</v>
      </c>
      <c r="CY5" s="363">
        <f xml:space="preserve"> Time_M!CY$32</f>
        <v>2032</v>
      </c>
      <c r="CZ5" s="363">
        <f xml:space="preserve"> Time_M!CZ$32</f>
        <v>2032</v>
      </c>
      <c r="DA5" s="363">
        <f xml:space="preserve"> Time_M!DA$32</f>
        <v>2032</v>
      </c>
      <c r="DB5" s="363">
        <f xml:space="preserve"> Time_M!DB$32</f>
        <v>2032</v>
      </c>
      <c r="DC5" s="363">
        <f xml:space="preserve"> Time_M!DC$32</f>
        <v>2032</v>
      </c>
      <c r="DD5" s="363">
        <f xml:space="preserve"> Time_M!DD$32</f>
        <v>2033</v>
      </c>
      <c r="DE5" s="363">
        <f xml:space="preserve"> Time_M!DE$32</f>
        <v>2033</v>
      </c>
      <c r="DF5" s="363">
        <f xml:space="preserve"> Time_M!DF$32</f>
        <v>2033</v>
      </c>
      <c r="DG5" s="363">
        <f xml:space="preserve"> Time_M!DG$32</f>
        <v>2033</v>
      </c>
      <c r="DH5" s="363">
        <f xml:space="preserve"> Time_M!DH$32</f>
        <v>2033</v>
      </c>
      <c r="DI5" s="363">
        <f xml:space="preserve"> Time_M!DI$32</f>
        <v>2033</v>
      </c>
      <c r="DJ5" s="363">
        <f xml:space="preserve"> Time_M!DJ$32</f>
        <v>2033</v>
      </c>
      <c r="DK5" s="363">
        <f xml:space="preserve"> Time_M!DK$32</f>
        <v>2033</v>
      </c>
      <c r="DL5" s="363">
        <f xml:space="preserve"> Time_M!DL$32</f>
        <v>2033</v>
      </c>
      <c r="DM5" s="363">
        <f xml:space="preserve"> Time_M!DM$32</f>
        <v>2033</v>
      </c>
      <c r="DN5" s="363">
        <f xml:space="preserve"> Time_M!DN$32</f>
        <v>2033</v>
      </c>
      <c r="DO5" s="363">
        <f xml:space="preserve"> Time_M!DO$32</f>
        <v>2033</v>
      </c>
      <c r="DP5" s="363">
        <f xml:space="preserve"> Time_M!DP$32</f>
        <v>2034</v>
      </c>
      <c r="DQ5" s="363">
        <f xml:space="preserve"> Time_M!DQ$32</f>
        <v>2034</v>
      </c>
      <c r="DR5" s="363">
        <f xml:space="preserve"> Time_M!DR$32</f>
        <v>2034</v>
      </c>
      <c r="DS5" s="363">
        <f xml:space="preserve"> Time_M!DS$32</f>
        <v>2034</v>
      </c>
      <c r="DT5" s="363">
        <f xml:space="preserve"> Time_M!DT$32</f>
        <v>2034</v>
      </c>
      <c r="DU5" s="363">
        <f xml:space="preserve"> Time_M!DU$32</f>
        <v>2034</v>
      </c>
      <c r="DV5" s="363">
        <f xml:space="preserve"> Time_M!DV$32</f>
        <v>2034</v>
      </c>
      <c r="DW5" s="363">
        <f xml:space="preserve"> Time_M!DW$32</f>
        <v>2034</v>
      </c>
      <c r="DX5" s="363">
        <f xml:space="preserve"> Time_M!DX$32</f>
        <v>2034</v>
      </c>
      <c r="DY5" s="363">
        <f xml:space="preserve"> Time_M!DY$32</f>
        <v>2034</v>
      </c>
      <c r="DZ5" s="363">
        <f xml:space="preserve"> Time_M!DZ$32</f>
        <v>2034</v>
      </c>
      <c r="EA5" s="363">
        <f xml:space="preserve"> Time_M!EA$32</f>
        <v>2034</v>
      </c>
      <c r="EB5" s="363">
        <f xml:space="preserve"> Time_M!EB$32</f>
        <v>2035</v>
      </c>
      <c r="EC5" s="363">
        <f xml:space="preserve"> Time_M!EC$32</f>
        <v>2035</v>
      </c>
      <c r="ED5" s="363">
        <f xml:space="preserve"> Time_M!ED$32</f>
        <v>2035</v>
      </c>
      <c r="EE5" s="363">
        <f xml:space="preserve"> Time_M!EE$32</f>
        <v>2035</v>
      </c>
      <c r="EF5" s="363">
        <f xml:space="preserve"> Time_M!EF$32</f>
        <v>2035</v>
      </c>
      <c r="EG5" s="363">
        <f xml:space="preserve"> Time_M!EG$32</f>
        <v>2035</v>
      </c>
      <c r="EH5" s="363">
        <f xml:space="preserve"> Time_M!EH$32</f>
        <v>2035</v>
      </c>
      <c r="EI5" s="363"/>
      <c r="EJ5" s="363"/>
      <c r="EK5" s="363"/>
      <c r="EL5" s="363"/>
      <c r="EM5" s="363"/>
    </row>
    <row r="6" spans="1:143" ht="15" customHeight="1" x14ac:dyDescent="0.35">
      <c r="F6" s="38"/>
      <c r="G6" s="38"/>
      <c r="H6" s="38"/>
    </row>
    <row r="7" spans="1:143" ht="15" customHeight="1" x14ac:dyDescent="0.35">
      <c r="A7" s="103" t="s">
        <v>345</v>
      </c>
      <c r="B7" s="104"/>
      <c r="C7" s="104"/>
      <c r="D7" s="104"/>
      <c r="E7" s="104"/>
      <c r="F7" s="38"/>
      <c r="G7" s="38"/>
      <c r="H7" s="38"/>
    </row>
    <row r="8" spans="1:143" ht="15" customHeight="1" outlineLevel="1" x14ac:dyDescent="0.35"/>
    <row r="9" spans="1:143" ht="15" customHeight="1" outlineLevel="1" x14ac:dyDescent="0.25">
      <c r="E9" s="37" t="s">
        <v>278</v>
      </c>
      <c r="G9" s="37" t="s">
        <v>330</v>
      </c>
      <c r="H9" s="72">
        <f xml:space="preserve"> SUM(J9:EH9)</f>
        <v>995.93230371002335</v>
      </c>
      <c r="J9" s="71">
        <f t="array" ref="J9:EH9" xml:space="preserve"> TRANSPOSE($H$50:$H$178 )</f>
        <v>0</v>
      </c>
      <c r="K9" s="71">
        <v>0</v>
      </c>
      <c r="L9" s="71">
        <v>0</v>
      </c>
      <c r="M9" s="71">
        <v>0</v>
      </c>
      <c r="N9" s="71">
        <v>0</v>
      </c>
      <c r="O9" s="71">
        <v>0</v>
      </c>
      <c r="P9" s="71">
        <v>0</v>
      </c>
      <c r="Q9" s="71">
        <v>9.0386289775622491E-2</v>
      </c>
      <c r="R9" s="71">
        <v>6.2038709080612229</v>
      </c>
      <c r="S9" s="71">
        <v>12.886405127249798</v>
      </c>
      <c r="T9" s="71">
        <v>30.084377916067549</v>
      </c>
      <c r="U9" s="71">
        <v>33.724302130584739</v>
      </c>
      <c r="V9" s="71">
        <v>33.505581744361848</v>
      </c>
      <c r="W9" s="71">
        <v>33.285175388495155</v>
      </c>
      <c r="X9" s="71">
        <v>40.577404173097932</v>
      </c>
      <c r="Y9" s="71">
        <v>48.512532373483381</v>
      </c>
      <c r="Z9" s="71">
        <v>57.444602913498315</v>
      </c>
      <c r="AA9" s="71">
        <v>65.508912882864692</v>
      </c>
      <c r="AB9" s="71">
        <v>74.912114939787529</v>
      </c>
      <c r="AC9" s="71">
        <v>79.123903170271561</v>
      </c>
      <c r="AD9" s="71">
        <v>55.824693194216636</v>
      </c>
      <c r="AE9" s="71">
        <v>55.411881548789637</v>
      </c>
      <c r="AF9" s="71">
        <v>54.995887813595807</v>
      </c>
      <c r="AG9" s="71">
        <v>54.57668746002652</v>
      </c>
      <c r="AH9" s="71">
        <v>54.154255770398471</v>
      </c>
      <c r="AI9" s="71">
        <v>53.728567836496204</v>
      </c>
      <c r="AJ9" s="71">
        <v>53.29959855810344</v>
      </c>
      <c r="AK9" s="71">
        <v>52.867322641523067</v>
      </c>
      <c r="AL9" s="71">
        <v>45.213838929274395</v>
      </c>
      <c r="AM9" s="71">
        <v>0</v>
      </c>
      <c r="AN9" s="71">
        <v>0</v>
      </c>
      <c r="AO9" s="71">
        <v>0</v>
      </c>
      <c r="AP9" s="71">
        <v>0</v>
      </c>
      <c r="AQ9" s="71">
        <v>0</v>
      </c>
      <c r="AR9" s="71">
        <v>0</v>
      </c>
      <c r="AS9" s="71">
        <v>0</v>
      </c>
      <c r="AT9" s="71">
        <v>0</v>
      </c>
      <c r="AU9" s="71">
        <v>0</v>
      </c>
      <c r="AV9" s="71">
        <v>0</v>
      </c>
      <c r="AW9" s="71">
        <v>0</v>
      </c>
      <c r="AX9" s="71">
        <v>0</v>
      </c>
      <c r="AY9" s="71">
        <v>0</v>
      </c>
      <c r="AZ9" s="71">
        <v>0</v>
      </c>
      <c r="BA9" s="71">
        <v>0</v>
      </c>
      <c r="BB9" s="71">
        <v>0</v>
      </c>
      <c r="BC9" s="71">
        <v>0</v>
      </c>
      <c r="BD9" s="71">
        <v>0</v>
      </c>
      <c r="BE9" s="71">
        <v>0</v>
      </c>
      <c r="BF9" s="71">
        <v>0</v>
      </c>
      <c r="BG9" s="71">
        <v>0</v>
      </c>
      <c r="BH9" s="71">
        <v>0</v>
      </c>
      <c r="BI9" s="71">
        <v>0</v>
      </c>
      <c r="BJ9" s="71">
        <v>0</v>
      </c>
      <c r="BK9" s="71">
        <v>0</v>
      </c>
      <c r="BL9" s="71">
        <v>0</v>
      </c>
      <c r="BM9" s="71">
        <v>0</v>
      </c>
      <c r="BN9" s="71">
        <v>0</v>
      </c>
      <c r="BO9" s="71">
        <v>0</v>
      </c>
      <c r="BP9" s="71">
        <v>0</v>
      </c>
      <c r="BQ9" s="71">
        <v>0</v>
      </c>
      <c r="BR9" s="71">
        <v>0</v>
      </c>
      <c r="BS9" s="71">
        <v>0</v>
      </c>
      <c r="BT9" s="71">
        <v>0</v>
      </c>
      <c r="BU9" s="71">
        <v>0</v>
      </c>
      <c r="BV9" s="71">
        <v>0</v>
      </c>
      <c r="BW9" s="71">
        <v>0</v>
      </c>
      <c r="BX9" s="71">
        <v>0</v>
      </c>
      <c r="BY9" s="71">
        <v>0</v>
      </c>
      <c r="BZ9" s="71">
        <v>0</v>
      </c>
      <c r="CA9" s="71">
        <v>0</v>
      </c>
      <c r="CB9" s="71">
        <v>0</v>
      </c>
      <c r="CC9" s="71">
        <v>0</v>
      </c>
      <c r="CD9" s="71">
        <v>0</v>
      </c>
      <c r="CE9" s="71">
        <v>0</v>
      </c>
      <c r="CF9" s="71">
        <v>0</v>
      </c>
      <c r="CG9" s="71">
        <v>0</v>
      </c>
      <c r="CH9" s="71">
        <v>0</v>
      </c>
      <c r="CI9" s="71">
        <v>0</v>
      </c>
      <c r="CJ9" s="71">
        <v>0</v>
      </c>
      <c r="CK9" s="71">
        <v>0</v>
      </c>
      <c r="CL9" s="71">
        <v>0</v>
      </c>
      <c r="CM9" s="71">
        <v>0</v>
      </c>
      <c r="CN9" s="71">
        <v>0</v>
      </c>
      <c r="CO9" s="71">
        <v>0</v>
      </c>
      <c r="CP9" s="71">
        <v>0</v>
      </c>
      <c r="CQ9" s="71">
        <v>0</v>
      </c>
      <c r="CR9" s="71">
        <v>0</v>
      </c>
      <c r="CS9" s="71">
        <v>0</v>
      </c>
      <c r="CT9" s="71">
        <v>0</v>
      </c>
      <c r="CU9" s="71">
        <v>0</v>
      </c>
      <c r="CV9" s="71">
        <v>0</v>
      </c>
      <c r="CW9" s="71">
        <v>0</v>
      </c>
      <c r="CX9" s="71">
        <v>0</v>
      </c>
      <c r="CY9" s="71">
        <v>0</v>
      </c>
      <c r="CZ9" s="71">
        <v>0</v>
      </c>
      <c r="DA9" s="71">
        <v>0</v>
      </c>
      <c r="DB9" s="71">
        <v>0</v>
      </c>
      <c r="DC9" s="71">
        <v>0</v>
      </c>
      <c r="DD9" s="71">
        <v>0</v>
      </c>
      <c r="DE9" s="71">
        <v>0</v>
      </c>
      <c r="DF9" s="71">
        <v>0</v>
      </c>
      <c r="DG9" s="71">
        <v>0</v>
      </c>
      <c r="DH9" s="71">
        <v>0</v>
      </c>
      <c r="DI9" s="71">
        <v>0</v>
      </c>
      <c r="DJ9" s="71">
        <v>0</v>
      </c>
      <c r="DK9" s="71">
        <v>0</v>
      </c>
      <c r="DL9" s="71">
        <v>0</v>
      </c>
      <c r="DM9" s="71">
        <v>0</v>
      </c>
      <c r="DN9" s="71">
        <v>0</v>
      </c>
      <c r="DO9" s="71">
        <v>0</v>
      </c>
      <c r="DP9" s="71">
        <v>0</v>
      </c>
      <c r="DQ9" s="71">
        <v>0</v>
      </c>
      <c r="DR9" s="71">
        <v>0</v>
      </c>
      <c r="DS9" s="71">
        <v>0</v>
      </c>
      <c r="DT9" s="71">
        <v>0</v>
      </c>
      <c r="DU9" s="71">
        <v>0</v>
      </c>
      <c r="DV9" s="71">
        <v>0</v>
      </c>
      <c r="DW9" s="71">
        <v>0</v>
      </c>
      <c r="DX9" s="71">
        <v>0</v>
      </c>
      <c r="DY9" s="71">
        <v>0</v>
      </c>
      <c r="DZ9" s="71">
        <v>0</v>
      </c>
      <c r="EA9" s="71">
        <v>0</v>
      </c>
      <c r="EB9" s="71">
        <v>0</v>
      </c>
      <c r="EC9" s="71">
        <v>0</v>
      </c>
      <c r="ED9" s="71">
        <v>0</v>
      </c>
      <c r="EE9" s="71">
        <v>0</v>
      </c>
      <c r="EF9" s="71">
        <v>0</v>
      </c>
      <c r="EG9" s="71">
        <v>0</v>
      </c>
      <c r="EH9" s="71">
        <v>0</v>
      </c>
    </row>
    <row r="10" spans="1:143" ht="15" customHeight="1" outlineLevel="1" x14ac:dyDescent="0.25">
      <c r="H10" s="72"/>
      <c r="J10" s="71"/>
      <c r="K10" s="71"/>
      <c r="L10" s="71"/>
      <c r="M10" s="71"/>
      <c r="N10" s="71"/>
      <c r="O10" s="71"/>
      <c r="P10" s="71"/>
      <c r="Q10" s="71"/>
      <c r="R10" s="71"/>
      <c r="S10" s="71"/>
      <c r="T10" s="71"/>
      <c r="U10" s="71"/>
      <c r="V10" s="71"/>
      <c r="W10" s="71"/>
      <c r="X10" s="71"/>
      <c r="Y10" s="71"/>
      <c r="Z10" s="71"/>
      <c r="AA10" s="71"/>
      <c r="AB10" s="71"/>
      <c r="AC10" s="71"/>
      <c r="AD10" s="71"/>
      <c r="AE10" s="71"/>
      <c r="AF10" s="71"/>
      <c r="AG10" s="71"/>
      <c r="AH10" s="71"/>
      <c r="AI10" s="71"/>
      <c r="AJ10" s="71"/>
      <c r="AK10" s="71"/>
      <c r="AL10" s="71"/>
      <c r="AM10" s="71"/>
      <c r="AN10" s="71"/>
      <c r="AO10" s="71"/>
      <c r="AP10" s="71"/>
      <c r="AQ10" s="71"/>
      <c r="AR10" s="71"/>
      <c r="AS10" s="71"/>
      <c r="AT10" s="71"/>
      <c r="AU10" s="71"/>
      <c r="AV10" s="71"/>
      <c r="AW10" s="71"/>
      <c r="AX10" s="71"/>
      <c r="AY10" s="71"/>
      <c r="AZ10" s="71"/>
      <c r="BA10" s="71"/>
      <c r="BB10" s="71"/>
      <c r="BC10" s="71"/>
      <c r="BD10" s="71"/>
      <c r="BE10" s="71"/>
      <c r="BF10" s="71"/>
      <c r="BG10" s="71"/>
      <c r="BH10" s="71"/>
      <c r="BI10" s="71"/>
      <c r="BJ10" s="71"/>
      <c r="BK10" s="71"/>
      <c r="BL10" s="71"/>
      <c r="BM10" s="71"/>
      <c r="BN10" s="71"/>
      <c r="BO10" s="71"/>
      <c r="BP10" s="71"/>
      <c r="BQ10" s="71"/>
      <c r="BR10" s="71"/>
      <c r="BS10" s="71"/>
      <c r="BT10" s="71"/>
      <c r="BU10" s="71"/>
      <c r="BV10" s="71"/>
      <c r="BW10" s="71"/>
      <c r="BX10" s="71"/>
      <c r="BY10" s="71"/>
      <c r="BZ10" s="71"/>
      <c r="CA10" s="71"/>
      <c r="CB10" s="71"/>
      <c r="CC10" s="71"/>
      <c r="CD10" s="71"/>
      <c r="CE10" s="71"/>
      <c r="CF10" s="71"/>
      <c r="CG10" s="71"/>
      <c r="CH10" s="71"/>
      <c r="CI10" s="71"/>
      <c r="CJ10" s="71"/>
      <c r="CK10" s="71"/>
      <c r="CL10" s="71"/>
      <c r="CM10" s="71"/>
      <c r="CN10" s="71"/>
      <c r="CO10" s="71"/>
      <c r="CP10" s="71"/>
      <c r="CQ10" s="71"/>
      <c r="CR10" s="71"/>
      <c r="CS10" s="71"/>
      <c r="CT10" s="71"/>
      <c r="CU10" s="71"/>
      <c r="CV10" s="71"/>
      <c r="CW10" s="71"/>
      <c r="CX10" s="71"/>
      <c r="CY10" s="71"/>
      <c r="CZ10" s="71"/>
      <c r="DA10" s="71"/>
      <c r="DB10" s="71"/>
      <c r="DC10" s="71"/>
      <c r="DD10" s="71"/>
      <c r="DE10" s="71"/>
      <c r="DF10" s="71"/>
      <c r="DG10" s="71"/>
      <c r="DH10" s="71"/>
      <c r="DI10" s="71"/>
      <c r="DJ10" s="71"/>
      <c r="DK10" s="71"/>
      <c r="DL10" s="71"/>
      <c r="DM10" s="71"/>
      <c r="DN10" s="71"/>
      <c r="DO10" s="71"/>
      <c r="DP10" s="71"/>
      <c r="DQ10" s="71"/>
      <c r="DR10" s="71"/>
      <c r="DS10" s="71"/>
      <c r="DT10" s="71"/>
      <c r="DU10" s="71"/>
      <c r="DV10" s="71"/>
      <c r="DW10" s="71"/>
      <c r="DX10" s="71"/>
      <c r="DY10" s="71"/>
      <c r="DZ10" s="71"/>
      <c r="EA10" s="71"/>
      <c r="EB10" s="71"/>
      <c r="EC10" s="71"/>
      <c r="ED10" s="71"/>
      <c r="EE10" s="71"/>
      <c r="EF10" s="71"/>
      <c r="EG10" s="71"/>
      <c r="EH10" s="71"/>
    </row>
    <row r="11" spans="1:143" ht="15" customHeight="1" outlineLevel="1" x14ac:dyDescent="0.25">
      <c r="B11" s="38" t="s">
        <v>578</v>
      </c>
      <c r="H11" s="72"/>
      <c r="J11" s="71"/>
      <c r="K11" s="71"/>
      <c r="L11" s="71"/>
      <c r="M11" s="71"/>
      <c r="N11" s="71"/>
      <c r="O11" s="71"/>
      <c r="P11" s="71"/>
      <c r="Q11" s="71"/>
      <c r="R11" s="71"/>
      <c r="S11" s="71"/>
      <c r="T11" s="71"/>
      <c r="U11" s="71"/>
      <c r="V11" s="71"/>
      <c r="W11" s="71"/>
      <c r="X11" s="71"/>
      <c r="Y11" s="71"/>
      <c r="Z11" s="71"/>
      <c r="AA11" s="71"/>
      <c r="AB11" s="71"/>
      <c r="AC11" s="71"/>
      <c r="AD11" s="71"/>
      <c r="AE11" s="71"/>
      <c r="AF11" s="71"/>
      <c r="AG11" s="71"/>
      <c r="AH11" s="71"/>
      <c r="AI11" s="71"/>
      <c r="AJ11" s="71"/>
      <c r="AK11" s="71"/>
      <c r="AL11" s="71"/>
      <c r="AM11" s="71"/>
      <c r="AN11" s="71"/>
      <c r="AO11" s="71"/>
      <c r="AP11" s="71"/>
      <c r="AQ11" s="71"/>
      <c r="AR11" s="71"/>
      <c r="AS11" s="71"/>
      <c r="AT11" s="71"/>
      <c r="AU11" s="71"/>
      <c r="AV11" s="71"/>
      <c r="AW11" s="71"/>
      <c r="AX11" s="71"/>
      <c r="AY11" s="71"/>
      <c r="AZ11" s="71"/>
      <c r="BA11" s="71"/>
      <c r="BB11" s="71"/>
      <c r="BC11" s="71"/>
      <c r="BD11" s="71"/>
      <c r="BE11" s="71"/>
      <c r="BF11" s="71"/>
      <c r="BG11" s="71"/>
      <c r="BH11" s="71"/>
      <c r="BI11" s="71"/>
      <c r="BJ11" s="71"/>
      <c r="BK11" s="71"/>
      <c r="BL11" s="71"/>
      <c r="BM11" s="71"/>
      <c r="BN11" s="71"/>
      <c r="BO11" s="71"/>
      <c r="BP11" s="71"/>
      <c r="BQ11" s="71"/>
      <c r="BR11" s="71"/>
      <c r="BS11" s="71"/>
      <c r="BT11" s="71"/>
      <c r="BU11" s="71"/>
      <c r="BV11" s="71"/>
      <c r="BW11" s="71"/>
      <c r="BX11" s="71"/>
      <c r="BY11" s="71"/>
      <c r="BZ11" s="71"/>
      <c r="CA11" s="71"/>
      <c r="CB11" s="71"/>
      <c r="CC11" s="71"/>
      <c r="CD11" s="71"/>
      <c r="CE11" s="71"/>
      <c r="CF11" s="71"/>
      <c r="CG11" s="71"/>
      <c r="CH11" s="71"/>
      <c r="CI11" s="71"/>
      <c r="CJ11" s="71"/>
      <c r="CK11" s="71"/>
      <c r="CL11" s="71"/>
      <c r="CM11" s="71"/>
      <c r="CN11" s="71"/>
      <c r="CO11" s="71"/>
      <c r="CP11" s="71"/>
      <c r="CQ11" s="71"/>
      <c r="CR11" s="71"/>
      <c r="CS11" s="71"/>
      <c r="CT11" s="71"/>
      <c r="CU11" s="71"/>
      <c r="CV11" s="71"/>
      <c r="CW11" s="71"/>
      <c r="CX11" s="71"/>
      <c r="CY11" s="71"/>
      <c r="CZ11" s="71"/>
      <c r="DA11" s="71"/>
      <c r="DB11" s="71"/>
      <c r="DC11" s="71"/>
      <c r="DD11" s="71"/>
      <c r="DE11" s="71"/>
      <c r="DF11" s="71"/>
      <c r="DG11" s="71"/>
      <c r="DH11" s="71"/>
      <c r="DI11" s="71"/>
      <c r="DJ11" s="71"/>
      <c r="DK11" s="71"/>
      <c r="DL11" s="71"/>
      <c r="DM11" s="71"/>
      <c r="DN11" s="71"/>
      <c r="DO11" s="71"/>
      <c r="DP11" s="71"/>
      <c r="DQ11" s="71"/>
      <c r="DR11" s="71"/>
      <c r="DS11" s="71"/>
      <c r="DT11" s="71"/>
      <c r="DU11" s="71"/>
      <c r="DV11" s="71"/>
      <c r="DW11" s="71"/>
      <c r="DX11" s="71"/>
      <c r="DY11" s="71"/>
      <c r="DZ11" s="71"/>
      <c r="EA11" s="71"/>
      <c r="EB11" s="71"/>
      <c r="EC11" s="71"/>
      <c r="ED11" s="71"/>
      <c r="EE11" s="71"/>
      <c r="EF11" s="71"/>
      <c r="EG11" s="71"/>
      <c r="EH11" s="71"/>
    </row>
    <row r="12" spans="1:143" s="417" customFormat="1" ht="15" customHeight="1" outlineLevel="1" x14ac:dyDescent="0.35">
      <c r="A12" s="375"/>
      <c r="B12" s="375"/>
      <c r="C12" s="375"/>
      <c r="D12" s="375"/>
      <c r="E12" s="515" t="s">
        <v>577</v>
      </c>
      <c r="F12" s="515"/>
      <c r="G12" s="515" t="s">
        <v>330</v>
      </c>
      <c r="H12" s="515"/>
      <c r="I12" s="515"/>
      <c r="J12" s="515">
        <f xml:space="preserve"> I16</f>
        <v>0</v>
      </c>
      <c r="K12" s="515">
        <f xml:space="preserve"> J16</f>
        <v>0</v>
      </c>
      <c r="L12" s="515">
        <f t="shared" ref="L12:BV12" si="0" xml:space="preserve"> K16</f>
        <v>0</v>
      </c>
      <c r="M12" s="515">
        <f t="shared" si="0"/>
        <v>0</v>
      </c>
      <c r="N12" s="515">
        <f t="shared" si="0"/>
        <v>0</v>
      </c>
      <c r="O12" s="515">
        <f t="shared" si="0"/>
        <v>0</v>
      </c>
      <c r="P12" s="515">
        <f t="shared" si="0"/>
        <v>0</v>
      </c>
      <c r="Q12" s="515">
        <f t="shared" si="0"/>
        <v>0</v>
      </c>
      <c r="R12" s="515">
        <f t="shared" si="0"/>
        <v>8.9144768177145436E-2</v>
      </c>
      <c r="S12" s="515">
        <f t="shared" si="0"/>
        <v>6.2067207510530995</v>
      </c>
      <c r="T12" s="515">
        <f t="shared" si="0"/>
        <v>18.874776324205467</v>
      </c>
      <c r="U12" s="515">
        <f t="shared" si="0"/>
        <v>48.417416521735106</v>
      </c>
      <c r="V12" s="515">
        <f t="shared" si="0"/>
        <v>81.352688492553909</v>
      </c>
      <c r="W12" s="515">
        <f t="shared" si="0"/>
        <v>113.84809917250759</v>
      </c>
      <c r="X12" s="515">
        <f t="shared" si="0"/>
        <v>145.89857199450188</v>
      </c>
      <c r="Y12" s="515">
        <f t="shared" si="0"/>
        <v>184.90535396981699</v>
      </c>
      <c r="Z12" s="515">
        <f t="shared" si="0"/>
        <v>231.44621182410472</v>
      </c>
      <c r="AA12" s="515">
        <f t="shared" si="0"/>
        <v>286.44121506539381</v>
      </c>
      <c r="AB12" s="515">
        <f t="shared" si="0"/>
        <v>348.96361833387954</v>
      </c>
      <c r="AC12" s="515">
        <f t="shared" si="0"/>
        <v>420.26459358584003</v>
      </c>
      <c r="AD12" s="515">
        <f t="shared" si="0"/>
        <v>495.14973098324253</v>
      </c>
      <c r="AE12" s="515">
        <f t="shared" si="0"/>
        <v>546.47622040638805</v>
      </c>
      <c r="AF12" s="515">
        <f t="shared" si="0"/>
        <v>596.94886227443635</v>
      </c>
      <c r="AG12" s="515">
        <f t="shared" si="0"/>
        <v>646.55789275605002</v>
      </c>
      <c r="AH12" s="515">
        <f t="shared" si="0"/>
        <v>695.29344822841654</v>
      </c>
      <c r="AI12" s="515">
        <f t="shared" si="0"/>
        <v>743.14556431894744</v>
      </c>
      <c r="AJ12" s="515">
        <f t="shared" si="0"/>
        <v>790.1041749381335</v>
      </c>
      <c r="AK12" s="515">
        <f t="shared" si="0"/>
        <v>836.15911130347604</v>
      </c>
      <c r="AL12" s="515">
        <f t="shared" si="0"/>
        <v>881.30010095441412</v>
      </c>
      <c r="AM12" s="515">
        <f t="shared" si="0"/>
        <v>918.36656481231284</v>
      </c>
      <c r="AN12" s="515">
        <f t="shared" si="0"/>
        <v>910.50491039984183</v>
      </c>
      <c r="AO12" s="515">
        <f t="shared" si="0"/>
        <v>902.58265573460801</v>
      </c>
      <c r="AP12" s="515">
        <f t="shared" si="0"/>
        <v>894.59933368966301</v>
      </c>
      <c r="AQ12" s="515">
        <f t="shared" si="0"/>
        <v>886.55447353728823</v>
      </c>
      <c r="AR12" s="515">
        <f t="shared" si="0"/>
        <v>878.44760092123897</v>
      </c>
      <c r="AS12" s="515">
        <f t="shared" si="0"/>
        <v>870.27823782877431</v>
      </c>
      <c r="AT12" s="515">
        <f t="shared" si="0"/>
        <v>862.04590256247184</v>
      </c>
      <c r="AU12" s="515">
        <f t="shared" si="0"/>
        <v>853.75010971182496</v>
      </c>
      <c r="AV12" s="515">
        <f t="shared" si="0"/>
        <v>845.39037012462109</v>
      </c>
      <c r="AW12" s="515">
        <f t="shared" si="0"/>
        <v>836.96619087809916</v>
      </c>
      <c r="AX12" s="515">
        <f t="shared" si="0"/>
        <v>828.47707524988527</v>
      </c>
      <c r="AY12" s="515">
        <f t="shared" si="0"/>
        <v>819.92252268870391</v>
      </c>
      <c r="AZ12" s="515">
        <f t="shared" si="0"/>
        <v>811.30202878486341</v>
      </c>
      <c r="BA12" s="515">
        <f t="shared" si="0"/>
        <v>802.61508524051419</v>
      </c>
      <c r="BB12" s="515">
        <f t="shared" si="0"/>
        <v>793.86117983967722</v>
      </c>
      <c r="BC12" s="515">
        <f t="shared" si="0"/>
        <v>785.0397964180421</v>
      </c>
      <c r="BD12" s="515">
        <f t="shared" si="0"/>
        <v>776.15041483253196</v>
      </c>
      <c r="BE12" s="515">
        <f t="shared" si="0"/>
        <v>767.19251093063349</v>
      </c>
      <c r="BF12" s="515">
        <f t="shared" si="0"/>
        <v>758.16555651949125</v>
      </c>
      <c r="BG12" s="515">
        <f t="shared" si="0"/>
        <v>749.06901933476308</v>
      </c>
      <c r="BH12" s="515">
        <f t="shared" si="0"/>
        <v>739.90236300923596</v>
      </c>
      <c r="BI12" s="515">
        <f t="shared" si="0"/>
        <v>730.66504704119961</v>
      </c>
      <c r="BJ12" s="515">
        <f t="shared" si="0"/>
        <v>721.35652676257632</v>
      </c>
      <c r="BK12" s="515">
        <f t="shared" si="0"/>
        <v>711.97625330680523</v>
      </c>
      <c r="BL12" s="515">
        <f t="shared" si="0"/>
        <v>702.52367357647927</v>
      </c>
      <c r="BM12" s="515">
        <f t="shared" si="0"/>
        <v>692.998230210732</v>
      </c>
      <c r="BN12" s="515">
        <f t="shared" si="0"/>
        <v>683.39936155237376</v>
      </c>
      <c r="BO12" s="515">
        <f t="shared" si="0"/>
        <v>673.72650161477407</v>
      </c>
      <c r="BP12" s="515">
        <f t="shared" si="0"/>
        <v>663.97908004848875</v>
      </c>
      <c r="BQ12" s="515">
        <f t="shared" si="0"/>
        <v>654.15652210762994</v>
      </c>
      <c r="BR12" s="515">
        <f t="shared" si="0"/>
        <v>644.25824861597698</v>
      </c>
      <c r="BS12" s="515">
        <f t="shared" si="0"/>
        <v>634.28367593282587</v>
      </c>
      <c r="BT12" s="515">
        <f t="shared" si="0"/>
        <v>624.23221591857555</v>
      </c>
      <c r="BU12" s="515">
        <f t="shared" si="0"/>
        <v>614.10327590004863</v>
      </c>
      <c r="BV12" s="515">
        <f t="shared" si="0"/>
        <v>603.89625863554556</v>
      </c>
      <c r="BW12" s="515">
        <f t="shared" ref="BW12:EH12" si="1" xml:space="preserve"> BV16</f>
        <v>593.61056227962865</v>
      </c>
      <c r="BX12" s="515">
        <f t="shared" si="1"/>
        <v>583.24558034763493</v>
      </c>
      <c r="BY12" s="515">
        <f t="shared" si="1"/>
        <v>572.80070167991539</v>
      </c>
      <c r="BZ12" s="515">
        <f t="shared" si="1"/>
        <v>562.27531040579879</v>
      </c>
      <c r="CA12" s="515">
        <f t="shared" si="1"/>
        <v>551.66878590727754</v>
      </c>
      <c r="CB12" s="515">
        <f t="shared" si="1"/>
        <v>540.98050278241351</v>
      </c>
      <c r="CC12" s="515">
        <f t="shared" si="1"/>
        <v>530.20983080846202</v>
      </c>
      <c r="CD12" s="515">
        <f t="shared" si="1"/>
        <v>519.35613490471133</v>
      </c>
      <c r="CE12" s="515">
        <f t="shared" si="1"/>
        <v>508.41877509503587</v>
      </c>
      <c r="CF12" s="515">
        <f t="shared" si="1"/>
        <v>497.39710647016085</v>
      </c>
      <c r="CG12" s="515">
        <f t="shared" si="1"/>
        <v>486.2904791496357</v>
      </c>
      <c r="CH12" s="515">
        <f t="shared" si="1"/>
        <v>475.09823824351486</v>
      </c>
      <c r="CI12" s="515">
        <f t="shared" si="1"/>
        <v>463.81972381374266</v>
      </c>
      <c r="CJ12" s="515">
        <f t="shared" si="1"/>
        <v>452.45427083524095</v>
      </c>
      <c r="CK12" s="515">
        <f t="shared" si="1"/>
        <v>441.00120915669663</v>
      </c>
      <c r="CL12" s="515">
        <f t="shared" si="1"/>
        <v>429.45986346104689</v>
      </c>
      <c r="CM12" s="515">
        <f t="shared" si="1"/>
        <v>417.82955322565982</v>
      </c>
      <c r="CN12" s="515">
        <f t="shared" si="1"/>
        <v>406.1095926822083</v>
      </c>
      <c r="CO12" s="515">
        <f t="shared" si="1"/>
        <v>394.29929077623433</v>
      </c>
      <c r="CP12" s="515">
        <f t="shared" si="1"/>
        <v>382.39795112640184</v>
      </c>
      <c r="CQ12" s="515">
        <f t="shared" si="1"/>
        <v>370.40487198343521</v>
      </c>
      <c r="CR12" s="515">
        <f t="shared" si="1"/>
        <v>358.31934618874158</v>
      </c>
      <c r="CS12" s="515">
        <f t="shared" si="1"/>
        <v>346.14066113271383</v>
      </c>
      <c r="CT12" s="515">
        <f t="shared" si="1"/>
        <v>333.86809871271254</v>
      </c>
      <c r="CU12" s="515">
        <f t="shared" si="1"/>
        <v>321.5009352907237</v>
      </c>
      <c r="CV12" s="515">
        <f t="shared" si="1"/>
        <v>309.0384416506904</v>
      </c>
      <c r="CW12" s="515">
        <f t="shared" si="1"/>
        <v>296.47988295551517</v>
      </c>
      <c r="CX12" s="515">
        <f t="shared" si="1"/>
        <v>283.82451870373131</v>
      </c>
      <c r="CY12" s="515">
        <f t="shared" si="1"/>
        <v>271.07160268583993</v>
      </c>
      <c r="CZ12" s="515">
        <f t="shared" si="1"/>
        <v>258.22038294031063</v>
      </c>
      <c r="DA12" s="515">
        <f t="shared" si="1"/>
        <v>245.27010170924294</v>
      </c>
      <c r="DB12" s="515">
        <f t="shared" si="1"/>
        <v>232.21999539368574</v>
      </c>
      <c r="DC12" s="515">
        <f t="shared" si="1"/>
        <v>219.06929450861278</v>
      </c>
      <c r="DD12" s="515">
        <f t="shared" si="1"/>
        <v>205.81722363755074</v>
      </c>
      <c r="DE12" s="515">
        <f t="shared" si="1"/>
        <v>192.4630013868576</v>
      </c>
      <c r="DF12" s="515">
        <f t="shared" si="1"/>
        <v>179.0058403396487</v>
      </c>
      <c r="DG12" s="515">
        <f t="shared" si="1"/>
        <v>165.44494700936755</v>
      </c>
      <c r="DH12" s="515">
        <f t="shared" si="1"/>
        <v>151.77952179299882</v>
      </c>
      <c r="DI12" s="515">
        <f t="shared" si="1"/>
        <v>138.00875892392057</v>
      </c>
      <c r="DJ12" s="515">
        <f t="shared" si="1"/>
        <v>124.13184642439319</v>
      </c>
      <c r="DK12" s="515">
        <f t="shared" si="1"/>
        <v>110.14796605768194</v>
      </c>
      <c r="DL12" s="515">
        <f t="shared" si="1"/>
        <v>96.056293279810632</v>
      </c>
      <c r="DM12" s="515">
        <f t="shared" si="1"/>
        <v>81.855997190943228</v>
      </c>
      <c r="DN12" s="515">
        <f t="shared" si="1"/>
        <v>67.546240486390815</v>
      </c>
      <c r="DO12" s="515">
        <f t="shared" si="1"/>
        <v>53.126179407240798</v>
      </c>
      <c r="DP12" s="515">
        <f t="shared" si="1"/>
        <v>38.594963690605667</v>
      </c>
      <c r="DQ12" s="515">
        <f t="shared" si="1"/>
        <v>23.95173651948814</v>
      </c>
      <c r="DR12" s="515">
        <f t="shared" si="1"/>
        <v>9.1956344722599184</v>
      </c>
      <c r="DS12" s="515">
        <f t="shared" si="1"/>
        <v>-8.5496054680334055E-12</v>
      </c>
      <c r="DT12" s="515">
        <f t="shared" si="1"/>
        <v>-8.6155086768494962E-12</v>
      </c>
      <c r="DU12" s="515">
        <f t="shared" si="1"/>
        <v>-8.6819198895668785E-12</v>
      </c>
      <c r="DV12" s="515">
        <f t="shared" si="1"/>
        <v>-8.7488430220489563E-12</v>
      </c>
      <c r="DW12" s="515">
        <f t="shared" si="1"/>
        <v>-8.8162820203439167E-12</v>
      </c>
      <c r="DX12" s="515">
        <f t="shared" si="1"/>
        <v>-8.8842408609174009E-12</v>
      </c>
      <c r="DY12" s="515">
        <f t="shared" si="1"/>
        <v>-8.9527235508869726E-12</v>
      </c>
      <c r="DZ12" s="515">
        <f t="shared" si="1"/>
        <v>-9.0217341282583922E-12</v>
      </c>
      <c r="EA12" s="515">
        <f t="shared" si="1"/>
        <v>-9.0912766621637181E-12</v>
      </c>
      <c r="EB12" s="515">
        <f t="shared" si="1"/>
        <v>-9.1613552531012303E-12</v>
      </c>
      <c r="EC12" s="515">
        <f t="shared" si="1"/>
        <v>-9.2319740331772198E-12</v>
      </c>
      <c r="ED12" s="515">
        <f t="shared" si="1"/>
        <v>-9.3031371663496281E-12</v>
      </c>
      <c r="EE12" s="515">
        <f t="shared" si="1"/>
        <v>-9.3748488486735738E-12</v>
      </c>
      <c r="EF12" s="515">
        <f t="shared" si="1"/>
        <v>-9.4471133085487658E-12</v>
      </c>
      <c r="EG12" s="515">
        <f t="shared" si="1"/>
        <v>-9.5199348069688296E-12</v>
      </c>
      <c r="EH12" s="515">
        <f t="shared" si="1"/>
        <v>-9.5933176377725483E-12</v>
      </c>
      <c r="EI12" s="375"/>
      <c r="EJ12" s="375"/>
      <c r="EK12" s="375"/>
      <c r="EL12" s="375"/>
      <c r="EM12" s="375"/>
    </row>
    <row r="13" spans="1:143" s="417" customFormat="1" ht="15" customHeight="1" outlineLevel="1" x14ac:dyDescent="0.35">
      <c r="A13" s="375"/>
      <c r="B13" s="375"/>
      <c r="C13" s="375"/>
      <c r="D13" s="375"/>
      <c r="E13" s="375" t="s">
        <v>273</v>
      </c>
      <c r="F13" s="375"/>
      <c r="G13" s="375" t="s">
        <v>330</v>
      </c>
      <c r="H13" s="375">
        <f xml:space="preserve"> SUM(J13:EH13)</f>
        <v>995.93230371002335</v>
      </c>
      <c r="I13" s="375"/>
      <c r="J13" s="375">
        <f xml:space="preserve"> J9</f>
        <v>0</v>
      </c>
      <c r="K13" s="375">
        <f xml:space="preserve"> K9</f>
        <v>0</v>
      </c>
      <c r="L13" s="375">
        <f t="shared" ref="L13:AO13" si="2" xml:space="preserve"> L9</f>
        <v>0</v>
      </c>
      <c r="M13" s="375">
        <f t="shared" si="2"/>
        <v>0</v>
      </c>
      <c r="N13" s="375">
        <f t="shared" si="2"/>
        <v>0</v>
      </c>
      <c r="O13" s="375">
        <f xml:space="preserve"> O9</f>
        <v>0</v>
      </c>
      <c r="P13" s="375">
        <f t="shared" si="2"/>
        <v>0</v>
      </c>
      <c r="Q13" s="375">
        <f t="shared" si="2"/>
        <v>9.0386289775622491E-2</v>
      </c>
      <c r="R13" s="375">
        <f t="shared" si="2"/>
        <v>6.2038709080612229</v>
      </c>
      <c r="S13" s="375">
        <f t="shared" si="2"/>
        <v>12.886405127249798</v>
      </c>
      <c r="T13" s="375">
        <f t="shared" si="2"/>
        <v>30.084377916067549</v>
      </c>
      <c r="U13" s="375">
        <f t="shared" si="2"/>
        <v>33.724302130584739</v>
      </c>
      <c r="V13" s="375">
        <f t="shared" si="2"/>
        <v>33.505581744361848</v>
      </c>
      <c r="W13" s="375">
        <f t="shared" si="2"/>
        <v>33.285175388495155</v>
      </c>
      <c r="X13" s="375">
        <f t="shared" si="2"/>
        <v>40.577404173097932</v>
      </c>
      <c r="Y13" s="375">
        <f t="shared" si="2"/>
        <v>48.512532373483381</v>
      </c>
      <c r="Z13" s="375">
        <f t="shared" si="2"/>
        <v>57.444602913498315</v>
      </c>
      <c r="AA13" s="375">
        <f t="shared" si="2"/>
        <v>65.508912882864692</v>
      </c>
      <c r="AB13" s="375">
        <f t="shared" si="2"/>
        <v>74.912114939787529</v>
      </c>
      <c r="AC13" s="375">
        <f t="shared" si="2"/>
        <v>79.123903170271561</v>
      </c>
      <c r="AD13" s="375">
        <f t="shared" si="2"/>
        <v>55.824693194216636</v>
      </c>
      <c r="AE13" s="375">
        <f t="shared" si="2"/>
        <v>55.411881548789637</v>
      </c>
      <c r="AF13" s="375">
        <f t="shared" si="2"/>
        <v>54.995887813595807</v>
      </c>
      <c r="AG13" s="375">
        <f t="shared" si="2"/>
        <v>54.57668746002652</v>
      </c>
      <c r="AH13" s="375">
        <f t="shared" si="2"/>
        <v>54.154255770398471</v>
      </c>
      <c r="AI13" s="375">
        <f t="shared" si="2"/>
        <v>53.728567836496204</v>
      </c>
      <c r="AJ13" s="375">
        <f t="shared" si="2"/>
        <v>53.29959855810344</v>
      </c>
      <c r="AK13" s="375">
        <f t="shared" si="2"/>
        <v>52.867322641523067</v>
      </c>
      <c r="AL13" s="375">
        <f t="shared" si="2"/>
        <v>45.213838929274395</v>
      </c>
      <c r="AM13" s="375">
        <f t="shared" si="2"/>
        <v>0</v>
      </c>
      <c r="AN13" s="375">
        <f t="shared" si="2"/>
        <v>0</v>
      </c>
      <c r="AO13" s="375">
        <f t="shared" si="2"/>
        <v>0</v>
      </c>
      <c r="AP13" s="375">
        <f t="shared" ref="AP13:BU13" si="3" xml:space="preserve"> AP9</f>
        <v>0</v>
      </c>
      <c r="AQ13" s="375">
        <f t="shared" si="3"/>
        <v>0</v>
      </c>
      <c r="AR13" s="375">
        <f t="shared" si="3"/>
        <v>0</v>
      </c>
      <c r="AS13" s="375">
        <f t="shared" si="3"/>
        <v>0</v>
      </c>
      <c r="AT13" s="375">
        <f t="shared" si="3"/>
        <v>0</v>
      </c>
      <c r="AU13" s="375">
        <f t="shared" si="3"/>
        <v>0</v>
      </c>
      <c r="AV13" s="375">
        <f t="shared" si="3"/>
        <v>0</v>
      </c>
      <c r="AW13" s="375">
        <f t="shared" si="3"/>
        <v>0</v>
      </c>
      <c r="AX13" s="375">
        <f t="shared" si="3"/>
        <v>0</v>
      </c>
      <c r="AY13" s="375">
        <f t="shared" si="3"/>
        <v>0</v>
      </c>
      <c r="AZ13" s="375">
        <f t="shared" si="3"/>
        <v>0</v>
      </c>
      <c r="BA13" s="375">
        <f t="shared" si="3"/>
        <v>0</v>
      </c>
      <c r="BB13" s="375">
        <f t="shared" si="3"/>
        <v>0</v>
      </c>
      <c r="BC13" s="375">
        <f t="shared" si="3"/>
        <v>0</v>
      </c>
      <c r="BD13" s="375">
        <f t="shared" si="3"/>
        <v>0</v>
      </c>
      <c r="BE13" s="375">
        <f t="shared" si="3"/>
        <v>0</v>
      </c>
      <c r="BF13" s="375">
        <f t="shared" si="3"/>
        <v>0</v>
      </c>
      <c r="BG13" s="375">
        <f t="shared" si="3"/>
        <v>0</v>
      </c>
      <c r="BH13" s="375">
        <f t="shared" si="3"/>
        <v>0</v>
      </c>
      <c r="BI13" s="375">
        <f t="shared" si="3"/>
        <v>0</v>
      </c>
      <c r="BJ13" s="375">
        <f t="shared" si="3"/>
        <v>0</v>
      </c>
      <c r="BK13" s="375">
        <f t="shared" si="3"/>
        <v>0</v>
      </c>
      <c r="BL13" s="375">
        <f t="shared" si="3"/>
        <v>0</v>
      </c>
      <c r="BM13" s="375">
        <f t="shared" si="3"/>
        <v>0</v>
      </c>
      <c r="BN13" s="375">
        <f t="shared" si="3"/>
        <v>0</v>
      </c>
      <c r="BO13" s="375">
        <f t="shared" si="3"/>
        <v>0</v>
      </c>
      <c r="BP13" s="375">
        <f t="shared" si="3"/>
        <v>0</v>
      </c>
      <c r="BQ13" s="375">
        <f t="shared" si="3"/>
        <v>0</v>
      </c>
      <c r="BR13" s="375">
        <f t="shared" si="3"/>
        <v>0</v>
      </c>
      <c r="BS13" s="375">
        <f t="shared" si="3"/>
        <v>0</v>
      </c>
      <c r="BT13" s="375">
        <f t="shared" si="3"/>
        <v>0</v>
      </c>
      <c r="BU13" s="375">
        <f t="shared" si="3"/>
        <v>0</v>
      </c>
      <c r="BV13" s="375">
        <f t="shared" ref="BV13:DA13" si="4" xml:space="preserve"> BV9</f>
        <v>0</v>
      </c>
      <c r="BW13" s="375">
        <f t="shared" si="4"/>
        <v>0</v>
      </c>
      <c r="BX13" s="375">
        <f t="shared" si="4"/>
        <v>0</v>
      </c>
      <c r="BY13" s="375">
        <f t="shared" si="4"/>
        <v>0</v>
      </c>
      <c r="BZ13" s="375">
        <f t="shared" si="4"/>
        <v>0</v>
      </c>
      <c r="CA13" s="375">
        <f t="shared" si="4"/>
        <v>0</v>
      </c>
      <c r="CB13" s="375">
        <f t="shared" si="4"/>
        <v>0</v>
      </c>
      <c r="CC13" s="375">
        <f t="shared" si="4"/>
        <v>0</v>
      </c>
      <c r="CD13" s="375">
        <f t="shared" si="4"/>
        <v>0</v>
      </c>
      <c r="CE13" s="375">
        <f t="shared" si="4"/>
        <v>0</v>
      </c>
      <c r="CF13" s="375">
        <f t="shared" si="4"/>
        <v>0</v>
      </c>
      <c r="CG13" s="375">
        <f t="shared" si="4"/>
        <v>0</v>
      </c>
      <c r="CH13" s="375">
        <f t="shared" si="4"/>
        <v>0</v>
      </c>
      <c r="CI13" s="375">
        <f t="shared" si="4"/>
        <v>0</v>
      </c>
      <c r="CJ13" s="375">
        <f t="shared" si="4"/>
        <v>0</v>
      </c>
      <c r="CK13" s="375">
        <f t="shared" si="4"/>
        <v>0</v>
      </c>
      <c r="CL13" s="375">
        <f t="shared" si="4"/>
        <v>0</v>
      </c>
      <c r="CM13" s="375">
        <f t="shared" si="4"/>
        <v>0</v>
      </c>
      <c r="CN13" s="375">
        <f t="shared" si="4"/>
        <v>0</v>
      </c>
      <c r="CO13" s="375">
        <f t="shared" si="4"/>
        <v>0</v>
      </c>
      <c r="CP13" s="375">
        <f t="shared" si="4"/>
        <v>0</v>
      </c>
      <c r="CQ13" s="375">
        <f t="shared" si="4"/>
        <v>0</v>
      </c>
      <c r="CR13" s="375">
        <f t="shared" si="4"/>
        <v>0</v>
      </c>
      <c r="CS13" s="375">
        <f t="shared" si="4"/>
        <v>0</v>
      </c>
      <c r="CT13" s="375">
        <f t="shared" si="4"/>
        <v>0</v>
      </c>
      <c r="CU13" s="375">
        <f t="shared" si="4"/>
        <v>0</v>
      </c>
      <c r="CV13" s="375">
        <f t="shared" si="4"/>
        <v>0</v>
      </c>
      <c r="CW13" s="375">
        <f t="shared" si="4"/>
        <v>0</v>
      </c>
      <c r="CX13" s="375">
        <f t="shared" si="4"/>
        <v>0</v>
      </c>
      <c r="CY13" s="375">
        <f t="shared" si="4"/>
        <v>0</v>
      </c>
      <c r="CZ13" s="375">
        <f t="shared" si="4"/>
        <v>0</v>
      </c>
      <c r="DA13" s="375">
        <f t="shared" si="4"/>
        <v>0</v>
      </c>
      <c r="DB13" s="375">
        <f t="shared" ref="DB13:EH13" si="5" xml:space="preserve"> DB9</f>
        <v>0</v>
      </c>
      <c r="DC13" s="375">
        <f t="shared" si="5"/>
        <v>0</v>
      </c>
      <c r="DD13" s="375">
        <f t="shared" si="5"/>
        <v>0</v>
      </c>
      <c r="DE13" s="375">
        <f t="shared" si="5"/>
        <v>0</v>
      </c>
      <c r="DF13" s="375">
        <f t="shared" si="5"/>
        <v>0</v>
      </c>
      <c r="DG13" s="375">
        <f t="shared" si="5"/>
        <v>0</v>
      </c>
      <c r="DH13" s="375">
        <f t="shared" si="5"/>
        <v>0</v>
      </c>
      <c r="DI13" s="375">
        <f t="shared" si="5"/>
        <v>0</v>
      </c>
      <c r="DJ13" s="375">
        <f t="shared" si="5"/>
        <v>0</v>
      </c>
      <c r="DK13" s="375">
        <f t="shared" si="5"/>
        <v>0</v>
      </c>
      <c r="DL13" s="375">
        <f t="shared" si="5"/>
        <v>0</v>
      </c>
      <c r="DM13" s="375">
        <f t="shared" si="5"/>
        <v>0</v>
      </c>
      <c r="DN13" s="375">
        <f t="shared" si="5"/>
        <v>0</v>
      </c>
      <c r="DO13" s="375">
        <f t="shared" si="5"/>
        <v>0</v>
      </c>
      <c r="DP13" s="375">
        <f t="shared" si="5"/>
        <v>0</v>
      </c>
      <c r="DQ13" s="375">
        <f t="shared" si="5"/>
        <v>0</v>
      </c>
      <c r="DR13" s="375">
        <f t="shared" si="5"/>
        <v>0</v>
      </c>
      <c r="DS13" s="375">
        <f t="shared" si="5"/>
        <v>0</v>
      </c>
      <c r="DT13" s="375">
        <f t="shared" si="5"/>
        <v>0</v>
      </c>
      <c r="DU13" s="375">
        <f t="shared" si="5"/>
        <v>0</v>
      </c>
      <c r="DV13" s="375">
        <f t="shared" si="5"/>
        <v>0</v>
      </c>
      <c r="DW13" s="375">
        <f t="shared" si="5"/>
        <v>0</v>
      </c>
      <c r="DX13" s="375">
        <f t="shared" si="5"/>
        <v>0</v>
      </c>
      <c r="DY13" s="375">
        <f t="shared" si="5"/>
        <v>0</v>
      </c>
      <c r="DZ13" s="375">
        <f t="shared" si="5"/>
        <v>0</v>
      </c>
      <c r="EA13" s="375">
        <f t="shared" si="5"/>
        <v>0</v>
      </c>
      <c r="EB13" s="375">
        <f t="shared" si="5"/>
        <v>0</v>
      </c>
      <c r="EC13" s="375">
        <f t="shared" si="5"/>
        <v>0</v>
      </c>
      <c r="ED13" s="375">
        <f t="shared" si="5"/>
        <v>0</v>
      </c>
      <c r="EE13" s="375">
        <f t="shared" si="5"/>
        <v>0</v>
      </c>
      <c r="EF13" s="375">
        <f t="shared" si="5"/>
        <v>0</v>
      </c>
      <c r="EG13" s="375">
        <f t="shared" si="5"/>
        <v>0</v>
      </c>
      <c r="EH13" s="375">
        <f t="shared" si="5"/>
        <v>0</v>
      </c>
      <c r="EI13" s="375"/>
      <c r="EJ13" s="375"/>
      <c r="EK13" s="375"/>
      <c r="EL13" s="375"/>
      <c r="EM13" s="375"/>
    </row>
    <row r="14" spans="1:143" s="417" customFormat="1" ht="15" customHeight="1" outlineLevel="1" x14ac:dyDescent="0.35">
      <c r="A14" s="375"/>
      <c r="B14" s="375"/>
      <c r="C14" s="375"/>
      <c r="D14" s="375"/>
      <c r="E14" s="548" t="str">
        <f xml:space="preserve"> E$21</f>
        <v>Interest on FLR</v>
      </c>
      <c r="F14" s="548"/>
      <c r="G14" s="548" t="str">
        <f xml:space="preserve"> G$21</f>
        <v>INR Cr</v>
      </c>
      <c r="H14" s="548">
        <f xml:space="preserve"> H$21</f>
        <v>393.55558779959836</v>
      </c>
      <c r="I14" s="548"/>
      <c r="J14" s="548">
        <f xml:space="preserve"> J$21</f>
        <v>0</v>
      </c>
      <c r="K14" s="548">
        <f xml:space="preserve"> K$21</f>
        <v>0</v>
      </c>
      <c r="L14" s="548">
        <f t="shared" ref="L14:AO14" si="6" xml:space="preserve"> L$21</f>
        <v>0</v>
      </c>
      <c r="M14" s="548">
        <f t="shared" si="6"/>
        <v>0</v>
      </c>
      <c r="N14" s="548">
        <f t="shared" si="6"/>
        <v>0</v>
      </c>
      <c r="O14" s="548">
        <f t="shared" si="6"/>
        <v>0</v>
      </c>
      <c r="P14" s="548">
        <f t="shared" si="6"/>
        <v>0</v>
      </c>
      <c r="Q14" s="548">
        <f t="shared" si="6"/>
        <v>0</v>
      </c>
      <c r="R14" s="548">
        <f t="shared" si="6"/>
        <v>6.8715758803216277E-4</v>
      </c>
      <c r="S14" s="548">
        <f t="shared" si="6"/>
        <v>4.7843472456034312E-2</v>
      </c>
      <c r="T14" s="548">
        <f t="shared" si="6"/>
        <v>0.14549306749908381</v>
      </c>
      <c r="U14" s="548">
        <f t="shared" si="6"/>
        <v>0.37321758568837476</v>
      </c>
      <c r="V14" s="548">
        <f t="shared" si="6"/>
        <v>0.62709364046343641</v>
      </c>
      <c r="W14" s="548">
        <f t="shared" si="6"/>
        <v>0.8775790977880793</v>
      </c>
      <c r="X14" s="548">
        <f t="shared" si="6"/>
        <v>1.124634825790952</v>
      </c>
      <c r="Y14" s="548">
        <f t="shared" si="6"/>
        <v>1.4253121035173393</v>
      </c>
      <c r="Z14" s="548">
        <f t="shared" si="6"/>
        <v>1.7840645494774738</v>
      </c>
      <c r="AA14" s="548">
        <f t="shared" si="6"/>
        <v>2.2079843661290774</v>
      </c>
      <c r="AB14" s="548">
        <f t="shared" si="6"/>
        <v>2.6899278913236544</v>
      </c>
      <c r="AC14" s="548">
        <f t="shared" si="6"/>
        <v>3.2395395755575169</v>
      </c>
      <c r="AD14" s="548">
        <f t="shared" si="6"/>
        <v>3.8167791763291614</v>
      </c>
      <c r="AE14" s="548">
        <f t="shared" si="6"/>
        <v>4.2124208656325743</v>
      </c>
      <c r="AF14" s="548">
        <f t="shared" si="6"/>
        <v>4.6014808133654466</v>
      </c>
      <c r="AG14" s="548">
        <f t="shared" si="6"/>
        <v>4.9838837566612186</v>
      </c>
      <c r="AH14" s="548">
        <f t="shared" si="6"/>
        <v>5.359553663427377</v>
      </c>
      <c r="AI14" s="548">
        <f t="shared" si="6"/>
        <v>5.7284137249585534</v>
      </c>
      <c r="AJ14" s="548">
        <f t="shared" si="6"/>
        <v>6.0903863484814451</v>
      </c>
      <c r="AK14" s="548">
        <f t="shared" si="6"/>
        <v>6.4453931496309602</v>
      </c>
      <c r="AL14" s="548">
        <f t="shared" si="6"/>
        <v>6.7933549448569428</v>
      </c>
      <c r="AM14" s="548">
        <f t="shared" si="6"/>
        <v>7.0790756037615781</v>
      </c>
      <c r="AN14" s="548">
        <f t="shared" si="6"/>
        <v>7.0184753509987807</v>
      </c>
      <c r="AO14" s="548">
        <f t="shared" si="6"/>
        <v>6.957407971287604</v>
      </c>
      <c r="AP14" s="548">
        <f t="shared" ref="AP14:BU14" si="7" xml:space="preserve"> AP$21</f>
        <v>6.8958698638578184</v>
      </c>
      <c r="AQ14" s="548">
        <f t="shared" si="7"/>
        <v>6.8338574001832635</v>
      </c>
      <c r="AR14" s="548">
        <f t="shared" si="7"/>
        <v>6.7713669237678831</v>
      </c>
      <c r="AS14" s="548">
        <f t="shared" si="7"/>
        <v>6.7083947499301351</v>
      </c>
      <c r="AT14" s="548">
        <f t="shared" si="7"/>
        <v>6.6449371655857199</v>
      </c>
      <c r="AU14" s="548">
        <f t="shared" si="7"/>
        <v>6.5809904290286498</v>
      </c>
      <c r="AV14" s="548">
        <f t="shared" si="7"/>
        <v>6.5165507697106202</v>
      </c>
      <c r="AW14" s="548">
        <f t="shared" si="7"/>
        <v>6.4516143880186805</v>
      </c>
      <c r="AX14" s="548">
        <f t="shared" si="7"/>
        <v>6.3861774550511994</v>
      </c>
      <c r="AY14" s="548">
        <f t="shared" si="7"/>
        <v>6.3202361123920925</v>
      </c>
      <c r="AZ14" s="548">
        <f t="shared" si="7"/>
        <v>6.2537864718833225</v>
      </c>
      <c r="BA14" s="548">
        <f t="shared" si="7"/>
        <v>6.1868246153956301</v>
      </c>
      <c r="BB14" s="548">
        <f t="shared" si="7"/>
        <v>6.1193465945975118</v>
      </c>
      <c r="BC14" s="548">
        <f t="shared" si="7"/>
        <v>6.051348430722407</v>
      </c>
      <c r="BD14" s="548">
        <f t="shared" si="7"/>
        <v>5.9828261143340997</v>
      </c>
      <c r="BE14" s="548">
        <f t="shared" si="7"/>
        <v>5.9137756050902999</v>
      </c>
      <c r="BF14" s="548">
        <f t="shared" si="7"/>
        <v>5.8441928315044116</v>
      </c>
      <c r="BG14" s="548">
        <f t="shared" si="7"/>
        <v>5.7740736907054648</v>
      </c>
      <c r="BH14" s="548">
        <f t="shared" si="7"/>
        <v>5.7034140481961941</v>
      </c>
      <c r="BI14" s="548">
        <f t="shared" si="7"/>
        <v>5.632209737609247</v>
      </c>
      <c r="BJ14" s="548">
        <f t="shared" si="7"/>
        <v>5.5604565604615255</v>
      </c>
      <c r="BK14" s="548">
        <f t="shared" si="7"/>
        <v>5.4881502859066238</v>
      </c>
      <c r="BL14" s="548">
        <f t="shared" si="7"/>
        <v>5.4152866504853607</v>
      </c>
      <c r="BM14" s="548">
        <f t="shared" si="7"/>
        <v>5.341861357874393</v>
      </c>
      <c r="BN14" s="548">
        <f t="shared" si="7"/>
        <v>5.2678700786328809</v>
      </c>
      <c r="BO14" s="548">
        <f t="shared" si="7"/>
        <v>5.1933084499472164</v>
      </c>
      <c r="BP14" s="548">
        <f t="shared" si="7"/>
        <v>5.1181720753737672</v>
      </c>
      <c r="BQ14" s="548">
        <f t="shared" si="7"/>
        <v>5.0424565245796478</v>
      </c>
      <c r="BR14" s="548">
        <f t="shared" si="7"/>
        <v>4.9661573330814894</v>
      </c>
      <c r="BS14" s="548">
        <f t="shared" si="7"/>
        <v>4.8892700019822</v>
      </c>
      <c r="BT14" s="548">
        <f t="shared" si="7"/>
        <v>4.811789997705687</v>
      </c>
      <c r="BU14" s="548">
        <f t="shared" si="7"/>
        <v>4.7337127517295414</v>
      </c>
      <c r="BV14" s="548">
        <f t="shared" ref="BV14:DA14" si="8" xml:space="preserve"> BV$21</f>
        <v>4.6550336603156639</v>
      </c>
      <c r="BW14" s="548">
        <f t="shared" si="8"/>
        <v>4.5757480842388043</v>
      </c>
      <c r="BX14" s="548">
        <f t="shared" si="8"/>
        <v>4.4958513485130194</v>
      </c>
      <c r="BY14" s="548">
        <f t="shared" si="8"/>
        <v>4.4153387421160142</v>
      </c>
      <c r="BZ14" s="548">
        <f t="shared" si="8"/>
        <v>4.3342055177113652</v>
      </c>
      <c r="CA14" s="548">
        <f t="shared" si="8"/>
        <v>4.2524468913685975</v>
      </c>
      <c r="CB14" s="548">
        <f t="shared" si="8"/>
        <v>4.170058042281104</v>
      </c>
      <c r="CC14" s="548">
        <f t="shared" si="8"/>
        <v>4.0870341124818941</v>
      </c>
      <c r="CD14" s="548">
        <f t="shared" si="8"/>
        <v>4.0033702065571495</v>
      </c>
      <c r="CE14" s="548">
        <f t="shared" si="8"/>
        <v>3.9190613913575683</v>
      </c>
      <c r="CF14" s="548">
        <f t="shared" si="8"/>
        <v>3.83410269570749</v>
      </c>
      <c r="CG14" s="548">
        <f t="shared" si="8"/>
        <v>3.748489110111775</v>
      </c>
      <c r="CH14" s="548">
        <f t="shared" si="8"/>
        <v>3.6622155864604271</v>
      </c>
      <c r="CI14" s="548">
        <f t="shared" si="8"/>
        <v>3.5752770377309329</v>
      </c>
      <c r="CJ14" s="548">
        <f t="shared" si="8"/>
        <v>3.4876683376883157</v>
      </c>
      <c r="CK14" s="548">
        <f t="shared" si="8"/>
        <v>3.39938432058287</v>
      </c>
      <c r="CL14" s="548">
        <f t="shared" si="8"/>
        <v>3.3104197808455695</v>
      </c>
      <c r="CM14" s="548">
        <f t="shared" si="8"/>
        <v>3.2207694727811274</v>
      </c>
      <c r="CN14" s="548">
        <f t="shared" si="8"/>
        <v>3.1304281102586891</v>
      </c>
      <c r="CO14" s="548">
        <f t="shared" si="8"/>
        <v>3.0393903664001396</v>
      </c>
      <c r="CP14" s="548">
        <f t="shared" si="8"/>
        <v>2.947650873266014</v>
      </c>
      <c r="CQ14" s="548">
        <f t="shared" si="8"/>
        <v>2.8552042215389797</v>
      </c>
      <c r="CR14" s="548">
        <f t="shared" si="8"/>
        <v>2.7620449602048827</v>
      </c>
      <c r="CS14" s="548">
        <f t="shared" si="8"/>
        <v>2.6681675962313354</v>
      </c>
      <c r="CT14" s="548">
        <f t="shared" si="8"/>
        <v>2.5735665942438257</v>
      </c>
      <c r="CU14" s="548">
        <f t="shared" si="8"/>
        <v>2.4782363761993285</v>
      </c>
      <c r="CV14" s="548">
        <f t="shared" si="8"/>
        <v>2.3821713210574051</v>
      </c>
      <c r="CW14" s="548">
        <f t="shared" si="8"/>
        <v>2.2853657644487626</v>
      </c>
      <c r="CX14" s="548">
        <f t="shared" si="8"/>
        <v>2.1878139983412623</v>
      </c>
      <c r="CY14" s="548">
        <f t="shared" si="8"/>
        <v>2.0895102707033497</v>
      </c>
      <c r="CZ14" s="548">
        <f t="shared" si="8"/>
        <v>1.9904487851648944</v>
      </c>
      <c r="DA14" s="548">
        <f t="shared" si="8"/>
        <v>1.8906237006754143</v>
      </c>
      <c r="DB14" s="548">
        <f t="shared" ref="DB14:EH14" si="9" xml:space="preserve"> DB$21</f>
        <v>1.7900291311596608</v>
      </c>
      <c r="DC14" s="548">
        <f t="shared" si="9"/>
        <v>1.6886591451705568</v>
      </c>
      <c r="DD14" s="548">
        <f t="shared" si="9"/>
        <v>1.5865077655394535</v>
      </c>
      <c r="DE14" s="548">
        <f t="shared" si="9"/>
        <v>1.483568969023694</v>
      </c>
      <c r="DF14" s="548">
        <f t="shared" si="9"/>
        <v>1.3798366859514586</v>
      </c>
      <c r="DG14" s="548">
        <f t="shared" si="9"/>
        <v>1.2753047998638749</v>
      </c>
      <c r="DH14" s="548">
        <f t="shared" si="9"/>
        <v>1.169967147154366</v>
      </c>
      <c r="DI14" s="548">
        <f t="shared" si="9"/>
        <v>1.0638175167052211</v>
      </c>
      <c r="DJ14" s="548">
        <f t="shared" si="9"/>
        <v>0.9568496495213642</v>
      </c>
      <c r="DK14" s="548">
        <f t="shared" si="9"/>
        <v>0.84905723836129832</v>
      </c>
      <c r="DL14" s="548">
        <f t="shared" si="9"/>
        <v>0.74043392736520686</v>
      </c>
      <c r="DM14" s="548">
        <f t="shared" si="9"/>
        <v>0.63097331168018733</v>
      </c>
      <c r="DN14" s="548">
        <f t="shared" si="9"/>
        <v>0.52066893708259587</v>
      </c>
      <c r="DO14" s="548">
        <f t="shared" si="9"/>
        <v>0.40951429959748115</v>
      </c>
      <c r="DP14" s="548">
        <f t="shared" si="9"/>
        <v>0.29750284511508535</v>
      </c>
      <c r="DQ14" s="548">
        <f t="shared" si="9"/>
        <v>0.18462796900438774</v>
      </c>
      <c r="DR14" s="548">
        <f t="shared" si="9"/>
        <v>7.0883015723670201E-2</v>
      </c>
      <c r="DS14" s="548">
        <f t="shared" si="9"/>
        <v>-6.5903208816090836E-14</v>
      </c>
      <c r="DT14" s="548">
        <f t="shared" si="9"/>
        <v>-6.6411212717381538E-14</v>
      </c>
      <c r="DU14" s="548">
        <f t="shared" si="9"/>
        <v>-6.6923132482078022E-14</v>
      </c>
      <c r="DV14" s="548">
        <f t="shared" si="9"/>
        <v>-6.7438998294960701E-14</v>
      </c>
      <c r="DW14" s="548">
        <f t="shared" si="9"/>
        <v>-6.7958840573484361E-14</v>
      </c>
      <c r="DX14" s="548">
        <f t="shared" si="9"/>
        <v>-6.8482689969571625E-14</v>
      </c>
      <c r="DY14" s="548">
        <f t="shared" si="9"/>
        <v>-6.9010577371420407E-14</v>
      </c>
      <c r="DZ14" s="548">
        <f t="shared" si="9"/>
        <v>-6.9542533905325102E-14</v>
      </c>
      <c r="EA14" s="548">
        <f t="shared" si="9"/>
        <v>-7.007859093751199E-14</v>
      </c>
      <c r="EB14" s="548">
        <f t="shared" si="9"/>
        <v>-7.0618780075988647E-14</v>
      </c>
      <c r="EC14" s="548">
        <f t="shared" si="9"/>
        <v>-7.1163133172407729E-14</v>
      </c>
      <c r="ED14" s="548">
        <f t="shared" si="9"/>
        <v>-7.1711682323945041E-14</v>
      </c>
      <c r="EE14" s="548">
        <f t="shared" si="9"/>
        <v>-7.2264459875192137E-14</v>
      </c>
      <c r="EF14" s="548">
        <f t="shared" si="9"/>
        <v>-7.2821498420063403E-14</v>
      </c>
      <c r="EG14" s="548">
        <f t="shared" si="9"/>
        <v>-7.3382830803718053E-14</v>
      </c>
      <c r="EH14" s="548">
        <f t="shared" si="9"/>
        <v>-7.3948490124496725E-14</v>
      </c>
      <c r="EI14" s="375"/>
      <c r="EJ14" s="375"/>
      <c r="EK14" s="375"/>
      <c r="EL14" s="375"/>
      <c r="EM14" s="375"/>
    </row>
    <row r="15" spans="1:143" s="417" customFormat="1" ht="15" customHeight="1" outlineLevel="1" x14ac:dyDescent="0.35">
      <c r="A15" s="375"/>
      <c r="B15" s="375"/>
      <c r="C15" s="375"/>
      <c r="D15" s="375"/>
      <c r="E15" s="375" t="s">
        <v>274</v>
      </c>
      <c r="F15" s="375"/>
      <c r="G15" s="375" t="s">
        <v>330</v>
      </c>
      <c r="H15" s="375">
        <f xml:space="preserve"> SUM(J15:EH15)</f>
        <v>1389.4878915096331</v>
      </c>
      <c r="I15" s="375"/>
      <c r="J15" s="375">
        <f xml:space="preserve"> J179</f>
        <v>0</v>
      </c>
      <c r="K15" s="375">
        <f xml:space="preserve"> K179</f>
        <v>0</v>
      </c>
      <c r="L15" s="375">
        <f t="shared" ref="L15:AO15" si="10" xml:space="preserve"> L179</f>
        <v>0</v>
      </c>
      <c r="M15" s="375">
        <f t="shared" si="10"/>
        <v>0</v>
      </c>
      <c r="N15" s="375">
        <f t="shared" si="10"/>
        <v>0</v>
      </c>
      <c r="O15" s="375">
        <f t="shared" si="10"/>
        <v>0</v>
      </c>
      <c r="P15" s="375">
        <f t="shared" si="10"/>
        <v>0</v>
      </c>
      <c r="Q15" s="375">
        <f xml:space="preserve"> Q179</f>
        <v>1.2415215984770587E-3</v>
      </c>
      <c r="R15" s="375">
        <f xml:space="preserve"> R179</f>
        <v>8.6982082773301397E-2</v>
      </c>
      <c r="S15" s="375">
        <f t="shared" si="10"/>
        <v>0.2661930265534681</v>
      </c>
      <c r="T15" s="375">
        <f t="shared" si="10"/>
        <v>0.68723078603699239</v>
      </c>
      <c r="U15" s="375">
        <f t="shared" si="10"/>
        <v>1.1622477454543019</v>
      </c>
      <c r="V15" s="375">
        <f t="shared" si="10"/>
        <v>1.6372647048716114</v>
      </c>
      <c r="W15" s="375">
        <f t="shared" si="10"/>
        <v>2.1122816642889206</v>
      </c>
      <c r="X15" s="375">
        <f t="shared" si="10"/>
        <v>2.6952570235738005</v>
      </c>
      <c r="Y15" s="375">
        <f t="shared" si="10"/>
        <v>3.3969866227130074</v>
      </c>
      <c r="Z15" s="375">
        <f t="shared" si="10"/>
        <v>4.2336642216866771</v>
      </c>
      <c r="AA15" s="375">
        <f t="shared" si="10"/>
        <v>5.194493980508053</v>
      </c>
      <c r="AB15" s="375">
        <f t="shared" si="10"/>
        <v>6.301067579150649</v>
      </c>
      <c r="AC15" s="375">
        <f t="shared" si="10"/>
        <v>7.4783053484265629</v>
      </c>
      <c r="AD15" s="375">
        <f t="shared" si="10"/>
        <v>8.3149829474002335</v>
      </c>
      <c r="AE15" s="375">
        <f t="shared" si="10"/>
        <v>9.151660546373904</v>
      </c>
      <c r="AF15" s="375">
        <f t="shared" si="10"/>
        <v>9.9883381453475746</v>
      </c>
      <c r="AG15" s="375">
        <f t="shared" si="10"/>
        <v>10.825015744321245</v>
      </c>
      <c r="AH15" s="375">
        <f t="shared" si="10"/>
        <v>11.661693343294916</v>
      </c>
      <c r="AI15" s="375">
        <f t="shared" si="10"/>
        <v>12.498370942268586</v>
      </c>
      <c r="AJ15" s="375">
        <f t="shared" si="10"/>
        <v>13.335048541242257</v>
      </c>
      <c r="AK15" s="375">
        <f t="shared" si="10"/>
        <v>14.171726140215927</v>
      </c>
      <c r="AL15" s="375">
        <f t="shared" si="10"/>
        <v>14.94073001623261</v>
      </c>
      <c r="AM15" s="375">
        <f t="shared" si="10"/>
        <v>14.94073001623261</v>
      </c>
      <c r="AN15" s="375">
        <f t="shared" si="10"/>
        <v>14.94073001623261</v>
      </c>
      <c r="AO15" s="375">
        <f t="shared" si="10"/>
        <v>14.94073001623261</v>
      </c>
      <c r="AP15" s="375">
        <f t="shared" ref="AP15:BU15" si="11" xml:space="preserve"> AP179</f>
        <v>14.94073001623261</v>
      </c>
      <c r="AQ15" s="375">
        <f t="shared" si="11"/>
        <v>14.94073001623261</v>
      </c>
      <c r="AR15" s="375">
        <f t="shared" si="11"/>
        <v>14.94073001623261</v>
      </c>
      <c r="AS15" s="375">
        <f t="shared" si="11"/>
        <v>14.94073001623261</v>
      </c>
      <c r="AT15" s="375">
        <f t="shared" si="11"/>
        <v>14.94073001623261</v>
      </c>
      <c r="AU15" s="375">
        <f t="shared" si="11"/>
        <v>14.94073001623261</v>
      </c>
      <c r="AV15" s="375">
        <f t="shared" si="11"/>
        <v>14.94073001623261</v>
      </c>
      <c r="AW15" s="375">
        <f t="shared" si="11"/>
        <v>14.94073001623261</v>
      </c>
      <c r="AX15" s="375">
        <f t="shared" si="11"/>
        <v>14.94073001623261</v>
      </c>
      <c r="AY15" s="375">
        <f t="shared" si="11"/>
        <v>14.94073001623261</v>
      </c>
      <c r="AZ15" s="375">
        <f t="shared" si="11"/>
        <v>14.94073001623261</v>
      </c>
      <c r="BA15" s="375">
        <f t="shared" si="11"/>
        <v>14.94073001623261</v>
      </c>
      <c r="BB15" s="375">
        <f t="shared" si="11"/>
        <v>14.94073001623261</v>
      </c>
      <c r="BC15" s="375">
        <f t="shared" si="11"/>
        <v>14.94073001623261</v>
      </c>
      <c r="BD15" s="375">
        <f t="shared" si="11"/>
        <v>14.94073001623261</v>
      </c>
      <c r="BE15" s="375">
        <f t="shared" si="11"/>
        <v>14.94073001623261</v>
      </c>
      <c r="BF15" s="375">
        <f t="shared" si="11"/>
        <v>14.94073001623261</v>
      </c>
      <c r="BG15" s="375">
        <f t="shared" si="11"/>
        <v>14.94073001623261</v>
      </c>
      <c r="BH15" s="375">
        <f t="shared" si="11"/>
        <v>14.94073001623261</v>
      </c>
      <c r="BI15" s="375">
        <f t="shared" si="11"/>
        <v>14.94073001623261</v>
      </c>
      <c r="BJ15" s="375">
        <f t="shared" si="11"/>
        <v>14.94073001623261</v>
      </c>
      <c r="BK15" s="375">
        <f t="shared" si="11"/>
        <v>14.94073001623261</v>
      </c>
      <c r="BL15" s="375">
        <f t="shared" si="11"/>
        <v>14.94073001623261</v>
      </c>
      <c r="BM15" s="375">
        <f t="shared" si="11"/>
        <v>14.94073001623261</v>
      </c>
      <c r="BN15" s="375">
        <f t="shared" si="11"/>
        <v>14.94073001623261</v>
      </c>
      <c r="BO15" s="375">
        <f t="shared" si="11"/>
        <v>14.94073001623261</v>
      </c>
      <c r="BP15" s="375">
        <f t="shared" si="11"/>
        <v>14.94073001623261</v>
      </c>
      <c r="BQ15" s="375">
        <f t="shared" si="11"/>
        <v>14.94073001623261</v>
      </c>
      <c r="BR15" s="375">
        <f t="shared" si="11"/>
        <v>14.94073001623261</v>
      </c>
      <c r="BS15" s="375">
        <f t="shared" si="11"/>
        <v>14.94073001623261</v>
      </c>
      <c r="BT15" s="375">
        <f t="shared" si="11"/>
        <v>14.94073001623261</v>
      </c>
      <c r="BU15" s="375">
        <f t="shared" si="11"/>
        <v>14.94073001623261</v>
      </c>
      <c r="BV15" s="375">
        <f t="shared" ref="BV15:DA15" si="12" xml:space="preserve"> BV179</f>
        <v>14.94073001623261</v>
      </c>
      <c r="BW15" s="375">
        <f t="shared" si="12"/>
        <v>14.94073001623261</v>
      </c>
      <c r="BX15" s="375">
        <f t="shared" si="12"/>
        <v>14.94073001623261</v>
      </c>
      <c r="BY15" s="375">
        <f t="shared" si="12"/>
        <v>14.94073001623261</v>
      </c>
      <c r="BZ15" s="375">
        <f t="shared" si="12"/>
        <v>14.94073001623261</v>
      </c>
      <c r="CA15" s="375">
        <f t="shared" si="12"/>
        <v>14.94073001623261</v>
      </c>
      <c r="CB15" s="375">
        <f t="shared" si="12"/>
        <v>14.94073001623261</v>
      </c>
      <c r="CC15" s="375">
        <f t="shared" si="12"/>
        <v>14.94073001623261</v>
      </c>
      <c r="CD15" s="375">
        <f t="shared" si="12"/>
        <v>14.94073001623261</v>
      </c>
      <c r="CE15" s="375">
        <f t="shared" si="12"/>
        <v>14.94073001623261</v>
      </c>
      <c r="CF15" s="375">
        <f t="shared" si="12"/>
        <v>14.94073001623261</v>
      </c>
      <c r="CG15" s="375">
        <f t="shared" si="12"/>
        <v>14.94073001623261</v>
      </c>
      <c r="CH15" s="375">
        <f t="shared" si="12"/>
        <v>14.94073001623261</v>
      </c>
      <c r="CI15" s="375">
        <f t="shared" si="12"/>
        <v>14.94073001623261</v>
      </c>
      <c r="CJ15" s="375">
        <f t="shared" si="12"/>
        <v>14.94073001623261</v>
      </c>
      <c r="CK15" s="375">
        <f t="shared" si="12"/>
        <v>14.94073001623261</v>
      </c>
      <c r="CL15" s="375">
        <f t="shared" si="12"/>
        <v>14.94073001623261</v>
      </c>
      <c r="CM15" s="375">
        <f t="shared" si="12"/>
        <v>14.94073001623261</v>
      </c>
      <c r="CN15" s="375">
        <f t="shared" si="12"/>
        <v>14.94073001623261</v>
      </c>
      <c r="CO15" s="375">
        <f t="shared" si="12"/>
        <v>14.94073001623261</v>
      </c>
      <c r="CP15" s="375">
        <f t="shared" si="12"/>
        <v>14.94073001623261</v>
      </c>
      <c r="CQ15" s="375">
        <f t="shared" si="12"/>
        <v>14.94073001623261</v>
      </c>
      <c r="CR15" s="375">
        <f t="shared" si="12"/>
        <v>14.94073001623261</v>
      </c>
      <c r="CS15" s="375">
        <f t="shared" si="12"/>
        <v>14.94073001623261</v>
      </c>
      <c r="CT15" s="375">
        <f t="shared" si="12"/>
        <v>14.94073001623261</v>
      </c>
      <c r="CU15" s="375">
        <f t="shared" si="12"/>
        <v>14.94073001623261</v>
      </c>
      <c r="CV15" s="375">
        <f t="shared" si="12"/>
        <v>14.94073001623261</v>
      </c>
      <c r="CW15" s="375">
        <f t="shared" si="12"/>
        <v>14.94073001623261</v>
      </c>
      <c r="CX15" s="375">
        <f t="shared" si="12"/>
        <v>14.94073001623261</v>
      </c>
      <c r="CY15" s="375">
        <f t="shared" si="12"/>
        <v>14.94073001623261</v>
      </c>
      <c r="CZ15" s="375">
        <f t="shared" si="12"/>
        <v>14.94073001623261</v>
      </c>
      <c r="DA15" s="375">
        <f t="shared" si="12"/>
        <v>14.94073001623261</v>
      </c>
      <c r="DB15" s="375">
        <f t="shared" ref="DB15:EH15" si="13" xml:space="preserve"> DB179</f>
        <v>14.94073001623261</v>
      </c>
      <c r="DC15" s="375">
        <f t="shared" si="13"/>
        <v>14.94073001623261</v>
      </c>
      <c r="DD15" s="375">
        <f t="shared" si="13"/>
        <v>14.94073001623261</v>
      </c>
      <c r="DE15" s="375">
        <f t="shared" si="13"/>
        <v>14.94073001623261</v>
      </c>
      <c r="DF15" s="375">
        <f t="shared" si="13"/>
        <v>14.94073001623261</v>
      </c>
      <c r="DG15" s="375">
        <f t="shared" si="13"/>
        <v>14.94073001623261</v>
      </c>
      <c r="DH15" s="375">
        <f t="shared" si="13"/>
        <v>14.94073001623261</v>
      </c>
      <c r="DI15" s="375">
        <f t="shared" si="13"/>
        <v>14.94073001623261</v>
      </c>
      <c r="DJ15" s="375">
        <f t="shared" si="13"/>
        <v>14.94073001623261</v>
      </c>
      <c r="DK15" s="375">
        <f t="shared" si="13"/>
        <v>14.94073001623261</v>
      </c>
      <c r="DL15" s="375">
        <f t="shared" si="13"/>
        <v>14.94073001623261</v>
      </c>
      <c r="DM15" s="375">
        <f t="shared" si="13"/>
        <v>14.94073001623261</v>
      </c>
      <c r="DN15" s="375">
        <f t="shared" si="13"/>
        <v>14.94073001623261</v>
      </c>
      <c r="DO15" s="375">
        <f t="shared" si="13"/>
        <v>14.94073001623261</v>
      </c>
      <c r="DP15" s="375">
        <f t="shared" si="13"/>
        <v>14.94073001623261</v>
      </c>
      <c r="DQ15" s="375">
        <f t="shared" si="13"/>
        <v>14.94073001623261</v>
      </c>
      <c r="DR15" s="375">
        <f t="shared" si="13"/>
        <v>9.2665174879921377</v>
      </c>
      <c r="DS15" s="375">
        <f t="shared" si="13"/>
        <v>0</v>
      </c>
      <c r="DT15" s="375">
        <f t="shared" si="13"/>
        <v>0</v>
      </c>
      <c r="DU15" s="375">
        <f t="shared" si="13"/>
        <v>0</v>
      </c>
      <c r="DV15" s="375">
        <f t="shared" si="13"/>
        <v>0</v>
      </c>
      <c r="DW15" s="375">
        <f t="shared" si="13"/>
        <v>0</v>
      </c>
      <c r="DX15" s="375">
        <f t="shared" si="13"/>
        <v>0</v>
      </c>
      <c r="DY15" s="375">
        <f t="shared" si="13"/>
        <v>0</v>
      </c>
      <c r="DZ15" s="375">
        <f t="shared" si="13"/>
        <v>0</v>
      </c>
      <c r="EA15" s="375">
        <f t="shared" si="13"/>
        <v>0</v>
      </c>
      <c r="EB15" s="375">
        <f t="shared" si="13"/>
        <v>0</v>
      </c>
      <c r="EC15" s="375">
        <f t="shared" si="13"/>
        <v>0</v>
      </c>
      <c r="ED15" s="375">
        <f t="shared" si="13"/>
        <v>0</v>
      </c>
      <c r="EE15" s="375">
        <f t="shared" si="13"/>
        <v>0</v>
      </c>
      <c r="EF15" s="375">
        <f t="shared" si="13"/>
        <v>0</v>
      </c>
      <c r="EG15" s="375">
        <f t="shared" si="13"/>
        <v>0</v>
      </c>
      <c r="EH15" s="375">
        <f t="shared" si="13"/>
        <v>0</v>
      </c>
      <c r="EI15" s="375"/>
      <c r="EJ15" s="375"/>
      <c r="EK15" s="375"/>
      <c r="EL15" s="375"/>
      <c r="EM15" s="375"/>
    </row>
    <row r="16" spans="1:143" s="417" customFormat="1" ht="15" customHeight="1" outlineLevel="1" x14ac:dyDescent="0.35">
      <c r="A16" s="375"/>
      <c r="B16" s="375"/>
      <c r="C16" s="375"/>
      <c r="D16" s="375"/>
      <c r="E16" s="516" t="s">
        <v>578</v>
      </c>
      <c r="F16" s="516"/>
      <c r="G16" s="516" t="s">
        <v>330</v>
      </c>
      <c r="H16" s="516"/>
      <c r="I16" s="516"/>
      <c r="J16" s="516">
        <f xml:space="preserve"> J12 + J13 + J14 - J15</f>
        <v>0</v>
      </c>
      <c r="K16" s="516">
        <f xml:space="preserve"> K12 + K13 + K14 - K15</f>
        <v>0</v>
      </c>
      <c r="L16" s="516">
        <f t="shared" ref="L16:BV16" si="14" xml:space="preserve"> L12 + L13 + L14 - L15</f>
        <v>0</v>
      </c>
      <c r="M16" s="516">
        <f t="shared" si="14"/>
        <v>0</v>
      </c>
      <c r="N16" s="516">
        <f t="shared" si="14"/>
        <v>0</v>
      </c>
      <c r="O16" s="516">
        <f t="shared" si="14"/>
        <v>0</v>
      </c>
      <c r="P16" s="516">
        <f t="shared" si="14"/>
        <v>0</v>
      </c>
      <c r="Q16" s="516">
        <f t="shared" si="14"/>
        <v>8.9144768177145436E-2</v>
      </c>
      <c r="R16" s="516">
        <f t="shared" si="14"/>
        <v>6.2067207510530995</v>
      </c>
      <c r="S16" s="516">
        <f t="shared" si="14"/>
        <v>18.874776324205467</v>
      </c>
      <c r="T16" s="516">
        <f t="shared" si="14"/>
        <v>48.417416521735106</v>
      </c>
      <c r="U16" s="516">
        <f t="shared" si="14"/>
        <v>81.352688492553909</v>
      </c>
      <c r="V16" s="516">
        <f t="shared" si="14"/>
        <v>113.84809917250759</v>
      </c>
      <c r="W16" s="516">
        <f t="shared" si="14"/>
        <v>145.89857199450188</v>
      </c>
      <c r="X16" s="516">
        <f t="shared" si="14"/>
        <v>184.90535396981699</v>
      </c>
      <c r="Y16" s="516">
        <f t="shared" si="14"/>
        <v>231.44621182410472</v>
      </c>
      <c r="Z16" s="516">
        <f t="shared" si="14"/>
        <v>286.44121506539381</v>
      </c>
      <c r="AA16" s="516">
        <f t="shared" si="14"/>
        <v>348.96361833387954</v>
      </c>
      <c r="AB16" s="516">
        <f t="shared" si="14"/>
        <v>420.26459358584003</v>
      </c>
      <c r="AC16" s="516">
        <f t="shared" si="14"/>
        <v>495.14973098324253</v>
      </c>
      <c r="AD16" s="516">
        <f t="shared" si="14"/>
        <v>546.47622040638805</v>
      </c>
      <c r="AE16" s="516">
        <f t="shared" si="14"/>
        <v>596.94886227443635</v>
      </c>
      <c r="AF16" s="516">
        <f t="shared" si="14"/>
        <v>646.55789275605002</v>
      </c>
      <c r="AG16" s="516">
        <f t="shared" si="14"/>
        <v>695.29344822841654</v>
      </c>
      <c r="AH16" s="516">
        <f t="shared" si="14"/>
        <v>743.14556431894744</v>
      </c>
      <c r="AI16" s="516">
        <f t="shared" si="14"/>
        <v>790.1041749381335</v>
      </c>
      <c r="AJ16" s="516">
        <f t="shared" si="14"/>
        <v>836.15911130347604</v>
      </c>
      <c r="AK16" s="516">
        <f t="shared" si="14"/>
        <v>881.30010095441412</v>
      </c>
      <c r="AL16" s="516">
        <f t="shared" si="14"/>
        <v>918.36656481231284</v>
      </c>
      <c r="AM16" s="516">
        <f t="shared" si="14"/>
        <v>910.50491039984183</v>
      </c>
      <c r="AN16" s="516">
        <f t="shared" si="14"/>
        <v>902.58265573460801</v>
      </c>
      <c r="AO16" s="516">
        <f t="shared" si="14"/>
        <v>894.59933368966301</v>
      </c>
      <c r="AP16" s="516">
        <f t="shared" si="14"/>
        <v>886.55447353728823</v>
      </c>
      <c r="AQ16" s="516">
        <f t="shared" si="14"/>
        <v>878.44760092123897</v>
      </c>
      <c r="AR16" s="516">
        <f t="shared" si="14"/>
        <v>870.27823782877431</v>
      </c>
      <c r="AS16" s="516">
        <f t="shared" si="14"/>
        <v>862.04590256247184</v>
      </c>
      <c r="AT16" s="516">
        <f t="shared" si="14"/>
        <v>853.75010971182496</v>
      </c>
      <c r="AU16" s="516">
        <f t="shared" si="14"/>
        <v>845.39037012462109</v>
      </c>
      <c r="AV16" s="516">
        <f t="shared" si="14"/>
        <v>836.96619087809916</v>
      </c>
      <c r="AW16" s="516">
        <f t="shared" si="14"/>
        <v>828.47707524988527</v>
      </c>
      <c r="AX16" s="516">
        <f t="shared" si="14"/>
        <v>819.92252268870391</v>
      </c>
      <c r="AY16" s="516">
        <f t="shared" si="14"/>
        <v>811.30202878486341</v>
      </c>
      <c r="AZ16" s="516">
        <f t="shared" si="14"/>
        <v>802.61508524051419</v>
      </c>
      <c r="BA16" s="516">
        <f t="shared" si="14"/>
        <v>793.86117983967722</v>
      </c>
      <c r="BB16" s="516">
        <f t="shared" si="14"/>
        <v>785.0397964180421</v>
      </c>
      <c r="BC16" s="516">
        <f t="shared" si="14"/>
        <v>776.15041483253196</v>
      </c>
      <c r="BD16" s="516">
        <f t="shared" si="14"/>
        <v>767.19251093063349</v>
      </c>
      <c r="BE16" s="516">
        <f t="shared" si="14"/>
        <v>758.16555651949125</v>
      </c>
      <c r="BF16" s="516">
        <f t="shared" si="14"/>
        <v>749.06901933476308</v>
      </c>
      <c r="BG16" s="516">
        <f t="shared" si="14"/>
        <v>739.90236300923596</v>
      </c>
      <c r="BH16" s="516">
        <f t="shared" si="14"/>
        <v>730.66504704119961</v>
      </c>
      <c r="BI16" s="516">
        <f t="shared" si="14"/>
        <v>721.35652676257632</v>
      </c>
      <c r="BJ16" s="516">
        <f t="shared" si="14"/>
        <v>711.97625330680523</v>
      </c>
      <c r="BK16" s="516">
        <f t="shared" si="14"/>
        <v>702.52367357647927</v>
      </c>
      <c r="BL16" s="516">
        <f t="shared" si="14"/>
        <v>692.998230210732</v>
      </c>
      <c r="BM16" s="516">
        <f t="shared" si="14"/>
        <v>683.39936155237376</v>
      </c>
      <c r="BN16" s="516">
        <f t="shared" si="14"/>
        <v>673.72650161477407</v>
      </c>
      <c r="BO16" s="516">
        <f t="shared" si="14"/>
        <v>663.97908004848875</v>
      </c>
      <c r="BP16" s="516">
        <f t="shared" si="14"/>
        <v>654.15652210762994</v>
      </c>
      <c r="BQ16" s="516">
        <f t="shared" si="14"/>
        <v>644.25824861597698</v>
      </c>
      <c r="BR16" s="516">
        <f t="shared" si="14"/>
        <v>634.28367593282587</v>
      </c>
      <c r="BS16" s="516">
        <f t="shared" si="14"/>
        <v>624.23221591857555</v>
      </c>
      <c r="BT16" s="516">
        <f t="shared" si="14"/>
        <v>614.10327590004863</v>
      </c>
      <c r="BU16" s="516">
        <f t="shared" si="14"/>
        <v>603.89625863554556</v>
      </c>
      <c r="BV16" s="516">
        <f t="shared" si="14"/>
        <v>593.61056227962865</v>
      </c>
      <c r="BW16" s="516">
        <f t="shared" ref="BW16:EH16" si="15" xml:space="preserve"> BW12 + BW13 + BW14 - BW15</f>
        <v>583.24558034763493</v>
      </c>
      <c r="BX16" s="516">
        <f t="shared" si="15"/>
        <v>572.80070167991539</v>
      </c>
      <c r="BY16" s="516">
        <f t="shared" si="15"/>
        <v>562.27531040579879</v>
      </c>
      <c r="BZ16" s="516">
        <f t="shared" si="15"/>
        <v>551.66878590727754</v>
      </c>
      <c r="CA16" s="516">
        <f t="shared" si="15"/>
        <v>540.98050278241351</v>
      </c>
      <c r="CB16" s="516">
        <f t="shared" si="15"/>
        <v>530.20983080846202</v>
      </c>
      <c r="CC16" s="516">
        <f t="shared" si="15"/>
        <v>519.35613490471133</v>
      </c>
      <c r="CD16" s="516">
        <f t="shared" si="15"/>
        <v>508.41877509503587</v>
      </c>
      <c r="CE16" s="516">
        <f t="shared" si="15"/>
        <v>497.39710647016085</v>
      </c>
      <c r="CF16" s="516">
        <f t="shared" si="15"/>
        <v>486.2904791496357</v>
      </c>
      <c r="CG16" s="516">
        <f t="shared" si="15"/>
        <v>475.09823824351486</v>
      </c>
      <c r="CH16" s="516">
        <f t="shared" si="15"/>
        <v>463.81972381374266</v>
      </c>
      <c r="CI16" s="516">
        <f t="shared" si="15"/>
        <v>452.45427083524095</v>
      </c>
      <c r="CJ16" s="516">
        <f t="shared" si="15"/>
        <v>441.00120915669663</v>
      </c>
      <c r="CK16" s="516">
        <f t="shared" si="15"/>
        <v>429.45986346104689</v>
      </c>
      <c r="CL16" s="516">
        <f t="shared" si="15"/>
        <v>417.82955322565982</v>
      </c>
      <c r="CM16" s="516">
        <f t="shared" si="15"/>
        <v>406.1095926822083</v>
      </c>
      <c r="CN16" s="516">
        <f t="shared" si="15"/>
        <v>394.29929077623433</v>
      </c>
      <c r="CO16" s="516">
        <f t="shared" si="15"/>
        <v>382.39795112640184</v>
      </c>
      <c r="CP16" s="516">
        <f t="shared" si="15"/>
        <v>370.40487198343521</v>
      </c>
      <c r="CQ16" s="516">
        <f t="shared" si="15"/>
        <v>358.31934618874158</v>
      </c>
      <c r="CR16" s="516">
        <f t="shared" si="15"/>
        <v>346.14066113271383</v>
      </c>
      <c r="CS16" s="516">
        <f t="shared" si="15"/>
        <v>333.86809871271254</v>
      </c>
      <c r="CT16" s="516">
        <f t="shared" si="15"/>
        <v>321.5009352907237</v>
      </c>
      <c r="CU16" s="516">
        <f t="shared" si="15"/>
        <v>309.0384416506904</v>
      </c>
      <c r="CV16" s="516">
        <f t="shared" si="15"/>
        <v>296.47988295551517</v>
      </c>
      <c r="CW16" s="516">
        <f t="shared" si="15"/>
        <v>283.82451870373131</v>
      </c>
      <c r="CX16" s="516">
        <f t="shared" si="15"/>
        <v>271.07160268583993</v>
      </c>
      <c r="CY16" s="516">
        <f t="shared" si="15"/>
        <v>258.22038294031063</v>
      </c>
      <c r="CZ16" s="516">
        <f t="shared" si="15"/>
        <v>245.27010170924294</v>
      </c>
      <c r="DA16" s="516">
        <f t="shared" si="15"/>
        <v>232.21999539368574</v>
      </c>
      <c r="DB16" s="516">
        <f t="shared" si="15"/>
        <v>219.06929450861278</v>
      </c>
      <c r="DC16" s="516">
        <f t="shared" si="15"/>
        <v>205.81722363755074</v>
      </c>
      <c r="DD16" s="516">
        <f t="shared" si="15"/>
        <v>192.4630013868576</v>
      </c>
      <c r="DE16" s="516">
        <f t="shared" si="15"/>
        <v>179.0058403396487</v>
      </c>
      <c r="DF16" s="516">
        <f t="shared" si="15"/>
        <v>165.44494700936755</v>
      </c>
      <c r="DG16" s="516">
        <f t="shared" si="15"/>
        <v>151.77952179299882</v>
      </c>
      <c r="DH16" s="516">
        <f t="shared" si="15"/>
        <v>138.00875892392057</v>
      </c>
      <c r="DI16" s="516">
        <f t="shared" si="15"/>
        <v>124.13184642439319</v>
      </c>
      <c r="DJ16" s="516">
        <f t="shared" si="15"/>
        <v>110.14796605768194</v>
      </c>
      <c r="DK16" s="516">
        <f t="shared" si="15"/>
        <v>96.056293279810632</v>
      </c>
      <c r="DL16" s="516">
        <f t="shared" si="15"/>
        <v>81.855997190943228</v>
      </c>
      <c r="DM16" s="516">
        <f t="shared" si="15"/>
        <v>67.546240486390815</v>
      </c>
      <c r="DN16" s="516">
        <f t="shared" si="15"/>
        <v>53.126179407240798</v>
      </c>
      <c r="DO16" s="516">
        <f t="shared" si="15"/>
        <v>38.594963690605667</v>
      </c>
      <c r="DP16" s="516">
        <f xml:space="preserve"> DP12 + DP13 + DP14 - DP15</f>
        <v>23.95173651948814</v>
      </c>
      <c r="DQ16" s="516">
        <f t="shared" si="15"/>
        <v>9.1956344722599184</v>
      </c>
      <c r="DR16" s="516">
        <f t="shared" si="15"/>
        <v>-8.5496054680334055E-12</v>
      </c>
      <c r="DS16" s="516">
        <f t="shared" si="15"/>
        <v>-8.6155086768494962E-12</v>
      </c>
      <c r="DT16" s="516">
        <f t="shared" si="15"/>
        <v>-8.6819198895668785E-12</v>
      </c>
      <c r="DU16" s="516">
        <f t="shared" si="15"/>
        <v>-8.7488430220489563E-12</v>
      </c>
      <c r="DV16" s="516">
        <f t="shared" si="15"/>
        <v>-8.8162820203439167E-12</v>
      </c>
      <c r="DW16" s="516">
        <f t="shared" si="15"/>
        <v>-8.8842408609174009E-12</v>
      </c>
      <c r="DX16" s="516">
        <f t="shared" si="15"/>
        <v>-8.9527235508869726E-12</v>
      </c>
      <c r="DY16" s="516">
        <f t="shared" si="15"/>
        <v>-9.0217341282583922E-12</v>
      </c>
      <c r="DZ16" s="516">
        <f t="shared" si="15"/>
        <v>-9.0912766621637181E-12</v>
      </c>
      <c r="EA16" s="516">
        <f t="shared" si="15"/>
        <v>-9.1613552531012303E-12</v>
      </c>
      <c r="EB16" s="516">
        <f t="shared" si="15"/>
        <v>-9.2319740331772198E-12</v>
      </c>
      <c r="EC16" s="516">
        <f t="shared" si="15"/>
        <v>-9.3031371663496281E-12</v>
      </c>
      <c r="ED16" s="516">
        <f t="shared" si="15"/>
        <v>-9.3748488486735738E-12</v>
      </c>
      <c r="EE16" s="516">
        <f t="shared" si="15"/>
        <v>-9.4471133085487658E-12</v>
      </c>
      <c r="EF16" s="516">
        <f t="shared" si="15"/>
        <v>-9.5199348069688296E-12</v>
      </c>
      <c r="EG16" s="516">
        <f t="shared" si="15"/>
        <v>-9.5933176377725483E-12</v>
      </c>
      <c r="EH16" s="516">
        <f t="shared" si="15"/>
        <v>-9.667266127897045E-12</v>
      </c>
      <c r="EI16" s="375"/>
      <c r="EJ16" s="375"/>
      <c r="EK16" s="375"/>
      <c r="EL16" s="375"/>
      <c r="EM16" s="375"/>
    </row>
    <row r="17" spans="1:143" s="422" customFormat="1" ht="15" customHeight="1" outlineLevel="1" x14ac:dyDescent="0.35">
      <c r="A17" s="246"/>
      <c r="B17" s="246"/>
      <c r="C17" s="246"/>
      <c r="D17" s="246"/>
      <c r="H17" s="246"/>
      <c r="I17" s="246"/>
      <c r="J17" s="246"/>
      <c r="K17" s="246"/>
      <c r="L17" s="246"/>
      <c r="M17" s="246"/>
      <c r="N17" s="246"/>
      <c r="O17" s="246"/>
      <c r="P17" s="246"/>
      <c r="Q17" s="246"/>
      <c r="R17" s="246"/>
      <c r="S17" s="246"/>
      <c r="T17" s="246"/>
      <c r="U17" s="246"/>
      <c r="V17" s="246"/>
      <c r="W17" s="246"/>
      <c r="X17" s="246"/>
      <c r="Y17" s="246"/>
      <c r="Z17" s="246"/>
      <c r="AA17" s="246"/>
      <c r="AB17" s="246"/>
      <c r="AC17" s="246"/>
      <c r="AD17" s="246"/>
      <c r="AE17" s="246"/>
      <c r="AF17" s="246"/>
      <c r="AG17" s="246"/>
      <c r="AH17" s="246"/>
      <c r="AI17" s="246"/>
      <c r="AJ17" s="246"/>
      <c r="AK17" s="246"/>
      <c r="AL17" s="246"/>
      <c r="AM17" s="246"/>
      <c r="AN17" s="246"/>
      <c r="AO17" s="246"/>
      <c r="AP17" s="246"/>
      <c r="AQ17" s="246"/>
      <c r="AR17" s="246"/>
      <c r="AS17" s="246"/>
      <c r="AT17" s="246"/>
      <c r="AU17" s="246"/>
      <c r="AV17" s="246"/>
      <c r="AW17" s="246"/>
      <c r="AX17" s="246"/>
      <c r="AY17" s="246"/>
      <c r="AZ17" s="246"/>
      <c r="BA17" s="246"/>
      <c r="BB17" s="246"/>
      <c r="BC17" s="246"/>
      <c r="BD17" s="246"/>
      <c r="BE17" s="246"/>
      <c r="BF17" s="246"/>
      <c r="BG17" s="246"/>
      <c r="BH17" s="246"/>
      <c r="BI17" s="246"/>
      <c r="BJ17" s="246"/>
      <c r="BK17" s="246"/>
      <c r="BL17" s="246"/>
      <c r="BM17" s="246"/>
      <c r="BN17" s="246"/>
      <c r="BO17" s="246"/>
      <c r="BP17" s="246"/>
      <c r="BQ17" s="246"/>
      <c r="BR17" s="246"/>
      <c r="BS17" s="246"/>
      <c r="BT17" s="246"/>
      <c r="BU17" s="246"/>
      <c r="BV17" s="246"/>
      <c r="BW17" s="246"/>
      <c r="BX17" s="246"/>
      <c r="BY17" s="246"/>
      <c r="BZ17" s="246"/>
      <c r="CA17" s="246"/>
      <c r="CB17" s="246"/>
      <c r="CC17" s="246"/>
      <c r="CD17" s="246"/>
      <c r="CE17" s="246"/>
      <c r="CF17" s="246"/>
      <c r="CG17" s="246"/>
      <c r="CH17" s="246"/>
      <c r="CI17" s="246"/>
      <c r="CJ17" s="246"/>
      <c r="CK17" s="246"/>
      <c r="CL17" s="246"/>
      <c r="CM17" s="246"/>
      <c r="CN17" s="246"/>
      <c r="CO17" s="246"/>
      <c r="CP17" s="246"/>
      <c r="CQ17" s="246"/>
      <c r="CR17" s="246"/>
      <c r="CS17" s="246"/>
      <c r="CT17" s="246"/>
      <c r="CU17" s="246"/>
      <c r="CV17" s="246"/>
      <c r="CW17" s="246"/>
      <c r="CX17" s="246"/>
      <c r="CY17" s="246"/>
      <c r="CZ17" s="246"/>
      <c r="DA17" s="246"/>
      <c r="DB17" s="246"/>
      <c r="DC17" s="246"/>
      <c r="DD17" s="246"/>
      <c r="DE17" s="246"/>
      <c r="DF17" s="246"/>
      <c r="DG17" s="246"/>
      <c r="DH17" s="246"/>
      <c r="DI17" s="246"/>
      <c r="DJ17" s="246"/>
      <c r="DK17" s="246"/>
      <c r="DL17" s="246"/>
      <c r="DM17" s="246"/>
      <c r="DN17" s="246"/>
      <c r="DO17" s="246"/>
      <c r="DP17" s="246"/>
      <c r="DQ17" s="246"/>
      <c r="DR17" s="246"/>
      <c r="DS17" s="246"/>
      <c r="DT17" s="246"/>
      <c r="DU17" s="246"/>
      <c r="DV17" s="246"/>
      <c r="DW17" s="246"/>
      <c r="DX17" s="246"/>
      <c r="DY17" s="246"/>
      <c r="DZ17" s="246"/>
      <c r="EA17" s="246"/>
      <c r="EB17" s="246"/>
      <c r="EC17" s="246"/>
      <c r="ED17" s="246"/>
      <c r="EE17" s="246"/>
      <c r="EF17" s="246"/>
      <c r="EG17" s="246"/>
      <c r="EH17" s="246"/>
      <c r="EI17" s="246"/>
      <c r="EJ17" s="246"/>
      <c r="EK17" s="246"/>
      <c r="EL17" s="246"/>
      <c r="EM17" s="246"/>
    </row>
    <row r="18" spans="1:143" ht="15" customHeight="1" outlineLevel="1" x14ac:dyDescent="0.25">
      <c r="C18" s="119" t="s">
        <v>576</v>
      </c>
      <c r="H18" s="72"/>
      <c r="J18" s="71"/>
      <c r="K18" s="71"/>
      <c r="L18" s="71"/>
      <c r="M18" s="71"/>
      <c r="N18" s="71"/>
      <c r="O18" s="71"/>
      <c r="P18" s="71"/>
      <c r="Q18" s="71"/>
      <c r="R18" s="71"/>
      <c r="S18" s="71"/>
      <c r="T18" s="71"/>
      <c r="U18" s="71"/>
      <c r="V18" s="71"/>
      <c r="W18" s="71"/>
      <c r="X18" s="71"/>
      <c r="Y18" s="71"/>
      <c r="Z18" s="71"/>
      <c r="AA18" s="71"/>
      <c r="AB18" s="71"/>
      <c r="AC18" s="71"/>
      <c r="AD18" s="71"/>
      <c r="AE18" s="71"/>
      <c r="AF18" s="71"/>
      <c r="AG18" s="71"/>
      <c r="AH18" s="71"/>
      <c r="AI18" s="71"/>
      <c r="AJ18" s="71"/>
      <c r="AK18" s="71"/>
      <c r="AL18" s="71"/>
      <c r="AM18" s="71"/>
      <c r="AN18" s="71"/>
      <c r="AO18" s="71"/>
      <c r="AP18" s="71"/>
      <c r="AQ18" s="71"/>
      <c r="AR18" s="71"/>
      <c r="AS18" s="71"/>
      <c r="AT18" s="71"/>
      <c r="AU18" s="71"/>
      <c r="AV18" s="71"/>
      <c r="AW18" s="71"/>
      <c r="AX18" s="71"/>
      <c r="AY18" s="71"/>
      <c r="AZ18" s="71"/>
      <c r="BA18" s="71"/>
      <c r="BB18" s="71"/>
      <c r="BC18" s="71"/>
      <c r="BD18" s="71"/>
      <c r="BE18" s="71"/>
      <c r="BF18" s="71"/>
      <c r="BG18" s="71"/>
      <c r="BH18" s="71"/>
      <c r="BI18" s="71"/>
      <c r="BJ18" s="71"/>
      <c r="BK18" s="71"/>
      <c r="BL18" s="71"/>
      <c r="BM18" s="71"/>
      <c r="BN18" s="71"/>
      <c r="BO18" s="71"/>
      <c r="BP18" s="71"/>
      <c r="BQ18" s="71"/>
      <c r="BR18" s="71"/>
      <c r="BS18" s="71"/>
      <c r="BT18" s="71"/>
      <c r="BU18" s="71"/>
      <c r="BV18" s="71"/>
      <c r="BW18" s="71"/>
      <c r="BX18" s="71"/>
      <c r="BY18" s="71"/>
      <c r="BZ18" s="71"/>
      <c r="CA18" s="71"/>
      <c r="CB18" s="71"/>
      <c r="CC18" s="71"/>
      <c r="CD18" s="71"/>
      <c r="CE18" s="71"/>
      <c r="CF18" s="71"/>
      <c r="CG18" s="71"/>
      <c r="CH18" s="71"/>
      <c r="CI18" s="71"/>
      <c r="CJ18" s="71"/>
      <c r="CK18" s="71"/>
      <c r="CL18" s="71"/>
      <c r="CM18" s="71"/>
      <c r="CN18" s="71"/>
      <c r="CO18" s="71"/>
      <c r="CP18" s="71"/>
      <c r="CQ18" s="71"/>
      <c r="CR18" s="71"/>
      <c r="CS18" s="71"/>
      <c r="CT18" s="71"/>
      <c r="CU18" s="71"/>
      <c r="CV18" s="71"/>
      <c r="CW18" s="71"/>
      <c r="CX18" s="71"/>
      <c r="CY18" s="71"/>
      <c r="CZ18" s="71"/>
      <c r="DA18" s="71"/>
      <c r="DB18" s="71"/>
      <c r="DC18" s="71"/>
      <c r="DD18" s="71"/>
      <c r="DE18" s="71"/>
      <c r="DF18" s="71"/>
      <c r="DG18" s="71"/>
      <c r="DH18" s="71"/>
      <c r="DI18" s="71"/>
      <c r="DJ18" s="71"/>
      <c r="DK18" s="71"/>
      <c r="DL18" s="71"/>
      <c r="DM18" s="71"/>
      <c r="DN18" s="71"/>
      <c r="DO18" s="71"/>
      <c r="DP18" s="71"/>
      <c r="DQ18" s="71"/>
      <c r="DR18" s="71"/>
      <c r="DS18" s="71"/>
      <c r="DT18" s="71"/>
      <c r="DU18" s="71"/>
      <c r="DV18" s="71"/>
      <c r="DW18" s="71"/>
      <c r="DX18" s="71"/>
      <c r="DY18" s="71"/>
      <c r="DZ18" s="71"/>
      <c r="EA18" s="71"/>
      <c r="EB18" s="71"/>
      <c r="EC18" s="71"/>
      <c r="ED18" s="71"/>
      <c r="EE18" s="71"/>
      <c r="EF18" s="71"/>
      <c r="EG18" s="71"/>
      <c r="EH18" s="71"/>
    </row>
    <row r="19" spans="1:143" ht="15" customHeight="1" outlineLevel="1" x14ac:dyDescent="0.25">
      <c r="C19" s="119"/>
      <c r="E19" s="81" t="str">
        <f xml:space="preserve"> NTBA!E$287</f>
        <v>Discounting Factor</v>
      </c>
      <c r="F19" s="81">
        <f xml:space="preserve"> NTBA!F$287</f>
        <v>9.2499999999999999E-2</v>
      </c>
      <c r="G19" s="81" t="str">
        <f xml:space="preserve"> NTBA!G$287</f>
        <v>%</v>
      </c>
      <c r="H19" s="72"/>
      <c r="J19" s="71"/>
      <c r="K19" s="71"/>
      <c r="L19" s="71"/>
      <c r="M19" s="71"/>
      <c r="N19" s="71"/>
      <c r="O19" s="71"/>
      <c r="P19" s="71"/>
      <c r="Q19" s="71"/>
      <c r="R19" s="71"/>
      <c r="S19" s="71"/>
      <c r="T19" s="71"/>
      <c r="U19" s="71"/>
      <c r="V19" s="71"/>
      <c r="W19" s="71"/>
      <c r="X19" s="71"/>
      <c r="Y19" s="71"/>
      <c r="Z19" s="71"/>
      <c r="AA19" s="71"/>
      <c r="AB19" s="71"/>
      <c r="AC19" s="71"/>
      <c r="AD19" s="71"/>
      <c r="AE19" s="71"/>
      <c r="AF19" s="71"/>
      <c r="AG19" s="71"/>
      <c r="AH19" s="71"/>
      <c r="AI19" s="71"/>
      <c r="AJ19" s="71"/>
      <c r="AK19" s="71"/>
      <c r="AL19" s="71"/>
      <c r="AM19" s="71"/>
      <c r="AN19" s="71"/>
      <c r="AO19" s="71"/>
      <c r="AP19" s="71"/>
      <c r="AQ19" s="71"/>
      <c r="AR19" s="71"/>
      <c r="AS19" s="71"/>
      <c r="AT19" s="71"/>
      <c r="AU19" s="71"/>
      <c r="AV19" s="71"/>
      <c r="AW19" s="71"/>
      <c r="AX19" s="71"/>
      <c r="AY19" s="71"/>
      <c r="AZ19" s="71"/>
      <c r="BA19" s="71"/>
      <c r="BB19" s="71"/>
      <c r="BC19" s="71"/>
      <c r="BD19" s="71"/>
      <c r="BE19" s="71"/>
      <c r="BF19" s="71"/>
      <c r="BG19" s="71"/>
      <c r="BH19" s="71"/>
      <c r="BI19" s="71"/>
      <c r="BJ19" s="71"/>
      <c r="BK19" s="71"/>
      <c r="BL19" s="71"/>
      <c r="BM19" s="71"/>
      <c r="BN19" s="71"/>
      <c r="BO19" s="71"/>
      <c r="BP19" s="71"/>
      <c r="BQ19" s="71"/>
      <c r="BR19" s="71"/>
      <c r="BS19" s="71"/>
      <c r="BT19" s="71"/>
      <c r="BU19" s="71"/>
      <c r="BV19" s="71"/>
      <c r="BW19" s="71"/>
      <c r="BX19" s="71"/>
      <c r="BY19" s="71"/>
      <c r="BZ19" s="71"/>
      <c r="CA19" s="71"/>
      <c r="CB19" s="71"/>
      <c r="CC19" s="71"/>
      <c r="CD19" s="71"/>
      <c r="CE19" s="71"/>
      <c r="CF19" s="71"/>
      <c r="CG19" s="71"/>
      <c r="CH19" s="71"/>
      <c r="CI19" s="71"/>
      <c r="CJ19" s="71"/>
      <c r="CK19" s="71"/>
      <c r="CL19" s="71"/>
      <c r="CM19" s="71"/>
      <c r="CN19" s="71"/>
      <c r="CO19" s="71"/>
      <c r="CP19" s="71"/>
      <c r="CQ19" s="71"/>
      <c r="CR19" s="71"/>
      <c r="CS19" s="71"/>
      <c r="CT19" s="71"/>
      <c r="CU19" s="71"/>
      <c r="CV19" s="71"/>
      <c r="CW19" s="71"/>
      <c r="CX19" s="71"/>
      <c r="CY19" s="71"/>
      <c r="CZ19" s="71"/>
      <c r="DA19" s="71"/>
      <c r="DB19" s="71"/>
      <c r="DC19" s="71"/>
      <c r="DD19" s="71"/>
      <c r="DE19" s="71"/>
      <c r="DF19" s="71"/>
      <c r="DG19" s="71"/>
      <c r="DH19" s="71"/>
      <c r="DI19" s="71"/>
      <c r="DJ19" s="71"/>
      <c r="DK19" s="71"/>
      <c r="DL19" s="71"/>
      <c r="DM19" s="71"/>
      <c r="DN19" s="71"/>
      <c r="DO19" s="71"/>
      <c r="DP19" s="71"/>
      <c r="DQ19" s="71"/>
      <c r="DR19" s="71"/>
      <c r="DS19" s="71"/>
      <c r="DT19" s="71"/>
      <c r="DU19" s="71"/>
      <c r="DV19" s="71"/>
      <c r="DW19" s="71"/>
      <c r="DX19" s="71"/>
      <c r="DY19" s="71"/>
      <c r="DZ19" s="71"/>
      <c r="EA19" s="71"/>
      <c r="EB19" s="71"/>
      <c r="EC19" s="71"/>
      <c r="ED19" s="71"/>
      <c r="EE19" s="71"/>
      <c r="EF19" s="71"/>
      <c r="EG19" s="71"/>
      <c r="EH19" s="71"/>
    </row>
    <row r="20" spans="1:143" ht="15" customHeight="1" outlineLevel="1" x14ac:dyDescent="0.35">
      <c r="C20" s="119"/>
      <c r="E20" s="548" t="str">
        <f t="shared" ref="E20:AJ20" si="16" xml:space="preserve"> E$12</f>
        <v>Financial Lease Receivable (FLR) balance BEG</v>
      </c>
      <c r="F20" s="548">
        <f xml:space="preserve"> F$12</f>
        <v>0</v>
      </c>
      <c r="G20" s="548" t="str">
        <f t="shared" si="16"/>
        <v>INR Cr</v>
      </c>
      <c r="H20" s="548">
        <f t="shared" si="16"/>
        <v>0</v>
      </c>
      <c r="I20" s="548"/>
      <c r="J20" s="548">
        <f xml:space="preserve"> J$12</f>
        <v>0</v>
      </c>
      <c r="K20" s="548">
        <f t="shared" si="16"/>
        <v>0</v>
      </c>
      <c r="L20" s="548">
        <f t="shared" si="16"/>
        <v>0</v>
      </c>
      <c r="M20" s="548">
        <f t="shared" si="16"/>
        <v>0</v>
      </c>
      <c r="N20" s="548">
        <f t="shared" si="16"/>
        <v>0</v>
      </c>
      <c r="O20" s="548">
        <f t="shared" si="16"/>
        <v>0</v>
      </c>
      <c r="P20" s="548">
        <f t="shared" si="16"/>
        <v>0</v>
      </c>
      <c r="Q20" s="548">
        <f t="shared" si="16"/>
        <v>0</v>
      </c>
      <c r="R20" s="548">
        <f t="shared" si="16"/>
        <v>8.9144768177145436E-2</v>
      </c>
      <c r="S20" s="548">
        <f t="shared" si="16"/>
        <v>6.2067207510530995</v>
      </c>
      <c r="T20" s="548">
        <f t="shared" si="16"/>
        <v>18.874776324205467</v>
      </c>
      <c r="U20" s="548">
        <f t="shared" si="16"/>
        <v>48.417416521735106</v>
      </c>
      <c r="V20" s="548">
        <f t="shared" si="16"/>
        <v>81.352688492553909</v>
      </c>
      <c r="W20" s="548">
        <f t="shared" si="16"/>
        <v>113.84809917250759</v>
      </c>
      <c r="X20" s="548">
        <f t="shared" si="16"/>
        <v>145.89857199450188</v>
      </c>
      <c r="Y20" s="548">
        <f t="shared" si="16"/>
        <v>184.90535396981699</v>
      </c>
      <c r="Z20" s="548">
        <f t="shared" si="16"/>
        <v>231.44621182410472</v>
      </c>
      <c r="AA20" s="548">
        <f t="shared" si="16"/>
        <v>286.44121506539381</v>
      </c>
      <c r="AB20" s="548">
        <f t="shared" si="16"/>
        <v>348.96361833387954</v>
      </c>
      <c r="AC20" s="548">
        <f t="shared" si="16"/>
        <v>420.26459358584003</v>
      </c>
      <c r="AD20" s="548">
        <f t="shared" si="16"/>
        <v>495.14973098324253</v>
      </c>
      <c r="AE20" s="548">
        <f t="shared" si="16"/>
        <v>546.47622040638805</v>
      </c>
      <c r="AF20" s="548">
        <f t="shared" si="16"/>
        <v>596.94886227443635</v>
      </c>
      <c r="AG20" s="548">
        <f t="shared" si="16"/>
        <v>646.55789275605002</v>
      </c>
      <c r="AH20" s="548">
        <f t="shared" si="16"/>
        <v>695.29344822841654</v>
      </c>
      <c r="AI20" s="548">
        <f t="shared" si="16"/>
        <v>743.14556431894744</v>
      </c>
      <c r="AJ20" s="548">
        <f t="shared" si="16"/>
        <v>790.1041749381335</v>
      </c>
      <c r="AK20" s="548">
        <f t="shared" ref="AK20:BP20" si="17" xml:space="preserve"> AK$12</f>
        <v>836.15911130347604</v>
      </c>
      <c r="AL20" s="548">
        <f t="shared" si="17"/>
        <v>881.30010095441412</v>
      </c>
      <c r="AM20" s="548">
        <f t="shared" si="17"/>
        <v>918.36656481231284</v>
      </c>
      <c r="AN20" s="548">
        <f t="shared" si="17"/>
        <v>910.50491039984183</v>
      </c>
      <c r="AO20" s="548">
        <f t="shared" si="17"/>
        <v>902.58265573460801</v>
      </c>
      <c r="AP20" s="548">
        <f t="shared" si="17"/>
        <v>894.59933368966301</v>
      </c>
      <c r="AQ20" s="548">
        <f t="shared" si="17"/>
        <v>886.55447353728823</v>
      </c>
      <c r="AR20" s="548">
        <f t="shared" si="17"/>
        <v>878.44760092123897</v>
      </c>
      <c r="AS20" s="548">
        <f t="shared" si="17"/>
        <v>870.27823782877431</v>
      </c>
      <c r="AT20" s="548">
        <f t="shared" si="17"/>
        <v>862.04590256247184</v>
      </c>
      <c r="AU20" s="548">
        <f t="shared" si="17"/>
        <v>853.75010971182496</v>
      </c>
      <c r="AV20" s="548">
        <f t="shared" si="17"/>
        <v>845.39037012462109</v>
      </c>
      <c r="AW20" s="548">
        <f t="shared" si="17"/>
        <v>836.96619087809916</v>
      </c>
      <c r="AX20" s="548">
        <f t="shared" si="17"/>
        <v>828.47707524988527</v>
      </c>
      <c r="AY20" s="548">
        <f t="shared" si="17"/>
        <v>819.92252268870391</v>
      </c>
      <c r="AZ20" s="548">
        <f t="shared" si="17"/>
        <v>811.30202878486341</v>
      </c>
      <c r="BA20" s="548">
        <f t="shared" si="17"/>
        <v>802.61508524051419</v>
      </c>
      <c r="BB20" s="548">
        <f t="shared" si="17"/>
        <v>793.86117983967722</v>
      </c>
      <c r="BC20" s="548">
        <f t="shared" si="17"/>
        <v>785.0397964180421</v>
      </c>
      <c r="BD20" s="548">
        <f t="shared" si="17"/>
        <v>776.15041483253196</v>
      </c>
      <c r="BE20" s="548">
        <f t="shared" si="17"/>
        <v>767.19251093063349</v>
      </c>
      <c r="BF20" s="548">
        <f t="shared" si="17"/>
        <v>758.16555651949125</v>
      </c>
      <c r="BG20" s="548">
        <f t="shared" si="17"/>
        <v>749.06901933476308</v>
      </c>
      <c r="BH20" s="548">
        <f t="shared" si="17"/>
        <v>739.90236300923596</v>
      </c>
      <c r="BI20" s="548">
        <f t="shared" si="17"/>
        <v>730.66504704119961</v>
      </c>
      <c r="BJ20" s="548">
        <f t="shared" si="17"/>
        <v>721.35652676257632</v>
      </c>
      <c r="BK20" s="548">
        <f t="shared" si="17"/>
        <v>711.97625330680523</v>
      </c>
      <c r="BL20" s="548">
        <f t="shared" si="17"/>
        <v>702.52367357647927</v>
      </c>
      <c r="BM20" s="548">
        <f t="shared" si="17"/>
        <v>692.998230210732</v>
      </c>
      <c r="BN20" s="548">
        <f t="shared" si="17"/>
        <v>683.39936155237376</v>
      </c>
      <c r="BO20" s="548">
        <f t="shared" si="17"/>
        <v>673.72650161477407</v>
      </c>
      <c r="BP20" s="548">
        <f t="shared" si="17"/>
        <v>663.97908004848875</v>
      </c>
      <c r="BQ20" s="548">
        <f t="shared" ref="BQ20:CV20" si="18" xml:space="preserve"> BQ$12</f>
        <v>654.15652210762994</v>
      </c>
      <c r="BR20" s="548">
        <f t="shared" si="18"/>
        <v>644.25824861597698</v>
      </c>
      <c r="BS20" s="548">
        <f t="shared" si="18"/>
        <v>634.28367593282587</v>
      </c>
      <c r="BT20" s="548">
        <f t="shared" si="18"/>
        <v>624.23221591857555</v>
      </c>
      <c r="BU20" s="548">
        <f t="shared" si="18"/>
        <v>614.10327590004863</v>
      </c>
      <c r="BV20" s="548">
        <f t="shared" si="18"/>
        <v>603.89625863554556</v>
      </c>
      <c r="BW20" s="548">
        <f t="shared" si="18"/>
        <v>593.61056227962865</v>
      </c>
      <c r="BX20" s="548">
        <f t="shared" si="18"/>
        <v>583.24558034763493</v>
      </c>
      <c r="BY20" s="548">
        <f t="shared" si="18"/>
        <v>572.80070167991539</v>
      </c>
      <c r="BZ20" s="548">
        <f t="shared" si="18"/>
        <v>562.27531040579879</v>
      </c>
      <c r="CA20" s="548">
        <f t="shared" si="18"/>
        <v>551.66878590727754</v>
      </c>
      <c r="CB20" s="548">
        <f t="shared" si="18"/>
        <v>540.98050278241351</v>
      </c>
      <c r="CC20" s="548">
        <f t="shared" si="18"/>
        <v>530.20983080846202</v>
      </c>
      <c r="CD20" s="548">
        <f t="shared" si="18"/>
        <v>519.35613490471133</v>
      </c>
      <c r="CE20" s="548">
        <f t="shared" si="18"/>
        <v>508.41877509503587</v>
      </c>
      <c r="CF20" s="548">
        <f t="shared" si="18"/>
        <v>497.39710647016085</v>
      </c>
      <c r="CG20" s="548">
        <f t="shared" si="18"/>
        <v>486.2904791496357</v>
      </c>
      <c r="CH20" s="548">
        <f t="shared" si="18"/>
        <v>475.09823824351486</v>
      </c>
      <c r="CI20" s="548">
        <f t="shared" si="18"/>
        <v>463.81972381374266</v>
      </c>
      <c r="CJ20" s="548">
        <f t="shared" si="18"/>
        <v>452.45427083524095</v>
      </c>
      <c r="CK20" s="548">
        <f t="shared" si="18"/>
        <v>441.00120915669663</v>
      </c>
      <c r="CL20" s="548">
        <f t="shared" si="18"/>
        <v>429.45986346104689</v>
      </c>
      <c r="CM20" s="548">
        <f t="shared" si="18"/>
        <v>417.82955322565982</v>
      </c>
      <c r="CN20" s="548">
        <f t="shared" si="18"/>
        <v>406.1095926822083</v>
      </c>
      <c r="CO20" s="548">
        <f t="shared" si="18"/>
        <v>394.29929077623433</v>
      </c>
      <c r="CP20" s="548">
        <f t="shared" si="18"/>
        <v>382.39795112640184</v>
      </c>
      <c r="CQ20" s="548">
        <f t="shared" si="18"/>
        <v>370.40487198343521</v>
      </c>
      <c r="CR20" s="548">
        <f t="shared" si="18"/>
        <v>358.31934618874158</v>
      </c>
      <c r="CS20" s="548">
        <f t="shared" si="18"/>
        <v>346.14066113271383</v>
      </c>
      <c r="CT20" s="548">
        <f t="shared" si="18"/>
        <v>333.86809871271254</v>
      </c>
      <c r="CU20" s="548">
        <f t="shared" si="18"/>
        <v>321.5009352907237</v>
      </c>
      <c r="CV20" s="548">
        <f t="shared" si="18"/>
        <v>309.0384416506904</v>
      </c>
      <c r="CW20" s="548">
        <f t="shared" ref="CW20:EB20" si="19" xml:space="preserve"> CW$12</f>
        <v>296.47988295551517</v>
      </c>
      <c r="CX20" s="548">
        <f t="shared" si="19"/>
        <v>283.82451870373131</v>
      </c>
      <c r="CY20" s="548">
        <f t="shared" si="19"/>
        <v>271.07160268583993</v>
      </c>
      <c r="CZ20" s="548">
        <f t="shared" si="19"/>
        <v>258.22038294031063</v>
      </c>
      <c r="DA20" s="548">
        <f t="shared" si="19"/>
        <v>245.27010170924294</v>
      </c>
      <c r="DB20" s="548">
        <f t="shared" si="19"/>
        <v>232.21999539368574</v>
      </c>
      <c r="DC20" s="548">
        <f t="shared" si="19"/>
        <v>219.06929450861278</v>
      </c>
      <c r="DD20" s="548">
        <f t="shared" si="19"/>
        <v>205.81722363755074</v>
      </c>
      <c r="DE20" s="548">
        <f t="shared" si="19"/>
        <v>192.4630013868576</v>
      </c>
      <c r="DF20" s="548">
        <f t="shared" si="19"/>
        <v>179.0058403396487</v>
      </c>
      <c r="DG20" s="548">
        <f t="shared" si="19"/>
        <v>165.44494700936755</v>
      </c>
      <c r="DH20" s="548">
        <f t="shared" si="19"/>
        <v>151.77952179299882</v>
      </c>
      <c r="DI20" s="548">
        <f t="shared" si="19"/>
        <v>138.00875892392057</v>
      </c>
      <c r="DJ20" s="548">
        <f t="shared" si="19"/>
        <v>124.13184642439319</v>
      </c>
      <c r="DK20" s="548">
        <f t="shared" si="19"/>
        <v>110.14796605768194</v>
      </c>
      <c r="DL20" s="548">
        <f t="shared" si="19"/>
        <v>96.056293279810632</v>
      </c>
      <c r="DM20" s="548">
        <f t="shared" si="19"/>
        <v>81.855997190943228</v>
      </c>
      <c r="DN20" s="548">
        <f t="shared" si="19"/>
        <v>67.546240486390815</v>
      </c>
      <c r="DO20" s="548">
        <f t="shared" si="19"/>
        <v>53.126179407240798</v>
      </c>
      <c r="DP20" s="548">
        <f t="shared" si="19"/>
        <v>38.594963690605667</v>
      </c>
      <c r="DQ20" s="548">
        <f t="shared" si="19"/>
        <v>23.95173651948814</v>
      </c>
      <c r="DR20" s="548">
        <f t="shared" si="19"/>
        <v>9.1956344722599184</v>
      </c>
      <c r="DS20" s="548">
        <f t="shared" si="19"/>
        <v>-8.5496054680334055E-12</v>
      </c>
      <c r="DT20" s="548">
        <f t="shared" si="19"/>
        <v>-8.6155086768494962E-12</v>
      </c>
      <c r="DU20" s="548">
        <f t="shared" si="19"/>
        <v>-8.6819198895668785E-12</v>
      </c>
      <c r="DV20" s="548">
        <f t="shared" si="19"/>
        <v>-8.7488430220489563E-12</v>
      </c>
      <c r="DW20" s="548">
        <f t="shared" si="19"/>
        <v>-8.8162820203439167E-12</v>
      </c>
      <c r="DX20" s="548">
        <f t="shared" si="19"/>
        <v>-8.8842408609174009E-12</v>
      </c>
      <c r="DY20" s="548">
        <f t="shared" si="19"/>
        <v>-8.9527235508869726E-12</v>
      </c>
      <c r="DZ20" s="548">
        <f t="shared" si="19"/>
        <v>-9.0217341282583922E-12</v>
      </c>
      <c r="EA20" s="548">
        <f t="shared" si="19"/>
        <v>-9.0912766621637181E-12</v>
      </c>
      <c r="EB20" s="548">
        <f t="shared" si="19"/>
        <v>-9.1613552531012303E-12</v>
      </c>
      <c r="EC20" s="548">
        <f t="shared" ref="EC20:EH20" si="20" xml:space="preserve"> EC$12</f>
        <v>-9.2319740331772198E-12</v>
      </c>
      <c r="ED20" s="548">
        <f t="shared" si="20"/>
        <v>-9.3031371663496281E-12</v>
      </c>
      <c r="EE20" s="548">
        <f t="shared" si="20"/>
        <v>-9.3748488486735738E-12</v>
      </c>
      <c r="EF20" s="548">
        <f t="shared" si="20"/>
        <v>-9.4471133085487658E-12</v>
      </c>
      <c r="EG20" s="548">
        <f t="shared" si="20"/>
        <v>-9.5199348069688296E-12</v>
      </c>
      <c r="EH20" s="548">
        <f t="shared" si="20"/>
        <v>-9.5933176377725483E-12</v>
      </c>
    </row>
    <row r="21" spans="1:143" ht="15" customHeight="1" outlineLevel="1" x14ac:dyDescent="0.35">
      <c r="C21" s="119"/>
      <c r="E21" s="548" t="s">
        <v>576</v>
      </c>
      <c r="F21" s="548"/>
      <c r="G21" s="548" t="s">
        <v>330</v>
      </c>
      <c r="H21" s="548">
        <f xml:space="preserve"> SUM(J21:EH21)</f>
        <v>393.55558779959836</v>
      </c>
      <c r="I21" s="548"/>
      <c r="J21" s="548">
        <f t="shared" ref="J21:AO21" si="21" xml:space="preserve"> J20 * $F$19 / months</f>
        <v>0</v>
      </c>
      <c r="K21" s="548">
        <f t="shared" si="21"/>
        <v>0</v>
      </c>
      <c r="L21" s="548">
        <f t="shared" si="21"/>
        <v>0</v>
      </c>
      <c r="M21" s="548">
        <f t="shared" si="21"/>
        <v>0</v>
      </c>
      <c r="N21" s="548">
        <f t="shared" si="21"/>
        <v>0</v>
      </c>
      <c r="O21" s="548">
        <f t="shared" si="21"/>
        <v>0</v>
      </c>
      <c r="P21" s="548">
        <f t="shared" si="21"/>
        <v>0</v>
      </c>
      <c r="Q21" s="548">
        <f t="shared" si="21"/>
        <v>0</v>
      </c>
      <c r="R21" s="548">
        <f t="shared" si="21"/>
        <v>6.8715758803216277E-4</v>
      </c>
      <c r="S21" s="548">
        <f t="shared" si="21"/>
        <v>4.7843472456034312E-2</v>
      </c>
      <c r="T21" s="548">
        <f t="shared" si="21"/>
        <v>0.14549306749908381</v>
      </c>
      <c r="U21" s="548">
        <f t="shared" si="21"/>
        <v>0.37321758568837476</v>
      </c>
      <c r="V21" s="548">
        <f t="shared" si="21"/>
        <v>0.62709364046343641</v>
      </c>
      <c r="W21" s="548">
        <f t="shared" si="21"/>
        <v>0.8775790977880793</v>
      </c>
      <c r="X21" s="548">
        <f t="shared" si="21"/>
        <v>1.124634825790952</v>
      </c>
      <c r="Y21" s="548">
        <f t="shared" si="21"/>
        <v>1.4253121035173393</v>
      </c>
      <c r="Z21" s="548">
        <f t="shared" si="21"/>
        <v>1.7840645494774738</v>
      </c>
      <c r="AA21" s="548">
        <f t="shared" si="21"/>
        <v>2.2079843661290774</v>
      </c>
      <c r="AB21" s="548">
        <f t="shared" si="21"/>
        <v>2.6899278913236544</v>
      </c>
      <c r="AC21" s="548">
        <f t="shared" si="21"/>
        <v>3.2395395755575169</v>
      </c>
      <c r="AD21" s="548">
        <f t="shared" si="21"/>
        <v>3.8167791763291614</v>
      </c>
      <c r="AE21" s="548">
        <f t="shared" si="21"/>
        <v>4.2124208656325743</v>
      </c>
      <c r="AF21" s="548">
        <f t="shared" si="21"/>
        <v>4.6014808133654466</v>
      </c>
      <c r="AG21" s="548">
        <f t="shared" si="21"/>
        <v>4.9838837566612186</v>
      </c>
      <c r="AH21" s="548">
        <f t="shared" si="21"/>
        <v>5.359553663427377</v>
      </c>
      <c r="AI21" s="548">
        <f t="shared" si="21"/>
        <v>5.7284137249585534</v>
      </c>
      <c r="AJ21" s="548">
        <f t="shared" si="21"/>
        <v>6.0903863484814451</v>
      </c>
      <c r="AK21" s="548">
        <f t="shared" si="21"/>
        <v>6.4453931496309602</v>
      </c>
      <c r="AL21" s="548">
        <f t="shared" si="21"/>
        <v>6.7933549448569428</v>
      </c>
      <c r="AM21" s="548">
        <f t="shared" si="21"/>
        <v>7.0790756037615781</v>
      </c>
      <c r="AN21" s="548">
        <f t="shared" si="21"/>
        <v>7.0184753509987807</v>
      </c>
      <c r="AO21" s="548">
        <f t="shared" si="21"/>
        <v>6.957407971287604</v>
      </c>
      <c r="AP21" s="548">
        <f t="shared" ref="AP21:BU21" si="22" xml:space="preserve"> AP20 * $F$19 / months</f>
        <v>6.8958698638578184</v>
      </c>
      <c r="AQ21" s="548">
        <f t="shared" si="22"/>
        <v>6.8338574001832635</v>
      </c>
      <c r="AR21" s="548">
        <f t="shared" si="22"/>
        <v>6.7713669237678831</v>
      </c>
      <c r="AS21" s="548">
        <f t="shared" si="22"/>
        <v>6.7083947499301351</v>
      </c>
      <c r="AT21" s="548">
        <f t="shared" si="22"/>
        <v>6.6449371655857199</v>
      </c>
      <c r="AU21" s="548">
        <f t="shared" si="22"/>
        <v>6.5809904290286498</v>
      </c>
      <c r="AV21" s="548">
        <f t="shared" si="22"/>
        <v>6.5165507697106202</v>
      </c>
      <c r="AW21" s="548">
        <f t="shared" si="22"/>
        <v>6.4516143880186805</v>
      </c>
      <c r="AX21" s="548">
        <f t="shared" si="22"/>
        <v>6.3861774550511994</v>
      </c>
      <c r="AY21" s="548">
        <f t="shared" si="22"/>
        <v>6.3202361123920925</v>
      </c>
      <c r="AZ21" s="548">
        <f t="shared" si="22"/>
        <v>6.2537864718833225</v>
      </c>
      <c r="BA21" s="548">
        <f t="shared" si="22"/>
        <v>6.1868246153956301</v>
      </c>
      <c r="BB21" s="548">
        <f t="shared" si="22"/>
        <v>6.1193465945975118</v>
      </c>
      <c r="BC21" s="548">
        <f t="shared" si="22"/>
        <v>6.051348430722407</v>
      </c>
      <c r="BD21" s="548">
        <f t="shared" si="22"/>
        <v>5.9828261143340997</v>
      </c>
      <c r="BE21" s="548">
        <f t="shared" si="22"/>
        <v>5.9137756050902999</v>
      </c>
      <c r="BF21" s="548">
        <f t="shared" si="22"/>
        <v>5.8441928315044116</v>
      </c>
      <c r="BG21" s="548">
        <f t="shared" si="22"/>
        <v>5.7740736907054648</v>
      </c>
      <c r="BH21" s="548">
        <f t="shared" si="22"/>
        <v>5.7034140481961941</v>
      </c>
      <c r="BI21" s="548">
        <f t="shared" si="22"/>
        <v>5.632209737609247</v>
      </c>
      <c r="BJ21" s="548">
        <f t="shared" si="22"/>
        <v>5.5604565604615255</v>
      </c>
      <c r="BK21" s="548">
        <f t="shared" si="22"/>
        <v>5.4881502859066238</v>
      </c>
      <c r="BL21" s="548">
        <f t="shared" si="22"/>
        <v>5.4152866504853607</v>
      </c>
      <c r="BM21" s="548">
        <f t="shared" si="22"/>
        <v>5.341861357874393</v>
      </c>
      <c r="BN21" s="548">
        <f t="shared" si="22"/>
        <v>5.2678700786328809</v>
      </c>
      <c r="BO21" s="548">
        <f t="shared" si="22"/>
        <v>5.1933084499472164</v>
      </c>
      <c r="BP21" s="548">
        <f t="shared" si="22"/>
        <v>5.1181720753737672</v>
      </c>
      <c r="BQ21" s="548">
        <f t="shared" si="22"/>
        <v>5.0424565245796478</v>
      </c>
      <c r="BR21" s="548">
        <f t="shared" si="22"/>
        <v>4.9661573330814894</v>
      </c>
      <c r="BS21" s="548">
        <f t="shared" si="22"/>
        <v>4.8892700019822</v>
      </c>
      <c r="BT21" s="548">
        <f t="shared" si="22"/>
        <v>4.811789997705687</v>
      </c>
      <c r="BU21" s="548">
        <f t="shared" si="22"/>
        <v>4.7337127517295414</v>
      </c>
      <c r="BV21" s="548">
        <f t="shared" ref="BV21:DA21" si="23" xml:space="preserve"> BV20 * $F$19 / months</f>
        <v>4.6550336603156639</v>
      </c>
      <c r="BW21" s="548">
        <f t="shared" si="23"/>
        <v>4.5757480842388043</v>
      </c>
      <c r="BX21" s="548">
        <f t="shared" si="23"/>
        <v>4.4958513485130194</v>
      </c>
      <c r="BY21" s="548">
        <f t="shared" si="23"/>
        <v>4.4153387421160142</v>
      </c>
      <c r="BZ21" s="548">
        <f t="shared" si="23"/>
        <v>4.3342055177113652</v>
      </c>
      <c r="CA21" s="548">
        <f t="shared" si="23"/>
        <v>4.2524468913685975</v>
      </c>
      <c r="CB21" s="548">
        <f t="shared" si="23"/>
        <v>4.170058042281104</v>
      </c>
      <c r="CC21" s="548">
        <f t="shared" si="23"/>
        <v>4.0870341124818941</v>
      </c>
      <c r="CD21" s="548">
        <f t="shared" si="23"/>
        <v>4.0033702065571495</v>
      </c>
      <c r="CE21" s="548">
        <f t="shared" si="23"/>
        <v>3.9190613913575683</v>
      </c>
      <c r="CF21" s="548">
        <f t="shared" si="23"/>
        <v>3.83410269570749</v>
      </c>
      <c r="CG21" s="548">
        <f t="shared" si="23"/>
        <v>3.748489110111775</v>
      </c>
      <c r="CH21" s="548">
        <f t="shared" si="23"/>
        <v>3.6622155864604271</v>
      </c>
      <c r="CI21" s="548">
        <f t="shared" si="23"/>
        <v>3.5752770377309329</v>
      </c>
      <c r="CJ21" s="548">
        <f t="shared" si="23"/>
        <v>3.4876683376883157</v>
      </c>
      <c r="CK21" s="548">
        <f t="shared" si="23"/>
        <v>3.39938432058287</v>
      </c>
      <c r="CL21" s="548">
        <f t="shared" si="23"/>
        <v>3.3104197808455695</v>
      </c>
      <c r="CM21" s="548">
        <f t="shared" si="23"/>
        <v>3.2207694727811274</v>
      </c>
      <c r="CN21" s="548">
        <f t="shared" si="23"/>
        <v>3.1304281102586891</v>
      </c>
      <c r="CO21" s="548">
        <f t="shared" si="23"/>
        <v>3.0393903664001396</v>
      </c>
      <c r="CP21" s="548">
        <f t="shared" si="23"/>
        <v>2.947650873266014</v>
      </c>
      <c r="CQ21" s="548">
        <f t="shared" si="23"/>
        <v>2.8552042215389797</v>
      </c>
      <c r="CR21" s="548">
        <f t="shared" si="23"/>
        <v>2.7620449602048827</v>
      </c>
      <c r="CS21" s="548">
        <f t="shared" si="23"/>
        <v>2.6681675962313354</v>
      </c>
      <c r="CT21" s="548">
        <f t="shared" si="23"/>
        <v>2.5735665942438257</v>
      </c>
      <c r="CU21" s="548">
        <f t="shared" si="23"/>
        <v>2.4782363761993285</v>
      </c>
      <c r="CV21" s="548">
        <f t="shared" si="23"/>
        <v>2.3821713210574051</v>
      </c>
      <c r="CW21" s="548">
        <f t="shared" si="23"/>
        <v>2.2853657644487626</v>
      </c>
      <c r="CX21" s="548">
        <f t="shared" si="23"/>
        <v>2.1878139983412623</v>
      </c>
      <c r="CY21" s="548">
        <f t="shared" si="23"/>
        <v>2.0895102707033497</v>
      </c>
      <c r="CZ21" s="548">
        <f t="shared" si="23"/>
        <v>1.9904487851648944</v>
      </c>
      <c r="DA21" s="548">
        <f t="shared" si="23"/>
        <v>1.8906237006754143</v>
      </c>
      <c r="DB21" s="548">
        <f t="shared" ref="DB21:EG21" si="24" xml:space="preserve"> DB20 * $F$19 / months</f>
        <v>1.7900291311596608</v>
      </c>
      <c r="DC21" s="548">
        <f t="shared" si="24"/>
        <v>1.6886591451705568</v>
      </c>
      <c r="DD21" s="548">
        <f t="shared" si="24"/>
        <v>1.5865077655394535</v>
      </c>
      <c r="DE21" s="548">
        <f t="shared" si="24"/>
        <v>1.483568969023694</v>
      </c>
      <c r="DF21" s="548">
        <f t="shared" si="24"/>
        <v>1.3798366859514586</v>
      </c>
      <c r="DG21" s="548">
        <f t="shared" si="24"/>
        <v>1.2753047998638749</v>
      </c>
      <c r="DH21" s="548">
        <f t="shared" si="24"/>
        <v>1.169967147154366</v>
      </c>
      <c r="DI21" s="548">
        <f t="shared" si="24"/>
        <v>1.0638175167052211</v>
      </c>
      <c r="DJ21" s="548">
        <f t="shared" si="24"/>
        <v>0.9568496495213642</v>
      </c>
      <c r="DK21" s="548">
        <f t="shared" si="24"/>
        <v>0.84905723836129832</v>
      </c>
      <c r="DL21" s="548">
        <f t="shared" si="24"/>
        <v>0.74043392736520686</v>
      </c>
      <c r="DM21" s="548">
        <f t="shared" si="24"/>
        <v>0.63097331168018733</v>
      </c>
      <c r="DN21" s="548">
        <f t="shared" si="24"/>
        <v>0.52066893708259587</v>
      </c>
      <c r="DO21" s="548">
        <f t="shared" si="24"/>
        <v>0.40951429959748115</v>
      </c>
      <c r="DP21" s="548">
        <f t="shared" si="24"/>
        <v>0.29750284511508535</v>
      </c>
      <c r="DQ21" s="548">
        <f t="shared" si="24"/>
        <v>0.18462796900438774</v>
      </c>
      <c r="DR21" s="548">
        <f t="shared" si="24"/>
        <v>7.0883015723670201E-2</v>
      </c>
      <c r="DS21" s="548">
        <f t="shared" si="24"/>
        <v>-6.5903208816090836E-14</v>
      </c>
      <c r="DT21" s="548">
        <f t="shared" si="24"/>
        <v>-6.6411212717381538E-14</v>
      </c>
      <c r="DU21" s="548">
        <f t="shared" si="24"/>
        <v>-6.6923132482078022E-14</v>
      </c>
      <c r="DV21" s="548">
        <f t="shared" si="24"/>
        <v>-6.7438998294960701E-14</v>
      </c>
      <c r="DW21" s="548">
        <f t="shared" si="24"/>
        <v>-6.7958840573484361E-14</v>
      </c>
      <c r="DX21" s="548">
        <f t="shared" si="24"/>
        <v>-6.8482689969571625E-14</v>
      </c>
      <c r="DY21" s="548">
        <f t="shared" si="24"/>
        <v>-6.9010577371420407E-14</v>
      </c>
      <c r="DZ21" s="548">
        <f t="shared" si="24"/>
        <v>-6.9542533905325102E-14</v>
      </c>
      <c r="EA21" s="548">
        <f t="shared" si="24"/>
        <v>-7.007859093751199E-14</v>
      </c>
      <c r="EB21" s="548">
        <f t="shared" si="24"/>
        <v>-7.0618780075988647E-14</v>
      </c>
      <c r="EC21" s="548">
        <f t="shared" si="24"/>
        <v>-7.1163133172407729E-14</v>
      </c>
      <c r="ED21" s="548">
        <f t="shared" si="24"/>
        <v>-7.1711682323945041E-14</v>
      </c>
      <c r="EE21" s="548">
        <f t="shared" si="24"/>
        <v>-7.2264459875192137E-14</v>
      </c>
      <c r="EF21" s="548">
        <f t="shared" si="24"/>
        <v>-7.2821498420063403E-14</v>
      </c>
      <c r="EG21" s="548">
        <f t="shared" si="24"/>
        <v>-7.3382830803718053E-14</v>
      </c>
      <c r="EH21" s="548">
        <f xml:space="preserve"> EH20 * $F$19 / months</f>
        <v>-7.3948490124496725E-14</v>
      </c>
    </row>
    <row r="22" spans="1:143" s="422" customFormat="1" ht="15" customHeight="1" outlineLevel="1" x14ac:dyDescent="0.35">
      <c r="A22" s="246"/>
      <c r="B22" s="246"/>
      <c r="C22" s="246"/>
      <c r="D22" s="246"/>
      <c r="H22" s="246"/>
      <c r="I22" s="246"/>
      <c r="J22" s="246"/>
      <c r="K22" s="246"/>
      <c r="L22" s="246"/>
      <c r="M22" s="246"/>
      <c r="N22" s="246"/>
      <c r="O22" s="246"/>
      <c r="P22" s="246"/>
      <c r="Q22" s="246"/>
      <c r="R22" s="246"/>
      <c r="S22" s="246"/>
      <c r="T22" s="246"/>
      <c r="U22" s="246"/>
      <c r="V22" s="246"/>
      <c r="W22" s="246"/>
      <c r="X22" s="246"/>
      <c r="Y22" s="246"/>
      <c r="Z22" s="246"/>
      <c r="AA22" s="246"/>
      <c r="AB22" s="246"/>
      <c r="AC22" s="246"/>
      <c r="AD22" s="246"/>
      <c r="AE22" s="246"/>
      <c r="AF22" s="246"/>
      <c r="AG22" s="246"/>
      <c r="AH22" s="246"/>
      <c r="AI22" s="246"/>
      <c r="AJ22" s="246"/>
      <c r="AK22" s="246"/>
      <c r="AL22" s="246"/>
      <c r="AM22" s="246"/>
      <c r="AN22" s="246"/>
      <c r="AO22" s="246"/>
      <c r="AP22" s="246"/>
      <c r="AQ22" s="246"/>
      <c r="AR22" s="246"/>
      <c r="AS22" s="246"/>
      <c r="AT22" s="246"/>
      <c r="AU22" s="246"/>
      <c r="AV22" s="246"/>
      <c r="AW22" s="246"/>
      <c r="AX22" s="246"/>
      <c r="AY22" s="246"/>
      <c r="AZ22" s="246"/>
      <c r="BA22" s="246"/>
      <c r="BB22" s="246"/>
      <c r="BC22" s="246"/>
      <c r="BD22" s="246"/>
      <c r="BE22" s="246"/>
      <c r="BF22" s="246"/>
      <c r="BG22" s="246"/>
      <c r="BH22" s="246"/>
      <c r="BI22" s="246"/>
      <c r="BJ22" s="246"/>
      <c r="BK22" s="246"/>
      <c r="BL22" s="246"/>
      <c r="BM22" s="246"/>
      <c r="BN22" s="246"/>
      <c r="BO22" s="246"/>
      <c r="BP22" s="246"/>
      <c r="BQ22" s="246"/>
      <c r="BR22" s="246"/>
      <c r="BS22" s="246"/>
      <c r="BT22" s="246"/>
      <c r="BU22" s="246"/>
      <c r="BV22" s="246"/>
      <c r="BW22" s="246"/>
      <c r="BX22" s="246"/>
      <c r="BY22" s="246"/>
      <c r="BZ22" s="246"/>
      <c r="CA22" s="246"/>
      <c r="CB22" s="246"/>
      <c r="CC22" s="246"/>
      <c r="CD22" s="246"/>
      <c r="CE22" s="246"/>
      <c r="CF22" s="246"/>
      <c r="CG22" s="246"/>
      <c r="CH22" s="246"/>
      <c r="CI22" s="246"/>
      <c r="CJ22" s="246"/>
      <c r="CK22" s="246"/>
      <c r="CL22" s="246"/>
      <c r="CM22" s="246"/>
      <c r="CN22" s="246"/>
      <c r="CO22" s="246"/>
      <c r="CP22" s="246"/>
      <c r="CQ22" s="246"/>
      <c r="CR22" s="246"/>
      <c r="CS22" s="246"/>
      <c r="CT22" s="246"/>
      <c r="CU22" s="246"/>
      <c r="CV22" s="246"/>
      <c r="CW22" s="246"/>
      <c r="CX22" s="246"/>
      <c r="CY22" s="246"/>
      <c r="CZ22" s="246"/>
      <c r="DA22" s="246"/>
      <c r="DB22" s="246"/>
      <c r="DC22" s="246"/>
      <c r="DD22" s="246"/>
      <c r="DE22" s="246"/>
      <c r="DF22" s="246"/>
      <c r="DG22" s="246"/>
      <c r="DH22" s="246"/>
      <c r="DI22" s="246"/>
      <c r="DJ22" s="246"/>
      <c r="DK22" s="246"/>
      <c r="DL22" s="246"/>
      <c r="DM22" s="246"/>
      <c r="DN22" s="246"/>
      <c r="DO22" s="246"/>
      <c r="DP22" s="246"/>
      <c r="DQ22" s="246"/>
      <c r="DR22" s="246"/>
      <c r="DS22" s="246"/>
      <c r="DT22" s="246"/>
      <c r="DU22" s="246"/>
      <c r="DV22" s="246"/>
      <c r="DW22" s="246"/>
      <c r="DX22" s="246"/>
      <c r="DY22" s="246"/>
      <c r="DZ22" s="246"/>
      <c r="EA22" s="246"/>
      <c r="EB22" s="246"/>
      <c r="EC22" s="246"/>
      <c r="ED22" s="246"/>
      <c r="EE22" s="246"/>
      <c r="EF22" s="246"/>
      <c r="EG22" s="246"/>
      <c r="EH22" s="246"/>
      <c r="EI22" s="246"/>
      <c r="EJ22" s="246"/>
      <c r="EK22" s="246"/>
      <c r="EL22" s="246"/>
      <c r="EM22" s="246"/>
    </row>
    <row r="23" spans="1:143" s="422" customFormat="1" ht="15" customHeight="1" outlineLevel="1" x14ac:dyDescent="0.35">
      <c r="A23" s="246"/>
      <c r="B23" s="246"/>
      <c r="C23" s="246"/>
      <c r="D23" s="246"/>
      <c r="E23" s="81" t="str">
        <f xml:space="preserve"> NTBA!E$286</f>
        <v>IRR</v>
      </c>
      <c r="F23" s="81">
        <f xml:space="preserve"> NTBA!F$286</f>
        <v>0.14000000000000001</v>
      </c>
      <c r="G23" s="81" t="str">
        <f xml:space="preserve"> NTBA!G$286</f>
        <v>%</v>
      </c>
      <c r="H23" s="246"/>
      <c r="I23" s="37"/>
      <c r="J23" s="246"/>
      <c r="K23" s="246"/>
      <c r="L23" s="246"/>
      <c r="M23" s="246"/>
      <c r="N23" s="246"/>
      <c r="O23" s="246"/>
      <c r="P23" s="246"/>
      <c r="Q23" s="246"/>
      <c r="R23" s="246"/>
      <c r="S23" s="246"/>
      <c r="T23" s="246"/>
      <c r="U23" s="246"/>
      <c r="V23" s="246"/>
      <c r="W23" s="246"/>
      <c r="X23" s="246"/>
      <c r="Y23" s="246"/>
      <c r="Z23" s="246"/>
      <c r="AA23" s="246"/>
      <c r="AB23" s="246"/>
      <c r="AC23" s="246"/>
      <c r="AD23" s="246"/>
      <c r="AE23" s="246"/>
      <c r="AF23" s="246"/>
      <c r="AG23" s="246"/>
      <c r="AH23" s="246"/>
      <c r="AI23" s="246"/>
      <c r="AJ23" s="246"/>
      <c r="AK23" s="246"/>
      <c r="AL23" s="246"/>
      <c r="AM23" s="246"/>
      <c r="AN23" s="246"/>
      <c r="AO23" s="246"/>
      <c r="AP23" s="246"/>
      <c r="AQ23" s="246"/>
      <c r="AR23" s="246"/>
      <c r="AS23" s="246"/>
      <c r="AT23" s="246"/>
      <c r="AU23" s="246"/>
      <c r="AV23" s="246"/>
      <c r="AW23" s="246"/>
      <c r="AX23" s="246"/>
      <c r="AY23" s="246"/>
      <c r="AZ23" s="246"/>
      <c r="BA23" s="246"/>
      <c r="BB23" s="246"/>
      <c r="BC23" s="246"/>
      <c r="BD23" s="246"/>
      <c r="BE23" s="246"/>
      <c r="BF23" s="246"/>
      <c r="BG23" s="246"/>
      <c r="BH23" s="246"/>
      <c r="BI23" s="246"/>
      <c r="BJ23" s="246"/>
      <c r="BK23" s="246"/>
      <c r="BL23" s="246"/>
      <c r="BM23" s="246"/>
      <c r="BN23" s="246"/>
      <c r="BO23" s="246"/>
      <c r="BP23" s="246"/>
      <c r="BQ23" s="246"/>
      <c r="BR23" s="246"/>
      <c r="BS23" s="246"/>
      <c r="BT23" s="246"/>
      <c r="BU23" s="246"/>
      <c r="BV23" s="246"/>
      <c r="BW23" s="246"/>
      <c r="BX23" s="246"/>
      <c r="BY23" s="246"/>
      <c r="BZ23" s="246"/>
      <c r="CA23" s="246"/>
      <c r="CB23" s="246"/>
      <c r="CC23" s="246"/>
      <c r="CD23" s="246"/>
      <c r="CE23" s="246"/>
      <c r="CF23" s="246"/>
      <c r="CG23" s="246"/>
      <c r="CH23" s="246"/>
      <c r="CI23" s="246"/>
      <c r="CJ23" s="246"/>
      <c r="CK23" s="246"/>
      <c r="CL23" s="246"/>
      <c r="CM23" s="246"/>
      <c r="CN23" s="246"/>
      <c r="CO23" s="246"/>
      <c r="CP23" s="246"/>
      <c r="CQ23" s="246"/>
      <c r="CR23" s="246"/>
      <c r="CS23" s="246"/>
      <c r="CT23" s="246"/>
      <c r="CU23" s="246"/>
      <c r="CV23" s="246"/>
      <c r="CW23" s="246"/>
      <c r="CX23" s="246"/>
      <c r="CY23" s="246"/>
      <c r="CZ23" s="246"/>
      <c r="DA23" s="246"/>
      <c r="DB23" s="246"/>
      <c r="DC23" s="246"/>
      <c r="DD23" s="246"/>
      <c r="DE23" s="246"/>
      <c r="DF23" s="246"/>
      <c r="DG23" s="246"/>
      <c r="DH23" s="246"/>
      <c r="DI23" s="246"/>
      <c r="DJ23" s="246"/>
      <c r="DK23" s="246"/>
      <c r="DL23" s="246"/>
      <c r="DM23" s="246"/>
      <c r="DN23" s="246"/>
      <c r="DO23" s="246"/>
      <c r="DP23" s="246"/>
      <c r="DQ23" s="246"/>
      <c r="DR23" s="246"/>
      <c r="DS23" s="246"/>
      <c r="DT23" s="246"/>
      <c r="DU23" s="246"/>
      <c r="DV23" s="246"/>
      <c r="DW23" s="246"/>
      <c r="DX23" s="246"/>
      <c r="DY23" s="246"/>
      <c r="DZ23" s="246"/>
      <c r="EA23" s="246"/>
      <c r="EB23" s="246"/>
      <c r="EC23" s="246"/>
      <c r="ED23" s="246"/>
      <c r="EE23" s="246"/>
      <c r="EF23" s="246"/>
      <c r="EG23" s="246"/>
      <c r="EH23" s="246"/>
      <c r="EI23" s="246"/>
      <c r="EJ23" s="246"/>
      <c r="EK23" s="246"/>
      <c r="EL23" s="246"/>
      <c r="EM23" s="246"/>
    </row>
    <row r="24" spans="1:143" ht="15" customHeight="1" outlineLevel="1" x14ac:dyDescent="0.25">
      <c r="E24" s="37" t="s">
        <v>280</v>
      </c>
      <c r="F24" s="72">
        <f>(SUM('Ind AS Financials'!$H$15:$H$22 )/NTBA!F85)*10^7/NTBA!$F$34</f>
        <v>21.54939633405742</v>
      </c>
      <c r="G24" s="397" t="s">
        <v>690</v>
      </c>
      <c r="H24" s="375"/>
      <c r="J24" s="71"/>
      <c r="K24" s="71"/>
      <c r="L24" s="71"/>
      <c r="M24" s="71"/>
      <c r="N24" s="71"/>
      <c r="O24" s="71"/>
      <c r="P24" s="71"/>
      <c r="Q24" s="71"/>
      <c r="R24" s="71"/>
      <c r="S24" s="71"/>
      <c r="T24" s="71"/>
      <c r="U24" s="71"/>
      <c r="V24" s="71"/>
      <c r="W24" s="71"/>
      <c r="X24" s="71"/>
      <c r="Y24" s="71"/>
      <c r="Z24" s="71"/>
      <c r="AA24" s="71"/>
      <c r="AB24" s="71"/>
      <c r="AC24" s="71"/>
      <c r="AD24" s="71"/>
      <c r="AE24" s="71"/>
      <c r="AF24" s="71"/>
      <c r="AG24" s="71"/>
      <c r="AH24" s="71"/>
      <c r="AI24" s="71"/>
      <c r="AJ24" s="71"/>
      <c r="AK24" s="71"/>
      <c r="AL24" s="71"/>
      <c r="AM24" s="71"/>
      <c r="AN24" s="71"/>
      <c r="AO24" s="71"/>
      <c r="AP24" s="71"/>
      <c r="AQ24" s="71"/>
      <c r="AR24" s="71"/>
      <c r="AS24" s="71"/>
      <c r="AT24" s="71"/>
      <c r="AU24" s="71"/>
      <c r="AV24" s="71"/>
      <c r="AW24" s="71"/>
      <c r="AX24" s="71"/>
      <c r="AY24" s="71"/>
      <c r="AZ24" s="71"/>
      <c r="BA24" s="71"/>
      <c r="BB24" s="71"/>
      <c r="BC24" s="71"/>
      <c r="BD24" s="71"/>
      <c r="BE24" s="71"/>
      <c r="BF24" s="71"/>
      <c r="BG24" s="71"/>
      <c r="BH24" s="71"/>
      <c r="BI24" s="71"/>
      <c r="BJ24" s="71"/>
      <c r="BK24" s="71"/>
      <c r="BL24" s="71"/>
      <c r="BM24" s="71"/>
      <c r="BN24" s="71"/>
      <c r="BO24" s="71"/>
      <c r="BP24" s="71"/>
      <c r="BQ24" s="71"/>
      <c r="BR24" s="71"/>
      <c r="BS24" s="71"/>
      <c r="BT24" s="71"/>
      <c r="BU24" s="71"/>
      <c r="BV24" s="71"/>
      <c r="BW24" s="71"/>
      <c r="BX24" s="71"/>
      <c r="BY24" s="71"/>
      <c r="BZ24" s="71"/>
      <c r="CA24" s="71"/>
      <c r="CB24" s="71"/>
      <c r="CC24" s="71"/>
      <c r="CD24" s="71"/>
      <c r="CE24" s="71"/>
      <c r="CF24" s="71"/>
      <c r="CG24" s="71"/>
      <c r="CH24" s="71"/>
      <c r="CI24" s="71"/>
      <c r="CJ24" s="71"/>
      <c r="CK24" s="71"/>
      <c r="CL24" s="71"/>
      <c r="CM24" s="71"/>
      <c r="CN24" s="71"/>
      <c r="CO24" s="71"/>
      <c r="CP24" s="71"/>
      <c r="CQ24" s="71"/>
      <c r="CR24" s="71"/>
      <c r="CS24" s="71"/>
      <c r="CT24" s="71"/>
      <c r="CU24" s="71"/>
      <c r="CV24" s="71"/>
      <c r="CW24" s="71"/>
      <c r="CX24" s="71"/>
      <c r="CY24" s="71"/>
      <c r="CZ24" s="71"/>
      <c r="DA24" s="71"/>
      <c r="DB24" s="71"/>
      <c r="DC24" s="71"/>
      <c r="DD24" s="71"/>
      <c r="DE24" s="71"/>
      <c r="DF24" s="71"/>
      <c r="DG24" s="71"/>
      <c r="DH24" s="71"/>
      <c r="DI24" s="71"/>
      <c r="DJ24" s="71"/>
      <c r="DK24" s="71"/>
      <c r="DL24" s="71"/>
      <c r="DM24" s="71"/>
      <c r="DN24" s="71"/>
      <c r="DO24" s="71"/>
      <c r="DP24" s="71"/>
      <c r="DQ24" s="71"/>
      <c r="DR24" s="71"/>
      <c r="DS24" s="71"/>
      <c r="DT24" s="71"/>
      <c r="DU24" s="71"/>
      <c r="DV24" s="71"/>
      <c r="DW24" s="71"/>
      <c r="DX24" s="71"/>
      <c r="DY24" s="71"/>
      <c r="DZ24" s="71"/>
      <c r="EA24" s="71"/>
      <c r="EB24" s="71"/>
      <c r="EC24" s="71"/>
      <c r="ED24" s="71"/>
      <c r="EE24" s="71"/>
      <c r="EF24" s="71"/>
      <c r="EG24" s="71"/>
      <c r="EH24" s="71"/>
      <c r="EI24" s="71"/>
      <c r="EJ24" s="71"/>
      <c r="EK24" s="71"/>
      <c r="EL24" s="71"/>
      <c r="EM24" s="71"/>
    </row>
    <row r="25" spans="1:143" ht="15" customHeight="1" outlineLevel="1" x14ac:dyDescent="0.25">
      <c r="E25" s="37" t="s">
        <v>143</v>
      </c>
      <c r="F25" s="74">
        <f>NTBA!$F$279</f>
        <v>0.25168000000000001</v>
      </c>
      <c r="G25" s="37" t="s">
        <v>311</v>
      </c>
      <c r="J25" s="71"/>
      <c r="K25" s="71"/>
      <c r="L25" s="71"/>
      <c r="M25" s="71"/>
      <c r="N25" s="71"/>
      <c r="O25" s="71"/>
      <c r="P25" s="71"/>
      <c r="Q25" s="71"/>
      <c r="R25" s="71"/>
      <c r="S25" s="71"/>
      <c r="T25" s="71"/>
      <c r="U25" s="71"/>
      <c r="V25" s="71"/>
      <c r="W25" s="71"/>
      <c r="X25" s="71"/>
      <c r="Y25" s="71"/>
      <c r="Z25" s="71"/>
      <c r="AA25" s="71"/>
      <c r="AB25" s="71"/>
      <c r="AC25" s="71"/>
      <c r="AD25" s="71"/>
      <c r="AE25" s="71"/>
      <c r="AF25" s="71"/>
      <c r="AG25" s="71"/>
      <c r="AH25" s="71"/>
      <c r="AI25" s="71"/>
      <c r="AJ25" s="71"/>
      <c r="AK25" s="71"/>
      <c r="AL25" s="71"/>
      <c r="AM25" s="71"/>
      <c r="AN25" s="71"/>
      <c r="AO25" s="71"/>
      <c r="AP25" s="71"/>
      <c r="AQ25" s="71"/>
      <c r="AR25" s="71"/>
      <c r="AS25" s="71"/>
      <c r="AT25" s="71"/>
      <c r="AU25" s="71"/>
      <c r="AV25" s="71"/>
      <c r="AW25" s="71"/>
      <c r="AX25" s="71"/>
      <c r="AY25" s="71"/>
      <c r="AZ25" s="71"/>
      <c r="BA25" s="71"/>
      <c r="BB25" s="71"/>
      <c r="BC25" s="71"/>
      <c r="BD25" s="71"/>
      <c r="BE25" s="71"/>
      <c r="BF25" s="71"/>
      <c r="BG25" s="71"/>
      <c r="BH25" s="71"/>
      <c r="BI25" s="71"/>
      <c r="BJ25" s="71"/>
      <c r="BK25" s="71"/>
      <c r="BL25" s="71"/>
      <c r="BM25" s="71"/>
      <c r="BN25" s="71"/>
      <c r="BO25" s="71"/>
      <c r="BP25" s="71"/>
      <c r="BQ25" s="71"/>
      <c r="BR25" s="71"/>
      <c r="BS25" s="71"/>
      <c r="BT25" s="71"/>
      <c r="BU25" s="71"/>
      <c r="BV25" s="71"/>
      <c r="BW25" s="71"/>
      <c r="BX25" s="71"/>
      <c r="BY25" s="71"/>
      <c r="BZ25" s="71"/>
      <c r="CA25" s="71"/>
      <c r="CB25" s="71"/>
      <c r="CC25" s="71"/>
      <c r="CD25" s="71"/>
      <c r="CE25" s="71"/>
      <c r="CF25" s="71"/>
      <c r="CG25" s="71"/>
      <c r="CH25" s="71"/>
      <c r="CI25" s="71"/>
      <c r="CJ25" s="71"/>
      <c r="CK25" s="71"/>
      <c r="CL25" s="71"/>
      <c r="CM25" s="71"/>
      <c r="CN25" s="71"/>
      <c r="CO25" s="71"/>
      <c r="CP25" s="71"/>
      <c r="CQ25" s="71"/>
      <c r="CR25" s="71"/>
      <c r="CS25" s="71"/>
      <c r="CT25" s="71"/>
      <c r="CU25" s="71"/>
      <c r="CV25" s="71"/>
      <c r="CW25" s="71"/>
      <c r="CX25" s="71"/>
      <c r="CY25" s="71"/>
      <c r="CZ25" s="71"/>
      <c r="DA25" s="71"/>
      <c r="DB25" s="71"/>
      <c r="DC25" s="71"/>
      <c r="DD25" s="71"/>
      <c r="DE25" s="71"/>
      <c r="DF25" s="71"/>
      <c r="DG25" s="71"/>
      <c r="DH25" s="71"/>
      <c r="DI25" s="71"/>
      <c r="DJ25" s="71"/>
      <c r="DK25" s="71"/>
      <c r="DL25" s="71"/>
      <c r="DM25" s="71"/>
      <c r="DN25" s="71"/>
      <c r="DO25" s="71"/>
      <c r="DP25" s="71"/>
      <c r="DQ25" s="71"/>
      <c r="DR25" s="71"/>
      <c r="DS25" s="71"/>
      <c r="DT25" s="71"/>
      <c r="DU25" s="71"/>
      <c r="DV25" s="71"/>
      <c r="DW25" s="71"/>
      <c r="DX25" s="71"/>
      <c r="DY25" s="71"/>
      <c r="DZ25" s="71"/>
      <c r="EA25" s="71"/>
      <c r="EB25" s="71"/>
      <c r="EC25" s="71"/>
      <c r="ED25" s="71"/>
      <c r="EE25" s="71"/>
      <c r="EF25" s="71"/>
      <c r="EG25" s="71"/>
      <c r="EH25" s="71"/>
      <c r="EI25" s="71"/>
      <c r="EJ25" s="71"/>
      <c r="EK25" s="71"/>
      <c r="EL25" s="71"/>
      <c r="EM25" s="71"/>
    </row>
    <row r="26" spans="1:143" ht="15" customHeight="1" outlineLevel="1" x14ac:dyDescent="0.25">
      <c r="E26" s="37" t="s">
        <v>281</v>
      </c>
      <c r="F26" s="72">
        <f xml:space="preserve"> F24 * ( 1 + $F$23 /( 1 - $F$25 ))</f>
        <v>25.580981066214839</v>
      </c>
      <c r="G26" s="397" t="s">
        <v>690</v>
      </c>
      <c r="H26" s="72"/>
      <c r="J26" s="71"/>
      <c r="K26" s="71"/>
      <c r="L26" s="71"/>
      <c r="M26" s="71"/>
      <c r="N26" s="71"/>
      <c r="O26" s="71"/>
      <c r="P26" s="71"/>
      <c r="Q26" s="71"/>
      <c r="R26" s="71"/>
      <c r="S26" s="71"/>
      <c r="T26" s="71"/>
      <c r="U26" s="71"/>
      <c r="V26" s="71"/>
      <c r="W26" s="71"/>
      <c r="X26" s="71"/>
      <c r="Y26" s="71"/>
      <c r="Z26" s="71"/>
      <c r="AA26" s="71"/>
      <c r="AB26" s="71"/>
      <c r="AC26" s="71"/>
      <c r="AD26" s="71"/>
      <c r="AE26" s="71"/>
      <c r="AF26" s="71"/>
      <c r="AG26" s="71"/>
      <c r="AH26" s="71"/>
      <c r="AI26" s="71"/>
      <c r="AJ26" s="71"/>
      <c r="AK26" s="71"/>
      <c r="AL26" s="71"/>
      <c r="AM26" s="71"/>
      <c r="AN26" s="71"/>
      <c r="AO26" s="71"/>
      <c r="AP26" s="71"/>
      <c r="AQ26" s="71"/>
      <c r="AR26" s="71"/>
      <c r="AS26" s="71"/>
      <c r="AT26" s="71"/>
      <c r="AU26" s="71"/>
      <c r="AV26" s="71"/>
      <c r="AW26" s="71"/>
      <c r="AX26" s="71"/>
      <c r="AY26" s="71"/>
      <c r="AZ26" s="71"/>
      <c r="BA26" s="71"/>
      <c r="BB26" s="71"/>
      <c r="BC26" s="71"/>
      <c r="BD26" s="71"/>
      <c r="BE26" s="71"/>
      <c r="BF26" s="71"/>
      <c r="BG26" s="71"/>
      <c r="BH26" s="71"/>
      <c r="BI26" s="71"/>
      <c r="BJ26" s="71"/>
      <c r="BK26" s="71"/>
      <c r="BL26" s="71"/>
      <c r="BM26" s="71"/>
      <c r="BN26" s="71"/>
      <c r="BO26" s="71"/>
      <c r="BP26" s="71"/>
      <c r="BQ26" s="71"/>
      <c r="BR26" s="71"/>
      <c r="BS26" s="71"/>
      <c r="BT26" s="71"/>
      <c r="BU26" s="71"/>
      <c r="BV26" s="71"/>
      <c r="BW26" s="71"/>
      <c r="BX26" s="71"/>
      <c r="BY26" s="71"/>
      <c r="BZ26" s="71"/>
      <c r="CA26" s="71"/>
      <c r="CB26" s="71"/>
      <c r="CC26" s="71"/>
      <c r="CD26" s="71"/>
      <c r="CE26" s="71"/>
      <c r="CF26" s="71"/>
      <c r="CG26" s="71"/>
      <c r="CH26" s="71"/>
      <c r="CI26" s="71"/>
      <c r="CJ26" s="71"/>
      <c r="CK26" s="71"/>
      <c r="CL26" s="71"/>
      <c r="CM26" s="71"/>
      <c r="CN26" s="71"/>
      <c r="CO26" s="71"/>
      <c r="CP26" s="71"/>
      <c r="CQ26" s="71"/>
      <c r="CR26" s="71"/>
      <c r="CS26" s="71"/>
      <c r="CT26" s="71"/>
      <c r="CU26" s="71"/>
      <c r="CV26" s="71"/>
      <c r="CW26" s="71"/>
      <c r="CX26" s="71"/>
      <c r="CY26" s="71"/>
      <c r="CZ26" s="71"/>
      <c r="DA26" s="71"/>
      <c r="DB26" s="71"/>
      <c r="DC26" s="71"/>
      <c r="DD26" s="71"/>
      <c r="DE26" s="71"/>
      <c r="DF26" s="71"/>
      <c r="DG26" s="71"/>
      <c r="DH26" s="71"/>
      <c r="DI26" s="71"/>
      <c r="DJ26" s="71"/>
      <c r="DK26" s="71"/>
      <c r="DL26" s="71"/>
      <c r="DM26" s="71"/>
      <c r="DN26" s="71"/>
      <c r="DO26" s="71"/>
      <c r="DP26" s="71"/>
      <c r="DQ26" s="71"/>
      <c r="DR26" s="71"/>
      <c r="DS26" s="71"/>
      <c r="DT26" s="71"/>
      <c r="DU26" s="71"/>
      <c r="DV26" s="71"/>
      <c r="DW26" s="71"/>
      <c r="DX26" s="71"/>
      <c r="DY26" s="71"/>
      <c r="DZ26" s="71"/>
      <c r="EA26" s="71"/>
      <c r="EB26" s="71"/>
      <c r="EC26" s="71"/>
      <c r="ED26" s="71"/>
      <c r="EE26" s="71"/>
      <c r="EF26" s="71"/>
      <c r="EG26" s="71"/>
      <c r="EH26" s="71"/>
    </row>
    <row r="27" spans="1:143" ht="15" customHeight="1" outlineLevel="1" x14ac:dyDescent="0.35">
      <c r="E27" s="37" t="str">
        <f>Rollout!E39</f>
        <v>Effective Meters Operational and billed</v>
      </c>
      <c r="F27" s="37">
        <f>Rollout!F39</f>
        <v>0</v>
      </c>
      <c r="G27" s="37" t="str">
        <f>Rollout!G39</f>
        <v>Nos</v>
      </c>
      <c r="H27" s="37">
        <f>Rollout!H39</f>
        <v>0</v>
      </c>
      <c r="J27" s="37">
        <f>Rollout!J39</f>
        <v>0</v>
      </c>
      <c r="K27" s="37">
        <f>Rollout!K39</f>
        <v>0</v>
      </c>
      <c r="L27" s="37">
        <f>Rollout!L39</f>
        <v>0</v>
      </c>
      <c r="M27" s="37">
        <f>Rollout!M39</f>
        <v>0</v>
      </c>
      <c r="N27" s="37">
        <f>Rollout!N39</f>
        <v>0</v>
      </c>
      <c r="O27" s="37">
        <f>Rollout!O39</f>
        <v>0</v>
      </c>
      <c r="P27" s="37">
        <f>Rollout!P39</f>
        <v>0</v>
      </c>
      <c r="Q27" s="37">
        <f>Rollout!Q39</f>
        <v>0</v>
      </c>
      <c r="R27" s="37">
        <f>Rollout!R39</f>
        <v>0</v>
      </c>
      <c r="S27" s="37">
        <f>Rollout!S39</f>
        <v>49314</v>
      </c>
      <c r="T27" s="37">
        <f>Rollout!T39</f>
        <v>127314</v>
      </c>
      <c r="U27" s="37">
        <f>Rollout!U39</f>
        <v>215314</v>
      </c>
      <c r="V27" s="37">
        <f>Rollout!V39</f>
        <v>303314</v>
      </c>
      <c r="W27" s="37">
        <f>Rollout!W39</f>
        <v>391314</v>
      </c>
      <c r="X27" s="37">
        <f>Rollout!X39</f>
        <v>499314</v>
      </c>
      <c r="Y27" s="37">
        <f>Rollout!Y39</f>
        <v>629314</v>
      </c>
      <c r="Z27" s="37">
        <f>Rollout!Z39</f>
        <v>784314</v>
      </c>
      <c r="AA27" s="37">
        <f>Rollout!AA39</f>
        <v>962314</v>
      </c>
      <c r="AB27" s="37">
        <f>Rollout!AB39</f>
        <v>1167314</v>
      </c>
      <c r="AC27" s="37">
        <f>Rollout!AC39</f>
        <v>1385405</v>
      </c>
      <c r="AD27" s="37">
        <f>Rollout!AD39</f>
        <v>1540405</v>
      </c>
      <c r="AE27" s="37">
        <f>Rollout!AE39</f>
        <v>1695405</v>
      </c>
      <c r="AF27" s="37">
        <f>Rollout!AF39</f>
        <v>1850405</v>
      </c>
      <c r="AG27" s="37">
        <f>Rollout!AG39</f>
        <v>2005405</v>
      </c>
      <c r="AH27" s="37">
        <f>Rollout!AH39</f>
        <v>2160405</v>
      </c>
      <c r="AI27" s="37">
        <f>Rollout!AI39</f>
        <v>2315405</v>
      </c>
      <c r="AJ27" s="37">
        <f>Rollout!AJ39</f>
        <v>2470405</v>
      </c>
      <c r="AK27" s="37">
        <f>Rollout!AK39</f>
        <v>2625405</v>
      </c>
      <c r="AL27" s="37">
        <f>Rollout!AL39</f>
        <v>2767868</v>
      </c>
      <c r="AM27" s="37">
        <f>Rollout!AM39</f>
        <v>2767868</v>
      </c>
      <c r="AN27" s="37">
        <f>Rollout!AN39</f>
        <v>2767868</v>
      </c>
      <c r="AO27" s="37">
        <f>Rollout!AO39</f>
        <v>2767868</v>
      </c>
      <c r="AP27" s="37">
        <f>Rollout!AP39</f>
        <v>2767868</v>
      </c>
      <c r="AQ27" s="37">
        <f>Rollout!AQ39</f>
        <v>2767868</v>
      </c>
      <c r="AR27" s="37">
        <f>Rollout!AR39</f>
        <v>2767868</v>
      </c>
      <c r="AS27" s="37">
        <f>Rollout!AS39</f>
        <v>2767868</v>
      </c>
      <c r="AT27" s="37">
        <f>Rollout!AT39</f>
        <v>2767868</v>
      </c>
      <c r="AU27" s="37">
        <f>Rollout!AU39</f>
        <v>2767868</v>
      </c>
      <c r="AV27" s="37">
        <f>Rollout!AV39</f>
        <v>2767868</v>
      </c>
      <c r="AW27" s="37">
        <f>Rollout!AW39</f>
        <v>2767868</v>
      </c>
      <c r="AX27" s="37">
        <f>Rollout!AX39</f>
        <v>2767868</v>
      </c>
      <c r="AY27" s="37">
        <f>Rollout!AY39</f>
        <v>2767868</v>
      </c>
      <c r="AZ27" s="37">
        <f>Rollout!AZ39</f>
        <v>2767868</v>
      </c>
      <c r="BA27" s="37">
        <f>Rollout!BA39</f>
        <v>2767868</v>
      </c>
      <c r="BB27" s="37">
        <f>Rollout!BB39</f>
        <v>2767868</v>
      </c>
      <c r="BC27" s="37">
        <f>Rollout!BC39</f>
        <v>2767868</v>
      </c>
      <c r="BD27" s="37">
        <f>Rollout!BD39</f>
        <v>2767868</v>
      </c>
      <c r="BE27" s="37">
        <f>Rollout!BE39</f>
        <v>2767868</v>
      </c>
      <c r="BF27" s="37">
        <f>Rollout!BF39</f>
        <v>2767868</v>
      </c>
      <c r="BG27" s="37">
        <f>Rollout!BG39</f>
        <v>2767868</v>
      </c>
      <c r="BH27" s="37">
        <f>Rollout!BH39</f>
        <v>2767868</v>
      </c>
      <c r="BI27" s="37">
        <f>Rollout!BI39</f>
        <v>2767868</v>
      </c>
      <c r="BJ27" s="37">
        <f>Rollout!BJ39</f>
        <v>2767868</v>
      </c>
      <c r="BK27" s="37">
        <f>Rollout!BK39</f>
        <v>2767868</v>
      </c>
      <c r="BL27" s="37">
        <f>Rollout!BL39</f>
        <v>2767868</v>
      </c>
      <c r="BM27" s="37">
        <f>Rollout!BM39</f>
        <v>2767868</v>
      </c>
      <c r="BN27" s="37">
        <f>Rollout!BN39</f>
        <v>2767868</v>
      </c>
      <c r="BO27" s="37">
        <f>Rollout!BO39</f>
        <v>2767868</v>
      </c>
      <c r="BP27" s="37">
        <f>Rollout!BP39</f>
        <v>2767868</v>
      </c>
      <c r="BQ27" s="37">
        <f>Rollout!BQ39</f>
        <v>2767868</v>
      </c>
      <c r="BR27" s="37">
        <f>Rollout!BR39</f>
        <v>2767868</v>
      </c>
      <c r="BS27" s="37">
        <f>Rollout!BS39</f>
        <v>2767868</v>
      </c>
      <c r="BT27" s="37">
        <f>Rollout!BT39</f>
        <v>2767868</v>
      </c>
      <c r="BU27" s="37">
        <f>Rollout!BU39</f>
        <v>2767868</v>
      </c>
      <c r="BV27" s="37">
        <f>Rollout!BV39</f>
        <v>2767868</v>
      </c>
      <c r="BW27" s="37">
        <f>Rollout!BW39</f>
        <v>2767868</v>
      </c>
      <c r="BX27" s="37">
        <f>Rollout!BX39</f>
        <v>2767868</v>
      </c>
      <c r="BY27" s="37">
        <f>Rollout!BY39</f>
        <v>2767868</v>
      </c>
      <c r="BZ27" s="37">
        <f>Rollout!BZ39</f>
        <v>2767868</v>
      </c>
      <c r="CA27" s="37">
        <f>Rollout!CA39</f>
        <v>2767868</v>
      </c>
      <c r="CB27" s="37">
        <f>Rollout!CB39</f>
        <v>2767868</v>
      </c>
      <c r="CC27" s="37">
        <f>Rollout!CC39</f>
        <v>2767868</v>
      </c>
      <c r="CD27" s="37">
        <f>Rollout!CD39</f>
        <v>2767868</v>
      </c>
      <c r="CE27" s="37">
        <f>Rollout!CE39</f>
        <v>2767868</v>
      </c>
      <c r="CF27" s="37">
        <f>Rollout!CF39</f>
        <v>2767868</v>
      </c>
      <c r="CG27" s="37">
        <f>Rollout!CG39</f>
        <v>2767868</v>
      </c>
      <c r="CH27" s="37">
        <f>Rollout!CH39</f>
        <v>2767868</v>
      </c>
      <c r="CI27" s="37">
        <f>Rollout!CI39</f>
        <v>2767868</v>
      </c>
      <c r="CJ27" s="37">
        <f>Rollout!CJ39</f>
        <v>2767868</v>
      </c>
      <c r="CK27" s="37">
        <f>Rollout!CK39</f>
        <v>2767868</v>
      </c>
      <c r="CL27" s="37">
        <f>Rollout!CL39</f>
        <v>2767868</v>
      </c>
      <c r="CM27" s="37">
        <f>Rollout!CM39</f>
        <v>2767868</v>
      </c>
      <c r="CN27" s="37">
        <f>Rollout!CN39</f>
        <v>2767868</v>
      </c>
      <c r="CO27" s="37">
        <f>Rollout!CO39</f>
        <v>2767868</v>
      </c>
      <c r="CP27" s="37">
        <f>Rollout!CP39</f>
        <v>2767868</v>
      </c>
      <c r="CQ27" s="37">
        <f>Rollout!CQ39</f>
        <v>2767868</v>
      </c>
      <c r="CR27" s="37">
        <f>Rollout!CR39</f>
        <v>2767868</v>
      </c>
      <c r="CS27" s="37">
        <f>Rollout!CS39</f>
        <v>2767868</v>
      </c>
      <c r="CT27" s="37">
        <f>Rollout!CT39</f>
        <v>2767868</v>
      </c>
      <c r="CU27" s="37">
        <f>Rollout!CU39</f>
        <v>2767868</v>
      </c>
      <c r="CV27" s="37">
        <f>Rollout!CV39</f>
        <v>2767868</v>
      </c>
      <c r="CW27" s="37">
        <f>Rollout!CW39</f>
        <v>2767868</v>
      </c>
      <c r="CX27" s="37">
        <f>Rollout!CX39</f>
        <v>2767868</v>
      </c>
      <c r="CY27" s="37">
        <f>Rollout!CY39</f>
        <v>2767868</v>
      </c>
      <c r="CZ27" s="37">
        <f>Rollout!CZ39</f>
        <v>2767868</v>
      </c>
      <c r="DA27" s="37">
        <f>Rollout!DA39</f>
        <v>2767868</v>
      </c>
      <c r="DB27" s="37">
        <f>Rollout!DB39</f>
        <v>2767868</v>
      </c>
      <c r="DC27" s="37">
        <f>Rollout!DC39</f>
        <v>2767868</v>
      </c>
      <c r="DD27" s="37">
        <f>Rollout!DD39</f>
        <v>2767868</v>
      </c>
      <c r="DE27" s="37">
        <f>Rollout!DE39</f>
        <v>2767868</v>
      </c>
      <c r="DF27" s="37">
        <f>Rollout!DF39</f>
        <v>2767868</v>
      </c>
      <c r="DG27" s="37">
        <f>Rollout!DG39</f>
        <v>2767868</v>
      </c>
      <c r="DH27" s="37">
        <f>Rollout!DH39</f>
        <v>2767868</v>
      </c>
      <c r="DI27" s="37">
        <f>Rollout!DI39</f>
        <v>2767868</v>
      </c>
      <c r="DJ27" s="37">
        <f>Rollout!DJ39</f>
        <v>2767868</v>
      </c>
      <c r="DK27" s="37">
        <f>Rollout!DK39</f>
        <v>2767868</v>
      </c>
      <c r="DL27" s="37">
        <f>Rollout!DL39</f>
        <v>2767868</v>
      </c>
      <c r="DM27" s="37">
        <f>Rollout!DM39</f>
        <v>2767868</v>
      </c>
      <c r="DN27" s="37">
        <f>Rollout!DN39</f>
        <v>2767868</v>
      </c>
      <c r="DO27" s="37">
        <f>Rollout!DO39</f>
        <v>2767868</v>
      </c>
      <c r="DP27" s="37">
        <f>Rollout!DP39</f>
        <v>2767868</v>
      </c>
      <c r="DQ27" s="37">
        <f>Rollout!DQ39</f>
        <v>2767868</v>
      </c>
      <c r="DR27" s="37">
        <f>Rollout!DR39</f>
        <v>1733027</v>
      </c>
      <c r="DS27" s="37">
        <f>Rollout!DS39</f>
        <v>0</v>
      </c>
      <c r="DT27" s="37">
        <f>Rollout!DT39</f>
        <v>0</v>
      </c>
      <c r="DU27" s="37">
        <f>Rollout!DU39</f>
        <v>0</v>
      </c>
      <c r="DV27" s="37">
        <f>Rollout!DV39</f>
        <v>0</v>
      </c>
      <c r="DW27" s="37">
        <f>Rollout!DW39</f>
        <v>0</v>
      </c>
      <c r="DX27" s="37">
        <f>Rollout!DX39</f>
        <v>0</v>
      </c>
      <c r="DY27" s="37">
        <f>Rollout!DY39</f>
        <v>0</v>
      </c>
      <c r="DZ27" s="37">
        <f>Rollout!DZ39</f>
        <v>0</v>
      </c>
      <c r="EA27" s="37">
        <f>Rollout!EA39</f>
        <v>0</v>
      </c>
      <c r="EB27" s="37">
        <f>Rollout!EB39</f>
        <v>0</v>
      </c>
      <c r="EC27" s="37">
        <f>Rollout!EC39</f>
        <v>0</v>
      </c>
      <c r="ED27" s="37">
        <f>Rollout!ED39</f>
        <v>0</v>
      </c>
      <c r="EE27" s="37">
        <f>Rollout!EE39</f>
        <v>0</v>
      </c>
      <c r="EF27" s="37">
        <f>Rollout!EF39</f>
        <v>0</v>
      </c>
      <c r="EG27" s="37">
        <f>Rollout!EG39</f>
        <v>0</v>
      </c>
      <c r="EH27" s="37">
        <f>Rollout!EH39</f>
        <v>0</v>
      </c>
    </row>
    <row r="28" spans="1:143" s="422" customFormat="1" ht="15" customHeight="1" outlineLevel="1" x14ac:dyDescent="0.35">
      <c r="A28" s="246"/>
      <c r="B28" s="246"/>
      <c r="C28" s="246"/>
      <c r="D28" s="246"/>
      <c r="E28" s="246" t="s">
        <v>275</v>
      </c>
      <c r="F28" s="246"/>
      <c r="G28" s="246" t="s">
        <v>330</v>
      </c>
      <c r="H28" s="246">
        <f xml:space="preserve"> SUM(J28:EH28)</f>
        <v>658.48444378657143</v>
      </c>
      <c r="I28" s="246"/>
      <c r="J28" s="246">
        <f t="shared" ref="J28:AO28" si="25" xml:space="preserve"> $F$26 * J27  / Cr</f>
        <v>0</v>
      </c>
      <c r="K28" s="246">
        <f t="shared" si="25"/>
        <v>0</v>
      </c>
      <c r="L28" s="246">
        <f t="shared" si="25"/>
        <v>0</v>
      </c>
      <c r="M28" s="246">
        <f t="shared" si="25"/>
        <v>0</v>
      </c>
      <c r="N28" s="246">
        <f t="shared" si="25"/>
        <v>0</v>
      </c>
      <c r="O28" s="246">
        <f t="shared" si="25"/>
        <v>0</v>
      </c>
      <c r="P28" s="246">
        <f t="shared" si="25"/>
        <v>0</v>
      </c>
      <c r="Q28" s="246">
        <f t="shared" si="25"/>
        <v>0</v>
      </c>
      <c r="R28" s="246">
        <f t="shared" si="25"/>
        <v>0</v>
      </c>
      <c r="S28" s="246">
        <f t="shared" si="25"/>
        <v>0.12615005002993188</v>
      </c>
      <c r="T28" s="246">
        <f t="shared" si="25"/>
        <v>0.32568170234640764</v>
      </c>
      <c r="U28" s="246">
        <f t="shared" si="25"/>
        <v>0.55079433572909819</v>
      </c>
      <c r="V28" s="246">
        <f t="shared" si="25"/>
        <v>0.77590696911178869</v>
      </c>
      <c r="W28" s="246">
        <f t="shared" si="25"/>
        <v>1.0010196024944793</v>
      </c>
      <c r="X28" s="246">
        <f t="shared" si="25"/>
        <v>1.2772941980095995</v>
      </c>
      <c r="Y28" s="246">
        <f t="shared" si="25"/>
        <v>1.6098469518703924</v>
      </c>
      <c r="Z28" s="246">
        <f t="shared" si="25"/>
        <v>2.0063521583967225</v>
      </c>
      <c r="AA28" s="246">
        <f t="shared" si="25"/>
        <v>2.4616936213753466</v>
      </c>
      <c r="AB28" s="246">
        <f t="shared" si="25"/>
        <v>2.9861037332327509</v>
      </c>
      <c r="AC28" s="246">
        <f t="shared" si="25"/>
        <v>3.5440019074039371</v>
      </c>
      <c r="AD28" s="246">
        <f t="shared" si="25"/>
        <v>3.9405071139302672</v>
      </c>
      <c r="AE28" s="246">
        <f t="shared" si="25"/>
        <v>4.3370123204565969</v>
      </c>
      <c r="AF28" s="246">
        <f t="shared" si="25"/>
        <v>4.7335175269829275</v>
      </c>
      <c r="AG28" s="246">
        <f t="shared" si="25"/>
        <v>5.1300227335092563</v>
      </c>
      <c r="AH28" s="246">
        <f t="shared" si="25"/>
        <v>5.5265279400355869</v>
      </c>
      <c r="AI28" s="246">
        <f t="shared" si="25"/>
        <v>5.9230331465619166</v>
      </c>
      <c r="AJ28" s="246">
        <f t="shared" si="25"/>
        <v>6.3195383530882472</v>
      </c>
      <c r="AK28" s="246">
        <f t="shared" si="25"/>
        <v>6.716043559614576</v>
      </c>
      <c r="AL28" s="246">
        <f t="shared" si="25"/>
        <v>7.0804778901781935</v>
      </c>
      <c r="AM28" s="246">
        <f t="shared" si="25"/>
        <v>7.0804778901781935</v>
      </c>
      <c r="AN28" s="246">
        <f t="shared" si="25"/>
        <v>7.0804778901781935</v>
      </c>
      <c r="AO28" s="246">
        <f t="shared" si="25"/>
        <v>7.0804778901781935</v>
      </c>
      <c r="AP28" s="246">
        <f t="shared" ref="AP28:BU28" si="26" xml:space="preserve"> $F$26 * AP27  / Cr</f>
        <v>7.0804778901781935</v>
      </c>
      <c r="AQ28" s="246">
        <f t="shared" si="26"/>
        <v>7.0804778901781935</v>
      </c>
      <c r="AR28" s="246">
        <f t="shared" si="26"/>
        <v>7.0804778901781935</v>
      </c>
      <c r="AS28" s="246">
        <f t="shared" si="26"/>
        <v>7.0804778901781935</v>
      </c>
      <c r="AT28" s="246">
        <f t="shared" si="26"/>
        <v>7.0804778901781935</v>
      </c>
      <c r="AU28" s="246">
        <f t="shared" si="26"/>
        <v>7.0804778901781935</v>
      </c>
      <c r="AV28" s="246">
        <f t="shared" si="26"/>
        <v>7.0804778901781935</v>
      </c>
      <c r="AW28" s="246">
        <f t="shared" si="26"/>
        <v>7.0804778901781935</v>
      </c>
      <c r="AX28" s="246">
        <f t="shared" si="26"/>
        <v>7.0804778901781935</v>
      </c>
      <c r="AY28" s="246">
        <f t="shared" si="26"/>
        <v>7.0804778901781935</v>
      </c>
      <c r="AZ28" s="246">
        <f t="shared" si="26"/>
        <v>7.0804778901781935</v>
      </c>
      <c r="BA28" s="246">
        <f t="shared" si="26"/>
        <v>7.0804778901781935</v>
      </c>
      <c r="BB28" s="246">
        <f t="shared" si="26"/>
        <v>7.0804778901781935</v>
      </c>
      <c r="BC28" s="246">
        <f t="shared" si="26"/>
        <v>7.0804778901781935</v>
      </c>
      <c r="BD28" s="246">
        <f t="shared" si="26"/>
        <v>7.0804778901781935</v>
      </c>
      <c r="BE28" s="246">
        <f t="shared" si="26"/>
        <v>7.0804778901781935</v>
      </c>
      <c r="BF28" s="246">
        <f t="shared" si="26"/>
        <v>7.0804778901781935</v>
      </c>
      <c r="BG28" s="246">
        <f t="shared" si="26"/>
        <v>7.0804778901781935</v>
      </c>
      <c r="BH28" s="246">
        <f t="shared" si="26"/>
        <v>7.0804778901781935</v>
      </c>
      <c r="BI28" s="246">
        <f t="shared" si="26"/>
        <v>7.0804778901781935</v>
      </c>
      <c r="BJ28" s="246">
        <f t="shared" si="26"/>
        <v>7.0804778901781935</v>
      </c>
      <c r="BK28" s="246">
        <f t="shared" si="26"/>
        <v>7.0804778901781935</v>
      </c>
      <c r="BL28" s="246">
        <f t="shared" si="26"/>
        <v>7.0804778901781935</v>
      </c>
      <c r="BM28" s="246">
        <f t="shared" si="26"/>
        <v>7.0804778901781935</v>
      </c>
      <c r="BN28" s="246">
        <f t="shared" si="26"/>
        <v>7.0804778901781935</v>
      </c>
      <c r="BO28" s="246">
        <f t="shared" si="26"/>
        <v>7.0804778901781935</v>
      </c>
      <c r="BP28" s="246">
        <f t="shared" si="26"/>
        <v>7.0804778901781935</v>
      </c>
      <c r="BQ28" s="246">
        <f t="shared" si="26"/>
        <v>7.0804778901781935</v>
      </c>
      <c r="BR28" s="246">
        <f t="shared" si="26"/>
        <v>7.0804778901781935</v>
      </c>
      <c r="BS28" s="246">
        <f t="shared" si="26"/>
        <v>7.0804778901781935</v>
      </c>
      <c r="BT28" s="246">
        <f t="shared" si="26"/>
        <v>7.0804778901781935</v>
      </c>
      <c r="BU28" s="246">
        <f t="shared" si="26"/>
        <v>7.0804778901781935</v>
      </c>
      <c r="BV28" s="246">
        <f t="shared" ref="BV28:DA28" si="27" xml:space="preserve"> $F$26 * BV27  / Cr</f>
        <v>7.0804778901781935</v>
      </c>
      <c r="BW28" s="246">
        <f t="shared" si="27"/>
        <v>7.0804778901781935</v>
      </c>
      <c r="BX28" s="246">
        <f t="shared" si="27"/>
        <v>7.0804778901781935</v>
      </c>
      <c r="BY28" s="246">
        <f t="shared" si="27"/>
        <v>7.0804778901781935</v>
      </c>
      <c r="BZ28" s="246">
        <f t="shared" si="27"/>
        <v>7.0804778901781935</v>
      </c>
      <c r="CA28" s="246">
        <f t="shared" si="27"/>
        <v>7.0804778901781935</v>
      </c>
      <c r="CB28" s="246">
        <f t="shared" si="27"/>
        <v>7.0804778901781935</v>
      </c>
      <c r="CC28" s="246">
        <f t="shared" si="27"/>
        <v>7.0804778901781935</v>
      </c>
      <c r="CD28" s="246">
        <f t="shared" si="27"/>
        <v>7.0804778901781935</v>
      </c>
      <c r="CE28" s="246">
        <f t="shared" si="27"/>
        <v>7.0804778901781935</v>
      </c>
      <c r="CF28" s="246">
        <f t="shared" si="27"/>
        <v>7.0804778901781935</v>
      </c>
      <c r="CG28" s="246">
        <f t="shared" si="27"/>
        <v>7.0804778901781935</v>
      </c>
      <c r="CH28" s="246">
        <f t="shared" si="27"/>
        <v>7.0804778901781935</v>
      </c>
      <c r="CI28" s="246">
        <f t="shared" si="27"/>
        <v>7.0804778901781935</v>
      </c>
      <c r="CJ28" s="246">
        <f t="shared" si="27"/>
        <v>7.0804778901781935</v>
      </c>
      <c r="CK28" s="246">
        <f t="shared" si="27"/>
        <v>7.0804778901781935</v>
      </c>
      <c r="CL28" s="246">
        <f t="shared" si="27"/>
        <v>7.0804778901781935</v>
      </c>
      <c r="CM28" s="246">
        <f t="shared" si="27"/>
        <v>7.0804778901781935</v>
      </c>
      <c r="CN28" s="246">
        <f t="shared" si="27"/>
        <v>7.0804778901781935</v>
      </c>
      <c r="CO28" s="246">
        <f t="shared" si="27"/>
        <v>7.0804778901781935</v>
      </c>
      <c r="CP28" s="246">
        <f t="shared" si="27"/>
        <v>7.0804778901781935</v>
      </c>
      <c r="CQ28" s="246">
        <f t="shared" si="27"/>
        <v>7.0804778901781935</v>
      </c>
      <c r="CR28" s="246">
        <f t="shared" si="27"/>
        <v>7.0804778901781935</v>
      </c>
      <c r="CS28" s="246">
        <f t="shared" si="27"/>
        <v>7.0804778901781935</v>
      </c>
      <c r="CT28" s="246">
        <f t="shared" si="27"/>
        <v>7.0804778901781935</v>
      </c>
      <c r="CU28" s="246">
        <f t="shared" si="27"/>
        <v>7.0804778901781935</v>
      </c>
      <c r="CV28" s="246">
        <f t="shared" si="27"/>
        <v>7.0804778901781935</v>
      </c>
      <c r="CW28" s="246">
        <f t="shared" si="27"/>
        <v>7.0804778901781935</v>
      </c>
      <c r="CX28" s="246">
        <f t="shared" si="27"/>
        <v>7.0804778901781935</v>
      </c>
      <c r="CY28" s="246">
        <f t="shared" si="27"/>
        <v>7.0804778901781935</v>
      </c>
      <c r="CZ28" s="246">
        <f t="shared" si="27"/>
        <v>7.0804778901781935</v>
      </c>
      <c r="DA28" s="246">
        <f t="shared" si="27"/>
        <v>7.0804778901781935</v>
      </c>
      <c r="DB28" s="246">
        <f t="shared" ref="DB28:EG28" si="28" xml:space="preserve"> $F$26 * DB27  / Cr</f>
        <v>7.0804778901781935</v>
      </c>
      <c r="DC28" s="246">
        <f t="shared" si="28"/>
        <v>7.0804778901781935</v>
      </c>
      <c r="DD28" s="246">
        <f t="shared" si="28"/>
        <v>7.0804778901781935</v>
      </c>
      <c r="DE28" s="246">
        <f t="shared" si="28"/>
        <v>7.0804778901781935</v>
      </c>
      <c r="DF28" s="246">
        <f t="shared" si="28"/>
        <v>7.0804778901781935</v>
      </c>
      <c r="DG28" s="246">
        <f t="shared" si="28"/>
        <v>7.0804778901781935</v>
      </c>
      <c r="DH28" s="246">
        <f t="shared" si="28"/>
        <v>7.0804778901781935</v>
      </c>
      <c r="DI28" s="246">
        <f t="shared" si="28"/>
        <v>7.0804778901781935</v>
      </c>
      <c r="DJ28" s="246">
        <f t="shared" si="28"/>
        <v>7.0804778901781935</v>
      </c>
      <c r="DK28" s="246">
        <f t="shared" si="28"/>
        <v>7.0804778901781935</v>
      </c>
      <c r="DL28" s="246">
        <f t="shared" si="28"/>
        <v>7.0804778901781935</v>
      </c>
      <c r="DM28" s="246">
        <f t="shared" si="28"/>
        <v>7.0804778901781935</v>
      </c>
      <c r="DN28" s="246">
        <f t="shared" si="28"/>
        <v>7.0804778901781935</v>
      </c>
      <c r="DO28" s="246">
        <f t="shared" si="28"/>
        <v>7.0804778901781935</v>
      </c>
      <c r="DP28" s="246">
        <f t="shared" si="28"/>
        <v>7.0804778901781935</v>
      </c>
      <c r="DQ28" s="246">
        <f t="shared" si="28"/>
        <v>7.0804778901781935</v>
      </c>
      <c r="DR28" s="246">
        <f t="shared" si="28"/>
        <v>4.4332530874239104</v>
      </c>
      <c r="DS28" s="246">
        <f t="shared" si="28"/>
        <v>0</v>
      </c>
      <c r="DT28" s="246">
        <f t="shared" si="28"/>
        <v>0</v>
      </c>
      <c r="DU28" s="246">
        <f t="shared" si="28"/>
        <v>0</v>
      </c>
      <c r="DV28" s="246">
        <f t="shared" si="28"/>
        <v>0</v>
      </c>
      <c r="DW28" s="246">
        <f t="shared" si="28"/>
        <v>0</v>
      </c>
      <c r="DX28" s="246">
        <f t="shared" si="28"/>
        <v>0</v>
      </c>
      <c r="DY28" s="246">
        <f t="shared" si="28"/>
        <v>0</v>
      </c>
      <c r="DZ28" s="246">
        <f t="shared" si="28"/>
        <v>0</v>
      </c>
      <c r="EA28" s="246">
        <f t="shared" si="28"/>
        <v>0</v>
      </c>
      <c r="EB28" s="246">
        <f t="shared" si="28"/>
        <v>0</v>
      </c>
      <c r="EC28" s="246">
        <f t="shared" si="28"/>
        <v>0</v>
      </c>
      <c r="ED28" s="246">
        <f t="shared" si="28"/>
        <v>0</v>
      </c>
      <c r="EE28" s="246">
        <f t="shared" si="28"/>
        <v>0</v>
      </c>
      <c r="EF28" s="246">
        <f t="shared" si="28"/>
        <v>0</v>
      </c>
      <c r="EG28" s="246">
        <f t="shared" si="28"/>
        <v>0</v>
      </c>
      <c r="EH28" s="246">
        <f xml:space="preserve"> $F$26 * EH27  / Cr</f>
        <v>0</v>
      </c>
      <c r="EI28" s="246"/>
      <c r="EJ28" s="246"/>
      <c r="EK28" s="246"/>
      <c r="EL28" s="246"/>
      <c r="EM28" s="246"/>
    </row>
    <row r="29" spans="1:143" s="422" customFormat="1" ht="15" customHeight="1" outlineLevel="1" x14ac:dyDescent="0.35">
      <c r="A29" s="246"/>
      <c r="B29" s="246"/>
      <c r="C29" s="246"/>
      <c r="D29" s="246"/>
      <c r="E29" s="246"/>
      <c r="F29" s="246"/>
      <c r="G29" s="246"/>
      <c r="H29" s="246"/>
      <c r="I29" s="246"/>
      <c r="J29" s="246"/>
      <c r="K29" s="246"/>
      <c r="L29" s="246"/>
      <c r="M29" s="246"/>
      <c r="N29" s="246"/>
      <c r="O29" s="246"/>
      <c r="P29" s="246"/>
      <c r="Q29" s="246"/>
      <c r="R29" s="246"/>
      <c r="S29" s="246"/>
      <c r="T29" s="246"/>
      <c r="U29" s="246"/>
      <c r="V29" s="246"/>
      <c r="W29" s="246"/>
      <c r="X29" s="246"/>
      <c r="Y29" s="246"/>
      <c r="Z29" s="246"/>
      <c r="AA29" s="246"/>
      <c r="AB29" s="246"/>
      <c r="AC29" s="246"/>
      <c r="AD29" s="246"/>
      <c r="AE29" s="246"/>
      <c r="AF29" s="246"/>
      <c r="AG29" s="246"/>
      <c r="AH29" s="246"/>
      <c r="AI29" s="246"/>
      <c r="AJ29" s="246"/>
      <c r="AK29" s="246"/>
      <c r="AL29" s="246"/>
      <c r="AM29" s="246"/>
      <c r="AN29" s="246"/>
      <c r="AO29" s="246"/>
      <c r="AP29" s="246"/>
      <c r="AQ29" s="246"/>
      <c r="AR29" s="246"/>
      <c r="AS29" s="246"/>
      <c r="AT29" s="246"/>
      <c r="AU29" s="246"/>
      <c r="AV29" s="246"/>
      <c r="AW29" s="246"/>
      <c r="AX29" s="246"/>
      <c r="AY29" s="246"/>
      <c r="AZ29" s="246"/>
      <c r="BA29" s="246"/>
      <c r="BB29" s="246"/>
      <c r="BC29" s="246"/>
      <c r="BD29" s="246"/>
      <c r="BE29" s="246"/>
      <c r="BF29" s="246"/>
      <c r="BG29" s="246"/>
      <c r="BH29" s="246"/>
      <c r="BI29" s="246"/>
      <c r="BJ29" s="246"/>
      <c r="BK29" s="246"/>
      <c r="BL29" s="246"/>
      <c r="BM29" s="246"/>
      <c r="BN29" s="246"/>
      <c r="BO29" s="246"/>
      <c r="BP29" s="246"/>
      <c r="BQ29" s="246"/>
      <c r="BR29" s="246"/>
      <c r="BS29" s="246"/>
      <c r="BT29" s="246"/>
      <c r="BU29" s="246"/>
      <c r="BV29" s="246"/>
      <c r="BW29" s="246"/>
      <c r="BX29" s="246"/>
      <c r="BY29" s="246"/>
      <c r="BZ29" s="246"/>
      <c r="CA29" s="246"/>
      <c r="CB29" s="246"/>
      <c r="CC29" s="246"/>
      <c r="CD29" s="246"/>
      <c r="CE29" s="246"/>
      <c r="CF29" s="246"/>
      <c r="CG29" s="246"/>
      <c r="CH29" s="246"/>
      <c r="CI29" s="246"/>
      <c r="CJ29" s="246"/>
      <c r="CK29" s="246"/>
      <c r="CL29" s="246"/>
      <c r="CM29" s="246"/>
      <c r="CN29" s="246"/>
      <c r="CO29" s="246"/>
      <c r="CP29" s="246"/>
      <c r="CQ29" s="246"/>
      <c r="CR29" s="246"/>
      <c r="CS29" s="246"/>
      <c r="CT29" s="246"/>
      <c r="CU29" s="246"/>
      <c r="CV29" s="246"/>
      <c r="CW29" s="246"/>
      <c r="CX29" s="246"/>
      <c r="CY29" s="246"/>
      <c r="CZ29" s="246"/>
      <c r="DA29" s="246"/>
      <c r="DB29" s="246"/>
      <c r="DC29" s="246"/>
      <c r="DD29" s="246"/>
      <c r="DE29" s="246"/>
      <c r="DF29" s="246"/>
      <c r="DG29" s="246"/>
      <c r="DH29" s="246"/>
      <c r="DI29" s="246"/>
      <c r="DJ29" s="246"/>
      <c r="DK29" s="246"/>
      <c r="DL29" s="246"/>
      <c r="DM29" s="246"/>
      <c r="DN29" s="246"/>
      <c r="DO29" s="246"/>
      <c r="DP29" s="246"/>
      <c r="DQ29" s="246"/>
      <c r="DR29" s="246"/>
      <c r="DS29" s="246"/>
      <c r="DT29" s="246"/>
      <c r="DU29" s="246"/>
      <c r="DV29" s="246"/>
      <c r="DW29" s="246"/>
      <c r="DX29" s="246"/>
      <c r="DY29" s="246"/>
      <c r="DZ29" s="246"/>
      <c r="EA29" s="246"/>
      <c r="EB29" s="246"/>
      <c r="EC29" s="246"/>
      <c r="ED29" s="246"/>
      <c r="EE29" s="246"/>
      <c r="EF29" s="246"/>
      <c r="EG29" s="246"/>
      <c r="EH29" s="246"/>
      <c r="EI29" s="246"/>
      <c r="EJ29" s="246"/>
      <c r="EK29" s="246"/>
      <c r="EL29" s="246"/>
      <c r="EM29" s="246"/>
    </row>
    <row r="30" spans="1:143" s="422" customFormat="1" ht="15" customHeight="1" outlineLevel="1" x14ac:dyDescent="0.35">
      <c r="A30" s="246"/>
      <c r="B30" s="246"/>
      <c r="C30" s="246"/>
      <c r="D30" s="246"/>
      <c r="E30" s="375" t="str">
        <f>'Monthly Financials'!E29</f>
        <v>Payment from DISCOM (Upfront)</v>
      </c>
      <c r="F30" s="246"/>
      <c r="G30" s="375" t="s">
        <v>330</v>
      </c>
      <c r="H30" s="375">
        <f xml:space="preserve"> SUM(J30:EH30)</f>
        <v>243.07591525423723</v>
      </c>
      <c r="I30" s="246"/>
      <c r="J30" s="375">
        <f xml:space="preserve"> 'Monthly Financials'!J29</f>
        <v>0</v>
      </c>
      <c r="K30" s="375">
        <f xml:space="preserve"> 'Monthly Financials'!K29</f>
        <v>0</v>
      </c>
      <c r="L30" s="375">
        <f xml:space="preserve"> 'Monthly Financials'!L29</f>
        <v>0</v>
      </c>
      <c r="M30" s="375">
        <f xml:space="preserve"> 'Monthly Financials'!M29</f>
        <v>0</v>
      </c>
      <c r="N30" s="375">
        <f xml:space="preserve"> 'Monthly Financials'!N29</f>
        <v>0</v>
      </c>
      <c r="O30" s="375">
        <f xml:space="preserve"> 'Monthly Financials'!O29</f>
        <v>0</v>
      </c>
      <c r="P30" s="375">
        <f xml:space="preserve"> 'Monthly Financials'!P29</f>
        <v>0</v>
      </c>
      <c r="Q30" s="375">
        <f xml:space="preserve"> 'Monthly Financials'!Q29</f>
        <v>0</v>
      </c>
      <c r="R30" s="375">
        <f xml:space="preserve"> 'Monthly Financials'!R29</f>
        <v>0</v>
      </c>
      <c r="S30" s="375">
        <f xml:space="preserve"> 'Monthly Financials'!S29</f>
        <v>4.8063686440677973</v>
      </c>
      <c r="T30" s="375">
        <f xml:space="preserve"> 'Monthly Financials'!T29</f>
        <v>7.6779661016949161</v>
      </c>
      <c r="U30" s="375">
        <f xml:space="preserve"> 'Monthly Financials'!U29</f>
        <v>8.4406779661016955</v>
      </c>
      <c r="V30" s="375">
        <f xml:space="preserve"> 'Monthly Financials'!V29</f>
        <v>8.4406779661016955</v>
      </c>
      <c r="W30" s="375">
        <f xml:space="preserve"> 'Monthly Financials'!W29</f>
        <v>8.4406779661016955</v>
      </c>
      <c r="X30" s="375">
        <f xml:space="preserve"> 'Monthly Financials'!X29</f>
        <v>9.9661016949152543</v>
      </c>
      <c r="Y30" s="375">
        <f xml:space="preserve"> 'Monthly Financials'!Y29</f>
        <v>12.076271186440678</v>
      </c>
      <c r="Z30" s="375">
        <f xml:space="preserve"> 'Monthly Financials'!Z29</f>
        <v>15.0635593220339</v>
      </c>
      <c r="AA30" s="375">
        <f xml:space="preserve"> 'Monthly Financials'!AA29</f>
        <v>17.466101694915256</v>
      </c>
      <c r="AB30" s="375">
        <f xml:space="preserve"> 'Monthly Financials'!AB29</f>
        <v>21.038135593220339</v>
      </c>
      <c r="AC30" s="375">
        <f xml:space="preserve"> 'Monthly Financials'!AC29</f>
        <v>24.217283898305084</v>
      </c>
      <c r="AD30" s="375">
        <f xml:space="preserve"> 'Monthly Financials'!AD29</f>
        <v>11.822033898305085</v>
      </c>
      <c r="AE30" s="375">
        <f xml:space="preserve"> 'Monthly Financials'!AE29</f>
        <v>11.822033898305085</v>
      </c>
      <c r="AF30" s="375">
        <f xml:space="preserve"> 'Monthly Financials'!AF29</f>
        <v>11.822033898305085</v>
      </c>
      <c r="AG30" s="375">
        <f xml:space="preserve"> 'Monthly Financials'!AG29</f>
        <v>11.822033898305085</v>
      </c>
      <c r="AH30" s="375">
        <f xml:space="preserve"> 'Monthly Financials'!AH29</f>
        <v>11.822033898305085</v>
      </c>
      <c r="AI30" s="375">
        <f xml:space="preserve"> 'Monthly Financials'!AI29</f>
        <v>11.822033898305085</v>
      </c>
      <c r="AJ30" s="375">
        <f xml:space="preserve"> 'Monthly Financials'!AJ29</f>
        <v>11.822033898305085</v>
      </c>
      <c r="AK30" s="375">
        <f xml:space="preserve"> 'Monthly Financials'!AK29</f>
        <v>11.822033898305085</v>
      </c>
      <c r="AL30" s="375">
        <f xml:space="preserve"> 'Monthly Financials'!AL29</f>
        <v>10.865822033898306</v>
      </c>
      <c r="AM30" s="375">
        <f xml:space="preserve"> 'Monthly Financials'!AM29</f>
        <v>0</v>
      </c>
      <c r="AN30" s="375">
        <f xml:space="preserve"> 'Monthly Financials'!AN29</f>
        <v>0</v>
      </c>
      <c r="AO30" s="375">
        <f xml:space="preserve"> 'Monthly Financials'!AO29</f>
        <v>0</v>
      </c>
      <c r="AP30" s="375">
        <f xml:space="preserve"> 'Monthly Financials'!AP29</f>
        <v>0</v>
      </c>
      <c r="AQ30" s="375">
        <f xml:space="preserve"> 'Monthly Financials'!AQ29</f>
        <v>0</v>
      </c>
      <c r="AR30" s="375">
        <f xml:space="preserve"> 'Monthly Financials'!AR29</f>
        <v>0</v>
      </c>
      <c r="AS30" s="375">
        <f xml:space="preserve"> 'Monthly Financials'!AS29</f>
        <v>0</v>
      </c>
      <c r="AT30" s="375">
        <f xml:space="preserve"> 'Monthly Financials'!AT29</f>
        <v>0</v>
      </c>
      <c r="AU30" s="375">
        <f xml:space="preserve"> 'Monthly Financials'!AU29</f>
        <v>0</v>
      </c>
      <c r="AV30" s="375">
        <f xml:space="preserve"> 'Monthly Financials'!AV29</f>
        <v>0</v>
      </c>
      <c r="AW30" s="375">
        <f xml:space="preserve"> 'Monthly Financials'!AW29</f>
        <v>0</v>
      </c>
      <c r="AX30" s="375">
        <f xml:space="preserve"> 'Monthly Financials'!AX29</f>
        <v>0</v>
      </c>
      <c r="AY30" s="375">
        <f xml:space="preserve"> 'Monthly Financials'!AY29</f>
        <v>0</v>
      </c>
      <c r="AZ30" s="375">
        <f xml:space="preserve"> 'Monthly Financials'!AZ29</f>
        <v>0</v>
      </c>
      <c r="BA30" s="375">
        <f xml:space="preserve"> 'Monthly Financials'!BA29</f>
        <v>0</v>
      </c>
      <c r="BB30" s="375">
        <f xml:space="preserve"> 'Monthly Financials'!BB29</f>
        <v>0</v>
      </c>
      <c r="BC30" s="375">
        <f xml:space="preserve"> 'Monthly Financials'!BC29</f>
        <v>0</v>
      </c>
      <c r="BD30" s="375">
        <f xml:space="preserve"> 'Monthly Financials'!BD29</f>
        <v>0</v>
      </c>
      <c r="BE30" s="375">
        <f xml:space="preserve"> 'Monthly Financials'!BE29</f>
        <v>0</v>
      </c>
      <c r="BF30" s="375">
        <f xml:space="preserve"> 'Monthly Financials'!BF29</f>
        <v>0</v>
      </c>
      <c r="BG30" s="375">
        <f xml:space="preserve"> 'Monthly Financials'!BG29</f>
        <v>0</v>
      </c>
      <c r="BH30" s="375">
        <f xml:space="preserve"> 'Monthly Financials'!BH29</f>
        <v>0</v>
      </c>
      <c r="BI30" s="375">
        <f xml:space="preserve"> 'Monthly Financials'!BI29</f>
        <v>0</v>
      </c>
      <c r="BJ30" s="375">
        <f xml:space="preserve"> 'Monthly Financials'!BJ29</f>
        <v>0</v>
      </c>
      <c r="BK30" s="375">
        <f xml:space="preserve"> 'Monthly Financials'!BK29</f>
        <v>0</v>
      </c>
      <c r="BL30" s="375">
        <f xml:space="preserve"> 'Monthly Financials'!BL29</f>
        <v>0</v>
      </c>
      <c r="BM30" s="375">
        <f xml:space="preserve"> 'Monthly Financials'!BM29</f>
        <v>0</v>
      </c>
      <c r="BN30" s="375">
        <f xml:space="preserve"> 'Monthly Financials'!BN29</f>
        <v>0</v>
      </c>
      <c r="BO30" s="375">
        <f xml:space="preserve"> 'Monthly Financials'!BO29</f>
        <v>0</v>
      </c>
      <c r="BP30" s="375">
        <f xml:space="preserve"> 'Monthly Financials'!BP29</f>
        <v>0</v>
      </c>
      <c r="BQ30" s="375">
        <f xml:space="preserve"> 'Monthly Financials'!BQ29</f>
        <v>0</v>
      </c>
      <c r="BR30" s="375">
        <f xml:space="preserve"> 'Monthly Financials'!BR29</f>
        <v>0</v>
      </c>
      <c r="BS30" s="375">
        <f xml:space="preserve"> 'Monthly Financials'!BS29</f>
        <v>0</v>
      </c>
      <c r="BT30" s="375">
        <f xml:space="preserve"> 'Monthly Financials'!BT29</f>
        <v>0</v>
      </c>
      <c r="BU30" s="375">
        <f xml:space="preserve"> 'Monthly Financials'!BU29</f>
        <v>0</v>
      </c>
      <c r="BV30" s="375">
        <f xml:space="preserve"> 'Monthly Financials'!BV29</f>
        <v>0</v>
      </c>
      <c r="BW30" s="375">
        <f xml:space="preserve"> 'Monthly Financials'!BW29</f>
        <v>0</v>
      </c>
      <c r="BX30" s="375">
        <f xml:space="preserve"> 'Monthly Financials'!BX29</f>
        <v>0</v>
      </c>
      <c r="BY30" s="375">
        <f xml:space="preserve"> 'Monthly Financials'!BY29</f>
        <v>0</v>
      </c>
      <c r="BZ30" s="375">
        <f xml:space="preserve"> 'Monthly Financials'!BZ29</f>
        <v>0</v>
      </c>
      <c r="CA30" s="375">
        <f xml:space="preserve"> 'Monthly Financials'!CA29</f>
        <v>0</v>
      </c>
      <c r="CB30" s="375">
        <f xml:space="preserve"> 'Monthly Financials'!CB29</f>
        <v>0</v>
      </c>
      <c r="CC30" s="375">
        <f xml:space="preserve"> 'Monthly Financials'!CC29</f>
        <v>0</v>
      </c>
      <c r="CD30" s="375">
        <f xml:space="preserve"> 'Monthly Financials'!CD29</f>
        <v>0</v>
      </c>
      <c r="CE30" s="375">
        <f xml:space="preserve"> 'Monthly Financials'!CE29</f>
        <v>0</v>
      </c>
      <c r="CF30" s="375">
        <f xml:space="preserve"> 'Monthly Financials'!CF29</f>
        <v>0</v>
      </c>
      <c r="CG30" s="375">
        <f xml:space="preserve"> 'Monthly Financials'!CG29</f>
        <v>0</v>
      </c>
      <c r="CH30" s="375">
        <f xml:space="preserve"> 'Monthly Financials'!CH29</f>
        <v>0</v>
      </c>
      <c r="CI30" s="375">
        <f xml:space="preserve"> 'Monthly Financials'!CI29</f>
        <v>0</v>
      </c>
      <c r="CJ30" s="375">
        <f xml:space="preserve"> 'Monthly Financials'!CJ29</f>
        <v>0</v>
      </c>
      <c r="CK30" s="375">
        <f xml:space="preserve"> 'Monthly Financials'!CK29</f>
        <v>0</v>
      </c>
      <c r="CL30" s="375">
        <f xml:space="preserve"> 'Monthly Financials'!CL29</f>
        <v>0</v>
      </c>
      <c r="CM30" s="375">
        <f xml:space="preserve"> 'Monthly Financials'!CM29</f>
        <v>0</v>
      </c>
      <c r="CN30" s="375">
        <f xml:space="preserve"> 'Monthly Financials'!CN29</f>
        <v>0</v>
      </c>
      <c r="CO30" s="375">
        <f xml:space="preserve"> 'Monthly Financials'!CO29</f>
        <v>0</v>
      </c>
      <c r="CP30" s="375">
        <f xml:space="preserve"> 'Monthly Financials'!CP29</f>
        <v>0</v>
      </c>
      <c r="CQ30" s="375">
        <f xml:space="preserve"> 'Monthly Financials'!CQ29</f>
        <v>0</v>
      </c>
      <c r="CR30" s="375">
        <f xml:space="preserve"> 'Monthly Financials'!CR29</f>
        <v>0</v>
      </c>
      <c r="CS30" s="375">
        <f xml:space="preserve"> 'Monthly Financials'!CS29</f>
        <v>0</v>
      </c>
      <c r="CT30" s="375">
        <f xml:space="preserve"> 'Monthly Financials'!CT29</f>
        <v>0</v>
      </c>
      <c r="CU30" s="375">
        <f xml:space="preserve"> 'Monthly Financials'!CU29</f>
        <v>0</v>
      </c>
      <c r="CV30" s="375">
        <f xml:space="preserve"> 'Monthly Financials'!CV29</f>
        <v>0</v>
      </c>
      <c r="CW30" s="375">
        <f xml:space="preserve"> 'Monthly Financials'!CW29</f>
        <v>0</v>
      </c>
      <c r="CX30" s="375">
        <f xml:space="preserve"> 'Monthly Financials'!CX29</f>
        <v>0</v>
      </c>
      <c r="CY30" s="375">
        <f xml:space="preserve"> 'Monthly Financials'!CY29</f>
        <v>0</v>
      </c>
      <c r="CZ30" s="375">
        <f xml:space="preserve"> 'Monthly Financials'!CZ29</f>
        <v>0</v>
      </c>
      <c r="DA30" s="375">
        <f xml:space="preserve"> 'Monthly Financials'!DA29</f>
        <v>0</v>
      </c>
      <c r="DB30" s="375">
        <f xml:space="preserve"> 'Monthly Financials'!DB29</f>
        <v>0</v>
      </c>
      <c r="DC30" s="375">
        <f xml:space="preserve"> 'Monthly Financials'!DC29</f>
        <v>0</v>
      </c>
      <c r="DD30" s="375">
        <f xml:space="preserve"> 'Monthly Financials'!DD29</f>
        <v>0</v>
      </c>
      <c r="DE30" s="375">
        <f xml:space="preserve"> 'Monthly Financials'!DE29</f>
        <v>0</v>
      </c>
      <c r="DF30" s="375">
        <f xml:space="preserve"> 'Monthly Financials'!DF29</f>
        <v>0</v>
      </c>
      <c r="DG30" s="375">
        <f xml:space="preserve"> 'Monthly Financials'!DG29</f>
        <v>0</v>
      </c>
      <c r="DH30" s="375">
        <f xml:space="preserve"> 'Monthly Financials'!DH29</f>
        <v>0</v>
      </c>
      <c r="DI30" s="375">
        <f xml:space="preserve"> 'Monthly Financials'!DI29</f>
        <v>0</v>
      </c>
      <c r="DJ30" s="375">
        <f xml:space="preserve"> 'Monthly Financials'!DJ29</f>
        <v>0</v>
      </c>
      <c r="DK30" s="375">
        <f xml:space="preserve"> 'Monthly Financials'!DK29</f>
        <v>0</v>
      </c>
      <c r="DL30" s="375">
        <f xml:space="preserve"> 'Monthly Financials'!DL29</f>
        <v>0</v>
      </c>
      <c r="DM30" s="375">
        <f xml:space="preserve"> 'Monthly Financials'!DM29</f>
        <v>0</v>
      </c>
      <c r="DN30" s="375">
        <f xml:space="preserve"> 'Monthly Financials'!DN29</f>
        <v>0</v>
      </c>
      <c r="DO30" s="375">
        <f xml:space="preserve"> 'Monthly Financials'!DO29</f>
        <v>0</v>
      </c>
      <c r="DP30" s="375">
        <f xml:space="preserve"> 'Monthly Financials'!DP29</f>
        <v>0</v>
      </c>
      <c r="DQ30" s="375">
        <f xml:space="preserve"> 'Monthly Financials'!DQ29</f>
        <v>0</v>
      </c>
      <c r="DR30" s="375">
        <f xml:space="preserve"> 'Monthly Financials'!DR29</f>
        <v>0</v>
      </c>
      <c r="DS30" s="375">
        <f xml:space="preserve"> 'Monthly Financials'!DS29</f>
        <v>0</v>
      </c>
      <c r="DT30" s="375">
        <f xml:space="preserve"> 'Monthly Financials'!DT29</f>
        <v>0</v>
      </c>
      <c r="DU30" s="375">
        <f xml:space="preserve"> 'Monthly Financials'!DU29</f>
        <v>0</v>
      </c>
      <c r="DV30" s="375">
        <f xml:space="preserve"> 'Monthly Financials'!DV29</f>
        <v>0</v>
      </c>
      <c r="DW30" s="375">
        <f xml:space="preserve"> 'Monthly Financials'!DW29</f>
        <v>0</v>
      </c>
      <c r="DX30" s="375">
        <f xml:space="preserve"> 'Monthly Financials'!DX29</f>
        <v>0</v>
      </c>
      <c r="DY30" s="375">
        <f xml:space="preserve"> 'Monthly Financials'!DY29</f>
        <v>0</v>
      </c>
      <c r="DZ30" s="375">
        <f xml:space="preserve"> 'Monthly Financials'!DZ29</f>
        <v>0</v>
      </c>
      <c r="EA30" s="375">
        <f xml:space="preserve"> 'Monthly Financials'!EA29</f>
        <v>0</v>
      </c>
      <c r="EB30" s="375">
        <f xml:space="preserve"> 'Monthly Financials'!EB29</f>
        <v>0</v>
      </c>
      <c r="EC30" s="375">
        <f xml:space="preserve"> 'Monthly Financials'!EC29</f>
        <v>0</v>
      </c>
      <c r="ED30" s="375">
        <f xml:space="preserve"> 'Monthly Financials'!ED29</f>
        <v>0</v>
      </c>
      <c r="EE30" s="375">
        <f xml:space="preserve"> 'Monthly Financials'!EE29</f>
        <v>0</v>
      </c>
      <c r="EF30" s="375">
        <f xml:space="preserve"> 'Monthly Financials'!EF29</f>
        <v>0</v>
      </c>
      <c r="EG30" s="375">
        <f xml:space="preserve"> 'Monthly Financials'!EG29</f>
        <v>0</v>
      </c>
      <c r="EH30" s="375">
        <f xml:space="preserve"> 'Monthly Financials'!EH29</f>
        <v>0</v>
      </c>
      <c r="EI30" s="246"/>
      <c r="EJ30" s="246"/>
      <c r="EK30" s="246"/>
      <c r="EL30" s="246"/>
      <c r="EM30" s="246"/>
    </row>
    <row r="31" spans="1:143" s="417" customFormat="1" ht="15" customHeight="1" outlineLevel="1" x14ac:dyDescent="0.35">
      <c r="A31" s="375"/>
      <c r="B31" s="375"/>
      <c r="C31" s="375"/>
      <c r="D31" s="375"/>
      <c r="E31" s="375" t="str">
        <f>'Monthly Financials'!E30</f>
        <v>Payment from DISCOM (Cable)</v>
      </c>
      <c r="F31" s="375"/>
      <c r="G31" s="375" t="s">
        <v>330</v>
      </c>
      <c r="H31" s="375">
        <f xml:space="preserve"> SUM(J31:EH31)</f>
        <v>196.13900519039998</v>
      </c>
      <c r="I31" s="375"/>
      <c r="J31" s="375">
        <f xml:space="preserve"> 'Monthly Financials'!J30</f>
        <v>0</v>
      </c>
      <c r="K31" s="375">
        <f xml:space="preserve"> 'Monthly Financials'!K30</f>
        <v>0</v>
      </c>
      <c r="L31" s="375">
        <f xml:space="preserve"> 'Monthly Financials'!L30</f>
        <v>0</v>
      </c>
      <c r="M31" s="375">
        <f xml:space="preserve"> 'Monthly Financials'!M30</f>
        <v>0</v>
      </c>
      <c r="N31" s="375">
        <f xml:space="preserve"> 'Monthly Financials'!N30</f>
        <v>0</v>
      </c>
      <c r="O31" s="375">
        <f xml:space="preserve"> 'Monthly Financials'!O30</f>
        <v>0</v>
      </c>
      <c r="P31" s="375">
        <f xml:space="preserve"> 'Monthly Financials'!P30</f>
        <v>0</v>
      </c>
      <c r="Q31" s="375">
        <f xml:space="preserve"> 'Monthly Financials'!Q30</f>
        <v>3.4945304118402265</v>
      </c>
      <c r="R31" s="375">
        <f xml:space="preserve"> 'Monthly Financials'!R30</f>
        <v>0</v>
      </c>
      <c r="S31" s="375">
        <f xml:space="preserve"> 'Monthly Financials'!S30</f>
        <v>0</v>
      </c>
      <c r="T31" s="375">
        <f xml:space="preserve"> 'Monthly Financials'!T30</f>
        <v>17.999163008626709</v>
      </c>
      <c r="U31" s="375">
        <f xml:space="preserve"> 'Monthly Financials'!U30</f>
        <v>0</v>
      </c>
      <c r="V31" s="375">
        <f xml:space="preserve"> 'Monthly Financials'!V30</f>
        <v>0</v>
      </c>
      <c r="W31" s="375">
        <f xml:space="preserve"> 'Monthly Financials'!W30</f>
        <v>23.101287955953964</v>
      </c>
      <c r="X31" s="375">
        <f xml:space="preserve"> 'Monthly Financials'!X30</f>
        <v>0</v>
      </c>
      <c r="Y31" s="375">
        <f xml:space="preserve"> 'Monthly Financials'!Y30</f>
        <v>0</v>
      </c>
      <c r="Z31" s="375">
        <f xml:space="preserve"> 'Monthly Financials'!Z30</f>
        <v>38.124211411973107</v>
      </c>
      <c r="AA31" s="375">
        <f xml:space="preserve"> 'Monthly Financials'!AA30</f>
        <v>0</v>
      </c>
      <c r="AB31" s="375">
        <f xml:space="preserve"> 'Monthly Financials'!AB30</f>
        <v>0</v>
      </c>
      <c r="AC31" s="375">
        <f xml:space="preserve"> 'Monthly Financials'!AC30</f>
        <v>37.422031466097195</v>
      </c>
      <c r="AD31" s="375">
        <f xml:space="preserve"> 'Monthly Financials'!AD30</f>
        <v>0</v>
      </c>
      <c r="AE31" s="375">
        <f xml:space="preserve"> 'Monthly Financials'!AE30</f>
        <v>0</v>
      </c>
      <c r="AF31" s="375">
        <f xml:space="preserve"> 'Monthly Financials'!AF30</f>
        <v>32.951223618155197</v>
      </c>
      <c r="AG31" s="375">
        <f xml:space="preserve"> 'Monthly Financials'!AG30</f>
        <v>0</v>
      </c>
      <c r="AH31" s="375">
        <f xml:space="preserve"> 'Monthly Financials'!AH30</f>
        <v>0</v>
      </c>
      <c r="AI31" s="375">
        <f xml:space="preserve"> 'Monthly Financials'!AI30</f>
        <v>32.951223618155197</v>
      </c>
      <c r="AJ31" s="375">
        <f xml:space="preserve"> 'Monthly Financials'!AJ30</f>
        <v>0</v>
      </c>
      <c r="AK31" s="375">
        <f xml:space="preserve"> 'Monthly Financials'!AK30</f>
        <v>0</v>
      </c>
      <c r="AL31" s="375">
        <f xml:space="preserve"> 'Monthly Financials'!AL30</f>
        <v>10.095333699598376</v>
      </c>
      <c r="AM31" s="375">
        <f xml:space="preserve"> 'Monthly Financials'!AM30</f>
        <v>0</v>
      </c>
      <c r="AN31" s="375">
        <f xml:space="preserve"> 'Monthly Financials'!AN30</f>
        <v>0</v>
      </c>
      <c r="AO31" s="375">
        <f xml:space="preserve"> 'Monthly Financials'!AO30</f>
        <v>0</v>
      </c>
      <c r="AP31" s="375">
        <f xml:space="preserve"> 'Monthly Financials'!AP30</f>
        <v>0</v>
      </c>
      <c r="AQ31" s="375">
        <f xml:space="preserve"> 'Monthly Financials'!AQ30</f>
        <v>0</v>
      </c>
      <c r="AR31" s="375">
        <f xml:space="preserve"> 'Monthly Financials'!AR30</f>
        <v>0</v>
      </c>
      <c r="AS31" s="375">
        <f xml:space="preserve"> 'Monthly Financials'!AS30</f>
        <v>0</v>
      </c>
      <c r="AT31" s="375">
        <f xml:space="preserve"> 'Monthly Financials'!AT30</f>
        <v>0</v>
      </c>
      <c r="AU31" s="375">
        <f xml:space="preserve"> 'Monthly Financials'!AU30</f>
        <v>0</v>
      </c>
      <c r="AV31" s="375">
        <f xml:space="preserve"> 'Monthly Financials'!AV30</f>
        <v>0</v>
      </c>
      <c r="AW31" s="375">
        <f xml:space="preserve"> 'Monthly Financials'!AW30</f>
        <v>0</v>
      </c>
      <c r="AX31" s="375">
        <f xml:space="preserve"> 'Monthly Financials'!AX30</f>
        <v>0</v>
      </c>
      <c r="AY31" s="375">
        <f xml:space="preserve"> 'Monthly Financials'!AY30</f>
        <v>0</v>
      </c>
      <c r="AZ31" s="375">
        <f xml:space="preserve"> 'Monthly Financials'!AZ30</f>
        <v>0</v>
      </c>
      <c r="BA31" s="375">
        <f xml:space="preserve"> 'Monthly Financials'!BA30</f>
        <v>0</v>
      </c>
      <c r="BB31" s="375">
        <f xml:space="preserve"> 'Monthly Financials'!BB30</f>
        <v>0</v>
      </c>
      <c r="BC31" s="375">
        <f xml:space="preserve"> 'Monthly Financials'!BC30</f>
        <v>0</v>
      </c>
      <c r="BD31" s="375">
        <f xml:space="preserve"> 'Monthly Financials'!BD30</f>
        <v>0</v>
      </c>
      <c r="BE31" s="375">
        <f xml:space="preserve"> 'Monthly Financials'!BE30</f>
        <v>0</v>
      </c>
      <c r="BF31" s="375">
        <f xml:space="preserve"> 'Monthly Financials'!BF30</f>
        <v>0</v>
      </c>
      <c r="BG31" s="375">
        <f xml:space="preserve"> 'Monthly Financials'!BG30</f>
        <v>0</v>
      </c>
      <c r="BH31" s="375">
        <f xml:space="preserve"> 'Monthly Financials'!BH30</f>
        <v>0</v>
      </c>
      <c r="BI31" s="375">
        <f xml:space="preserve"> 'Monthly Financials'!BI30</f>
        <v>0</v>
      </c>
      <c r="BJ31" s="375">
        <f xml:space="preserve"> 'Monthly Financials'!BJ30</f>
        <v>0</v>
      </c>
      <c r="BK31" s="375">
        <f xml:space="preserve"> 'Monthly Financials'!BK30</f>
        <v>0</v>
      </c>
      <c r="BL31" s="375">
        <f xml:space="preserve"> 'Monthly Financials'!BL30</f>
        <v>0</v>
      </c>
      <c r="BM31" s="375">
        <f xml:space="preserve"> 'Monthly Financials'!BM30</f>
        <v>0</v>
      </c>
      <c r="BN31" s="375">
        <f xml:space="preserve"> 'Monthly Financials'!BN30</f>
        <v>0</v>
      </c>
      <c r="BO31" s="375">
        <f xml:space="preserve"> 'Monthly Financials'!BO30</f>
        <v>0</v>
      </c>
      <c r="BP31" s="375">
        <f xml:space="preserve"> 'Monthly Financials'!BP30</f>
        <v>0</v>
      </c>
      <c r="BQ31" s="375">
        <f xml:space="preserve"> 'Monthly Financials'!BQ30</f>
        <v>0</v>
      </c>
      <c r="BR31" s="375">
        <f xml:space="preserve"> 'Monthly Financials'!BR30</f>
        <v>0</v>
      </c>
      <c r="BS31" s="375">
        <f xml:space="preserve"> 'Monthly Financials'!BS30</f>
        <v>0</v>
      </c>
      <c r="BT31" s="375">
        <f xml:space="preserve"> 'Monthly Financials'!BT30</f>
        <v>0</v>
      </c>
      <c r="BU31" s="375">
        <f xml:space="preserve"> 'Monthly Financials'!BU30</f>
        <v>0</v>
      </c>
      <c r="BV31" s="375">
        <f xml:space="preserve"> 'Monthly Financials'!BV30</f>
        <v>0</v>
      </c>
      <c r="BW31" s="375">
        <f xml:space="preserve"> 'Monthly Financials'!BW30</f>
        <v>0</v>
      </c>
      <c r="BX31" s="375">
        <f xml:space="preserve"> 'Monthly Financials'!BX30</f>
        <v>0</v>
      </c>
      <c r="BY31" s="375">
        <f xml:space="preserve"> 'Monthly Financials'!BY30</f>
        <v>0</v>
      </c>
      <c r="BZ31" s="375">
        <f xml:space="preserve"> 'Monthly Financials'!BZ30</f>
        <v>0</v>
      </c>
      <c r="CA31" s="375">
        <f xml:space="preserve"> 'Monthly Financials'!CA30</f>
        <v>0</v>
      </c>
      <c r="CB31" s="375">
        <f xml:space="preserve"> 'Monthly Financials'!CB30</f>
        <v>0</v>
      </c>
      <c r="CC31" s="375">
        <f xml:space="preserve"> 'Monthly Financials'!CC30</f>
        <v>0</v>
      </c>
      <c r="CD31" s="375">
        <f xml:space="preserve"> 'Monthly Financials'!CD30</f>
        <v>0</v>
      </c>
      <c r="CE31" s="375">
        <f xml:space="preserve"> 'Monthly Financials'!CE30</f>
        <v>0</v>
      </c>
      <c r="CF31" s="375">
        <f xml:space="preserve"> 'Monthly Financials'!CF30</f>
        <v>0</v>
      </c>
      <c r="CG31" s="375">
        <f xml:space="preserve"> 'Monthly Financials'!CG30</f>
        <v>0</v>
      </c>
      <c r="CH31" s="375">
        <f xml:space="preserve"> 'Monthly Financials'!CH30</f>
        <v>0</v>
      </c>
      <c r="CI31" s="375">
        <f xml:space="preserve"> 'Monthly Financials'!CI30</f>
        <v>0</v>
      </c>
      <c r="CJ31" s="375">
        <f xml:space="preserve"> 'Monthly Financials'!CJ30</f>
        <v>0</v>
      </c>
      <c r="CK31" s="375">
        <f xml:space="preserve"> 'Monthly Financials'!CK30</f>
        <v>0</v>
      </c>
      <c r="CL31" s="375">
        <f xml:space="preserve"> 'Monthly Financials'!CL30</f>
        <v>0</v>
      </c>
      <c r="CM31" s="375">
        <f xml:space="preserve"> 'Monthly Financials'!CM30</f>
        <v>0</v>
      </c>
      <c r="CN31" s="375">
        <f xml:space="preserve"> 'Monthly Financials'!CN30</f>
        <v>0</v>
      </c>
      <c r="CO31" s="375">
        <f xml:space="preserve"> 'Monthly Financials'!CO30</f>
        <v>0</v>
      </c>
      <c r="CP31" s="375">
        <f xml:space="preserve"> 'Monthly Financials'!CP30</f>
        <v>0</v>
      </c>
      <c r="CQ31" s="375">
        <f xml:space="preserve"> 'Monthly Financials'!CQ30</f>
        <v>0</v>
      </c>
      <c r="CR31" s="375">
        <f xml:space="preserve"> 'Monthly Financials'!CR30</f>
        <v>0</v>
      </c>
      <c r="CS31" s="375">
        <f xml:space="preserve"> 'Monthly Financials'!CS30</f>
        <v>0</v>
      </c>
      <c r="CT31" s="375">
        <f xml:space="preserve"> 'Monthly Financials'!CT30</f>
        <v>0</v>
      </c>
      <c r="CU31" s="375">
        <f xml:space="preserve"> 'Monthly Financials'!CU30</f>
        <v>0</v>
      </c>
      <c r="CV31" s="375">
        <f xml:space="preserve"> 'Monthly Financials'!CV30</f>
        <v>0</v>
      </c>
      <c r="CW31" s="375">
        <f xml:space="preserve"> 'Monthly Financials'!CW30</f>
        <v>0</v>
      </c>
      <c r="CX31" s="375">
        <f xml:space="preserve"> 'Monthly Financials'!CX30</f>
        <v>0</v>
      </c>
      <c r="CY31" s="375">
        <f xml:space="preserve"> 'Monthly Financials'!CY30</f>
        <v>0</v>
      </c>
      <c r="CZ31" s="375">
        <f xml:space="preserve"> 'Monthly Financials'!CZ30</f>
        <v>0</v>
      </c>
      <c r="DA31" s="375">
        <f xml:space="preserve"> 'Monthly Financials'!DA30</f>
        <v>0</v>
      </c>
      <c r="DB31" s="375">
        <f xml:space="preserve"> 'Monthly Financials'!DB30</f>
        <v>0</v>
      </c>
      <c r="DC31" s="375">
        <f xml:space="preserve"> 'Monthly Financials'!DC30</f>
        <v>0</v>
      </c>
      <c r="DD31" s="375">
        <f xml:space="preserve"> 'Monthly Financials'!DD30</f>
        <v>0</v>
      </c>
      <c r="DE31" s="375">
        <f xml:space="preserve"> 'Monthly Financials'!DE30</f>
        <v>0</v>
      </c>
      <c r="DF31" s="375">
        <f xml:space="preserve"> 'Monthly Financials'!DF30</f>
        <v>0</v>
      </c>
      <c r="DG31" s="375">
        <f xml:space="preserve"> 'Monthly Financials'!DG30</f>
        <v>0</v>
      </c>
      <c r="DH31" s="375">
        <f xml:space="preserve"> 'Monthly Financials'!DH30</f>
        <v>0</v>
      </c>
      <c r="DI31" s="375">
        <f xml:space="preserve"> 'Monthly Financials'!DI30</f>
        <v>0</v>
      </c>
      <c r="DJ31" s="375">
        <f xml:space="preserve"> 'Monthly Financials'!DJ30</f>
        <v>0</v>
      </c>
      <c r="DK31" s="375">
        <f xml:space="preserve"> 'Monthly Financials'!DK30</f>
        <v>0</v>
      </c>
      <c r="DL31" s="375">
        <f xml:space="preserve"> 'Monthly Financials'!DL30</f>
        <v>0</v>
      </c>
      <c r="DM31" s="375">
        <f xml:space="preserve"> 'Monthly Financials'!DM30</f>
        <v>0</v>
      </c>
      <c r="DN31" s="375">
        <f xml:space="preserve"> 'Monthly Financials'!DN30</f>
        <v>0</v>
      </c>
      <c r="DO31" s="375">
        <f xml:space="preserve"> 'Monthly Financials'!DO30</f>
        <v>0</v>
      </c>
      <c r="DP31" s="375">
        <f xml:space="preserve"> 'Monthly Financials'!DP30</f>
        <v>0</v>
      </c>
      <c r="DQ31" s="375">
        <f xml:space="preserve"> 'Monthly Financials'!DQ30</f>
        <v>0</v>
      </c>
      <c r="DR31" s="375">
        <f xml:space="preserve"> 'Monthly Financials'!DR30</f>
        <v>0</v>
      </c>
      <c r="DS31" s="375">
        <f xml:space="preserve"> 'Monthly Financials'!DS30</f>
        <v>0</v>
      </c>
      <c r="DT31" s="375">
        <f xml:space="preserve"> 'Monthly Financials'!DT30</f>
        <v>0</v>
      </c>
      <c r="DU31" s="375">
        <f xml:space="preserve"> 'Monthly Financials'!DU30</f>
        <v>0</v>
      </c>
      <c r="DV31" s="375">
        <f xml:space="preserve"> 'Monthly Financials'!DV30</f>
        <v>0</v>
      </c>
      <c r="DW31" s="375">
        <f xml:space="preserve"> 'Monthly Financials'!DW30</f>
        <v>0</v>
      </c>
      <c r="DX31" s="375">
        <f xml:space="preserve"> 'Monthly Financials'!DX30</f>
        <v>0</v>
      </c>
      <c r="DY31" s="375">
        <f xml:space="preserve"> 'Monthly Financials'!DY30</f>
        <v>0</v>
      </c>
      <c r="DZ31" s="375">
        <f xml:space="preserve"> 'Monthly Financials'!DZ30</f>
        <v>0</v>
      </c>
      <c r="EA31" s="375">
        <f xml:space="preserve"> 'Monthly Financials'!EA30</f>
        <v>0</v>
      </c>
      <c r="EB31" s="375">
        <f xml:space="preserve"> 'Monthly Financials'!EB30</f>
        <v>0</v>
      </c>
      <c r="EC31" s="375">
        <f xml:space="preserve"> 'Monthly Financials'!EC30</f>
        <v>0</v>
      </c>
      <c r="ED31" s="375">
        <f xml:space="preserve"> 'Monthly Financials'!ED30</f>
        <v>0</v>
      </c>
      <c r="EE31" s="375">
        <f xml:space="preserve"> 'Monthly Financials'!EE30</f>
        <v>0</v>
      </c>
      <c r="EF31" s="375">
        <f xml:space="preserve"> 'Monthly Financials'!EF30</f>
        <v>0</v>
      </c>
      <c r="EG31" s="375">
        <f xml:space="preserve"> 'Monthly Financials'!EG30</f>
        <v>0</v>
      </c>
      <c r="EH31" s="375">
        <f xml:space="preserve"> 'Monthly Financials'!EH30</f>
        <v>0</v>
      </c>
      <c r="EI31" s="375"/>
      <c r="EJ31" s="375"/>
      <c r="EK31" s="375"/>
      <c r="EL31" s="375"/>
      <c r="EM31" s="375"/>
    </row>
    <row r="32" spans="1:143" s="417" customFormat="1" ht="15" customHeight="1" outlineLevel="1" x14ac:dyDescent="0.35">
      <c r="A32" s="375"/>
      <c r="B32" s="375"/>
      <c r="C32" s="375"/>
      <c r="D32" s="375"/>
      <c r="E32" s="375" t="s">
        <v>687</v>
      </c>
      <c r="F32" s="375"/>
      <c r="G32" s="375" t="s">
        <v>330</v>
      </c>
      <c r="H32" s="375">
        <f ca="1" xml:space="preserve"> SUM(J32:EH32)</f>
        <v>1058.3968514625744</v>
      </c>
      <c r="I32" s="375"/>
      <c r="J32" s="375">
        <f>SUMIF(Rollout!$J$3:$EH$3,EOMONTH('Ind AS Monthly'!J3,-NTBA!$F$188),Rollout!$J$130:$EH$130)</f>
        <v>0</v>
      </c>
      <c r="K32" s="375">
        <f>SUMIF(Rollout!$J$3:$EH$3,EOMONTH('Ind AS Monthly'!K3,-NTBA!$F$188),Rollout!$J$130:$EH$130)</f>
        <v>0</v>
      </c>
      <c r="L32" s="375">
        <f ca="1">SUMIF(Rollout!$J$3:$EH$3,EOMONTH('Ind AS Monthly'!L3,-NTBA!$F$188),Rollout!$J$130:$EH$130)</f>
        <v>0</v>
      </c>
      <c r="M32" s="375">
        <f ca="1">SUMIF(Rollout!$J$3:$EH$3,EOMONTH('Ind AS Monthly'!M3,-NTBA!$F$188),Rollout!$J$130:$EH$130)</f>
        <v>0</v>
      </c>
      <c r="N32" s="375">
        <f ca="1">SUMIF(Rollout!$J$3:$EH$3,EOMONTH('Ind AS Monthly'!N3,-NTBA!$F$188),Rollout!$J$130:$EH$130)</f>
        <v>0</v>
      </c>
      <c r="O32" s="375">
        <f ca="1">SUMIF(Rollout!$J$3:$EH$3,EOMONTH('Ind AS Monthly'!O3,-NTBA!$F$188),Rollout!$J$130:$EH$130)</f>
        <v>0</v>
      </c>
      <c r="P32" s="375">
        <f ca="1">SUMIF(Rollout!$J$3:$EH$3,EOMONTH('Ind AS Monthly'!P3,-NTBA!$F$188),Rollout!$J$130:$EH$130)</f>
        <v>0</v>
      </c>
      <c r="Q32" s="375">
        <f ca="1">SUMIF(Rollout!$J$3:$EH$3,EOMONTH('Ind AS Monthly'!Q3,-NTBA!$F$188),Rollout!$J$130:$EH$130)</f>
        <v>7.1110863888507199</v>
      </c>
      <c r="R32" s="375">
        <f ca="1">SUMIF(Rollout!$J$3:$EH$3,EOMONTH('Ind AS Monthly'!R3,-NTBA!$F$188),Rollout!$J$130:$EH$130)</f>
        <v>5.9376662215782208</v>
      </c>
      <c r="S32" s="375">
        <f ca="1">SUMIF(Rollout!$J$3:$EH$3,EOMONTH('Ind AS Monthly'!S3,-NTBA!$F$188),Rollout!$J$130:$EH$130)</f>
        <v>12.410634509972107</v>
      </c>
      <c r="T32" s="375">
        <f ca="1">SUMIF(Rollout!$J$3:$EH$3,EOMONTH('Ind AS Monthly'!T3,-NTBA!$F$188),Rollout!$J$130:$EH$130)</f>
        <v>29.157514812585074</v>
      </c>
      <c r="U32" s="375">
        <f ca="1">SUMIF(Rollout!$J$3:$EH$3,EOMONTH('Ind AS Monthly'!U3,-NTBA!$F$188),Rollout!$J$130:$EH$130)</f>
        <v>32.895657737275464</v>
      </c>
      <c r="V32" s="375">
        <f ca="1">SUMIF(Rollout!$J$3:$EH$3,EOMONTH('Ind AS Monthly'!V3,-NTBA!$F$188),Rollout!$J$130:$EH$130)</f>
        <v>32.895657737275464</v>
      </c>
      <c r="W32" s="375">
        <f ca="1">SUMIF(Rollout!$J$3:$EH$3,EOMONTH('Ind AS Monthly'!W3,-NTBA!$F$188),Rollout!$J$130:$EH$130)</f>
        <v>32.895657737275464</v>
      </c>
      <c r="X32" s="375">
        <f ca="1">SUMIF(Rollout!$J$3:$EH$3,EOMONTH('Ind AS Monthly'!X3,-NTBA!$F$188),Rollout!$J$130:$EH$130)</f>
        <v>40.371943586656251</v>
      </c>
      <c r="Y32" s="375">
        <f ca="1">SUMIF(Rollout!$J$3:$EH$3,EOMONTH('Ind AS Monthly'!Y3,-NTBA!$F$188),Rollout!$J$130:$EH$130)</f>
        <v>48.595858020975115</v>
      </c>
      <c r="Z32" s="375">
        <f ca="1">SUMIF(Rollout!$J$3:$EH$3,EOMONTH('Ind AS Monthly'!Z3,-NTBA!$F$188),Rollout!$J$130:$EH$130)</f>
        <v>57.941215332701105</v>
      </c>
      <c r="AA32" s="375">
        <f ca="1">SUMIF(Rollout!$J$3:$EH$3,EOMONTH('Ind AS Monthly'!AA3,-NTBA!$F$188),Rollout!$J$130:$EH$130)</f>
        <v>66.538944059489012</v>
      </c>
      <c r="AB32" s="375">
        <f ca="1">SUMIF(Rollout!$J$3:$EH$3,EOMONTH('Ind AS Monthly'!AB3,-NTBA!$F$188),Rollout!$J$130:$EH$130)</f>
        <v>76.631929956153073</v>
      </c>
      <c r="AC32" s="375">
        <f ca="1">SUMIF(Rollout!$J$3:$EH$3,EOMONTH('Ind AS Monthly'!AC3,-NTBA!$F$188),Rollout!$J$130:$EH$130)</f>
        <v>81.525532858865262</v>
      </c>
      <c r="AD32" s="375">
        <f ca="1">SUMIF(Rollout!$J$3:$EH$3,EOMONTH('Ind AS Monthly'!AD3,-NTBA!$F$188),Rollout!$J$130:$EH$130)</f>
        <v>57.941215332701105</v>
      </c>
      <c r="AE32" s="375">
        <f ca="1">SUMIF(Rollout!$J$3:$EH$3,EOMONTH('Ind AS Monthly'!AE3,-NTBA!$F$188),Rollout!$J$130:$EH$130)</f>
        <v>57.941215332701105</v>
      </c>
      <c r="AF32" s="375">
        <f ca="1">SUMIF(Rollout!$J$3:$EH$3,EOMONTH('Ind AS Monthly'!AF3,-NTBA!$F$188),Rollout!$J$130:$EH$130)</f>
        <v>57.941215332701105</v>
      </c>
      <c r="AG32" s="375">
        <f ca="1">SUMIF(Rollout!$J$3:$EH$3,EOMONTH('Ind AS Monthly'!AG3,-NTBA!$F$188),Rollout!$J$130:$EH$130)</f>
        <v>57.941215332701105</v>
      </c>
      <c r="AH32" s="375">
        <f ca="1">SUMIF(Rollout!$J$3:$EH$3,EOMONTH('Ind AS Monthly'!AH3,-NTBA!$F$188),Rollout!$J$130:$EH$130)</f>
        <v>57.941215332701105</v>
      </c>
      <c r="AI32" s="375">
        <f ca="1">SUMIF(Rollout!$J$3:$EH$3,EOMONTH('Ind AS Monthly'!AI3,-NTBA!$F$188),Rollout!$J$130:$EH$130)</f>
        <v>57.941215332701105</v>
      </c>
      <c r="AJ32" s="375">
        <f ca="1">SUMIF(Rollout!$J$3:$EH$3,EOMONTH('Ind AS Monthly'!AJ3,-NTBA!$F$188),Rollout!$J$130:$EH$130)</f>
        <v>57.941215332701105</v>
      </c>
      <c r="AK32" s="375">
        <f ca="1">SUMIF(Rollout!$J$3:$EH$3,EOMONTH('Ind AS Monthly'!AK3,-NTBA!$F$188),Rollout!$J$130:$EH$130)</f>
        <v>74.644339625998001</v>
      </c>
      <c r="AL32" s="375">
        <f ca="1">SUMIF(Rollout!$J$3:$EH$3,EOMONTH('Ind AS Monthly'!AL3,-NTBA!$F$188),Rollout!$J$130:$EH$130)</f>
        <v>53.254705548016751</v>
      </c>
      <c r="AM32" s="375">
        <f ca="1">SUMIF(Rollout!$J$3:$EH$3,EOMONTH('Ind AS Monthly'!AM3,-NTBA!$F$188),Rollout!$J$130:$EH$130)</f>
        <v>0</v>
      </c>
      <c r="AN32" s="375">
        <f ca="1">SUMIF(Rollout!$J$3:$EH$3,EOMONTH('Ind AS Monthly'!AN3,-NTBA!$F$188),Rollout!$J$130:$EH$130)</f>
        <v>0</v>
      </c>
      <c r="AO32" s="375">
        <f ca="1">SUMIF(Rollout!$J$3:$EH$3,EOMONTH('Ind AS Monthly'!AO3,-NTBA!$F$188),Rollout!$J$130:$EH$130)</f>
        <v>0</v>
      </c>
      <c r="AP32" s="375">
        <f ca="1">SUMIF(Rollout!$J$3:$EH$3,EOMONTH('Ind AS Monthly'!AP3,-NTBA!$F$188),Rollout!$J$130:$EH$130)</f>
        <v>0</v>
      </c>
      <c r="AQ32" s="375">
        <f ca="1">SUMIF(Rollout!$J$3:$EH$3,EOMONTH('Ind AS Monthly'!AQ3,-NTBA!$F$188),Rollout!$J$130:$EH$130)</f>
        <v>0</v>
      </c>
      <c r="AR32" s="375">
        <f ca="1">SUMIF(Rollout!$J$3:$EH$3,EOMONTH('Ind AS Monthly'!AR3,-NTBA!$F$188),Rollout!$J$130:$EH$130)</f>
        <v>0</v>
      </c>
      <c r="AS32" s="375">
        <f ca="1">SUMIF(Rollout!$J$3:$EH$3,EOMONTH('Ind AS Monthly'!AS3,-NTBA!$F$188),Rollout!$J$130:$EH$130)</f>
        <v>0</v>
      </c>
      <c r="AT32" s="375">
        <f ca="1">SUMIF(Rollout!$J$3:$EH$3,EOMONTH('Ind AS Monthly'!AT3,-NTBA!$F$188),Rollout!$J$130:$EH$130)</f>
        <v>0</v>
      </c>
      <c r="AU32" s="375">
        <f ca="1">SUMIF(Rollout!$J$3:$EH$3,EOMONTH('Ind AS Monthly'!AU3,-NTBA!$F$188),Rollout!$J$130:$EH$130)</f>
        <v>0</v>
      </c>
      <c r="AV32" s="375">
        <f ca="1">SUMIF(Rollout!$J$3:$EH$3,EOMONTH('Ind AS Monthly'!AV3,-NTBA!$F$188),Rollout!$J$130:$EH$130)</f>
        <v>0</v>
      </c>
      <c r="AW32" s="375">
        <f ca="1">SUMIF(Rollout!$J$3:$EH$3,EOMONTH('Ind AS Monthly'!AW3,-NTBA!$F$188),Rollout!$J$130:$EH$130)</f>
        <v>0</v>
      </c>
      <c r="AX32" s="375">
        <f ca="1">SUMIF(Rollout!$J$3:$EH$3,EOMONTH('Ind AS Monthly'!AX3,-NTBA!$F$188),Rollout!$J$130:$EH$130)</f>
        <v>0</v>
      </c>
      <c r="AY32" s="375">
        <f ca="1">SUMIF(Rollout!$J$3:$EH$3,EOMONTH('Ind AS Monthly'!AY3,-NTBA!$F$188),Rollout!$J$130:$EH$130)</f>
        <v>0</v>
      </c>
      <c r="AZ32" s="375">
        <f ca="1">SUMIF(Rollout!$J$3:$EH$3,EOMONTH('Ind AS Monthly'!AZ3,-NTBA!$F$188),Rollout!$J$130:$EH$130)</f>
        <v>0</v>
      </c>
      <c r="BA32" s="375">
        <f ca="1">SUMIF(Rollout!$J$3:$EH$3,EOMONTH('Ind AS Monthly'!BA3,-NTBA!$F$188),Rollout!$J$130:$EH$130)</f>
        <v>0</v>
      </c>
      <c r="BB32" s="375">
        <f ca="1">SUMIF(Rollout!$J$3:$EH$3,EOMONTH('Ind AS Monthly'!BB3,-NTBA!$F$188),Rollout!$J$130:$EH$130)</f>
        <v>0</v>
      </c>
      <c r="BC32" s="375">
        <f ca="1">SUMIF(Rollout!$J$3:$EH$3,EOMONTH('Ind AS Monthly'!BC3,-NTBA!$F$188),Rollout!$J$130:$EH$130)</f>
        <v>0</v>
      </c>
      <c r="BD32" s="375">
        <f ca="1">SUMIF(Rollout!$J$3:$EH$3,EOMONTH('Ind AS Monthly'!BD3,-NTBA!$F$188),Rollout!$J$130:$EH$130)</f>
        <v>0</v>
      </c>
      <c r="BE32" s="375">
        <f ca="1">SUMIF(Rollout!$J$3:$EH$3,EOMONTH('Ind AS Monthly'!BE3,-NTBA!$F$188),Rollout!$J$130:$EH$130)</f>
        <v>0</v>
      </c>
      <c r="BF32" s="375">
        <f ca="1">SUMIF(Rollout!$J$3:$EH$3,EOMONTH('Ind AS Monthly'!BF3,-NTBA!$F$188),Rollout!$J$130:$EH$130)</f>
        <v>0</v>
      </c>
      <c r="BG32" s="375">
        <f ca="1">SUMIF(Rollout!$J$3:$EH$3,EOMONTH('Ind AS Monthly'!BG3,-NTBA!$F$188),Rollout!$J$130:$EH$130)</f>
        <v>0</v>
      </c>
      <c r="BH32" s="375">
        <f ca="1">SUMIF(Rollout!$J$3:$EH$3,EOMONTH('Ind AS Monthly'!BH3,-NTBA!$F$188),Rollout!$J$130:$EH$130)</f>
        <v>0</v>
      </c>
      <c r="BI32" s="375">
        <f ca="1">SUMIF(Rollout!$J$3:$EH$3,EOMONTH('Ind AS Monthly'!BI3,-NTBA!$F$188),Rollout!$J$130:$EH$130)</f>
        <v>0</v>
      </c>
      <c r="BJ32" s="375">
        <f ca="1">SUMIF(Rollout!$J$3:$EH$3,EOMONTH('Ind AS Monthly'!BJ3,-NTBA!$F$188),Rollout!$J$130:$EH$130)</f>
        <v>0</v>
      </c>
      <c r="BK32" s="375">
        <f ca="1">SUMIF(Rollout!$J$3:$EH$3,EOMONTH('Ind AS Monthly'!BK3,-NTBA!$F$188),Rollout!$J$130:$EH$130)</f>
        <v>0</v>
      </c>
      <c r="BL32" s="375">
        <f ca="1">SUMIF(Rollout!$J$3:$EH$3,EOMONTH('Ind AS Monthly'!BL3,-NTBA!$F$188),Rollout!$J$130:$EH$130)</f>
        <v>0</v>
      </c>
      <c r="BM32" s="375">
        <f ca="1">SUMIF(Rollout!$J$3:$EH$3,EOMONTH('Ind AS Monthly'!BM3,-NTBA!$F$188),Rollout!$J$130:$EH$130)</f>
        <v>0</v>
      </c>
      <c r="BN32" s="375">
        <f ca="1">SUMIF(Rollout!$J$3:$EH$3,EOMONTH('Ind AS Monthly'!BN3,-NTBA!$F$188),Rollout!$J$130:$EH$130)</f>
        <v>0</v>
      </c>
      <c r="BO32" s="375">
        <f ca="1">SUMIF(Rollout!$J$3:$EH$3,EOMONTH('Ind AS Monthly'!BO3,-NTBA!$F$188),Rollout!$J$130:$EH$130)</f>
        <v>0</v>
      </c>
      <c r="BP32" s="375">
        <f ca="1">SUMIF(Rollout!$J$3:$EH$3,EOMONTH('Ind AS Monthly'!BP3,-NTBA!$F$188),Rollout!$J$130:$EH$130)</f>
        <v>0</v>
      </c>
      <c r="BQ32" s="375">
        <f ca="1">SUMIF(Rollout!$J$3:$EH$3,EOMONTH('Ind AS Monthly'!BQ3,-NTBA!$F$188),Rollout!$J$130:$EH$130)</f>
        <v>0</v>
      </c>
      <c r="BR32" s="375">
        <f ca="1">SUMIF(Rollout!$J$3:$EH$3,EOMONTH('Ind AS Monthly'!BR3,-NTBA!$F$188),Rollout!$J$130:$EH$130)</f>
        <v>0</v>
      </c>
      <c r="BS32" s="375">
        <f ca="1">SUMIF(Rollout!$J$3:$EH$3,EOMONTH('Ind AS Monthly'!BS3,-NTBA!$F$188),Rollout!$J$130:$EH$130)</f>
        <v>0</v>
      </c>
      <c r="BT32" s="375">
        <f ca="1">SUMIF(Rollout!$J$3:$EH$3,EOMONTH('Ind AS Monthly'!BT3,-NTBA!$F$188),Rollout!$J$130:$EH$130)</f>
        <v>0</v>
      </c>
      <c r="BU32" s="375">
        <f ca="1">SUMIF(Rollout!$J$3:$EH$3,EOMONTH('Ind AS Monthly'!BU3,-NTBA!$F$188),Rollout!$J$130:$EH$130)</f>
        <v>0</v>
      </c>
      <c r="BV32" s="375">
        <f ca="1">SUMIF(Rollout!$J$3:$EH$3,EOMONTH('Ind AS Monthly'!BV3,-NTBA!$F$188),Rollout!$J$130:$EH$130)</f>
        <v>0</v>
      </c>
      <c r="BW32" s="375">
        <f ca="1">SUMIF(Rollout!$J$3:$EH$3,EOMONTH('Ind AS Monthly'!BW3,-NTBA!$F$188),Rollout!$J$130:$EH$130)</f>
        <v>0</v>
      </c>
      <c r="BX32" s="375">
        <f ca="1">SUMIF(Rollout!$J$3:$EH$3,EOMONTH('Ind AS Monthly'!BX3,-NTBA!$F$188),Rollout!$J$130:$EH$130)</f>
        <v>0</v>
      </c>
      <c r="BY32" s="375">
        <f ca="1">SUMIF(Rollout!$J$3:$EH$3,EOMONTH('Ind AS Monthly'!BY3,-NTBA!$F$188),Rollout!$J$130:$EH$130)</f>
        <v>0</v>
      </c>
      <c r="BZ32" s="375">
        <f ca="1">SUMIF(Rollout!$J$3:$EH$3,EOMONTH('Ind AS Monthly'!BZ3,-NTBA!$F$188),Rollout!$J$130:$EH$130)</f>
        <v>0</v>
      </c>
      <c r="CA32" s="375">
        <f ca="1">SUMIF(Rollout!$J$3:$EH$3,EOMONTH('Ind AS Monthly'!CA3,-NTBA!$F$188),Rollout!$J$130:$EH$130)</f>
        <v>0</v>
      </c>
      <c r="CB32" s="375">
        <f ca="1">SUMIF(Rollout!$J$3:$EH$3,EOMONTH('Ind AS Monthly'!CB3,-NTBA!$F$188),Rollout!$J$130:$EH$130)</f>
        <v>0</v>
      </c>
      <c r="CC32" s="375">
        <f ca="1">SUMIF(Rollout!$J$3:$EH$3,EOMONTH('Ind AS Monthly'!CC3,-NTBA!$F$188),Rollout!$J$130:$EH$130)</f>
        <v>0</v>
      </c>
      <c r="CD32" s="375">
        <f ca="1">SUMIF(Rollout!$J$3:$EH$3,EOMONTH('Ind AS Monthly'!CD3,-NTBA!$F$188),Rollout!$J$130:$EH$130)</f>
        <v>0</v>
      </c>
      <c r="CE32" s="375">
        <f ca="1">SUMIF(Rollout!$J$3:$EH$3,EOMONTH('Ind AS Monthly'!CE3,-NTBA!$F$188),Rollout!$J$130:$EH$130)</f>
        <v>0</v>
      </c>
      <c r="CF32" s="375">
        <f ca="1">SUMIF(Rollout!$J$3:$EH$3,EOMONTH('Ind AS Monthly'!CF3,-NTBA!$F$188),Rollout!$J$130:$EH$130)</f>
        <v>0</v>
      </c>
      <c r="CG32" s="375">
        <f ca="1">SUMIF(Rollout!$J$3:$EH$3,EOMONTH('Ind AS Monthly'!CG3,-NTBA!$F$188),Rollout!$J$130:$EH$130)</f>
        <v>0</v>
      </c>
      <c r="CH32" s="375">
        <f ca="1">SUMIF(Rollout!$J$3:$EH$3,EOMONTH('Ind AS Monthly'!CH3,-NTBA!$F$188),Rollout!$J$130:$EH$130)</f>
        <v>0</v>
      </c>
      <c r="CI32" s="375">
        <f ca="1">SUMIF(Rollout!$J$3:$EH$3,EOMONTH('Ind AS Monthly'!CI3,-NTBA!$F$188),Rollout!$J$130:$EH$130)</f>
        <v>0</v>
      </c>
      <c r="CJ32" s="375">
        <f ca="1">SUMIF(Rollout!$J$3:$EH$3,EOMONTH('Ind AS Monthly'!CJ3,-NTBA!$F$188),Rollout!$J$130:$EH$130)</f>
        <v>0</v>
      </c>
      <c r="CK32" s="375">
        <f ca="1">SUMIF(Rollout!$J$3:$EH$3,EOMONTH('Ind AS Monthly'!CK3,-NTBA!$F$188),Rollout!$J$130:$EH$130)</f>
        <v>0</v>
      </c>
      <c r="CL32" s="375">
        <f ca="1">SUMIF(Rollout!$J$3:$EH$3,EOMONTH('Ind AS Monthly'!CL3,-NTBA!$F$188),Rollout!$J$130:$EH$130)</f>
        <v>0</v>
      </c>
      <c r="CM32" s="375">
        <f ca="1">SUMIF(Rollout!$J$3:$EH$3,EOMONTH('Ind AS Monthly'!CM3,-NTBA!$F$188),Rollout!$J$130:$EH$130)</f>
        <v>0</v>
      </c>
      <c r="CN32" s="375">
        <f ca="1">SUMIF(Rollout!$J$3:$EH$3,EOMONTH('Ind AS Monthly'!CN3,-NTBA!$F$188),Rollout!$J$130:$EH$130)</f>
        <v>0</v>
      </c>
      <c r="CO32" s="375">
        <f ca="1">SUMIF(Rollout!$J$3:$EH$3,EOMONTH('Ind AS Monthly'!CO3,-NTBA!$F$188),Rollout!$J$130:$EH$130)</f>
        <v>0</v>
      </c>
      <c r="CP32" s="375">
        <f ca="1">SUMIF(Rollout!$J$3:$EH$3,EOMONTH('Ind AS Monthly'!CP3,-NTBA!$F$188),Rollout!$J$130:$EH$130)</f>
        <v>0</v>
      </c>
      <c r="CQ32" s="375">
        <f ca="1">SUMIF(Rollout!$J$3:$EH$3,EOMONTH('Ind AS Monthly'!CQ3,-NTBA!$F$188),Rollout!$J$130:$EH$130)</f>
        <v>0</v>
      </c>
      <c r="CR32" s="375">
        <f ca="1">SUMIF(Rollout!$J$3:$EH$3,EOMONTH('Ind AS Monthly'!CR3,-NTBA!$F$188),Rollout!$J$130:$EH$130)</f>
        <v>0</v>
      </c>
      <c r="CS32" s="375">
        <f ca="1">SUMIF(Rollout!$J$3:$EH$3,EOMONTH('Ind AS Monthly'!CS3,-NTBA!$F$188),Rollout!$J$130:$EH$130)</f>
        <v>0</v>
      </c>
      <c r="CT32" s="375">
        <f ca="1">SUMIF(Rollout!$J$3:$EH$3,EOMONTH('Ind AS Monthly'!CT3,-NTBA!$F$188),Rollout!$J$130:$EH$130)</f>
        <v>0</v>
      </c>
      <c r="CU32" s="375">
        <f ca="1">SUMIF(Rollout!$J$3:$EH$3,EOMONTH('Ind AS Monthly'!CU3,-NTBA!$F$188),Rollout!$J$130:$EH$130)</f>
        <v>0</v>
      </c>
      <c r="CV32" s="375">
        <f ca="1">SUMIF(Rollout!$J$3:$EH$3,EOMONTH('Ind AS Monthly'!CV3,-NTBA!$F$188),Rollout!$J$130:$EH$130)</f>
        <v>0</v>
      </c>
      <c r="CW32" s="375">
        <f ca="1">SUMIF(Rollout!$J$3:$EH$3,EOMONTH('Ind AS Monthly'!CW3,-NTBA!$F$188),Rollout!$J$130:$EH$130)</f>
        <v>0</v>
      </c>
      <c r="CX32" s="375">
        <f ca="1">SUMIF(Rollout!$J$3:$EH$3,EOMONTH('Ind AS Monthly'!CX3,-NTBA!$F$188),Rollout!$J$130:$EH$130)</f>
        <v>0</v>
      </c>
      <c r="CY32" s="375">
        <f ca="1">SUMIF(Rollout!$J$3:$EH$3,EOMONTH('Ind AS Monthly'!CY3,-NTBA!$F$188),Rollout!$J$130:$EH$130)</f>
        <v>0</v>
      </c>
      <c r="CZ32" s="375">
        <f ca="1">SUMIF(Rollout!$J$3:$EH$3,EOMONTH('Ind AS Monthly'!CZ3,-NTBA!$F$188),Rollout!$J$130:$EH$130)</f>
        <v>0</v>
      </c>
      <c r="DA32" s="375">
        <f ca="1">SUMIF(Rollout!$J$3:$EH$3,EOMONTH('Ind AS Monthly'!DA3,-NTBA!$F$188),Rollout!$J$130:$EH$130)</f>
        <v>0</v>
      </c>
      <c r="DB32" s="375">
        <f ca="1">SUMIF(Rollout!$J$3:$EH$3,EOMONTH('Ind AS Monthly'!DB3,-NTBA!$F$188),Rollout!$J$130:$EH$130)</f>
        <v>0</v>
      </c>
      <c r="DC32" s="375">
        <f ca="1">SUMIF(Rollout!$J$3:$EH$3,EOMONTH('Ind AS Monthly'!DC3,-NTBA!$F$188),Rollout!$J$130:$EH$130)</f>
        <v>0</v>
      </c>
      <c r="DD32" s="375">
        <f ca="1">SUMIF(Rollout!$J$3:$EH$3,EOMONTH('Ind AS Monthly'!DD3,-NTBA!$F$188),Rollout!$J$130:$EH$130)</f>
        <v>0</v>
      </c>
      <c r="DE32" s="375">
        <f ca="1">SUMIF(Rollout!$J$3:$EH$3,EOMONTH('Ind AS Monthly'!DE3,-NTBA!$F$188),Rollout!$J$130:$EH$130)</f>
        <v>0</v>
      </c>
      <c r="DF32" s="375">
        <f ca="1">SUMIF(Rollout!$J$3:$EH$3,EOMONTH('Ind AS Monthly'!DF3,-NTBA!$F$188),Rollout!$J$130:$EH$130)</f>
        <v>0</v>
      </c>
      <c r="DG32" s="375">
        <f ca="1">SUMIF(Rollout!$J$3:$EH$3,EOMONTH('Ind AS Monthly'!DG3,-NTBA!$F$188),Rollout!$J$130:$EH$130)</f>
        <v>0</v>
      </c>
      <c r="DH32" s="375">
        <f ca="1">SUMIF(Rollout!$J$3:$EH$3,EOMONTH('Ind AS Monthly'!DH3,-NTBA!$F$188),Rollout!$J$130:$EH$130)</f>
        <v>0</v>
      </c>
      <c r="DI32" s="375">
        <f ca="1">SUMIF(Rollout!$J$3:$EH$3,EOMONTH('Ind AS Monthly'!DI3,-NTBA!$F$188),Rollout!$J$130:$EH$130)</f>
        <v>0</v>
      </c>
      <c r="DJ32" s="375">
        <f ca="1">SUMIF(Rollout!$J$3:$EH$3,EOMONTH('Ind AS Monthly'!DJ3,-NTBA!$F$188),Rollout!$J$130:$EH$130)</f>
        <v>0</v>
      </c>
      <c r="DK32" s="375">
        <f ca="1">SUMIF(Rollout!$J$3:$EH$3,EOMONTH('Ind AS Monthly'!DK3,-NTBA!$F$188),Rollout!$J$130:$EH$130)</f>
        <v>0</v>
      </c>
      <c r="DL32" s="375">
        <f ca="1">SUMIF(Rollout!$J$3:$EH$3,EOMONTH('Ind AS Monthly'!DL3,-NTBA!$F$188),Rollout!$J$130:$EH$130)</f>
        <v>0</v>
      </c>
      <c r="DM32" s="375">
        <f ca="1">SUMIF(Rollout!$J$3:$EH$3,EOMONTH('Ind AS Monthly'!DM3,-NTBA!$F$188),Rollout!$J$130:$EH$130)</f>
        <v>0</v>
      </c>
      <c r="DN32" s="375">
        <f ca="1">SUMIF(Rollout!$J$3:$EH$3,EOMONTH('Ind AS Monthly'!DN3,-NTBA!$F$188),Rollout!$J$130:$EH$130)</f>
        <v>0</v>
      </c>
      <c r="DO32" s="375">
        <f ca="1">SUMIF(Rollout!$J$3:$EH$3,EOMONTH('Ind AS Monthly'!DO3,-NTBA!$F$188),Rollout!$J$130:$EH$130)</f>
        <v>0</v>
      </c>
      <c r="DP32" s="375">
        <f ca="1">SUMIF(Rollout!$J$3:$EH$3,EOMONTH('Ind AS Monthly'!DP3,-NTBA!$F$188),Rollout!$J$130:$EH$130)</f>
        <v>0</v>
      </c>
      <c r="DQ32" s="375">
        <f ca="1">SUMIF(Rollout!$J$3:$EH$3,EOMONTH('Ind AS Monthly'!DQ3,-NTBA!$F$188),Rollout!$J$130:$EH$130)</f>
        <v>0</v>
      </c>
      <c r="DR32" s="375">
        <f ca="1">SUMIF(Rollout!$J$3:$EH$3,EOMONTH('Ind AS Monthly'!DR3,-NTBA!$F$188),Rollout!$J$130:$EH$130)</f>
        <v>0</v>
      </c>
      <c r="DS32" s="375">
        <f ca="1">SUMIF(Rollout!$J$3:$EH$3,EOMONTH('Ind AS Monthly'!DS3,-NTBA!$F$188),Rollout!$J$130:$EH$130)</f>
        <v>0</v>
      </c>
      <c r="DT32" s="375">
        <f ca="1">SUMIF(Rollout!$J$3:$EH$3,EOMONTH('Ind AS Monthly'!DT3,-NTBA!$F$188),Rollout!$J$130:$EH$130)</f>
        <v>0</v>
      </c>
      <c r="DU32" s="375">
        <f ca="1">SUMIF(Rollout!$J$3:$EH$3,EOMONTH('Ind AS Monthly'!DU3,-NTBA!$F$188),Rollout!$J$130:$EH$130)</f>
        <v>0</v>
      </c>
      <c r="DV32" s="375">
        <f ca="1">SUMIF(Rollout!$J$3:$EH$3,EOMONTH('Ind AS Monthly'!DV3,-NTBA!$F$188),Rollout!$J$130:$EH$130)</f>
        <v>0</v>
      </c>
      <c r="DW32" s="375">
        <f ca="1">SUMIF(Rollout!$J$3:$EH$3,EOMONTH('Ind AS Monthly'!DW3,-NTBA!$F$188),Rollout!$J$130:$EH$130)</f>
        <v>0</v>
      </c>
      <c r="DX32" s="375">
        <f ca="1">SUMIF(Rollout!$J$3:$EH$3,EOMONTH('Ind AS Monthly'!DX3,-NTBA!$F$188),Rollout!$J$130:$EH$130)</f>
        <v>0</v>
      </c>
      <c r="DY32" s="375">
        <f ca="1">SUMIF(Rollout!$J$3:$EH$3,EOMONTH('Ind AS Monthly'!DY3,-NTBA!$F$188),Rollout!$J$130:$EH$130)</f>
        <v>0</v>
      </c>
      <c r="DZ32" s="375">
        <f ca="1">SUMIF(Rollout!$J$3:$EH$3,EOMONTH('Ind AS Monthly'!DZ3,-NTBA!$F$188),Rollout!$J$130:$EH$130)</f>
        <v>0</v>
      </c>
      <c r="EA32" s="375">
        <f ca="1">SUMIF(Rollout!$J$3:$EH$3,EOMONTH('Ind AS Monthly'!EA3,-NTBA!$F$188),Rollout!$J$130:$EH$130)</f>
        <v>0</v>
      </c>
      <c r="EB32" s="375">
        <f ca="1">SUMIF(Rollout!$J$3:$EH$3,EOMONTH('Ind AS Monthly'!EB3,-NTBA!$F$188),Rollout!$J$130:$EH$130)</f>
        <v>0</v>
      </c>
      <c r="EC32" s="375">
        <f ca="1">SUMIF(Rollout!$J$3:$EH$3,EOMONTH('Ind AS Monthly'!EC3,-NTBA!$F$188),Rollout!$J$130:$EH$130)</f>
        <v>0</v>
      </c>
      <c r="ED32" s="375">
        <f ca="1">SUMIF(Rollout!$J$3:$EH$3,EOMONTH('Ind AS Monthly'!ED3,-NTBA!$F$188),Rollout!$J$130:$EH$130)</f>
        <v>0</v>
      </c>
      <c r="EE32" s="375">
        <f ca="1">SUMIF(Rollout!$J$3:$EH$3,EOMONTH('Ind AS Monthly'!EE3,-NTBA!$F$188),Rollout!$J$130:$EH$130)</f>
        <v>0</v>
      </c>
      <c r="EF32" s="375">
        <f ca="1">SUMIF(Rollout!$J$3:$EH$3,EOMONTH('Ind AS Monthly'!EF3,-NTBA!$F$188),Rollout!$J$130:$EH$130)</f>
        <v>0</v>
      </c>
      <c r="EG32" s="375">
        <f ca="1">SUMIF(Rollout!$J$3:$EH$3,EOMONTH('Ind AS Monthly'!EG3,-NTBA!$F$188),Rollout!$J$130:$EH$130)</f>
        <v>0</v>
      </c>
      <c r="EH32" s="375">
        <f ca="1">SUMIF(Rollout!$J$3:$EH$3,EOMONTH('Ind AS Monthly'!EH3,-NTBA!$F$188),Rollout!$J$130:$EH$130)</f>
        <v>0</v>
      </c>
      <c r="EI32" s="375"/>
      <c r="EJ32" s="375"/>
      <c r="EK32" s="375"/>
      <c r="EL32" s="375"/>
      <c r="EM32" s="375"/>
    </row>
    <row r="33" spans="1:143" ht="15" customHeight="1" outlineLevel="1" x14ac:dyDescent="0.35"/>
    <row r="34" spans="1:143" ht="15" customHeight="1" x14ac:dyDescent="0.35">
      <c r="M34" s="72"/>
      <c r="N34" s="72"/>
      <c r="O34" s="72"/>
      <c r="P34" s="72"/>
      <c r="Q34" s="72"/>
      <c r="R34" s="72"/>
      <c r="S34" s="72"/>
      <c r="T34" s="72"/>
      <c r="U34" s="72"/>
      <c r="V34" s="72"/>
    </row>
    <row r="35" spans="1:143" ht="15" customHeight="1" x14ac:dyDescent="0.35">
      <c r="A35" s="103" t="s">
        <v>344</v>
      </c>
      <c r="B35" s="104"/>
      <c r="C35" s="104"/>
      <c r="D35" s="104"/>
      <c r="E35" s="104"/>
    </row>
    <row r="36" spans="1:143" ht="15" customHeight="1" outlineLevel="1" x14ac:dyDescent="0.25">
      <c r="M36" s="71"/>
      <c r="N36" s="71"/>
      <c r="O36" s="71"/>
      <c r="P36" s="71"/>
      <c r="Q36" s="71"/>
      <c r="R36" s="71"/>
      <c r="S36" s="71"/>
      <c r="T36" s="71"/>
      <c r="U36" s="71"/>
      <c r="V36" s="71"/>
    </row>
    <row r="37" spans="1:143" s="37" customFormat="1" ht="15" customHeight="1" outlineLevel="1" x14ac:dyDescent="0.35">
      <c r="E37" s="397" t="str">
        <f xml:space="preserve"> 'Ind AS Monthly'!E$26</f>
        <v>Opex Revenue</v>
      </c>
      <c r="F37" s="72">
        <f xml:space="preserve"> 'Ind AS Monthly'!F$26</f>
        <v>25.580981066214839</v>
      </c>
      <c r="G37" s="397" t="s">
        <v>690</v>
      </c>
      <c r="K37" s="877"/>
    </row>
    <row r="38" spans="1:143" ht="15" customHeight="1" outlineLevel="1" x14ac:dyDescent="0.35">
      <c r="E38" s="37" t="s">
        <v>276</v>
      </c>
      <c r="F38" s="513">
        <f xml:space="preserve"> NTBA!F39 -'Ind AS Monthly'!F37</f>
        <v>53.979199933785161</v>
      </c>
      <c r="G38" s="397" t="s">
        <v>690</v>
      </c>
      <c r="H38" s="877"/>
    </row>
    <row r="39" spans="1:143" ht="15" customHeight="1" outlineLevel="1" x14ac:dyDescent="0.35">
      <c r="E39" s="37" t="s">
        <v>282</v>
      </c>
      <c r="F39" s="72">
        <f xml:space="preserve"> F37 + F38</f>
        <v>79.560181</v>
      </c>
      <c r="G39" s="397" t="s">
        <v>690</v>
      </c>
      <c r="K39" s="19"/>
      <c r="O39" s="72"/>
      <c r="P39" s="72"/>
      <c r="Q39" s="72"/>
      <c r="R39" s="72"/>
      <c r="S39" s="72"/>
      <c r="T39" s="72"/>
      <c r="U39" s="72"/>
      <c r="V39" s="72"/>
      <c r="W39" s="72"/>
      <c r="X39" s="72"/>
      <c r="Y39" s="72"/>
      <c r="Z39" s="72"/>
      <c r="AA39" s="72"/>
      <c r="AB39" s="72"/>
      <c r="AC39" s="72"/>
      <c r="AD39" s="72"/>
      <c r="AE39" s="72"/>
      <c r="AF39" s="72"/>
      <c r="AG39" s="72"/>
      <c r="AH39" s="72"/>
      <c r="AI39" s="72"/>
      <c r="AJ39" s="72"/>
      <c r="AK39" s="72"/>
      <c r="AL39" s="72"/>
      <c r="AM39" s="72"/>
      <c r="AN39" s="72"/>
      <c r="AO39" s="72"/>
      <c r="AP39" s="72"/>
      <c r="AQ39" s="72"/>
      <c r="AR39" s="72"/>
      <c r="AS39" s="72"/>
      <c r="AT39" s="72"/>
      <c r="AU39" s="72"/>
      <c r="AV39" s="72"/>
      <c r="AW39" s="72"/>
      <c r="AX39" s="72"/>
      <c r="AY39" s="72"/>
      <c r="AZ39" s="72"/>
      <c r="BA39" s="72"/>
      <c r="BB39" s="72"/>
      <c r="BC39" s="72"/>
      <c r="BD39" s="72"/>
      <c r="BE39" s="72"/>
      <c r="BF39" s="72"/>
      <c r="BG39" s="72"/>
      <c r="BH39" s="72"/>
      <c r="BI39" s="72"/>
      <c r="BJ39" s="72"/>
      <c r="BK39" s="72"/>
      <c r="BL39" s="72"/>
      <c r="BM39" s="72"/>
      <c r="BN39" s="72"/>
      <c r="BO39" s="72"/>
      <c r="BP39" s="72"/>
      <c r="BQ39" s="72"/>
      <c r="BR39" s="72"/>
      <c r="BS39" s="72"/>
      <c r="BT39" s="72"/>
      <c r="BU39" s="72"/>
      <c r="BV39" s="72"/>
      <c r="BW39" s="72"/>
      <c r="BX39" s="72"/>
      <c r="BY39" s="72"/>
      <c r="BZ39" s="72"/>
      <c r="CA39" s="72"/>
      <c r="CB39" s="72"/>
      <c r="CC39" s="72"/>
      <c r="CD39" s="72"/>
      <c r="CE39" s="72"/>
      <c r="CF39" s="72"/>
      <c r="CG39" s="72"/>
      <c r="CH39" s="72"/>
      <c r="CI39" s="72"/>
      <c r="CJ39" s="72"/>
      <c r="CK39" s="72"/>
      <c r="CL39" s="72"/>
      <c r="CM39" s="72"/>
      <c r="CN39" s="72"/>
      <c r="CO39" s="72"/>
      <c r="CP39" s="72"/>
      <c r="CQ39" s="72"/>
      <c r="CR39" s="72"/>
      <c r="CS39" s="72"/>
      <c r="CT39" s="72"/>
      <c r="CU39" s="72"/>
      <c r="CV39" s="72"/>
      <c r="CW39" s="72"/>
      <c r="CX39" s="72"/>
      <c r="CY39" s="72"/>
      <c r="CZ39" s="72"/>
      <c r="DA39" s="72"/>
      <c r="DB39" s="72"/>
      <c r="DC39" s="72"/>
      <c r="DD39" s="72"/>
      <c r="DE39" s="72"/>
      <c r="DF39" s="72"/>
      <c r="DG39" s="72"/>
      <c r="DH39" s="72"/>
      <c r="DI39" s="72"/>
      <c r="DJ39" s="72"/>
      <c r="DK39" s="72"/>
      <c r="DL39" s="72"/>
      <c r="DM39" s="72"/>
      <c r="DN39" s="72"/>
      <c r="DO39" s="72"/>
      <c r="DP39" s="72"/>
      <c r="DQ39" s="72"/>
      <c r="DR39" s="72"/>
      <c r="DS39" s="72"/>
      <c r="DT39" s="72"/>
      <c r="DU39" s="72"/>
      <c r="DV39" s="72"/>
      <c r="DW39" s="72"/>
      <c r="DX39" s="72"/>
      <c r="DY39" s="72"/>
      <c r="DZ39" s="72"/>
      <c r="EA39" s="72"/>
      <c r="EB39" s="72"/>
      <c r="EC39" s="72"/>
      <c r="ED39" s="72"/>
      <c r="EE39" s="72"/>
      <c r="EF39" s="72"/>
      <c r="EG39" s="72"/>
      <c r="EH39" s="72"/>
      <c r="EI39" s="72"/>
      <c r="EJ39" s="72"/>
      <c r="EK39" s="72"/>
      <c r="EL39" s="72"/>
      <c r="EM39" s="72"/>
    </row>
    <row r="40" spans="1:143" ht="15" customHeight="1" outlineLevel="1" x14ac:dyDescent="0.35">
      <c r="E40" s="37" t="s">
        <v>607</v>
      </c>
      <c r="F40" s="101">
        <f xml:space="preserve"> SUM( G50:G178 ) - F38 * NTBA!$F$35 / Cr</f>
        <v>0</v>
      </c>
      <c r="G40" s="37" t="s">
        <v>358</v>
      </c>
      <c r="J40" s="375">
        <f>SUM(J50:J178)</f>
        <v>0</v>
      </c>
      <c r="K40" s="375">
        <f t="shared" ref="K40:BV40" si="29">SUM(K50:K178)</f>
        <v>0</v>
      </c>
      <c r="L40" s="375">
        <f t="shared" si="29"/>
        <v>0</v>
      </c>
      <c r="M40" s="375">
        <f t="shared" si="29"/>
        <v>0</v>
      </c>
      <c r="N40" s="375">
        <f t="shared" si="29"/>
        <v>0</v>
      </c>
      <c r="O40" s="375">
        <f t="shared" si="29"/>
        <v>0</v>
      </c>
      <c r="P40" s="375">
        <f t="shared" si="29"/>
        <v>0</v>
      </c>
      <c r="Q40" s="375">
        <f t="shared" si="29"/>
        <v>1.2415215984770587E-3</v>
      </c>
      <c r="R40" s="375">
        <f t="shared" si="29"/>
        <v>8.6982082773301397E-2</v>
      </c>
      <c r="S40" s="375">
        <f t="shared" si="29"/>
        <v>0.2661930265534681</v>
      </c>
      <c r="T40" s="375">
        <f t="shared" si="29"/>
        <v>0.68723078603699239</v>
      </c>
      <c r="U40" s="375">
        <f t="shared" si="29"/>
        <v>1.1622477454543019</v>
      </c>
      <c r="V40" s="375">
        <f t="shared" si="29"/>
        <v>1.6372647048716114</v>
      </c>
      <c r="W40" s="375">
        <f t="shared" si="29"/>
        <v>2.1122816642889206</v>
      </c>
      <c r="X40" s="375">
        <f t="shared" si="29"/>
        <v>2.6952570235738005</v>
      </c>
      <c r="Y40" s="375">
        <f t="shared" si="29"/>
        <v>3.3969866227130074</v>
      </c>
      <c r="Z40" s="375">
        <f t="shared" si="29"/>
        <v>4.2336642216866771</v>
      </c>
      <c r="AA40" s="375">
        <f t="shared" si="29"/>
        <v>5.194493980508053</v>
      </c>
      <c r="AB40" s="375">
        <f t="shared" si="29"/>
        <v>6.301067579150649</v>
      </c>
      <c r="AC40" s="375">
        <f t="shared" si="29"/>
        <v>7.4783053484265629</v>
      </c>
      <c r="AD40" s="375">
        <f t="shared" si="29"/>
        <v>8.3149829474002335</v>
      </c>
      <c r="AE40" s="375">
        <f t="shared" si="29"/>
        <v>9.151660546373904</v>
      </c>
      <c r="AF40" s="375">
        <f t="shared" si="29"/>
        <v>9.9883381453475746</v>
      </c>
      <c r="AG40" s="375">
        <f t="shared" si="29"/>
        <v>10.825015744321245</v>
      </c>
      <c r="AH40" s="375">
        <f t="shared" si="29"/>
        <v>11.661693343294916</v>
      </c>
      <c r="AI40" s="375">
        <f t="shared" si="29"/>
        <v>12.498370942268586</v>
      </c>
      <c r="AJ40" s="375">
        <f t="shared" si="29"/>
        <v>13.335048541242257</v>
      </c>
      <c r="AK40" s="375">
        <f t="shared" si="29"/>
        <v>14.171726140215927</v>
      </c>
      <c r="AL40" s="375">
        <f t="shared" si="29"/>
        <v>14.94073001623261</v>
      </c>
      <c r="AM40" s="375">
        <f t="shared" si="29"/>
        <v>14.94073001623261</v>
      </c>
      <c r="AN40" s="375">
        <f t="shared" si="29"/>
        <v>14.94073001623261</v>
      </c>
      <c r="AO40" s="375">
        <f t="shared" si="29"/>
        <v>14.94073001623261</v>
      </c>
      <c r="AP40" s="375">
        <f t="shared" si="29"/>
        <v>14.94073001623261</v>
      </c>
      <c r="AQ40" s="375">
        <f t="shared" si="29"/>
        <v>14.94073001623261</v>
      </c>
      <c r="AR40" s="375">
        <f t="shared" si="29"/>
        <v>14.94073001623261</v>
      </c>
      <c r="AS40" s="375">
        <f t="shared" si="29"/>
        <v>14.94073001623261</v>
      </c>
      <c r="AT40" s="375">
        <f t="shared" si="29"/>
        <v>14.94073001623261</v>
      </c>
      <c r="AU40" s="375">
        <f t="shared" si="29"/>
        <v>14.94073001623261</v>
      </c>
      <c r="AV40" s="375">
        <f t="shared" si="29"/>
        <v>14.94073001623261</v>
      </c>
      <c r="AW40" s="375">
        <f t="shared" si="29"/>
        <v>14.94073001623261</v>
      </c>
      <c r="AX40" s="375">
        <f t="shared" si="29"/>
        <v>14.94073001623261</v>
      </c>
      <c r="AY40" s="375">
        <f t="shared" si="29"/>
        <v>14.94073001623261</v>
      </c>
      <c r="AZ40" s="375">
        <f t="shared" si="29"/>
        <v>14.94073001623261</v>
      </c>
      <c r="BA40" s="375">
        <f t="shared" si="29"/>
        <v>14.94073001623261</v>
      </c>
      <c r="BB40" s="375">
        <f t="shared" si="29"/>
        <v>14.94073001623261</v>
      </c>
      <c r="BC40" s="375">
        <f t="shared" si="29"/>
        <v>14.94073001623261</v>
      </c>
      <c r="BD40" s="375">
        <f t="shared" si="29"/>
        <v>14.94073001623261</v>
      </c>
      <c r="BE40" s="375">
        <f t="shared" si="29"/>
        <v>14.94073001623261</v>
      </c>
      <c r="BF40" s="375">
        <f t="shared" si="29"/>
        <v>14.94073001623261</v>
      </c>
      <c r="BG40" s="375">
        <f t="shared" si="29"/>
        <v>14.94073001623261</v>
      </c>
      <c r="BH40" s="375">
        <f t="shared" si="29"/>
        <v>14.94073001623261</v>
      </c>
      <c r="BI40" s="375">
        <f t="shared" si="29"/>
        <v>14.94073001623261</v>
      </c>
      <c r="BJ40" s="375">
        <f t="shared" si="29"/>
        <v>14.94073001623261</v>
      </c>
      <c r="BK40" s="375">
        <f t="shared" si="29"/>
        <v>14.94073001623261</v>
      </c>
      <c r="BL40" s="375">
        <f t="shared" si="29"/>
        <v>14.94073001623261</v>
      </c>
      <c r="BM40" s="375">
        <f t="shared" si="29"/>
        <v>14.94073001623261</v>
      </c>
      <c r="BN40" s="375">
        <f t="shared" si="29"/>
        <v>14.94073001623261</v>
      </c>
      <c r="BO40" s="375">
        <f t="shared" si="29"/>
        <v>14.94073001623261</v>
      </c>
      <c r="BP40" s="375">
        <f t="shared" si="29"/>
        <v>14.94073001623261</v>
      </c>
      <c r="BQ40" s="375">
        <f t="shared" si="29"/>
        <v>14.94073001623261</v>
      </c>
      <c r="BR40" s="375">
        <f t="shared" si="29"/>
        <v>14.94073001623261</v>
      </c>
      <c r="BS40" s="375">
        <f t="shared" si="29"/>
        <v>14.94073001623261</v>
      </c>
      <c r="BT40" s="375">
        <f t="shared" si="29"/>
        <v>14.94073001623261</v>
      </c>
      <c r="BU40" s="375">
        <f t="shared" si="29"/>
        <v>14.94073001623261</v>
      </c>
      <c r="BV40" s="375">
        <f t="shared" si="29"/>
        <v>14.94073001623261</v>
      </c>
      <c r="BW40" s="375">
        <f t="shared" ref="BW40:EH40" si="30">SUM(BW50:BW178)</f>
        <v>14.94073001623261</v>
      </c>
      <c r="BX40" s="375">
        <f t="shared" si="30"/>
        <v>14.94073001623261</v>
      </c>
      <c r="BY40" s="375">
        <f t="shared" si="30"/>
        <v>14.94073001623261</v>
      </c>
      <c r="BZ40" s="375">
        <f t="shared" si="30"/>
        <v>14.94073001623261</v>
      </c>
      <c r="CA40" s="375">
        <f t="shared" si="30"/>
        <v>14.94073001623261</v>
      </c>
      <c r="CB40" s="375">
        <f t="shared" si="30"/>
        <v>14.94073001623261</v>
      </c>
      <c r="CC40" s="375">
        <f t="shared" si="30"/>
        <v>14.94073001623261</v>
      </c>
      <c r="CD40" s="375">
        <f t="shared" si="30"/>
        <v>14.94073001623261</v>
      </c>
      <c r="CE40" s="375">
        <f t="shared" si="30"/>
        <v>14.94073001623261</v>
      </c>
      <c r="CF40" s="375">
        <f t="shared" si="30"/>
        <v>14.94073001623261</v>
      </c>
      <c r="CG40" s="375">
        <f t="shared" si="30"/>
        <v>14.94073001623261</v>
      </c>
      <c r="CH40" s="375">
        <f t="shared" si="30"/>
        <v>14.94073001623261</v>
      </c>
      <c r="CI40" s="375">
        <f t="shared" si="30"/>
        <v>14.94073001623261</v>
      </c>
      <c r="CJ40" s="375">
        <f t="shared" si="30"/>
        <v>14.94073001623261</v>
      </c>
      <c r="CK40" s="375">
        <f t="shared" si="30"/>
        <v>14.94073001623261</v>
      </c>
      <c r="CL40" s="375">
        <f t="shared" si="30"/>
        <v>14.94073001623261</v>
      </c>
      <c r="CM40" s="375">
        <f t="shared" si="30"/>
        <v>14.94073001623261</v>
      </c>
      <c r="CN40" s="375">
        <f t="shared" si="30"/>
        <v>14.94073001623261</v>
      </c>
      <c r="CO40" s="375">
        <f t="shared" si="30"/>
        <v>14.94073001623261</v>
      </c>
      <c r="CP40" s="375">
        <f t="shared" si="30"/>
        <v>14.94073001623261</v>
      </c>
      <c r="CQ40" s="375">
        <f t="shared" si="30"/>
        <v>14.94073001623261</v>
      </c>
      <c r="CR40" s="375">
        <f t="shared" si="30"/>
        <v>14.94073001623261</v>
      </c>
      <c r="CS40" s="375">
        <f t="shared" si="30"/>
        <v>14.94073001623261</v>
      </c>
      <c r="CT40" s="375">
        <f t="shared" si="30"/>
        <v>14.94073001623261</v>
      </c>
      <c r="CU40" s="375">
        <f t="shared" si="30"/>
        <v>14.94073001623261</v>
      </c>
      <c r="CV40" s="375">
        <f t="shared" si="30"/>
        <v>14.94073001623261</v>
      </c>
      <c r="CW40" s="375">
        <f t="shared" si="30"/>
        <v>14.94073001623261</v>
      </c>
      <c r="CX40" s="375">
        <f t="shared" si="30"/>
        <v>14.94073001623261</v>
      </c>
      <c r="CY40" s="375">
        <f t="shared" si="30"/>
        <v>14.94073001623261</v>
      </c>
      <c r="CZ40" s="375">
        <f t="shared" si="30"/>
        <v>14.94073001623261</v>
      </c>
      <c r="DA40" s="375">
        <f t="shared" si="30"/>
        <v>14.94073001623261</v>
      </c>
      <c r="DB40" s="375">
        <f t="shared" si="30"/>
        <v>14.94073001623261</v>
      </c>
      <c r="DC40" s="375">
        <f t="shared" si="30"/>
        <v>14.94073001623261</v>
      </c>
      <c r="DD40" s="375">
        <f t="shared" si="30"/>
        <v>14.94073001623261</v>
      </c>
      <c r="DE40" s="375">
        <f t="shared" si="30"/>
        <v>14.94073001623261</v>
      </c>
      <c r="DF40" s="375">
        <f t="shared" si="30"/>
        <v>14.94073001623261</v>
      </c>
      <c r="DG40" s="375">
        <f t="shared" si="30"/>
        <v>14.94073001623261</v>
      </c>
      <c r="DH40" s="375">
        <f t="shared" si="30"/>
        <v>14.94073001623261</v>
      </c>
      <c r="DI40" s="375">
        <f t="shared" si="30"/>
        <v>14.94073001623261</v>
      </c>
      <c r="DJ40" s="375">
        <f t="shared" si="30"/>
        <v>14.94073001623261</v>
      </c>
      <c r="DK40" s="375">
        <f t="shared" si="30"/>
        <v>14.94073001623261</v>
      </c>
      <c r="DL40" s="375">
        <f t="shared" si="30"/>
        <v>14.94073001623261</v>
      </c>
      <c r="DM40" s="375">
        <f t="shared" si="30"/>
        <v>14.94073001623261</v>
      </c>
      <c r="DN40" s="375">
        <f t="shared" si="30"/>
        <v>14.94073001623261</v>
      </c>
      <c r="DO40" s="375">
        <f t="shared" si="30"/>
        <v>14.94073001623261</v>
      </c>
      <c r="DP40" s="375">
        <f t="shared" si="30"/>
        <v>14.94073001623261</v>
      </c>
      <c r="DQ40" s="375">
        <f t="shared" si="30"/>
        <v>14.94073001623261</v>
      </c>
      <c r="DR40" s="375">
        <f t="shared" si="30"/>
        <v>9.2665174879921377</v>
      </c>
      <c r="DS40" s="375">
        <f t="shared" si="30"/>
        <v>0</v>
      </c>
      <c r="DT40" s="375">
        <f t="shared" si="30"/>
        <v>0</v>
      </c>
      <c r="DU40" s="375">
        <f t="shared" si="30"/>
        <v>0</v>
      </c>
      <c r="DV40" s="375">
        <f t="shared" si="30"/>
        <v>0</v>
      </c>
      <c r="DW40" s="375">
        <f t="shared" si="30"/>
        <v>0</v>
      </c>
      <c r="DX40" s="375">
        <f t="shared" si="30"/>
        <v>0</v>
      </c>
      <c r="DY40" s="375">
        <f t="shared" si="30"/>
        <v>0</v>
      </c>
      <c r="DZ40" s="375">
        <f t="shared" si="30"/>
        <v>0</v>
      </c>
      <c r="EA40" s="375">
        <f t="shared" si="30"/>
        <v>0</v>
      </c>
      <c r="EB40" s="375">
        <f t="shared" si="30"/>
        <v>0</v>
      </c>
      <c r="EC40" s="375">
        <f t="shared" si="30"/>
        <v>0</v>
      </c>
      <c r="ED40" s="375">
        <f t="shared" si="30"/>
        <v>0</v>
      </c>
      <c r="EE40" s="375">
        <f t="shared" si="30"/>
        <v>0</v>
      </c>
      <c r="EF40" s="375">
        <f t="shared" si="30"/>
        <v>0</v>
      </c>
      <c r="EG40" s="375">
        <f t="shared" si="30"/>
        <v>0</v>
      </c>
      <c r="EH40" s="375">
        <f t="shared" si="30"/>
        <v>0</v>
      </c>
      <c r="EI40" s="72"/>
      <c r="EJ40" s="72"/>
      <c r="EK40" s="72"/>
      <c r="EL40" s="72"/>
      <c r="EM40" s="72"/>
    </row>
    <row r="41" spans="1:143" customFormat="1" ht="15" customHeight="1" outlineLevel="1" x14ac:dyDescent="0.35"/>
    <row r="42" spans="1:143" ht="15" customHeight="1" outlineLevel="1" x14ac:dyDescent="0.35">
      <c r="E42" s="81" t="str">
        <f xml:space="preserve"> NTBA!E$287</f>
        <v>Discounting Factor</v>
      </c>
      <c r="F42" s="597">
        <f xml:space="preserve"> NTBA!F$287</f>
        <v>9.2499999999999999E-2</v>
      </c>
      <c r="G42" s="81" t="str">
        <f xml:space="preserve"> NTBA!G$287</f>
        <v>%</v>
      </c>
    </row>
    <row r="43" spans="1:143" s="405" customFormat="1" ht="15" customHeight="1" outlineLevel="1" x14ac:dyDescent="0.35">
      <c r="A43" s="363"/>
      <c r="B43" s="363"/>
      <c r="C43" s="363"/>
      <c r="D43" s="363"/>
      <c r="E43" s="363" t="s">
        <v>47</v>
      </c>
      <c r="F43" s="363"/>
      <c r="G43" s="363" t="s">
        <v>309</v>
      </c>
      <c r="H43" s="363"/>
      <c r="I43" s="363"/>
      <c r="J43" s="363">
        <v>0</v>
      </c>
      <c r="K43" s="363">
        <f xml:space="preserve"> J43 +1</f>
        <v>1</v>
      </c>
      <c r="L43" s="363">
        <f xml:space="preserve"> K43 +1</f>
        <v>2</v>
      </c>
      <c r="M43" s="363">
        <f xml:space="preserve"> L43 +1</f>
        <v>3</v>
      </c>
      <c r="N43" s="363">
        <f xml:space="preserve"> M43 +1</f>
        <v>4</v>
      </c>
      <c r="O43" s="363">
        <f xml:space="preserve"> N43 +1</f>
        <v>5</v>
      </c>
      <c r="P43" s="363">
        <f t="shared" ref="P43:AU43" si="31">O43+1</f>
        <v>6</v>
      </c>
      <c r="Q43" s="363">
        <f t="shared" si="31"/>
        <v>7</v>
      </c>
      <c r="R43" s="363">
        <f t="shared" si="31"/>
        <v>8</v>
      </c>
      <c r="S43" s="363">
        <f t="shared" si="31"/>
        <v>9</v>
      </c>
      <c r="T43" s="363">
        <f t="shared" si="31"/>
        <v>10</v>
      </c>
      <c r="U43" s="363">
        <f t="shared" si="31"/>
        <v>11</v>
      </c>
      <c r="V43" s="363">
        <f t="shared" si="31"/>
        <v>12</v>
      </c>
      <c r="W43" s="363">
        <f t="shared" si="31"/>
        <v>13</v>
      </c>
      <c r="X43" s="363">
        <f t="shared" si="31"/>
        <v>14</v>
      </c>
      <c r="Y43" s="363">
        <f t="shared" si="31"/>
        <v>15</v>
      </c>
      <c r="Z43" s="363">
        <f t="shared" si="31"/>
        <v>16</v>
      </c>
      <c r="AA43" s="363">
        <f t="shared" si="31"/>
        <v>17</v>
      </c>
      <c r="AB43" s="363">
        <f t="shared" si="31"/>
        <v>18</v>
      </c>
      <c r="AC43" s="363">
        <f t="shared" si="31"/>
        <v>19</v>
      </c>
      <c r="AD43" s="363">
        <f t="shared" si="31"/>
        <v>20</v>
      </c>
      <c r="AE43" s="363">
        <f t="shared" si="31"/>
        <v>21</v>
      </c>
      <c r="AF43" s="363">
        <f t="shared" si="31"/>
        <v>22</v>
      </c>
      <c r="AG43" s="363">
        <f t="shared" si="31"/>
        <v>23</v>
      </c>
      <c r="AH43" s="363">
        <f t="shared" si="31"/>
        <v>24</v>
      </c>
      <c r="AI43" s="363">
        <f t="shared" si="31"/>
        <v>25</v>
      </c>
      <c r="AJ43" s="363">
        <f t="shared" si="31"/>
        <v>26</v>
      </c>
      <c r="AK43" s="363">
        <f t="shared" si="31"/>
        <v>27</v>
      </c>
      <c r="AL43" s="363">
        <f t="shared" si="31"/>
        <v>28</v>
      </c>
      <c r="AM43" s="363">
        <f t="shared" si="31"/>
        <v>29</v>
      </c>
      <c r="AN43" s="363">
        <f t="shared" si="31"/>
        <v>30</v>
      </c>
      <c r="AO43" s="363">
        <f t="shared" si="31"/>
        <v>31</v>
      </c>
      <c r="AP43" s="363">
        <f t="shared" si="31"/>
        <v>32</v>
      </c>
      <c r="AQ43" s="363">
        <f t="shared" si="31"/>
        <v>33</v>
      </c>
      <c r="AR43" s="363">
        <f t="shared" si="31"/>
        <v>34</v>
      </c>
      <c r="AS43" s="363">
        <f t="shared" si="31"/>
        <v>35</v>
      </c>
      <c r="AT43" s="363">
        <f t="shared" si="31"/>
        <v>36</v>
      </c>
      <c r="AU43" s="363">
        <f t="shared" si="31"/>
        <v>37</v>
      </c>
      <c r="AV43" s="363">
        <f t="shared" ref="AV43:CA43" si="32">AU43+1</f>
        <v>38</v>
      </c>
      <c r="AW43" s="363">
        <f t="shared" si="32"/>
        <v>39</v>
      </c>
      <c r="AX43" s="363">
        <f t="shared" si="32"/>
        <v>40</v>
      </c>
      <c r="AY43" s="363">
        <f t="shared" si="32"/>
        <v>41</v>
      </c>
      <c r="AZ43" s="363">
        <f t="shared" si="32"/>
        <v>42</v>
      </c>
      <c r="BA43" s="363">
        <f t="shared" si="32"/>
        <v>43</v>
      </c>
      <c r="BB43" s="363">
        <f t="shared" si="32"/>
        <v>44</v>
      </c>
      <c r="BC43" s="363">
        <f t="shared" si="32"/>
        <v>45</v>
      </c>
      <c r="BD43" s="363">
        <f t="shared" si="32"/>
        <v>46</v>
      </c>
      <c r="BE43" s="363">
        <f t="shared" si="32"/>
        <v>47</v>
      </c>
      <c r="BF43" s="363">
        <f t="shared" si="32"/>
        <v>48</v>
      </c>
      <c r="BG43" s="363">
        <f t="shared" si="32"/>
        <v>49</v>
      </c>
      <c r="BH43" s="363">
        <f t="shared" si="32"/>
        <v>50</v>
      </c>
      <c r="BI43" s="363">
        <f t="shared" si="32"/>
        <v>51</v>
      </c>
      <c r="BJ43" s="363">
        <f t="shared" si="32"/>
        <v>52</v>
      </c>
      <c r="BK43" s="363">
        <f t="shared" si="32"/>
        <v>53</v>
      </c>
      <c r="BL43" s="363">
        <f t="shared" si="32"/>
        <v>54</v>
      </c>
      <c r="BM43" s="363">
        <f t="shared" si="32"/>
        <v>55</v>
      </c>
      <c r="BN43" s="363">
        <f t="shared" si="32"/>
        <v>56</v>
      </c>
      <c r="BO43" s="363">
        <f t="shared" si="32"/>
        <v>57</v>
      </c>
      <c r="BP43" s="363">
        <f t="shared" si="32"/>
        <v>58</v>
      </c>
      <c r="BQ43" s="363">
        <f t="shared" si="32"/>
        <v>59</v>
      </c>
      <c r="BR43" s="363">
        <f t="shared" si="32"/>
        <v>60</v>
      </c>
      <c r="BS43" s="363">
        <f t="shared" si="32"/>
        <v>61</v>
      </c>
      <c r="BT43" s="363">
        <f t="shared" si="32"/>
        <v>62</v>
      </c>
      <c r="BU43" s="363">
        <f t="shared" si="32"/>
        <v>63</v>
      </c>
      <c r="BV43" s="363">
        <f t="shared" si="32"/>
        <v>64</v>
      </c>
      <c r="BW43" s="363">
        <f t="shared" si="32"/>
        <v>65</v>
      </c>
      <c r="BX43" s="363">
        <f t="shared" si="32"/>
        <v>66</v>
      </c>
      <c r="BY43" s="363">
        <f t="shared" si="32"/>
        <v>67</v>
      </c>
      <c r="BZ43" s="363">
        <f t="shared" si="32"/>
        <v>68</v>
      </c>
      <c r="CA43" s="363">
        <f t="shared" si="32"/>
        <v>69</v>
      </c>
      <c r="CB43" s="363">
        <f t="shared" ref="CB43:DG43" si="33">CA43+1</f>
        <v>70</v>
      </c>
      <c r="CC43" s="363">
        <f t="shared" si="33"/>
        <v>71</v>
      </c>
      <c r="CD43" s="363">
        <f t="shared" si="33"/>
        <v>72</v>
      </c>
      <c r="CE43" s="363">
        <f t="shared" si="33"/>
        <v>73</v>
      </c>
      <c r="CF43" s="363">
        <f t="shared" si="33"/>
        <v>74</v>
      </c>
      <c r="CG43" s="363">
        <f t="shared" si="33"/>
        <v>75</v>
      </c>
      <c r="CH43" s="363">
        <f t="shared" si="33"/>
        <v>76</v>
      </c>
      <c r="CI43" s="363">
        <f t="shared" si="33"/>
        <v>77</v>
      </c>
      <c r="CJ43" s="363">
        <f t="shared" si="33"/>
        <v>78</v>
      </c>
      <c r="CK43" s="363">
        <f t="shared" si="33"/>
        <v>79</v>
      </c>
      <c r="CL43" s="363">
        <f t="shared" si="33"/>
        <v>80</v>
      </c>
      <c r="CM43" s="363">
        <f t="shared" si="33"/>
        <v>81</v>
      </c>
      <c r="CN43" s="363">
        <f t="shared" si="33"/>
        <v>82</v>
      </c>
      <c r="CO43" s="363">
        <f t="shared" si="33"/>
        <v>83</v>
      </c>
      <c r="CP43" s="363">
        <f t="shared" si="33"/>
        <v>84</v>
      </c>
      <c r="CQ43" s="363">
        <f t="shared" si="33"/>
        <v>85</v>
      </c>
      <c r="CR43" s="363">
        <f t="shared" si="33"/>
        <v>86</v>
      </c>
      <c r="CS43" s="363">
        <f t="shared" si="33"/>
        <v>87</v>
      </c>
      <c r="CT43" s="363">
        <f t="shared" si="33"/>
        <v>88</v>
      </c>
      <c r="CU43" s="363">
        <f t="shared" si="33"/>
        <v>89</v>
      </c>
      <c r="CV43" s="363">
        <f t="shared" si="33"/>
        <v>90</v>
      </c>
      <c r="CW43" s="363">
        <f t="shared" si="33"/>
        <v>91</v>
      </c>
      <c r="CX43" s="363">
        <f t="shared" si="33"/>
        <v>92</v>
      </c>
      <c r="CY43" s="363">
        <f t="shared" si="33"/>
        <v>93</v>
      </c>
      <c r="CZ43" s="363">
        <f t="shared" si="33"/>
        <v>94</v>
      </c>
      <c r="DA43" s="363">
        <f t="shared" si="33"/>
        <v>95</v>
      </c>
      <c r="DB43" s="363">
        <f t="shared" si="33"/>
        <v>96</v>
      </c>
      <c r="DC43" s="363">
        <f t="shared" si="33"/>
        <v>97</v>
      </c>
      <c r="DD43" s="363">
        <f t="shared" si="33"/>
        <v>98</v>
      </c>
      <c r="DE43" s="363">
        <f t="shared" si="33"/>
        <v>99</v>
      </c>
      <c r="DF43" s="363">
        <f t="shared" si="33"/>
        <v>100</v>
      </c>
      <c r="DG43" s="363">
        <f t="shared" si="33"/>
        <v>101</v>
      </c>
      <c r="DH43" s="363">
        <f t="shared" ref="DH43:EI43" si="34">DG43+1</f>
        <v>102</v>
      </c>
      <c r="DI43" s="363">
        <f t="shared" si="34"/>
        <v>103</v>
      </c>
      <c r="DJ43" s="363">
        <f t="shared" si="34"/>
        <v>104</v>
      </c>
      <c r="DK43" s="363">
        <f t="shared" si="34"/>
        <v>105</v>
      </c>
      <c r="DL43" s="363">
        <f t="shared" si="34"/>
        <v>106</v>
      </c>
      <c r="DM43" s="363">
        <f t="shared" si="34"/>
        <v>107</v>
      </c>
      <c r="DN43" s="363">
        <f t="shared" si="34"/>
        <v>108</v>
      </c>
      <c r="DO43" s="363">
        <f t="shared" si="34"/>
        <v>109</v>
      </c>
      <c r="DP43" s="363">
        <f t="shared" si="34"/>
        <v>110</v>
      </c>
      <c r="DQ43" s="363">
        <f t="shared" si="34"/>
        <v>111</v>
      </c>
      <c r="DR43" s="363">
        <f t="shared" si="34"/>
        <v>112</v>
      </c>
      <c r="DS43" s="363">
        <f t="shared" si="34"/>
        <v>113</v>
      </c>
      <c r="DT43" s="363">
        <f t="shared" si="34"/>
        <v>114</v>
      </c>
      <c r="DU43" s="363">
        <f t="shared" si="34"/>
        <v>115</v>
      </c>
      <c r="DV43" s="363">
        <f t="shared" si="34"/>
        <v>116</v>
      </c>
      <c r="DW43" s="363">
        <f t="shared" si="34"/>
        <v>117</v>
      </c>
      <c r="DX43" s="363">
        <f t="shared" si="34"/>
        <v>118</v>
      </c>
      <c r="DY43" s="363">
        <f t="shared" si="34"/>
        <v>119</v>
      </c>
      <c r="DZ43" s="363">
        <f t="shared" si="34"/>
        <v>120</v>
      </c>
      <c r="EA43" s="363">
        <f t="shared" si="34"/>
        <v>121</v>
      </c>
      <c r="EB43" s="363">
        <f t="shared" si="34"/>
        <v>122</v>
      </c>
      <c r="EC43" s="363">
        <f t="shared" si="34"/>
        <v>123</v>
      </c>
      <c r="ED43" s="363">
        <f t="shared" si="34"/>
        <v>124</v>
      </c>
      <c r="EE43" s="363">
        <f t="shared" si="34"/>
        <v>125</v>
      </c>
      <c r="EF43" s="363">
        <f t="shared" si="34"/>
        <v>126</v>
      </c>
      <c r="EG43" s="363">
        <f t="shared" si="34"/>
        <v>127</v>
      </c>
      <c r="EH43" s="363">
        <f t="shared" si="34"/>
        <v>128</v>
      </c>
      <c r="EI43" s="363">
        <f t="shared" si="34"/>
        <v>129</v>
      </c>
      <c r="EJ43" s="363">
        <f>EI43+1</f>
        <v>130</v>
      </c>
      <c r="EK43" s="363">
        <f>EJ43+1</f>
        <v>131</v>
      </c>
      <c r="EL43" s="363">
        <f>EK43+1</f>
        <v>132</v>
      </c>
      <c r="EM43" s="363">
        <f>EL43+1</f>
        <v>133</v>
      </c>
    </row>
    <row r="44" spans="1:143" ht="15" customHeight="1" outlineLevel="1" x14ac:dyDescent="0.25">
      <c r="E44" s="37" t="s">
        <v>283</v>
      </c>
      <c r="G44" s="37" t="s">
        <v>359</v>
      </c>
      <c r="J44" s="71">
        <f t="shared" ref="J44:AO44" si="35" xml:space="preserve"> 1/( 1 + $F$42 / months)^J43</f>
        <v>1</v>
      </c>
      <c r="K44" s="71">
        <f t="shared" si="35"/>
        <v>0.99235063055612971</v>
      </c>
      <c r="L44" s="71">
        <f t="shared" si="35"/>
        <v>0.98475977396514824</v>
      </c>
      <c r="M44" s="71">
        <f t="shared" si="35"/>
        <v>0.9772269826406268</v>
      </c>
      <c r="N44" s="71">
        <f t="shared" si="35"/>
        <v>0.96975181241988984</v>
      </c>
      <c r="O44" s="71">
        <f t="shared" si="35"/>
        <v>0.96233382253782729</v>
      </c>
      <c r="P44" s="71">
        <f t="shared" si="35"/>
        <v>0.95497257560090365</v>
      </c>
      <c r="Q44" s="71">
        <f t="shared" si="35"/>
        <v>0.94766763756136796</v>
      </c>
      <c r="R44" s="71">
        <f t="shared" si="35"/>
        <v>0.94041857769166137</v>
      </c>
      <c r="S44" s="71">
        <f t="shared" si="35"/>
        <v>0.93322496855901893</v>
      </c>
      <c r="T44" s="71">
        <f t="shared" si="35"/>
        <v>0.9260863860002666</v>
      </c>
      <c r="U44" s="71">
        <f t="shared" si="35"/>
        <v>0.91900240909681208</v>
      </c>
      <c r="V44" s="71">
        <f t="shared" si="35"/>
        <v>0.9119726201498235</v>
      </c>
      <c r="W44" s="71">
        <f t="shared" si="35"/>
        <v>0.90499660465560328</v>
      </c>
      <c r="X44" s="71">
        <f t="shared" si="35"/>
        <v>0.89807395128114442</v>
      </c>
      <c r="Y44" s="71">
        <f t="shared" si="35"/>
        <v>0.89120425183987861</v>
      </c>
      <c r="Z44" s="71">
        <f t="shared" si="35"/>
        <v>0.88438710126760711</v>
      </c>
      <c r="AA44" s="71">
        <f t="shared" si="35"/>
        <v>0.87762209759861776</v>
      </c>
      <c r="AB44" s="71">
        <f t="shared" si="35"/>
        <v>0.87090884194198148</v>
      </c>
      <c r="AC44" s="71">
        <f t="shared" si="35"/>
        <v>0.86424693845803413</v>
      </c>
      <c r="AD44" s="71">
        <f t="shared" si="35"/>
        <v>0.85763599433503479</v>
      </c>
      <c r="AE44" s="71">
        <f t="shared" si="35"/>
        <v>0.85107561976600499</v>
      </c>
      <c r="AF44" s="71">
        <f t="shared" si="35"/>
        <v>0.84456542792574396</v>
      </c>
      <c r="AG44" s="71">
        <f t="shared" si="35"/>
        <v>0.83810503494801958</v>
      </c>
      <c r="AH44" s="71">
        <f t="shared" si="35"/>
        <v>0.83169405990293443</v>
      </c>
      <c r="AI44" s="71">
        <f t="shared" si="35"/>
        <v>0.82533212477446449</v>
      </c>
      <c r="AJ44" s="71">
        <f t="shared" si="35"/>
        <v>0.81901885443817013</v>
      </c>
      <c r="AK44" s="71">
        <f t="shared" si="35"/>
        <v>0.81275387663907728</v>
      </c>
      <c r="AL44" s="71">
        <f t="shared" si="35"/>
        <v>0.80653682196972698</v>
      </c>
      <c r="AM44" s="71">
        <f t="shared" si="35"/>
        <v>0.80036732384839571</v>
      </c>
      <c r="AN44" s="71">
        <f t="shared" si="35"/>
        <v>0.79424501849747753</v>
      </c>
      <c r="AO44" s="71">
        <f t="shared" si="35"/>
        <v>0.78816954492203684</v>
      </c>
      <c r="AP44" s="71">
        <f t="shared" ref="AP44:BU44" si="36" xml:space="preserve"> 1/( 1 + $F$42 / months)^AP43</f>
        <v>0.78214054488852092</v>
      </c>
      <c r="AQ44" s="71">
        <f t="shared" si="36"/>
        <v>0.77615766290363863</v>
      </c>
      <c r="AR44" s="71">
        <f t="shared" si="36"/>
        <v>0.77022054619339775</v>
      </c>
      <c r="AS44" s="71">
        <f t="shared" si="36"/>
        <v>0.76432884468230489</v>
      </c>
      <c r="AT44" s="71">
        <f t="shared" si="36"/>
        <v>0.75848221097272339</v>
      </c>
      <c r="AU44" s="71">
        <f t="shared" si="36"/>
        <v>0.75268030032438937</v>
      </c>
      <c r="AV44" s="71">
        <f t="shared" si="36"/>
        <v>0.74692277063408496</v>
      </c>
      <c r="AW44" s="71">
        <f t="shared" si="36"/>
        <v>0.74120928241546569</v>
      </c>
      <c r="AX44" s="71">
        <f t="shared" si="36"/>
        <v>0.73553949877904379</v>
      </c>
      <c r="AY44" s="71">
        <f t="shared" si="36"/>
        <v>0.7299130854123238</v>
      </c>
      <c r="AZ44" s="71">
        <f t="shared" si="36"/>
        <v>0.72432971056008955</v>
      </c>
      <c r="BA44" s="71">
        <f t="shared" si="36"/>
        <v>0.71878904500484386</v>
      </c>
      <c r="BB44" s="71">
        <f t="shared" si="36"/>
        <v>0.71329076204739505</v>
      </c>
      <c r="BC44" s="71">
        <f t="shared" si="36"/>
        <v>0.70783453748759495</v>
      </c>
      <c r="BD44" s="71">
        <f t="shared" si="36"/>
        <v>0.70242004960522131</v>
      </c>
      <c r="BE44" s="71">
        <f t="shared" si="36"/>
        <v>0.69704697914100922</v>
      </c>
      <c r="BF44" s="71">
        <f t="shared" si="36"/>
        <v>0.69171500927782581</v>
      </c>
      <c r="BG44" s="71">
        <f t="shared" si="36"/>
        <v>0.68642382562198945</v>
      </c>
      <c r="BH44" s="71">
        <f t="shared" si="36"/>
        <v>0.68117311618473209</v>
      </c>
      <c r="BI44" s="71">
        <f t="shared" si="36"/>
        <v>0.67596257136380278</v>
      </c>
      <c r="BJ44" s="71">
        <f t="shared" si="36"/>
        <v>0.67079188392521238</v>
      </c>
      <c r="BK44" s="71">
        <f t="shared" si="36"/>
        <v>0.66566074898511873</v>
      </c>
      <c r="BL44" s="71">
        <f t="shared" si="36"/>
        <v>0.66056886399184822</v>
      </c>
      <c r="BM44" s="71">
        <f t="shared" si="36"/>
        <v>0.65551592870805697</v>
      </c>
      <c r="BN44" s="71">
        <f t="shared" si="36"/>
        <v>0.65050164519302722</v>
      </c>
      <c r="BO44" s="71">
        <f t="shared" si="36"/>
        <v>0.64552571778510037</v>
      </c>
      <c r="BP44" s="71">
        <f t="shared" si="36"/>
        <v>0.64058785308424249</v>
      </c>
      <c r="BQ44" s="71">
        <f t="shared" si="36"/>
        <v>0.63568775993474547</v>
      </c>
      <c r="BR44" s="71">
        <f t="shared" si="36"/>
        <v>0.63082514940805823</v>
      </c>
      <c r="BS44" s="71">
        <f t="shared" si="36"/>
        <v>0.62599973478575144</v>
      </c>
      <c r="BT44" s="71">
        <f t="shared" si="36"/>
        <v>0.62121123154261049</v>
      </c>
      <c r="BU44" s="71">
        <f t="shared" si="36"/>
        <v>0.61645935732985935</v>
      </c>
      <c r="BV44" s="71">
        <f t="shared" ref="BV44:DA44" si="37" xml:space="preserve"> 1/( 1 + $F$42 / months)^BV43</f>
        <v>0.61174383195851234</v>
      </c>
      <c r="BW44" s="71">
        <f t="shared" si="37"/>
        <v>0.60706437738285279</v>
      </c>
      <c r="BX44" s="71">
        <f t="shared" si="37"/>
        <v>0.60242071768403826</v>
      </c>
      <c r="BY44" s="71">
        <f t="shared" si="37"/>
        <v>0.59781257905383167</v>
      </c>
      <c r="BZ44" s="71">
        <f t="shared" si="37"/>
        <v>0.59323968977845587</v>
      </c>
      <c r="CA44" s="71">
        <f t="shared" si="37"/>
        <v>0.58870178022257347</v>
      </c>
      <c r="CB44" s="71">
        <f t="shared" si="37"/>
        <v>0.58419858281338699</v>
      </c>
      <c r="CC44" s="71">
        <f t="shared" si="37"/>
        <v>0.57972983202486195</v>
      </c>
      <c r="CD44" s="71">
        <f t="shared" si="37"/>
        <v>0.5752952643620709</v>
      </c>
      <c r="CE44" s="71">
        <f t="shared" si="37"/>
        <v>0.57089461834565647</v>
      </c>
      <c r="CF44" s="71">
        <f t="shared" si="37"/>
        <v>0.56652763449641308</v>
      </c>
      <c r="CG44" s="71">
        <f t="shared" si="37"/>
        <v>0.56219405531998823</v>
      </c>
      <c r="CH44" s="71">
        <f t="shared" si="37"/>
        <v>0.55789362529169784</v>
      </c>
      <c r="CI44" s="71">
        <f t="shared" si="37"/>
        <v>0.55362609084146164</v>
      </c>
      <c r="CJ44" s="71">
        <f t="shared" si="37"/>
        <v>0.54939120033884958</v>
      </c>
      <c r="CK44" s="71">
        <f t="shared" si="37"/>
        <v>0.54518870407824638</v>
      </c>
      <c r="CL44" s="71">
        <f t="shared" si="37"/>
        <v>0.54101835426412692</v>
      </c>
      <c r="CM44" s="71">
        <f t="shared" si="37"/>
        <v>0.53687990499644589</v>
      </c>
      <c r="CN44" s="71">
        <f t="shared" si="37"/>
        <v>0.5327731122561381</v>
      </c>
      <c r="CO44" s="71">
        <f t="shared" si="37"/>
        <v>0.52869773389073049</v>
      </c>
      <c r="CP44" s="71">
        <f t="shared" si="37"/>
        <v>0.52465352960006317</v>
      </c>
      <c r="CQ44" s="71">
        <f t="shared" si="37"/>
        <v>0.52064026092212168</v>
      </c>
      <c r="CR44" s="71">
        <f t="shared" si="37"/>
        <v>0.51665769121897542</v>
      </c>
      <c r="CS44" s="71">
        <f t="shared" si="37"/>
        <v>0.51270558566282443</v>
      </c>
      <c r="CT44" s="71">
        <f t="shared" si="37"/>
        <v>0.5087837112221536</v>
      </c>
      <c r="CU44" s="71">
        <f t="shared" si="37"/>
        <v>0.50489183664799198</v>
      </c>
      <c r="CV44" s="71">
        <f t="shared" si="37"/>
        <v>0.50102973246027727</v>
      </c>
      <c r="CW44" s="71">
        <f t="shared" si="37"/>
        <v>0.49719717093432514</v>
      </c>
      <c r="CX44" s="71">
        <f t="shared" si="37"/>
        <v>0.49339392608740124</v>
      </c>
      <c r="CY44" s="71">
        <f t="shared" si="37"/>
        <v>0.48961977366539727</v>
      </c>
      <c r="CZ44" s="71">
        <f t="shared" si="37"/>
        <v>0.4858744911296064</v>
      </c>
      <c r="DA44" s="71">
        <f t="shared" si="37"/>
        <v>0.48215785764360369</v>
      </c>
      <c r="DB44" s="71">
        <f t="shared" ref="DB44:EG44" si="38" xml:space="preserve"> 1/( 1 + $F$42 / months)^DB43</f>
        <v>0.47846965406022263</v>
      </c>
      <c r="DC44" s="71">
        <f t="shared" si="38"/>
        <v>0.47480966290863519</v>
      </c>
      <c r="DD44" s="71">
        <f t="shared" si="38"/>
        <v>0.47117766838152753</v>
      </c>
      <c r="DE44" s="71">
        <f t="shared" si="38"/>
        <v>0.46757345632237585</v>
      </c>
      <c r="DF44" s="71">
        <f t="shared" si="38"/>
        <v>0.46399681421281858</v>
      </c>
      <c r="DG44" s="71">
        <f t="shared" si="38"/>
        <v>0.46044753116012582</v>
      </c>
      <c r="DH44" s="71">
        <f t="shared" si="38"/>
        <v>0.45692539788476416</v>
      </c>
      <c r="DI44" s="71">
        <f t="shared" si="38"/>
        <v>0.45343020670805617</v>
      </c>
      <c r="DJ44" s="71">
        <f t="shared" si="38"/>
        <v>0.44996175153993573</v>
      </c>
      <c r="DK44" s="71">
        <f t="shared" si="38"/>
        <v>0.44651982786679589</v>
      </c>
      <c r="DL44" s="71">
        <f t="shared" si="38"/>
        <v>0.44310423273942928</v>
      </c>
      <c r="DM44" s="71">
        <f t="shared" si="38"/>
        <v>0.4397147647610628</v>
      </c>
      <c r="DN44" s="71">
        <f t="shared" si="38"/>
        <v>0.43635122407548088</v>
      </c>
      <c r="DO44" s="71">
        <f t="shared" si="38"/>
        <v>0.43301341235524254</v>
      </c>
      <c r="DP44" s="71">
        <f t="shared" si="38"/>
        <v>0.4297011327899864</v>
      </c>
      <c r="DQ44" s="71">
        <f t="shared" si="38"/>
        <v>0.42641419007482623</v>
      </c>
      <c r="DR44" s="71">
        <f t="shared" si="38"/>
        <v>0.42315239039883507</v>
      </c>
      <c r="DS44" s="71">
        <f t="shared" si="38"/>
        <v>0.41991554143361748</v>
      </c>
      <c r="DT44" s="71">
        <f t="shared" si="38"/>
        <v>0.41670345232196893</v>
      </c>
      <c r="DU44" s="71">
        <f t="shared" si="38"/>
        <v>0.41351593366662209</v>
      </c>
      <c r="DV44" s="71">
        <f t="shared" si="38"/>
        <v>0.4103527975190791</v>
      </c>
      <c r="DW44" s="71">
        <f t="shared" si="38"/>
        <v>0.40721385736853</v>
      </c>
      <c r="DX44" s="71">
        <f t="shared" si="38"/>
        <v>0.40409892813085463</v>
      </c>
      <c r="DY44" s="71">
        <f t="shared" si="38"/>
        <v>0.40100782613770974</v>
      </c>
      <c r="DZ44" s="71">
        <f t="shared" si="38"/>
        <v>0.39794036912569908</v>
      </c>
      <c r="EA44" s="71">
        <f t="shared" si="38"/>
        <v>0.39489637622562651</v>
      </c>
      <c r="EB44" s="71">
        <f t="shared" si="38"/>
        <v>0.39187566795183104</v>
      </c>
      <c r="EC44" s="71">
        <f t="shared" si="38"/>
        <v>0.38887806619160409</v>
      </c>
      <c r="ED44" s="71">
        <f t="shared" si="38"/>
        <v>0.38590339419468661</v>
      </c>
      <c r="EE44" s="71">
        <f t="shared" si="38"/>
        <v>0.382951476562848</v>
      </c>
      <c r="EF44" s="71">
        <f t="shared" si="38"/>
        <v>0.3800221392395432</v>
      </c>
      <c r="EG44" s="71">
        <f t="shared" si="38"/>
        <v>0.37711520949965005</v>
      </c>
      <c r="EH44" s="71">
        <f xml:space="preserve"> 1/( 1 + $F$42 / months)^EH43</f>
        <v>0.37423051593928458</v>
      </c>
      <c r="EI44" s="71">
        <f>1/(1+$F$42/12)^EI43</f>
        <v>0.3713678884656948</v>
      </c>
      <c r="EJ44" s="71">
        <f>1/(1+$F$42/12)^EJ43</f>
        <v>0.36852715828723071</v>
      </c>
      <c r="EK44" s="71">
        <f>1/(1+$F$42/12)^EK43</f>
        <v>0.36570815790339206</v>
      </c>
      <c r="EL44" s="71">
        <f>1/(1+$F$42/12)^EL43</f>
        <v>0.3629107210949517</v>
      </c>
      <c r="EM44" s="71">
        <f>1/(1+$F$42/12)^EM43</f>
        <v>0.36013468291415507</v>
      </c>
    </row>
    <row r="45" spans="1:143" ht="15" customHeight="1" outlineLevel="1" x14ac:dyDescent="0.25">
      <c r="E45" s="511" t="str">
        <f xml:space="preserve"> Rollout!E$19</f>
        <v>Total smart energy meters installed</v>
      </c>
      <c r="F45" s="511">
        <f xml:space="preserve"> Rollout!F$19</f>
        <v>0</v>
      </c>
      <c r="G45" s="511" t="str">
        <f xml:space="preserve"> Rollout!G$19</f>
        <v>Nos</v>
      </c>
      <c r="H45" s="511">
        <f xml:space="preserve"> Rollout!H$19</f>
        <v>2767868</v>
      </c>
      <c r="I45" s="511"/>
      <c r="J45" s="511">
        <f>Rollout!J23</f>
        <v>0</v>
      </c>
      <c r="K45" s="511">
        <f>Rollout!K23</f>
        <v>0</v>
      </c>
      <c r="L45" s="511">
        <f>Rollout!L23</f>
        <v>0</v>
      </c>
      <c r="M45" s="511">
        <f>Rollout!M23</f>
        <v>0</v>
      </c>
      <c r="N45" s="511">
        <f>Rollout!N23</f>
        <v>0</v>
      </c>
      <c r="O45" s="511">
        <f>Rollout!O23</f>
        <v>0</v>
      </c>
      <c r="P45" s="511">
        <f>Rollout!P23</f>
        <v>0</v>
      </c>
      <c r="Q45" s="511">
        <f>Rollout!Q23</f>
        <v>230</v>
      </c>
      <c r="R45" s="511">
        <f>Rollout!R23</f>
        <v>15884</v>
      </c>
      <c r="S45" s="511">
        <f>Rollout!S23</f>
        <v>33200</v>
      </c>
      <c r="T45" s="511">
        <f>Rollout!T23</f>
        <v>78000</v>
      </c>
      <c r="U45" s="511">
        <f>Rollout!U23</f>
        <v>88000</v>
      </c>
      <c r="V45" s="511">
        <f>Rollout!V23</f>
        <v>88000</v>
      </c>
      <c r="W45" s="511">
        <f>Rollout!W23</f>
        <v>88000</v>
      </c>
      <c r="X45" s="511">
        <f>Rollout!X23</f>
        <v>108000</v>
      </c>
      <c r="Y45" s="511">
        <f>Rollout!Y23</f>
        <v>130000</v>
      </c>
      <c r="Z45" s="511">
        <f>Rollout!Z23</f>
        <v>155000</v>
      </c>
      <c r="AA45" s="511">
        <f>Rollout!AA23</f>
        <v>178000</v>
      </c>
      <c r="AB45" s="511">
        <f>Rollout!AB23</f>
        <v>205000</v>
      </c>
      <c r="AC45" s="511">
        <f>Rollout!AC23</f>
        <v>218091</v>
      </c>
      <c r="AD45" s="511">
        <f>Rollout!AD23</f>
        <v>155000</v>
      </c>
      <c r="AE45" s="511">
        <f>Rollout!AE23</f>
        <v>155000</v>
      </c>
      <c r="AF45" s="511">
        <f>Rollout!AF23</f>
        <v>155000</v>
      </c>
      <c r="AG45" s="511">
        <f>Rollout!AG23</f>
        <v>155000</v>
      </c>
      <c r="AH45" s="511">
        <f>Rollout!AH23</f>
        <v>155000</v>
      </c>
      <c r="AI45" s="511">
        <f>Rollout!AI23</f>
        <v>155000</v>
      </c>
      <c r="AJ45" s="511">
        <f>Rollout!AJ23</f>
        <v>155000</v>
      </c>
      <c r="AK45" s="511">
        <f>Rollout!AK23</f>
        <v>155000</v>
      </c>
      <c r="AL45" s="511">
        <f>Rollout!AL23</f>
        <v>142463</v>
      </c>
      <c r="AM45" s="511">
        <f>Rollout!AM23</f>
        <v>0</v>
      </c>
      <c r="AN45" s="511">
        <f>Rollout!AN23</f>
        <v>0</v>
      </c>
      <c r="AO45" s="511">
        <f>Rollout!AO23</f>
        <v>0</v>
      </c>
      <c r="AP45" s="511">
        <f>Rollout!AP23</f>
        <v>0</v>
      </c>
      <c r="AQ45" s="511">
        <f>Rollout!AQ23</f>
        <v>0</v>
      </c>
      <c r="AR45" s="511">
        <f>Rollout!AR23</f>
        <v>0</v>
      </c>
      <c r="AS45" s="511">
        <f>Rollout!AS23</f>
        <v>0</v>
      </c>
      <c r="AT45" s="511">
        <f>Rollout!AT23</f>
        <v>0</v>
      </c>
      <c r="AU45" s="511">
        <f>Rollout!AU23</f>
        <v>0</v>
      </c>
      <c r="AV45" s="511">
        <f>Rollout!AV23</f>
        <v>0</v>
      </c>
      <c r="AW45" s="511">
        <f>Rollout!AW23</f>
        <v>0</v>
      </c>
      <c r="AX45" s="511">
        <f>Rollout!AX23</f>
        <v>0</v>
      </c>
      <c r="AY45" s="511">
        <f>Rollout!AY23</f>
        <v>0</v>
      </c>
      <c r="AZ45" s="511">
        <f>Rollout!AZ23</f>
        <v>0</v>
      </c>
      <c r="BA45" s="511">
        <f>Rollout!BA23</f>
        <v>0</v>
      </c>
      <c r="BB45" s="511">
        <f>Rollout!BB23</f>
        <v>0</v>
      </c>
      <c r="BC45" s="511">
        <f>Rollout!BC23</f>
        <v>0</v>
      </c>
      <c r="BD45" s="511">
        <f>Rollout!BD23</f>
        <v>0</v>
      </c>
      <c r="BE45" s="511">
        <f>Rollout!BE23</f>
        <v>0</v>
      </c>
      <c r="BF45" s="511">
        <f>Rollout!BF23</f>
        <v>0</v>
      </c>
      <c r="BG45" s="511">
        <f>Rollout!BG23</f>
        <v>0</v>
      </c>
      <c r="BH45" s="511">
        <f>Rollout!BH23</f>
        <v>0</v>
      </c>
      <c r="BI45" s="511">
        <f>Rollout!BI23</f>
        <v>0</v>
      </c>
      <c r="BJ45" s="511">
        <f>Rollout!BJ23</f>
        <v>0</v>
      </c>
      <c r="BK45" s="511">
        <f>Rollout!BK23</f>
        <v>0</v>
      </c>
      <c r="BL45" s="511">
        <f>Rollout!BL23</f>
        <v>0</v>
      </c>
      <c r="BM45" s="511">
        <f>Rollout!BM23</f>
        <v>0</v>
      </c>
      <c r="BN45" s="511">
        <f>Rollout!BN23</f>
        <v>0</v>
      </c>
      <c r="BO45" s="511">
        <f>Rollout!BO23</f>
        <v>0</v>
      </c>
      <c r="BP45" s="511">
        <f>Rollout!BP23</f>
        <v>0</v>
      </c>
      <c r="BQ45" s="511">
        <f>Rollout!BQ23</f>
        <v>0</v>
      </c>
      <c r="BR45" s="511">
        <f>Rollout!BR23</f>
        <v>0</v>
      </c>
      <c r="BS45" s="511">
        <f>Rollout!BS23</f>
        <v>0</v>
      </c>
      <c r="BT45" s="511">
        <f>Rollout!BT23</f>
        <v>0</v>
      </c>
      <c r="BU45" s="511">
        <f>Rollout!BU23</f>
        <v>0</v>
      </c>
      <c r="BV45" s="511">
        <f>Rollout!BV23</f>
        <v>0</v>
      </c>
      <c r="BW45" s="511">
        <f>Rollout!BW23</f>
        <v>0</v>
      </c>
      <c r="BX45" s="511">
        <f>Rollout!BX23</f>
        <v>0</v>
      </c>
      <c r="BY45" s="511">
        <f>Rollout!BY23</f>
        <v>0</v>
      </c>
      <c r="BZ45" s="511">
        <f>Rollout!BZ23</f>
        <v>0</v>
      </c>
      <c r="CA45" s="511">
        <f>Rollout!CA23</f>
        <v>0</v>
      </c>
      <c r="CB45" s="511">
        <f>Rollout!CB23</f>
        <v>0</v>
      </c>
      <c r="CC45" s="511">
        <f>Rollout!CC23</f>
        <v>0</v>
      </c>
      <c r="CD45" s="511">
        <f>Rollout!CD23</f>
        <v>0</v>
      </c>
      <c r="CE45" s="511">
        <f>Rollout!CE23</f>
        <v>0</v>
      </c>
      <c r="CF45" s="511">
        <f>Rollout!CF23</f>
        <v>0</v>
      </c>
      <c r="CG45" s="511">
        <f>Rollout!CG23</f>
        <v>0</v>
      </c>
      <c r="CH45" s="511">
        <f>Rollout!CH23</f>
        <v>0</v>
      </c>
      <c r="CI45" s="511">
        <f>Rollout!CI23</f>
        <v>0</v>
      </c>
      <c r="CJ45" s="511">
        <f>Rollout!CJ23</f>
        <v>0</v>
      </c>
      <c r="CK45" s="511">
        <f>Rollout!CK23</f>
        <v>0</v>
      </c>
      <c r="CL45" s="511">
        <f>Rollout!CL23</f>
        <v>0</v>
      </c>
      <c r="CM45" s="511">
        <f>Rollout!CM23</f>
        <v>0</v>
      </c>
      <c r="CN45" s="511">
        <f>Rollout!CN23</f>
        <v>0</v>
      </c>
      <c r="CO45" s="511">
        <f>Rollout!CO23</f>
        <v>0</v>
      </c>
      <c r="CP45" s="511">
        <f>Rollout!CP23</f>
        <v>0</v>
      </c>
      <c r="CQ45" s="511">
        <f>Rollout!CQ23</f>
        <v>0</v>
      </c>
      <c r="CR45" s="511">
        <f>Rollout!CR23</f>
        <v>0</v>
      </c>
      <c r="CS45" s="511">
        <f>Rollout!CS23</f>
        <v>0</v>
      </c>
      <c r="CT45" s="511">
        <f>Rollout!CT23</f>
        <v>0</v>
      </c>
      <c r="CU45" s="511">
        <f>Rollout!CU23</f>
        <v>0</v>
      </c>
      <c r="CV45" s="511">
        <f>Rollout!CV23</f>
        <v>0</v>
      </c>
      <c r="CW45" s="511">
        <f>Rollout!CW23</f>
        <v>0</v>
      </c>
      <c r="CX45" s="511">
        <f>Rollout!CX23</f>
        <v>0</v>
      </c>
      <c r="CY45" s="511">
        <f>Rollout!CY23</f>
        <v>0</v>
      </c>
      <c r="CZ45" s="511">
        <f>Rollout!CZ23</f>
        <v>0</v>
      </c>
      <c r="DA45" s="511">
        <f>Rollout!DA23</f>
        <v>0</v>
      </c>
      <c r="DB45" s="511">
        <f>Rollout!DB23</f>
        <v>0</v>
      </c>
      <c r="DC45" s="511">
        <f>Rollout!DC23</f>
        <v>0</v>
      </c>
      <c r="DD45" s="511">
        <f>Rollout!DD23</f>
        <v>0</v>
      </c>
      <c r="DE45" s="511">
        <f>Rollout!DE23</f>
        <v>0</v>
      </c>
      <c r="DF45" s="511">
        <f>Rollout!DF23</f>
        <v>0</v>
      </c>
      <c r="DG45" s="511">
        <f>Rollout!DG23</f>
        <v>0</v>
      </c>
      <c r="DH45" s="511">
        <f>Rollout!DH23</f>
        <v>0</v>
      </c>
      <c r="DI45" s="511">
        <f>Rollout!DI23</f>
        <v>0</v>
      </c>
      <c r="DJ45" s="511">
        <f>Rollout!DJ23</f>
        <v>0</v>
      </c>
      <c r="DK45" s="511">
        <f>Rollout!DK23</f>
        <v>0</v>
      </c>
      <c r="DL45" s="511">
        <f>Rollout!DL23</f>
        <v>0</v>
      </c>
      <c r="DM45" s="511">
        <f>Rollout!DM23</f>
        <v>0</v>
      </c>
      <c r="DN45" s="511">
        <f>Rollout!DN23</f>
        <v>0</v>
      </c>
      <c r="DO45" s="511">
        <f>Rollout!DO23</f>
        <v>0</v>
      </c>
      <c r="DP45" s="511">
        <f>Rollout!DP23</f>
        <v>0</v>
      </c>
      <c r="DQ45" s="511">
        <f>Rollout!DQ23</f>
        <v>0</v>
      </c>
      <c r="DR45" s="511">
        <f>Rollout!DR23</f>
        <v>0</v>
      </c>
      <c r="DS45" s="511">
        <f>Rollout!DS23</f>
        <v>0</v>
      </c>
      <c r="DT45" s="511">
        <f>Rollout!DT23</f>
        <v>0</v>
      </c>
      <c r="DU45" s="511">
        <f>Rollout!DU23</f>
        <v>0</v>
      </c>
      <c r="DV45" s="511">
        <f>Rollout!DV23</f>
        <v>0</v>
      </c>
      <c r="DW45" s="511">
        <f>Rollout!DW23</f>
        <v>0</v>
      </c>
      <c r="DX45" s="511">
        <f>Rollout!DX23</f>
        <v>0</v>
      </c>
      <c r="DY45" s="511">
        <f>Rollout!DY23</f>
        <v>0</v>
      </c>
      <c r="DZ45" s="511">
        <f>Rollout!DZ23</f>
        <v>0</v>
      </c>
      <c r="EA45" s="511">
        <f>Rollout!EA23</f>
        <v>0</v>
      </c>
      <c r="EB45" s="511">
        <f>Rollout!EB23</f>
        <v>0</v>
      </c>
      <c r="EC45" s="511">
        <f>Rollout!EC23</f>
        <v>0</v>
      </c>
      <c r="ED45" s="511">
        <f>Rollout!ED23</f>
        <v>0</v>
      </c>
      <c r="EE45" s="511">
        <f>Rollout!EE23</f>
        <v>0</v>
      </c>
      <c r="EF45" s="511">
        <f>Rollout!EF23</f>
        <v>0</v>
      </c>
      <c r="EG45" s="511">
        <f>Rollout!EG23</f>
        <v>0</v>
      </c>
      <c r="EH45" s="511">
        <f>Rollout!EH23</f>
        <v>0</v>
      </c>
      <c r="EI45" s="76">
        <f>Rollout!ED19</f>
        <v>0</v>
      </c>
      <c r="EJ45" s="76">
        <f>Rollout!EE19</f>
        <v>0</v>
      </c>
      <c r="EK45" s="76">
        <f>Rollout!EF19</f>
        <v>0</v>
      </c>
      <c r="EL45" s="76">
        <f>Rollout!EG19</f>
        <v>0</v>
      </c>
      <c r="EM45" s="76">
        <f>Rollout!EH19</f>
        <v>0</v>
      </c>
    </row>
    <row r="46" spans="1:143" ht="15" customHeight="1" outlineLevel="1" x14ac:dyDescent="0.25">
      <c r="E46" s="511" t="str">
        <f xml:space="preserve"> Time_M!E$88</f>
        <v xml:space="preserve">Upfront flag </v>
      </c>
      <c r="F46" s="511">
        <f xml:space="preserve"> Time_M!F$88</f>
        <v>0</v>
      </c>
      <c r="G46" s="511" t="str">
        <f xml:space="preserve"> Time_M!G$88</f>
        <v>flag</v>
      </c>
      <c r="H46" s="511">
        <f xml:space="preserve"> Time_M!H$88</f>
        <v>113</v>
      </c>
      <c r="I46" s="511">
        <f xml:space="preserve"> Time_M!I$88</f>
        <v>0</v>
      </c>
      <c r="J46" s="511">
        <f xml:space="preserve"> Time_M!J$88</f>
        <v>1</v>
      </c>
      <c r="K46" s="511">
        <f xml:space="preserve"> Time_M!K$88</f>
        <v>1</v>
      </c>
      <c r="L46" s="511">
        <f xml:space="preserve"> Time_M!L$88</f>
        <v>1</v>
      </c>
      <c r="M46" s="511">
        <f xml:space="preserve"> Time_M!M$88</f>
        <v>1</v>
      </c>
      <c r="N46" s="511">
        <f xml:space="preserve"> Time_M!N$88</f>
        <v>1</v>
      </c>
      <c r="O46" s="511">
        <f xml:space="preserve"> Time_M!O$88</f>
        <v>1</v>
      </c>
      <c r="P46" s="511">
        <f xml:space="preserve"> Time_M!P$88</f>
        <v>1</v>
      </c>
      <c r="Q46" s="511">
        <f xml:space="preserve"> Time_M!Q$88</f>
        <v>1</v>
      </c>
      <c r="R46" s="511">
        <f xml:space="preserve"> Time_M!R$88</f>
        <v>1</v>
      </c>
      <c r="S46" s="511">
        <f xml:space="preserve"> Time_M!S$88</f>
        <v>1</v>
      </c>
      <c r="T46" s="511">
        <f xml:space="preserve"> Time_M!T$88</f>
        <v>1</v>
      </c>
      <c r="U46" s="511">
        <f xml:space="preserve"> Time_M!U$88</f>
        <v>1</v>
      </c>
      <c r="V46" s="511">
        <f xml:space="preserve"> Time_M!V$88</f>
        <v>1</v>
      </c>
      <c r="W46" s="511">
        <f xml:space="preserve"> Time_M!W$88</f>
        <v>1</v>
      </c>
      <c r="X46" s="511">
        <f xml:space="preserve"> Time_M!X$88</f>
        <v>1</v>
      </c>
      <c r="Y46" s="511">
        <f xml:space="preserve"> Time_M!Y$88</f>
        <v>1</v>
      </c>
      <c r="Z46" s="511">
        <f xml:space="preserve"> Time_M!Z$88</f>
        <v>1</v>
      </c>
      <c r="AA46" s="511">
        <f xml:space="preserve"> Time_M!AA$88</f>
        <v>1</v>
      </c>
      <c r="AB46" s="511">
        <f xml:space="preserve"> Time_M!AB$88</f>
        <v>1</v>
      </c>
      <c r="AC46" s="511">
        <f xml:space="preserve"> Time_M!AC$88</f>
        <v>1</v>
      </c>
      <c r="AD46" s="511">
        <f xml:space="preserve"> Time_M!AD$88</f>
        <v>1</v>
      </c>
      <c r="AE46" s="511">
        <f xml:space="preserve"> Time_M!AE$88</f>
        <v>1</v>
      </c>
      <c r="AF46" s="511">
        <f xml:space="preserve"> Time_M!AF$88</f>
        <v>1</v>
      </c>
      <c r="AG46" s="511">
        <f xml:space="preserve"> Time_M!AG$88</f>
        <v>1</v>
      </c>
      <c r="AH46" s="511">
        <f xml:space="preserve"> Time_M!AH$88</f>
        <v>1</v>
      </c>
      <c r="AI46" s="511">
        <f xml:space="preserve"> Time_M!AI$88</f>
        <v>1</v>
      </c>
      <c r="AJ46" s="511">
        <f xml:space="preserve"> Time_M!AJ$88</f>
        <v>1</v>
      </c>
      <c r="AK46" s="511">
        <f xml:space="preserve"> Time_M!AK$88</f>
        <v>1</v>
      </c>
      <c r="AL46" s="511">
        <f xml:space="preserve"> Time_M!AL$88</f>
        <v>1</v>
      </c>
      <c r="AM46" s="511">
        <f xml:space="preserve"> Time_M!AM$88</f>
        <v>1</v>
      </c>
      <c r="AN46" s="511">
        <f xml:space="preserve"> Time_M!AN$88</f>
        <v>1</v>
      </c>
      <c r="AO46" s="511">
        <f xml:space="preserve"> Time_M!AO$88</f>
        <v>1</v>
      </c>
      <c r="AP46" s="511">
        <f xml:space="preserve"> Time_M!AP$88</f>
        <v>1</v>
      </c>
      <c r="AQ46" s="511">
        <f xml:space="preserve"> Time_M!AQ$88</f>
        <v>1</v>
      </c>
      <c r="AR46" s="511">
        <f xml:space="preserve"> Time_M!AR$88</f>
        <v>1</v>
      </c>
      <c r="AS46" s="511">
        <f xml:space="preserve"> Time_M!AS$88</f>
        <v>1</v>
      </c>
      <c r="AT46" s="511">
        <f xml:space="preserve"> Time_M!AT$88</f>
        <v>1</v>
      </c>
      <c r="AU46" s="511">
        <f xml:space="preserve"> Time_M!AU$88</f>
        <v>1</v>
      </c>
      <c r="AV46" s="511">
        <f xml:space="preserve"> Time_M!AV$88</f>
        <v>1</v>
      </c>
      <c r="AW46" s="511">
        <f xml:space="preserve"> Time_M!AW$88</f>
        <v>1</v>
      </c>
      <c r="AX46" s="511">
        <f xml:space="preserve"> Time_M!AX$88</f>
        <v>1</v>
      </c>
      <c r="AY46" s="511">
        <f xml:space="preserve"> Time_M!AY$88</f>
        <v>1</v>
      </c>
      <c r="AZ46" s="511">
        <f xml:space="preserve"> Time_M!AZ$88</f>
        <v>1</v>
      </c>
      <c r="BA46" s="511">
        <f xml:space="preserve"> Time_M!BA$88</f>
        <v>1</v>
      </c>
      <c r="BB46" s="511">
        <f xml:space="preserve"> Time_M!BB$88</f>
        <v>1</v>
      </c>
      <c r="BC46" s="511">
        <f xml:space="preserve"> Time_M!BC$88</f>
        <v>1</v>
      </c>
      <c r="BD46" s="511">
        <f xml:space="preserve"> Time_M!BD$88</f>
        <v>1</v>
      </c>
      <c r="BE46" s="511">
        <f xml:space="preserve"> Time_M!BE$88</f>
        <v>1</v>
      </c>
      <c r="BF46" s="511">
        <f xml:space="preserve"> Time_M!BF$88</f>
        <v>1</v>
      </c>
      <c r="BG46" s="511">
        <f xml:space="preserve"> Time_M!BG$88</f>
        <v>1</v>
      </c>
      <c r="BH46" s="511">
        <f xml:space="preserve"> Time_M!BH$88</f>
        <v>1</v>
      </c>
      <c r="BI46" s="511">
        <f xml:space="preserve"> Time_M!BI$88</f>
        <v>1</v>
      </c>
      <c r="BJ46" s="511">
        <f xml:space="preserve"> Time_M!BJ$88</f>
        <v>1</v>
      </c>
      <c r="BK46" s="511">
        <f xml:space="preserve"> Time_M!BK$88</f>
        <v>1</v>
      </c>
      <c r="BL46" s="511">
        <f xml:space="preserve"> Time_M!BL$88</f>
        <v>1</v>
      </c>
      <c r="BM46" s="511">
        <f xml:space="preserve"> Time_M!BM$88</f>
        <v>1</v>
      </c>
      <c r="BN46" s="511">
        <f xml:space="preserve"> Time_M!BN$88</f>
        <v>1</v>
      </c>
      <c r="BO46" s="511">
        <f xml:space="preserve"> Time_M!BO$88</f>
        <v>1</v>
      </c>
      <c r="BP46" s="511">
        <f xml:space="preserve"> Time_M!BP$88</f>
        <v>1</v>
      </c>
      <c r="BQ46" s="511">
        <f xml:space="preserve"> Time_M!BQ$88</f>
        <v>1</v>
      </c>
      <c r="BR46" s="511">
        <f xml:space="preserve"> Time_M!BR$88</f>
        <v>1</v>
      </c>
      <c r="BS46" s="511">
        <f xml:space="preserve"> Time_M!BS$88</f>
        <v>1</v>
      </c>
      <c r="BT46" s="511">
        <f xml:space="preserve"> Time_M!BT$88</f>
        <v>1</v>
      </c>
      <c r="BU46" s="511">
        <f xml:space="preserve"> Time_M!BU$88</f>
        <v>1</v>
      </c>
      <c r="BV46" s="511">
        <f xml:space="preserve"> Time_M!BV$88</f>
        <v>1</v>
      </c>
      <c r="BW46" s="511">
        <f xml:space="preserve"> Time_M!BW$88</f>
        <v>1</v>
      </c>
      <c r="BX46" s="511">
        <f xml:space="preserve"> Time_M!BX$88</f>
        <v>1</v>
      </c>
      <c r="BY46" s="511">
        <f xml:space="preserve"> Time_M!BY$88</f>
        <v>1</v>
      </c>
      <c r="BZ46" s="511">
        <f xml:space="preserve"> Time_M!BZ$88</f>
        <v>1</v>
      </c>
      <c r="CA46" s="511">
        <f xml:space="preserve"> Time_M!CA$88</f>
        <v>1</v>
      </c>
      <c r="CB46" s="511">
        <f xml:space="preserve"> Time_M!CB$88</f>
        <v>1</v>
      </c>
      <c r="CC46" s="511">
        <f xml:space="preserve"> Time_M!CC$88</f>
        <v>1</v>
      </c>
      <c r="CD46" s="511">
        <f xml:space="preserve"> Time_M!CD$88</f>
        <v>1</v>
      </c>
      <c r="CE46" s="511">
        <f xml:space="preserve"> Time_M!CE$88</f>
        <v>1</v>
      </c>
      <c r="CF46" s="511">
        <f xml:space="preserve"> Time_M!CF$88</f>
        <v>1</v>
      </c>
      <c r="CG46" s="511">
        <f xml:space="preserve"> Time_M!CG$88</f>
        <v>1</v>
      </c>
      <c r="CH46" s="511">
        <f xml:space="preserve"> Time_M!CH$88</f>
        <v>1</v>
      </c>
      <c r="CI46" s="511">
        <f xml:space="preserve"> Time_M!CI$88</f>
        <v>1</v>
      </c>
      <c r="CJ46" s="511">
        <f xml:space="preserve"> Time_M!CJ$88</f>
        <v>1</v>
      </c>
      <c r="CK46" s="511">
        <f xml:space="preserve"> Time_M!CK$88</f>
        <v>1</v>
      </c>
      <c r="CL46" s="511">
        <f xml:space="preserve"> Time_M!CL$88</f>
        <v>1</v>
      </c>
      <c r="CM46" s="511">
        <f xml:space="preserve"> Time_M!CM$88</f>
        <v>1</v>
      </c>
      <c r="CN46" s="511">
        <f xml:space="preserve"> Time_M!CN$88</f>
        <v>1</v>
      </c>
      <c r="CO46" s="511">
        <f xml:space="preserve"> Time_M!CO$88</f>
        <v>1</v>
      </c>
      <c r="CP46" s="511">
        <f xml:space="preserve"> Time_M!CP$88</f>
        <v>1</v>
      </c>
      <c r="CQ46" s="511">
        <f xml:space="preserve"> Time_M!CQ$88</f>
        <v>1</v>
      </c>
      <c r="CR46" s="511">
        <f xml:space="preserve"> Time_M!CR$88</f>
        <v>1</v>
      </c>
      <c r="CS46" s="511">
        <f xml:space="preserve"> Time_M!CS$88</f>
        <v>1</v>
      </c>
      <c r="CT46" s="511">
        <f xml:space="preserve"> Time_M!CT$88</f>
        <v>1</v>
      </c>
      <c r="CU46" s="511">
        <f xml:space="preserve"> Time_M!CU$88</f>
        <v>1</v>
      </c>
      <c r="CV46" s="511">
        <f xml:space="preserve"> Time_M!CV$88</f>
        <v>1</v>
      </c>
      <c r="CW46" s="511">
        <f xml:space="preserve"> Time_M!CW$88</f>
        <v>1</v>
      </c>
      <c r="CX46" s="511">
        <f xml:space="preserve"> Time_M!CX$88</f>
        <v>1</v>
      </c>
      <c r="CY46" s="511">
        <f xml:space="preserve"> Time_M!CY$88</f>
        <v>1</v>
      </c>
      <c r="CZ46" s="511">
        <f xml:space="preserve"> Time_M!CZ$88</f>
        <v>1</v>
      </c>
      <c r="DA46" s="511">
        <f xml:space="preserve"> Time_M!DA$88</f>
        <v>1</v>
      </c>
      <c r="DB46" s="511">
        <f xml:space="preserve"> Time_M!DB$88</f>
        <v>1</v>
      </c>
      <c r="DC46" s="511">
        <f xml:space="preserve"> Time_M!DC$88</f>
        <v>1</v>
      </c>
      <c r="DD46" s="511">
        <f xml:space="preserve"> Time_M!DD$88</f>
        <v>1</v>
      </c>
      <c r="DE46" s="511">
        <f xml:space="preserve"> Time_M!DE$88</f>
        <v>1</v>
      </c>
      <c r="DF46" s="511">
        <f xml:space="preserve"> Time_M!DF$88</f>
        <v>1</v>
      </c>
      <c r="DG46" s="511">
        <f xml:space="preserve"> Time_M!DG$88</f>
        <v>1</v>
      </c>
      <c r="DH46" s="511">
        <f xml:space="preserve"> Time_M!DH$88</f>
        <v>1</v>
      </c>
      <c r="DI46" s="511">
        <f xml:space="preserve"> Time_M!DI$88</f>
        <v>1</v>
      </c>
      <c r="DJ46" s="511">
        <f xml:space="preserve"> Time_M!DJ$88</f>
        <v>1</v>
      </c>
      <c r="DK46" s="511">
        <f xml:space="preserve"> Time_M!DK$88</f>
        <v>1</v>
      </c>
      <c r="DL46" s="511">
        <f xml:space="preserve"> Time_M!DL$88</f>
        <v>1</v>
      </c>
      <c r="DM46" s="511">
        <f xml:space="preserve"> Time_M!DM$88</f>
        <v>1</v>
      </c>
      <c r="DN46" s="511">
        <f xml:space="preserve"> Time_M!DN$88</f>
        <v>1</v>
      </c>
      <c r="DO46" s="511">
        <f xml:space="preserve"> Time_M!DO$88</f>
        <v>1</v>
      </c>
      <c r="DP46" s="511">
        <f xml:space="preserve"> Time_M!DP$88</f>
        <v>1</v>
      </c>
      <c r="DQ46" s="511">
        <f xml:space="preserve"> Time_M!DQ$88</f>
        <v>1</v>
      </c>
      <c r="DR46" s="511">
        <f xml:space="preserve"> Time_M!DR$88</f>
        <v>1</v>
      </c>
      <c r="DS46" s="511">
        <f xml:space="preserve"> Time_M!DS$88</f>
        <v>0</v>
      </c>
      <c r="DT46" s="511">
        <f xml:space="preserve"> Time_M!DT$88</f>
        <v>0</v>
      </c>
      <c r="DU46" s="511">
        <f xml:space="preserve"> Time_M!DU$88</f>
        <v>0</v>
      </c>
      <c r="DV46" s="511">
        <f xml:space="preserve"> Time_M!DV$88</f>
        <v>0</v>
      </c>
      <c r="DW46" s="511">
        <f xml:space="preserve"> Time_M!DW$88</f>
        <v>0</v>
      </c>
      <c r="DX46" s="511">
        <f xml:space="preserve"> Time_M!DX$88</f>
        <v>0</v>
      </c>
      <c r="DY46" s="511">
        <f xml:space="preserve"> Time_M!DY$88</f>
        <v>0</v>
      </c>
      <c r="DZ46" s="511">
        <f xml:space="preserve"> Time_M!DZ$88</f>
        <v>0</v>
      </c>
      <c r="EA46" s="511">
        <f xml:space="preserve"> Time_M!EA$88</f>
        <v>0</v>
      </c>
      <c r="EB46" s="511">
        <f xml:space="preserve"> Time_M!EB$88</f>
        <v>0</v>
      </c>
      <c r="EC46" s="511">
        <f xml:space="preserve"> Time_M!EC$88</f>
        <v>0</v>
      </c>
      <c r="ED46" s="511">
        <f xml:space="preserve"> Time_M!ED$88</f>
        <v>0</v>
      </c>
      <c r="EE46" s="511">
        <f xml:space="preserve"> Time_M!EE$88</f>
        <v>0</v>
      </c>
      <c r="EF46" s="511">
        <f xml:space="preserve"> Time_M!EF$88</f>
        <v>0</v>
      </c>
      <c r="EG46" s="511">
        <f xml:space="preserve"> Time_M!EG$88</f>
        <v>0</v>
      </c>
      <c r="EH46" s="511">
        <f xml:space="preserve"> Time_M!EH$88</f>
        <v>0</v>
      </c>
      <c r="EI46" s="76"/>
      <c r="EJ46" s="76"/>
      <c r="EK46" s="76"/>
      <c r="EL46" s="76"/>
      <c r="EM46" s="76"/>
    </row>
    <row r="47" spans="1:143" ht="15" customHeight="1" outlineLevel="1" x14ac:dyDescent="0.25">
      <c r="E47" s="511" t="str">
        <f xml:space="preserve"> Time_M!E$9</f>
        <v>Model column counter</v>
      </c>
      <c r="F47" s="511">
        <f xml:space="preserve"> Time_M!F$9</f>
        <v>0</v>
      </c>
      <c r="G47" s="511" t="str">
        <f xml:space="preserve"> Time_M!G$9</f>
        <v>counter</v>
      </c>
      <c r="H47" s="511">
        <f xml:space="preserve"> Time_M!H$9</f>
        <v>0</v>
      </c>
      <c r="I47" s="511">
        <f xml:space="preserve"> Time_M!I$9</f>
        <v>0</v>
      </c>
      <c r="J47" s="511">
        <f xml:space="preserve"> Time_M!J$9</f>
        <v>1</v>
      </c>
      <c r="K47" s="511">
        <f xml:space="preserve"> Time_M!K$9</f>
        <v>2</v>
      </c>
      <c r="L47" s="511">
        <f xml:space="preserve"> Time_M!L$9</f>
        <v>3</v>
      </c>
      <c r="M47" s="511">
        <f xml:space="preserve"> Time_M!M$9</f>
        <v>4</v>
      </c>
      <c r="N47" s="511">
        <f xml:space="preserve"> Time_M!N$9</f>
        <v>5</v>
      </c>
      <c r="O47" s="511">
        <f xml:space="preserve"> Time_M!O$9</f>
        <v>6</v>
      </c>
      <c r="P47" s="511">
        <f xml:space="preserve"> Time_M!P$9</f>
        <v>7</v>
      </c>
      <c r="Q47" s="511">
        <f xml:space="preserve"> Time_M!Q$9</f>
        <v>8</v>
      </c>
      <c r="R47" s="511">
        <f xml:space="preserve"> Time_M!R$9</f>
        <v>9</v>
      </c>
      <c r="S47" s="511">
        <f xml:space="preserve"> Time_M!S$9</f>
        <v>10</v>
      </c>
      <c r="T47" s="511">
        <f xml:space="preserve"> Time_M!T$9</f>
        <v>11</v>
      </c>
      <c r="U47" s="511">
        <f xml:space="preserve"> Time_M!U$9</f>
        <v>12</v>
      </c>
      <c r="V47" s="511">
        <f xml:space="preserve"> Time_M!V$9</f>
        <v>13</v>
      </c>
      <c r="W47" s="511">
        <f xml:space="preserve"> Time_M!W$9</f>
        <v>14</v>
      </c>
      <c r="X47" s="511">
        <f xml:space="preserve"> Time_M!X$9</f>
        <v>15</v>
      </c>
      <c r="Y47" s="511">
        <f xml:space="preserve"> Time_M!Y$9</f>
        <v>16</v>
      </c>
      <c r="Z47" s="511">
        <f xml:space="preserve"> Time_M!Z$9</f>
        <v>17</v>
      </c>
      <c r="AA47" s="511">
        <f xml:space="preserve"> Time_M!AA$9</f>
        <v>18</v>
      </c>
      <c r="AB47" s="511">
        <f xml:space="preserve"> Time_M!AB$9</f>
        <v>19</v>
      </c>
      <c r="AC47" s="511">
        <f xml:space="preserve"> Time_M!AC$9</f>
        <v>20</v>
      </c>
      <c r="AD47" s="511">
        <f xml:space="preserve"> Time_M!AD$9</f>
        <v>21</v>
      </c>
      <c r="AE47" s="511">
        <f xml:space="preserve"> Time_M!AE$9</f>
        <v>22</v>
      </c>
      <c r="AF47" s="511">
        <f xml:space="preserve"> Time_M!AF$9</f>
        <v>23</v>
      </c>
      <c r="AG47" s="511">
        <f xml:space="preserve"> Time_M!AG$9</f>
        <v>24</v>
      </c>
      <c r="AH47" s="511">
        <f xml:space="preserve"> Time_M!AH$9</f>
        <v>25</v>
      </c>
      <c r="AI47" s="511">
        <f xml:space="preserve"> Time_M!AI$9</f>
        <v>26</v>
      </c>
      <c r="AJ47" s="511">
        <f xml:space="preserve"> Time_M!AJ$9</f>
        <v>27</v>
      </c>
      <c r="AK47" s="511">
        <f xml:space="preserve"> Time_M!AK$9</f>
        <v>28</v>
      </c>
      <c r="AL47" s="511">
        <f xml:space="preserve"> Time_M!AL$9</f>
        <v>29</v>
      </c>
      <c r="AM47" s="511">
        <f xml:space="preserve"> Time_M!AM$9</f>
        <v>30</v>
      </c>
      <c r="AN47" s="511">
        <f xml:space="preserve"> Time_M!AN$9</f>
        <v>31</v>
      </c>
      <c r="AO47" s="511">
        <f xml:space="preserve"> Time_M!AO$9</f>
        <v>32</v>
      </c>
      <c r="AP47" s="511">
        <f xml:space="preserve"> Time_M!AP$9</f>
        <v>33</v>
      </c>
      <c r="AQ47" s="511">
        <f xml:space="preserve"> Time_M!AQ$9</f>
        <v>34</v>
      </c>
      <c r="AR47" s="511">
        <f xml:space="preserve"> Time_M!AR$9</f>
        <v>35</v>
      </c>
      <c r="AS47" s="511">
        <f xml:space="preserve"> Time_M!AS$9</f>
        <v>36</v>
      </c>
      <c r="AT47" s="511">
        <f xml:space="preserve"> Time_M!AT$9</f>
        <v>37</v>
      </c>
      <c r="AU47" s="511">
        <f xml:space="preserve"> Time_M!AU$9</f>
        <v>38</v>
      </c>
      <c r="AV47" s="511">
        <f xml:space="preserve"> Time_M!AV$9</f>
        <v>39</v>
      </c>
      <c r="AW47" s="511">
        <f xml:space="preserve"> Time_M!AW$9</f>
        <v>40</v>
      </c>
      <c r="AX47" s="511">
        <f xml:space="preserve"> Time_M!AX$9</f>
        <v>41</v>
      </c>
      <c r="AY47" s="511">
        <f xml:space="preserve"> Time_M!AY$9</f>
        <v>42</v>
      </c>
      <c r="AZ47" s="511">
        <f xml:space="preserve"> Time_M!AZ$9</f>
        <v>43</v>
      </c>
      <c r="BA47" s="511">
        <f xml:space="preserve"> Time_M!BA$9</f>
        <v>44</v>
      </c>
      <c r="BB47" s="511">
        <f xml:space="preserve"> Time_M!BB$9</f>
        <v>45</v>
      </c>
      <c r="BC47" s="511">
        <f xml:space="preserve"> Time_M!BC$9</f>
        <v>46</v>
      </c>
      <c r="BD47" s="511">
        <f xml:space="preserve"> Time_M!BD$9</f>
        <v>47</v>
      </c>
      <c r="BE47" s="511">
        <f xml:space="preserve"> Time_M!BE$9</f>
        <v>48</v>
      </c>
      <c r="BF47" s="511">
        <f xml:space="preserve"> Time_M!BF$9</f>
        <v>49</v>
      </c>
      <c r="BG47" s="511">
        <f xml:space="preserve"> Time_M!BG$9</f>
        <v>50</v>
      </c>
      <c r="BH47" s="511">
        <f xml:space="preserve"> Time_M!BH$9</f>
        <v>51</v>
      </c>
      <c r="BI47" s="511">
        <f xml:space="preserve"> Time_M!BI$9</f>
        <v>52</v>
      </c>
      <c r="BJ47" s="511">
        <f xml:space="preserve"> Time_M!BJ$9</f>
        <v>53</v>
      </c>
      <c r="BK47" s="511">
        <f xml:space="preserve"> Time_M!BK$9</f>
        <v>54</v>
      </c>
      <c r="BL47" s="511">
        <f xml:space="preserve"> Time_M!BL$9</f>
        <v>55</v>
      </c>
      <c r="BM47" s="511">
        <f xml:space="preserve"> Time_M!BM$9</f>
        <v>56</v>
      </c>
      <c r="BN47" s="511">
        <f xml:space="preserve"> Time_M!BN$9</f>
        <v>57</v>
      </c>
      <c r="BO47" s="511">
        <f xml:space="preserve"> Time_M!BO$9</f>
        <v>58</v>
      </c>
      <c r="BP47" s="511">
        <f xml:space="preserve"> Time_M!BP$9</f>
        <v>59</v>
      </c>
      <c r="BQ47" s="511">
        <f xml:space="preserve"> Time_M!BQ$9</f>
        <v>60</v>
      </c>
      <c r="BR47" s="511">
        <f xml:space="preserve"> Time_M!BR$9</f>
        <v>61</v>
      </c>
      <c r="BS47" s="511">
        <f xml:space="preserve"> Time_M!BS$9</f>
        <v>62</v>
      </c>
      <c r="BT47" s="511">
        <f xml:space="preserve"> Time_M!BT$9</f>
        <v>63</v>
      </c>
      <c r="BU47" s="511">
        <f xml:space="preserve"> Time_M!BU$9</f>
        <v>64</v>
      </c>
      <c r="BV47" s="511">
        <f xml:space="preserve"> Time_M!BV$9</f>
        <v>65</v>
      </c>
      <c r="BW47" s="511">
        <f xml:space="preserve"> Time_M!BW$9</f>
        <v>66</v>
      </c>
      <c r="BX47" s="511">
        <f xml:space="preserve"> Time_M!BX$9</f>
        <v>67</v>
      </c>
      <c r="BY47" s="511">
        <f xml:space="preserve"> Time_M!BY$9</f>
        <v>68</v>
      </c>
      <c r="BZ47" s="511">
        <f xml:space="preserve"> Time_M!BZ$9</f>
        <v>69</v>
      </c>
      <c r="CA47" s="511">
        <f xml:space="preserve"> Time_M!CA$9</f>
        <v>70</v>
      </c>
      <c r="CB47" s="511">
        <f xml:space="preserve"> Time_M!CB$9</f>
        <v>71</v>
      </c>
      <c r="CC47" s="511">
        <f xml:space="preserve"> Time_M!CC$9</f>
        <v>72</v>
      </c>
      <c r="CD47" s="511">
        <f xml:space="preserve"> Time_M!CD$9</f>
        <v>73</v>
      </c>
      <c r="CE47" s="511">
        <f xml:space="preserve"> Time_M!CE$9</f>
        <v>74</v>
      </c>
      <c r="CF47" s="511">
        <f xml:space="preserve"> Time_M!CF$9</f>
        <v>75</v>
      </c>
      <c r="CG47" s="511">
        <f xml:space="preserve"> Time_M!CG$9</f>
        <v>76</v>
      </c>
      <c r="CH47" s="511">
        <f xml:space="preserve"> Time_M!CH$9</f>
        <v>77</v>
      </c>
      <c r="CI47" s="511">
        <f xml:space="preserve"> Time_M!CI$9</f>
        <v>78</v>
      </c>
      <c r="CJ47" s="511">
        <f xml:space="preserve"> Time_M!CJ$9</f>
        <v>79</v>
      </c>
      <c r="CK47" s="511">
        <f xml:space="preserve"> Time_M!CK$9</f>
        <v>80</v>
      </c>
      <c r="CL47" s="511">
        <f xml:space="preserve"> Time_M!CL$9</f>
        <v>81</v>
      </c>
      <c r="CM47" s="511">
        <f xml:space="preserve"> Time_M!CM$9</f>
        <v>82</v>
      </c>
      <c r="CN47" s="511">
        <f xml:space="preserve"> Time_M!CN$9</f>
        <v>83</v>
      </c>
      <c r="CO47" s="511">
        <f xml:space="preserve"> Time_M!CO$9</f>
        <v>84</v>
      </c>
      <c r="CP47" s="511">
        <f xml:space="preserve"> Time_M!CP$9</f>
        <v>85</v>
      </c>
      <c r="CQ47" s="511">
        <f xml:space="preserve"> Time_M!CQ$9</f>
        <v>86</v>
      </c>
      <c r="CR47" s="511">
        <f xml:space="preserve"> Time_M!CR$9</f>
        <v>87</v>
      </c>
      <c r="CS47" s="511">
        <f xml:space="preserve"> Time_M!CS$9</f>
        <v>88</v>
      </c>
      <c r="CT47" s="511">
        <f xml:space="preserve"> Time_M!CT$9</f>
        <v>89</v>
      </c>
      <c r="CU47" s="511">
        <f xml:space="preserve"> Time_M!CU$9</f>
        <v>90</v>
      </c>
      <c r="CV47" s="511">
        <f xml:space="preserve"> Time_M!CV$9</f>
        <v>91</v>
      </c>
      <c r="CW47" s="511">
        <f xml:space="preserve"> Time_M!CW$9</f>
        <v>92</v>
      </c>
      <c r="CX47" s="511">
        <f xml:space="preserve"> Time_M!CX$9</f>
        <v>93</v>
      </c>
      <c r="CY47" s="511">
        <f xml:space="preserve"> Time_M!CY$9</f>
        <v>94</v>
      </c>
      <c r="CZ47" s="511">
        <f xml:space="preserve"> Time_M!CZ$9</f>
        <v>95</v>
      </c>
      <c r="DA47" s="511">
        <f xml:space="preserve"> Time_M!DA$9</f>
        <v>96</v>
      </c>
      <c r="DB47" s="511">
        <f xml:space="preserve"> Time_M!DB$9</f>
        <v>97</v>
      </c>
      <c r="DC47" s="511">
        <f xml:space="preserve"> Time_M!DC$9</f>
        <v>98</v>
      </c>
      <c r="DD47" s="511">
        <f xml:space="preserve"> Time_M!DD$9</f>
        <v>99</v>
      </c>
      <c r="DE47" s="511">
        <f xml:space="preserve"> Time_M!DE$9</f>
        <v>100</v>
      </c>
      <c r="DF47" s="511">
        <f xml:space="preserve"> Time_M!DF$9</f>
        <v>101</v>
      </c>
      <c r="DG47" s="511">
        <f xml:space="preserve"> Time_M!DG$9</f>
        <v>102</v>
      </c>
      <c r="DH47" s="511">
        <f xml:space="preserve"> Time_M!DH$9</f>
        <v>103</v>
      </c>
      <c r="DI47" s="511">
        <f xml:space="preserve"> Time_M!DI$9</f>
        <v>104</v>
      </c>
      <c r="DJ47" s="511">
        <f xml:space="preserve"> Time_M!DJ$9</f>
        <v>105</v>
      </c>
      <c r="DK47" s="511">
        <f xml:space="preserve"> Time_M!DK$9</f>
        <v>106</v>
      </c>
      <c r="DL47" s="511">
        <f xml:space="preserve"> Time_M!DL$9</f>
        <v>107</v>
      </c>
      <c r="DM47" s="511">
        <f xml:space="preserve"> Time_M!DM$9</f>
        <v>108</v>
      </c>
      <c r="DN47" s="511">
        <f xml:space="preserve"> Time_M!DN$9</f>
        <v>109</v>
      </c>
      <c r="DO47" s="511">
        <f xml:space="preserve"> Time_M!DO$9</f>
        <v>110</v>
      </c>
      <c r="DP47" s="511">
        <f xml:space="preserve"> Time_M!DP$9</f>
        <v>111</v>
      </c>
      <c r="DQ47" s="511">
        <f xml:space="preserve"> Time_M!DQ$9</f>
        <v>112</v>
      </c>
      <c r="DR47" s="511">
        <f xml:space="preserve"> Time_M!DR$9</f>
        <v>113</v>
      </c>
      <c r="DS47" s="511">
        <f xml:space="preserve"> Time_M!DS$9</f>
        <v>114</v>
      </c>
      <c r="DT47" s="511">
        <f xml:space="preserve"> Time_M!DT$9</f>
        <v>115</v>
      </c>
      <c r="DU47" s="511">
        <f xml:space="preserve"> Time_M!DU$9</f>
        <v>116</v>
      </c>
      <c r="DV47" s="511">
        <f xml:space="preserve"> Time_M!DV$9</f>
        <v>117</v>
      </c>
      <c r="DW47" s="511">
        <f xml:space="preserve"> Time_M!DW$9</f>
        <v>118</v>
      </c>
      <c r="DX47" s="511">
        <f xml:space="preserve"> Time_M!DX$9</f>
        <v>119</v>
      </c>
      <c r="DY47" s="511">
        <f xml:space="preserve"> Time_M!DY$9</f>
        <v>120</v>
      </c>
      <c r="DZ47" s="511">
        <f xml:space="preserve"> Time_M!DZ$9</f>
        <v>121</v>
      </c>
      <c r="EA47" s="511">
        <f xml:space="preserve"> Time_M!EA$9</f>
        <v>122</v>
      </c>
      <c r="EB47" s="511">
        <f xml:space="preserve"> Time_M!EB$9</f>
        <v>123</v>
      </c>
      <c r="EC47" s="511">
        <f xml:space="preserve"> Time_M!EC$9</f>
        <v>124</v>
      </c>
      <c r="ED47" s="511">
        <f xml:space="preserve"> Time_M!ED$9</f>
        <v>125</v>
      </c>
      <c r="EE47" s="511">
        <f xml:space="preserve"> Time_M!EE$9</f>
        <v>126</v>
      </c>
      <c r="EF47" s="511">
        <f xml:space="preserve"> Time_M!EF$9</f>
        <v>127</v>
      </c>
      <c r="EG47" s="511">
        <f xml:space="preserve"> Time_M!EG$9</f>
        <v>128</v>
      </c>
      <c r="EH47" s="511">
        <f xml:space="preserve"> Time_M!EH$9</f>
        <v>129</v>
      </c>
      <c r="EI47" s="76"/>
      <c r="EJ47" s="76"/>
      <c r="EK47" s="76"/>
      <c r="EL47" s="76"/>
      <c r="EM47" s="76"/>
    </row>
    <row r="48" spans="1:143" ht="15" customHeight="1" outlineLevel="1" x14ac:dyDescent="0.25">
      <c r="E48" s="512"/>
      <c r="F48" s="76"/>
      <c r="G48" s="76"/>
      <c r="H48" s="76"/>
      <c r="I48" s="76"/>
      <c r="J48" s="76"/>
      <c r="K48" s="76"/>
      <c r="L48" s="76"/>
      <c r="M48" s="76"/>
      <c r="N48" s="76"/>
      <c r="O48" s="76"/>
      <c r="P48" s="76"/>
      <c r="Q48" s="76"/>
      <c r="R48" s="76"/>
      <c r="S48" s="76"/>
      <c r="T48" s="76"/>
      <c r="U48" s="76"/>
      <c r="V48" s="76"/>
      <c r="W48" s="76"/>
      <c r="X48" s="76"/>
      <c r="Y48" s="76"/>
      <c r="Z48" s="76"/>
      <c r="AA48" s="76"/>
      <c r="AB48" s="76"/>
      <c r="AC48" s="76"/>
      <c r="AD48" s="76"/>
      <c r="AE48" s="76"/>
      <c r="AF48" s="76"/>
      <c r="AG48" s="76"/>
      <c r="AH48" s="76"/>
      <c r="AI48" s="76"/>
      <c r="AJ48" s="76"/>
      <c r="AK48" s="76"/>
      <c r="AL48" s="76"/>
      <c r="AM48" s="76"/>
      <c r="AN48" s="76"/>
      <c r="AO48" s="76"/>
      <c r="AP48" s="76"/>
      <c r="AQ48" s="76"/>
      <c r="AR48" s="76"/>
      <c r="AS48" s="76"/>
      <c r="AT48" s="76"/>
      <c r="AU48" s="76"/>
      <c r="AV48" s="76"/>
      <c r="AW48" s="76"/>
      <c r="AX48" s="76"/>
      <c r="AY48" s="76"/>
      <c r="AZ48" s="76"/>
      <c r="BA48" s="76"/>
      <c r="BB48" s="76"/>
      <c r="BC48" s="76"/>
      <c r="BD48" s="76"/>
      <c r="BE48" s="76"/>
      <c r="BF48" s="76"/>
      <c r="BG48" s="76"/>
      <c r="BH48" s="76"/>
      <c r="BI48" s="76"/>
      <c r="BJ48" s="76"/>
      <c r="BK48" s="76"/>
      <c r="BL48" s="76"/>
      <c r="BM48" s="76"/>
      <c r="BN48" s="76"/>
      <c r="BO48" s="76"/>
      <c r="BP48" s="76"/>
      <c r="BQ48" s="76"/>
      <c r="BR48" s="76"/>
      <c r="BS48" s="76"/>
      <c r="BT48" s="76"/>
      <c r="BU48" s="76"/>
      <c r="BV48" s="76"/>
      <c r="BW48" s="76"/>
      <c r="BX48" s="76"/>
      <c r="BY48" s="76"/>
      <c r="BZ48" s="76"/>
      <c r="CA48" s="76"/>
      <c r="CB48" s="76"/>
      <c r="CC48" s="76"/>
      <c r="CD48" s="76"/>
      <c r="CE48" s="76"/>
      <c r="CF48" s="76"/>
      <c r="CG48" s="76"/>
      <c r="CH48" s="76"/>
      <c r="CI48" s="76"/>
      <c r="CJ48" s="76"/>
      <c r="CK48" s="76"/>
      <c r="CL48" s="76"/>
      <c r="CM48" s="76"/>
      <c r="CN48" s="76"/>
      <c r="CO48" s="76"/>
      <c r="CP48" s="76"/>
      <c r="CQ48" s="76"/>
      <c r="CR48" s="76"/>
      <c r="CS48" s="76"/>
      <c r="CT48" s="76"/>
      <c r="CU48" s="76"/>
      <c r="CV48" s="76"/>
      <c r="CW48" s="76"/>
      <c r="CX48" s="76"/>
      <c r="CY48" s="76"/>
      <c r="CZ48" s="76"/>
      <c r="DA48" s="76"/>
      <c r="DB48" s="76"/>
      <c r="DC48" s="76"/>
      <c r="DD48" s="76"/>
      <c r="DE48" s="76"/>
      <c r="DF48" s="76"/>
      <c r="DG48" s="76"/>
      <c r="DH48" s="76"/>
      <c r="DI48" s="76"/>
      <c r="DJ48" s="76"/>
      <c r="DK48" s="76"/>
      <c r="DL48" s="76"/>
      <c r="DM48" s="76"/>
      <c r="DN48" s="76"/>
      <c r="DO48" s="76"/>
      <c r="DP48" s="76"/>
      <c r="DQ48" s="76"/>
      <c r="DR48" s="76"/>
      <c r="DS48" s="76"/>
      <c r="DT48" s="76"/>
      <c r="DU48" s="76"/>
      <c r="DV48" s="76"/>
      <c r="DW48" s="76"/>
      <c r="DX48" s="76"/>
      <c r="DY48" s="76"/>
      <c r="DZ48" s="76"/>
      <c r="EA48" s="76"/>
      <c r="EB48" s="76"/>
      <c r="EC48" s="76"/>
      <c r="ED48" s="76"/>
      <c r="EE48" s="76"/>
      <c r="EF48" s="76"/>
      <c r="EG48" s="76"/>
      <c r="EH48" s="76"/>
      <c r="EI48" s="76"/>
      <c r="EJ48" s="76"/>
      <c r="EK48" s="76"/>
      <c r="EL48" s="76"/>
      <c r="EM48" s="76"/>
    </row>
    <row r="49" spans="5:143" ht="15" customHeight="1" outlineLevel="1" x14ac:dyDescent="0.25">
      <c r="E49" s="38" t="s">
        <v>284</v>
      </c>
      <c r="F49" s="509" t="s">
        <v>594</v>
      </c>
      <c r="G49" s="510" t="s">
        <v>276</v>
      </c>
      <c r="H49" s="510" t="s">
        <v>285</v>
      </c>
      <c r="I49" s="19"/>
      <c r="J49" s="19"/>
      <c r="K49" s="19"/>
      <c r="L49" s="19"/>
      <c r="M49" s="417"/>
      <c r="N49" s="74"/>
      <c r="O49" s="77"/>
      <c r="P49" s="77"/>
      <c r="Q49" s="77"/>
      <c r="R49" s="77"/>
      <c r="S49" s="77"/>
      <c r="T49" s="77"/>
      <c r="U49" s="77"/>
      <c r="V49" s="77"/>
      <c r="W49" s="77"/>
      <c r="X49" s="77"/>
      <c r="Y49" s="77"/>
      <c r="Z49" s="77"/>
      <c r="AA49" s="77"/>
      <c r="AB49" s="77"/>
      <c r="AC49" s="77"/>
      <c r="AD49" s="77"/>
      <c r="AE49" s="77"/>
      <c r="AF49" s="77"/>
      <c r="AG49" s="77"/>
      <c r="AH49" s="77"/>
      <c r="AI49" s="77"/>
      <c r="AJ49" s="77"/>
      <c r="AK49" s="77"/>
      <c r="AL49" s="77"/>
      <c r="AM49" s="77"/>
      <c r="AN49" s="77"/>
      <c r="AO49" s="77"/>
      <c r="AP49" s="77"/>
      <c r="AQ49" s="77"/>
      <c r="AR49" s="77"/>
      <c r="AS49" s="77"/>
      <c r="AT49" s="77"/>
      <c r="AU49" s="77"/>
      <c r="AV49" s="77"/>
      <c r="AW49" s="77"/>
      <c r="AX49" s="77"/>
      <c r="AY49" s="77"/>
      <c r="AZ49" s="77"/>
      <c r="BA49" s="77"/>
      <c r="BB49" s="77"/>
      <c r="BC49" s="77"/>
      <c r="BD49" s="77"/>
      <c r="BE49" s="77"/>
      <c r="BF49" s="77"/>
      <c r="BG49" s="77"/>
      <c r="BH49" s="77"/>
      <c r="BI49" s="77"/>
      <c r="BJ49" s="77"/>
      <c r="BK49" s="77"/>
      <c r="BL49" s="77"/>
      <c r="BM49" s="77"/>
      <c r="BN49" s="77"/>
      <c r="BO49" s="77"/>
      <c r="BP49" s="77"/>
      <c r="BQ49" s="77"/>
      <c r="BR49" s="77"/>
      <c r="BS49" s="77"/>
      <c r="BT49" s="77"/>
      <c r="BU49" s="77"/>
      <c r="BV49" s="77"/>
      <c r="BW49" s="77"/>
      <c r="BX49" s="77"/>
      <c r="BY49" s="77"/>
      <c r="BZ49" s="77"/>
      <c r="CA49" s="77"/>
      <c r="CB49" s="77"/>
      <c r="CC49" s="77"/>
      <c r="CD49" s="77"/>
      <c r="CE49" s="77"/>
      <c r="CF49" s="77"/>
      <c r="CG49" s="77"/>
      <c r="CH49" s="77"/>
      <c r="CI49" s="77"/>
      <c r="CJ49" s="77"/>
      <c r="CK49" s="77"/>
      <c r="CL49" s="77"/>
      <c r="CM49" s="77"/>
      <c r="CN49" s="77"/>
      <c r="CO49" s="77"/>
      <c r="CP49" s="77"/>
      <c r="CQ49" s="77"/>
      <c r="CR49" s="77"/>
      <c r="CS49" s="77"/>
      <c r="CT49" s="77"/>
      <c r="CU49" s="77"/>
      <c r="CV49" s="77"/>
      <c r="CW49" s="77"/>
      <c r="CX49" s="77"/>
      <c r="CY49" s="77"/>
      <c r="CZ49" s="77"/>
      <c r="DA49" s="77"/>
      <c r="DB49" s="77"/>
      <c r="DC49" s="77"/>
      <c r="DD49" s="77"/>
      <c r="DE49" s="77"/>
      <c r="DF49" s="77"/>
      <c r="DG49" s="77"/>
      <c r="DH49" s="77"/>
      <c r="DI49" s="77"/>
      <c r="DJ49" s="77"/>
      <c r="DK49" s="77"/>
      <c r="DL49" s="77"/>
      <c r="DM49" s="77"/>
      <c r="DN49" s="77"/>
      <c r="DO49" s="77"/>
      <c r="DP49" s="77"/>
      <c r="DQ49" s="77"/>
      <c r="DR49" s="77"/>
      <c r="DS49" s="77"/>
      <c r="DT49" s="77"/>
      <c r="DU49" s="77"/>
      <c r="DV49" s="77"/>
      <c r="DW49" s="77"/>
      <c r="DX49" s="77"/>
      <c r="DY49" s="77"/>
      <c r="DZ49" s="77"/>
      <c r="EA49" s="77"/>
      <c r="EB49" s="77"/>
      <c r="EC49" s="77"/>
      <c r="ED49" s="77"/>
      <c r="EE49" s="77"/>
      <c r="EF49" s="77"/>
      <c r="EG49" s="77"/>
      <c r="EH49" s="77"/>
      <c r="EI49" s="77"/>
      <c r="EJ49" s="77"/>
      <c r="EK49" s="77"/>
      <c r="EL49" s="77"/>
      <c r="EM49" s="77"/>
    </row>
    <row r="50" spans="5:143" ht="15" customHeight="1" outlineLevel="1" x14ac:dyDescent="0.35">
      <c r="E50" s="508">
        <f t="array" ref="E50:E178" xml:space="preserve"> TRANSPOSE(J47:EH47)</f>
        <v>1</v>
      </c>
      <c r="F50" s="841">
        <f t="array" ref="F50:F178">TRANSPOSE(J45:EH45)</f>
        <v>0</v>
      </c>
      <c r="G50" s="842">
        <f>SUM(J50:EM50)</f>
        <v>0</v>
      </c>
      <c r="H50" s="842">
        <f>SUMPRODUCT(M50:EK50,J$44:EH$44)</f>
        <v>0</v>
      </c>
      <c r="I50" s="19"/>
      <c r="J50" s="514">
        <f t="shared" ref="J50:S59" si="39" xml:space="preserve"> IF( J$47 &gt;= $E50, $F50 * $F$38 / Cr,) * J$46</f>
        <v>0</v>
      </c>
      <c r="K50" s="514">
        <f t="shared" si="39"/>
        <v>0</v>
      </c>
      <c r="L50" s="514">
        <f t="shared" si="39"/>
        <v>0</v>
      </c>
      <c r="M50" s="514">
        <f xml:space="preserve"> IF( M$47 &gt;= $E50, $F50 * $F$38 / Cr,) * M$46</f>
        <v>0</v>
      </c>
      <c r="N50" s="514">
        <f t="shared" si="39"/>
        <v>0</v>
      </c>
      <c r="O50" s="514">
        <f t="shared" si="39"/>
        <v>0</v>
      </c>
      <c r="P50" s="514">
        <f t="shared" si="39"/>
        <v>0</v>
      </c>
      <c r="Q50" s="514">
        <f t="shared" si="39"/>
        <v>0</v>
      </c>
      <c r="R50" s="514">
        <f t="shared" si="39"/>
        <v>0</v>
      </c>
      <c r="S50" s="514">
        <f t="shared" si="39"/>
        <v>0</v>
      </c>
      <c r="T50" s="514">
        <f t="shared" ref="T50:AC59" si="40" xml:space="preserve"> IF( T$47 &gt;= $E50, $F50 * $F$38 / Cr,) * T$46</f>
        <v>0</v>
      </c>
      <c r="U50" s="514">
        <f t="shared" si="40"/>
        <v>0</v>
      </c>
      <c r="V50" s="514">
        <f t="shared" si="40"/>
        <v>0</v>
      </c>
      <c r="W50" s="514">
        <f t="shared" si="40"/>
        <v>0</v>
      </c>
      <c r="X50" s="514">
        <f t="shared" si="40"/>
        <v>0</v>
      </c>
      <c r="Y50" s="514">
        <f t="shared" si="40"/>
        <v>0</v>
      </c>
      <c r="Z50" s="514">
        <f t="shared" si="40"/>
        <v>0</v>
      </c>
      <c r="AA50" s="514">
        <f t="shared" si="40"/>
        <v>0</v>
      </c>
      <c r="AB50" s="514">
        <f t="shared" si="40"/>
        <v>0</v>
      </c>
      <c r="AC50" s="514">
        <f t="shared" si="40"/>
        <v>0</v>
      </c>
      <c r="AD50" s="514">
        <f t="shared" ref="AD50:AM59" si="41" xml:space="preserve"> IF( AD$47 &gt;= $E50, $F50 * $F$38 / Cr,) * AD$46</f>
        <v>0</v>
      </c>
      <c r="AE50" s="514">
        <f t="shared" si="41"/>
        <v>0</v>
      </c>
      <c r="AF50" s="514">
        <f t="shared" si="41"/>
        <v>0</v>
      </c>
      <c r="AG50" s="514">
        <f t="shared" si="41"/>
        <v>0</v>
      </c>
      <c r="AH50" s="514">
        <f t="shared" si="41"/>
        <v>0</v>
      </c>
      <c r="AI50" s="514">
        <f t="shared" si="41"/>
        <v>0</v>
      </c>
      <c r="AJ50" s="514">
        <f t="shared" si="41"/>
        <v>0</v>
      </c>
      <c r="AK50" s="514">
        <f t="shared" si="41"/>
        <v>0</v>
      </c>
      <c r="AL50" s="514">
        <f t="shared" si="41"/>
        <v>0</v>
      </c>
      <c r="AM50" s="514">
        <f t="shared" si="41"/>
        <v>0</v>
      </c>
      <c r="AN50" s="514">
        <f t="shared" ref="AN50:AW59" si="42" xml:space="preserve"> IF( AN$47 &gt;= $E50, $F50 * $F$38 / Cr,) * AN$46</f>
        <v>0</v>
      </c>
      <c r="AO50" s="514">
        <f t="shared" si="42"/>
        <v>0</v>
      </c>
      <c r="AP50" s="514">
        <f t="shared" si="42"/>
        <v>0</v>
      </c>
      <c r="AQ50" s="514">
        <f t="shared" si="42"/>
        <v>0</v>
      </c>
      <c r="AR50" s="514">
        <f t="shared" si="42"/>
        <v>0</v>
      </c>
      <c r="AS50" s="514">
        <f t="shared" si="42"/>
        <v>0</v>
      </c>
      <c r="AT50" s="514">
        <f t="shared" si="42"/>
        <v>0</v>
      </c>
      <c r="AU50" s="514">
        <f t="shared" si="42"/>
        <v>0</v>
      </c>
      <c r="AV50" s="514">
        <f t="shared" si="42"/>
        <v>0</v>
      </c>
      <c r="AW50" s="514">
        <f t="shared" si="42"/>
        <v>0</v>
      </c>
      <c r="AX50" s="514">
        <f t="shared" ref="AX50:BG59" si="43" xml:space="preserve"> IF( AX$47 &gt;= $E50, $F50 * $F$38 / Cr,) * AX$46</f>
        <v>0</v>
      </c>
      <c r="AY50" s="514">
        <f t="shared" si="43"/>
        <v>0</v>
      </c>
      <c r="AZ50" s="514">
        <f t="shared" si="43"/>
        <v>0</v>
      </c>
      <c r="BA50" s="514">
        <f t="shared" si="43"/>
        <v>0</v>
      </c>
      <c r="BB50" s="514">
        <f t="shared" si="43"/>
        <v>0</v>
      </c>
      <c r="BC50" s="514">
        <f t="shared" si="43"/>
        <v>0</v>
      </c>
      <c r="BD50" s="514">
        <f t="shared" si="43"/>
        <v>0</v>
      </c>
      <c r="BE50" s="514">
        <f t="shared" si="43"/>
        <v>0</v>
      </c>
      <c r="BF50" s="514">
        <f t="shared" si="43"/>
        <v>0</v>
      </c>
      <c r="BG50" s="514">
        <f t="shared" si="43"/>
        <v>0</v>
      </c>
      <c r="BH50" s="514">
        <f t="shared" ref="BH50:BQ59" si="44" xml:space="preserve"> IF( BH$47 &gt;= $E50, $F50 * $F$38 / Cr,) * BH$46</f>
        <v>0</v>
      </c>
      <c r="BI50" s="514">
        <f t="shared" si="44"/>
        <v>0</v>
      </c>
      <c r="BJ50" s="514">
        <f t="shared" si="44"/>
        <v>0</v>
      </c>
      <c r="BK50" s="514">
        <f t="shared" si="44"/>
        <v>0</v>
      </c>
      <c r="BL50" s="514">
        <f t="shared" si="44"/>
        <v>0</v>
      </c>
      <c r="BM50" s="514">
        <f t="shared" si="44"/>
        <v>0</v>
      </c>
      <c r="BN50" s="514">
        <f t="shared" si="44"/>
        <v>0</v>
      </c>
      <c r="BO50" s="514">
        <f t="shared" si="44"/>
        <v>0</v>
      </c>
      <c r="BP50" s="514">
        <f t="shared" si="44"/>
        <v>0</v>
      </c>
      <c r="BQ50" s="514">
        <f t="shared" si="44"/>
        <v>0</v>
      </c>
      <c r="BR50" s="514">
        <f t="shared" ref="BR50:CA59" si="45" xml:space="preserve"> IF( BR$47 &gt;= $E50, $F50 * $F$38 / Cr,) * BR$46</f>
        <v>0</v>
      </c>
      <c r="BS50" s="514">
        <f t="shared" si="45"/>
        <v>0</v>
      </c>
      <c r="BT50" s="514">
        <f t="shared" si="45"/>
        <v>0</v>
      </c>
      <c r="BU50" s="514">
        <f t="shared" si="45"/>
        <v>0</v>
      </c>
      <c r="BV50" s="514">
        <f t="shared" si="45"/>
        <v>0</v>
      </c>
      <c r="BW50" s="514">
        <f t="shared" si="45"/>
        <v>0</v>
      </c>
      <c r="BX50" s="514">
        <f t="shared" si="45"/>
        <v>0</v>
      </c>
      <c r="BY50" s="514">
        <f t="shared" si="45"/>
        <v>0</v>
      </c>
      <c r="BZ50" s="514">
        <f t="shared" si="45"/>
        <v>0</v>
      </c>
      <c r="CA50" s="514">
        <f t="shared" si="45"/>
        <v>0</v>
      </c>
      <c r="CB50" s="514">
        <f t="shared" ref="CB50:CK59" si="46" xml:space="preserve"> IF( CB$47 &gt;= $E50, $F50 * $F$38 / Cr,) * CB$46</f>
        <v>0</v>
      </c>
      <c r="CC50" s="514">
        <f t="shared" si="46"/>
        <v>0</v>
      </c>
      <c r="CD50" s="514">
        <f t="shared" si="46"/>
        <v>0</v>
      </c>
      <c r="CE50" s="514">
        <f t="shared" si="46"/>
        <v>0</v>
      </c>
      <c r="CF50" s="514">
        <f t="shared" si="46"/>
        <v>0</v>
      </c>
      <c r="CG50" s="514">
        <f t="shared" si="46"/>
        <v>0</v>
      </c>
      <c r="CH50" s="514">
        <f t="shared" si="46"/>
        <v>0</v>
      </c>
      <c r="CI50" s="514">
        <f t="shared" si="46"/>
        <v>0</v>
      </c>
      <c r="CJ50" s="514">
        <f t="shared" si="46"/>
        <v>0</v>
      </c>
      <c r="CK50" s="514">
        <f t="shared" si="46"/>
        <v>0</v>
      </c>
      <c r="CL50" s="514">
        <f t="shared" ref="CL50:CU59" si="47" xml:space="preserve"> IF( CL$47 &gt;= $E50, $F50 * $F$38 / Cr,) * CL$46</f>
        <v>0</v>
      </c>
      <c r="CM50" s="514">
        <f t="shared" si="47"/>
        <v>0</v>
      </c>
      <c r="CN50" s="514">
        <f t="shared" si="47"/>
        <v>0</v>
      </c>
      <c r="CO50" s="514">
        <f t="shared" si="47"/>
        <v>0</v>
      </c>
      <c r="CP50" s="514">
        <f t="shared" si="47"/>
        <v>0</v>
      </c>
      <c r="CQ50" s="514">
        <f t="shared" si="47"/>
        <v>0</v>
      </c>
      <c r="CR50" s="514">
        <f t="shared" si="47"/>
        <v>0</v>
      </c>
      <c r="CS50" s="514">
        <f t="shared" si="47"/>
        <v>0</v>
      </c>
      <c r="CT50" s="514">
        <f t="shared" si="47"/>
        <v>0</v>
      </c>
      <c r="CU50" s="514">
        <f t="shared" si="47"/>
        <v>0</v>
      </c>
      <c r="CV50" s="514">
        <f t="shared" ref="CV50:DE59" si="48" xml:space="preserve"> IF( CV$47 &gt;= $E50, $F50 * $F$38 / Cr,) * CV$46</f>
        <v>0</v>
      </c>
      <c r="CW50" s="514">
        <f t="shared" si="48"/>
        <v>0</v>
      </c>
      <c r="CX50" s="514">
        <f t="shared" si="48"/>
        <v>0</v>
      </c>
      <c r="CY50" s="514">
        <f t="shared" si="48"/>
        <v>0</v>
      </c>
      <c r="CZ50" s="514">
        <f t="shared" si="48"/>
        <v>0</v>
      </c>
      <c r="DA50" s="514">
        <f t="shared" si="48"/>
        <v>0</v>
      </c>
      <c r="DB50" s="514">
        <f t="shared" si="48"/>
        <v>0</v>
      </c>
      <c r="DC50" s="514">
        <f t="shared" si="48"/>
        <v>0</v>
      </c>
      <c r="DD50" s="514">
        <f t="shared" si="48"/>
        <v>0</v>
      </c>
      <c r="DE50" s="514">
        <f t="shared" si="48"/>
        <v>0</v>
      </c>
      <c r="DF50" s="514">
        <f t="shared" ref="DF50:DO59" si="49" xml:space="preserve"> IF( DF$47 &gt;= $E50, $F50 * $F$38 / Cr,) * DF$46</f>
        <v>0</v>
      </c>
      <c r="DG50" s="514">
        <f t="shared" si="49"/>
        <v>0</v>
      </c>
      <c r="DH50" s="514">
        <f t="shared" si="49"/>
        <v>0</v>
      </c>
      <c r="DI50" s="514">
        <f t="shared" si="49"/>
        <v>0</v>
      </c>
      <c r="DJ50" s="514">
        <f t="shared" si="49"/>
        <v>0</v>
      </c>
      <c r="DK50" s="514">
        <f t="shared" si="49"/>
        <v>0</v>
      </c>
      <c r="DL50" s="514">
        <f t="shared" si="49"/>
        <v>0</v>
      </c>
      <c r="DM50" s="514">
        <f t="shared" si="49"/>
        <v>0</v>
      </c>
      <c r="DN50" s="514">
        <f t="shared" si="49"/>
        <v>0</v>
      </c>
      <c r="DO50" s="514">
        <f t="shared" si="49"/>
        <v>0</v>
      </c>
      <c r="DP50" s="514">
        <f t="shared" ref="DP50:DY59" si="50" xml:space="preserve"> IF( DP$47 &gt;= $E50, $F50 * $F$38 / Cr,) * DP$46</f>
        <v>0</v>
      </c>
      <c r="DQ50" s="514">
        <f t="shared" si="50"/>
        <v>0</v>
      </c>
      <c r="DR50" s="514">
        <f t="shared" si="50"/>
        <v>0</v>
      </c>
      <c r="DS50" s="514">
        <f t="shared" si="50"/>
        <v>0</v>
      </c>
      <c r="DT50" s="514">
        <f t="shared" si="50"/>
        <v>0</v>
      </c>
      <c r="DU50" s="514">
        <f t="shared" si="50"/>
        <v>0</v>
      </c>
      <c r="DV50" s="514">
        <f t="shared" si="50"/>
        <v>0</v>
      </c>
      <c r="DW50" s="514">
        <f t="shared" si="50"/>
        <v>0</v>
      </c>
      <c r="DX50" s="514">
        <f t="shared" si="50"/>
        <v>0</v>
      </c>
      <c r="DY50" s="514">
        <f t="shared" si="50"/>
        <v>0</v>
      </c>
      <c r="DZ50" s="514">
        <f t="shared" ref="DZ50:EH59" si="51" xml:space="preserve"> IF( DZ$47 &gt;= $E50, $F50 * $F$38 / Cr,) * DZ$46</f>
        <v>0</v>
      </c>
      <c r="EA50" s="514">
        <f t="shared" si="51"/>
        <v>0</v>
      </c>
      <c r="EB50" s="514">
        <f t="shared" si="51"/>
        <v>0</v>
      </c>
      <c r="EC50" s="514">
        <f t="shared" si="51"/>
        <v>0</v>
      </c>
      <c r="ED50" s="514">
        <f t="shared" si="51"/>
        <v>0</v>
      </c>
      <c r="EE50" s="514">
        <f t="shared" si="51"/>
        <v>0</v>
      </c>
      <c r="EF50" s="514">
        <f t="shared" si="51"/>
        <v>0</v>
      </c>
      <c r="EG50" s="514">
        <f t="shared" si="51"/>
        <v>0</v>
      </c>
      <c r="EH50" s="514">
        <f t="shared" si="51"/>
        <v>0</v>
      </c>
      <c r="EI50" s="72">
        <f>IF(ED$3&lt;=NTBA!$F$25,$O$45*$F$38/10^7,0)</f>
        <v>0</v>
      </c>
      <c r="EJ50" s="72">
        <f>IF(EE$3&lt;=NTBA!$F$25,$O$45*$F$38/10^7,0)</f>
        <v>0</v>
      </c>
      <c r="EK50" s="72">
        <f>IF(EF$3&lt;=NTBA!$F$25,$O$45*$F$38/10^7,0)</f>
        <v>0</v>
      </c>
      <c r="EL50" s="72">
        <f>IF(EG$3&lt;=NTBA!$F$25,$O$45*$F$38/10^7,0)</f>
        <v>0</v>
      </c>
      <c r="EM50" s="72">
        <f>IF(EH$3&lt;=NTBA!$F$25,$O$45*$F$38/10^7,0)</f>
        <v>0</v>
      </c>
    </row>
    <row r="51" spans="5:143" ht="15" customHeight="1" outlineLevel="1" x14ac:dyDescent="0.35">
      <c r="E51" s="508">
        <v>2</v>
      </c>
      <c r="F51" s="841">
        <v>0</v>
      </c>
      <c r="G51" s="842">
        <f t="shared" ref="G51:G114" si="52">SUM(J51:EM51)</f>
        <v>0</v>
      </c>
      <c r="H51" s="842">
        <f>SUMPRODUCT(M51:EK51,J$44:EH$44)</f>
        <v>0</v>
      </c>
      <c r="I51" s="19"/>
      <c r="J51" s="514">
        <f t="shared" si="39"/>
        <v>0</v>
      </c>
      <c r="K51" s="514">
        <f t="shared" si="39"/>
        <v>0</v>
      </c>
      <c r="L51" s="514">
        <f t="shared" si="39"/>
        <v>0</v>
      </c>
      <c r="M51" s="514">
        <f xml:space="preserve"> IF( M$47 &gt;= $E51, $F51 * $F$38 / Cr,) * M$46</f>
        <v>0</v>
      </c>
      <c r="N51" s="514">
        <f t="shared" si="39"/>
        <v>0</v>
      </c>
      <c r="O51" s="514">
        <f t="shared" si="39"/>
        <v>0</v>
      </c>
      <c r="P51" s="514">
        <f t="shared" si="39"/>
        <v>0</v>
      </c>
      <c r="Q51" s="514">
        <f t="shared" si="39"/>
        <v>0</v>
      </c>
      <c r="R51" s="514">
        <f t="shared" si="39"/>
        <v>0</v>
      </c>
      <c r="S51" s="514">
        <f t="shared" si="39"/>
        <v>0</v>
      </c>
      <c r="T51" s="514">
        <f t="shared" si="40"/>
        <v>0</v>
      </c>
      <c r="U51" s="514">
        <f t="shared" si="40"/>
        <v>0</v>
      </c>
      <c r="V51" s="514">
        <f t="shared" si="40"/>
        <v>0</v>
      </c>
      <c r="W51" s="514">
        <f t="shared" si="40"/>
        <v>0</v>
      </c>
      <c r="X51" s="514">
        <f t="shared" si="40"/>
        <v>0</v>
      </c>
      <c r="Y51" s="514">
        <f t="shared" si="40"/>
        <v>0</v>
      </c>
      <c r="Z51" s="514">
        <f t="shared" si="40"/>
        <v>0</v>
      </c>
      <c r="AA51" s="514">
        <f t="shared" si="40"/>
        <v>0</v>
      </c>
      <c r="AB51" s="514">
        <f t="shared" si="40"/>
        <v>0</v>
      </c>
      <c r="AC51" s="514">
        <f t="shared" si="40"/>
        <v>0</v>
      </c>
      <c r="AD51" s="514">
        <f t="shared" si="41"/>
        <v>0</v>
      </c>
      <c r="AE51" s="514">
        <f t="shared" si="41"/>
        <v>0</v>
      </c>
      <c r="AF51" s="514">
        <f t="shared" si="41"/>
        <v>0</v>
      </c>
      <c r="AG51" s="514">
        <f t="shared" si="41"/>
        <v>0</v>
      </c>
      <c r="AH51" s="514">
        <f t="shared" si="41"/>
        <v>0</v>
      </c>
      <c r="AI51" s="514">
        <f t="shared" si="41"/>
        <v>0</v>
      </c>
      <c r="AJ51" s="514">
        <f t="shared" si="41"/>
        <v>0</v>
      </c>
      <c r="AK51" s="514">
        <f t="shared" si="41"/>
        <v>0</v>
      </c>
      <c r="AL51" s="514">
        <f t="shared" si="41"/>
        <v>0</v>
      </c>
      <c r="AM51" s="514">
        <f t="shared" si="41"/>
        <v>0</v>
      </c>
      <c r="AN51" s="514">
        <f t="shared" si="42"/>
        <v>0</v>
      </c>
      <c r="AO51" s="514">
        <f t="shared" si="42"/>
        <v>0</v>
      </c>
      <c r="AP51" s="514">
        <f t="shared" si="42"/>
        <v>0</v>
      </c>
      <c r="AQ51" s="514">
        <f t="shared" si="42"/>
        <v>0</v>
      </c>
      <c r="AR51" s="514">
        <f t="shared" si="42"/>
        <v>0</v>
      </c>
      <c r="AS51" s="514">
        <f t="shared" si="42"/>
        <v>0</v>
      </c>
      <c r="AT51" s="514">
        <f t="shared" si="42"/>
        <v>0</v>
      </c>
      <c r="AU51" s="514">
        <f t="shared" si="42"/>
        <v>0</v>
      </c>
      <c r="AV51" s="514">
        <f t="shared" si="42"/>
        <v>0</v>
      </c>
      <c r="AW51" s="514">
        <f t="shared" si="42"/>
        <v>0</v>
      </c>
      <c r="AX51" s="514">
        <f t="shared" si="43"/>
        <v>0</v>
      </c>
      <c r="AY51" s="514">
        <f t="shared" si="43"/>
        <v>0</v>
      </c>
      <c r="AZ51" s="514">
        <f t="shared" si="43"/>
        <v>0</v>
      </c>
      <c r="BA51" s="514">
        <f t="shared" si="43"/>
        <v>0</v>
      </c>
      <c r="BB51" s="514">
        <f t="shared" si="43"/>
        <v>0</v>
      </c>
      <c r="BC51" s="514">
        <f t="shared" si="43"/>
        <v>0</v>
      </c>
      <c r="BD51" s="514">
        <f t="shared" si="43"/>
        <v>0</v>
      </c>
      <c r="BE51" s="514">
        <f t="shared" si="43"/>
        <v>0</v>
      </c>
      <c r="BF51" s="514">
        <f t="shared" si="43"/>
        <v>0</v>
      </c>
      <c r="BG51" s="514">
        <f t="shared" si="43"/>
        <v>0</v>
      </c>
      <c r="BH51" s="514">
        <f t="shared" si="44"/>
        <v>0</v>
      </c>
      <c r="BI51" s="514">
        <f t="shared" si="44"/>
        <v>0</v>
      </c>
      <c r="BJ51" s="514">
        <f t="shared" si="44"/>
        <v>0</v>
      </c>
      <c r="BK51" s="514">
        <f t="shared" si="44"/>
        <v>0</v>
      </c>
      <c r="BL51" s="514">
        <f t="shared" si="44"/>
        <v>0</v>
      </c>
      <c r="BM51" s="514">
        <f t="shared" si="44"/>
        <v>0</v>
      </c>
      <c r="BN51" s="514">
        <f t="shared" si="44"/>
        <v>0</v>
      </c>
      <c r="BO51" s="514">
        <f t="shared" si="44"/>
        <v>0</v>
      </c>
      <c r="BP51" s="514">
        <f t="shared" si="44"/>
        <v>0</v>
      </c>
      <c r="BQ51" s="514">
        <f t="shared" si="44"/>
        <v>0</v>
      </c>
      <c r="BR51" s="514">
        <f t="shared" si="45"/>
        <v>0</v>
      </c>
      <c r="BS51" s="514">
        <f t="shared" si="45"/>
        <v>0</v>
      </c>
      <c r="BT51" s="514">
        <f t="shared" si="45"/>
        <v>0</v>
      </c>
      <c r="BU51" s="514">
        <f t="shared" si="45"/>
        <v>0</v>
      </c>
      <c r="BV51" s="514">
        <f t="shared" si="45"/>
        <v>0</v>
      </c>
      <c r="BW51" s="514">
        <f t="shared" si="45"/>
        <v>0</v>
      </c>
      <c r="BX51" s="514">
        <f t="shared" si="45"/>
        <v>0</v>
      </c>
      <c r="BY51" s="514">
        <f t="shared" si="45"/>
        <v>0</v>
      </c>
      <c r="BZ51" s="514">
        <f t="shared" si="45"/>
        <v>0</v>
      </c>
      <c r="CA51" s="514">
        <f t="shared" si="45"/>
        <v>0</v>
      </c>
      <c r="CB51" s="514">
        <f t="shared" si="46"/>
        <v>0</v>
      </c>
      <c r="CC51" s="514">
        <f t="shared" si="46"/>
        <v>0</v>
      </c>
      <c r="CD51" s="514">
        <f t="shared" si="46"/>
        <v>0</v>
      </c>
      <c r="CE51" s="514">
        <f t="shared" si="46"/>
        <v>0</v>
      </c>
      <c r="CF51" s="514">
        <f t="shared" si="46"/>
        <v>0</v>
      </c>
      <c r="CG51" s="514">
        <f t="shared" si="46"/>
        <v>0</v>
      </c>
      <c r="CH51" s="514">
        <f t="shared" si="46"/>
        <v>0</v>
      </c>
      <c r="CI51" s="514">
        <f t="shared" si="46"/>
        <v>0</v>
      </c>
      <c r="CJ51" s="514">
        <f t="shared" si="46"/>
        <v>0</v>
      </c>
      <c r="CK51" s="514">
        <f t="shared" si="46"/>
        <v>0</v>
      </c>
      <c r="CL51" s="514">
        <f t="shared" si="47"/>
        <v>0</v>
      </c>
      <c r="CM51" s="514">
        <f t="shared" si="47"/>
        <v>0</v>
      </c>
      <c r="CN51" s="514">
        <f t="shared" si="47"/>
        <v>0</v>
      </c>
      <c r="CO51" s="514">
        <f t="shared" si="47"/>
        <v>0</v>
      </c>
      <c r="CP51" s="514">
        <f t="shared" si="47"/>
        <v>0</v>
      </c>
      <c r="CQ51" s="514">
        <f t="shared" si="47"/>
        <v>0</v>
      </c>
      <c r="CR51" s="514">
        <f t="shared" si="47"/>
        <v>0</v>
      </c>
      <c r="CS51" s="514">
        <f t="shared" si="47"/>
        <v>0</v>
      </c>
      <c r="CT51" s="514">
        <f t="shared" si="47"/>
        <v>0</v>
      </c>
      <c r="CU51" s="514">
        <f t="shared" si="47"/>
        <v>0</v>
      </c>
      <c r="CV51" s="514">
        <f t="shared" si="48"/>
        <v>0</v>
      </c>
      <c r="CW51" s="514">
        <f t="shared" si="48"/>
        <v>0</v>
      </c>
      <c r="CX51" s="514">
        <f t="shared" si="48"/>
        <v>0</v>
      </c>
      <c r="CY51" s="514">
        <f t="shared" si="48"/>
        <v>0</v>
      </c>
      <c r="CZ51" s="514">
        <f t="shared" si="48"/>
        <v>0</v>
      </c>
      <c r="DA51" s="514">
        <f t="shared" si="48"/>
        <v>0</v>
      </c>
      <c r="DB51" s="514">
        <f t="shared" si="48"/>
        <v>0</v>
      </c>
      <c r="DC51" s="514">
        <f t="shared" si="48"/>
        <v>0</v>
      </c>
      <c r="DD51" s="514">
        <f t="shared" si="48"/>
        <v>0</v>
      </c>
      <c r="DE51" s="514">
        <f t="shared" si="48"/>
        <v>0</v>
      </c>
      <c r="DF51" s="514">
        <f t="shared" si="49"/>
        <v>0</v>
      </c>
      <c r="DG51" s="514">
        <f t="shared" si="49"/>
        <v>0</v>
      </c>
      <c r="DH51" s="514">
        <f t="shared" si="49"/>
        <v>0</v>
      </c>
      <c r="DI51" s="514">
        <f t="shared" si="49"/>
        <v>0</v>
      </c>
      <c r="DJ51" s="514">
        <f t="shared" si="49"/>
        <v>0</v>
      </c>
      <c r="DK51" s="514">
        <f t="shared" si="49"/>
        <v>0</v>
      </c>
      <c r="DL51" s="514">
        <f t="shared" si="49"/>
        <v>0</v>
      </c>
      <c r="DM51" s="514">
        <f t="shared" si="49"/>
        <v>0</v>
      </c>
      <c r="DN51" s="514">
        <f t="shared" si="49"/>
        <v>0</v>
      </c>
      <c r="DO51" s="514">
        <f t="shared" si="49"/>
        <v>0</v>
      </c>
      <c r="DP51" s="514">
        <f t="shared" si="50"/>
        <v>0</v>
      </c>
      <c r="DQ51" s="514">
        <f t="shared" si="50"/>
        <v>0</v>
      </c>
      <c r="DR51" s="514">
        <f t="shared" si="50"/>
        <v>0</v>
      </c>
      <c r="DS51" s="514">
        <f t="shared" si="50"/>
        <v>0</v>
      </c>
      <c r="DT51" s="514">
        <f t="shared" si="50"/>
        <v>0</v>
      </c>
      <c r="DU51" s="514">
        <f t="shared" si="50"/>
        <v>0</v>
      </c>
      <c r="DV51" s="514">
        <f t="shared" si="50"/>
        <v>0</v>
      </c>
      <c r="DW51" s="514">
        <f t="shared" si="50"/>
        <v>0</v>
      </c>
      <c r="DX51" s="514">
        <f t="shared" si="50"/>
        <v>0</v>
      </c>
      <c r="DY51" s="514">
        <f t="shared" si="50"/>
        <v>0</v>
      </c>
      <c r="DZ51" s="514">
        <f t="shared" si="51"/>
        <v>0</v>
      </c>
      <c r="EA51" s="514">
        <f t="shared" si="51"/>
        <v>0</v>
      </c>
      <c r="EB51" s="514">
        <f t="shared" si="51"/>
        <v>0</v>
      </c>
      <c r="EC51" s="514">
        <f t="shared" si="51"/>
        <v>0</v>
      </c>
      <c r="ED51" s="514">
        <f t="shared" si="51"/>
        <v>0</v>
      </c>
      <c r="EE51" s="514">
        <f t="shared" si="51"/>
        <v>0</v>
      </c>
      <c r="EF51" s="514">
        <f t="shared" si="51"/>
        <v>0</v>
      </c>
      <c r="EG51" s="514">
        <f t="shared" si="51"/>
        <v>0</v>
      </c>
      <c r="EH51" s="514">
        <f t="shared" si="51"/>
        <v>0</v>
      </c>
      <c r="EI51" s="72">
        <f>IF(ED$3&lt;=NTBA!$F$25,$P$45*$F$38/10^7,0)</f>
        <v>0</v>
      </c>
      <c r="EJ51" s="72">
        <f>IF(EE$3&lt;=NTBA!$F$25,$P$45*$F$38/10^7,0)</f>
        <v>0</v>
      </c>
      <c r="EK51" s="72">
        <f>IF(EF$3&lt;=NTBA!$F$25,$P$45*$F$38/10^7,0)</f>
        <v>0</v>
      </c>
      <c r="EL51" s="72">
        <f>IF(EG$3&lt;=NTBA!$F$25,$P$45*$F$38/10^7,0)</f>
        <v>0</v>
      </c>
      <c r="EM51" s="72">
        <f>IF(EH$3&lt;=NTBA!$F$25,$P$45*$F$38/10^7,0)</f>
        <v>0</v>
      </c>
    </row>
    <row r="52" spans="5:143" ht="15" customHeight="1" outlineLevel="1" x14ac:dyDescent="0.35">
      <c r="E52" s="508">
        <v>3</v>
      </c>
      <c r="F52" s="841">
        <v>0</v>
      </c>
      <c r="G52" s="842">
        <f t="shared" si="52"/>
        <v>0</v>
      </c>
      <c r="H52" s="842">
        <f>SUMPRODUCT(M52:EK52,J$44:EH$44)</f>
        <v>0</v>
      </c>
      <c r="I52" s="19"/>
      <c r="J52" s="514">
        <f t="shared" si="39"/>
        <v>0</v>
      </c>
      <c r="K52" s="514">
        <f t="shared" si="39"/>
        <v>0</v>
      </c>
      <c r="L52" s="514">
        <f t="shared" si="39"/>
        <v>0</v>
      </c>
      <c r="M52" s="514">
        <f xml:space="preserve"> IF( M$47 &gt;= $E52, $F52 * $F$38 / Cr,) * M$46</f>
        <v>0</v>
      </c>
      <c r="N52" s="514">
        <f t="shared" si="39"/>
        <v>0</v>
      </c>
      <c r="O52" s="514">
        <f t="shared" si="39"/>
        <v>0</v>
      </c>
      <c r="P52" s="514">
        <f t="shared" si="39"/>
        <v>0</v>
      </c>
      <c r="Q52" s="514">
        <f t="shared" si="39"/>
        <v>0</v>
      </c>
      <c r="R52" s="514">
        <f t="shared" si="39"/>
        <v>0</v>
      </c>
      <c r="S52" s="514">
        <f t="shared" si="39"/>
        <v>0</v>
      </c>
      <c r="T52" s="514">
        <f t="shared" si="40"/>
        <v>0</v>
      </c>
      <c r="U52" s="514">
        <f t="shared" si="40"/>
        <v>0</v>
      </c>
      <c r="V52" s="514">
        <f t="shared" si="40"/>
        <v>0</v>
      </c>
      <c r="W52" s="514">
        <f t="shared" si="40"/>
        <v>0</v>
      </c>
      <c r="X52" s="514">
        <f t="shared" si="40"/>
        <v>0</v>
      </c>
      <c r="Y52" s="514">
        <f t="shared" si="40"/>
        <v>0</v>
      </c>
      <c r="Z52" s="514">
        <f t="shared" si="40"/>
        <v>0</v>
      </c>
      <c r="AA52" s="514">
        <f t="shared" si="40"/>
        <v>0</v>
      </c>
      <c r="AB52" s="514">
        <f t="shared" si="40"/>
        <v>0</v>
      </c>
      <c r="AC52" s="514">
        <f t="shared" si="40"/>
        <v>0</v>
      </c>
      <c r="AD52" s="514">
        <f t="shared" si="41"/>
        <v>0</v>
      </c>
      <c r="AE52" s="514">
        <f t="shared" si="41"/>
        <v>0</v>
      </c>
      <c r="AF52" s="514">
        <f t="shared" si="41"/>
        <v>0</v>
      </c>
      <c r="AG52" s="514">
        <f t="shared" si="41"/>
        <v>0</v>
      </c>
      <c r="AH52" s="514">
        <f t="shared" si="41"/>
        <v>0</v>
      </c>
      <c r="AI52" s="514">
        <f t="shared" si="41"/>
        <v>0</v>
      </c>
      <c r="AJ52" s="514">
        <f t="shared" si="41"/>
        <v>0</v>
      </c>
      <c r="AK52" s="514">
        <f t="shared" si="41"/>
        <v>0</v>
      </c>
      <c r="AL52" s="514">
        <f t="shared" si="41"/>
        <v>0</v>
      </c>
      <c r="AM52" s="514">
        <f t="shared" si="41"/>
        <v>0</v>
      </c>
      <c r="AN52" s="514">
        <f t="shared" si="42"/>
        <v>0</v>
      </c>
      <c r="AO52" s="514">
        <f t="shared" si="42"/>
        <v>0</v>
      </c>
      <c r="AP52" s="514">
        <f t="shared" si="42"/>
        <v>0</v>
      </c>
      <c r="AQ52" s="514">
        <f t="shared" si="42"/>
        <v>0</v>
      </c>
      <c r="AR52" s="514">
        <f t="shared" si="42"/>
        <v>0</v>
      </c>
      <c r="AS52" s="514">
        <f t="shared" si="42"/>
        <v>0</v>
      </c>
      <c r="AT52" s="514">
        <f t="shared" si="42"/>
        <v>0</v>
      </c>
      <c r="AU52" s="514">
        <f t="shared" si="42"/>
        <v>0</v>
      </c>
      <c r="AV52" s="514">
        <f t="shared" si="42"/>
        <v>0</v>
      </c>
      <c r="AW52" s="514">
        <f t="shared" si="42"/>
        <v>0</v>
      </c>
      <c r="AX52" s="514">
        <f t="shared" si="43"/>
        <v>0</v>
      </c>
      <c r="AY52" s="514">
        <f t="shared" si="43"/>
        <v>0</v>
      </c>
      <c r="AZ52" s="514">
        <f t="shared" si="43"/>
        <v>0</v>
      </c>
      <c r="BA52" s="514">
        <f t="shared" si="43"/>
        <v>0</v>
      </c>
      <c r="BB52" s="514">
        <f t="shared" si="43"/>
        <v>0</v>
      </c>
      <c r="BC52" s="514">
        <f t="shared" si="43"/>
        <v>0</v>
      </c>
      <c r="BD52" s="514">
        <f t="shared" si="43"/>
        <v>0</v>
      </c>
      <c r="BE52" s="514">
        <f t="shared" si="43"/>
        <v>0</v>
      </c>
      <c r="BF52" s="514">
        <f t="shared" si="43"/>
        <v>0</v>
      </c>
      <c r="BG52" s="514">
        <f t="shared" si="43"/>
        <v>0</v>
      </c>
      <c r="BH52" s="514">
        <f t="shared" si="44"/>
        <v>0</v>
      </c>
      <c r="BI52" s="514">
        <f t="shared" si="44"/>
        <v>0</v>
      </c>
      <c r="BJ52" s="514">
        <f t="shared" si="44"/>
        <v>0</v>
      </c>
      <c r="BK52" s="514">
        <f t="shared" si="44"/>
        <v>0</v>
      </c>
      <c r="BL52" s="514">
        <f t="shared" si="44"/>
        <v>0</v>
      </c>
      <c r="BM52" s="514">
        <f t="shared" si="44"/>
        <v>0</v>
      </c>
      <c r="BN52" s="514">
        <f t="shared" si="44"/>
        <v>0</v>
      </c>
      <c r="BO52" s="514">
        <f t="shared" si="44"/>
        <v>0</v>
      </c>
      <c r="BP52" s="514">
        <f t="shared" si="44"/>
        <v>0</v>
      </c>
      <c r="BQ52" s="514">
        <f t="shared" si="44"/>
        <v>0</v>
      </c>
      <c r="BR52" s="514">
        <f t="shared" si="45"/>
        <v>0</v>
      </c>
      <c r="BS52" s="514">
        <f t="shared" si="45"/>
        <v>0</v>
      </c>
      <c r="BT52" s="514">
        <f t="shared" si="45"/>
        <v>0</v>
      </c>
      <c r="BU52" s="514">
        <f t="shared" si="45"/>
        <v>0</v>
      </c>
      <c r="BV52" s="514">
        <f t="shared" si="45"/>
        <v>0</v>
      </c>
      <c r="BW52" s="514">
        <f t="shared" si="45"/>
        <v>0</v>
      </c>
      <c r="BX52" s="514">
        <f t="shared" si="45"/>
        <v>0</v>
      </c>
      <c r="BY52" s="514">
        <f t="shared" si="45"/>
        <v>0</v>
      </c>
      <c r="BZ52" s="514">
        <f t="shared" si="45"/>
        <v>0</v>
      </c>
      <c r="CA52" s="514">
        <f t="shared" si="45"/>
        <v>0</v>
      </c>
      <c r="CB52" s="514">
        <f t="shared" si="46"/>
        <v>0</v>
      </c>
      <c r="CC52" s="514">
        <f t="shared" si="46"/>
        <v>0</v>
      </c>
      <c r="CD52" s="514">
        <f t="shared" si="46"/>
        <v>0</v>
      </c>
      <c r="CE52" s="514">
        <f t="shared" si="46"/>
        <v>0</v>
      </c>
      <c r="CF52" s="514">
        <f t="shared" si="46"/>
        <v>0</v>
      </c>
      <c r="CG52" s="514">
        <f t="shared" si="46"/>
        <v>0</v>
      </c>
      <c r="CH52" s="514">
        <f t="shared" si="46"/>
        <v>0</v>
      </c>
      <c r="CI52" s="514">
        <f t="shared" si="46"/>
        <v>0</v>
      </c>
      <c r="CJ52" s="514">
        <f t="shared" si="46"/>
        <v>0</v>
      </c>
      <c r="CK52" s="514">
        <f t="shared" si="46"/>
        <v>0</v>
      </c>
      <c r="CL52" s="514">
        <f t="shared" si="47"/>
        <v>0</v>
      </c>
      <c r="CM52" s="514">
        <f t="shared" si="47"/>
        <v>0</v>
      </c>
      <c r="CN52" s="514">
        <f t="shared" si="47"/>
        <v>0</v>
      </c>
      <c r="CO52" s="514">
        <f t="shared" si="47"/>
        <v>0</v>
      </c>
      <c r="CP52" s="514">
        <f t="shared" si="47"/>
        <v>0</v>
      </c>
      <c r="CQ52" s="514">
        <f t="shared" si="47"/>
        <v>0</v>
      </c>
      <c r="CR52" s="514">
        <f t="shared" si="47"/>
        <v>0</v>
      </c>
      <c r="CS52" s="514">
        <f t="shared" si="47"/>
        <v>0</v>
      </c>
      <c r="CT52" s="514">
        <f t="shared" si="47"/>
        <v>0</v>
      </c>
      <c r="CU52" s="514">
        <f t="shared" si="47"/>
        <v>0</v>
      </c>
      <c r="CV52" s="514">
        <f t="shared" si="48"/>
        <v>0</v>
      </c>
      <c r="CW52" s="514">
        <f t="shared" si="48"/>
        <v>0</v>
      </c>
      <c r="CX52" s="514">
        <f t="shared" si="48"/>
        <v>0</v>
      </c>
      <c r="CY52" s="514">
        <f t="shared" si="48"/>
        <v>0</v>
      </c>
      <c r="CZ52" s="514">
        <f t="shared" si="48"/>
        <v>0</v>
      </c>
      <c r="DA52" s="514">
        <f t="shared" si="48"/>
        <v>0</v>
      </c>
      <c r="DB52" s="514">
        <f t="shared" si="48"/>
        <v>0</v>
      </c>
      <c r="DC52" s="514">
        <f t="shared" si="48"/>
        <v>0</v>
      </c>
      <c r="DD52" s="514">
        <f t="shared" si="48"/>
        <v>0</v>
      </c>
      <c r="DE52" s="514">
        <f t="shared" si="48"/>
        <v>0</v>
      </c>
      <c r="DF52" s="514">
        <f t="shared" si="49"/>
        <v>0</v>
      </c>
      <c r="DG52" s="514">
        <f t="shared" si="49"/>
        <v>0</v>
      </c>
      <c r="DH52" s="514">
        <f t="shared" si="49"/>
        <v>0</v>
      </c>
      <c r="DI52" s="514">
        <f t="shared" si="49"/>
        <v>0</v>
      </c>
      <c r="DJ52" s="514">
        <f t="shared" si="49"/>
        <v>0</v>
      </c>
      <c r="DK52" s="514">
        <f t="shared" si="49"/>
        <v>0</v>
      </c>
      <c r="DL52" s="514">
        <f t="shared" si="49"/>
        <v>0</v>
      </c>
      <c r="DM52" s="514">
        <f t="shared" si="49"/>
        <v>0</v>
      </c>
      <c r="DN52" s="514">
        <f t="shared" si="49"/>
        <v>0</v>
      </c>
      <c r="DO52" s="514">
        <f t="shared" si="49"/>
        <v>0</v>
      </c>
      <c r="DP52" s="514">
        <f t="shared" si="50"/>
        <v>0</v>
      </c>
      <c r="DQ52" s="514">
        <f t="shared" si="50"/>
        <v>0</v>
      </c>
      <c r="DR52" s="514">
        <f t="shared" si="50"/>
        <v>0</v>
      </c>
      <c r="DS52" s="514">
        <f t="shared" si="50"/>
        <v>0</v>
      </c>
      <c r="DT52" s="514">
        <f t="shared" si="50"/>
        <v>0</v>
      </c>
      <c r="DU52" s="514">
        <f t="shared" si="50"/>
        <v>0</v>
      </c>
      <c r="DV52" s="514">
        <f t="shared" si="50"/>
        <v>0</v>
      </c>
      <c r="DW52" s="514">
        <f t="shared" si="50"/>
        <v>0</v>
      </c>
      <c r="DX52" s="514">
        <f t="shared" si="50"/>
        <v>0</v>
      </c>
      <c r="DY52" s="514">
        <f t="shared" si="50"/>
        <v>0</v>
      </c>
      <c r="DZ52" s="514">
        <f t="shared" si="51"/>
        <v>0</v>
      </c>
      <c r="EA52" s="514">
        <f t="shared" si="51"/>
        <v>0</v>
      </c>
      <c r="EB52" s="514">
        <f t="shared" si="51"/>
        <v>0</v>
      </c>
      <c r="EC52" s="514">
        <f t="shared" si="51"/>
        <v>0</v>
      </c>
      <c r="ED52" s="514">
        <f t="shared" si="51"/>
        <v>0</v>
      </c>
      <c r="EE52" s="514">
        <f t="shared" si="51"/>
        <v>0</v>
      </c>
      <c r="EF52" s="514">
        <f t="shared" si="51"/>
        <v>0</v>
      </c>
      <c r="EG52" s="514">
        <f t="shared" si="51"/>
        <v>0</v>
      </c>
      <c r="EH52" s="514">
        <f t="shared" si="51"/>
        <v>0</v>
      </c>
      <c r="EI52" s="72">
        <f>IF(ED3&lt;=NTBA!$F$25,$Q$45*$F$38/10^7,0)</f>
        <v>0</v>
      </c>
      <c r="EJ52" s="72">
        <f>IF(EE3&lt;=NTBA!$F$25,$Q$45*$F$38/10^7,0)</f>
        <v>0</v>
      </c>
      <c r="EK52" s="72">
        <f>IF(EF3&lt;=NTBA!$F$25,$Q$45*$F$38/10^7,0)</f>
        <v>0</v>
      </c>
      <c r="EL52" s="72">
        <f>IF(EG3&lt;=NTBA!$F$25,$Q$45*$F$38/10^7,0)</f>
        <v>0</v>
      </c>
      <c r="EM52" s="72">
        <f>IF(EH3&lt;=NTBA!$F$25,$Q$45*$F$38/10^7,0)</f>
        <v>0</v>
      </c>
    </row>
    <row r="53" spans="5:143" ht="15" customHeight="1" outlineLevel="1" x14ac:dyDescent="0.35">
      <c r="E53" s="508">
        <v>4</v>
      </c>
      <c r="F53" s="843">
        <v>0</v>
      </c>
      <c r="G53" s="844">
        <f t="shared" si="52"/>
        <v>0</v>
      </c>
      <c r="H53" s="842">
        <f>SUMPRODUCT(M53:EK53,J$44:EH$44)</f>
        <v>0</v>
      </c>
      <c r="I53" s="19"/>
      <c r="J53" s="514">
        <f t="shared" si="39"/>
        <v>0</v>
      </c>
      <c r="K53" s="514">
        <f t="shared" si="39"/>
        <v>0</v>
      </c>
      <c r="L53" s="514">
        <f t="shared" si="39"/>
        <v>0</v>
      </c>
      <c r="M53" s="514">
        <f t="shared" si="39"/>
        <v>0</v>
      </c>
      <c r="N53" s="514">
        <f t="shared" si="39"/>
        <v>0</v>
      </c>
      <c r="O53" s="514">
        <f t="shared" si="39"/>
        <v>0</v>
      </c>
      <c r="P53" s="514">
        <f t="shared" si="39"/>
        <v>0</v>
      </c>
      <c r="Q53" s="514">
        <f t="shared" si="39"/>
        <v>0</v>
      </c>
      <c r="R53" s="514">
        <f t="shared" si="39"/>
        <v>0</v>
      </c>
      <c r="S53" s="514">
        <f t="shared" si="39"/>
        <v>0</v>
      </c>
      <c r="T53" s="514">
        <f t="shared" si="40"/>
        <v>0</v>
      </c>
      <c r="U53" s="514">
        <f t="shared" si="40"/>
        <v>0</v>
      </c>
      <c r="V53" s="514">
        <f t="shared" si="40"/>
        <v>0</v>
      </c>
      <c r="W53" s="514">
        <f t="shared" si="40"/>
        <v>0</v>
      </c>
      <c r="X53" s="514">
        <f t="shared" si="40"/>
        <v>0</v>
      </c>
      <c r="Y53" s="514">
        <f t="shared" si="40"/>
        <v>0</v>
      </c>
      <c r="Z53" s="514">
        <f t="shared" si="40"/>
        <v>0</v>
      </c>
      <c r="AA53" s="514">
        <f t="shared" si="40"/>
        <v>0</v>
      </c>
      <c r="AB53" s="514">
        <f t="shared" si="40"/>
        <v>0</v>
      </c>
      <c r="AC53" s="514">
        <f t="shared" si="40"/>
        <v>0</v>
      </c>
      <c r="AD53" s="514">
        <f t="shared" si="41"/>
        <v>0</v>
      </c>
      <c r="AE53" s="514">
        <f t="shared" si="41"/>
        <v>0</v>
      </c>
      <c r="AF53" s="514">
        <f t="shared" si="41"/>
        <v>0</v>
      </c>
      <c r="AG53" s="514">
        <f t="shared" si="41"/>
        <v>0</v>
      </c>
      <c r="AH53" s="514">
        <f t="shared" si="41"/>
        <v>0</v>
      </c>
      <c r="AI53" s="514">
        <f t="shared" si="41"/>
        <v>0</v>
      </c>
      <c r="AJ53" s="514">
        <f t="shared" si="41"/>
        <v>0</v>
      </c>
      <c r="AK53" s="514">
        <f t="shared" si="41"/>
        <v>0</v>
      </c>
      <c r="AL53" s="514">
        <f t="shared" si="41"/>
        <v>0</v>
      </c>
      <c r="AM53" s="514">
        <f t="shared" si="41"/>
        <v>0</v>
      </c>
      <c r="AN53" s="514">
        <f t="shared" si="42"/>
        <v>0</v>
      </c>
      <c r="AO53" s="514">
        <f t="shared" si="42"/>
        <v>0</v>
      </c>
      <c r="AP53" s="514">
        <f t="shared" si="42"/>
        <v>0</v>
      </c>
      <c r="AQ53" s="514">
        <f t="shared" si="42"/>
        <v>0</v>
      </c>
      <c r="AR53" s="514">
        <f t="shared" si="42"/>
        <v>0</v>
      </c>
      <c r="AS53" s="514">
        <f t="shared" si="42"/>
        <v>0</v>
      </c>
      <c r="AT53" s="514">
        <f t="shared" si="42"/>
        <v>0</v>
      </c>
      <c r="AU53" s="514">
        <f t="shared" si="42"/>
        <v>0</v>
      </c>
      <c r="AV53" s="514">
        <f t="shared" si="42"/>
        <v>0</v>
      </c>
      <c r="AW53" s="514">
        <f t="shared" si="42"/>
        <v>0</v>
      </c>
      <c r="AX53" s="514">
        <f t="shared" si="43"/>
        <v>0</v>
      </c>
      <c r="AY53" s="514">
        <f t="shared" si="43"/>
        <v>0</v>
      </c>
      <c r="AZ53" s="514">
        <f t="shared" si="43"/>
        <v>0</v>
      </c>
      <c r="BA53" s="514">
        <f t="shared" si="43"/>
        <v>0</v>
      </c>
      <c r="BB53" s="514">
        <f t="shared" si="43"/>
        <v>0</v>
      </c>
      <c r="BC53" s="514">
        <f t="shared" si="43"/>
        <v>0</v>
      </c>
      <c r="BD53" s="514">
        <f t="shared" si="43"/>
        <v>0</v>
      </c>
      <c r="BE53" s="514">
        <f t="shared" si="43"/>
        <v>0</v>
      </c>
      <c r="BF53" s="514">
        <f t="shared" si="43"/>
        <v>0</v>
      </c>
      <c r="BG53" s="514">
        <f t="shared" si="43"/>
        <v>0</v>
      </c>
      <c r="BH53" s="514">
        <f t="shared" si="44"/>
        <v>0</v>
      </c>
      <c r="BI53" s="514">
        <f t="shared" si="44"/>
        <v>0</v>
      </c>
      <c r="BJ53" s="514">
        <f t="shared" si="44"/>
        <v>0</v>
      </c>
      <c r="BK53" s="514">
        <f t="shared" si="44"/>
        <v>0</v>
      </c>
      <c r="BL53" s="514">
        <f t="shared" si="44"/>
        <v>0</v>
      </c>
      <c r="BM53" s="514">
        <f t="shared" si="44"/>
        <v>0</v>
      </c>
      <c r="BN53" s="514">
        <f t="shared" si="44"/>
        <v>0</v>
      </c>
      <c r="BO53" s="514">
        <f t="shared" si="44"/>
        <v>0</v>
      </c>
      <c r="BP53" s="514">
        <f t="shared" si="44"/>
        <v>0</v>
      </c>
      <c r="BQ53" s="514">
        <f t="shared" si="44"/>
        <v>0</v>
      </c>
      <c r="BR53" s="514">
        <f t="shared" si="45"/>
        <v>0</v>
      </c>
      <c r="BS53" s="514">
        <f t="shared" si="45"/>
        <v>0</v>
      </c>
      <c r="BT53" s="514">
        <f t="shared" si="45"/>
        <v>0</v>
      </c>
      <c r="BU53" s="514">
        <f t="shared" si="45"/>
        <v>0</v>
      </c>
      <c r="BV53" s="514">
        <f t="shared" si="45"/>
        <v>0</v>
      </c>
      <c r="BW53" s="514">
        <f t="shared" si="45"/>
        <v>0</v>
      </c>
      <c r="BX53" s="514">
        <f t="shared" si="45"/>
        <v>0</v>
      </c>
      <c r="BY53" s="514">
        <f t="shared" si="45"/>
        <v>0</v>
      </c>
      <c r="BZ53" s="514">
        <f t="shared" si="45"/>
        <v>0</v>
      </c>
      <c r="CA53" s="514">
        <f t="shared" si="45"/>
        <v>0</v>
      </c>
      <c r="CB53" s="514">
        <f t="shared" si="46"/>
        <v>0</v>
      </c>
      <c r="CC53" s="514">
        <f t="shared" si="46"/>
        <v>0</v>
      </c>
      <c r="CD53" s="514">
        <f t="shared" si="46"/>
        <v>0</v>
      </c>
      <c r="CE53" s="514">
        <f t="shared" si="46"/>
        <v>0</v>
      </c>
      <c r="CF53" s="514">
        <f t="shared" si="46"/>
        <v>0</v>
      </c>
      <c r="CG53" s="514">
        <f t="shared" si="46"/>
        <v>0</v>
      </c>
      <c r="CH53" s="514">
        <f t="shared" si="46"/>
        <v>0</v>
      </c>
      <c r="CI53" s="514">
        <f t="shared" si="46"/>
        <v>0</v>
      </c>
      <c r="CJ53" s="514">
        <f t="shared" si="46"/>
        <v>0</v>
      </c>
      <c r="CK53" s="514">
        <f t="shared" si="46"/>
        <v>0</v>
      </c>
      <c r="CL53" s="514">
        <f t="shared" si="47"/>
        <v>0</v>
      </c>
      <c r="CM53" s="514">
        <f t="shared" si="47"/>
        <v>0</v>
      </c>
      <c r="CN53" s="514">
        <f t="shared" si="47"/>
        <v>0</v>
      </c>
      <c r="CO53" s="514">
        <f t="shared" si="47"/>
        <v>0</v>
      </c>
      <c r="CP53" s="514">
        <f t="shared" si="47"/>
        <v>0</v>
      </c>
      <c r="CQ53" s="514">
        <f t="shared" si="47"/>
        <v>0</v>
      </c>
      <c r="CR53" s="514">
        <f t="shared" si="47"/>
        <v>0</v>
      </c>
      <c r="CS53" s="514">
        <f t="shared" si="47"/>
        <v>0</v>
      </c>
      <c r="CT53" s="514">
        <f t="shared" si="47"/>
        <v>0</v>
      </c>
      <c r="CU53" s="514">
        <f t="shared" si="47"/>
        <v>0</v>
      </c>
      <c r="CV53" s="514">
        <f t="shared" si="48"/>
        <v>0</v>
      </c>
      <c r="CW53" s="514">
        <f t="shared" si="48"/>
        <v>0</v>
      </c>
      <c r="CX53" s="514">
        <f t="shared" si="48"/>
        <v>0</v>
      </c>
      <c r="CY53" s="514">
        <f t="shared" si="48"/>
        <v>0</v>
      </c>
      <c r="CZ53" s="514">
        <f t="shared" si="48"/>
        <v>0</v>
      </c>
      <c r="DA53" s="514">
        <f t="shared" si="48"/>
        <v>0</v>
      </c>
      <c r="DB53" s="514">
        <f t="shared" si="48"/>
        <v>0</v>
      </c>
      <c r="DC53" s="514">
        <f t="shared" si="48"/>
        <v>0</v>
      </c>
      <c r="DD53" s="514">
        <f t="shared" si="48"/>
        <v>0</v>
      </c>
      <c r="DE53" s="514">
        <f t="shared" si="48"/>
        <v>0</v>
      </c>
      <c r="DF53" s="514">
        <f t="shared" si="49"/>
        <v>0</v>
      </c>
      <c r="DG53" s="514">
        <f t="shared" si="49"/>
        <v>0</v>
      </c>
      <c r="DH53" s="514">
        <f t="shared" si="49"/>
        <v>0</v>
      </c>
      <c r="DI53" s="514">
        <f t="shared" si="49"/>
        <v>0</v>
      </c>
      <c r="DJ53" s="514">
        <f t="shared" si="49"/>
        <v>0</v>
      </c>
      <c r="DK53" s="514">
        <f t="shared" si="49"/>
        <v>0</v>
      </c>
      <c r="DL53" s="514">
        <f t="shared" si="49"/>
        <v>0</v>
      </c>
      <c r="DM53" s="514">
        <f t="shared" si="49"/>
        <v>0</v>
      </c>
      <c r="DN53" s="514">
        <f t="shared" si="49"/>
        <v>0</v>
      </c>
      <c r="DO53" s="514">
        <f t="shared" si="49"/>
        <v>0</v>
      </c>
      <c r="DP53" s="514">
        <f t="shared" si="50"/>
        <v>0</v>
      </c>
      <c r="DQ53" s="514">
        <f t="shared" si="50"/>
        <v>0</v>
      </c>
      <c r="DR53" s="514">
        <f t="shared" si="50"/>
        <v>0</v>
      </c>
      <c r="DS53" s="514">
        <f t="shared" si="50"/>
        <v>0</v>
      </c>
      <c r="DT53" s="514">
        <f t="shared" si="50"/>
        <v>0</v>
      </c>
      <c r="DU53" s="514">
        <f t="shared" si="50"/>
        <v>0</v>
      </c>
      <c r="DV53" s="514">
        <f t="shared" si="50"/>
        <v>0</v>
      </c>
      <c r="DW53" s="514">
        <f t="shared" si="50"/>
        <v>0</v>
      </c>
      <c r="DX53" s="514">
        <f t="shared" si="50"/>
        <v>0</v>
      </c>
      <c r="DY53" s="514">
        <f t="shared" si="50"/>
        <v>0</v>
      </c>
      <c r="DZ53" s="514">
        <f t="shared" si="51"/>
        <v>0</v>
      </c>
      <c r="EA53" s="514">
        <f t="shared" si="51"/>
        <v>0</v>
      </c>
      <c r="EB53" s="514">
        <f t="shared" si="51"/>
        <v>0</v>
      </c>
      <c r="EC53" s="514">
        <f t="shared" si="51"/>
        <v>0</v>
      </c>
      <c r="ED53" s="514">
        <f t="shared" si="51"/>
        <v>0</v>
      </c>
      <c r="EE53" s="514">
        <f t="shared" si="51"/>
        <v>0</v>
      </c>
      <c r="EF53" s="514">
        <f t="shared" si="51"/>
        <v>0</v>
      </c>
      <c r="EG53" s="514">
        <f t="shared" si="51"/>
        <v>0</v>
      </c>
      <c r="EH53" s="514">
        <f t="shared" si="51"/>
        <v>0</v>
      </c>
      <c r="EI53" s="72">
        <f>IF(ED3&lt;=NTBA!$F$25,$R$45*$F$38/10^7,0)</f>
        <v>0</v>
      </c>
      <c r="EJ53" s="72">
        <f>IF(EE3&lt;=NTBA!$F$25,$R$45*$F$38/10^7,0)</f>
        <v>0</v>
      </c>
      <c r="EK53" s="72">
        <f>IF(EF3&lt;=NTBA!$F$25,$R$45*$F$38/10^7,0)</f>
        <v>0</v>
      </c>
      <c r="EL53" s="72">
        <f>IF(EG3&lt;=NTBA!$F$25,$R$45*$F$38/10^7,0)</f>
        <v>0</v>
      </c>
      <c r="EM53" s="72">
        <f>IF(EH3&lt;=NTBA!$F$25,$R$45*$F$38/10^7,0)</f>
        <v>0</v>
      </c>
    </row>
    <row r="54" spans="5:143" ht="15" customHeight="1" outlineLevel="1" x14ac:dyDescent="0.35">
      <c r="E54" s="508">
        <v>5</v>
      </c>
      <c r="F54" s="841">
        <v>0</v>
      </c>
      <c r="G54" s="844">
        <f t="shared" si="52"/>
        <v>0</v>
      </c>
      <c r="H54" s="842">
        <f>SUMPRODUCT(N54:EL54,J$44:EH$44)</f>
        <v>0</v>
      </c>
      <c r="I54" s="19"/>
      <c r="J54" s="514">
        <f t="shared" si="39"/>
        <v>0</v>
      </c>
      <c r="K54" s="514">
        <f t="shared" si="39"/>
        <v>0</v>
      </c>
      <c r="L54" s="514">
        <f t="shared" si="39"/>
        <v>0</v>
      </c>
      <c r="M54" s="514">
        <f t="shared" si="39"/>
        <v>0</v>
      </c>
      <c r="N54" s="514">
        <f xml:space="preserve"> IF( N$47 &gt;= $E54, $F54 * $F$38 / Cr,) * N$46</f>
        <v>0</v>
      </c>
      <c r="O54" s="514">
        <f t="shared" si="39"/>
        <v>0</v>
      </c>
      <c r="P54" s="514">
        <f t="shared" si="39"/>
        <v>0</v>
      </c>
      <c r="Q54" s="514">
        <f t="shared" si="39"/>
        <v>0</v>
      </c>
      <c r="R54" s="514">
        <f t="shared" si="39"/>
        <v>0</v>
      </c>
      <c r="S54" s="514">
        <f t="shared" si="39"/>
        <v>0</v>
      </c>
      <c r="T54" s="514">
        <f t="shared" si="40"/>
        <v>0</v>
      </c>
      <c r="U54" s="514">
        <f t="shared" si="40"/>
        <v>0</v>
      </c>
      <c r="V54" s="514">
        <f t="shared" si="40"/>
        <v>0</v>
      </c>
      <c r="W54" s="514">
        <f t="shared" si="40"/>
        <v>0</v>
      </c>
      <c r="X54" s="514">
        <f t="shared" si="40"/>
        <v>0</v>
      </c>
      <c r="Y54" s="514">
        <f t="shared" si="40"/>
        <v>0</v>
      </c>
      <c r="Z54" s="514">
        <f t="shared" si="40"/>
        <v>0</v>
      </c>
      <c r="AA54" s="514">
        <f t="shared" si="40"/>
        <v>0</v>
      </c>
      <c r="AB54" s="514">
        <f t="shared" si="40"/>
        <v>0</v>
      </c>
      <c r="AC54" s="514">
        <f t="shared" si="40"/>
        <v>0</v>
      </c>
      <c r="AD54" s="514">
        <f t="shared" si="41"/>
        <v>0</v>
      </c>
      <c r="AE54" s="514">
        <f t="shared" si="41"/>
        <v>0</v>
      </c>
      <c r="AF54" s="514">
        <f t="shared" si="41"/>
        <v>0</v>
      </c>
      <c r="AG54" s="514">
        <f t="shared" si="41"/>
        <v>0</v>
      </c>
      <c r="AH54" s="514">
        <f t="shared" si="41"/>
        <v>0</v>
      </c>
      <c r="AI54" s="514">
        <f t="shared" si="41"/>
        <v>0</v>
      </c>
      <c r="AJ54" s="514">
        <f t="shared" si="41"/>
        <v>0</v>
      </c>
      <c r="AK54" s="514">
        <f t="shared" si="41"/>
        <v>0</v>
      </c>
      <c r="AL54" s="514">
        <f t="shared" si="41"/>
        <v>0</v>
      </c>
      <c r="AM54" s="514">
        <f t="shared" si="41"/>
        <v>0</v>
      </c>
      <c r="AN54" s="514">
        <f t="shared" si="42"/>
        <v>0</v>
      </c>
      <c r="AO54" s="514">
        <f t="shared" si="42"/>
        <v>0</v>
      </c>
      <c r="AP54" s="514">
        <f t="shared" si="42"/>
        <v>0</v>
      </c>
      <c r="AQ54" s="514">
        <f t="shared" si="42"/>
        <v>0</v>
      </c>
      <c r="AR54" s="514">
        <f t="shared" si="42"/>
        <v>0</v>
      </c>
      <c r="AS54" s="514">
        <f t="shared" si="42"/>
        <v>0</v>
      </c>
      <c r="AT54" s="514">
        <f t="shared" si="42"/>
        <v>0</v>
      </c>
      <c r="AU54" s="514">
        <f t="shared" si="42"/>
        <v>0</v>
      </c>
      <c r="AV54" s="514">
        <f t="shared" si="42"/>
        <v>0</v>
      </c>
      <c r="AW54" s="514">
        <f t="shared" si="42"/>
        <v>0</v>
      </c>
      <c r="AX54" s="514">
        <f t="shared" si="43"/>
        <v>0</v>
      </c>
      <c r="AY54" s="514">
        <f t="shared" si="43"/>
        <v>0</v>
      </c>
      <c r="AZ54" s="514">
        <f t="shared" si="43"/>
        <v>0</v>
      </c>
      <c r="BA54" s="514">
        <f t="shared" si="43"/>
        <v>0</v>
      </c>
      <c r="BB54" s="514">
        <f t="shared" si="43"/>
        <v>0</v>
      </c>
      <c r="BC54" s="514">
        <f t="shared" si="43"/>
        <v>0</v>
      </c>
      <c r="BD54" s="514">
        <f t="shared" si="43"/>
        <v>0</v>
      </c>
      <c r="BE54" s="514">
        <f t="shared" si="43"/>
        <v>0</v>
      </c>
      <c r="BF54" s="514">
        <f t="shared" si="43"/>
        <v>0</v>
      </c>
      <c r="BG54" s="514">
        <f t="shared" si="43"/>
        <v>0</v>
      </c>
      <c r="BH54" s="514">
        <f t="shared" si="44"/>
        <v>0</v>
      </c>
      <c r="BI54" s="514">
        <f t="shared" si="44"/>
        <v>0</v>
      </c>
      <c r="BJ54" s="514">
        <f t="shared" si="44"/>
        <v>0</v>
      </c>
      <c r="BK54" s="514">
        <f t="shared" si="44"/>
        <v>0</v>
      </c>
      <c r="BL54" s="514">
        <f t="shared" si="44"/>
        <v>0</v>
      </c>
      <c r="BM54" s="514">
        <f t="shared" si="44"/>
        <v>0</v>
      </c>
      <c r="BN54" s="514">
        <f t="shared" si="44"/>
        <v>0</v>
      </c>
      <c r="BO54" s="514">
        <f t="shared" si="44"/>
        <v>0</v>
      </c>
      <c r="BP54" s="514">
        <f t="shared" si="44"/>
        <v>0</v>
      </c>
      <c r="BQ54" s="514">
        <f t="shared" si="44"/>
        <v>0</v>
      </c>
      <c r="BR54" s="514">
        <f t="shared" si="45"/>
        <v>0</v>
      </c>
      <c r="BS54" s="514">
        <f t="shared" si="45"/>
        <v>0</v>
      </c>
      <c r="BT54" s="514">
        <f t="shared" si="45"/>
        <v>0</v>
      </c>
      <c r="BU54" s="514">
        <f t="shared" si="45"/>
        <v>0</v>
      </c>
      <c r="BV54" s="514">
        <f t="shared" si="45"/>
        <v>0</v>
      </c>
      <c r="BW54" s="514">
        <f t="shared" si="45"/>
        <v>0</v>
      </c>
      <c r="BX54" s="514">
        <f t="shared" si="45"/>
        <v>0</v>
      </c>
      <c r="BY54" s="514">
        <f t="shared" si="45"/>
        <v>0</v>
      </c>
      <c r="BZ54" s="514">
        <f t="shared" si="45"/>
        <v>0</v>
      </c>
      <c r="CA54" s="514">
        <f t="shared" si="45"/>
        <v>0</v>
      </c>
      <c r="CB54" s="514">
        <f t="shared" si="46"/>
        <v>0</v>
      </c>
      <c r="CC54" s="514">
        <f t="shared" si="46"/>
        <v>0</v>
      </c>
      <c r="CD54" s="514">
        <f t="shared" si="46"/>
        <v>0</v>
      </c>
      <c r="CE54" s="514">
        <f t="shared" si="46"/>
        <v>0</v>
      </c>
      <c r="CF54" s="514">
        <f t="shared" si="46"/>
        <v>0</v>
      </c>
      <c r="CG54" s="514">
        <f t="shared" si="46"/>
        <v>0</v>
      </c>
      <c r="CH54" s="514">
        <f t="shared" si="46"/>
        <v>0</v>
      </c>
      <c r="CI54" s="514">
        <f t="shared" si="46"/>
        <v>0</v>
      </c>
      <c r="CJ54" s="514">
        <f t="shared" si="46"/>
        <v>0</v>
      </c>
      <c r="CK54" s="514">
        <f t="shared" si="46"/>
        <v>0</v>
      </c>
      <c r="CL54" s="514">
        <f t="shared" si="47"/>
        <v>0</v>
      </c>
      <c r="CM54" s="514">
        <f t="shared" si="47"/>
        <v>0</v>
      </c>
      <c r="CN54" s="514">
        <f t="shared" si="47"/>
        <v>0</v>
      </c>
      <c r="CO54" s="514">
        <f t="shared" si="47"/>
        <v>0</v>
      </c>
      <c r="CP54" s="514">
        <f t="shared" si="47"/>
        <v>0</v>
      </c>
      <c r="CQ54" s="514">
        <f t="shared" si="47"/>
        <v>0</v>
      </c>
      <c r="CR54" s="514">
        <f t="shared" si="47"/>
        <v>0</v>
      </c>
      <c r="CS54" s="514">
        <f t="shared" si="47"/>
        <v>0</v>
      </c>
      <c r="CT54" s="514">
        <f t="shared" si="47"/>
        <v>0</v>
      </c>
      <c r="CU54" s="514">
        <f t="shared" si="47"/>
        <v>0</v>
      </c>
      <c r="CV54" s="514">
        <f t="shared" si="48"/>
        <v>0</v>
      </c>
      <c r="CW54" s="514">
        <f t="shared" si="48"/>
        <v>0</v>
      </c>
      <c r="CX54" s="514">
        <f t="shared" si="48"/>
        <v>0</v>
      </c>
      <c r="CY54" s="514">
        <f t="shared" si="48"/>
        <v>0</v>
      </c>
      <c r="CZ54" s="514">
        <f t="shared" si="48"/>
        <v>0</v>
      </c>
      <c r="DA54" s="514">
        <f t="shared" si="48"/>
        <v>0</v>
      </c>
      <c r="DB54" s="514">
        <f t="shared" si="48"/>
        <v>0</v>
      </c>
      <c r="DC54" s="514">
        <f t="shared" si="48"/>
        <v>0</v>
      </c>
      <c r="DD54" s="514">
        <f t="shared" si="48"/>
        <v>0</v>
      </c>
      <c r="DE54" s="514">
        <f t="shared" si="48"/>
        <v>0</v>
      </c>
      <c r="DF54" s="514">
        <f t="shared" si="49"/>
        <v>0</v>
      </c>
      <c r="DG54" s="514">
        <f t="shared" si="49"/>
        <v>0</v>
      </c>
      <c r="DH54" s="514">
        <f t="shared" si="49"/>
        <v>0</v>
      </c>
      <c r="DI54" s="514">
        <f t="shared" si="49"/>
        <v>0</v>
      </c>
      <c r="DJ54" s="514">
        <f t="shared" si="49"/>
        <v>0</v>
      </c>
      <c r="DK54" s="514">
        <f t="shared" si="49"/>
        <v>0</v>
      </c>
      <c r="DL54" s="514">
        <f t="shared" si="49"/>
        <v>0</v>
      </c>
      <c r="DM54" s="514">
        <f t="shared" si="49"/>
        <v>0</v>
      </c>
      <c r="DN54" s="514">
        <f t="shared" si="49"/>
        <v>0</v>
      </c>
      <c r="DO54" s="514">
        <f t="shared" si="49"/>
        <v>0</v>
      </c>
      <c r="DP54" s="514">
        <f t="shared" si="50"/>
        <v>0</v>
      </c>
      <c r="DQ54" s="514">
        <f t="shared" si="50"/>
        <v>0</v>
      </c>
      <c r="DR54" s="514">
        <f t="shared" si="50"/>
        <v>0</v>
      </c>
      <c r="DS54" s="514">
        <f t="shared" si="50"/>
        <v>0</v>
      </c>
      <c r="DT54" s="514">
        <f t="shared" si="50"/>
        <v>0</v>
      </c>
      <c r="DU54" s="514">
        <f t="shared" si="50"/>
        <v>0</v>
      </c>
      <c r="DV54" s="514">
        <f t="shared" si="50"/>
        <v>0</v>
      </c>
      <c r="DW54" s="514">
        <f t="shared" si="50"/>
        <v>0</v>
      </c>
      <c r="DX54" s="514">
        <f t="shared" si="50"/>
        <v>0</v>
      </c>
      <c r="DY54" s="514">
        <f t="shared" si="50"/>
        <v>0</v>
      </c>
      <c r="DZ54" s="514">
        <f t="shared" si="51"/>
        <v>0</v>
      </c>
      <c r="EA54" s="514">
        <f t="shared" si="51"/>
        <v>0</v>
      </c>
      <c r="EB54" s="514">
        <f t="shared" si="51"/>
        <v>0</v>
      </c>
      <c r="EC54" s="514">
        <f t="shared" si="51"/>
        <v>0</v>
      </c>
      <c r="ED54" s="514">
        <f t="shared" si="51"/>
        <v>0</v>
      </c>
      <c r="EE54" s="514">
        <f t="shared" si="51"/>
        <v>0</v>
      </c>
      <c r="EF54" s="514">
        <f t="shared" si="51"/>
        <v>0</v>
      </c>
      <c r="EG54" s="514">
        <f t="shared" si="51"/>
        <v>0</v>
      </c>
      <c r="EH54" s="514">
        <f t="shared" si="51"/>
        <v>0</v>
      </c>
      <c r="EI54" s="72">
        <f>IF(ED3&lt;=NTBA!$F$25,$S$45*$F$38/10^7,0)</f>
        <v>0</v>
      </c>
      <c r="EJ54" s="72">
        <f>IF(EE3&lt;=NTBA!$F$25,$S$45*$F$38/10^7,0)</f>
        <v>0</v>
      </c>
      <c r="EK54" s="72">
        <f>IF(EF3&lt;=NTBA!$F$25,$S$45*$F$38/10^7,0)</f>
        <v>0</v>
      </c>
      <c r="EL54" s="72">
        <f>IF(EG3&lt;=NTBA!$F$25,$S$45*$F$38/10^7,0)</f>
        <v>0</v>
      </c>
      <c r="EM54" s="72">
        <f>IF(EH3&lt;=NTBA!$F$25,$S$45*$F$38/10^7,0)</f>
        <v>0</v>
      </c>
    </row>
    <row r="55" spans="5:143" ht="15" customHeight="1" outlineLevel="1" x14ac:dyDescent="0.35">
      <c r="E55" s="508">
        <v>6</v>
      </c>
      <c r="F55" s="841">
        <v>0</v>
      </c>
      <c r="G55" s="844">
        <f t="shared" si="52"/>
        <v>0</v>
      </c>
      <c r="H55" s="842">
        <f>SUMPRODUCT(O55:EM55,J$44:EH$44)</f>
        <v>0</v>
      </c>
      <c r="I55" s="19"/>
      <c r="J55" s="514">
        <f t="shared" si="39"/>
        <v>0</v>
      </c>
      <c r="K55" s="514">
        <f t="shared" si="39"/>
        <v>0</v>
      </c>
      <c r="L55" s="514">
        <f t="shared" si="39"/>
        <v>0</v>
      </c>
      <c r="M55" s="514">
        <f t="shared" si="39"/>
        <v>0</v>
      </c>
      <c r="N55" s="514">
        <f t="shared" si="39"/>
        <v>0</v>
      </c>
      <c r="O55" s="514">
        <f t="shared" si="39"/>
        <v>0</v>
      </c>
      <c r="P55" s="514">
        <f t="shared" si="39"/>
        <v>0</v>
      </c>
      <c r="Q55" s="514">
        <f t="shared" si="39"/>
        <v>0</v>
      </c>
      <c r="R55" s="514">
        <f t="shared" si="39"/>
        <v>0</v>
      </c>
      <c r="S55" s="514">
        <f t="shared" si="39"/>
        <v>0</v>
      </c>
      <c r="T55" s="514">
        <f t="shared" si="40"/>
        <v>0</v>
      </c>
      <c r="U55" s="514">
        <f t="shared" si="40"/>
        <v>0</v>
      </c>
      <c r="V55" s="514">
        <f t="shared" si="40"/>
        <v>0</v>
      </c>
      <c r="W55" s="514">
        <f t="shared" si="40"/>
        <v>0</v>
      </c>
      <c r="X55" s="514">
        <f t="shared" si="40"/>
        <v>0</v>
      </c>
      <c r="Y55" s="514">
        <f t="shared" si="40"/>
        <v>0</v>
      </c>
      <c r="Z55" s="514">
        <f t="shared" si="40"/>
        <v>0</v>
      </c>
      <c r="AA55" s="514">
        <f t="shared" si="40"/>
        <v>0</v>
      </c>
      <c r="AB55" s="514">
        <f t="shared" si="40"/>
        <v>0</v>
      </c>
      <c r="AC55" s="514">
        <f t="shared" si="40"/>
        <v>0</v>
      </c>
      <c r="AD55" s="514">
        <f t="shared" si="41"/>
        <v>0</v>
      </c>
      <c r="AE55" s="514">
        <f t="shared" si="41"/>
        <v>0</v>
      </c>
      <c r="AF55" s="514">
        <f t="shared" si="41"/>
        <v>0</v>
      </c>
      <c r="AG55" s="514">
        <f t="shared" si="41"/>
        <v>0</v>
      </c>
      <c r="AH55" s="514">
        <f t="shared" si="41"/>
        <v>0</v>
      </c>
      <c r="AI55" s="514">
        <f t="shared" si="41"/>
        <v>0</v>
      </c>
      <c r="AJ55" s="514">
        <f t="shared" si="41"/>
        <v>0</v>
      </c>
      <c r="AK55" s="514">
        <f t="shared" si="41"/>
        <v>0</v>
      </c>
      <c r="AL55" s="514">
        <f t="shared" si="41"/>
        <v>0</v>
      </c>
      <c r="AM55" s="514">
        <f t="shared" si="41"/>
        <v>0</v>
      </c>
      <c r="AN55" s="514">
        <f t="shared" si="42"/>
        <v>0</v>
      </c>
      <c r="AO55" s="514">
        <f t="shared" si="42"/>
        <v>0</v>
      </c>
      <c r="AP55" s="514">
        <f t="shared" si="42"/>
        <v>0</v>
      </c>
      <c r="AQ55" s="514">
        <f t="shared" si="42"/>
        <v>0</v>
      </c>
      <c r="AR55" s="514">
        <f t="shared" si="42"/>
        <v>0</v>
      </c>
      <c r="AS55" s="514">
        <f t="shared" si="42"/>
        <v>0</v>
      </c>
      <c r="AT55" s="514">
        <f t="shared" si="42"/>
        <v>0</v>
      </c>
      <c r="AU55" s="514">
        <f t="shared" si="42"/>
        <v>0</v>
      </c>
      <c r="AV55" s="514">
        <f t="shared" si="42"/>
        <v>0</v>
      </c>
      <c r="AW55" s="514">
        <f t="shared" si="42"/>
        <v>0</v>
      </c>
      <c r="AX55" s="514">
        <f t="shared" si="43"/>
        <v>0</v>
      </c>
      <c r="AY55" s="514">
        <f t="shared" si="43"/>
        <v>0</v>
      </c>
      <c r="AZ55" s="514">
        <f t="shared" si="43"/>
        <v>0</v>
      </c>
      <c r="BA55" s="514">
        <f t="shared" si="43"/>
        <v>0</v>
      </c>
      <c r="BB55" s="514">
        <f t="shared" si="43"/>
        <v>0</v>
      </c>
      <c r="BC55" s="514">
        <f t="shared" si="43"/>
        <v>0</v>
      </c>
      <c r="BD55" s="514">
        <f t="shared" si="43"/>
        <v>0</v>
      </c>
      <c r="BE55" s="514">
        <f t="shared" si="43"/>
        <v>0</v>
      </c>
      <c r="BF55" s="514">
        <f t="shared" si="43"/>
        <v>0</v>
      </c>
      <c r="BG55" s="514">
        <f t="shared" si="43"/>
        <v>0</v>
      </c>
      <c r="BH55" s="514">
        <f t="shared" si="44"/>
        <v>0</v>
      </c>
      <c r="BI55" s="514">
        <f t="shared" si="44"/>
        <v>0</v>
      </c>
      <c r="BJ55" s="514">
        <f t="shared" si="44"/>
        <v>0</v>
      </c>
      <c r="BK55" s="514">
        <f t="shared" si="44"/>
        <v>0</v>
      </c>
      <c r="BL55" s="514">
        <f t="shared" si="44"/>
        <v>0</v>
      </c>
      <c r="BM55" s="514">
        <f t="shared" si="44"/>
        <v>0</v>
      </c>
      <c r="BN55" s="514">
        <f t="shared" si="44"/>
        <v>0</v>
      </c>
      <c r="BO55" s="514">
        <f t="shared" si="44"/>
        <v>0</v>
      </c>
      <c r="BP55" s="514">
        <f t="shared" si="44"/>
        <v>0</v>
      </c>
      <c r="BQ55" s="514">
        <f t="shared" si="44"/>
        <v>0</v>
      </c>
      <c r="BR55" s="514">
        <f t="shared" si="45"/>
        <v>0</v>
      </c>
      <c r="BS55" s="514">
        <f t="shared" si="45"/>
        <v>0</v>
      </c>
      <c r="BT55" s="514">
        <f t="shared" si="45"/>
        <v>0</v>
      </c>
      <c r="BU55" s="514">
        <f t="shared" si="45"/>
        <v>0</v>
      </c>
      <c r="BV55" s="514">
        <f t="shared" si="45"/>
        <v>0</v>
      </c>
      <c r="BW55" s="514">
        <f t="shared" si="45"/>
        <v>0</v>
      </c>
      <c r="BX55" s="514">
        <f t="shared" si="45"/>
        <v>0</v>
      </c>
      <c r="BY55" s="514">
        <f t="shared" si="45"/>
        <v>0</v>
      </c>
      <c r="BZ55" s="514">
        <f t="shared" si="45"/>
        <v>0</v>
      </c>
      <c r="CA55" s="514">
        <f t="shared" si="45"/>
        <v>0</v>
      </c>
      <c r="CB55" s="514">
        <f t="shared" si="46"/>
        <v>0</v>
      </c>
      <c r="CC55" s="514">
        <f t="shared" si="46"/>
        <v>0</v>
      </c>
      <c r="CD55" s="514">
        <f t="shared" si="46"/>
        <v>0</v>
      </c>
      <c r="CE55" s="514">
        <f t="shared" si="46"/>
        <v>0</v>
      </c>
      <c r="CF55" s="514">
        <f t="shared" si="46"/>
        <v>0</v>
      </c>
      <c r="CG55" s="514">
        <f t="shared" si="46"/>
        <v>0</v>
      </c>
      <c r="CH55" s="514">
        <f t="shared" si="46"/>
        <v>0</v>
      </c>
      <c r="CI55" s="514">
        <f t="shared" si="46"/>
        <v>0</v>
      </c>
      <c r="CJ55" s="514">
        <f t="shared" si="46"/>
        <v>0</v>
      </c>
      <c r="CK55" s="514">
        <f t="shared" si="46"/>
        <v>0</v>
      </c>
      <c r="CL55" s="514">
        <f t="shared" si="47"/>
        <v>0</v>
      </c>
      <c r="CM55" s="514">
        <f t="shared" si="47"/>
        <v>0</v>
      </c>
      <c r="CN55" s="514">
        <f t="shared" si="47"/>
        <v>0</v>
      </c>
      <c r="CO55" s="514">
        <f t="shared" si="47"/>
        <v>0</v>
      </c>
      <c r="CP55" s="514">
        <f t="shared" si="47"/>
        <v>0</v>
      </c>
      <c r="CQ55" s="514">
        <f t="shared" si="47"/>
        <v>0</v>
      </c>
      <c r="CR55" s="514">
        <f t="shared" si="47"/>
        <v>0</v>
      </c>
      <c r="CS55" s="514">
        <f t="shared" si="47"/>
        <v>0</v>
      </c>
      <c r="CT55" s="514">
        <f t="shared" si="47"/>
        <v>0</v>
      </c>
      <c r="CU55" s="514">
        <f t="shared" si="47"/>
        <v>0</v>
      </c>
      <c r="CV55" s="514">
        <f t="shared" si="48"/>
        <v>0</v>
      </c>
      <c r="CW55" s="514">
        <f t="shared" si="48"/>
        <v>0</v>
      </c>
      <c r="CX55" s="514">
        <f t="shared" si="48"/>
        <v>0</v>
      </c>
      <c r="CY55" s="514">
        <f t="shared" si="48"/>
        <v>0</v>
      </c>
      <c r="CZ55" s="514">
        <f t="shared" si="48"/>
        <v>0</v>
      </c>
      <c r="DA55" s="514">
        <f t="shared" si="48"/>
        <v>0</v>
      </c>
      <c r="DB55" s="514">
        <f t="shared" si="48"/>
        <v>0</v>
      </c>
      <c r="DC55" s="514">
        <f t="shared" si="48"/>
        <v>0</v>
      </c>
      <c r="DD55" s="514">
        <f t="shared" si="48"/>
        <v>0</v>
      </c>
      <c r="DE55" s="514">
        <f t="shared" si="48"/>
        <v>0</v>
      </c>
      <c r="DF55" s="514">
        <f t="shared" si="49"/>
        <v>0</v>
      </c>
      <c r="DG55" s="514">
        <f t="shared" si="49"/>
        <v>0</v>
      </c>
      <c r="DH55" s="514">
        <f t="shared" si="49"/>
        <v>0</v>
      </c>
      <c r="DI55" s="514">
        <f t="shared" si="49"/>
        <v>0</v>
      </c>
      <c r="DJ55" s="514">
        <f t="shared" si="49"/>
        <v>0</v>
      </c>
      <c r="DK55" s="514">
        <f t="shared" si="49"/>
        <v>0</v>
      </c>
      <c r="DL55" s="514">
        <f t="shared" si="49"/>
        <v>0</v>
      </c>
      <c r="DM55" s="514">
        <f t="shared" si="49"/>
        <v>0</v>
      </c>
      <c r="DN55" s="514">
        <f t="shared" si="49"/>
        <v>0</v>
      </c>
      <c r="DO55" s="514">
        <f t="shared" si="49"/>
        <v>0</v>
      </c>
      <c r="DP55" s="514">
        <f t="shared" si="50"/>
        <v>0</v>
      </c>
      <c r="DQ55" s="514">
        <f t="shared" si="50"/>
        <v>0</v>
      </c>
      <c r="DR55" s="514">
        <f t="shared" si="50"/>
        <v>0</v>
      </c>
      <c r="DS55" s="514">
        <f t="shared" si="50"/>
        <v>0</v>
      </c>
      <c r="DT55" s="514">
        <f t="shared" si="50"/>
        <v>0</v>
      </c>
      <c r="DU55" s="514">
        <f t="shared" si="50"/>
        <v>0</v>
      </c>
      <c r="DV55" s="514">
        <f t="shared" si="50"/>
        <v>0</v>
      </c>
      <c r="DW55" s="514">
        <f t="shared" si="50"/>
        <v>0</v>
      </c>
      <c r="DX55" s="514">
        <f t="shared" si="50"/>
        <v>0</v>
      </c>
      <c r="DY55" s="514">
        <f t="shared" si="50"/>
        <v>0</v>
      </c>
      <c r="DZ55" s="514">
        <f t="shared" si="51"/>
        <v>0</v>
      </c>
      <c r="EA55" s="514">
        <f t="shared" si="51"/>
        <v>0</v>
      </c>
      <c r="EB55" s="514">
        <f t="shared" si="51"/>
        <v>0</v>
      </c>
      <c r="EC55" s="514">
        <f t="shared" si="51"/>
        <v>0</v>
      </c>
      <c r="ED55" s="514">
        <f t="shared" si="51"/>
        <v>0</v>
      </c>
      <c r="EE55" s="514">
        <f t="shared" si="51"/>
        <v>0</v>
      </c>
      <c r="EF55" s="514">
        <f t="shared" si="51"/>
        <v>0</v>
      </c>
      <c r="EG55" s="514">
        <f t="shared" si="51"/>
        <v>0</v>
      </c>
      <c r="EH55" s="514">
        <f t="shared" si="51"/>
        <v>0</v>
      </c>
      <c r="EI55" s="72">
        <f>IF(ED3&lt;=NTBA!$F$25,$T$45*$F$38/10^7,0)</f>
        <v>0</v>
      </c>
      <c r="EJ55" s="72">
        <f>IF(EE3&lt;=NTBA!$F$25,$T$45*$F$38/10^7,0)</f>
        <v>0</v>
      </c>
      <c r="EK55" s="72">
        <f>IF(EF3&lt;=NTBA!$F$25,$T$45*$F$38/10^7,0)</f>
        <v>0</v>
      </c>
      <c r="EL55" s="72">
        <f>IF(EG3&lt;=NTBA!$F$25,$T$45*$F$38/10^7,0)</f>
        <v>0</v>
      </c>
      <c r="EM55" s="72">
        <f>IF(EH3&lt;=NTBA!$F$25,$T$45*$F$38/10^7,0)</f>
        <v>0</v>
      </c>
    </row>
    <row r="56" spans="5:143" ht="15" customHeight="1" outlineLevel="1" x14ac:dyDescent="0.35">
      <c r="E56" s="508">
        <v>7</v>
      </c>
      <c r="F56" s="841">
        <v>0</v>
      </c>
      <c r="G56" s="844">
        <f t="shared" si="52"/>
        <v>0</v>
      </c>
      <c r="H56" s="842">
        <f>SUMPRODUCT(P56:EN56,J$44:EH$44)</f>
        <v>0</v>
      </c>
      <c r="I56" s="19"/>
      <c r="J56" s="514">
        <f t="shared" si="39"/>
        <v>0</v>
      </c>
      <c r="K56" s="514">
        <f t="shared" si="39"/>
        <v>0</v>
      </c>
      <c r="L56" s="514">
        <f t="shared" si="39"/>
        <v>0</v>
      </c>
      <c r="M56" s="514">
        <f t="shared" si="39"/>
        <v>0</v>
      </c>
      <c r="N56" s="514">
        <f t="shared" si="39"/>
        <v>0</v>
      </c>
      <c r="O56" s="514">
        <f t="shared" si="39"/>
        <v>0</v>
      </c>
      <c r="P56" s="514">
        <f xml:space="preserve"> IF( P$47 &gt;= $E56, $F56 * $F$38 / Cr,) * P$46</f>
        <v>0</v>
      </c>
      <c r="Q56" s="514">
        <f t="shared" si="39"/>
        <v>0</v>
      </c>
      <c r="R56" s="514">
        <f t="shared" si="39"/>
        <v>0</v>
      </c>
      <c r="S56" s="514">
        <f t="shared" si="39"/>
        <v>0</v>
      </c>
      <c r="T56" s="514">
        <f t="shared" si="40"/>
        <v>0</v>
      </c>
      <c r="U56" s="514">
        <f t="shared" si="40"/>
        <v>0</v>
      </c>
      <c r="V56" s="514">
        <f t="shared" si="40"/>
        <v>0</v>
      </c>
      <c r="W56" s="514">
        <f t="shared" si="40"/>
        <v>0</v>
      </c>
      <c r="X56" s="514">
        <f t="shared" si="40"/>
        <v>0</v>
      </c>
      <c r="Y56" s="514">
        <f t="shared" si="40"/>
        <v>0</v>
      </c>
      <c r="Z56" s="514">
        <f t="shared" si="40"/>
        <v>0</v>
      </c>
      <c r="AA56" s="514">
        <f t="shared" si="40"/>
        <v>0</v>
      </c>
      <c r="AB56" s="514">
        <f t="shared" si="40"/>
        <v>0</v>
      </c>
      <c r="AC56" s="514">
        <f t="shared" si="40"/>
        <v>0</v>
      </c>
      <c r="AD56" s="514">
        <f t="shared" si="41"/>
        <v>0</v>
      </c>
      <c r="AE56" s="514">
        <f t="shared" si="41"/>
        <v>0</v>
      </c>
      <c r="AF56" s="514">
        <f t="shared" si="41"/>
        <v>0</v>
      </c>
      <c r="AG56" s="514">
        <f t="shared" si="41"/>
        <v>0</v>
      </c>
      <c r="AH56" s="514">
        <f t="shared" si="41"/>
        <v>0</v>
      </c>
      <c r="AI56" s="514">
        <f t="shared" si="41"/>
        <v>0</v>
      </c>
      <c r="AJ56" s="514">
        <f t="shared" si="41"/>
        <v>0</v>
      </c>
      <c r="AK56" s="514">
        <f t="shared" si="41"/>
        <v>0</v>
      </c>
      <c r="AL56" s="514">
        <f t="shared" si="41"/>
        <v>0</v>
      </c>
      <c r="AM56" s="514">
        <f t="shared" si="41"/>
        <v>0</v>
      </c>
      <c r="AN56" s="514">
        <f t="shared" si="42"/>
        <v>0</v>
      </c>
      <c r="AO56" s="514">
        <f t="shared" si="42"/>
        <v>0</v>
      </c>
      <c r="AP56" s="514">
        <f t="shared" si="42"/>
        <v>0</v>
      </c>
      <c r="AQ56" s="514">
        <f t="shared" si="42"/>
        <v>0</v>
      </c>
      <c r="AR56" s="514">
        <f t="shared" si="42"/>
        <v>0</v>
      </c>
      <c r="AS56" s="514">
        <f t="shared" si="42"/>
        <v>0</v>
      </c>
      <c r="AT56" s="514">
        <f t="shared" si="42"/>
        <v>0</v>
      </c>
      <c r="AU56" s="514">
        <f t="shared" si="42"/>
        <v>0</v>
      </c>
      <c r="AV56" s="514">
        <f t="shared" si="42"/>
        <v>0</v>
      </c>
      <c r="AW56" s="514">
        <f t="shared" si="42"/>
        <v>0</v>
      </c>
      <c r="AX56" s="514">
        <f t="shared" si="43"/>
        <v>0</v>
      </c>
      <c r="AY56" s="514">
        <f t="shared" si="43"/>
        <v>0</v>
      </c>
      <c r="AZ56" s="514">
        <f t="shared" si="43"/>
        <v>0</v>
      </c>
      <c r="BA56" s="514">
        <f t="shared" si="43"/>
        <v>0</v>
      </c>
      <c r="BB56" s="514">
        <f t="shared" si="43"/>
        <v>0</v>
      </c>
      <c r="BC56" s="514">
        <f t="shared" si="43"/>
        <v>0</v>
      </c>
      <c r="BD56" s="514">
        <f t="shared" si="43"/>
        <v>0</v>
      </c>
      <c r="BE56" s="514">
        <f t="shared" si="43"/>
        <v>0</v>
      </c>
      <c r="BF56" s="514">
        <f t="shared" si="43"/>
        <v>0</v>
      </c>
      <c r="BG56" s="514">
        <f t="shared" si="43"/>
        <v>0</v>
      </c>
      <c r="BH56" s="514">
        <f t="shared" si="44"/>
        <v>0</v>
      </c>
      <c r="BI56" s="514">
        <f t="shared" si="44"/>
        <v>0</v>
      </c>
      <c r="BJ56" s="514">
        <f t="shared" si="44"/>
        <v>0</v>
      </c>
      <c r="BK56" s="514">
        <f t="shared" si="44"/>
        <v>0</v>
      </c>
      <c r="BL56" s="514">
        <f t="shared" si="44"/>
        <v>0</v>
      </c>
      <c r="BM56" s="514">
        <f t="shared" si="44"/>
        <v>0</v>
      </c>
      <c r="BN56" s="514">
        <f t="shared" si="44"/>
        <v>0</v>
      </c>
      <c r="BO56" s="514">
        <f t="shared" si="44"/>
        <v>0</v>
      </c>
      <c r="BP56" s="514">
        <f t="shared" si="44"/>
        <v>0</v>
      </c>
      <c r="BQ56" s="514">
        <f t="shared" si="44"/>
        <v>0</v>
      </c>
      <c r="BR56" s="514">
        <f t="shared" si="45"/>
        <v>0</v>
      </c>
      <c r="BS56" s="514">
        <f t="shared" si="45"/>
        <v>0</v>
      </c>
      <c r="BT56" s="514">
        <f t="shared" si="45"/>
        <v>0</v>
      </c>
      <c r="BU56" s="514">
        <f t="shared" si="45"/>
        <v>0</v>
      </c>
      <c r="BV56" s="514">
        <f t="shared" si="45"/>
        <v>0</v>
      </c>
      <c r="BW56" s="514">
        <f t="shared" si="45"/>
        <v>0</v>
      </c>
      <c r="BX56" s="514">
        <f t="shared" si="45"/>
        <v>0</v>
      </c>
      <c r="BY56" s="514">
        <f t="shared" si="45"/>
        <v>0</v>
      </c>
      <c r="BZ56" s="514">
        <f t="shared" si="45"/>
        <v>0</v>
      </c>
      <c r="CA56" s="514">
        <f t="shared" si="45"/>
        <v>0</v>
      </c>
      <c r="CB56" s="514">
        <f t="shared" si="46"/>
        <v>0</v>
      </c>
      <c r="CC56" s="514">
        <f t="shared" si="46"/>
        <v>0</v>
      </c>
      <c r="CD56" s="514">
        <f t="shared" si="46"/>
        <v>0</v>
      </c>
      <c r="CE56" s="514">
        <f t="shared" si="46"/>
        <v>0</v>
      </c>
      <c r="CF56" s="514">
        <f t="shared" si="46"/>
        <v>0</v>
      </c>
      <c r="CG56" s="514">
        <f t="shared" si="46"/>
        <v>0</v>
      </c>
      <c r="CH56" s="514">
        <f t="shared" si="46"/>
        <v>0</v>
      </c>
      <c r="CI56" s="514">
        <f t="shared" si="46"/>
        <v>0</v>
      </c>
      <c r="CJ56" s="514">
        <f t="shared" si="46"/>
        <v>0</v>
      </c>
      <c r="CK56" s="514">
        <f t="shared" si="46"/>
        <v>0</v>
      </c>
      <c r="CL56" s="514">
        <f t="shared" si="47"/>
        <v>0</v>
      </c>
      <c r="CM56" s="514">
        <f t="shared" si="47"/>
        <v>0</v>
      </c>
      <c r="CN56" s="514">
        <f t="shared" si="47"/>
        <v>0</v>
      </c>
      <c r="CO56" s="514">
        <f t="shared" si="47"/>
        <v>0</v>
      </c>
      <c r="CP56" s="514">
        <f t="shared" si="47"/>
        <v>0</v>
      </c>
      <c r="CQ56" s="514">
        <f t="shared" si="47"/>
        <v>0</v>
      </c>
      <c r="CR56" s="514">
        <f t="shared" si="47"/>
        <v>0</v>
      </c>
      <c r="CS56" s="514">
        <f t="shared" si="47"/>
        <v>0</v>
      </c>
      <c r="CT56" s="514">
        <f t="shared" si="47"/>
        <v>0</v>
      </c>
      <c r="CU56" s="514">
        <f t="shared" si="47"/>
        <v>0</v>
      </c>
      <c r="CV56" s="514">
        <f t="shared" si="48"/>
        <v>0</v>
      </c>
      <c r="CW56" s="514">
        <f t="shared" si="48"/>
        <v>0</v>
      </c>
      <c r="CX56" s="514">
        <f t="shared" si="48"/>
        <v>0</v>
      </c>
      <c r="CY56" s="514">
        <f t="shared" si="48"/>
        <v>0</v>
      </c>
      <c r="CZ56" s="514">
        <f t="shared" si="48"/>
        <v>0</v>
      </c>
      <c r="DA56" s="514">
        <f t="shared" si="48"/>
        <v>0</v>
      </c>
      <c r="DB56" s="514">
        <f t="shared" si="48"/>
        <v>0</v>
      </c>
      <c r="DC56" s="514">
        <f t="shared" si="48"/>
        <v>0</v>
      </c>
      <c r="DD56" s="514">
        <f t="shared" si="48"/>
        <v>0</v>
      </c>
      <c r="DE56" s="514">
        <f t="shared" si="48"/>
        <v>0</v>
      </c>
      <c r="DF56" s="514">
        <f t="shared" si="49"/>
        <v>0</v>
      </c>
      <c r="DG56" s="514">
        <f t="shared" si="49"/>
        <v>0</v>
      </c>
      <c r="DH56" s="514">
        <f t="shared" si="49"/>
        <v>0</v>
      </c>
      <c r="DI56" s="514">
        <f t="shared" si="49"/>
        <v>0</v>
      </c>
      <c r="DJ56" s="514">
        <f t="shared" si="49"/>
        <v>0</v>
      </c>
      <c r="DK56" s="514">
        <f t="shared" si="49"/>
        <v>0</v>
      </c>
      <c r="DL56" s="514">
        <f t="shared" si="49"/>
        <v>0</v>
      </c>
      <c r="DM56" s="514">
        <f t="shared" si="49"/>
        <v>0</v>
      </c>
      <c r="DN56" s="514">
        <f t="shared" si="49"/>
        <v>0</v>
      </c>
      <c r="DO56" s="514">
        <f t="shared" si="49"/>
        <v>0</v>
      </c>
      <c r="DP56" s="514">
        <f t="shared" si="50"/>
        <v>0</v>
      </c>
      <c r="DQ56" s="514">
        <f t="shared" si="50"/>
        <v>0</v>
      </c>
      <c r="DR56" s="514">
        <f t="shared" si="50"/>
        <v>0</v>
      </c>
      <c r="DS56" s="514">
        <f t="shared" si="50"/>
        <v>0</v>
      </c>
      <c r="DT56" s="514">
        <f t="shared" si="50"/>
        <v>0</v>
      </c>
      <c r="DU56" s="514">
        <f t="shared" si="50"/>
        <v>0</v>
      </c>
      <c r="DV56" s="514">
        <f t="shared" si="50"/>
        <v>0</v>
      </c>
      <c r="DW56" s="514">
        <f t="shared" si="50"/>
        <v>0</v>
      </c>
      <c r="DX56" s="514">
        <f t="shared" si="50"/>
        <v>0</v>
      </c>
      <c r="DY56" s="514">
        <f t="shared" si="50"/>
        <v>0</v>
      </c>
      <c r="DZ56" s="514">
        <f t="shared" si="51"/>
        <v>0</v>
      </c>
      <c r="EA56" s="514">
        <f t="shared" si="51"/>
        <v>0</v>
      </c>
      <c r="EB56" s="514">
        <f t="shared" si="51"/>
        <v>0</v>
      </c>
      <c r="EC56" s="514">
        <f t="shared" si="51"/>
        <v>0</v>
      </c>
      <c r="ED56" s="514">
        <f t="shared" si="51"/>
        <v>0</v>
      </c>
      <c r="EE56" s="514">
        <f t="shared" si="51"/>
        <v>0</v>
      </c>
      <c r="EF56" s="514">
        <f t="shared" si="51"/>
        <v>0</v>
      </c>
      <c r="EG56" s="514">
        <f t="shared" si="51"/>
        <v>0</v>
      </c>
      <c r="EH56" s="514">
        <f t="shared" si="51"/>
        <v>0</v>
      </c>
      <c r="EI56" s="72">
        <f>IF(ED$3&lt;=NTBA!$F$25,$U$45*$F$38/10^7,0)</f>
        <v>0</v>
      </c>
      <c r="EJ56" s="72">
        <f>IF(EE$3&lt;=NTBA!$F$25,$U$45*$F$38/10^7,0)</f>
        <v>0</v>
      </c>
      <c r="EK56" s="72">
        <f>IF(EF$3&lt;=NTBA!$F$25,$U$45*$F$38/10^7,0)</f>
        <v>0</v>
      </c>
      <c r="EL56" s="72">
        <f>IF(EG$3&lt;=NTBA!$F$25,$U$45*$F$38/10^7,0)</f>
        <v>0</v>
      </c>
      <c r="EM56" s="72">
        <f>IF(EH$3&lt;=NTBA!$F$25,$U$45*$F$38/10^7,0)</f>
        <v>0</v>
      </c>
    </row>
    <row r="57" spans="5:143" ht="15" customHeight="1" outlineLevel="1" x14ac:dyDescent="0.35">
      <c r="E57" s="508">
        <v>8</v>
      </c>
      <c r="F57" s="841">
        <v>230</v>
      </c>
      <c r="G57" s="844">
        <f>SUM(J57:EM57)</f>
        <v>0.13160128943856816</v>
      </c>
      <c r="H57" s="842">
        <f>SUMPRODUCT(Q57:EO57,J$44:EH$44)</f>
        <v>9.0386289775622491E-2</v>
      </c>
      <c r="I57" s="19"/>
      <c r="J57" s="514">
        <f t="shared" si="39"/>
        <v>0</v>
      </c>
      <c r="K57" s="514">
        <f t="shared" si="39"/>
        <v>0</v>
      </c>
      <c r="L57" s="514">
        <f t="shared" si="39"/>
        <v>0</v>
      </c>
      <c r="M57" s="514">
        <f t="shared" si="39"/>
        <v>0</v>
      </c>
      <c r="N57" s="514">
        <f t="shared" si="39"/>
        <v>0</v>
      </c>
      <c r="O57" s="514">
        <f t="shared" si="39"/>
        <v>0</v>
      </c>
      <c r="P57" s="514">
        <f t="shared" si="39"/>
        <v>0</v>
      </c>
      <c r="Q57" s="514">
        <f t="shared" si="39"/>
        <v>1.2415215984770587E-3</v>
      </c>
      <c r="R57" s="514">
        <f t="shared" si="39"/>
        <v>1.2415215984770587E-3</v>
      </c>
      <c r="S57" s="514">
        <f t="shared" si="39"/>
        <v>1.2415215984770587E-3</v>
      </c>
      <c r="T57" s="514">
        <f t="shared" si="40"/>
        <v>1.2415215984770587E-3</v>
      </c>
      <c r="U57" s="514">
        <f t="shared" si="40"/>
        <v>1.2415215984770587E-3</v>
      </c>
      <c r="V57" s="514">
        <f t="shared" si="40"/>
        <v>1.2415215984770587E-3</v>
      </c>
      <c r="W57" s="514">
        <f t="shared" si="40"/>
        <v>1.2415215984770587E-3</v>
      </c>
      <c r="X57" s="514">
        <f t="shared" si="40"/>
        <v>1.2415215984770587E-3</v>
      </c>
      <c r="Y57" s="514">
        <f t="shared" si="40"/>
        <v>1.2415215984770587E-3</v>
      </c>
      <c r="Z57" s="514">
        <f t="shared" si="40"/>
        <v>1.2415215984770587E-3</v>
      </c>
      <c r="AA57" s="514">
        <f t="shared" si="40"/>
        <v>1.2415215984770587E-3</v>
      </c>
      <c r="AB57" s="514">
        <f t="shared" si="40"/>
        <v>1.2415215984770587E-3</v>
      </c>
      <c r="AC57" s="514">
        <f t="shared" si="40"/>
        <v>1.2415215984770587E-3</v>
      </c>
      <c r="AD57" s="514">
        <f t="shared" si="41"/>
        <v>1.2415215984770587E-3</v>
      </c>
      <c r="AE57" s="514">
        <f t="shared" si="41"/>
        <v>1.2415215984770587E-3</v>
      </c>
      <c r="AF57" s="514">
        <f t="shared" si="41"/>
        <v>1.2415215984770587E-3</v>
      </c>
      <c r="AG57" s="514">
        <f t="shared" si="41"/>
        <v>1.2415215984770587E-3</v>
      </c>
      <c r="AH57" s="514">
        <f t="shared" si="41"/>
        <v>1.2415215984770587E-3</v>
      </c>
      <c r="AI57" s="514">
        <f t="shared" si="41"/>
        <v>1.2415215984770587E-3</v>
      </c>
      <c r="AJ57" s="514">
        <f t="shared" si="41"/>
        <v>1.2415215984770587E-3</v>
      </c>
      <c r="AK57" s="514">
        <f t="shared" si="41"/>
        <v>1.2415215984770587E-3</v>
      </c>
      <c r="AL57" s="514">
        <f t="shared" si="41"/>
        <v>1.2415215984770587E-3</v>
      </c>
      <c r="AM57" s="514">
        <f t="shared" si="41"/>
        <v>1.2415215984770587E-3</v>
      </c>
      <c r="AN57" s="514">
        <f t="shared" si="42"/>
        <v>1.2415215984770587E-3</v>
      </c>
      <c r="AO57" s="514">
        <f t="shared" si="42"/>
        <v>1.2415215984770587E-3</v>
      </c>
      <c r="AP57" s="514">
        <f t="shared" si="42"/>
        <v>1.2415215984770587E-3</v>
      </c>
      <c r="AQ57" s="514">
        <f t="shared" si="42"/>
        <v>1.2415215984770587E-3</v>
      </c>
      <c r="AR57" s="514">
        <f t="shared" si="42"/>
        <v>1.2415215984770587E-3</v>
      </c>
      <c r="AS57" s="514">
        <f t="shared" si="42"/>
        <v>1.2415215984770587E-3</v>
      </c>
      <c r="AT57" s="514">
        <f t="shared" si="42"/>
        <v>1.2415215984770587E-3</v>
      </c>
      <c r="AU57" s="514">
        <f t="shared" si="42"/>
        <v>1.2415215984770587E-3</v>
      </c>
      <c r="AV57" s="514">
        <f t="shared" si="42"/>
        <v>1.2415215984770587E-3</v>
      </c>
      <c r="AW57" s="514">
        <f t="shared" si="42"/>
        <v>1.2415215984770587E-3</v>
      </c>
      <c r="AX57" s="514">
        <f t="shared" si="43"/>
        <v>1.2415215984770587E-3</v>
      </c>
      <c r="AY57" s="514">
        <f t="shared" si="43"/>
        <v>1.2415215984770587E-3</v>
      </c>
      <c r="AZ57" s="514">
        <f t="shared" si="43"/>
        <v>1.2415215984770587E-3</v>
      </c>
      <c r="BA57" s="514">
        <f t="shared" si="43"/>
        <v>1.2415215984770587E-3</v>
      </c>
      <c r="BB57" s="514">
        <f t="shared" si="43"/>
        <v>1.2415215984770587E-3</v>
      </c>
      <c r="BC57" s="514">
        <f t="shared" si="43"/>
        <v>1.2415215984770587E-3</v>
      </c>
      <c r="BD57" s="514">
        <f t="shared" si="43"/>
        <v>1.2415215984770587E-3</v>
      </c>
      <c r="BE57" s="514">
        <f t="shared" si="43"/>
        <v>1.2415215984770587E-3</v>
      </c>
      <c r="BF57" s="514">
        <f t="shared" si="43"/>
        <v>1.2415215984770587E-3</v>
      </c>
      <c r="BG57" s="514">
        <f t="shared" si="43"/>
        <v>1.2415215984770587E-3</v>
      </c>
      <c r="BH57" s="514">
        <f t="shared" si="44"/>
        <v>1.2415215984770587E-3</v>
      </c>
      <c r="BI57" s="514">
        <f t="shared" si="44"/>
        <v>1.2415215984770587E-3</v>
      </c>
      <c r="BJ57" s="514">
        <f t="shared" si="44"/>
        <v>1.2415215984770587E-3</v>
      </c>
      <c r="BK57" s="514">
        <f t="shared" si="44"/>
        <v>1.2415215984770587E-3</v>
      </c>
      <c r="BL57" s="514">
        <f t="shared" si="44"/>
        <v>1.2415215984770587E-3</v>
      </c>
      <c r="BM57" s="514">
        <f t="shared" si="44"/>
        <v>1.2415215984770587E-3</v>
      </c>
      <c r="BN57" s="514">
        <f t="shared" si="44"/>
        <v>1.2415215984770587E-3</v>
      </c>
      <c r="BO57" s="514">
        <f t="shared" si="44"/>
        <v>1.2415215984770587E-3</v>
      </c>
      <c r="BP57" s="514">
        <f t="shared" si="44"/>
        <v>1.2415215984770587E-3</v>
      </c>
      <c r="BQ57" s="514">
        <f t="shared" si="44"/>
        <v>1.2415215984770587E-3</v>
      </c>
      <c r="BR57" s="514">
        <f t="shared" si="45"/>
        <v>1.2415215984770587E-3</v>
      </c>
      <c r="BS57" s="514">
        <f t="shared" si="45"/>
        <v>1.2415215984770587E-3</v>
      </c>
      <c r="BT57" s="514">
        <f t="shared" si="45"/>
        <v>1.2415215984770587E-3</v>
      </c>
      <c r="BU57" s="514">
        <f t="shared" si="45"/>
        <v>1.2415215984770587E-3</v>
      </c>
      <c r="BV57" s="514">
        <f t="shared" si="45"/>
        <v>1.2415215984770587E-3</v>
      </c>
      <c r="BW57" s="514">
        <f t="shared" si="45"/>
        <v>1.2415215984770587E-3</v>
      </c>
      <c r="BX57" s="514">
        <f t="shared" si="45"/>
        <v>1.2415215984770587E-3</v>
      </c>
      <c r="BY57" s="514">
        <f t="shared" si="45"/>
        <v>1.2415215984770587E-3</v>
      </c>
      <c r="BZ57" s="514">
        <f t="shared" si="45"/>
        <v>1.2415215984770587E-3</v>
      </c>
      <c r="CA57" s="514">
        <f t="shared" si="45"/>
        <v>1.2415215984770587E-3</v>
      </c>
      <c r="CB57" s="514">
        <f t="shared" si="46"/>
        <v>1.2415215984770587E-3</v>
      </c>
      <c r="CC57" s="514">
        <f t="shared" si="46"/>
        <v>1.2415215984770587E-3</v>
      </c>
      <c r="CD57" s="514">
        <f t="shared" si="46"/>
        <v>1.2415215984770587E-3</v>
      </c>
      <c r="CE57" s="514">
        <f t="shared" si="46"/>
        <v>1.2415215984770587E-3</v>
      </c>
      <c r="CF57" s="514">
        <f t="shared" si="46"/>
        <v>1.2415215984770587E-3</v>
      </c>
      <c r="CG57" s="514">
        <f t="shared" si="46"/>
        <v>1.2415215984770587E-3</v>
      </c>
      <c r="CH57" s="514">
        <f t="shared" si="46"/>
        <v>1.2415215984770587E-3</v>
      </c>
      <c r="CI57" s="514">
        <f t="shared" si="46"/>
        <v>1.2415215984770587E-3</v>
      </c>
      <c r="CJ57" s="514">
        <f t="shared" si="46"/>
        <v>1.2415215984770587E-3</v>
      </c>
      <c r="CK57" s="514">
        <f t="shared" si="46"/>
        <v>1.2415215984770587E-3</v>
      </c>
      <c r="CL57" s="514">
        <f t="shared" si="47"/>
        <v>1.2415215984770587E-3</v>
      </c>
      <c r="CM57" s="514">
        <f t="shared" si="47"/>
        <v>1.2415215984770587E-3</v>
      </c>
      <c r="CN57" s="514">
        <f t="shared" si="47"/>
        <v>1.2415215984770587E-3</v>
      </c>
      <c r="CO57" s="514">
        <f t="shared" si="47"/>
        <v>1.2415215984770587E-3</v>
      </c>
      <c r="CP57" s="514">
        <f t="shared" si="47"/>
        <v>1.2415215984770587E-3</v>
      </c>
      <c r="CQ57" s="514">
        <f t="shared" si="47"/>
        <v>1.2415215984770587E-3</v>
      </c>
      <c r="CR57" s="514">
        <f t="shared" si="47"/>
        <v>1.2415215984770587E-3</v>
      </c>
      <c r="CS57" s="514">
        <f t="shared" si="47"/>
        <v>1.2415215984770587E-3</v>
      </c>
      <c r="CT57" s="514">
        <f t="shared" si="47"/>
        <v>1.2415215984770587E-3</v>
      </c>
      <c r="CU57" s="514">
        <f t="shared" si="47"/>
        <v>1.2415215984770587E-3</v>
      </c>
      <c r="CV57" s="514">
        <f t="shared" si="48"/>
        <v>1.2415215984770587E-3</v>
      </c>
      <c r="CW57" s="514">
        <f t="shared" si="48"/>
        <v>1.2415215984770587E-3</v>
      </c>
      <c r="CX57" s="514">
        <f t="shared" si="48"/>
        <v>1.2415215984770587E-3</v>
      </c>
      <c r="CY57" s="514">
        <f t="shared" si="48"/>
        <v>1.2415215984770587E-3</v>
      </c>
      <c r="CZ57" s="514">
        <f t="shared" si="48"/>
        <v>1.2415215984770587E-3</v>
      </c>
      <c r="DA57" s="514">
        <f t="shared" si="48"/>
        <v>1.2415215984770587E-3</v>
      </c>
      <c r="DB57" s="514">
        <f t="shared" si="48"/>
        <v>1.2415215984770587E-3</v>
      </c>
      <c r="DC57" s="514">
        <f t="shared" si="48"/>
        <v>1.2415215984770587E-3</v>
      </c>
      <c r="DD57" s="514">
        <f t="shared" si="48"/>
        <v>1.2415215984770587E-3</v>
      </c>
      <c r="DE57" s="514">
        <f t="shared" si="48"/>
        <v>1.2415215984770587E-3</v>
      </c>
      <c r="DF57" s="514">
        <f t="shared" si="49"/>
        <v>1.2415215984770587E-3</v>
      </c>
      <c r="DG57" s="514">
        <f t="shared" si="49"/>
        <v>1.2415215984770587E-3</v>
      </c>
      <c r="DH57" s="514">
        <f t="shared" si="49"/>
        <v>1.2415215984770587E-3</v>
      </c>
      <c r="DI57" s="514">
        <f t="shared" si="49"/>
        <v>1.2415215984770587E-3</v>
      </c>
      <c r="DJ57" s="514">
        <f t="shared" si="49"/>
        <v>1.2415215984770587E-3</v>
      </c>
      <c r="DK57" s="514">
        <f t="shared" si="49"/>
        <v>1.2415215984770587E-3</v>
      </c>
      <c r="DL57" s="514">
        <f t="shared" si="49"/>
        <v>1.2415215984770587E-3</v>
      </c>
      <c r="DM57" s="514">
        <f t="shared" si="49"/>
        <v>1.2415215984770587E-3</v>
      </c>
      <c r="DN57" s="514">
        <f t="shared" si="49"/>
        <v>1.2415215984770587E-3</v>
      </c>
      <c r="DO57" s="514">
        <f t="shared" si="49"/>
        <v>1.2415215984770587E-3</v>
      </c>
      <c r="DP57" s="514">
        <f t="shared" si="50"/>
        <v>1.2415215984770587E-3</v>
      </c>
      <c r="DQ57" s="514">
        <f t="shared" si="50"/>
        <v>1.2415215984770587E-3</v>
      </c>
      <c r="DR57" s="514">
        <f t="shared" si="50"/>
        <v>1.2415215984770587E-3</v>
      </c>
      <c r="DS57" s="514">
        <f t="shared" si="50"/>
        <v>0</v>
      </c>
      <c r="DT57" s="514">
        <f t="shared" si="50"/>
        <v>0</v>
      </c>
      <c r="DU57" s="514">
        <f t="shared" si="50"/>
        <v>0</v>
      </c>
      <c r="DV57" s="514">
        <f t="shared" si="50"/>
        <v>0</v>
      </c>
      <c r="DW57" s="514">
        <f t="shared" si="50"/>
        <v>0</v>
      </c>
      <c r="DX57" s="514">
        <f t="shared" si="50"/>
        <v>0</v>
      </c>
      <c r="DY57" s="514">
        <f t="shared" si="50"/>
        <v>0</v>
      </c>
      <c r="DZ57" s="514">
        <f t="shared" si="51"/>
        <v>0</v>
      </c>
      <c r="EA57" s="514">
        <f t="shared" si="51"/>
        <v>0</v>
      </c>
      <c r="EB57" s="514">
        <f t="shared" si="51"/>
        <v>0</v>
      </c>
      <c r="EC57" s="514">
        <f t="shared" si="51"/>
        <v>0</v>
      </c>
      <c r="ED57" s="514">
        <f t="shared" si="51"/>
        <v>0</v>
      </c>
      <c r="EE57" s="514">
        <f t="shared" si="51"/>
        <v>0</v>
      </c>
      <c r="EF57" s="514">
        <f t="shared" si="51"/>
        <v>0</v>
      </c>
      <c r="EG57" s="514">
        <f t="shared" si="51"/>
        <v>0</v>
      </c>
      <c r="EH57" s="514">
        <f t="shared" si="51"/>
        <v>0</v>
      </c>
      <c r="EI57" s="72">
        <f>IF(ED$3&lt;=NTBA!$F$25,$V$45*$F$38/10^7,0)</f>
        <v>0</v>
      </c>
      <c r="EJ57" s="72">
        <f>IF(EE$3&lt;=NTBA!$F$25,$V$45*$F$38/10^7,0)</f>
        <v>0</v>
      </c>
      <c r="EK57" s="72">
        <f>IF(EF$3&lt;=NTBA!$F$25,$V$45*$F$38/10^7,0)</f>
        <v>0</v>
      </c>
      <c r="EL57" s="72">
        <f>IF(EG$3&lt;=NTBA!$F$25,$V$45*$F$38/10^7,0)</f>
        <v>0</v>
      </c>
      <c r="EM57" s="72">
        <f>IF(EH$3&lt;=NTBA!$F$25,$V$45*$F$38/10^7,0)</f>
        <v>0</v>
      </c>
    </row>
    <row r="58" spans="5:143" ht="15" customHeight="1" outlineLevel="1" x14ac:dyDescent="0.35">
      <c r="E58" s="508">
        <v>9</v>
      </c>
      <c r="F58" s="841">
        <v>15884</v>
      </c>
      <c r="G58" s="844">
        <f>SUM(J58:EM58)</f>
        <v>9.0027589233565646</v>
      </c>
      <c r="H58" s="842">
        <f>SUMPRODUCT(R58:EP58,J$44:EH$44)</f>
        <v>6.2038709080612229</v>
      </c>
      <c r="I58" s="19"/>
      <c r="J58" s="514">
        <f t="shared" si="39"/>
        <v>0</v>
      </c>
      <c r="K58" s="514">
        <f t="shared" si="39"/>
        <v>0</v>
      </c>
      <c r="L58" s="514">
        <f t="shared" si="39"/>
        <v>0</v>
      </c>
      <c r="M58" s="514">
        <f t="shared" si="39"/>
        <v>0</v>
      </c>
      <c r="N58" s="514">
        <f t="shared" si="39"/>
        <v>0</v>
      </c>
      <c r="O58" s="514">
        <f t="shared" si="39"/>
        <v>0</v>
      </c>
      <c r="P58" s="514">
        <f t="shared" si="39"/>
        <v>0</v>
      </c>
      <c r="Q58" s="514">
        <f t="shared" si="39"/>
        <v>0</v>
      </c>
      <c r="R58" s="514">
        <f t="shared" si="39"/>
        <v>8.5740561174824342E-2</v>
      </c>
      <c r="S58" s="514">
        <f t="shared" si="39"/>
        <v>8.5740561174824342E-2</v>
      </c>
      <c r="T58" s="514">
        <f t="shared" si="40"/>
        <v>8.5740561174824342E-2</v>
      </c>
      <c r="U58" s="514">
        <f t="shared" si="40"/>
        <v>8.5740561174824342E-2</v>
      </c>
      <c r="V58" s="514">
        <f t="shared" si="40"/>
        <v>8.5740561174824342E-2</v>
      </c>
      <c r="W58" s="514">
        <f t="shared" si="40"/>
        <v>8.5740561174824342E-2</v>
      </c>
      <c r="X58" s="514">
        <f t="shared" si="40"/>
        <v>8.5740561174824342E-2</v>
      </c>
      <c r="Y58" s="514">
        <f t="shared" si="40"/>
        <v>8.5740561174824342E-2</v>
      </c>
      <c r="Z58" s="514">
        <f t="shared" si="40"/>
        <v>8.5740561174824342E-2</v>
      </c>
      <c r="AA58" s="514">
        <f t="shared" si="40"/>
        <v>8.5740561174824342E-2</v>
      </c>
      <c r="AB58" s="514">
        <f t="shared" si="40"/>
        <v>8.5740561174824342E-2</v>
      </c>
      <c r="AC58" s="514">
        <f t="shared" si="40"/>
        <v>8.5740561174824342E-2</v>
      </c>
      <c r="AD58" s="514">
        <f t="shared" si="41"/>
        <v>8.5740561174824342E-2</v>
      </c>
      <c r="AE58" s="514">
        <f t="shared" si="41"/>
        <v>8.5740561174824342E-2</v>
      </c>
      <c r="AF58" s="514">
        <f t="shared" si="41"/>
        <v>8.5740561174824342E-2</v>
      </c>
      <c r="AG58" s="514">
        <f t="shared" si="41"/>
        <v>8.5740561174824342E-2</v>
      </c>
      <c r="AH58" s="514">
        <f t="shared" si="41"/>
        <v>8.5740561174824342E-2</v>
      </c>
      <c r="AI58" s="514">
        <f t="shared" si="41"/>
        <v>8.5740561174824342E-2</v>
      </c>
      <c r="AJ58" s="514">
        <f t="shared" si="41"/>
        <v>8.5740561174824342E-2</v>
      </c>
      <c r="AK58" s="514">
        <f t="shared" si="41"/>
        <v>8.5740561174824342E-2</v>
      </c>
      <c r="AL58" s="514">
        <f t="shared" si="41"/>
        <v>8.5740561174824342E-2</v>
      </c>
      <c r="AM58" s="514">
        <f t="shared" si="41"/>
        <v>8.5740561174824342E-2</v>
      </c>
      <c r="AN58" s="514">
        <f t="shared" si="42"/>
        <v>8.5740561174824342E-2</v>
      </c>
      <c r="AO58" s="514">
        <f t="shared" si="42"/>
        <v>8.5740561174824342E-2</v>
      </c>
      <c r="AP58" s="514">
        <f t="shared" si="42"/>
        <v>8.5740561174824342E-2</v>
      </c>
      <c r="AQ58" s="514">
        <f t="shared" si="42"/>
        <v>8.5740561174824342E-2</v>
      </c>
      <c r="AR58" s="514">
        <f t="shared" si="42"/>
        <v>8.5740561174824342E-2</v>
      </c>
      <c r="AS58" s="514">
        <f t="shared" si="42"/>
        <v>8.5740561174824342E-2</v>
      </c>
      <c r="AT58" s="514">
        <f t="shared" si="42"/>
        <v>8.5740561174824342E-2</v>
      </c>
      <c r="AU58" s="514">
        <f t="shared" si="42"/>
        <v>8.5740561174824342E-2</v>
      </c>
      <c r="AV58" s="514">
        <f t="shared" si="42"/>
        <v>8.5740561174824342E-2</v>
      </c>
      <c r="AW58" s="514">
        <f t="shared" si="42"/>
        <v>8.5740561174824342E-2</v>
      </c>
      <c r="AX58" s="514">
        <f t="shared" si="43"/>
        <v>8.5740561174824342E-2</v>
      </c>
      <c r="AY58" s="514">
        <f t="shared" si="43"/>
        <v>8.5740561174824342E-2</v>
      </c>
      <c r="AZ58" s="514">
        <f t="shared" si="43"/>
        <v>8.5740561174824342E-2</v>
      </c>
      <c r="BA58" s="514">
        <f t="shared" si="43"/>
        <v>8.5740561174824342E-2</v>
      </c>
      <c r="BB58" s="514">
        <f t="shared" si="43"/>
        <v>8.5740561174824342E-2</v>
      </c>
      <c r="BC58" s="514">
        <f t="shared" si="43"/>
        <v>8.5740561174824342E-2</v>
      </c>
      <c r="BD58" s="514">
        <f t="shared" si="43"/>
        <v>8.5740561174824342E-2</v>
      </c>
      <c r="BE58" s="514">
        <f t="shared" si="43"/>
        <v>8.5740561174824342E-2</v>
      </c>
      <c r="BF58" s="514">
        <f t="shared" si="43"/>
        <v>8.5740561174824342E-2</v>
      </c>
      <c r="BG58" s="514">
        <f t="shared" si="43"/>
        <v>8.5740561174824342E-2</v>
      </c>
      <c r="BH58" s="514">
        <f t="shared" si="44"/>
        <v>8.5740561174824342E-2</v>
      </c>
      <c r="BI58" s="514">
        <f t="shared" si="44"/>
        <v>8.5740561174824342E-2</v>
      </c>
      <c r="BJ58" s="514">
        <f t="shared" si="44"/>
        <v>8.5740561174824342E-2</v>
      </c>
      <c r="BK58" s="514">
        <f t="shared" si="44"/>
        <v>8.5740561174824342E-2</v>
      </c>
      <c r="BL58" s="514">
        <f t="shared" si="44"/>
        <v>8.5740561174824342E-2</v>
      </c>
      <c r="BM58" s="514">
        <f t="shared" si="44"/>
        <v>8.5740561174824342E-2</v>
      </c>
      <c r="BN58" s="514">
        <f t="shared" si="44"/>
        <v>8.5740561174824342E-2</v>
      </c>
      <c r="BO58" s="514">
        <f t="shared" si="44"/>
        <v>8.5740561174824342E-2</v>
      </c>
      <c r="BP58" s="514">
        <f t="shared" si="44"/>
        <v>8.5740561174824342E-2</v>
      </c>
      <c r="BQ58" s="514">
        <f t="shared" si="44"/>
        <v>8.5740561174824342E-2</v>
      </c>
      <c r="BR58" s="514">
        <f t="shared" si="45"/>
        <v>8.5740561174824342E-2</v>
      </c>
      <c r="BS58" s="514">
        <f t="shared" si="45"/>
        <v>8.5740561174824342E-2</v>
      </c>
      <c r="BT58" s="514">
        <f t="shared" si="45"/>
        <v>8.5740561174824342E-2</v>
      </c>
      <c r="BU58" s="514">
        <f t="shared" si="45"/>
        <v>8.5740561174824342E-2</v>
      </c>
      <c r="BV58" s="514">
        <f t="shared" si="45"/>
        <v>8.5740561174824342E-2</v>
      </c>
      <c r="BW58" s="514">
        <f t="shared" si="45"/>
        <v>8.5740561174824342E-2</v>
      </c>
      <c r="BX58" s="514">
        <f t="shared" si="45"/>
        <v>8.5740561174824342E-2</v>
      </c>
      <c r="BY58" s="514">
        <f t="shared" si="45"/>
        <v>8.5740561174824342E-2</v>
      </c>
      <c r="BZ58" s="514">
        <f t="shared" si="45"/>
        <v>8.5740561174824342E-2</v>
      </c>
      <c r="CA58" s="514">
        <f t="shared" si="45"/>
        <v>8.5740561174824342E-2</v>
      </c>
      <c r="CB58" s="514">
        <f t="shared" si="46"/>
        <v>8.5740561174824342E-2</v>
      </c>
      <c r="CC58" s="514">
        <f t="shared" si="46"/>
        <v>8.5740561174824342E-2</v>
      </c>
      <c r="CD58" s="514">
        <f t="shared" si="46"/>
        <v>8.5740561174824342E-2</v>
      </c>
      <c r="CE58" s="514">
        <f t="shared" si="46"/>
        <v>8.5740561174824342E-2</v>
      </c>
      <c r="CF58" s="514">
        <f t="shared" si="46"/>
        <v>8.5740561174824342E-2</v>
      </c>
      <c r="CG58" s="514">
        <f t="shared" si="46"/>
        <v>8.5740561174824342E-2</v>
      </c>
      <c r="CH58" s="514">
        <f t="shared" si="46"/>
        <v>8.5740561174824342E-2</v>
      </c>
      <c r="CI58" s="514">
        <f t="shared" si="46"/>
        <v>8.5740561174824342E-2</v>
      </c>
      <c r="CJ58" s="514">
        <f t="shared" si="46"/>
        <v>8.5740561174824342E-2</v>
      </c>
      <c r="CK58" s="514">
        <f t="shared" si="46"/>
        <v>8.5740561174824342E-2</v>
      </c>
      <c r="CL58" s="514">
        <f t="shared" si="47"/>
        <v>8.5740561174824342E-2</v>
      </c>
      <c r="CM58" s="514">
        <f t="shared" si="47"/>
        <v>8.5740561174824342E-2</v>
      </c>
      <c r="CN58" s="514">
        <f t="shared" si="47"/>
        <v>8.5740561174824342E-2</v>
      </c>
      <c r="CO58" s="514">
        <f t="shared" si="47"/>
        <v>8.5740561174824342E-2</v>
      </c>
      <c r="CP58" s="514">
        <f t="shared" si="47"/>
        <v>8.5740561174824342E-2</v>
      </c>
      <c r="CQ58" s="514">
        <f t="shared" si="47"/>
        <v>8.5740561174824342E-2</v>
      </c>
      <c r="CR58" s="514">
        <f t="shared" si="47"/>
        <v>8.5740561174824342E-2</v>
      </c>
      <c r="CS58" s="514">
        <f t="shared" si="47"/>
        <v>8.5740561174824342E-2</v>
      </c>
      <c r="CT58" s="514">
        <f t="shared" si="47"/>
        <v>8.5740561174824342E-2</v>
      </c>
      <c r="CU58" s="514">
        <f t="shared" si="47"/>
        <v>8.5740561174824342E-2</v>
      </c>
      <c r="CV58" s="514">
        <f t="shared" si="48"/>
        <v>8.5740561174824342E-2</v>
      </c>
      <c r="CW58" s="514">
        <f t="shared" si="48"/>
        <v>8.5740561174824342E-2</v>
      </c>
      <c r="CX58" s="514">
        <f t="shared" si="48"/>
        <v>8.5740561174824342E-2</v>
      </c>
      <c r="CY58" s="514">
        <f t="shared" si="48"/>
        <v>8.5740561174824342E-2</v>
      </c>
      <c r="CZ58" s="514">
        <f t="shared" si="48"/>
        <v>8.5740561174824342E-2</v>
      </c>
      <c r="DA58" s="514">
        <f t="shared" si="48"/>
        <v>8.5740561174824342E-2</v>
      </c>
      <c r="DB58" s="514">
        <f t="shared" si="48"/>
        <v>8.5740561174824342E-2</v>
      </c>
      <c r="DC58" s="514">
        <f t="shared" si="48"/>
        <v>8.5740561174824342E-2</v>
      </c>
      <c r="DD58" s="514">
        <f t="shared" si="48"/>
        <v>8.5740561174824342E-2</v>
      </c>
      <c r="DE58" s="514">
        <f t="shared" si="48"/>
        <v>8.5740561174824342E-2</v>
      </c>
      <c r="DF58" s="514">
        <f t="shared" si="49"/>
        <v>8.5740561174824342E-2</v>
      </c>
      <c r="DG58" s="514">
        <f t="shared" si="49"/>
        <v>8.5740561174824342E-2</v>
      </c>
      <c r="DH58" s="514">
        <f t="shared" si="49"/>
        <v>8.5740561174824342E-2</v>
      </c>
      <c r="DI58" s="514">
        <f t="shared" si="49"/>
        <v>8.5740561174824342E-2</v>
      </c>
      <c r="DJ58" s="514">
        <f t="shared" si="49"/>
        <v>8.5740561174824342E-2</v>
      </c>
      <c r="DK58" s="514">
        <f t="shared" si="49"/>
        <v>8.5740561174824342E-2</v>
      </c>
      <c r="DL58" s="514">
        <f t="shared" si="49"/>
        <v>8.5740561174824342E-2</v>
      </c>
      <c r="DM58" s="514">
        <f t="shared" si="49"/>
        <v>8.5740561174824342E-2</v>
      </c>
      <c r="DN58" s="514">
        <f t="shared" si="49"/>
        <v>8.5740561174824342E-2</v>
      </c>
      <c r="DO58" s="514">
        <f t="shared" si="49"/>
        <v>8.5740561174824342E-2</v>
      </c>
      <c r="DP58" s="514">
        <f t="shared" si="50"/>
        <v>8.5740561174824342E-2</v>
      </c>
      <c r="DQ58" s="514">
        <f t="shared" si="50"/>
        <v>8.5740561174824342E-2</v>
      </c>
      <c r="DR58" s="514">
        <f t="shared" si="50"/>
        <v>8.5740561174824342E-2</v>
      </c>
      <c r="DS58" s="514">
        <f t="shared" si="50"/>
        <v>0</v>
      </c>
      <c r="DT58" s="514">
        <f t="shared" si="50"/>
        <v>0</v>
      </c>
      <c r="DU58" s="514">
        <f t="shared" si="50"/>
        <v>0</v>
      </c>
      <c r="DV58" s="514">
        <f t="shared" si="50"/>
        <v>0</v>
      </c>
      <c r="DW58" s="514">
        <f t="shared" si="50"/>
        <v>0</v>
      </c>
      <c r="DX58" s="514">
        <f t="shared" si="50"/>
        <v>0</v>
      </c>
      <c r="DY58" s="514">
        <f t="shared" si="50"/>
        <v>0</v>
      </c>
      <c r="DZ58" s="514">
        <f t="shared" si="51"/>
        <v>0</v>
      </c>
      <c r="EA58" s="514">
        <f t="shared" si="51"/>
        <v>0</v>
      </c>
      <c r="EB58" s="514">
        <f t="shared" si="51"/>
        <v>0</v>
      </c>
      <c r="EC58" s="514">
        <f t="shared" si="51"/>
        <v>0</v>
      </c>
      <c r="ED58" s="514">
        <f t="shared" si="51"/>
        <v>0</v>
      </c>
      <c r="EE58" s="514">
        <f t="shared" si="51"/>
        <v>0</v>
      </c>
      <c r="EF58" s="514">
        <f t="shared" si="51"/>
        <v>0</v>
      </c>
      <c r="EG58" s="514">
        <f t="shared" si="51"/>
        <v>0</v>
      </c>
      <c r="EH58" s="514">
        <f t="shared" si="51"/>
        <v>0</v>
      </c>
      <c r="EI58" s="72">
        <f>IF(ED$3&lt;=NTBA!$F$25,$W$45*$F$38/10^7,0)</f>
        <v>0</v>
      </c>
      <c r="EJ58" s="72">
        <f>IF(EE$3&lt;=NTBA!$F$25,$W$45*$F$38/10^7,0)</f>
        <v>0</v>
      </c>
      <c r="EK58" s="72">
        <f>IF(EF$3&lt;=NTBA!$F$25,$W$45*$F$38/10^7,0)</f>
        <v>0</v>
      </c>
      <c r="EL58" s="72">
        <f>IF(EG$3&lt;=NTBA!$F$25,$W$45*$F$38/10^7,0)</f>
        <v>0</v>
      </c>
      <c r="EM58" s="72">
        <f>IF(EH$3&lt;=NTBA!$F$25,$W$45*$F$38/10^7,0)</f>
        <v>0</v>
      </c>
    </row>
    <row r="59" spans="5:143" ht="15" customHeight="1" outlineLevel="1" x14ac:dyDescent="0.35">
      <c r="E59" s="508">
        <v>10</v>
      </c>
      <c r="F59" s="841">
        <v>33200</v>
      </c>
      <c r="G59" s="844">
        <f>SUM(J59:EM59)</f>
        <v>18.637938153137309</v>
      </c>
      <c r="H59" s="842">
        <f>SUMPRODUCT(S59:EQ59,J$44:EH$44)</f>
        <v>12.886405127249798</v>
      </c>
      <c r="I59" s="19"/>
      <c r="J59" s="514">
        <f t="shared" si="39"/>
        <v>0</v>
      </c>
      <c r="K59" s="514">
        <f t="shared" si="39"/>
        <v>0</v>
      </c>
      <c r="L59" s="514">
        <f t="shared" si="39"/>
        <v>0</v>
      </c>
      <c r="M59" s="514">
        <f t="shared" si="39"/>
        <v>0</v>
      </c>
      <c r="N59" s="514">
        <f t="shared" si="39"/>
        <v>0</v>
      </c>
      <c r="O59" s="514">
        <f t="shared" si="39"/>
        <v>0</v>
      </c>
      <c r="P59" s="514">
        <f t="shared" si="39"/>
        <v>0</v>
      </c>
      <c r="Q59" s="514">
        <f t="shared" si="39"/>
        <v>0</v>
      </c>
      <c r="R59" s="514">
        <f t="shared" si="39"/>
        <v>0</v>
      </c>
      <c r="S59" s="514">
        <f t="shared" si="39"/>
        <v>0.17921094378016672</v>
      </c>
      <c r="T59" s="514">
        <f t="shared" si="40"/>
        <v>0.17921094378016672</v>
      </c>
      <c r="U59" s="514">
        <f t="shared" si="40"/>
        <v>0.17921094378016672</v>
      </c>
      <c r="V59" s="514">
        <f t="shared" si="40"/>
        <v>0.17921094378016672</v>
      </c>
      <c r="W59" s="514">
        <f t="shared" si="40"/>
        <v>0.17921094378016672</v>
      </c>
      <c r="X59" s="514">
        <f t="shared" si="40"/>
        <v>0.17921094378016672</v>
      </c>
      <c r="Y59" s="514">
        <f t="shared" si="40"/>
        <v>0.17921094378016672</v>
      </c>
      <c r="Z59" s="514">
        <f t="shared" si="40"/>
        <v>0.17921094378016672</v>
      </c>
      <c r="AA59" s="514">
        <f t="shared" si="40"/>
        <v>0.17921094378016672</v>
      </c>
      <c r="AB59" s="514">
        <f t="shared" si="40"/>
        <v>0.17921094378016672</v>
      </c>
      <c r="AC59" s="514">
        <f t="shared" si="40"/>
        <v>0.17921094378016672</v>
      </c>
      <c r="AD59" s="514">
        <f t="shared" si="41"/>
        <v>0.17921094378016672</v>
      </c>
      <c r="AE59" s="514">
        <f t="shared" si="41"/>
        <v>0.17921094378016672</v>
      </c>
      <c r="AF59" s="514">
        <f t="shared" si="41"/>
        <v>0.17921094378016672</v>
      </c>
      <c r="AG59" s="514">
        <f t="shared" si="41"/>
        <v>0.17921094378016672</v>
      </c>
      <c r="AH59" s="514">
        <f t="shared" si="41"/>
        <v>0.17921094378016672</v>
      </c>
      <c r="AI59" s="514">
        <f t="shared" si="41"/>
        <v>0.17921094378016672</v>
      </c>
      <c r="AJ59" s="514">
        <f t="shared" si="41"/>
        <v>0.17921094378016672</v>
      </c>
      <c r="AK59" s="514">
        <f t="shared" si="41"/>
        <v>0.17921094378016672</v>
      </c>
      <c r="AL59" s="514">
        <f t="shared" si="41"/>
        <v>0.17921094378016672</v>
      </c>
      <c r="AM59" s="514">
        <f t="shared" si="41"/>
        <v>0.17921094378016672</v>
      </c>
      <c r="AN59" s="514">
        <f t="shared" si="42"/>
        <v>0.17921094378016672</v>
      </c>
      <c r="AO59" s="514">
        <f t="shared" si="42"/>
        <v>0.17921094378016672</v>
      </c>
      <c r="AP59" s="514">
        <f t="shared" si="42"/>
        <v>0.17921094378016672</v>
      </c>
      <c r="AQ59" s="514">
        <f t="shared" si="42"/>
        <v>0.17921094378016672</v>
      </c>
      <c r="AR59" s="514">
        <f t="shared" si="42"/>
        <v>0.17921094378016672</v>
      </c>
      <c r="AS59" s="514">
        <f t="shared" si="42"/>
        <v>0.17921094378016672</v>
      </c>
      <c r="AT59" s="514">
        <f t="shared" si="42"/>
        <v>0.17921094378016672</v>
      </c>
      <c r="AU59" s="514">
        <f t="shared" si="42"/>
        <v>0.17921094378016672</v>
      </c>
      <c r="AV59" s="514">
        <f t="shared" si="42"/>
        <v>0.17921094378016672</v>
      </c>
      <c r="AW59" s="514">
        <f t="shared" si="42"/>
        <v>0.17921094378016672</v>
      </c>
      <c r="AX59" s="514">
        <f t="shared" si="43"/>
        <v>0.17921094378016672</v>
      </c>
      <c r="AY59" s="514">
        <f t="shared" si="43"/>
        <v>0.17921094378016672</v>
      </c>
      <c r="AZ59" s="514">
        <f t="shared" si="43"/>
        <v>0.17921094378016672</v>
      </c>
      <c r="BA59" s="514">
        <f t="shared" si="43"/>
        <v>0.17921094378016672</v>
      </c>
      <c r="BB59" s="514">
        <f t="shared" si="43"/>
        <v>0.17921094378016672</v>
      </c>
      <c r="BC59" s="514">
        <f t="shared" si="43"/>
        <v>0.17921094378016672</v>
      </c>
      <c r="BD59" s="514">
        <f t="shared" si="43"/>
        <v>0.17921094378016672</v>
      </c>
      <c r="BE59" s="514">
        <f t="shared" si="43"/>
        <v>0.17921094378016672</v>
      </c>
      <c r="BF59" s="514">
        <f t="shared" si="43"/>
        <v>0.17921094378016672</v>
      </c>
      <c r="BG59" s="514">
        <f t="shared" si="43"/>
        <v>0.17921094378016672</v>
      </c>
      <c r="BH59" s="514">
        <f t="shared" si="44"/>
        <v>0.17921094378016672</v>
      </c>
      <c r="BI59" s="514">
        <f t="shared" si="44"/>
        <v>0.17921094378016672</v>
      </c>
      <c r="BJ59" s="514">
        <f t="shared" si="44"/>
        <v>0.17921094378016672</v>
      </c>
      <c r="BK59" s="514">
        <f t="shared" si="44"/>
        <v>0.17921094378016672</v>
      </c>
      <c r="BL59" s="514">
        <f t="shared" si="44"/>
        <v>0.17921094378016672</v>
      </c>
      <c r="BM59" s="514">
        <f t="shared" si="44"/>
        <v>0.17921094378016672</v>
      </c>
      <c r="BN59" s="514">
        <f t="shared" si="44"/>
        <v>0.17921094378016672</v>
      </c>
      <c r="BO59" s="514">
        <f t="shared" si="44"/>
        <v>0.17921094378016672</v>
      </c>
      <c r="BP59" s="514">
        <f t="shared" si="44"/>
        <v>0.17921094378016672</v>
      </c>
      <c r="BQ59" s="514">
        <f t="shared" si="44"/>
        <v>0.17921094378016672</v>
      </c>
      <c r="BR59" s="514">
        <f t="shared" si="45"/>
        <v>0.17921094378016672</v>
      </c>
      <c r="BS59" s="514">
        <f t="shared" si="45"/>
        <v>0.17921094378016672</v>
      </c>
      <c r="BT59" s="514">
        <f t="shared" si="45"/>
        <v>0.17921094378016672</v>
      </c>
      <c r="BU59" s="514">
        <f t="shared" si="45"/>
        <v>0.17921094378016672</v>
      </c>
      <c r="BV59" s="514">
        <f t="shared" si="45"/>
        <v>0.17921094378016672</v>
      </c>
      <c r="BW59" s="514">
        <f t="shared" si="45"/>
        <v>0.17921094378016672</v>
      </c>
      <c r="BX59" s="514">
        <f t="shared" si="45"/>
        <v>0.17921094378016672</v>
      </c>
      <c r="BY59" s="514">
        <f t="shared" si="45"/>
        <v>0.17921094378016672</v>
      </c>
      <c r="BZ59" s="514">
        <f t="shared" si="45"/>
        <v>0.17921094378016672</v>
      </c>
      <c r="CA59" s="514">
        <f t="shared" si="45"/>
        <v>0.17921094378016672</v>
      </c>
      <c r="CB59" s="514">
        <f t="shared" si="46"/>
        <v>0.17921094378016672</v>
      </c>
      <c r="CC59" s="514">
        <f t="shared" si="46"/>
        <v>0.17921094378016672</v>
      </c>
      <c r="CD59" s="514">
        <f t="shared" si="46"/>
        <v>0.17921094378016672</v>
      </c>
      <c r="CE59" s="514">
        <f t="shared" si="46"/>
        <v>0.17921094378016672</v>
      </c>
      <c r="CF59" s="514">
        <f t="shared" si="46"/>
        <v>0.17921094378016672</v>
      </c>
      <c r="CG59" s="514">
        <f t="shared" si="46"/>
        <v>0.17921094378016672</v>
      </c>
      <c r="CH59" s="514">
        <f t="shared" si="46"/>
        <v>0.17921094378016672</v>
      </c>
      <c r="CI59" s="514">
        <f t="shared" si="46"/>
        <v>0.17921094378016672</v>
      </c>
      <c r="CJ59" s="514">
        <f t="shared" si="46"/>
        <v>0.17921094378016672</v>
      </c>
      <c r="CK59" s="514">
        <f t="shared" si="46"/>
        <v>0.17921094378016672</v>
      </c>
      <c r="CL59" s="514">
        <f t="shared" si="47"/>
        <v>0.17921094378016672</v>
      </c>
      <c r="CM59" s="514">
        <f t="shared" si="47"/>
        <v>0.17921094378016672</v>
      </c>
      <c r="CN59" s="514">
        <f t="shared" si="47"/>
        <v>0.17921094378016672</v>
      </c>
      <c r="CO59" s="514">
        <f t="shared" si="47"/>
        <v>0.17921094378016672</v>
      </c>
      <c r="CP59" s="514">
        <f t="shared" si="47"/>
        <v>0.17921094378016672</v>
      </c>
      <c r="CQ59" s="514">
        <f t="shared" si="47"/>
        <v>0.17921094378016672</v>
      </c>
      <c r="CR59" s="514">
        <f t="shared" si="47"/>
        <v>0.17921094378016672</v>
      </c>
      <c r="CS59" s="514">
        <f t="shared" si="47"/>
        <v>0.17921094378016672</v>
      </c>
      <c r="CT59" s="514">
        <f t="shared" si="47"/>
        <v>0.17921094378016672</v>
      </c>
      <c r="CU59" s="514">
        <f t="shared" si="47"/>
        <v>0.17921094378016672</v>
      </c>
      <c r="CV59" s="514">
        <f t="shared" si="48"/>
        <v>0.17921094378016672</v>
      </c>
      <c r="CW59" s="514">
        <f t="shared" si="48"/>
        <v>0.17921094378016672</v>
      </c>
      <c r="CX59" s="514">
        <f t="shared" si="48"/>
        <v>0.17921094378016672</v>
      </c>
      <c r="CY59" s="514">
        <f t="shared" si="48"/>
        <v>0.17921094378016672</v>
      </c>
      <c r="CZ59" s="514">
        <f t="shared" si="48"/>
        <v>0.17921094378016672</v>
      </c>
      <c r="DA59" s="514">
        <f t="shared" si="48"/>
        <v>0.17921094378016672</v>
      </c>
      <c r="DB59" s="514">
        <f t="shared" si="48"/>
        <v>0.17921094378016672</v>
      </c>
      <c r="DC59" s="514">
        <f t="shared" si="48"/>
        <v>0.17921094378016672</v>
      </c>
      <c r="DD59" s="514">
        <f t="shared" si="48"/>
        <v>0.17921094378016672</v>
      </c>
      <c r="DE59" s="514">
        <f t="shared" si="48"/>
        <v>0.17921094378016672</v>
      </c>
      <c r="DF59" s="514">
        <f t="shared" si="49"/>
        <v>0.17921094378016672</v>
      </c>
      <c r="DG59" s="514">
        <f t="shared" si="49"/>
        <v>0.17921094378016672</v>
      </c>
      <c r="DH59" s="514">
        <f t="shared" si="49"/>
        <v>0.17921094378016672</v>
      </c>
      <c r="DI59" s="514">
        <f t="shared" si="49"/>
        <v>0.17921094378016672</v>
      </c>
      <c r="DJ59" s="514">
        <f t="shared" si="49"/>
        <v>0.17921094378016672</v>
      </c>
      <c r="DK59" s="514">
        <f t="shared" si="49"/>
        <v>0.17921094378016672</v>
      </c>
      <c r="DL59" s="514">
        <f t="shared" si="49"/>
        <v>0.17921094378016672</v>
      </c>
      <c r="DM59" s="514">
        <f t="shared" si="49"/>
        <v>0.17921094378016672</v>
      </c>
      <c r="DN59" s="514">
        <f t="shared" si="49"/>
        <v>0.17921094378016672</v>
      </c>
      <c r="DO59" s="514">
        <f t="shared" si="49"/>
        <v>0.17921094378016672</v>
      </c>
      <c r="DP59" s="514">
        <f t="shared" si="50"/>
        <v>0.17921094378016672</v>
      </c>
      <c r="DQ59" s="514">
        <f t="shared" si="50"/>
        <v>0.17921094378016672</v>
      </c>
      <c r="DR59" s="514">
        <f t="shared" si="50"/>
        <v>0.17921094378016672</v>
      </c>
      <c r="DS59" s="514">
        <f t="shared" si="50"/>
        <v>0</v>
      </c>
      <c r="DT59" s="514">
        <f t="shared" si="50"/>
        <v>0</v>
      </c>
      <c r="DU59" s="514">
        <f t="shared" si="50"/>
        <v>0</v>
      </c>
      <c r="DV59" s="514">
        <f t="shared" si="50"/>
        <v>0</v>
      </c>
      <c r="DW59" s="514">
        <f t="shared" si="50"/>
        <v>0</v>
      </c>
      <c r="DX59" s="514">
        <f t="shared" si="50"/>
        <v>0</v>
      </c>
      <c r="DY59" s="514">
        <f t="shared" si="50"/>
        <v>0</v>
      </c>
      <c r="DZ59" s="514">
        <f t="shared" si="51"/>
        <v>0</v>
      </c>
      <c r="EA59" s="514">
        <f t="shared" si="51"/>
        <v>0</v>
      </c>
      <c r="EB59" s="514">
        <f t="shared" si="51"/>
        <v>0</v>
      </c>
      <c r="EC59" s="514">
        <f t="shared" si="51"/>
        <v>0</v>
      </c>
      <c r="ED59" s="514">
        <f t="shared" si="51"/>
        <v>0</v>
      </c>
      <c r="EE59" s="514">
        <f t="shared" si="51"/>
        <v>0</v>
      </c>
      <c r="EF59" s="514">
        <f t="shared" si="51"/>
        <v>0</v>
      </c>
      <c r="EG59" s="514">
        <f t="shared" si="51"/>
        <v>0</v>
      </c>
      <c r="EH59" s="514">
        <f t="shared" si="51"/>
        <v>0</v>
      </c>
      <c r="EI59" s="72">
        <f>IF(ED$3&lt;=NTBA!$F$25,$X$45*$F$38/10^7,0)</f>
        <v>0</v>
      </c>
      <c r="EJ59" s="72">
        <f>IF(EE$3&lt;=NTBA!$F$25,$X$45*$F$38/10^7,0)</f>
        <v>0</v>
      </c>
      <c r="EK59" s="72">
        <f>IF(EF$3&lt;=NTBA!$F$25,$X$45*$F$38/10^7,0)</f>
        <v>0</v>
      </c>
      <c r="EL59" s="72">
        <f>IF(EG$3&lt;=NTBA!$F$25,$X$45*$F$38/10^7,0)</f>
        <v>0</v>
      </c>
      <c r="EM59" s="72">
        <f>IF(EH$3&lt;=NTBA!$F$25,$X$45*$F$38/10^7,0)</f>
        <v>0</v>
      </c>
    </row>
    <row r="60" spans="5:143" ht="15" customHeight="1" outlineLevel="1" x14ac:dyDescent="0.35">
      <c r="E60" s="508">
        <v>11</v>
      </c>
      <c r="F60" s="841">
        <v>78000</v>
      </c>
      <c r="G60" s="844">
        <f t="shared" si="52"/>
        <v>43.36688922680306</v>
      </c>
      <c r="H60" s="842">
        <f>SUMPRODUCT(T60:ER60,J$44:EH$44)</f>
        <v>30.084377916067549</v>
      </c>
      <c r="I60" s="19"/>
      <c r="J60" s="514">
        <f t="shared" ref="J60:S69" si="53" xml:space="preserve"> IF( J$47 &gt;= $E60, $F60 * $F$38 / Cr,) * J$46</f>
        <v>0</v>
      </c>
      <c r="K60" s="514">
        <f t="shared" si="53"/>
        <v>0</v>
      </c>
      <c r="L60" s="514">
        <f t="shared" si="53"/>
        <v>0</v>
      </c>
      <c r="M60" s="514">
        <f t="shared" si="53"/>
        <v>0</v>
      </c>
      <c r="N60" s="514">
        <f t="shared" si="53"/>
        <v>0</v>
      </c>
      <c r="O60" s="514">
        <f t="shared" si="53"/>
        <v>0</v>
      </c>
      <c r="P60" s="514">
        <f t="shared" si="53"/>
        <v>0</v>
      </c>
      <c r="Q60" s="514">
        <f t="shared" si="53"/>
        <v>0</v>
      </c>
      <c r="R60" s="514">
        <f t="shared" si="53"/>
        <v>0</v>
      </c>
      <c r="S60" s="514">
        <f t="shared" si="53"/>
        <v>0</v>
      </c>
      <c r="T60" s="514">
        <f t="shared" ref="T60:AC69" si="54" xml:space="preserve"> IF( T$47 &gt;= $E60, $F60 * $F$38 / Cr,) * T$46</f>
        <v>0.42103775948352423</v>
      </c>
      <c r="U60" s="514">
        <f t="shared" si="54"/>
        <v>0.42103775948352423</v>
      </c>
      <c r="V60" s="514">
        <f t="shared" si="54"/>
        <v>0.42103775948352423</v>
      </c>
      <c r="W60" s="514">
        <f t="shared" si="54"/>
        <v>0.42103775948352423</v>
      </c>
      <c r="X60" s="514">
        <f t="shared" si="54"/>
        <v>0.42103775948352423</v>
      </c>
      <c r="Y60" s="514">
        <f t="shared" si="54"/>
        <v>0.42103775948352423</v>
      </c>
      <c r="Z60" s="514">
        <f t="shared" si="54"/>
        <v>0.42103775948352423</v>
      </c>
      <c r="AA60" s="514">
        <f t="shared" si="54"/>
        <v>0.42103775948352423</v>
      </c>
      <c r="AB60" s="514">
        <f t="shared" si="54"/>
        <v>0.42103775948352423</v>
      </c>
      <c r="AC60" s="514">
        <f t="shared" si="54"/>
        <v>0.42103775948352423</v>
      </c>
      <c r="AD60" s="514">
        <f t="shared" ref="AD60:AM69" si="55" xml:space="preserve"> IF( AD$47 &gt;= $E60, $F60 * $F$38 / Cr,) * AD$46</f>
        <v>0.42103775948352423</v>
      </c>
      <c r="AE60" s="514">
        <f t="shared" si="55"/>
        <v>0.42103775948352423</v>
      </c>
      <c r="AF60" s="514">
        <f t="shared" si="55"/>
        <v>0.42103775948352423</v>
      </c>
      <c r="AG60" s="514">
        <f t="shared" si="55"/>
        <v>0.42103775948352423</v>
      </c>
      <c r="AH60" s="514">
        <f t="shared" si="55"/>
        <v>0.42103775948352423</v>
      </c>
      <c r="AI60" s="514">
        <f t="shared" si="55"/>
        <v>0.42103775948352423</v>
      </c>
      <c r="AJ60" s="514">
        <f t="shared" si="55"/>
        <v>0.42103775948352423</v>
      </c>
      <c r="AK60" s="514">
        <f t="shared" si="55"/>
        <v>0.42103775948352423</v>
      </c>
      <c r="AL60" s="514">
        <f t="shared" si="55"/>
        <v>0.42103775948352423</v>
      </c>
      <c r="AM60" s="514">
        <f t="shared" si="55"/>
        <v>0.42103775948352423</v>
      </c>
      <c r="AN60" s="514">
        <f t="shared" ref="AN60:AW69" si="56" xml:space="preserve"> IF( AN$47 &gt;= $E60, $F60 * $F$38 / Cr,) * AN$46</f>
        <v>0.42103775948352423</v>
      </c>
      <c r="AO60" s="514">
        <f t="shared" si="56"/>
        <v>0.42103775948352423</v>
      </c>
      <c r="AP60" s="514">
        <f t="shared" si="56"/>
        <v>0.42103775948352423</v>
      </c>
      <c r="AQ60" s="514">
        <f t="shared" si="56"/>
        <v>0.42103775948352423</v>
      </c>
      <c r="AR60" s="514">
        <f t="shared" si="56"/>
        <v>0.42103775948352423</v>
      </c>
      <c r="AS60" s="514">
        <f t="shared" si="56"/>
        <v>0.42103775948352423</v>
      </c>
      <c r="AT60" s="514">
        <f t="shared" si="56"/>
        <v>0.42103775948352423</v>
      </c>
      <c r="AU60" s="514">
        <f t="shared" si="56"/>
        <v>0.42103775948352423</v>
      </c>
      <c r="AV60" s="514">
        <f t="shared" si="56"/>
        <v>0.42103775948352423</v>
      </c>
      <c r="AW60" s="514">
        <f t="shared" si="56"/>
        <v>0.42103775948352423</v>
      </c>
      <c r="AX60" s="514">
        <f t="shared" ref="AX60:BG69" si="57" xml:space="preserve"> IF( AX$47 &gt;= $E60, $F60 * $F$38 / Cr,) * AX$46</f>
        <v>0.42103775948352423</v>
      </c>
      <c r="AY60" s="514">
        <f t="shared" si="57"/>
        <v>0.42103775948352423</v>
      </c>
      <c r="AZ60" s="514">
        <f t="shared" si="57"/>
        <v>0.42103775948352423</v>
      </c>
      <c r="BA60" s="514">
        <f t="shared" si="57"/>
        <v>0.42103775948352423</v>
      </c>
      <c r="BB60" s="514">
        <f t="shared" si="57"/>
        <v>0.42103775948352423</v>
      </c>
      <c r="BC60" s="514">
        <f t="shared" si="57"/>
        <v>0.42103775948352423</v>
      </c>
      <c r="BD60" s="514">
        <f t="shared" si="57"/>
        <v>0.42103775948352423</v>
      </c>
      <c r="BE60" s="514">
        <f t="shared" si="57"/>
        <v>0.42103775948352423</v>
      </c>
      <c r="BF60" s="514">
        <f t="shared" si="57"/>
        <v>0.42103775948352423</v>
      </c>
      <c r="BG60" s="514">
        <f t="shared" si="57"/>
        <v>0.42103775948352423</v>
      </c>
      <c r="BH60" s="514">
        <f t="shared" ref="BH60:BQ69" si="58" xml:space="preserve"> IF( BH$47 &gt;= $E60, $F60 * $F$38 / Cr,) * BH$46</f>
        <v>0.42103775948352423</v>
      </c>
      <c r="BI60" s="514">
        <f t="shared" si="58"/>
        <v>0.42103775948352423</v>
      </c>
      <c r="BJ60" s="514">
        <f t="shared" si="58"/>
        <v>0.42103775948352423</v>
      </c>
      <c r="BK60" s="514">
        <f t="shared" si="58"/>
        <v>0.42103775948352423</v>
      </c>
      <c r="BL60" s="514">
        <f t="shared" si="58"/>
        <v>0.42103775948352423</v>
      </c>
      <c r="BM60" s="514">
        <f t="shared" si="58"/>
        <v>0.42103775948352423</v>
      </c>
      <c r="BN60" s="514">
        <f t="shared" si="58"/>
        <v>0.42103775948352423</v>
      </c>
      <c r="BO60" s="514">
        <f t="shared" si="58"/>
        <v>0.42103775948352423</v>
      </c>
      <c r="BP60" s="514">
        <f t="shared" si="58"/>
        <v>0.42103775948352423</v>
      </c>
      <c r="BQ60" s="514">
        <f t="shared" si="58"/>
        <v>0.42103775948352423</v>
      </c>
      <c r="BR60" s="514">
        <f t="shared" ref="BR60:CA69" si="59" xml:space="preserve"> IF( BR$47 &gt;= $E60, $F60 * $F$38 / Cr,) * BR$46</f>
        <v>0.42103775948352423</v>
      </c>
      <c r="BS60" s="514">
        <f t="shared" si="59"/>
        <v>0.42103775948352423</v>
      </c>
      <c r="BT60" s="514">
        <f t="shared" si="59"/>
        <v>0.42103775948352423</v>
      </c>
      <c r="BU60" s="514">
        <f t="shared" si="59"/>
        <v>0.42103775948352423</v>
      </c>
      <c r="BV60" s="514">
        <f t="shared" si="59"/>
        <v>0.42103775948352423</v>
      </c>
      <c r="BW60" s="514">
        <f t="shared" si="59"/>
        <v>0.42103775948352423</v>
      </c>
      <c r="BX60" s="514">
        <f t="shared" si="59"/>
        <v>0.42103775948352423</v>
      </c>
      <c r="BY60" s="514">
        <f t="shared" si="59"/>
        <v>0.42103775948352423</v>
      </c>
      <c r="BZ60" s="514">
        <f t="shared" si="59"/>
        <v>0.42103775948352423</v>
      </c>
      <c r="CA60" s="514">
        <f t="shared" si="59"/>
        <v>0.42103775948352423</v>
      </c>
      <c r="CB60" s="514">
        <f t="shared" ref="CB60:CK69" si="60" xml:space="preserve"> IF( CB$47 &gt;= $E60, $F60 * $F$38 / Cr,) * CB$46</f>
        <v>0.42103775948352423</v>
      </c>
      <c r="CC60" s="514">
        <f t="shared" si="60"/>
        <v>0.42103775948352423</v>
      </c>
      <c r="CD60" s="514">
        <f t="shared" si="60"/>
        <v>0.42103775948352423</v>
      </c>
      <c r="CE60" s="514">
        <f t="shared" si="60"/>
        <v>0.42103775948352423</v>
      </c>
      <c r="CF60" s="514">
        <f t="shared" si="60"/>
        <v>0.42103775948352423</v>
      </c>
      <c r="CG60" s="514">
        <f t="shared" si="60"/>
        <v>0.42103775948352423</v>
      </c>
      <c r="CH60" s="514">
        <f t="shared" si="60"/>
        <v>0.42103775948352423</v>
      </c>
      <c r="CI60" s="514">
        <f t="shared" si="60"/>
        <v>0.42103775948352423</v>
      </c>
      <c r="CJ60" s="514">
        <f t="shared" si="60"/>
        <v>0.42103775948352423</v>
      </c>
      <c r="CK60" s="514">
        <f t="shared" si="60"/>
        <v>0.42103775948352423</v>
      </c>
      <c r="CL60" s="514">
        <f t="shared" ref="CL60:CU69" si="61" xml:space="preserve"> IF( CL$47 &gt;= $E60, $F60 * $F$38 / Cr,) * CL$46</f>
        <v>0.42103775948352423</v>
      </c>
      <c r="CM60" s="514">
        <f t="shared" si="61"/>
        <v>0.42103775948352423</v>
      </c>
      <c r="CN60" s="514">
        <f t="shared" si="61"/>
        <v>0.42103775948352423</v>
      </c>
      <c r="CO60" s="514">
        <f t="shared" si="61"/>
        <v>0.42103775948352423</v>
      </c>
      <c r="CP60" s="514">
        <f t="shared" si="61"/>
        <v>0.42103775948352423</v>
      </c>
      <c r="CQ60" s="514">
        <f t="shared" si="61"/>
        <v>0.42103775948352423</v>
      </c>
      <c r="CR60" s="514">
        <f t="shared" si="61"/>
        <v>0.42103775948352423</v>
      </c>
      <c r="CS60" s="514">
        <f t="shared" si="61"/>
        <v>0.42103775948352423</v>
      </c>
      <c r="CT60" s="514">
        <f t="shared" si="61"/>
        <v>0.42103775948352423</v>
      </c>
      <c r="CU60" s="514">
        <f t="shared" si="61"/>
        <v>0.42103775948352423</v>
      </c>
      <c r="CV60" s="514">
        <f t="shared" ref="CV60:DE69" si="62" xml:space="preserve"> IF( CV$47 &gt;= $E60, $F60 * $F$38 / Cr,) * CV$46</f>
        <v>0.42103775948352423</v>
      </c>
      <c r="CW60" s="514">
        <f t="shared" si="62"/>
        <v>0.42103775948352423</v>
      </c>
      <c r="CX60" s="514">
        <f t="shared" si="62"/>
        <v>0.42103775948352423</v>
      </c>
      <c r="CY60" s="514">
        <f t="shared" si="62"/>
        <v>0.42103775948352423</v>
      </c>
      <c r="CZ60" s="514">
        <f t="shared" si="62"/>
        <v>0.42103775948352423</v>
      </c>
      <c r="DA60" s="514">
        <f t="shared" si="62"/>
        <v>0.42103775948352423</v>
      </c>
      <c r="DB60" s="514">
        <f t="shared" si="62"/>
        <v>0.42103775948352423</v>
      </c>
      <c r="DC60" s="514">
        <f t="shared" si="62"/>
        <v>0.42103775948352423</v>
      </c>
      <c r="DD60" s="514">
        <f t="shared" si="62"/>
        <v>0.42103775948352423</v>
      </c>
      <c r="DE60" s="514">
        <f t="shared" si="62"/>
        <v>0.42103775948352423</v>
      </c>
      <c r="DF60" s="514">
        <f t="shared" ref="DF60:DO69" si="63" xml:space="preserve"> IF( DF$47 &gt;= $E60, $F60 * $F$38 / Cr,) * DF$46</f>
        <v>0.42103775948352423</v>
      </c>
      <c r="DG60" s="514">
        <f t="shared" si="63"/>
        <v>0.42103775948352423</v>
      </c>
      <c r="DH60" s="514">
        <f t="shared" si="63"/>
        <v>0.42103775948352423</v>
      </c>
      <c r="DI60" s="514">
        <f t="shared" si="63"/>
        <v>0.42103775948352423</v>
      </c>
      <c r="DJ60" s="514">
        <f t="shared" si="63"/>
        <v>0.42103775948352423</v>
      </c>
      <c r="DK60" s="514">
        <f t="shared" si="63"/>
        <v>0.42103775948352423</v>
      </c>
      <c r="DL60" s="514">
        <f t="shared" si="63"/>
        <v>0.42103775948352423</v>
      </c>
      <c r="DM60" s="514">
        <f t="shared" si="63"/>
        <v>0.42103775948352423</v>
      </c>
      <c r="DN60" s="514">
        <f t="shared" si="63"/>
        <v>0.42103775948352423</v>
      </c>
      <c r="DO60" s="514">
        <f t="shared" si="63"/>
        <v>0.42103775948352423</v>
      </c>
      <c r="DP60" s="514">
        <f t="shared" ref="DP60:DY69" si="64" xml:space="preserve"> IF( DP$47 &gt;= $E60, $F60 * $F$38 / Cr,) * DP$46</f>
        <v>0.42103775948352423</v>
      </c>
      <c r="DQ60" s="514">
        <f t="shared" si="64"/>
        <v>0.42103775948352423</v>
      </c>
      <c r="DR60" s="514">
        <f t="shared" si="64"/>
        <v>0.42103775948352423</v>
      </c>
      <c r="DS60" s="514">
        <f t="shared" si="64"/>
        <v>0</v>
      </c>
      <c r="DT60" s="514">
        <f t="shared" si="64"/>
        <v>0</v>
      </c>
      <c r="DU60" s="514">
        <f t="shared" si="64"/>
        <v>0</v>
      </c>
      <c r="DV60" s="514">
        <f t="shared" si="64"/>
        <v>0</v>
      </c>
      <c r="DW60" s="514">
        <f t="shared" si="64"/>
        <v>0</v>
      </c>
      <c r="DX60" s="514">
        <f t="shared" si="64"/>
        <v>0</v>
      </c>
      <c r="DY60" s="514">
        <f t="shared" si="64"/>
        <v>0</v>
      </c>
      <c r="DZ60" s="514">
        <f t="shared" ref="DZ60:EH69" si="65" xml:space="preserve"> IF( DZ$47 &gt;= $E60, $F60 * $F$38 / Cr,) * DZ$46</f>
        <v>0</v>
      </c>
      <c r="EA60" s="514">
        <f t="shared" si="65"/>
        <v>0</v>
      </c>
      <c r="EB60" s="514">
        <f t="shared" si="65"/>
        <v>0</v>
      </c>
      <c r="EC60" s="514">
        <f t="shared" si="65"/>
        <v>0</v>
      </c>
      <c r="ED60" s="514">
        <f t="shared" si="65"/>
        <v>0</v>
      </c>
      <c r="EE60" s="514">
        <f t="shared" si="65"/>
        <v>0</v>
      </c>
      <c r="EF60" s="514">
        <f t="shared" si="65"/>
        <v>0</v>
      </c>
      <c r="EG60" s="514">
        <f t="shared" si="65"/>
        <v>0</v>
      </c>
      <c r="EH60" s="514">
        <f t="shared" si="65"/>
        <v>0</v>
      </c>
      <c r="EI60" s="72">
        <f>IF(ED$3&lt;=NTBA!$F$25,$Y$45*$F$38/10^7,0)</f>
        <v>0</v>
      </c>
      <c r="EJ60" s="72">
        <f>IF(EE$3&lt;=NTBA!$F$25,$Y$45*$F$38/10^7,0)</f>
        <v>0</v>
      </c>
      <c r="EK60" s="72">
        <f>IF(EF$3&lt;=NTBA!$F$25,$Y$45*$F$38/10^7,0)</f>
        <v>0</v>
      </c>
      <c r="EL60" s="72">
        <f>IF(EG$3&lt;=NTBA!$F$25,$Y$45*$F$38/10^7,0)</f>
        <v>0</v>
      </c>
      <c r="EM60" s="72">
        <f>IF(EH$3&lt;=NTBA!$F$25,$Y$45*$F$38/10^7,0)</f>
        <v>0</v>
      </c>
    </row>
    <row r="61" spans="5:143" ht="15" customHeight="1" outlineLevel="1" x14ac:dyDescent="0.35">
      <c r="E61" s="508">
        <v>12</v>
      </c>
      <c r="F61" s="841">
        <v>88000</v>
      </c>
      <c r="G61" s="844">
        <f t="shared" si="52"/>
        <v>48.451729860565621</v>
      </c>
      <c r="H61" s="842">
        <f>SUMPRODUCT(U61:ES61,J$44:EH$44)</f>
        <v>33.724302130584739</v>
      </c>
      <c r="I61" s="19"/>
      <c r="J61" s="514">
        <f t="shared" si="53"/>
        <v>0</v>
      </c>
      <c r="K61" s="514">
        <f t="shared" si="53"/>
        <v>0</v>
      </c>
      <c r="L61" s="514">
        <f t="shared" si="53"/>
        <v>0</v>
      </c>
      <c r="M61" s="514">
        <f t="shared" si="53"/>
        <v>0</v>
      </c>
      <c r="N61" s="514">
        <f t="shared" si="53"/>
        <v>0</v>
      </c>
      <c r="O61" s="514">
        <f t="shared" si="53"/>
        <v>0</v>
      </c>
      <c r="P61" s="514">
        <f t="shared" si="53"/>
        <v>0</v>
      </c>
      <c r="Q61" s="514">
        <f t="shared" si="53"/>
        <v>0</v>
      </c>
      <c r="R61" s="514">
        <f t="shared" si="53"/>
        <v>0</v>
      </c>
      <c r="S61" s="514">
        <f t="shared" si="53"/>
        <v>0</v>
      </c>
      <c r="T61" s="514">
        <f t="shared" si="54"/>
        <v>0</v>
      </c>
      <c r="U61" s="514">
        <f t="shared" si="54"/>
        <v>0.47501695941730943</v>
      </c>
      <c r="V61" s="514">
        <f t="shared" si="54"/>
        <v>0.47501695941730943</v>
      </c>
      <c r="W61" s="514">
        <f t="shared" si="54"/>
        <v>0.47501695941730943</v>
      </c>
      <c r="X61" s="514">
        <f t="shared" si="54"/>
        <v>0.47501695941730943</v>
      </c>
      <c r="Y61" s="514">
        <f t="shared" si="54"/>
        <v>0.47501695941730943</v>
      </c>
      <c r="Z61" s="514">
        <f t="shared" si="54"/>
        <v>0.47501695941730943</v>
      </c>
      <c r="AA61" s="514">
        <f t="shared" si="54"/>
        <v>0.47501695941730943</v>
      </c>
      <c r="AB61" s="514">
        <f t="shared" si="54"/>
        <v>0.47501695941730943</v>
      </c>
      <c r="AC61" s="514">
        <f t="shared" si="54"/>
        <v>0.47501695941730943</v>
      </c>
      <c r="AD61" s="514">
        <f t="shared" si="55"/>
        <v>0.47501695941730943</v>
      </c>
      <c r="AE61" s="514">
        <f t="shared" si="55"/>
        <v>0.47501695941730943</v>
      </c>
      <c r="AF61" s="514">
        <f t="shared" si="55"/>
        <v>0.47501695941730943</v>
      </c>
      <c r="AG61" s="514">
        <f t="shared" si="55"/>
        <v>0.47501695941730943</v>
      </c>
      <c r="AH61" s="514">
        <f t="shared" si="55"/>
        <v>0.47501695941730943</v>
      </c>
      <c r="AI61" s="514">
        <f t="shared" si="55"/>
        <v>0.47501695941730943</v>
      </c>
      <c r="AJ61" s="514">
        <f t="shared" si="55"/>
        <v>0.47501695941730943</v>
      </c>
      <c r="AK61" s="514">
        <f t="shared" si="55"/>
        <v>0.47501695941730943</v>
      </c>
      <c r="AL61" s="514">
        <f t="shared" si="55"/>
        <v>0.47501695941730943</v>
      </c>
      <c r="AM61" s="514">
        <f t="shared" si="55"/>
        <v>0.47501695941730943</v>
      </c>
      <c r="AN61" s="514">
        <f t="shared" si="56"/>
        <v>0.47501695941730943</v>
      </c>
      <c r="AO61" s="514">
        <f t="shared" si="56"/>
        <v>0.47501695941730943</v>
      </c>
      <c r="AP61" s="514">
        <f t="shared" si="56"/>
        <v>0.47501695941730943</v>
      </c>
      <c r="AQ61" s="514">
        <f t="shared" si="56"/>
        <v>0.47501695941730943</v>
      </c>
      <c r="AR61" s="514">
        <f t="shared" si="56"/>
        <v>0.47501695941730943</v>
      </c>
      <c r="AS61" s="514">
        <f t="shared" si="56"/>
        <v>0.47501695941730943</v>
      </c>
      <c r="AT61" s="514">
        <f t="shared" si="56"/>
        <v>0.47501695941730943</v>
      </c>
      <c r="AU61" s="514">
        <f t="shared" si="56"/>
        <v>0.47501695941730943</v>
      </c>
      <c r="AV61" s="514">
        <f t="shared" si="56"/>
        <v>0.47501695941730943</v>
      </c>
      <c r="AW61" s="514">
        <f t="shared" si="56"/>
        <v>0.47501695941730943</v>
      </c>
      <c r="AX61" s="514">
        <f t="shared" si="57"/>
        <v>0.47501695941730943</v>
      </c>
      <c r="AY61" s="514">
        <f t="shared" si="57"/>
        <v>0.47501695941730943</v>
      </c>
      <c r="AZ61" s="514">
        <f t="shared" si="57"/>
        <v>0.47501695941730943</v>
      </c>
      <c r="BA61" s="514">
        <f t="shared" si="57"/>
        <v>0.47501695941730943</v>
      </c>
      <c r="BB61" s="514">
        <f t="shared" si="57"/>
        <v>0.47501695941730943</v>
      </c>
      <c r="BC61" s="514">
        <f t="shared" si="57"/>
        <v>0.47501695941730943</v>
      </c>
      <c r="BD61" s="514">
        <f t="shared" si="57"/>
        <v>0.47501695941730943</v>
      </c>
      <c r="BE61" s="514">
        <f t="shared" si="57"/>
        <v>0.47501695941730943</v>
      </c>
      <c r="BF61" s="514">
        <f t="shared" si="57"/>
        <v>0.47501695941730943</v>
      </c>
      <c r="BG61" s="514">
        <f t="shared" si="57"/>
        <v>0.47501695941730943</v>
      </c>
      <c r="BH61" s="514">
        <f t="shared" si="58"/>
        <v>0.47501695941730943</v>
      </c>
      <c r="BI61" s="514">
        <f t="shared" si="58"/>
        <v>0.47501695941730943</v>
      </c>
      <c r="BJ61" s="514">
        <f t="shared" si="58"/>
        <v>0.47501695941730943</v>
      </c>
      <c r="BK61" s="514">
        <f t="shared" si="58"/>
        <v>0.47501695941730943</v>
      </c>
      <c r="BL61" s="514">
        <f t="shared" si="58"/>
        <v>0.47501695941730943</v>
      </c>
      <c r="BM61" s="514">
        <f t="shared" si="58"/>
        <v>0.47501695941730943</v>
      </c>
      <c r="BN61" s="514">
        <f t="shared" si="58"/>
        <v>0.47501695941730943</v>
      </c>
      <c r="BO61" s="514">
        <f t="shared" si="58"/>
        <v>0.47501695941730943</v>
      </c>
      <c r="BP61" s="514">
        <f t="shared" si="58"/>
        <v>0.47501695941730943</v>
      </c>
      <c r="BQ61" s="514">
        <f t="shared" si="58"/>
        <v>0.47501695941730943</v>
      </c>
      <c r="BR61" s="514">
        <f t="shared" si="59"/>
        <v>0.47501695941730943</v>
      </c>
      <c r="BS61" s="514">
        <f t="shared" si="59"/>
        <v>0.47501695941730943</v>
      </c>
      <c r="BT61" s="514">
        <f t="shared" si="59"/>
        <v>0.47501695941730943</v>
      </c>
      <c r="BU61" s="514">
        <f t="shared" si="59"/>
        <v>0.47501695941730943</v>
      </c>
      <c r="BV61" s="514">
        <f t="shared" si="59"/>
        <v>0.47501695941730943</v>
      </c>
      <c r="BW61" s="514">
        <f t="shared" si="59"/>
        <v>0.47501695941730943</v>
      </c>
      <c r="BX61" s="514">
        <f t="shared" si="59"/>
        <v>0.47501695941730943</v>
      </c>
      <c r="BY61" s="514">
        <f t="shared" si="59"/>
        <v>0.47501695941730943</v>
      </c>
      <c r="BZ61" s="514">
        <f t="shared" si="59"/>
        <v>0.47501695941730943</v>
      </c>
      <c r="CA61" s="514">
        <f t="shared" si="59"/>
        <v>0.47501695941730943</v>
      </c>
      <c r="CB61" s="514">
        <f t="shared" si="60"/>
        <v>0.47501695941730943</v>
      </c>
      <c r="CC61" s="514">
        <f t="shared" si="60"/>
        <v>0.47501695941730943</v>
      </c>
      <c r="CD61" s="514">
        <f t="shared" si="60"/>
        <v>0.47501695941730943</v>
      </c>
      <c r="CE61" s="514">
        <f t="shared" si="60"/>
        <v>0.47501695941730943</v>
      </c>
      <c r="CF61" s="514">
        <f t="shared" si="60"/>
        <v>0.47501695941730943</v>
      </c>
      <c r="CG61" s="514">
        <f t="shared" si="60"/>
        <v>0.47501695941730943</v>
      </c>
      <c r="CH61" s="514">
        <f t="shared" si="60"/>
        <v>0.47501695941730943</v>
      </c>
      <c r="CI61" s="514">
        <f t="shared" si="60"/>
        <v>0.47501695941730943</v>
      </c>
      <c r="CJ61" s="514">
        <f t="shared" si="60"/>
        <v>0.47501695941730943</v>
      </c>
      <c r="CK61" s="514">
        <f t="shared" si="60"/>
        <v>0.47501695941730943</v>
      </c>
      <c r="CL61" s="514">
        <f t="shared" si="61"/>
        <v>0.47501695941730943</v>
      </c>
      <c r="CM61" s="514">
        <f t="shared" si="61"/>
        <v>0.47501695941730943</v>
      </c>
      <c r="CN61" s="514">
        <f t="shared" si="61"/>
        <v>0.47501695941730943</v>
      </c>
      <c r="CO61" s="514">
        <f t="shared" si="61"/>
        <v>0.47501695941730943</v>
      </c>
      <c r="CP61" s="514">
        <f t="shared" si="61"/>
        <v>0.47501695941730943</v>
      </c>
      <c r="CQ61" s="514">
        <f t="shared" si="61"/>
        <v>0.47501695941730943</v>
      </c>
      <c r="CR61" s="514">
        <f t="shared" si="61"/>
        <v>0.47501695941730943</v>
      </c>
      <c r="CS61" s="514">
        <f t="shared" si="61"/>
        <v>0.47501695941730943</v>
      </c>
      <c r="CT61" s="514">
        <f t="shared" si="61"/>
        <v>0.47501695941730943</v>
      </c>
      <c r="CU61" s="514">
        <f t="shared" si="61"/>
        <v>0.47501695941730943</v>
      </c>
      <c r="CV61" s="514">
        <f t="shared" si="62"/>
        <v>0.47501695941730943</v>
      </c>
      <c r="CW61" s="514">
        <f t="shared" si="62"/>
        <v>0.47501695941730943</v>
      </c>
      <c r="CX61" s="514">
        <f t="shared" si="62"/>
        <v>0.47501695941730943</v>
      </c>
      <c r="CY61" s="514">
        <f t="shared" si="62"/>
        <v>0.47501695941730943</v>
      </c>
      <c r="CZ61" s="514">
        <f t="shared" si="62"/>
        <v>0.47501695941730943</v>
      </c>
      <c r="DA61" s="514">
        <f t="shared" si="62"/>
        <v>0.47501695941730943</v>
      </c>
      <c r="DB61" s="514">
        <f t="shared" si="62"/>
        <v>0.47501695941730943</v>
      </c>
      <c r="DC61" s="514">
        <f t="shared" si="62"/>
        <v>0.47501695941730943</v>
      </c>
      <c r="DD61" s="514">
        <f t="shared" si="62"/>
        <v>0.47501695941730943</v>
      </c>
      <c r="DE61" s="514">
        <f t="shared" si="62"/>
        <v>0.47501695941730943</v>
      </c>
      <c r="DF61" s="514">
        <f t="shared" si="63"/>
        <v>0.47501695941730943</v>
      </c>
      <c r="DG61" s="514">
        <f t="shared" si="63"/>
        <v>0.47501695941730943</v>
      </c>
      <c r="DH61" s="514">
        <f t="shared" si="63"/>
        <v>0.47501695941730943</v>
      </c>
      <c r="DI61" s="514">
        <f t="shared" si="63"/>
        <v>0.47501695941730943</v>
      </c>
      <c r="DJ61" s="514">
        <f t="shared" si="63"/>
        <v>0.47501695941730943</v>
      </c>
      <c r="DK61" s="514">
        <f t="shared" si="63"/>
        <v>0.47501695941730943</v>
      </c>
      <c r="DL61" s="514">
        <f t="shared" si="63"/>
        <v>0.47501695941730943</v>
      </c>
      <c r="DM61" s="514">
        <f t="shared" si="63"/>
        <v>0.47501695941730943</v>
      </c>
      <c r="DN61" s="514">
        <f t="shared" si="63"/>
        <v>0.47501695941730943</v>
      </c>
      <c r="DO61" s="514">
        <f t="shared" si="63"/>
        <v>0.47501695941730943</v>
      </c>
      <c r="DP61" s="514">
        <f t="shared" si="64"/>
        <v>0.47501695941730943</v>
      </c>
      <c r="DQ61" s="514">
        <f t="shared" si="64"/>
        <v>0.47501695941730943</v>
      </c>
      <c r="DR61" s="514">
        <f t="shared" si="64"/>
        <v>0.47501695941730943</v>
      </c>
      <c r="DS61" s="514">
        <f t="shared" si="64"/>
        <v>0</v>
      </c>
      <c r="DT61" s="514">
        <f t="shared" si="64"/>
        <v>0</v>
      </c>
      <c r="DU61" s="514">
        <f t="shared" si="64"/>
        <v>0</v>
      </c>
      <c r="DV61" s="514">
        <f t="shared" si="64"/>
        <v>0</v>
      </c>
      <c r="DW61" s="514">
        <f t="shared" si="64"/>
        <v>0</v>
      </c>
      <c r="DX61" s="514">
        <f t="shared" si="64"/>
        <v>0</v>
      </c>
      <c r="DY61" s="514">
        <f t="shared" si="64"/>
        <v>0</v>
      </c>
      <c r="DZ61" s="514">
        <f t="shared" si="65"/>
        <v>0</v>
      </c>
      <c r="EA61" s="514">
        <f t="shared" si="65"/>
        <v>0</v>
      </c>
      <c r="EB61" s="514">
        <f t="shared" si="65"/>
        <v>0</v>
      </c>
      <c r="EC61" s="514">
        <f t="shared" si="65"/>
        <v>0</v>
      </c>
      <c r="ED61" s="514">
        <f t="shared" si="65"/>
        <v>0</v>
      </c>
      <c r="EE61" s="514">
        <f t="shared" si="65"/>
        <v>0</v>
      </c>
      <c r="EF61" s="514">
        <f t="shared" si="65"/>
        <v>0</v>
      </c>
      <c r="EG61" s="514">
        <f t="shared" si="65"/>
        <v>0</v>
      </c>
      <c r="EH61" s="514">
        <f t="shared" si="65"/>
        <v>0</v>
      </c>
      <c r="EI61" s="72">
        <f>IF(ED$3&lt;=NTBA!$F$25,$Z$45*$F$38/10^7,0)</f>
        <v>0</v>
      </c>
      <c r="EJ61" s="72">
        <f>IF(EE$3&lt;=NTBA!$F$25,$Z$45*$F$38/10^7,0)</f>
        <v>0</v>
      </c>
      <c r="EK61" s="72">
        <f>IF(EF$3&lt;=NTBA!$F$25,$Z$45*$F$38/10^7,0)</f>
        <v>0</v>
      </c>
      <c r="EL61" s="72">
        <f>IF(EG$3&lt;=NTBA!$F$25,$Z$45*$F$38/10^7,0)</f>
        <v>0</v>
      </c>
      <c r="EM61" s="72">
        <f>IF(EH$3&lt;=NTBA!$F$25,$Z$45*$F$38/10^7,0)</f>
        <v>0</v>
      </c>
    </row>
    <row r="62" spans="5:143" ht="15" customHeight="1" outlineLevel="1" x14ac:dyDescent="0.35">
      <c r="E62" s="508">
        <v>13</v>
      </c>
      <c r="F62" s="841">
        <v>88000</v>
      </c>
      <c r="G62" s="844">
        <f t="shared" si="52"/>
        <v>47.976712901148311</v>
      </c>
      <c r="H62" s="842">
        <f>SUMPRODUCT(V62:ET62,J$44:EH$44)</f>
        <v>33.505581744361848</v>
      </c>
      <c r="I62" s="19"/>
      <c r="J62" s="514">
        <f t="shared" si="53"/>
        <v>0</v>
      </c>
      <c r="K62" s="514">
        <f t="shared" si="53"/>
        <v>0</v>
      </c>
      <c r="L62" s="514">
        <f t="shared" si="53"/>
        <v>0</v>
      </c>
      <c r="M62" s="514">
        <f t="shared" si="53"/>
        <v>0</v>
      </c>
      <c r="N62" s="514">
        <f t="shared" si="53"/>
        <v>0</v>
      </c>
      <c r="O62" s="514">
        <f t="shared" si="53"/>
        <v>0</v>
      </c>
      <c r="P62" s="514">
        <f t="shared" si="53"/>
        <v>0</v>
      </c>
      <c r="Q62" s="514">
        <f t="shared" si="53"/>
        <v>0</v>
      </c>
      <c r="R62" s="514">
        <f t="shared" si="53"/>
        <v>0</v>
      </c>
      <c r="S62" s="514">
        <f t="shared" si="53"/>
        <v>0</v>
      </c>
      <c r="T62" s="514">
        <f t="shared" si="54"/>
        <v>0</v>
      </c>
      <c r="U62" s="514">
        <f t="shared" si="54"/>
        <v>0</v>
      </c>
      <c r="V62" s="514">
        <f t="shared" si="54"/>
        <v>0.47501695941730943</v>
      </c>
      <c r="W62" s="514">
        <f t="shared" si="54"/>
        <v>0.47501695941730943</v>
      </c>
      <c r="X62" s="514">
        <f t="shared" si="54"/>
        <v>0.47501695941730943</v>
      </c>
      <c r="Y62" s="514">
        <f t="shared" si="54"/>
        <v>0.47501695941730943</v>
      </c>
      <c r="Z62" s="514">
        <f t="shared" si="54"/>
        <v>0.47501695941730943</v>
      </c>
      <c r="AA62" s="514">
        <f t="shared" si="54"/>
        <v>0.47501695941730943</v>
      </c>
      <c r="AB62" s="514">
        <f t="shared" si="54"/>
        <v>0.47501695941730943</v>
      </c>
      <c r="AC62" s="514">
        <f t="shared" si="54"/>
        <v>0.47501695941730943</v>
      </c>
      <c r="AD62" s="514">
        <f t="shared" si="55"/>
        <v>0.47501695941730943</v>
      </c>
      <c r="AE62" s="514">
        <f t="shared" si="55"/>
        <v>0.47501695941730943</v>
      </c>
      <c r="AF62" s="514">
        <f t="shared" si="55"/>
        <v>0.47501695941730943</v>
      </c>
      <c r="AG62" s="514">
        <f t="shared" si="55"/>
        <v>0.47501695941730943</v>
      </c>
      <c r="AH62" s="514">
        <f t="shared" si="55"/>
        <v>0.47501695941730943</v>
      </c>
      <c r="AI62" s="514">
        <f t="shared" si="55"/>
        <v>0.47501695941730943</v>
      </c>
      <c r="AJ62" s="514">
        <f t="shared" si="55"/>
        <v>0.47501695941730943</v>
      </c>
      <c r="AK62" s="514">
        <f t="shared" si="55"/>
        <v>0.47501695941730943</v>
      </c>
      <c r="AL62" s="514">
        <f t="shared" si="55"/>
        <v>0.47501695941730943</v>
      </c>
      <c r="AM62" s="514">
        <f t="shared" si="55"/>
        <v>0.47501695941730943</v>
      </c>
      <c r="AN62" s="514">
        <f t="shared" si="56"/>
        <v>0.47501695941730943</v>
      </c>
      <c r="AO62" s="514">
        <f t="shared" si="56"/>
        <v>0.47501695941730943</v>
      </c>
      <c r="AP62" s="514">
        <f t="shared" si="56"/>
        <v>0.47501695941730943</v>
      </c>
      <c r="AQ62" s="514">
        <f t="shared" si="56"/>
        <v>0.47501695941730943</v>
      </c>
      <c r="AR62" s="514">
        <f t="shared" si="56"/>
        <v>0.47501695941730943</v>
      </c>
      <c r="AS62" s="514">
        <f t="shared" si="56"/>
        <v>0.47501695941730943</v>
      </c>
      <c r="AT62" s="514">
        <f t="shared" si="56"/>
        <v>0.47501695941730943</v>
      </c>
      <c r="AU62" s="514">
        <f t="shared" si="56"/>
        <v>0.47501695941730943</v>
      </c>
      <c r="AV62" s="514">
        <f t="shared" si="56"/>
        <v>0.47501695941730943</v>
      </c>
      <c r="AW62" s="514">
        <f t="shared" si="56"/>
        <v>0.47501695941730943</v>
      </c>
      <c r="AX62" s="514">
        <f t="shared" si="57"/>
        <v>0.47501695941730943</v>
      </c>
      <c r="AY62" s="514">
        <f t="shared" si="57"/>
        <v>0.47501695941730943</v>
      </c>
      <c r="AZ62" s="514">
        <f t="shared" si="57"/>
        <v>0.47501695941730943</v>
      </c>
      <c r="BA62" s="514">
        <f t="shared" si="57"/>
        <v>0.47501695941730943</v>
      </c>
      <c r="BB62" s="514">
        <f t="shared" si="57"/>
        <v>0.47501695941730943</v>
      </c>
      <c r="BC62" s="514">
        <f t="shared" si="57"/>
        <v>0.47501695941730943</v>
      </c>
      <c r="BD62" s="514">
        <f t="shared" si="57"/>
        <v>0.47501695941730943</v>
      </c>
      <c r="BE62" s="514">
        <f t="shared" si="57"/>
        <v>0.47501695941730943</v>
      </c>
      <c r="BF62" s="514">
        <f t="shared" si="57"/>
        <v>0.47501695941730943</v>
      </c>
      <c r="BG62" s="514">
        <f t="shared" si="57"/>
        <v>0.47501695941730943</v>
      </c>
      <c r="BH62" s="514">
        <f t="shared" si="58"/>
        <v>0.47501695941730943</v>
      </c>
      <c r="BI62" s="514">
        <f t="shared" si="58"/>
        <v>0.47501695941730943</v>
      </c>
      <c r="BJ62" s="514">
        <f t="shared" si="58"/>
        <v>0.47501695941730943</v>
      </c>
      <c r="BK62" s="514">
        <f t="shared" si="58"/>
        <v>0.47501695941730943</v>
      </c>
      <c r="BL62" s="514">
        <f t="shared" si="58"/>
        <v>0.47501695941730943</v>
      </c>
      <c r="BM62" s="514">
        <f t="shared" si="58"/>
        <v>0.47501695941730943</v>
      </c>
      <c r="BN62" s="514">
        <f t="shared" si="58"/>
        <v>0.47501695941730943</v>
      </c>
      <c r="BO62" s="514">
        <f t="shared" si="58"/>
        <v>0.47501695941730943</v>
      </c>
      <c r="BP62" s="514">
        <f t="shared" si="58"/>
        <v>0.47501695941730943</v>
      </c>
      <c r="BQ62" s="514">
        <f t="shared" si="58"/>
        <v>0.47501695941730943</v>
      </c>
      <c r="BR62" s="514">
        <f t="shared" si="59"/>
        <v>0.47501695941730943</v>
      </c>
      <c r="BS62" s="514">
        <f t="shared" si="59"/>
        <v>0.47501695941730943</v>
      </c>
      <c r="BT62" s="514">
        <f t="shared" si="59"/>
        <v>0.47501695941730943</v>
      </c>
      <c r="BU62" s="514">
        <f t="shared" si="59"/>
        <v>0.47501695941730943</v>
      </c>
      <c r="BV62" s="514">
        <f t="shared" si="59"/>
        <v>0.47501695941730943</v>
      </c>
      <c r="BW62" s="514">
        <f t="shared" si="59"/>
        <v>0.47501695941730943</v>
      </c>
      <c r="BX62" s="514">
        <f t="shared" si="59"/>
        <v>0.47501695941730943</v>
      </c>
      <c r="BY62" s="514">
        <f t="shared" si="59"/>
        <v>0.47501695941730943</v>
      </c>
      <c r="BZ62" s="514">
        <f t="shared" si="59"/>
        <v>0.47501695941730943</v>
      </c>
      <c r="CA62" s="514">
        <f t="shared" si="59"/>
        <v>0.47501695941730943</v>
      </c>
      <c r="CB62" s="514">
        <f t="shared" si="60"/>
        <v>0.47501695941730943</v>
      </c>
      <c r="CC62" s="514">
        <f t="shared" si="60"/>
        <v>0.47501695941730943</v>
      </c>
      <c r="CD62" s="514">
        <f t="shared" si="60"/>
        <v>0.47501695941730943</v>
      </c>
      <c r="CE62" s="514">
        <f t="shared" si="60"/>
        <v>0.47501695941730943</v>
      </c>
      <c r="CF62" s="514">
        <f t="shared" si="60"/>
        <v>0.47501695941730943</v>
      </c>
      <c r="CG62" s="514">
        <f t="shared" si="60"/>
        <v>0.47501695941730943</v>
      </c>
      <c r="CH62" s="514">
        <f t="shared" si="60"/>
        <v>0.47501695941730943</v>
      </c>
      <c r="CI62" s="514">
        <f t="shared" si="60"/>
        <v>0.47501695941730943</v>
      </c>
      <c r="CJ62" s="514">
        <f t="shared" si="60"/>
        <v>0.47501695941730943</v>
      </c>
      <c r="CK62" s="514">
        <f t="shared" si="60"/>
        <v>0.47501695941730943</v>
      </c>
      <c r="CL62" s="514">
        <f t="shared" si="61"/>
        <v>0.47501695941730943</v>
      </c>
      <c r="CM62" s="514">
        <f t="shared" si="61"/>
        <v>0.47501695941730943</v>
      </c>
      <c r="CN62" s="514">
        <f t="shared" si="61"/>
        <v>0.47501695941730943</v>
      </c>
      <c r="CO62" s="514">
        <f t="shared" si="61"/>
        <v>0.47501695941730943</v>
      </c>
      <c r="CP62" s="514">
        <f t="shared" si="61"/>
        <v>0.47501695941730943</v>
      </c>
      <c r="CQ62" s="514">
        <f t="shared" si="61"/>
        <v>0.47501695941730943</v>
      </c>
      <c r="CR62" s="514">
        <f t="shared" si="61"/>
        <v>0.47501695941730943</v>
      </c>
      <c r="CS62" s="514">
        <f t="shared" si="61"/>
        <v>0.47501695941730943</v>
      </c>
      <c r="CT62" s="514">
        <f t="shared" si="61"/>
        <v>0.47501695941730943</v>
      </c>
      <c r="CU62" s="514">
        <f t="shared" si="61"/>
        <v>0.47501695941730943</v>
      </c>
      <c r="CV62" s="514">
        <f t="shared" si="62"/>
        <v>0.47501695941730943</v>
      </c>
      <c r="CW62" s="514">
        <f t="shared" si="62"/>
        <v>0.47501695941730943</v>
      </c>
      <c r="CX62" s="514">
        <f t="shared" si="62"/>
        <v>0.47501695941730943</v>
      </c>
      <c r="CY62" s="514">
        <f t="shared" si="62"/>
        <v>0.47501695941730943</v>
      </c>
      <c r="CZ62" s="514">
        <f t="shared" si="62"/>
        <v>0.47501695941730943</v>
      </c>
      <c r="DA62" s="514">
        <f t="shared" si="62"/>
        <v>0.47501695941730943</v>
      </c>
      <c r="DB62" s="514">
        <f t="shared" si="62"/>
        <v>0.47501695941730943</v>
      </c>
      <c r="DC62" s="514">
        <f t="shared" si="62"/>
        <v>0.47501695941730943</v>
      </c>
      <c r="DD62" s="514">
        <f t="shared" si="62"/>
        <v>0.47501695941730943</v>
      </c>
      <c r="DE62" s="514">
        <f t="shared" si="62"/>
        <v>0.47501695941730943</v>
      </c>
      <c r="DF62" s="514">
        <f t="shared" si="63"/>
        <v>0.47501695941730943</v>
      </c>
      <c r="DG62" s="514">
        <f t="shared" si="63"/>
        <v>0.47501695941730943</v>
      </c>
      <c r="DH62" s="514">
        <f t="shared" si="63"/>
        <v>0.47501695941730943</v>
      </c>
      <c r="DI62" s="514">
        <f t="shared" si="63"/>
        <v>0.47501695941730943</v>
      </c>
      <c r="DJ62" s="514">
        <f t="shared" si="63"/>
        <v>0.47501695941730943</v>
      </c>
      <c r="DK62" s="514">
        <f t="shared" si="63"/>
        <v>0.47501695941730943</v>
      </c>
      <c r="DL62" s="514">
        <f t="shared" si="63"/>
        <v>0.47501695941730943</v>
      </c>
      <c r="DM62" s="514">
        <f t="shared" si="63"/>
        <v>0.47501695941730943</v>
      </c>
      <c r="DN62" s="514">
        <f t="shared" si="63"/>
        <v>0.47501695941730943</v>
      </c>
      <c r="DO62" s="514">
        <f t="shared" si="63"/>
        <v>0.47501695941730943</v>
      </c>
      <c r="DP62" s="514">
        <f t="shared" si="64"/>
        <v>0.47501695941730943</v>
      </c>
      <c r="DQ62" s="514">
        <f t="shared" si="64"/>
        <v>0.47501695941730943</v>
      </c>
      <c r="DR62" s="514">
        <f t="shared" si="64"/>
        <v>0.47501695941730943</v>
      </c>
      <c r="DS62" s="514">
        <f t="shared" si="64"/>
        <v>0</v>
      </c>
      <c r="DT62" s="514">
        <f t="shared" si="64"/>
        <v>0</v>
      </c>
      <c r="DU62" s="514">
        <f t="shared" si="64"/>
        <v>0</v>
      </c>
      <c r="DV62" s="514">
        <f t="shared" si="64"/>
        <v>0</v>
      </c>
      <c r="DW62" s="514">
        <f t="shared" si="64"/>
        <v>0</v>
      </c>
      <c r="DX62" s="514">
        <f t="shared" si="64"/>
        <v>0</v>
      </c>
      <c r="DY62" s="514">
        <f t="shared" si="64"/>
        <v>0</v>
      </c>
      <c r="DZ62" s="514">
        <f t="shared" si="65"/>
        <v>0</v>
      </c>
      <c r="EA62" s="514">
        <f t="shared" si="65"/>
        <v>0</v>
      </c>
      <c r="EB62" s="514">
        <f t="shared" si="65"/>
        <v>0</v>
      </c>
      <c r="EC62" s="514">
        <f t="shared" si="65"/>
        <v>0</v>
      </c>
      <c r="ED62" s="514">
        <f t="shared" si="65"/>
        <v>0</v>
      </c>
      <c r="EE62" s="514">
        <f t="shared" si="65"/>
        <v>0</v>
      </c>
      <c r="EF62" s="514">
        <f t="shared" si="65"/>
        <v>0</v>
      </c>
      <c r="EG62" s="514">
        <f t="shared" si="65"/>
        <v>0</v>
      </c>
      <c r="EH62" s="514">
        <f t="shared" si="65"/>
        <v>0</v>
      </c>
      <c r="EI62" s="72">
        <f>IF(ED$3&lt;=NTBA!$F$25,$AA$45*$F$38/10^7,0)</f>
        <v>0</v>
      </c>
      <c r="EJ62" s="72">
        <f>IF(EE$3&lt;=NTBA!$F$25,$AA$45*$F$38/10^7,0)</f>
        <v>0</v>
      </c>
      <c r="EK62" s="72">
        <f>IF(EF$3&lt;=NTBA!$F$25,$AA$45*$F$38/10^7,0)</f>
        <v>0</v>
      </c>
      <c r="EL62" s="72">
        <f>IF(EG$3&lt;=NTBA!$F$25,$AA$45*$F$38/10^7,0)</f>
        <v>0</v>
      </c>
      <c r="EM62" s="72">
        <f>IF(EH$3&lt;=NTBA!$F$25,$AA$45*$F$38/10^7,0)</f>
        <v>0</v>
      </c>
    </row>
    <row r="63" spans="5:143" ht="15" customHeight="1" outlineLevel="1" x14ac:dyDescent="0.35">
      <c r="E63" s="508">
        <v>14</v>
      </c>
      <c r="F63" s="841">
        <v>88000</v>
      </c>
      <c r="G63" s="844">
        <f t="shared" si="52"/>
        <v>47.501695941731001</v>
      </c>
      <c r="H63" s="842">
        <f>SUMPRODUCT(W63:EU63,J$44:EH$44)</f>
        <v>33.285175388495155</v>
      </c>
      <c r="I63" s="19"/>
      <c r="J63" s="514">
        <f t="shared" si="53"/>
        <v>0</v>
      </c>
      <c r="K63" s="514">
        <f t="shared" si="53"/>
        <v>0</v>
      </c>
      <c r="L63" s="514">
        <f t="shared" si="53"/>
        <v>0</v>
      </c>
      <c r="M63" s="514">
        <f t="shared" si="53"/>
        <v>0</v>
      </c>
      <c r="N63" s="514">
        <f t="shared" si="53"/>
        <v>0</v>
      </c>
      <c r="O63" s="514">
        <f t="shared" si="53"/>
        <v>0</v>
      </c>
      <c r="P63" s="514">
        <f t="shared" si="53"/>
        <v>0</v>
      </c>
      <c r="Q63" s="514">
        <f t="shared" si="53"/>
        <v>0</v>
      </c>
      <c r="R63" s="514">
        <f t="shared" si="53"/>
        <v>0</v>
      </c>
      <c r="S63" s="514">
        <f t="shared" si="53"/>
        <v>0</v>
      </c>
      <c r="T63" s="514">
        <f t="shared" si="54"/>
        <v>0</v>
      </c>
      <c r="U63" s="514">
        <f t="shared" si="54"/>
        <v>0</v>
      </c>
      <c r="V63" s="514">
        <f t="shared" si="54"/>
        <v>0</v>
      </c>
      <c r="W63" s="514">
        <f t="shared" si="54"/>
        <v>0.47501695941730943</v>
      </c>
      <c r="X63" s="514">
        <f t="shared" si="54"/>
        <v>0.47501695941730943</v>
      </c>
      <c r="Y63" s="514">
        <f t="shared" si="54"/>
        <v>0.47501695941730943</v>
      </c>
      <c r="Z63" s="514">
        <f t="shared" si="54"/>
        <v>0.47501695941730943</v>
      </c>
      <c r="AA63" s="514">
        <f t="shared" si="54"/>
        <v>0.47501695941730943</v>
      </c>
      <c r="AB63" s="514">
        <f t="shared" si="54"/>
        <v>0.47501695941730943</v>
      </c>
      <c r="AC63" s="514">
        <f t="shared" si="54"/>
        <v>0.47501695941730943</v>
      </c>
      <c r="AD63" s="514">
        <f t="shared" si="55"/>
        <v>0.47501695941730943</v>
      </c>
      <c r="AE63" s="514">
        <f t="shared" si="55"/>
        <v>0.47501695941730943</v>
      </c>
      <c r="AF63" s="514">
        <f t="shared" si="55"/>
        <v>0.47501695941730943</v>
      </c>
      <c r="AG63" s="514">
        <f t="shared" si="55"/>
        <v>0.47501695941730943</v>
      </c>
      <c r="AH63" s="514">
        <f t="shared" si="55"/>
        <v>0.47501695941730943</v>
      </c>
      <c r="AI63" s="514">
        <f t="shared" si="55"/>
        <v>0.47501695941730943</v>
      </c>
      <c r="AJ63" s="514">
        <f t="shared" si="55"/>
        <v>0.47501695941730943</v>
      </c>
      <c r="AK63" s="514">
        <f t="shared" si="55"/>
        <v>0.47501695941730943</v>
      </c>
      <c r="AL63" s="514">
        <f t="shared" si="55"/>
        <v>0.47501695941730943</v>
      </c>
      <c r="AM63" s="514">
        <f t="shared" si="55"/>
        <v>0.47501695941730943</v>
      </c>
      <c r="AN63" s="514">
        <f t="shared" si="56"/>
        <v>0.47501695941730943</v>
      </c>
      <c r="AO63" s="514">
        <f t="shared" si="56"/>
        <v>0.47501695941730943</v>
      </c>
      <c r="AP63" s="514">
        <f t="shared" si="56"/>
        <v>0.47501695941730943</v>
      </c>
      <c r="AQ63" s="514">
        <f t="shared" si="56"/>
        <v>0.47501695941730943</v>
      </c>
      <c r="AR63" s="514">
        <f t="shared" si="56"/>
        <v>0.47501695941730943</v>
      </c>
      <c r="AS63" s="514">
        <f t="shared" si="56"/>
        <v>0.47501695941730943</v>
      </c>
      <c r="AT63" s="514">
        <f t="shared" si="56"/>
        <v>0.47501695941730943</v>
      </c>
      <c r="AU63" s="514">
        <f t="shared" si="56"/>
        <v>0.47501695941730943</v>
      </c>
      <c r="AV63" s="514">
        <f t="shared" si="56"/>
        <v>0.47501695941730943</v>
      </c>
      <c r="AW63" s="514">
        <f t="shared" si="56"/>
        <v>0.47501695941730943</v>
      </c>
      <c r="AX63" s="514">
        <f t="shared" si="57"/>
        <v>0.47501695941730943</v>
      </c>
      <c r="AY63" s="514">
        <f t="shared" si="57"/>
        <v>0.47501695941730943</v>
      </c>
      <c r="AZ63" s="514">
        <f t="shared" si="57"/>
        <v>0.47501695941730943</v>
      </c>
      <c r="BA63" s="514">
        <f t="shared" si="57"/>
        <v>0.47501695941730943</v>
      </c>
      <c r="BB63" s="514">
        <f t="shared" si="57"/>
        <v>0.47501695941730943</v>
      </c>
      <c r="BC63" s="514">
        <f t="shared" si="57"/>
        <v>0.47501695941730943</v>
      </c>
      <c r="BD63" s="514">
        <f t="shared" si="57"/>
        <v>0.47501695941730943</v>
      </c>
      <c r="BE63" s="514">
        <f t="shared" si="57"/>
        <v>0.47501695941730943</v>
      </c>
      <c r="BF63" s="514">
        <f t="shared" si="57"/>
        <v>0.47501695941730943</v>
      </c>
      <c r="BG63" s="514">
        <f t="shared" si="57"/>
        <v>0.47501695941730943</v>
      </c>
      <c r="BH63" s="514">
        <f t="shared" si="58"/>
        <v>0.47501695941730943</v>
      </c>
      <c r="BI63" s="514">
        <f t="shared" si="58"/>
        <v>0.47501695941730943</v>
      </c>
      <c r="BJ63" s="514">
        <f t="shared" si="58"/>
        <v>0.47501695941730943</v>
      </c>
      <c r="BK63" s="514">
        <f t="shared" si="58"/>
        <v>0.47501695941730943</v>
      </c>
      <c r="BL63" s="514">
        <f t="shared" si="58"/>
        <v>0.47501695941730943</v>
      </c>
      <c r="BM63" s="514">
        <f t="shared" si="58"/>
        <v>0.47501695941730943</v>
      </c>
      <c r="BN63" s="514">
        <f t="shared" si="58"/>
        <v>0.47501695941730943</v>
      </c>
      <c r="BO63" s="514">
        <f t="shared" si="58"/>
        <v>0.47501695941730943</v>
      </c>
      <c r="BP63" s="514">
        <f t="shared" si="58"/>
        <v>0.47501695941730943</v>
      </c>
      <c r="BQ63" s="514">
        <f t="shared" si="58"/>
        <v>0.47501695941730943</v>
      </c>
      <c r="BR63" s="514">
        <f t="shared" si="59"/>
        <v>0.47501695941730943</v>
      </c>
      <c r="BS63" s="514">
        <f t="shared" si="59"/>
        <v>0.47501695941730943</v>
      </c>
      <c r="BT63" s="514">
        <f t="shared" si="59"/>
        <v>0.47501695941730943</v>
      </c>
      <c r="BU63" s="514">
        <f t="shared" si="59"/>
        <v>0.47501695941730943</v>
      </c>
      <c r="BV63" s="514">
        <f t="shared" si="59"/>
        <v>0.47501695941730943</v>
      </c>
      <c r="BW63" s="514">
        <f t="shared" si="59"/>
        <v>0.47501695941730943</v>
      </c>
      <c r="BX63" s="514">
        <f t="shared" si="59"/>
        <v>0.47501695941730943</v>
      </c>
      <c r="BY63" s="514">
        <f t="shared" si="59"/>
        <v>0.47501695941730943</v>
      </c>
      <c r="BZ63" s="514">
        <f t="shared" si="59"/>
        <v>0.47501695941730943</v>
      </c>
      <c r="CA63" s="514">
        <f t="shared" si="59"/>
        <v>0.47501695941730943</v>
      </c>
      <c r="CB63" s="514">
        <f t="shared" si="60"/>
        <v>0.47501695941730943</v>
      </c>
      <c r="CC63" s="514">
        <f t="shared" si="60"/>
        <v>0.47501695941730943</v>
      </c>
      <c r="CD63" s="514">
        <f t="shared" si="60"/>
        <v>0.47501695941730943</v>
      </c>
      <c r="CE63" s="514">
        <f t="shared" si="60"/>
        <v>0.47501695941730943</v>
      </c>
      <c r="CF63" s="514">
        <f t="shared" si="60"/>
        <v>0.47501695941730943</v>
      </c>
      <c r="CG63" s="514">
        <f t="shared" si="60"/>
        <v>0.47501695941730943</v>
      </c>
      <c r="CH63" s="514">
        <f t="shared" si="60"/>
        <v>0.47501695941730943</v>
      </c>
      <c r="CI63" s="514">
        <f t="shared" si="60"/>
        <v>0.47501695941730943</v>
      </c>
      <c r="CJ63" s="514">
        <f t="shared" si="60"/>
        <v>0.47501695941730943</v>
      </c>
      <c r="CK63" s="514">
        <f t="shared" si="60"/>
        <v>0.47501695941730943</v>
      </c>
      <c r="CL63" s="514">
        <f t="shared" si="61"/>
        <v>0.47501695941730943</v>
      </c>
      <c r="CM63" s="514">
        <f t="shared" si="61"/>
        <v>0.47501695941730943</v>
      </c>
      <c r="CN63" s="514">
        <f t="shared" si="61"/>
        <v>0.47501695941730943</v>
      </c>
      <c r="CO63" s="514">
        <f t="shared" si="61"/>
        <v>0.47501695941730943</v>
      </c>
      <c r="CP63" s="514">
        <f t="shared" si="61"/>
        <v>0.47501695941730943</v>
      </c>
      <c r="CQ63" s="514">
        <f t="shared" si="61"/>
        <v>0.47501695941730943</v>
      </c>
      <c r="CR63" s="514">
        <f t="shared" si="61"/>
        <v>0.47501695941730943</v>
      </c>
      <c r="CS63" s="514">
        <f t="shared" si="61"/>
        <v>0.47501695941730943</v>
      </c>
      <c r="CT63" s="514">
        <f t="shared" si="61"/>
        <v>0.47501695941730943</v>
      </c>
      <c r="CU63" s="514">
        <f t="shared" si="61"/>
        <v>0.47501695941730943</v>
      </c>
      <c r="CV63" s="514">
        <f t="shared" si="62"/>
        <v>0.47501695941730943</v>
      </c>
      <c r="CW63" s="514">
        <f t="shared" si="62"/>
        <v>0.47501695941730943</v>
      </c>
      <c r="CX63" s="514">
        <f t="shared" si="62"/>
        <v>0.47501695941730943</v>
      </c>
      <c r="CY63" s="514">
        <f t="shared" si="62"/>
        <v>0.47501695941730943</v>
      </c>
      <c r="CZ63" s="514">
        <f t="shared" si="62"/>
        <v>0.47501695941730943</v>
      </c>
      <c r="DA63" s="514">
        <f t="shared" si="62"/>
        <v>0.47501695941730943</v>
      </c>
      <c r="DB63" s="514">
        <f t="shared" si="62"/>
        <v>0.47501695941730943</v>
      </c>
      <c r="DC63" s="514">
        <f t="shared" si="62"/>
        <v>0.47501695941730943</v>
      </c>
      <c r="DD63" s="514">
        <f t="shared" si="62"/>
        <v>0.47501695941730943</v>
      </c>
      <c r="DE63" s="514">
        <f t="shared" si="62"/>
        <v>0.47501695941730943</v>
      </c>
      <c r="DF63" s="514">
        <f t="shared" si="63"/>
        <v>0.47501695941730943</v>
      </c>
      <c r="DG63" s="514">
        <f t="shared" si="63"/>
        <v>0.47501695941730943</v>
      </c>
      <c r="DH63" s="514">
        <f t="shared" si="63"/>
        <v>0.47501695941730943</v>
      </c>
      <c r="DI63" s="514">
        <f t="shared" si="63"/>
        <v>0.47501695941730943</v>
      </c>
      <c r="DJ63" s="514">
        <f t="shared" si="63"/>
        <v>0.47501695941730943</v>
      </c>
      <c r="DK63" s="514">
        <f t="shared" si="63"/>
        <v>0.47501695941730943</v>
      </c>
      <c r="DL63" s="514">
        <f t="shared" si="63"/>
        <v>0.47501695941730943</v>
      </c>
      <c r="DM63" s="514">
        <f t="shared" si="63"/>
        <v>0.47501695941730943</v>
      </c>
      <c r="DN63" s="514">
        <f t="shared" si="63"/>
        <v>0.47501695941730943</v>
      </c>
      <c r="DO63" s="514">
        <f t="shared" si="63"/>
        <v>0.47501695941730943</v>
      </c>
      <c r="DP63" s="514">
        <f t="shared" si="64"/>
        <v>0.47501695941730943</v>
      </c>
      <c r="DQ63" s="514">
        <f t="shared" si="64"/>
        <v>0.47501695941730943</v>
      </c>
      <c r="DR63" s="514">
        <f t="shared" si="64"/>
        <v>0.47501695941730943</v>
      </c>
      <c r="DS63" s="514">
        <f t="shared" si="64"/>
        <v>0</v>
      </c>
      <c r="DT63" s="514">
        <f t="shared" si="64"/>
        <v>0</v>
      </c>
      <c r="DU63" s="514">
        <f t="shared" si="64"/>
        <v>0</v>
      </c>
      <c r="DV63" s="514">
        <f t="shared" si="64"/>
        <v>0</v>
      </c>
      <c r="DW63" s="514">
        <f t="shared" si="64"/>
        <v>0</v>
      </c>
      <c r="DX63" s="514">
        <f t="shared" si="64"/>
        <v>0</v>
      </c>
      <c r="DY63" s="514">
        <f t="shared" si="64"/>
        <v>0</v>
      </c>
      <c r="DZ63" s="514">
        <f t="shared" si="65"/>
        <v>0</v>
      </c>
      <c r="EA63" s="514">
        <f t="shared" si="65"/>
        <v>0</v>
      </c>
      <c r="EB63" s="514">
        <f t="shared" si="65"/>
        <v>0</v>
      </c>
      <c r="EC63" s="514">
        <f t="shared" si="65"/>
        <v>0</v>
      </c>
      <c r="ED63" s="514">
        <f t="shared" si="65"/>
        <v>0</v>
      </c>
      <c r="EE63" s="514">
        <f t="shared" si="65"/>
        <v>0</v>
      </c>
      <c r="EF63" s="514">
        <f t="shared" si="65"/>
        <v>0</v>
      </c>
      <c r="EG63" s="514">
        <f t="shared" si="65"/>
        <v>0</v>
      </c>
      <c r="EH63" s="514">
        <f t="shared" si="65"/>
        <v>0</v>
      </c>
      <c r="EI63" s="72">
        <f>IF(ED$3&lt;=NTBA!$F$25,$AB$45*$F$38/10^7,0)</f>
        <v>0</v>
      </c>
      <c r="EJ63" s="72">
        <f>IF(EE$3&lt;=NTBA!$F$25,$AB$45*$F$38/10^7,0)</f>
        <v>0</v>
      </c>
      <c r="EK63" s="72">
        <f>IF(EF$3&lt;=NTBA!$F$25,$AB$45*$F$38/10^7,0)</f>
        <v>0</v>
      </c>
      <c r="EL63" s="72">
        <f>IF(EG$3&lt;=NTBA!$F$25,$AB$45*$F$38/10^7,0)</f>
        <v>0</v>
      </c>
      <c r="EM63" s="72">
        <f>IF(EH$3&lt;=NTBA!$F$25,$AB$45*$F$38/10^7,0)</f>
        <v>0</v>
      </c>
    </row>
    <row r="64" spans="5:143" ht="15" customHeight="1" outlineLevel="1" x14ac:dyDescent="0.35">
      <c r="E64" s="508">
        <v>15</v>
      </c>
      <c r="F64" s="841">
        <v>108000</v>
      </c>
      <c r="G64" s="844">
        <f t="shared" si="52"/>
        <v>57.714560569203137</v>
      </c>
      <c r="H64" s="842">
        <f>SUMPRODUCT(X64:EV64,J$44:EH$44)</f>
        <v>40.577404173097932</v>
      </c>
      <c r="I64" s="19"/>
      <c r="J64" s="514">
        <f t="shared" si="53"/>
        <v>0</v>
      </c>
      <c r="K64" s="514">
        <f t="shared" si="53"/>
        <v>0</v>
      </c>
      <c r="L64" s="514">
        <f t="shared" si="53"/>
        <v>0</v>
      </c>
      <c r="M64" s="514">
        <f t="shared" si="53"/>
        <v>0</v>
      </c>
      <c r="N64" s="514">
        <f t="shared" si="53"/>
        <v>0</v>
      </c>
      <c r="O64" s="514">
        <f t="shared" si="53"/>
        <v>0</v>
      </c>
      <c r="P64" s="514">
        <f t="shared" si="53"/>
        <v>0</v>
      </c>
      <c r="Q64" s="514">
        <f t="shared" si="53"/>
        <v>0</v>
      </c>
      <c r="R64" s="514">
        <f t="shared" si="53"/>
        <v>0</v>
      </c>
      <c r="S64" s="514">
        <f t="shared" si="53"/>
        <v>0</v>
      </c>
      <c r="T64" s="514">
        <f t="shared" si="54"/>
        <v>0</v>
      </c>
      <c r="U64" s="514">
        <f t="shared" si="54"/>
        <v>0</v>
      </c>
      <c r="V64" s="514">
        <f t="shared" si="54"/>
        <v>0</v>
      </c>
      <c r="W64" s="514">
        <f t="shared" si="54"/>
        <v>0</v>
      </c>
      <c r="X64" s="514">
        <f t="shared" si="54"/>
        <v>0.58297535928487976</v>
      </c>
      <c r="Y64" s="514">
        <f t="shared" si="54"/>
        <v>0.58297535928487976</v>
      </c>
      <c r="Z64" s="514">
        <f t="shared" si="54"/>
        <v>0.58297535928487976</v>
      </c>
      <c r="AA64" s="514">
        <f t="shared" si="54"/>
        <v>0.58297535928487976</v>
      </c>
      <c r="AB64" s="514">
        <f t="shared" si="54"/>
        <v>0.58297535928487976</v>
      </c>
      <c r="AC64" s="514">
        <f t="shared" si="54"/>
        <v>0.58297535928487976</v>
      </c>
      <c r="AD64" s="514">
        <f t="shared" si="55"/>
        <v>0.58297535928487976</v>
      </c>
      <c r="AE64" s="514">
        <f t="shared" si="55"/>
        <v>0.58297535928487976</v>
      </c>
      <c r="AF64" s="514">
        <f t="shared" si="55"/>
        <v>0.58297535928487976</v>
      </c>
      <c r="AG64" s="514">
        <f t="shared" si="55"/>
        <v>0.58297535928487976</v>
      </c>
      <c r="AH64" s="514">
        <f t="shared" si="55"/>
        <v>0.58297535928487976</v>
      </c>
      <c r="AI64" s="514">
        <f t="shared" si="55"/>
        <v>0.58297535928487976</v>
      </c>
      <c r="AJ64" s="514">
        <f t="shared" si="55"/>
        <v>0.58297535928487976</v>
      </c>
      <c r="AK64" s="514">
        <f t="shared" si="55"/>
        <v>0.58297535928487976</v>
      </c>
      <c r="AL64" s="514">
        <f t="shared" si="55"/>
        <v>0.58297535928487976</v>
      </c>
      <c r="AM64" s="514">
        <f t="shared" si="55"/>
        <v>0.58297535928487976</v>
      </c>
      <c r="AN64" s="514">
        <f t="shared" si="56"/>
        <v>0.58297535928487976</v>
      </c>
      <c r="AO64" s="514">
        <f t="shared" si="56"/>
        <v>0.58297535928487976</v>
      </c>
      <c r="AP64" s="514">
        <f t="shared" si="56"/>
        <v>0.58297535928487976</v>
      </c>
      <c r="AQ64" s="514">
        <f t="shared" si="56"/>
        <v>0.58297535928487976</v>
      </c>
      <c r="AR64" s="514">
        <f t="shared" si="56"/>
        <v>0.58297535928487976</v>
      </c>
      <c r="AS64" s="514">
        <f t="shared" si="56"/>
        <v>0.58297535928487976</v>
      </c>
      <c r="AT64" s="514">
        <f t="shared" si="56"/>
        <v>0.58297535928487976</v>
      </c>
      <c r="AU64" s="514">
        <f t="shared" si="56"/>
        <v>0.58297535928487976</v>
      </c>
      <c r="AV64" s="514">
        <f t="shared" si="56"/>
        <v>0.58297535928487976</v>
      </c>
      <c r="AW64" s="514">
        <f t="shared" si="56"/>
        <v>0.58297535928487976</v>
      </c>
      <c r="AX64" s="514">
        <f t="shared" si="57"/>
        <v>0.58297535928487976</v>
      </c>
      <c r="AY64" s="514">
        <f t="shared" si="57"/>
        <v>0.58297535928487976</v>
      </c>
      <c r="AZ64" s="514">
        <f t="shared" si="57"/>
        <v>0.58297535928487976</v>
      </c>
      <c r="BA64" s="514">
        <f t="shared" si="57"/>
        <v>0.58297535928487976</v>
      </c>
      <c r="BB64" s="514">
        <f t="shared" si="57"/>
        <v>0.58297535928487976</v>
      </c>
      <c r="BC64" s="514">
        <f t="shared" si="57"/>
        <v>0.58297535928487976</v>
      </c>
      <c r="BD64" s="514">
        <f t="shared" si="57"/>
        <v>0.58297535928487976</v>
      </c>
      <c r="BE64" s="514">
        <f t="shared" si="57"/>
        <v>0.58297535928487976</v>
      </c>
      <c r="BF64" s="514">
        <f t="shared" si="57"/>
        <v>0.58297535928487976</v>
      </c>
      <c r="BG64" s="514">
        <f t="shared" si="57"/>
        <v>0.58297535928487976</v>
      </c>
      <c r="BH64" s="514">
        <f t="shared" si="58"/>
        <v>0.58297535928487976</v>
      </c>
      <c r="BI64" s="514">
        <f t="shared" si="58"/>
        <v>0.58297535928487976</v>
      </c>
      <c r="BJ64" s="514">
        <f t="shared" si="58"/>
        <v>0.58297535928487976</v>
      </c>
      <c r="BK64" s="514">
        <f t="shared" si="58"/>
        <v>0.58297535928487976</v>
      </c>
      <c r="BL64" s="514">
        <f t="shared" si="58"/>
        <v>0.58297535928487976</v>
      </c>
      <c r="BM64" s="514">
        <f t="shared" si="58"/>
        <v>0.58297535928487976</v>
      </c>
      <c r="BN64" s="514">
        <f t="shared" si="58"/>
        <v>0.58297535928487976</v>
      </c>
      <c r="BO64" s="514">
        <f t="shared" si="58"/>
        <v>0.58297535928487976</v>
      </c>
      <c r="BP64" s="514">
        <f t="shared" si="58"/>
        <v>0.58297535928487976</v>
      </c>
      <c r="BQ64" s="514">
        <f t="shared" si="58"/>
        <v>0.58297535928487976</v>
      </c>
      <c r="BR64" s="514">
        <f t="shared" si="59"/>
        <v>0.58297535928487976</v>
      </c>
      <c r="BS64" s="514">
        <f t="shared" si="59"/>
        <v>0.58297535928487976</v>
      </c>
      <c r="BT64" s="514">
        <f t="shared" si="59"/>
        <v>0.58297535928487976</v>
      </c>
      <c r="BU64" s="514">
        <f t="shared" si="59"/>
        <v>0.58297535928487976</v>
      </c>
      <c r="BV64" s="514">
        <f t="shared" si="59"/>
        <v>0.58297535928487976</v>
      </c>
      <c r="BW64" s="514">
        <f t="shared" si="59"/>
        <v>0.58297535928487976</v>
      </c>
      <c r="BX64" s="514">
        <f t="shared" si="59"/>
        <v>0.58297535928487976</v>
      </c>
      <c r="BY64" s="514">
        <f t="shared" si="59"/>
        <v>0.58297535928487976</v>
      </c>
      <c r="BZ64" s="514">
        <f t="shared" si="59"/>
        <v>0.58297535928487976</v>
      </c>
      <c r="CA64" s="514">
        <f t="shared" si="59"/>
        <v>0.58297535928487976</v>
      </c>
      <c r="CB64" s="514">
        <f t="shared" si="60"/>
        <v>0.58297535928487976</v>
      </c>
      <c r="CC64" s="514">
        <f t="shared" si="60"/>
        <v>0.58297535928487976</v>
      </c>
      <c r="CD64" s="514">
        <f t="shared" si="60"/>
        <v>0.58297535928487976</v>
      </c>
      <c r="CE64" s="514">
        <f t="shared" si="60"/>
        <v>0.58297535928487976</v>
      </c>
      <c r="CF64" s="514">
        <f t="shared" si="60"/>
        <v>0.58297535928487976</v>
      </c>
      <c r="CG64" s="514">
        <f t="shared" si="60"/>
        <v>0.58297535928487976</v>
      </c>
      <c r="CH64" s="514">
        <f t="shared" si="60"/>
        <v>0.58297535928487976</v>
      </c>
      <c r="CI64" s="514">
        <f t="shared" si="60"/>
        <v>0.58297535928487976</v>
      </c>
      <c r="CJ64" s="514">
        <f t="shared" si="60"/>
        <v>0.58297535928487976</v>
      </c>
      <c r="CK64" s="514">
        <f t="shared" si="60"/>
        <v>0.58297535928487976</v>
      </c>
      <c r="CL64" s="514">
        <f t="shared" si="61"/>
        <v>0.58297535928487976</v>
      </c>
      <c r="CM64" s="514">
        <f t="shared" si="61"/>
        <v>0.58297535928487976</v>
      </c>
      <c r="CN64" s="514">
        <f t="shared" si="61"/>
        <v>0.58297535928487976</v>
      </c>
      <c r="CO64" s="514">
        <f t="shared" si="61"/>
        <v>0.58297535928487976</v>
      </c>
      <c r="CP64" s="514">
        <f t="shared" si="61"/>
        <v>0.58297535928487976</v>
      </c>
      <c r="CQ64" s="514">
        <f t="shared" si="61"/>
        <v>0.58297535928487976</v>
      </c>
      <c r="CR64" s="514">
        <f t="shared" si="61"/>
        <v>0.58297535928487976</v>
      </c>
      <c r="CS64" s="514">
        <f t="shared" si="61"/>
        <v>0.58297535928487976</v>
      </c>
      <c r="CT64" s="514">
        <f t="shared" si="61"/>
        <v>0.58297535928487976</v>
      </c>
      <c r="CU64" s="514">
        <f t="shared" si="61"/>
        <v>0.58297535928487976</v>
      </c>
      <c r="CV64" s="514">
        <f t="shared" si="62"/>
        <v>0.58297535928487976</v>
      </c>
      <c r="CW64" s="514">
        <f t="shared" si="62"/>
        <v>0.58297535928487976</v>
      </c>
      <c r="CX64" s="514">
        <f t="shared" si="62"/>
        <v>0.58297535928487976</v>
      </c>
      <c r="CY64" s="514">
        <f t="shared" si="62"/>
        <v>0.58297535928487976</v>
      </c>
      <c r="CZ64" s="514">
        <f t="shared" si="62"/>
        <v>0.58297535928487976</v>
      </c>
      <c r="DA64" s="514">
        <f t="shared" si="62"/>
        <v>0.58297535928487976</v>
      </c>
      <c r="DB64" s="514">
        <f t="shared" si="62"/>
        <v>0.58297535928487976</v>
      </c>
      <c r="DC64" s="514">
        <f t="shared" si="62"/>
        <v>0.58297535928487976</v>
      </c>
      <c r="DD64" s="514">
        <f t="shared" si="62"/>
        <v>0.58297535928487976</v>
      </c>
      <c r="DE64" s="514">
        <f t="shared" si="62"/>
        <v>0.58297535928487976</v>
      </c>
      <c r="DF64" s="514">
        <f t="shared" si="63"/>
        <v>0.58297535928487976</v>
      </c>
      <c r="DG64" s="514">
        <f t="shared" si="63"/>
        <v>0.58297535928487976</v>
      </c>
      <c r="DH64" s="514">
        <f t="shared" si="63"/>
        <v>0.58297535928487976</v>
      </c>
      <c r="DI64" s="514">
        <f t="shared" si="63"/>
        <v>0.58297535928487976</v>
      </c>
      <c r="DJ64" s="514">
        <f t="shared" si="63"/>
        <v>0.58297535928487976</v>
      </c>
      <c r="DK64" s="514">
        <f t="shared" si="63"/>
        <v>0.58297535928487976</v>
      </c>
      <c r="DL64" s="514">
        <f t="shared" si="63"/>
        <v>0.58297535928487976</v>
      </c>
      <c r="DM64" s="514">
        <f t="shared" si="63"/>
        <v>0.58297535928487976</v>
      </c>
      <c r="DN64" s="514">
        <f t="shared" si="63"/>
        <v>0.58297535928487976</v>
      </c>
      <c r="DO64" s="514">
        <f t="shared" si="63"/>
        <v>0.58297535928487976</v>
      </c>
      <c r="DP64" s="514">
        <f t="shared" si="64"/>
        <v>0.58297535928487976</v>
      </c>
      <c r="DQ64" s="514">
        <f t="shared" si="64"/>
        <v>0.58297535928487976</v>
      </c>
      <c r="DR64" s="514">
        <f t="shared" si="64"/>
        <v>0.58297535928487976</v>
      </c>
      <c r="DS64" s="514">
        <f t="shared" si="64"/>
        <v>0</v>
      </c>
      <c r="DT64" s="514">
        <f t="shared" si="64"/>
        <v>0</v>
      </c>
      <c r="DU64" s="514">
        <f t="shared" si="64"/>
        <v>0</v>
      </c>
      <c r="DV64" s="514">
        <f t="shared" si="64"/>
        <v>0</v>
      </c>
      <c r="DW64" s="514">
        <f t="shared" si="64"/>
        <v>0</v>
      </c>
      <c r="DX64" s="514">
        <f t="shared" si="64"/>
        <v>0</v>
      </c>
      <c r="DY64" s="514">
        <f t="shared" si="64"/>
        <v>0</v>
      </c>
      <c r="DZ64" s="514">
        <f t="shared" si="65"/>
        <v>0</v>
      </c>
      <c r="EA64" s="514">
        <f t="shared" si="65"/>
        <v>0</v>
      </c>
      <c r="EB64" s="514">
        <f t="shared" si="65"/>
        <v>0</v>
      </c>
      <c r="EC64" s="514">
        <f t="shared" si="65"/>
        <v>0</v>
      </c>
      <c r="ED64" s="514">
        <f t="shared" si="65"/>
        <v>0</v>
      </c>
      <c r="EE64" s="514">
        <f t="shared" si="65"/>
        <v>0</v>
      </c>
      <c r="EF64" s="514">
        <f t="shared" si="65"/>
        <v>0</v>
      </c>
      <c r="EG64" s="514">
        <f t="shared" si="65"/>
        <v>0</v>
      </c>
      <c r="EH64" s="514">
        <f t="shared" si="65"/>
        <v>0</v>
      </c>
      <c r="EI64" s="72">
        <f>IF(ED$3&lt;=NTBA!$F$25,$AC$45*$F$38/10^7,0)</f>
        <v>0</v>
      </c>
      <c r="EJ64" s="72">
        <f>IF(EE$3&lt;=NTBA!$F$25,$AC$45*$F$38/10^7,0)</f>
        <v>0</v>
      </c>
      <c r="EK64" s="72">
        <f>IF(EF$3&lt;=NTBA!$F$25,$AC$45*$F$38/10^7,0)</f>
        <v>0</v>
      </c>
      <c r="EL64" s="72">
        <f>IF(EG$3&lt;=NTBA!$F$25,$AC$45*$F$38/10^7,0)</f>
        <v>0</v>
      </c>
      <c r="EM64" s="72">
        <f>IF(EH$3&lt;=NTBA!$F$25,$AC$45*$F$38/10^7,0)</f>
        <v>0</v>
      </c>
    </row>
    <row r="65" spans="1:143" ht="15" customHeight="1" outlineLevel="1" x14ac:dyDescent="0.35">
      <c r="E65" s="508">
        <v>16</v>
      </c>
      <c r="F65" s="841">
        <v>130000</v>
      </c>
      <c r="G65" s="844">
        <f t="shared" si="52"/>
        <v>68.76950071564228</v>
      </c>
      <c r="H65" s="842">
        <f>SUMPRODUCT(Y65:EW65,J$44:EH$44)</f>
        <v>48.512532373483381</v>
      </c>
      <c r="I65" s="19"/>
      <c r="J65" s="514">
        <f t="shared" si="53"/>
        <v>0</v>
      </c>
      <c r="K65" s="514">
        <f t="shared" si="53"/>
        <v>0</v>
      </c>
      <c r="L65" s="514">
        <f t="shared" si="53"/>
        <v>0</v>
      </c>
      <c r="M65" s="514">
        <f t="shared" si="53"/>
        <v>0</v>
      </c>
      <c r="N65" s="514">
        <f t="shared" si="53"/>
        <v>0</v>
      </c>
      <c r="O65" s="514">
        <f t="shared" si="53"/>
        <v>0</v>
      </c>
      <c r="P65" s="514">
        <f t="shared" si="53"/>
        <v>0</v>
      </c>
      <c r="Q65" s="514">
        <f t="shared" si="53"/>
        <v>0</v>
      </c>
      <c r="R65" s="514">
        <f t="shared" si="53"/>
        <v>0</v>
      </c>
      <c r="S65" s="514">
        <f t="shared" si="53"/>
        <v>0</v>
      </c>
      <c r="T65" s="514">
        <f t="shared" si="54"/>
        <v>0</v>
      </c>
      <c r="U65" s="514">
        <f t="shared" si="54"/>
        <v>0</v>
      </c>
      <c r="V65" s="514">
        <f t="shared" si="54"/>
        <v>0</v>
      </c>
      <c r="W65" s="514">
        <f t="shared" si="54"/>
        <v>0</v>
      </c>
      <c r="X65" s="514">
        <f t="shared" si="54"/>
        <v>0</v>
      </c>
      <c r="Y65" s="514">
        <f t="shared" si="54"/>
        <v>0.70172959913920707</v>
      </c>
      <c r="Z65" s="514">
        <f t="shared" si="54"/>
        <v>0.70172959913920707</v>
      </c>
      <c r="AA65" s="514">
        <f t="shared" si="54"/>
        <v>0.70172959913920707</v>
      </c>
      <c r="AB65" s="514">
        <f t="shared" si="54"/>
        <v>0.70172959913920707</v>
      </c>
      <c r="AC65" s="514">
        <f t="shared" si="54"/>
        <v>0.70172959913920707</v>
      </c>
      <c r="AD65" s="514">
        <f t="shared" si="55"/>
        <v>0.70172959913920707</v>
      </c>
      <c r="AE65" s="514">
        <f t="shared" si="55"/>
        <v>0.70172959913920707</v>
      </c>
      <c r="AF65" s="514">
        <f t="shared" si="55"/>
        <v>0.70172959913920707</v>
      </c>
      <c r="AG65" s="514">
        <f t="shared" si="55"/>
        <v>0.70172959913920707</v>
      </c>
      <c r="AH65" s="514">
        <f t="shared" si="55"/>
        <v>0.70172959913920707</v>
      </c>
      <c r="AI65" s="514">
        <f t="shared" si="55"/>
        <v>0.70172959913920707</v>
      </c>
      <c r="AJ65" s="514">
        <f t="shared" si="55"/>
        <v>0.70172959913920707</v>
      </c>
      <c r="AK65" s="514">
        <f t="shared" si="55"/>
        <v>0.70172959913920707</v>
      </c>
      <c r="AL65" s="514">
        <f t="shared" si="55"/>
        <v>0.70172959913920707</v>
      </c>
      <c r="AM65" s="514">
        <f t="shared" si="55"/>
        <v>0.70172959913920707</v>
      </c>
      <c r="AN65" s="514">
        <f t="shared" si="56"/>
        <v>0.70172959913920707</v>
      </c>
      <c r="AO65" s="514">
        <f t="shared" si="56"/>
        <v>0.70172959913920707</v>
      </c>
      <c r="AP65" s="514">
        <f t="shared" si="56"/>
        <v>0.70172959913920707</v>
      </c>
      <c r="AQ65" s="514">
        <f t="shared" si="56"/>
        <v>0.70172959913920707</v>
      </c>
      <c r="AR65" s="514">
        <f t="shared" si="56"/>
        <v>0.70172959913920707</v>
      </c>
      <c r="AS65" s="514">
        <f t="shared" si="56"/>
        <v>0.70172959913920707</v>
      </c>
      <c r="AT65" s="514">
        <f t="shared" si="56"/>
        <v>0.70172959913920707</v>
      </c>
      <c r="AU65" s="514">
        <f t="shared" si="56"/>
        <v>0.70172959913920707</v>
      </c>
      <c r="AV65" s="514">
        <f t="shared" si="56"/>
        <v>0.70172959913920707</v>
      </c>
      <c r="AW65" s="514">
        <f t="shared" si="56"/>
        <v>0.70172959913920707</v>
      </c>
      <c r="AX65" s="514">
        <f t="shared" si="57"/>
        <v>0.70172959913920707</v>
      </c>
      <c r="AY65" s="514">
        <f t="shared" si="57"/>
        <v>0.70172959913920707</v>
      </c>
      <c r="AZ65" s="514">
        <f t="shared" si="57"/>
        <v>0.70172959913920707</v>
      </c>
      <c r="BA65" s="514">
        <f t="shared" si="57"/>
        <v>0.70172959913920707</v>
      </c>
      <c r="BB65" s="514">
        <f t="shared" si="57"/>
        <v>0.70172959913920707</v>
      </c>
      <c r="BC65" s="514">
        <f t="shared" si="57"/>
        <v>0.70172959913920707</v>
      </c>
      <c r="BD65" s="514">
        <f t="shared" si="57"/>
        <v>0.70172959913920707</v>
      </c>
      <c r="BE65" s="514">
        <f t="shared" si="57"/>
        <v>0.70172959913920707</v>
      </c>
      <c r="BF65" s="514">
        <f t="shared" si="57"/>
        <v>0.70172959913920707</v>
      </c>
      <c r="BG65" s="514">
        <f t="shared" si="57"/>
        <v>0.70172959913920707</v>
      </c>
      <c r="BH65" s="514">
        <f t="shared" si="58"/>
        <v>0.70172959913920707</v>
      </c>
      <c r="BI65" s="514">
        <f t="shared" si="58"/>
        <v>0.70172959913920707</v>
      </c>
      <c r="BJ65" s="514">
        <f t="shared" si="58"/>
        <v>0.70172959913920707</v>
      </c>
      <c r="BK65" s="514">
        <f t="shared" si="58"/>
        <v>0.70172959913920707</v>
      </c>
      <c r="BL65" s="514">
        <f t="shared" si="58"/>
        <v>0.70172959913920707</v>
      </c>
      <c r="BM65" s="514">
        <f t="shared" si="58"/>
        <v>0.70172959913920707</v>
      </c>
      <c r="BN65" s="514">
        <f t="shared" si="58"/>
        <v>0.70172959913920707</v>
      </c>
      <c r="BO65" s="514">
        <f t="shared" si="58"/>
        <v>0.70172959913920707</v>
      </c>
      <c r="BP65" s="514">
        <f t="shared" si="58"/>
        <v>0.70172959913920707</v>
      </c>
      <c r="BQ65" s="514">
        <f t="shared" si="58"/>
        <v>0.70172959913920707</v>
      </c>
      <c r="BR65" s="514">
        <f t="shared" si="59"/>
        <v>0.70172959913920707</v>
      </c>
      <c r="BS65" s="514">
        <f t="shared" si="59"/>
        <v>0.70172959913920707</v>
      </c>
      <c r="BT65" s="514">
        <f t="shared" si="59"/>
        <v>0.70172959913920707</v>
      </c>
      <c r="BU65" s="514">
        <f t="shared" si="59"/>
        <v>0.70172959913920707</v>
      </c>
      <c r="BV65" s="514">
        <f t="shared" si="59"/>
        <v>0.70172959913920707</v>
      </c>
      <c r="BW65" s="514">
        <f t="shared" si="59"/>
        <v>0.70172959913920707</v>
      </c>
      <c r="BX65" s="514">
        <f t="shared" si="59"/>
        <v>0.70172959913920707</v>
      </c>
      <c r="BY65" s="514">
        <f t="shared" si="59"/>
        <v>0.70172959913920707</v>
      </c>
      <c r="BZ65" s="514">
        <f t="shared" si="59"/>
        <v>0.70172959913920707</v>
      </c>
      <c r="CA65" s="514">
        <f t="shared" si="59"/>
        <v>0.70172959913920707</v>
      </c>
      <c r="CB65" s="514">
        <f t="shared" si="60"/>
        <v>0.70172959913920707</v>
      </c>
      <c r="CC65" s="514">
        <f t="shared" si="60"/>
        <v>0.70172959913920707</v>
      </c>
      <c r="CD65" s="514">
        <f t="shared" si="60"/>
        <v>0.70172959913920707</v>
      </c>
      <c r="CE65" s="514">
        <f t="shared" si="60"/>
        <v>0.70172959913920707</v>
      </c>
      <c r="CF65" s="514">
        <f t="shared" si="60"/>
        <v>0.70172959913920707</v>
      </c>
      <c r="CG65" s="514">
        <f t="shared" si="60"/>
        <v>0.70172959913920707</v>
      </c>
      <c r="CH65" s="514">
        <f t="shared" si="60"/>
        <v>0.70172959913920707</v>
      </c>
      <c r="CI65" s="514">
        <f t="shared" si="60"/>
        <v>0.70172959913920707</v>
      </c>
      <c r="CJ65" s="514">
        <f t="shared" si="60"/>
        <v>0.70172959913920707</v>
      </c>
      <c r="CK65" s="514">
        <f t="shared" si="60"/>
        <v>0.70172959913920707</v>
      </c>
      <c r="CL65" s="514">
        <f t="shared" si="61"/>
        <v>0.70172959913920707</v>
      </c>
      <c r="CM65" s="514">
        <f t="shared" si="61"/>
        <v>0.70172959913920707</v>
      </c>
      <c r="CN65" s="514">
        <f t="shared" si="61"/>
        <v>0.70172959913920707</v>
      </c>
      <c r="CO65" s="514">
        <f t="shared" si="61"/>
        <v>0.70172959913920707</v>
      </c>
      <c r="CP65" s="514">
        <f t="shared" si="61"/>
        <v>0.70172959913920707</v>
      </c>
      <c r="CQ65" s="514">
        <f t="shared" si="61"/>
        <v>0.70172959913920707</v>
      </c>
      <c r="CR65" s="514">
        <f t="shared" si="61"/>
        <v>0.70172959913920707</v>
      </c>
      <c r="CS65" s="514">
        <f t="shared" si="61"/>
        <v>0.70172959913920707</v>
      </c>
      <c r="CT65" s="514">
        <f t="shared" si="61"/>
        <v>0.70172959913920707</v>
      </c>
      <c r="CU65" s="514">
        <f t="shared" si="61"/>
        <v>0.70172959913920707</v>
      </c>
      <c r="CV65" s="514">
        <f t="shared" si="62"/>
        <v>0.70172959913920707</v>
      </c>
      <c r="CW65" s="514">
        <f t="shared" si="62"/>
        <v>0.70172959913920707</v>
      </c>
      <c r="CX65" s="514">
        <f t="shared" si="62"/>
        <v>0.70172959913920707</v>
      </c>
      <c r="CY65" s="514">
        <f t="shared" si="62"/>
        <v>0.70172959913920707</v>
      </c>
      <c r="CZ65" s="514">
        <f t="shared" si="62"/>
        <v>0.70172959913920707</v>
      </c>
      <c r="DA65" s="514">
        <f t="shared" si="62"/>
        <v>0.70172959913920707</v>
      </c>
      <c r="DB65" s="514">
        <f t="shared" si="62"/>
        <v>0.70172959913920707</v>
      </c>
      <c r="DC65" s="514">
        <f t="shared" si="62"/>
        <v>0.70172959913920707</v>
      </c>
      <c r="DD65" s="514">
        <f t="shared" si="62"/>
        <v>0.70172959913920707</v>
      </c>
      <c r="DE65" s="514">
        <f t="shared" si="62"/>
        <v>0.70172959913920707</v>
      </c>
      <c r="DF65" s="514">
        <f t="shared" si="63"/>
        <v>0.70172959913920707</v>
      </c>
      <c r="DG65" s="514">
        <f t="shared" si="63"/>
        <v>0.70172959913920707</v>
      </c>
      <c r="DH65" s="514">
        <f t="shared" si="63"/>
        <v>0.70172959913920707</v>
      </c>
      <c r="DI65" s="514">
        <f t="shared" si="63"/>
        <v>0.70172959913920707</v>
      </c>
      <c r="DJ65" s="514">
        <f t="shared" si="63"/>
        <v>0.70172959913920707</v>
      </c>
      <c r="DK65" s="514">
        <f t="shared" si="63"/>
        <v>0.70172959913920707</v>
      </c>
      <c r="DL65" s="514">
        <f t="shared" si="63"/>
        <v>0.70172959913920707</v>
      </c>
      <c r="DM65" s="514">
        <f t="shared" si="63"/>
        <v>0.70172959913920707</v>
      </c>
      <c r="DN65" s="514">
        <f t="shared" si="63"/>
        <v>0.70172959913920707</v>
      </c>
      <c r="DO65" s="514">
        <f t="shared" si="63"/>
        <v>0.70172959913920707</v>
      </c>
      <c r="DP65" s="514">
        <f t="shared" si="64"/>
        <v>0.70172959913920707</v>
      </c>
      <c r="DQ65" s="514">
        <f t="shared" si="64"/>
        <v>0.70172959913920707</v>
      </c>
      <c r="DR65" s="514">
        <f t="shared" si="64"/>
        <v>0.70172959913920707</v>
      </c>
      <c r="DS65" s="514">
        <f t="shared" si="64"/>
        <v>0</v>
      </c>
      <c r="DT65" s="514">
        <f t="shared" si="64"/>
        <v>0</v>
      </c>
      <c r="DU65" s="514">
        <f t="shared" si="64"/>
        <v>0</v>
      </c>
      <c r="DV65" s="514">
        <f t="shared" si="64"/>
        <v>0</v>
      </c>
      <c r="DW65" s="514">
        <f t="shared" si="64"/>
        <v>0</v>
      </c>
      <c r="DX65" s="514">
        <f t="shared" si="64"/>
        <v>0</v>
      </c>
      <c r="DY65" s="514">
        <f t="shared" si="64"/>
        <v>0</v>
      </c>
      <c r="DZ65" s="514">
        <f t="shared" si="65"/>
        <v>0</v>
      </c>
      <c r="EA65" s="514">
        <f t="shared" si="65"/>
        <v>0</v>
      </c>
      <c r="EB65" s="514">
        <f t="shared" si="65"/>
        <v>0</v>
      </c>
      <c r="EC65" s="514">
        <f t="shared" si="65"/>
        <v>0</v>
      </c>
      <c r="ED65" s="514">
        <f t="shared" si="65"/>
        <v>0</v>
      </c>
      <c r="EE65" s="514">
        <f t="shared" si="65"/>
        <v>0</v>
      </c>
      <c r="EF65" s="514">
        <f t="shared" si="65"/>
        <v>0</v>
      </c>
      <c r="EG65" s="514">
        <f t="shared" si="65"/>
        <v>0</v>
      </c>
      <c r="EH65" s="514">
        <f t="shared" si="65"/>
        <v>0</v>
      </c>
      <c r="EI65" s="72">
        <f>IF(ED$3&lt;=NTBA!$F$25,$AD$45*$F$38/10^7,0)</f>
        <v>0</v>
      </c>
      <c r="EJ65" s="72">
        <f>IF(EE$3&lt;=NTBA!$F$25,$AD$45*$F$38/10^7,0)</f>
        <v>0</v>
      </c>
      <c r="EK65" s="72">
        <f>IF(EF$3&lt;=NTBA!$F$25,$AD$45*$F$38/10^7,0)</f>
        <v>0</v>
      </c>
      <c r="EL65" s="72">
        <f>IF(EG$3&lt;=NTBA!$F$25,$AD$45*$F$38/10^7,0)</f>
        <v>0</v>
      </c>
      <c r="EM65" s="72">
        <f>IF(EH$3&lt;=NTBA!$F$25,$AD$45*$F$38/10^7,0)</f>
        <v>0</v>
      </c>
    </row>
    <row r="66" spans="1:143" ht="15" customHeight="1" outlineLevel="1" x14ac:dyDescent="0.35">
      <c r="E66" s="508">
        <v>17</v>
      </c>
      <c r="F66" s="841">
        <v>155000</v>
      </c>
      <c r="G66" s="844">
        <f t="shared" si="52"/>
        <v>81.157727100445967</v>
      </c>
      <c r="H66" s="842">
        <f>SUMPRODUCT(Z66:EX66,J$44:EH$44)</f>
        <v>57.444602913498315</v>
      </c>
      <c r="I66" s="19"/>
      <c r="J66" s="514">
        <f t="shared" si="53"/>
        <v>0</v>
      </c>
      <c r="K66" s="514">
        <f t="shared" si="53"/>
        <v>0</v>
      </c>
      <c r="L66" s="514">
        <f t="shared" si="53"/>
        <v>0</v>
      </c>
      <c r="M66" s="514">
        <f t="shared" si="53"/>
        <v>0</v>
      </c>
      <c r="N66" s="514">
        <f t="shared" si="53"/>
        <v>0</v>
      </c>
      <c r="O66" s="514">
        <f t="shared" si="53"/>
        <v>0</v>
      </c>
      <c r="P66" s="514">
        <f t="shared" si="53"/>
        <v>0</v>
      </c>
      <c r="Q66" s="514">
        <f t="shared" si="53"/>
        <v>0</v>
      </c>
      <c r="R66" s="514">
        <f t="shared" si="53"/>
        <v>0</v>
      </c>
      <c r="S66" s="514">
        <f t="shared" si="53"/>
        <v>0</v>
      </c>
      <c r="T66" s="514">
        <f t="shared" si="54"/>
        <v>0</v>
      </c>
      <c r="U66" s="514">
        <f t="shared" si="54"/>
        <v>0</v>
      </c>
      <c r="V66" s="514">
        <f t="shared" si="54"/>
        <v>0</v>
      </c>
      <c r="W66" s="514">
        <f t="shared" si="54"/>
        <v>0</v>
      </c>
      <c r="X66" s="514">
        <f t="shared" si="54"/>
        <v>0</v>
      </c>
      <c r="Y66" s="514">
        <f t="shared" si="54"/>
        <v>0</v>
      </c>
      <c r="Z66" s="514">
        <f t="shared" si="54"/>
        <v>0.83667759897367</v>
      </c>
      <c r="AA66" s="514">
        <f t="shared" si="54"/>
        <v>0.83667759897367</v>
      </c>
      <c r="AB66" s="514">
        <f t="shared" si="54"/>
        <v>0.83667759897367</v>
      </c>
      <c r="AC66" s="514">
        <f t="shared" si="54"/>
        <v>0.83667759897367</v>
      </c>
      <c r="AD66" s="514">
        <f t="shared" si="55"/>
        <v>0.83667759897367</v>
      </c>
      <c r="AE66" s="514">
        <f t="shared" si="55"/>
        <v>0.83667759897367</v>
      </c>
      <c r="AF66" s="514">
        <f t="shared" si="55"/>
        <v>0.83667759897367</v>
      </c>
      <c r="AG66" s="514">
        <f t="shared" si="55"/>
        <v>0.83667759897367</v>
      </c>
      <c r="AH66" s="514">
        <f t="shared" si="55"/>
        <v>0.83667759897367</v>
      </c>
      <c r="AI66" s="514">
        <f t="shared" si="55"/>
        <v>0.83667759897367</v>
      </c>
      <c r="AJ66" s="514">
        <f t="shared" si="55"/>
        <v>0.83667759897367</v>
      </c>
      <c r="AK66" s="514">
        <f t="shared" si="55"/>
        <v>0.83667759897367</v>
      </c>
      <c r="AL66" s="514">
        <f t="shared" si="55"/>
        <v>0.83667759897367</v>
      </c>
      <c r="AM66" s="514">
        <f t="shared" si="55"/>
        <v>0.83667759897367</v>
      </c>
      <c r="AN66" s="514">
        <f t="shared" si="56"/>
        <v>0.83667759897367</v>
      </c>
      <c r="AO66" s="514">
        <f t="shared" si="56"/>
        <v>0.83667759897367</v>
      </c>
      <c r="AP66" s="514">
        <f t="shared" si="56"/>
        <v>0.83667759897367</v>
      </c>
      <c r="AQ66" s="514">
        <f t="shared" si="56"/>
        <v>0.83667759897367</v>
      </c>
      <c r="AR66" s="514">
        <f t="shared" si="56"/>
        <v>0.83667759897367</v>
      </c>
      <c r="AS66" s="514">
        <f t="shared" si="56"/>
        <v>0.83667759897367</v>
      </c>
      <c r="AT66" s="514">
        <f t="shared" si="56"/>
        <v>0.83667759897367</v>
      </c>
      <c r="AU66" s="514">
        <f t="shared" si="56"/>
        <v>0.83667759897367</v>
      </c>
      <c r="AV66" s="514">
        <f t="shared" si="56"/>
        <v>0.83667759897367</v>
      </c>
      <c r="AW66" s="514">
        <f t="shared" si="56"/>
        <v>0.83667759897367</v>
      </c>
      <c r="AX66" s="514">
        <f t="shared" si="57"/>
        <v>0.83667759897367</v>
      </c>
      <c r="AY66" s="514">
        <f t="shared" si="57"/>
        <v>0.83667759897367</v>
      </c>
      <c r="AZ66" s="514">
        <f t="shared" si="57"/>
        <v>0.83667759897367</v>
      </c>
      <c r="BA66" s="514">
        <f t="shared" si="57"/>
        <v>0.83667759897367</v>
      </c>
      <c r="BB66" s="514">
        <f t="shared" si="57"/>
        <v>0.83667759897367</v>
      </c>
      <c r="BC66" s="514">
        <f t="shared" si="57"/>
        <v>0.83667759897367</v>
      </c>
      <c r="BD66" s="514">
        <f t="shared" si="57"/>
        <v>0.83667759897367</v>
      </c>
      <c r="BE66" s="514">
        <f t="shared" si="57"/>
        <v>0.83667759897367</v>
      </c>
      <c r="BF66" s="514">
        <f t="shared" si="57"/>
        <v>0.83667759897367</v>
      </c>
      <c r="BG66" s="514">
        <f t="shared" si="57"/>
        <v>0.83667759897367</v>
      </c>
      <c r="BH66" s="514">
        <f t="shared" si="58"/>
        <v>0.83667759897367</v>
      </c>
      <c r="BI66" s="514">
        <f t="shared" si="58"/>
        <v>0.83667759897367</v>
      </c>
      <c r="BJ66" s="514">
        <f t="shared" si="58"/>
        <v>0.83667759897367</v>
      </c>
      <c r="BK66" s="514">
        <f t="shared" si="58"/>
        <v>0.83667759897367</v>
      </c>
      <c r="BL66" s="514">
        <f t="shared" si="58"/>
        <v>0.83667759897367</v>
      </c>
      <c r="BM66" s="514">
        <f t="shared" si="58"/>
        <v>0.83667759897367</v>
      </c>
      <c r="BN66" s="514">
        <f t="shared" si="58"/>
        <v>0.83667759897367</v>
      </c>
      <c r="BO66" s="514">
        <f t="shared" si="58"/>
        <v>0.83667759897367</v>
      </c>
      <c r="BP66" s="514">
        <f t="shared" si="58"/>
        <v>0.83667759897367</v>
      </c>
      <c r="BQ66" s="514">
        <f t="shared" si="58"/>
        <v>0.83667759897367</v>
      </c>
      <c r="BR66" s="514">
        <f t="shared" si="59"/>
        <v>0.83667759897367</v>
      </c>
      <c r="BS66" s="514">
        <f t="shared" si="59"/>
        <v>0.83667759897367</v>
      </c>
      <c r="BT66" s="514">
        <f t="shared" si="59"/>
        <v>0.83667759897367</v>
      </c>
      <c r="BU66" s="514">
        <f t="shared" si="59"/>
        <v>0.83667759897367</v>
      </c>
      <c r="BV66" s="514">
        <f t="shared" si="59"/>
        <v>0.83667759897367</v>
      </c>
      <c r="BW66" s="514">
        <f t="shared" si="59"/>
        <v>0.83667759897367</v>
      </c>
      <c r="BX66" s="514">
        <f t="shared" si="59"/>
        <v>0.83667759897367</v>
      </c>
      <c r="BY66" s="514">
        <f t="shared" si="59"/>
        <v>0.83667759897367</v>
      </c>
      <c r="BZ66" s="514">
        <f t="shared" si="59"/>
        <v>0.83667759897367</v>
      </c>
      <c r="CA66" s="514">
        <f t="shared" si="59"/>
        <v>0.83667759897367</v>
      </c>
      <c r="CB66" s="514">
        <f t="shared" si="60"/>
        <v>0.83667759897367</v>
      </c>
      <c r="CC66" s="514">
        <f t="shared" si="60"/>
        <v>0.83667759897367</v>
      </c>
      <c r="CD66" s="514">
        <f t="shared" si="60"/>
        <v>0.83667759897367</v>
      </c>
      <c r="CE66" s="514">
        <f t="shared" si="60"/>
        <v>0.83667759897367</v>
      </c>
      <c r="CF66" s="514">
        <f t="shared" si="60"/>
        <v>0.83667759897367</v>
      </c>
      <c r="CG66" s="514">
        <f t="shared" si="60"/>
        <v>0.83667759897367</v>
      </c>
      <c r="CH66" s="514">
        <f t="shared" si="60"/>
        <v>0.83667759897367</v>
      </c>
      <c r="CI66" s="514">
        <f t="shared" si="60"/>
        <v>0.83667759897367</v>
      </c>
      <c r="CJ66" s="514">
        <f t="shared" si="60"/>
        <v>0.83667759897367</v>
      </c>
      <c r="CK66" s="514">
        <f t="shared" si="60"/>
        <v>0.83667759897367</v>
      </c>
      <c r="CL66" s="514">
        <f t="shared" si="61"/>
        <v>0.83667759897367</v>
      </c>
      <c r="CM66" s="514">
        <f t="shared" si="61"/>
        <v>0.83667759897367</v>
      </c>
      <c r="CN66" s="514">
        <f t="shared" si="61"/>
        <v>0.83667759897367</v>
      </c>
      <c r="CO66" s="514">
        <f t="shared" si="61"/>
        <v>0.83667759897367</v>
      </c>
      <c r="CP66" s="514">
        <f t="shared" si="61"/>
        <v>0.83667759897367</v>
      </c>
      <c r="CQ66" s="514">
        <f t="shared" si="61"/>
        <v>0.83667759897367</v>
      </c>
      <c r="CR66" s="514">
        <f t="shared" si="61"/>
        <v>0.83667759897367</v>
      </c>
      <c r="CS66" s="514">
        <f t="shared" si="61"/>
        <v>0.83667759897367</v>
      </c>
      <c r="CT66" s="514">
        <f t="shared" si="61"/>
        <v>0.83667759897367</v>
      </c>
      <c r="CU66" s="514">
        <f t="shared" si="61"/>
        <v>0.83667759897367</v>
      </c>
      <c r="CV66" s="514">
        <f t="shared" si="62"/>
        <v>0.83667759897367</v>
      </c>
      <c r="CW66" s="514">
        <f t="shared" si="62"/>
        <v>0.83667759897367</v>
      </c>
      <c r="CX66" s="514">
        <f t="shared" si="62"/>
        <v>0.83667759897367</v>
      </c>
      <c r="CY66" s="514">
        <f t="shared" si="62"/>
        <v>0.83667759897367</v>
      </c>
      <c r="CZ66" s="514">
        <f t="shared" si="62"/>
        <v>0.83667759897367</v>
      </c>
      <c r="DA66" s="514">
        <f t="shared" si="62"/>
        <v>0.83667759897367</v>
      </c>
      <c r="DB66" s="514">
        <f t="shared" si="62"/>
        <v>0.83667759897367</v>
      </c>
      <c r="DC66" s="514">
        <f t="shared" si="62"/>
        <v>0.83667759897367</v>
      </c>
      <c r="DD66" s="514">
        <f t="shared" si="62"/>
        <v>0.83667759897367</v>
      </c>
      <c r="DE66" s="514">
        <f t="shared" si="62"/>
        <v>0.83667759897367</v>
      </c>
      <c r="DF66" s="514">
        <f t="shared" si="63"/>
        <v>0.83667759897367</v>
      </c>
      <c r="DG66" s="514">
        <f t="shared" si="63"/>
        <v>0.83667759897367</v>
      </c>
      <c r="DH66" s="514">
        <f t="shared" si="63"/>
        <v>0.83667759897367</v>
      </c>
      <c r="DI66" s="514">
        <f t="shared" si="63"/>
        <v>0.83667759897367</v>
      </c>
      <c r="DJ66" s="514">
        <f t="shared" si="63"/>
        <v>0.83667759897367</v>
      </c>
      <c r="DK66" s="514">
        <f t="shared" si="63"/>
        <v>0.83667759897367</v>
      </c>
      <c r="DL66" s="514">
        <f t="shared" si="63"/>
        <v>0.83667759897367</v>
      </c>
      <c r="DM66" s="514">
        <f t="shared" si="63"/>
        <v>0.83667759897367</v>
      </c>
      <c r="DN66" s="514">
        <f t="shared" si="63"/>
        <v>0.83667759897367</v>
      </c>
      <c r="DO66" s="514">
        <f t="shared" si="63"/>
        <v>0.83667759897367</v>
      </c>
      <c r="DP66" s="514">
        <f t="shared" si="64"/>
        <v>0.83667759897367</v>
      </c>
      <c r="DQ66" s="514">
        <f t="shared" si="64"/>
        <v>0.83667759897367</v>
      </c>
      <c r="DR66" s="514">
        <f t="shared" si="64"/>
        <v>0.83667759897367</v>
      </c>
      <c r="DS66" s="514">
        <f t="shared" si="64"/>
        <v>0</v>
      </c>
      <c r="DT66" s="514">
        <f t="shared" si="64"/>
        <v>0</v>
      </c>
      <c r="DU66" s="514">
        <f t="shared" si="64"/>
        <v>0</v>
      </c>
      <c r="DV66" s="514">
        <f t="shared" si="64"/>
        <v>0</v>
      </c>
      <c r="DW66" s="514">
        <f t="shared" si="64"/>
        <v>0</v>
      </c>
      <c r="DX66" s="514">
        <f t="shared" si="64"/>
        <v>0</v>
      </c>
      <c r="DY66" s="514">
        <f t="shared" si="64"/>
        <v>0</v>
      </c>
      <c r="DZ66" s="514">
        <f t="shared" si="65"/>
        <v>0</v>
      </c>
      <c r="EA66" s="514">
        <f t="shared" si="65"/>
        <v>0</v>
      </c>
      <c r="EB66" s="514">
        <f t="shared" si="65"/>
        <v>0</v>
      </c>
      <c r="EC66" s="514">
        <f t="shared" si="65"/>
        <v>0</v>
      </c>
      <c r="ED66" s="514">
        <f t="shared" si="65"/>
        <v>0</v>
      </c>
      <c r="EE66" s="514">
        <f t="shared" si="65"/>
        <v>0</v>
      </c>
      <c r="EF66" s="514">
        <f t="shared" si="65"/>
        <v>0</v>
      </c>
      <c r="EG66" s="514">
        <f t="shared" si="65"/>
        <v>0</v>
      </c>
      <c r="EH66" s="514">
        <f t="shared" si="65"/>
        <v>0</v>
      </c>
      <c r="EI66" s="72">
        <f>IF(ED$3&lt;=NTBA!$F$25,$AE$45*$F$38/10^7,0)</f>
        <v>0</v>
      </c>
      <c r="EJ66" s="72">
        <f>IF(EE$3&lt;=NTBA!$F$25,$AE$45*$F$38/10^7,0)</f>
        <v>0</v>
      </c>
      <c r="EK66" s="72">
        <f>IF(EF$3&lt;=NTBA!$F$25,$AE$45*$F$38/10^7,0)</f>
        <v>0</v>
      </c>
      <c r="EL66" s="72">
        <f>IF(EG$3&lt;=NTBA!$F$25,$AE$45*$F$38/10^7,0)</f>
        <v>0</v>
      </c>
      <c r="EM66" s="72">
        <f>IF(EH$3&lt;=NTBA!$F$25,$AE$45*$F$38/10^7,0)</f>
        <v>0</v>
      </c>
    </row>
    <row r="67" spans="1:143" ht="15" customHeight="1" outlineLevel="1" x14ac:dyDescent="0.35">
      <c r="E67" s="508">
        <v>18</v>
      </c>
      <c r="F67" s="841">
        <v>178000</v>
      </c>
      <c r="G67" s="844">
        <f t="shared" si="52"/>
        <v>92.239656846852085</v>
      </c>
      <c r="H67" s="842">
        <f>SUMPRODUCT(AA67:EY67,J$44:EH$44)</f>
        <v>65.508912882864692</v>
      </c>
      <c r="I67" s="19"/>
      <c r="J67" s="514">
        <f t="shared" si="53"/>
        <v>0</v>
      </c>
      <c r="K67" s="514">
        <f t="shared" si="53"/>
        <v>0</v>
      </c>
      <c r="L67" s="514">
        <f t="shared" si="53"/>
        <v>0</v>
      </c>
      <c r="M67" s="514">
        <f t="shared" si="53"/>
        <v>0</v>
      </c>
      <c r="N67" s="514">
        <f t="shared" si="53"/>
        <v>0</v>
      </c>
      <c r="O67" s="514">
        <f t="shared" si="53"/>
        <v>0</v>
      </c>
      <c r="P67" s="514">
        <f t="shared" si="53"/>
        <v>0</v>
      </c>
      <c r="Q67" s="514">
        <f t="shared" si="53"/>
        <v>0</v>
      </c>
      <c r="R67" s="514">
        <f t="shared" si="53"/>
        <v>0</v>
      </c>
      <c r="S67" s="514">
        <f t="shared" si="53"/>
        <v>0</v>
      </c>
      <c r="T67" s="514">
        <f t="shared" si="54"/>
        <v>0</v>
      </c>
      <c r="U67" s="514">
        <f t="shared" si="54"/>
        <v>0</v>
      </c>
      <c r="V67" s="514">
        <f t="shared" si="54"/>
        <v>0</v>
      </c>
      <c r="W67" s="514">
        <f t="shared" si="54"/>
        <v>0</v>
      </c>
      <c r="X67" s="514">
        <f t="shared" si="54"/>
        <v>0</v>
      </c>
      <c r="Y67" s="514">
        <f t="shared" si="54"/>
        <v>0</v>
      </c>
      <c r="Z67" s="514">
        <f t="shared" si="54"/>
        <v>0</v>
      </c>
      <c r="AA67" s="514">
        <f t="shared" si="54"/>
        <v>0.96082975882137589</v>
      </c>
      <c r="AB67" s="514">
        <f t="shared" si="54"/>
        <v>0.96082975882137589</v>
      </c>
      <c r="AC67" s="514">
        <f t="shared" si="54"/>
        <v>0.96082975882137589</v>
      </c>
      <c r="AD67" s="514">
        <f t="shared" si="55"/>
        <v>0.96082975882137589</v>
      </c>
      <c r="AE67" s="514">
        <f t="shared" si="55"/>
        <v>0.96082975882137589</v>
      </c>
      <c r="AF67" s="514">
        <f t="shared" si="55"/>
        <v>0.96082975882137589</v>
      </c>
      <c r="AG67" s="514">
        <f t="shared" si="55"/>
        <v>0.96082975882137589</v>
      </c>
      <c r="AH67" s="514">
        <f t="shared" si="55"/>
        <v>0.96082975882137589</v>
      </c>
      <c r="AI67" s="514">
        <f t="shared" si="55"/>
        <v>0.96082975882137589</v>
      </c>
      <c r="AJ67" s="514">
        <f t="shared" si="55"/>
        <v>0.96082975882137589</v>
      </c>
      <c r="AK67" s="514">
        <f t="shared" si="55"/>
        <v>0.96082975882137589</v>
      </c>
      <c r="AL67" s="514">
        <f t="shared" si="55"/>
        <v>0.96082975882137589</v>
      </c>
      <c r="AM67" s="514">
        <f t="shared" si="55"/>
        <v>0.96082975882137589</v>
      </c>
      <c r="AN67" s="514">
        <f t="shared" si="56"/>
        <v>0.96082975882137589</v>
      </c>
      <c r="AO67" s="514">
        <f t="shared" si="56"/>
        <v>0.96082975882137589</v>
      </c>
      <c r="AP67" s="514">
        <f t="shared" si="56"/>
        <v>0.96082975882137589</v>
      </c>
      <c r="AQ67" s="514">
        <f t="shared" si="56"/>
        <v>0.96082975882137589</v>
      </c>
      <c r="AR67" s="514">
        <f t="shared" si="56"/>
        <v>0.96082975882137589</v>
      </c>
      <c r="AS67" s="514">
        <f t="shared" si="56"/>
        <v>0.96082975882137589</v>
      </c>
      <c r="AT67" s="514">
        <f t="shared" si="56"/>
        <v>0.96082975882137589</v>
      </c>
      <c r="AU67" s="514">
        <f t="shared" si="56"/>
        <v>0.96082975882137589</v>
      </c>
      <c r="AV67" s="514">
        <f t="shared" si="56"/>
        <v>0.96082975882137589</v>
      </c>
      <c r="AW67" s="514">
        <f t="shared" si="56"/>
        <v>0.96082975882137589</v>
      </c>
      <c r="AX67" s="514">
        <f t="shared" si="57"/>
        <v>0.96082975882137589</v>
      </c>
      <c r="AY67" s="514">
        <f t="shared" si="57"/>
        <v>0.96082975882137589</v>
      </c>
      <c r="AZ67" s="514">
        <f t="shared" si="57"/>
        <v>0.96082975882137589</v>
      </c>
      <c r="BA67" s="514">
        <f t="shared" si="57"/>
        <v>0.96082975882137589</v>
      </c>
      <c r="BB67" s="514">
        <f t="shared" si="57"/>
        <v>0.96082975882137589</v>
      </c>
      <c r="BC67" s="514">
        <f t="shared" si="57"/>
        <v>0.96082975882137589</v>
      </c>
      <c r="BD67" s="514">
        <f t="shared" si="57"/>
        <v>0.96082975882137589</v>
      </c>
      <c r="BE67" s="514">
        <f t="shared" si="57"/>
        <v>0.96082975882137589</v>
      </c>
      <c r="BF67" s="514">
        <f t="shared" si="57"/>
        <v>0.96082975882137589</v>
      </c>
      <c r="BG67" s="514">
        <f t="shared" si="57"/>
        <v>0.96082975882137589</v>
      </c>
      <c r="BH67" s="514">
        <f t="shared" si="58"/>
        <v>0.96082975882137589</v>
      </c>
      <c r="BI67" s="514">
        <f t="shared" si="58"/>
        <v>0.96082975882137589</v>
      </c>
      <c r="BJ67" s="514">
        <f t="shared" si="58"/>
        <v>0.96082975882137589</v>
      </c>
      <c r="BK67" s="514">
        <f t="shared" si="58"/>
        <v>0.96082975882137589</v>
      </c>
      <c r="BL67" s="514">
        <f t="shared" si="58"/>
        <v>0.96082975882137589</v>
      </c>
      <c r="BM67" s="514">
        <f t="shared" si="58"/>
        <v>0.96082975882137589</v>
      </c>
      <c r="BN67" s="514">
        <f t="shared" si="58"/>
        <v>0.96082975882137589</v>
      </c>
      <c r="BO67" s="514">
        <f t="shared" si="58"/>
        <v>0.96082975882137589</v>
      </c>
      <c r="BP67" s="514">
        <f t="shared" si="58"/>
        <v>0.96082975882137589</v>
      </c>
      <c r="BQ67" s="514">
        <f t="shared" si="58"/>
        <v>0.96082975882137589</v>
      </c>
      <c r="BR67" s="514">
        <f t="shared" si="59"/>
        <v>0.96082975882137589</v>
      </c>
      <c r="BS67" s="514">
        <f t="shared" si="59"/>
        <v>0.96082975882137589</v>
      </c>
      <c r="BT67" s="514">
        <f t="shared" si="59"/>
        <v>0.96082975882137589</v>
      </c>
      <c r="BU67" s="514">
        <f t="shared" si="59"/>
        <v>0.96082975882137589</v>
      </c>
      <c r="BV67" s="514">
        <f t="shared" si="59"/>
        <v>0.96082975882137589</v>
      </c>
      <c r="BW67" s="514">
        <f t="shared" si="59"/>
        <v>0.96082975882137589</v>
      </c>
      <c r="BX67" s="514">
        <f t="shared" si="59"/>
        <v>0.96082975882137589</v>
      </c>
      <c r="BY67" s="514">
        <f t="shared" si="59"/>
        <v>0.96082975882137589</v>
      </c>
      <c r="BZ67" s="514">
        <f t="shared" si="59"/>
        <v>0.96082975882137589</v>
      </c>
      <c r="CA67" s="514">
        <f t="shared" si="59"/>
        <v>0.96082975882137589</v>
      </c>
      <c r="CB67" s="514">
        <f t="shared" si="60"/>
        <v>0.96082975882137589</v>
      </c>
      <c r="CC67" s="514">
        <f t="shared" si="60"/>
        <v>0.96082975882137589</v>
      </c>
      <c r="CD67" s="514">
        <f t="shared" si="60"/>
        <v>0.96082975882137589</v>
      </c>
      <c r="CE67" s="514">
        <f t="shared" si="60"/>
        <v>0.96082975882137589</v>
      </c>
      <c r="CF67" s="514">
        <f t="shared" si="60"/>
        <v>0.96082975882137589</v>
      </c>
      <c r="CG67" s="514">
        <f t="shared" si="60"/>
        <v>0.96082975882137589</v>
      </c>
      <c r="CH67" s="514">
        <f t="shared" si="60"/>
        <v>0.96082975882137589</v>
      </c>
      <c r="CI67" s="514">
        <f t="shared" si="60"/>
        <v>0.96082975882137589</v>
      </c>
      <c r="CJ67" s="514">
        <f t="shared" si="60"/>
        <v>0.96082975882137589</v>
      </c>
      <c r="CK67" s="514">
        <f t="shared" si="60"/>
        <v>0.96082975882137589</v>
      </c>
      <c r="CL67" s="514">
        <f t="shared" si="61"/>
        <v>0.96082975882137589</v>
      </c>
      <c r="CM67" s="514">
        <f t="shared" si="61"/>
        <v>0.96082975882137589</v>
      </c>
      <c r="CN67" s="514">
        <f t="shared" si="61"/>
        <v>0.96082975882137589</v>
      </c>
      <c r="CO67" s="514">
        <f t="shared" si="61"/>
        <v>0.96082975882137589</v>
      </c>
      <c r="CP67" s="514">
        <f t="shared" si="61"/>
        <v>0.96082975882137589</v>
      </c>
      <c r="CQ67" s="514">
        <f t="shared" si="61"/>
        <v>0.96082975882137589</v>
      </c>
      <c r="CR67" s="514">
        <f t="shared" si="61"/>
        <v>0.96082975882137589</v>
      </c>
      <c r="CS67" s="514">
        <f t="shared" si="61"/>
        <v>0.96082975882137589</v>
      </c>
      <c r="CT67" s="514">
        <f t="shared" si="61"/>
        <v>0.96082975882137589</v>
      </c>
      <c r="CU67" s="514">
        <f t="shared" si="61"/>
        <v>0.96082975882137589</v>
      </c>
      <c r="CV67" s="514">
        <f t="shared" si="62"/>
        <v>0.96082975882137589</v>
      </c>
      <c r="CW67" s="514">
        <f t="shared" si="62"/>
        <v>0.96082975882137589</v>
      </c>
      <c r="CX67" s="514">
        <f t="shared" si="62"/>
        <v>0.96082975882137589</v>
      </c>
      <c r="CY67" s="514">
        <f t="shared" si="62"/>
        <v>0.96082975882137589</v>
      </c>
      <c r="CZ67" s="514">
        <f t="shared" si="62"/>
        <v>0.96082975882137589</v>
      </c>
      <c r="DA67" s="514">
        <f t="shared" si="62"/>
        <v>0.96082975882137589</v>
      </c>
      <c r="DB67" s="514">
        <f t="shared" si="62"/>
        <v>0.96082975882137589</v>
      </c>
      <c r="DC67" s="514">
        <f t="shared" si="62"/>
        <v>0.96082975882137589</v>
      </c>
      <c r="DD67" s="514">
        <f t="shared" si="62"/>
        <v>0.96082975882137589</v>
      </c>
      <c r="DE67" s="514">
        <f t="shared" si="62"/>
        <v>0.96082975882137589</v>
      </c>
      <c r="DF67" s="514">
        <f t="shared" si="63"/>
        <v>0.96082975882137589</v>
      </c>
      <c r="DG67" s="514">
        <f t="shared" si="63"/>
        <v>0.96082975882137589</v>
      </c>
      <c r="DH67" s="514">
        <f t="shared" si="63"/>
        <v>0.96082975882137589</v>
      </c>
      <c r="DI67" s="514">
        <f t="shared" si="63"/>
        <v>0.96082975882137589</v>
      </c>
      <c r="DJ67" s="514">
        <f t="shared" si="63"/>
        <v>0.96082975882137589</v>
      </c>
      <c r="DK67" s="514">
        <f t="shared" si="63"/>
        <v>0.96082975882137589</v>
      </c>
      <c r="DL67" s="514">
        <f t="shared" si="63"/>
        <v>0.96082975882137589</v>
      </c>
      <c r="DM67" s="514">
        <f t="shared" si="63"/>
        <v>0.96082975882137589</v>
      </c>
      <c r="DN67" s="514">
        <f t="shared" si="63"/>
        <v>0.96082975882137589</v>
      </c>
      <c r="DO67" s="514">
        <f t="shared" si="63"/>
        <v>0.96082975882137589</v>
      </c>
      <c r="DP67" s="514">
        <f t="shared" si="64"/>
        <v>0.96082975882137589</v>
      </c>
      <c r="DQ67" s="514">
        <f t="shared" si="64"/>
        <v>0.96082975882137589</v>
      </c>
      <c r="DR67" s="514">
        <f t="shared" si="64"/>
        <v>0.96082975882137589</v>
      </c>
      <c r="DS67" s="514">
        <f t="shared" si="64"/>
        <v>0</v>
      </c>
      <c r="DT67" s="514">
        <f t="shared" si="64"/>
        <v>0</v>
      </c>
      <c r="DU67" s="514">
        <f t="shared" si="64"/>
        <v>0</v>
      </c>
      <c r="DV67" s="514">
        <f t="shared" si="64"/>
        <v>0</v>
      </c>
      <c r="DW67" s="514">
        <f t="shared" si="64"/>
        <v>0</v>
      </c>
      <c r="DX67" s="514">
        <f t="shared" si="64"/>
        <v>0</v>
      </c>
      <c r="DY67" s="514">
        <f t="shared" si="64"/>
        <v>0</v>
      </c>
      <c r="DZ67" s="514">
        <f t="shared" si="65"/>
        <v>0</v>
      </c>
      <c r="EA67" s="514">
        <f t="shared" si="65"/>
        <v>0</v>
      </c>
      <c r="EB67" s="514">
        <f t="shared" si="65"/>
        <v>0</v>
      </c>
      <c r="EC67" s="514">
        <f t="shared" si="65"/>
        <v>0</v>
      </c>
      <c r="ED67" s="514">
        <f t="shared" si="65"/>
        <v>0</v>
      </c>
      <c r="EE67" s="514">
        <f t="shared" si="65"/>
        <v>0</v>
      </c>
      <c r="EF67" s="514">
        <f t="shared" si="65"/>
        <v>0</v>
      </c>
      <c r="EG67" s="514">
        <f t="shared" si="65"/>
        <v>0</v>
      </c>
      <c r="EH67" s="514">
        <f t="shared" si="65"/>
        <v>0</v>
      </c>
      <c r="EI67" s="72">
        <f>IF(ED$3&lt;=NTBA!$F$25,$AF$45*$F$38/10^7,0)</f>
        <v>0</v>
      </c>
      <c r="EJ67" s="72">
        <f>IF(EE$3&lt;=NTBA!$F$25,$AF$45*$F$38/10^7,0)</f>
        <v>0</v>
      </c>
      <c r="EK67" s="72">
        <f>IF(EF$3&lt;=NTBA!$F$25,$AF$45*$F$38/10^7,0)</f>
        <v>0</v>
      </c>
      <c r="EL67" s="72">
        <f>IF(EG$3&lt;=NTBA!$F$25,$AF$45*$F$38/10^7,0)</f>
        <v>0</v>
      </c>
      <c r="EM67" s="72">
        <f>IF(EH$3&lt;=NTBA!$F$25,$AF$45*$F$38/10^7,0)</f>
        <v>0</v>
      </c>
    </row>
    <row r="68" spans="1:143" ht="15" customHeight="1" outlineLevel="1" x14ac:dyDescent="0.35">
      <c r="E68" s="508">
        <v>19</v>
      </c>
      <c r="F68" s="841">
        <v>205000</v>
      </c>
      <c r="G68" s="844">
        <f t="shared" si="52"/>
        <v>105.12449187104676</v>
      </c>
      <c r="H68" s="842">
        <f>SUMPRODUCT(AB68:EZ68,J$44:EH$44)</f>
        <v>74.912114939787529</v>
      </c>
      <c r="I68" s="19"/>
      <c r="J68" s="514">
        <f t="shared" si="53"/>
        <v>0</v>
      </c>
      <c r="K68" s="514">
        <f t="shared" si="53"/>
        <v>0</v>
      </c>
      <c r="L68" s="514">
        <f t="shared" si="53"/>
        <v>0</v>
      </c>
      <c r="M68" s="514">
        <f t="shared" si="53"/>
        <v>0</v>
      </c>
      <c r="N68" s="514">
        <f t="shared" si="53"/>
        <v>0</v>
      </c>
      <c r="O68" s="514">
        <f t="shared" si="53"/>
        <v>0</v>
      </c>
      <c r="P68" s="514">
        <f t="shared" si="53"/>
        <v>0</v>
      </c>
      <c r="Q68" s="514">
        <f t="shared" si="53"/>
        <v>0</v>
      </c>
      <c r="R68" s="514">
        <f t="shared" si="53"/>
        <v>0</v>
      </c>
      <c r="S68" s="514">
        <f t="shared" si="53"/>
        <v>0</v>
      </c>
      <c r="T68" s="514">
        <f t="shared" si="54"/>
        <v>0</v>
      </c>
      <c r="U68" s="514">
        <f t="shared" si="54"/>
        <v>0</v>
      </c>
      <c r="V68" s="514">
        <f t="shared" si="54"/>
        <v>0</v>
      </c>
      <c r="W68" s="514">
        <f t="shared" si="54"/>
        <v>0</v>
      </c>
      <c r="X68" s="514">
        <f t="shared" si="54"/>
        <v>0</v>
      </c>
      <c r="Y68" s="514">
        <f t="shared" si="54"/>
        <v>0</v>
      </c>
      <c r="Z68" s="514">
        <f t="shared" si="54"/>
        <v>0</v>
      </c>
      <c r="AA68" s="514">
        <f t="shared" si="54"/>
        <v>0</v>
      </c>
      <c r="AB68" s="514">
        <f t="shared" si="54"/>
        <v>1.106573598642596</v>
      </c>
      <c r="AC68" s="514">
        <f t="shared" si="54"/>
        <v>1.106573598642596</v>
      </c>
      <c r="AD68" s="514">
        <f t="shared" si="55"/>
        <v>1.106573598642596</v>
      </c>
      <c r="AE68" s="514">
        <f t="shared" si="55"/>
        <v>1.106573598642596</v>
      </c>
      <c r="AF68" s="514">
        <f t="shared" si="55"/>
        <v>1.106573598642596</v>
      </c>
      <c r="AG68" s="514">
        <f t="shared" si="55"/>
        <v>1.106573598642596</v>
      </c>
      <c r="AH68" s="514">
        <f t="shared" si="55"/>
        <v>1.106573598642596</v>
      </c>
      <c r="AI68" s="514">
        <f t="shared" si="55"/>
        <v>1.106573598642596</v>
      </c>
      <c r="AJ68" s="514">
        <f t="shared" si="55"/>
        <v>1.106573598642596</v>
      </c>
      <c r="AK68" s="514">
        <f t="shared" si="55"/>
        <v>1.106573598642596</v>
      </c>
      <c r="AL68" s="514">
        <f t="shared" si="55"/>
        <v>1.106573598642596</v>
      </c>
      <c r="AM68" s="514">
        <f t="shared" si="55"/>
        <v>1.106573598642596</v>
      </c>
      <c r="AN68" s="514">
        <f t="shared" si="56"/>
        <v>1.106573598642596</v>
      </c>
      <c r="AO68" s="514">
        <f t="shared" si="56"/>
        <v>1.106573598642596</v>
      </c>
      <c r="AP68" s="514">
        <f t="shared" si="56"/>
        <v>1.106573598642596</v>
      </c>
      <c r="AQ68" s="514">
        <f t="shared" si="56"/>
        <v>1.106573598642596</v>
      </c>
      <c r="AR68" s="514">
        <f t="shared" si="56"/>
        <v>1.106573598642596</v>
      </c>
      <c r="AS68" s="514">
        <f t="shared" si="56"/>
        <v>1.106573598642596</v>
      </c>
      <c r="AT68" s="514">
        <f t="shared" si="56"/>
        <v>1.106573598642596</v>
      </c>
      <c r="AU68" s="514">
        <f t="shared" si="56"/>
        <v>1.106573598642596</v>
      </c>
      <c r="AV68" s="514">
        <f t="shared" si="56"/>
        <v>1.106573598642596</v>
      </c>
      <c r="AW68" s="514">
        <f t="shared" si="56"/>
        <v>1.106573598642596</v>
      </c>
      <c r="AX68" s="514">
        <f t="shared" si="57"/>
        <v>1.106573598642596</v>
      </c>
      <c r="AY68" s="514">
        <f t="shared" si="57"/>
        <v>1.106573598642596</v>
      </c>
      <c r="AZ68" s="514">
        <f t="shared" si="57"/>
        <v>1.106573598642596</v>
      </c>
      <c r="BA68" s="514">
        <f t="shared" si="57"/>
        <v>1.106573598642596</v>
      </c>
      <c r="BB68" s="514">
        <f t="shared" si="57"/>
        <v>1.106573598642596</v>
      </c>
      <c r="BC68" s="514">
        <f t="shared" si="57"/>
        <v>1.106573598642596</v>
      </c>
      <c r="BD68" s="514">
        <f t="shared" si="57"/>
        <v>1.106573598642596</v>
      </c>
      <c r="BE68" s="514">
        <f t="shared" si="57"/>
        <v>1.106573598642596</v>
      </c>
      <c r="BF68" s="514">
        <f t="shared" si="57"/>
        <v>1.106573598642596</v>
      </c>
      <c r="BG68" s="514">
        <f t="shared" si="57"/>
        <v>1.106573598642596</v>
      </c>
      <c r="BH68" s="514">
        <f t="shared" si="58"/>
        <v>1.106573598642596</v>
      </c>
      <c r="BI68" s="514">
        <f t="shared" si="58"/>
        <v>1.106573598642596</v>
      </c>
      <c r="BJ68" s="514">
        <f t="shared" si="58"/>
        <v>1.106573598642596</v>
      </c>
      <c r="BK68" s="514">
        <f t="shared" si="58"/>
        <v>1.106573598642596</v>
      </c>
      <c r="BL68" s="514">
        <f t="shared" si="58"/>
        <v>1.106573598642596</v>
      </c>
      <c r="BM68" s="514">
        <f t="shared" si="58"/>
        <v>1.106573598642596</v>
      </c>
      <c r="BN68" s="514">
        <f t="shared" si="58"/>
        <v>1.106573598642596</v>
      </c>
      <c r="BO68" s="514">
        <f t="shared" si="58"/>
        <v>1.106573598642596</v>
      </c>
      <c r="BP68" s="514">
        <f t="shared" si="58"/>
        <v>1.106573598642596</v>
      </c>
      <c r="BQ68" s="514">
        <f t="shared" si="58"/>
        <v>1.106573598642596</v>
      </c>
      <c r="BR68" s="514">
        <f t="shared" si="59"/>
        <v>1.106573598642596</v>
      </c>
      <c r="BS68" s="514">
        <f t="shared" si="59"/>
        <v>1.106573598642596</v>
      </c>
      <c r="BT68" s="514">
        <f t="shared" si="59"/>
        <v>1.106573598642596</v>
      </c>
      <c r="BU68" s="514">
        <f t="shared" si="59"/>
        <v>1.106573598642596</v>
      </c>
      <c r="BV68" s="514">
        <f t="shared" si="59"/>
        <v>1.106573598642596</v>
      </c>
      <c r="BW68" s="514">
        <f t="shared" si="59"/>
        <v>1.106573598642596</v>
      </c>
      <c r="BX68" s="514">
        <f t="shared" si="59"/>
        <v>1.106573598642596</v>
      </c>
      <c r="BY68" s="514">
        <f t="shared" si="59"/>
        <v>1.106573598642596</v>
      </c>
      <c r="BZ68" s="514">
        <f t="shared" si="59"/>
        <v>1.106573598642596</v>
      </c>
      <c r="CA68" s="514">
        <f t="shared" si="59"/>
        <v>1.106573598642596</v>
      </c>
      <c r="CB68" s="514">
        <f t="shared" si="60"/>
        <v>1.106573598642596</v>
      </c>
      <c r="CC68" s="514">
        <f t="shared" si="60"/>
        <v>1.106573598642596</v>
      </c>
      <c r="CD68" s="514">
        <f t="shared" si="60"/>
        <v>1.106573598642596</v>
      </c>
      <c r="CE68" s="514">
        <f t="shared" si="60"/>
        <v>1.106573598642596</v>
      </c>
      <c r="CF68" s="514">
        <f t="shared" si="60"/>
        <v>1.106573598642596</v>
      </c>
      <c r="CG68" s="514">
        <f t="shared" si="60"/>
        <v>1.106573598642596</v>
      </c>
      <c r="CH68" s="514">
        <f t="shared" si="60"/>
        <v>1.106573598642596</v>
      </c>
      <c r="CI68" s="514">
        <f t="shared" si="60"/>
        <v>1.106573598642596</v>
      </c>
      <c r="CJ68" s="514">
        <f t="shared" si="60"/>
        <v>1.106573598642596</v>
      </c>
      <c r="CK68" s="514">
        <f t="shared" si="60"/>
        <v>1.106573598642596</v>
      </c>
      <c r="CL68" s="514">
        <f t="shared" si="61"/>
        <v>1.106573598642596</v>
      </c>
      <c r="CM68" s="514">
        <f t="shared" si="61"/>
        <v>1.106573598642596</v>
      </c>
      <c r="CN68" s="514">
        <f t="shared" si="61"/>
        <v>1.106573598642596</v>
      </c>
      <c r="CO68" s="514">
        <f t="shared" si="61"/>
        <v>1.106573598642596</v>
      </c>
      <c r="CP68" s="514">
        <f t="shared" si="61"/>
        <v>1.106573598642596</v>
      </c>
      <c r="CQ68" s="514">
        <f t="shared" si="61"/>
        <v>1.106573598642596</v>
      </c>
      <c r="CR68" s="514">
        <f t="shared" si="61"/>
        <v>1.106573598642596</v>
      </c>
      <c r="CS68" s="514">
        <f t="shared" si="61"/>
        <v>1.106573598642596</v>
      </c>
      <c r="CT68" s="514">
        <f t="shared" si="61"/>
        <v>1.106573598642596</v>
      </c>
      <c r="CU68" s="514">
        <f t="shared" si="61"/>
        <v>1.106573598642596</v>
      </c>
      <c r="CV68" s="514">
        <f t="shared" si="62"/>
        <v>1.106573598642596</v>
      </c>
      <c r="CW68" s="514">
        <f t="shared" si="62"/>
        <v>1.106573598642596</v>
      </c>
      <c r="CX68" s="514">
        <f t="shared" si="62"/>
        <v>1.106573598642596</v>
      </c>
      <c r="CY68" s="514">
        <f t="shared" si="62"/>
        <v>1.106573598642596</v>
      </c>
      <c r="CZ68" s="514">
        <f t="shared" si="62"/>
        <v>1.106573598642596</v>
      </c>
      <c r="DA68" s="514">
        <f t="shared" si="62"/>
        <v>1.106573598642596</v>
      </c>
      <c r="DB68" s="514">
        <f t="shared" si="62"/>
        <v>1.106573598642596</v>
      </c>
      <c r="DC68" s="514">
        <f t="shared" si="62"/>
        <v>1.106573598642596</v>
      </c>
      <c r="DD68" s="514">
        <f t="shared" si="62"/>
        <v>1.106573598642596</v>
      </c>
      <c r="DE68" s="514">
        <f t="shared" si="62"/>
        <v>1.106573598642596</v>
      </c>
      <c r="DF68" s="514">
        <f t="shared" si="63"/>
        <v>1.106573598642596</v>
      </c>
      <c r="DG68" s="514">
        <f t="shared" si="63"/>
        <v>1.106573598642596</v>
      </c>
      <c r="DH68" s="514">
        <f t="shared" si="63"/>
        <v>1.106573598642596</v>
      </c>
      <c r="DI68" s="514">
        <f t="shared" si="63"/>
        <v>1.106573598642596</v>
      </c>
      <c r="DJ68" s="514">
        <f t="shared" si="63"/>
        <v>1.106573598642596</v>
      </c>
      <c r="DK68" s="514">
        <f t="shared" si="63"/>
        <v>1.106573598642596</v>
      </c>
      <c r="DL68" s="514">
        <f t="shared" si="63"/>
        <v>1.106573598642596</v>
      </c>
      <c r="DM68" s="514">
        <f t="shared" si="63"/>
        <v>1.106573598642596</v>
      </c>
      <c r="DN68" s="514">
        <f t="shared" si="63"/>
        <v>1.106573598642596</v>
      </c>
      <c r="DO68" s="514">
        <f t="shared" si="63"/>
        <v>1.106573598642596</v>
      </c>
      <c r="DP68" s="514">
        <f t="shared" si="64"/>
        <v>1.106573598642596</v>
      </c>
      <c r="DQ68" s="514">
        <f t="shared" si="64"/>
        <v>1.106573598642596</v>
      </c>
      <c r="DR68" s="514">
        <f t="shared" si="64"/>
        <v>1.106573598642596</v>
      </c>
      <c r="DS68" s="514">
        <f t="shared" si="64"/>
        <v>0</v>
      </c>
      <c r="DT68" s="514">
        <f t="shared" si="64"/>
        <v>0</v>
      </c>
      <c r="DU68" s="514">
        <f t="shared" si="64"/>
        <v>0</v>
      </c>
      <c r="DV68" s="514">
        <f t="shared" si="64"/>
        <v>0</v>
      </c>
      <c r="DW68" s="514">
        <f t="shared" si="64"/>
        <v>0</v>
      </c>
      <c r="DX68" s="514">
        <f t="shared" si="64"/>
        <v>0</v>
      </c>
      <c r="DY68" s="514">
        <f t="shared" si="64"/>
        <v>0</v>
      </c>
      <c r="DZ68" s="514">
        <f t="shared" si="65"/>
        <v>0</v>
      </c>
      <c r="EA68" s="514">
        <f t="shared" si="65"/>
        <v>0</v>
      </c>
      <c r="EB68" s="514">
        <f t="shared" si="65"/>
        <v>0</v>
      </c>
      <c r="EC68" s="514">
        <f t="shared" si="65"/>
        <v>0</v>
      </c>
      <c r="ED68" s="514">
        <f t="shared" si="65"/>
        <v>0</v>
      </c>
      <c r="EE68" s="514">
        <f t="shared" si="65"/>
        <v>0</v>
      </c>
      <c r="EF68" s="514">
        <f t="shared" si="65"/>
        <v>0</v>
      </c>
      <c r="EG68" s="514">
        <f t="shared" si="65"/>
        <v>0</v>
      </c>
      <c r="EH68" s="514">
        <f t="shared" si="65"/>
        <v>0</v>
      </c>
      <c r="EI68" s="72">
        <f>IF(ED$3&lt;=NTBA!$F$25,$AG$45*$F$38/10^7,0)</f>
        <v>0</v>
      </c>
      <c r="EJ68" s="72">
        <f>IF(EE$3&lt;=NTBA!$F$25,$AG$45*$F$38/10^7,0)</f>
        <v>0</v>
      </c>
      <c r="EK68" s="72">
        <f>IF(EF$3&lt;=NTBA!$F$25,$AG$45*$F$38/10^7,0)</f>
        <v>0</v>
      </c>
      <c r="EL68" s="72">
        <f>IF(EG$3&lt;=NTBA!$F$25,$AG$45*$F$38/10^7,0)</f>
        <v>0</v>
      </c>
      <c r="EM68" s="72">
        <f>IF(EH$3&lt;=NTBA!$F$25,$AG$45*$F$38/10^7,0)</f>
        <v>0</v>
      </c>
    </row>
    <row r="69" spans="1:143" ht="15" customHeight="1" outlineLevel="1" x14ac:dyDescent="0.35">
      <c r="E69" s="508">
        <v>20</v>
      </c>
      <c r="F69" s="841">
        <v>218091</v>
      </c>
      <c r="G69" s="844">
        <f t="shared" si="52"/>
        <v>110.66035031193606</v>
      </c>
      <c r="H69" s="842">
        <f>SUMPRODUCT(AC69:FA69,J$44:EH$44)</f>
        <v>79.123903170271561</v>
      </c>
      <c r="I69" s="19"/>
      <c r="J69" s="514">
        <f t="shared" si="53"/>
        <v>0</v>
      </c>
      <c r="K69" s="514">
        <f t="shared" si="53"/>
        <v>0</v>
      </c>
      <c r="L69" s="514">
        <f t="shared" si="53"/>
        <v>0</v>
      </c>
      <c r="M69" s="514">
        <f t="shared" si="53"/>
        <v>0</v>
      </c>
      <c r="N69" s="514">
        <f t="shared" si="53"/>
        <v>0</v>
      </c>
      <c r="O69" s="514">
        <f t="shared" si="53"/>
        <v>0</v>
      </c>
      <c r="P69" s="514">
        <f t="shared" si="53"/>
        <v>0</v>
      </c>
      <c r="Q69" s="514">
        <f t="shared" si="53"/>
        <v>0</v>
      </c>
      <c r="R69" s="514">
        <f t="shared" si="53"/>
        <v>0</v>
      </c>
      <c r="S69" s="514">
        <f t="shared" si="53"/>
        <v>0</v>
      </c>
      <c r="T69" s="514">
        <f t="shared" si="54"/>
        <v>0</v>
      </c>
      <c r="U69" s="514">
        <f t="shared" si="54"/>
        <v>0</v>
      </c>
      <c r="V69" s="514">
        <f t="shared" si="54"/>
        <v>0</v>
      </c>
      <c r="W69" s="514">
        <f t="shared" si="54"/>
        <v>0</v>
      </c>
      <c r="X69" s="514">
        <f t="shared" si="54"/>
        <v>0</v>
      </c>
      <c r="Y69" s="514">
        <f t="shared" si="54"/>
        <v>0</v>
      </c>
      <c r="Z69" s="514">
        <f t="shared" si="54"/>
        <v>0</v>
      </c>
      <c r="AA69" s="514">
        <f t="shared" si="54"/>
        <v>0</v>
      </c>
      <c r="AB69" s="514">
        <f t="shared" si="54"/>
        <v>0</v>
      </c>
      <c r="AC69" s="514">
        <f t="shared" si="54"/>
        <v>1.1772377692759139</v>
      </c>
      <c r="AD69" s="514">
        <f t="shared" si="55"/>
        <v>1.1772377692759139</v>
      </c>
      <c r="AE69" s="514">
        <f t="shared" si="55"/>
        <v>1.1772377692759139</v>
      </c>
      <c r="AF69" s="514">
        <f t="shared" si="55"/>
        <v>1.1772377692759139</v>
      </c>
      <c r="AG69" s="514">
        <f t="shared" si="55"/>
        <v>1.1772377692759139</v>
      </c>
      <c r="AH69" s="514">
        <f t="shared" si="55"/>
        <v>1.1772377692759139</v>
      </c>
      <c r="AI69" s="514">
        <f t="shared" si="55"/>
        <v>1.1772377692759139</v>
      </c>
      <c r="AJ69" s="514">
        <f t="shared" si="55"/>
        <v>1.1772377692759139</v>
      </c>
      <c r="AK69" s="514">
        <f t="shared" si="55"/>
        <v>1.1772377692759139</v>
      </c>
      <c r="AL69" s="514">
        <f t="shared" si="55"/>
        <v>1.1772377692759139</v>
      </c>
      <c r="AM69" s="514">
        <f t="shared" si="55"/>
        <v>1.1772377692759139</v>
      </c>
      <c r="AN69" s="514">
        <f t="shared" si="56"/>
        <v>1.1772377692759139</v>
      </c>
      <c r="AO69" s="514">
        <f t="shared" si="56"/>
        <v>1.1772377692759139</v>
      </c>
      <c r="AP69" s="514">
        <f t="shared" si="56"/>
        <v>1.1772377692759139</v>
      </c>
      <c r="AQ69" s="514">
        <f t="shared" si="56"/>
        <v>1.1772377692759139</v>
      </c>
      <c r="AR69" s="514">
        <f t="shared" si="56"/>
        <v>1.1772377692759139</v>
      </c>
      <c r="AS69" s="514">
        <f t="shared" si="56"/>
        <v>1.1772377692759139</v>
      </c>
      <c r="AT69" s="514">
        <f t="shared" si="56"/>
        <v>1.1772377692759139</v>
      </c>
      <c r="AU69" s="514">
        <f t="shared" si="56"/>
        <v>1.1772377692759139</v>
      </c>
      <c r="AV69" s="514">
        <f t="shared" si="56"/>
        <v>1.1772377692759139</v>
      </c>
      <c r="AW69" s="514">
        <f t="shared" si="56"/>
        <v>1.1772377692759139</v>
      </c>
      <c r="AX69" s="514">
        <f t="shared" si="57"/>
        <v>1.1772377692759139</v>
      </c>
      <c r="AY69" s="514">
        <f t="shared" si="57"/>
        <v>1.1772377692759139</v>
      </c>
      <c r="AZ69" s="514">
        <f t="shared" si="57"/>
        <v>1.1772377692759139</v>
      </c>
      <c r="BA69" s="514">
        <f t="shared" si="57"/>
        <v>1.1772377692759139</v>
      </c>
      <c r="BB69" s="514">
        <f t="shared" si="57"/>
        <v>1.1772377692759139</v>
      </c>
      <c r="BC69" s="514">
        <f t="shared" si="57"/>
        <v>1.1772377692759139</v>
      </c>
      <c r="BD69" s="514">
        <f t="shared" si="57"/>
        <v>1.1772377692759139</v>
      </c>
      <c r="BE69" s="514">
        <f t="shared" si="57"/>
        <v>1.1772377692759139</v>
      </c>
      <c r="BF69" s="514">
        <f t="shared" si="57"/>
        <v>1.1772377692759139</v>
      </c>
      <c r="BG69" s="514">
        <f t="shared" si="57"/>
        <v>1.1772377692759139</v>
      </c>
      <c r="BH69" s="514">
        <f t="shared" si="58"/>
        <v>1.1772377692759139</v>
      </c>
      <c r="BI69" s="514">
        <f t="shared" si="58"/>
        <v>1.1772377692759139</v>
      </c>
      <c r="BJ69" s="514">
        <f t="shared" si="58"/>
        <v>1.1772377692759139</v>
      </c>
      <c r="BK69" s="514">
        <f t="shared" si="58"/>
        <v>1.1772377692759139</v>
      </c>
      <c r="BL69" s="514">
        <f t="shared" si="58"/>
        <v>1.1772377692759139</v>
      </c>
      <c r="BM69" s="514">
        <f t="shared" si="58"/>
        <v>1.1772377692759139</v>
      </c>
      <c r="BN69" s="514">
        <f t="shared" si="58"/>
        <v>1.1772377692759139</v>
      </c>
      <c r="BO69" s="514">
        <f t="shared" si="58"/>
        <v>1.1772377692759139</v>
      </c>
      <c r="BP69" s="514">
        <f t="shared" si="58"/>
        <v>1.1772377692759139</v>
      </c>
      <c r="BQ69" s="514">
        <f t="shared" si="58"/>
        <v>1.1772377692759139</v>
      </c>
      <c r="BR69" s="514">
        <f t="shared" si="59"/>
        <v>1.1772377692759139</v>
      </c>
      <c r="BS69" s="514">
        <f t="shared" si="59"/>
        <v>1.1772377692759139</v>
      </c>
      <c r="BT69" s="514">
        <f t="shared" si="59"/>
        <v>1.1772377692759139</v>
      </c>
      <c r="BU69" s="514">
        <f t="shared" si="59"/>
        <v>1.1772377692759139</v>
      </c>
      <c r="BV69" s="514">
        <f t="shared" si="59"/>
        <v>1.1772377692759139</v>
      </c>
      <c r="BW69" s="514">
        <f t="shared" si="59"/>
        <v>1.1772377692759139</v>
      </c>
      <c r="BX69" s="514">
        <f t="shared" si="59"/>
        <v>1.1772377692759139</v>
      </c>
      <c r="BY69" s="514">
        <f t="shared" si="59"/>
        <v>1.1772377692759139</v>
      </c>
      <c r="BZ69" s="514">
        <f t="shared" si="59"/>
        <v>1.1772377692759139</v>
      </c>
      <c r="CA69" s="514">
        <f t="shared" si="59"/>
        <v>1.1772377692759139</v>
      </c>
      <c r="CB69" s="514">
        <f t="shared" si="60"/>
        <v>1.1772377692759139</v>
      </c>
      <c r="CC69" s="514">
        <f t="shared" si="60"/>
        <v>1.1772377692759139</v>
      </c>
      <c r="CD69" s="514">
        <f t="shared" si="60"/>
        <v>1.1772377692759139</v>
      </c>
      <c r="CE69" s="514">
        <f t="shared" si="60"/>
        <v>1.1772377692759139</v>
      </c>
      <c r="CF69" s="514">
        <f t="shared" si="60"/>
        <v>1.1772377692759139</v>
      </c>
      <c r="CG69" s="514">
        <f t="shared" si="60"/>
        <v>1.1772377692759139</v>
      </c>
      <c r="CH69" s="514">
        <f t="shared" si="60"/>
        <v>1.1772377692759139</v>
      </c>
      <c r="CI69" s="514">
        <f t="shared" si="60"/>
        <v>1.1772377692759139</v>
      </c>
      <c r="CJ69" s="514">
        <f t="shared" si="60"/>
        <v>1.1772377692759139</v>
      </c>
      <c r="CK69" s="514">
        <f t="shared" si="60"/>
        <v>1.1772377692759139</v>
      </c>
      <c r="CL69" s="514">
        <f t="shared" si="61"/>
        <v>1.1772377692759139</v>
      </c>
      <c r="CM69" s="514">
        <f t="shared" si="61"/>
        <v>1.1772377692759139</v>
      </c>
      <c r="CN69" s="514">
        <f t="shared" si="61"/>
        <v>1.1772377692759139</v>
      </c>
      <c r="CO69" s="514">
        <f t="shared" si="61"/>
        <v>1.1772377692759139</v>
      </c>
      <c r="CP69" s="514">
        <f t="shared" si="61"/>
        <v>1.1772377692759139</v>
      </c>
      <c r="CQ69" s="514">
        <f t="shared" si="61"/>
        <v>1.1772377692759139</v>
      </c>
      <c r="CR69" s="514">
        <f t="shared" si="61"/>
        <v>1.1772377692759139</v>
      </c>
      <c r="CS69" s="514">
        <f t="shared" si="61"/>
        <v>1.1772377692759139</v>
      </c>
      <c r="CT69" s="514">
        <f t="shared" si="61"/>
        <v>1.1772377692759139</v>
      </c>
      <c r="CU69" s="514">
        <f t="shared" si="61"/>
        <v>1.1772377692759139</v>
      </c>
      <c r="CV69" s="514">
        <f t="shared" si="62"/>
        <v>1.1772377692759139</v>
      </c>
      <c r="CW69" s="514">
        <f t="shared" si="62"/>
        <v>1.1772377692759139</v>
      </c>
      <c r="CX69" s="514">
        <f t="shared" si="62"/>
        <v>1.1772377692759139</v>
      </c>
      <c r="CY69" s="514">
        <f t="shared" si="62"/>
        <v>1.1772377692759139</v>
      </c>
      <c r="CZ69" s="514">
        <f t="shared" si="62"/>
        <v>1.1772377692759139</v>
      </c>
      <c r="DA69" s="514">
        <f t="shared" si="62"/>
        <v>1.1772377692759139</v>
      </c>
      <c r="DB69" s="514">
        <f t="shared" si="62"/>
        <v>1.1772377692759139</v>
      </c>
      <c r="DC69" s="514">
        <f t="shared" si="62"/>
        <v>1.1772377692759139</v>
      </c>
      <c r="DD69" s="514">
        <f t="shared" si="62"/>
        <v>1.1772377692759139</v>
      </c>
      <c r="DE69" s="514">
        <f t="shared" si="62"/>
        <v>1.1772377692759139</v>
      </c>
      <c r="DF69" s="514">
        <f t="shared" si="63"/>
        <v>1.1772377692759139</v>
      </c>
      <c r="DG69" s="514">
        <f t="shared" si="63"/>
        <v>1.1772377692759139</v>
      </c>
      <c r="DH69" s="514">
        <f t="shared" si="63"/>
        <v>1.1772377692759139</v>
      </c>
      <c r="DI69" s="514">
        <f t="shared" si="63"/>
        <v>1.1772377692759139</v>
      </c>
      <c r="DJ69" s="514">
        <f t="shared" si="63"/>
        <v>1.1772377692759139</v>
      </c>
      <c r="DK69" s="514">
        <f t="shared" si="63"/>
        <v>1.1772377692759139</v>
      </c>
      <c r="DL69" s="514">
        <f t="shared" si="63"/>
        <v>1.1772377692759139</v>
      </c>
      <c r="DM69" s="514">
        <f t="shared" si="63"/>
        <v>1.1772377692759139</v>
      </c>
      <c r="DN69" s="514">
        <f t="shared" si="63"/>
        <v>1.1772377692759139</v>
      </c>
      <c r="DO69" s="514">
        <f t="shared" si="63"/>
        <v>1.1772377692759139</v>
      </c>
      <c r="DP69" s="514">
        <f t="shared" si="64"/>
        <v>1.1772377692759139</v>
      </c>
      <c r="DQ69" s="514">
        <f t="shared" si="64"/>
        <v>1.1772377692759139</v>
      </c>
      <c r="DR69" s="514">
        <f t="shared" si="64"/>
        <v>1.1772377692759139</v>
      </c>
      <c r="DS69" s="514">
        <f t="shared" si="64"/>
        <v>0</v>
      </c>
      <c r="DT69" s="514">
        <f t="shared" si="64"/>
        <v>0</v>
      </c>
      <c r="DU69" s="514">
        <f t="shared" si="64"/>
        <v>0</v>
      </c>
      <c r="DV69" s="514">
        <f t="shared" si="64"/>
        <v>0</v>
      </c>
      <c r="DW69" s="514">
        <f t="shared" si="64"/>
        <v>0</v>
      </c>
      <c r="DX69" s="514">
        <f t="shared" si="64"/>
        <v>0</v>
      </c>
      <c r="DY69" s="514">
        <f t="shared" si="64"/>
        <v>0</v>
      </c>
      <c r="DZ69" s="514">
        <f t="shared" si="65"/>
        <v>0</v>
      </c>
      <c r="EA69" s="514">
        <f t="shared" si="65"/>
        <v>0</v>
      </c>
      <c r="EB69" s="514">
        <f t="shared" si="65"/>
        <v>0</v>
      </c>
      <c r="EC69" s="514">
        <f t="shared" si="65"/>
        <v>0</v>
      </c>
      <c r="ED69" s="514">
        <f t="shared" si="65"/>
        <v>0</v>
      </c>
      <c r="EE69" s="514">
        <f t="shared" si="65"/>
        <v>0</v>
      </c>
      <c r="EF69" s="514">
        <f t="shared" si="65"/>
        <v>0</v>
      </c>
      <c r="EG69" s="514">
        <f t="shared" si="65"/>
        <v>0</v>
      </c>
      <c r="EH69" s="514">
        <f t="shared" si="65"/>
        <v>0</v>
      </c>
      <c r="EI69" s="72">
        <f>IF(ED$3&lt;=NTBA!$F$25,$AH$45*$F$38/10^7,0)</f>
        <v>0</v>
      </c>
      <c r="EJ69" s="72">
        <f>IF(EE$3&lt;=NTBA!$F$25,$AH$45*$F$38/10^7,0)</f>
        <v>0</v>
      </c>
      <c r="EK69" s="72">
        <f>IF(EF$3&lt;=NTBA!$F$25,$AH$45*$F$38/10^7,0)</f>
        <v>0</v>
      </c>
      <c r="EL69" s="72">
        <f>IF(EG$3&lt;=NTBA!$F$25,$AH$45*$F$38/10^7,0)</f>
        <v>0</v>
      </c>
      <c r="EM69" s="72">
        <f>IF(EH$3&lt;=NTBA!$F$25,$AH$45*$F$38/10^7,0)</f>
        <v>0</v>
      </c>
    </row>
    <row r="70" spans="1:143" ht="15" customHeight="1" outlineLevel="1" x14ac:dyDescent="0.35">
      <c r="E70" s="508">
        <v>21</v>
      </c>
      <c r="F70" s="841">
        <v>155000</v>
      </c>
      <c r="G70" s="844">
        <f t="shared" si="52"/>
        <v>77.811016704551307</v>
      </c>
      <c r="H70" s="842">
        <f>SUMPRODUCT(AD70:FB70,J$44:EH$44)</f>
        <v>55.824693194216636</v>
      </c>
      <c r="I70" s="19"/>
      <c r="J70" s="514">
        <f t="shared" ref="J70:Y75" si="66" xml:space="preserve"> IF( J$47 &gt;= $E70, $F70 * $F$38 / Cr,) * J$46</f>
        <v>0</v>
      </c>
      <c r="K70" s="514">
        <f t="shared" si="66"/>
        <v>0</v>
      </c>
      <c r="L70" s="514">
        <f t="shared" si="66"/>
        <v>0</v>
      </c>
      <c r="M70" s="514">
        <f t="shared" si="66"/>
        <v>0</v>
      </c>
      <c r="N70" s="514">
        <f t="shared" si="66"/>
        <v>0</v>
      </c>
      <c r="O70" s="514">
        <f t="shared" si="66"/>
        <v>0</v>
      </c>
      <c r="P70" s="514">
        <f t="shared" si="66"/>
        <v>0</v>
      </c>
      <c r="Q70" s="514">
        <f t="shared" si="66"/>
        <v>0</v>
      </c>
      <c r="R70" s="514">
        <f t="shared" si="66"/>
        <v>0</v>
      </c>
      <c r="S70" s="514">
        <f t="shared" si="66"/>
        <v>0</v>
      </c>
      <c r="T70" s="514">
        <f t="shared" ref="T70:AI77" si="67" xml:space="preserve"> IF( T$47 &gt;= $E70, $F70 * $F$38 / Cr,) * T$46</f>
        <v>0</v>
      </c>
      <c r="U70" s="514">
        <f t="shared" si="67"/>
        <v>0</v>
      </c>
      <c r="V70" s="514">
        <f t="shared" si="67"/>
        <v>0</v>
      </c>
      <c r="W70" s="514">
        <f t="shared" si="67"/>
        <v>0</v>
      </c>
      <c r="X70" s="514">
        <f t="shared" si="67"/>
        <v>0</v>
      </c>
      <c r="Y70" s="514">
        <f t="shared" si="67"/>
        <v>0</v>
      </c>
      <c r="Z70" s="514">
        <f t="shared" si="67"/>
        <v>0</v>
      </c>
      <c r="AA70" s="514">
        <f t="shared" si="67"/>
        <v>0</v>
      </c>
      <c r="AB70" s="514">
        <f t="shared" si="67"/>
        <v>0</v>
      </c>
      <c r="AC70" s="514">
        <f t="shared" si="67"/>
        <v>0</v>
      </c>
      <c r="AD70" s="514">
        <f t="shared" ref="AD70:AS77" si="68" xml:space="preserve"> IF( AD$47 &gt;= $E70, $F70 * $F$38 / Cr,) * AD$46</f>
        <v>0.83667759897367</v>
      </c>
      <c r="AE70" s="514">
        <f t="shared" si="68"/>
        <v>0.83667759897367</v>
      </c>
      <c r="AF70" s="514">
        <f t="shared" si="68"/>
        <v>0.83667759897367</v>
      </c>
      <c r="AG70" s="514">
        <f t="shared" si="68"/>
        <v>0.83667759897367</v>
      </c>
      <c r="AH70" s="514">
        <f t="shared" si="68"/>
        <v>0.83667759897367</v>
      </c>
      <c r="AI70" s="514">
        <f t="shared" si="68"/>
        <v>0.83667759897367</v>
      </c>
      <c r="AJ70" s="514">
        <f t="shared" si="68"/>
        <v>0.83667759897367</v>
      </c>
      <c r="AK70" s="514">
        <f t="shared" si="68"/>
        <v>0.83667759897367</v>
      </c>
      <c r="AL70" s="514">
        <f t="shared" si="68"/>
        <v>0.83667759897367</v>
      </c>
      <c r="AM70" s="514">
        <f t="shared" si="68"/>
        <v>0.83667759897367</v>
      </c>
      <c r="AN70" s="514">
        <f t="shared" ref="AN70:BC77" si="69" xml:space="preserve"> IF( AN$47 &gt;= $E70, $F70 * $F$38 / Cr,) * AN$46</f>
        <v>0.83667759897367</v>
      </c>
      <c r="AO70" s="514">
        <f t="shared" si="69"/>
        <v>0.83667759897367</v>
      </c>
      <c r="AP70" s="514">
        <f t="shared" si="69"/>
        <v>0.83667759897367</v>
      </c>
      <c r="AQ70" s="514">
        <f t="shared" si="69"/>
        <v>0.83667759897367</v>
      </c>
      <c r="AR70" s="514">
        <f t="shared" si="69"/>
        <v>0.83667759897367</v>
      </c>
      <c r="AS70" s="514">
        <f t="shared" si="69"/>
        <v>0.83667759897367</v>
      </c>
      <c r="AT70" s="514">
        <f t="shared" si="69"/>
        <v>0.83667759897367</v>
      </c>
      <c r="AU70" s="514">
        <f t="shared" si="69"/>
        <v>0.83667759897367</v>
      </c>
      <c r="AV70" s="514">
        <f t="shared" si="69"/>
        <v>0.83667759897367</v>
      </c>
      <c r="AW70" s="514">
        <f t="shared" si="69"/>
        <v>0.83667759897367</v>
      </c>
      <c r="AX70" s="514">
        <f t="shared" ref="AX70:BM77" si="70" xml:space="preserve"> IF( AX$47 &gt;= $E70, $F70 * $F$38 / Cr,) * AX$46</f>
        <v>0.83667759897367</v>
      </c>
      <c r="AY70" s="514">
        <f t="shared" si="70"/>
        <v>0.83667759897367</v>
      </c>
      <c r="AZ70" s="514">
        <f t="shared" si="70"/>
        <v>0.83667759897367</v>
      </c>
      <c r="BA70" s="514">
        <f t="shared" si="70"/>
        <v>0.83667759897367</v>
      </c>
      <c r="BB70" s="514">
        <f t="shared" si="70"/>
        <v>0.83667759897367</v>
      </c>
      <c r="BC70" s="514">
        <f t="shared" si="70"/>
        <v>0.83667759897367</v>
      </c>
      <c r="BD70" s="514">
        <f t="shared" si="70"/>
        <v>0.83667759897367</v>
      </c>
      <c r="BE70" s="514">
        <f t="shared" si="70"/>
        <v>0.83667759897367</v>
      </c>
      <c r="BF70" s="514">
        <f t="shared" si="70"/>
        <v>0.83667759897367</v>
      </c>
      <c r="BG70" s="514">
        <f t="shared" si="70"/>
        <v>0.83667759897367</v>
      </c>
      <c r="BH70" s="514">
        <f t="shared" ref="BH70:BW77" si="71" xml:space="preserve"> IF( BH$47 &gt;= $E70, $F70 * $F$38 / Cr,) * BH$46</f>
        <v>0.83667759897367</v>
      </c>
      <c r="BI70" s="514">
        <f t="shared" si="71"/>
        <v>0.83667759897367</v>
      </c>
      <c r="BJ70" s="514">
        <f t="shared" si="71"/>
        <v>0.83667759897367</v>
      </c>
      <c r="BK70" s="514">
        <f t="shared" si="71"/>
        <v>0.83667759897367</v>
      </c>
      <c r="BL70" s="514">
        <f t="shared" si="71"/>
        <v>0.83667759897367</v>
      </c>
      <c r="BM70" s="514">
        <f t="shared" si="71"/>
        <v>0.83667759897367</v>
      </c>
      <c r="BN70" s="514">
        <f t="shared" si="71"/>
        <v>0.83667759897367</v>
      </c>
      <c r="BO70" s="514">
        <f t="shared" si="71"/>
        <v>0.83667759897367</v>
      </c>
      <c r="BP70" s="514">
        <f t="shared" si="71"/>
        <v>0.83667759897367</v>
      </c>
      <c r="BQ70" s="514">
        <f t="shared" si="71"/>
        <v>0.83667759897367</v>
      </c>
      <c r="BR70" s="514">
        <f t="shared" ref="BR70:CG77" si="72" xml:space="preserve"> IF( BR$47 &gt;= $E70, $F70 * $F$38 / Cr,) * BR$46</f>
        <v>0.83667759897367</v>
      </c>
      <c r="BS70" s="514">
        <f t="shared" si="72"/>
        <v>0.83667759897367</v>
      </c>
      <c r="BT70" s="514">
        <f t="shared" si="72"/>
        <v>0.83667759897367</v>
      </c>
      <c r="BU70" s="514">
        <f t="shared" si="72"/>
        <v>0.83667759897367</v>
      </c>
      <c r="BV70" s="514">
        <f t="shared" si="72"/>
        <v>0.83667759897367</v>
      </c>
      <c r="BW70" s="514">
        <f t="shared" si="72"/>
        <v>0.83667759897367</v>
      </c>
      <c r="BX70" s="514">
        <f t="shared" si="72"/>
        <v>0.83667759897367</v>
      </c>
      <c r="BY70" s="514">
        <f t="shared" si="72"/>
        <v>0.83667759897367</v>
      </c>
      <c r="BZ70" s="514">
        <f t="shared" si="72"/>
        <v>0.83667759897367</v>
      </c>
      <c r="CA70" s="514">
        <f t="shared" si="72"/>
        <v>0.83667759897367</v>
      </c>
      <c r="CB70" s="514">
        <f t="shared" ref="CB70:CQ77" si="73" xml:space="preserve"> IF( CB$47 &gt;= $E70, $F70 * $F$38 / Cr,) * CB$46</f>
        <v>0.83667759897367</v>
      </c>
      <c r="CC70" s="514">
        <f t="shared" si="73"/>
        <v>0.83667759897367</v>
      </c>
      <c r="CD70" s="514">
        <f t="shared" si="73"/>
        <v>0.83667759897367</v>
      </c>
      <c r="CE70" s="514">
        <f t="shared" si="73"/>
        <v>0.83667759897367</v>
      </c>
      <c r="CF70" s="514">
        <f t="shared" si="73"/>
        <v>0.83667759897367</v>
      </c>
      <c r="CG70" s="514">
        <f t="shared" si="73"/>
        <v>0.83667759897367</v>
      </c>
      <c r="CH70" s="514">
        <f t="shared" si="73"/>
        <v>0.83667759897367</v>
      </c>
      <c r="CI70" s="514">
        <f t="shared" si="73"/>
        <v>0.83667759897367</v>
      </c>
      <c r="CJ70" s="514">
        <f t="shared" si="73"/>
        <v>0.83667759897367</v>
      </c>
      <c r="CK70" s="514">
        <f t="shared" si="73"/>
        <v>0.83667759897367</v>
      </c>
      <c r="CL70" s="514">
        <f t="shared" ref="CL70:DA77" si="74" xml:space="preserve"> IF( CL$47 &gt;= $E70, $F70 * $F$38 / Cr,) * CL$46</f>
        <v>0.83667759897367</v>
      </c>
      <c r="CM70" s="514">
        <f t="shared" si="74"/>
        <v>0.83667759897367</v>
      </c>
      <c r="CN70" s="514">
        <f t="shared" si="74"/>
        <v>0.83667759897367</v>
      </c>
      <c r="CO70" s="514">
        <f t="shared" si="74"/>
        <v>0.83667759897367</v>
      </c>
      <c r="CP70" s="514">
        <f t="shared" si="74"/>
        <v>0.83667759897367</v>
      </c>
      <c r="CQ70" s="514">
        <f t="shared" si="74"/>
        <v>0.83667759897367</v>
      </c>
      <c r="CR70" s="514">
        <f t="shared" si="74"/>
        <v>0.83667759897367</v>
      </c>
      <c r="CS70" s="514">
        <f t="shared" si="74"/>
        <v>0.83667759897367</v>
      </c>
      <c r="CT70" s="514">
        <f t="shared" si="74"/>
        <v>0.83667759897367</v>
      </c>
      <c r="CU70" s="514">
        <f t="shared" si="74"/>
        <v>0.83667759897367</v>
      </c>
      <c r="CV70" s="514">
        <f t="shared" ref="CV70:DK77" si="75" xml:space="preserve"> IF( CV$47 &gt;= $E70, $F70 * $F$38 / Cr,) * CV$46</f>
        <v>0.83667759897367</v>
      </c>
      <c r="CW70" s="514">
        <f t="shared" si="75"/>
        <v>0.83667759897367</v>
      </c>
      <c r="CX70" s="514">
        <f t="shared" si="75"/>
        <v>0.83667759897367</v>
      </c>
      <c r="CY70" s="514">
        <f t="shared" si="75"/>
        <v>0.83667759897367</v>
      </c>
      <c r="CZ70" s="514">
        <f t="shared" si="75"/>
        <v>0.83667759897367</v>
      </c>
      <c r="DA70" s="514">
        <f t="shared" si="75"/>
        <v>0.83667759897367</v>
      </c>
      <c r="DB70" s="514">
        <f t="shared" si="75"/>
        <v>0.83667759897367</v>
      </c>
      <c r="DC70" s="514">
        <f t="shared" si="75"/>
        <v>0.83667759897367</v>
      </c>
      <c r="DD70" s="514">
        <f t="shared" si="75"/>
        <v>0.83667759897367</v>
      </c>
      <c r="DE70" s="514">
        <f t="shared" si="75"/>
        <v>0.83667759897367</v>
      </c>
      <c r="DF70" s="514">
        <f t="shared" ref="DF70:DO71" si="76" xml:space="preserve"> IF( DF$47 &gt;= $E70, $F70 * $F$38 / Cr,) * DF$46</f>
        <v>0.83667759897367</v>
      </c>
      <c r="DG70" s="514">
        <f t="shared" si="76"/>
        <v>0.83667759897367</v>
      </c>
      <c r="DH70" s="514">
        <f t="shared" si="76"/>
        <v>0.83667759897367</v>
      </c>
      <c r="DI70" s="514">
        <f t="shared" si="76"/>
        <v>0.83667759897367</v>
      </c>
      <c r="DJ70" s="514">
        <f t="shared" si="76"/>
        <v>0.83667759897367</v>
      </c>
      <c r="DK70" s="514">
        <f t="shared" si="76"/>
        <v>0.83667759897367</v>
      </c>
      <c r="DL70" s="514">
        <f t="shared" si="76"/>
        <v>0.83667759897367</v>
      </c>
      <c r="DM70" s="514">
        <f t="shared" si="76"/>
        <v>0.83667759897367</v>
      </c>
      <c r="DN70" s="514">
        <f t="shared" si="76"/>
        <v>0.83667759897367</v>
      </c>
      <c r="DO70" s="514">
        <f t="shared" si="76"/>
        <v>0.83667759897367</v>
      </c>
      <c r="DP70" s="514">
        <f t="shared" ref="DP70:DY71" si="77" xml:space="preserve"> IF( DP$47 &gt;= $E70, $F70 * $F$38 / Cr,) * DP$46</f>
        <v>0.83667759897367</v>
      </c>
      <c r="DQ70" s="514">
        <f t="shared" si="77"/>
        <v>0.83667759897367</v>
      </c>
      <c r="DR70" s="514">
        <f t="shared" si="77"/>
        <v>0.83667759897367</v>
      </c>
      <c r="DS70" s="514">
        <f t="shared" si="77"/>
        <v>0</v>
      </c>
      <c r="DT70" s="514">
        <f t="shared" si="77"/>
        <v>0</v>
      </c>
      <c r="DU70" s="514">
        <f t="shared" si="77"/>
        <v>0</v>
      </c>
      <c r="DV70" s="514">
        <f t="shared" si="77"/>
        <v>0</v>
      </c>
      <c r="DW70" s="514">
        <f t="shared" si="77"/>
        <v>0</v>
      </c>
      <c r="DX70" s="514">
        <f t="shared" si="77"/>
        <v>0</v>
      </c>
      <c r="DY70" s="514">
        <f t="shared" si="77"/>
        <v>0</v>
      </c>
      <c r="DZ70" s="514">
        <f t="shared" ref="DZ70:EH71" si="78" xml:space="preserve"> IF( DZ$47 &gt;= $E70, $F70 * $F$38 / Cr,) * DZ$46</f>
        <v>0</v>
      </c>
      <c r="EA70" s="514">
        <f t="shared" si="78"/>
        <v>0</v>
      </c>
      <c r="EB70" s="514">
        <f t="shared" si="78"/>
        <v>0</v>
      </c>
      <c r="EC70" s="514">
        <f t="shared" si="78"/>
        <v>0</v>
      </c>
      <c r="ED70" s="514">
        <f t="shared" si="78"/>
        <v>0</v>
      </c>
      <c r="EE70" s="514">
        <f t="shared" si="78"/>
        <v>0</v>
      </c>
      <c r="EF70" s="514">
        <f t="shared" si="78"/>
        <v>0</v>
      </c>
      <c r="EG70" s="514">
        <f t="shared" si="78"/>
        <v>0</v>
      </c>
      <c r="EH70" s="514">
        <f t="shared" si="78"/>
        <v>0</v>
      </c>
      <c r="EI70" s="72">
        <f>IF(ED$3&lt;=NTBA!$F$25,$AI$45*$F$38/10^7,0)</f>
        <v>0</v>
      </c>
      <c r="EJ70" s="72">
        <f>IF(EE$3&lt;=NTBA!$F$25,$AI$45*$F$38/10^7,0)</f>
        <v>0</v>
      </c>
      <c r="EK70" s="72">
        <f>IF(EF$3&lt;=NTBA!$F$25,$AI$45*$F$38/10^7,0)</f>
        <v>0</v>
      </c>
      <c r="EL70" s="72">
        <f>IF(EG$3&lt;=NTBA!$F$25,$AI$45*$F$38/10^7,0)</f>
        <v>0</v>
      </c>
      <c r="EM70" s="72">
        <f>IF(EH$3&lt;=NTBA!$F$25,$AI$45*$F$38/10^7,0)</f>
        <v>0</v>
      </c>
    </row>
    <row r="71" spans="1:143" ht="15" customHeight="1" outlineLevel="1" x14ac:dyDescent="0.35">
      <c r="E71" s="508">
        <v>22</v>
      </c>
      <c r="F71" s="841">
        <v>155000</v>
      </c>
      <c r="G71" s="844">
        <f t="shared" si="52"/>
        <v>76.974339105577641</v>
      </c>
      <c r="H71" s="842">
        <f>SUMPRODUCT(AE71:FC71,J$44:EH$44)</f>
        <v>55.411881548789637</v>
      </c>
      <c r="I71" s="19"/>
      <c r="J71" s="514">
        <f t="shared" si="66"/>
        <v>0</v>
      </c>
      <c r="K71" s="514">
        <f t="shared" si="66"/>
        <v>0</v>
      </c>
      <c r="L71" s="514">
        <f t="shared" si="66"/>
        <v>0</v>
      </c>
      <c r="M71" s="514">
        <f t="shared" si="66"/>
        <v>0</v>
      </c>
      <c r="N71" s="514">
        <f t="shared" si="66"/>
        <v>0</v>
      </c>
      <c r="O71" s="514">
        <f t="shared" si="66"/>
        <v>0</v>
      </c>
      <c r="P71" s="514">
        <f t="shared" si="66"/>
        <v>0</v>
      </c>
      <c r="Q71" s="514">
        <f t="shared" si="66"/>
        <v>0</v>
      </c>
      <c r="R71" s="514">
        <f t="shared" si="66"/>
        <v>0</v>
      </c>
      <c r="S71" s="514">
        <f t="shared" si="66"/>
        <v>0</v>
      </c>
      <c r="T71" s="514">
        <f t="shared" si="67"/>
        <v>0</v>
      </c>
      <c r="U71" s="514">
        <f t="shared" si="67"/>
        <v>0</v>
      </c>
      <c r="V71" s="514">
        <f t="shared" si="67"/>
        <v>0</v>
      </c>
      <c r="W71" s="514">
        <f t="shared" si="67"/>
        <v>0</v>
      </c>
      <c r="X71" s="514">
        <f t="shared" si="67"/>
        <v>0</v>
      </c>
      <c r="Y71" s="514">
        <f t="shared" si="67"/>
        <v>0</v>
      </c>
      <c r="Z71" s="514">
        <f t="shared" si="67"/>
        <v>0</v>
      </c>
      <c r="AA71" s="514">
        <f t="shared" si="67"/>
        <v>0</v>
      </c>
      <c r="AB71" s="514">
        <f t="shared" si="67"/>
        <v>0</v>
      </c>
      <c r="AC71" s="514">
        <f t="shared" si="67"/>
        <v>0</v>
      </c>
      <c r="AD71" s="514">
        <f t="shared" si="68"/>
        <v>0</v>
      </c>
      <c r="AE71" s="514">
        <f t="shared" si="68"/>
        <v>0.83667759897367</v>
      </c>
      <c r="AF71" s="514">
        <f t="shared" si="68"/>
        <v>0.83667759897367</v>
      </c>
      <c r="AG71" s="514">
        <f t="shared" si="68"/>
        <v>0.83667759897367</v>
      </c>
      <c r="AH71" s="514">
        <f t="shared" si="68"/>
        <v>0.83667759897367</v>
      </c>
      <c r="AI71" s="514">
        <f t="shared" si="68"/>
        <v>0.83667759897367</v>
      </c>
      <c r="AJ71" s="514">
        <f t="shared" si="68"/>
        <v>0.83667759897367</v>
      </c>
      <c r="AK71" s="514">
        <f t="shared" si="68"/>
        <v>0.83667759897367</v>
      </c>
      <c r="AL71" s="514">
        <f t="shared" si="68"/>
        <v>0.83667759897367</v>
      </c>
      <c r="AM71" s="514">
        <f t="shared" si="68"/>
        <v>0.83667759897367</v>
      </c>
      <c r="AN71" s="514">
        <f t="shared" si="69"/>
        <v>0.83667759897367</v>
      </c>
      <c r="AO71" s="514">
        <f t="shared" si="69"/>
        <v>0.83667759897367</v>
      </c>
      <c r="AP71" s="514">
        <f t="shared" si="69"/>
        <v>0.83667759897367</v>
      </c>
      <c r="AQ71" s="514">
        <f t="shared" si="69"/>
        <v>0.83667759897367</v>
      </c>
      <c r="AR71" s="514">
        <f t="shared" si="69"/>
        <v>0.83667759897367</v>
      </c>
      <c r="AS71" s="514">
        <f t="shared" si="69"/>
        <v>0.83667759897367</v>
      </c>
      <c r="AT71" s="514">
        <f t="shared" si="69"/>
        <v>0.83667759897367</v>
      </c>
      <c r="AU71" s="514">
        <f t="shared" si="69"/>
        <v>0.83667759897367</v>
      </c>
      <c r="AV71" s="514">
        <f t="shared" si="69"/>
        <v>0.83667759897367</v>
      </c>
      <c r="AW71" s="514">
        <f t="shared" si="69"/>
        <v>0.83667759897367</v>
      </c>
      <c r="AX71" s="514">
        <f t="shared" si="70"/>
        <v>0.83667759897367</v>
      </c>
      <c r="AY71" s="514">
        <f t="shared" si="70"/>
        <v>0.83667759897367</v>
      </c>
      <c r="AZ71" s="514">
        <f t="shared" si="70"/>
        <v>0.83667759897367</v>
      </c>
      <c r="BA71" s="514">
        <f t="shared" si="70"/>
        <v>0.83667759897367</v>
      </c>
      <c r="BB71" s="514">
        <f t="shared" si="70"/>
        <v>0.83667759897367</v>
      </c>
      <c r="BC71" s="514">
        <f t="shared" si="70"/>
        <v>0.83667759897367</v>
      </c>
      <c r="BD71" s="514">
        <f t="shared" si="70"/>
        <v>0.83667759897367</v>
      </c>
      <c r="BE71" s="514">
        <f t="shared" si="70"/>
        <v>0.83667759897367</v>
      </c>
      <c r="BF71" s="514">
        <f t="shared" si="70"/>
        <v>0.83667759897367</v>
      </c>
      <c r="BG71" s="514">
        <f t="shared" si="70"/>
        <v>0.83667759897367</v>
      </c>
      <c r="BH71" s="514">
        <f t="shared" si="71"/>
        <v>0.83667759897367</v>
      </c>
      <c r="BI71" s="514">
        <f t="shared" si="71"/>
        <v>0.83667759897367</v>
      </c>
      <c r="BJ71" s="514">
        <f t="shared" si="71"/>
        <v>0.83667759897367</v>
      </c>
      <c r="BK71" s="514">
        <f t="shared" si="71"/>
        <v>0.83667759897367</v>
      </c>
      <c r="BL71" s="514">
        <f t="shared" si="71"/>
        <v>0.83667759897367</v>
      </c>
      <c r="BM71" s="514">
        <f t="shared" si="71"/>
        <v>0.83667759897367</v>
      </c>
      <c r="BN71" s="514">
        <f t="shared" si="71"/>
        <v>0.83667759897367</v>
      </c>
      <c r="BO71" s="514">
        <f t="shared" si="71"/>
        <v>0.83667759897367</v>
      </c>
      <c r="BP71" s="514">
        <f t="shared" si="71"/>
        <v>0.83667759897367</v>
      </c>
      <c r="BQ71" s="514">
        <f t="shared" si="71"/>
        <v>0.83667759897367</v>
      </c>
      <c r="BR71" s="514">
        <f t="shared" si="72"/>
        <v>0.83667759897367</v>
      </c>
      <c r="BS71" s="514">
        <f t="shared" si="72"/>
        <v>0.83667759897367</v>
      </c>
      <c r="BT71" s="514">
        <f t="shared" si="72"/>
        <v>0.83667759897367</v>
      </c>
      <c r="BU71" s="514">
        <f t="shared" si="72"/>
        <v>0.83667759897367</v>
      </c>
      <c r="BV71" s="514">
        <f t="shared" si="72"/>
        <v>0.83667759897367</v>
      </c>
      <c r="BW71" s="514">
        <f t="shared" si="72"/>
        <v>0.83667759897367</v>
      </c>
      <c r="BX71" s="514">
        <f t="shared" si="72"/>
        <v>0.83667759897367</v>
      </c>
      <c r="BY71" s="514">
        <f t="shared" si="72"/>
        <v>0.83667759897367</v>
      </c>
      <c r="BZ71" s="514">
        <f t="shared" si="72"/>
        <v>0.83667759897367</v>
      </c>
      <c r="CA71" s="514">
        <f t="shared" si="72"/>
        <v>0.83667759897367</v>
      </c>
      <c r="CB71" s="514">
        <f t="shared" si="73"/>
        <v>0.83667759897367</v>
      </c>
      <c r="CC71" s="514">
        <f t="shared" si="73"/>
        <v>0.83667759897367</v>
      </c>
      <c r="CD71" s="514">
        <f t="shared" si="73"/>
        <v>0.83667759897367</v>
      </c>
      <c r="CE71" s="514">
        <f t="shared" si="73"/>
        <v>0.83667759897367</v>
      </c>
      <c r="CF71" s="514">
        <f t="shared" si="73"/>
        <v>0.83667759897367</v>
      </c>
      <c r="CG71" s="514">
        <f t="shared" si="73"/>
        <v>0.83667759897367</v>
      </c>
      <c r="CH71" s="514">
        <f t="shared" si="73"/>
        <v>0.83667759897367</v>
      </c>
      <c r="CI71" s="514">
        <f t="shared" si="73"/>
        <v>0.83667759897367</v>
      </c>
      <c r="CJ71" s="514">
        <f t="shared" si="73"/>
        <v>0.83667759897367</v>
      </c>
      <c r="CK71" s="514">
        <f t="shared" si="73"/>
        <v>0.83667759897367</v>
      </c>
      <c r="CL71" s="514">
        <f t="shared" si="74"/>
        <v>0.83667759897367</v>
      </c>
      <c r="CM71" s="514">
        <f t="shared" si="74"/>
        <v>0.83667759897367</v>
      </c>
      <c r="CN71" s="514">
        <f t="shared" si="74"/>
        <v>0.83667759897367</v>
      </c>
      <c r="CO71" s="514">
        <f t="shared" si="74"/>
        <v>0.83667759897367</v>
      </c>
      <c r="CP71" s="514">
        <f t="shared" si="74"/>
        <v>0.83667759897367</v>
      </c>
      <c r="CQ71" s="514">
        <f t="shared" si="74"/>
        <v>0.83667759897367</v>
      </c>
      <c r="CR71" s="514">
        <f t="shared" si="74"/>
        <v>0.83667759897367</v>
      </c>
      <c r="CS71" s="514">
        <f t="shared" si="74"/>
        <v>0.83667759897367</v>
      </c>
      <c r="CT71" s="514">
        <f t="shared" si="74"/>
        <v>0.83667759897367</v>
      </c>
      <c r="CU71" s="514">
        <f t="shared" si="74"/>
        <v>0.83667759897367</v>
      </c>
      <c r="CV71" s="514">
        <f t="shared" si="75"/>
        <v>0.83667759897367</v>
      </c>
      <c r="CW71" s="514">
        <f t="shared" si="75"/>
        <v>0.83667759897367</v>
      </c>
      <c r="CX71" s="514">
        <f t="shared" si="75"/>
        <v>0.83667759897367</v>
      </c>
      <c r="CY71" s="514">
        <f t="shared" si="75"/>
        <v>0.83667759897367</v>
      </c>
      <c r="CZ71" s="514">
        <f t="shared" si="75"/>
        <v>0.83667759897367</v>
      </c>
      <c r="DA71" s="514">
        <f t="shared" si="75"/>
        <v>0.83667759897367</v>
      </c>
      <c r="DB71" s="514">
        <f t="shared" si="75"/>
        <v>0.83667759897367</v>
      </c>
      <c r="DC71" s="514">
        <f t="shared" si="75"/>
        <v>0.83667759897367</v>
      </c>
      <c r="DD71" s="514">
        <f t="shared" si="75"/>
        <v>0.83667759897367</v>
      </c>
      <c r="DE71" s="514">
        <f t="shared" si="75"/>
        <v>0.83667759897367</v>
      </c>
      <c r="DF71" s="514">
        <f t="shared" si="76"/>
        <v>0.83667759897367</v>
      </c>
      <c r="DG71" s="514">
        <f t="shared" si="76"/>
        <v>0.83667759897367</v>
      </c>
      <c r="DH71" s="514">
        <f t="shared" si="76"/>
        <v>0.83667759897367</v>
      </c>
      <c r="DI71" s="514">
        <f t="shared" si="76"/>
        <v>0.83667759897367</v>
      </c>
      <c r="DJ71" s="514">
        <f t="shared" si="76"/>
        <v>0.83667759897367</v>
      </c>
      <c r="DK71" s="514">
        <f t="shared" si="76"/>
        <v>0.83667759897367</v>
      </c>
      <c r="DL71" s="514">
        <f t="shared" si="76"/>
        <v>0.83667759897367</v>
      </c>
      <c r="DM71" s="514">
        <f t="shared" si="76"/>
        <v>0.83667759897367</v>
      </c>
      <c r="DN71" s="514">
        <f t="shared" si="76"/>
        <v>0.83667759897367</v>
      </c>
      <c r="DO71" s="514">
        <f t="shared" si="76"/>
        <v>0.83667759897367</v>
      </c>
      <c r="DP71" s="514">
        <f t="shared" si="77"/>
        <v>0.83667759897367</v>
      </c>
      <c r="DQ71" s="514">
        <f t="shared" si="77"/>
        <v>0.83667759897367</v>
      </c>
      <c r="DR71" s="514">
        <f t="shared" si="77"/>
        <v>0.83667759897367</v>
      </c>
      <c r="DS71" s="514">
        <f t="shared" si="77"/>
        <v>0</v>
      </c>
      <c r="DT71" s="514">
        <f t="shared" si="77"/>
        <v>0</v>
      </c>
      <c r="DU71" s="514">
        <f t="shared" si="77"/>
        <v>0</v>
      </c>
      <c r="DV71" s="514">
        <f t="shared" si="77"/>
        <v>0</v>
      </c>
      <c r="DW71" s="514">
        <f t="shared" si="77"/>
        <v>0</v>
      </c>
      <c r="DX71" s="514">
        <f t="shared" si="77"/>
        <v>0</v>
      </c>
      <c r="DY71" s="514">
        <f t="shared" si="77"/>
        <v>0</v>
      </c>
      <c r="DZ71" s="514">
        <f t="shared" si="78"/>
        <v>0</v>
      </c>
      <c r="EA71" s="514">
        <f t="shared" si="78"/>
        <v>0</v>
      </c>
      <c r="EB71" s="514">
        <f t="shared" si="78"/>
        <v>0</v>
      </c>
      <c r="EC71" s="514">
        <f t="shared" si="78"/>
        <v>0</v>
      </c>
      <c r="ED71" s="514">
        <f t="shared" si="78"/>
        <v>0</v>
      </c>
      <c r="EE71" s="514">
        <f t="shared" si="78"/>
        <v>0</v>
      </c>
      <c r="EF71" s="514">
        <f t="shared" si="78"/>
        <v>0</v>
      </c>
      <c r="EG71" s="514">
        <f t="shared" si="78"/>
        <v>0</v>
      </c>
      <c r="EH71" s="514">
        <f t="shared" si="78"/>
        <v>0</v>
      </c>
      <c r="EI71" s="72">
        <f>IF(ED$3&lt;=NTBA!$F$25,$AJ$45*$F$38/10^7,0)</f>
        <v>0</v>
      </c>
      <c r="EJ71" s="72">
        <f>IF(EE$3&lt;=NTBA!$F$25,$AJ$45*$F$38/10^7,0)</f>
        <v>0</v>
      </c>
      <c r="EK71" s="72">
        <f>IF(EF$3&lt;=NTBA!$F$25,$AJ$45*$F$38/10^7,0)</f>
        <v>0</v>
      </c>
      <c r="EL71" s="72">
        <f>IF(EG$3&lt;=NTBA!$F$25,$AJ$45*$F$38/10^7,0)</f>
        <v>0</v>
      </c>
      <c r="EM71" s="72">
        <f>IF(EH$3&lt;=NTBA!$F$25,$AJ$45*$F$38/10^7,0)</f>
        <v>0</v>
      </c>
    </row>
    <row r="72" spans="1:143" ht="15" customHeight="1" outlineLevel="1" x14ac:dyDescent="0.35">
      <c r="E72" s="508">
        <v>23</v>
      </c>
      <c r="F72" s="841">
        <v>155000</v>
      </c>
      <c r="G72" s="844">
        <f t="shared" si="52"/>
        <v>76.137661506603976</v>
      </c>
      <c r="H72" s="842">
        <f>SUMPRODUCT(AF72:FD72,J$44:EH$44)</f>
        <v>54.995887813595807</v>
      </c>
      <c r="I72" s="19"/>
      <c r="J72" s="514">
        <f t="shared" si="66"/>
        <v>0</v>
      </c>
      <c r="K72" s="514">
        <f t="shared" si="66"/>
        <v>0</v>
      </c>
      <c r="L72" s="514">
        <f t="shared" si="66"/>
        <v>0</v>
      </c>
      <c r="M72" s="514">
        <f t="shared" si="66"/>
        <v>0</v>
      </c>
      <c r="N72" s="514">
        <f t="shared" si="66"/>
        <v>0</v>
      </c>
      <c r="O72" s="514">
        <f t="shared" si="66"/>
        <v>0</v>
      </c>
      <c r="P72" s="514">
        <f t="shared" si="66"/>
        <v>0</v>
      </c>
      <c r="Q72" s="514">
        <f t="shared" si="66"/>
        <v>0</v>
      </c>
      <c r="R72" s="514">
        <f t="shared" si="66"/>
        <v>0</v>
      </c>
      <c r="S72" s="514">
        <f t="shared" si="66"/>
        <v>0</v>
      </c>
      <c r="T72" s="514">
        <f t="shared" si="67"/>
        <v>0</v>
      </c>
      <c r="U72" s="514">
        <f t="shared" si="67"/>
        <v>0</v>
      </c>
      <c r="V72" s="514">
        <f t="shared" si="67"/>
        <v>0</v>
      </c>
      <c r="W72" s="514">
        <f t="shared" si="67"/>
        <v>0</v>
      </c>
      <c r="X72" s="514">
        <f t="shared" si="67"/>
        <v>0</v>
      </c>
      <c r="Y72" s="514">
        <f t="shared" si="67"/>
        <v>0</v>
      </c>
      <c r="Z72" s="514">
        <f t="shared" si="67"/>
        <v>0</v>
      </c>
      <c r="AA72" s="514">
        <f t="shared" si="67"/>
        <v>0</v>
      </c>
      <c r="AB72" s="514">
        <f t="shared" si="67"/>
        <v>0</v>
      </c>
      <c r="AC72" s="514">
        <f t="shared" si="67"/>
        <v>0</v>
      </c>
      <c r="AD72" s="514">
        <f t="shared" si="68"/>
        <v>0</v>
      </c>
      <c r="AE72" s="514">
        <f t="shared" si="68"/>
        <v>0</v>
      </c>
      <c r="AF72" s="514">
        <f t="shared" si="68"/>
        <v>0.83667759897367</v>
      </c>
      <c r="AG72" s="514">
        <f t="shared" si="68"/>
        <v>0.83667759897367</v>
      </c>
      <c r="AH72" s="514">
        <f t="shared" si="68"/>
        <v>0.83667759897367</v>
      </c>
      <c r="AI72" s="514">
        <f t="shared" si="68"/>
        <v>0.83667759897367</v>
      </c>
      <c r="AJ72" s="514">
        <f t="shared" si="68"/>
        <v>0.83667759897367</v>
      </c>
      <c r="AK72" s="514">
        <f t="shared" si="68"/>
        <v>0.83667759897367</v>
      </c>
      <c r="AL72" s="514">
        <f t="shared" si="68"/>
        <v>0.83667759897367</v>
      </c>
      <c r="AM72" s="514">
        <f t="shared" si="68"/>
        <v>0.83667759897367</v>
      </c>
      <c r="AN72" s="514">
        <f t="shared" si="69"/>
        <v>0.83667759897367</v>
      </c>
      <c r="AO72" s="514">
        <f t="shared" si="69"/>
        <v>0.83667759897367</v>
      </c>
      <c r="AP72" s="514">
        <f t="shared" si="69"/>
        <v>0.83667759897367</v>
      </c>
      <c r="AQ72" s="514">
        <f t="shared" si="69"/>
        <v>0.83667759897367</v>
      </c>
      <c r="AR72" s="514">
        <f t="shared" si="69"/>
        <v>0.83667759897367</v>
      </c>
      <c r="AS72" s="514">
        <f t="shared" si="69"/>
        <v>0.83667759897367</v>
      </c>
      <c r="AT72" s="514">
        <f t="shared" si="69"/>
        <v>0.83667759897367</v>
      </c>
      <c r="AU72" s="514">
        <f t="shared" si="69"/>
        <v>0.83667759897367</v>
      </c>
      <c r="AV72" s="514">
        <f t="shared" si="69"/>
        <v>0.83667759897367</v>
      </c>
      <c r="AW72" s="514">
        <f t="shared" si="69"/>
        <v>0.83667759897367</v>
      </c>
      <c r="AX72" s="514">
        <f t="shared" si="70"/>
        <v>0.83667759897367</v>
      </c>
      <c r="AY72" s="514">
        <f t="shared" si="70"/>
        <v>0.83667759897367</v>
      </c>
      <c r="AZ72" s="514">
        <f t="shared" si="70"/>
        <v>0.83667759897367</v>
      </c>
      <c r="BA72" s="514">
        <f t="shared" si="70"/>
        <v>0.83667759897367</v>
      </c>
      <c r="BB72" s="514">
        <f t="shared" si="70"/>
        <v>0.83667759897367</v>
      </c>
      <c r="BC72" s="514">
        <f t="shared" si="70"/>
        <v>0.83667759897367</v>
      </c>
      <c r="BD72" s="514">
        <f t="shared" si="70"/>
        <v>0.83667759897367</v>
      </c>
      <c r="BE72" s="514">
        <f t="shared" si="70"/>
        <v>0.83667759897367</v>
      </c>
      <c r="BF72" s="514">
        <f t="shared" si="70"/>
        <v>0.83667759897367</v>
      </c>
      <c r="BG72" s="514">
        <f t="shared" si="70"/>
        <v>0.83667759897367</v>
      </c>
      <c r="BH72" s="514">
        <f t="shared" si="71"/>
        <v>0.83667759897367</v>
      </c>
      <c r="BI72" s="514">
        <f t="shared" si="71"/>
        <v>0.83667759897367</v>
      </c>
      <c r="BJ72" s="514">
        <f t="shared" si="71"/>
        <v>0.83667759897367</v>
      </c>
      <c r="BK72" s="514">
        <f t="shared" si="71"/>
        <v>0.83667759897367</v>
      </c>
      <c r="BL72" s="514">
        <f t="shared" si="71"/>
        <v>0.83667759897367</v>
      </c>
      <c r="BM72" s="514">
        <f t="shared" si="71"/>
        <v>0.83667759897367</v>
      </c>
      <c r="BN72" s="514">
        <f t="shared" si="71"/>
        <v>0.83667759897367</v>
      </c>
      <c r="BO72" s="514">
        <f t="shared" si="71"/>
        <v>0.83667759897367</v>
      </c>
      <c r="BP72" s="514">
        <f t="shared" si="71"/>
        <v>0.83667759897367</v>
      </c>
      <c r="BQ72" s="514">
        <f t="shared" si="71"/>
        <v>0.83667759897367</v>
      </c>
      <c r="BR72" s="514">
        <f t="shared" si="72"/>
        <v>0.83667759897367</v>
      </c>
      <c r="BS72" s="514">
        <f t="shared" si="72"/>
        <v>0.83667759897367</v>
      </c>
      <c r="BT72" s="514">
        <f t="shared" si="72"/>
        <v>0.83667759897367</v>
      </c>
      <c r="BU72" s="514">
        <f t="shared" si="72"/>
        <v>0.83667759897367</v>
      </c>
      <c r="BV72" s="514">
        <f t="shared" si="72"/>
        <v>0.83667759897367</v>
      </c>
      <c r="BW72" s="514">
        <f t="shared" si="72"/>
        <v>0.83667759897367</v>
      </c>
      <c r="BX72" s="514">
        <f t="shared" si="72"/>
        <v>0.83667759897367</v>
      </c>
      <c r="BY72" s="514">
        <f t="shared" si="72"/>
        <v>0.83667759897367</v>
      </c>
      <c r="BZ72" s="514">
        <f t="shared" si="72"/>
        <v>0.83667759897367</v>
      </c>
      <c r="CA72" s="514">
        <f t="shared" si="72"/>
        <v>0.83667759897367</v>
      </c>
      <c r="CB72" s="514">
        <f t="shared" si="73"/>
        <v>0.83667759897367</v>
      </c>
      <c r="CC72" s="514">
        <f t="shared" si="73"/>
        <v>0.83667759897367</v>
      </c>
      <c r="CD72" s="514">
        <f t="shared" si="73"/>
        <v>0.83667759897367</v>
      </c>
      <c r="CE72" s="514">
        <f t="shared" si="73"/>
        <v>0.83667759897367</v>
      </c>
      <c r="CF72" s="514">
        <f t="shared" si="73"/>
        <v>0.83667759897367</v>
      </c>
      <c r="CG72" s="514">
        <f t="shared" si="73"/>
        <v>0.83667759897367</v>
      </c>
      <c r="CH72" s="514">
        <f t="shared" si="73"/>
        <v>0.83667759897367</v>
      </c>
      <c r="CI72" s="514">
        <f t="shared" si="73"/>
        <v>0.83667759897367</v>
      </c>
      <c r="CJ72" s="514">
        <f t="shared" si="73"/>
        <v>0.83667759897367</v>
      </c>
      <c r="CK72" s="514">
        <f t="shared" si="73"/>
        <v>0.83667759897367</v>
      </c>
      <c r="CL72" s="514">
        <f t="shared" si="74"/>
        <v>0.83667759897367</v>
      </c>
      <c r="CM72" s="514">
        <f t="shared" si="74"/>
        <v>0.83667759897367</v>
      </c>
      <c r="CN72" s="514">
        <f t="shared" si="74"/>
        <v>0.83667759897367</v>
      </c>
      <c r="CO72" s="514">
        <f t="shared" si="74"/>
        <v>0.83667759897367</v>
      </c>
      <c r="CP72" s="514">
        <f t="shared" si="74"/>
        <v>0.83667759897367</v>
      </c>
      <c r="CQ72" s="514">
        <f t="shared" si="74"/>
        <v>0.83667759897367</v>
      </c>
      <c r="CR72" s="514">
        <f t="shared" si="74"/>
        <v>0.83667759897367</v>
      </c>
      <c r="CS72" s="514">
        <f t="shared" si="74"/>
        <v>0.83667759897367</v>
      </c>
      <c r="CT72" s="514">
        <f t="shared" si="74"/>
        <v>0.83667759897367</v>
      </c>
      <c r="CU72" s="514">
        <f t="shared" si="74"/>
        <v>0.83667759897367</v>
      </c>
      <c r="CV72" s="514">
        <f t="shared" si="75"/>
        <v>0.83667759897367</v>
      </c>
      <c r="CW72" s="514">
        <f t="shared" si="75"/>
        <v>0.83667759897367</v>
      </c>
      <c r="CX72" s="514">
        <f t="shared" si="75"/>
        <v>0.83667759897367</v>
      </c>
      <c r="CY72" s="514">
        <f t="shared" si="75"/>
        <v>0.83667759897367</v>
      </c>
      <c r="CZ72" s="514">
        <f t="shared" si="75"/>
        <v>0.83667759897367</v>
      </c>
      <c r="DA72" s="514">
        <f t="shared" si="75"/>
        <v>0.83667759897367</v>
      </c>
      <c r="DB72" s="514">
        <f t="shared" si="75"/>
        <v>0.83667759897367</v>
      </c>
      <c r="DC72" s="514">
        <f t="shared" si="75"/>
        <v>0.83667759897367</v>
      </c>
      <c r="DD72" s="514">
        <f t="shared" si="75"/>
        <v>0.83667759897367</v>
      </c>
      <c r="DE72" s="514">
        <f t="shared" si="75"/>
        <v>0.83667759897367</v>
      </c>
      <c r="DF72" s="514">
        <f t="shared" si="75"/>
        <v>0.83667759897367</v>
      </c>
      <c r="DG72" s="514">
        <f t="shared" si="75"/>
        <v>0.83667759897367</v>
      </c>
      <c r="DH72" s="514">
        <f t="shared" si="75"/>
        <v>0.83667759897367</v>
      </c>
      <c r="DI72" s="514">
        <f t="shared" si="75"/>
        <v>0.83667759897367</v>
      </c>
      <c r="DJ72" s="514">
        <f t="shared" si="75"/>
        <v>0.83667759897367</v>
      </c>
      <c r="DK72" s="514">
        <f t="shared" si="75"/>
        <v>0.83667759897367</v>
      </c>
      <c r="DL72" s="514">
        <f t="shared" ref="DL72:EH72" si="79" xml:space="preserve"> IF( DL$47 &gt;= $E72, $F72 * $F$38 / Cr,) * DL$46</f>
        <v>0.83667759897367</v>
      </c>
      <c r="DM72" s="514">
        <f t="shared" si="79"/>
        <v>0.83667759897367</v>
      </c>
      <c r="DN72" s="514">
        <f t="shared" si="79"/>
        <v>0.83667759897367</v>
      </c>
      <c r="DO72" s="514">
        <f t="shared" si="79"/>
        <v>0.83667759897367</v>
      </c>
      <c r="DP72" s="514">
        <f t="shared" si="79"/>
        <v>0.83667759897367</v>
      </c>
      <c r="DQ72" s="514">
        <f t="shared" si="79"/>
        <v>0.83667759897367</v>
      </c>
      <c r="DR72" s="514">
        <f t="shared" si="79"/>
        <v>0.83667759897367</v>
      </c>
      <c r="DS72" s="514">
        <f t="shared" si="79"/>
        <v>0</v>
      </c>
      <c r="DT72" s="514">
        <f t="shared" si="79"/>
        <v>0</v>
      </c>
      <c r="DU72" s="514">
        <f t="shared" si="79"/>
        <v>0</v>
      </c>
      <c r="DV72" s="514">
        <f t="shared" si="79"/>
        <v>0</v>
      </c>
      <c r="DW72" s="514">
        <f t="shared" si="79"/>
        <v>0</v>
      </c>
      <c r="DX72" s="514">
        <f t="shared" si="79"/>
        <v>0</v>
      </c>
      <c r="DY72" s="514">
        <f t="shared" si="79"/>
        <v>0</v>
      </c>
      <c r="DZ72" s="514">
        <f t="shared" si="79"/>
        <v>0</v>
      </c>
      <c r="EA72" s="514">
        <f t="shared" si="79"/>
        <v>0</v>
      </c>
      <c r="EB72" s="514">
        <f t="shared" si="79"/>
        <v>0</v>
      </c>
      <c r="EC72" s="514">
        <f t="shared" si="79"/>
        <v>0</v>
      </c>
      <c r="ED72" s="514">
        <f t="shared" si="79"/>
        <v>0</v>
      </c>
      <c r="EE72" s="514">
        <f t="shared" si="79"/>
        <v>0</v>
      </c>
      <c r="EF72" s="514">
        <f t="shared" si="79"/>
        <v>0</v>
      </c>
      <c r="EG72" s="514">
        <f t="shared" si="79"/>
        <v>0</v>
      </c>
      <c r="EH72" s="514">
        <f t="shared" si="79"/>
        <v>0</v>
      </c>
      <c r="EI72" s="72">
        <f>IF(ED$3&lt;=NTBA!$F$25,$AK$45*$F$38/10^7,0)</f>
        <v>0</v>
      </c>
      <c r="EJ72" s="72">
        <f>IF(EE$3&lt;=NTBA!$F$25,$AK$45*$F$38/10^7,0)</f>
        <v>0</v>
      </c>
      <c r="EK72" s="72">
        <f>IF(EF$3&lt;=NTBA!$F$25,$AK$45*$F$38/10^7,0)</f>
        <v>0</v>
      </c>
      <c r="EL72" s="72">
        <f>IF(EG$3&lt;=NTBA!$F$25,$AK$45*$F$38/10^7,0)</f>
        <v>0</v>
      </c>
      <c r="EM72" s="72">
        <f>IF(EH$3&lt;=NTBA!$F$25,$AK$45*$F$38/10^7,0)</f>
        <v>0</v>
      </c>
    </row>
    <row r="73" spans="1:143" ht="15" customHeight="1" outlineLevel="1" x14ac:dyDescent="0.35">
      <c r="E73" s="508">
        <v>24</v>
      </c>
      <c r="F73" s="841">
        <v>155000</v>
      </c>
      <c r="G73" s="844">
        <f t="shared" si="52"/>
        <v>75.300983907630311</v>
      </c>
      <c r="H73" s="842">
        <f>SUMPRODUCT(AG73:FE73,J$44:EH$44)</f>
        <v>54.57668746002652</v>
      </c>
      <c r="I73" s="19"/>
      <c r="J73" s="514">
        <f t="shared" si="66"/>
        <v>0</v>
      </c>
      <c r="K73" s="514">
        <f t="shared" si="66"/>
        <v>0</v>
      </c>
      <c r="L73" s="514">
        <f t="shared" si="66"/>
        <v>0</v>
      </c>
      <c r="M73" s="514">
        <f t="shared" si="66"/>
        <v>0</v>
      </c>
      <c r="N73" s="514">
        <f t="shared" si="66"/>
        <v>0</v>
      </c>
      <c r="O73" s="514">
        <f t="shared" si="66"/>
        <v>0</v>
      </c>
      <c r="P73" s="514">
        <f t="shared" si="66"/>
        <v>0</v>
      </c>
      <c r="Q73" s="514">
        <f t="shared" si="66"/>
        <v>0</v>
      </c>
      <c r="R73" s="514">
        <f t="shared" si="66"/>
        <v>0</v>
      </c>
      <c r="S73" s="514">
        <f t="shared" si="66"/>
        <v>0</v>
      </c>
      <c r="T73" s="514">
        <f t="shared" si="67"/>
        <v>0</v>
      </c>
      <c r="U73" s="514">
        <f t="shared" si="67"/>
        <v>0</v>
      </c>
      <c r="V73" s="514">
        <f t="shared" si="67"/>
        <v>0</v>
      </c>
      <c r="W73" s="514">
        <f t="shared" si="67"/>
        <v>0</v>
      </c>
      <c r="X73" s="514">
        <f t="shared" si="67"/>
        <v>0</v>
      </c>
      <c r="Y73" s="514">
        <f t="shared" si="67"/>
        <v>0</v>
      </c>
      <c r="Z73" s="514">
        <f t="shared" si="67"/>
        <v>0</v>
      </c>
      <c r="AA73" s="514">
        <f t="shared" si="67"/>
        <v>0</v>
      </c>
      <c r="AB73" s="514">
        <f t="shared" si="67"/>
        <v>0</v>
      </c>
      <c r="AC73" s="514">
        <f t="shared" si="67"/>
        <v>0</v>
      </c>
      <c r="AD73" s="514">
        <f t="shared" si="68"/>
        <v>0</v>
      </c>
      <c r="AE73" s="514">
        <f t="shared" si="68"/>
        <v>0</v>
      </c>
      <c r="AF73" s="514">
        <f t="shared" si="68"/>
        <v>0</v>
      </c>
      <c r="AG73" s="514">
        <f t="shared" si="68"/>
        <v>0.83667759897367</v>
      </c>
      <c r="AH73" s="514">
        <f t="shared" si="68"/>
        <v>0.83667759897367</v>
      </c>
      <c r="AI73" s="514">
        <f t="shared" si="68"/>
        <v>0.83667759897367</v>
      </c>
      <c r="AJ73" s="514">
        <f t="shared" si="68"/>
        <v>0.83667759897367</v>
      </c>
      <c r="AK73" s="514">
        <f t="shared" si="68"/>
        <v>0.83667759897367</v>
      </c>
      <c r="AL73" s="514">
        <f t="shared" si="68"/>
        <v>0.83667759897367</v>
      </c>
      <c r="AM73" s="514">
        <f t="shared" si="68"/>
        <v>0.83667759897367</v>
      </c>
      <c r="AN73" s="514">
        <f t="shared" si="69"/>
        <v>0.83667759897367</v>
      </c>
      <c r="AO73" s="514">
        <f t="shared" si="69"/>
        <v>0.83667759897367</v>
      </c>
      <c r="AP73" s="514">
        <f t="shared" si="69"/>
        <v>0.83667759897367</v>
      </c>
      <c r="AQ73" s="514">
        <f t="shared" si="69"/>
        <v>0.83667759897367</v>
      </c>
      <c r="AR73" s="514">
        <f t="shared" si="69"/>
        <v>0.83667759897367</v>
      </c>
      <c r="AS73" s="514">
        <f t="shared" si="69"/>
        <v>0.83667759897367</v>
      </c>
      <c r="AT73" s="514">
        <f t="shared" si="69"/>
        <v>0.83667759897367</v>
      </c>
      <c r="AU73" s="514">
        <f t="shared" si="69"/>
        <v>0.83667759897367</v>
      </c>
      <c r="AV73" s="514">
        <f t="shared" si="69"/>
        <v>0.83667759897367</v>
      </c>
      <c r="AW73" s="514">
        <f t="shared" si="69"/>
        <v>0.83667759897367</v>
      </c>
      <c r="AX73" s="514">
        <f t="shared" si="70"/>
        <v>0.83667759897367</v>
      </c>
      <c r="AY73" s="514">
        <f t="shared" si="70"/>
        <v>0.83667759897367</v>
      </c>
      <c r="AZ73" s="514">
        <f t="shared" si="70"/>
        <v>0.83667759897367</v>
      </c>
      <c r="BA73" s="514">
        <f t="shared" si="70"/>
        <v>0.83667759897367</v>
      </c>
      <c r="BB73" s="514">
        <f t="shared" si="70"/>
        <v>0.83667759897367</v>
      </c>
      <c r="BC73" s="514">
        <f t="shared" si="70"/>
        <v>0.83667759897367</v>
      </c>
      <c r="BD73" s="514">
        <f t="shared" si="70"/>
        <v>0.83667759897367</v>
      </c>
      <c r="BE73" s="514">
        <f t="shared" si="70"/>
        <v>0.83667759897367</v>
      </c>
      <c r="BF73" s="514">
        <f t="shared" si="70"/>
        <v>0.83667759897367</v>
      </c>
      <c r="BG73" s="514">
        <f t="shared" si="70"/>
        <v>0.83667759897367</v>
      </c>
      <c r="BH73" s="514">
        <f t="shared" si="71"/>
        <v>0.83667759897367</v>
      </c>
      <c r="BI73" s="514">
        <f t="shared" si="71"/>
        <v>0.83667759897367</v>
      </c>
      <c r="BJ73" s="514">
        <f t="shared" si="71"/>
        <v>0.83667759897367</v>
      </c>
      <c r="BK73" s="514">
        <f t="shared" si="71"/>
        <v>0.83667759897367</v>
      </c>
      <c r="BL73" s="514">
        <f t="shared" si="71"/>
        <v>0.83667759897367</v>
      </c>
      <c r="BM73" s="514">
        <f t="shared" si="71"/>
        <v>0.83667759897367</v>
      </c>
      <c r="BN73" s="514">
        <f t="shared" si="71"/>
        <v>0.83667759897367</v>
      </c>
      <c r="BO73" s="514">
        <f t="shared" si="71"/>
        <v>0.83667759897367</v>
      </c>
      <c r="BP73" s="514">
        <f t="shared" si="71"/>
        <v>0.83667759897367</v>
      </c>
      <c r="BQ73" s="514">
        <f t="shared" si="71"/>
        <v>0.83667759897367</v>
      </c>
      <c r="BR73" s="514">
        <f t="shared" si="72"/>
        <v>0.83667759897367</v>
      </c>
      <c r="BS73" s="514">
        <f t="shared" si="72"/>
        <v>0.83667759897367</v>
      </c>
      <c r="BT73" s="514">
        <f t="shared" si="72"/>
        <v>0.83667759897367</v>
      </c>
      <c r="BU73" s="514">
        <f t="shared" si="72"/>
        <v>0.83667759897367</v>
      </c>
      <c r="BV73" s="514">
        <f t="shared" si="72"/>
        <v>0.83667759897367</v>
      </c>
      <c r="BW73" s="514">
        <f t="shared" si="72"/>
        <v>0.83667759897367</v>
      </c>
      <c r="BX73" s="514">
        <f t="shared" si="72"/>
        <v>0.83667759897367</v>
      </c>
      <c r="BY73" s="514">
        <f t="shared" si="72"/>
        <v>0.83667759897367</v>
      </c>
      <c r="BZ73" s="514">
        <f t="shared" si="72"/>
        <v>0.83667759897367</v>
      </c>
      <c r="CA73" s="514">
        <f t="shared" si="72"/>
        <v>0.83667759897367</v>
      </c>
      <c r="CB73" s="514">
        <f t="shared" si="73"/>
        <v>0.83667759897367</v>
      </c>
      <c r="CC73" s="514">
        <f t="shared" si="73"/>
        <v>0.83667759897367</v>
      </c>
      <c r="CD73" s="514">
        <f t="shared" si="73"/>
        <v>0.83667759897367</v>
      </c>
      <c r="CE73" s="514">
        <f t="shared" si="73"/>
        <v>0.83667759897367</v>
      </c>
      <c r="CF73" s="514">
        <f t="shared" si="73"/>
        <v>0.83667759897367</v>
      </c>
      <c r="CG73" s="514">
        <f t="shared" si="73"/>
        <v>0.83667759897367</v>
      </c>
      <c r="CH73" s="514">
        <f t="shared" si="73"/>
        <v>0.83667759897367</v>
      </c>
      <c r="CI73" s="514">
        <f t="shared" si="73"/>
        <v>0.83667759897367</v>
      </c>
      <c r="CJ73" s="514">
        <f t="shared" si="73"/>
        <v>0.83667759897367</v>
      </c>
      <c r="CK73" s="514">
        <f t="shared" si="73"/>
        <v>0.83667759897367</v>
      </c>
      <c r="CL73" s="514">
        <f t="shared" si="74"/>
        <v>0.83667759897367</v>
      </c>
      <c r="CM73" s="514">
        <f t="shared" si="74"/>
        <v>0.83667759897367</v>
      </c>
      <c r="CN73" s="514">
        <f t="shared" si="74"/>
        <v>0.83667759897367</v>
      </c>
      <c r="CO73" s="514">
        <f t="shared" si="74"/>
        <v>0.83667759897367</v>
      </c>
      <c r="CP73" s="514">
        <f t="shared" si="74"/>
        <v>0.83667759897367</v>
      </c>
      <c r="CQ73" s="514">
        <f t="shared" si="74"/>
        <v>0.83667759897367</v>
      </c>
      <c r="CR73" s="514">
        <f t="shared" si="74"/>
        <v>0.83667759897367</v>
      </c>
      <c r="CS73" s="514">
        <f t="shared" si="74"/>
        <v>0.83667759897367</v>
      </c>
      <c r="CT73" s="514">
        <f t="shared" si="74"/>
        <v>0.83667759897367</v>
      </c>
      <c r="CU73" s="514">
        <f t="shared" si="74"/>
        <v>0.83667759897367</v>
      </c>
      <c r="CV73" s="514">
        <f t="shared" si="75"/>
        <v>0.83667759897367</v>
      </c>
      <c r="CW73" s="514">
        <f t="shared" si="75"/>
        <v>0.83667759897367</v>
      </c>
      <c r="CX73" s="514">
        <f t="shared" si="75"/>
        <v>0.83667759897367</v>
      </c>
      <c r="CY73" s="514">
        <f t="shared" si="75"/>
        <v>0.83667759897367</v>
      </c>
      <c r="CZ73" s="514">
        <f t="shared" si="75"/>
        <v>0.83667759897367</v>
      </c>
      <c r="DA73" s="514">
        <f t="shared" si="75"/>
        <v>0.83667759897367</v>
      </c>
      <c r="DB73" s="514">
        <f t="shared" si="75"/>
        <v>0.83667759897367</v>
      </c>
      <c r="DC73" s="514">
        <f t="shared" si="75"/>
        <v>0.83667759897367</v>
      </c>
      <c r="DD73" s="514">
        <f t="shared" si="75"/>
        <v>0.83667759897367</v>
      </c>
      <c r="DE73" s="514">
        <f t="shared" ref="DE73:EH75" si="80" xml:space="preserve"> IF( DE$47 &gt;= $E73, $F73 * $F$38 / Cr,) * DE$46</f>
        <v>0.83667759897367</v>
      </c>
      <c r="DF73" s="514">
        <f t="shared" si="80"/>
        <v>0.83667759897367</v>
      </c>
      <c r="DG73" s="514">
        <f t="shared" si="80"/>
        <v>0.83667759897367</v>
      </c>
      <c r="DH73" s="514">
        <f t="shared" si="80"/>
        <v>0.83667759897367</v>
      </c>
      <c r="DI73" s="514">
        <f t="shared" si="80"/>
        <v>0.83667759897367</v>
      </c>
      <c r="DJ73" s="514">
        <f t="shared" si="80"/>
        <v>0.83667759897367</v>
      </c>
      <c r="DK73" s="514">
        <f t="shared" si="80"/>
        <v>0.83667759897367</v>
      </c>
      <c r="DL73" s="514">
        <f t="shared" si="80"/>
        <v>0.83667759897367</v>
      </c>
      <c r="DM73" s="514">
        <f t="shared" si="80"/>
        <v>0.83667759897367</v>
      </c>
      <c r="DN73" s="514">
        <f t="shared" si="80"/>
        <v>0.83667759897367</v>
      </c>
      <c r="DO73" s="514">
        <f t="shared" si="80"/>
        <v>0.83667759897367</v>
      </c>
      <c r="DP73" s="514">
        <f t="shared" si="80"/>
        <v>0.83667759897367</v>
      </c>
      <c r="DQ73" s="514">
        <f t="shared" si="80"/>
        <v>0.83667759897367</v>
      </c>
      <c r="DR73" s="514">
        <f t="shared" si="80"/>
        <v>0.83667759897367</v>
      </c>
      <c r="DS73" s="514">
        <f t="shared" si="80"/>
        <v>0</v>
      </c>
      <c r="DT73" s="514">
        <f t="shared" si="80"/>
        <v>0</v>
      </c>
      <c r="DU73" s="514">
        <f t="shared" si="80"/>
        <v>0</v>
      </c>
      <c r="DV73" s="514">
        <f t="shared" si="80"/>
        <v>0</v>
      </c>
      <c r="DW73" s="514">
        <f t="shared" si="80"/>
        <v>0</v>
      </c>
      <c r="DX73" s="514">
        <f t="shared" si="80"/>
        <v>0</v>
      </c>
      <c r="DY73" s="514">
        <f t="shared" si="80"/>
        <v>0</v>
      </c>
      <c r="DZ73" s="514">
        <f t="shared" si="80"/>
        <v>0</v>
      </c>
      <c r="EA73" s="514">
        <f t="shared" si="80"/>
        <v>0</v>
      </c>
      <c r="EB73" s="514">
        <f t="shared" si="80"/>
        <v>0</v>
      </c>
      <c r="EC73" s="514">
        <f t="shared" si="80"/>
        <v>0</v>
      </c>
      <c r="ED73" s="514">
        <f t="shared" si="80"/>
        <v>0</v>
      </c>
      <c r="EE73" s="514">
        <f t="shared" si="80"/>
        <v>0</v>
      </c>
      <c r="EF73" s="514">
        <f t="shared" si="80"/>
        <v>0</v>
      </c>
      <c r="EG73" s="514">
        <f t="shared" si="80"/>
        <v>0</v>
      </c>
      <c r="EH73" s="514">
        <f t="shared" si="80"/>
        <v>0</v>
      </c>
      <c r="EI73" s="72">
        <f>IF(ED$3&lt;=NTBA!$F$25,$AL$45*$F$38/10^7,0)</f>
        <v>0</v>
      </c>
      <c r="EJ73" s="72">
        <f>IF(EE$3&lt;=NTBA!$F$25,$AL$45*$F$38/10^7,0)</f>
        <v>0</v>
      </c>
      <c r="EK73" s="72">
        <f>IF(EF$3&lt;=NTBA!$F$25,$AL$45*$F$38/10^7,0)</f>
        <v>0</v>
      </c>
      <c r="EL73" s="72">
        <f>IF(EG$3&lt;=NTBA!$F$25,$AL$45*$F$38/10^7,0)</f>
        <v>0</v>
      </c>
      <c r="EM73" s="72">
        <f>IF(EH$3&lt;=NTBA!$F$25,$AL$45*$F$38/10^7,0)</f>
        <v>0</v>
      </c>
    </row>
    <row r="74" spans="1:143" ht="15" customHeight="1" outlineLevel="1" x14ac:dyDescent="0.35">
      <c r="E74" s="508">
        <v>25</v>
      </c>
      <c r="F74" s="841">
        <v>155000</v>
      </c>
      <c r="G74" s="844">
        <f t="shared" si="52"/>
        <v>74.464306308656646</v>
      </c>
      <c r="H74" s="842">
        <f>SUMPRODUCT(AH74:FF74,J$44:EH$44)</f>
        <v>54.154255770398471</v>
      </c>
      <c r="I74" s="19"/>
      <c r="J74" s="514">
        <f t="shared" si="66"/>
        <v>0</v>
      </c>
      <c r="K74" s="514">
        <f t="shared" si="66"/>
        <v>0</v>
      </c>
      <c r="L74" s="514">
        <f t="shared" si="66"/>
        <v>0</v>
      </c>
      <c r="M74" s="514">
        <f t="shared" si="66"/>
        <v>0</v>
      </c>
      <c r="N74" s="514">
        <f t="shared" si="66"/>
        <v>0</v>
      </c>
      <c r="O74" s="514">
        <f t="shared" si="66"/>
        <v>0</v>
      </c>
      <c r="P74" s="514">
        <f t="shared" si="66"/>
        <v>0</v>
      </c>
      <c r="Q74" s="514">
        <f t="shared" si="66"/>
        <v>0</v>
      </c>
      <c r="R74" s="514">
        <f t="shared" si="66"/>
        <v>0</v>
      </c>
      <c r="S74" s="514">
        <f t="shared" si="66"/>
        <v>0</v>
      </c>
      <c r="T74" s="514">
        <f t="shared" si="67"/>
        <v>0</v>
      </c>
      <c r="U74" s="514">
        <f t="shared" si="67"/>
        <v>0</v>
      </c>
      <c r="V74" s="514">
        <f t="shared" si="67"/>
        <v>0</v>
      </c>
      <c r="W74" s="514">
        <f t="shared" si="67"/>
        <v>0</v>
      </c>
      <c r="X74" s="514">
        <f t="shared" si="67"/>
        <v>0</v>
      </c>
      <c r="Y74" s="514">
        <f t="shared" si="67"/>
        <v>0</v>
      </c>
      <c r="Z74" s="514">
        <f t="shared" si="67"/>
        <v>0</v>
      </c>
      <c r="AA74" s="514">
        <f t="shared" si="67"/>
        <v>0</v>
      </c>
      <c r="AB74" s="514">
        <f t="shared" si="67"/>
        <v>0</v>
      </c>
      <c r="AC74" s="514">
        <f t="shared" si="67"/>
        <v>0</v>
      </c>
      <c r="AD74" s="514">
        <f t="shared" si="68"/>
        <v>0</v>
      </c>
      <c r="AE74" s="514">
        <f t="shared" si="68"/>
        <v>0</v>
      </c>
      <c r="AF74" s="514">
        <f t="shared" si="68"/>
        <v>0</v>
      </c>
      <c r="AG74" s="514">
        <f t="shared" si="68"/>
        <v>0</v>
      </c>
      <c r="AH74" s="514">
        <f t="shared" si="68"/>
        <v>0.83667759897367</v>
      </c>
      <c r="AI74" s="514">
        <f t="shared" si="68"/>
        <v>0.83667759897367</v>
      </c>
      <c r="AJ74" s="514">
        <f t="shared" si="68"/>
        <v>0.83667759897367</v>
      </c>
      <c r="AK74" s="514">
        <f t="shared" si="68"/>
        <v>0.83667759897367</v>
      </c>
      <c r="AL74" s="514">
        <f t="shared" si="68"/>
        <v>0.83667759897367</v>
      </c>
      <c r="AM74" s="514">
        <f t="shared" si="68"/>
        <v>0.83667759897367</v>
      </c>
      <c r="AN74" s="514">
        <f t="shared" si="69"/>
        <v>0.83667759897367</v>
      </c>
      <c r="AO74" s="514">
        <f t="shared" si="69"/>
        <v>0.83667759897367</v>
      </c>
      <c r="AP74" s="514">
        <f t="shared" si="69"/>
        <v>0.83667759897367</v>
      </c>
      <c r="AQ74" s="514">
        <f t="shared" si="69"/>
        <v>0.83667759897367</v>
      </c>
      <c r="AR74" s="514">
        <f t="shared" si="69"/>
        <v>0.83667759897367</v>
      </c>
      <c r="AS74" s="514">
        <f t="shared" si="69"/>
        <v>0.83667759897367</v>
      </c>
      <c r="AT74" s="514">
        <f t="shared" si="69"/>
        <v>0.83667759897367</v>
      </c>
      <c r="AU74" s="514">
        <f t="shared" si="69"/>
        <v>0.83667759897367</v>
      </c>
      <c r="AV74" s="514">
        <f t="shared" si="69"/>
        <v>0.83667759897367</v>
      </c>
      <c r="AW74" s="514">
        <f t="shared" si="69"/>
        <v>0.83667759897367</v>
      </c>
      <c r="AX74" s="514">
        <f t="shared" si="70"/>
        <v>0.83667759897367</v>
      </c>
      <c r="AY74" s="514">
        <f t="shared" si="70"/>
        <v>0.83667759897367</v>
      </c>
      <c r="AZ74" s="514">
        <f t="shared" si="70"/>
        <v>0.83667759897367</v>
      </c>
      <c r="BA74" s="514">
        <f t="shared" si="70"/>
        <v>0.83667759897367</v>
      </c>
      <c r="BB74" s="514">
        <f t="shared" si="70"/>
        <v>0.83667759897367</v>
      </c>
      <c r="BC74" s="514">
        <f t="shared" si="70"/>
        <v>0.83667759897367</v>
      </c>
      <c r="BD74" s="514">
        <f t="shared" si="70"/>
        <v>0.83667759897367</v>
      </c>
      <c r="BE74" s="514">
        <f t="shared" si="70"/>
        <v>0.83667759897367</v>
      </c>
      <c r="BF74" s="514">
        <f t="shared" si="70"/>
        <v>0.83667759897367</v>
      </c>
      <c r="BG74" s="514">
        <f t="shared" si="70"/>
        <v>0.83667759897367</v>
      </c>
      <c r="BH74" s="514">
        <f t="shared" si="71"/>
        <v>0.83667759897367</v>
      </c>
      <c r="BI74" s="514">
        <f t="shared" si="71"/>
        <v>0.83667759897367</v>
      </c>
      <c r="BJ74" s="514">
        <f t="shared" si="71"/>
        <v>0.83667759897367</v>
      </c>
      <c r="BK74" s="514">
        <f t="shared" si="71"/>
        <v>0.83667759897367</v>
      </c>
      <c r="BL74" s="514">
        <f t="shared" si="71"/>
        <v>0.83667759897367</v>
      </c>
      <c r="BM74" s="514">
        <f t="shared" si="71"/>
        <v>0.83667759897367</v>
      </c>
      <c r="BN74" s="514">
        <f t="shared" si="71"/>
        <v>0.83667759897367</v>
      </c>
      <c r="BO74" s="514">
        <f t="shared" si="71"/>
        <v>0.83667759897367</v>
      </c>
      <c r="BP74" s="514">
        <f t="shared" si="71"/>
        <v>0.83667759897367</v>
      </c>
      <c r="BQ74" s="514">
        <f t="shared" si="71"/>
        <v>0.83667759897367</v>
      </c>
      <c r="BR74" s="514">
        <f t="shared" si="72"/>
        <v>0.83667759897367</v>
      </c>
      <c r="BS74" s="514">
        <f t="shared" si="72"/>
        <v>0.83667759897367</v>
      </c>
      <c r="BT74" s="514">
        <f t="shared" si="72"/>
        <v>0.83667759897367</v>
      </c>
      <c r="BU74" s="514">
        <f t="shared" si="72"/>
        <v>0.83667759897367</v>
      </c>
      <c r="BV74" s="514">
        <f t="shared" si="72"/>
        <v>0.83667759897367</v>
      </c>
      <c r="BW74" s="514">
        <f t="shared" si="72"/>
        <v>0.83667759897367</v>
      </c>
      <c r="BX74" s="514">
        <f t="shared" si="72"/>
        <v>0.83667759897367</v>
      </c>
      <c r="BY74" s="514">
        <f t="shared" si="72"/>
        <v>0.83667759897367</v>
      </c>
      <c r="BZ74" s="514">
        <f t="shared" si="72"/>
        <v>0.83667759897367</v>
      </c>
      <c r="CA74" s="514">
        <f t="shared" si="72"/>
        <v>0.83667759897367</v>
      </c>
      <c r="CB74" s="514">
        <f t="shared" si="73"/>
        <v>0.83667759897367</v>
      </c>
      <c r="CC74" s="514">
        <f t="shared" si="73"/>
        <v>0.83667759897367</v>
      </c>
      <c r="CD74" s="514">
        <f t="shared" si="73"/>
        <v>0.83667759897367</v>
      </c>
      <c r="CE74" s="514">
        <f t="shared" si="73"/>
        <v>0.83667759897367</v>
      </c>
      <c r="CF74" s="514">
        <f t="shared" si="73"/>
        <v>0.83667759897367</v>
      </c>
      <c r="CG74" s="514">
        <f t="shared" si="73"/>
        <v>0.83667759897367</v>
      </c>
      <c r="CH74" s="514">
        <f t="shared" si="73"/>
        <v>0.83667759897367</v>
      </c>
      <c r="CI74" s="514">
        <f t="shared" si="73"/>
        <v>0.83667759897367</v>
      </c>
      <c r="CJ74" s="514">
        <f t="shared" si="73"/>
        <v>0.83667759897367</v>
      </c>
      <c r="CK74" s="514">
        <f t="shared" si="73"/>
        <v>0.83667759897367</v>
      </c>
      <c r="CL74" s="514">
        <f t="shared" si="74"/>
        <v>0.83667759897367</v>
      </c>
      <c r="CM74" s="514">
        <f t="shared" si="74"/>
        <v>0.83667759897367</v>
      </c>
      <c r="CN74" s="514">
        <f t="shared" si="74"/>
        <v>0.83667759897367</v>
      </c>
      <c r="CO74" s="514">
        <f t="shared" si="74"/>
        <v>0.83667759897367</v>
      </c>
      <c r="CP74" s="514">
        <f t="shared" si="74"/>
        <v>0.83667759897367</v>
      </c>
      <c r="CQ74" s="514">
        <f t="shared" si="74"/>
        <v>0.83667759897367</v>
      </c>
      <c r="CR74" s="514">
        <f t="shared" si="74"/>
        <v>0.83667759897367</v>
      </c>
      <c r="CS74" s="514">
        <f t="shared" si="74"/>
        <v>0.83667759897367</v>
      </c>
      <c r="CT74" s="514">
        <f t="shared" si="74"/>
        <v>0.83667759897367</v>
      </c>
      <c r="CU74" s="514">
        <f t="shared" si="74"/>
        <v>0.83667759897367</v>
      </c>
      <c r="CV74" s="514">
        <f t="shared" si="75"/>
        <v>0.83667759897367</v>
      </c>
      <c r="CW74" s="514">
        <f t="shared" si="75"/>
        <v>0.83667759897367</v>
      </c>
      <c r="CX74" s="514">
        <f t="shared" si="75"/>
        <v>0.83667759897367</v>
      </c>
      <c r="CY74" s="514">
        <f t="shared" si="75"/>
        <v>0.83667759897367</v>
      </c>
      <c r="CZ74" s="514">
        <f t="shared" si="75"/>
        <v>0.83667759897367</v>
      </c>
      <c r="DA74" s="514">
        <f t="shared" si="75"/>
        <v>0.83667759897367</v>
      </c>
      <c r="DB74" s="514">
        <f t="shared" si="75"/>
        <v>0.83667759897367</v>
      </c>
      <c r="DC74" s="514">
        <f t="shared" si="75"/>
        <v>0.83667759897367</v>
      </c>
      <c r="DD74" s="514">
        <f t="shared" si="75"/>
        <v>0.83667759897367</v>
      </c>
      <c r="DE74" s="514">
        <f t="shared" si="80"/>
        <v>0.83667759897367</v>
      </c>
      <c r="DF74" s="514">
        <f t="shared" si="80"/>
        <v>0.83667759897367</v>
      </c>
      <c r="DG74" s="514">
        <f t="shared" si="80"/>
        <v>0.83667759897367</v>
      </c>
      <c r="DH74" s="514">
        <f t="shared" si="80"/>
        <v>0.83667759897367</v>
      </c>
      <c r="DI74" s="514">
        <f t="shared" si="80"/>
        <v>0.83667759897367</v>
      </c>
      <c r="DJ74" s="514">
        <f t="shared" si="80"/>
        <v>0.83667759897367</v>
      </c>
      <c r="DK74" s="514">
        <f t="shared" si="80"/>
        <v>0.83667759897367</v>
      </c>
      <c r="DL74" s="514">
        <f t="shared" si="80"/>
        <v>0.83667759897367</v>
      </c>
      <c r="DM74" s="514">
        <f t="shared" si="80"/>
        <v>0.83667759897367</v>
      </c>
      <c r="DN74" s="514">
        <f t="shared" si="80"/>
        <v>0.83667759897367</v>
      </c>
      <c r="DO74" s="514">
        <f t="shared" si="80"/>
        <v>0.83667759897367</v>
      </c>
      <c r="DP74" s="514">
        <f t="shared" si="80"/>
        <v>0.83667759897367</v>
      </c>
      <c r="DQ74" s="514">
        <f t="shared" si="80"/>
        <v>0.83667759897367</v>
      </c>
      <c r="DR74" s="514">
        <f t="shared" si="80"/>
        <v>0.83667759897367</v>
      </c>
      <c r="DS74" s="514">
        <f t="shared" si="80"/>
        <v>0</v>
      </c>
      <c r="DT74" s="514">
        <f t="shared" si="80"/>
        <v>0</v>
      </c>
      <c r="DU74" s="514">
        <f t="shared" si="80"/>
        <v>0</v>
      </c>
      <c r="DV74" s="514">
        <f t="shared" si="80"/>
        <v>0</v>
      </c>
      <c r="DW74" s="514">
        <f t="shared" si="80"/>
        <v>0</v>
      </c>
      <c r="DX74" s="514">
        <f t="shared" si="80"/>
        <v>0</v>
      </c>
      <c r="DY74" s="514">
        <f t="shared" si="80"/>
        <v>0</v>
      </c>
      <c r="DZ74" s="514">
        <f t="shared" si="80"/>
        <v>0</v>
      </c>
      <c r="EA74" s="514">
        <f t="shared" si="80"/>
        <v>0</v>
      </c>
      <c r="EB74" s="514">
        <f t="shared" si="80"/>
        <v>0</v>
      </c>
      <c r="EC74" s="514">
        <f t="shared" si="80"/>
        <v>0</v>
      </c>
      <c r="ED74" s="514">
        <f t="shared" si="80"/>
        <v>0</v>
      </c>
      <c r="EE74" s="514">
        <f t="shared" si="80"/>
        <v>0</v>
      </c>
      <c r="EF74" s="514">
        <f t="shared" si="80"/>
        <v>0</v>
      </c>
      <c r="EG74" s="514">
        <f t="shared" si="80"/>
        <v>0</v>
      </c>
      <c r="EH74" s="514">
        <f t="shared" si="80"/>
        <v>0</v>
      </c>
      <c r="EI74" s="72">
        <f>IF(ED$3&lt;=NTBA!$F$25,$AM$45*$F$38/10^7,0)</f>
        <v>0</v>
      </c>
      <c r="EJ74" s="72">
        <f>IF(EE$3&lt;=NTBA!$F$25,$AM$45*$F$38/10^7,0)</f>
        <v>0</v>
      </c>
      <c r="EK74" s="72">
        <f>IF(EF$3&lt;=NTBA!$F$25,$AM$45*$F$38/10^7,0)</f>
        <v>0</v>
      </c>
      <c r="EL74" s="72">
        <f>IF(EG$3&lt;=NTBA!$F$25,$AM$45*$F$38/10^7,0)</f>
        <v>0</v>
      </c>
      <c r="EM74" s="72">
        <f>IF(EH$3&lt;=NTBA!$F$25,$AM$45*$F$38/10^7,0)</f>
        <v>0</v>
      </c>
    </row>
    <row r="75" spans="1:143" ht="15" customHeight="1" outlineLevel="1" x14ac:dyDescent="0.35">
      <c r="E75" s="508">
        <v>26</v>
      </c>
      <c r="F75" s="841">
        <v>155000</v>
      </c>
      <c r="G75" s="844">
        <f t="shared" si="52"/>
        <v>73.62762870968298</v>
      </c>
      <c r="H75" s="842">
        <f>SUMPRODUCT(AI75:FG75,J$44:EH$44)</f>
        <v>53.728567836496204</v>
      </c>
      <c r="I75" s="19"/>
      <c r="J75" s="514">
        <f t="shared" si="66"/>
        <v>0</v>
      </c>
      <c r="K75" s="514">
        <f t="shared" si="66"/>
        <v>0</v>
      </c>
      <c r="L75" s="514">
        <f t="shared" si="66"/>
        <v>0</v>
      </c>
      <c r="M75" s="514">
        <f t="shared" si="66"/>
        <v>0</v>
      </c>
      <c r="N75" s="514">
        <f t="shared" si="66"/>
        <v>0</v>
      </c>
      <c r="O75" s="514">
        <f t="shared" si="66"/>
        <v>0</v>
      </c>
      <c r="P75" s="514">
        <f t="shared" si="66"/>
        <v>0</v>
      </c>
      <c r="Q75" s="514">
        <f t="shared" si="66"/>
        <v>0</v>
      </c>
      <c r="R75" s="514">
        <f t="shared" si="66"/>
        <v>0</v>
      </c>
      <c r="S75" s="514">
        <f t="shared" si="66"/>
        <v>0</v>
      </c>
      <c r="T75" s="514">
        <f t="shared" si="66"/>
        <v>0</v>
      </c>
      <c r="U75" s="514">
        <f t="shared" si="66"/>
        <v>0</v>
      </c>
      <c r="V75" s="514">
        <f t="shared" si="66"/>
        <v>0</v>
      </c>
      <c r="W75" s="514">
        <f t="shared" si="66"/>
        <v>0</v>
      </c>
      <c r="X75" s="514">
        <f t="shared" si="66"/>
        <v>0</v>
      </c>
      <c r="Y75" s="514">
        <f t="shared" si="66"/>
        <v>0</v>
      </c>
      <c r="Z75" s="514">
        <f t="shared" si="67"/>
        <v>0</v>
      </c>
      <c r="AA75" s="514">
        <f t="shared" si="67"/>
        <v>0</v>
      </c>
      <c r="AB75" s="514">
        <f t="shared" si="67"/>
        <v>0</v>
      </c>
      <c r="AC75" s="514">
        <f t="shared" si="67"/>
        <v>0</v>
      </c>
      <c r="AD75" s="514">
        <f t="shared" si="67"/>
        <v>0</v>
      </c>
      <c r="AE75" s="514">
        <f t="shared" si="67"/>
        <v>0</v>
      </c>
      <c r="AF75" s="514">
        <f t="shared" si="67"/>
        <v>0</v>
      </c>
      <c r="AG75" s="514">
        <f t="shared" si="67"/>
        <v>0</v>
      </c>
      <c r="AH75" s="514">
        <f t="shared" si="67"/>
        <v>0</v>
      </c>
      <c r="AI75" s="514">
        <f t="shared" si="67"/>
        <v>0.83667759897367</v>
      </c>
      <c r="AJ75" s="514">
        <f t="shared" si="68"/>
        <v>0.83667759897367</v>
      </c>
      <c r="AK75" s="514">
        <f t="shared" si="68"/>
        <v>0.83667759897367</v>
      </c>
      <c r="AL75" s="514">
        <f t="shared" si="68"/>
        <v>0.83667759897367</v>
      </c>
      <c r="AM75" s="514">
        <f t="shared" si="68"/>
        <v>0.83667759897367</v>
      </c>
      <c r="AN75" s="514">
        <f t="shared" si="68"/>
        <v>0.83667759897367</v>
      </c>
      <c r="AO75" s="514">
        <f t="shared" si="68"/>
        <v>0.83667759897367</v>
      </c>
      <c r="AP75" s="514">
        <f t="shared" si="68"/>
        <v>0.83667759897367</v>
      </c>
      <c r="AQ75" s="514">
        <f t="shared" si="68"/>
        <v>0.83667759897367</v>
      </c>
      <c r="AR75" s="514">
        <f t="shared" si="68"/>
        <v>0.83667759897367</v>
      </c>
      <c r="AS75" s="514">
        <f t="shared" si="68"/>
        <v>0.83667759897367</v>
      </c>
      <c r="AT75" s="514">
        <f t="shared" si="69"/>
        <v>0.83667759897367</v>
      </c>
      <c r="AU75" s="514">
        <f t="shared" si="69"/>
        <v>0.83667759897367</v>
      </c>
      <c r="AV75" s="514">
        <f t="shared" si="69"/>
        <v>0.83667759897367</v>
      </c>
      <c r="AW75" s="514">
        <f t="shared" si="69"/>
        <v>0.83667759897367</v>
      </c>
      <c r="AX75" s="514">
        <f t="shared" si="69"/>
        <v>0.83667759897367</v>
      </c>
      <c r="AY75" s="514">
        <f t="shared" si="69"/>
        <v>0.83667759897367</v>
      </c>
      <c r="AZ75" s="514">
        <f t="shared" si="69"/>
        <v>0.83667759897367</v>
      </c>
      <c r="BA75" s="514">
        <f t="shared" si="69"/>
        <v>0.83667759897367</v>
      </c>
      <c r="BB75" s="514">
        <f t="shared" si="69"/>
        <v>0.83667759897367</v>
      </c>
      <c r="BC75" s="514">
        <f t="shared" si="69"/>
        <v>0.83667759897367</v>
      </c>
      <c r="BD75" s="514">
        <f t="shared" si="70"/>
        <v>0.83667759897367</v>
      </c>
      <c r="BE75" s="514">
        <f t="shared" si="70"/>
        <v>0.83667759897367</v>
      </c>
      <c r="BF75" s="514">
        <f t="shared" si="70"/>
        <v>0.83667759897367</v>
      </c>
      <c r="BG75" s="514">
        <f t="shared" si="70"/>
        <v>0.83667759897367</v>
      </c>
      <c r="BH75" s="514">
        <f t="shared" si="70"/>
        <v>0.83667759897367</v>
      </c>
      <c r="BI75" s="514">
        <f t="shared" si="70"/>
        <v>0.83667759897367</v>
      </c>
      <c r="BJ75" s="514">
        <f t="shared" si="70"/>
        <v>0.83667759897367</v>
      </c>
      <c r="BK75" s="514">
        <f t="shared" si="70"/>
        <v>0.83667759897367</v>
      </c>
      <c r="BL75" s="514">
        <f t="shared" si="70"/>
        <v>0.83667759897367</v>
      </c>
      <c r="BM75" s="514">
        <f t="shared" si="70"/>
        <v>0.83667759897367</v>
      </c>
      <c r="BN75" s="514">
        <f t="shared" si="71"/>
        <v>0.83667759897367</v>
      </c>
      <c r="BO75" s="514">
        <f t="shared" si="71"/>
        <v>0.83667759897367</v>
      </c>
      <c r="BP75" s="514">
        <f t="shared" si="71"/>
        <v>0.83667759897367</v>
      </c>
      <c r="BQ75" s="514">
        <f t="shared" si="71"/>
        <v>0.83667759897367</v>
      </c>
      <c r="BR75" s="514">
        <f t="shared" si="71"/>
        <v>0.83667759897367</v>
      </c>
      <c r="BS75" s="514">
        <f t="shared" si="71"/>
        <v>0.83667759897367</v>
      </c>
      <c r="BT75" s="514">
        <f t="shared" si="71"/>
        <v>0.83667759897367</v>
      </c>
      <c r="BU75" s="514">
        <f t="shared" si="71"/>
        <v>0.83667759897367</v>
      </c>
      <c r="BV75" s="514">
        <f t="shared" si="71"/>
        <v>0.83667759897367</v>
      </c>
      <c r="BW75" s="514">
        <f t="shared" si="71"/>
        <v>0.83667759897367</v>
      </c>
      <c r="BX75" s="514">
        <f t="shared" si="72"/>
        <v>0.83667759897367</v>
      </c>
      <c r="BY75" s="514">
        <f t="shared" si="72"/>
        <v>0.83667759897367</v>
      </c>
      <c r="BZ75" s="514">
        <f t="shared" si="72"/>
        <v>0.83667759897367</v>
      </c>
      <c r="CA75" s="514">
        <f t="shared" si="72"/>
        <v>0.83667759897367</v>
      </c>
      <c r="CB75" s="514">
        <f t="shared" si="72"/>
        <v>0.83667759897367</v>
      </c>
      <c r="CC75" s="514">
        <f t="shared" si="72"/>
        <v>0.83667759897367</v>
      </c>
      <c r="CD75" s="514">
        <f t="shared" si="72"/>
        <v>0.83667759897367</v>
      </c>
      <c r="CE75" s="514">
        <f t="shared" si="72"/>
        <v>0.83667759897367</v>
      </c>
      <c r="CF75" s="514">
        <f t="shared" si="72"/>
        <v>0.83667759897367</v>
      </c>
      <c r="CG75" s="514">
        <f t="shared" si="72"/>
        <v>0.83667759897367</v>
      </c>
      <c r="CH75" s="514">
        <f t="shared" si="73"/>
        <v>0.83667759897367</v>
      </c>
      <c r="CI75" s="514">
        <f t="shared" si="73"/>
        <v>0.83667759897367</v>
      </c>
      <c r="CJ75" s="514">
        <f t="shared" si="73"/>
        <v>0.83667759897367</v>
      </c>
      <c r="CK75" s="514">
        <f t="shared" si="73"/>
        <v>0.83667759897367</v>
      </c>
      <c r="CL75" s="514">
        <f t="shared" si="73"/>
        <v>0.83667759897367</v>
      </c>
      <c r="CM75" s="514">
        <f t="shared" si="73"/>
        <v>0.83667759897367</v>
      </c>
      <c r="CN75" s="514">
        <f t="shared" si="73"/>
        <v>0.83667759897367</v>
      </c>
      <c r="CO75" s="514">
        <f t="shared" si="73"/>
        <v>0.83667759897367</v>
      </c>
      <c r="CP75" s="514">
        <f t="shared" si="73"/>
        <v>0.83667759897367</v>
      </c>
      <c r="CQ75" s="514">
        <f t="shared" si="73"/>
        <v>0.83667759897367</v>
      </c>
      <c r="CR75" s="514">
        <f t="shared" si="74"/>
        <v>0.83667759897367</v>
      </c>
      <c r="CS75" s="514">
        <f t="shared" si="74"/>
        <v>0.83667759897367</v>
      </c>
      <c r="CT75" s="514">
        <f t="shared" si="74"/>
        <v>0.83667759897367</v>
      </c>
      <c r="CU75" s="514">
        <f t="shared" si="74"/>
        <v>0.83667759897367</v>
      </c>
      <c r="CV75" s="514">
        <f t="shared" si="74"/>
        <v>0.83667759897367</v>
      </c>
      <c r="CW75" s="514">
        <f t="shared" si="74"/>
        <v>0.83667759897367</v>
      </c>
      <c r="CX75" s="514">
        <f t="shared" si="74"/>
        <v>0.83667759897367</v>
      </c>
      <c r="CY75" s="514">
        <f t="shared" si="74"/>
        <v>0.83667759897367</v>
      </c>
      <c r="CZ75" s="514">
        <f t="shared" si="74"/>
        <v>0.83667759897367</v>
      </c>
      <c r="DA75" s="514">
        <f t="shared" si="74"/>
        <v>0.83667759897367</v>
      </c>
      <c r="DB75" s="514">
        <f t="shared" si="75"/>
        <v>0.83667759897367</v>
      </c>
      <c r="DC75" s="514">
        <f t="shared" si="75"/>
        <v>0.83667759897367</v>
      </c>
      <c r="DD75" s="514">
        <f t="shared" si="75"/>
        <v>0.83667759897367</v>
      </c>
      <c r="DE75" s="514">
        <f t="shared" si="80"/>
        <v>0.83667759897367</v>
      </c>
      <c r="DF75" s="514">
        <f t="shared" si="80"/>
        <v>0.83667759897367</v>
      </c>
      <c r="DG75" s="514">
        <f t="shared" si="80"/>
        <v>0.83667759897367</v>
      </c>
      <c r="DH75" s="514">
        <f t="shared" si="80"/>
        <v>0.83667759897367</v>
      </c>
      <c r="DI75" s="514">
        <f t="shared" si="80"/>
        <v>0.83667759897367</v>
      </c>
      <c r="DJ75" s="514">
        <f t="shared" si="80"/>
        <v>0.83667759897367</v>
      </c>
      <c r="DK75" s="514">
        <f t="shared" si="80"/>
        <v>0.83667759897367</v>
      </c>
      <c r="DL75" s="514">
        <f t="shared" si="80"/>
        <v>0.83667759897367</v>
      </c>
      <c r="DM75" s="514">
        <f t="shared" si="80"/>
        <v>0.83667759897367</v>
      </c>
      <c r="DN75" s="514">
        <f t="shared" si="80"/>
        <v>0.83667759897367</v>
      </c>
      <c r="DO75" s="514">
        <f t="shared" si="80"/>
        <v>0.83667759897367</v>
      </c>
      <c r="DP75" s="514">
        <f t="shared" si="80"/>
        <v>0.83667759897367</v>
      </c>
      <c r="DQ75" s="514">
        <f t="shared" si="80"/>
        <v>0.83667759897367</v>
      </c>
      <c r="DR75" s="514">
        <f t="shared" si="80"/>
        <v>0.83667759897367</v>
      </c>
      <c r="DS75" s="514">
        <f t="shared" si="80"/>
        <v>0</v>
      </c>
      <c r="DT75" s="514">
        <f t="shared" si="80"/>
        <v>0</v>
      </c>
      <c r="DU75" s="514">
        <f t="shared" si="80"/>
        <v>0</v>
      </c>
      <c r="DV75" s="514">
        <f t="shared" si="80"/>
        <v>0</v>
      </c>
      <c r="DW75" s="514">
        <f t="shared" si="80"/>
        <v>0</v>
      </c>
      <c r="DX75" s="514">
        <f t="shared" si="80"/>
        <v>0</v>
      </c>
      <c r="DY75" s="514">
        <f t="shared" si="80"/>
        <v>0</v>
      </c>
      <c r="DZ75" s="514">
        <f t="shared" si="80"/>
        <v>0</v>
      </c>
      <c r="EA75" s="514">
        <f t="shared" si="80"/>
        <v>0</v>
      </c>
      <c r="EB75" s="514">
        <f t="shared" si="80"/>
        <v>0</v>
      </c>
      <c r="EC75" s="514">
        <f t="shared" si="80"/>
        <v>0</v>
      </c>
      <c r="ED75" s="514">
        <f t="shared" si="80"/>
        <v>0</v>
      </c>
      <c r="EE75" s="514">
        <f t="shared" si="80"/>
        <v>0</v>
      </c>
      <c r="EF75" s="514">
        <f t="shared" si="80"/>
        <v>0</v>
      </c>
      <c r="EG75" s="514">
        <f t="shared" si="80"/>
        <v>0</v>
      </c>
      <c r="EH75" s="514">
        <f t="shared" si="80"/>
        <v>0</v>
      </c>
      <c r="EI75" s="72">
        <f>IF(ED$3&lt;=NTBA!$F$25,$AN$45*$F$38/10^7,0)</f>
        <v>0</v>
      </c>
      <c r="EJ75" s="72">
        <f>IF(EE$3&lt;=NTBA!$F$25,$AN$45*$F$38/10^7,0)</f>
        <v>0</v>
      </c>
      <c r="EK75" s="72">
        <f>IF(EF$3&lt;=NTBA!$F$25,$AN$45*$F$38/10^7,0)</f>
        <v>0</v>
      </c>
      <c r="EL75" s="72">
        <f>IF(EG$3&lt;=NTBA!$F$25,$AN$45*$F$38/10^7,0)</f>
        <v>0</v>
      </c>
      <c r="EM75" s="72">
        <f>IF(EH$3&lt;=NTBA!$F$25,$AN$45*$F$38/10^7,0)</f>
        <v>0</v>
      </c>
    </row>
    <row r="76" spans="1:143" ht="15" customHeight="1" outlineLevel="1" x14ac:dyDescent="0.35">
      <c r="E76" s="508">
        <v>27</v>
      </c>
      <c r="F76" s="841">
        <v>155000</v>
      </c>
      <c r="G76" s="844">
        <f t="shared" si="52"/>
        <v>72.790951110709315</v>
      </c>
      <c r="H76" s="842">
        <f>SUMPRODUCT(AJ76:FH76,J$44:EH$44)</f>
        <v>53.29959855810344</v>
      </c>
      <c r="I76" s="19"/>
      <c r="J76" s="514">
        <f t="shared" ref="J76:Y85" si="81" xml:space="preserve"> IF( J$47 &gt;= $E76, $F76 * $F$38 / Cr,) * J$46</f>
        <v>0</v>
      </c>
      <c r="K76" s="514">
        <f t="shared" si="81"/>
        <v>0</v>
      </c>
      <c r="L76" s="514">
        <f t="shared" si="81"/>
        <v>0</v>
      </c>
      <c r="M76" s="514">
        <f t="shared" si="81"/>
        <v>0</v>
      </c>
      <c r="N76" s="514">
        <f t="shared" si="81"/>
        <v>0</v>
      </c>
      <c r="O76" s="514">
        <f t="shared" si="81"/>
        <v>0</v>
      </c>
      <c r="P76" s="514">
        <f t="shared" si="81"/>
        <v>0</v>
      </c>
      <c r="Q76" s="514">
        <f t="shared" si="81"/>
        <v>0</v>
      </c>
      <c r="R76" s="514">
        <f t="shared" si="81"/>
        <v>0</v>
      </c>
      <c r="S76" s="514">
        <f t="shared" si="81"/>
        <v>0</v>
      </c>
      <c r="T76" s="514">
        <f t="shared" si="81"/>
        <v>0</v>
      </c>
      <c r="U76" s="514">
        <f t="shared" si="81"/>
        <v>0</v>
      </c>
      <c r="V76" s="514">
        <f t="shared" si="81"/>
        <v>0</v>
      </c>
      <c r="W76" s="514">
        <f t="shared" si="81"/>
        <v>0</v>
      </c>
      <c r="X76" s="514">
        <f t="shared" si="81"/>
        <v>0</v>
      </c>
      <c r="Y76" s="514">
        <f t="shared" si="81"/>
        <v>0</v>
      </c>
      <c r="Z76" s="514">
        <f t="shared" si="67"/>
        <v>0</v>
      </c>
      <c r="AA76" s="514">
        <f t="shared" si="67"/>
        <v>0</v>
      </c>
      <c r="AB76" s="514">
        <f t="shared" si="67"/>
        <v>0</v>
      </c>
      <c r="AC76" s="514">
        <f t="shared" si="67"/>
        <v>0</v>
      </c>
      <c r="AD76" s="514">
        <f t="shared" si="67"/>
        <v>0</v>
      </c>
      <c r="AE76" s="514">
        <f t="shared" si="67"/>
        <v>0</v>
      </c>
      <c r="AF76" s="514">
        <f t="shared" si="67"/>
        <v>0</v>
      </c>
      <c r="AG76" s="514">
        <f t="shared" si="67"/>
        <v>0</v>
      </c>
      <c r="AH76" s="514">
        <f t="shared" si="67"/>
        <v>0</v>
      </c>
      <c r="AI76" s="514">
        <f t="shared" si="67"/>
        <v>0</v>
      </c>
      <c r="AJ76" s="514">
        <f t="shared" si="68"/>
        <v>0.83667759897367</v>
      </c>
      <c r="AK76" s="514">
        <f t="shared" si="68"/>
        <v>0.83667759897367</v>
      </c>
      <c r="AL76" s="514">
        <f t="shared" si="68"/>
        <v>0.83667759897367</v>
      </c>
      <c r="AM76" s="514">
        <f t="shared" si="68"/>
        <v>0.83667759897367</v>
      </c>
      <c r="AN76" s="514">
        <f t="shared" si="68"/>
        <v>0.83667759897367</v>
      </c>
      <c r="AO76" s="514">
        <f t="shared" si="68"/>
        <v>0.83667759897367</v>
      </c>
      <c r="AP76" s="514">
        <f t="shared" si="68"/>
        <v>0.83667759897367</v>
      </c>
      <c r="AQ76" s="514">
        <f t="shared" si="68"/>
        <v>0.83667759897367</v>
      </c>
      <c r="AR76" s="514">
        <f t="shared" si="68"/>
        <v>0.83667759897367</v>
      </c>
      <c r="AS76" s="514">
        <f t="shared" si="68"/>
        <v>0.83667759897367</v>
      </c>
      <c r="AT76" s="514">
        <f t="shared" si="69"/>
        <v>0.83667759897367</v>
      </c>
      <c r="AU76" s="514">
        <f t="shared" si="69"/>
        <v>0.83667759897367</v>
      </c>
      <c r="AV76" s="514">
        <f t="shared" si="69"/>
        <v>0.83667759897367</v>
      </c>
      <c r="AW76" s="514">
        <f t="shared" si="69"/>
        <v>0.83667759897367</v>
      </c>
      <c r="AX76" s="514">
        <f t="shared" si="69"/>
        <v>0.83667759897367</v>
      </c>
      <c r="AY76" s="514">
        <f t="shared" si="69"/>
        <v>0.83667759897367</v>
      </c>
      <c r="AZ76" s="514">
        <f t="shared" si="69"/>
        <v>0.83667759897367</v>
      </c>
      <c r="BA76" s="514">
        <f t="shared" si="69"/>
        <v>0.83667759897367</v>
      </c>
      <c r="BB76" s="514">
        <f t="shared" si="69"/>
        <v>0.83667759897367</v>
      </c>
      <c r="BC76" s="514">
        <f t="shared" si="69"/>
        <v>0.83667759897367</v>
      </c>
      <c r="BD76" s="514">
        <f t="shared" si="70"/>
        <v>0.83667759897367</v>
      </c>
      <c r="BE76" s="514">
        <f t="shared" si="70"/>
        <v>0.83667759897367</v>
      </c>
      <c r="BF76" s="514">
        <f t="shared" si="70"/>
        <v>0.83667759897367</v>
      </c>
      <c r="BG76" s="514">
        <f t="shared" si="70"/>
        <v>0.83667759897367</v>
      </c>
      <c r="BH76" s="514">
        <f t="shared" si="70"/>
        <v>0.83667759897367</v>
      </c>
      <c r="BI76" s="514">
        <f t="shared" si="70"/>
        <v>0.83667759897367</v>
      </c>
      <c r="BJ76" s="514">
        <f t="shared" si="70"/>
        <v>0.83667759897367</v>
      </c>
      <c r="BK76" s="514">
        <f t="shared" si="70"/>
        <v>0.83667759897367</v>
      </c>
      <c r="BL76" s="514">
        <f t="shared" si="70"/>
        <v>0.83667759897367</v>
      </c>
      <c r="BM76" s="514">
        <f t="shared" si="70"/>
        <v>0.83667759897367</v>
      </c>
      <c r="BN76" s="514">
        <f t="shared" si="71"/>
        <v>0.83667759897367</v>
      </c>
      <c r="BO76" s="514">
        <f t="shared" si="71"/>
        <v>0.83667759897367</v>
      </c>
      <c r="BP76" s="514">
        <f t="shared" si="71"/>
        <v>0.83667759897367</v>
      </c>
      <c r="BQ76" s="514">
        <f t="shared" si="71"/>
        <v>0.83667759897367</v>
      </c>
      <c r="BR76" s="514">
        <f t="shared" si="71"/>
        <v>0.83667759897367</v>
      </c>
      <c r="BS76" s="514">
        <f t="shared" si="71"/>
        <v>0.83667759897367</v>
      </c>
      <c r="BT76" s="514">
        <f t="shared" si="71"/>
        <v>0.83667759897367</v>
      </c>
      <c r="BU76" s="514">
        <f t="shared" si="71"/>
        <v>0.83667759897367</v>
      </c>
      <c r="BV76" s="514">
        <f t="shared" si="71"/>
        <v>0.83667759897367</v>
      </c>
      <c r="BW76" s="514">
        <f t="shared" si="71"/>
        <v>0.83667759897367</v>
      </c>
      <c r="BX76" s="514">
        <f t="shared" si="72"/>
        <v>0.83667759897367</v>
      </c>
      <c r="BY76" s="514">
        <f t="shared" si="72"/>
        <v>0.83667759897367</v>
      </c>
      <c r="BZ76" s="514">
        <f t="shared" si="72"/>
        <v>0.83667759897367</v>
      </c>
      <c r="CA76" s="514">
        <f t="shared" si="72"/>
        <v>0.83667759897367</v>
      </c>
      <c r="CB76" s="514">
        <f t="shared" si="72"/>
        <v>0.83667759897367</v>
      </c>
      <c r="CC76" s="514">
        <f t="shared" si="72"/>
        <v>0.83667759897367</v>
      </c>
      <c r="CD76" s="514">
        <f t="shared" si="72"/>
        <v>0.83667759897367</v>
      </c>
      <c r="CE76" s="514">
        <f t="shared" si="72"/>
        <v>0.83667759897367</v>
      </c>
      <c r="CF76" s="514">
        <f t="shared" si="72"/>
        <v>0.83667759897367</v>
      </c>
      <c r="CG76" s="514">
        <f t="shared" si="72"/>
        <v>0.83667759897367</v>
      </c>
      <c r="CH76" s="514">
        <f t="shared" si="73"/>
        <v>0.83667759897367</v>
      </c>
      <c r="CI76" s="514">
        <f t="shared" si="73"/>
        <v>0.83667759897367</v>
      </c>
      <c r="CJ76" s="514">
        <f t="shared" si="73"/>
        <v>0.83667759897367</v>
      </c>
      <c r="CK76" s="514">
        <f t="shared" si="73"/>
        <v>0.83667759897367</v>
      </c>
      <c r="CL76" s="514">
        <f t="shared" si="73"/>
        <v>0.83667759897367</v>
      </c>
      <c r="CM76" s="514">
        <f t="shared" si="73"/>
        <v>0.83667759897367</v>
      </c>
      <c r="CN76" s="514">
        <f t="shared" si="73"/>
        <v>0.83667759897367</v>
      </c>
      <c r="CO76" s="514">
        <f t="shared" si="73"/>
        <v>0.83667759897367</v>
      </c>
      <c r="CP76" s="514">
        <f t="shared" si="73"/>
        <v>0.83667759897367</v>
      </c>
      <c r="CQ76" s="514">
        <f t="shared" si="73"/>
        <v>0.83667759897367</v>
      </c>
      <c r="CR76" s="514">
        <f t="shared" si="74"/>
        <v>0.83667759897367</v>
      </c>
      <c r="CS76" s="514">
        <f t="shared" si="74"/>
        <v>0.83667759897367</v>
      </c>
      <c r="CT76" s="514">
        <f t="shared" si="74"/>
        <v>0.83667759897367</v>
      </c>
      <c r="CU76" s="514">
        <f t="shared" si="74"/>
        <v>0.83667759897367</v>
      </c>
      <c r="CV76" s="514">
        <f t="shared" si="74"/>
        <v>0.83667759897367</v>
      </c>
      <c r="CW76" s="514">
        <f t="shared" si="74"/>
        <v>0.83667759897367</v>
      </c>
      <c r="CX76" s="514">
        <f t="shared" si="74"/>
        <v>0.83667759897367</v>
      </c>
      <c r="CY76" s="514">
        <f t="shared" si="74"/>
        <v>0.83667759897367</v>
      </c>
      <c r="CZ76" s="514">
        <f t="shared" si="74"/>
        <v>0.83667759897367</v>
      </c>
      <c r="DA76" s="514">
        <f t="shared" si="74"/>
        <v>0.83667759897367</v>
      </c>
      <c r="DB76" s="514">
        <f t="shared" si="75"/>
        <v>0.83667759897367</v>
      </c>
      <c r="DC76" s="514">
        <f t="shared" si="75"/>
        <v>0.83667759897367</v>
      </c>
      <c r="DD76" s="514">
        <f t="shared" si="75"/>
        <v>0.83667759897367</v>
      </c>
      <c r="DE76" s="514">
        <f t="shared" si="75"/>
        <v>0.83667759897367</v>
      </c>
      <c r="DF76" s="514">
        <f t="shared" si="75"/>
        <v>0.83667759897367</v>
      </c>
      <c r="DG76" s="514">
        <f t="shared" si="75"/>
        <v>0.83667759897367</v>
      </c>
      <c r="DH76" s="514">
        <f t="shared" si="75"/>
        <v>0.83667759897367</v>
      </c>
      <c r="DI76" s="514">
        <f t="shared" si="75"/>
        <v>0.83667759897367</v>
      </c>
      <c r="DJ76" s="514">
        <f t="shared" si="75"/>
        <v>0.83667759897367</v>
      </c>
      <c r="DK76" s="514">
        <f t="shared" si="75"/>
        <v>0.83667759897367</v>
      </c>
      <c r="DL76" s="514">
        <f t="shared" ref="DL76:EA77" si="82" xml:space="preserve"> IF( DL$47 &gt;= $E76, $F76 * $F$38 / Cr,) * DL$46</f>
        <v>0.83667759897367</v>
      </c>
      <c r="DM76" s="514">
        <f t="shared" si="82"/>
        <v>0.83667759897367</v>
      </c>
      <c r="DN76" s="514">
        <f t="shared" si="82"/>
        <v>0.83667759897367</v>
      </c>
      <c r="DO76" s="514">
        <f t="shared" si="82"/>
        <v>0.83667759897367</v>
      </c>
      <c r="DP76" s="514">
        <f t="shared" si="82"/>
        <v>0.83667759897367</v>
      </c>
      <c r="DQ76" s="514">
        <f t="shared" si="82"/>
        <v>0.83667759897367</v>
      </c>
      <c r="DR76" s="514">
        <f t="shared" si="82"/>
        <v>0.83667759897367</v>
      </c>
      <c r="DS76" s="514">
        <f t="shared" si="82"/>
        <v>0</v>
      </c>
      <c r="DT76" s="514">
        <f t="shared" si="82"/>
        <v>0</v>
      </c>
      <c r="DU76" s="514">
        <f t="shared" si="82"/>
        <v>0</v>
      </c>
      <c r="DV76" s="514">
        <f t="shared" ref="DV76:EH77" si="83" xml:space="preserve"> IF( DV$47 &gt;= $E76, $F76 * $F$38 / Cr,) * DV$46</f>
        <v>0</v>
      </c>
      <c r="DW76" s="514">
        <f t="shared" si="83"/>
        <v>0</v>
      </c>
      <c r="DX76" s="514">
        <f t="shared" si="83"/>
        <v>0</v>
      </c>
      <c r="DY76" s="514">
        <f t="shared" si="83"/>
        <v>0</v>
      </c>
      <c r="DZ76" s="514">
        <f t="shared" si="83"/>
        <v>0</v>
      </c>
      <c r="EA76" s="514">
        <f t="shared" si="83"/>
        <v>0</v>
      </c>
      <c r="EB76" s="514">
        <f t="shared" si="83"/>
        <v>0</v>
      </c>
      <c r="EC76" s="514">
        <f t="shared" si="83"/>
        <v>0</v>
      </c>
      <c r="ED76" s="514">
        <f t="shared" si="83"/>
        <v>0</v>
      </c>
      <c r="EE76" s="514">
        <f t="shared" si="83"/>
        <v>0</v>
      </c>
      <c r="EF76" s="514">
        <f t="shared" si="83"/>
        <v>0</v>
      </c>
      <c r="EG76" s="514">
        <f t="shared" si="83"/>
        <v>0</v>
      </c>
      <c r="EH76" s="514">
        <f t="shared" si="83"/>
        <v>0</v>
      </c>
      <c r="EI76" s="72">
        <f>IF(ED$3&lt;=NTBA!$F$25,$AO$45*$F$38/10^7,0)</f>
        <v>0</v>
      </c>
      <c r="EJ76" s="72">
        <f>IF(EE$3&lt;=NTBA!$F$25,$AO$45*$F$38/10^7,0)</f>
        <v>0</v>
      </c>
      <c r="EK76" s="72">
        <f>IF(EF$3&lt;=NTBA!$F$25,$AO$45*$F$38/10^7,0)</f>
        <v>0</v>
      </c>
      <c r="EL76" s="72">
        <f>IF(EG$3&lt;=NTBA!$F$25,$AO$45*$F$38/10^7,0)</f>
        <v>0</v>
      </c>
      <c r="EM76" s="72">
        <f>IF(EH$3&lt;=NTBA!$F$25,$AO$45*$F$38/10^7,0)</f>
        <v>0</v>
      </c>
    </row>
    <row r="77" spans="1:143" s="522" customFormat="1" ht="15" customHeight="1" outlineLevel="1" x14ac:dyDescent="0.35">
      <c r="A77" s="452"/>
      <c r="B77" s="452"/>
      <c r="C77" s="452"/>
      <c r="D77" s="452"/>
      <c r="E77" s="646">
        <v>28</v>
      </c>
      <c r="F77" s="845">
        <v>155000</v>
      </c>
      <c r="G77" s="846">
        <f>SUM(J77:EM77)</f>
        <v>71.95427351173565</v>
      </c>
      <c r="H77" s="846">
        <f>SUMPRODUCT(AK77:FI77,J$44:EH$44)</f>
        <v>52.867322641523067</v>
      </c>
      <c r="J77" s="648">
        <f t="shared" si="81"/>
        <v>0</v>
      </c>
      <c r="K77" s="648">
        <f t="shared" si="81"/>
        <v>0</v>
      </c>
      <c r="L77" s="648">
        <f t="shared" si="81"/>
        <v>0</v>
      </c>
      <c r="M77" s="648">
        <f t="shared" si="81"/>
        <v>0</v>
      </c>
      <c r="N77" s="648">
        <f t="shared" si="81"/>
        <v>0</v>
      </c>
      <c r="O77" s="648">
        <f t="shared" si="81"/>
        <v>0</v>
      </c>
      <c r="P77" s="648">
        <f t="shared" si="81"/>
        <v>0</v>
      </c>
      <c r="Q77" s="648">
        <f t="shared" si="81"/>
        <v>0</v>
      </c>
      <c r="R77" s="648">
        <f t="shared" si="81"/>
        <v>0</v>
      </c>
      <c r="S77" s="648">
        <f t="shared" si="81"/>
        <v>0</v>
      </c>
      <c r="T77" s="648">
        <f t="shared" si="81"/>
        <v>0</v>
      </c>
      <c r="U77" s="648">
        <f t="shared" si="81"/>
        <v>0</v>
      </c>
      <c r="V77" s="648">
        <f t="shared" si="81"/>
        <v>0</v>
      </c>
      <c r="W77" s="648">
        <f t="shared" si="81"/>
        <v>0</v>
      </c>
      <c r="X77" s="648">
        <f t="shared" si="81"/>
        <v>0</v>
      </c>
      <c r="Y77" s="648">
        <f t="shared" si="81"/>
        <v>0</v>
      </c>
      <c r="Z77" s="648">
        <f t="shared" si="67"/>
        <v>0</v>
      </c>
      <c r="AA77" s="648">
        <f t="shared" si="67"/>
        <v>0</v>
      </c>
      <c r="AB77" s="648">
        <f t="shared" si="67"/>
        <v>0</v>
      </c>
      <c r="AC77" s="648">
        <f t="shared" si="67"/>
        <v>0</v>
      </c>
      <c r="AD77" s="648">
        <f t="shared" si="67"/>
        <v>0</v>
      </c>
      <c r="AE77" s="648">
        <f t="shared" si="67"/>
        <v>0</v>
      </c>
      <c r="AF77" s="648">
        <f t="shared" si="67"/>
        <v>0</v>
      </c>
      <c r="AG77" s="648">
        <f t="shared" si="67"/>
        <v>0</v>
      </c>
      <c r="AH77" s="648">
        <f t="shared" si="67"/>
        <v>0</v>
      </c>
      <c r="AI77" s="648">
        <f t="shared" si="67"/>
        <v>0</v>
      </c>
      <c r="AJ77" s="648">
        <f t="shared" si="68"/>
        <v>0</v>
      </c>
      <c r="AK77" s="648">
        <f t="shared" si="68"/>
        <v>0.83667759897367</v>
      </c>
      <c r="AL77" s="648">
        <f t="shared" si="68"/>
        <v>0.83667759897367</v>
      </c>
      <c r="AM77" s="648">
        <f t="shared" si="68"/>
        <v>0.83667759897367</v>
      </c>
      <c r="AN77" s="648">
        <f t="shared" si="68"/>
        <v>0.83667759897367</v>
      </c>
      <c r="AO77" s="648">
        <f t="shared" si="68"/>
        <v>0.83667759897367</v>
      </c>
      <c r="AP77" s="648">
        <f t="shared" si="68"/>
        <v>0.83667759897367</v>
      </c>
      <c r="AQ77" s="648">
        <f t="shared" si="68"/>
        <v>0.83667759897367</v>
      </c>
      <c r="AR77" s="648">
        <f t="shared" si="68"/>
        <v>0.83667759897367</v>
      </c>
      <c r="AS77" s="648">
        <f t="shared" si="68"/>
        <v>0.83667759897367</v>
      </c>
      <c r="AT77" s="648">
        <f t="shared" si="69"/>
        <v>0.83667759897367</v>
      </c>
      <c r="AU77" s="648">
        <f t="shared" si="69"/>
        <v>0.83667759897367</v>
      </c>
      <c r="AV77" s="648">
        <f t="shared" si="69"/>
        <v>0.83667759897367</v>
      </c>
      <c r="AW77" s="648">
        <f t="shared" si="69"/>
        <v>0.83667759897367</v>
      </c>
      <c r="AX77" s="648">
        <f t="shared" si="69"/>
        <v>0.83667759897367</v>
      </c>
      <c r="AY77" s="648">
        <f t="shared" si="69"/>
        <v>0.83667759897367</v>
      </c>
      <c r="AZ77" s="648">
        <f t="shared" si="69"/>
        <v>0.83667759897367</v>
      </c>
      <c r="BA77" s="648">
        <f t="shared" si="69"/>
        <v>0.83667759897367</v>
      </c>
      <c r="BB77" s="648">
        <f t="shared" si="69"/>
        <v>0.83667759897367</v>
      </c>
      <c r="BC77" s="648">
        <f t="shared" si="69"/>
        <v>0.83667759897367</v>
      </c>
      <c r="BD77" s="648">
        <f t="shared" si="70"/>
        <v>0.83667759897367</v>
      </c>
      <c r="BE77" s="648">
        <f t="shared" si="70"/>
        <v>0.83667759897367</v>
      </c>
      <c r="BF77" s="648">
        <f t="shared" si="70"/>
        <v>0.83667759897367</v>
      </c>
      <c r="BG77" s="648">
        <f t="shared" si="70"/>
        <v>0.83667759897367</v>
      </c>
      <c r="BH77" s="648">
        <f t="shared" si="70"/>
        <v>0.83667759897367</v>
      </c>
      <c r="BI77" s="648">
        <f t="shared" si="70"/>
        <v>0.83667759897367</v>
      </c>
      <c r="BJ77" s="648">
        <f t="shared" si="70"/>
        <v>0.83667759897367</v>
      </c>
      <c r="BK77" s="648">
        <f t="shared" si="70"/>
        <v>0.83667759897367</v>
      </c>
      <c r="BL77" s="648">
        <f t="shared" si="70"/>
        <v>0.83667759897367</v>
      </c>
      <c r="BM77" s="648">
        <f t="shared" si="70"/>
        <v>0.83667759897367</v>
      </c>
      <c r="BN77" s="648">
        <f t="shared" si="71"/>
        <v>0.83667759897367</v>
      </c>
      <c r="BO77" s="648">
        <f t="shared" si="71"/>
        <v>0.83667759897367</v>
      </c>
      <c r="BP77" s="648">
        <f t="shared" si="71"/>
        <v>0.83667759897367</v>
      </c>
      <c r="BQ77" s="648">
        <f t="shared" si="71"/>
        <v>0.83667759897367</v>
      </c>
      <c r="BR77" s="648">
        <f t="shared" si="71"/>
        <v>0.83667759897367</v>
      </c>
      <c r="BS77" s="648">
        <f t="shared" si="71"/>
        <v>0.83667759897367</v>
      </c>
      <c r="BT77" s="648">
        <f t="shared" si="71"/>
        <v>0.83667759897367</v>
      </c>
      <c r="BU77" s="648">
        <f t="shared" si="71"/>
        <v>0.83667759897367</v>
      </c>
      <c r="BV77" s="648">
        <f t="shared" si="71"/>
        <v>0.83667759897367</v>
      </c>
      <c r="BW77" s="648">
        <f t="shared" si="71"/>
        <v>0.83667759897367</v>
      </c>
      <c r="BX77" s="648">
        <f t="shared" si="72"/>
        <v>0.83667759897367</v>
      </c>
      <c r="BY77" s="648">
        <f t="shared" si="72"/>
        <v>0.83667759897367</v>
      </c>
      <c r="BZ77" s="648">
        <f t="shared" si="72"/>
        <v>0.83667759897367</v>
      </c>
      <c r="CA77" s="648">
        <f t="shared" si="72"/>
        <v>0.83667759897367</v>
      </c>
      <c r="CB77" s="648">
        <f t="shared" si="72"/>
        <v>0.83667759897367</v>
      </c>
      <c r="CC77" s="648">
        <f t="shared" si="72"/>
        <v>0.83667759897367</v>
      </c>
      <c r="CD77" s="648">
        <f t="shared" si="72"/>
        <v>0.83667759897367</v>
      </c>
      <c r="CE77" s="648">
        <f t="shared" si="72"/>
        <v>0.83667759897367</v>
      </c>
      <c r="CF77" s="648">
        <f t="shared" si="72"/>
        <v>0.83667759897367</v>
      </c>
      <c r="CG77" s="648">
        <f t="shared" si="72"/>
        <v>0.83667759897367</v>
      </c>
      <c r="CH77" s="648">
        <f t="shared" si="73"/>
        <v>0.83667759897367</v>
      </c>
      <c r="CI77" s="648">
        <f t="shared" si="73"/>
        <v>0.83667759897367</v>
      </c>
      <c r="CJ77" s="648">
        <f t="shared" si="73"/>
        <v>0.83667759897367</v>
      </c>
      <c r="CK77" s="648">
        <f t="shared" si="73"/>
        <v>0.83667759897367</v>
      </c>
      <c r="CL77" s="648">
        <f t="shared" si="73"/>
        <v>0.83667759897367</v>
      </c>
      <c r="CM77" s="648">
        <f t="shared" si="73"/>
        <v>0.83667759897367</v>
      </c>
      <c r="CN77" s="648">
        <f t="shared" si="73"/>
        <v>0.83667759897367</v>
      </c>
      <c r="CO77" s="648">
        <f t="shared" si="73"/>
        <v>0.83667759897367</v>
      </c>
      <c r="CP77" s="648">
        <f t="shared" si="73"/>
        <v>0.83667759897367</v>
      </c>
      <c r="CQ77" s="648">
        <f t="shared" si="73"/>
        <v>0.83667759897367</v>
      </c>
      <c r="CR77" s="648">
        <f t="shared" si="74"/>
        <v>0.83667759897367</v>
      </c>
      <c r="CS77" s="648">
        <f t="shared" si="74"/>
        <v>0.83667759897367</v>
      </c>
      <c r="CT77" s="648">
        <f t="shared" si="74"/>
        <v>0.83667759897367</v>
      </c>
      <c r="CU77" s="648">
        <f t="shared" si="74"/>
        <v>0.83667759897367</v>
      </c>
      <c r="CV77" s="648">
        <f t="shared" si="74"/>
        <v>0.83667759897367</v>
      </c>
      <c r="CW77" s="648">
        <f t="shared" si="74"/>
        <v>0.83667759897367</v>
      </c>
      <c r="CX77" s="648">
        <f t="shared" si="74"/>
        <v>0.83667759897367</v>
      </c>
      <c r="CY77" s="648">
        <f t="shared" si="74"/>
        <v>0.83667759897367</v>
      </c>
      <c r="CZ77" s="648">
        <f t="shared" si="74"/>
        <v>0.83667759897367</v>
      </c>
      <c r="DA77" s="648">
        <f t="shared" si="74"/>
        <v>0.83667759897367</v>
      </c>
      <c r="DB77" s="648">
        <f t="shared" si="75"/>
        <v>0.83667759897367</v>
      </c>
      <c r="DC77" s="648">
        <f t="shared" si="75"/>
        <v>0.83667759897367</v>
      </c>
      <c r="DD77" s="648">
        <f t="shared" si="75"/>
        <v>0.83667759897367</v>
      </c>
      <c r="DE77" s="648">
        <f t="shared" si="75"/>
        <v>0.83667759897367</v>
      </c>
      <c r="DF77" s="648">
        <f t="shared" si="75"/>
        <v>0.83667759897367</v>
      </c>
      <c r="DG77" s="648">
        <f t="shared" si="75"/>
        <v>0.83667759897367</v>
      </c>
      <c r="DH77" s="648">
        <f t="shared" si="75"/>
        <v>0.83667759897367</v>
      </c>
      <c r="DI77" s="648">
        <f t="shared" si="75"/>
        <v>0.83667759897367</v>
      </c>
      <c r="DJ77" s="648">
        <f t="shared" si="75"/>
        <v>0.83667759897367</v>
      </c>
      <c r="DK77" s="648">
        <f t="shared" si="75"/>
        <v>0.83667759897367</v>
      </c>
      <c r="DL77" s="648">
        <f t="shared" si="82"/>
        <v>0.83667759897367</v>
      </c>
      <c r="DM77" s="648">
        <f t="shared" si="82"/>
        <v>0.83667759897367</v>
      </c>
      <c r="DN77" s="648">
        <f t="shared" si="82"/>
        <v>0.83667759897367</v>
      </c>
      <c r="DO77" s="648">
        <f t="shared" si="82"/>
        <v>0.83667759897367</v>
      </c>
      <c r="DP77" s="648">
        <f t="shared" si="82"/>
        <v>0.83667759897367</v>
      </c>
      <c r="DQ77" s="648">
        <f t="shared" si="82"/>
        <v>0.83667759897367</v>
      </c>
      <c r="DR77" s="648">
        <f t="shared" si="82"/>
        <v>0.83667759897367</v>
      </c>
      <c r="DS77" s="648">
        <f t="shared" si="82"/>
        <v>0</v>
      </c>
      <c r="DT77" s="648">
        <f t="shared" si="82"/>
        <v>0</v>
      </c>
      <c r="DU77" s="648">
        <f t="shared" si="82"/>
        <v>0</v>
      </c>
      <c r="DV77" s="648">
        <f t="shared" si="82"/>
        <v>0</v>
      </c>
      <c r="DW77" s="648">
        <f t="shared" si="82"/>
        <v>0</v>
      </c>
      <c r="DX77" s="648">
        <f t="shared" si="82"/>
        <v>0</v>
      </c>
      <c r="DY77" s="648">
        <f t="shared" si="82"/>
        <v>0</v>
      </c>
      <c r="DZ77" s="648">
        <f t="shared" si="82"/>
        <v>0</v>
      </c>
      <c r="EA77" s="648">
        <f t="shared" si="82"/>
        <v>0</v>
      </c>
      <c r="EB77" s="648">
        <f t="shared" si="83"/>
        <v>0</v>
      </c>
      <c r="EC77" s="648">
        <f t="shared" si="83"/>
        <v>0</v>
      </c>
      <c r="ED77" s="648">
        <f t="shared" si="83"/>
        <v>0</v>
      </c>
      <c r="EE77" s="648">
        <f t="shared" si="83"/>
        <v>0</v>
      </c>
      <c r="EF77" s="648">
        <f t="shared" si="83"/>
        <v>0</v>
      </c>
      <c r="EG77" s="648">
        <f t="shared" si="83"/>
        <v>0</v>
      </c>
      <c r="EH77" s="648">
        <f t="shared" si="83"/>
        <v>0</v>
      </c>
      <c r="EI77" s="647">
        <f>IF(ED$3&lt;=NTBA!$F$25,$AP$45*$F$38/10^7,0)</f>
        <v>0</v>
      </c>
      <c r="EJ77" s="647">
        <f>IF(EE$3&lt;=NTBA!$F$25,$AP$45*$F$38/10^7,0)</f>
        <v>0</v>
      </c>
      <c r="EK77" s="647">
        <f>IF(EF$3&lt;=NTBA!$F$25,$AP$45*$F$38/10^7,0)</f>
        <v>0</v>
      </c>
      <c r="EL77" s="647">
        <f>IF(EG$3&lt;=NTBA!$F$25,$AP$45*$F$38/10^7,0)</f>
        <v>0</v>
      </c>
      <c r="EM77" s="647">
        <f>IF(EH$3&lt;=NTBA!$F$25,$AP$45*$F$38/10^7,0)</f>
        <v>0</v>
      </c>
    </row>
    <row r="78" spans="1:143" s="522" customFormat="1" ht="15" customHeight="1" outlineLevel="1" x14ac:dyDescent="0.35">
      <c r="A78" s="452"/>
      <c r="B78" s="452"/>
      <c r="C78" s="452"/>
      <c r="D78" s="452"/>
      <c r="E78" s="646">
        <v>29</v>
      </c>
      <c r="F78" s="845">
        <v>142463</v>
      </c>
      <c r="G78" s="846">
        <f t="shared" si="52"/>
        <v>59.691116933177582</v>
      </c>
      <c r="H78" s="846">
        <f>SUMPRODUCT(AL78:FJ78,J$44:EH$44)</f>
        <v>45.213838929274395</v>
      </c>
      <c r="J78" s="648">
        <f t="shared" si="81"/>
        <v>0</v>
      </c>
      <c r="K78" s="648">
        <f t="shared" si="81"/>
        <v>0</v>
      </c>
      <c r="L78" s="648">
        <f t="shared" si="81"/>
        <v>0</v>
      </c>
      <c r="M78" s="648">
        <f t="shared" si="81"/>
        <v>0</v>
      </c>
      <c r="N78" s="648">
        <f t="shared" si="81"/>
        <v>0</v>
      </c>
      <c r="O78" s="648">
        <f t="shared" si="81"/>
        <v>0</v>
      </c>
      <c r="P78" s="648">
        <f t="shared" si="81"/>
        <v>0</v>
      </c>
      <c r="Q78" s="648">
        <f t="shared" si="81"/>
        <v>0</v>
      </c>
      <c r="R78" s="648">
        <f t="shared" si="81"/>
        <v>0</v>
      </c>
      <c r="S78" s="648">
        <f t="shared" si="81"/>
        <v>0</v>
      </c>
      <c r="T78" s="648">
        <f t="shared" ref="T78:AC85" si="84" xml:space="preserve"> IF( T$47 &gt;= $E78, $F78 * $F$38 / Cr,) * T$46</f>
        <v>0</v>
      </c>
      <c r="U78" s="648">
        <f t="shared" si="84"/>
        <v>0</v>
      </c>
      <c r="V78" s="648">
        <f t="shared" si="84"/>
        <v>0</v>
      </c>
      <c r="W78" s="648">
        <f t="shared" si="84"/>
        <v>0</v>
      </c>
      <c r="X78" s="648">
        <f t="shared" si="84"/>
        <v>0</v>
      </c>
      <c r="Y78" s="648">
        <f t="shared" si="84"/>
        <v>0</v>
      </c>
      <c r="Z78" s="648">
        <f t="shared" si="84"/>
        <v>0</v>
      </c>
      <c r="AA78" s="648">
        <f t="shared" si="84"/>
        <v>0</v>
      </c>
      <c r="AB78" s="648">
        <f t="shared" si="84"/>
        <v>0</v>
      </c>
      <c r="AC78" s="648">
        <f t="shared" si="84"/>
        <v>0</v>
      </c>
      <c r="AD78" s="648">
        <f t="shared" ref="AD78:AM85" si="85" xml:space="preserve"> IF( AD$47 &gt;= $E78, $F78 * $F$38 / Cr,) * AD$46</f>
        <v>0</v>
      </c>
      <c r="AE78" s="648">
        <f t="shared" si="85"/>
        <v>0</v>
      </c>
      <c r="AF78" s="648">
        <f t="shared" si="85"/>
        <v>0</v>
      </c>
      <c r="AG78" s="648">
        <f t="shared" si="85"/>
        <v>0</v>
      </c>
      <c r="AH78" s="648">
        <f t="shared" si="85"/>
        <v>0</v>
      </c>
      <c r="AI78" s="648">
        <f t="shared" si="85"/>
        <v>0</v>
      </c>
      <c r="AJ78" s="648">
        <f t="shared" si="85"/>
        <v>0</v>
      </c>
      <c r="AK78" s="648">
        <f t="shared" si="85"/>
        <v>0</v>
      </c>
      <c r="AL78" s="648">
        <f t="shared" si="85"/>
        <v>0.76900387601668352</v>
      </c>
      <c r="AM78" s="648">
        <f t="shared" si="85"/>
        <v>0.76900387601668352</v>
      </c>
      <c r="AN78" s="648">
        <f t="shared" ref="AN78:BC85" si="86" xml:space="preserve"> IF( AN$47 &gt;= $E78, $F78 * $F$38 / Cr,) * AN$46</f>
        <v>0.76900387601668352</v>
      </c>
      <c r="AO78" s="648">
        <f t="shared" si="86"/>
        <v>0.76900387601668352</v>
      </c>
      <c r="AP78" s="648">
        <f t="shared" si="86"/>
        <v>0.76900387601668352</v>
      </c>
      <c r="AQ78" s="648">
        <f t="shared" si="86"/>
        <v>0.76900387601668352</v>
      </c>
      <c r="AR78" s="648">
        <f t="shared" si="86"/>
        <v>0.76900387601668352</v>
      </c>
      <c r="AS78" s="648">
        <f t="shared" si="86"/>
        <v>0.76900387601668352</v>
      </c>
      <c r="AT78" s="648">
        <f t="shared" si="86"/>
        <v>0.76900387601668352</v>
      </c>
      <c r="AU78" s="648">
        <f t="shared" si="86"/>
        <v>0.76900387601668352</v>
      </c>
      <c r="AV78" s="648">
        <f t="shared" si="86"/>
        <v>0.76900387601668352</v>
      </c>
      <c r="AW78" s="648">
        <f t="shared" si="86"/>
        <v>0.76900387601668352</v>
      </c>
      <c r="AX78" s="648">
        <f t="shared" si="86"/>
        <v>0.76900387601668352</v>
      </c>
      <c r="AY78" s="648">
        <f t="shared" si="86"/>
        <v>0.76900387601668352</v>
      </c>
      <c r="AZ78" s="648">
        <f t="shared" si="86"/>
        <v>0.76900387601668352</v>
      </c>
      <c r="BA78" s="648">
        <f t="shared" si="86"/>
        <v>0.76900387601668352</v>
      </c>
      <c r="BB78" s="648">
        <f t="shared" si="86"/>
        <v>0.76900387601668352</v>
      </c>
      <c r="BC78" s="648">
        <f t="shared" si="86"/>
        <v>0.76900387601668352</v>
      </c>
      <c r="BD78" s="648">
        <f t="shared" ref="AX78:BM85" si="87" xml:space="preserve"> IF( BD$47 &gt;= $E78, $F78 * $F$38 / Cr,) * BD$46</f>
        <v>0.76900387601668352</v>
      </c>
      <c r="BE78" s="648">
        <f t="shared" si="87"/>
        <v>0.76900387601668352</v>
      </c>
      <c r="BF78" s="648">
        <f t="shared" si="87"/>
        <v>0.76900387601668352</v>
      </c>
      <c r="BG78" s="648">
        <f t="shared" si="87"/>
        <v>0.76900387601668352</v>
      </c>
      <c r="BH78" s="648">
        <f t="shared" si="87"/>
        <v>0.76900387601668352</v>
      </c>
      <c r="BI78" s="648">
        <f t="shared" si="87"/>
        <v>0.76900387601668352</v>
      </c>
      <c r="BJ78" s="648">
        <f t="shared" si="87"/>
        <v>0.76900387601668352</v>
      </c>
      <c r="BK78" s="648">
        <f t="shared" si="87"/>
        <v>0.76900387601668352</v>
      </c>
      <c r="BL78" s="648">
        <f t="shared" si="87"/>
        <v>0.76900387601668352</v>
      </c>
      <c r="BM78" s="648">
        <f t="shared" si="87"/>
        <v>0.76900387601668352</v>
      </c>
      <c r="BN78" s="648">
        <f t="shared" ref="BH78:BW85" si="88" xml:space="preserve"> IF( BN$47 &gt;= $E78, $F78 * $F$38 / Cr,) * BN$46</f>
        <v>0.76900387601668352</v>
      </c>
      <c r="BO78" s="648">
        <f t="shared" si="88"/>
        <v>0.76900387601668352</v>
      </c>
      <c r="BP78" s="648">
        <f t="shared" si="88"/>
        <v>0.76900387601668352</v>
      </c>
      <c r="BQ78" s="648">
        <f t="shared" si="88"/>
        <v>0.76900387601668352</v>
      </c>
      <c r="BR78" s="648">
        <f t="shared" si="88"/>
        <v>0.76900387601668352</v>
      </c>
      <c r="BS78" s="648">
        <f t="shared" si="88"/>
        <v>0.76900387601668352</v>
      </c>
      <c r="BT78" s="648">
        <f t="shared" si="88"/>
        <v>0.76900387601668352</v>
      </c>
      <c r="BU78" s="648">
        <f t="shared" si="88"/>
        <v>0.76900387601668352</v>
      </c>
      <c r="BV78" s="648">
        <f t="shared" si="88"/>
        <v>0.76900387601668352</v>
      </c>
      <c r="BW78" s="648">
        <f t="shared" si="88"/>
        <v>0.76900387601668352</v>
      </c>
      <c r="BX78" s="648">
        <f t="shared" ref="BR78:CG85" si="89" xml:space="preserve"> IF( BX$47 &gt;= $E78, $F78 * $F$38 / Cr,) * BX$46</f>
        <v>0.76900387601668352</v>
      </c>
      <c r="BY78" s="648">
        <f t="shared" si="89"/>
        <v>0.76900387601668352</v>
      </c>
      <c r="BZ78" s="648">
        <f t="shared" si="89"/>
        <v>0.76900387601668352</v>
      </c>
      <c r="CA78" s="648">
        <f t="shared" si="89"/>
        <v>0.76900387601668352</v>
      </c>
      <c r="CB78" s="648">
        <f t="shared" si="89"/>
        <v>0.76900387601668352</v>
      </c>
      <c r="CC78" s="648">
        <f t="shared" si="89"/>
        <v>0.76900387601668352</v>
      </c>
      <c r="CD78" s="648">
        <f t="shared" si="89"/>
        <v>0.76900387601668352</v>
      </c>
      <c r="CE78" s="648">
        <f t="shared" si="89"/>
        <v>0.76900387601668352</v>
      </c>
      <c r="CF78" s="648">
        <f t="shared" si="89"/>
        <v>0.76900387601668352</v>
      </c>
      <c r="CG78" s="648">
        <f t="shared" si="89"/>
        <v>0.76900387601668352</v>
      </c>
      <c r="CH78" s="648">
        <f t="shared" ref="CB78:CQ85" si="90" xml:space="preserve"> IF( CH$47 &gt;= $E78, $F78 * $F$38 / Cr,) * CH$46</f>
        <v>0.76900387601668352</v>
      </c>
      <c r="CI78" s="648">
        <f t="shared" si="90"/>
        <v>0.76900387601668352</v>
      </c>
      <c r="CJ78" s="648">
        <f t="shared" si="90"/>
        <v>0.76900387601668352</v>
      </c>
      <c r="CK78" s="648">
        <f t="shared" si="90"/>
        <v>0.76900387601668352</v>
      </c>
      <c r="CL78" s="648">
        <f t="shared" si="90"/>
        <v>0.76900387601668352</v>
      </c>
      <c r="CM78" s="648">
        <f t="shared" si="90"/>
        <v>0.76900387601668352</v>
      </c>
      <c r="CN78" s="648">
        <f t="shared" si="90"/>
        <v>0.76900387601668352</v>
      </c>
      <c r="CO78" s="648">
        <f t="shared" si="90"/>
        <v>0.76900387601668352</v>
      </c>
      <c r="CP78" s="648">
        <f t="shared" si="90"/>
        <v>0.76900387601668352</v>
      </c>
      <c r="CQ78" s="648">
        <f t="shared" si="90"/>
        <v>0.76900387601668352</v>
      </c>
      <c r="CR78" s="648">
        <f t="shared" ref="CL78:DA85" si="91" xml:space="preserve"> IF( CR$47 &gt;= $E78, $F78 * $F$38 / Cr,) * CR$46</f>
        <v>0.76900387601668352</v>
      </c>
      <c r="CS78" s="648">
        <f t="shared" si="91"/>
        <v>0.76900387601668352</v>
      </c>
      <c r="CT78" s="648">
        <f t="shared" si="91"/>
        <v>0.76900387601668352</v>
      </c>
      <c r="CU78" s="648">
        <f t="shared" si="91"/>
        <v>0.76900387601668352</v>
      </c>
      <c r="CV78" s="648">
        <f t="shared" si="91"/>
        <v>0.76900387601668352</v>
      </c>
      <c r="CW78" s="648">
        <f t="shared" si="91"/>
        <v>0.76900387601668352</v>
      </c>
      <c r="CX78" s="648">
        <f t="shared" si="91"/>
        <v>0.76900387601668352</v>
      </c>
      <c r="CY78" s="648">
        <f t="shared" si="91"/>
        <v>0.76900387601668352</v>
      </c>
      <c r="CZ78" s="648">
        <f t="shared" si="91"/>
        <v>0.76900387601668352</v>
      </c>
      <c r="DA78" s="648">
        <f t="shared" si="91"/>
        <v>0.76900387601668352</v>
      </c>
      <c r="DB78" s="648">
        <f t="shared" ref="CV78:DK85" si="92" xml:space="preserve"> IF( DB$47 &gt;= $E78, $F78 * $F$38 / Cr,) * DB$46</f>
        <v>0.76900387601668352</v>
      </c>
      <c r="DC78" s="648">
        <f t="shared" si="92"/>
        <v>0.76900387601668352</v>
      </c>
      <c r="DD78" s="648">
        <f t="shared" si="92"/>
        <v>0.76900387601668352</v>
      </c>
      <c r="DE78" s="648">
        <f t="shared" si="92"/>
        <v>0.76900387601668352</v>
      </c>
      <c r="DF78" s="648">
        <f t="shared" si="92"/>
        <v>0.76900387601668352</v>
      </c>
      <c r="DG78" s="648">
        <f t="shared" si="92"/>
        <v>0.76900387601668352</v>
      </c>
      <c r="DH78" s="648">
        <f t="shared" si="92"/>
        <v>0.76900387601668352</v>
      </c>
      <c r="DI78" s="648">
        <f t="shared" si="92"/>
        <v>0.76900387601668352</v>
      </c>
      <c r="DJ78" s="648">
        <f t="shared" si="92"/>
        <v>0.76900387601668352</v>
      </c>
      <c r="DK78" s="648">
        <f t="shared" si="92"/>
        <v>0.76900387601668352</v>
      </c>
      <c r="DL78" s="648">
        <f t="shared" ref="DF78:DU85" si="93" xml:space="preserve"> IF( DL$47 &gt;= $E78, $F78 * $F$38 / Cr,) * DL$46</f>
        <v>0.76900387601668352</v>
      </c>
      <c r="DM78" s="648">
        <f t="shared" si="93"/>
        <v>0.76900387601668352</v>
      </c>
      <c r="DN78" s="648">
        <f t="shared" si="93"/>
        <v>0.76900387601668352</v>
      </c>
      <c r="DO78" s="648">
        <f t="shared" si="93"/>
        <v>0.76900387601668352</v>
      </c>
      <c r="DP78" s="648">
        <f t="shared" si="93"/>
        <v>0.76900387601668352</v>
      </c>
      <c r="DQ78" s="648">
        <f t="shared" si="93"/>
        <v>0.76900387601668352</v>
      </c>
      <c r="DR78" s="1149">
        <v>-4.9052086522237897</v>
      </c>
      <c r="DS78" s="648">
        <f t="shared" si="93"/>
        <v>0</v>
      </c>
      <c r="DT78" s="648">
        <f t="shared" si="93"/>
        <v>0</v>
      </c>
      <c r="DU78" s="648">
        <f t="shared" si="93"/>
        <v>0</v>
      </c>
      <c r="DV78" s="648">
        <f t="shared" ref="DV78:EH78" si="94" xml:space="preserve"> IF( DV$47 &gt;= $E78, $F78 * $F$38 / Cr,) * DV$46</f>
        <v>0</v>
      </c>
      <c r="DW78" s="648">
        <f t="shared" si="94"/>
        <v>0</v>
      </c>
      <c r="DX78" s="648">
        <f t="shared" si="94"/>
        <v>0</v>
      </c>
      <c r="DY78" s="648">
        <f t="shared" si="94"/>
        <v>0</v>
      </c>
      <c r="DZ78" s="648">
        <f t="shared" si="94"/>
        <v>0</v>
      </c>
      <c r="EA78" s="648">
        <f t="shared" si="94"/>
        <v>0</v>
      </c>
      <c r="EB78" s="648">
        <f t="shared" si="94"/>
        <v>0</v>
      </c>
      <c r="EC78" s="648">
        <f t="shared" si="94"/>
        <v>0</v>
      </c>
      <c r="ED78" s="648">
        <f t="shared" si="94"/>
        <v>0</v>
      </c>
      <c r="EE78" s="648">
        <f t="shared" si="94"/>
        <v>0</v>
      </c>
      <c r="EF78" s="648">
        <f t="shared" si="94"/>
        <v>0</v>
      </c>
      <c r="EG78" s="648">
        <f t="shared" si="94"/>
        <v>0</v>
      </c>
      <c r="EH78" s="648">
        <f t="shared" si="94"/>
        <v>0</v>
      </c>
      <c r="EI78" s="647">
        <f>IF(ED$3&lt;=NTBA!$F$25,$AQ$45*$F$38/10^7,0)</f>
        <v>0</v>
      </c>
      <c r="EJ78" s="647">
        <f>IF(EE$3&lt;=NTBA!$F$25,$AQ$45*$F$38/10^7,0)</f>
        <v>0</v>
      </c>
      <c r="EK78" s="647">
        <f>IF(EF$3&lt;=NTBA!$F$25,$AQ$45*$F$38/10^7,0)</f>
        <v>0</v>
      </c>
      <c r="EL78" s="647">
        <f>IF(EG$3&lt;=NTBA!$F$25,$AQ$45*$F$38/10^7,0)</f>
        <v>0</v>
      </c>
      <c r="EM78" s="647">
        <f>IF(EH$3&lt;=NTBA!$F$25,$AQ$45*$F$38/10^7,0)</f>
        <v>0</v>
      </c>
    </row>
    <row r="79" spans="1:143" s="522" customFormat="1" ht="15" customHeight="1" outlineLevel="1" x14ac:dyDescent="0.35">
      <c r="A79" s="452"/>
      <c r="B79" s="452"/>
      <c r="C79" s="452"/>
      <c r="D79" s="452"/>
      <c r="E79" s="646">
        <v>30</v>
      </c>
      <c r="F79" s="845">
        <v>0</v>
      </c>
      <c r="G79" s="846">
        <f t="shared" si="52"/>
        <v>0</v>
      </c>
      <c r="H79" s="846">
        <f>SUMPRODUCT(AM79:FK79,J$44:EH$44)</f>
        <v>0</v>
      </c>
      <c r="J79" s="648">
        <f t="shared" si="81"/>
        <v>0</v>
      </c>
      <c r="K79" s="648">
        <f t="shared" si="81"/>
        <v>0</v>
      </c>
      <c r="L79" s="648">
        <f t="shared" si="81"/>
        <v>0</v>
      </c>
      <c r="M79" s="648">
        <f t="shared" si="81"/>
        <v>0</v>
      </c>
      <c r="N79" s="648">
        <f t="shared" si="81"/>
        <v>0</v>
      </c>
      <c r="O79" s="648">
        <f t="shared" si="81"/>
        <v>0</v>
      </c>
      <c r="P79" s="648">
        <f t="shared" si="81"/>
        <v>0</v>
      </c>
      <c r="Q79" s="648">
        <f t="shared" si="81"/>
        <v>0</v>
      </c>
      <c r="R79" s="648">
        <f t="shared" si="81"/>
        <v>0</v>
      </c>
      <c r="S79" s="648">
        <f t="shared" si="81"/>
        <v>0</v>
      </c>
      <c r="T79" s="648">
        <f t="shared" si="84"/>
        <v>0</v>
      </c>
      <c r="U79" s="648">
        <f t="shared" si="84"/>
        <v>0</v>
      </c>
      <c r="V79" s="648">
        <f t="shared" si="84"/>
        <v>0</v>
      </c>
      <c r="W79" s="648">
        <f t="shared" si="84"/>
        <v>0</v>
      </c>
      <c r="X79" s="648">
        <f t="shared" si="84"/>
        <v>0</v>
      </c>
      <c r="Y79" s="648">
        <f t="shared" si="84"/>
        <v>0</v>
      </c>
      <c r="Z79" s="648">
        <f t="shared" si="84"/>
        <v>0</v>
      </c>
      <c r="AA79" s="648">
        <f t="shared" si="84"/>
        <v>0</v>
      </c>
      <c r="AB79" s="648">
        <f t="shared" si="84"/>
        <v>0</v>
      </c>
      <c r="AC79" s="648">
        <f t="shared" si="84"/>
        <v>0</v>
      </c>
      <c r="AD79" s="648">
        <f t="shared" si="85"/>
        <v>0</v>
      </c>
      <c r="AE79" s="648">
        <f t="shared" si="85"/>
        <v>0</v>
      </c>
      <c r="AF79" s="648">
        <f t="shared" si="85"/>
        <v>0</v>
      </c>
      <c r="AG79" s="648">
        <f t="shared" si="85"/>
        <v>0</v>
      </c>
      <c r="AH79" s="648">
        <f t="shared" si="85"/>
        <v>0</v>
      </c>
      <c r="AI79" s="648">
        <f t="shared" si="85"/>
        <v>0</v>
      </c>
      <c r="AJ79" s="648">
        <f t="shared" si="85"/>
        <v>0</v>
      </c>
      <c r="AK79" s="648">
        <f t="shared" si="85"/>
        <v>0</v>
      </c>
      <c r="AL79" s="648">
        <f t="shared" si="85"/>
        <v>0</v>
      </c>
      <c r="AM79" s="648">
        <f t="shared" si="85"/>
        <v>0</v>
      </c>
      <c r="AN79" s="648">
        <f t="shared" si="86"/>
        <v>0</v>
      </c>
      <c r="AO79" s="648">
        <f t="shared" si="86"/>
        <v>0</v>
      </c>
      <c r="AP79" s="648">
        <f t="shared" si="86"/>
        <v>0</v>
      </c>
      <c r="AQ79" s="648">
        <f t="shared" si="86"/>
        <v>0</v>
      </c>
      <c r="AR79" s="648">
        <f t="shared" si="86"/>
        <v>0</v>
      </c>
      <c r="AS79" s="648">
        <f t="shared" si="86"/>
        <v>0</v>
      </c>
      <c r="AT79" s="648">
        <f t="shared" si="86"/>
        <v>0</v>
      </c>
      <c r="AU79" s="648">
        <f t="shared" si="86"/>
        <v>0</v>
      </c>
      <c r="AV79" s="648">
        <f t="shared" si="86"/>
        <v>0</v>
      </c>
      <c r="AW79" s="648">
        <f t="shared" si="86"/>
        <v>0</v>
      </c>
      <c r="AX79" s="648">
        <f t="shared" si="87"/>
        <v>0</v>
      </c>
      <c r="AY79" s="648">
        <f t="shared" si="87"/>
        <v>0</v>
      </c>
      <c r="AZ79" s="648">
        <f t="shared" si="87"/>
        <v>0</v>
      </c>
      <c r="BA79" s="648">
        <f t="shared" si="87"/>
        <v>0</v>
      </c>
      <c r="BB79" s="648">
        <f t="shared" si="87"/>
        <v>0</v>
      </c>
      <c r="BC79" s="648">
        <f t="shared" si="87"/>
        <v>0</v>
      </c>
      <c r="BD79" s="648">
        <f t="shared" si="87"/>
        <v>0</v>
      </c>
      <c r="BE79" s="648">
        <f t="shared" si="87"/>
        <v>0</v>
      </c>
      <c r="BF79" s="648">
        <f t="shared" si="87"/>
        <v>0</v>
      </c>
      <c r="BG79" s="648">
        <f t="shared" si="87"/>
        <v>0</v>
      </c>
      <c r="BH79" s="648">
        <f t="shared" si="88"/>
        <v>0</v>
      </c>
      <c r="BI79" s="648">
        <f t="shared" si="88"/>
        <v>0</v>
      </c>
      <c r="BJ79" s="648">
        <f t="shared" si="88"/>
        <v>0</v>
      </c>
      <c r="BK79" s="648">
        <f t="shared" si="88"/>
        <v>0</v>
      </c>
      <c r="BL79" s="648">
        <f t="shared" si="88"/>
        <v>0</v>
      </c>
      <c r="BM79" s="648">
        <f t="shared" si="88"/>
        <v>0</v>
      </c>
      <c r="BN79" s="648">
        <f t="shared" si="88"/>
        <v>0</v>
      </c>
      <c r="BO79" s="648">
        <f t="shared" si="88"/>
        <v>0</v>
      </c>
      <c r="BP79" s="648">
        <f t="shared" si="88"/>
        <v>0</v>
      </c>
      <c r="BQ79" s="648">
        <f t="shared" si="88"/>
        <v>0</v>
      </c>
      <c r="BR79" s="648">
        <f t="shared" si="89"/>
        <v>0</v>
      </c>
      <c r="BS79" s="648">
        <f t="shared" si="89"/>
        <v>0</v>
      </c>
      <c r="BT79" s="648">
        <f t="shared" si="89"/>
        <v>0</v>
      </c>
      <c r="BU79" s="648">
        <f t="shared" si="89"/>
        <v>0</v>
      </c>
      <c r="BV79" s="648">
        <f t="shared" si="89"/>
        <v>0</v>
      </c>
      <c r="BW79" s="648">
        <f t="shared" si="89"/>
        <v>0</v>
      </c>
      <c r="BX79" s="648">
        <f t="shared" si="89"/>
        <v>0</v>
      </c>
      <c r="BY79" s="648">
        <f t="shared" si="89"/>
        <v>0</v>
      </c>
      <c r="BZ79" s="648">
        <f t="shared" si="89"/>
        <v>0</v>
      </c>
      <c r="CA79" s="648">
        <f t="shared" si="89"/>
        <v>0</v>
      </c>
      <c r="CB79" s="648">
        <f t="shared" si="90"/>
        <v>0</v>
      </c>
      <c r="CC79" s="648">
        <f t="shared" si="90"/>
        <v>0</v>
      </c>
      <c r="CD79" s="648">
        <f t="shared" si="90"/>
        <v>0</v>
      </c>
      <c r="CE79" s="648">
        <f t="shared" si="90"/>
        <v>0</v>
      </c>
      <c r="CF79" s="648">
        <f t="shared" si="90"/>
        <v>0</v>
      </c>
      <c r="CG79" s="648">
        <f t="shared" si="90"/>
        <v>0</v>
      </c>
      <c r="CH79" s="648">
        <f t="shared" si="90"/>
        <v>0</v>
      </c>
      <c r="CI79" s="648">
        <f t="shared" si="90"/>
        <v>0</v>
      </c>
      <c r="CJ79" s="648">
        <f t="shared" si="90"/>
        <v>0</v>
      </c>
      <c r="CK79" s="648">
        <f t="shared" si="90"/>
        <v>0</v>
      </c>
      <c r="CL79" s="648">
        <f t="shared" si="91"/>
        <v>0</v>
      </c>
      <c r="CM79" s="648">
        <f t="shared" si="91"/>
        <v>0</v>
      </c>
      <c r="CN79" s="648">
        <f t="shared" si="91"/>
        <v>0</v>
      </c>
      <c r="CO79" s="648">
        <f t="shared" si="91"/>
        <v>0</v>
      </c>
      <c r="CP79" s="648">
        <f t="shared" si="91"/>
        <v>0</v>
      </c>
      <c r="CQ79" s="648">
        <f t="shared" si="91"/>
        <v>0</v>
      </c>
      <c r="CR79" s="648">
        <f t="shared" si="91"/>
        <v>0</v>
      </c>
      <c r="CS79" s="648">
        <f t="shared" si="91"/>
        <v>0</v>
      </c>
      <c r="CT79" s="648">
        <f t="shared" si="91"/>
        <v>0</v>
      </c>
      <c r="CU79" s="648">
        <f t="shared" si="91"/>
        <v>0</v>
      </c>
      <c r="CV79" s="648">
        <f t="shared" si="92"/>
        <v>0</v>
      </c>
      <c r="CW79" s="648">
        <f t="shared" si="92"/>
        <v>0</v>
      </c>
      <c r="CX79" s="648">
        <f t="shared" si="92"/>
        <v>0</v>
      </c>
      <c r="CY79" s="648">
        <f t="shared" si="92"/>
        <v>0</v>
      </c>
      <c r="CZ79" s="648">
        <f t="shared" si="92"/>
        <v>0</v>
      </c>
      <c r="DA79" s="648">
        <f t="shared" si="92"/>
        <v>0</v>
      </c>
      <c r="DB79" s="648">
        <f t="shared" si="92"/>
        <v>0</v>
      </c>
      <c r="DC79" s="648">
        <f t="shared" si="92"/>
        <v>0</v>
      </c>
      <c r="DD79" s="648">
        <f t="shared" si="92"/>
        <v>0</v>
      </c>
      <c r="DE79" s="648">
        <f t="shared" si="92"/>
        <v>0</v>
      </c>
      <c r="DF79" s="648">
        <f t="shared" si="93"/>
        <v>0</v>
      </c>
      <c r="DG79" s="648">
        <f t="shared" si="93"/>
        <v>0</v>
      </c>
      <c r="DH79" s="648">
        <f t="shared" si="93"/>
        <v>0</v>
      </c>
      <c r="DI79" s="648">
        <f t="shared" si="93"/>
        <v>0</v>
      </c>
      <c r="DJ79" s="648">
        <f t="shared" si="93"/>
        <v>0</v>
      </c>
      <c r="DK79" s="648">
        <f t="shared" si="93"/>
        <v>0</v>
      </c>
      <c r="DL79" s="648">
        <f t="shared" si="93"/>
        <v>0</v>
      </c>
      <c r="DM79" s="648">
        <f t="shared" si="93"/>
        <v>0</v>
      </c>
      <c r="DN79" s="648">
        <f t="shared" si="93"/>
        <v>0</v>
      </c>
      <c r="DO79" s="648">
        <f t="shared" ref="DO79:DO108" si="95" xml:space="preserve"> IF( DO$47 &gt;= $E79, $F79 * $F$38 / Cr,) * DO$46</f>
        <v>0</v>
      </c>
      <c r="DP79" s="648">
        <f t="shared" ref="DP79:DY85" si="96" xml:space="preserve"> IF( DP$47 &gt;= $E79, $F79 * $F$38 / Cr,) * DP$46</f>
        <v>0</v>
      </c>
      <c r="DQ79" s="648">
        <f t="shared" si="96"/>
        <v>0</v>
      </c>
      <c r="DR79" s="648">
        <f t="shared" si="96"/>
        <v>0</v>
      </c>
      <c r="DS79" s="648">
        <f t="shared" si="96"/>
        <v>0</v>
      </c>
      <c r="DT79" s="648">
        <f t="shared" si="96"/>
        <v>0</v>
      </c>
      <c r="DU79" s="648">
        <f t="shared" si="96"/>
        <v>0</v>
      </c>
      <c r="DV79" s="648">
        <f t="shared" si="96"/>
        <v>0</v>
      </c>
      <c r="DW79" s="648">
        <f t="shared" si="96"/>
        <v>0</v>
      </c>
      <c r="DX79" s="648">
        <f t="shared" si="96"/>
        <v>0</v>
      </c>
      <c r="DY79" s="648">
        <f t="shared" si="96"/>
        <v>0</v>
      </c>
      <c r="DZ79" s="648">
        <f t="shared" ref="DZ79:EH85" si="97" xml:space="preserve"> IF( DZ$47 &gt;= $E79, $F79 * $F$38 / Cr,) * DZ$46</f>
        <v>0</v>
      </c>
      <c r="EA79" s="648">
        <f t="shared" si="97"/>
        <v>0</v>
      </c>
      <c r="EB79" s="648">
        <f t="shared" si="97"/>
        <v>0</v>
      </c>
      <c r="EC79" s="648">
        <f t="shared" si="97"/>
        <v>0</v>
      </c>
      <c r="ED79" s="648">
        <f t="shared" si="97"/>
        <v>0</v>
      </c>
      <c r="EE79" s="648">
        <f t="shared" si="97"/>
        <v>0</v>
      </c>
      <c r="EF79" s="648">
        <f t="shared" si="97"/>
        <v>0</v>
      </c>
      <c r="EG79" s="648">
        <f t="shared" si="97"/>
        <v>0</v>
      </c>
      <c r="EH79" s="648">
        <f t="shared" si="97"/>
        <v>0</v>
      </c>
      <c r="EI79" s="647">
        <f>IF(ED$3&lt;=NTBA!$F$25,$AR$45*$F$38/10^7,0)</f>
        <v>0</v>
      </c>
      <c r="EJ79" s="647">
        <f>IF(EE$3&lt;=NTBA!$F$25,$AR$45*$F$38/10^7,0)</f>
        <v>0</v>
      </c>
      <c r="EK79" s="647">
        <f>IF(EF$3&lt;=NTBA!$F$25,$AR$45*$F$38/10^7,0)</f>
        <v>0</v>
      </c>
      <c r="EL79" s="647">
        <f>IF(EG$3&lt;=NTBA!$F$25,$AR$45*$F$38/10^7,0)</f>
        <v>0</v>
      </c>
      <c r="EM79" s="647">
        <f>IF(EH$3&lt;=NTBA!$F$25,$AR$45*$F$38/10^7,0)</f>
        <v>0</v>
      </c>
    </row>
    <row r="80" spans="1:143" ht="15" customHeight="1" outlineLevel="1" x14ac:dyDescent="0.35">
      <c r="E80" s="508">
        <v>31</v>
      </c>
      <c r="F80" s="841">
        <v>0</v>
      </c>
      <c r="G80" s="844">
        <f t="shared" si="52"/>
        <v>0</v>
      </c>
      <c r="H80" s="842">
        <f t="shared" ref="H80:H117" si="98">SUMPRODUCT(M80:EK80,J$44:EH$44)</f>
        <v>0</v>
      </c>
      <c r="I80" s="19"/>
      <c r="J80" s="514">
        <f t="shared" si="81"/>
        <v>0</v>
      </c>
      <c r="K80" s="514">
        <f t="shared" si="81"/>
        <v>0</v>
      </c>
      <c r="L80" s="514">
        <f t="shared" si="81"/>
        <v>0</v>
      </c>
      <c r="M80" s="514">
        <f t="shared" si="81"/>
        <v>0</v>
      </c>
      <c r="N80" s="514">
        <f t="shared" si="81"/>
        <v>0</v>
      </c>
      <c r="O80" s="514">
        <f t="shared" si="81"/>
        <v>0</v>
      </c>
      <c r="P80" s="514">
        <f t="shared" si="81"/>
        <v>0</v>
      </c>
      <c r="Q80" s="514">
        <f t="shared" si="81"/>
        <v>0</v>
      </c>
      <c r="R80" s="514">
        <f t="shared" si="81"/>
        <v>0</v>
      </c>
      <c r="S80" s="514">
        <f t="shared" si="81"/>
        <v>0</v>
      </c>
      <c r="T80" s="514">
        <f t="shared" si="84"/>
        <v>0</v>
      </c>
      <c r="U80" s="514">
        <f t="shared" si="84"/>
        <v>0</v>
      </c>
      <c r="V80" s="514">
        <f t="shared" si="84"/>
        <v>0</v>
      </c>
      <c r="W80" s="514">
        <f t="shared" si="84"/>
        <v>0</v>
      </c>
      <c r="X80" s="514">
        <f t="shared" si="84"/>
        <v>0</v>
      </c>
      <c r="Y80" s="514">
        <f t="shared" si="84"/>
        <v>0</v>
      </c>
      <c r="Z80" s="514">
        <f t="shared" si="84"/>
        <v>0</v>
      </c>
      <c r="AA80" s="514">
        <f t="shared" si="84"/>
        <v>0</v>
      </c>
      <c r="AB80" s="514">
        <f t="shared" si="84"/>
        <v>0</v>
      </c>
      <c r="AC80" s="514">
        <f t="shared" si="84"/>
        <v>0</v>
      </c>
      <c r="AD80" s="514">
        <f t="shared" si="85"/>
        <v>0</v>
      </c>
      <c r="AE80" s="514">
        <f t="shared" si="85"/>
        <v>0</v>
      </c>
      <c r="AF80" s="514">
        <f t="shared" si="85"/>
        <v>0</v>
      </c>
      <c r="AG80" s="514">
        <f t="shared" si="85"/>
        <v>0</v>
      </c>
      <c r="AH80" s="514">
        <f t="shared" si="85"/>
        <v>0</v>
      </c>
      <c r="AI80" s="514">
        <f t="shared" si="85"/>
        <v>0</v>
      </c>
      <c r="AJ80" s="514">
        <f t="shared" si="85"/>
        <v>0</v>
      </c>
      <c r="AK80" s="514">
        <f t="shared" si="85"/>
        <v>0</v>
      </c>
      <c r="AL80" s="514">
        <f t="shared" si="85"/>
        <v>0</v>
      </c>
      <c r="AM80" s="514">
        <f t="shared" si="85"/>
        <v>0</v>
      </c>
      <c r="AN80" s="514">
        <f t="shared" si="86"/>
        <v>0</v>
      </c>
      <c r="AO80" s="514">
        <f t="shared" si="86"/>
        <v>0</v>
      </c>
      <c r="AP80" s="514">
        <f t="shared" si="86"/>
        <v>0</v>
      </c>
      <c r="AQ80" s="514">
        <f t="shared" si="86"/>
        <v>0</v>
      </c>
      <c r="AR80" s="514">
        <f t="shared" si="86"/>
        <v>0</v>
      </c>
      <c r="AS80" s="514">
        <f t="shared" si="86"/>
        <v>0</v>
      </c>
      <c r="AT80" s="514">
        <f t="shared" si="86"/>
        <v>0</v>
      </c>
      <c r="AU80" s="514">
        <f t="shared" si="86"/>
        <v>0</v>
      </c>
      <c r="AV80" s="514">
        <f t="shared" si="86"/>
        <v>0</v>
      </c>
      <c r="AW80" s="514">
        <f t="shared" si="86"/>
        <v>0</v>
      </c>
      <c r="AX80" s="514">
        <f t="shared" si="87"/>
        <v>0</v>
      </c>
      <c r="AY80" s="514">
        <f t="shared" si="87"/>
        <v>0</v>
      </c>
      <c r="AZ80" s="514">
        <f t="shared" si="87"/>
        <v>0</v>
      </c>
      <c r="BA80" s="514">
        <f t="shared" si="87"/>
        <v>0</v>
      </c>
      <c r="BB80" s="514">
        <f t="shared" si="87"/>
        <v>0</v>
      </c>
      <c r="BC80" s="514">
        <f t="shared" si="87"/>
        <v>0</v>
      </c>
      <c r="BD80" s="514">
        <f t="shared" si="87"/>
        <v>0</v>
      </c>
      <c r="BE80" s="514">
        <f t="shared" si="87"/>
        <v>0</v>
      </c>
      <c r="BF80" s="514">
        <f t="shared" si="87"/>
        <v>0</v>
      </c>
      <c r="BG80" s="514">
        <f t="shared" si="87"/>
        <v>0</v>
      </c>
      <c r="BH80" s="514">
        <f t="shared" si="88"/>
        <v>0</v>
      </c>
      <c r="BI80" s="514">
        <f t="shared" si="88"/>
        <v>0</v>
      </c>
      <c r="BJ80" s="514">
        <f t="shared" si="88"/>
        <v>0</v>
      </c>
      <c r="BK80" s="514">
        <f t="shared" si="88"/>
        <v>0</v>
      </c>
      <c r="BL80" s="514">
        <f t="shared" si="88"/>
        <v>0</v>
      </c>
      <c r="BM80" s="514">
        <f t="shared" si="88"/>
        <v>0</v>
      </c>
      <c r="BN80" s="514">
        <f t="shared" si="88"/>
        <v>0</v>
      </c>
      <c r="BO80" s="514">
        <f t="shared" si="88"/>
        <v>0</v>
      </c>
      <c r="BP80" s="514">
        <f t="shared" si="88"/>
        <v>0</v>
      </c>
      <c r="BQ80" s="514">
        <f t="shared" si="88"/>
        <v>0</v>
      </c>
      <c r="BR80" s="514">
        <f t="shared" si="89"/>
        <v>0</v>
      </c>
      <c r="BS80" s="514">
        <f t="shared" si="89"/>
        <v>0</v>
      </c>
      <c r="BT80" s="514">
        <f t="shared" si="89"/>
        <v>0</v>
      </c>
      <c r="BU80" s="514">
        <f t="shared" si="89"/>
        <v>0</v>
      </c>
      <c r="BV80" s="514">
        <f t="shared" si="89"/>
        <v>0</v>
      </c>
      <c r="BW80" s="514">
        <f t="shared" si="89"/>
        <v>0</v>
      </c>
      <c r="BX80" s="514">
        <f t="shared" si="89"/>
        <v>0</v>
      </c>
      <c r="BY80" s="514">
        <f t="shared" si="89"/>
        <v>0</v>
      </c>
      <c r="BZ80" s="514">
        <f t="shared" si="89"/>
        <v>0</v>
      </c>
      <c r="CA80" s="514">
        <f t="shared" si="89"/>
        <v>0</v>
      </c>
      <c r="CB80" s="514">
        <f t="shared" si="90"/>
        <v>0</v>
      </c>
      <c r="CC80" s="514">
        <f t="shared" si="90"/>
        <v>0</v>
      </c>
      <c r="CD80" s="514">
        <f t="shared" si="90"/>
        <v>0</v>
      </c>
      <c r="CE80" s="514">
        <f t="shared" si="90"/>
        <v>0</v>
      </c>
      <c r="CF80" s="514">
        <f t="shared" si="90"/>
        <v>0</v>
      </c>
      <c r="CG80" s="514">
        <f t="shared" si="90"/>
        <v>0</v>
      </c>
      <c r="CH80" s="514">
        <f t="shared" si="90"/>
        <v>0</v>
      </c>
      <c r="CI80" s="514">
        <f t="shared" si="90"/>
        <v>0</v>
      </c>
      <c r="CJ80" s="514">
        <f t="shared" si="90"/>
        <v>0</v>
      </c>
      <c r="CK80" s="514">
        <f t="shared" si="90"/>
        <v>0</v>
      </c>
      <c r="CL80" s="514">
        <f t="shared" si="91"/>
        <v>0</v>
      </c>
      <c r="CM80" s="514">
        <f t="shared" si="91"/>
        <v>0</v>
      </c>
      <c r="CN80" s="514">
        <f t="shared" si="91"/>
        <v>0</v>
      </c>
      <c r="CO80" s="514">
        <f t="shared" si="91"/>
        <v>0</v>
      </c>
      <c r="CP80" s="514">
        <f t="shared" si="91"/>
        <v>0</v>
      </c>
      <c r="CQ80" s="514">
        <f t="shared" si="91"/>
        <v>0</v>
      </c>
      <c r="CR80" s="514">
        <f t="shared" si="91"/>
        <v>0</v>
      </c>
      <c r="CS80" s="514">
        <f t="shared" si="91"/>
        <v>0</v>
      </c>
      <c r="CT80" s="514">
        <f t="shared" si="91"/>
        <v>0</v>
      </c>
      <c r="CU80" s="514">
        <f t="shared" si="91"/>
        <v>0</v>
      </c>
      <c r="CV80" s="514">
        <f t="shared" si="92"/>
        <v>0</v>
      </c>
      <c r="CW80" s="514">
        <f t="shared" si="92"/>
        <v>0</v>
      </c>
      <c r="CX80" s="514">
        <f t="shared" si="92"/>
        <v>0</v>
      </c>
      <c r="CY80" s="514">
        <f t="shared" si="92"/>
        <v>0</v>
      </c>
      <c r="CZ80" s="514">
        <f t="shared" si="92"/>
        <v>0</v>
      </c>
      <c r="DA80" s="514">
        <f t="shared" si="92"/>
        <v>0</v>
      </c>
      <c r="DB80" s="514">
        <f t="shared" si="92"/>
        <v>0</v>
      </c>
      <c r="DC80" s="514">
        <f t="shared" si="92"/>
        <v>0</v>
      </c>
      <c r="DD80" s="514">
        <f t="shared" si="92"/>
        <v>0</v>
      </c>
      <c r="DE80" s="514">
        <f t="shared" si="92"/>
        <v>0</v>
      </c>
      <c r="DF80" s="514">
        <f t="shared" si="93"/>
        <v>0</v>
      </c>
      <c r="DG80" s="514">
        <f t="shared" si="93"/>
        <v>0</v>
      </c>
      <c r="DH80" s="514">
        <f t="shared" si="93"/>
        <v>0</v>
      </c>
      <c r="DI80" s="514">
        <f t="shared" si="93"/>
        <v>0</v>
      </c>
      <c r="DJ80" s="514">
        <f t="shared" si="93"/>
        <v>0</v>
      </c>
      <c r="DK80" s="514">
        <f t="shared" si="93"/>
        <v>0</v>
      </c>
      <c r="DL80" s="514">
        <f t="shared" si="93"/>
        <v>0</v>
      </c>
      <c r="DM80" s="514">
        <f t="shared" si="93"/>
        <v>0</v>
      </c>
      <c r="DN80" s="514">
        <f t="shared" si="93"/>
        <v>0</v>
      </c>
      <c r="DO80" s="514">
        <f t="shared" si="95"/>
        <v>0</v>
      </c>
      <c r="DP80" s="514">
        <f t="shared" si="96"/>
        <v>0</v>
      </c>
      <c r="DQ80" s="514">
        <f t="shared" si="96"/>
        <v>0</v>
      </c>
      <c r="DR80" s="514">
        <f t="shared" si="96"/>
        <v>0</v>
      </c>
      <c r="DS80" s="514">
        <f t="shared" si="96"/>
        <v>0</v>
      </c>
      <c r="DT80" s="514">
        <f t="shared" si="96"/>
        <v>0</v>
      </c>
      <c r="DU80" s="514">
        <f t="shared" si="96"/>
        <v>0</v>
      </c>
      <c r="DV80" s="514">
        <f t="shared" si="96"/>
        <v>0</v>
      </c>
      <c r="DW80" s="514">
        <f t="shared" si="96"/>
        <v>0</v>
      </c>
      <c r="DX80" s="514">
        <f t="shared" si="96"/>
        <v>0</v>
      </c>
      <c r="DY80" s="514">
        <f t="shared" si="96"/>
        <v>0</v>
      </c>
      <c r="DZ80" s="514">
        <f t="shared" si="97"/>
        <v>0</v>
      </c>
      <c r="EA80" s="514">
        <f t="shared" si="97"/>
        <v>0</v>
      </c>
      <c r="EB80" s="514">
        <f t="shared" si="97"/>
        <v>0</v>
      </c>
      <c r="EC80" s="514">
        <f t="shared" si="97"/>
        <v>0</v>
      </c>
      <c r="ED80" s="514">
        <f t="shared" si="97"/>
        <v>0</v>
      </c>
      <c r="EE80" s="514">
        <f t="shared" si="97"/>
        <v>0</v>
      </c>
      <c r="EF80" s="514">
        <f t="shared" si="97"/>
        <v>0</v>
      </c>
      <c r="EG80" s="514">
        <f t="shared" si="97"/>
        <v>0</v>
      </c>
      <c r="EH80" s="514">
        <f t="shared" si="97"/>
        <v>0</v>
      </c>
      <c r="EI80" s="72">
        <f>IF(ED$3&lt;=NTBA!$F$25,$AS$45*$F$38/10^7,0)</f>
        <v>0</v>
      </c>
      <c r="EJ80" s="72">
        <f>IF(EE$3&lt;=NTBA!$F$25,$AS$45*$F$38/10^7,0)</f>
        <v>0</v>
      </c>
      <c r="EK80" s="72">
        <f>IF(EF$3&lt;=NTBA!$F$25,$AS$45*$F$38/10^7,0)</f>
        <v>0</v>
      </c>
      <c r="EL80" s="72">
        <f>IF(EG$3&lt;=NTBA!$F$25,$AS$45*$F$38/10^7,0)</f>
        <v>0</v>
      </c>
      <c r="EM80" s="72">
        <f>IF(EH$3&lt;=NTBA!$F$25,$AS$45*$F$38/10^7,0)</f>
        <v>0</v>
      </c>
    </row>
    <row r="81" spans="5:143" ht="15" customHeight="1" outlineLevel="1" x14ac:dyDescent="0.35">
      <c r="E81" s="508">
        <v>32</v>
      </c>
      <c r="F81" s="841">
        <v>0</v>
      </c>
      <c r="G81" s="844">
        <f t="shared" si="52"/>
        <v>0</v>
      </c>
      <c r="H81" s="842">
        <f t="shared" si="98"/>
        <v>0</v>
      </c>
      <c r="I81" s="19"/>
      <c r="J81" s="514">
        <f t="shared" si="81"/>
        <v>0</v>
      </c>
      <c r="K81" s="514">
        <f t="shared" si="81"/>
        <v>0</v>
      </c>
      <c r="L81" s="514">
        <f t="shared" si="81"/>
        <v>0</v>
      </c>
      <c r="M81" s="514">
        <f t="shared" si="81"/>
        <v>0</v>
      </c>
      <c r="N81" s="514">
        <f t="shared" si="81"/>
        <v>0</v>
      </c>
      <c r="O81" s="514">
        <f t="shared" si="81"/>
        <v>0</v>
      </c>
      <c r="P81" s="514">
        <f t="shared" si="81"/>
        <v>0</v>
      </c>
      <c r="Q81" s="514">
        <f t="shared" si="81"/>
        <v>0</v>
      </c>
      <c r="R81" s="514">
        <f t="shared" si="81"/>
        <v>0</v>
      </c>
      <c r="S81" s="514">
        <f t="shared" si="81"/>
        <v>0</v>
      </c>
      <c r="T81" s="514">
        <f t="shared" si="84"/>
        <v>0</v>
      </c>
      <c r="U81" s="514">
        <f t="shared" si="84"/>
        <v>0</v>
      </c>
      <c r="V81" s="514">
        <f t="shared" si="84"/>
        <v>0</v>
      </c>
      <c r="W81" s="514">
        <f t="shared" si="84"/>
        <v>0</v>
      </c>
      <c r="X81" s="514">
        <f t="shared" si="84"/>
        <v>0</v>
      </c>
      <c r="Y81" s="514">
        <f t="shared" si="84"/>
        <v>0</v>
      </c>
      <c r="Z81" s="514">
        <f t="shared" si="84"/>
        <v>0</v>
      </c>
      <c r="AA81" s="514">
        <f t="shared" si="84"/>
        <v>0</v>
      </c>
      <c r="AB81" s="514">
        <f t="shared" si="84"/>
        <v>0</v>
      </c>
      <c r="AC81" s="514">
        <f t="shared" si="84"/>
        <v>0</v>
      </c>
      <c r="AD81" s="514">
        <f t="shared" si="85"/>
        <v>0</v>
      </c>
      <c r="AE81" s="514">
        <f t="shared" si="85"/>
        <v>0</v>
      </c>
      <c r="AF81" s="514">
        <f t="shared" si="85"/>
        <v>0</v>
      </c>
      <c r="AG81" s="514">
        <f t="shared" si="85"/>
        <v>0</v>
      </c>
      <c r="AH81" s="514">
        <f t="shared" si="85"/>
        <v>0</v>
      </c>
      <c r="AI81" s="514">
        <f t="shared" si="85"/>
        <v>0</v>
      </c>
      <c r="AJ81" s="514">
        <f t="shared" si="85"/>
        <v>0</v>
      </c>
      <c r="AK81" s="514">
        <f t="shared" si="85"/>
        <v>0</v>
      </c>
      <c r="AL81" s="514">
        <f t="shared" si="85"/>
        <v>0</v>
      </c>
      <c r="AM81" s="514">
        <f t="shared" si="85"/>
        <v>0</v>
      </c>
      <c r="AN81" s="514">
        <f t="shared" si="86"/>
        <v>0</v>
      </c>
      <c r="AO81" s="514">
        <f t="shared" si="86"/>
        <v>0</v>
      </c>
      <c r="AP81" s="514">
        <f t="shared" si="86"/>
        <v>0</v>
      </c>
      <c r="AQ81" s="514">
        <f t="shared" si="86"/>
        <v>0</v>
      </c>
      <c r="AR81" s="514">
        <f t="shared" si="86"/>
        <v>0</v>
      </c>
      <c r="AS81" s="514">
        <f t="shared" si="86"/>
        <v>0</v>
      </c>
      <c r="AT81" s="514">
        <f t="shared" si="86"/>
        <v>0</v>
      </c>
      <c r="AU81" s="514">
        <f t="shared" si="86"/>
        <v>0</v>
      </c>
      <c r="AV81" s="514">
        <f t="shared" si="86"/>
        <v>0</v>
      </c>
      <c r="AW81" s="514">
        <f t="shared" si="86"/>
        <v>0</v>
      </c>
      <c r="AX81" s="514">
        <f t="shared" si="87"/>
        <v>0</v>
      </c>
      <c r="AY81" s="514">
        <f t="shared" si="87"/>
        <v>0</v>
      </c>
      <c r="AZ81" s="514">
        <f t="shared" si="87"/>
        <v>0</v>
      </c>
      <c r="BA81" s="514">
        <f t="shared" si="87"/>
        <v>0</v>
      </c>
      <c r="BB81" s="514">
        <f t="shared" si="87"/>
        <v>0</v>
      </c>
      <c r="BC81" s="514">
        <f t="shared" si="87"/>
        <v>0</v>
      </c>
      <c r="BD81" s="514">
        <f t="shared" si="87"/>
        <v>0</v>
      </c>
      <c r="BE81" s="514">
        <f t="shared" si="87"/>
        <v>0</v>
      </c>
      <c r="BF81" s="514">
        <f t="shared" si="87"/>
        <v>0</v>
      </c>
      <c r="BG81" s="514">
        <f t="shared" si="87"/>
        <v>0</v>
      </c>
      <c r="BH81" s="514">
        <f t="shared" si="88"/>
        <v>0</v>
      </c>
      <c r="BI81" s="514">
        <f t="shared" si="88"/>
        <v>0</v>
      </c>
      <c r="BJ81" s="514">
        <f t="shared" si="88"/>
        <v>0</v>
      </c>
      <c r="BK81" s="514">
        <f t="shared" si="88"/>
        <v>0</v>
      </c>
      <c r="BL81" s="514">
        <f t="shared" si="88"/>
        <v>0</v>
      </c>
      <c r="BM81" s="514">
        <f t="shared" si="88"/>
        <v>0</v>
      </c>
      <c r="BN81" s="514">
        <f t="shared" si="88"/>
        <v>0</v>
      </c>
      <c r="BO81" s="514">
        <f t="shared" si="88"/>
        <v>0</v>
      </c>
      <c r="BP81" s="514">
        <f t="shared" si="88"/>
        <v>0</v>
      </c>
      <c r="BQ81" s="514">
        <f t="shared" si="88"/>
        <v>0</v>
      </c>
      <c r="BR81" s="514">
        <f t="shared" si="89"/>
        <v>0</v>
      </c>
      <c r="BS81" s="514">
        <f t="shared" si="89"/>
        <v>0</v>
      </c>
      <c r="BT81" s="514">
        <f t="shared" si="89"/>
        <v>0</v>
      </c>
      <c r="BU81" s="514">
        <f t="shared" si="89"/>
        <v>0</v>
      </c>
      <c r="BV81" s="514">
        <f t="shared" si="89"/>
        <v>0</v>
      </c>
      <c r="BW81" s="514">
        <f t="shared" si="89"/>
        <v>0</v>
      </c>
      <c r="BX81" s="514">
        <f t="shared" si="89"/>
        <v>0</v>
      </c>
      <c r="BY81" s="514">
        <f t="shared" si="89"/>
        <v>0</v>
      </c>
      <c r="BZ81" s="514">
        <f t="shared" si="89"/>
        <v>0</v>
      </c>
      <c r="CA81" s="514">
        <f t="shared" si="89"/>
        <v>0</v>
      </c>
      <c r="CB81" s="514">
        <f t="shared" si="90"/>
        <v>0</v>
      </c>
      <c r="CC81" s="514">
        <f t="shared" si="90"/>
        <v>0</v>
      </c>
      <c r="CD81" s="514">
        <f t="shared" si="90"/>
        <v>0</v>
      </c>
      <c r="CE81" s="514">
        <f t="shared" si="90"/>
        <v>0</v>
      </c>
      <c r="CF81" s="514">
        <f t="shared" si="90"/>
        <v>0</v>
      </c>
      <c r="CG81" s="514">
        <f t="shared" si="90"/>
        <v>0</v>
      </c>
      <c r="CH81" s="514">
        <f t="shared" si="90"/>
        <v>0</v>
      </c>
      <c r="CI81" s="514">
        <f t="shared" si="90"/>
        <v>0</v>
      </c>
      <c r="CJ81" s="514">
        <f t="shared" si="90"/>
        <v>0</v>
      </c>
      <c r="CK81" s="514">
        <f t="shared" si="90"/>
        <v>0</v>
      </c>
      <c r="CL81" s="514">
        <f t="shared" si="91"/>
        <v>0</v>
      </c>
      <c r="CM81" s="514">
        <f t="shared" si="91"/>
        <v>0</v>
      </c>
      <c r="CN81" s="514">
        <f t="shared" si="91"/>
        <v>0</v>
      </c>
      <c r="CO81" s="514">
        <f t="shared" si="91"/>
        <v>0</v>
      </c>
      <c r="CP81" s="514">
        <f t="shared" si="91"/>
        <v>0</v>
      </c>
      <c r="CQ81" s="514">
        <f t="shared" si="91"/>
        <v>0</v>
      </c>
      <c r="CR81" s="514">
        <f t="shared" si="91"/>
        <v>0</v>
      </c>
      <c r="CS81" s="514">
        <f t="shared" si="91"/>
        <v>0</v>
      </c>
      <c r="CT81" s="514">
        <f t="shared" si="91"/>
        <v>0</v>
      </c>
      <c r="CU81" s="514">
        <f t="shared" si="91"/>
        <v>0</v>
      </c>
      <c r="CV81" s="514">
        <f t="shared" si="92"/>
        <v>0</v>
      </c>
      <c r="CW81" s="514">
        <f t="shared" si="92"/>
        <v>0</v>
      </c>
      <c r="CX81" s="514">
        <f t="shared" si="92"/>
        <v>0</v>
      </c>
      <c r="CY81" s="514">
        <f t="shared" si="92"/>
        <v>0</v>
      </c>
      <c r="CZ81" s="514">
        <f t="shared" si="92"/>
        <v>0</v>
      </c>
      <c r="DA81" s="514">
        <f t="shared" si="92"/>
        <v>0</v>
      </c>
      <c r="DB81" s="514">
        <f t="shared" si="92"/>
        <v>0</v>
      </c>
      <c r="DC81" s="514">
        <f t="shared" si="92"/>
        <v>0</v>
      </c>
      <c r="DD81" s="514">
        <f t="shared" si="92"/>
        <v>0</v>
      </c>
      <c r="DE81" s="514">
        <f t="shared" si="92"/>
        <v>0</v>
      </c>
      <c r="DF81" s="514">
        <f t="shared" si="93"/>
        <v>0</v>
      </c>
      <c r="DG81" s="514">
        <f t="shared" si="93"/>
        <v>0</v>
      </c>
      <c r="DH81" s="514">
        <f t="shared" si="93"/>
        <v>0</v>
      </c>
      <c r="DI81" s="514">
        <f t="shared" si="93"/>
        <v>0</v>
      </c>
      <c r="DJ81" s="514">
        <f t="shared" si="93"/>
        <v>0</v>
      </c>
      <c r="DK81" s="514">
        <f t="shared" si="93"/>
        <v>0</v>
      </c>
      <c r="DL81" s="514">
        <f t="shared" si="93"/>
        <v>0</v>
      </c>
      <c r="DM81" s="514">
        <f t="shared" si="93"/>
        <v>0</v>
      </c>
      <c r="DN81" s="514">
        <f t="shared" si="93"/>
        <v>0</v>
      </c>
      <c r="DO81" s="514">
        <f t="shared" si="95"/>
        <v>0</v>
      </c>
      <c r="DP81" s="514">
        <f t="shared" si="96"/>
        <v>0</v>
      </c>
      <c r="DQ81" s="514">
        <f t="shared" si="96"/>
        <v>0</v>
      </c>
      <c r="DR81" s="514">
        <f t="shared" si="96"/>
        <v>0</v>
      </c>
      <c r="DS81" s="514">
        <f t="shared" si="96"/>
        <v>0</v>
      </c>
      <c r="DT81" s="514">
        <f t="shared" si="96"/>
        <v>0</v>
      </c>
      <c r="DU81" s="514">
        <f t="shared" si="96"/>
        <v>0</v>
      </c>
      <c r="DV81" s="514">
        <f t="shared" si="96"/>
        <v>0</v>
      </c>
      <c r="DW81" s="514">
        <f t="shared" si="96"/>
        <v>0</v>
      </c>
      <c r="DX81" s="514">
        <f t="shared" si="96"/>
        <v>0</v>
      </c>
      <c r="DY81" s="514">
        <f t="shared" si="96"/>
        <v>0</v>
      </c>
      <c r="DZ81" s="514">
        <f t="shared" si="97"/>
        <v>0</v>
      </c>
      <c r="EA81" s="514">
        <f t="shared" si="97"/>
        <v>0</v>
      </c>
      <c r="EB81" s="514">
        <f t="shared" si="97"/>
        <v>0</v>
      </c>
      <c r="EC81" s="514">
        <f t="shared" si="97"/>
        <v>0</v>
      </c>
      <c r="ED81" s="514">
        <f t="shared" si="97"/>
        <v>0</v>
      </c>
      <c r="EE81" s="514">
        <f t="shared" si="97"/>
        <v>0</v>
      </c>
      <c r="EF81" s="514">
        <f t="shared" si="97"/>
        <v>0</v>
      </c>
      <c r="EG81" s="514">
        <f t="shared" si="97"/>
        <v>0</v>
      </c>
      <c r="EH81" s="514">
        <f t="shared" si="97"/>
        <v>0</v>
      </c>
      <c r="EI81" s="72">
        <f>IF(ED$3&lt;=NTBA!$F$25,$AT$45*$F$38/10^7,0)</f>
        <v>0</v>
      </c>
      <c r="EJ81" s="72">
        <f>IF(EE$3&lt;=NTBA!$F$25,$AT$45*$F$38/10^7,0)</f>
        <v>0</v>
      </c>
      <c r="EK81" s="72">
        <f>IF(EF$3&lt;=NTBA!$F$25,$AT$45*$F$38/10^7,0)</f>
        <v>0</v>
      </c>
      <c r="EL81" s="72">
        <f>IF(EG$3&lt;=NTBA!$F$25,$AT$45*$F$38/10^7,0)</f>
        <v>0</v>
      </c>
      <c r="EM81" s="72">
        <f>IF(EH$3&lt;=NTBA!$F$25,$AT$45*$F$38/10^7,0)</f>
        <v>0</v>
      </c>
    </row>
    <row r="82" spans="5:143" ht="15" customHeight="1" outlineLevel="1" x14ac:dyDescent="0.35">
      <c r="E82" s="508">
        <v>33</v>
      </c>
      <c r="F82" s="841">
        <v>0</v>
      </c>
      <c r="G82" s="844">
        <f t="shared" si="52"/>
        <v>0</v>
      </c>
      <c r="H82" s="842">
        <f t="shared" si="98"/>
        <v>0</v>
      </c>
      <c r="I82" s="19"/>
      <c r="J82" s="514">
        <f t="shared" si="81"/>
        <v>0</v>
      </c>
      <c r="K82" s="514">
        <f t="shared" si="81"/>
        <v>0</v>
      </c>
      <c r="L82" s="514">
        <f t="shared" si="81"/>
        <v>0</v>
      </c>
      <c r="M82" s="514">
        <f t="shared" si="81"/>
        <v>0</v>
      </c>
      <c r="N82" s="514">
        <f t="shared" si="81"/>
        <v>0</v>
      </c>
      <c r="O82" s="514">
        <f t="shared" si="81"/>
        <v>0</v>
      </c>
      <c r="P82" s="514">
        <f t="shared" si="81"/>
        <v>0</v>
      </c>
      <c r="Q82" s="514">
        <f t="shared" si="81"/>
        <v>0</v>
      </c>
      <c r="R82" s="514">
        <f t="shared" si="81"/>
        <v>0</v>
      </c>
      <c r="S82" s="514">
        <f t="shared" si="81"/>
        <v>0</v>
      </c>
      <c r="T82" s="514">
        <f t="shared" si="84"/>
        <v>0</v>
      </c>
      <c r="U82" s="514">
        <f t="shared" si="84"/>
        <v>0</v>
      </c>
      <c r="V82" s="514">
        <f t="shared" si="84"/>
        <v>0</v>
      </c>
      <c r="W82" s="514">
        <f t="shared" si="84"/>
        <v>0</v>
      </c>
      <c r="X82" s="514">
        <f t="shared" si="84"/>
        <v>0</v>
      </c>
      <c r="Y82" s="514">
        <f t="shared" si="84"/>
        <v>0</v>
      </c>
      <c r="Z82" s="514">
        <f t="shared" si="84"/>
        <v>0</v>
      </c>
      <c r="AA82" s="514">
        <f t="shared" si="84"/>
        <v>0</v>
      </c>
      <c r="AB82" s="514">
        <f t="shared" si="84"/>
        <v>0</v>
      </c>
      <c r="AC82" s="514">
        <f t="shared" si="84"/>
        <v>0</v>
      </c>
      <c r="AD82" s="514">
        <f t="shared" si="85"/>
        <v>0</v>
      </c>
      <c r="AE82" s="514">
        <f t="shared" si="85"/>
        <v>0</v>
      </c>
      <c r="AF82" s="514">
        <f t="shared" si="85"/>
        <v>0</v>
      </c>
      <c r="AG82" s="514">
        <f t="shared" si="85"/>
        <v>0</v>
      </c>
      <c r="AH82" s="514">
        <f t="shared" si="85"/>
        <v>0</v>
      </c>
      <c r="AI82" s="514">
        <f t="shared" si="85"/>
        <v>0</v>
      </c>
      <c r="AJ82" s="514">
        <f t="shared" si="85"/>
        <v>0</v>
      </c>
      <c r="AK82" s="514">
        <f t="shared" si="85"/>
        <v>0</v>
      </c>
      <c r="AL82" s="514">
        <f t="shared" si="85"/>
        <v>0</v>
      </c>
      <c r="AM82" s="514">
        <f t="shared" si="85"/>
        <v>0</v>
      </c>
      <c r="AN82" s="514">
        <f t="shared" si="86"/>
        <v>0</v>
      </c>
      <c r="AO82" s="514">
        <f t="shared" si="86"/>
        <v>0</v>
      </c>
      <c r="AP82" s="514">
        <f t="shared" si="86"/>
        <v>0</v>
      </c>
      <c r="AQ82" s="514">
        <f t="shared" si="86"/>
        <v>0</v>
      </c>
      <c r="AR82" s="514">
        <f t="shared" si="86"/>
        <v>0</v>
      </c>
      <c r="AS82" s="514">
        <f t="shared" si="86"/>
        <v>0</v>
      </c>
      <c r="AT82" s="514">
        <f t="shared" si="86"/>
        <v>0</v>
      </c>
      <c r="AU82" s="514">
        <f t="shared" si="86"/>
        <v>0</v>
      </c>
      <c r="AV82" s="514">
        <f t="shared" si="86"/>
        <v>0</v>
      </c>
      <c r="AW82" s="514">
        <f t="shared" si="86"/>
        <v>0</v>
      </c>
      <c r="AX82" s="514">
        <f t="shared" si="87"/>
        <v>0</v>
      </c>
      <c r="AY82" s="514">
        <f t="shared" si="87"/>
        <v>0</v>
      </c>
      <c r="AZ82" s="514">
        <f t="shared" si="87"/>
        <v>0</v>
      </c>
      <c r="BA82" s="514">
        <f t="shared" si="87"/>
        <v>0</v>
      </c>
      <c r="BB82" s="514">
        <f t="shared" si="87"/>
        <v>0</v>
      </c>
      <c r="BC82" s="514">
        <f t="shared" si="87"/>
        <v>0</v>
      </c>
      <c r="BD82" s="514">
        <f t="shared" si="87"/>
        <v>0</v>
      </c>
      <c r="BE82" s="514">
        <f t="shared" si="87"/>
        <v>0</v>
      </c>
      <c r="BF82" s="514">
        <f t="shared" si="87"/>
        <v>0</v>
      </c>
      <c r="BG82" s="514">
        <f t="shared" si="87"/>
        <v>0</v>
      </c>
      <c r="BH82" s="514">
        <f t="shared" si="88"/>
        <v>0</v>
      </c>
      <c r="BI82" s="514">
        <f t="shared" si="88"/>
        <v>0</v>
      </c>
      <c r="BJ82" s="514">
        <f t="shared" si="88"/>
        <v>0</v>
      </c>
      <c r="BK82" s="514">
        <f t="shared" si="88"/>
        <v>0</v>
      </c>
      <c r="BL82" s="514">
        <f t="shared" si="88"/>
        <v>0</v>
      </c>
      <c r="BM82" s="514">
        <f t="shared" si="88"/>
        <v>0</v>
      </c>
      <c r="BN82" s="514">
        <f t="shared" si="88"/>
        <v>0</v>
      </c>
      <c r="BO82" s="514">
        <f t="shared" si="88"/>
        <v>0</v>
      </c>
      <c r="BP82" s="514">
        <f t="shared" si="88"/>
        <v>0</v>
      </c>
      <c r="BQ82" s="514">
        <f t="shared" si="88"/>
        <v>0</v>
      </c>
      <c r="BR82" s="514">
        <f t="shared" si="89"/>
        <v>0</v>
      </c>
      <c r="BS82" s="514">
        <f t="shared" si="89"/>
        <v>0</v>
      </c>
      <c r="BT82" s="514">
        <f t="shared" si="89"/>
        <v>0</v>
      </c>
      <c r="BU82" s="514">
        <f t="shared" si="89"/>
        <v>0</v>
      </c>
      <c r="BV82" s="514">
        <f t="shared" si="89"/>
        <v>0</v>
      </c>
      <c r="BW82" s="514">
        <f t="shared" si="89"/>
        <v>0</v>
      </c>
      <c r="BX82" s="514">
        <f t="shared" si="89"/>
        <v>0</v>
      </c>
      <c r="BY82" s="514">
        <f t="shared" si="89"/>
        <v>0</v>
      </c>
      <c r="BZ82" s="514">
        <f t="shared" si="89"/>
        <v>0</v>
      </c>
      <c r="CA82" s="514">
        <f t="shared" si="89"/>
        <v>0</v>
      </c>
      <c r="CB82" s="514">
        <f t="shared" si="90"/>
        <v>0</v>
      </c>
      <c r="CC82" s="514">
        <f t="shared" si="90"/>
        <v>0</v>
      </c>
      <c r="CD82" s="514">
        <f t="shared" si="90"/>
        <v>0</v>
      </c>
      <c r="CE82" s="514">
        <f t="shared" si="90"/>
        <v>0</v>
      </c>
      <c r="CF82" s="514">
        <f t="shared" si="90"/>
        <v>0</v>
      </c>
      <c r="CG82" s="514">
        <f t="shared" si="90"/>
        <v>0</v>
      </c>
      <c r="CH82" s="514">
        <f t="shared" si="90"/>
        <v>0</v>
      </c>
      <c r="CI82" s="514">
        <f t="shared" si="90"/>
        <v>0</v>
      </c>
      <c r="CJ82" s="514">
        <f t="shared" si="90"/>
        <v>0</v>
      </c>
      <c r="CK82" s="514">
        <f t="shared" si="90"/>
        <v>0</v>
      </c>
      <c r="CL82" s="514">
        <f t="shared" si="91"/>
        <v>0</v>
      </c>
      <c r="CM82" s="514">
        <f t="shared" si="91"/>
        <v>0</v>
      </c>
      <c r="CN82" s="514">
        <f t="shared" si="91"/>
        <v>0</v>
      </c>
      <c r="CO82" s="514">
        <f t="shared" si="91"/>
        <v>0</v>
      </c>
      <c r="CP82" s="514">
        <f t="shared" si="91"/>
        <v>0</v>
      </c>
      <c r="CQ82" s="514">
        <f t="shared" si="91"/>
        <v>0</v>
      </c>
      <c r="CR82" s="514">
        <f t="shared" si="91"/>
        <v>0</v>
      </c>
      <c r="CS82" s="514">
        <f t="shared" si="91"/>
        <v>0</v>
      </c>
      <c r="CT82" s="514">
        <f t="shared" si="91"/>
        <v>0</v>
      </c>
      <c r="CU82" s="514">
        <f t="shared" si="91"/>
        <v>0</v>
      </c>
      <c r="CV82" s="514">
        <f t="shared" si="92"/>
        <v>0</v>
      </c>
      <c r="CW82" s="514">
        <f t="shared" si="92"/>
        <v>0</v>
      </c>
      <c r="CX82" s="514">
        <f t="shared" si="92"/>
        <v>0</v>
      </c>
      <c r="CY82" s="514">
        <f t="shared" si="92"/>
        <v>0</v>
      </c>
      <c r="CZ82" s="514">
        <f t="shared" si="92"/>
        <v>0</v>
      </c>
      <c r="DA82" s="514">
        <f t="shared" si="92"/>
        <v>0</v>
      </c>
      <c r="DB82" s="514">
        <f t="shared" si="92"/>
        <v>0</v>
      </c>
      <c r="DC82" s="514">
        <f t="shared" si="92"/>
        <v>0</v>
      </c>
      <c r="DD82" s="514">
        <f t="shared" si="92"/>
        <v>0</v>
      </c>
      <c r="DE82" s="514">
        <f t="shared" si="92"/>
        <v>0</v>
      </c>
      <c r="DF82" s="514">
        <f t="shared" si="93"/>
        <v>0</v>
      </c>
      <c r="DG82" s="514">
        <f t="shared" si="93"/>
        <v>0</v>
      </c>
      <c r="DH82" s="514">
        <f t="shared" si="93"/>
        <v>0</v>
      </c>
      <c r="DI82" s="514">
        <f t="shared" si="93"/>
        <v>0</v>
      </c>
      <c r="DJ82" s="514">
        <f t="shared" si="93"/>
        <v>0</v>
      </c>
      <c r="DK82" s="514">
        <f t="shared" si="93"/>
        <v>0</v>
      </c>
      <c r="DL82" s="514">
        <f t="shared" si="93"/>
        <v>0</v>
      </c>
      <c r="DM82" s="514">
        <f t="shared" si="93"/>
        <v>0</v>
      </c>
      <c r="DN82" s="514">
        <f t="shared" si="93"/>
        <v>0</v>
      </c>
      <c r="DO82" s="514">
        <f t="shared" si="95"/>
        <v>0</v>
      </c>
      <c r="DP82" s="514">
        <f t="shared" si="96"/>
        <v>0</v>
      </c>
      <c r="DQ82" s="514">
        <f t="shared" si="96"/>
        <v>0</v>
      </c>
      <c r="DR82" s="514">
        <f t="shared" si="96"/>
        <v>0</v>
      </c>
      <c r="DS82" s="514">
        <f t="shared" si="96"/>
        <v>0</v>
      </c>
      <c r="DT82" s="514">
        <f t="shared" si="96"/>
        <v>0</v>
      </c>
      <c r="DU82" s="514">
        <f t="shared" si="96"/>
        <v>0</v>
      </c>
      <c r="DV82" s="514">
        <f t="shared" si="96"/>
        <v>0</v>
      </c>
      <c r="DW82" s="514">
        <f t="shared" si="96"/>
        <v>0</v>
      </c>
      <c r="DX82" s="514">
        <f t="shared" si="96"/>
        <v>0</v>
      </c>
      <c r="DY82" s="514">
        <f t="shared" si="96"/>
        <v>0</v>
      </c>
      <c r="DZ82" s="514">
        <f t="shared" si="97"/>
        <v>0</v>
      </c>
      <c r="EA82" s="514">
        <f t="shared" si="97"/>
        <v>0</v>
      </c>
      <c r="EB82" s="514">
        <f t="shared" si="97"/>
        <v>0</v>
      </c>
      <c r="EC82" s="514">
        <f t="shared" si="97"/>
        <v>0</v>
      </c>
      <c r="ED82" s="514">
        <f t="shared" si="97"/>
        <v>0</v>
      </c>
      <c r="EE82" s="514">
        <f t="shared" si="97"/>
        <v>0</v>
      </c>
      <c r="EF82" s="514">
        <f t="shared" si="97"/>
        <v>0</v>
      </c>
      <c r="EG82" s="514">
        <f t="shared" si="97"/>
        <v>0</v>
      </c>
      <c r="EH82" s="514">
        <f t="shared" si="97"/>
        <v>0</v>
      </c>
      <c r="EI82" s="72">
        <f>IF(ED$3&lt;=NTBA!$F$25,$AU$45*$F$38/10^7,0)</f>
        <v>0</v>
      </c>
      <c r="EJ82" s="72">
        <f>IF(EE$3&lt;=NTBA!$F$25,$AU$45*$F$38/10^7,0)</f>
        <v>0</v>
      </c>
      <c r="EK82" s="72">
        <f>IF(EF$3&lt;=NTBA!$F$25,$AU$45*$F$38/10^7,0)</f>
        <v>0</v>
      </c>
      <c r="EL82" s="72">
        <f>IF(EG$3&lt;=NTBA!$F$25,$AU$45*$F$38/10^7,0)</f>
        <v>0</v>
      </c>
      <c r="EM82" s="72">
        <f>IF(EH$3&lt;=NTBA!$F$25,$AU$45*$F$38/10^7,0)</f>
        <v>0</v>
      </c>
    </row>
    <row r="83" spans="5:143" ht="15" customHeight="1" outlineLevel="1" x14ac:dyDescent="0.35">
      <c r="E83" s="508">
        <v>34</v>
      </c>
      <c r="F83" s="841">
        <v>0</v>
      </c>
      <c r="G83" s="844">
        <f t="shared" si="52"/>
        <v>0</v>
      </c>
      <c r="H83" s="842">
        <f t="shared" si="98"/>
        <v>0</v>
      </c>
      <c r="I83" s="19"/>
      <c r="J83" s="514">
        <f t="shared" si="81"/>
        <v>0</v>
      </c>
      <c r="K83" s="514">
        <f t="shared" si="81"/>
        <v>0</v>
      </c>
      <c r="L83" s="514">
        <f t="shared" si="81"/>
        <v>0</v>
      </c>
      <c r="M83" s="514">
        <f t="shared" si="81"/>
        <v>0</v>
      </c>
      <c r="N83" s="514">
        <f t="shared" si="81"/>
        <v>0</v>
      </c>
      <c r="O83" s="514">
        <f t="shared" si="81"/>
        <v>0</v>
      </c>
      <c r="P83" s="514">
        <f t="shared" si="81"/>
        <v>0</v>
      </c>
      <c r="Q83" s="514">
        <f t="shared" si="81"/>
        <v>0</v>
      </c>
      <c r="R83" s="514">
        <f t="shared" si="81"/>
        <v>0</v>
      </c>
      <c r="S83" s="514">
        <f t="shared" si="81"/>
        <v>0</v>
      </c>
      <c r="T83" s="514">
        <f t="shared" si="84"/>
        <v>0</v>
      </c>
      <c r="U83" s="514">
        <f t="shared" si="84"/>
        <v>0</v>
      </c>
      <c r="V83" s="514">
        <f t="shared" si="84"/>
        <v>0</v>
      </c>
      <c r="W83" s="514">
        <f t="shared" si="84"/>
        <v>0</v>
      </c>
      <c r="X83" s="514">
        <f t="shared" si="84"/>
        <v>0</v>
      </c>
      <c r="Y83" s="514">
        <f t="shared" si="84"/>
        <v>0</v>
      </c>
      <c r="Z83" s="514">
        <f t="shared" si="84"/>
        <v>0</v>
      </c>
      <c r="AA83" s="514">
        <f t="shared" si="84"/>
        <v>0</v>
      </c>
      <c r="AB83" s="514">
        <f t="shared" si="84"/>
        <v>0</v>
      </c>
      <c r="AC83" s="514">
        <f t="shared" si="84"/>
        <v>0</v>
      </c>
      <c r="AD83" s="514">
        <f t="shared" si="85"/>
        <v>0</v>
      </c>
      <c r="AE83" s="514">
        <f t="shared" si="85"/>
        <v>0</v>
      </c>
      <c r="AF83" s="514">
        <f t="shared" si="85"/>
        <v>0</v>
      </c>
      <c r="AG83" s="514">
        <f t="shared" si="85"/>
        <v>0</v>
      </c>
      <c r="AH83" s="514">
        <f t="shared" si="85"/>
        <v>0</v>
      </c>
      <c r="AI83" s="514">
        <f t="shared" si="85"/>
        <v>0</v>
      </c>
      <c r="AJ83" s="514">
        <f t="shared" si="85"/>
        <v>0</v>
      </c>
      <c r="AK83" s="514">
        <f t="shared" si="85"/>
        <v>0</v>
      </c>
      <c r="AL83" s="514">
        <f t="shared" si="85"/>
        <v>0</v>
      </c>
      <c r="AM83" s="514">
        <f t="shared" si="85"/>
        <v>0</v>
      </c>
      <c r="AN83" s="514">
        <f t="shared" si="86"/>
        <v>0</v>
      </c>
      <c r="AO83" s="514">
        <f t="shared" si="86"/>
        <v>0</v>
      </c>
      <c r="AP83" s="514">
        <f t="shared" si="86"/>
        <v>0</v>
      </c>
      <c r="AQ83" s="514">
        <f t="shared" si="86"/>
        <v>0</v>
      </c>
      <c r="AR83" s="514">
        <f t="shared" si="86"/>
        <v>0</v>
      </c>
      <c r="AS83" s="514">
        <f t="shared" si="86"/>
        <v>0</v>
      </c>
      <c r="AT83" s="514">
        <f t="shared" si="86"/>
        <v>0</v>
      </c>
      <c r="AU83" s="514">
        <f t="shared" si="86"/>
        <v>0</v>
      </c>
      <c r="AV83" s="514">
        <f t="shared" si="86"/>
        <v>0</v>
      </c>
      <c r="AW83" s="514">
        <f t="shared" si="86"/>
        <v>0</v>
      </c>
      <c r="AX83" s="514">
        <f t="shared" si="87"/>
        <v>0</v>
      </c>
      <c r="AY83" s="514">
        <f t="shared" si="87"/>
        <v>0</v>
      </c>
      <c r="AZ83" s="514">
        <f t="shared" si="87"/>
        <v>0</v>
      </c>
      <c r="BA83" s="514">
        <f t="shared" si="87"/>
        <v>0</v>
      </c>
      <c r="BB83" s="514">
        <f t="shared" si="87"/>
        <v>0</v>
      </c>
      <c r="BC83" s="514">
        <f t="shared" si="87"/>
        <v>0</v>
      </c>
      <c r="BD83" s="514">
        <f t="shared" si="87"/>
        <v>0</v>
      </c>
      <c r="BE83" s="514">
        <f t="shared" si="87"/>
        <v>0</v>
      </c>
      <c r="BF83" s="514">
        <f t="shared" si="87"/>
        <v>0</v>
      </c>
      <c r="BG83" s="514">
        <f t="shared" si="87"/>
        <v>0</v>
      </c>
      <c r="BH83" s="514">
        <f t="shared" si="88"/>
        <v>0</v>
      </c>
      <c r="BI83" s="514">
        <f t="shared" si="88"/>
        <v>0</v>
      </c>
      <c r="BJ83" s="514">
        <f t="shared" si="88"/>
        <v>0</v>
      </c>
      <c r="BK83" s="514">
        <f t="shared" si="88"/>
        <v>0</v>
      </c>
      <c r="BL83" s="514">
        <f t="shared" si="88"/>
        <v>0</v>
      </c>
      <c r="BM83" s="514">
        <f t="shared" si="88"/>
        <v>0</v>
      </c>
      <c r="BN83" s="514">
        <f t="shared" si="88"/>
        <v>0</v>
      </c>
      <c r="BO83" s="514">
        <f t="shared" si="88"/>
        <v>0</v>
      </c>
      <c r="BP83" s="514">
        <f t="shared" si="88"/>
        <v>0</v>
      </c>
      <c r="BQ83" s="514">
        <f t="shared" si="88"/>
        <v>0</v>
      </c>
      <c r="BR83" s="514">
        <f t="shared" si="89"/>
        <v>0</v>
      </c>
      <c r="BS83" s="514">
        <f t="shared" si="89"/>
        <v>0</v>
      </c>
      <c r="BT83" s="514">
        <f t="shared" si="89"/>
        <v>0</v>
      </c>
      <c r="BU83" s="514">
        <f t="shared" si="89"/>
        <v>0</v>
      </c>
      <c r="BV83" s="514">
        <f t="shared" si="89"/>
        <v>0</v>
      </c>
      <c r="BW83" s="514">
        <f t="shared" si="89"/>
        <v>0</v>
      </c>
      <c r="BX83" s="514">
        <f t="shared" si="89"/>
        <v>0</v>
      </c>
      <c r="BY83" s="514">
        <f t="shared" si="89"/>
        <v>0</v>
      </c>
      <c r="BZ83" s="514">
        <f t="shared" si="89"/>
        <v>0</v>
      </c>
      <c r="CA83" s="514">
        <f t="shared" si="89"/>
        <v>0</v>
      </c>
      <c r="CB83" s="514">
        <f t="shared" si="90"/>
        <v>0</v>
      </c>
      <c r="CC83" s="514">
        <f t="shared" si="90"/>
        <v>0</v>
      </c>
      <c r="CD83" s="514">
        <f t="shared" si="90"/>
        <v>0</v>
      </c>
      <c r="CE83" s="514">
        <f t="shared" si="90"/>
        <v>0</v>
      </c>
      <c r="CF83" s="514">
        <f t="shared" si="90"/>
        <v>0</v>
      </c>
      <c r="CG83" s="514">
        <f t="shared" si="90"/>
        <v>0</v>
      </c>
      <c r="CH83" s="514">
        <f t="shared" si="90"/>
        <v>0</v>
      </c>
      <c r="CI83" s="514">
        <f t="shared" si="90"/>
        <v>0</v>
      </c>
      <c r="CJ83" s="514">
        <f t="shared" si="90"/>
        <v>0</v>
      </c>
      <c r="CK83" s="514">
        <f t="shared" si="90"/>
        <v>0</v>
      </c>
      <c r="CL83" s="514">
        <f t="shared" si="91"/>
        <v>0</v>
      </c>
      <c r="CM83" s="514">
        <f t="shared" si="91"/>
        <v>0</v>
      </c>
      <c r="CN83" s="514">
        <f t="shared" si="91"/>
        <v>0</v>
      </c>
      <c r="CO83" s="514">
        <f t="shared" si="91"/>
        <v>0</v>
      </c>
      <c r="CP83" s="514">
        <f t="shared" si="91"/>
        <v>0</v>
      </c>
      <c r="CQ83" s="514">
        <f t="shared" si="91"/>
        <v>0</v>
      </c>
      <c r="CR83" s="514">
        <f t="shared" si="91"/>
        <v>0</v>
      </c>
      <c r="CS83" s="514">
        <f t="shared" si="91"/>
        <v>0</v>
      </c>
      <c r="CT83" s="514">
        <f t="shared" si="91"/>
        <v>0</v>
      </c>
      <c r="CU83" s="514">
        <f t="shared" si="91"/>
        <v>0</v>
      </c>
      <c r="CV83" s="514">
        <f t="shared" si="92"/>
        <v>0</v>
      </c>
      <c r="CW83" s="514">
        <f t="shared" si="92"/>
        <v>0</v>
      </c>
      <c r="CX83" s="514">
        <f t="shared" si="92"/>
        <v>0</v>
      </c>
      <c r="CY83" s="514">
        <f t="shared" si="92"/>
        <v>0</v>
      </c>
      <c r="CZ83" s="514">
        <f t="shared" si="92"/>
        <v>0</v>
      </c>
      <c r="DA83" s="514">
        <f t="shared" si="92"/>
        <v>0</v>
      </c>
      <c r="DB83" s="514">
        <f t="shared" si="92"/>
        <v>0</v>
      </c>
      <c r="DC83" s="514">
        <f t="shared" si="92"/>
        <v>0</v>
      </c>
      <c r="DD83" s="514">
        <f t="shared" si="92"/>
        <v>0</v>
      </c>
      <c r="DE83" s="514">
        <f t="shared" si="92"/>
        <v>0</v>
      </c>
      <c r="DF83" s="514">
        <f t="shared" si="93"/>
        <v>0</v>
      </c>
      <c r="DG83" s="514">
        <f t="shared" si="93"/>
        <v>0</v>
      </c>
      <c r="DH83" s="514">
        <f t="shared" si="93"/>
        <v>0</v>
      </c>
      <c r="DI83" s="514">
        <f t="shared" si="93"/>
        <v>0</v>
      </c>
      <c r="DJ83" s="514">
        <f t="shared" si="93"/>
        <v>0</v>
      </c>
      <c r="DK83" s="514">
        <f t="shared" si="93"/>
        <v>0</v>
      </c>
      <c r="DL83" s="514">
        <f t="shared" si="93"/>
        <v>0</v>
      </c>
      <c r="DM83" s="514">
        <f t="shared" si="93"/>
        <v>0</v>
      </c>
      <c r="DN83" s="514">
        <f t="shared" si="93"/>
        <v>0</v>
      </c>
      <c r="DO83" s="514">
        <f t="shared" si="95"/>
        <v>0</v>
      </c>
      <c r="DP83" s="514">
        <f t="shared" si="96"/>
        <v>0</v>
      </c>
      <c r="DQ83" s="514">
        <f t="shared" si="96"/>
        <v>0</v>
      </c>
      <c r="DR83" s="514">
        <f t="shared" si="96"/>
        <v>0</v>
      </c>
      <c r="DS83" s="514">
        <f t="shared" si="96"/>
        <v>0</v>
      </c>
      <c r="DT83" s="514">
        <f t="shared" si="96"/>
        <v>0</v>
      </c>
      <c r="DU83" s="514">
        <f t="shared" si="96"/>
        <v>0</v>
      </c>
      <c r="DV83" s="514">
        <f t="shared" si="96"/>
        <v>0</v>
      </c>
      <c r="DW83" s="514">
        <f t="shared" si="96"/>
        <v>0</v>
      </c>
      <c r="DX83" s="514">
        <f t="shared" si="96"/>
        <v>0</v>
      </c>
      <c r="DY83" s="514">
        <f t="shared" si="96"/>
        <v>0</v>
      </c>
      <c r="DZ83" s="514">
        <f t="shared" si="97"/>
        <v>0</v>
      </c>
      <c r="EA83" s="514">
        <f t="shared" si="97"/>
        <v>0</v>
      </c>
      <c r="EB83" s="514">
        <f t="shared" si="97"/>
        <v>0</v>
      </c>
      <c r="EC83" s="514">
        <f t="shared" si="97"/>
        <v>0</v>
      </c>
      <c r="ED83" s="514">
        <f t="shared" si="97"/>
        <v>0</v>
      </c>
      <c r="EE83" s="514">
        <f t="shared" si="97"/>
        <v>0</v>
      </c>
      <c r="EF83" s="514">
        <f t="shared" si="97"/>
        <v>0</v>
      </c>
      <c r="EG83" s="514">
        <f t="shared" si="97"/>
        <v>0</v>
      </c>
      <c r="EH83" s="514">
        <f t="shared" si="97"/>
        <v>0</v>
      </c>
      <c r="EI83" s="72">
        <f>IF(ED$3&lt;=NTBA!$F$25,$AV$45*$F$38/10^7,0)</f>
        <v>0</v>
      </c>
      <c r="EJ83" s="72">
        <f>IF(EE$3&lt;=NTBA!$F$25,$AV$45*$F$38/10^7,0)</f>
        <v>0</v>
      </c>
      <c r="EK83" s="72">
        <f>IF(EF$3&lt;=NTBA!$F$25,$AV$45*$F$38/10^7,0)</f>
        <v>0</v>
      </c>
      <c r="EL83" s="72">
        <f>IF(EG$3&lt;=NTBA!$F$25,$AV$45*$F$38/10^7,0)</f>
        <v>0</v>
      </c>
      <c r="EM83" s="72">
        <f>IF(EH$3&lt;=NTBA!$F$25,$AV$45*$F$38/10^7,0)</f>
        <v>0</v>
      </c>
    </row>
    <row r="84" spans="5:143" ht="15" customHeight="1" outlineLevel="1" x14ac:dyDescent="0.35">
      <c r="E84" s="508">
        <v>35</v>
      </c>
      <c r="F84" s="841">
        <v>0</v>
      </c>
      <c r="G84" s="844">
        <f t="shared" si="52"/>
        <v>0</v>
      </c>
      <c r="H84" s="842">
        <f t="shared" si="98"/>
        <v>0</v>
      </c>
      <c r="I84" s="19"/>
      <c r="J84" s="514">
        <f t="shared" si="81"/>
        <v>0</v>
      </c>
      <c r="K84" s="514">
        <f t="shared" si="81"/>
        <v>0</v>
      </c>
      <c r="L84" s="514">
        <f t="shared" si="81"/>
        <v>0</v>
      </c>
      <c r="M84" s="514">
        <f t="shared" si="81"/>
        <v>0</v>
      </c>
      <c r="N84" s="514">
        <f t="shared" si="81"/>
        <v>0</v>
      </c>
      <c r="O84" s="514">
        <f t="shared" si="81"/>
        <v>0</v>
      </c>
      <c r="P84" s="514">
        <f t="shared" si="81"/>
        <v>0</v>
      </c>
      <c r="Q84" s="514">
        <f t="shared" si="81"/>
        <v>0</v>
      </c>
      <c r="R84" s="514">
        <f t="shared" si="81"/>
        <v>0</v>
      </c>
      <c r="S84" s="514">
        <f t="shared" si="81"/>
        <v>0</v>
      </c>
      <c r="T84" s="514">
        <f t="shared" si="84"/>
        <v>0</v>
      </c>
      <c r="U84" s="514">
        <f t="shared" si="84"/>
        <v>0</v>
      </c>
      <c r="V84" s="514">
        <f t="shared" si="84"/>
        <v>0</v>
      </c>
      <c r="W84" s="514">
        <f t="shared" si="84"/>
        <v>0</v>
      </c>
      <c r="X84" s="514">
        <f t="shared" si="84"/>
        <v>0</v>
      </c>
      <c r="Y84" s="514">
        <f t="shared" si="84"/>
        <v>0</v>
      </c>
      <c r="Z84" s="514">
        <f t="shared" si="84"/>
        <v>0</v>
      </c>
      <c r="AA84" s="514">
        <f t="shared" si="84"/>
        <v>0</v>
      </c>
      <c r="AB84" s="514">
        <f t="shared" si="84"/>
        <v>0</v>
      </c>
      <c r="AC84" s="514">
        <f t="shared" si="84"/>
        <v>0</v>
      </c>
      <c r="AD84" s="514">
        <f t="shared" si="85"/>
        <v>0</v>
      </c>
      <c r="AE84" s="514">
        <f t="shared" si="85"/>
        <v>0</v>
      </c>
      <c r="AF84" s="514">
        <f t="shared" si="85"/>
        <v>0</v>
      </c>
      <c r="AG84" s="514">
        <f t="shared" si="85"/>
        <v>0</v>
      </c>
      <c r="AH84" s="514">
        <f t="shared" si="85"/>
        <v>0</v>
      </c>
      <c r="AI84" s="514">
        <f t="shared" si="85"/>
        <v>0</v>
      </c>
      <c r="AJ84" s="514">
        <f t="shared" si="85"/>
        <v>0</v>
      </c>
      <c r="AK84" s="514">
        <f t="shared" si="85"/>
        <v>0</v>
      </c>
      <c r="AL84" s="514">
        <f t="shared" si="85"/>
        <v>0</v>
      </c>
      <c r="AM84" s="514">
        <f t="shared" si="85"/>
        <v>0</v>
      </c>
      <c r="AN84" s="514">
        <f t="shared" si="86"/>
        <v>0</v>
      </c>
      <c r="AO84" s="514">
        <f t="shared" si="86"/>
        <v>0</v>
      </c>
      <c r="AP84" s="514">
        <f t="shared" si="86"/>
        <v>0</v>
      </c>
      <c r="AQ84" s="514">
        <f t="shared" si="86"/>
        <v>0</v>
      </c>
      <c r="AR84" s="514">
        <f t="shared" si="86"/>
        <v>0</v>
      </c>
      <c r="AS84" s="514">
        <f t="shared" si="86"/>
        <v>0</v>
      </c>
      <c r="AT84" s="514">
        <f t="shared" si="86"/>
        <v>0</v>
      </c>
      <c r="AU84" s="514">
        <f t="shared" si="86"/>
        <v>0</v>
      </c>
      <c r="AV84" s="514">
        <f t="shared" si="86"/>
        <v>0</v>
      </c>
      <c r="AW84" s="514">
        <f t="shared" si="86"/>
        <v>0</v>
      </c>
      <c r="AX84" s="514">
        <f t="shared" si="87"/>
        <v>0</v>
      </c>
      <c r="AY84" s="514">
        <f t="shared" si="87"/>
        <v>0</v>
      </c>
      <c r="AZ84" s="514">
        <f t="shared" si="87"/>
        <v>0</v>
      </c>
      <c r="BA84" s="514">
        <f t="shared" si="87"/>
        <v>0</v>
      </c>
      <c r="BB84" s="514">
        <f t="shared" si="87"/>
        <v>0</v>
      </c>
      <c r="BC84" s="514">
        <f t="shared" si="87"/>
        <v>0</v>
      </c>
      <c r="BD84" s="514">
        <f t="shared" si="87"/>
        <v>0</v>
      </c>
      <c r="BE84" s="514">
        <f t="shared" si="87"/>
        <v>0</v>
      </c>
      <c r="BF84" s="514">
        <f t="shared" si="87"/>
        <v>0</v>
      </c>
      <c r="BG84" s="514">
        <f t="shared" si="87"/>
        <v>0</v>
      </c>
      <c r="BH84" s="514">
        <f t="shared" si="88"/>
        <v>0</v>
      </c>
      <c r="BI84" s="514">
        <f t="shared" si="88"/>
        <v>0</v>
      </c>
      <c r="BJ84" s="514">
        <f t="shared" si="88"/>
        <v>0</v>
      </c>
      <c r="BK84" s="514">
        <f t="shared" si="88"/>
        <v>0</v>
      </c>
      <c r="BL84" s="514">
        <f t="shared" si="88"/>
        <v>0</v>
      </c>
      <c r="BM84" s="514">
        <f t="shared" si="88"/>
        <v>0</v>
      </c>
      <c r="BN84" s="514">
        <f t="shared" si="88"/>
        <v>0</v>
      </c>
      <c r="BO84" s="514">
        <f t="shared" si="88"/>
        <v>0</v>
      </c>
      <c r="BP84" s="514">
        <f t="shared" si="88"/>
        <v>0</v>
      </c>
      <c r="BQ84" s="514">
        <f t="shared" si="88"/>
        <v>0</v>
      </c>
      <c r="BR84" s="514">
        <f t="shared" si="89"/>
        <v>0</v>
      </c>
      <c r="BS84" s="514">
        <f t="shared" si="89"/>
        <v>0</v>
      </c>
      <c r="BT84" s="514">
        <f t="shared" si="89"/>
        <v>0</v>
      </c>
      <c r="BU84" s="514">
        <f t="shared" si="89"/>
        <v>0</v>
      </c>
      <c r="BV84" s="514">
        <f t="shared" si="89"/>
        <v>0</v>
      </c>
      <c r="BW84" s="514">
        <f t="shared" si="89"/>
        <v>0</v>
      </c>
      <c r="BX84" s="514">
        <f t="shared" si="89"/>
        <v>0</v>
      </c>
      <c r="BY84" s="514">
        <f t="shared" si="89"/>
        <v>0</v>
      </c>
      <c r="BZ84" s="514">
        <f t="shared" si="89"/>
        <v>0</v>
      </c>
      <c r="CA84" s="514">
        <f t="shared" si="89"/>
        <v>0</v>
      </c>
      <c r="CB84" s="514">
        <f t="shared" si="90"/>
        <v>0</v>
      </c>
      <c r="CC84" s="514">
        <f t="shared" si="90"/>
        <v>0</v>
      </c>
      <c r="CD84" s="514">
        <f t="shared" si="90"/>
        <v>0</v>
      </c>
      <c r="CE84" s="514">
        <f t="shared" si="90"/>
        <v>0</v>
      </c>
      <c r="CF84" s="514">
        <f t="shared" si="90"/>
        <v>0</v>
      </c>
      <c r="CG84" s="514">
        <f t="shared" si="90"/>
        <v>0</v>
      </c>
      <c r="CH84" s="514">
        <f t="shared" si="90"/>
        <v>0</v>
      </c>
      <c r="CI84" s="514">
        <f t="shared" si="90"/>
        <v>0</v>
      </c>
      <c r="CJ84" s="514">
        <f t="shared" si="90"/>
        <v>0</v>
      </c>
      <c r="CK84" s="514">
        <f t="shared" si="90"/>
        <v>0</v>
      </c>
      <c r="CL84" s="514">
        <f t="shared" si="91"/>
        <v>0</v>
      </c>
      <c r="CM84" s="514">
        <f t="shared" si="91"/>
        <v>0</v>
      </c>
      <c r="CN84" s="514">
        <f t="shared" si="91"/>
        <v>0</v>
      </c>
      <c r="CO84" s="514">
        <f t="shared" si="91"/>
        <v>0</v>
      </c>
      <c r="CP84" s="514">
        <f t="shared" si="91"/>
        <v>0</v>
      </c>
      <c r="CQ84" s="514">
        <f t="shared" si="91"/>
        <v>0</v>
      </c>
      <c r="CR84" s="514">
        <f t="shared" si="91"/>
        <v>0</v>
      </c>
      <c r="CS84" s="514">
        <f t="shared" si="91"/>
        <v>0</v>
      </c>
      <c r="CT84" s="514">
        <f t="shared" si="91"/>
        <v>0</v>
      </c>
      <c r="CU84" s="514">
        <f t="shared" si="91"/>
        <v>0</v>
      </c>
      <c r="CV84" s="514">
        <f t="shared" si="92"/>
        <v>0</v>
      </c>
      <c r="CW84" s="514">
        <f t="shared" si="92"/>
        <v>0</v>
      </c>
      <c r="CX84" s="514">
        <f t="shared" si="92"/>
        <v>0</v>
      </c>
      <c r="CY84" s="514">
        <f t="shared" si="92"/>
        <v>0</v>
      </c>
      <c r="CZ84" s="514">
        <f t="shared" si="92"/>
        <v>0</v>
      </c>
      <c r="DA84" s="514">
        <f t="shared" si="92"/>
        <v>0</v>
      </c>
      <c r="DB84" s="514">
        <f t="shared" si="92"/>
        <v>0</v>
      </c>
      <c r="DC84" s="514">
        <f t="shared" si="92"/>
        <v>0</v>
      </c>
      <c r="DD84" s="514">
        <f t="shared" si="92"/>
        <v>0</v>
      </c>
      <c r="DE84" s="514">
        <f t="shared" si="92"/>
        <v>0</v>
      </c>
      <c r="DF84" s="514">
        <f t="shared" si="93"/>
        <v>0</v>
      </c>
      <c r="DG84" s="514">
        <f t="shared" si="93"/>
        <v>0</v>
      </c>
      <c r="DH84" s="514">
        <f t="shared" si="93"/>
        <v>0</v>
      </c>
      <c r="DI84" s="514">
        <f t="shared" si="93"/>
        <v>0</v>
      </c>
      <c r="DJ84" s="514">
        <f t="shared" si="93"/>
        <v>0</v>
      </c>
      <c r="DK84" s="514">
        <f t="shared" si="93"/>
        <v>0</v>
      </c>
      <c r="DL84" s="514">
        <f t="shared" si="93"/>
        <v>0</v>
      </c>
      <c r="DM84" s="514">
        <f t="shared" si="93"/>
        <v>0</v>
      </c>
      <c r="DN84" s="514">
        <f t="shared" si="93"/>
        <v>0</v>
      </c>
      <c r="DO84" s="514">
        <f t="shared" si="95"/>
        <v>0</v>
      </c>
      <c r="DP84" s="514">
        <f t="shared" si="96"/>
        <v>0</v>
      </c>
      <c r="DQ84" s="514">
        <f t="shared" si="96"/>
        <v>0</v>
      </c>
      <c r="DR84" s="514">
        <f t="shared" si="96"/>
        <v>0</v>
      </c>
      <c r="DS84" s="514">
        <f t="shared" si="96"/>
        <v>0</v>
      </c>
      <c r="DT84" s="514">
        <f t="shared" si="96"/>
        <v>0</v>
      </c>
      <c r="DU84" s="514">
        <f t="shared" si="96"/>
        <v>0</v>
      </c>
      <c r="DV84" s="514">
        <f t="shared" si="96"/>
        <v>0</v>
      </c>
      <c r="DW84" s="514">
        <f t="shared" si="96"/>
        <v>0</v>
      </c>
      <c r="DX84" s="514">
        <f t="shared" si="96"/>
        <v>0</v>
      </c>
      <c r="DY84" s="514">
        <f t="shared" si="96"/>
        <v>0</v>
      </c>
      <c r="DZ84" s="514">
        <f t="shared" si="97"/>
        <v>0</v>
      </c>
      <c r="EA84" s="514">
        <f t="shared" si="97"/>
        <v>0</v>
      </c>
      <c r="EB84" s="514">
        <f t="shared" si="97"/>
        <v>0</v>
      </c>
      <c r="EC84" s="514">
        <f t="shared" si="97"/>
        <v>0</v>
      </c>
      <c r="ED84" s="514">
        <f t="shared" si="97"/>
        <v>0</v>
      </c>
      <c r="EE84" s="514">
        <f t="shared" si="97"/>
        <v>0</v>
      </c>
      <c r="EF84" s="514">
        <f t="shared" si="97"/>
        <v>0</v>
      </c>
      <c r="EG84" s="514">
        <f t="shared" si="97"/>
        <v>0</v>
      </c>
      <c r="EH84" s="514">
        <f t="shared" si="97"/>
        <v>0</v>
      </c>
      <c r="EI84" s="72">
        <f>IF(ED$3&lt;=NTBA!$F$25,$AW$45*$F$38/10^7,0)</f>
        <v>0</v>
      </c>
      <c r="EJ84" s="72">
        <f>IF(EE$3&lt;=NTBA!$F$25,$AW$45*$F$38/10^7,0)</f>
        <v>0</v>
      </c>
      <c r="EK84" s="72">
        <f>IF(EF$3&lt;=NTBA!$F$25,$AW$45*$F$38/10^7,0)</f>
        <v>0</v>
      </c>
      <c r="EL84" s="72">
        <f>IF(EG$3&lt;=NTBA!$F$25,$AW$45*$F$38/10^7,0)</f>
        <v>0</v>
      </c>
      <c r="EM84" s="72">
        <f>IF(EH$3&lt;=NTBA!$F$25,$AW$45*$F$38/10^7,0)</f>
        <v>0</v>
      </c>
    </row>
    <row r="85" spans="5:143" ht="15" customHeight="1" outlineLevel="1" x14ac:dyDescent="0.35">
      <c r="E85" s="508">
        <v>36</v>
      </c>
      <c r="F85" s="841">
        <v>0</v>
      </c>
      <c r="G85" s="844">
        <f t="shared" si="52"/>
        <v>0</v>
      </c>
      <c r="H85" s="842">
        <f t="shared" si="98"/>
        <v>0</v>
      </c>
      <c r="I85" s="19"/>
      <c r="J85" s="514">
        <f t="shared" si="81"/>
        <v>0</v>
      </c>
      <c r="K85" s="514">
        <f t="shared" si="81"/>
        <v>0</v>
      </c>
      <c r="L85" s="514">
        <f t="shared" si="81"/>
        <v>0</v>
      </c>
      <c r="M85" s="514">
        <f t="shared" si="81"/>
        <v>0</v>
      </c>
      <c r="N85" s="514">
        <f t="shared" si="81"/>
        <v>0</v>
      </c>
      <c r="O85" s="514">
        <f t="shared" si="81"/>
        <v>0</v>
      </c>
      <c r="P85" s="514">
        <f t="shared" si="81"/>
        <v>0</v>
      </c>
      <c r="Q85" s="514">
        <f t="shared" si="81"/>
        <v>0</v>
      </c>
      <c r="R85" s="514">
        <f t="shared" si="81"/>
        <v>0</v>
      </c>
      <c r="S85" s="514">
        <f t="shared" si="81"/>
        <v>0</v>
      </c>
      <c r="T85" s="514">
        <f t="shared" si="84"/>
        <v>0</v>
      </c>
      <c r="U85" s="514">
        <f t="shared" si="84"/>
        <v>0</v>
      </c>
      <c r="V85" s="514">
        <f t="shared" si="84"/>
        <v>0</v>
      </c>
      <c r="W85" s="514">
        <f t="shared" si="84"/>
        <v>0</v>
      </c>
      <c r="X85" s="514">
        <f t="shared" si="84"/>
        <v>0</v>
      </c>
      <c r="Y85" s="514">
        <f t="shared" si="84"/>
        <v>0</v>
      </c>
      <c r="Z85" s="514">
        <f t="shared" si="84"/>
        <v>0</v>
      </c>
      <c r="AA85" s="514">
        <f t="shared" si="84"/>
        <v>0</v>
      </c>
      <c r="AB85" s="514">
        <f t="shared" si="84"/>
        <v>0</v>
      </c>
      <c r="AC85" s="514">
        <f t="shared" si="84"/>
        <v>0</v>
      </c>
      <c r="AD85" s="514">
        <f t="shared" si="85"/>
        <v>0</v>
      </c>
      <c r="AE85" s="514">
        <f t="shared" si="85"/>
        <v>0</v>
      </c>
      <c r="AF85" s="514">
        <f t="shared" si="85"/>
        <v>0</v>
      </c>
      <c r="AG85" s="514">
        <f t="shared" si="85"/>
        <v>0</v>
      </c>
      <c r="AH85" s="514">
        <f t="shared" si="85"/>
        <v>0</v>
      </c>
      <c r="AI85" s="514">
        <f t="shared" si="85"/>
        <v>0</v>
      </c>
      <c r="AJ85" s="514">
        <f t="shared" si="85"/>
        <v>0</v>
      </c>
      <c r="AK85" s="514">
        <f t="shared" si="85"/>
        <v>0</v>
      </c>
      <c r="AL85" s="514">
        <f t="shared" si="85"/>
        <v>0</v>
      </c>
      <c r="AM85" s="514">
        <f t="shared" si="85"/>
        <v>0</v>
      </c>
      <c r="AN85" s="514">
        <f t="shared" si="86"/>
        <v>0</v>
      </c>
      <c r="AO85" s="514">
        <f t="shared" si="86"/>
        <v>0</v>
      </c>
      <c r="AP85" s="514">
        <f t="shared" si="86"/>
        <v>0</v>
      </c>
      <c r="AQ85" s="514">
        <f t="shared" si="86"/>
        <v>0</v>
      </c>
      <c r="AR85" s="514">
        <f t="shared" si="86"/>
        <v>0</v>
      </c>
      <c r="AS85" s="514">
        <f t="shared" si="86"/>
        <v>0</v>
      </c>
      <c r="AT85" s="514">
        <f t="shared" si="86"/>
        <v>0</v>
      </c>
      <c r="AU85" s="514">
        <f t="shared" si="86"/>
        <v>0</v>
      </c>
      <c r="AV85" s="514">
        <f t="shared" si="86"/>
        <v>0</v>
      </c>
      <c r="AW85" s="514">
        <f t="shared" si="86"/>
        <v>0</v>
      </c>
      <c r="AX85" s="514">
        <f t="shared" si="87"/>
        <v>0</v>
      </c>
      <c r="AY85" s="514">
        <f t="shared" si="87"/>
        <v>0</v>
      </c>
      <c r="AZ85" s="514">
        <f t="shared" si="87"/>
        <v>0</v>
      </c>
      <c r="BA85" s="514">
        <f t="shared" si="87"/>
        <v>0</v>
      </c>
      <c r="BB85" s="514">
        <f t="shared" si="87"/>
        <v>0</v>
      </c>
      <c r="BC85" s="514">
        <f t="shared" si="87"/>
        <v>0</v>
      </c>
      <c r="BD85" s="514">
        <f t="shared" si="87"/>
        <v>0</v>
      </c>
      <c r="BE85" s="514">
        <f t="shared" si="87"/>
        <v>0</v>
      </c>
      <c r="BF85" s="514">
        <f t="shared" si="87"/>
        <v>0</v>
      </c>
      <c r="BG85" s="514">
        <f t="shared" si="87"/>
        <v>0</v>
      </c>
      <c r="BH85" s="514">
        <f t="shared" si="88"/>
        <v>0</v>
      </c>
      <c r="BI85" s="514">
        <f t="shared" si="88"/>
        <v>0</v>
      </c>
      <c r="BJ85" s="514">
        <f t="shared" si="88"/>
        <v>0</v>
      </c>
      <c r="BK85" s="514">
        <f t="shared" si="88"/>
        <v>0</v>
      </c>
      <c r="BL85" s="514">
        <f t="shared" si="88"/>
        <v>0</v>
      </c>
      <c r="BM85" s="514">
        <f t="shared" si="88"/>
        <v>0</v>
      </c>
      <c r="BN85" s="514">
        <f t="shared" si="88"/>
        <v>0</v>
      </c>
      <c r="BO85" s="514">
        <f t="shared" si="88"/>
        <v>0</v>
      </c>
      <c r="BP85" s="514">
        <f t="shared" si="88"/>
        <v>0</v>
      </c>
      <c r="BQ85" s="514">
        <f t="shared" si="88"/>
        <v>0</v>
      </c>
      <c r="BR85" s="514">
        <f t="shared" si="89"/>
        <v>0</v>
      </c>
      <c r="BS85" s="514">
        <f t="shared" si="89"/>
        <v>0</v>
      </c>
      <c r="BT85" s="514">
        <f t="shared" si="89"/>
        <v>0</v>
      </c>
      <c r="BU85" s="514">
        <f t="shared" si="89"/>
        <v>0</v>
      </c>
      <c r="BV85" s="514">
        <f t="shared" si="89"/>
        <v>0</v>
      </c>
      <c r="BW85" s="514">
        <f t="shared" si="89"/>
        <v>0</v>
      </c>
      <c r="BX85" s="514">
        <f t="shared" si="89"/>
        <v>0</v>
      </c>
      <c r="BY85" s="514">
        <f t="shared" si="89"/>
        <v>0</v>
      </c>
      <c r="BZ85" s="514">
        <f t="shared" si="89"/>
        <v>0</v>
      </c>
      <c r="CA85" s="514">
        <f t="shared" si="89"/>
        <v>0</v>
      </c>
      <c r="CB85" s="514">
        <f t="shared" si="90"/>
        <v>0</v>
      </c>
      <c r="CC85" s="514">
        <f t="shared" si="90"/>
        <v>0</v>
      </c>
      <c r="CD85" s="514">
        <f t="shared" si="90"/>
        <v>0</v>
      </c>
      <c r="CE85" s="514">
        <f t="shared" si="90"/>
        <v>0</v>
      </c>
      <c r="CF85" s="514">
        <f t="shared" si="90"/>
        <v>0</v>
      </c>
      <c r="CG85" s="514">
        <f t="shared" si="90"/>
        <v>0</v>
      </c>
      <c r="CH85" s="514">
        <f t="shared" si="90"/>
        <v>0</v>
      </c>
      <c r="CI85" s="514">
        <f t="shared" si="90"/>
        <v>0</v>
      </c>
      <c r="CJ85" s="514">
        <f t="shared" si="90"/>
        <v>0</v>
      </c>
      <c r="CK85" s="514">
        <f t="shared" si="90"/>
        <v>0</v>
      </c>
      <c r="CL85" s="514">
        <f t="shared" si="91"/>
        <v>0</v>
      </c>
      <c r="CM85" s="514">
        <f t="shared" si="91"/>
        <v>0</v>
      </c>
      <c r="CN85" s="514">
        <f t="shared" si="91"/>
        <v>0</v>
      </c>
      <c r="CO85" s="514">
        <f t="shared" si="91"/>
        <v>0</v>
      </c>
      <c r="CP85" s="514">
        <f t="shared" si="91"/>
        <v>0</v>
      </c>
      <c r="CQ85" s="514">
        <f t="shared" si="91"/>
        <v>0</v>
      </c>
      <c r="CR85" s="514">
        <f t="shared" si="91"/>
        <v>0</v>
      </c>
      <c r="CS85" s="514">
        <f t="shared" si="91"/>
        <v>0</v>
      </c>
      <c r="CT85" s="514">
        <f t="shared" si="91"/>
        <v>0</v>
      </c>
      <c r="CU85" s="514">
        <f t="shared" si="91"/>
        <v>0</v>
      </c>
      <c r="CV85" s="514">
        <f t="shared" si="92"/>
        <v>0</v>
      </c>
      <c r="CW85" s="514">
        <f t="shared" si="92"/>
        <v>0</v>
      </c>
      <c r="CX85" s="514">
        <f t="shared" si="92"/>
        <v>0</v>
      </c>
      <c r="CY85" s="514">
        <f t="shared" si="92"/>
        <v>0</v>
      </c>
      <c r="CZ85" s="514">
        <f t="shared" si="92"/>
        <v>0</v>
      </c>
      <c r="DA85" s="514">
        <f t="shared" si="92"/>
        <v>0</v>
      </c>
      <c r="DB85" s="514">
        <f t="shared" si="92"/>
        <v>0</v>
      </c>
      <c r="DC85" s="514">
        <f t="shared" si="92"/>
        <v>0</v>
      </c>
      <c r="DD85" s="514">
        <f t="shared" si="92"/>
        <v>0</v>
      </c>
      <c r="DE85" s="514">
        <f t="shared" si="92"/>
        <v>0</v>
      </c>
      <c r="DF85" s="514">
        <f t="shared" si="93"/>
        <v>0</v>
      </c>
      <c r="DG85" s="514">
        <f t="shared" si="93"/>
        <v>0</v>
      </c>
      <c r="DH85" s="514">
        <f t="shared" si="93"/>
        <v>0</v>
      </c>
      <c r="DI85" s="514">
        <f t="shared" si="93"/>
        <v>0</v>
      </c>
      <c r="DJ85" s="514">
        <f t="shared" si="93"/>
        <v>0</v>
      </c>
      <c r="DK85" s="514">
        <f t="shared" si="93"/>
        <v>0</v>
      </c>
      <c r="DL85" s="514">
        <f t="shared" si="93"/>
        <v>0</v>
      </c>
      <c r="DM85" s="514">
        <f t="shared" si="93"/>
        <v>0</v>
      </c>
      <c r="DN85" s="514">
        <f t="shared" si="93"/>
        <v>0</v>
      </c>
      <c r="DO85" s="514">
        <f t="shared" si="95"/>
        <v>0</v>
      </c>
      <c r="DP85" s="514">
        <f t="shared" si="96"/>
        <v>0</v>
      </c>
      <c r="DQ85" s="514">
        <f t="shared" si="96"/>
        <v>0</v>
      </c>
      <c r="DR85" s="514">
        <f t="shared" si="96"/>
        <v>0</v>
      </c>
      <c r="DS85" s="514">
        <f t="shared" si="96"/>
        <v>0</v>
      </c>
      <c r="DT85" s="514">
        <f t="shared" si="96"/>
        <v>0</v>
      </c>
      <c r="DU85" s="514">
        <f t="shared" si="96"/>
        <v>0</v>
      </c>
      <c r="DV85" s="514">
        <f t="shared" si="96"/>
        <v>0</v>
      </c>
      <c r="DW85" s="514">
        <f t="shared" si="96"/>
        <v>0</v>
      </c>
      <c r="DX85" s="514">
        <f t="shared" si="96"/>
        <v>0</v>
      </c>
      <c r="DY85" s="514">
        <f t="shared" si="96"/>
        <v>0</v>
      </c>
      <c r="DZ85" s="514">
        <f t="shared" si="97"/>
        <v>0</v>
      </c>
      <c r="EA85" s="514">
        <f t="shared" si="97"/>
        <v>0</v>
      </c>
      <c r="EB85" s="514">
        <f t="shared" si="97"/>
        <v>0</v>
      </c>
      <c r="EC85" s="514">
        <f t="shared" si="97"/>
        <v>0</v>
      </c>
      <c r="ED85" s="514">
        <f t="shared" si="97"/>
        <v>0</v>
      </c>
      <c r="EE85" s="514">
        <f t="shared" si="97"/>
        <v>0</v>
      </c>
      <c r="EF85" s="514">
        <f t="shared" si="97"/>
        <v>0</v>
      </c>
      <c r="EG85" s="514">
        <f t="shared" si="97"/>
        <v>0</v>
      </c>
      <c r="EH85" s="514">
        <f t="shared" si="97"/>
        <v>0</v>
      </c>
      <c r="EI85" s="72">
        <f>IF(ED$3&lt;=NTBA!$F$25,$AX$45*$F$38/10^7,0)</f>
        <v>0</v>
      </c>
      <c r="EJ85" s="72">
        <f>IF(EE$3&lt;=NTBA!$F$25,$AX$45*$F$38/10^7,0)</f>
        <v>0</v>
      </c>
      <c r="EK85" s="72">
        <f>IF(EF$3&lt;=NTBA!$F$25,$AX$45*$F$38/10^7,0)</f>
        <v>0</v>
      </c>
      <c r="EL85" s="72">
        <f>IF(EG$3&lt;=NTBA!$F$25,$AX$45*$F$38/10^7,0)</f>
        <v>0</v>
      </c>
      <c r="EM85" s="72">
        <f>IF(EH$3&lt;=NTBA!$F$25,$AX$45*$F$38/10^7,0)</f>
        <v>0</v>
      </c>
    </row>
    <row r="86" spans="5:143" ht="15" customHeight="1" outlineLevel="1" x14ac:dyDescent="0.35">
      <c r="E86" s="508">
        <v>37</v>
      </c>
      <c r="F86" s="841">
        <v>0</v>
      </c>
      <c r="G86" s="844">
        <f t="shared" si="52"/>
        <v>0</v>
      </c>
      <c r="H86" s="842">
        <f t="shared" si="98"/>
        <v>0</v>
      </c>
      <c r="I86" s="19"/>
      <c r="J86" s="514">
        <f t="shared" ref="J86:S95" si="99" xml:space="preserve"> IF( J$47 &gt;= $E86, $F86 * $F$38 / Cr,) * J$46</f>
        <v>0</v>
      </c>
      <c r="K86" s="514">
        <f t="shared" si="99"/>
        <v>0</v>
      </c>
      <c r="L86" s="514">
        <f t="shared" si="99"/>
        <v>0</v>
      </c>
      <c r="M86" s="514">
        <f t="shared" si="99"/>
        <v>0</v>
      </c>
      <c r="N86" s="514">
        <f t="shared" si="99"/>
        <v>0</v>
      </c>
      <c r="O86" s="514">
        <f t="shared" si="99"/>
        <v>0</v>
      </c>
      <c r="P86" s="514">
        <f t="shared" si="99"/>
        <v>0</v>
      </c>
      <c r="Q86" s="514">
        <f t="shared" si="99"/>
        <v>0</v>
      </c>
      <c r="R86" s="514">
        <f t="shared" si="99"/>
        <v>0</v>
      </c>
      <c r="S86" s="514">
        <f t="shared" si="99"/>
        <v>0</v>
      </c>
      <c r="T86" s="514">
        <f t="shared" ref="T86:AC95" si="100" xml:space="preserve"> IF( T$47 &gt;= $E86, $F86 * $F$38 / Cr,) * T$46</f>
        <v>0</v>
      </c>
      <c r="U86" s="514">
        <f t="shared" si="100"/>
        <v>0</v>
      </c>
      <c r="V86" s="514">
        <f t="shared" si="100"/>
        <v>0</v>
      </c>
      <c r="W86" s="514">
        <f t="shared" si="100"/>
        <v>0</v>
      </c>
      <c r="X86" s="514">
        <f t="shared" si="100"/>
        <v>0</v>
      </c>
      <c r="Y86" s="514">
        <f t="shared" si="100"/>
        <v>0</v>
      </c>
      <c r="Z86" s="514">
        <f t="shared" si="100"/>
        <v>0</v>
      </c>
      <c r="AA86" s="514">
        <f t="shared" si="100"/>
        <v>0</v>
      </c>
      <c r="AB86" s="514">
        <f t="shared" si="100"/>
        <v>0</v>
      </c>
      <c r="AC86" s="514">
        <f t="shared" si="100"/>
        <v>0</v>
      </c>
      <c r="AD86" s="514">
        <f t="shared" ref="AD86:AM95" si="101" xml:space="preserve"> IF( AD$47 &gt;= $E86, $F86 * $F$38 / Cr,) * AD$46</f>
        <v>0</v>
      </c>
      <c r="AE86" s="514">
        <f t="shared" si="101"/>
        <v>0</v>
      </c>
      <c r="AF86" s="514">
        <f t="shared" si="101"/>
        <v>0</v>
      </c>
      <c r="AG86" s="514">
        <f t="shared" si="101"/>
        <v>0</v>
      </c>
      <c r="AH86" s="514">
        <f t="shared" si="101"/>
        <v>0</v>
      </c>
      <c r="AI86" s="514">
        <f t="shared" si="101"/>
        <v>0</v>
      </c>
      <c r="AJ86" s="514">
        <f t="shared" si="101"/>
        <v>0</v>
      </c>
      <c r="AK86" s="514">
        <f t="shared" si="101"/>
        <v>0</v>
      </c>
      <c r="AL86" s="514">
        <f t="shared" si="101"/>
        <v>0</v>
      </c>
      <c r="AM86" s="514">
        <f t="shared" si="101"/>
        <v>0</v>
      </c>
      <c r="AN86" s="514">
        <f t="shared" ref="AN86:AW95" si="102" xml:space="preserve"> IF( AN$47 &gt;= $E86, $F86 * $F$38 / Cr,) * AN$46</f>
        <v>0</v>
      </c>
      <c r="AO86" s="514">
        <f t="shared" si="102"/>
        <v>0</v>
      </c>
      <c r="AP86" s="514">
        <f t="shared" si="102"/>
        <v>0</v>
      </c>
      <c r="AQ86" s="514">
        <f t="shared" si="102"/>
        <v>0</v>
      </c>
      <c r="AR86" s="514">
        <f t="shared" si="102"/>
        <v>0</v>
      </c>
      <c r="AS86" s="514">
        <f t="shared" si="102"/>
        <v>0</v>
      </c>
      <c r="AT86" s="514">
        <f t="shared" si="102"/>
        <v>0</v>
      </c>
      <c r="AU86" s="514">
        <f t="shared" si="102"/>
        <v>0</v>
      </c>
      <c r="AV86" s="514">
        <f t="shared" si="102"/>
        <v>0</v>
      </c>
      <c r="AW86" s="514">
        <f t="shared" si="102"/>
        <v>0</v>
      </c>
      <c r="AX86" s="514">
        <f t="shared" ref="AX86:BG95" si="103" xml:space="preserve"> IF( AX$47 &gt;= $E86, $F86 * $F$38 / Cr,) * AX$46</f>
        <v>0</v>
      </c>
      <c r="AY86" s="514">
        <f t="shared" si="103"/>
        <v>0</v>
      </c>
      <c r="AZ86" s="514">
        <f t="shared" si="103"/>
        <v>0</v>
      </c>
      <c r="BA86" s="514">
        <f t="shared" si="103"/>
        <v>0</v>
      </c>
      <c r="BB86" s="514">
        <f t="shared" si="103"/>
        <v>0</v>
      </c>
      <c r="BC86" s="514">
        <f t="shared" si="103"/>
        <v>0</v>
      </c>
      <c r="BD86" s="514">
        <f t="shared" si="103"/>
        <v>0</v>
      </c>
      <c r="BE86" s="514">
        <f t="shared" si="103"/>
        <v>0</v>
      </c>
      <c r="BF86" s="514">
        <f t="shared" si="103"/>
        <v>0</v>
      </c>
      <c r="BG86" s="514">
        <f t="shared" si="103"/>
        <v>0</v>
      </c>
      <c r="BH86" s="514">
        <f t="shared" ref="BH86:BQ95" si="104" xml:space="preserve"> IF( BH$47 &gt;= $E86, $F86 * $F$38 / Cr,) * BH$46</f>
        <v>0</v>
      </c>
      <c r="BI86" s="514">
        <f t="shared" si="104"/>
        <v>0</v>
      </c>
      <c r="BJ86" s="514">
        <f t="shared" si="104"/>
        <v>0</v>
      </c>
      <c r="BK86" s="514">
        <f t="shared" si="104"/>
        <v>0</v>
      </c>
      <c r="BL86" s="514">
        <f t="shared" si="104"/>
        <v>0</v>
      </c>
      <c r="BM86" s="514">
        <f t="shared" si="104"/>
        <v>0</v>
      </c>
      <c r="BN86" s="514">
        <f t="shared" si="104"/>
        <v>0</v>
      </c>
      <c r="BO86" s="514">
        <f t="shared" si="104"/>
        <v>0</v>
      </c>
      <c r="BP86" s="514">
        <f t="shared" si="104"/>
        <v>0</v>
      </c>
      <c r="BQ86" s="514">
        <f t="shared" si="104"/>
        <v>0</v>
      </c>
      <c r="BR86" s="514">
        <f t="shared" ref="BR86:CA95" si="105" xml:space="preserve"> IF( BR$47 &gt;= $E86, $F86 * $F$38 / Cr,) * BR$46</f>
        <v>0</v>
      </c>
      <c r="BS86" s="514">
        <f t="shared" si="105"/>
        <v>0</v>
      </c>
      <c r="BT86" s="514">
        <f t="shared" si="105"/>
        <v>0</v>
      </c>
      <c r="BU86" s="514">
        <f t="shared" si="105"/>
        <v>0</v>
      </c>
      <c r="BV86" s="514">
        <f t="shared" si="105"/>
        <v>0</v>
      </c>
      <c r="BW86" s="514">
        <f t="shared" si="105"/>
        <v>0</v>
      </c>
      <c r="BX86" s="514">
        <f t="shared" si="105"/>
        <v>0</v>
      </c>
      <c r="BY86" s="514">
        <f t="shared" si="105"/>
        <v>0</v>
      </c>
      <c r="BZ86" s="514">
        <f t="shared" si="105"/>
        <v>0</v>
      </c>
      <c r="CA86" s="514">
        <f t="shared" si="105"/>
        <v>0</v>
      </c>
      <c r="CB86" s="514">
        <f t="shared" ref="CB86:CK95" si="106" xml:space="preserve"> IF( CB$47 &gt;= $E86, $F86 * $F$38 / Cr,) * CB$46</f>
        <v>0</v>
      </c>
      <c r="CC86" s="514">
        <f t="shared" si="106"/>
        <v>0</v>
      </c>
      <c r="CD86" s="514">
        <f t="shared" si="106"/>
        <v>0</v>
      </c>
      <c r="CE86" s="514">
        <f t="shared" si="106"/>
        <v>0</v>
      </c>
      <c r="CF86" s="514">
        <f t="shared" si="106"/>
        <v>0</v>
      </c>
      <c r="CG86" s="514">
        <f t="shared" si="106"/>
        <v>0</v>
      </c>
      <c r="CH86" s="514">
        <f t="shared" si="106"/>
        <v>0</v>
      </c>
      <c r="CI86" s="514">
        <f t="shared" si="106"/>
        <v>0</v>
      </c>
      <c r="CJ86" s="514">
        <f t="shared" si="106"/>
        <v>0</v>
      </c>
      <c r="CK86" s="514">
        <f t="shared" si="106"/>
        <v>0</v>
      </c>
      <c r="CL86" s="514">
        <f t="shared" ref="CL86:CU95" si="107" xml:space="preserve"> IF( CL$47 &gt;= $E86, $F86 * $F$38 / Cr,) * CL$46</f>
        <v>0</v>
      </c>
      <c r="CM86" s="514">
        <f t="shared" si="107"/>
        <v>0</v>
      </c>
      <c r="CN86" s="514">
        <f t="shared" si="107"/>
        <v>0</v>
      </c>
      <c r="CO86" s="514">
        <f t="shared" si="107"/>
        <v>0</v>
      </c>
      <c r="CP86" s="514">
        <f t="shared" si="107"/>
        <v>0</v>
      </c>
      <c r="CQ86" s="514">
        <f t="shared" si="107"/>
        <v>0</v>
      </c>
      <c r="CR86" s="514">
        <f t="shared" si="107"/>
        <v>0</v>
      </c>
      <c r="CS86" s="514">
        <f t="shared" si="107"/>
        <v>0</v>
      </c>
      <c r="CT86" s="514">
        <f t="shared" si="107"/>
        <v>0</v>
      </c>
      <c r="CU86" s="514">
        <f t="shared" si="107"/>
        <v>0</v>
      </c>
      <c r="CV86" s="514">
        <f t="shared" ref="CV86:DE95" si="108" xml:space="preserve"> IF( CV$47 &gt;= $E86, $F86 * $F$38 / Cr,) * CV$46</f>
        <v>0</v>
      </c>
      <c r="CW86" s="514">
        <f t="shared" si="108"/>
        <v>0</v>
      </c>
      <c r="CX86" s="514">
        <f t="shared" si="108"/>
        <v>0</v>
      </c>
      <c r="CY86" s="514">
        <f t="shared" si="108"/>
        <v>0</v>
      </c>
      <c r="CZ86" s="514">
        <f t="shared" si="108"/>
        <v>0</v>
      </c>
      <c r="DA86" s="514">
        <f t="shared" si="108"/>
        <v>0</v>
      </c>
      <c r="DB86" s="514">
        <f t="shared" si="108"/>
        <v>0</v>
      </c>
      <c r="DC86" s="514">
        <f t="shared" si="108"/>
        <v>0</v>
      </c>
      <c r="DD86" s="514">
        <f t="shared" si="108"/>
        <v>0</v>
      </c>
      <c r="DE86" s="514">
        <f t="shared" si="108"/>
        <v>0</v>
      </c>
      <c r="DF86" s="514">
        <f t="shared" ref="DF86:DN95" si="109" xml:space="preserve"> IF( DF$47 &gt;= $E86, $F86 * $F$38 / Cr,) * DF$46</f>
        <v>0</v>
      </c>
      <c r="DG86" s="514">
        <f t="shared" si="109"/>
        <v>0</v>
      </c>
      <c r="DH86" s="514">
        <f t="shared" si="109"/>
        <v>0</v>
      </c>
      <c r="DI86" s="514">
        <f t="shared" si="109"/>
        <v>0</v>
      </c>
      <c r="DJ86" s="514">
        <f t="shared" si="109"/>
        <v>0</v>
      </c>
      <c r="DK86" s="514">
        <f t="shared" si="109"/>
        <v>0</v>
      </c>
      <c r="DL86" s="514">
        <f t="shared" si="109"/>
        <v>0</v>
      </c>
      <c r="DM86" s="514">
        <f t="shared" si="109"/>
        <v>0</v>
      </c>
      <c r="DN86" s="514">
        <f t="shared" si="109"/>
        <v>0</v>
      </c>
      <c r="DO86" s="514">
        <f t="shared" si="95"/>
        <v>0</v>
      </c>
      <c r="DP86" s="514">
        <f t="shared" ref="DP86:DY95" si="110" xml:space="preserve"> IF( DP$47 &gt;= $E86, $F86 * $F$38 / Cr,) * DP$46</f>
        <v>0</v>
      </c>
      <c r="DQ86" s="514">
        <f t="shared" si="110"/>
        <v>0</v>
      </c>
      <c r="DR86" s="514">
        <f t="shared" si="110"/>
        <v>0</v>
      </c>
      <c r="DS86" s="514">
        <f t="shared" si="110"/>
        <v>0</v>
      </c>
      <c r="DT86" s="514">
        <f t="shared" si="110"/>
        <v>0</v>
      </c>
      <c r="DU86" s="514">
        <f t="shared" si="110"/>
        <v>0</v>
      </c>
      <c r="DV86" s="514">
        <f t="shared" si="110"/>
        <v>0</v>
      </c>
      <c r="DW86" s="514">
        <f t="shared" si="110"/>
        <v>0</v>
      </c>
      <c r="DX86" s="514">
        <f t="shared" si="110"/>
        <v>0</v>
      </c>
      <c r="DY86" s="514">
        <f t="shared" si="110"/>
        <v>0</v>
      </c>
      <c r="DZ86" s="514">
        <f t="shared" ref="DZ86:EH95" si="111" xml:space="preserve"> IF( DZ$47 &gt;= $E86, $F86 * $F$38 / Cr,) * DZ$46</f>
        <v>0</v>
      </c>
      <c r="EA86" s="514">
        <f t="shared" si="111"/>
        <v>0</v>
      </c>
      <c r="EB86" s="514">
        <f t="shared" si="111"/>
        <v>0</v>
      </c>
      <c r="EC86" s="514">
        <f t="shared" si="111"/>
        <v>0</v>
      </c>
      <c r="ED86" s="514">
        <f t="shared" si="111"/>
        <v>0</v>
      </c>
      <c r="EE86" s="514">
        <f t="shared" si="111"/>
        <v>0</v>
      </c>
      <c r="EF86" s="514">
        <f t="shared" si="111"/>
        <v>0</v>
      </c>
      <c r="EG86" s="514">
        <f t="shared" si="111"/>
        <v>0</v>
      </c>
      <c r="EH86" s="514">
        <f t="shared" si="111"/>
        <v>0</v>
      </c>
      <c r="EI86" s="72">
        <f>IF(ED$3&lt;=NTBA!$F$25,$AY$45*$F$38/10^7,0)</f>
        <v>0</v>
      </c>
      <c r="EJ86" s="72">
        <f>IF(EE$3&lt;=NTBA!$F$25,$AY$45*$F$38/10^7,0)</f>
        <v>0</v>
      </c>
      <c r="EK86" s="72">
        <f>IF(EF$3&lt;=NTBA!$F$25,$AY$45*$F$38/10^7,0)</f>
        <v>0</v>
      </c>
      <c r="EL86" s="72">
        <f>IF(EG$3&lt;=NTBA!$F$25,$AY$45*$F$38/10^7,0)</f>
        <v>0</v>
      </c>
      <c r="EM86" s="72">
        <f>IF(EH$3&lt;=NTBA!$F$25,$AY$45*$F$38/10^7,0)</f>
        <v>0</v>
      </c>
    </row>
    <row r="87" spans="5:143" ht="15" customHeight="1" outlineLevel="1" x14ac:dyDescent="0.35">
      <c r="E87" s="508">
        <v>38</v>
      </c>
      <c r="F87" s="841">
        <v>0</v>
      </c>
      <c r="G87" s="844">
        <f t="shared" si="52"/>
        <v>0</v>
      </c>
      <c r="H87" s="842">
        <f t="shared" si="98"/>
        <v>0</v>
      </c>
      <c r="I87" s="19"/>
      <c r="J87" s="514">
        <f t="shared" si="99"/>
        <v>0</v>
      </c>
      <c r="K87" s="514">
        <f t="shared" si="99"/>
        <v>0</v>
      </c>
      <c r="L87" s="514">
        <f t="shared" si="99"/>
        <v>0</v>
      </c>
      <c r="M87" s="514">
        <f t="shared" si="99"/>
        <v>0</v>
      </c>
      <c r="N87" s="514">
        <f t="shared" si="99"/>
        <v>0</v>
      </c>
      <c r="O87" s="514">
        <f t="shared" si="99"/>
        <v>0</v>
      </c>
      <c r="P87" s="514">
        <f t="shared" si="99"/>
        <v>0</v>
      </c>
      <c r="Q87" s="514">
        <f t="shared" si="99"/>
        <v>0</v>
      </c>
      <c r="R87" s="514">
        <f t="shared" si="99"/>
        <v>0</v>
      </c>
      <c r="S87" s="514">
        <f t="shared" si="99"/>
        <v>0</v>
      </c>
      <c r="T87" s="514">
        <f t="shared" si="100"/>
        <v>0</v>
      </c>
      <c r="U87" s="514">
        <f t="shared" si="100"/>
        <v>0</v>
      </c>
      <c r="V87" s="514">
        <f t="shared" si="100"/>
        <v>0</v>
      </c>
      <c r="W87" s="514">
        <f t="shared" si="100"/>
        <v>0</v>
      </c>
      <c r="X87" s="514">
        <f t="shared" si="100"/>
        <v>0</v>
      </c>
      <c r="Y87" s="514">
        <f t="shared" si="100"/>
        <v>0</v>
      </c>
      <c r="Z87" s="514">
        <f t="shared" si="100"/>
        <v>0</v>
      </c>
      <c r="AA87" s="514">
        <f t="shared" si="100"/>
        <v>0</v>
      </c>
      <c r="AB87" s="514">
        <f t="shared" si="100"/>
        <v>0</v>
      </c>
      <c r="AC87" s="514">
        <f t="shared" si="100"/>
        <v>0</v>
      </c>
      <c r="AD87" s="514">
        <f t="shared" si="101"/>
        <v>0</v>
      </c>
      <c r="AE87" s="514">
        <f t="shared" si="101"/>
        <v>0</v>
      </c>
      <c r="AF87" s="514">
        <f t="shared" si="101"/>
        <v>0</v>
      </c>
      <c r="AG87" s="514">
        <f t="shared" si="101"/>
        <v>0</v>
      </c>
      <c r="AH87" s="514">
        <f t="shared" si="101"/>
        <v>0</v>
      </c>
      <c r="AI87" s="514">
        <f t="shared" si="101"/>
        <v>0</v>
      </c>
      <c r="AJ87" s="514">
        <f t="shared" si="101"/>
        <v>0</v>
      </c>
      <c r="AK87" s="514">
        <f t="shared" si="101"/>
        <v>0</v>
      </c>
      <c r="AL87" s="514">
        <f t="shared" si="101"/>
        <v>0</v>
      </c>
      <c r="AM87" s="514">
        <f t="shared" si="101"/>
        <v>0</v>
      </c>
      <c r="AN87" s="514">
        <f t="shared" si="102"/>
        <v>0</v>
      </c>
      <c r="AO87" s="514">
        <f t="shared" si="102"/>
        <v>0</v>
      </c>
      <c r="AP87" s="514">
        <f t="shared" si="102"/>
        <v>0</v>
      </c>
      <c r="AQ87" s="514">
        <f t="shared" si="102"/>
        <v>0</v>
      </c>
      <c r="AR87" s="514">
        <f t="shared" si="102"/>
        <v>0</v>
      </c>
      <c r="AS87" s="514">
        <f t="shared" si="102"/>
        <v>0</v>
      </c>
      <c r="AT87" s="514">
        <f t="shared" si="102"/>
        <v>0</v>
      </c>
      <c r="AU87" s="514">
        <f t="shared" si="102"/>
        <v>0</v>
      </c>
      <c r="AV87" s="514">
        <f t="shared" si="102"/>
        <v>0</v>
      </c>
      <c r="AW87" s="514">
        <f t="shared" si="102"/>
        <v>0</v>
      </c>
      <c r="AX87" s="514">
        <f t="shared" si="103"/>
        <v>0</v>
      </c>
      <c r="AY87" s="514">
        <f t="shared" si="103"/>
        <v>0</v>
      </c>
      <c r="AZ87" s="514">
        <f t="shared" si="103"/>
        <v>0</v>
      </c>
      <c r="BA87" s="514">
        <f t="shared" si="103"/>
        <v>0</v>
      </c>
      <c r="BB87" s="514">
        <f t="shared" si="103"/>
        <v>0</v>
      </c>
      <c r="BC87" s="514">
        <f t="shared" si="103"/>
        <v>0</v>
      </c>
      <c r="BD87" s="514">
        <f t="shared" si="103"/>
        <v>0</v>
      </c>
      <c r="BE87" s="514">
        <f t="shared" si="103"/>
        <v>0</v>
      </c>
      <c r="BF87" s="514">
        <f t="shared" si="103"/>
        <v>0</v>
      </c>
      <c r="BG87" s="514">
        <f t="shared" si="103"/>
        <v>0</v>
      </c>
      <c r="BH87" s="514">
        <f t="shared" si="104"/>
        <v>0</v>
      </c>
      <c r="BI87" s="514">
        <f t="shared" si="104"/>
        <v>0</v>
      </c>
      <c r="BJ87" s="514">
        <f t="shared" si="104"/>
        <v>0</v>
      </c>
      <c r="BK87" s="514">
        <f t="shared" si="104"/>
        <v>0</v>
      </c>
      <c r="BL87" s="514">
        <f t="shared" si="104"/>
        <v>0</v>
      </c>
      <c r="BM87" s="514">
        <f t="shared" si="104"/>
        <v>0</v>
      </c>
      <c r="BN87" s="514">
        <f t="shared" si="104"/>
        <v>0</v>
      </c>
      <c r="BO87" s="514">
        <f t="shared" si="104"/>
        <v>0</v>
      </c>
      <c r="BP87" s="514">
        <f t="shared" si="104"/>
        <v>0</v>
      </c>
      <c r="BQ87" s="514">
        <f t="shared" si="104"/>
        <v>0</v>
      </c>
      <c r="BR87" s="514">
        <f t="shared" si="105"/>
        <v>0</v>
      </c>
      <c r="BS87" s="514">
        <f t="shared" si="105"/>
        <v>0</v>
      </c>
      <c r="BT87" s="514">
        <f t="shared" si="105"/>
        <v>0</v>
      </c>
      <c r="BU87" s="514">
        <f t="shared" si="105"/>
        <v>0</v>
      </c>
      <c r="BV87" s="514">
        <f t="shared" si="105"/>
        <v>0</v>
      </c>
      <c r="BW87" s="514">
        <f t="shared" si="105"/>
        <v>0</v>
      </c>
      <c r="BX87" s="514">
        <f t="shared" si="105"/>
        <v>0</v>
      </c>
      <c r="BY87" s="514">
        <f t="shared" si="105"/>
        <v>0</v>
      </c>
      <c r="BZ87" s="514">
        <f t="shared" si="105"/>
        <v>0</v>
      </c>
      <c r="CA87" s="514">
        <f t="shared" si="105"/>
        <v>0</v>
      </c>
      <c r="CB87" s="514">
        <f t="shared" si="106"/>
        <v>0</v>
      </c>
      <c r="CC87" s="514">
        <f t="shared" si="106"/>
        <v>0</v>
      </c>
      <c r="CD87" s="514">
        <f t="shared" si="106"/>
        <v>0</v>
      </c>
      <c r="CE87" s="514">
        <f t="shared" si="106"/>
        <v>0</v>
      </c>
      <c r="CF87" s="514">
        <f t="shared" si="106"/>
        <v>0</v>
      </c>
      <c r="CG87" s="514">
        <f t="shared" si="106"/>
        <v>0</v>
      </c>
      <c r="CH87" s="514">
        <f t="shared" si="106"/>
        <v>0</v>
      </c>
      <c r="CI87" s="514">
        <f t="shared" si="106"/>
        <v>0</v>
      </c>
      <c r="CJ87" s="514">
        <f t="shared" si="106"/>
        <v>0</v>
      </c>
      <c r="CK87" s="514">
        <f t="shared" si="106"/>
        <v>0</v>
      </c>
      <c r="CL87" s="514">
        <f t="shared" si="107"/>
        <v>0</v>
      </c>
      <c r="CM87" s="514">
        <f t="shared" si="107"/>
        <v>0</v>
      </c>
      <c r="CN87" s="514">
        <f t="shared" si="107"/>
        <v>0</v>
      </c>
      <c r="CO87" s="514">
        <f t="shared" si="107"/>
        <v>0</v>
      </c>
      <c r="CP87" s="514">
        <f t="shared" si="107"/>
        <v>0</v>
      </c>
      <c r="CQ87" s="514">
        <f t="shared" si="107"/>
        <v>0</v>
      </c>
      <c r="CR87" s="514">
        <f t="shared" si="107"/>
        <v>0</v>
      </c>
      <c r="CS87" s="514">
        <f t="shared" si="107"/>
        <v>0</v>
      </c>
      <c r="CT87" s="514">
        <f t="shared" si="107"/>
        <v>0</v>
      </c>
      <c r="CU87" s="514">
        <f t="shared" si="107"/>
        <v>0</v>
      </c>
      <c r="CV87" s="514">
        <f t="shared" si="108"/>
        <v>0</v>
      </c>
      <c r="CW87" s="514">
        <f t="shared" si="108"/>
        <v>0</v>
      </c>
      <c r="CX87" s="514">
        <f t="shared" si="108"/>
        <v>0</v>
      </c>
      <c r="CY87" s="514">
        <f t="shared" si="108"/>
        <v>0</v>
      </c>
      <c r="CZ87" s="514">
        <f t="shared" si="108"/>
        <v>0</v>
      </c>
      <c r="DA87" s="514">
        <f t="shared" si="108"/>
        <v>0</v>
      </c>
      <c r="DB87" s="514">
        <f t="shared" si="108"/>
        <v>0</v>
      </c>
      <c r="DC87" s="514">
        <f t="shared" si="108"/>
        <v>0</v>
      </c>
      <c r="DD87" s="514">
        <f t="shared" si="108"/>
        <v>0</v>
      </c>
      <c r="DE87" s="514">
        <f t="shared" si="108"/>
        <v>0</v>
      </c>
      <c r="DF87" s="514">
        <f t="shared" si="109"/>
        <v>0</v>
      </c>
      <c r="DG87" s="514">
        <f t="shared" si="109"/>
        <v>0</v>
      </c>
      <c r="DH87" s="514">
        <f t="shared" si="109"/>
        <v>0</v>
      </c>
      <c r="DI87" s="514">
        <f t="shared" si="109"/>
        <v>0</v>
      </c>
      <c r="DJ87" s="514">
        <f t="shared" si="109"/>
        <v>0</v>
      </c>
      <c r="DK87" s="514">
        <f t="shared" si="109"/>
        <v>0</v>
      </c>
      <c r="DL87" s="514">
        <f t="shared" si="109"/>
        <v>0</v>
      </c>
      <c r="DM87" s="514">
        <f t="shared" si="109"/>
        <v>0</v>
      </c>
      <c r="DN87" s="514">
        <f t="shared" si="109"/>
        <v>0</v>
      </c>
      <c r="DO87" s="514">
        <f t="shared" si="95"/>
        <v>0</v>
      </c>
      <c r="DP87" s="514">
        <f t="shared" si="110"/>
        <v>0</v>
      </c>
      <c r="DQ87" s="514">
        <f t="shared" si="110"/>
        <v>0</v>
      </c>
      <c r="DR87" s="514">
        <f t="shared" si="110"/>
        <v>0</v>
      </c>
      <c r="DS87" s="514">
        <f t="shared" si="110"/>
        <v>0</v>
      </c>
      <c r="DT87" s="514">
        <f t="shared" si="110"/>
        <v>0</v>
      </c>
      <c r="DU87" s="514">
        <f t="shared" si="110"/>
        <v>0</v>
      </c>
      <c r="DV87" s="514">
        <f t="shared" si="110"/>
        <v>0</v>
      </c>
      <c r="DW87" s="514">
        <f t="shared" si="110"/>
        <v>0</v>
      </c>
      <c r="DX87" s="514">
        <f t="shared" si="110"/>
        <v>0</v>
      </c>
      <c r="DY87" s="514">
        <f t="shared" si="110"/>
        <v>0</v>
      </c>
      <c r="DZ87" s="514">
        <f t="shared" si="111"/>
        <v>0</v>
      </c>
      <c r="EA87" s="514">
        <f t="shared" si="111"/>
        <v>0</v>
      </c>
      <c r="EB87" s="514">
        <f t="shared" si="111"/>
        <v>0</v>
      </c>
      <c r="EC87" s="514">
        <f t="shared" si="111"/>
        <v>0</v>
      </c>
      <c r="ED87" s="514">
        <f t="shared" si="111"/>
        <v>0</v>
      </c>
      <c r="EE87" s="514">
        <f t="shared" si="111"/>
        <v>0</v>
      </c>
      <c r="EF87" s="514">
        <f t="shared" si="111"/>
        <v>0</v>
      </c>
      <c r="EG87" s="514">
        <f t="shared" si="111"/>
        <v>0</v>
      </c>
      <c r="EH87" s="514">
        <f t="shared" si="111"/>
        <v>0</v>
      </c>
      <c r="EI87" s="72"/>
      <c r="EJ87" s="72"/>
      <c r="EK87" s="72"/>
      <c r="EL87" s="72"/>
      <c r="EM87" s="72"/>
    </row>
    <row r="88" spans="5:143" ht="15" customHeight="1" outlineLevel="1" x14ac:dyDescent="0.35">
      <c r="E88" s="508">
        <v>39</v>
      </c>
      <c r="F88" s="841">
        <v>0</v>
      </c>
      <c r="G88" s="844">
        <f t="shared" si="52"/>
        <v>0</v>
      </c>
      <c r="H88" s="842">
        <f t="shared" si="98"/>
        <v>0</v>
      </c>
      <c r="I88" s="19"/>
      <c r="J88" s="514">
        <f t="shared" si="99"/>
        <v>0</v>
      </c>
      <c r="K88" s="514">
        <f t="shared" si="99"/>
        <v>0</v>
      </c>
      <c r="L88" s="514">
        <f t="shared" si="99"/>
        <v>0</v>
      </c>
      <c r="M88" s="514">
        <f t="shared" si="99"/>
        <v>0</v>
      </c>
      <c r="N88" s="514">
        <f t="shared" si="99"/>
        <v>0</v>
      </c>
      <c r="O88" s="514">
        <f t="shared" si="99"/>
        <v>0</v>
      </c>
      <c r="P88" s="514">
        <f t="shared" si="99"/>
        <v>0</v>
      </c>
      <c r="Q88" s="514">
        <f t="shared" si="99"/>
        <v>0</v>
      </c>
      <c r="R88" s="514">
        <f t="shared" si="99"/>
        <v>0</v>
      </c>
      <c r="S88" s="514">
        <f t="shared" si="99"/>
        <v>0</v>
      </c>
      <c r="T88" s="514">
        <f t="shared" si="100"/>
        <v>0</v>
      </c>
      <c r="U88" s="514">
        <f t="shared" si="100"/>
        <v>0</v>
      </c>
      <c r="V88" s="514">
        <f t="shared" si="100"/>
        <v>0</v>
      </c>
      <c r="W88" s="514">
        <f t="shared" si="100"/>
        <v>0</v>
      </c>
      <c r="X88" s="514">
        <f t="shared" si="100"/>
        <v>0</v>
      </c>
      <c r="Y88" s="514">
        <f t="shared" si="100"/>
        <v>0</v>
      </c>
      <c r="Z88" s="514">
        <f t="shared" si="100"/>
        <v>0</v>
      </c>
      <c r="AA88" s="514">
        <f t="shared" si="100"/>
        <v>0</v>
      </c>
      <c r="AB88" s="514">
        <f t="shared" si="100"/>
        <v>0</v>
      </c>
      <c r="AC88" s="514">
        <f t="shared" si="100"/>
        <v>0</v>
      </c>
      <c r="AD88" s="514">
        <f t="shared" si="101"/>
        <v>0</v>
      </c>
      <c r="AE88" s="514">
        <f t="shared" si="101"/>
        <v>0</v>
      </c>
      <c r="AF88" s="514">
        <f t="shared" si="101"/>
        <v>0</v>
      </c>
      <c r="AG88" s="514">
        <f t="shared" si="101"/>
        <v>0</v>
      </c>
      <c r="AH88" s="514">
        <f t="shared" si="101"/>
        <v>0</v>
      </c>
      <c r="AI88" s="514">
        <f t="shared" si="101"/>
        <v>0</v>
      </c>
      <c r="AJ88" s="514">
        <f t="shared" si="101"/>
        <v>0</v>
      </c>
      <c r="AK88" s="514">
        <f t="shared" si="101"/>
        <v>0</v>
      </c>
      <c r="AL88" s="514">
        <f t="shared" si="101"/>
        <v>0</v>
      </c>
      <c r="AM88" s="514">
        <f t="shared" si="101"/>
        <v>0</v>
      </c>
      <c r="AN88" s="514">
        <f t="shared" si="102"/>
        <v>0</v>
      </c>
      <c r="AO88" s="514">
        <f t="shared" si="102"/>
        <v>0</v>
      </c>
      <c r="AP88" s="514">
        <f t="shared" si="102"/>
        <v>0</v>
      </c>
      <c r="AQ88" s="514">
        <f t="shared" si="102"/>
        <v>0</v>
      </c>
      <c r="AR88" s="514">
        <f t="shared" si="102"/>
        <v>0</v>
      </c>
      <c r="AS88" s="514">
        <f t="shared" si="102"/>
        <v>0</v>
      </c>
      <c r="AT88" s="514">
        <f t="shared" si="102"/>
        <v>0</v>
      </c>
      <c r="AU88" s="514">
        <f t="shared" si="102"/>
        <v>0</v>
      </c>
      <c r="AV88" s="514">
        <f t="shared" si="102"/>
        <v>0</v>
      </c>
      <c r="AW88" s="514">
        <f t="shared" si="102"/>
        <v>0</v>
      </c>
      <c r="AX88" s="514">
        <f t="shared" si="103"/>
        <v>0</v>
      </c>
      <c r="AY88" s="514">
        <f t="shared" si="103"/>
        <v>0</v>
      </c>
      <c r="AZ88" s="514">
        <f t="shared" si="103"/>
        <v>0</v>
      </c>
      <c r="BA88" s="514">
        <f t="shared" si="103"/>
        <v>0</v>
      </c>
      <c r="BB88" s="514">
        <f t="shared" si="103"/>
        <v>0</v>
      </c>
      <c r="BC88" s="514">
        <f t="shared" si="103"/>
        <v>0</v>
      </c>
      <c r="BD88" s="514">
        <f t="shared" si="103"/>
        <v>0</v>
      </c>
      <c r="BE88" s="514">
        <f t="shared" si="103"/>
        <v>0</v>
      </c>
      <c r="BF88" s="514">
        <f t="shared" si="103"/>
        <v>0</v>
      </c>
      <c r="BG88" s="514">
        <f t="shared" si="103"/>
        <v>0</v>
      </c>
      <c r="BH88" s="514">
        <f t="shared" si="104"/>
        <v>0</v>
      </c>
      <c r="BI88" s="514">
        <f t="shared" si="104"/>
        <v>0</v>
      </c>
      <c r="BJ88" s="514">
        <f t="shared" si="104"/>
        <v>0</v>
      </c>
      <c r="BK88" s="514">
        <f t="shared" si="104"/>
        <v>0</v>
      </c>
      <c r="BL88" s="514">
        <f t="shared" si="104"/>
        <v>0</v>
      </c>
      <c r="BM88" s="514">
        <f t="shared" si="104"/>
        <v>0</v>
      </c>
      <c r="BN88" s="514">
        <f t="shared" si="104"/>
        <v>0</v>
      </c>
      <c r="BO88" s="514">
        <f t="shared" si="104"/>
        <v>0</v>
      </c>
      <c r="BP88" s="514">
        <f t="shared" si="104"/>
        <v>0</v>
      </c>
      <c r="BQ88" s="514">
        <f t="shared" si="104"/>
        <v>0</v>
      </c>
      <c r="BR88" s="514">
        <f t="shared" si="105"/>
        <v>0</v>
      </c>
      <c r="BS88" s="514">
        <f t="shared" si="105"/>
        <v>0</v>
      </c>
      <c r="BT88" s="514">
        <f t="shared" si="105"/>
        <v>0</v>
      </c>
      <c r="BU88" s="514">
        <f t="shared" si="105"/>
        <v>0</v>
      </c>
      <c r="BV88" s="514">
        <f t="shared" si="105"/>
        <v>0</v>
      </c>
      <c r="BW88" s="514">
        <f t="shared" si="105"/>
        <v>0</v>
      </c>
      <c r="BX88" s="514">
        <f t="shared" si="105"/>
        <v>0</v>
      </c>
      <c r="BY88" s="514">
        <f t="shared" si="105"/>
        <v>0</v>
      </c>
      <c r="BZ88" s="514">
        <f t="shared" si="105"/>
        <v>0</v>
      </c>
      <c r="CA88" s="514">
        <f t="shared" si="105"/>
        <v>0</v>
      </c>
      <c r="CB88" s="514">
        <f t="shared" si="106"/>
        <v>0</v>
      </c>
      <c r="CC88" s="514">
        <f t="shared" si="106"/>
        <v>0</v>
      </c>
      <c r="CD88" s="514">
        <f t="shared" si="106"/>
        <v>0</v>
      </c>
      <c r="CE88" s="514">
        <f t="shared" si="106"/>
        <v>0</v>
      </c>
      <c r="CF88" s="514">
        <f t="shared" si="106"/>
        <v>0</v>
      </c>
      <c r="CG88" s="514">
        <f t="shared" si="106"/>
        <v>0</v>
      </c>
      <c r="CH88" s="514">
        <f t="shared" si="106"/>
        <v>0</v>
      </c>
      <c r="CI88" s="514">
        <f t="shared" si="106"/>
        <v>0</v>
      </c>
      <c r="CJ88" s="514">
        <f t="shared" si="106"/>
        <v>0</v>
      </c>
      <c r="CK88" s="514">
        <f t="shared" si="106"/>
        <v>0</v>
      </c>
      <c r="CL88" s="514">
        <f t="shared" si="107"/>
        <v>0</v>
      </c>
      <c r="CM88" s="514">
        <f t="shared" si="107"/>
        <v>0</v>
      </c>
      <c r="CN88" s="514">
        <f t="shared" si="107"/>
        <v>0</v>
      </c>
      <c r="CO88" s="514">
        <f t="shared" si="107"/>
        <v>0</v>
      </c>
      <c r="CP88" s="514">
        <f t="shared" si="107"/>
        <v>0</v>
      </c>
      <c r="CQ88" s="514">
        <f t="shared" si="107"/>
        <v>0</v>
      </c>
      <c r="CR88" s="514">
        <f t="shared" si="107"/>
        <v>0</v>
      </c>
      <c r="CS88" s="514">
        <f t="shared" si="107"/>
        <v>0</v>
      </c>
      <c r="CT88" s="514">
        <f t="shared" si="107"/>
        <v>0</v>
      </c>
      <c r="CU88" s="514">
        <f t="shared" si="107"/>
        <v>0</v>
      </c>
      <c r="CV88" s="514">
        <f t="shared" si="108"/>
        <v>0</v>
      </c>
      <c r="CW88" s="514">
        <f t="shared" si="108"/>
        <v>0</v>
      </c>
      <c r="CX88" s="514">
        <f t="shared" si="108"/>
        <v>0</v>
      </c>
      <c r="CY88" s="514">
        <f t="shared" si="108"/>
        <v>0</v>
      </c>
      <c r="CZ88" s="514">
        <f t="shared" si="108"/>
        <v>0</v>
      </c>
      <c r="DA88" s="514">
        <f t="shared" si="108"/>
        <v>0</v>
      </c>
      <c r="DB88" s="514">
        <f t="shared" si="108"/>
        <v>0</v>
      </c>
      <c r="DC88" s="514">
        <f t="shared" si="108"/>
        <v>0</v>
      </c>
      <c r="DD88" s="514">
        <f t="shared" si="108"/>
        <v>0</v>
      </c>
      <c r="DE88" s="514">
        <f t="shared" si="108"/>
        <v>0</v>
      </c>
      <c r="DF88" s="514">
        <f t="shared" si="109"/>
        <v>0</v>
      </c>
      <c r="DG88" s="514">
        <f t="shared" si="109"/>
        <v>0</v>
      </c>
      <c r="DH88" s="514">
        <f t="shared" si="109"/>
        <v>0</v>
      </c>
      <c r="DI88" s="514">
        <f t="shared" si="109"/>
        <v>0</v>
      </c>
      <c r="DJ88" s="514">
        <f t="shared" si="109"/>
        <v>0</v>
      </c>
      <c r="DK88" s="514">
        <f t="shared" si="109"/>
        <v>0</v>
      </c>
      <c r="DL88" s="514">
        <f t="shared" si="109"/>
        <v>0</v>
      </c>
      <c r="DM88" s="514">
        <f t="shared" si="109"/>
        <v>0</v>
      </c>
      <c r="DN88" s="514">
        <f t="shared" si="109"/>
        <v>0</v>
      </c>
      <c r="DO88" s="514">
        <f t="shared" si="95"/>
        <v>0</v>
      </c>
      <c r="DP88" s="514">
        <f t="shared" si="110"/>
        <v>0</v>
      </c>
      <c r="DQ88" s="514">
        <f t="shared" si="110"/>
        <v>0</v>
      </c>
      <c r="DR88" s="514">
        <f t="shared" si="110"/>
        <v>0</v>
      </c>
      <c r="DS88" s="514">
        <f t="shared" si="110"/>
        <v>0</v>
      </c>
      <c r="DT88" s="514">
        <f t="shared" si="110"/>
        <v>0</v>
      </c>
      <c r="DU88" s="514">
        <f t="shared" si="110"/>
        <v>0</v>
      </c>
      <c r="DV88" s="514">
        <f t="shared" si="110"/>
        <v>0</v>
      </c>
      <c r="DW88" s="514">
        <f t="shared" si="110"/>
        <v>0</v>
      </c>
      <c r="DX88" s="514">
        <f t="shared" si="110"/>
        <v>0</v>
      </c>
      <c r="DY88" s="514">
        <f t="shared" si="110"/>
        <v>0</v>
      </c>
      <c r="DZ88" s="514">
        <f t="shared" si="111"/>
        <v>0</v>
      </c>
      <c r="EA88" s="514">
        <f t="shared" si="111"/>
        <v>0</v>
      </c>
      <c r="EB88" s="514">
        <f t="shared" si="111"/>
        <v>0</v>
      </c>
      <c r="EC88" s="514">
        <f t="shared" si="111"/>
        <v>0</v>
      </c>
      <c r="ED88" s="514">
        <f t="shared" si="111"/>
        <v>0</v>
      </c>
      <c r="EE88" s="514">
        <f t="shared" si="111"/>
        <v>0</v>
      </c>
      <c r="EF88" s="514">
        <f t="shared" si="111"/>
        <v>0</v>
      </c>
      <c r="EG88" s="514">
        <f t="shared" si="111"/>
        <v>0</v>
      </c>
      <c r="EH88" s="514">
        <f t="shared" si="111"/>
        <v>0</v>
      </c>
      <c r="EI88" s="72"/>
      <c r="EJ88" s="72"/>
      <c r="EK88" s="72"/>
      <c r="EL88" s="72"/>
      <c r="EM88" s="72"/>
    </row>
    <row r="89" spans="5:143" ht="15" customHeight="1" outlineLevel="1" x14ac:dyDescent="0.35">
      <c r="E89" s="508">
        <v>40</v>
      </c>
      <c r="F89" s="841">
        <v>0</v>
      </c>
      <c r="G89" s="844">
        <f t="shared" si="52"/>
        <v>0</v>
      </c>
      <c r="H89" s="842">
        <f t="shared" si="98"/>
        <v>0</v>
      </c>
      <c r="I89" s="19"/>
      <c r="J89" s="514">
        <f t="shared" si="99"/>
        <v>0</v>
      </c>
      <c r="K89" s="514">
        <f t="shared" si="99"/>
        <v>0</v>
      </c>
      <c r="L89" s="514">
        <f t="shared" si="99"/>
        <v>0</v>
      </c>
      <c r="M89" s="514">
        <f t="shared" si="99"/>
        <v>0</v>
      </c>
      <c r="N89" s="514">
        <f t="shared" si="99"/>
        <v>0</v>
      </c>
      <c r="O89" s="514">
        <f t="shared" si="99"/>
        <v>0</v>
      </c>
      <c r="P89" s="514">
        <f t="shared" si="99"/>
        <v>0</v>
      </c>
      <c r="Q89" s="514">
        <f t="shared" si="99"/>
        <v>0</v>
      </c>
      <c r="R89" s="514">
        <f t="shared" si="99"/>
        <v>0</v>
      </c>
      <c r="S89" s="514">
        <f t="shared" si="99"/>
        <v>0</v>
      </c>
      <c r="T89" s="514">
        <f t="shared" si="100"/>
        <v>0</v>
      </c>
      <c r="U89" s="514">
        <f t="shared" si="100"/>
        <v>0</v>
      </c>
      <c r="V89" s="514">
        <f t="shared" si="100"/>
        <v>0</v>
      </c>
      <c r="W89" s="514">
        <f t="shared" si="100"/>
        <v>0</v>
      </c>
      <c r="X89" s="514">
        <f t="shared" si="100"/>
        <v>0</v>
      </c>
      <c r="Y89" s="514">
        <f t="shared" si="100"/>
        <v>0</v>
      </c>
      <c r="Z89" s="514">
        <f t="shared" si="100"/>
        <v>0</v>
      </c>
      <c r="AA89" s="514">
        <f t="shared" si="100"/>
        <v>0</v>
      </c>
      <c r="AB89" s="514">
        <f t="shared" si="100"/>
        <v>0</v>
      </c>
      <c r="AC89" s="514">
        <f t="shared" si="100"/>
        <v>0</v>
      </c>
      <c r="AD89" s="514">
        <f t="shared" si="101"/>
        <v>0</v>
      </c>
      <c r="AE89" s="514">
        <f t="shared" si="101"/>
        <v>0</v>
      </c>
      <c r="AF89" s="514">
        <f t="shared" si="101"/>
        <v>0</v>
      </c>
      <c r="AG89" s="514">
        <f t="shared" si="101"/>
        <v>0</v>
      </c>
      <c r="AH89" s="514">
        <f t="shared" si="101"/>
        <v>0</v>
      </c>
      <c r="AI89" s="514">
        <f t="shared" si="101"/>
        <v>0</v>
      </c>
      <c r="AJ89" s="514">
        <f t="shared" si="101"/>
        <v>0</v>
      </c>
      <c r="AK89" s="514">
        <f t="shared" si="101"/>
        <v>0</v>
      </c>
      <c r="AL89" s="514">
        <f t="shared" si="101"/>
        <v>0</v>
      </c>
      <c r="AM89" s="514">
        <f t="shared" si="101"/>
        <v>0</v>
      </c>
      <c r="AN89" s="514">
        <f t="shared" si="102"/>
        <v>0</v>
      </c>
      <c r="AO89" s="514">
        <f t="shared" si="102"/>
        <v>0</v>
      </c>
      <c r="AP89" s="514">
        <f t="shared" si="102"/>
        <v>0</v>
      </c>
      <c r="AQ89" s="514">
        <f t="shared" si="102"/>
        <v>0</v>
      </c>
      <c r="AR89" s="514">
        <f t="shared" si="102"/>
        <v>0</v>
      </c>
      <c r="AS89" s="514">
        <f t="shared" si="102"/>
        <v>0</v>
      </c>
      <c r="AT89" s="514">
        <f t="shared" si="102"/>
        <v>0</v>
      </c>
      <c r="AU89" s="514">
        <f t="shared" si="102"/>
        <v>0</v>
      </c>
      <c r="AV89" s="514">
        <f t="shared" si="102"/>
        <v>0</v>
      </c>
      <c r="AW89" s="514">
        <f t="shared" si="102"/>
        <v>0</v>
      </c>
      <c r="AX89" s="514">
        <f t="shared" si="103"/>
        <v>0</v>
      </c>
      <c r="AY89" s="514">
        <f t="shared" si="103"/>
        <v>0</v>
      </c>
      <c r="AZ89" s="514">
        <f t="shared" si="103"/>
        <v>0</v>
      </c>
      <c r="BA89" s="514">
        <f t="shared" si="103"/>
        <v>0</v>
      </c>
      <c r="BB89" s="514">
        <f t="shared" si="103"/>
        <v>0</v>
      </c>
      <c r="BC89" s="514">
        <f t="shared" si="103"/>
        <v>0</v>
      </c>
      <c r="BD89" s="514">
        <f t="shared" si="103"/>
        <v>0</v>
      </c>
      <c r="BE89" s="514">
        <f t="shared" si="103"/>
        <v>0</v>
      </c>
      <c r="BF89" s="514">
        <f t="shared" si="103"/>
        <v>0</v>
      </c>
      <c r="BG89" s="514">
        <f t="shared" si="103"/>
        <v>0</v>
      </c>
      <c r="BH89" s="514">
        <f t="shared" si="104"/>
        <v>0</v>
      </c>
      <c r="BI89" s="514">
        <f t="shared" si="104"/>
        <v>0</v>
      </c>
      <c r="BJ89" s="514">
        <f t="shared" si="104"/>
        <v>0</v>
      </c>
      <c r="BK89" s="514">
        <f t="shared" si="104"/>
        <v>0</v>
      </c>
      <c r="BL89" s="514">
        <f t="shared" si="104"/>
        <v>0</v>
      </c>
      <c r="BM89" s="514">
        <f t="shared" si="104"/>
        <v>0</v>
      </c>
      <c r="BN89" s="514">
        <f t="shared" si="104"/>
        <v>0</v>
      </c>
      <c r="BO89" s="514">
        <f t="shared" si="104"/>
        <v>0</v>
      </c>
      <c r="BP89" s="514">
        <f t="shared" si="104"/>
        <v>0</v>
      </c>
      <c r="BQ89" s="514">
        <f t="shared" si="104"/>
        <v>0</v>
      </c>
      <c r="BR89" s="514">
        <f t="shared" si="105"/>
        <v>0</v>
      </c>
      <c r="BS89" s="514">
        <f t="shared" si="105"/>
        <v>0</v>
      </c>
      <c r="BT89" s="514">
        <f t="shared" si="105"/>
        <v>0</v>
      </c>
      <c r="BU89" s="514">
        <f t="shared" si="105"/>
        <v>0</v>
      </c>
      <c r="BV89" s="514">
        <f t="shared" si="105"/>
        <v>0</v>
      </c>
      <c r="BW89" s="514">
        <f t="shared" si="105"/>
        <v>0</v>
      </c>
      <c r="BX89" s="514">
        <f t="shared" si="105"/>
        <v>0</v>
      </c>
      <c r="BY89" s="514">
        <f t="shared" si="105"/>
        <v>0</v>
      </c>
      <c r="BZ89" s="514">
        <f t="shared" si="105"/>
        <v>0</v>
      </c>
      <c r="CA89" s="514">
        <f t="shared" si="105"/>
        <v>0</v>
      </c>
      <c r="CB89" s="514">
        <f t="shared" si="106"/>
        <v>0</v>
      </c>
      <c r="CC89" s="514">
        <f t="shared" si="106"/>
        <v>0</v>
      </c>
      <c r="CD89" s="514">
        <f t="shared" si="106"/>
        <v>0</v>
      </c>
      <c r="CE89" s="514">
        <f t="shared" si="106"/>
        <v>0</v>
      </c>
      <c r="CF89" s="514">
        <f t="shared" si="106"/>
        <v>0</v>
      </c>
      <c r="CG89" s="514">
        <f t="shared" si="106"/>
        <v>0</v>
      </c>
      <c r="CH89" s="514">
        <f t="shared" si="106"/>
        <v>0</v>
      </c>
      <c r="CI89" s="514">
        <f t="shared" si="106"/>
        <v>0</v>
      </c>
      <c r="CJ89" s="514">
        <f t="shared" si="106"/>
        <v>0</v>
      </c>
      <c r="CK89" s="514">
        <f t="shared" si="106"/>
        <v>0</v>
      </c>
      <c r="CL89" s="514">
        <f t="shared" si="107"/>
        <v>0</v>
      </c>
      <c r="CM89" s="514">
        <f t="shared" si="107"/>
        <v>0</v>
      </c>
      <c r="CN89" s="514">
        <f t="shared" si="107"/>
        <v>0</v>
      </c>
      <c r="CO89" s="514">
        <f t="shared" si="107"/>
        <v>0</v>
      </c>
      <c r="CP89" s="514">
        <f t="shared" si="107"/>
        <v>0</v>
      </c>
      <c r="CQ89" s="514">
        <f t="shared" si="107"/>
        <v>0</v>
      </c>
      <c r="CR89" s="514">
        <f t="shared" si="107"/>
        <v>0</v>
      </c>
      <c r="CS89" s="514">
        <f t="shared" si="107"/>
        <v>0</v>
      </c>
      <c r="CT89" s="514">
        <f t="shared" si="107"/>
        <v>0</v>
      </c>
      <c r="CU89" s="514">
        <f t="shared" si="107"/>
        <v>0</v>
      </c>
      <c r="CV89" s="514">
        <f t="shared" si="108"/>
        <v>0</v>
      </c>
      <c r="CW89" s="514">
        <f t="shared" si="108"/>
        <v>0</v>
      </c>
      <c r="CX89" s="514">
        <f t="shared" si="108"/>
        <v>0</v>
      </c>
      <c r="CY89" s="514">
        <f t="shared" si="108"/>
        <v>0</v>
      </c>
      <c r="CZ89" s="514">
        <f t="shared" si="108"/>
        <v>0</v>
      </c>
      <c r="DA89" s="514">
        <f t="shared" si="108"/>
        <v>0</v>
      </c>
      <c r="DB89" s="514">
        <f t="shared" si="108"/>
        <v>0</v>
      </c>
      <c r="DC89" s="514">
        <f t="shared" si="108"/>
        <v>0</v>
      </c>
      <c r="DD89" s="514">
        <f t="shared" si="108"/>
        <v>0</v>
      </c>
      <c r="DE89" s="514">
        <f t="shared" si="108"/>
        <v>0</v>
      </c>
      <c r="DF89" s="514">
        <f t="shared" si="109"/>
        <v>0</v>
      </c>
      <c r="DG89" s="514">
        <f t="shared" si="109"/>
        <v>0</v>
      </c>
      <c r="DH89" s="514">
        <f t="shared" si="109"/>
        <v>0</v>
      </c>
      <c r="DI89" s="514">
        <f t="shared" si="109"/>
        <v>0</v>
      </c>
      <c r="DJ89" s="514">
        <f t="shared" si="109"/>
        <v>0</v>
      </c>
      <c r="DK89" s="514">
        <f t="shared" si="109"/>
        <v>0</v>
      </c>
      <c r="DL89" s="514">
        <f t="shared" si="109"/>
        <v>0</v>
      </c>
      <c r="DM89" s="514">
        <f t="shared" si="109"/>
        <v>0</v>
      </c>
      <c r="DN89" s="514">
        <f t="shared" si="109"/>
        <v>0</v>
      </c>
      <c r="DO89" s="514">
        <f t="shared" si="95"/>
        <v>0</v>
      </c>
      <c r="DP89" s="514">
        <f t="shared" si="110"/>
        <v>0</v>
      </c>
      <c r="DQ89" s="514">
        <f t="shared" si="110"/>
        <v>0</v>
      </c>
      <c r="DR89" s="514">
        <f t="shared" si="110"/>
        <v>0</v>
      </c>
      <c r="DS89" s="514">
        <f t="shared" si="110"/>
        <v>0</v>
      </c>
      <c r="DT89" s="514">
        <f t="shared" si="110"/>
        <v>0</v>
      </c>
      <c r="DU89" s="514">
        <f t="shared" si="110"/>
        <v>0</v>
      </c>
      <c r="DV89" s="514">
        <f t="shared" si="110"/>
        <v>0</v>
      </c>
      <c r="DW89" s="514">
        <f t="shared" si="110"/>
        <v>0</v>
      </c>
      <c r="DX89" s="514">
        <f t="shared" si="110"/>
        <v>0</v>
      </c>
      <c r="DY89" s="514">
        <f t="shared" si="110"/>
        <v>0</v>
      </c>
      <c r="DZ89" s="514">
        <f t="shared" si="111"/>
        <v>0</v>
      </c>
      <c r="EA89" s="514">
        <f t="shared" si="111"/>
        <v>0</v>
      </c>
      <c r="EB89" s="514">
        <f t="shared" si="111"/>
        <v>0</v>
      </c>
      <c r="EC89" s="514">
        <f t="shared" si="111"/>
        <v>0</v>
      </c>
      <c r="ED89" s="514">
        <f t="shared" si="111"/>
        <v>0</v>
      </c>
      <c r="EE89" s="514">
        <f t="shared" si="111"/>
        <v>0</v>
      </c>
      <c r="EF89" s="514">
        <f t="shared" si="111"/>
        <v>0</v>
      </c>
      <c r="EG89" s="514">
        <f t="shared" si="111"/>
        <v>0</v>
      </c>
      <c r="EH89" s="514">
        <f t="shared" si="111"/>
        <v>0</v>
      </c>
      <c r="EI89" s="72"/>
      <c r="EJ89" s="72"/>
      <c r="EK89" s="72"/>
      <c r="EL89" s="72"/>
      <c r="EM89" s="72"/>
    </row>
    <row r="90" spans="5:143" ht="15" customHeight="1" outlineLevel="1" x14ac:dyDescent="0.35">
      <c r="E90" s="508">
        <v>41</v>
      </c>
      <c r="F90" s="841">
        <v>0</v>
      </c>
      <c r="G90" s="844">
        <f t="shared" si="52"/>
        <v>0</v>
      </c>
      <c r="H90" s="842">
        <f t="shared" si="98"/>
        <v>0</v>
      </c>
      <c r="I90" s="19"/>
      <c r="J90" s="514">
        <f t="shared" si="99"/>
        <v>0</v>
      </c>
      <c r="K90" s="514">
        <f t="shared" si="99"/>
        <v>0</v>
      </c>
      <c r="L90" s="514">
        <f t="shared" si="99"/>
        <v>0</v>
      </c>
      <c r="M90" s="514">
        <f t="shared" si="99"/>
        <v>0</v>
      </c>
      <c r="N90" s="514">
        <f t="shared" si="99"/>
        <v>0</v>
      </c>
      <c r="O90" s="514">
        <f t="shared" si="99"/>
        <v>0</v>
      </c>
      <c r="P90" s="514">
        <f t="shared" si="99"/>
        <v>0</v>
      </c>
      <c r="Q90" s="514">
        <f t="shared" si="99"/>
        <v>0</v>
      </c>
      <c r="R90" s="514">
        <f t="shared" si="99"/>
        <v>0</v>
      </c>
      <c r="S90" s="514">
        <f t="shared" si="99"/>
        <v>0</v>
      </c>
      <c r="T90" s="514">
        <f t="shared" si="100"/>
        <v>0</v>
      </c>
      <c r="U90" s="514">
        <f t="shared" si="100"/>
        <v>0</v>
      </c>
      <c r="V90" s="514">
        <f t="shared" si="100"/>
        <v>0</v>
      </c>
      <c r="W90" s="514">
        <f t="shared" si="100"/>
        <v>0</v>
      </c>
      <c r="X90" s="514">
        <f t="shared" si="100"/>
        <v>0</v>
      </c>
      <c r="Y90" s="514">
        <f t="shared" si="100"/>
        <v>0</v>
      </c>
      <c r="Z90" s="514">
        <f t="shared" si="100"/>
        <v>0</v>
      </c>
      <c r="AA90" s="514">
        <f t="shared" si="100"/>
        <v>0</v>
      </c>
      <c r="AB90" s="514">
        <f t="shared" si="100"/>
        <v>0</v>
      </c>
      <c r="AC90" s="514">
        <f t="shared" si="100"/>
        <v>0</v>
      </c>
      <c r="AD90" s="514">
        <f t="shared" si="101"/>
        <v>0</v>
      </c>
      <c r="AE90" s="514">
        <f t="shared" si="101"/>
        <v>0</v>
      </c>
      <c r="AF90" s="514">
        <f t="shared" si="101"/>
        <v>0</v>
      </c>
      <c r="AG90" s="514">
        <f t="shared" si="101"/>
        <v>0</v>
      </c>
      <c r="AH90" s="514">
        <f t="shared" si="101"/>
        <v>0</v>
      </c>
      <c r="AI90" s="514">
        <f t="shared" si="101"/>
        <v>0</v>
      </c>
      <c r="AJ90" s="514">
        <f t="shared" si="101"/>
        <v>0</v>
      </c>
      <c r="AK90" s="514">
        <f t="shared" si="101"/>
        <v>0</v>
      </c>
      <c r="AL90" s="514">
        <f t="shared" si="101"/>
        <v>0</v>
      </c>
      <c r="AM90" s="514">
        <f t="shared" si="101"/>
        <v>0</v>
      </c>
      <c r="AN90" s="514">
        <f t="shared" si="102"/>
        <v>0</v>
      </c>
      <c r="AO90" s="514">
        <f t="shared" si="102"/>
        <v>0</v>
      </c>
      <c r="AP90" s="514">
        <f t="shared" si="102"/>
        <v>0</v>
      </c>
      <c r="AQ90" s="514">
        <f t="shared" si="102"/>
        <v>0</v>
      </c>
      <c r="AR90" s="514">
        <f t="shared" si="102"/>
        <v>0</v>
      </c>
      <c r="AS90" s="514">
        <f t="shared" si="102"/>
        <v>0</v>
      </c>
      <c r="AT90" s="514">
        <f t="shared" si="102"/>
        <v>0</v>
      </c>
      <c r="AU90" s="514">
        <f t="shared" si="102"/>
        <v>0</v>
      </c>
      <c r="AV90" s="514">
        <f t="shared" si="102"/>
        <v>0</v>
      </c>
      <c r="AW90" s="514">
        <f t="shared" si="102"/>
        <v>0</v>
      </c>
      <c r="AX90" s="514">
        <f t="shared" si="103"/>
        <v>0</v>
      </c>
      <c r="AY90" s="514">
        <f t="shared" si="103"/>
        <v>0</v>
      </c>
      <c r="AZ90" s="514">
        <f t="shared" si="103"/>
        <v>0</v>
      </c>
      <c r="BA90" s="514">
        <f t="shared" si="103"/>
        <v>0</v>
      </c>
      <c r="BB90" s="514">
        <f t="shared" si="103"/>
        <v>0</v>
      </c>
      <c r="BC90" s="514">
        <f t="shared" si="103"/>
        <v>0</v>
      </c>
      <c r="BD90" s="514">
        <f t="shared" si="103"/>
        <v>0</v>
      </c>
      <c r="BE90" s="514">
        <f t="shared" si="103"/>
        <v>0</v>
      </c>
      <c r="BF90" s="514">
        <f t="shared" si="103"/>
        <v>0</v>
      </c>
      <c r="BG90" s="514">
        <f t="shared" si="103"/>
        <v>0</v>
      </c>
      <c r="BH90" s="514">
        <f t="shared" si="104"/>
        <v>0</v>
      </c>
      <c r="BI90" s="514">
        <f t="shared" si="104"/>
        <v>0</v>
      </c>
      <c r="BJ90" s="514">
        <f t="shared" si="104"/>
        <v>0</v>
      </c>
      <c r="BK90" s="514">
        <f t="shared" si="104"/>
        <v>0</v>
      </c>
      <c r="BL90" s="514">
        <f t="shared" si="104"/>
        <v>0</v>
      </c>
      <c r="BM90" s="514">
        <f t="shared" si="104"/>
        <v>0</v>
      </c>
      <c r="BN90" s="514">
        <f t="shared" si="104"/>
        <v>0</v>
      </c>
      <c r="BO90" s="514">
        <f t="shared" si="104"/>
        <v>0</v>
      </c>
      <c r="BP90" s="514">
        <f t="shared" si="104"/>
        <v>0</v>
      </c>
      <c r="BQ90" s="514">
        <f t="shared" si="104"/>
        <v>0</v>
      </c>
      <c r="BR90" s="514">
        <f t="shared" si="105"/>
        <v>0</v>
      </c>
      <c r="BS90" s="514">
        <f t="shared" si="105"/>
        <v>0</v>
      </c>
      <c r="BT90" s="514">
        <f t="shared" si="105"/>
        <v>0</v>
      </c>
      <c r="BU90" s="514">
        <f t="shared" si="105"/>
        <v>0</v>
      </c>
      <c r="BV90" s="514">
        <f t="shared" si="105"/>
        <v>0</v>
      </c>
      <c r="BW90" s="514">
        <f t="shared" si="105"/>
        <v>0</v>
      </c>
      <c r="BX90" s="514">
        <f t="shared" si="105"/>
        <v>0</v>
      </c>
      <c r="BY90" s="514">
        <f t="shared" si="105"/>
        <v>0</v>
      </c>
      <c r="BZ90" s="514">
        <f t="shared" si="105"/>
        <v>0</v>
      </c>
      <c r="CA90" s="514">
        <f t="shared" si="105"/>
        <v>0</v>
      </c>
      <c r="CB90" s="514">
        <f t="shared" si="106"/>
        <v>0</v>
      </c>
      <c r="CC90" s="514">
        <f t="shared" si="106"/>
        <v>0</v>
      </c>
      <c r="CD90" s="514">
        <f t="shared" si="106"/>
        <v>0</v>
      </c>
      <c r="CE90" s="514">
        <f t="shared" si="106"/>
        <v>0</v>
      </c>
      <c r="CF90" s="514">
        <f t="shared" si="106"/>
        <v>0</v>
      </c>
      <c r="CG90" s="514">
        <f t="shared" si="106"/>
        <v>0</v>
      </c>
      <c r="CH90" s="514">
        <f t="shared" si="106"/>
        <v>0</v>
      </c>
      <c r="CI90" s="514">
        <f t="shared" si="106"/>
        <v>0</v>
      </c>
      <c r="CJ90" s="514">
        <f t="shared" si="106"/>
        <v>0</v>
      </c>
      <c r="CK90" s="514">
        <f t="shared" si="106"/>
        <v>0</v>
      </c>
      <c r="CL90" s="514">
        <f t="shared" si="107"/>
        <v>0</v>
      </c>
      <c r="CM90" s="514">
        <f t="shared" si="107"/>
        <v>0</v>
      </c>
      <c r="CN90" s="514">
        <f t="shared" si="107"/>
        <v>0</v>
      </c>
      <c r="CO90" s="514">
        <f t="shared" si="107"/>
        <v>0</v>
      </c>
      <c r="CP90" s="514">
        <f t="shared" si="107"/>
        <v>0</v>
      </c>
      <c r="CQ90" s="514">
        <f t="shared" si="107"/>
        <v>0</v>
      </c>
      <c r="CR90" s="514">
        <f t="shared" si="107"/>
        <v>0</v>
      </c>
      <c r="CS90" s="514">
        <f t="shared" si="107"/>
        <v>0</v>
      </c>
      <c r="CT90" s="514">
        <f t="shared" si="107"/>
        <v>0</v>
      </c>
      <c r="CU90" s="514">
        <f t="shared" si="107"/>
        <v>0</v>
      </c>
      <c r="CV90" s="514">
        <f t="shared" si="108"/>
        <v>0</v>
      </c>
      <c r="CW90" s="514">
        <f t="shared" si="108"/>
        <v>0</v>
      </c>
      <c r="CX90" s="514">
        <f t="shared" si="108"/>
        <v>0</v>
      </c>
      <c r="CY90" s="514">
        <f t="shared" si="108"/>
        <v>0</v>
      </c>
      <c r="CZ90" s="514">
        <f t="shared" si="108"/>
        <v>0</v>
      </c>
      <c r="DA90" s="514">
        <f t="shared" si="108"/>
        <v>0</v>
      </c>
      <c r="DB90" s="514">
        <f t="shared" si="108"/>
        <v>0</v>
      </c>
      <c r="DC90" s="514">
        <f t="shared" si="108"/>
        <v>0</v>
      </c>
      <c r="DD90" s="514">
        <f t="shared" si="108"/>
        <v>0</v>
      </c>
      <c r="DE90" s="514">
        <f t="shared" si="108"/>
        <v>0</v>
      </c>
      <c r="DF90" s="514">
        <f t="shared" si="109"/>
        <v>0</v>
      </c>
      <c r="DG90" s="514">
        <f t="shared" si="109"/>
        <v>0</v>
      </c>
      <c r="DH90" s="514">
        <f t="shared" si="109"/>
        <v>0</v>
      </c>
      <c r="DI90" s="514">
        <f t="shared" si="109"/>
        <v>0</v>
      </c>
      <c r="DJ90" s="514">
        <f t="shared" si="109"/>
        <v>0</v>
      </c>
      <c r="DK90" s="514">
        <f t="shared" si="109"/>
        <v>0</v>
      </c>
      <c r="DL90" s="514">
        <f t="shared" si="109"/>
        <v>0</v>
      </c>
      <c r="DM90" s="514">
        <f t="shared" si="109"/>
        <v>0</v>
      </c>
      <c r="DN90" s="514">
        <f t="shared" si="109"/>
        <v>0</v>
      </c>
      <c r="DO90" s="514">
        <f t="shared" si="95"/>
        <v>0</v>
      </c>
      <c r="DP90" s="514">
        <f t="shared" si="110"/>
        <v>0</v>
      </c>
      <c r="DQ90" s="514">
        <f t="shared" si="110"/>
        <v>0</v>
      </c>
      <c r="DR90" s="514">
        <f t="shared" si="110"/>
        <v>0</v>
      </c>
      <c r="DS90" s="514">
        <f t="shared" si="110"/>
        <v>0</v>
      </c>
      <c r="DT90" s="514">
        <f t="shared" si="110"/>
        <v>0</v>
      </c>
      <c r="DU90" s="514">
        <f t="shared" si="110"/>
        <v>0</v>
      </c>
      <c r="DV90" s="514">
        <f t="shared" si="110"/>
        <v>0</v>
      </c>
      <c r="DW90" s="514">
        <f t="shared" si="110"/>
        <v>0</v>
      </c>
      <c r="DX90" s="514">
        <f t="shared" si="110"/>
        <v>0</v>
      </c>
      <c r="DY90" s="514">
        <f t="shared" si="110"/>
        <v>0</v>
      </c>
      <c r="DZ90" s="514">
        <f t="shared" si="111"/>
        <v>0</v>
      </c>
      <c r="EA90" s="514">
        <f t="shared" si="111"/>
        <v>0</v>
      </c>
      <c r="EB90" s="514">
        <f t="shared" si="111"/>
        <v>0</v>
      </c>
      <c r="EC90" s="514">
        <f t="shared" si="111"/>
        <v>0</v>
      </c>
      <c r="ED90" s="514">
        <f t="shared" si="111"/>
        <v>0</v>
      </c>
      <c r="EE90" s="514">
        <f t="shared" si="111"/>
        <v>0</v>
      </c>
      <c r="EF90" s="514">
        <f t="shared" si="111"/>
        <v>0</v>
      </c>
      <c r="EG90" s="514">
        <f t="shared" si="111"/>
        <v>0</v>
      </c>
      <c r="EH90" s="514">
        <f t="shared" si="111"/>
        <v>0</v>
      </c>
      <c r="EI90" s="72"/>
      <c r="EJ90" s="72"/>
      <c r="EK90" s="72"/>
      <c r="EL90" s="72"/>
      <c r="EM90" s="72"/>
    </row>
    <row r="91" spans="5:143" ht="15" customHeight="1" outlineLevel="1" x14ac:dyDescent="0.35">
      <c r="E91" s="508">
        <v>42</v>
      </c>
      <c r="F91" s="841">
        <v>0</v>
      </c>
      <c r="G91" s="844">
        <f t="shared" si="52"/>
        <v>0</v>
      </c>
      <c r="H91" s="842">
        <f t="shared" si="98"/>
        <v>0</v>
      </c>
      <c r="I91" s="19"/>
      <c r="J91" s="514">
        <f t="shared" si="99"/>
        <v>0</v>
      </c>
      <c r="K91" s="514">
        <f t="shared" si="99"/>
        <v>0</v>
      </c>
      <c r="L91" s="514">
        <f t="shared" si="99"/>
        <v>0</v>
      </c>
      <c r="M91" s="514">
        <f t="shared" si="99"/>
        <v>0</v>
      </c>
      <c r="N91" s="514">
        <f t="shared" si="99"/>
        <v>0</v>
      </c>
      <c r="O91" s="514">
        <f t="shared" si="99"/>
        <v>0</v>
      </c>
      <c r="P91" s="514">
        <f t="shared" si="99"/>
        <v>0</v>
      </c>
      <c r="Q91" s="514">
        <f t="shared" si="99"/>
        <v>0</v>
      </c>
      <c r="R91" s="514">
        <f t="shared" si="99"/>
        <v>0</v>
      </c>
      <c r="S91" s="514">
        <f t="shared" si="99"/>
        <v>0</v>
      </c>
      <c r="T91" s="514">
        <f t="shared" si="100"/>
        <v>0</v>
      </c>
      <c r="U91" s="514">
        <f t="shared" si="100"/>
        <v>0</v>
      </c>
      <c r="V91" s="514">
        <f t="shared" si="100"/>
        <v>0</v>
      </c>
      <c r="W91" s="514">
        <f t="shared" si="100"/>
        <v>0</v>
      </c>
      <c r="X91" s="514">
        <f t="shared" si="100"/>
        <v>0</v>
      </c>
      <c r="Y91" s="514">
        <f t="shared" si="100"/>
        <v>0</v>
      </c>
      <c r="Z91" s="514">
        <f t="shared" si="100"/>
        <v>0</v>
      </c>
      <c r="AA91" s="514">
        <f t="shared" si="100"/>
        <v>0</v>
      </c>
      <c r="AB91" s="514">
        <f t="shared" si="100"/>
        <v>0</v>
      </c>
      <c r="AC91" s="514">
        <f t="shared" si="100"/>
        <v>0</v>
      </c>
      <c r="AD91" s="514">
        <f t="shared" si="101"/>
        <v>0</v>
      </c>
      <c r="AE91" s="514">
        <f t="shared" si="101"/>
        <v>0</v>
      </c>
      <c r="AF91" s="514">
        <f t="shared" si="101"/>
        <v>0</v>
      </c>
      <c r="AG91" s="514">
        <f t="shared" si="101"/>
        <v>0</v>
      </c>
      <c r="AH91" s="514">
        <f t="shared" si="101"/>
        <v>0</v>
      </c>
      <c r="AI91" s="514">
        <f t="shared" si="101"/>
        <v>0</v>
      </c>
      <c r="AJ91" s="514">
        <f t="shared" si="101"/>
        <v>0</v>
      </c>
      <c r="AK91" s="514">
        <f t="shared" si="101"/>
        <v>0</v>
      </c>
      <c r="AL91" s="514">
        <f t="shared" si="101"/>
        <v>0</v>
      </c>
      <c r="AM91" s="514">
        <f t="shared" si="101"/>
        <v>0</v>
      </c>
      <c r="AN91" s="514">
        <f t="shared" si="102"/>
        <v>0</v>
      </c>
      <c r="AO91" s="514">
        <f t="shared" si="102"/>
        <v>0</v>
      </c>
      <c r="AP91" s="514">
        <f t="shared" si="102"/>
        <v>0</v>
      </c>
      <c r="AQ91" s="514">
        <f t="shared" si="102"/>
        <v>0</v>
      </c>
      <c r="AR91" s="514">
        <f t="shared" si="102"/>
        <v>0</v>
      </c>
      <c r="AS91" s="514">
        <f t="shared" si="102"/>
        <v>0</v>
      </c>
      <c r="AT91" s="514">
        <f t="shared" si="102"/>
        <v>0</v>
      </c>
      <c r="AU91" s="514">
        <f t="shared" si="102"/>
        <v>0</v>
      </c>
      <c r="AV91" s="514">
        <f t="shared" si="102"/>
        <v>0</v>
      </c>
      <c r="AW91" s="514">
        <f t="shared" si="102"/>
        <v>0</v>
      </c>
      <c r="AX91" s="514">
        <f t="shared" si="103"/>
        <v>0</v>
      </c>
      <c r="AY91" s="514">
        <f t="shared" si="103"/>
        <v>0</v>
      </c>
      <c r="AZ91" s="514">
        <f t="shared" si="103"/>
        <v>0</v>
      </c>
      <c r="BA91" s="514">
        <f t="shared" si="103"/>
        <v>0</v>
      </c>
      <c r="BB91" s="514">
        <f t="shared" si="103"/>
        <v>0</v>
      </c>
      <c r="BC91" s="514">
        <f t="shared" si="103"/>
        <v>0</v>
      </c>
      <c r="BD91" s="514">
        <f t="shared" si="103"/>
        <v>0</v>
      </c>
      <c r="BE91" s="514">
        <f t="shared" si="103"/>
        <v>0</v>
      </c>
      <c r="BF91" s="514">
        <f t="shared" si="103"/>
        <v>0</v>
      </c>
      <c r="BG91" s="514">
        <f t="shared" si="103"/>
        <v>0</v>
      </c>
      <c r="BH91" s="514">
        <f t="shared" si="104"/>
        <v>0</v>
      </c>
      <c r="BI91" s="514">
        <f t="shared" si="104"/>
        <v>0</v>
      </c>
      <c r="BJ91" s="514">
        <f t="shared" si="104"/>
        <v>0</v>
      </c>
      <c r="BK91" s="514">
        <f t="shared" si="104"/>
        <v>0</v>
      </c>
      <c r="BL91" s="514">
        <f t="shared" si="104"/>
        <v>0</v>
      </c>
      <c r="BM91" s="514">
        <f t="shared" si="104"/>
        <v>0</v>
      </c>
      <c r="BN91" s="514">
        <f t="shared" si="104"/>
        <v>0</v>
      </c>
      <c r="BO91" s="514">
        <f t="shared" si="104"/>
        <v>0</v>
      </c>
      <c r="BP91" s="514">
        <f t="shared" si="104"/>
        <v>0</v>
      </c>
      <c r="BQ91" s="514">
        <f t="shared" si="104"/>
        <v>0</v>
      </c>
      <c r="BR91" s="514">
        <f t="shared" si="105"/>
        <v>0</v>
      </c>
      <c r="BS91" s="514">
        <f t="shared" si="105"/>
        <v>0</v>
      </c>
      <c r="BT91" s="514">
        <f t="shared" si="105"/>
        <v>0</v>
      </c>
      <c r="BU91" s="514">
        <f t="shared" si="105"/>
        <v>0</v>
      </c>
      <c r="BV91" s="514">
        <f t="shared" si="105"/>
        <v>0</v>
      </c>
      <c r="BW91" s="514">
        <f t="shared" si="105"/>
        <v>0</v>
      </c>
      <c r="BX91" s="514">
        <f t="shared" si="105"/>
        <v>0</v>
      </c>
      <c r="BY91" s="514">
        <f t="shared" si="105"/>
        <v>0</v>
      </c>
      <c r="BZ91" s="514">
        <f t="shared" si="105"/>
        <v>0</v>
      </c>
      <c r="CA91" s="514">
        <f t="shared" si="105"/>
        <v>0</v>
      </c>
      <c r="CB91" s="514">
        <f t="shared" si="106"/>
        <v>0</v>
      </c>
      <c r="CC91" s="514">
        <f t="shared" si="106"/>
        <v>0</v>
      </c>
      <c r="CD91" s="514">
        <f t="shared" si="106"/>
        <v>0</v>
      </c>
      <c r="CE91" s="514">
        <f t="shared" si="106"/>
        <v>0</v>
      </c>
      <c r="CF91" s="514">
        <f t="shared" si="106"/>
        <v>0</v>
      </c>
      <c r="CG91" s="514">
        <f t="shared" si="106"/>
        <v>0</v>
      </c>
      <c r="CH91" s="514">
        <f t="shared" si="106"/>
        <v>0</v>
      </c>
      <c r="CI91" s="514">
        <f t="shared" si="106"/>
        <v>0</v>
      </c>
      <c r="CJ91" s="514">
        <f t="shared" si="106"/>
        <v>0</v>
      </c>
      <c r="CK91" s="514">
        <f t="shared" si="106"/>
        <v>0</v>
      </c>
      <c r="CL91" s="514">
        <f t="shared" si="107"/>
        <v>0</v>
      </c>
      <c r="CM91" s="514">
        <f t="shared" si="107"/>
        <v>0</v>
      </c>
      <c r="CN91" s="514">
        <f t="shared" si="107"/>
        <v>0</v>
      </c>
      <c r="CO91" s="514">
        <f t="shared" si="107"/>
        <v>0</v>
      </c>
      <c r="CP91" s="514">
        <f t="shared" si="107"/>
        <v>0</v>
      </c>
      <c r="CQ91" s="514">
        <f t="shared" si="107"/>
        <v>0</v>
      </c>
      <c r="CR91" s="514">
        <f t="shared" si="107"/>
        <v>0</v>
      </c>
      <c r="CS91" s="514">
        <f t="shared" si="107"/>
        <v>0</v>
      </c>
      <c r="CT91" s="514">
        <f t="shared" si="107"/>
        <v>0</v>
      </c>
      <c r="CU91" s="514">
        <f t="shared" si="107"/>
        <v>0</v>
      </c>
      <c r="CV91" s="514">
        <f t="shared" si="108"/>
        <v>0</v>
      </c>
      <c r="CW91" s="514">
        <f t="shared" si="108"/>
        <v>0</v>
      </c>
      <c r="CX91" s="514">
        <f t="shared" si="108"/>
        <v>0</v>
      </c>
      <c r="CY91" s="514">
        <f t="shared" si="108"/>
        <v>0</v>
      </c>
      <c r="CZ91" s="514">
        <f t="shared" si="108"/>
        <v>0</v>
      </c>
      <c r="DA91" s="514">
        <f t="shared" si="108"/>
        <v>0</v>
      </c>
      <c r="DB91" s="514">
        <f t="shared" si="108"/>
        <v>0</v>
      </c>
      <c r="DC91" s="514">
        <f t="shared" si="108"/>
        <v>0</v>
      </c>
      <c r="DD91" s="514">
        <f t="shared" si="108"/>
        <v>0</v>
      </c>
      <c r="DE91" s="514">
        <f t="shared" si="108"/>
        <v>0</v>
      </c>
      <c r="DF91" s="514">
        <f t="shared" si="109"/>
        <v>0</v>
      </c>
      <c r="DG91" s="514">
        <f t="shared" si="109"/>
        <v>0</v>
      </c>
      <c r="DH91" s="514">
        <f t="shared" si="109"/>
        <v>0</v>
      </c>
      <c r="DI91" s="514">
        <f t="shared" si="109"/>
        <v>0</v>
      </c>
      <c r="DJ91" s="514">
        <f t="shared" si="109"/>
        <v>0</v>
      </c>
      <c r="DK91" s="514">
        <f t="shared" si="109"/>
        <v>0</v>
      </c>
      <c r="DL91" s="514">
        <f t="shared" si="109"/>
        <v>0</v>
      </c>
      <c r="DM91" s="514">
        <f t="shared" si="109"/>
        <v>0</v>
      </c>
      <c r="DN91" s="514">
        <f t="shared" si="109"/>
        <v>0</v>
      </c>
      <c r="DO91" s="514">
        <f t="shared" si="95"/>
        <v>0</v>
      </c>
      <c r="DP91" s="514">
        <f t="shared" si="110"/>
        <v>0</v>
      </c>
      <c r="DQ91" s="514">
        <f t="shared" si="110"/>
        <v>0</v>
      </c>
      <c r="DR91" s="514">
        <f t="shared" si="110"/>
        <v>0</v>
      </c>
      <c r="DS91" s="514">
        <f t="shared" si="110"/>
        <v>0</v>
      </c>
      <c r="DT91" s="514">
        <f t="shared" si="110"/>
        <v>0</v>
      </c>
      <c r="DU91" s="514">
        <f t="shared" si="110"/>
        <v>0</v>
      </c>
      <c r="DV91" s="514">
        <f t="shared" si="110"/>
        <v>0</v>
      </c>
      <c r="DW91" s="514">
        <f t="shared" si="110"/>
        <v>0</v>
      </c>
      <c r="DX91" s="514">
        <f t="shared" si="110"/>
        <v>0</v>
      </c>
      <c r="DY91" s="514">
        <f t="shared" si="110"/>
        <v>0</v>
      </c>
      <c r="DZ91" s="514">
        <f t="shared" si="111"/>
        <v>0</v>
      </c>
      <c r="EA91" s="514">
        <f t="shared" si="111"/>
        <v>0</v>
      </c>
      <c r="EB91" s="514">
        <f t="shared" si="111"/>
        <v>0</v>
      </c>
      <c r="EC91" s="514">
        <f t="shared" si="111"/>
        <v>0</v>
      </c>
      <c r="ED91" s="514">
        <f t="shared" si="111"/>
        <v>0</v>
      </c>
      <c r="EE91" s="514">
        <f t="shared" si="111"/>
        <v>0</v>
      </c>
      <c r="EF91" s="514">
        <f t="shared" si="111"/>
        <v>0</v>
      </c>
      <c r="EG91" s="514">
        <f t="shared" si="111"/>
        <v>0</v>
      </c>
      <c r="EH91" s="514">
        <f t="shared" si="111"/>
        <v>0</v>
      </c>
      <c r="EI91" s="72"/>
      <c r="EJ91" s="72"/>
      <c r="EK91" s="72"/>
      <c r="EL91" s="72"/>
      <c r="EM91" s="72"/>
    </row>
    <row r="92" spans="5:143" ht="15" customHeight="1" outlineLevel="1" x14ac:dyDescent="0.35">
      <c r="E92" s="508">
        <v>43</v>
      </c>
      <c r="F92" s="841">
        <v>0</v>
      </c>
      <c r="G92" s="844">
        <f t="shared" si="52"/>
        <v>0</v>
      </c>
      <c r="H92" s="842">
        <f t="shared" si="98"/>
        <v>0</v>
      </c>
      <c r="I92" s="19"/>
      <c r="J92" s="514">
        <f t="shared" si="99"/>
        <v>0</v>
      </c>
      <c r="K92" s="514">
        <f t="shared" si="99"/>
        <v>0</v>
      </c>
      <c r="L92" s="514">
        <f t="shared" si="99"/>
        <v>0</v>
      </c>
      <c r="M92" s="514">
        <f t="shared" si="99"/>
        <v>0</v>
      </c>
      <c r="N92" s="514">
        <f t="shared" si="99"/>
        <v>0</v>
      </c>
      <c r="O92" s="514">
        <f t="shared" si="99"/>
        <v>0</v>
      </c>
      <c r="P92" s="514">
        <f t="shared" si="99"/>
        <v>0</v>
      </c>
      <c r="Q92" s="514">
        <f t="shared" si="99"/>
        <v>0</v>
      </c>
      <c r="R92" s="514">
        <f t="shared" si="99"/>
        <v>0</v>
      </c>
      <c r="S92" s="514">
        <f t="shared" si="99"/>
        <v>0</v>
      </c>
      <c r="T92" s="514">
        <f t="shared" si="100"/>
        <v>0</v>
      </c>
      <c r="U92" s="514">
        <f t="shared" si="100"/>
        <v>0</v>
      </c>
      <c r="V92" s="514">
        <f t="shared" si="100"/>
        <v>0</v>
      </c>
      <c r="W92" s="514">
        <f t="shared" si="100"/>
        <v>0</v>
      </c>
      <c r="X92" s="514">
        <f t="shared" si="100"/>
        <v>0</v>
      </c>
      <c r="Y92" s="514">
        <f t="shared" si="100"/>
        <v>0</v>
      </c>
      <c r="Z92" s="514">
        <f t="shared" si="100"/>
        <v>0</v>
      </c>
      <c r="AA92" s="514">
        <f t="shared" si="100"/>
        <v>0</v>
      </c>
      <c r="AB92" s="514">
        <f t="shared" si="100"/>
        <v>0</v>
      </c>
      <c r="AC92" s="514">
        <f t="shared" si="100"/>
        <v>0</v>
      </c>
      <c r="AD92" s="514">
        <f t="shared" si="101"/>
        <v>0</v>
      </c>
      <c r="AE92" s="514">
        <f t="shared" si="101"/>
        <v>0</v>
      </c>
      <c r="AF92" s="514">
        <f t="shared" si="101"/>
        <v>0</v>
      </c>
      <c r="AG92" s="514">
        <f t="shared" si="101"/>
        <v>0</v>
      </c>
      <c r="AH92" s="514">
        <f t="shared" si="101"/>
        <v>0</v>
      </c>
      <c r="AI92" s="514">
        <f t="shared" si="101"/>
        <v>0</v>
      </c>
      <c r="AJ92" s="514">
        <f t="shared" si="101"/>
        <v>0</v>
      </c>
      <c r="AK92" s="514">
        <f t="shared" si="101"/>
        <v>0</v>
      </c>
      <c r="AL92" s="514">
        <f t="shared" si="101"/>
        <v>0</v>
      </c>
      <c r="AM92" s="514">
        <f t="shared" si="101"/>
        <v>0</v>
      </c>
      <c r="AN92" s="514">
        <f t="shared" si="102"/>
        <v>0</v>
      </c>
      <c r="AO92" s="514">
        <f t="shared" si="102"/>
        <v>0</v>
      </c>
      <c r="AP92" s="514">
        <f t="shared" si="102"/>
        <v>0</v>
      </c>
      <c r="AQ92" s="514">
        <f t="shared" si="102"/>
        <v>0</v>
      </c>
      <c r="AR92" s="514">
        <f t="shared" si="102"/>
        <v>0</v>
      </c>
      <c r="AS92" s="514">
        <f t="shared" si="102"/>
        <v>0</v>
      </c>
      <c r="AT92" s="514">
        <f t="shared" si="102"/>
        <v>0</v>
      </c>
      <c r="AU92" s="514">
        <f t="shared" si="102"/>
        <v>0</v>
      </c>
      <c r="AV92" s="514">
        <f t="shared" si="102"/>
        <v>0</v>
      </c>
      <c r="AW92" s="514">
        <f t="shared" si="102"/>
        <v>0</v>
      </c>
      <c r="AX92" s="514">
        <f t="shared" si="103"/>
        <v>0</v>
      </c>
      <c r="AY92" s="514">
        <f t="shared" si="103"/>
        <v>0</v>
      </c>
      <c r="AZ92" s="514">
        <f t="shared" si="103"/>
        <v>0</v>
      </c>
      <c r="BA92" s="514">
        <f t="shared" si="103"/>
        <v>0</v>
      </c>
      <c r="BB92" s="514">
        <f t="shared" si="103"/>
        <v>0</v>
      </c>
      <c r="BC92" s="514">
        <f t="shared" si="103"/>
        <v>0</v>
      </c>
      <c r="BD92" s="514">
        <f t="shared" si="103"/>
        <v>0</v>
      </c>
      <c r="BE92" s="514">
        <f t="shared" si="103"/>
        <v>0</v>
      </c>
      <c r="BF92" s="514">
        <f t="shared" si="103"/>
        <v>0</v>
      </c>
      <c r="BG92" s="514">
        <f t="shared" si="103"/>
        <v>0</v>
      </c>
      <c r="BH92" s="514">
        <f t="shared" si="104"/>
        <v>0</v>
      </c>
      <c r="BI92" s="514">
        <f t="shared" si="104"/>
        <v>0</v>
      </c>
      <c r="BJ92" s="514">
        <f t="shared" si="104"/>
        <v>0</v>
      </c>
      <c r="BK92" s="514">
        <f t="shared" si="104"/>
        <v>0</v>
      </c>
      <c r="BL92" s="514">
        <f t="shared" si="104"/>
        <v>0</v>
      </c>
      <c r="BM92" s="514">
        <f t="shared" si="104"/>
        <v>0</v>
      </c>
      <c r="BN92" s="514">
        <f t="shared" si="104"/>
        <v>0</v>
      </c>
      <c r="BO92" s="514">
        <f t="shared" si="104"/>
        <v>0</v>
      </c>
      <c r="BP92" s="514">
        <f t="shared" si="104"/>
        <v>0</v>
      </c>
      <c r="BQ92" s="514">
        <f t="shared" si="104"/>
        <v>0</v>
      </c>
      <c r="BR92" s="514">
        <f t="shared" si="105"/>
        <v>0</v>
      </c>
      <c r="BS92" s="514">
        <f t="shared" si="105"/>
        <v>0</v>
      </c>
      <c r="BT92" s="514">
        <f t="shared" si="105"/>
        <v>0</v>
      </c>
      <c r="BU92" s="514">
        <f t="shared" si="105"/>
        <v>0</v>
      </c>
      <c r="BV92" s="514">
        <f t="shared" si="105"/>
        <v>0</v>
      </c>
      <c r="BW92" s="514">
        <f t="shared" si="105"/>
        <v>0</v>
      </c>
      <c r="BX92" s="514">
        <f t="shared" si="105"/>
        <v>0</v>
      </c>
      <c r="BY92" s="514">
        <f t="shared" si="105"/>
        <v>0</v>
      </c>
      <c r="BZ92" s="514">
        <f t="shared" si="105"/>
        <v>0</v>
      </c>
      <c r="CA92" s="514">
        <f t="shared" si="105"/>
        <v>0</v>
      </c>
      <c r="CB92" s="514">
        <f t="shared" si="106"/>
        <v>0</v>
      </c>
      <c r="CC92" s="514">
        <f t="shared" si="106"/>
        <v>0</v>
      </c>
      <c r="CD92" s="514">
        <f t="shared" si="106"/>
        <v>0</v>
      </c>
      <c r="CE92" s="514">
        <f t="shared" si="106"/>
        <v>0</v>
      </c>
      <c r="CF92" s="514">
        <f t="shared" si="106"/>
        <v>0</v>
      </c>
      <c r="CG92" s="514">
        <f t="shared" si="106"/>
        <v>0</v>
      </c>
      <c r="CH92" s="514">
        <f t="shared" si="106"/>
        <v>0</v>
      </c>
      <c r="CI92" s="514">
        <f t="shared" si="106"/>
        <v>0</v>
      </c>
      <c r="CJ92" s="514">
        <f t="shared" si="106"/>
        <v>0</v>
      </c>
      <c r="CK92" s="514">
        <f t="shared" si="106"/>
        <v>0</v>
      </c>
      <c r="CL92" s="514">
        <f t="shared" si="107"/>
        <v>0</v>
      </c>
      <c r="CM92" s="514">
        <f t="shared" si="107"/>
        <v>0</v>
      </c>
      <c r="CN92" s="514">
        <f t="shared" si="107"/>
        <v>0</v>
      </c>
      <c r="CO92" s="514">
        <f t="shared" si="107"/>
        <v>0</v>
      </c>
      <c r="CP92" s="514">
        <f t="shared" si="107"/>
        <v>0</v>
      </c>
      <c r="CQ92" s="514">
        <f t="shared" si="107"/>
        <v>0</v>
      </c>
      <c r="CR92" s="514">
        <f t="shared" si="107"/>
        <v>0</v>
      </c>
      <c r="CS92" s="514">
        <f t="shared" si="107"/>
        <v>0</v>
      </c>
      <c r="CT92" s="514">
        <f t="shared" si="107"/>
        <v>0</v>
      </c>
      <c r="CU92" s="514">
        <f t="shared" si="107"/>
        <v>0</v>
      </c>
      <c r="CV92" s="514">
        <f t="shared" si="108"/>
        <v>0</v>
      </c>
      <c r="CW92" s="514">
        <f t="shared" si="108"/>
        <v>0</v>
      </c>
      <c r="CX92" s="514">
        <f t="shared" si="108"/>
        <v>0</v>
      </c>
      <c r="CY92" s="514">
        <f t="shared" si="108"/>
        <v>0</v>
      </c>
      <c r="CZ92" s="514">
        <f t="shared" si="108"/>
        <v>0</v>
      </c>
      <c r="DA92" s="514">
        <f t="shared" si="108"/>
        <v>0</v>
      </c>
      <c r="DB92" s="514">
        <f t="shared" si="108"/>
        <v>0</v>
      </c>
      <c r="DC92" s="514">
        <f t="shared" si="108"/>
        <v>0</v>
      </c>
      <c r="DD92" s="514">
        <f t="shared" si="108"/>
        <v>0</v>
      </c>
      <c r="DE92" s="514">
        <f t="shared" si="108"/>
        <v>0</v>
      </c>
      <c r="DF92" s="514">
        <f t="shared" si="109"/>
        <v>0</v>
      </c>
      <c r="DG92" s="514">
        <f t="shared" si="109"/>
        <v>0</v>
      </c>
      <c r="DH92" s="514">
        <f t="shared" si="109"/>
        <v>0</v>
      </c>
      <c r="DI92" s="514">
        <f t="shared" si="109"/>
        <v>0</v>
      </c>
      <c r="DJ92" s="514">
        <f t="shared" si="109"/>
        <v>0</v>
      </c>
      <c r="DK92" s="514">
        <f t="shared" si="109"/>
        <v>0</v>
      </c>
      <c r="DL92" s="514">
        <f t="shared" si="109"/>
        <v>0</v>
      </c>
      <c r="DM92" s="514">
        <f t="shared" si="109"/>
        <v>0</v>
      </c>
      <c r="DN92" s="514">
        <f t="shared" si="109"/>
        <v>0</v>
      </c>
      <c r="DO92" s="514">
        <f t="shared" si="95"/>
        <v>0</v>
      </c>
      <c r="DP92" s="514">
        <f t="shared" si="110"/>
        <v>0</v>
      </c>
      <c r="DQ92" s="514">
        <f t="shared" si="110"/>
        <v>0</v>
      </c>
      <c r="DR92" s="514">
        <f t="shared" si="110"/>
        <v>0</v>
      </c>
      <c r="DS92" s="514">
        <f t="shared" si="110"/>
        <v>0</v>
      </c>
      <c r="DT92" s="514">
        <f t="shared" si="110"/>
        <v>0</v>
      </c>
      <c r="DU92" s="514">
        <f t="shared" si="110"/>
        <v>0</v>
      </c>
      <c r="DV92" s="514">
        <f t="shared" si="110"/>
        <v>0</v>
      </c>
      <c r="DW92" s="514">
        <f t="shared" si="110"/>
        <v>0</v>
      </c>
      <c r="DX92" s="514">
        <f t="shared" si="110"/>
        <v>0</v>
      </c>
      <c r="DY92" s="514">
        <f t="shared" si="110"/>
        <v>0</v>
      </c>
      <c r="DZ92" s="514">
        <f t="shared" si="111"/>
        <v>0</v>
      </c>
      <c r="EA92" s="514">
        <f t="shared" si="111"/>
        <v>0</v>
      </c>
      <c r="EB92" s="514">
        <f t="shared" si="111"/>
        <v>0</v>
      </c>
      <c r="EC92" s="514">
        <f t="shared" si="111"/>
        <v>0</v>
      </c>
      <c r="ED92" s="514">
        <f t="shared" si="111"/>
        <v>0</v>
      </c>
      <c r="EE92" s="514">
        <f t="shared" si="111"/>
        <v>0</v>
      </c>
      <c r="EF92" s="514">
        <f t="shared" si="111"/>
        <v>0</v>
      </c>
      <c r="EG92" s="514">
        <f t="shared" si="111"/>
        <v>0</v>
      </c>
      <c r="EH92" s="514">
        <f t="shared" si="111"/>
        <v>0</v>
      </c>
      <c r="EI92" s="72"/>
      <c r="EJ92" s="72"/>
      <c r="EK92" s="72"/>
      <c r="EL92" s="72"/>
      <c r="EM92" s="72"/>
    </row>
    <row r="93" spans="5:143" ht="15" customHeight="1" outlineLevel="1" x14ac:dyDescent="0.35">
      <c r="E93" s="508">
        <v>44</v>
      </c>
      <c r="F93" s="841">
        <v>0</v>
      </c>
      <c r="G93" s="844">
        <f t="shared" si="52"/>
        <v>0</v>
      </c>
      <c r="H93" s="842">
        <f t="shared" si="98"/>
        <v>0</v>
      </c>
      <c r="I93" s="19"/>
      <c r="J93" s="514">
        <f t="shared" si="99"/>
        <v>0</v>
      </c>
      <c r="K93" s="514">
        <f t="shared" si="99"/>
        <v>0</v>
      </c>
      <c r="L93" s="514">
        <f t="shared" si="99"/>
        <v>0</v>
      </c>
      <c r="M93" s="514">
        <f t="shared" si="99"/>
        <v>0</v>
      </c>
      <c r="N93" s="514">
        <f t="shared" si="99"/>
        <v>0</v>
      </c>
      <c r="O93" s="514">
        <f t="shared" si="99"/>
        <v>0</v>
      </c>
      <c r="P93" s="514">
        <f t="shared" si="99"/>
        <v>0</v>
      </c>
      <c r="Q93" s="514">
        <f t="shared" si="99"/>
        <v>0</v>
      </c>
      <c r="R93" s="514">
        <f t="shared" si="99"/>
        <v>0</v>
      </c>
      <c r="S93" s="514">
        <f t="shared" si="99"/>
        <v>0</v>
      </c>
      <c r="T93" s="514">
        <f t="shared" si="100"/>
        <v>0</v>
      </c>
      <c r="U93" s="514">
        <f t="shared" si="100"/>
        <v>0</v>
      </c>
      <c r="V93" s="514">
        <f t="shared" si="100"/>
        <v>0</v>
      </c>
      <c r="W93" s="514">
        <f t="shared" si="100"/>
        <v>0</v>
      </c>
      <c r="X93" s="514">
        <f t="shared" si="100"/>
        <v>0</v>
      </c>
      <c r="Y93" s="514">
        <f t="shared" si="100"/>
        <v>0</v>
      </c>
      <c r="Z93" s="514">
        <f t="shared" si="100"/>
        <v>0</v>
      </c>
      <c r="AA93" s="514">
        <f t="shared" si="100"/>
        <v>0</v>
      </c>
      <c r="AB93" s="514">
        <f t="shared" si="100"/>
        <v>0</v>
      </c>
      <c r="AC93" s="514">
        <f t="shared" si="100"/>
        <v>0</v>
      </c>
      <c r="AD93" s="514">
        <f t="shared" si="101"/>
        <v>0</v>
      </c>
      <c r="AE93" s="514">
        <f t="shared" si="101"/>
        <v>0</v>
      </c>
      <c r="AF93" s="514">
        <f t="shared" si="101"/>
        <v>0</v>
      </c>
      <c r="AG93" s="514">
        <f t="shared" si="101"/>
        <v>0</v>
      </c>
      <c r="AH93" s="514">
        <f t="shared" si="101"/>
        <v>0</v>
      </c>
      <c r="AI93" s="514">
        <f t="shared" si="101"/>
        <v>0</v>
      </c>
      <c r="AJ93" s="514">
        <f t="shared" si="101"/>
        <v>0</v>
      </c>
      <c r="AK93" s="514">
        <f t="shared" si="101"/>
        <v>0</v>
      </c>
      <c r="AL93" s="514">
        <f t="shared" si="101"/>
        <v>0</v>
      </c>
      <c r="AM93" s="514">
        <f t="shared" si="101"/>
        <v>0</v>
      </c>
      <c r="AN93" s="514">
        <f t="shared" si="102"/>
        <v>0</v>
      </c>
      <c r="AO93" s="514">
        <f t="shared" si="102"/>
        <v>0</v>
      </c>
      <c r="AP93" s="514">
        <f t="shared" si="102"/>
        <v>0</v>
      </c>
      <c r="AQ93" s="514">
        <f t="shared" si="102"/>
        <v>0</v>
      </c>
      <c r="AR93" s="514">
        <f t="shared" si="102"/>
        <v>0</v>
      </c>
      <c r="AS93" s="514">
        <f t="shared" si="102"/>
        <v>0</v>
      </c>
      <c r="AT93" s="514">
        <f t="shared" si="102"/>
        <v>0</v>
      </c>
      <c r="AU93" s="514">
        <f t="shared" si="102"/>
        <v>0</v>
      </c>
      <c r="AV93" s="514">
        <f t="shared" si="102"/>
        <v>0</v>
      </c>
      <c r="AW93" s="514">
        <f t="shared" si="102"/>
        <v>0</v>
      </c>
      <c r="AX93" s="514">
        <f t="shared" si="103"/>
        <v>0</v>
      </c>
      <c r="AY93" s="514">
        <f t="shared" si="103"/>
        <v>0</v>
      </c>
      <c r="AZ93" s="514">
        <f t="shared" si="103"/>
        <v>0</v>
      </c>
      <c r="BA93" s="514">
        <f t="shared" si="103"/>
        <v>0</v>
      </c>
      <c r="BB93" s="514">
        <f t="shared" si="103"/>
        <v>0</v>
      </c>
      <c r="BC93" s="514">
        <f t="shared" si="103"/>
        <v>0</v>
      </c>
      <c r="BD93" s="514">
        <f t="shared" si="103"/>
        <v>0</v>
      </c>
      <c r="BE93" s="514">
        <f t="shared" si="103"/>
        <v>0</v>
      </c>
      <c r="BF93" s="514">
        <f t="shared" si="103"/>
        <v>0</v>
      </c>
      <c r="BG93" s="514">
        <f t="shared" si="103"/>
        <v>0</v>
      </c>
      <c r="BH93" s="514">
        <f t="shared" si="104"/>
        <v>0</v>
      </c>
      <c r="BI93" s="514">
        <f t="shared" si="104"/>
        <v>0</v>
      </c>
      <c r="BJ93" s="514">
        <f t="shared" si="104"/>
        <v>0</v>
      </c>
      <c r="BK93" s="514">
        <f t="shared" si="104"/>
        <v>0</v>
      </c>
      <c r="BL93" s="514">
        <f t="shared" si="104"/>
        <v>0</v>
      </c>
      <c r="BM93" s="514">
        <f t="shared" si="104"/>
        <v>0</v>
      </c>
      <c r="BN93" s="514">
        <f t="shared" si="104"/>
        <v>0</v>
      </c>
      <c r="BO93" s="514">
        <f t="shared" si="104"/>
        <v>0</v>
      </c>
      <c r="BP93" s="514">
        <f t="shared" si="104"/>
        <v>0</v>
      </c>
      <c r="BQ93" s="514">
        <f t="shared" si="104"/>
        <v>0</v>
      </c>
      <c r="BR93" s="514">
        <f t="shared" si="105"/>
        <v>0</v>
      </c>
      <c r="BS93" s="514">
        <f t="shared" si="105"/>
        <v>0</v>
      </c>
      <c r="BT93" s="514">
        <f t="shared" si="105"/>
        <v>0</v>
      </c>
      <c r="BU93" s="514">
        <f t="shared" si="105"/>
        <v>0</v>
      </c>
      <c r="BV93" s="514">
        <f t="shared" si="105"/>
        <v>0</v>
      </c>
      <c r="BW93" s="514">
        <f t="shared" si="105"/>
        <v>0</v>
      </c>
      <c r="BX93" s="514">
        <f t="shared" si="105"/>
        <v>0</v>
      </c>
      <c r="BY93" s="514">
        <f t="shared" si="105"/>
        <v>0</v>
      </c>
      <c r="BZ93" s="514">
        <f t="shared" si="105"/>
        <v>0</v>
      </c>
      <c r="CA93" s="514">
        <f t="shared" si="105"/>
        <v>0</v>
      </c>
      <c r="CB93" s="514">
        <f t="shared" si="106"/>
        <v>0</v>
      </c>
      <c r="CC93" s="514">
        <f t="shared" si="106"/>
        <v>0</v>
      </c>
      <c r="CD93" s="514">
        <f t="shared" si="106"/>
        <v>0</v>
      </c>
      <c r="CE93" s="514">
        <f t="shared" si="106"/>
        <v>0</v>
      </c>
      <c r="CF93" s="514">
        <f t="shared" si="106"/>
        <v>0</v>
      </c>
      <c r="CG93" s="514">
        <f t="shared" si="106"/>
        <v>0</v>
      </c>
      <c r="CH93" s="514">
        <f t="shared" si="106"/>
        <v>0</v>
      </c>
      <c r="CI93" s="514">
        <f t="shared" si="106"/>
        <v>0</v>
      </c>
      <c r="CJ93" s="514">
        <f t="shared" si="106"/>
        <v>0</v>
      </c>
      <c r="CK93" s="514">
        <f t="shared" si="106"/>
        <v>0</v>
      </c>
      <c r="CL93" s="514">
        <f t="shared" si="107"/>
        <v>0</v>
      </c>
      <c r="CM93" s="514">
        <f t="shared" si="107"/>
        <v>0</v>
      </c>
      <c r="CN93" s="514">
        <f t="shared" si="107"/>
        <v>0</v>
      </c>
      <c r="CO93" s="514">
        <f t="shared" si="107"/>
        <v>0</v>
      </c>
      <c r="CP93" s="514">
        <f t="shared" si="107"/>
        <v>0</v>
      </c>
      <c r="CQ93" s="514">
        <f t="shared" si="107"/>
        <v>0</v>
      </c>
      <c r="CR93" s="514">
        <f t="shared" si="107"/>
        <v>0</v>
      </c>
      <c r="CS93" s="514">
        <f t="shared" si="107"/>
        <v>0</v>
      </c>
      <c r="CT93" s="514">
        <f t="shared" si="107"/>
        <v>0</v>
      </c>
      <c r="CU93" s="514">
        <f t="shared" si="107"/>
        <v>0</v>
      </c>
      <c r="CV93" s="514">
        <f t="shared" si="108"/>
        <v>0</v>
      </c>
      <c r="CW93" s="514">
        <f t="shared" si="108"/>
        <v>0</v>
      </c>
      <c r="CX93" s="514">
        <f t="shared" si="108"/>
        <v>0</v>
      </c>
      <c r="CY93" s="514">
        <f t="shared" si="108"/>
        <v>0</v>
      </c>
      <c r="CZ93" s="514">
        <f t="shared" si="108"/>
        <v>0</v>
      </c>
      <c r="DA93" s="514">
        <f t="shared" si="108"/>
        <v>0</v>
      </c>
      <c r="DB93" s="514">
        <f t="shared" si="108"/>
        <v>0</v>
      </c>
      <c r="DC93" s="514">
        <f t="shared" si="108"/>
        <v>0</v>
      </c>
      <c r="DD93" s="514">
        <f t="shared" si="108"/>
        <v>0</v>
      </c>
      <c r="DE93" s="514">
        <f t="shared" si="108"/>
        <v>0</v>
      </c>
      <c r="DF93" s="514">
        <f t="shared" si="109"/>
        <v>0</v>
      </c>
      <c r="DG93" s="514">
        <f t="shared" si="109"/>
        <v>0</v>
      </c>
      <c r="DH93" s="514">
        <f t="shared" si="109"/>
        <v>0</v>
      </c>
      <c r="DI93" s="514">
        <f t="shared" si="109"/>
        <v>0</v>
      </c>
      <c r="DJ93" s="514">
        <f t="shared" si="109"/>
        <v>0</v>
      </c>
      <c r="DK93" s="514">
        <f t="shared" si="109"/>
        <v>0</v>
      </c>
      <c r="DL93" s="514">
        <f t="shared" si="109"/>
        <v>0</v>
      </c>
      <c r="DM93" s="514">
        <f t="shared" si="109"/>
        <v>0</v>
      </c>
      <c r="DN93" s="514">
        <f t="shared" si="109"/>
        <v>0</v>
      </c>
      <c r="DO93" s="514">
        <f t="shared" si="95"/>
        <v>0</v>
      </c>
      <c r="DP93" s="514">
        <f t="shared" si="110"/>
        <v>0</v>
      </c>
      <c r="DQ93" s="514">
        <f t="shared" si="110"/>
        <v>0</v>
      </c>
      <c r="DR93" s="514">
        <f t="shared" si="110"/>
        <v>0</v>
      </c>
      <c r="DS93" s="514">
        <f t="shared" si="110"/>
        <v>0</v>
      </c>
      <c r="DT93" s="514">
        <f t="shared" si="110"/>
        <v>0</v>
      </c>
      <c r="DU93" s="514">
        <f t="shared" si="110"/>
        <v>0</v>
      </c>
      <c r="DV93" s="514">
        <f t="shared" si="110"/>
        <v>0</v>
      </c>
      <c r="DW93" s="514">
        <f t="shared" si="110"/>
        <v>0</v>
      </c>
      <c r="DX93" s="514">
        <f t="shared" si="110"/>
        <v>0</v>
      </c>
      <c r="DY93" s="514">
        <f t="shared" si="110"/>
        <v>0</v>
      </c>
      <c r="DZ93" s="514">
        <f t="shared" si="111"/>
        <v>0</v>
      </c>
      <c r="EA93" s="514">
        <f t="shared" si="111"/>
        <v>0</v>
      </c>
      <c r="EB93" s="514">
        <f t="shared" si="111"/>
        <v>0</v>
      </c>
      <c r="EC93" s="514">
        <f t="shared" si="111"/>
        <v>0</v>
      </c>
      <c r="ED93" s="514">
        <f t="shared" si="111"/>
        <v>0</v>
      </c>
      <c r="EE93" s="514">
        <f t="shared" si="111"/>
        <v>0</v>
      </c>
      <c r="EF93" s="514">
        <f t="shared" si="111"/>
        <v>0</v>
      </c>
      <c r="EG93" s="514">
        <f t="shared" si="111"/>
        <v>0</v>
      </c>
      <c r="EH93" s="514">
        <f t="shared" si="111"/>
        <v>0</v>
      </c>
      <c r="EI93" s="72"/>
      <c r="EJ93" s="72"/>
      <c r="EK93" s="72"/>
      <c r="EL93" s="72"/>
      <c r="EM93" s="72"/>
    </row>
    <row r="94" spans="5:143" ht="15" customHeight="1" outlineLevel="1" x14ac:dyDescent="0.35">
      <c r="E94" s="508">
        <v>45</v>
      </c>
      <c r="F94" s="841">
        <v>0</v>
      </c>
      <c r="G94" s="844">
        <f t="shared" si="52"/>
        <v>0</v>
      </c>
      <c r="H94" s="842">
        <f t="shared" si="98"/>
        <v>0</v>
      </c>
      <c r="I94" s="19"/>
      <c r="J94" s="514">
        <f t="shared" si="99"/>
        <v>0</v>
      </c>
      <c r="K94" s="514">
        <f t="shared" si="99"/>
        <v>0</v>
      </c>
      <c r="L94" s="514">
        <f t="shared" si="99"/>
        <v>0</v>
      </c>
      <c r="M94" s="514">
        <f t="shared" si="99"/>
        <v>0</v>
      </c>
      <c r="N94" s="514">
        <f t="shared" si="99"/>
        <v>0</v>
      </c>
      <c r="O94" s="514">
        <f t="shared" si="99"/>
        <v>0</v>
      </c>
      <c r="P94" s="514">
        <f t="shared" si="99"/>
        <v>0</v>
      </c>
      <c r="Q94" s="514">
        <f t="shared" si="99"/>
        <v>0</v>
      </c>
      <c r="R94" s="514">
        <f t="shared" si="99"/>
        <v>0</v>
      </c>
      <c r="S94" s="514">
        <f t="shared" si="99"/>
        <v>0</v>
      </c>
      <c r="T94" s="514">
        <f t="shared" si="100"/>
        <v>0</v>
      </c>
      <c r="U94" s="514">
        <f t="shared" si="100"/>
        <v>0</v>
      </c>
      <c r="V94" s="514">
        <f t="shared" si="100"/>
        <v>0</v>
      </c>
      <c r="W94" s="514">
        <f t="shared" si="100"/>
        <v>0</v>
      </c>
      <c r="X94" s="514">
        <f t="shared" si="100"/>
        <v>0</v>
      </c>
      <c r="Y94" s="514">
        <f t="shared" si="100"/>
        <v>0</v>
      </c>
      <c r="Z94" s="514">
        <f t="shared" si="100"/>
        <v>0</v>
      </c>
      <c r="AA94" s="514">
        <f t="shared" si="100"/>
        <v>0</v>
      </c>
      <c r="AB94" s="514">
        <f t="shared" si="100"/>
        <v>0</v>
      </c>
      <c r="AC94" s="514">
        <f t="shared" si="100"/>
        <v>0</v>
      </c>
      <c r="AD94" s="514">
        <f t="shared" si="101"/>
        <v>0</v>
      </c>
      <c r="AE94" s="514">
        <f t="shared" si="101"/>
        <v>0</v>
      </c>
      <c r="AF94" s="514">
        <f t="shared" si="101"/>
        <v>0</v>
      </c>
      <c r="AG94" s="514">
        <f t="shared" si="101"/>
        <v>0</v>
      </c>
      <c r="AH94" s="514">
        <f t="shared" si="101"/>
        <v>0</v>
      </c>
      <c r="AI94" s="514">
        <f t="shared" si="101"/>
        <v>0</v>
      </c>
      <c r="AJ94" s="514">
        <f t="shared" si="101"/>
        <v>0</v>
      </c>
      <c r="AK94" s="514">
        <f t="shared" si="101"/>
        <v>0</v>
      </c>
      <c r="AL94" s="514">
        <f t="shared" si="101"/>
        <v>0</v>
      </c>
      <c r="AM94" s="514">
        <f t="shared" si="101"/>
        <v>0</v>
      </c>
      <c r="AN94" s="514">
        <f t="shared" si="102"/>
        <v>0</v>
      </c>
      <c r="AO94" s="514">
        <f t="shared" si="102"/>
        <v>0</v>
      </c>
      <c r="AP94" s="514">
        <f t="shared" si="102"/>
        <v>0</v>
      </c>
      <c r="AQ94" s="514">
        <f t="shared" si="102"/>
        <v>0</v>
      </c>
      <c r="AR94" s="514">
        <f t="shared" si="102"/>
        <v>0</v>
      </c>
      <c r="AS94" s="514">
        <f t="shared" si="102"/>
        <v>0</v>
      </c>
      <c r="AT94" s="514">
        <f t="shared" si="102"/>
        <v>0</v>
      </c>
      <c r="AU94" s="514">
        <f t="shared" si="102"/>
        <v>0</v>
      </c>
      <c r="AV94" s="514">
        <f t="shared" si="102"/>
        <v>0</v>
      </c>
      <c r="AW94" s="514">
        <f t="shared" si="102"/>
        <v>0</v>
      </c>
      <c r="AX94" s="514">
        <f t="shared" si="103"/>
        <v>0</v>
      </c>
      <c r="AY94" s="514">
        <f t="shared" si="103"/>
        <v>0</v>
      </c>
      <c r="AZ94" s="514">
        <f t="shared" si="103"/>
        <v>0</v>
      </c>
      <c r="BA94" s="514">
        <f t="shared" si="103"/>
        <v>0</v>
      </c>
      <c r="BB94" s="514">
        <f t="shared" si="103"/>
        <v>0</v>
      </c>
      <c r="BC94" s="514">
        <f t="shared" si="103"/>
        <v>0</v>
      </c>
      <c r="BD94" s="514">
        <f t="shared" si="103"/>
        <v>0</v>
      </c>
      <c r="BE94" s="514">
        <f t="shared" si="103"/>
        <v>0</v>
      </c>
      <c r="BF94" s="514">
        <f t="shared" si="103"/>
        <v>0</v>
      </c>
      <c r="BG94" s="514">
        <f t="shared" si="103"/>
        <v>0</v>
      </c>
      <c r="BH94" s="514">
        <f t="shared" si="104"/>
        <v>0</v>
      </c>
      <c r="BI94" s="514">
        <f t="shared" si="104"/>
        <v>0</v>
      </c>
      <c r="BJ94" s="514">
        <f t="shared" si="104"/>
        <v>0</v>
      </c>
      <c r="BK94" s="514">
        <f t="shared" si="104"/>
        <v>0</v>
      </c>
      <c r="BL94" s="514">
        <f t="shared" si="104"/>
        <v>0</v>
      </c>
      <c r="BM94" s="514">
        <f t="shared" si="104"/>
        <v>0</v>
      </c>
      <c r="BN94" s="514">
        <f t="shared" si="104"/>
        <v>0</v>
      </c>
      <c r="BO94" s="514">
        <f t="shared" si="104"/>
        <v>0</v>
      </c>
      <c r="BP94" s="514">
        <f t="shared" si="104"/>
        <v>0</v>
      </c>
      <c r="BQ94" s="514">
        <f t="shared" si="104"/>
        <v>0</v>
      </c>
      <c r="BR94" s="514">
        <f t="shared" si="105"/>
        <v>0</v>
      </c>
      <c r="BS94" s="514">
        <f t="shared" si="105"/>
        <v>0</v>
      </c>
      <c r="BT94" s="514">
        <f t="shared" si="105"/>
        <v>0</v>
      </c>
      <c r="BU94" s="514">
        <f t="shared" si="105"/>
        <v>0</v>
      </c>
      <c r="BV94" s="514">
        <f t="shared" si="105"/>
        <v>0</v>
      </c>
      <c r="BW94" s="514">
        <f t="shared" si="105"/>
        <v>0</v>
      </c>
      <c r="BX94" s="514">
        <f t="shared" si="105"/>
        <v>0</v>
      </c>
      <c r="BY94" s="514">
        <f t="shared" si="105"/>
        <v>0</v>
      </c>
      <c r="BZ94" s="514">
        <f t="shared" si="105"/>
        <v>0</v>
      </c>
      <c r="CA94" s="514">
        <f t="shared" si="105"/>
        <v>0</v>
      </c>
      <c r="CB94" s="514">
        <f t="shared" si="106"/>
        <v>0</v>
      </c>
      <c r="CC94" s="514">
        <f t="shared" si="106"/>
        <v>0</v>
      </c>
      <c r="CD94" s="514">
        <f t="shared" si="106"/>
        <v>0</v>
      </c>
      <c r="CE94" s="514">
        <f t="shared" si="106"/>
        <v>0</v>
      </c>
      <c r="CF94" s="514">
        <f t="shared" si="106"/>
        <v>0</v>
      </c>
      <c r="CG94" s="514">
        <f t="shared" si="106"/>
        <v>0</v>
      </c>
      <c r="CH94" s="514">
        <f t="shared" si="106"/>
        <v>0</v>
      </c>
      <c r="CI94" s="514">
        <f t="shared" si="106"/>
        <v>0</v>
      </c>
      <c r="CJ94" s="514">
        <f t="shared" si="106"/>
        <v>0</v>
      </c>
      <c r="CK94" s="514">
        <f t="shared" si="106"/>
        <v>0</v>
      </c>
      <c r="CL94" s="514">
        <f t="shared" si="107"/>
        <v>0</v>
      </c>
      <c r="CM94" s="514">
        <f t="shared" si="107"/>
        <v>0</v>
      </c>
      <c r="CN94" s="514">
        <f t="shared" si="107"/>
        <v>0</v>
      </c>
      <c r="CO94" s="514">
        <f t="shared" si="107"/>
        <v>0</v>
      </c>
      <c r="CP94" s="514">
        <f t="shared" si="107"/>
        <v>0</v>
      </c>
      <c r="CQ94" s="514">
        <f t="shared" si="107"/>
        <v>0</v>
      </c>
      <c r="CR94" s="514">
        <f t="shared" si="107"/>
        <v>0</v>
      </c>
      <c r="CS94" s="514">
        <f t="shared" si="107"/>
        <v>0</v>
      </c>
      <c r="CT94" s="514">
        <f t="shared" si="107"/>
        <v>0</v>
      </c>
      <c r="CU94" s="514">
        <f t="shared" si="107"/>
        <v>0</v>
      </c>
      <c r="CV94" s="514">
        <f t="shared" si="108"/>
        <v>0</v>
      </c>
      <c r="CW94" s="514">
        <f t="shared" si="108"/>
        <v>0</v>
      </c>
      <c r="CX94" s="514">
        <f t="shared" si="108"/>
        <v>0</v>
      </c>
      <c r="CY94" s="514">
        <f t="shared" si="108"/>
        <v>0</v>
      </c>
      <c r="CZ94" s="514">
        <f t="shared" si="108"/>
        <v>0</v>
      </c>
      <c r="DA94" s="514">
        <f t="shared" si="108"/>
        <v>0</v>
      </c>
      <c r="DB94" s="514">
        <f t="shared" si="108"/>
        <v>0</v>
      </c>
      <c r="DC94" s="514">
        <f t="shared" si="108"/>
        <v>0</v>
      </c>
      <c r="DD94" s="514">
        <f t="shared" si="108"/>
        <v>0</v>
      </c>
      <c r="DE94" s="514">
        <f t="shared" si="108"/>
        <v>0</v>
      </c>
      <c r="DF94" s="514">
        <f t="shared" si="109"/>
        <v>0</v>
      </c>
      <c r="DG94" s="514">
        <f t="shared" si="109"/>
        <v>0</v>
      </c>
      <c r="DH94" s="514">
        <f t="shared" si="109"/>
        <v>0</v>
      </c>
      <c r="DI94" s="514">
        <f t="shared" si="109"/>
        <v>0</v>
      </c>
      <c r="DJ94" s="514">
        <f t="shared" si="109"/>
        <v>0</v>
      </c>
      <c r="DK94" s="514">
        <f t="shared" si="109"/>
        <v>0</v>
      </c>
      <c r="DL94" s="514">
        <f t="shared" si="109"/>
        <v>0</v>
      </c>
      <c r="DM94" s="514">
        <f t="shared" si="109"/>
        <v>0</v>
      </c>
      <c r="DN94" s="514">
        <f t="shared" si="109"/>
        <v>0</v>
      </c>
      <c r="DO94" s="514">
        <f t="shared" si="95"/>
        <v>0</v>
      </c>
      <c r="DP94" s="514">
        <f t="shared" si="110"/>
        <v>0</v>
      </c>
      <c r="DQ94" s="514">
        <f t="shared" si="110"/>
        <v>0</v>
      </c>
      <c r="DR94" s="514">
        <f t="shared" si="110"/>
        <v>0</v>
      </c>
      <c r="DS94" s="514">
        <f t="shared" si="110"/>
        <v>0</v>
      </c>
      <c r="DT94" s="514">
        <f t="shared" si="110"/>
        <v>0</v>
      </c>
      <c r="DU94" s="514">
        <f t="shared" si="110"/>
        <v>0</v>
      </c>
      <c r="DV94" s="514">
        <f t="shared" si="110"/>
        <v>0</v>
      </c>
      <c r="DW94" s="514">
        <f t="shared" si="110"/>
        <v>0</v>
      </c>
      <c r="DX94" s="514">
        <f t="shared" si="110"/>
        <v>0</v>
      </c>
      <c r="DY94" s="514">
        <f t="shared" si="110"/>
        <v>0</v>
      </c>
      <c r="DZ94" s="514">
        <f t="shared" si="111"/>
        <v>0</v>
      </c>
      <c r="EA94" s="514">
        <f t="shared" si="111"/>
        <v>0</v>
      </c>
      <c r="EB94" s="514">
        <f t="shared" si="111"/>
        <v>0</v>
      </c>
      <c r="EC94" s="514">
        <f t="shared" si="111"/>
        <v>0</v>
      </c>
      <c r="ED94" s="514">
        <f t="shared" si="111"/>
        <v>0</v>
      </c>
      <c r="EE94" s="514">
        <f t="shared" si="111"/>
        <v>0</v>
      </c>
      <c r="EF94" s="514">
        <f t="shared" si="111"/>
        <v>0</v>
      </c>
      <c r="EG94" s="514">
        <f t="shared" si="111"/>
        <v>0</v>
      </c>
      <c r="EH94" s="514">
        <f t="shared" si="111"/>
        <v>0</v>
      </c>
      <c r="EI94" s="72"/>
      <c r="EJ94" s="72"/>
      <c r="EK94" s="72"/>
      <c r="EL94" s="72"/>
      <c r="EM94" s="72"/>
    </row>
    <row r="95" spans="5:143" ht="15" customHeight="1" outlineLevel="1" x14ac:dyDescent="0.35">
      <c r="E95" s="508">
        <v>46</v>
      </c>
      <c r="F95" s="841">
        <v>0</v>
      </c>
      <c r="G95" s="844">
        <f t="shared" si="52"/>
        <v>0</v>
      </c>
      <c r="H95" s="842">
        <f t="shared" si="98"/>
        <v>0</v>
      </c>
      <c r="I95" s="19"/>
      <c r="J95" s="514">
        <f t="shared" si="99"/>
        <v>0</v>
      </c>
      <c r="K95" s="514">
        <f t="shared" si="99"/>
        <v>0</v>
      </c>
      <c r="L95" s="514">
        <f t="shared" si="99"/>
        <v>0</v>
      </c>
      <c r="M95" s="514">
        <f t="shared" si="99"/>
        <v>0</v>
      </c>
      <c r="N95" s="514">
        <f t="shared" si="99"/>
        <v>0</v>
      </c>
      <c r="O95" s="514">
        <f t="shared" si="99"/>
        <v>0</v>
      </c>
      <c r="P95" s="514">
        <f t="shared" si="99"/>
        <v>0</v>
      </c>
      <c r="Q95" s="514">
        <f t="shared" si="99"/>
        <v>0</v>
      </c>
      <c r="R95" s="514">
        <f t="shared" si="99"/>
        <v>0</v>
      </c>
      <c r="S95" s="514">
        <f t="shared" si="99"/>
        <v>0</v>
      </c>
      <c r="T95" s="514">
        <f t="shared" si="100"/>
        <v>0</v>
      </c>
      <c r="U95" s="514">
        <f t="shared" si="100"/>
        <v>0</v>
      </c>
      <c r="V95" s="514">
        <f t="shared" si="100"/>
        <v>0</v>
      </c>
      <c r="W95" s="514">
        <f t="shared" si="100"/>
        <v>0</v>
      </c>
      <c r="X95" s="514">
        <f t="shared" si="100"/>
        <v>0</v>
      </c>
      <c r="Y95" s="514">
        <f t="shared" si="100"/>
        <v>0</v>
      </c>
      <c r="Z95" s="514">
        <f t="shared" si="100"/>
        <v>0</v>
      </c>
      <c r="AA95" s="514">
        <f t="shared" si="100"/>
        <v>0</v>
      </c>
      <c r="AB95" s="514">
        <f t="shared" si="100"/>
        <v>0</v>
      </c>
      <c r="AC95" s="514">
        <f t="shared" si="100"/>
        <v>0</v>
      </c>
      <c r="AD95" s="514">
        <f t="shared" si="101"/>
        <v>0</v>
      </c>
      <c r="AE95" s="514">
        <f t="shared" si="101"/>
        <v>0</v>
      </c>
      <c r="AF95" s="514">
        <f t="shared" si="101"/>
        <v>0</v>
      </c>
      <c r="AG95" s="514">
        <f t="shared" si="101"/>
        <v>0</v>
      </c>
      <c r="AH95" s="514">
        <f t="shared" si="101"/>
        <v>0</v>
      </c>
      <c r="AI95" s="514">
        <f t="shared" si="101"/>
        <v>0</v>
      </c>
      <c r="AJ95" s="514">
        <f t="shared" si="101"/>
        <v>0</v>
      </c>
      <c r="AK95" s="514">
        <f t="shared" si="101"/>
        <v>0</v>
      </c>
      <c r="AL95" s="514">
        <f t="shared" si="101"/>
        <v>0</v>
      </c>
      <c r="AM95" s="514">
        <f t="shared" si="101"/>
        <v>0</v>
      </c>
      <c r="AN95" s="514">
        <f t="shared" si="102"/>
        <v>0</v>
      </c>
      <c r="AO95" s="514">
        <f t="shared" si="102"/>
        <v>0</v>
      </c>
      <c r="AP95" s="514">
        <f t="shared" si="102"/>
        <v>0</v>
      </c>
      <c r="AQ95" s="514">
        <f t="shared" si="102"/>
        <v>0</v>
      </c>
      <c r="AR95" s="514">
        <f t="shared" si="102"/>
        <v>0</v>
      </c>
      <c r="AS95" s="514">
        <f t="shared" si="102"/>
        <v>0</v>
      </c>
      <c r="AT95" s="514">
        <f t="shared" si="102"/>
        <v>0</v>
      </c>
      <c r="AU95" s="514">
        <f t="shared" si="102"/>
        <v>0</v>
      </c>
      <c r="AV95" s="514">
        <f t="shared" si="102"/>
        <v>0</v>
      </c>
      <c r="AW95" s="514">
        <f t="shared" si="102"/>
        <v>0</v>
      </c>
      <c r="AX95" s="514">
        <f t="shared" si="103"/>
        <v>0</v>
      </c>
      <c r="AY95" s="514">
        <f t="shared" si="103"/>
        <v>0</v>
      </c>
      <c r="AZ95" s="514">
        <f t="shared" si="103"/>
        <v>0</v>
      </c>
      <c r="BA95" s="514">
        <f t="shared" si="103"/>
        <v>0</v>
      </c>
      <c r="BB95" s="514">
        <f t="shared" si="103"/>
        <v>0</v>
      </c>
      <c r="BC95" s="514">
        <f t="shared" si="103"/>
        <v>0</v>
      </c>
      <c r="BD95" s="514">
        <f t="shared" si="103"/>
        <v>0</v>
      </c>
      <c r="BE95" s="514">
        <f t="shared" si="103"/>
        <v>0</v>
      </c>
      <c r="BF95" s="514">
        <f t="shared" si="103"/>
        <v>0</v>
      </c>
      <c r="BG95" s="514">
        <f t="shared" si="103"/>
        <v>0</v>
      </c>
      <c r="BH95" s="514">
        <f t="shared" si="104"/>
        <v>0</v>
      </c>
      <c r="BI95" s="514">
        <f t="shared" si="104"/>
        <v>0</v>
      </c>
      <c r="BJ95" s="514">
        <f t="shared" si="104"/>
        <v>0</v>
      </c>
      <c r="BK95" s="514">
        <f t="shared" si="104"/>
        <v>0</v>
      </c>
      <c r="BL95" s="514">
        <f t="shared" si="104"/>
        <v>0</v>
      </c>
      <c r="BM95" s="514">
        <f t="shared" si="104"/>
        <v>0</v>
      </c>
      <c r="BN95" s="514">
        <f t="shared" si="104"/>
        <v>0</v>
      </c>
      <c r="BO95" s="514">
        <f t="shared" si="104"/>
        <v>0</v>
      </c>
      <c r="BP95" s="514">
        <f t="shared" si="104"/>
        <v>0</v>
      </c>
      <c r="BQ95" s="514">
        <f t="shared" si="104"/>
        <v>0</v>
      </c>
      <c r="BR95" s="514">
        <f t="shared" si="105"/>
        <v>0</v>
      </c>
      <c r="BS95" s="514">
        <f t="shared" si="105"/>
        <v>0</v>
      </c>
      <c r="BT95" s="514">
        <f t="shared" si="105"/>
        <v>0</v>
      </c>
      <c r="BU95" s="514">
        <f t="shared" si="105"/>
        <v>0</v>
      </c>
      <c r="BV95" s="514">
        <f t="shared" si="105"/>
        <v>0</v>
      </c>
      <c r="BW95" s="514">
        <f t="shared" si="105"/>
        <v>0</v>
      </c>
      <c r="BX95" s="514">
        <f t="shared" si="105"/>
        <v>0</v>
      </c>
      <c r="BY95" s="514">
        <f t="shared" si="105"/>
        <v>0</v>
      </c>
      <c r="BZ95" s="514">
        <f t="shared" si="105"/>
        <v>0</v>
      </c>
      <c r="CA95" s="514">
        <f t="shared" si="105"/>
        <v>0</v>
      </c>
      <c r="CB95" s="514">
        <f t="shared" si="106"/>
        <v>0</v>
      </c>
      <c r="CC95" s="514">
        <f t="shared" si="106"/>
        <v>0</v>
      </c>
      <c r="CD95" s="514">
        <f t="shared" si="106"/>
        <v>0</v>
      </c>
      <c r="CE95" s="514">
        <f t="shared" si="106"/>
        <v>0</v>
      </c>
      <c r="CF95" s="514">
        <f t="shared" si="106"/>
        <v>0</v>
      </c>
      <c r="CG95" s="514">
        <f t="shared" si="106"/>
        <v>0</v>
      </c>
      <c r="CH95" s="514">
        <f t="shared" si="106"/>
        <v>0</v>
      </c>
      <c r="CI95" s="514">
        <f t="shared" si="106"/>
        <v>0</v>
      </c>
      <c r="CJ95" s="514">
        <f t="shared" si="106"/>
        <v>0</v>
      </c>
      <c r="CK95" s="514">
        <f t="shared" si="106"/>
        <v>0</v>
      </c>
      <c r="CL95" s="514">
        <f t="shared" si="107"/>
        <v>0</v>
      </c>
      <c r="CM95" s="514">
        <f t="shared" si="107"/>
        <v>0</v>
      </c>
      <c r="CN95" s="514">
        <f t="shared" si="107"/>
        <v>0</v>
      </c>
      <c r="CO95" s="514">
        <f t="shared" si="107"/>
        <v>0</v>
      </c>
      <c r="CP95" s="514">
        <f t="shared" si="107"/>
        <v>0</v>
      </c>
      <c r="CQ95" s="514">
        <f t="shared" si="107"/>
        <v>0</v>
      </c>
      <c r="CR95" s="514">
        <f t="shared" si="107"/>
        <v>0</v>
      </c>
      <c r="CS95" s="514">
        <f t="shared" si="107"/>
        <v>0</v>
      </c>
      <c r="CT95" s="514">
        <f t="shared" si="107"/>
        <v>0</v>
      </c>
      <c r="CU95" s="514">
        <f t="shared" si="107"/>
        <v>0</v>
      </c>
      <c r="CV95" s="514">
        <f t="shared" si="108"/>
        <v>0</v>
      </c>
      <c r="CW95" s="514">
        <f t="shared" si="108"/>
        <v>0</v>
      </c>
      <c r="CX95" s="514">
        <f t="shared" si="108"/>
        <v>0</v>
      </c>
      <c r="CY95" s="514">
        <f t="shared" si="108"/>
        <v>0</v>
      </c>
      <c r="CZ95" s="514">
        <f t="shared" si="108"/>
        <v>0</v>
      </c>
      <c r="DA95" s="514">
        <f t="shared" si="108"/>
        <v>0</v>
      </c>
      <c r="DB95" s="514">
        <f t="shared" si="108"/>
        <v>0</v>
      </c>
      <c r="DC95" s="514">
        <f t="shared" si="108"/>
        <v>0</v>
      </c>
      <c r="DD95" s="514">
        <f t="shared" si="108"/>
        <v>0</v>
      </c>
      <c r="DE95" s="514">
        <f t="shared" si="108"/>
        <v>0</v>
      </c>
      <c r="DF95" s="514">
        <f t="shared" si="109"/>
        <v>0</v>
      </c>
      <c r="DG95" s="514">
        <f t="shared" si="109"/>
        <v>0</v>
      </c>
      <c r="DH95" s="514">
        <f t="shared" si="109"/>
        <v>0</v>
      </c>
      <c r="DI95" s="514">
        <f t="shared" si="109"/>
        <v>0</v>
      </c>
      <c r="DJ95" s="514">
        <f t="shared" si="109"/>
        <v>0</v>
      </c>
      <c r="DK95" s="514">
        <f t="shared" si="109"/>
        <v>0</v>
      </c>
      <c r="DL95" s="514">
        <f t="shared" si="109"/>
        <v>0</v>
      </c>
      <c r="DM95" s="514">
        <f t="shared" si="109"/>
        <v>0</v>
      </c>
      <c r="DN95" s="514">
        <f t="shared" si="109"/>
        <v>0</v>
      </c>
      <c r="DO95" s="514">
        <f t="shared" si="95"/>
        <v>0</v>
      </c>
      <c r="DP95" s="514">
        <f t="shared" si="110"/>
        <v>0</v>
      </c>
      <c r="DQ95" s="514">
        <f t="shared" si="110"/>
        <v>0</v>
      </c>
      <c r="DR95" s="514">
        <f t="shared" si="110"/>
        <v>0</v>
      </c>
      <c r="DS95" s="514">
        <f t="shared" si="110"/>
        <v>0</v>
      </c>
      <c r="DT95" s="514">
        <f t="shared" si="110"/>
        <v>0</v>
      </c>
      <c r="DU95" s="514">
        <f t="shared" si="110"/>
        <v>0</v>
      </c>
      <c r="DV95" s="514">
        <f t="shared" si="110"/>
        <v>0</v>
      </c>
      <c r="DW95" s="514">
        <f t="shared" si="110"/>
        <v>0</v>
      </c>
      <c r="DX95" s="514">
        <f t="shared" si="110"/>
        <v>0</v>
      </c>
      <c r="DY95" s="514">
        <f t="shared" si="110"/>
        <v>0</v>
      </c>
      <c r="DZ95" s="514">
        <f t="shared" si="111"/>
        <v>0</v>
      </c>
      <c r="EA95" s="514">
        <f t="shared" si="111"/>
        <v>0</v>
      </c>
      <c r="EB95" s="514">
        <f t="shared" si="111"/>
        <v>0</v>
      </c>
      <c r="EC95" s="514">
        <f t="shared" si="111"/>
        <v>0</v>
      </c>
      <c r="ED95" s="514">
        <f t="shared" si="111"/>
        <v>0</v>
      </c>
      <c r="EE95" s="514">
        <f t="shared" si="111"/>
        <v>0</v>
      </c>
      <c r="EF95" s="514">
        <f t="shared" si="111"/>
        <v>0</v>
      </c>
      <c r="EG95" s="514">
        <f t="shared" si="111"/>
        <v>0</v>
      </c>
      <c r="EH95" s="514">
        <f t="shared" si="111"/>
        <v>0</v>
      </c>
      <c r="EI95" s="72"/>
      <c r="EJ95" s="72"/>
      <c r="EK95" s="72"/>
      <c r="EL95" s="72"/>
      <c r="EM95" s="72"/>
    </row>
    <row r="96" spans="5:143" ht="15" customHeight="1" outlineLevel="1" x14ac:dyDescent="0.35">
      <c r="E96" s="508">
        <v>47</v>
      </c>
      <c r="F96" s="841">
        <v>0</v>
      </c>
      <c r="G96" s="844">
        <f t="shared" si="52"/>
        <v>0</v>
      </c>
      <c r="H96" s="842">
        <f t="shared" si="98"/>
        <v>0</v>
      </c>
      <c r="I96" s="19"/>
      <c r="J96" s="514">
        <f t="shared" ref="J96:S105" si="112" xml:space="preserve"> IF( J$47 &gt;= $E96, $F96 * $F$38 / Cr,) * J$46</f>
        <v>0</v>
      </c>
      <c r="K96" s="514">
        <f t="shared" si="112"/>
        <v>0</v>
      </c>
      <c r="L96" s="514">
        <f t="shared" si="112"/>
        <v>0</v>
      </c>
      <c r="M96" s="514">
        <f t="shared" si="112"/>
        <v>0</v>
      </c>
      <c r="N96" s="514">
        <f t="shared" si="112"/>
        <v>0</v>
      </c>
      <c r="O96" s="514">
        <f t="shared" si="112"/>
        <v>0</v>
      </c>
      <c r="P96" s="514">
        <f t="shared" si="112"/>
        <v>0</v>
      </c>
      <c r="Q96" s="514">
        <f t="shared" si="112"/>
        <v>0</v>
      </c>
      <c r="R96" s="514">
        <f t="shared" si="112"/>
        <v>0</v>
      </c>
      <c r="S96" s="514">
        <f t="shared" si="112"/>
        <v>0</v>
      </c>
      <c r="T96" s="514">
        <f t="shared" ref="T96:AC105" si="113" xml:space="preserve"> IF( T$47 &gt;= $E96, $F96 * $F$38 / Cr,) * T$46</f>
        <v>0</v>
      </c>
      <c r="U96" s="514">
        <f t="shared" si="113"/>
        <v>0</v>
      </c>
      <c r="V96" s="514">
        <f t="shared" si="113"/>
        <v>0</v>
      </c>
      <c r="W96" s="514">
        <f t="shared" si="113"/>
        <v>0</v>
      </c>
      <c r="X96" s="514">
        <f t="shared" si="113"/>
        <v>0</v>
      </c>
      <c r="Y96" s="514">
        <f t="shared" si="113"/>
        <v>0</v>
      </c>
      <c r="Z96" s="514">
        <f t="shared" si="113"/>
        <v>0</v>
      </c>
      <c r="AA96" s="514">
        <f t="shared" si="113"/>
        <v>0</v>
      </c>
      <c r="AB96" s="514">
        <f t="shared" si="113"/>
        <v>0</v>
      </c>
      <c r="AC96" s="514">
        <f t="shared" si="113"/>
        <v>0</v>
      </c>
      <c r="AD96" s="514">
        <f t="shared" ref="AD96:AM105" si="114" xml:space="preserve"> IF( AD$47 &gt;= $E96, $F96 * $F$38 / Cr,) * AD$46</f>
        <v>0</v>
      </c>
      <c r="AE96" s="514">
        <f t="shared" si="114"/>
        <v>0</v>
      </c>
      <c r="AF96" s="514">
        <f t="shared" si="114"/>
        <v>0</v>
      </c>
      <c r="AG96" s="514">
        <f t="shared" si="114"/>
        <v>0</v>
      </c>
      <c r="AH96" s="514">
        <f t="shared" si="114"/>
        <v>0</v>
      </c>
      <c r="AI96" s="514">
        <f t="shared" si="114"/>
        <v>0</v>
      </c>
      <c r="AJ96" s="514">
        <f t="shared" si="114"/>
        <v>0</v>
      </c>
      <c r="AK96" s="514">
        <f t="shared" si="114"/>
        <v>0</v>
      </c>
      <c r="AL96" s="514">
        <f t="shared" si="114"/>
        <v>0</v>
      </c>
      <c r="AM96" s="514">
        <f t="shared" si="114"/>
        <v>0</v>
      </c>
      <c r="AN96" s="514">
        <f t="shared" ref="AN96:AW105" si="115" xml:space="preserve"> IF( AN$47 &gt;= $E96, $F96 * $F$38 / Cr,) * AN$46</f>
        <v>0</v>
      </c>
      <c r="AO96" s="514">
        <f t="shared" si="115"/>
        <v>0</v>
      </c>
      <c r="AP96" s="514">
        <f t="shared" si="115"/>
        <v>0</v>
      </c>
      <c r="AQ96" s="514">
        <f t="shared" si="115"/>
        <v>0</v>
      </c>
      <c r="AR96" s="514">
        <f t="shared" si="115"/>
        <v>0</v>
      </c>
      <c r="AS96" s="514">
        <f t="shared" si="115"/>
        <v>0</v>
      </c>
      <c r="AT96" s="514">
        <f t="shared" si="115"/>
        <v>0</v>
      </c>
      <c r="AU96" s="514">
        <f t="shared" si="115"/>
        <v>0</v>
      </c>
      <c r="AV96" s="514">
        <f t="shared" si="115"/>
        <v>0</v>
      </c>
      <c r="AW96" s="514">
        <f t="shared" si="115"/>
        <v>0</v>
      </c>
      <c r="AX96" s="514">
        <f t="shared" ref="AX96:BG105" si="116" xml:space="preserve"> IF( AX$47 &gt;= $E96, $F96 * $F$38 / Cr,) * AX$46</f>
        <v>0</v>
      </c>
      <c r="AY96" s="514">
        <f t="shared" si="116"/>
        <v>0</v>
      </c>
      <c r="AZ96" s="514">
        <f t="shared" si="116"/>
        <v>0</v>
      </c>
      <c r="BA96" s="514">
        <f t="shared" si="116"/>
        <v>0</v>
      </c>
      <c r="BB96" s="514">
        <f t="shared" si="116"/>
        <v>0</v>
      </c>
      <c r="BC96" s="514">
        <f t="shared" si="116"/>
        <v>0</v>
      </c>
      <c r="BD96" s="514">
        <f t="shared" si="116"/>
        <v>0</v>
      </c>
      <c r="BE96" s="514">
        <f t="shared" si="116"/>
        <v>0</v>
      </c>
      <c r="BF96" s="514">
        <f t="shared" si="116"/>
        <v>0</v>
      </c>
      <c r="BG96" s="514">
        <f t="shared" si="116"/>
        <v>0</v>
      </c>
      <c r="BH96" s="514">
        <f t="shared" ref="BH96:BQ105" si="117" xml:space="preserve"> IF( BH$47 &gt;= $E96, $F96 * $F$38 / Cr,) * BH$46</f>
        <v>0</v>
      </c>
      <c r="BI96" s="514">
        <f t="shared" si="117"/>
        <v>0</v>
      </c>
      <c r="BJ96" s="514">
        <f t="shared" si="117"/>
        <v>0</v>
      </c>
      <c r="BK96" s="514">
        <f t="shared" si="117"/>
        <v>0</v>
      </c>
      <c r="BL96" s="514">
        <f t="shared" si="117"/>
        <v>0</v>
      </c>
      <c r="BM96" s="514">
        <f t="shared" si="117"/>
        <v>0</v>
      </c>
      <c r="BN96" s="514">
        <f t="shared" si="117"/>
        <v>0</v>
      </c>
      <c r="BO96" s="514">
        <f t="shared" si="117"/>
        <v>0</v>
      </c>
      <c r="BP96" s="514">
        <f t="shared" si="117"/>
        <v>0</v>
      </c>
      <c r="BQ96" s="514">
        <f t="shared" si="117"/>
        <v>0</v>
      </c>
      <c r="BR96" s="514">
        <f t="shared" ref="BR96:CA105" si="118" xml:space="preserve"> IF( BR$47 &gt;= $E96, $F96 * $F$38 / Cr,) * BR$46</f>
        <v>0</v>
      </c>
      <c r="BS96" s="514">
        <f t="shared" si="118"/>
        <v>0</v>
      </c>
      <c r="BT96" s="514">
        <f t="shared" si="118"/>
        <v>0</v>
      </c>
      <c r="BU96" s="514">
        <f t="shared" si="118"/>
        <v>0</v>
      </c>
      <c r="BV96" s="514">
        <f t="shared" si="118"/>
        <v>0</v>
      </c>
      <c r="BW96" s="514">
        <f t="shared" si="118"/>
        <v>0</v>
      </c>
      <c r="BX96" s="514">
        <f t="shared" si="118"/>
        <v>0</v>
      </c>
      <c r="BY96" s="514">
        <f t="shared" si="118"/>
        <v>0</v>
      </c>
      <c r="BZ96" s="514">
        <f t="shared" si="118"/>
        <v>0</v>
      </c>
      <c r="CA96" s="514">
        <f t="shared" si="118"/>
        <v>0</v>
      </c>
      <c r="CB96" s="514">
        <f t="shared" ref="CB96:CK105" si="119" xml:space="preserve"> IF( CB$47 &gt;= $E96, $F96 * $F$38 / Cr,) * CB$46</f>
        <v>0</v>
      </c>
      <c r="CC96" s="514">
        <f t="shared" si="119"/>
        <v>0</v>
      </c>
      <c r="CD96" s="514">
        <f t="shared" si="119"/>
        <v>0</v>
      </c>
      <c r="CE96" s="514">
        <f t="shared" si="119"/>
        <v>0</v>
      </c>
      <c r="CF96" s="514">
        <f t="shared" si="119"/>
        <v>0</v>
      </c>
      <c r="CG96" s="514">
        <f t="shared" si="119"/>
        <v>0</v>
      </c>
      <c r="CH96" s="514">
        <f t="shared" si="119"/>
        <v>0</v>
      </c>
      <c r="CI96" s="514">
        <f t="shared" si="119"/>
        <v>0</v>
      </c>
      <c r="CJ96" s="514">
        <f t="shared" si="119"/>
        <v>0</v>
      </c>
      <c r="CK96" s="514">
        <f t="shared" si="119"/>
        <v>0</v>
      </c>
      <c r="CL96" s="514">
        <f t="shared" ref="CL96:CU105" si="120" xml:space="preserve"> IF( CL$47 &gt;= $E96, $F96 * $F$38 / Cr,) * CL$46</f>
        <v>0</v>
      </c>
      <c r="CM96" s="514">
        <f t="shared" si="120"/>
        <v>0</v>
      </c>
      <c r="CN96" s="514">
        <f t="shared" si="120"/>
        <v>0</v>
      </c>
      <c r="CO96" s="514">
        <f t="shared" si="120"/>
        <v>0</v>
      </c>
      <c r="CP96" s="514">
        <f t="shared" si="120"/>
        <v>0</v>
      </c>
      <c r="CQ96" s="514">
        <f t="shared" si="120"/>
        <v>0</v>
      </c>
      <c r="CR96" s="514">
        <f t="shared" si="120"/>
        <v>0</v>
      </c>
      <c r="CS96" s="514">
        <f t="shared" si="120"/>
        <v>0</v>
      </c>
      <c r="CT96" s="514">
        <f t="shared" si="120"/>
        <v>0</v>
      </c>
      <c r="CU96" s="514">
        <f t="shared" si="120"/>
        <v>0</v>
      </c>
      <c r="CV96" s="514">
        <f t="shared" ref="CV96:DE105" si="121" xml:space="preserve"> IF( CV$47 &gt;= $E96, $F96 * $F$38 / Cr,) * CV$46</f>
        <v>0</v>
      </c>
      <c r="CW96" s="514">
        <f t="shared" si="121"/>
        <v>0</v>
      </c>
      <c r="CX96" s="514">
        <f t="shared" si="121"/>
        <v>0</v>
      </c>
      <c r="CY96" s="514">
        <f t="shared" si="121"/>
        <v>0</v>
      </c>
      <c r="CZ96" s="514">
        <f t="shared" si="121"/>
        <v>0</v>
      </c>
      <c r="DA96" s="514">
        <f t="shared" si="121"/>
        <v>0</v>
      </c>
      <c r="DB96" s="514">
        <f t="shared" si="121"/>
        <v>0</v>
      </c>
      <c r="DC96" s="514">
        <f t="shared" si="121"/>
        <v>0</v>
      </c>
      <c r="DD96" s="514">
        <f t="shared" si="121"/>
        <v>0</v>
      </c>
      <c r="DE96" s="514">
        <f t="shared" si="121"/>
        <v>0</v>
      </c>
      <c r="DF96" s="514">
        <f t="shared" ref="DF96:DN105" si="122" xml:space="preserve"> IF( DF$47 &gt;= $E96, $F96 * $F$38 / Cr,) * DF$46</f>
        <v>0</v>
      </c>
      <c r="DG96" s="514">
        <f t="shared" si="122"/>
        <v>0</v>
      </c>
      <c r="DH96" s="514">
        <f t="shared" si="122"/>
        <v>0</v>
      </c>
      <c r="DI96" s="514">
        <f t="shared" si="122"/>
        <v>0</v>
      </c>
      <c r="DJ96" s="514">
        <f t="shared" si="122"/>
        <v>0</v>
      </c>
      <c r="DK96" s="514">
        <f t="shared" si="122"/>
        <v>0</v>
      </c>
      <c r="DL96" s="514">
        <f t="shared" si="122"/>
        <v>0</v>
      </c>
      <c r="DM96" s="514">
        <f t="shared" si="122"/>
        <v>0</v>
      </c>
      <c r="DN96" s="514">
        <f t="shared" si="122"/>
        <v>0</v>
      </c>
      <c r="DO96" s="514">
        <f t="shared" si="95"/>
        <v>0</v>
      </c>
      <c r="DP96" s="514">
        <f t="shared" ref="DP96:DY105" si="123" xml:space="preserve"> IF( DP$47 &gt;= $E96, $F96 * $F$38 / Cr,) * DP$46</f>
        <v>0</v>
      </c>
      <c r="DQ96" s="514">
        <f t="shared" si="123"/>
        <v>0</v>
      </c>
      <c r="DR96" s="514">
        <f t="shared" si="123"/>
        <v>0</v>
      </c>
      <c r="DS96" s="514">
        <f t="shared" si="123"/>
        <v>0</v>
      </c>
      <c r="DT96" s="514">
        <f t="shared" si="123"/>
        <v>0</v>
      </c>
      <c r="DU96" s="514">
        <f t="shared" si="123"/>
        <v>0</v>
      </c>
      <c r="DV96" s="514">
        <f t="shared" si="123"/>
        <v>0</v>
      </c>
      <c r="DW96" s="514">
        <f t="shared" si="123"/>
        <v>0</v>
      </c>
      <c r="DX96" s="514">
        <f t="shared" si="123"/>
        <v>0</v>
      </c>
      <c r="DY96" s="514">
        <f t="shared" si="123"/>
        <v>0</v>
      </c>
      <c r="DZ96" s="514">
        <f t="shared" ref="DZ96:EH105" si="124" xml:space="preserve"> IF( DZ$47 &gt;= $E96, $F96 * $F$38 / Cr,) * DZ$46</f>
        <v>0</v>
      </c>
      <c r="EA96" s="514">
        <f t="shared" si="124"/>
        <v>0</v>
      </c>
      <c r="EB96" s="514">
        <f t="shared" si="124"/>
        <v>0</v>
      </c>
      <c r="EC96" s="514">
        <f t="shared" si="124"/>
        <v>0</v>
      </c>
      <c r="ED96" s="514">
        <f t="shared" si="124"/>
        <v>0</v>
      </c>
      <c r="EE96" s="514">
        <f t="shared" si="124"/>
        <v>0</v>
      </c>
      <c r="EF96" s="514">
        <f t="shared" si="124"/>
        <v>0</v>
      </c>
      <c r="EG96" s="514">
        <f t="shared" si="124"/>
        <v>0</v>
      </c>
      <c r="EH96" s="514">
        <f t="shared" si="124"/>
        <v>0</v>
      </c>
      <c r="EI96" s="72"/>
      <c r="EJ96" s="72"/>
      <c r="EK96" s="72"/>
      <c r="EL96" s="72"/>
      <c r="EM96" s="72"/>
    </row>
    <row r="97" spans="5:143" ht="15" customHeight="1" outlineLevel="1" x14ac:dyDescent="0.35">
      <c r="E97" s="508">
        <v>48</v>
      </c>
      <c r="F97" s="841">
        <v>0</v>
      </c>
      <c r="G97" s="844">
        <f t="shared" si="52"/>
        <v>0</v>
      </c>
      <c r="H97" s="842">
        <f t="shared" si="98"/>
        <v>0</v>
      </c>
      <c r="I97" s="19"/>
      <c r="J97" s="514">
        <f t="shared" si="112"/>
        <v>0</v>
      </c>
      <c r="K97" s="514">
        <f t="shared" si="112"/>
        <v>0</v>
      </c>
      <c r="L97" s="514">
        <f t="shared" si="112"/>
        <v>0</v>
      </c>
      <c r="M97" s="514">
        <f t="shared" si="112"/>
        <v>0</v>
      </c>
      <c r="N97" s="514">
        <f t="shared" si="112"/>
        <v>0</v>
      </c>
      <c r="O97" s="514">
        <f t="shared" si="112"/>
        <v>0</v>
      </c>
      <c r="P97" s="514">
        <f t="shared" si="112"/>
        <v>0</v>
      </c>
      <c r="Q97" s="514">
        <f t="shared" si="112"/>
        <v>0</v>
      </c>
      <c r="R97" s="514">
        <f t="shared" si="112"/>
        <v>0</v>
      </c>
      <c r="S97" s="514">
        <f t="shared" si="112"/>
        <v>0</v>
      </c>
      <c r="T97" s="514">
        <f t="shared" si="113"/>
        <v>0</v>
      </c>
      <c r="U97" s="514">
        <f t="shared" si="113"/>
        <v>0</v>
      </c>
      <c r="V97" s="514">
        <f t="shared" si="113"/>
        <v>0</v>
      </c>
      <c r="W97" s="514">
        <f t="shared" si="113"/>
        <v>0</v>
      </c>
      <c r="X97" s="514">
        <f t="shared" si="113"/>
        <v>0</v>
      </c>
      <c r="Y97" s="514">
        <f t="shared" si="113"/>
        <v>0</v>
      </c>
      <c r="Z97" s="514">
        <f t="shared" si="113"/>
        <v>0</v>
      </c>
      <c r="AA97" s="514">
        <f t="shared" si="113"/>
        <v>0</v>
      </c>
      <c r="AB97" s="514">
        <f t="shared" si="113"/>
        <v>0</v>
      </c>
      <c r="AC97" s="514">
        <f t="shared" si="113"/>
        <v>0</v>
      </c>
      <c r="AD97" s="514">
        <f t="shared" si="114"/>
        <v>0</v>
      </c>
      <c r="AE97" s="514">
        <f t="shared" si="114"/>
        <v>0</v>
      </c>
      <c r="AF97" s="514">
        <f t="shared" si="114"/>
        <v>0</v>
      </c>
      <c r="AG97" s="514">
        <f t="shared" si="114"/>
        <v>0</v>
      </c>
      <c r="AH97" s="514">
        <f t="shared" si="114"/>
        <v>0</v>
      </c>
      <c r="AI97" s="514">
        <f t="shared" si="114"/>
        <v>0</v>
      </c>
      <c r="AJ97" s="514">
        <f t="shared" si="114"/>
        <v>0</v>
      </c>
      <c r="AK97" s="514">
        <f t="shared" si="114"/>
        <v>0</v>
      </c>
      <c r="AL97" s="514">
        <f t="shared" si="114"/>
        <v>0</v>
      </c>
      <c r="AM97" s="514">
        <f t="shared" si="114"/>
        <v>0</v>
      </c>
      <c r="AN97" s="514">
        <f t="shared" si="115"/>
        <v>0</v>
      </c>
      <c r="AO97" s="514">
        <f t="shared" si="115"/>
        <v>0</v>
      </c>
      <c r="AP97" s="514">
        <f t="shared" si="115"/>
        <v>0</v>
      </c>
      <c r="AQ97" s="514">
        <f t="shared" si="115"/>
        <v>0</v>
      </c>
      <c r="AR97" s="514">
        <f t="shared" si="115"/>
        <v>0</v>
      </c>
      <c r="AS97" s="514">
        <f t="shared" si="115"/>
        <v>0</v>
      </c>
      <c r="AT97" s="514">
        <f t="shared" si="115"/>
        <v>0</v>
      </c>
      <c r="AU97" s="514">
        <f t="shared" si="115"/>
        <v>0</v>
      </c>
      <c r="AV97" s="514">
        <f t="shared" si="115"/>
        <v>0</v>
      </c>
      <c r="AW97" s="514">
        <f t="shared" si="115"/>
        <v>0</v>
      </c>
      <c r="AX97" s="514">
        <f t="shared" si="116"/>
        <v>0</v>
      </c>
      <c r="AY97" s="514">
        <f t="shared" si="116"/>
        <v>0</v>
      </c>
      <c r="AZ97" s="514">
        <f t="shared" si="116"/>
        <v>0</v>
      </c>
      <c r="BA97" s="514">
        <f t="shared" si="116"/>
        <v>0</v>
      </c>
      <c r="BB97" s="514">
        <f t="shared" si="116"/>
        <v>0</v>
      </c>
      <c r="BC97" s="514">
        <f t="shared" si="116"/>
        <v>0</v>
      </c>
      <c r="BD97" s="514">
        <f t="shared" si="116"/>
        <v>0</v>
      </c>
      <c r="BE97" s="514">
        <f t="shared" si="116"/>
        <v>0</v>
      </c>
      <c r="BF97" s="514">
        <f t="shared" si="116"/>
        <v>0</v>
      </c>
      <c r="BG97" s="514">
        <f t="shared" si="116"/>
        <v>0</v>
      </c>
      <c r="BH97" s="514">
        <f t="shared" si="117"/>
        <v>0</v>
      </c>
      <c r="BI97" s="514">
        <f t="shared" si="117"/>
        <v>0</v>
      </c>
      <c r="BJ97" s="514">
        <f t="shared" si="117"/>
        <v>0</v>
      </c>
      <c r="BK97" s="514">
        <f t="shared" si="117"/>
        <v>0</v>
      </c>
      <c r="BL97" s="514">
        <f t="shared" si="117"/>
        <v>0</v>
      </c>
      <c r="BM97" s="514">
        <f t="shared" si="117"/>
        <v>0</v>
      </c>
      <c r="BN97" s="514">
        <f t="shared" si="117"/>
        <v>0</v>
      </c>
      <c r="BO97" s="514">
        <f t="shared" si="117"/>
        <v>0</v>
      </c>
      <c r="BP97" s="514">
        <f t="shared" si="117"/>
        <v>0</v>
      </c>
      <c r="BQ97" s="514">
        <f t="shared" si="117"/>
        <v>0</v>
      </c>
      <c r="BR97" s="514">
        <f t="shared" si="118"/>
        <v>0</v>
      </c>
      <c r="BS97" s="514">
        <f t="shared" si="118"/>
        <v>0</v>
      </c>
      <c r="BT97" s="514">
        <f t="shared" si="118"/>
        <v>0</v>
      </c>
      <c r="BU97" s="514">
        <f t="shared" si="118"/>
        <v>0</v>
      </c>
      <c r="BV97" s="514">
        <f t="shared" si="118"/>
        <v>0</v>
      </c>
      <c r="BW97" s="514">
        <f t="shared" si="118"/>
        <v>0</v>
      </c>
      <c r="BX97" s="514">
        <f t="shared" si="118"/>
        <v>0</v>
      </c>
      <c r="BY97" s="514">
        <f t="shared" si="118"/>
        <v>0</v>
      </c>
      <c r="BZ97" s="514">
        <f t="shared" si="118"/>
        <v>0</v>
      </c>
      <c r="CA97" s="514">
        <f t="shared" si="118"/>
        <v>0</v>
      </c>
      <c r="CB97" s="514">
        <f t="shared" si="119"/>
        <v>0</v>
      </c>
      <c r="CC97" s="514">
        <f t="shared" si="119"/>
        <v>0</v>
      </c>
      <c r="CD97" s="514">
        <f t="shared" si="119"/>
        <v>0</v>
      </c>
      <c r="CE97" s="514">
        <f t="shared" si="119"/>
        <v>0</v>
      </c>
      <c r="CF97" s="514">
        <f t="shared" si="119"/>
        <v>0</v>
      </c>
      <c r="CG97" s="514">
        <f t="shared" si="119"/>
        <v>0</v>
      </c>
      <c r="CH97" s="514">
        <f t="shared" si="119"/>
        <v>0</v>
      </c>
      <c r="CI97" s="514">
        <f t="shared" si="119"/>
        <v>0</v>
      </c>
      <c r="CJ97" s="514">
        <f t="shared" si="119"/>
        <v>0</v>
      </c>
      <c r="CK97" s="514">
        <f t="shared" si="119"/>
        <v>0</v>
      </c>
      <c r="CL97" s="514">
        <f t="shared" si="120"/>
        <v>0</v>
      </c>
      <c r="CM97" s="514">
        <f t="shared" si="120"/>
        <v>0</v>
      </c>
      <c r="CN97" s="514">
        <f t="shared" si="120"/>
        <v>0</v>
      </c>
      <c r="CO97" s="514">
        <f t="shared" si="120"/>
        <v>0</v>
      </c>
      <c r="CP97" s="514">
        <f t="shared" si="120"/>
        <v>0</v>
      </c>
      <c r="CQ97" s="514">
        <f t="shared" si="120"/>
        <v>0</v>
      </c>
      <c r="CR97" s="514">
        <f t="shared" si="120"/>
        <v>0</v>
      </c>
      <c r="CS97" s="514">
        <f t="shared" si="120"/>
        <v>0</v>
      </c>
      <c r="CT97" s="514">
        <f t="shared" si="120"/>
        <v>0</v>
      </c>
      <c r="CU97" s="514">
        <f t="shared" si="120"/>
        <v>0</v>
      </c>
      <c r="CV97" s="514">
        <f t="shared" si="121"/>
        <v>0</v>
      </c>
      <c r="CW97" s="514">
        <f t="shared" si="121"/>
        <v>0</v>
      </c>
      <c r="CX97" s="514">
        <f t="shared" si="121"/>
        <v>0</v>
      </c>
      <c r="CY97" s="514">
        <f t="shared" si="121"/>
        <v>0</v>
      </c>
      <c r="CZ97" s="514">
        <f t="shared" si="121"/>
        <v>0</v>
      </c>
      <c r="DA97" s="514">
        <f t="shared" si="121"/>
        <v>0</v>
      </c>
      <c r="DB97" s="514">
        <f t="shared" si="121"/>
        <v>0</v>
      </c>
      <c r="DC97" s="514">
        <f t="shared" si="121"/>
        <v>0</v>
      </c>
      <c r="DD97" s="514">
        <f t="shared" si="121"/>
        <v>0</v>
      </c>
      <c r="DE97" s="514">
        <f t="shared" si="121"/>
        <v>0</v>
      </c>
      <c r="DF97" s="514">
        <f t="shared" si="122"/>
        <v>0</v>
      </c>
      <c r="DG97" s="514">
        <f t="shared" si="122"/>
        <v>0</v>
      </c>
      <c r="DH97" s="514">
        <f t="shared" si="122"/>
        <v>0</v>
      </c>
      <c r="DI97" s="514">
        <f t="shared" si="122"/>
        <v>0</v>
      </c>
      <c r="DJ97" s="514">
        <f t="shared" si="122"/>
        <v>0</v>
      </c>
      <c r="DK97" s="514">
        <f t="shared" si="122"/>
        <v>0</v>
      </c>
      <c r="DL97" s="514">
        <f t="shared" si="122"/>
        <v>0</v>
      </c>
      <c r="DM97" s="514">
        <f t="shared" si="122"/>
        <v>0</v>
      </c>
      <c r="DN97" s="514">
        <f t="shared" si="122"/>
        <v>0</v>
      </c>
      <c r="DO97" s="514">
        <f t="shared" si="95"/>
        <v>0</v>
      </c>
      <c r="DP97" s="514">
        <f t="shared" si="123"/>
        <v>0</v>
      </c>
      <c r="DQ97" s="514">
        <f t="shared" si="123"/>
        <v>0</v>
      </c>
      <c r="DR97" s="514">
        <f t="shared" si="123"/>
        <v>0</v>
      </c>
      <c r="DS97" s="514">
        <f t="shared" si="123"/>
        <v>0</v>
      </c>
      <c r="DT97" s="514">
        <f t="shared" si="123"/>
        <v>0</v>
      </c>
      <c r="DU97" s="514">
        <f t="shared" si="123"/>
        <v>0</v>
      </c>
      <c r="DV97" s="514">
        <f t="shared" si="123"/>
        <v>0</v>
      </c>
      <c r="DW97" s="514">
        <f t="shared" si="123"/>
        <v>0</v>
      </c>
      <c r="DX97" s="514">
        <f t="shared" si="123"/>
        <v>0</v>
      </c>
      <c r="DY97" s="514">
        <f t="shared" si="123"/>
        <v>0</v>
      </c>
      <c r="DZ97" s="514">
        <f t="shared" si="124"/>
        <v>0</v>
      </c>
      <c r="EA97" s="514">
        <f t="shared" si="124"/>
        <v>0</v>
      </c>
      <c r="EB97" s="514">
        <f t="shared" si="124"/>
        <v>0</v>
      </c>
      <c r="EC97" s="514">
        <f t="shared" si="124"/>
        <v>0</v>
      </c>
      <c r="ED97" s="514">
        <f t="shared" si="124"/>
        <v>0</v>
      </c>
      <c r="EE97" s="514">
        <f t="shared" si="124"/>
        <v>0</v>
      </c>
      <c r="EF97" s="514">
        <f t="shared" si="124"/>
        <v>0</v>
      </c>
      <c r="EG97" s="514">
        <f t="shared" si="124"/>
        <v>0</v>
      </c>
      <c r="EH97" s="514">
        <f t="shared" si="124"/>
        <v>0</v>
      </c>
      <c r="EI97" s="72"/>
      <c r="EJ97" s="72"/>
      <c r="EK97" s="72"/>
      <c r="EL97" s="72"/>
      <c r="EM97" s="72"/>
    </row>
    <row r="98" spans="5:143" ht="15" customHeight="1" outlineLevel="1" x14ac:dyDescent="0.35">
      <c r="E98" s="508">
        <v>49</v>
      </c>
      <c r="F98" s="841">
        <v>0</v>
      </c>
      <c r="G98" s="844">
        <f t="shared" si="52"/>
        <v>0</v>
      </c>
      <c r="H98" s="842">
        <f t="shared" si="98"/>
        <v>0</v>
      </c>
      <c r="I98" s="19"/>
      <c r="J98" s="514">
        <f t="shared" si="112"/>
        <v>0</v>
      </c>
      <c r="K98" s="514">
        <f t="shared" si="112"/>
        <v>0</v>
      </c>
      <c r="L98" s="514">
        <f t="shared" si="112"/>
        <v>0</v>
      </c>
      <c r="M98" s="514">
        <f t="shared" si="112"/>
        <v>0</v>
      </c>
      <c r="N98" s="514">
        <f t="shared" si="112"/>
        <v>0</v>
      </c>
      <c r="O98" s="514">
        <f t="shared" si="112"/>
        <v>0</v>
      </c>
      <c r="P98" s="514">
        <f t="shared" si="112"/>
        <v>0</v>
      </c>
      <c r="Q98" s="514">
        <f t="shared" si="112"/>
        <v>0</v>
      </c>
      <c r="R98" s="514">
        <f t="shared" si="112"/>
        <v>0</v>
      </c>
      <c r="S98" s="514">
        <f t="shared" si="112"/>
        <v>0</v>
      </c>
      <c r="T98" s="514">
        <f t="shared" si="113"/>
        <v>0</v>
      </c>
      <c r="U98" s="514">
        <f t="shared" si="113"/>
        <v>0</v>
      </c>
      <c r="V98" s="514">
        <f t="shared" si="113"/>
        <v>0</v>
      </c>
      <c r="W98" s="514">
        <f t="shared" si="113"/>
        <v>0</v>
      </c>
      <c r="X98" s="514">
        <f t="shared" si="113"/>
        <v>0</v>
      </c>
      <c r="Y98" s="514">
        <f t="shared" si="113"/>
        <v>0</v>
      </c>
      <c r="Z98" s="514">
        <f t="shared" si="113"/>
        <v>0</v>
      </c>
      <c r="AA98" s="514">
        <f t="shared" si="113"/>
        <v>0</v>
      </c>
      <c r="AB98" s="514">
        <f t="shared" si="113"/>
        <v>0</v>
      </c>
      <c r="AC98" s="514">
        <f t="shared" si="113"/>
        <v>0</v>
      </c>
      <c r="AD98" s="514">
        <f t="shared" si="114"/>
        <v>0</v>
      </c>
      <c r="AE98" s="514">
        <f t="shared" si="114"/>
        <v>0</v>
      </c>
      <c r="AF98" s="514">
        <f t="shared" si="114"/>
        <v>0</v>
      </c>
      <c r="AG98" s="514">
        <f t="shared" si="114"/>
        <v>0</v>
      </c>
      <c r="AH98" s="514">
        <f t="shared" si="114"/>
        <v>0</v>
      </c>
      <c r="AI98" s="514">
        <f t="shared" si="114"/>
        <v>0</v>
      </c>
      <c r="AJ98" s="514">
        <f t="shared" si="114"/>
        <v>0</v>
      </c>
      <c r="AK98" s="514">
        <f t="shared" si="114"/>
        <v>0</v>
      </c>
      <c r="AL98" s="514">
        <f t="shared" si="114"/>
        <v>0</v>
      </c>
      <c r="AM98" s="514">
        <f t="shared" si="114"/>
        <v>0</v>
      </c>
      <c r="AN98" s="514">
        <f t="shared" si="115"/>
        <v>0</v>
      </c>
      <c r="AO98" s="514">
        <f t="shared" si="115"/>
        <v>0</v>
      </c>
      <c r="AP98" s="514">
        <f t="shared" si="115"/>
        <v>0</v>
      </c>
      <c r="AQ98" s="514">
        <f t="shared" si="115"/>
        <v>0</v>
      </c>
      <c r="AR98" s="514">
        <f t="shared" si="115"/>
        <v>0</v>
      </c>
      <c r="AS98" s="514">
        <f t="shared" si="115"/>
        <v>0</v>
      </c>
      <c r="AT98" s="514">
        <f t="shared" si="115"/>
        <v>0</v>
      </c>
      <c r="AU98" s="514">
        <f t="shared" si="115"/>
        <v>0</v>
      </c>
      <c r="AV98" s="514">
        <f t="shared" si="115"/>
        <v>0</v>
      </c>
      <c r="AW98" s="514">
        <f t="shared" si="115"/>
        <v>0</v>
      </c>
      <c r="AX98" s="514">
        <f t="shared" si="116"/>
        <v>0</v>
      </c>
      <c r="AY98" s="514">
        <f t="shared" si="116"/>
        <v>0</v>
      </c>
      <c r="AZ98" s="514">
        <f t="shared" si="116"/>
        <v>0</v>
      </c>
      <c r="BA98" s="514">
        <f t="shared" si="116"/>
        <v>0</v>
      </c>
      <c r="BB98" s="514">
        <f t="shared" si="116"/>
        <v>0</v>
      </c>
      <c r="BC98" s="514">
        <f t="shared" si="116"/>
        <v>0</v>
      </c>
      <c r="BD98" s="514">
        <f t="shared" si="116"/>
        <v>0</v>
      </c>
      <c r="BE98" s="514">
        <f t="shared" si="116"/>
        <v>0</v>
      </c>
      <c r="BF98" s="514">
        <f t="shared" si="116"/>
        <v>0</v>
      </c>
      <c r="BG98" s="514">
        <f t="shared" si="116"/>
        <v>0</v>
      </c>
      <c r="BH98" s="514">
        <f t="shared" si="117"/>
        <v>0</v>
      </c>
      <c r="BI98" s="514">
        <f t="shared" si="117"/>
        <v>0</v>
      </c>
      <c r="BJ98" s="514">
        <f t="shared" si="117"/>
        <v>0</v>
      </c>
      <c r="BK98" s="514">
        <f t="shared" si="117"/>
        <v>0</v>
      </c>
      <c r="BL98" s="514">
        <f t="shared" si="117"/>
        <v>0</v>
      </c>
      <c r="BM98" s="514">
        <f t="shared" si="117"/>
        <v>0</v>
      </c>
      <c r="BN98" s="514">
        <f t="shared" si="117"/>
        <v>0</v>
      </c>
      <c r="BO98" s="514">
        <f t="shared" si="117"/>
        <v>0</v>
      </c>
      <c r="BP98" s="514">
        <f t="shared" si="117"/>
        <v>0</v>
      </c>
      <c r="BQ98" s="514">
        <f t="shared" si="117"/>
        <v>0</v>
      </c>
      <c r="BR98" s="514">
        <f t="shared" si="118"/>
        <v>0</v>
      </c>
      <c r="BS98" s="514">
        <f t="shared" si="118"/>
        <v>0</v>
      </c>
      <c r="BT98" s="514">
        <f t="shared" si="118"/>
        <v>0</v>
      </c>
      <c r="BU98" s="514">
        <f t="shared" si="118"/>
        <v>0</v>
      </c>
      <c r="BV98" s="514">
        <f t="shared" si="118"/>
        <v>0</v>
      </c>
      <c r="BW98" s="514">
        <f t="shared" si="118"/>
        <v>0</v>
      </c>
      <c r="BX98" s="514">
        <f t="shared" si="118"/>
        <v>0</v>
      </c>
      <c r="BY98" s="514">
        <f t="shared" si="118"/>
        <v>0</v>
      </c>
      <c r="BZ98" s="514">
        <f t="shared" si="118"/>
        <v>0</v>
      </c>
      <c r="CA98" s="514">
        <f t="shared" si="118"/>
        <v>0</v>
      </c>
      <c r="CB98" s="514">
        <f t="shared" si="119"/>
        <v>0</v>
      </c>
      <c r="CC98" s="514">
        <f t="shared" si="119"/>
        <v>0</v>
      </c>
      <c r="CD98" s="514">
        <f t="shared" si="119"/>
        <v>0</v>
      </c>
      <c r="CE98" s="514">
        <f t="shared" si="119"/>
        <v>0</v>
      </c>
      <c r="CF98" s="514">
        <f t="shared" si="119"/>
        <v>0</v>
      </c>
      <c r="CG98" s="514">
        <f t="shared" si="119"/>
        <v>0</v>
      </c>
      <c r="CH98" s="514">
        <f t="shared" si="119"/>
        <v>0</v>
      </c>
      <c r="CI98" s="514">
        <f t="shared" si="119"/>
        <v>0</v>
      </c>
      <c r="CJ98" s="514">
        <f t="shared" si="119"/>
        <v>0</v>
      </c>
      <c r="CK98" s="514">
        <f t="shared" si="119"/>
        <v>0</v>
      </c>
      <c r="CL98" s="514">
        <f t="shared" si="120"/>
        <v>0</v>
      </c>
      <c r="CM98" s="514">
        <f t="shared" si="120"/>
        <v>0</v>
      </c>
      <c r="CN98" s="514">
        <f t="shared" si="120"/>
        <v>0</v>
      </c>
      <c r="CO98" s="514">
        <f t="shared" si="120"/>
        <v>0</v>
      </c>
      <c r="CP98" s="514">
        <f t="shared" si="120"/>
        <v>0</v>
      </c>
      <c r="CQ98" s="514">
        <f t="shared" si="120"/>
        <v>0</v>
      </c>
      <c r="CR98" s="514">
        <f t="shared" si="120"/>
        <v>0</v>
      </c>
      <c r="CS98" s="514">
        <f t="shared" si="120"/>
        <v>0</v>
      </c>
      <c r="CT98" s="514">
        <f t="shared" si="120"/>
        <v>0</v>
      </c>
      <c r="CU98" s="514">
        <f t="shared" si="120"/>
        <v>0</v>
      </c>
      <c r="CV98" s="514">
        <f t="shared" si="121"/>
        <v>0</v>
      </c>
      <c r="CW98" s="514">
        <f t="shared" si="121"/>
        <v>0</v>
      </c>
      <c r="CX98" s="514">
        <f t="shared" si="121"/>
        <v>0</v>
      </c>
      <c r="CY98" s="514">
        <f t="shared" si="121"/>
        <v>0</v>
      </c>
      <c r="CZ98" s="514">
        <f t="shared" si="121"/>
        <v>0</v>
      </c>
      <c r="DA98" s="514">
        <f t="shared" si="121"/>
        <v>0</v>
      </c>
      <c r="DB98" s="514">
        <f t="shared" si="121"/>
        <v>0</v>
      </c>
      <c r="DC98" s="514">
        <f t="shared" si="121"/>
        <v>0</v>
      </c>
      <c r="DD98" s="514">
        <f t="shared" si="121"/>
        <v>0</v>
      </c>
      <c r="DE98" s="514">
        <f t="shared" si="121"/>
        <v>0</v>
      </c>
      <c r="DF98" s="514">
        <f t="shared" si="122"/>
        <v>0</v>
      </c>
      <c r="DG98" s="514">
        <f t="shared" si="122"/>
        <v>0</v>
      </c>
      <c r="DH98" s="514">
        <f t="shared" si="122"/>
        <v>0</v>
      </c>
      <c r="DI98" s="514">
        <f t="shared" si="122"/>
        <v>0</v>
      </c>
      <c r="DJ98" s="514">
        <f t="shared" si="122"/>
        <v>0</v>
      </c>
      <c r="DK98" s="514">
        <f t="shared" si="122"/>
        <v>0</v>
      </c>
      <c r="DL98" s="514">
        <f t="shared" si="122"/>
        <v>0</v>
      </c>
      <c r="DM98" s="514">
        <f t="shared" si="122"/>
        <v>0</v>
      </c>
      <c r="DN98" s="514">
        <f t="shared" si="122"/>
        <v>0</v>
      </c>
      <c r="DO98" s="514">
        <f t="shared" si="95"/>
        <v>0</v>
      </c>
      <c r="DP98" s="514">
        <f t="shared" si="123"/>
        <v>0</v>
      </c>
      <c r="DQ98" s="514">
        <f t="shared" si="123"/>
        <v>0</v>
      </c>
      <c r="DR98" s="514">
        <f t="shared" si="123"/>
        <v>0</v>
      </c>
      <c r="DS98" s="514">
        <f t="shared" si="123"/>
        <v>0</v>
      </c>
      <c r="DT98" s="514">
        <f t="shared" si="123"/>
        <v>0</v>
      </c>
      <c r="DU98" s="514">
        <f t="shared" si="123"/>
        <v>0</v>
      </c>
      <c r="DV98" s="514">
        <f t="shared" si="123"/>
        <v>0</v>
      </c>
      <c r="DW98" s="514">
        <f t="shared" si="123"/>
        <v>0</v>
      </c>
      <c r="DX98" s="514">
        <f t="shared" si="123"/>
        <v>0</v>
      </c>
      <c r="DY98" s="514">
        <f t="shared" si="123"/>
        <v>0</v>
      </c>
      <c r="DZ98" s="514">
        <f t="shared" si="124"/>
        <v>0</v>
      </c>
      <c r="EA98" s="514">
        <f t="shared" si="124"/>
        <v>0</v>
      </c>
      <c r="EB98" s="514">
        <f t="shared" si="124"/>
        <v>0</v>
      </c>
      <c r="EC98" s="514">
        <f t="shared" si="124"/>
        <v>0</v>
      </c>
      <c r="ED98" s="514">
        <f t="shared" si="124"/>
        <v>0</v>
      </c>
      <c r="EE98" s="514">
        <f t="shared" si="124"/>
        <v>0</v>
      </c>
      <c r="EF98" s="514">
        <f t="shared" si="124"/>
        <v>0</v>
      </c>
      <c r="EG98" s="514">
        <f t="shared" si="124"/>
        <v>0</v>
      </c>
      <c r="EH98" s="514">
        <f t="shared" si="124"/>
        <v>0</v>
      </c>
      <c r="EI98" s="72"/>
      <c r="EJ98" s="72"/>
      <c r="EK98" s="72"/>
      <c r="EL98" s="72"/>
      <c r="EM98" s="72"/>
    </row>
    <row r="99" spans="5:143" ht="15" customHeight="1" outlineLevel="1" x14ac:dyDescent="0.35">
      <c r="E99" s="508">
        <v>50</v>
      </c>
      <c r="F99" s="841">
        <v>0</v>
      </c>
      <c r="G99" s="844">
        <f t="shared" si="52"/>
        <v>0</v>
      </c>
      <c r="H99" s="842">
        <f t="shared" si="98"/>
        <v>0</v>
      </c>
      <c r="I99" s="19"/>
      <c r="J99" s="514">
        <f t="shared" si="112"/>
        <v>0</v>
      </c>
      <c r="K99" s="514">
        <f t="shared" si="112"/>
        <v>0</v>
      </c>
      <c r="L99" s="514">
        <f t="shared" si="112"/>
        <v>0</v>
      </c>
      <c r="M99" s="514">
        <f t="shared" si="112"/>
        <v>0</v>
      </c>
      <c r="N99" s="514">
        <f t="shared" si="112"/>
        <v>0</v>
      </c>
      <c r="O99" s="514">
        <f t="shared" si="112"/>
        <v>0</v>
      </c>
      <c r="P99" s="514">
        <f t="shared" si="112"/>
        <v>0</v>
      </c>
      <c r="Q99" s="514">
        <f t="shared" si="112"/>
        <v>0</v>
      </c>
      <c r="R99" s="514">
        <f t="shared" si="112"/>
        <v>0</v>
      </c>
      <c r="S99" s="514">
        <f t="shared" si="112"/>
        <v>0</v>
      </c>
      <c r="T99" s="514">
        <f t="shared" si="113"/>
        <v>0</v>
      </c>
      <c r="U99" s="514">
        <f t="shared" si="113"/>
        <v>0</v>
      </c>
      <c r="V99" s="514">
        <f t="shared" si="113"/>
        <v>0</v>
      </c>
      <c r="W99" s="514">
        <f t="shared" si="113"/>
        <v>0</v>
      </c>
      <c r="X99" s="514">
        <f t="shared" si="113"/>
        <v>0</v>
      </c>
      <c r="Y99" s="514">
        <f t="shared" si="113"/>
        <v>0</v>
      </c>
      <c r="Z99" s="514">
        <f t="shared" si="113"/>
        <v>0</v>
      </c>
      <c r="AA99" s="514">
        <f t="shared" si="113"/>
        <v>0</v>
      </c>
      <c r="AB99" s="514">
        <f t="shared" si="113"/>
        <v>0</v>
      </c>
      <c r="AC99" s="514">
        <f t="shared" si="113"/>
        <v>0</v>
      </c>
      <c r="AD99" s="514">
        <f t="shared" si="114"/>
        <v>0</v>
      </c>
      <c r="AE99" s="514">
        <f t="shared" si="114"/>
        <v>0</v>
      </c>
      <c r="AF99" s="514">
        <f t="shared" si="114"/>
        <v>0</v>
      </c>
      <c r="AG99" s="514">
        <f t="shared" si="114"/>
        <v>0</v>
      </c>
      <c r="AH99" s="514">
        <f t="shared" si="114"/>
        <v>0</v>
      </c>
      <c r="AI99" s="514">
        <f t="shared" si="114"/>
        <v>0</v>
      </c>
      <c r="AJ99" s="514">
        <f t="shared" si="114"/>
        <v>0</v>
      </c>
      <c r="AK99" s="514">
        <f t="shared" si="114"/>
        <v>0</v>
      </c>
      <c r="AL99" s="514">
        <f t="shared" si="114"/>
        <v>0</v>
      </c>
      <c r="AM99" s="514">
        <f t="shared" si="114"/>
        <v>0</v>
      </c>
      <c r="AN99" s="514">
        <f t="shared" si="115"/>
        <v>0</v>
      </c>
      <c r="AO99" s="514">
        <f t="shared" si="115"/>
        <v>0</v>
      </c>
      <c r="AP99" s="514">
        <f t="shared" si="115"/>
        <v>0</v>
      </c>
      <c r="AQ99" s="514">
        <f t="shared" si="115"/>
        <v>0</v>
      </c>
      <c r="AR99" s="514">
        <f t="shared" si="115"/>
        <v>0</v>
      </c>
      <c r="AS99" s="514">
        <f t="shared" si="115"/>
        <v>0</v>
      </c>
      <c r="AT99" s="514">
        <f t="shared" si="115"/>
        <v>0</v>
      </c>
      <c r="AU99" s="514">
        <f t="shared" si="115"/>
        <v>0</v>
      </c>
      <c r="AV99" s="514">
        <f t="shared" si="115"/>
        <v>0</v>
      </c>
      <c r="AW99" s="514">
        <f t="shared" si="115"/>
        <v>0</v>
      </c>
      <c r="AX99" s="514">
        <f t="shared" si="116"/>
        <v>0</v>
      </c>
      <c r="AY99" s="514">
        <f t="shared" si="116"/>
        <v>0</v>
      </c>
      <c r="AZ99" s="514">
        <f t="shared" si="116"/>
        <v>0</v>
      </c>
      <c r="BA99" s="514">
        <f t="shared" si="116"/>
        <v>0</v>
      </c>
      <c r="BB99" s="514">
        <f t="shared" si="116"/>
        <v>0</v>
      </c>
      <c r="BC99" s="514">
        <f t="shared" si="116"/>
        <v>0</v>
      </c>
      <c r="BD99" s="514">
        <f t="shared" si="116"/>
        <v>0</v>
      </c>
      <c r="BE99" s="514">
        <f t="shared" si="116"/>
        <v>0</v>
      </c>
      <c r="BF99" s="514">
        <f t="shared" si="116"/>
        <v>0</v>
      </c>
      <c r="BG99" s="514">
        <f t="shared" si="116"/>
        <v>0</v>
      </c>
      <c r="BH99" s="514">
        <f t="shared" si="117"/>
        <v>0</v>
      </c>
      <c r="BI99" s="514">
        <f t="shared" si="117"/>
        <v>0</v>
      </c>
      <c r="BJ99" s="514">
        <f t="shared" si="117"/>
        <v>0</v>
      </c>
      <c r="BK99" s="514">
        <f t="shared" si="117"/>
        <v>0</v>
      </c>
      <c r="BL99" s="514">
        <f t="shared" si="117"/>
        <v>0</v>
      </c>
      <c r="BM99" s="514">
        <f t="shared" si="117"/>
        <v>0</v>
      </c>
      <c r="BN99" s="514">
        <f t="shared" si="117"/>
        <v>0</v>
      </c>
      <c r="BO99" s="514">
        <f t="shared" si="117"/>
        <v>0</v>
      </c>
      <c r="BP99" s="514">
        <f t="shared" si="117"/>
        <v>0</v>
      </c>
      <c r="BQ99" s="514">
        <f t="shared" si="117"/>
        <v>0</v>
      </c>
      <c r="BR99" s="514">
        <f t="shared" si="118"/>
        <v>0</v>
      </c>
      <c r="BS99" s="514">
        <f t="shared" si="118"/>
        <v>0</v>
      </c>
      <c r="BT99" s="514">
        <f t="shared" si="118"/>
        <v>0</v>
      </c>
      <c r="BU99" s="514">
        <f t="shared" si="118"/>
        <v>0</v>
      </c>
      <c r="BV99" s="514">
        <f t="shared" si="118"/>
        <v>0</v>
      </c>
      <c r="BW99" s="514">
        <f t="shared" si="118"/>
        <v>0</v>
      </c>
      <c r="BX99" s="514">
        <f t="shared" si="118"/>
        <v>0</v>
      </c>
      <c r="BY99" s="514">
        <f t="shared" si="118"/>
        <v>0</v>
      </c>
      <c r="BZ99" s="514">
        <f t="shared" si="118"/>
        <v>0</v>
      </c>
      <c r="CA99" s="514">
        <f t="shared" si="118"/>
        <v>0</v>
      </c>
      <c r="CB99" s="514">
        <f t="shared" si="119"/>
        <v>0</v>
      </c>
      <c r="CC99" s="514">
        <f t="shared" si="119"/>
        <v>0</v>
      </c>
      <c r="CD99" s="514">
        <f t="shared" si="119"/>
        <v>0</v>
      </c>
      <c r="CE99" s="514">
        <f t="shared" si="119"/>
        <v>0</v>
      </c>
      <c r="CF99" s="514">
        <f t="shared" si="119"/>
        <v>0</v>
      </c>
      <c r="CG99" s="514">
        <f t="shared" si="119"/>
        <v>0</v>
      </c>
      <c r="CH99" s="514">
        <f t="shared" si="119"/>
        <v>0</v>
      </c>
      <c r="CI99" s="514">
        <f t="shared" si="119"/>
        <v>0</v>
      </c>
      <c r="CJ99" s="514">
        <f t="shared" si="119"/>
        <v>0</v>
      </c>
      <c r="CK99" s="514">
        <f t="shared" si="119"/>
        <v>0</v>
      </c>
      <c r="CL99" s="514">
        <f t="shared" si="120"/>
        <v>0</v>
      </c>
      <c r="CM99" s="514">
        <f t="shared" si="120"/>
        <v>0</v>
      </c>
      <c r="CN99" s="514">
        <f t="shared" si="120"/>
        <v>0</v>
      </c>
      <c r="CO99" s="514">
        <f t="shared" si="120"/>
        <v>0</v>
      </c>
      <c r="CP99" s="514">
        <f t="shared" si="120"/>
        <v>0</v>
      </c>
      <c r="CQ99" s="514">
        <f t="shared" si="120"/>
        <v>0</v>
      </c>
      <c r="CR99" s="514">
        <f t="shared" si="120"/>
        <v>0</v>
      </c>
      <c r="CS99" s="514">
        <f t="shared" si="120"/>
        <v>0</v>
      </c>
      <c r="CT99" s="514">
        <f t="shared" si="120"/>
        <v>0</v>
      </c>
      <c r="CU99" s="514">
        <f t="shared" si="120"/>
        <v>0</v>
      </c>
      <c r="CV99" s="514">
        <f t="shared" si="121"/>
        <v>0</v>
      </c>
      <c r="CW99" s="514">
        <f t="shared" si="121"/>
        <v>0</v>
      </c>
      <c r="CX99" s="514">
        <f t="shared" si="121"/>
        <v>0</v>
      </c>
      <c r="CY99" s="514">
        <f t="shared" si="121"/>
        <v>0</v>
      </c>
      <c r="CZ99" s="514">
        <f t="shared" si="121"/>
        <v>0</v>
      </c>
      <c r="DA99" s="514">
        <f t="shared" si="121"/>
        <v>0</v>
      </c>
      <c r="DB99" s="514">
        <f t="shared" si="121"/>
        <v>0</v>
      </c>
      <c r="DC99" s="514">
        <f t="shared" si="121"/>
        <v>0</v>
      </c>
      <c r="DD99" s="514">
        <f t="shared" si="121"/>
        <v>0</v>
      </c>
      <c r="DE99" s="514">
        <f t="shared" si="121"/>
        <v>0</v>
      </c>
      <c r="DF99" s="514">
        <f t="shared" si="122"/>
        <v>0</v>
      </c>
      <c r="DG99" s="514">
        <f t="shared" si="122"/>
        <v>0</v>
      </c>
      <c r="DH99" s="514">
        <f t="shared" si="122"/>
        <v>0</v>
      </c>
      <c r="DI99" s="514">
        <f t="shared" si="122"/>
        <v>0</v>
      </c>
      <c r="DJ99" s="514">
        <f t="shared" si="122"/>
        <v>0</v>
      </c>
      <c r="DK99" s="514">
        <f t="shared" si="122"/>
        <v>0</v>
      </c>
      <c r="DL99" s="514">
        <f t="shared" si="122"/>
        <v>0</v>
      </c>
      <c r="DM99" s="514">
        <f t="shared" si="122"/>
        <v>0</v>
      </c>
      <c r="DN99" s="514">
        <f t="shared" si="122"/>
        <v>0</v>
      </c>
      <c r="DO99" s="514">
        <f t="shared" si="95"/>
        <v>0</v>
      </c>
      <c r="DP99" s="514">
        <f t="shared" si="123"/>
        <v>0</v>
      </c>
      <c r="DQ99" s="514">
        <f t="shared" si="123"/>
        <v>0</v>
      </c>
      <c r="DR99" s="514">
        <f t="shared" si="123"/>
        <v>0</v>
      </c>
      <c r="DS99" s="514">
        <f t="shared" si="123"/>
        <v>0</v>
      </c>
      <c r="DT99" s="514">
        <f t="shared" si="123"/>
        <v>0</v>
      </c>
      <c r="DU99" s="514">
        <f t="shared" si="123"/>
        <v>0</v>
      </c>
      <c r="DV99" s="514">
        <f t="shared" si="123"/>
        <v>0</v>
      </c>
      <c r="DW99" s="514">
        <f t="shared" si="123"/>
        <v>0</v>
      </c>
      <c r="DX99" s="514">
        <f t="shared" si="123"/>
        <v>0</v>
      </c>
      <c r="DY99" s="514">
        <f t="shared" si="123"/>
        <v>0</v>
      </c>
      <c r="DZ99" s="514">
        <f t="shared" si="124"/>
        <v>0</v>
      </c>
      <c r="EA99" s="514">
        <f t="shared" si="124"/>
        <v>0</v>
      </c>
      <c r="EB99" s="514">
        <f t="shared" si="124"/>
        <v>0</v>
      </c>
      <c r="EC99" s="514">
        <f t="shared" si="124"/>
        <v>0</v>
      </c>
      <c r="ED99" s="514">
        <f t="shared" si="124"/>
        <v>0</v>
      </c>
      <c r="EE99" s="514">
        <f t="shared" si="124"/>
        <v>0</v>
      </c>
      <c r="EF99" s="514">
        <f t="shared" si="124"/>
        <v>0</v>
      </c>
      <c r="EG99" s="514">
        <f t="shared" si="124"/>
        <v>0</v>
      </c>
      <c r="EH99" s="514">
        <f t="shared" si="124"/>
        <v>0</v>
      </c>
      <c r="EI99" s="72"/>
      <c r="EJ99" s="72"/>
      <c r="EK99" s="72"/>
      <c r="EL99" s="72"/>
      <c r="EM99" s="72"/>
    </row>
    <row r="100" spans="5:143" ht="15" customHeight="1" outlineLevel="1" x14ac:dyDescent="0.35">
      <c r="E100" s="508">
        <v>51</v>
      </c>
      <c r="F100" s="841">
        <v>0</v>
      </c>
      <c r="G100" s="844">
        <f t="shared" si="52"/>
        <v>0</v>
      </c>
      <c r="H100" s="842">
        <f t="shared" si="98"/>
        <v>0</v>
      </c>
      <c r="I100" s="19"/>
      <c r="J100" s="514">
        <f t="shared" si="112"/>
        <v>0</v>
      </c>
      <c r="K100" s="514">
        <f t="shared" si="112"/>
        <v>0</v>
      </c>
      <c r="L100" s="514">
        <f t="shared" si="112"/>
        <v>0</v>
      </c>
      <c r="M100" s="514">
        <f t="shared" si="112"/>
        <v>0</v>
      </c>
      <c r="N100" s="514">
        <f t="shared" si="112"/>
        <v>0</v>
      </c>
      <c r="O100" s="514">
        <f t="shared" si="112"/>
        <v>0</v>
      </c>
      <c r="P100" s="514">
        <f t="shared" si="112"/>
        <v>0</v>
      </c>
      <c r="Q100" s="514">
        <f t="shared" si="112"/>
        <v>0</v>
      </c>
      <c r="R100" s="514">
        <f t="shared" si="112"/>
        <v>0</v>
      </c>
      <c r="S100" s="514">
        <f t="shared" si="112"/>
        <v>0</v>
      </c>
      <c r="T100" s="514">
        <f t="shared" si="113"/>
        <v>0</v>
      </c>
      <c r="U100" s="514">
        <f t="shared" si="113"/>
        <v>0</v>
      </c>
      <c r="V100" s="514">
        <f t="shared" si="113"/>
        <v>0</v>
      </c>
      <c r="W100" s="514">
        <f t="shared" si="113"/>
        <v>0</v>
      </c>
      <c r="X100" s="514">
        <f t="shared" si="113"/>
        <v>0</v>
      </c>
      <c r="Y100" s="514">
        <f t="shared" si="113"/>
        <v>0</v>
      </c>
      <c r="Z100" s="514">
        <f t="shared" si="113"/>
        <v>0</v>
      </c>
      <c r="AA100" s="514">
        <f t="shared" si="113"/>
        <v>0</v>
      </c>
      <c r="AB100" s="514">
        <f t="shared" si="113"/>
        <v>0</v>
      </c>
      <c r="AC100" s="514">
        <f t="shared" si="113"/>
        <v>0</v>
      </c>
      <c r="AD100" s="514">
        <f t="shared" si="114"/>
        <v>0</v>
      </c>
      <c r="AE100" s="514">
        <f t="shared" si="114"/>
        <v>0</v>
      </c>
      <c r="AF100" s="514">
        <f t="shared" si="114"/>
        <v>0</v>
      </c>
      <c r="AG100" s="514">
        <f t="shared" si="114"/>
        <v>0</v>
      </c>
      <c r="AH100" s="514">
        <f t="shared" si="114"/>
        <v>0</v>
      </c>
      <c r="AI100" s="514">
        <f t="shared" si="114"/>
        <v>0</v>
      </c>
      <c r="AJ100" s="514">
        <f t="shared" si="114"/>
        <v>0</v>
      </c>
      <c r="AK100" s="514">
        <f t="shared" si="114"/>
        <v>0</v>
      </c>
      <c r="AL100" s="514">
        <f t="shared" si="114"/>
        <v>0</v>
      </c>
      <c r="AM100" s="514">
        <f t="shared" si="114"/>
        <v>0</v>
      </c>
      <c r="AN100" s="514">
        <f t="shared" si="115"/>
        <v>0</v>
      </c>
      <c r="AO100" s="514">
        <f t="shared" si="115"/>
        <v>0</v>
      </c>
      <c r="AP100" s="514">
        <f t="shared" si="115"/>
        <v>0</v>
      </c>
      <c r="AQ100" s="514">
        <f t="shared" si="115"/>
        <v>0</v>
      </c>
      <c r="AR100" s="514">
        <f t="shared" si="115"/>
        <v>0</v>
      </c>
      <c r="AS100" s="514">
        <f t="shared" si="115"/>
        <v>0</v>
      </c>
      <c r="AT100" s="514">
        <f t="shared" si="115"/>
        <v>0</v>
      </c>
      <c r="AU100" s="514">
        <f t="shared" si="115"/>
        <v>0</v>
      </c>
      <c r="AV100" s="514">
        <f t="shared" si="115"/>
        <v>0</v>
      </c>
      <c r="AW100" s="514">
        <f t="shared" si="115"/>
        <v>0</v>
      </c>
      <c r="AX100" s="514">
        <f t="shared" si="116"/>
        <v>0</v>
      </c>
      <c r="AY100" s="514">
        <f t="shared" si="116"/>
        <v>0</v>
      </c>
      <c r="AZ100" s="514">
        <f t="shared" si="116"/>
        <v>0</v>
      </c>
      <c r="BA100" s="514">
        <f t="shared" si="116"/>
        <v>0</v>
      </c>
      <c r="BB100" s="514">
        <f t="shared" si="116"/>
        <v>0</v>
      </c>
      <c r="BC100" s="514">
        <f t="shared" si="116"/>
        <v>0</v>
      </c>
      <c r="BD100" s="514">
        <f t="shared" si="116"/>
        <v>0</v>
      </c>
      <c r="BE100" s="514">
        <f t="shared" si="116"/>
        <v>0</v>
      </c>
      <c r="BF100" s="514">
        <f t="shared" si="116"/>
        <v>0</v>
      </c>
      <c r="BG100" s="514">
        <f t="shared" si="116"/>
        <v>0</v>
      </c>
      <c r="BH100" s="514">
        <f t="shared" si="117"/>
        <v>0</v>
      </c>
      <c r="BI100" s="514">
        <f t="shared" si="117"/>
        <v>0</v>
      </c>
      <c r="BJ100" s="514">
        <f t="shared" si="117"/>
        <v>0</v>
      </c>
      <c r="BK100" s="514">
        <f t="shared" si="117"/>
        <v>0</v>
      </c>
      <c r="BL100" s="514">
        <f t="shared" si="117"/>
        <v>0</v>
      </c>
      <c r="BM100" s="514">
        <f t="shared" si="117"/>
        <v>0</v>
      </c>
      <c r="BN100" s="514">
        <f t="shared" si="117"/>
        <v>0</v>
      </c>
      <c r="BO100" s="514">
        <f t="shared" si="117"/>
        <v>0</v>
      </c>
      <c r="BP100" s="514">
        <f t="shared" si="117"/>
        <v>0</v>
      </c>
      <c r="BQ100" s="514">
        <f t="shared" si="117"/>
        <v>0</v>
      </c>
      <c r="BR100" s="514">
        <f t="shared" si="118"/>
        <v>0</v>
      </c>
      <c r="BS100" s="514">
        <f t="shared" si="118"/>
        <v>0</v>
      </c>
      <c r="BT100" s="514">
        <f t="shared" si="118"/>
        <v>0</v>
      </c>
      <c r="BU100" s="514">
        <f t="shared" si="118"/>
        <v>0</v>
      </c>
      <c r="BV100" s="514">
        <f t="shared" si="118"/>
        <v>0</v>
      </c>
      <c r="BW100" s="514">
        <f t="shared" si="118"/>
        <v>0</v>
      </c>
      <c r="BX100" s="514">
        <f t="shared" si="118"/>
        <v>0</v>
      </c>
      <c r="BY100" s="514">
        <f t="shared" si="118"/>
        <v>0</v>
      </c>
      <c r="BZ100" s="514">
        <f t="shared" si="118"/>
        <v>0</v>
      </c>
      <c r="CA100" s="514">
        <f t="shared" si="118"/>
        <v>0</v>
      </c>
      <c r="CB100" s="514">
        <f t="shared" si="119"/>
        <v>0</v>
      </c>
      <c r="CC100" s="514">
        <f t="shared" si="119"/>
        <v>0</v>
      </c>
      <c r="CD100" s="514">
        <f t="shared" si="119"/>
        <v>0</v>
      </c>
      <c r="CE100" s="514">
        <f t="shared" si="119"/>
        <v>0</v>
      </c>
      <c r="CF100" s="514">
        <f t="shared" si="119"/>
        <v>0</v>
      </c>
      <c r="CG100" s="514">
        <f t="shared" si="119"/>
        <v>0</v>
      </c>
      <c r="CH100" s="514">
        <f t="shared" si="119"/>
        <v>0</v>
      </c>
      <c r="CI100" s="514">
        <f t="shared" si="119"/>
        <v>0</v>
      </c>
      <c r="CJ100" s="514">
        <f t="shared" si="119"/>
        <v>0</v>
      </c>
      <c r="CK100" s="514">
        <f t="shared" si="119"/>
        <v>0</v>
      </c>
      <c r="CL100" s="514">
        <f t="shared" si="120"/>
        <v>0</v>
      </c>
      <c r="CM100" s="514">
        <f t="shared" si="120"/>
        <v>0</v>
      </c>
      <c r="CN100" s="514">
        <f t="shared" si="120"/>
        <v>0</v>
      </c>
      <c r="CO100" s="514">
        <f t="shared" si="120"/>
        <v>0</v>
      </c>
      <c r="CP100" s="514">
        <f t="shared" si="120"/>
        <v>0</v>
      </c>
      <c r="CQ100" s="514">
        <f t="shared" si="120"/>
        <v>0</v>
      </c>
      <c r="CR100" s="514">
        <f t="shared" si="120"/>
        <v>0</v>
      </c>
      <c r="CS100" s="514">
        <f t="shared" si="120"/>
        <v>0</v>
      </c>
      <c r="CT100" s="514">
        <f t="shared" si="120"/>
        <v>0</v>
      </c>
      <c r="CU100" s="514">
        <f t="shared" si="120"/>
        <v>0</v>
      </c>
      <c r="CV100" s="514">
        <f t="shared" si="121"/>
        <v>0</v>
      </c>
      <c r="CW100" s="514">
        <f t="shared" si="121"/>
        <v>0</v>
      </c>
      <c r="CX100" s="514">
        <f t="shared" si="121"/>
        <v>0</v>
      </c>
      <c r="CY100" s="514">
        <f t="shared" si="121"/>
        <v>0</v>
      </c>
      <c r="CZ100" s="514">
        <f t="shared" si="121"/>
        <v>0</v>
      </c>
      <c r="DA100" s="514">
        <f t="shared" si="121"/>
        <v>0</v>
      </c>
      <c r="DB100" s="514">
        <f t="shared" si="121"/>
        <v>0</v>
      </c>
      <c r="DC100" s="514">
        <f t="shared" si="121"/>
        <v>0</v>
      </c>
      <c r="DD100" s="514">
        <f t="shared" si="121"/>
        <v>0</v>
      </c>
      <c r="DE100" s="514">
        <f t="shared" si="121"/>
        <v>0</v>
      </c>
      <c r="DF100" s="514">
        <f t="shared" si="122"/>
        <v>0</v>
      </c>
      <c r="DG100" s="514">
        <f t="shared" si="122"/>
        <v>0</v>
      </c>
      <c r="DH100" s="514">
        <f t="shared" si="122"/>
        <v>0</v>
      </c>
      <c r="DI100" s="514">
        <f t="shared" si="122"/>
        <v>0</v>
      </c>
      <c r="DJ100" s="514">
        <f t="shared" si="122"/>
        <v>0</v>
      </c>
      <c r="DK100" s="514">
        <f t="shared" si="122"/>
        <v>0</v>
      </c>
      <c r="DL100" s="514">
        <f t="shared" si="122"/>
        <v>0</v>
      </c>
      <c r="DM100" s="514">
        <f t="shared" si="122"/>
        <v>0</v>
      </c>
      <c r="DN100" s="514">
        <f t="shared" si="122"/>
        <v>0</v>
      </c>
      <c r="DO100" s="514">
        <f t="shared" si="95"/>
        <v>0</v>
      </c>
      <c r="DP100" s="514">
        <f t="shared" si="123"/>
        <v>0</v>
      </c>
      <c r="DQ100" s="514">
        <f t="shared" si="123"/>
        <v>0</v>
      </c>
      <c r="DR100" s="514">
        <f t="shared" si="123"/>
        <v>0</v>
      </c>
      <c r="DS100" s="514">
        <f t="shared" si="123"/>
        <v>0</v>
      </c>
      <c r="DT100" s="514">
        <f t="shared" si="123"/>
        <v>0</v>
      </c>
      <c r="DU100" s="514">
        <f t="shared" si="123"/>
        <v>0</v>
      </c>
      <c r="DV100" s="514">
        <f t="shared" si="123"/>
        <v>0</v>
      </c>
      <c r="DW100" s="514">
        <f t="shared" si="123"/>
        <v>0</v>
      </c>
      <c r="DX100" s="514">
        <f t="shared" si="123"/>
        <v>0</v>
      </c>
      <c r="DY100" s="514">
        <f t="shared" si="123"/>
        <v>0</v>
      </c>
      <c r="DZ100" s="514">
        <f t="shared" si="124"/>
        <v>0</v>
      </c>
      <c r="EA100" s="514">
        <f t="shared" si="124"/>
        <v>0</v>
      </c>
      <c r="EB100" s="514">
        <f t="shared" si="124"/>
        <v>0</v>
      </c>
      <c r="EC100" s="514">
        <f t="shared" si="124"/>
        <v>0</v>
      </c>
      <c r="ED100" s="514">
        <f t="shared" si="124"/>
        <v>0</v>
      </c>
      <c r="EE100" s="514">
        <f t="shared" si="124"/>
        <v>0</v>
      </c>
      <c r="EF100" s="514">
        <f t="shared" si="124"/>
        <v>0</v>
      </c>
      <c r="EG100" s="514">
        <f t="shared" si="124"/>
        <v>0</v>
      </c>
      <c r="EH100" s="514">
        <f t="shared" si="124"/>
        <v>0</v>
      </c>
      <c r="EI100" s="72"/>
      <c r="EJ100" s="72"/>
      <c r="EK100" s="72"/>
      <c r="EL100" s="72"/>
      <c r="EM100" s="72"/>
    </row>
    <row r="101" spans="5:143" ht="15" customHeight="1" outlineLevel="1" x14ac:dyDescent="0.35">
      <c r="E101" s="508">
        <v>52</v>
      </c>
      <c r="F101" s="841">
        <v>0</v>
      </c>
      <c r="G101" s="844">
        <f t="shared" si="52"/>
        <v>0</v>
      </c>
      <c r="H101" s="842">
        <f t="shared" si="98"/>
        <v>0</v>
      </c>
      <c r="I101" s="19"/>
      <c r="J101" s="514">
        <f t="shared" si="112"/>
        <v>0</v>
      </c>
      <c r="K101" s="514">
        <f t="shared" si="112"/>
        <v>0</v>
      </c>
      <c r="L101" s="514">
        <f t="shared" si="112"/>
        <v>0</v>
      </c>
      <c r="M101" s="514">
        <f t="shared" si="112"/>
        <v>0</v>
      </c>
      <c r="N101" s="514">
        <f t="shared" si="112"/>
        <v>0</v>
      </c>
      <c r="O101" s="514">
        <f t="shared" si="112"/>
        <v>0</v>
      </c>
      <c r="P101" s="514">
        <f t="shared" si="112"/>
        <v>0</v>
      </c>
      <c r="Q101" s="514">
        <f t="shared" si="112"/>
        <v>0</v>
      </c>
      <c r="R101" s="514">
        <f t="shared" si="112"/>
        <v>0</v>
      </c>
      <c r="S101" s="514">
        <f t="shared" si="112"/>
        <v>0</v>
      </c>
      <c r="T101" s="514">
        <f t="shared" si="113"/>
        <v>0</v>
      </c>
      <c r="U101" s="514">
        <f t="shared" si="113"/>
        <v>0</v>
      </c>
      <c r="V101" s="514">
        <f t="shared" si="113"/>
        <v>0</v>
      </c>
      <c r="W101" s="514">
        <f t="shared" si="113"/>
        <v>0</v>
      </c>
      <c r="X101" s="514">
        <f t="shared" si="113"/>
        <v>0</v>
      </c>
      <c r="Y101" s="514">
        <f t="shared" si="113"/>
        <v>0</v>
      </c>
      <c r="Z101" s="514">
        <f t="shared" si="113"/>
        <v>0</v>
      </c>
      <c r="AA101" s="514">
        <f t="shared" si="113"/>
        <v>0</v>
      </c>
      <c r="AB101" s="514">
        <f t="shared" si="113"/>
        <v>0</v>
      </c>
      <c r="AC101" s="514">
        <f t="shared" si="113"/>
        <v>0</v>
      </c>
      <c r="AD101" s="514">
        <f t="shared" si="114"/>
        <v>0</v>
      </c>
      <c r="AE101" s="514">
        <f t="shared" si="114"/>
        <v>0</v>
      </c>
      <c r="AF101" s="514">
        <f t="shared" si="114"/>
        <v>0</v>
      </c>
      <c r="AG101" s="514">
        <f t="shared" si="114"/>
        <v>0</v>
      </c>
      <c r="AH101" s="514">
        <f t="shared" si="114"/>
        <v>0</v>
      </c>
      <c r="AI101" s="514">
        <f t="shared" si="114"/>
        <v>0</v>
      </c>
      <c r="AJ101" s="514">
        <f t="shared" si="114"/>
        <v>0</v>
      </c>
      <c r="AK101" s="514">
        <f t="shared" si="114"/>
        <v>0</v>
      </c>
      <c r="AL101" s="514">
        <f t="shared" si="114"/>
        <v>0</v>
      </c>
      <c r="AM101" s="514">
        <f t="shared" si="114"/>
        <v>0</v>
      </c>
      <c r="AN101" s="514">
        <f t="shared" si="115"/>
        <v>0</v>
      </c>
      <c r="AO101" s="514">
        <f t="shared" si="115"/>
        <v>0</v>
      </c>
      <c r="AP101" s="514">
        <f t="shared" si="115"/>
        <v>0</v>
      </c>
      <c r="AQ101" s="514">
        <f t="shared" si="115"/>
        <v>0</v>
      </c>
      <c r="AR101" s="514">
        <f t="shared" si="115"/>
        <v>0</v>
      </c>
      <c r="AS101" s="514">
        <f t="shared" si="115"/>
        <v>0</v>
      </c>
      <c r="AT101" s="514">
        <f t="shared" si="115"/>
        <v>0</v>
      </c>
      <c r="AU101" s="514">
        <f t="shared" si="115"/>
        <v>0</v>
      </c>
      <c r="AV101" s="514">
        <f t="shared" si="115"/>
        <v>0</v>
      </c>
      <c r="AW101" s="514">
        <f t="shared" si="115"/>
        <v>0</v>
      </c>
      <c r="AX101" s="514">
        <f t="shared" si="116"/>
        <v>0</v>
      </c>
      <c r="AY101" s="514">
        <f t="shared" si="116"/>
        <v>0</v>
      </c>
      <c r="AZ101" s="514">
        <f t="shared" si="116"/>
        <v>0</v>
      </c>
      <c r="BA101" s="514">
        <f t="shared" si="116"/>
        <v>0</v>
      </c>
      <c r="BB101" s="514">
        <f t="shared" si="116"/>
        <v>0</v>
      </c>
      <c r="BC101" s="514">
        <f t="shared" si="116"/>
        <v>0</v>
      </c>
      <c r="BD101" s="514">
        <f t="shared" si="116"/>
        <v>0</v>
      </c>
      <c r="BE101" s="514">
        <f t="shared" si="116"/>
        <v>0</v>
      </c>
      <c r="BF101" s="514">
        <f t="shared" si="116"/>
        <v>0</v>
      </c>
      <c r="BG101" s="514">
        <f t="shared" si="116"/>
        <v>0</v>
      </c>
      <c r="BH101" s="514">
        <f t="shared" si="117"/>
        <v>0</v>
      </c>
      <c r="BI101" s="514">
        <f t="shared" si="117"/>
        <v>0</v>
      </c>
      <c r="BJ101" s="514">
        <f t="shared" si="117"/>
        <v>0</v>
      </c>
      <c r="BK101" s="514">
        <f t="shared" si="117"/>
        <v>0</v>
      </c>
      <c r="BL101" s="514">
        <f t="shared" si="117"/>
        <v>0</v>
      </c>
      <c r="BM101" s="514">
        <f t="shared" si="117"/>
        <v>0</v>
      </c>
      <c r="BN101" s="514">
        <f t="shared" si="117"/>
        <v>0</v>
      </c>
      <c r="BO101" s="514">
        <f t="shared" si="117"/>
        <v>0</v>
      </c>
      <c r="BP101" s="514">
        <f t="shared" si="117"/>
        <v>0</v>
      </c>
      <c r="BQ101" s="514">
        <f t="shared" si="117"/>
        <v>0</v>
      </c>
      <c r="BR101" s="514">
        <f t="shared" si="118"/>
        <v>0</v>
      </c>
      <c r="BS101" s="514">
        <f t="shared" si="118"/>
        <v>0</v>
      </c>
      <c r="BT101" s="514">
        <f t="shared" si="118"/>
        <v>0</v>
      </c>
      <c r="BU101" s="514">
        <f t="shared" si="118"/>
        <v>0</v>
      </c>
      <c r="BV101" s="514">
        <f t="shared" si="118"/>
        <v>0</v>
      </c>
      <c r="BW101" s="514">
        <f t="shared" si="118"/>
        <v>0</v>
      </c>
      <c r="BX101" s="514">
        <f t="shared" si="118"/>
        <v>0</v>
      </c>
      <c r="BY101" s="514">
        <f t="shared" si="118"/>
        <v>0</v>
      </c>
      <c r="BZ101" s="514">
        <f t="shared" si="118"/>
        <v>0</v>
      </c>
      <c r="CA101" s="514">
        <f t="shared" si="118"/>
        <v>0</v>
      </c>
      <c r="CB101" s="514">
        <f t="shared" si="119"/>
        <v>0</v>
      </c>
      <c r="CC101" s="514">
        <f t="shared" si="119"/>
        <v>0</v>
      </c>
      <c r="CD101" s="514">
        <f t="shared" si="119"/>
        <v>0</v>
      </c>
      <c r="CE101" s="514">
        <f t="shared" si="119"/>
        <v>0</v>
      </c>
      <c r="CF101" s="514">
        <f t="shared" si="119"/>
        <v>0</v>
      </c>
      <c r="CG101" s="514">
        <f t="shared" si="119"/>
        <v>0</v>
      </c>
      <c r="CH101" s="514">
        <f t="shared" si="119"/>
        <v>0</v>
      </c>
      <c r="CI101" s="514">
        <f t="shared" si="119"/>
        <v>0</v>
      </c>
      <c r="CJ101" s="514">
        <f t="shared" si="119"/>
        <v>0</v>
      </c>
      <c r="CK101" s="514">
        <f t="shared" si="119"/>
        <v>0</v>
      </c>
      <c r="CL101" s="514">
        <f t="shared" si="120"/>
        <v>0</v>
      </c>
      <c r="CM101" s="514">
        <f t="shared" si="120"/>
        <v>0</v>
      </c>
      <c r="CN101" s="514">
        <f t="shared" si="120"/>
        <v>0</v>
      </c>
      <c r="CO101" s="514">
        <f t="shared" si="120"/>
        <v>0</v>
      </c>
      <c r="CP101" s="514">
        <f t="shared" si="120"/>
        <v>0</v>
      </c>
      <c r="CQ101" s="514">
        <f t="shared" si="120"/>
        <v>0</v>
      </c>
      <c r="CR101" s="514">
        <f t="shared" si="120"/>
        <v>0</v>
      </c>
      <c r="CS101" s="514">
        <f t="shared" si="120"/>
        <v>0</v>
      </c>
      <c r="CT101" s="514">
        <f t="shared" si="120"/>
        <v>0</v>
      </c>
      <c r="CU101" s="514">
        <f t="shared" si="120"/>
        <v>0</v>
      </c>
      <c r="CV101" s="514">
        <f t="shared" si="121"/>
        <v>0</v>
      </c>
      <c r="CW101" s="514">
        <f t="shared" si="121"/>
        <v>0</v>
      </c>
      <c r="CX101" s="514">
        <f t="shared" si="121"/>
        <v>0</v>
      </c>
      <c r="CY101" s="514">
        <f t="shared" si="121"/>
        <v>0</v>
      </c>
      <c r="CZ101" s="514">
        <f t="shared" si="121"/>
        <v>0</v>
      </c>
      <c r="DA101" s="514">
        <f t="shared" si="121"/>
        <v>0</v>
      </c>
      <c r="DB101" s="514">
        <f t="shared" si="121"/>
        <v>0</v>
      </c>
      <c r="DC101" s="514">
        <f t="shared" si="121"/>
        <v>0</v>
      </c>
      <c r="DD101" s="514">
        <f t="shared" si="121"/>
        <v>0</v>
      </c>
      <c r="DE101" s="514">
        <f t="shared" si="121"/>
        <v>0</v>
      </c>
      <c r="DF101" s="514">
        <f t="shared" si="122"/>
        <v>0</v>
      </c>
      <c r="DG101" s="514">
        <f t="shared" si="122"/>
        <v>0</v>
      </c>
      <c r="DH101" s="514">
        <f t="shared" si="122"/>
        <v>0</v>
      </c>
      <c r="DI101" s="514">
        <f t="shared" si="122"/>
        <v>0</v>
      </c>
      <c r="DJ101" s="514">
        <f t="shared" si="122"/>
        <v>0</v>
      </c>
      <c r="DK101" s="514">
        <f t="shared" si="122"/>
        <v>0</v>
      </c>
      <c r="DL101" s="514">
        <f t="shared" si="122"/>
        <v>0</v>
      </c>
      <c r="DM101" s="514">
        <f t="shared" si="122"/>
        <v>0</v>
      </c>
      <c r="DN101" s="514">
        <f t="shared" si="122"/>
        <v>0</v>
      </c>
      <c r="DO101" s="514">
        <f t="shared" si="95"/>
        <v>0</v>
      </c>
      <c r="DP101" s="514">
        <f t="shared" si="123"/>
        <v>0</v>
      </c>
      <c r="DQ101" s="514">
        <f t="shared" si="123"/>
        <v>0</v>
      </c>
      <c r="DR101" s="514">
        <f t="shared" si="123"/>
        <v>0</v>
      </c>
      <c r="DS101" s="514">
        <f t="shared" si="123"/>
        <v>0</v>
      </c>
      <c r="DT101" s="514">
        <f t="shared" si="123"/>
        <v>0</v>
      </c>
      <c r="DU101" s="514">
        <f t="shared" si="123"/>
        <v>0</v>
      </c>
      <c r="DV101" s="514">
        <f t="shared" si="123"/>
        <v>0</v>
      </c>
      <c r="DW101" s="514">
        <f t="shared" si="123"/>
        <v>0</v>
      </c>
      <c r="DX101" s="514">
        <f t="shared" si="123"/>
        <v>0</v>
      </c>
      <c r="DY101" s="514">
        <f t="shared" si="123"/>
        <v>0</v>
      </c>
      <c r="DZ101" s="514">
        <f t="shared" si="124"/>
        <v>0</v>
      </c>
      <c r="EA101" s="514">
        <f t="shared" si="124"/>
        <v>0</v>
      </c>
      <c r="EB101" s="514">
        <f t="shared" si="124"/>
        <v>0</v>
      </c>
      <c r="EC101" s="514">
        <f t="shared" si="124"/>
        <v>0</v>
      </c>
      <c r="ED101" s="514">
        <f t="shared" si="124"/>
        <v>0</v>
      </c>
      <c r="EE101" s="514">
        <f t="shared" si="124"/>
        <v>0</v>
      </c>
      <c r="EF101" s="514">
        <f t="shared" si="124"/>
        <v>0</v>
      </c>
      <c r="EG101" s="514">
        <f t="shared" si="124"/>
        <v>0</v>
      </c>
      <c r="EH101" s="514">
        <f t="shared" si="124"/>
        <v>0</v>
      </c>
      <c r="EI101" s="72"/>
      <c r="EJ101" s="72"/>
      <c r="EK101" s="72"/>
      <c r="EL101" s="72"/>
      <c r="EM101" s="72"/>
    </row>
    <row r="102" spans="5:143" ht="15" customHeight="1" outlineLevel="1" x14ac:dyDescent="0.35">
      <c r="E102" s="508">
        <v>53</v>
      </c>
      <c r="F102" s="841">
        <v>0</v>
      </c>
      <c r="G102" s="844">
        <f t="shared" si="52"/>
        <v>0</v>
      </c>
      <c r="H102" s="842">
        <f t="shared" si="98"/>
        <v>0</v>
      </c>
      <c r="I102" s="19"/>
      <c r="J102" s="514">
        <f t="shared" si="112"/>
        <v>0</v>
      </c>
      <c r="K102" s="514">
        <f t="shared" si="112"/>
        <v>0</v>
      </c>
      <c r="L102" s="514">
        <f t="shared" si="112"/>
        <v>0</v>
      </c>
      <c r="M102" s="514">
        <f t="shared" si="112"/>
        <v>0</v>
      </c>
      <c r="N102" s="514">
        <f t="shared" si="112"/>
        <v>0</v>
      </c>
      <c r="O102" s="514">
        <f t="shared" si="112"/>
        <v>0</v>
      </c>
      <c r="P102" s="514">
        <f t="shared" si="112"/>
        <v>0</v>
      </c>
      <c r="Q102" s="514">
        <f t="shared" si="112"/>
        <v>0</v>
      </c>
      <c r="R102" s="514">
        <f t="shared" si="112"/>
        <v>0</v>
      </c>
      <c r="S102" s="514">
        <f t="shared" si="112"/>
        <v>0</v>
      </c>
      <c r="T102" s="514">
        <f t="shared" si="113"/>
        <v>0</v>
      </c>
      <c r="U102" s="514">
        <f t="shared" si="113"/>
        <v>0</v>
      </c>
      <c r="V102" s="514">
        <f t="shared" si="113"/>
        <v>0</v>
      </c>
      <c r="W102" s="514">
        <f t="shared" si="113"/>
        <v>0</v>
      </c>
      <c r="X102" s="514">
        <f t="shared" si="113"/>
        <v>0</v>
      </c>
      <c r="Y102" s="514">
        <f t="shared" si="113"/>
        <v>0</v>
      </c>
      <c r="Z102" s="514">
        <f t="shared" si="113"/>
        <v>0</v>
      </c>
      <c r="AA102" s="514">
        <f t="shared" si="113"/>
        <v>0</v>
      </c>
      <c r="AB102" s="514">
        <f t="shared" si="113"/>
        <v>0</v>
      </c>
      <c r="AC102" s="514">
        <f t="shared" si="113"/>
        <v>0</v>
      </c>
      <c r="AD102" s="514">
        <f t="shared" si="114"/>
        <v>0</v>
      </c>
      <c r="AE102" s="514">
        <f t="shared" si="114"/>
        <v>0</v>
      </c>
      <c r="AF102" s="514">
        <f t="shared" si="114"/>
        <v>0</v>
      </c>
      <c r="AG102" s="514">
        <f t="shared" si="114"/>
        <v>0</v>
      </c>
      <c r="AH102" s="514">
        <f t="shared" si="114"/>
        <v>0</v>
      </c>
      <c r="AI102" s="514">
        <f t="shared" si="114"/>
        <v>0</v>
      </c>
      <c r="AJ102" s="514">
        <f t="shared" si="114"/>
        <v>0</v>
      </c>
      <c r="AK102" s="514">
        <f t="shared" si="114"/>
        <v>0</v>
      </c>
      <c r="AL102" s="514">
        <f t="shared" si="114"/>
        <v>0</v>
      </c>
      <c r="AM102" s="514">
        <f t="shared" si="114"/>
        <v>0</v>
      </c>
      <c r="AN102" s="514">
        <f t="shared" si="115"/>
        <v>0</v>
      </c>
      <c r="AO102" s="514">
        <f t="shared" si="115"/>
        <v>0</v>
      </c>
      <c r="AP102" s="514">
        <f t="shared" si="115"/>
        <v>0</v>
      </c>
      <c r="AQ102" s="514">
        <f t="shared" si="115"/>
        <v>0</v>
      </c>
      <c r="AR102" s="514">
        <f t="shared" si="115"/>
        <v>0</v>
      </c>
      <c r="AS102" s="514">
        <f t="shared" si="115"/>
        <v>0</v>
      </c>
      <c r="AT102" s="514">
        <f t="shared" si="115"/>
        <v>0</v>
      </c>
      <c r="AU102" s="514">
        <f t="shared" si="115"/>
        <v>0</v>
      </c>
      <c r="AV102" s="514">
        <f t="shared" si="115"/>
        <v>0</v>
      </c>
      <c r="AW102" s="514">
        <f t="shared" si="115"/>
        <v>0</v>
      </c>
      <c r="AX102" s="514">
        <f t="shared" si="116"/>
        <v>0</v>
      </c>
      <c r="AY102" s="514">
        <f t="shared" si="116"/>
        <v>0</v>
      </c>
      <c r="AZ102" s="514">
        <f t="shared" si="116"/>
        <v>0</v>
      </c>
      <c r="BA102" s="514">
        <f t="shared" si="116"/>
        <v>0</v>
      </c>
      <c r="BB102" s="514">
        <f t="shared" si="116"/>
        <v>0</v>
      </c>
      <c r="BC102" s="514">
        <f t="shared" si="116"/>
        <v>0</v>
      </c>
      <c r="BD102" s="514">
        <f t="shared" si="116"/>
        <v>0</v>
      </c>
      <c r="BE102" s="514">
        <f t="shared" si="116"/>
        <v>0</v>
      </c>
      <c r="BF102" s="514">
        <f t="shared" si="116"/>
        <v>0</v>
      </c>
      <c r="BG102" s="514">
        <f t="shared" si="116"/>
        <v>0</v>
      </c>
      <c r="BH102" s="514">
        <f t="shared" si="117"/>
        <v>0</v>
      </c>
      <c r="BI102" s="514">
        <f t="shared" si="117"/>
        <v>0</v>
      </c>
      <c r="BJ102" s="514">
        <f t="shared" si="117"/>
        <v>0</v>
      </c>
      <c r="BK102" s="514">
        <f t="shared" si="117"/>
        <v>0</v>
      </c>
      <c r="BL102" s="514">
        <f t="shared" si="117"/>
        <v>0</v>
      </c>
      <c r="BM102" s="514">
        <f t="shared" si="117"/>
        <v>0</v>
      </c>
      <c r="BN102" s="514">
        <f t="shared" si="117"/>
        <v>0</v>
      </c>
      <c r="BO102" s="514">
        <f t="shared" si="117"/>
        <v>0</v>
      </c>
      <c r="BP102" s="514">
        <f t="shared" si="117"/>
        <v>0</v>
      </c>
      <c r="BQ102" s="514">
        <f t="shared" si="117"/>
        <v>0</v>
      </c>
      <c r="BR102" s="514">
        <f t="shared" si="118"/>
        <v>0</v>
      </c>
      <c r="BS102" s="514">
        <f t="shared" si="118"/>
        <v>0</v>
      </c>
      <c r="BT102" s="514">
        <f t="shared" si="118"/>
        <v>0</v>
      </c>
      <c r="BU102" s="514">
        <f t="shared" si="118"/>
        <v>0</v>
      </c>
      <c r="BV102" s="514">
        <f t="shared" si="118"/>
        <v>0</v>
      </c>
      <c r="BW102" s="514">
        <f t="shared" si="118"/>
        <v>0</v>
      </c>
      <c r="BX102" s="514">
        <f t="shared" si="118"/>
        <v>0</v>
      </c>
      <c r="BY102" s="514">
        <f t="shared" si="118"/>
        <v>0</v>
      </c>
      <c r="BZ102" s="514">
        <f t="shared" si="118"/>
        <v>0</v>
      </c>
      <c r="CA102" s="514">
        <f t="shared" si="118"/>
        <v>0</v>
      </c>
      <c r="CB102" s="514">
        <f t="shared" si="119"/>
        <v>0</v>
      </c>
      <c r="CC102" s="514">
        <f t="shared" si="119"/>
        <v>0</v>
      </c>
      <c r="CD102" s="514">
        <f t="shared" si="119"/>
        <v>0</v>
      </c>
      <c r="CE102" s="514">
        <f t="shared" si="119"/>
        <v>0</v>
      </c>
      <c r="CF102" s="514">
        <f t="shared" si="119"/>
        <v>0</v>
      </c>
      <c r="CG102" s="514">
        <f t="shared" si="119"/>
        <v>0</v>
      </c>
      <c r="CH102" s="514">
        <f t="shared" si="119"/>
        <v>0</v>
      </c>
      <c r="CI102" s="514">
        <f t="shared" si="119"/>
        <v>0</v>
      </c>
      <c r="CJ102" s="514">
        <f t="shared" si="119"/>
        <v>0</v>
      </c>
      <c r="CK102" s="514">
        <f t="shared" si="119"/>
        <v>0</v>
      </c>
      <c r="CL102" s="514">
        <f t="shared" si="120"/>
        <v>0</v>
      </c>
      <c r="CM102" s="514">
        <f t="shared" si="120"/>
        <v>0</v>
      </c>
      <c r="CN102" s="514">
        <f t="shared" si="120"/>
        <v>0</v>
      </c>
      <c r="CO102" s="514">
        <f t="shared" si="120"/>
        <v>0</v>
      </c>
      <c r="CP102" s="514">
        <f t="shared" si="120"/>
        <v>0</v>
      </c>
      <c r="CQ102" s="514">
        <f t="shared" si="120"/>
        <v>0</v>
      </c>
      <c r="CR102" s="514">
        <f t="shared" si="120"/>
        <v>0</v>
      </c>
      <c r="CS102" s="514">
        <f t="shared" si="120"/>
        <v>0</v>
      </c>
      <c r="CT102" s="514">
        <f t="shared" si="120"/>
        <v>0</v>
      </c>
      <c r="CU102" s="514">
        <f t="shared" si="120"/>
        <v>0</v>
      </c>
      <c r="CV102" s="514">
        <f t="shared" si="121"/>
        <v>0</v>
      </c>
      <c r="CW102" s="514">
        <f t="shared" si="121"/>
        <v>0</v>
      </c>
      <c r="CX102" s="514">
        <f t="shared" si="121"/>
        <v>0</v>
      </c>
      <c r="CY102" s="514">
        <f t="shared" si="121"/>
        <v>0</v>
      </c>
      <c r="CZ102" s="514">
        <f t="shared" si="121"/>
        <v>0</v>
      </c>
      <c r="DA102" s="514">
        <f t="shared" si="121"/>
        <v>0</v>
      </c>
      <c r="DB102" s="514">
        <f t="shared" si="121"/>
        <v>0</v>
      </c>
      <c r="DC102" s="514">
        <f t="shared" si="121"/>
        <v>0</v>
      </c>
      <c r="DD102" s="514">
        <f t="shared" si="121"/>
        <v>0</v>
      </c>
      <c r="DE102" s="514">
        <f t="shared" si="121"/>
        <v>0</v>
      </c>
      <c r="DF102" s="514">
        <f t="shared" si="122"/>
        <v>0</v>
      </c>
      <c r="DG102" s="514">
        <f t="shared" si="122"/>
        <v>0</v>
      </c>
      <c r="DH102" s="514">
        <f t="shared" si="122"/>
        <v>0</v>
      </c>
      <c r="DI102" s="514">
        <f t="shared" si="122"/>
        <v>0</v>
      </c>
      <c r="DJ102" s="514">
        <f t="shared" si="122"/>
        <v>0</v>
      </c>
      <c r="DK102" s="514">
        <f t="shared" si="122"/>
        <v>0</v>
      </c>
      <c r="DL102" s="514">
        <f t="shared" si="122"/>
        <v>0</v>
      </c>
      <c r="DM102" s="514">
        <f t="shared" si="122"/>
        <v>0</v>
      </c>
      <c r="DN102" s="514">
        <f t="shared" si="122"/>
        <v>0</v>
      </c>
      <c r="DO102" s="514">
        <f t="shared" si="95"/>
        <v>0</v>
      </c>
      <c r="DP102" s="514">
        <f t="shared" si="123"/>
        <v>0</v>
      </c>
      <c r="DQ102" s="514">
        <f t="shared" si="123"/>
        <v>0</v>
      </c>
      <c r="DR102" s="514">
        <f t="shared" si="123"/>
        <v>0</v>
      </c>
      <c r="DS102" s="514">
        <f t="shared" si="123"/>
        <v>0</v>
      </c>
      <c r="DT102" s="514">
        <f t="shared" si="123"/>
        <v>0</v>
      </c>
      <c r="DU102" s="514">
        <f t="shared" si="123"/>
        <v>0</v>
      </c>
      <c r="DV102" s="514">
        <f t="shared" si="123"/>
        <v>0</v>
      </c>
      <c r="DW102" s="514">
        <f t="shared" si="123"/>
        <v>0</v>
      </c>
      <c r="DX102" s="514">
        <f t="shared" si="123"/>
        <v>0</v>
      </c>
      <c r="DY102" s="514">
        <f t="shared" si="123"/>
        <v>0</v>
      </c>
      <c r="DZ102" s="514">
        <f t="shared" si="124"/>
        <v>0</v>
      </c>
      <c r="EA102" s="514">
        <f t="shared" si="124"/>
        <v>0</v>
      </c>
      <c r="EB102" s="514">
        <f t="shared" si="124"/>
        <v>0</v>
      </c>
      <c r="EC102" s="514">
        <f t="shared" si="124"/>
        <v>0</v>
      </c>
      <c r="ED102" s="514">
        <f t="shared" si="124"/>
        <v>0</v>
      </c>
      <c r="EE102" s="514">
        <f t="shared" si="124"/>
        <v>0</v>
      </c>
      <c r="EF102" s="514">
        <f t="shared" si="124"/>
        <v>0</v>
      </c>
      <c r="EG102" s="514">
        <f t="shared" si="124"/>
        <v>0</v>
      </c>
      <c r="EH102" s="514">
        <f t="shared" si="124"/>
        <v>0</v>
      </c>
      <c r="EI102" s="72"/>
      <c r="EJ102" s="72"/>
      <c r="EK102" s="72"/>
      <c r="EL102" s="72"/>
      <c r="EM102" s="72"/>
    </row>
    <row r="103" spans="5:143" ht="15" customHeight="1" outlineLevel="1" x14ac:dyDescent="0.35">
      <c r="E103" s="508">
        <v>54</v>
      </c>
      <c r="F103" s="841">
        <v>0</v>
      </c>
      <c r="G103" s="844">
        <f t="shared" si="52"/>
        <v>0</v>
      </c>
      <c r="H103" s="842">
        <f t="shared" si="98"/>
        <v>0</v>
      </c>
      <c r="I103" s="19"/>
      <c r="J103" s="514">
        <f t="shared" si="112"/>
        <v>0</v>
      </c>
      <c r="K103" s="514">
        <f t="shared" si="112"/>
        <v>0</v>
      </c>
      <c r="L103" s="514">
        <f t="shared" si="112"/>
        <v>0</v>
      </c>
      <c r="M103" s="514">
        <f t="shared" si="112"/>
        <v>0</v>
      </c>
      <c r="N103" s="514">
        <f t="shared" si="112"/>
        <v>0</v>
      </c>
      <c r="O103" s="514">
        <f t="shared" si="112"/>
        <v>0</v>
      </c>
      <c r="P103" s="514">
        <f t="shared" si="112"/>
        <v>0</v>
      </c>
      <c r="Q103" s="514">
        <f t="shared" si="112"/>
        <v>0</v>
      </c>
      <c r="R103" s="514">
        <f t="shared" si="112"/>
        <v>0</v>
      </c>
      <c r="S103" s="514">
        <f t="shared" si="112"/>
        <v>0</v>
      </c>
      <c r="T103" s="514">
        <f t="shared" si="113"/>
        <v>0</v>
      </c>
      <c r="U103" s="514">
        <f t="shared" si="113"/>
        <v>0</v>
      </c>
      <c r="V103" s="514">
        <f t="shared" si="113"/>
        <v>0</v>
      </c>
      <c r="W103" s="514">
        <f t="shared" si="113"/>
        <v>0</v>
      </c>
      <c r="X103" s="514">
        <f t="shared" si="113"/>
        <v>0</v>
      </c>
      <c r="Y103" s="514">
        <f t="shared" si="113"/>
        <v>0</v>
      </c>
      <c r="Z103" s="514">
        <f t="shared" si="113"/>
        <v>0</v>
      </c>
      <c r="AA103" s="514">
        <f t="shared" si="113"/>
        <v>0</v>
      </c>
      <c r="AB103" s="514">
        <f t="shared" si="113"/>
        <v>0</v>
      </c>
      <c r="AC103" s="514">
        <f t="shared" si="113"/>
        <v>0</v>
      </c>
      <c r="AD103" s="514">
        <f t="shared" si="114"/>
        <v>0</v>
      </c>
      <c r="AE103" s="514">
        <f t="shared" si="114"/>
        <v>0</v>
      </c>
      <c r="AF103" s="514">
        <f t="shared" si="114"/>
        <v>0</v>
      </c>
      <c r="AG103" s="514">
        <f t="shared" si="114"/>
        <v>0</v>
      </c>
      <c r="AH103" s="514">
        <f t="shared" si="114"/>
        <v>0</v>
      </c>
      <c r="AI103" s="514">
        <f t="shared" si="114"/>
        <v>0</v>
      </c>
      <c r="AJ103" s="514">
        <f t="shared" si="114"/>
        <v>0</v>
      </c>
      <c r="AK103" s="514">
        <f t="shared" si="114"/>
        <v>0</v>
      </c>
      <c r="AL103" s="514">
        <f t="shared" si="114"/>
        <v>0</v>
      </c>
      <c r="AM103" s="514">
        <f t="shared" si="114"/>
        <v>0</v>
      </c>
      <c r="AN103" s="514">
        <f t="shared" si="115"/>
        <v>0</v>
      </c>
      <c r="AO103" s="514">
        <f t="shared" si="115"/>
        <v>0</v>
      </c>
      <c r="AP103" s="514">
        <f t="shared" si="115"/>
        <v>0</v>
      </c>
      <c r="AQ103" s="514">
        <f t="shared" si="115"/>
        <v>0</v>
      </c>
      <c r="AR103" s="514">
        <f t="shared" si="115"/>
        <v>0</v>
      </c>
      <c r="AS103" s="514">
        <f t="shared" si="115"/>
        <v>0</v>
      </c>
      <c r="AT103" s="514">
        <f t="shared" si="115"/>
        <v>0</v>
      </c>
      <c r="AU103" s="514">
        <f t="shared" si="115"/>
        <v>0</v>
      </c>
      <c r="AV103" s="514">
        <f t="shared" si="115"/>
        <v>0</v>
      </c>
      <c r="AW103" s="514">
        <f t="shared" si="115"/>
        <v>0</v>
      </c>
      <c r="AX103" s="514">
        <f t="shared" si="116"/>
        <v>0</v>
      </c>
      <c r="AY103" s="514">
        <f t="shared" si="116"/>
        <v>0</v>
      </c>
      <c r="AZ103" s="514">
        <f t="shared" si="116"/>
        <v>0</v>
      </c>
      <c r="BA103" s="514">
        <f t="shared" si="116"/>
        <v>0</v>
      </c>
      <c r="BB103" s="514">
        <f t="shared" si="116"/>
        <v>0</v>
      </c>
      <c r="BC103" s="514">
        <f t="shared" si="116"/>
        <v>0</v>
      </c>
      <c r="BD103" s="514">
        <f t="shared" si="116"/>
        <v>0</v>
      </c>
      <c r="BE103" s="514">
        <f t="shared" si="116"/>
        <v>0</v>
      </c>
      <c r="BF103" s="514">
        <f t="shared" si="116"/>
        <v>0</v>
      </c>
      <c r="BG103" s="514">
        <f t="shared" si="116"/>
        <v>0</v>
      </c>
      <c r="BH103" s="514">
        <f t="shared" si="117"/>
        <v>0</v>
      </c>
      <c r="BI103" s="514">
        <f t="shared" si="117"/>
        <v>0</v>
      </c>
      <c r="BJ103" s="514">
        <f t="shared" si="117"/>
        <v>0</v>
      </c>
      <c r="BK103" s="514">
        <f t="shared" si="117"/>
        <v>0</v>
      </c>
      <c r="BL103" s="514">
        <f t="shared" si="117"/>
        <v>0</v>
      </c>
      <c r="BM103" s="514">
        <f t="shared" si="117"/>
        <v>0</v>
      </c>
      <c r="BN103" s="514">
        <f t="shared" si="117"/>
        <v>0</v>
      </c>
      <c r="BO103" s="514">
        <f t="shared" si="117"/>
        <v>0</v>
      </c>
      <c r="BP103" s="514">
        <f t="shared" si="117"/>
        <v>0</v>
      </c>
      <c r="BQ103" s="514">
        <f t="shared" si="117"/>
        <v>0</v>
      </c>
      <c r="BR103" s="514">
        <f t="shared" si="118"/>
        <v>0</v>
      </c>
      <c r="BS103" s="514">
        <f t="shared" si="118"/>
        <v>0</v>
      </c>
      <c r="BT103" s="514">
        <f t="shared" si="118"/>
        <v>0</v>
      </c>
      <c r="BU103" s="514">
        <f t="shared" si="118"/>
        <v>0</v>
      </c>
      <c r="BV103" s="514">
        <f t="shared" si="118"/>
        <v>0</v>
      </c>
      <c r="BW103" s="514">
        <f t="shared" si="118"/>
        <v>0</v>
      </c>
      <c r="BX103" s="514">
        <f t="shared" si="118"/>
        <v>0</v>
      </c>
      <c r="BY103" s="514">
        <f t="shared" si="118"/>
        <v>0</v>
      </c>
      <c r="BZ103" s="514">
        <f t="shared" si="118"/>
        <v>0</v>
      </c>
      <c r="CA103" s="514">
        <f t="shared" si="118"/>
        <v>0</v>
      </c>
      <c r="CB103" s="514">
        <f t="shared" si="119"/>
        <v>0</v>
      </c>
      <c r="CC103" s="514">
        <f t="shared" si="119"/>
        <v>0</v>
      </c>
      <c r="CD103" s="514">
        <f t="shared" si="119"/>
        <v>0</v>
      </c>
      <c r="CE103" s="514">
        <f t="shared" si="119"/>
        <v>0</v>
      </c>
      <c r="CF103" s="514">
        <f t="shared" si="119"/>
        <v>0</v>
      </c>
      <c r="CG103" s="514">
        <f t="shared" si="119"/>
        <v>0</v>
      </c>
      <c r="CH103" s="514">
        <f t="shared" si="119"/>
        <v>0</v>
      </c>
      <c r="CI103" s="514">
        <f t="shared" si="119"/>
        <v>0</v>
      </c>
      <c r="CJ103" s="514">
        <f t="shared" si="119"/>
        <v>0</v>
      </c>
      <c r="CK103" s="514">
        <f t="shared" si="119"/>
        <v>0</v>
      </c>
      <c r="CL103" s="514">
        <f t="shared" si="120"/>
        <v>0</v>
      </c>
      <c r="CM103" s="514">
        <f t="shared" si="120"/>
        <v>0</v>
      </c>
      <c r="CN103" s="514">
        <f t="shared" si="120"/>
        <v>0</v>
      </c>
      <c r="CO103" s="514">
        <f t="shared" si="120"/>
        <v>0</v>
      </c>
      <c r="CP103" s="514">
        <f t="shared" si="120"/>
        <v>0</v>
      </c>
      <c r="CQ103" s="514">
        <f t="shared" si="120"/>
        <v>0</v>
      </c>
      <c r="CR103" s="514">
        <f t="shared" si="120"/>
        <v>0</v>
      </c>
      <c r="CS103" s="514">
        <f t="shared" si="120"/>
        <v>0</v>
      </c>
      <c r="CT103" s="514">
        <f t="shared" si="120"/>
        <v>0</v>
      </c>
      <c r="CU103" s="514">
        <f t="shared" si="120"/>
        <v>0</v>
      </c>
      <c r="CV103" s="514">
        <f t="shared" si="121"/>
        <v>0</v>
      </c>
      <c r="CW103" s="514">
        <f t="shared" si="121"/>
        <v>0</v>
      </c>
      <c r="CX103" s="514">
        <f t="shared" si="121"/>
        <v>0</v>
      </c>
      <c r="CY103" s="514">
        <f t="shared" si="121"/>
        <v>0</v>
      </c>
      <c r="CZ103" s="514">
        <f t="shared" si="121"/>
        <v>0</v>
      </c>
      <c r="DA103" s="514">
        <f t="shared" si="121"/>
        <v>0</v>
      </c>
      <c r="DB103" s="514">
        <f t="shared" si="121"/>
        <v>0</v>
      </c>
      <c r="DC103" s="514">
        <f t="shared" si="121"/>
        <v>0</v>
      </c>
      <c r="DD103" s="514">
        <f t="shared" si="121"/>
        <v>0</v>
      </c>
      <c r="DE103" s="514">
        <f t="shared" si="121"/>
        <v>0</v>
      </c>
      <c r="DF103" s="514">
        <f t="shared" si="122"/>
        <v>0</v>
      </c>
      <c r="DG103" s="514">
        <f t="shared" si="122"/>
        <v>0</v>
      </c>
      <c r="DH103" s="514">
        <f t="shared" si="122"/>
        <v>0</v>
      </c>
      <c r="DI103" s="514">
        <f t="shared" si="122"/>
        <v>0</v>
      </c>
      <c r="DJ103" s="514">
        <f t="shared" si="122"/>
        <v>0</v>
      </c>
      <c r="DK103" s="514">
        <f t="shared" si="122"/>
        <v>0</v>
      </c>
      <c r="DL103" s="514">
        <f t="shared" si="122"/>
        <v>0</v>
      </c>
      <c r="DM103" s="514">
        <f t="shared" si="122"/>
        <v>0</v>
      </c>
      <c r="DN103" s="514">
        <f t="shared" si="122"/>
        <v>0</v>
      </c>
      <c r="DO103" s="514">
        <f t="shared" si="95"/>
        <v>0</v>
      </c>
      <c r="DP103" s="514">
        <f t="shared" si="123"/>
        <v>0</v>
      </c>
      <c r="DQ103" s="514">
        <f t="shared" si="123"/>
        <v>0</v>
      </c>
      <c r="DR103" s="514">
        <f t="shared" si="123"/>
        <v>0</v>
      </c>
      <c r="DS103" s="514">
        <f t="shared" si="123"/>
        <v>0</v>
      </c>
      <c r="DT103" s="514">
        <f t="shared" si="123"/>
        <v>0</v>
      </c>
      <c r="DU103" s="514">
        <f t="shared" si="123"/>
        <v>0</v>
      </c>
      <c r="DV103" s="514">
        <f t="shared" si="123"/>
        <v>0</v>
      </c>
      <c r="DW103" s="514">
        <f t="shared" si="123"/>
        <v>0</v>
      </c>
      <c r="DX103" s="514">
        <f t="shared" si="123"/>
        <v>0</v>
      </c>
      <c r="DY103" s="514">
        <f t="shared" si="123"/>
        <v>0</v>
      </c>
      <c r="DZ103" s="514">
        <f t="shared" si="124"/>
        <v>0</v>
      </c>
      <c r="EA103" s="514">
        <f t="shared" si="124"/>
        <v>0</v>
      </c>
      <c r="EB103" s="514">
        <f t="shared" si="124"/>
        <v>0</v>
      </c>
      <c r="EC103" s="514">
        <f t="shared" si="124"/>
        <v>0</v>
      </c>
      <c r="ED103" s="514">
        <f t="shared" si="124"/>
        <v>0</v>
      </c>
      <c r="EE103" s="514">
        <f t="shared" si="124"/>
        <v>0</v>
      </c>
      <c r="EF103" s="514">
        <f t="shared" si="124"/>
        <v>0</v>
      </c>
      <c r="EG103" s="514">
        <f t="shared" si="124"/>
        <v>0</v>
      </c>
      <c r="EH103" s="514">
        <f t="shared" si="124"/>
        <v>0</v>
      </c>
      <c r="EI103" s="72"/>
      <c r="EJ103" s="72"/>
      <c r="EK103" s="72"/>
      <c r="EL103" s="72"/>
      <c r="EM103" s="72"/>
    </row>
    <row r="104" spans="5:143" ht="15" customHeight="1" outlineLevel="1" x14ac:dyDescent="0.35">
      <c r="E104" s="508">
        <v>55</v>
      </c>
      <c r="F104" s="841">
        <v>0</v>
      </c>
      <c r="G104" s="844">
        <f t="shared" si="52"/>
        <v>0</v>
      </c>
      <c r="H104" s="842">
        <f t="shared" si="98"/>
        <v>0</v>
      </c>
      <c r="I104" s="19"/>
      <c r="J104" s="514">
        <f t="shared" si="112"/>
        <v>0</v>
      </c>
      <c r="K104" s="514">
        <f t="shared" si="112"/>
        <v>0</v>
      </c>
      <c r="L104" s="514">
        <f t="shared" si="112"/>
        <v>0</v>
      </c>
      <c r="M104" s="514">
        <f t="shared" si="112"/>
        <v>0</v>
      </c>
      <c r="N104" s="514">
        <f t="shared" si="112"/>
        <v>0</v>
      </c>
      <c r="O104" s="514">
        <f t="shared" si="112"/>
        <v>0</v>
      </c>
      <c r="P104" s="514">
        <f t="shared" si="112"/>
        <v>0</v>
      </c>
      <c r="Q104" s="514">
        <f t="shared" si="112"/>
        <v>0</v>
      </c>
      <c r="R104" s="514">
        <f t="shared" si="112"/>
        <v>0</v>
      </c>
      <c r="S104" s="514">
        <f t="shared" si="112"/>
        <v>0</v>
      </c>
      <c r="T104" s="514">
        <f t="shared" si="113"/>
        <v>0</v>
      </c>
      <c r="U104" s="514">
        <f t="shared" si="113"/>
        <v>0</v>
      </c>
      <c r="V104" s="514">
        <f t="shared" si="113"/>
        <v>0</v>
      </c>
      <c r="W104" s="514">
        <f t="shared" si="113"/>
        <v>0</v>
      </c>
      <c r="X104" s="514">
        <f t="shared" si="113"/>
        <v>0</v>
      </c>
      <c r="Y104" s="514">
        <f t="shared" si="113"/>
        <v>0</v>
      </c>
      <c r="Z104" s="514">
        <f t="shared" si="113"/>
        <v>0</v>
      </c>
      <c r="AA104" s="514">
        <f t="shared" si="113"/>
        <v>0</v>
      </c>
      <c r="AB104" s="514">
        <f t="shared" si="113"/>
        <v>0</v>
      </c>
      <c r="AC104" s="514">
        <f t="shared" si="113"/>
        <v>0</v>
      </c>
      <c r="AD104" s="514">
        <f t="shared" si="114"/>
        <v>0</v>
      </c>
      <c r="AE104" s="514">
        <f t="shared" si="114"/>
        <v>0</v>
      </c>
      <c r="AF104" s="514">
        <f t="shared" si="114"/>
        <v>0</v>
      </c>
      <c r="AG104" s="514">
        <f t="shared" si="114"/>
        <v>0</v>
      </c>
      <c r="AH104" s="514">
        <f t="shared" si="114"/>
        <v>0</v>
      </c>
      <c r="AI104" s="514">
        <f t="shared" si="114"/>
        <v>0</v>
      </c>
      <c r="AJ104" s="514">
        <f t="shared" si="114"/>
        <v>0</v>
      </c>
      <c r="AK104" s="514">
        <f t="shared" si="114"/>
        <v>0</v>
      </c>
      <c r="AL104" s="514">
        <f t="shared" si="114"/>
        <v>0</v>
      </c>
      <c r="AM104" s="514">
        <f t="shared" si="114"/>
        <v>0</v>
      </c>
      <c r="AN104" s="514">
        <f t="shared" si="115"/>
        <v>0</v>
      </c>
      <c r="AO104" s="514">
        <f t="shared" si="115"/>
        <v>0</v>
      </c>
      <c r="AP104" s="514">
        <f t="shared" si="115"/>
        <v>0</v>
      </c>
      <c r="AQ104" s="514">
        <f t="shared" si="115"/>
        <v>0</v>
      </c>
      <c r="AR104" s="514">
        <f t="shared" si="115"/>
        <v>0</v>
      </c>
      <c r="AS104" s="514">
        <f t="shared" si="115"/>
        <v>0</v>
      </c>
      <c r="AT104" s="514">
        <f t="shared" si="115"/>
        <v>0</v>
      </c>
      <c r="AU104" s="514">
        <f t="shared" si="115"/>
        <v>0</v>
      </c>
      <c r="AV104" s="514">
        <f t="shared" si="115"/>
        <v>0</v>
      </c>
      <c r="AW104" s="514">
        <f t="shared" si="115"/>
        <v>0</v>
      </c>
      <c r="AX104" s="514">
        <f t="shared" si="116"/>
        <v>0</v>
      </c>
      <c r="AY104" s="514">
        <f t="shared" si="116"/>
        <v>0</v>
      </c>
      <c r="AZ104" s="514">
        <f t="shared" si="116"/>
        <v>0</v>
      </c>
      <c r="BA104" s="514">
        <f t="shared" si="116"/>
        <v>0</v>
      </c>
      <c r="BB104" s="514">
        <f t="shared" si="116"/>
        <v>0</v>
      </c>
      <c r="BC104" s="514">
        <f t="shared" si="116"/>
        <v>0</v>
      </c>
      <c r="BD104" s="514">
        <f t="shared" si="116"/>
        <v>0</v>
      </c>
      <c r="BE104" s="514">
        <f t="shared" si="116"/>
        <v>0</v>
      </c>
      <c r="BF104" s="514">
        <f t="shared" si="116"/>
        <v>0</v>
      </c>
      <c r="BG104" s="514">
        <f t="shared" si="116"/>
        <v>0</v>
      </c>
      <c r="BH104" s="514">
        <f t="shared" si="117"/>
        <v>0</v>
      </c>
      <c r="BI104" s="514">
        <f t="shared" si="117"/>
        <v>0</v>
      </c>
      <c r="BJ104" s="514">
        <f t="shared" si="117"/>
        <v>0</v>
      </c>
      <c r="BK104" s="514">
        <f t="shared" si="117"/>
        <v>0</v>
      </c>
      <c r="BL104" s="514">
        <f t="shared" si="117"/>
        <v>0</v>
      </c>
      <c r="BM104" s="514">
        <f t="shared" si="117"/>
        <v>0</v>
      </c>
      <c r="BN104" s="514">
        <f t="shared" si="117"/>
        <v>0</v>
      </c>
      <c r="BO104" s="514">
        <f t="shared" si="117"/>
        <v>0</v>
      </c>
      <c r="BP104" s="514">
        <f t="shared" si="117"/>
        <v>0</v>
      </c>
      <c r="BQ104" s="514">
        <f t="shared" si="117"/>
        <v>0</v>
      </c>
      <c r="BR104" s="514">
        <f t="shared" si="118"/>
        <v>0</v>
      </c>
      <c r="BS104" s="514">
        <f t="shared" si="118"/>
        <v>0</v>
      </c>
      <c r="BT104" s="514">
        <f t="shared" si="118"/>
        <v>0</v>
      </c>
      <c r="BU104" s="514">
        <f t="shared" si="118"/>
        <v>0</v>
      </c>
      <c r="BV104" s="514">
        <f t="shared" si="118"/>
        <v>0</v>
      </c>
      <c r="BW104" s="514">
        <f t="shared" si="118"/>
        <v>0</v>
      </c>
      <c r="BX104" s="514">
        <f t="shared" si="118"/>
        <v>0</v>
      </c>
      <c r="BY104" s="514">
        <f t="shared" si="118"/>
        <v>0</v>
      </c>
      <c r="BZ104" s="514">
        <f t="shared" si="118"/>
        <v>0</v>
      </c>
      <c r="CA104" s="514">
        <f t="shared" si="118"/>
        <v>0</v>
      </c>
      <c r="CB104" s="514">
        <f t="shared" si="119"/>
        <v>0</v>
      </c>
      <c r="CC104" s="514">
        <f t="shared" si="119"/>
        <v>0</v>
      </c>
      <c r="CD104" s="514">
        <f t="shared" si="119"/>
        <v>0</v>
      </c>
      <c r="CE104" s="514">
        <f t="shared" si="119"/>
        <v>0</v>
      </c>
      <c r="CF104" s="514">
        <f t="shared" si="119"/>
        <v>0</v>
      </c>
      <c r="CG104" s="514">
        <f t="shared" si="119"/>
        <v>0</v>
      </c>
      <c r="CH104" s="514">
        <f t="shared" si="119"/>
        <v>0</v>
      </c>
      <c r="CI104" s="514">
        <f t="shared" si="119"/>
        <v>0</v>
      </c>
      <c r="CJ104" s="514">
        <f t="shared" si="119"/>
        <v>0</v>
      </c>
      <c r="CK104" s="514">
        <f t="shared" si="119"/>
        <v>0</v>
      </c>
      <c r="CL104" s="514">
        <f t="shared" si="120"/>
        <v>0</v>
      </c>
      <c r="CM104" s="514">
        <f t="shared" si="120"/>
        <v>0</v>
      </c>
      <c r="CN104" s="514">
        <f t="shared" si="120"/>
        <v>0</v>
      </c>
      <c r="CO104" s="514">
        <f t="shared" si="120"/>
        <v>0</v>
      </c>
      <c r="CP104" s="514">
        <f t="shared" si="120"/>
        <v>0</v>
      </c>
      <c r="CQ104" s="514">
        <f t="shared" si="120"/>
        <v>0</v>
      </c>
      <c r="CR104" s="514">
        <f t="shared" si="120"/>
        <v>0</v>
      </c>
      <c r="CS104" s="514">
        <f t="shared" si="120"/>
        <v>0</v>
      </c>
      <c r="CT104" s="514">
        <f t="shared" si="120"/>
        <v>0</v>
      </c>
      <c r="CU104" s="514">
        <f t="shared" si="120"/>
        <v>0</v>
      </c>
      <c r="CV104" s="514">
        <f t="shared" si="121"/>
        <v>0</v>
      </c>
      <c r="CW104" s="514">
        <f t="shared" si="121"/>
        <v>0</v>
      </c>
      <c r="CX104" s="514">
        <f t="shared" si="121"/>
        <v>0</v>
      </c>
      <c r="CY104" s="514">
        <f t="shared" si="121"/>
        <v>0</v>
      </c>
      <c r="CZ104" s="514">
        <f t="shared" si="121"/>
        <v>0</v>
      </c>
      <c r="DA104" s="514">
        <f t="shared" si="121"/>
        <v>0</v>
      </c>
      <c r="DB104" s="514">
        <f t="shared" si="121"/>
        <v>0</v>
      </c>
      <c r="DC104" s="514">
        <f t="shared" si="121"/>
        <v>0</v>
      </c>
      <c r="DD104" s="514">
        <f t="shared" si="121"/>
        <v>0</v>
      </c>
      <c r="DE104" s="514">
        <f t="shared" si="121"/>
        <v>0</v>
      </c>
      <c r="DF104" s="514">
        <f t="shared" si="122"/>
        <v>0</v>
      </c>
      <c r="DG104" s="514">
        <f t="shared" si="122"/>
        <v>0</v>
      </c>
      <c r="DH104" s="514">
        <f t="shared" si="122"/>
        <v>0</v>
      </c>
      <c r="DI104" s="514">
        <f t="shared" si="122"/>
        <v>0</v>
      </c>
      <c r="DJ104" s="514">
        <f t="shared" si="122"/>
        <v>0</v>
      </c>
      <c r="DK104" s="514">
        <f t="shared" si="122"/>
        <v>0</v>
      </c>
      <c r="DL104" s="514">
        <f t="shared" si="122"/>
        <v>0</v>
      </c>
      <c r="DM104" s="514">
        <f t="shared" si="122"/>
        <v>0</v>
      </c>
      <c r="DN104" s="514">
        <f t="shared" si="122"/>
        <v>0</v>
      </c>
      <c r="DO104" s="514">
        <f t="shared" si="95"/>
        <v>0</v>
      </c>
      <c r="DP104" s="514">
        <f t="shared" si="123"/>
        <v>0</v>
      </c>
      <c r="DQ104" s="514">
        <f t="shared" si="123"/>
        <v>0</v>
      </c>
      <c r="DR104" s="514">
        <f t="shared" si="123"/>
        <v>0</v>
      </c>
      <c r="DS104" s="514">
        <f t="shared" si="123"/>
        <v>0</v>
      </c>
      <c r="DT104" s="514">
        <f t="shared" si="123"/>
        <v>0</v>
      </c>
      <c r="DU104" s="514">
        <f t="shared" si="123"/>
        <v>0</v>
      </c>
      <c r="DV104" s="514">
        <f t="shared" si="123"/>
        <v>0</v>
      </c>
      <c r="DW104" s="514">
        <f t="shared" si="123"/>
        <v>0</v>
      </c>
      <c r="DX104" s="514">
        <f t="shared" si="123"/>
        <v>0</v>
      </c>
      <c r="DY104" s="514">
        <f t="shared" si="123"/>
        <v>0</v>
      </c>
      <c r="DZ104" s="514">
        <f t="shared" si="124"/>
        <v>0</v>
      </c>
      <c r="EA104" s="514">
        <f t="shared" si="124"/>
        <v>0</v>
      </c>
      <c r="EB104" s="514">
        <f t="shared" si="124"/>
        <v>0</v>
      </c>
      <c r="EC104" s="514">
        <f t="shared" si="124"/>
        <v>0</v>
      </c>
      <c r="ED104" s="514">
        <f t="shared" si="124"/>
        <v>0</v>
      </c>
      <c r="EE104" s="514">
        <f t="shared" si="124"/>
        <v>0</v>
      </c>
      <c r="EF104" s="514">
        <f t="shared" si="124"/>
        <v>0</v>
      </c>
      <c r="EG104" s="514">
        <f t="shared" si="124"/>
        <v>0</v>
      </c>
      <c r="EH104" s="514">
        <f t="shared" si="124"/>
        <v>0</v>
      </c>
      <c r="EI104" s="72"/>
      <c r="EJ104" s="72"/>
      <c r="EK104" s="72"/>
      <c r="EL104" s="72"/>
      <c r="EM104" s="72"/>
    </row>
    <row r="105" spans="5:143" ht="15" customHeight="1" outlineLevel="1" x14ac:dyDescent="0.35">
      <c r="E105" s="508">
        <v>56</v>
      </c>
      <c r="F105" s="841">
        <v>0</v>
      </c>
      <c r="G105" s="844">
        <f t="shared" si="52"/>
        <v>0</v>
      </c>
      <c r="H105" s="842">
        <f t="shared" si="98"/>
        <v>0</v>
      </c>
      <c r="I105" s="19"/>
      <c r="J105" s="514">
        <f t="shared" si="112"/>
        <v>0</v>
      </c>
      <c r="K105" s="514">
        <f t="shared" si="112"/>
        <v>0</v>
      </c>
      <c r="L105" s="514">
        <f t="shared" si="112"/>
        <v>0</v>
      </c>
      <c r="M105" s="514">
        <f t="shared" si="112"/>
        <v>0</v>
      </c>
      <c r="N105" s="514">
        <f t="shared" si="112"/>
        <v>0</v>
      </c>
      <c r="O105" s="514">
        <f t="shared" si="112"/>
        <v>0</v>
      </c>
      <c r="P105" s="514">
        <f t="shared" si="112"/>
        <v>0</v>
      </c>
      <c r="Q105" s="514">
        <f t="shared" si="112"/>
        <v>0</v>
      </c>
      <c r="R105" s="514">
        <f t="shared" si="112"/>
        <v>0</v>
      </c>
      <c r="S105" s="514">
        <f t="shared" si="112"/>
        <v>0</v>
      </c>
      <c r="T105" s="514">
        <f t="shared" si="113"/>
        <v>0</v>
      </c>
      <c r="U105" s="514">
        <f t="shared" si="113"/>
        <v>0</v>
      </c>
      <c r="V105" s="514">
        <f t="shared" si="113"/>
        <v>0</v>
      </c>
      <c r="W105" s="514">
        <f t="shared" si="113"/>
        <v>0</v>
      </c>
      <c r="X105" s="514">
        <f t="shared" si="113"/>
        <v>0</v>
      </c>
      <c r="Y105" s="514">
        <f t="shared" si="113"/>
        <v>0</v>
      </c>
      <c r="Z105" s="514">
        <f t="shared" si="113"/>
        <v>0</v>
      </c>
      <c r="AA105" s="514">
        <f t="shared" si="113"/>
        <v>0</v>
      </c>
      <c r="AB105" s="514">
        <f t="shared" si="113"/>
        <v>0</v>
      </c>
      <c r="AC105" s="514">
        <f t="shared" si="113"/>
        <v>0</v>
      </c>
      <c r="AD105" s="514">
        <f t="shared" si="114"/>
        <v>0</v>
      </c>
      <c r="AE105" s="514">
        <f t="shared" si="114"/>
        <v>0</v>
      </c>
      <c r="AF105" s="514">
        <f t="shared" si="114"/>
        <v>0</v>
      </c>
      <c r="AG105" s="514">
        <f t="shared" si="114"/>
        <v>0</v>
      </c>
      <c r="AH105" s="514">
        <f t="shared" si="114"/>
        <v>0</v>
      </c>
      <c r="AI105" s="514">
        <f t="shared" si="114"/>
        <v>0</v>
      </c>
      <c r="AJ105" s="514">
        <f t="shared" si="114"/>
        <v>0</v>
      </c>
      <c r="AK105" s="514">
        <f t="shared" si="114"/>
        <v>0</v>
      </c>
      <c r="AL105" s="514">
        <f t="shared" si="114"/>
        <v>0</v>
      </c>
      <c r="AM105" s="514">
        <f t="shared" si="114"/>
        <v>0</v>
      </c>
      <c r="AN105" s="514">
        <f t="shared" si="115"/>
        <v>0</v>
      </c>
      <c r="AO105" s="514">
        <f t="shared" si="115"/>
        <v>0</v>
      </c>
      <c r="AP105" s="514">
        <f t="shared" si="115"/>
        <v>0</v>
      </c>
      <c r="AQ105" s="514">
        <f t="shared" si="115"/>
        <v>0</v>
      </c>
      <c r="AR105" s="514">
        <f t="shared" si="115"/>
        <v>0</v>
      </c>
      <c r="AS105" s="514">
        <f t="shared" si="115"/>
        <v>0</v>
      </c>
      <c r="AT105" s="514">
        <f t="shared" si="115"/>
        <v>0</v>
      </c>
      <c r="AU105" s="514">
        <f t="shared" si="115"/>
        <v>0</v>
      </c>
      <c r="AV105" s="514">
        <f t="shared" si="115"/>
        <v>0</v>
      </c>
      <c r="AW105" s="514">
        <f t="shared" si="115"/>
        <v>0</v>
      </c>
      <c r="AX105" s="514">
        <f t="shared" si="116"/>
        <v>0</v>
      </c>
      <c r="AY105" s="514">
        <f t="shared" si="116"/>
        <v>0</v>
      </c>
      <c r="AZ105" s="514">
        <f t="shared" si="116"/>
        <v>0</v>
      </c>
      <c r="BA105" s="514">
        <f t="shared" si="116"/>
        <v>0</v>
      </c>
      <c r="BB105" s="514">
        <f t="shared" si="116"/>
        <v>0</v>
      </c>
      <c r="BC105" s="514">
        <f t="shared" si="116"/>
        <v>0</v>
      </c>
      <c r="BD105" s="514">
        <f t="shared" si="116"/>
        <v>0</v>
      </c>
      <c r="BE105" s="514">
        <f t="shared" si="116"/>
        <v>0</v>
      </c>
      <c r="BF105" s="514">
        <f t="shared" si="116"/>
        <v>0</v>
      </c>
      <c r="BG105" s="514">
        <f t="shared" si="116"/>
        <v>0</v>
      </c>
      <c r="BH105" s="514">
        <f t="shared" si="117"/>
        <v>0</v>
      </c>
      <c r="BI105" s="514">
        <f t="shared" si="117"/>
        <v>0</v>
      </c>
      <c r="BJ105" s="514">
        <f t="shared" si="117"/>
        <v>0</v>
      </c>
      <c r="BK105" s="514">
        <f t="shared" si="117"/>
        <v>0</v>
      </c>
      <c r="BL105" s="514">
        <f t="shared" si="117"/>
        <v>0</v>
      </c>
      <c r="BM105" s="514">
        <f t="shared" si="117"/>
        <v>0</v>
      </c>
      <c r="BN105" s="514">
        <f t="shared" si="117"/>
        <v>0</v>
      </c>
      <c r="BO105" s="514">
        <f t="shared" si="117"/>
        <v>0</v>
      </c>
      <c r="BP105" s="514">
        <f t="shared" si="117"/>
        <v>0</v>
      </c>
      <c r="BQ105" s="514">
        <f t="shared" si="117"/>
        <v>0</v>
      </c>
      <c r="BR105" s="514">
        <f t="shared" si="118"/>
        <v>0</v>
      </c>
      <c r="BS105" s="514">
        <f t="shared" si="118"/>
        <v>0</v>
      </c>
      <c r="BT105" s="514">
        <f t="shared" si="118"/>
        <v>0</v>
      </c>
      <c r="BU105" s="514">
        <f t="shared" si="118"/>
        <v>0</v>
      </c>
      <c r="BV105" s="514">
        <f t="shared" si="118"/>
        <v>0</v>
      </c>
      <c r="BW105" s="514">
        <f t="shared" si="118"/>
        <v>0</v>
      </c>
      <c r="BX105" s="514">
        <f t="shared" si="118"/>
        <v>0</v>
      </c>
      <c r="BY105" s="514">
        <f t="shared" si="118"/>
        <v>0</v>
      </c>
      <c r="BZ105" s="514">
        <f t="shared" si="118"/>
        <v>0</v>
      </c>
      <c r="CA105" s="514">
        <f t="shared" si="118"/>
        <v>0</v>
      </c>
      <c r="CB105" s="514">
        <f t="shared" si="119"/>
        <v>0</v>
      </c>
      <c r="CC105" s="514">
        <f t="shared" si="119"/>
        <v>0</v>
      </c>
      <c r="CD105" s="514">
        <f t="shared" si="119"/>
        <v>0</v>
      </c>
      <c r="CE105" s="514">
        <f t="shared" si="119"/>
        <v>0</v>
      </c>
      <c r="CF105" s="514">
        <f t="shared" si="119"/>
        <v>0</v>
      </c>
      <c r="CG105" s="514">
        <f t="shared" si="119"/>
        <v>0</v>
      </c>
      <c r="CH105" s="514">
        <f t="shared" si="119"/>
        <v>0</v>
      </c>
      <c r="CI105" s="514">
        <f t="shared" si="119"/>
        <v>0</v>
      </c>
      <c r="CJ105" s="514">
        <f t="shared" si="119"/>
        <v>0</v>
      </c>
      <c r="CK105" s="514">
        <f t="shared" si="119"/>
        <v>0</v>
      </c>
      <c r="CL105" s="514">
        <f t="shared" si="120"/>
        <v>0</v>
      </c>
      <c r="CM105" s="514">
        <f t="shared" si="120"/>
        <v>0</v>
      </c>
      <c r="CN105" s="514">
        <f t="shared" si="120"/>
        <v>0</v>
      </c>
      <c r="CO105" s="514">
        <f t="shared" si="120"/>
        <v>0</v>
      </c>
      <c r="CP105" s="514">
        <f t="shared" si="120"/>
        <v>0</v>
      </c>
      <c r="CQ105" s="514">
        <f t="shared" si="120"/>
        <v>0</v>
      </c>
      <c r="CR105" s="514">
        <f t="shared" si="120"/>
        <v>0</v>
      </c>
      <c r="CS105" s="514">
        <f t="shared" si="120"/>
        <v>0</v>
      </c>
      <c r="CT105" s="514">
        <f t="shared" si="120"/>
        <v>0</v>
      </c>
      <c r="CU105" s="514">
        <f t="shared" si="120"/>
        <v>0</v>
      </c>
      <c r="CV105" s="514">
        <f t="shared" si="121"/>
        <v>0</v>
      </c>
      <c r="CW105" s="514">
        <f t="shared" si="121"/>
        <v>0</v>
      </c>
      <c r="CX105" s="514">
        <f t="shared" si="121"/>
        <v>0</v>
      </c>
      <c r="CY105" s="514">
        <f t="shared" si="121"/>
        <v>0</v>
      </c>
      <c r="CZ105" s="514">
        <f t="shared" si="121"/>
        <v>0</v>
      </c>
      <c r="DA105" s="514">
        <f t="shared" si="121"/>
        <v>0</v>
      </c>
      <c r="DB105" s="514">
        <f t="shared" si="121"/>
        <v>0</v>
      </c>
      <c r="DC105" s="514">
        <f t="shared" si="121"/>
        <v>0</v>
      </c>
      <c r="DD105" s="514">
        <f t="shared" si="121"/>
        <v>0</v>
      </c>
      <c r="DE105" s="514">
        <f t="shared" si="121"/>
        <v>0</v>
      </c>
      <c r="DF105" s="514">
        <f t="shared" si="122"/>
        <v>0</v>
      </c>
      <c r="DG105" s="514">
        <f t="shared" si="122"/>
        <v>0</v>
      </c>
      <c r="DH105" s="514">
        <f t="shared" si="122"/>
        <v>0</v>
      </c>
      <c r="DI105" s="514">
        <f t="shared" si="122"/>
        <v>0</v>
      </c>
      <c r="DJ105" s="514">
        <f t="shared" si="122"/>
        <v>0</v>
      </c>
      <c r="DK105" s="514">
        <f t="shared" si="122"/>
        <v>0</v>
      </c>
      <c r="DL105" s="514">
        <f t="shared" si="122"/>
        <v>0</v>
      </c>
      <c r="DM105" s="514">
        <f t="shared" si="122"/>
        <v>0</v>
      </c>
      <c r="DN105" s="514">
        <f t="shared" si="122"/>
        <v>0</v>
      </c>
      <c r="DO105" s="514">
        <f t="shared" si="95"/>
        <v>0</v>
      </c>
      <c r="DP105" s="514">
        <f t="shared" si="123"/>
        <v>0</v>
      </c>
      <c r="DQ105" s="514">
        <f t="shared" si="123"/>
        <v>0</v>
      </c>
      <c r="DR105" s="514">
        <f t="shared" si="123"/>
        <v>0</v>
      </c>
      <c r="DS105" s="514">
        <f t="shared" si="123"/>
        <v>0</v>
      </c>
      <c r="DT105" s="514">
        <f t="shared" si="123"/>
        <v>0</v>
      </c>
      <c r="DU105" s="514">
        <f t="shared" si="123"/>
        <v>0</v>
      </c>
      <c r="DV105" s="514">
        <f t="shared" si="123"/>
        <v>0</v>
      </c>
      <c r="DW105" s="514">
        <f t="shared" si="123"/>
        <v>0</v>
      </c>
      <c r="DX105" s="514">
        <f t="shared" si="123"/>
        <v>0</v>
      </c>
      <c r="DY105" s="514">
        <f t="shared" si="123"/>
        <v>0</v>
      </c>
      <c r="DZ105" s="514">
        <f t="shared" si="124"/>
        <v>0</v>
      </c>
      <c r="EA105" s="514">
        <f t="shared" si="124"/>
        <v>0</v>
      </c>
      <c r="EB105" s="514">
        <f t="shared" si="124"/>
        <v>0</v>
      </c>
      <c r="EC105" s="514">
        <f t="shared" si="124"/>
        <v>0</v>
      </c>
      <c r="ED105" s="514">
        <f t="shared" si="124"/>
        <v>0</v>
      </c>
      <c r="EE105" s="514">
        <f t="shared" si="124"/>
        <v>0</v>
      </c>
      <c r="EF105" s="514">
        <f t="shared" si="124"/>
        <v>0</v>
      </c>
      <c r="EG105" s="514">
        <f t="shared" si="124"/>
        <v>0</v>
      </c>
      <c r="EH105" s="514">
        <f t="shared" si="124"/>
        <v>0</v>
      </c>
      <c r="EI105" s="72"/>
      <c r="EJ105" s="72"/>
      <c r="EK105" s="72"/>
      <c r="EL105" s="72"/>
      <c r="EM105" s="72"/>
    </row>
    <row r="106" spans="5:143" ht="15" customHeight="1" outlineLevel="1" x14ac:dyDescent="0.35">
      <c r="E106" s="508">
        <v>57</v>
      </c>
      <c r="F106" s="841">
        <v>0</v>
      </c>
      <c r="G106" s="844">
        <f t="shared" si="52"/>
        <v>0</v>
      </c>
      <c r="H106" s="842">
        <f t="shared" si="98"/>
        <v>0</v>
      </c>
      <c r="I106" s="19"/>
      <c r="J106" s="514">
        <f t="shared" ref="J106:S115" si="125" xml:space="preserve"> IF( J$47 &gt;= $E106, $F106 * $F$38 / Cr,) * J$46</f>
        <v>0</v>
      </c>
      <c r="K106" s="514">
        <f t="shared" si="125"/>
        <v>0</v>
      </c>
      <c r="L106" s="514">
        <f t="shared" si="125"/>
        <v>0</v>
      </c>
      <c r="M106" s="514">
        <f t="shared" si="125"/>
        <v>0</v>
      </c>
      <c r="N106" s="514">
        <f t="shared" si="125"/>
        <v>0</v>
      </c>
      <c r="O106" s="514">
        <f t="shared" si="125"/>
        <v>0</v>
      </c>
      <c r="P106" s="514">
        <f t="shared" si="125"/>
        <v>0</v>
      </c>
      <c r="Q106" s="514">
        <f t="shared" si="125"/>
        <v>0</v>
      </c>
      <c r="R106" s="514">
        <f t="shared" si="125"/>
        <v>0</v>
      </c>
      <c r="S106" s="514">
        <f t="shared" si="125"/>
        <v>0</v>
      </c>
      <c r="T106" s="514">
        <f t="shared" ref="T106:AC115" si="126" xml:space="preserve"> IF( T$47 &gt;= $E106, $F106 * $F$38 / Cr,) * T$46</f>
        <v>0</v>
      </c>
      <c r="U106" s="514">
        <f t="shared" si="126"/>
        <v>0</v>
      </c>
      <c r="V106" s="514">
        <f t="shared" si="126"/>
        <v>0</v>
      </c>
      <c r="W106" s="514">
        <f t="shared" si="126"/>
        <v>0</v>
      </c>
      <c r="X106" s="514">
        <f t="shared" si="126"/>
        <v>0</v>
      </c>
      <c r="Y106" s="514">
        <f t="shared" si="126"/>
        <v>0</v>
      </c>
      <c r="Z106" s="514">
        <f t="shared" si="126"/>
        <v>0</v>
      </c>
      <c r="AA106" s="514">
        <f t="shared" si="126"/>
        <v>0</v>
      </c>
      <c r="AB106" s="514">
        <f t="shared" si="126"/>
        <v>0</v>
      </c>
      <c r="AC106" s="514">
        <f t="shared" si="126"/>
        <v>0</v>
      </c>
      <c r="AD106" s="514">
        <f t="shared" ref="AD106:AM115" si="127" xml:space="preserve"> IF( AD$47 &gt;= $E106, $F106 * $F$38 / Cr,) * AD$46</f>
        <v>0</v>
      </c>
      <c r="AE106" s="514">
        <f t="shared" si="127"/>
        <v>0</v>
      </c>
      <c r="AF106" s="514">
        <f t="shared" si="127"/>
        <v>0</v>
      </c>
      <c r="AG106" s="514">
        <f t="shared" si="127"/>
        <v>0</v>
      </c>
      <c r="AH106" s="514">
        <f t="shared" si="127"/>
        <v>0</v>
      </c>
      <c r="AI106" s="514">
        <f t="shared" si="127"/>
        <v>0</v>
      </c>
      <c r="AJ106" s="514">
        <f t="shared" si="127"/>
        <v>0</v>
      </c>
      <c r="AK106" s="514">
        <f t="shared" si="127"/>
        <v>0</v>
      </c>
      <c r="AL106" s="514">
        <f t="shared" si="127"/>
        <v>0</v>
      </c>
      <c r="AM106" s="514">
        <f t="shared" si="127"/>
        <v>0</v>
      </c>
      <c r="AN106" s="514">
        <f t="shared" ref="AN106:AW115" si="128" xml:space="preserve"> IF( AN$47 &gt;= $E106, $F106 * $F$38 / Cr,) * AN$46</f>
        <v>0</v>
      </c>
      <c r="AO106" s="514">
        <f t="shared" si="128"/>
        <v>0</v>
      </c>
      <c r="AP106" s="514">
        <f t="shared" si="128"/>
        <v>0</v>
      </c>
      <c r="AQ106" s="514">
        <f t="shared" si="128"/>
        <v>0</v>
      </c>
      <c r="AR106" s="514">
        <f t="shared" si="128"/>
        <v>0</v>
      </c>
      <c r="AS106" s="514">
        <f t="shared" si="128"/>
        <v>0</v>
      </c>
      <c r="AT106" s="514">
        <f t="shared" si="128"/>
        <v>0</v>
      </c>
      <c r="AU106" s="514">
        <f t="shared" si="128"/>
        <v>0</v>
      </c>
      <c r="AV106" s="514">
        <f t="shared" si="128"/>
        <v>0</v>
      </c>
      <c r="AW106" s="514">
        <f t="shared" si="128"/>
        <v>0</v>
      </c>
      <c r="AX106" s="514">
        <f t="shared" ref="AX106:BG115" si="129" xml:space="preserve"> IF( AX$47 &gt;= $E106, $F106 * $F$38 / Cr,) * AX$46</f>
        <v>0</v>
      </c>
      <c r="AY106" s="514">
        <f t="shared" si="129"/>
        <v>0</v>
      </c>
      <c r="AZ106" s="514">
        <f t="shared" si="129"/>
        <v>0</v>
      </c>
      <c r="BA106" s="514">
        <f t="shared" si="129"/>
        <v>0</v>
      </c>
      <c r="BB106" s="514">
        <f t="shared" si="129"/>
        <v>0</v>
      </c>
      <c r="BC106" s="514">
        <f t="shared" si="129"/>
        <v>0</v>
      </c>
      <c r="BD106" s="514">
        <f t="shared" si="129"/>
        <v>0</v>
      </c>
      <c r="BE106" s="514">
        <f t="shared" si="129"/>
        <v>0</v>
      </c>
      <c r="BF106" s="514">
        <f t="shared" si="129"/>
        <v>0</v>
      </c>
      <c r="BG106" s="514">
        <f t="shared" si="129"/>
        <v>0</v>
      </c>
      <c r="BH106" s="514">
        <f t="shared" ref="BH106:BQ115" si="130" xml:space="preserve"> IF( BH$47 &gt;= $E106, $F106 * $F$38 / Cr,) * BH$46</f>
        <v>0</v>
      </c>
      <c r="BI106" s="514">
        <f t="shared" si="130"/>
        <v>0</v>
      </c>
      <c r="BJ106" s="514">
        <f t="shared" si="130"/>
        <v>0</v>
      </c>
      <c r="BK106" s="514">
        <f t="shared" si="130"/>
        <v>0</v>
      </c>
      <c r="BL106" s="514">
        <f t="shared" si="130"/>
        <v>0</v>
      </c>
      <c r="BM106" s="514">
        <f t="shared" si="130"/>
        <v>0</v>
      </c>
      <c r="BN106" s="514">
        <f t="shared" si="130"/>
        <v>0</v>
      </c>
      <c r="BO106" s="514">
        <f t="shared" si="130"/>
        <v>0</v>
      </c>
      <c r="BP106" s="514">
        <f t="shared" si="130"/>
        <v>0</v>
      </c>
      <c r="BQ106" s="514">
        <f t="shared" si="130"/>
        <v>0</v>
      </c>
      <c r="BR106" s="514">
        <f t="shared" ref="BR106:CA115" si="131" xml:space="preserve"> IF( BR$47 &gt;= $E106, $F106 * $F$38 / Cr,) * BR$46</f>
        <v>0</v>
      </c>
      <c r="BS106" s="514">
        <f t="shared" si="131"/>
        <v>0</v>
      </c>
      <c r="BT106" s="514">
        <f t="shared" si="131"/>
        <v>0</v>
      </c>
      <c r="BU106" s="514">
        <f t="shared" si="131"/>
        <v>0</v>
      </c>
      <c r="BV106" s="514">
        <f t="shared" si="131"/>
        <v>0</v>
      </c>
      <c r="BW106" s="514">
        <f t="shared" si="131"/>
        <v>0</v>
      </c>
      <c r="BX106" s="514">
        <f t="shared" si="131"/>
        <v>0</v>
      </c>
      <c r="BY106" s="514">
        <f t="shared" si="131"/>
        <v>0</v>
      </c>
      <c r="BZ106" s="514">
        <f t="shared" si="131"/>
        <v>0</v>
      </c>
      <c r="CA106" s="514">
        <f t="shared" si="131"/>
        <v>0</v>
      </c>
      <c r="CB106" s="514">
        <f t="shared" ref="CB106:CK115" si="132" xml:space="preserve"> IF( CB$47 &gt;= $E106, $F106 * $F$38 / Cr,) * CB$46</f>
        <v>0</v>
      </c>
      <c r="CC106" s="514">
        <f t="shared" si="132"/>
        <v>0</v>
      </c>
      <c r="CD106" s="514">
        <f t="shared" si="132"/>
        <v>0</v>
      </c>
      <c r="CE106" s="514">
        <f t="shared" si="132"/>
        <v>0</v>
      </c>
      <c r="CF106" s="514">
        <f t="shared" si="132"/>
        <v>0</v>
      </c>
      <c r="CG106" s="514">
        <f t="shared" si="132"/>
        <v>0</v>
      </c>
      <c r="CH106" s="514">
        <f t="shared" si="132"/>
        <v>0</v>
      </c>
      <c r="CI106" s="514">
        <f t="shared" si="132"/>
        <v>0</v>
      </c>
      <c r="CJ106" s="514">
        <f t="shared" si="132"/>
        <v>0</v>
      </c>
      <c r="CK106" s="514">
        <f t="shared" si="132"/>
        <v>0</v>
      </c>
      <c r="CL106" s="514">
        <f t="shared" ref="CL106:CU115" si="133" xml:space="preserve"> IF( CL$47 &gt;= $E106, $F106 * $F$38 / Cr,) * CL$46</f>
        <v>0</v>
      </c>
      <c r="CM106" s="514">
        <f t="shared" si="133"/>
        <v>0</v>
      </c>
      <c r="CN106" s="514">
        <f t="shared" si="133"/>
        <v>0</v>
      </c>
      <c r="CO106" s="514">
        <f t="shared" si="133"/>
        <v>0</v>
      </c>
      <c r="CP106" s="514">
        <f t="shared" si="133"/>
        <v>0</v>
      </c>
      <c r="CQ106" s="514">
        <f t="shared" si="133"/>
        <v>0</v>
      </c>
      <c r="CR106" s="514">
        <f t="shared" si="133"/>
        <v>0</v>
      </c>
      <c r="CS106" s="514">
        <f t="shared" si="133"/>
        <v>0</v>
      </c>
      <c r="CT106" s="514">
        <f t="shared" si="133"/>
        <v>0</v>
      </c>
      <c r="CU106" s="514">
        <f t="shared" si="133"/>
        <v>0</v>
      </c>
      <c r="CV106" s="514">
        <f t="shared" ref="CV106:DE115" si="134" xml:space="preserve"> IF( CV$47 &gt;= $E106, $F106 * $F$38 / Cr,) * CV$46</f>
        <v>0</v>
      </c>
      <c r="CW106" s="514">
        <f t="shared" si="134"/>
        <v>0</v>
      </c>
      <c r="CX106" s="514">
        <f t="shared" si="134"/>
        <v>0</v>
      </c>
      <c r="CY106" s="514">
        <f t="shared" si="134"/>
        <v>0</v>
      </c>
      <c r="CZ106" s="514">
        <f t="shared" si="134"/>
        <v>0</v>
      </c>
      <c r="DA106" s="514">
        <f t="shared" si="134"/>
        <v>0</v>
      </c>
      <c r="DB106" s="514">
        <f t="shared" si="134"/>
        <v>0</v>
      </c>
      <c r="DC106" s="514">
        <f t="shared" si="134"/>
        <v>0</v>
      </c>
      <c r="DD106" s="514">
        <f t="shared" si="134"/>
        <v>0</v>
      </c>
      <c r="DE106" s="514">
        <f t="shared" si="134"/>
        <v>0</v>
      </c>
      <c r="DF106" s="514">
        <f t="shared" ref="DF106:DN115" si="135" xml:space="preserve"> IF( DF$47 &gt;= $E106, $F106 * $F$38 / Cr,) * DF$46</f>
        <v>0</v>
      </c>
      <c r="DG106" s="514">
        <f t="shared" si="135"/>
        <v>0</v>
      </c>
      <c r="DH106" s="514">
        <f t="shared" si="135"/>
        <v>0</v>
      </c>
      <c r="DI106" s="514">
        <f t="shared" si="135"/>
        <v>0</v>
      </c>
      <c r="DJ106" s="514">
        <f t="shared" si="135"/>
        <v>0</v>
      </c>
      <c r="DK106" s="514">
        <f t="shared" si="135"/>
        <v>0</v>
      </c>
      <c r="DL106" s="514">
        <f t="shared" si="135"/>
        <v>0</v>
      </c>
      <c r="DM106" s="514">
        <f t="shared" si="135"/>
        <v>0</v>
      </c>
      <c r="DN106" s="514">
        <f t="shared" si="135"/>
        <v>0</v>
      </c>
      <c r="DO106" s="514">
        <f t="shared" si="95"/>
        <v>0</v>
      </c>
      <c r="DP106" s="514">
        <f t="shared" ref="DP106:DY115" si="136" xml:space="preserve"> IF( DP$47 &gt;= $E106, $F106 * $F$38 / Cr,) * DP$46</f>
        <v>0</v>
      </c>
      <c r="DQ106" s="514">
        <f t="shared" si="136"/>
        <v>0</v>
      </c>
      <c r="DR106" s="514">
        <f t="shared" si="136"/>
        <v>0</v>
      </c>
      <c r="DS106" s="514">
        <f t="shared" si="136"/>
        <v>0</v>
      </c>
      <c r="DT106" s="514">
        <f t="shared" si="136"/>
        <v>0</v>
      </c>
      <c r="DU106" s="514">
        <f t="shared" si="136"/>
        <v>0</v>
      </c>
      <c r="DV106" s="514">
        <f t="shared" si="136"/>
        <v>0</v>
      </c>
      <c r="DW106" s="514">
        <f t="shared" si="136"/>
        <v>0</v>
      </c>
      <c r="DX106" s="514">
        <f t="shared" si="136"/>
        <v>0</v>
      </c>
      <c r="DY106" s="514">
        <f t="shared" si="136"/>
        <v>0</v>
      </c>
      <c r="DZ106" s="514">
        <f t="shared" ref="DZ106:EH115" si="137" xml:space="preserve"> IF( DZ$47 &gt;= $E106, $F106 * $F$38 / Cr,) * DZ$46</f>
        <v>0</v>
      </c>
      <c r="EA106" s="514">
        <f t="shared" si="137"/>
        <v>0</v>
      </c>
      <c r="EB106" s="514">
        <f t="shared" si="137"/>
        <v>0</v>
      </c>
      <c r="EC106" s="514">
        <f t="shared" si="137"/>
        <v>0</v>
      </c>
      <c r="ED106" s="514">
        <f t="shared" si="137"/>
        <v>0</v>
      </c>
      <c r="EE106" s="514">
        <f t="shared" si="137"/>
        <v>0</v>
      </c>
      <c r="EF106" s="514">
        <f t="shared" si="137"/>
        <v>0</v>
      </c>
      <c r="EG106" s="514">
        <f t="shared" si="137"/>
        <v>0</v>
      </c>
      <c r="EH106" s="514">
        <f t="shared" si="137"/>
        <v>0</v>
      </c>
      <c r="EI106" s="72"/>
      <c r="EJ106" s="72"/>
      <c r="EK106" s="72"/>
      <c r="EL106" s="72"/>
      <c r="EM106" s="72"/>
    </row>
    <row r="107" spans="5:143" ht="15" customHeight="1" outlineLevel="1" x14ac:dyDescent="0.35">
      <c r="E107" s="508">
        <v>58</v>
      </c>
      <c r="F107" s="841">
        <v>0</v>
      </c>
      <c r="G107" s="844">
        <f t="shared" si="52"/>
        <v>0</v>
      </c>
      <c r="H107" s="842">
        <f t="shared" si="98"/>
        <v>0</v>
      </c>
      <c r="I107" s="19"/>
      <c r="J107" s="514">
        <f t="shared" si="125"/>
        <v>0</v>
      </c>
      <c r="K107" s="514">
        <f t="shared" si="125"/>
        <v>0</v>
      </c>
      <c r="L107" s="514">
        <f t="shared" si="125"/>
        <v>0</v>
      </c>
      <c r="M107" s="514">
        <f t="shared" si="125"/>
        <v>0</v>
      </c>
      <c r="N107" s="514">
        <f t="shared" si="125"/>
        <v>0</v>
      </c>
      <c r="O107" s="514">
        <f t="shared" si="125"/>
        <v>0</v>
      </c>
      <c r="P107" s="514">
        <f t="shared" si="125"/>
        <v>0</v>
      </c>
      <c r="Q107" s="514">
        <f t="shared" si="125"/>
        <v>0</v>
      </c>
      <c r="R107" s="514">
        <f t="shared" si="125"/>
        <v>0</v>
      </c>
      <c r="S107" s="514">
        <f t="shared" si="125"/>
        <v>0</v>
      </c>
      <c r="T107" s="514">
        <f t="shared" si="126"/>
        <v>0</v>
      </c>
      <c r="U107" s="514">
        <f t="shared" si="126"/>
        <v>0</v>
      </c>
      <c r="V107" s="514">
        <f t="shared" si="126"/>
        <v>0</v>
      </c>
      <c r="W107" s="514">
        <f t="shared" si="126"/>
        <v>0</v>
      </c>
      <c r="X107" s="514">
        <f t="shared" si="126"/>
        <v>0</v>
      </c>
      <c r="Y107" s="514">
        <f t="shared" si="126"/>
        <v>0</v>
      </c>
      <c r="Z107" s="514">
        <f t="shared" si="126"/>
        <v>0</v>
      </c>
      <c r="AA107" s="514">
        <f t="shared" si="126"/>
        <v>0</v>
      </c>
      <c r="AB107" s="514">
        <f t="shared" si="126"/>
        <v>0</v>
      </c>
      <c r="AC107" s="514">
        <f t="shared" si="126"/>
        <v>0</v>
      </c>
      <c r="AD107" s="514">
        <f t="shared" si="127"/>
        <v>0</v>
      </c>
      <c r="AE107" s="514">
        <f t="shared" si="127"/>
        <v>0</v>
      </c>
      <c r="AF107" s="514">
        <f t="shared" si="127"/>
        <v>0</v>
      </c>
      <c r="AG107" s="514">
        <f t="shared" si="127"/>
        <v>0</v>
      </c>
      <c r="AH107" s="514">
        <f t="shared" si="127"/>
        <v>0</v>
      </c>
      <c r="AI107" s="514">
        <f t="shared" si="127"/>
        <v>0</v>
      </c>
      <c r="AJ107" s="514">
        <f t="shared" si="127"/>
        <v>0</v>
      </c>
      <c r="AK107" s="514">
        <f t="shared" si="127"/>
        <v>0</v>
      </c>
      <c r="AL107" s="514">
        <f t="shared" si="127"/>
        <v>0</v>
      </c>
      <c r="AM107" s="514">
        <f t="shared" si="127"/>
        <v>0</v>
      </c>
      <c r="AN107" s="514">
        <f t="shared" si="128"/>
        <v>0</v>
      </c>
      <c r="AO107" s="514">
        <f t="shared" si="128"/>
        <v>0</v>
      </c>
      <c r="AP107" s="514">
        <f t="shared" si="128"/>
        <v>0</v>
      </c>
      <c r="AQ107" s="514">
        <f t="shared" si="128"/>
        <v>0</v>
      </c>
      <c r="AR107" s="514">
        <f t="shared" si="128"/>
        <v>0</v>
      </c>
      <c r="AS107" s="514">
        <f t="shared" si="128"/>
        <v>0</v>
      </c>
      <c r="AT107" s="514">
        <f t="shared" si="128"/>
        <v>0</v>
      </c>
      <c r="AU107" s="514">
        <f t="shared" si="128"/>
        <v>0</v>
      </c>
      <c r="AV107" s="514">
        <f t="shared" si="128"/>
        <v>0</v>
      </c>
      <c r="AW107" s="514">
        <f t="shared" si="128"/>
        <v>0</v>
      </c>
      <c r="AX107" s="514">
        <f t="shared" si="129"/>
        <v>0</v>
      </c>
      <c r="AY107" s="514">
        <f t="shared" si="129"/>
        <v>0</v>
      </c>
      <c r="AZ107" s="514">
        <f t="shared" si="129"/>
        <v>0</v>
      </c>
      <c r="BA107" s="514">
        <f t="shared" si="129"/>
        <v>0</v>
      </c>
      <c r="BB107" s="514">
        <f t="shared" si="129"/>
        <v>0</v>
      </c>
      <c r="BC107" s="514">
        <f t="shared" si="129"/>
        <v>0</v>
      </c>
      <c r="BD107" s="514">
        <f t="shared" si="129"/>
        <v>0</v>
      </c>
      <c r="BE107" s="514">
        <f t="shared" si="129"/>
        <v>0</v>
      </c>
      <c r="BF107" s="514">
        <f t="shared" si="129"/>
        <v>0</v>
      </c>
      <c r="BG107" s="514">
        <f t="shared" si="129"/>
        <v>0</v>
      </c>
      <c r="BH107" s="514">
        <f t="shared" si="130"/>
        <v>0</v>
      </c>
      <c r="BI107" s="514">
        <f t="shared" si="130"/>
        <v>0</v>
      </c>
      <c r="BJ107" s="514">
        <f t="shared" si="130"/>
        <v>0</v>
      </c>
      <c r="BK107" s="514">
        <f t="shared" si="130"/>
        <v>0</v>
      </c>
      <c r="BL107" s="514">
        <f t="shared" si="130"/>
        <v>0</v>
      </c>
      <c r="BM107" s="514">
        <f t="shared" si="130"/>
        <v>0</v>
      </c>
      <c r="BN107" s="514">
        <f t="shared" si="130"/>
        <v>0</v>
      </c>
      <c r="BO107" s="514">
        <f t="shared" si="130"/>
        <v>0</v>
      </c>
      <c r="BP107" s="514">
        <f t="shared" si="130"/>
        <v>0</v>
      </c>
      <c r="BQ107" s="514">
        <f t="shared" si="130"/>
        <v>0</v>
      </c>
      <c r="BR107" s="514">
        <f t="shared" si="131"/>
        <v>0</v>
      </c>
      <c r="BS107" s="514">
        <f t="shared" si="131"/>
        <v>0</v>
      </c>
      <c r="BT107" s="514">
        <f t="shared" si="131"/>
        <v>0</v>
      </c>
      <c r="BU107" s="514">
        <f t="shared" si="131"/>
        <v>0</v>
      </c>
      <c r="BV107" s="514">
        <f t="shared" si="131"/>
        <v>0</v>
      </c>
      <c r="BW107" s="514">
        <f t="shared" si="131"/>
        <v>0</v>
      </c>
      <c r="BX107" s="514">
        <f t="shared" si="131"/>
        <v>0</v>
      </c>
      <c r="BY107" s="514">
        <f t="shared" si="131"/>
        <v>0</v>
      </c>
      <c r="BZ107" s="514">
        <f t="shared" si="131"/>
        <v>0</v>
      </c>
      <c r="CA107" s="514">
        <f t="shared" si="131"/>
        <v>0</v>
      </c>
      <c r="CB107" s="514">
        <f t="shared" si="132"/>
        <v>0</v>
      </c>
      <c r="CC107" s="514">
        <f t="shared" si="132"/>
        <v>0</v>
      </c>
      <c r="CD107" s="514">
        <f t="shared" si="132"/>
        <v>0</v>
      </c>
      <c r="CE107" s="514">
        <f t="shared" si="132"/>
        <v>0</v>
      </c>
      <c r="CF107" s="514">
        <f t="shared" si="132"/>
        <v>0</v>
      </c>
      <c r="CG107" s="514">
        <f t="shared" si="132"/>
        <v>0</v>
      </c>
      <c r="CH107" s="514">
        <f t="shared" si="132"/>
        <v>0</v>
      </c>
      <c r="CI107" s="514">
        <f t="shared" si="132"/>
        <v>0</v>
      </c>
      <c r="CJ107" s="514">
        <f t="shared" si="132"/>
        <v>0</v>
      </c>
      <c r="CK107" s="514">
        <f t="shared" si="132"/>
        <v>0</v>
      </c>
      <c r="CL107" s="514">
        <f t="shared" si="133"/>
        <v>0</v>
      </c>
      <c r="CM107" s="514">
        <f t="shared" si="133"/>
        <v>0</v>
      </c>
      <c r="CN107" s="514">
        <f t="shared" si="133"/>
        <v>0</v>
      </c>
      <c r="CO107" s="514">
        <f t="shared" si="133"/>
        <v>0</v>
      </c>
      <c r="CP107" s="514">
        <f t="shared" si="133"/>
        <v>0</v>
      </c>
      <c r="CQ107" s="514">
        <f t="shared" si="133"/>
        <v>0</v>
      </c>
      <c r="CR107" s="514">
        <f t="shared" si="133"/>
        <v>0</v>
      </c>
      <c r="CS107" s="514">
        <f t="shared" si="133"/>
        <v>0</v>
      </c>
      <c r="CT107" s="514">
        <f t="shared" si="133"/>
        <v>0</v>
      </c>
      <c r="CU107" s="514">
        <f t="shared" si="133"/>
        <v>0</v>
      </c>
      <c r="CV107" s="514">
        <f t="shared" si="134"/>
        <v>0</v>
      </c>
      <c r="CW107" s="514">
        <f t="shared" si="134"/>
        <v>0</v>
      </c>
      <c r="CX107" s="514">
        <f t="shared" si="134"/>
        <v>0</v>
      </c>
      <c r="CY107" s="514">
        <f t="shared" si="134"/>
        <v>0</v>
      </c>
      <c r="CZ107" s="514">
        <f t="shared" si="134"/>
        <v>0</v>
      </c>
      <c r="DA107" s="514">
        <f t="shared" si="134"/>
        <v>0</v>
      </c>
      <c r="DB107" s="514">
        <f t="shared" si="134"/>
        <v>0</v>
      </c>
      <c r="DC107" s="514">
        <f t="shared" si="134"/>
        <v>0</v>
      </c>
      <c r="DD107" s="514">
        <f t="shared" si="134"/>
        <v>0</v>
      </c>
      <c r="DE107" s="514">
        <f t="shared" si="134"/>
        <v>0</v>
      </c>
      <c r="DF107" s="514">
        <f t="shared" si="135"/>
        <v>0</v>
      </c>
      <c r="DG107" s="514">
        <f t="shared" si="135"/>
        <v>0</v>
      </c>
      <c r="DH107" s="514">
        <f t="shared" si="135"/>
        <v>0</v>
      </c>
      <c r="DI107" s="514">
        <f t="shared" si="135"/>
        <v>0</v>
      </c>
      <c r="DJ107" s="514">
        <f t="shared" si="135"/>
        <v>0</v>
      </c>
      <c r="DK107" s="514">
        <f t="shared" si="135"/>
        <v>0</v>
      </c>
      <c r="DL107" s="514">
        <f t="shared" si="135"/>
        <v>0</v>
      </c>
      <c r="DM107" s="514">
        <f t="shared" si="135"/>
        <v>0</v>
      </c>
      <c r="DN107" s="514">
        <f t="shared" si="135"/>
        <v>0</v>
      </c>
      <c r="DO107" s="514">
        <f t="shared" si="95"/>
        <v>0</v>
      </c>
      <c r="DP107" s="514">
        <f t="shared" si="136"/>
        <v>0</v>
      </c>
      <c r="DQ107" s="514">
        <f t="shared" si="136"/>
        <v>0</v>
      </c>
      <c r="DR107" s="514">
        <f t="shared" si="136"/>
        <v>0</v>
      </c>
      <c r="DS107" s="514">
        <f t="shared" si="136"/>
        <v>0</v>
      </c>
      <c r="DT107" s="514">
        <f t="shared" si="136"/>
        <v>0</v>
      </c>
      <c r="DU107" s="514">
        <f t="shared" si="136"/>
        <v>0</v>
      </c>
      <c r="DV107" s="514">
        <f t="shared" si="136"/>
        <v>0</v>
      </c>
      <c r="DW107" s="514">
        <f t="shared" si="136"/>
        <v>0</v>
      </c>
      <c r="DX107" s="514">
        <f t="shared" si="136"/>
        <v>0</v>
      </c>
      <c r="DY107" s="514">
        <f t="shared" si="136"/>
        <v>0</v>
      </c>
      <c r="DZ107" s="514">
        <f t="shared" si="137"/>
        <v>0</v>
      </c>
      <c r="EA107" s="514">
        <f t="shared" si="137"/>
        <v>0</v>
      </c>
      <c r="EB107" s="514">
        <f t="shared" si="137"/>
        <v>0</v>
      </c>
      <c r="EC107" s="514">
        <f t="shared" si="137"/>
        <v>0</v>
      </c>
      <c r="ED107" s="514">
        <f t="shared" si="137"/>
        <v>0</v>
      </c>
      <c r="EE107" s="514">
        <f t="shared" si="137"/>
        <v>0</v>
      </c>
      <c r="EF107" s="514">
        <f t="shared" si="137"/>
        <v>0</v>
      </c>
      <c r="EG107" s="514">
        <f t="shared" si="137"/>
        <v>0</v>
      </c>
      <c r="EH107" s="514">
        <f t="shared" si="137"/>
        <v>0</v>
      </c>
      <c r="EI107" s="72"/>
      <c r="EJ107" s="72"/>
      <c r="EK107" s="72"/>
      <c r="EL107" s="72"/>
      <c r="EM107" s="72"/>
    </row>
    <row r="108" spans="5:143" ht="15" customHeight="1" outlineLevel="1" x14ac:dyDescent="0.35">
      <c r="E108" s="508">
        <v>59</v>
      </c>
      <c r="F108" s="841">
        <v>0</v>
      </c>
      <c r="G108" s="844">
        <f t="shared" si="52"/>
        <v>0</v>
      </c>
      <c r="H108" s="842">
        <f t="shared" si="98"/>
        <v>0</v>
      </c>
      <c r="I108" s="19"/>
      <c r="J108" s="514">
        <f t="shared" si="125"/>
        <v>0</v>
      </c>
      <c r="K108" s="514">
        <f t="shared" si="125"/>
        <v>0</v>
      </c>
      <c r="L108" s="514">
        <f t="shared" si="125"/>
        <v>0</v>
      </c>
      <c r="M108" s="514">
        <f t="shared" si="125"/>
        <v>0</v>
      </c>
      <c r="N108" s="514">
        <f t="shared" si="125"/>
        <v>0</v>
      </c>
      <c r="O108" s="514">
        <f t="shared" si="125"/>
        <v>0</v>
      </c>
      <c r="P108" s="514">
        <f t="shared" si="125"/>
        <v>0</v>
      </c>
      <c r="Q108" s="514">
        <f t="shared" si="125"/>
        <v>0</v>
      </c>
      <c r="R108" s="514">
        <f t="shared" si="125"/>
        <v>0</v>
      </c>
      <c r="S108" s="514">
        <f t="shared" si="125"/>
        <v>0</v>
      </c>
      <c r="T108" s="514">
        <f t="shared" si="126"/>
        <v>0</v>
      </c>
      <c r="U108" s="514">
        <f t="shared" si="126"/>
        <v>0</v>
      </c>
      <c r="V108" s="514">
        <f t="shared" si="126"/>
        <v>0</v>
      </c>
      <c r="W108" s="514">
        <f t="shared" si="126"/>
        <v>0</v>
      </c>
      <c r="X108" s="514">
        <f t="shared" si="126"/>
        <v>0</v>
      </c>
      <c r="Y108" s="514">
        <f t="shared" si="126"/>
        <v>0</v>
      </c>
      <c r="Z108" s="514">
        <f t="shared" si="126"/>
        <v>0</v>
      </c>
      <c r="AA108" s="514">
        <f t="shared" si="126"/>
        <v>0</v>
      </c>
      <c r="AB108" s="514">
        <f t="shared" si="126"/>
        <v>0</v>
      </c>
      <c r="AC108" s="514">
        <f t="shared" si="126"/>
        <v>0</v>
      </c>
      <c r="AD108" s="514">
        <f t="shared" si="127"/>
        <v>0</v>
      </c>
      <c r="AE108" s="514">
        <f t="shared" si="127"/>
        <v>0</v>
      </c>
      <c r="AF108" s="514">
        <f t="shared" si="127"/>
        <v>0</v>
      </c>
      <c r="AG108" s="514">
        <f t="shared" si="127"/>
        <v>0</v>
      </c>
      <c r="AH108" s="514">
        <f t="shared" si="127"/>
        <v>0</v>
      </c>
      <c r="AI108" s="514">
        <f t="shared" si="127"/>
        <v>0</v>
      </c>
      <c r="AJ108" s="514">
        <f t="shared" si="127"/>
        <v>0</v>
      </c>
      <c r="AK108" s="514">
        <f t="shared" si="127"/>
        <v>0</v>
      </c>
      <c r="AL108" s="514">
        <f t="shared" si="127"/>
        <v>0</v>
      </c>
      <c r="AM108" s="514">
        <f t="shared" si="127"/>
        <v>0</v>
      </c>
      <c r="AN108" s="514">
        <f t="shared" si="128"/>
        <v>0</v>
      </c>
      <c r="AO108" s="514">
        <f t="shared" si="128"/>
        <v>0</v>
      </c>
      <c r="AP108" s="514">
        <f t="shared" si="128"/>
        <v>0</v>
      </c>
      <c r="AQ108" s="514">
        <f t="shared" si="128"/>
        <v>0</v>
      </c>
      <c r="AR108" s="514">
        <f t="shared" si="128"/>
        <v>0</v>
      </c>
      <c r="AS108" s="514">
        <f t="shared" si="128"/>
        <v>0</v>
      </c>
      <c r="AT108" s="514">
        <f t="shared" si="128"/>
        <v>0</v>
      </c>
      <c r="AU108" s="514">
        <f t="shared" si="128"/>
        <v>0</v>
      </c>
      <c r="AV108" s="514">
        <f t="shared" si="128"/>
        <v>0</v>
      </c>
      <c r="AW108" s="514">
        <f t="shared" si="128"/>
        <v>0</v>
      </c>
      <c r="AX108" s="514">
        <f t="shared" si="129"/>
        <v>0</v>
      </c>
      <c r="AY108" s="514">
        <f t="shared" si="129"/>
        <v>0</v>
      </c>
      <c r="AZ108" s="514">
        <f t="shared" si="129"/>
        <v>0</v>
      </c>
      <c r="BA108" s="514">
        <f t="shared" si="129"/>
        <v>0</v>
      </c>
      <c r="BB108" s="514">
        <f t="shared" si="129"/>
        <v>0</v>
      </c>
      <c r="BC108" s="514">
        <f t="shared" si="129"/>
        <v>0</v>
      </c>
      <c r="BD108" s="514">
        <f t="shared" si="129"/>
        <v>0</v>
      </c>
      <c r="BE108" s="514">
        <f t="shared" si="129"/>
        <v>0</v>
      </c>
      <c r="BF108" s="514">
        <f t="shared" si="129"/>
        <v>0</v>
      </c>
      <c r="BG108" s="514">
        <f t="shared" si="129"/>
        <v>0</v>
      </c>
      <c r="BH108" s="514">
        <f t="shared" si="130"/>
        <v>0</v>
      </c>
      <c r="BI108" s="514">
        <f t="shared" si="130"/>
        <v>0</v>
      </c>
      <c r="BJ108" s="514">
        <f t="shared" si="130"/>
        <v>0</v>
      </c>
      <c r="BK108" s="514">
        <f t="shared" si="130"/>
        <v>0</v>
      </c>
      <c r="BL108" s="514">
        <f t="shared" si="130"/>
        <v>0</v>
      </c>
      <c r="BM108" s="514">
        <f t="shared" si="130"/>
        <v>0</v>
      </c>
      <c r="BN108" s="514">
        <f t="shared" si="130"/>
        <v>0</v>
      </c>
      <c r="BO108" s="514">
        <f t="shared" si="130"/>
        <v>0</v>
      </c>
      <c r="BP108" s="514">
        <f t="shared" si="130"/>
        <v>0</v>
      </c>
      <c r="BQ108" s="514">
        <f t="shared" si="130"/>
        <v>0</v>
      </c>
      <c r="BR108" s="514">
        <f t="shared" si="131"/>
        <v>0</v>
      </c>
      <c r="BS108" s="514">
        <f t="shared" si="131"/>
        <v>0</v>
      </c>
      <c r="BT108" s="514">
        <f t="shared" si="131"/>
        <v>0</v>
      </c>
      <c r="BU108" s="514">
        <f t="shared" si="131"/>
        <v>0</v>
      </c>
      <c r="BV108" s="514">
        <f t="shared" si="131"/>
        <v>0</v>
      </c>
      <c r="BW108" s="514">
        <f t="shared" si="131"/>
        <v>0</v>
      </c>
      <c r="BX108" s="514">
        <f t="shared" si="131"/>
        <v>0</v>
      </c>
      <c r="BY108" s="514">
        <f t="shared" si="131"/>
        <v>0</v>
      </c>
      <c r="BZ108" s="514">
        <f t="shared" si="131"/>
        <v>0</v>
      </c>
      <c r="CA108" s="514">
        <f t="shared" si="131"/>
        <v>0</v>
      </c>
      <c r="CB108" s="514">
        <f t="shared" si="132"/>
        <v>0</v>
      </c>
      <c r="CC108" s="514">
        <f t="shared" si="132"/>
        <v>0</v>
      </c>
      <c r="CD108" s="514">
        <f t="shared" si="132"/>
        <v>0</v>
      </c>
      <c r="CE108" s="514">
        <f t="shared" si="132"/>
        <v>0</v>
      </c>
      <c r="CF108" s="514">
        <f t="shared" si="132"/>
        <v>0</v>
      </c>
      <c r="CG108" s="514">
        <f t="shared" si="132"/>
        <v>0</v>
      </c>
      <c r="CH108" s="514">
        <f t="shared" si="132"/>
        <v>0</v>
      </c>
      <c r="CI108" s="514">
        <f t="shared" si="132"/>
        <v>0</v>
      </c>
      <c r="CJ108" s="514">
        <f t="shared" si="132"/>
        <v>0</v>
      </c>
      <c r="CK108" s="514">
        <f t="shared" si="132"/>
        <v>0</v>
      </c>
      <c r="CL108" s="514">
        <f t="shared" si="133"/>
        <v>0</v>
      </c>
      <c r="CM108" s="514">
        <f t="shared" si="133"/>
        <v>0</v>
      </c>
      <c r="CN108" s="514">
        <f t="shared" si="133"/>
        <v>0</v>
      </c>
      <c r="CO108" s="514">
        <f t="shared" si="133"/>
        <v>0</v>
      </c>
      <c r="CP108" s="514">
        <f t="shared" si="133"/>
        <v>0</v>
      </c>
      <c r="CQ108" s="514">
        <f t="shared" si="133"/>
        <v>0</v>
      </c>
      <c r="CR108" s="514">
        <f t="shared" si="133"/>
        <v>0</v>
      </c>
      <c r="CS108" s="514">
        <f t="shared" si="133"/>
        <v>0</v>
      </c>
      <c r="CT108" s="514">
        <f t="shared" si="133"/>
        <v>0</v>
      </c>
      <c r="CU108" s="514">
        <f t="shared" si="133"/>
        <v>0</v>
      </c>
      <c r="CV108" s="514">
        <f t="shared" si="134"/>
        <v>0</v>
      </c>
      <c r="CW108" s="514">
        <f t="shared" si="134"/>
        <v>0</v>
      </c>
      <c r="CX108" s="514">
        <f t="shared" si="134"/>
        <v>0</v>
      </c>
      <c r="CY108" s="514">
        <f t="shared" si="134"/>
        <v>0</v>
      </c>
      <c r="CZ108" s="514">
        <f t="shared" si="134"/>
        <v>0</v>
      </c>
      <c r="DA108" s="514">
        <f t="shared" si="134"/>
        <v>0</v>
      </c>
      <c r="DB108" s="514">
        <f t="shared" si="134"/>
        <v>0</v>
      </c>
      <c r="DC108" s="514">
        <f t="shared" si="134"/>
        <v>0</v>
      </c>
      <c r="DD108" s="514">
        <f t="shared" si="134"/>
        <v>0</v>
      </c>
      <c r="DE108" s="514">
        <f t="shared" si="134"/>
        <v>0</v>
      </c>
      <c r="DF108" s="514">
        <f t="shared" si="135"/>
        <v>0</v>
      </c>
      <c r="DG108" s="514">
        <f t="shared" si="135"/>
        <v>0</v>
      </c>
      <c r="DH108" s="514">
        <f t="shared" si="135"/>
        <v>0</v>
      </c>
      <c r="DI108" s="514">
        <f t="shared" si="135"/>
        <v>0</v>
      </c>
      <c r="DJ108" s="514">
        <f t="shared" si="135"/>
        <v>0</v>
      </c>
      <c r="DK108" s="514">
        <f t="shared" si="135"/>
        <v>0</v>
      </c>
      <c r="DL108" s="514">
        <f t="shared" si="135"/>
        <v>0</v>
      </c>
      <c r="DM108" s="514">
        <f t="shared" si="135"/>
        <v>0</v>
      </c>
      <c r="DN108" s="514">
        <f t="shared" si="135"/>
        <v>0</v>
      </c>
      <c r="DO108" s="514">
        <f t="shared" si="95"/>
        <v>0</v>
      </c>
      <c r="DP108" s="514">
        <f t="shared" si="136"/>
        <v>0</v>
      </c>
      <c r="DQ108" s="514">
        <f t="shared" si="136"/>
        <v>0</v>
      </c>
      <c r="DR108" s="514">
        <f t="shared" si="136"/>
        <v>0</v>
      </c>
      <c r="DS108" s="514">
        <f t="shared" si="136"/>
        <v>0</v>
      </c>
      <c r="DT108" s="514">
        <f t="shared" si="136"/>
        <v>0</v>
      </c>
      <c r="DU108" s="514">
        <f t="shared" si="136"/>
        <v>0</v>
      </c>
      <c r="DV108" s="514">
        <f t="shared" si="136"/>
        <v>0</v>
      </c>
      <c r="DW108" s="514">
        <f t="shared" si="136"/>
        <v>0</v>
      </c>
      <c r="DX108" s="514">
        <f t="shared" si="136"/>
        <v>0</v>
      </c>
      <c r="DY108" s="514">
        <f t="shared" si="136"/>
        <v>0</v>
      </c>
      <c r="DZ108" s="514">
        <f t="shared" si="137"/>
        <v>0</v>
      </c>
      <c r="EA108" s="514">
        <f t="shared" si="137"/>
        <v>0</v>
      </c>
      <c r="EB108" s="514">
        <f t="shared" si="137"/>
        <v>0</v>
      </c>
      <c r="EC108" s="514">
        <f t="shared" si="137"/>
        <v>0</v>
      </c>
      <c r="ED108" s="514">
        <f t="shared" si="137"/>
        <v>0</v>
      </c>
      <c r="EE108" s="514">
        <f t="shared" si="137"/>
        <v>0</v>
      </c>
      <c r="EF108" s="514">
        <f t="shared" si="137"/>
        <v>0</v>
      </c>
      <c r="EG108" s="514">
        <f t="shared" si="137"/>
        <v>0</v>
      </c>
      <c r="EH108" s="514">
        <f t="shared" si="137"/>
        <v>0</v>
      </c>
      <c r="EI108" s="72"/>
      <c r="EJ108" s="72"/>
      <c r="EK108" s="72"/>
      <c r="EL108" s="72"/>
      <c r="EM108" s="72"/>
    </row>
    <row r="109" spans="5:143" ht="15" customHeight="1" outlineLevel="1" x14ac:dyDescent="0.35">
      <c r="E109" s="508">
        <v>60</v>
      </c>
      <c r="F109" s="841">
        <v>0</v>
      </c>
      <c r="G109" s="844">
        <f t="shared" si="52"/>
        <v>0</v>
      </c>
      <c r="H109" s="842">
        <f t="shared" si="98"/>
        <v>0</v>
      </c>
      <c r="I109" s="19"/>
      <c r="J109" s="514">
        <f t="shared" si="125"/>
        <v>0</v>
      </c>
      <c r="K109" s="514">
        <f t="shared" si="125"/>
        <v>0</v>
      </c>
      <c r="L109" s="514">
        <f t="shared" si="125"/>
        <v>0</v>
      </c>
      <c r="M109" s="514">
        <f t="shared" si="125"/>
        <v>0</v>
      </c>
      <c r="N109" s="514">
        <f t="shared" si="125"/>
        <v>0</v>
      </c>
      <c r="O109" s="514">
        <f t="shared" si="125"/>
        <v>0</v>
      </c>
      <c r="P109" s="514">
        <f t="shared" si="125"/>
        <v>0</v>
      </c>
      <c r="Q109" s="514">
        <f t="shared" si="125"/>
        <v>0</v>
      </c>
      <c r="R109" s="514">
        <f t="shared" si="125"/>
        <v>0</v>
      </c>
      <c r="S109" s="514">
        <f t="shared" si="125"/>
        <v>0</v>
      </c>
      <c r="T109" s="514">
        <f t="shared" si="126"/>
        <v>0</v>
      </c>
      <c r="U109" s="514">
        <f t="shared" si="126"/>
        <v>0</v>
      </c>
      <c r="V109" s="514">
        <f t="shared" si="126"/>
        <v>0</v>
      </c>
      <c r="W109" s="514">
        <f t="shared" si="126"/>
        <v>0</v>
      </c>
      <c r="X109" s="514">
        <f t="shared" si="126"/>
        <v>0</v>
      </c>
      <c r="Y109" s="514">
        <f t="shared" si="126"/>
        <v>0</v>
      </c>
      <c r="Z109" s="514">
        <f t="shared" si="126"/>
        <v>0</v>
      </c>
      <c r="AA109" s="514">
        <f t="shared" si="126"/>
        <v>0</v>
      </c>
      <c r="AB109" s="514">
        <f t="shared" si="126"/>
        <v>0</v>
      </c>
      <c r="AC109" s="514">
        <f t="shared" si="126"/>
        <v>0</v>
      </c>
      <c r="AD109" s="514">
        <f t="shared" si="127"/>
        <v>0</v>
      </c>
      <c r="AE109" s="514">
        <f t="shared" si="127"/>
        <v>0</v>
      </c>
      <c r="AF109" s="514">
        <f t="shared" si="127"/>
        <v>0</v>
      </c>
      <c r="AG109" s="514">
        <f t="shared" si="127"/>
        <v>0</v>
      </c>
      <c r="AH109" s="514">
        <f t="shared" si="127"/>
        <v>0</v>
      </c>
      <c r="AI109" s="514">
        <f t="shared" si="127"/>
        <v>0</v>
      </c>
      <c r="AJ109" s="514">
        <f t="shared" si="127"/>
        <v>0</v>
      </c>
      <c r="AK109" s="514">
        <f t="shared" si="127"/>
        <v>0</v>
      </c>
      <c r="AL109" s="514">
        <f t="shared" si="127"/>
        <v>0</v>
      </c>
      <c r="AM109" s="514">
        <f t="shared" si="127"/>
        <v>0</v>
      </c>
      <c r="AN109" s="514">
        <f t="shared" si="128"/>
        <v>0</v>
      </c>
      <c r="AO109" s="514">
        <f t="shared" si="128"/>
        <v>0</v>
      </c>
      <c r="AP109" s="514">
        <f t="shared" si="128"/>
        <v>0</v>
      </c>
      <c r="AQ109" s="514">
        <f t="shared" si="128"/>
        <v>0</v>
      </c>
      <c r="AR109" s="514">
        <f t="shared" si="128"/>
        <v>0</v>
      </c>
      <c r="AS109" s="514">
        <f t="shared" si="128"/>
        <v>0</v>
      </c>
      <c r="AT109" s="514">
        <f t="shared" si="128"/>
        <v>0</v>
      </c>
      <c r="AU109" s="514">
        <f t="shared" si="128"/>
        <v>0</v>
      </c>
      <c r="AV109" s="514">
        <f t="shared" si="128"/>
        <v>0</v>
      </c>
      <c r="AW109" s="514">
        <f t="shared" si="128"/>
        <v>0</v>
      </c>
      <c r="AX109" s="514">
        <f t="shared" si="129"/>
        <v>0</v>
      </c>
      <c r="AY109" s="514">
        <f t="shared" si="129"/>
        <v>0</v>
      </c>
      <c r="AZ109" s="514">
        <f t="shared" si="129"/>
        <v>0</v>
      </c>
      <c r="BA109" s="514">
        <f t="shared" si="129"/>
        <v>0</v>
      </c>
      <c r="BB109" s="514">
        <f t="shared" si="129"/>
        <v>0</v>
      </c>
      <c r="BC109" s="514">
        <f t="shared" si="129"/>
        <v>0</v>
      </c>
      <c r="BD109" s="514">
        <f t="shared" si="129"/>
        <v>0</v>
      </c>
      <c r="BE109" s="514">
        <f t="shared" si="129"/>
        <v>0</v>
      </c>
      <c r="BF109" s="514">
        <f t="shared" si="129"/>
        <v>0</v>
      </c>
      <c r="BG109" s="514">
        <f t="shared" si="129"/>
        <v>0</v>
      </c>
      <c r="BH109" s="514">
        <f t="shared" si="130"/>
        <v>0</v>
      </c>
      <c r="BI109" s="514">
        <f t="shared" si="130"/>
        <v>0</v>
      </c>
      <c r="BJ109" s="514">
        <f t="shared" si="130"/>
        <v>0</v>
      </c>
      <c r="BK109" s="514">
        <f t="shared" si="130"/>
        <v>0</v>
      </c>
      <c r="BL109" s="514">
        <f t="shared" si="130"/>
        <v>0</v>
      </c>
      <c r="BM109" s="514">
        <f t="shared" si="130"/>
        <v>0</v>
      </c>
      <c r="BN109" s="514">
        <f t="shared" si="130"/>
        <v>0</v>
      </c>
      <c r="BO109" s="514">
        <f t="shared" si="130"/>
        <v>0</v>
      </c>
      <c r="BP109" s="514">
        <f t="shared" si="130"/>
        <v>0</v>
      </c>
      <c r="BQ109" s="514">
        <f t="shared" si="130"/>
        <v>0</v>
      </c>
      <c r="BR109" s="514">
        <f t="shared" si="131"/>
        <v>0</v>
      </c>
      <c r="BS109" s="514">
        <f t="shared" si="131"/>
        <v>0</v>
      </c>
      <c r="BT109" s="514">
        <f t="shared" si="131"/>
        <v>0</v>
      </c>
      <c r="BU109" s="514">
        <f t="shared" si="131"/>
        <v>0</v>
      </c>
      <c r="BV109" s="514">
        <f t="shared" si="131"/>
        <v>0</v>
      </c>
      <c r="BW109" s="514">
        <f t="shared" si="131"/>
        <v>0</v>
      </c>
      <c r="BX109" s="514">
        <f t="shared" si="131"/>
        <v>0</v>
      </c>
      <c r="BY109" s="514">
        <f t="shared" si="131"/>
        <v>0</v>
      </c>
      <c r="BZ109" s="514">
        <f t="shared" si="131"/>
        <v>0</v>
      </c>
      <c r="CA109" s="514">
        <f t="shared" si="131"/>
        <v>0</v>
      </c>
      <c r="CB109" s="514">
        <f t="shared" si="132"/>
        <v>0</v>
      </c>
      <c r="CC109" s="514">
        <f t="shared" si="132"/>
        <v>0</v>
      </c>
      <c r="CD109" s="514">
        <f t="shared" si="132"/>
        <v>0</v>
      </c>
      <c r="CE109" s="514">
        <f t="shared" si="132"/>
        <v>0</v>
      </c>
      <c r="CF109" s="514">
        <f t="shared" si="132"/>
        <v>0</v>
      </c>
      <c r="CG109" s="514">
        <f t="shared" si="132"/>
        <v>0</v>
      </c>
      <c r="CH109" s="514">
        <f t="shared" si="132"/>
        <v>0</v>
      </c>
      <c r="CI109" s="514">
        <f t="shared" si="132"/>
        <v>0</v>
      </c>
      <c r="CJ109" s="514">
        <f t="shared" si="132"/>
        <v>0</v>
      </c>
      <c r="CK109" s="514">
        <f t="shared" si="132"/>
        <v>0</v>
      </c>
      <c r="CL109" s="514">
        <f t="shared" si="133"/>
        <v>0</v>
      </c>
      <c r="CM109" s="514">
        <f t="shared" si="133"/>
        <v>0</v>
      </c>
      <c r="CN109" s="514">
        <f t="shared" si="133"/>
        <v>0</v>
      </c>
      <c r="CO109" s="514">
        <f t="shared" si="133"/>
        <v>0</v>
      </c>
      <c r="CP109" s="514">
        <f t="shared" si="133"/>
        <v>0</v>
      </c>
      <c r="CQ109" s="514">
        <f t="shared" si="133"/>
        <v>0</v>
      </c>
      <c r="CR109" s="514">
        <f t="shared" si="133"/>
        <v>0</v>
      </c>
      <c r="CS109" s="514">
        <f t="shared" si="133"/>
        <v>0</v>
      </c>
      <c r="CT109" s="514">
        <f t="shared" si="133"/>
        <v>0</v>
      </c>
      <c r="CU109" s="514">
        <f t="shared" si="133"/>
        <v>0</v>
      </c>
      <c r="CV109" s="514">
        <f t="shared" si="134"/>
        <v>0</v>
      </c>
      <c r="CW109" s="514">
        <f t="shared" si="134"/>
        <v>0</v>
      </c>
      <c r="CX109" s="514">
        <f t="shared" si="134"/>
        <v>0</v>
      </c>
      <c r="CY109" s="514">
        <f t="shared" si="134"/>
        <v>0</v>
      </c>
      <c r="CZ109" s="514">
        <f t="shared" si="134"/>
        <v>0</v>
      </c>
      <c r="DA109" s="514">
        <f t="shared" si="134"/>
        <v>0</v>
      </c>
      <c r="DB109" s="514">
        <f t="shared" si="134"/>
        <v>0</v>
      </c>
      <c r="DC109" s="514">
        <f t="shared" si="134"/>
        <v>0</v>
      </c>
      <c r="DD109" s="514">
        <f t="shared" si="134"/>
        <v>0</v>
      </c>
      <c r="DE109" s="514">
        <f t="shared" si="134"/>
        <v>0</v>
      </c>
      <c r="DF109" s="514">
        <f t="shared" si="135"/>
        <v>0</v>
      </c>
      <c r="DG109" s="514">
        <f t="shared" si="135"/>
        <v>0</v>
      </c>
      <c r="DH109" s="514">
        <f t="shared" si="135"/>
        <v>0</v>
      </c>
      <c r="DI109" s="514">
        <f t="shared" si="135"/>
        <v>0</v>
      </c>
      <c r="DJ109" s="514">
        <f t="shared" si="135"/>
        <v>0</v>
      </c>
      <c r="DK109" s="514">
        <f t="shared" si="135"/>
        <v>0</v>
      </c>
      <c r="DL109" s="514">
        <f t="shared" si="135"/>
        <v>0</v>
      </c>
      <c r="DM109" s="514">
        <f t="shared" si="135"/>
        <v>0</v>
      </c>
      <c r="DN109" s="514">
        <f t="shared" si="135"/>
        <v>0</v>
      </c>
      <c r="DO109" s="514">
        <f t="shared" ref="DO109:DO140" si="138" xml:space="preserve"> IF( DO$47 &gt;= $E109, $F109 * $F$38 / Cr,) * DO$46</f>
        <v>0</v>
      </c>
      <c r="DP109" s="514">
        <f t="shared" si="136"/>
        <v>0</v>
      </c>
      <c r="DQ109" s="514">
        <f t="shared" si="136"/>
        <v>0</v>
      </c>
      <c r="DR109" s="514">
        <f t="shared" si="136"/>
        <v>0</v>
      </c>
      <c r="DS109" s="514">
        <f t="shared" si="136"/>
        <v>0</v>
      </c>
      <c r="DT109" s="514">
        <f t="shared" si="136"/>
        <v>0</v>
      </c>
      <c r="DU109" s="514">
        <f t="shared" si="136"/>
        <v>0</v>
      </c>
      <c r="DV109" s="514">
        <f t="shared" si="136"/>
        <v>0</v>
      </c>
      <c r="DW109" s="514">
        <f t="shared" si="136"/>
        <v>0</v>
      </c>
      <c r="DX109" s="514">
        <f t="shared" si="136"/>
        <v>0</v>
      </c>
      <c r="DY109" s="514">
        <f t="shared" si="136"/>
        <v>0</v>
      </c>
      <c r="DZ109" s="514">
        <f t="shared" si="137"/>
        <v>0</v>
      </c>
      <c r="EA109" s="514">
        <f t="shared" si="137"/>
        <v>0</v>
      </c>
      <c r="EB109" s="514">
        <f t="shared" si="137"/>
        <v>0</v>
      </c>
      <c r="EC109" s="514">
        <f t="shared" si="137"/>
        <v>0</v>
      </c>
      <c r="ED109" s="514">
        <f t="shared" si="137"/>
        <v>0</v>
      </c>
      <c r="EE109" s="514">
        <f t="shared" si="137"/>
        <v>0</v>
      </c>
      <c r="EF109" s="514">
        <f t="shared" si="137"/>
        <v>0</v>
      </c>
      <c r="EG109" s="514">
        <f t="shared" si="137"/>
        <v>0</v>
      </c>
      <c r="EH109" s="514">
        <f t="shared" si="137"/>
        <v>0</v>
      </c>
      <c r="EI109" s="72"/>
      <c r="EJ109" s="72"/>
      <c r="EK109" s="72"/>
      <c r="EL109" s="72"/>
      <c r="EM109" s="72"/>
    </row>
    <row r="110" spans="5:143" ht="15" customHeight="1" outlineLevel="1" x14ac:dyDescent="0.35">
      <c r="E110" s="508">
        <v>61</v>
      </c>
      <c r="F110" s="841">
        <v>0</v>
      </c>
      <c r="G110" s="844">
        <f t="shared" si="52"/>
        <v>0</v>
      </c>
      <c r="H110" s="842">
        <f t="shared" si="98"/>
        <v>0</v>
      </c>
      <c r="I110" s="19"/>
      <c r="J110" s="514">
        <f t="shared" si="125"/>
        <v>0</v>
      </c>
      <c r="K110" s="514">
        <f t="shared" si="125"/>
        <v>0</v>
      </c>
      <c r="L110" s="514">
        <f t="shared" si="125"/>
        <v>0</v>
      </c>
      <c r="M110" s="514">
        <f t="shared" si="125"/>
        <v>0</v>
      </c>
      <c r="N110" s="514">
        <f t="shared" si="125"/>
        <v>0</v>
      </c>
      <c r="O110" s="514">
        <f t="shared" si="125"/>
        <v>0</v>
      </c>
      <c r="P110" s="514">
        <f t="shared" si="125"/>
        <v>0</v>
      </c>
      <c r="Q110" s="514">
        <f t="shared" si="125"/>
        <v>0</v>
      </c>
      <c r="R110" s="514">
        <f t="shared" si="125"/>
        <v>0</v>
      </c>
      <c r="S110" s="514">
        <f t="shared" si="125"/>
        <v>0</v>
      </c>
      <c r="T110" s="514">
        <f t="shared" si="126"/>
        <v>0</v>
      </c>
      <c r="U110" s="514">
        <f t="shared" si="126"/>
        <v>0</v>
      </c>
      <c r="V110" s="514">
        <f t="shared" si="126"/>
        <v>0</v>
      </c>
      <c r="W110" s="514">
        <f t="shared" si="126"/>
        <v>0</v>
      </c>
      <c r="X110" s="514">
        <f t="shared" si="126"/>
        <v>0</v>
      </c>
      <c r="Y110" s="514">
        <f t="shared" si="126"/>
        <v>0</v>
      </c>
      <c r="Z110" s="514">
        <f t="shared" si="126"/>
        <v>0</v>
      </c>
      <c r="AA110" s="514">
        <f t="shared" si="126"/>
        <v>0</v>
      </c>
      <c r="AB110" s="514">
        <f t="shared" si="126"/>
        <v>0</v>
      </c>
      <c r="AC110" s="514">
        <f t="shared" si="126"/>
        <v>0</v>
      </c>
      <c r="AD110" s="514">
        <f t="shared" si="127"/>
        <v>0</v>
      </c>
      <c r="AE110" s="514">
        <f t="shared" si="127"/>
        <v>0</v>
      </c>
      <c r="AF110" s="514">
        <f t="shared" si="127"/>
        <v>0</v>
      </c>
      <c r="AG110" s="514">
        <f t="shared" si="127"/>
        <v>0</v>
      </c>
      <c r="AH110" s="514">
        <f t="shared" si="127"/>
        <v>0</v>
      </c>
      <c r="AI110" s="514">
        <f t="shared" si="127"/>
        <v>0</v>
      </c>
      <c r="AJ110" s="514">
        <f t="shared" si="127"/>
        <v>0</v>
      </c>
      <c r="AK110" s="514">
        <f t="shared" si="127"/>
        <v>0</v>
      </c>
      <c r="AL110" s="514">
        <f t="shared" si="127"/>
        <v>0</v>
      </c>
      <c r="AM110" s="514">
        <f t="shared" si="127"/>
        <v>0</v>
      </c>
      <c r="AN110" s="514">
        <f t="shared" si="128"/>
        <v>0</v>
      </c>
      <c r="AO110" s="514">
        <f t="shared" si="128"/>
        <v>0</v>
      </c>
      <c r="AP110" s="514">
        <f t="shared" si="128"/>
        <v>0</v>
      </c>
      <c r="AQ110" s="514">
        <f t="shared" si="128"/>
        <v>0</v>
      </c>
      <c r="AR110" s="514">
        <f t="shared" si="128"/>
        <v>0</v>
      </c>
      <c r="AS110" s="514">
        <f t="shared" si="128"/>
        <v>0</v>
      </c>
      <c r="AT110" s="514">
        <f t="shared" si="128"/>
        <v>0</v>
      </c>
      <c r="AU110" s="514">
        <f t="shared" si="128"/>
        <v>0</v>
      </c>
      <c r="AV110" s="514">
        <f t="shared" si="128"/>
        <v>0</v>
      </c>
      <c r="AW110" s="514">
        <f t="shared" si="128"/>
        <v>0</v>
      </c>
      <c r="AX110" s="514">
        <f t="shared" si="129"/>
        <v>0</v>
      </c>
      <c r="AY110" s="514">
        <f t="shared" si="129"/>
        <v>0</v>
      </c>
      <c r="AZ110" s="514">
        <f t="shared" si="129"/>
        <v>0</v>
      </c>
      <c r="BA110" s="514">
        <f t="shared" si="129"/>
        <v>0</v>
      </c>
      <c r="BB110" s="514">
        <f t="shared" si="129"/>
        <v>0</v>
      </c>
      <c r="BC110" s="514">
        <f t="shared" si="129"/>
        <v>0</v>
      </c>
      <c r="BD110" s="514">
        <f t="shared" si="129"/>
        <v>0</v>
      </c>
      <c r="BE110" s="514">
        <f t="shared" si="129"/>
        <v>0</v>
      </c>
      <c r="BF110" s="514">
        <f t="shared" si="129"/>
        <v>0</v>
      </c>
      <c r="BG110" s="514">
        <f t="shared" si="129"/>
        <v>0</v>
      </c>
      <c r="BH110" s="514">
        <f t="shared" si="130"/>
        <v>0</v>
      </c>
      <c r="BI110" s="514">
        <f t="shared" si="130"/>
        <v>0</v>
      </c>
      <c r="BJ110" s="514">
        <f t="shared" si="130"/>
        <v>0</v>
      </c>
      <c r="BK110" s="514">
        <f t="shared" si="130"/>
        <v>0</v>
      </c>
      <c r="BL110" s="514">
        <f t="shared" si="130"/>
        <v>0</v>
      </c>
      <c r="BM110" s="514">
        <f t="shared" si="130"/>
        <v>0</v>
      </c>
      <c r="BN110" s="514">
        <f t="shared" si="130"/>
        <v>0</v>
      </c>
      <c r="BO110" s="514">
        <f t="shared" si="130"/>
        <v>0</v>
      </c>
      <c r="BP110" s="514">
        <f t="shared" si="130"/>
        <v>0</v>
      </c>
      <c r="BQ110" s="514">
        <f t="shared" si="130"/>
        <v>0</v>
      </c>
      <c r="BR110" s="514">
        <f t="shared" si="131"/>
        <v>0</v>
      </c>
      <c r="BS110" s="514">
        <f t="shared" si="131"/>
        <v>0</v>
      </c>
      <c r="BT110" s="514">
        <f t="shared" si="131"/>
        <v>0</v>
      </c>
      <c r="BU110" s="514">
        <f t="shared" si="131"/>
        <v>0</v>
      </c>
      <c r="BV110" s="514">
        <f t="shared" si="131"/>
        <v>0</v>
      </c>
      <c r="BW110" s="514">
        <f t="shared" si="131"/>
        <v>0</v>
      </c>
      <c r="BX110" s="514">
        <f t="shared" si="131"/>
        <v>0</v>
      </c>
      <c r="BY110" s="514">
        <f t="shared" si="131"/>
        <v>0</v>
      </c>
      <c r="BZ110" s="514">
        <f t="shared" si="131"/>
        <v>0</v>
      </c>
      <c r="CA110" s="514">
        <f t="shared" si="131"/>
        <v>0</v>
      </c>
      <c r="CB110" s="514">
        <f t="shared" si="132"/>
        <v>0</v>
      </c>
      <c r="CC110" s="514">
        <f t="shared" si="132"/>
        <v>0</v>
      </c>
      <c r="CD110" s="514">
        <f t="shared" si="132"/>
        <v>0</v>
      </c>
      <c r="CE110" s="514">
        <f t="shared" si="132"/>
        <v>0</v>
      </c>
      <c r="CF110" s="514">
        <f t="shared" si="132"/>
        <v>0</v>
      </c>
      <c r="CG110" s="514">
        <f t="shared" si="132"/>
        <v>0</v>
      </c>
      <c r="CH110" s="514">
        <f t="shared" si="132"/>
        <v>0</v>
      </c>
      <c r="CI110" s="514">
        <f t="shared" si="132"/>
        <v>0</v>
      </c>
      <c r="CJ110" s="514">
        <f t="shared" si="132"/>
        <v>0</v>
      </c>
      <c r="CK110" s="514">
        <f t="shared" si="132"/>
        <v>0</v>
      </c>
      <c r="CL110" s="514">
        <f t="shared" si="133"/>
        <v>0</v>
      </c>
      <c r="CM110" s="514">
        <f t="shared" si="133"/>
        <v>0</v>
      </c>
      <c r="CN110" s="514">
        <f t="shared" si="133"/>
        <v>0</v>
      </c>
      <c r="CO110" s="514">
        <f t="shared" si="133"/>
        <v>0</v>
      </c>
      <c r="CP110" s="514">
        <f t="shared" si="133"/>
        <v>0</v>
      </c>
      <c r="CQ110" s="514">
        <f t="shared" si="133"/>
        <v>0</v>
      </c>
      <c r="CR110" s="514">
        <f t="shared" si="133"/>
        <v>0</v>
      </c>
      <c r="CS110" s="514">
        <f t="shared" si="133"/>
        <v>0</v>
      </c>
      <c r="CT110" s="514">
        <f t="shared" si="133"/>
        <v>0</v>
      </c>
      <c r="CU110" s="514">
        <f t="shared" si="133"/>
        <v>0</v>
      </c>
      <c r="CV110" s="514">
        <f t="shared" si="134"/>
        <v>0</v>
      </c>
      <c r="CW110" s="514">
        <f t="shared" si="134"/>
        <v>0</v>
      </c>
      <c r="CX110" s="514">
        <f t="shared" si="134"/>
        <v>0</v>
      </c>
      <c r="CY110" s="514">
        <f t="shared" si="134"/>
        <v>0</v>
      </c>
      <c r="CZ110" s="514">
        <f t="shared" si="134"/>
        <v>0</v>
      </c>
      <c r="DA110" s="514">
        <f t="shared" si="134"/>
        <v>0</v>
      </c>
      <c r="DB110" s="514">
        <f t="shared" si="134"/>
        <v>0</v>
      </c>
      <c r="DC110" s="514">
        <f t="shared" si="134"/>
        <v>0</v>
      </c>
      <c r="DD110" s="514">
        <f t="shared" si="134"/>
        <v>0</v>
      </c>
      <c r="DE110" s="514">
        <f t="shared" si="134"/>
        <v>0</v>
      </c>
      <c r="DF110" s="514">
        <f t="shared" si="135"/>
        <v>0</v>
      </c>
      <c r="DG110" s="514">
        <f t="shared" si="135"/>
        <v>0</v>
      </c>
      <c r="DH110" s="514">
        <f t="shared" si="135"/>
        <v>0</v>
      </c>
      <c r="DI110" s="514">
        <f t="shared" si="135"/>
        <v>0</v>
      </c>
      <c r="DJ110" s="514">
        <f t="shared" si="135"/>
        <v>0</v>
      </c>
      <c r="DK110" s="514">
        <f t="shared" si="135"/>
        <v>0</v>
      </c>
      <c r="DL110" s="514">
        <f t="shared" si="135"/>
        <v>0</v>
      </c>
      <c r="DM110" s="514">
        <f t="shared" si="135"/>
        <v>0</v>
      </c>
      <c r="DN110" s="514">
        <f t="shared" si="135"/>
        <v>0</v>
      </c>
      <c r="DO110" s="514">
        <f t="shared" si="138"/>
        <v>0</v>
      </c>
      <c r="DP110" s="514">
        <f t="shared" si="136"/>
        <v>0</v>
      </c>
      <c r="DQ110" s="514">
        <f t="shared" si="136"/>
        <v>0</v>
      </c>
      <c r="DR110" s="514">
        <f t="shared" si="136"/>
        <v>0</v>
      </c>
      <c r="DS110" s="514">
        <f t="shared" si="136"/>
        <v>0</v>
      </c>
      <c r="DT110" s="514">
        <f t="shared" si="136"/>
        <v>0</v>
      </c>
      <c r="DU110" s="514">
        <f t="shared" si="136"/>
        <v>0</v>
      </c>
      <c r="DV110" s="514">
        <f t="shared" si="136"/>
        <v>0</v>
      </c>
      <c r="DW110" s="514">
        <f t="shared" si="136"/>
        <v>0</v>
      </c>
      <c r="DX110" s="514">
        <f t="shared" si="136"/>
        <v>0</v>
      </c>
      <c r="DY110" s="514">
        <f t="shared" si="136"/>
        <v>0</v>
      </c>
      <c r="DZ110" s="514">
        <f t="shared" si="137"/>
        <v>0</v>
      </c>
      <c r="EA110" s="514">
        <f t="shared" si="137"/>
        <v>0</v>
      </c>
      <c r="EB110" s="514">
        <f t="shared" si="137"/>
        <v>0</v>
      </c>
      <c r="EC110" s="514">
        <f t="shared" si="137"/>
        <v>0</v>
      </c>
      <c r="ED110" s="514">
        <f t="shared" si="137"/>
        <v>0</v>
      </c>
      <c r="EE110" s="514">
        <f t="shared" si="137"/>
        <v>0</v>
      </c>
      <c r="EF110" s="514">
        <f t="shared" si="137"/>
        <v>0</v>
      </c>
      <c r="EG110" s="514">
        <f t="shared" si="137"/>
        <v>0</v>
      </c>
      <c r="EH110" s="514">
        <f t="shared" si="137"/>
        <v>0</v>
      </c>
      <c r="EI110" s="72"/>
      <c r="EJ110" s="72"/>
      <c r="EK110" s="72"/>
      <c r="EL110" s="72"/>
      <c r="EM110" s="72"/>
    </row>
    <row r="111" spans="5:143" ht="15" customHeight="1" outlineLevel="1" x14ac:dyDescent="0.35">
      <c r="E111" s="508">
        <v>62</v>
      </c>
      <c r="F111" s="841">
        <v>0</v>
      </c>
      <c r="G111" s="844">
        <f t="shared" si="52"/>
        <v>0</v>
      </c>
      <c r="H111" s="842">
        <f t="shared" si="98"/>
        <v>0</v>
      </c>
      <c r="I111" s="19"/>
      <c r="J111" s="514">
        <f t="shared" si="125"/>
        <v>0</v>
      </c>
      <c r="K111" s="514">
        <f t="shared" si="125"/>
        <v>0</v>
      </c>
      <c r="L111" s="514">
        <f t="shared" si="125"/>
        <v>0</v>
      </c>
      <c r="M111" s="514">
        <f t="shared" si="125"/>
        <v>0</v>
      </c>
      <c r="N111" s="514">
        <f t="shared" si="125"/>
        <v>0</v>
      </c>
      <c r="O111" s="514">
        <f t="shared" si="125"/>
        <v>0</v>
      </c>
      <c r="P111" s="514">
        <f t="shared" si="125"/>
        <v>0</v>
      </c>
      <c r="Q111" s="514">
        <f t="shared" si="125"/>
        <v>0</v>
      </c>
      <c r="R111" s="514">
        <f t="shared" si="125"/>
        <v>0</v>
      </c>
      <c r="S111" s="514">
        <f t="shared" si="125"/>
        <v>0</v>
      </c>
      <c r="T111" s="514">
        <f t="shared" si="126"/>
        <v>0</v>
      </c>
      <c r="U111" s="514">
        <f t="shared" si="126"/>
        <v>0</v>
      </c>
      <c r="V111" s="514">
        <f t="shared" si="126"/>
        <v>0</v>
      </c>
      <c r="W111" s="514">
        <f t="shared" si="126"/>
        <v>0</v>
      </c>
      <c r="X111" s="514">
        <f t="shared" si="126"/>
        <v>0</v>
      </c>
      <c r="Y111" s="514">
        <f t="shared" si="126"/>
        <v>0</v>
      </c>
      <c r="Z111" s="514">
        <f t="shared" si="126"/>
        <v>0</v>
      </c>
      <c r="AA111" s="514">
        <f t="shared" si="126"/>
        <v>0</v>
      </c>
      <c r="AB111" s="514">
        <f t="shared" si="126"/>
        <v>0</v>
      </c>
      <c r="AC111" s="514">
        <f t="shared" si="126"/>
        <v>0</v>
      </c>
      <c r="AD111" s="514">
        <f t="shared" si="127"/>
        <v>0</v>
      </c>
      <c r="AE111" s="514">
        <f t="shared" si="127"/>
        <v>0</v>
      </c>
      <c r="AF111" s="514">
        <f t="shared" si="127"/>
        <v>0</v>
      </c>
      <c r="AG111" s="514">
        <f t="shared" si="127"/>
        <v>0</v>
      </c>
      <c r="AH111" s="514">
        <f t="shared" si="127"/>
        <v>0</v>
      </c>
      <c r="AI111" s="514">
        <f t="shared" si="127"/>
        <v>0</v>
      </c>
      <c r="AJ111" s="514">
        <f t="shared" si="127"/>
        <v>0</v>
      </c>
      <c r="AK111" s="514">
        <f t="shared" si="127"/>
        <v>0</v>
      </c>
      <c r="AL111" s="514">
        <f t="shared" si="127"/>
        <v>0</v>
      </c>
      <c r="AM111" s="514">
        <f t="shared" si="127"/>
        <v>0</v>
      </c>
      <c r="AN111" s="514">
        <f t="shared" si="128"/>
        <v>0</v>
      </c>
      <c r="AO111" s="514">
        <f t="shared" si="128"/>
        <v>0</v>
      </c>
      <c r="AP111" s="514">
        <f t="shared" si="128"/>
        <v>0</v>
      </c>
      <c r="AQ111" s="514">
        <f t="shared" si="128"/>
        <v>0</v>
      </c>
      <c r="AR111" s="514">
        <f t="shared" si="128"/>
        <v>0</v>
      </c>
      <c r="AS111" s="514">
        <f t="shared" si="128"/>
        <v>0</v>
      </c>
      <c r="AT111" s="514">
        <f t="shared" si="128"/>
        <v>0</v>
      </c>
      <c r="AU111" s="514">
        <f t="shared" si="128"/>
        <v>0</v>
      </c>
      <c r="AV111" s="514">
        <f t="shared" si="128"/>
        <v>0</v>
      </c>
      <c r="AW111" s="514">
        <f t="shared" si="128"/>
        <v>0</v>
      </c>
      <c r="AX111" s="514">
        <f t="shared" si="129"/>
        <v>0</v>
      </c>
      <c r="AY111" s="514">
        <f t="shared" si="129"/>
        <v>0</v>
      </c>
      <c r="AZ111" s="514">
        <f t="shared" si="129"/>
        <v>0</v>
      </c>
      <c r="BA111" s="514">
        <f t="shared" si="129"/>
        <v>0</v>
      </c>
      <c r="BB111" s="514">
        <f t="shared" si="129"/>
        <v>0</v>
      </c>
      <c r="BC111" s="514">
        <f t="shared" si="129"/>
        <v>0</v>
      </c>
      <c r="BD111" s="514">
        <f t="shared" si="129"/>
        <v>0</v>
      </c>
      <c r="BE111" s="514">
        <f t="shared" si="129"/>
        <v>0</v>
      </c>
      <c r="BF111" s="514">
        <f t="shared" si="129"/>
        <v>0</v>
      </c>
      <c r="BG111" s="514">
        <f t="shared" si="129"/>
        <v>0</v>
      </c>
      <c r="BH111" s="514">
        <f t="shared" si="130"/>
        <v>0</v>
      </c>
      <c r="BI111" s="514">
        <f t="shared" si="130"/>
        <v>0</v>
      </c>
      <c r="BJ111" s="514">
        <f t="shared" si="130"/>
        <v>0</v>
      </c>
      <c r="BK111" s="514">
        <f t="shared" si="130"/>
        <v>0</v>
      </c>
      <c r="BL111" s="514">
        <f t="shared" si="130"/>
        <v>0</v>
      </c>
      <c r="BM111" s="514">
        <f t="shared" si="130"/>
        <v>0</v>
      </c>
      <c r="BN111" s="514">
        <f t="shared" si="130"/>
        <v>0</v>
      </c>
      <c r="BO111" s="514">
        <f t="shared" si="130"/>
        <v>0</v>
      </c>
      <c r="BP111" s="514">
        <f t="shared" si="130"/>
        <v>0</v>
      </c>
      <c r="BQ111" s="514">
        <f t="shared" si="130"/>
        <v>0</v>
      </c>
      <c r="BR111" s="514">
        <f t="shared" si="131"/>
        <v>0</v>
      </c>
      <c r="BS111" s="514">
        <f t="shared" si="131"/>
        <v>0</v>
      </c>
      <c r="BT111" s="514">
        <f t="shared" si="131"/>
        <v>0</v>
      </c>
      <c r="BU111" s="514">
        <f t="shared" si="131"/>
        <v>0</v>
      </c>
      <c r="BV111" s="514">
        <f t="shared" si="131"/>
        <v>0</v>
      </c>
      <c r="BW111" s="514">
        <f t="shared" si="131"/>
        <v>0</v>
      </c>
      <c r="BX111" s="514">
        <f t="shared" si="131"/>
        <v>0</v>
      </c>
      <c r="BY111" s="514">
        <f t="shared" si="131"/>
        <v>0</v>
      </c>
      <c r="BZ111" s="514">
        <f t="shared" si="131"/>
        <v>0</v>
      </c>
      <c r="CA111" s="514">
        <f t="shared" si="131"/>
        <v>0</v>
      </c>
      <c r="CB111" s="514">
        <f t="shared" si="132"/>
        <v>0</v>
      </c>
      <c r="CC111" s="514">
        <f t="shared" si="132"/>
        <v>0</v>
      </c>
      <c r="CD111" s="514">
        <f t="shared" si="132"/>
        <v>0</v>
      </c>
      <c r="CE111" s="514">
        <f t="shared" si="132"/>
        <v>0</v>
      </c>
      <c r="CF111" s="514">
        <f t="shared" si="132"/>
        <v>0</v>
      </c>
      <c r="CG111" s="514">
        <f t="shared" si="132"/>
        <v>0</v>
      </c>
      <c r="CH111" s="514">
        <f t="shared" si="132"/>
        <v>0</v>
      </c>
      <c r="CI111" s="514">
        <f t="shared" si="132"/>
        <v>0</v>
      </c>
      <c r="CJ111" s="514">
        <f t="shared" si="132"/>
        <v>0</v>
      </c>
      <c r="CK111" s="514">
        <f t="shared" si="132"/>
        <v>0</v>
      </c>
      <c r="CL111" s="514">
        <f t="shared" si="133"/>
        <v>0</v>
      </c>
      <c r="CM111" s="514">
        <f t="shared" si="133"/>
        <v>0</v>
      </c>
      <c r="CN111" s="514">
        <f t="shared" si="133"/>
        <v>0</v>
      </c>
      <c r="CO111" s="514">
        <f t="shared" si="133"/>
        <v>0</v>
      </c>
      <c r="CP111" s="514">
        <f t="shared" si="133"/>
        <v>0</v>
      </c>
      <c r="CQ111" s="514">
        <f t="shared" si="133"/>
        <v>0</v>
      </c>
      <c r="CR111" s="514">
        <f t="shared" si="133"/>
        <v>0</v>
      </c>
      <c r="CS111" s="514">
        <f t="shared" si="133"/>
        <v>0</v>
      </c>
      <c r="CT111" s="514">
        <f t="shared" si="133"/>
        <v>0</v>
      </c>
      <c r="CU111" s="514">
        <f t="shared" si="133"/>
        <v>0</v>
      </c>
      <c r="CV111" s="514">
        <f t="shared" si="134"/>
        <v>0</v>
      </c>
      <c r="CW111" s="514">
        <f t="shared" si="134"/>
        <v>0</v>
      </c>
      <c r="CX111" s="514">
        <f t="shared" si="134"/>
        <v>0</v>
      </c>
      <c r="CY111" s="514">
        <f t="shared" si="134"/>
        <v>0</v>
      </c>
      <c r="CZ111" s="514">
        <f t="shared" si="134"/>
        <v>0</v>
      </c>
      <c r="DA111" s="514">
        <f t="shared" si="134"/>
        <v>0</v>
      </c>
      <c r="DB111" s="514">
        <f t="shared" si="134"/>
        <v>0</v>
      </c>
      <c r="DC111" s="514">
        <f t="shared" si="134"/>
        <v>0</v>
      </c>
      <c r="DD111" s="514">
        <f t="shared" si="134"/>
        <v>0</v>
      </c>
      <c r="DE111" s="514">
        <f t="shared" si="134"/>
        <v>0</v>
      </c>
      <c r="DF111" s="514">
        <f t="shared" si="135"/>
        <v>0</v>
      </c>
      <c r="DG111" s="514">
        <f t="shared" si="135"/>
        <v>0</v>
      </c>
      <c r="DH111" s="514">
        <f t="shared" si="135"/>
        <v>0</v>
      </c>
      <c r="DI111" s="514">
        <f t="shared" si="135"/>
        <v>0</v>
      </c>
      <c r="DJ111" s="514">
        <f t="shared" si="135"/>
        <v>0</v>
      </c>
      <c r="DK111" s="514">
        <f t="shared" si="135"/>
        <v>0</v>
      </c>
      <c r="DL111" s="514">
        <f t="shared" si="135"/>
        <v>0</v>
      </c>
      <c r="DM111" s="514">
        <f t="shared" si="135"/>
        <v>0</v>
      </c>
      <c r="DN111" s="514">
        <f t="shared" si="135"/>
        <v>0</v>
      </c>
      <c r="DO111" s="514">
        <f t="shared" si="138"/>
        <v>0</v>
      </c>
      <c r="DP111" s="514">
        <f t="shared" si="136"/>
        <v>0</v>
      </c>
      <c r="DQ111" s="514">
        <f t="shared" si="136"/>
        <v>0</v>
      </c>
      <c r="DR111" s="514">
        <f t="shared" si="136"/>
        <v>0</v>
      </c>
      <c r="DS111" s="514">
        <f t="shared" si="136"/>
        <v>0</v>
      </c>
      <c r="DT111" s="514">
        <f t="shared" si="136"/>
        <v>0</v>
      </c>
      <c r="DU111" s="514">
        <f t="shared" si="136"/>
        <v>0</v>
      </c>
      <c r="DV111" s="514">
        <f t="shared" si="136"/>
        <v>0</v>
      </c>
      <c r="DW111" s="514">
        <f t="shared" si="136"/>
        <v>0</v>
      </c>
      <c r="DX111" s="514">
        <f t="shared" si="136"/>
        <v>0</v>
      </c>
      <c r="DY111" s="514">
        <f t="shared" si="136"/>
        <v>0</v>
      </c>
      <c r="DZ111" s="514">
        <f t="shared" si="137"/>
        <v>0</v>
      </c>
      <c r="EA111" s="514">
        <f t="shared" si="137"/>
        <v>0</v>
      </c>
      <c r="EB111" s="514">
        <f t="shared" si="137"/>
        <v>0</v>
      </c>
      <c r="EC111" s="514">
        <f t="shared" si="137"/>
        <v>0</v>
      </c>
      <c r="ED111" s="514">
        <f t="shared" si="137"/>
        <v>0</v>
      </c>
      <c r="EE111" s="514">
        <f t="shared" si="137"/>
        <v>0</v>
      </c>
      <c r="EF111" s="514">
        <f t="shared" si="137"/>
        <v>0</v>
      </c>
      <c r="EG111" s="514">
        <f t="shared" si="137"/>
        <v>0</v>
      </c>
      <c r="EH111" s="514">
        <f t="shared" si="137"/>
        <v>0</v>
      </c>
      <c r="EI111" s="72"/>
      <c r="EJ111" s="72"/>
      <c r="EK111" s="72"/>
      <c r="EL111" s="72"/>
      <c r="EM111" s="72"/>
    </row>
    <row r="112" spans="5:143" ht="15" customHeight="1" outlineLevel="1" x14ac:dyDescent="0.35">
      <c r="E112" s="508">
        <v>63</v>
      </c>
      <c r="F112" s="841">
        <v>0</v>
      </c>
      <c r="G112" s="844">
        <f t="shared" si="52"/>
        <v>0</v>
      </c>
      <c r="H112" s="842">
        <f t="shared" si="98"/>
        <v>0</v>
      </c>
      <c r="I112" s="19"/>
      <c r="J112" s="514">
        <f t="shared" si="125"/>
        <v>0</v>
      </c>
      <c r="K112" s="514">
        <f t="shared" si="125"/>
        <v>0</v>
      </c>
      <c r="L112" s="514">
        <f t="shared" si="125"/>
        <v>0</v>
      </c>
      <c r="M112" s="514">
        <f t="shared" si="125"/>
        <v>0</v>
      </c>
      <c r="N112" s="514">
        <f t="shared" si="125"/>
        <v>0</v>
      </c>
      <c r="O112" s="514">
        <f t="shared" si="125"/>
        <v>0</v>
      </c>
      <c r="P112" s="514">
        <f t="shared" si="125"/>
        <v>0</v>
      </c>
      <c r="Q112" s="514">
        <f t="shared" si="125"/>
        <v>0</v>
      </c>
      <c r="R112" s="514">
        <f t="shared" si="125"/>
        <v>0</v>
      </c>
      <c r="S112" s="514">
        <f t="shared" si="125"/>
        <v>0</v>
      </c>
      <c r="T112" s="514">
        <f t="shared" si="126"/>
        <v>0</v>
      </c>
      <c r="U112" s="514">
        <f t="shared" si="126"/>
        <v>0</v>
      </c>
      <c r="V112" s="514">
        <f t="shared" si="126"/>
        <v>0</v>
      </c>
      <c r="W112" s="514">
        <f t="shared" si="126"/>
        <v>0</v>
      </c>
      <c r="X112" s="514">
        <f t="shared" si="126"/>
        <v>0</v>
      </c>
      <c r="Y112" s="514">
        <f t="shared" si="126"/>
        <v>0</v>
      </c>
      <c r="Z112" s="514">
        <f t="shared" si="126"/>
        <v>0</v>
      </c>
      <c r="AA112" s="514">
        <f t="shared" si="126"/>
        <v>0</v>
      </c>
      <c r="AB112" s="514">
        <f t="shared" si="126"/>
        <v>0</v>
      </c>
      <c r="AC112" s="514">
        <f t="shared" si="126"/>
        <v>0</v>
      </c>
      <c r="AD112" s="514">
        <f t="shared" si="127"/>
        <v>0</v>
      </c>
      <c r="AE112" s="514">
        <f t="shared" si="127"/>
        <v>0</v>
      </c>
      <c r="AF112" s="514">
        <f t="shared" si="127"/>
        <v>0</v>
      </c>
      <c r="AG112" s="514">
        <f t="shared" si="127"/>
        <v>0</v>
      </c>
      <c r="AH112" s="514">
        <f t="shared" si="127"/>
        <v>0</v>
      </c>
      <c r="AI112" s="514">
        <f t="shared" si="127"/>
        <v>0</v>
      </c>
      <c r="AJ112" s="514">
        <f t="shared" si="127"/>
        <v>0</v>
      </c>
      <c r="AK112" s="514">
        <f t="shared" si="127"/>
        <v>0</v>
      </c>
      <c r="AL112" s="514">
        <f t="shared" si="127"/>
        <v>0</v>
      </c>
      <c r="AM112" s="514">
        <f t="shared" si="127"/>
        <v>0</v>
      </c>
      <c r="AN112" s="514">
        <f t="shared" si="128"/>
        <v>0</v>
      </c>
      <c r="AO112" s="514">
        <f t="shared" si="128"/>
        <v>0</v>
      </c>
      <c r="AP112" s="514">
        <f t="shared" si="128"/>
        <v>0</v>
      </c>
      <c r="AQ112" s="514">
        <f t="shared" si="128"/>
        <v>0</v>
      </c>
      <c r="AR112" s="514">
        <f t="shared" si="128"/>
        <v>0</v>
      </c>
      <c r="AS112" s="514">
        <f t="shared" si="128"/>
        <v>0</v>
      </c>
      <c r="AT112" s="514">
        <f t="shared" si="128"/>
        <v>0</v>
      </c>
      <c r="AU112" s="514">
        <f t="shared" si="128"/>
        <v>0</v>
      </c>
      <c r="AV112" s="514">
        <f t="shared" si="128"/>
        <v>0</v>
      </c>
      <c r="AW112" s="514">
        <f t="shared" si="128"/>
        <v>0</v>
      </c>
      <c r="AX112" s="514">
        <f t="shared" si="129"/>
        <v>0</v>
      </c>
      <c r="AY112" s="514">
        <f t="shared" si="129"/>
        <v>0</v>
      </c>
      <c r="AZ112" s="514">
        <f t="shared" si="129"/>
        <v>0</v>
      </c>
      <c r="BA112" s="514">
        <f t="shared" si="129"/>
        <v>0</v>
      </c>
      <c r="BB112" s="514">
        <f t="shared" si="129"/>
        <v>0</v>
      </c>
      <c r="BC112" s="514">
        <f t="shared" si="129"/>
        <v>0</v>
      </c>
      <c r="BD112" s="514">
        <f t="shared" si="129"/>
        <v>0</v>
      </c>
      <c r="BE112" s="514">
        <f t="shared" si="129"/>
        <v>0</v>
      </c>
      <c r="BF112" s="514">
        <f t="shared" si="129"/>
        <v>0</v>
      </c>
      <c r="BG112" s="514">
        <f t="shared" si="129"/>
        <v>0</v>
      </c>
      <c r="BH112" s="514">
        <f t="shared" si="130"/>
        <v>0</v>
      </c>
      <c r="BI112" s="514">
        <f t="shared" si="130"/>
        <v>0</v>
      </c>
      <c r="BJ112" s="514">
        <f t="shared" si="130"/>
        <v>0</v>
      </c>
      <c r="BK112" s="514">
        <f t="shared" si="130"/>
        <v>0</v>
      </c>
      <c r="BL112" s="514">
        <f t="shared" si="130"/>
        <v>0</v>
      </c>
      <c r="BM112" s="514">
        <f t="shared" si="130"/>
        <v>0</v>
      </c>
      <c r="BN112" s="514">
        <f t="shared" si="130"/>
        <v>0</v>
      </c>
      <c r="BO112" s="514">
        <f t="shared" si="130"/>
        <v>0</v>
      </c>
      <c r="BP112" s="514">
        <f t="shared" si="130"/>
        <v>0</v>
      </c>
      <c r="BQ112" s="514">
        <f t="shared" si="130"/>
        <v>0</v>
      </c>
      <c r="BR112" s="514">
        <f t="shared" si="131"/>
        <v>0</v>
      </c>
      <c r="BS112" s="514">
        <f t="shared" si="131"/>
        <v>0</v>
      </c>
      <c r="BT112" s="514">
        <f t="shared" si="131"/>
        <v>0</v>
      </c>
      <c r="BU112" s="514">
        <f t="shared" si="131"/>
        <v>0</v>
      </c>
      <c r="BV112" s="514">
        <f t="shared" si="131"/>
        <v>0</v>
      </c>
      <c r="BW112" s="514">
        <f t="shared" si="131"/>
        <v>0</v>
      </c>
      <c r="BX112" s="514">
        <f t="shared" si="131"/>
        <v>0</v>
      </c>
      <c r="BY112" s="514">
        <f t="shared" si="131"/>
        <v>0</v>
      </c>
      <c r="BZ112" s="514">
        <f t="shared" si="131"/>
        <v>0</v>
      </c>
      <c r="CA112" s="514">
        <f t="shared" si="131"/>
        <v>0</v>
      </c>
      <c r="CB112" s="514">
        <f t="shared" si="132"/>
        <v>0</v>
      </c>
      <c r="CC112" s="514">
        <f t="shared" si="132"/>
        <v>0</v>
      </c>
      <c r="CD112" s="514">
        <f t="shared" si="132"/>
        <v>0</v>
      </c>
      <c r="CE112" s="514">
        <f t="shared" si="132"/>
        <v>0</v>
      </c>
      <c r="CF112" s="514">
        <f t="shared" si="132"/>
        <v>0</v>
      </c>
      <c r="CG112" s="514">
        <f t="shared" si="132"/>
        <v>0</v>
      </c>
      <c r="CH112" s="514">
        <f t="shared" si="132"/>
        <v>0</v>
      </c>
      <c r="CI112" s="514">
        <f t="shared" si="132"/>
        <v>0</v>
      </c>
      <c r="CJ112" s="514">
        <f t="shared" si="132"/>
        <v>0</v>
      </c>
      <c r="CK112" s="514">
        <f t="shared" si="132"/>
        <v>0</v>
      </c>
      <c r="CL112" s="514">
        <f t="shared" si="133"/>
        <v>0</v>
      </c>
      <c r="CM112" s="514">
        <f t="shared" si="133"/>
        <v>0</v>
      </c>
      <c r="CN112" s="514">
        <f t="shared" si="133"/>
        <v>0</v>
      </c>
      <c r="CO112" s="514">
        <f t="shared" si="133"/>
        <v>0</v>
      </c>
      <c r="CP112" s="514">
        <f t="shared" si="133"/>
        <v>0</v>
      </c>
      <c r="CQ112" s="514">
        <f t="shared" si="133"/>
        <v>0</v>
      </c>
      <c r="CR112" s="514">
        <f t="shared" si="133"/>
        <v>0</v>
      </c>
      <c r="CS112" s="514">
        <f t="shared" si="133"/>
        <v>0</v>
      </c>
      <c r="CT112" s="514">
        <f t="shared" si="133"/>
        <v>0</v>
      </c>
      <c r="CU112" s="514">
        <f t="shared" si="133"/>
        <v>0</v>
      </c>
      <c r="CV112" s="514">
        <f t="shared" si="134"/>
        <v>0</v>
      </c>
      <c r="CW112" s="514">
        <f t="shared" si="134"/>
        <v>0</v>
      </c>
      <c r="CX112" s="514">
        <f t="shared" si="134"/>
        <v>0</v>
      </c>
      <c r="CY112" s="514">
        <f t="shared" si="134"/>
        <v>0</v>
      </c>
      <c r="CZ112" s="514">
        <f t="shared" si="134"/>
        <v>0</v>
      </c>
      <c r="DA112" s="514">
        <f t="shared" si="134"/>
        <v>0</v>
      </c>
      <c r="DB112" s="514">
        <f t="shared" si="134"/>
        <v>0</v>
      </c>
      <c r="DC112" s="514">
        <f t="shared" si="134"/>
        <v>0</v>
      </c>
      <c r="DD112" s="514">
        <f t="shared" si="134"/>
        <v>0</v>
      </c>
      <c r="DE112" s="514">
        <f t="shared" si="134"/>
        <v>0</v>
      </c>
      <c r="DF112" s="514">
        <f t="shared" si="135"/>
        <v>0</v>
      </c>
      <c r="DG112" s="514">
        <f t="shared" si="135"/>
        <v>0</v>
      </c>
      <c r="DH112" s="514">
        <f t="shared" si="135"/>
        <v>0</v>
      </c>
      <c r="DI112" s="514">
        <f t="shared" si="135"/>
        <v>0</v>
      </c>
      <c r="DJ112" s="514">
        <f t="shared" si="135"/>
        <v>0</v>
      </c>
      <c r="DK112" s="514">
        <f t="shared" si="135"/>
        <v>0</v>
      </c>
      <c r="DL112" s="514">
        <f t="shared" si="135"/>
        <v>0</v>
      </c>
      <c r="DM112" s="514">
        <f t="shared" si="135"/>
        <v>0</v>
      </c>
      <c r="DN112" s="514">
        <f t="shared" si="135"/>
        <v>0</v>
      </c>
      <c r="DO112" s="514">
        <f t="shared" si="138"/>
        <v>0</v>
      </c>
      <c r="DP112" s="514">
        <f t="shared" si="136"/>
        <v>0</v>
      </c>
      <c r="DQ112" s="514">
        <f t="shared" si="136"/>
        <v>0</v>
      </c>
      <c r="DR112" s="514">
        <f t="shared" si="136"/>
        <v>0</v>
      </c>
      <c r="DS112" s="514">
        <f t="shared" si="136"/>
        <v>0</v>
      </c>
      <c r="DT112" s="514">
        <f t="shared" si="136"/>
        <v>0</v>
      </c>
      <c r="DU112" s="514">
        <f t="shared" si="136"/>
        <v>0</v>
      </c>
      <c r="DV112" s="514">
        <f t="shared" si="136"/>
        <v>0</v>
      </c>
      <c r="DW112" s="514">
        <f t="shared" si="136"/>
        <v>0</v>
      </c>
      <c r="DX112" s="514">
        <f t="shared" si="136"/>
        <v>0</v>
      </c>
      <c r="DY112" s="514">
        <f t="shared" si="136"/>
        <v>0</v>
      </c>
      <c r="DZ112" s="514">
        <f t="shared" si="137"/>
        <v>0</v>
      </c>
      <c r="EA112" s="514">
        <f t="shared" si="137"/>
        <v>0</v>
      </c>
      <c r="EB112" s="514">
        <f t="shared" si="137"/>
        <v>0</v>
      </c>
      <c r="EC112" s="514">
        <f t="shared" si="137"/>
        <v>0</v>
      </c>
      <c r="ED112" s="514">
        <f t="shared" si="137"/>
        <v>0</v>
      </c>
      <c r="EE112" s="514">
        <f t="shared" si="137"/>
        <v>0</v>
      </c>
      <c r="EF112" s="514">
        <f t="shared" si="137"/>
        <v>0</v>
      </c>
      <c r="EG112" s="514">
        <f t="shared" si="137"/>
        <v>0</v>
      </c>
      <c r="EH112" s="514">
        <f t="shared" si="137"/>
        <v>0</v>
      </c>
      <c r="EI112" s="72"/>
      <c r="EJ112" s="72"/>
      <c r="EK112" s="72"/>
      <c r="EL112" s="72"/>
      <c r="EM112" s="72"/>
    </row>
    <row r="113" spans="5:143" ht="15" customHeight="1" outlineLevel="1" x14ac:dyDescent="0.35">
      <c r="E113" s="508">
        <v>64</v>
      </c>
      <c r="F113" s="841">
        <v>0</v>
      </c>
      <c r="G113" s="844">
        <f t="shared" si="52"/>
        <v>0</v>
      </c>
      <c r="H113" s="842">
        <f t="shared" si="98"/>
        <v>0</v>
      </c>
      <c r="I113" s="19"/>
      <c r="J113" s="514">
        <f t="shared" si="125"/>
        <v>0</v>
      </c>
      <c r="K113" s="514">
        <f t="shared" si="125"/>
        <v>0</v>
      </c>
      <c r="L113" s="514">
        <f t="shared" si="125"/>
        <v>0</v>
      </c>
      <c r="M113" s="514">
        <f t="shared" si="125"/>
        <v>0</v>
      </c>
      <c r="N113" s="514">
        <f t="shared" si="125"/>
        <v>0</v>
      </c>
      <c r="O113" s="514">
        <f t="shared" si="125"/>
        <v>0</v>
      </c>
      <c r="P113" s="514">
        <f t="shared" si="125"/>
        <v>0</v>
      </c>
      <c r="Q113" s="514">
        <f t="shared" si="125"/>
        <v>0</v>
      </c>
      <c r="R113" s="514">
        <f t="shared" si="125"/>
        <v>0</v>
      </c>
      <c r="S113" s="514">
        <f t="shared" si="125"/>
        <v>0</v>
      </c>
      <c r="T113" s="514">
        <f t="shared" si="126"/>
        <v>0</v>
      </c>
      <c r="U113" s="514">
        <f t="shared" si="126"/>
        <v>0</v>
      </c>
      <c r="V113" s="514">
        <f t="shared" si="126"/>
        <v>0</v>
      </c>
      <c r="W113" s="514">
        <f t="shared" si="126"/>
        <v>0</v>
      </c>
      <c r="X113" s="514">
        <f t="shared" si="126"/>
        <v>0</v>
      </c>
      <c r="Y113" s="514">
        <f t="shared" si="126"/>
        <v>0</v>
      </c>
      <c r="Z113" s="514">
        <f t="shared" si="126"/>
        <v>0</v>
      </c>
      <c r="AA113" s="514">
        <f t="shared" si="126"/>
        <v>0</v>
      </c>
      <c r="AB113" s="514">
        <f t="shared" si="126"/>
        <v>0</v>
      </c>
      <c r="AC113" s="514">
        <f t="shared" si="126"/>
        <v>0</v>
      </c>
      <c r="AD113" s="514">
        <f t="shared" si="127"/>
        <v>0</v>
      </c>
      <c r="AE113" s="514">
        <f t="shared" si="127"/>
        <v>0</v>
      </c>
      <c r="AF113" s="514">
        <f t="shared" si="127"/>
        <v>0</v>
      </c>
      <c r="AG113" s="514">
        <f t="shared" si="127"/>
        <v>0</v>
      </c>
      <c r="AH113" s="514">
        <f t="shared" si="127"/>
        <v>0</v>
      </c>
      <c r="AI113" s="514">
        <f t="shared" si="127"/>
        <v>0</v>
      </c>
      <c r="AJ113" s="514">
        <f t="shared" si="127"/>
        <v>0</v>
      </c>
      <c r="AK113" s="514">
        <f t="shared" si="127"/>
        <v>0</v>
      </c>
      <c r="AL113" s="514">
        <f t="shared" si="127"/>
        <v>0</v>
      </c>
      <c r="AM113" s="514">
        <f t="shared" si="127"/>
        <v>0</v>
      </c>
      <c r="AN113" s="514">
        <f t="shared" si="128"/>
        <v>0</v>
      </c>
      <c r="AO113" s="514">
        <f t="shared" si="128"/>
        <v>0</v>
      </c>
      <c r="AP113" s="514">
        <f t="shared" si="128"/>
        <v>0</v>
      </c>
      <c r="AQ113" s="514">
        <f t="shared" si="128"/>
        <v>0</v>
      </c>
      <c r="AR113" s="514">
        <f t="shared" si="128"/>
        <v>0</v>
      </c>
      <c r="AS113" s="514">
        <f t="shared" si="128"/>
        <v>0</v>
      </c>
      <c r="AT113" s="514">
        <f t="shared" si="128"/>
        <v>0</v>
      </c>
      <c r="AU113" s="514">
        <f t="shared" si="128"/>
        <v>0</v>
      </c>
      <c r="AV113" s="514">
        <f t="shared" si="128"/>
        <v>0</v>
      </c>
      <c r="AW113" s="514">
        <f t="shared" si="128"/>
        <v>0</v>
      </c>
      <c r="AX113" s="514">
        <f t="shared" si="129"/>
        <v>0</v>
      </c>
      <c r="AY113" s="514">
        <f t="shared" si="129"/>
        <v>0</v>
      </c>
      <c r="AZ113" s="514">
        <f t="shared" si="129"/>
        <v>0</v>
      </c>
      <c r="BA113" s="514">
        <f t="shared" si="129"/>
        <v>0</v>
      </c>
      <c r="BB113" s="514">
        <f t="shared" si="129"/>
        <v>0</v>
      </c>
      <c r="BC113" s="514">
        <f t="shared" si="129"/>
        <v>0</v>
      </c>
      <c r="BD113" s="514">
        <f t="shared" si="129"/>
        <v>0</v>
      </c>
      <c r="BE113" s="514">
        <f t="shared" si="129"/>
        <v>0</v>
      </c>
      <c r="BF113" s="514">
        <f t="shared" si="129"/>
        <v>0</v>
      </c>
      <c r="BG113" s="514">
        <f t="shared" si="129"/>
        <v>0</v>
      </c>
      <c r="BH113" s="514">
        <f t="shared" si="130"/>
        <v>0</v>
      </c>
      <c r="BI113" s="514">
        <f t="shared" si="130"/>
        <v>0</v>
      </c>
      <c r="BJ113" s="514">
        <f t="shared" si="130"/>
        <v>0</v>
      </c>
      <c r="BK113" s="514">
        <f t="shared" si="130"/>
        <v>0</v>
      </c>
      <c r="BL113" s="514">
        <f t="shared" si="130"/>
        <v>0</v>
      </c>
      <c r="BM113" s="514">
        <f t="shared" si="130"/>
        <v>0</v>
      </c>
      <c r="BN113" s="514">
        <f t="shared" si="130"/>
        <v>0</v>
      </c>
      <c r="BO113" s="514">
        <f t="shared" si="130"/>
        <v>0</v>
      </c>
      <c r="BP113" s="514">
        <f t="shared" si="130"/>
        <v>0</v>
      </c>
      <c r="BQ113" s="514">
        <f t="shared" si="130"/>
        <v>0</v>
      </c>
      <c r="BR113" s="514">
        <f t="shared" si="131"/>
        <v>0</v>
      </c>
      <c r="BS113" s="514">
        <f t="shared" si="131"/>
        <v>0</v>
      </c>
      <c r="BT113" s="514">
        <f t="shared" si="131"/>
        <v>0</v>
      </c>
      <c r="BU113" s="514">
        <f t="shared" si="131"/>
        <v>0</v>
      </c>
      <c r="BV113" s="514">
        <f t="shared" si="131"/>
        <v>0</v>
      </c>
      <c r="BW113" s="514">
        <f t="shared" si="131"/>
        <v>0</v>
      </c>
      <c r="BX113" s="514">
        <f t="shared" si="131"/>
        <v>0</v>
      </c>
      <c r="BY113" s="514">
        <f t="shared" si="131"/>
        <v>0</v>
      </c>
      <c r="BZ113" s="514">
        <f t="shared" si="131"/>
        <v>0</v>
      </c>
      <c r="CA113" s="514">
        <f t="shared" si="131"/>
        <v>0</v>
      </c>
      <c r="CB113" s="514">
        <f t="shared" si="132"/>
        <v>0</v>
      </c>
      <c r="CC113" s="514">
        <f t="shared" si="132"/>
        <v>0</v>
      </c>
      <c r="CD113" s="514">
        <f t="shared" si="132"/>
        <v>0</v>
      </c>
      <c r="CE113" s="514">
        <f t="shared" si="132"/>
        <v>0</v>
      </c>
      <c r="CF113" s="514">
        <f t="shared" si="132"/>
        <v>0</v>
      </c>
      <c r="CG113" s="514">
        <f t="shared" si="132"/>
        <v>0</v>
      </c>
      <c r="CH113" s="514">
        <f t="shared" si="132"/>
        <v>0</v>
      </c>
      <c r="CI113" s="514">
        <f t="shared" si="132"/>
        <v>0</v>
      </c>
      <c r="CJ113" s="514">
        <f t="shared" si="132"/>
        <v>0</v>
      </c>
      <c r="CK113" s="514">
        <f t="shared" si="132"/>
        <v>0</v>
      </c>
      <c r="CL113" s="514">
        <f t="shared" si="133"/>
        <v>0</v>
      </c>
      <c r="CM113" s="514">
        <f t="shared" si="133"/>
        <v>0</v>
      </c>
      <c r="CN113" s="514">
        <f t="shared" si="133"/>
        <v>0</v>
      </c>
      <c r="CO113" s="514">
        <f t="shared" si="133"/>
        <v>0</v>
      </c>
      <c r="CP113" s="514">
        <f t="shared" si="133"/>
        <v>0</v>
      </c>
      <c r="CQ113" s="514">
        <f t="shared" si="133"/>
        <v>0</v>
      </c>
      <c r="CR113" s="514">
        <f t="shared" si="133"/>
        <v>0</v>
      </c>
      <c r="CS113" s="514">
        <f t="shared" si="133"/>
        <v>0</v>
      </c>
      <c r="CT113" s="514">
        <f t="shared" si="133"/>
        <v>0</v>
      </c>
      <c r="CU113" s="514">
        <f t="shared" si="133"/>
        <v>0</v>
      </c>
      <c r="CV113" s="514">
        <f t="shared" si="134"/>
        <v>0</v>
      </c>
      <c r="CW113" s="514">
        <f t="shared" si="134"/>
        <v>0</v>
      </c>
      <c r="CX113" s="514">
        <f t="shared" si="134"/>
        <v>0</v>
      </c>
      <c r="CY113" s="514">
        <f t="shared" si="134"/>
        <v>0</v>
      </c>
      <c r="CZ113" s="514">
        <f t="shared" si="134"/>
        <v>0</v>
      </c>
      <c r="DA113" s="514">
        <f t="shared" si="134"/>
        <v>0</v>
      </c>
      <c r="DB113" s="514">
        <f t="shared" si="134"/>
        <v>0</v>
      </c>
      <c r="DC113" s="514">
        <f t="shared" si="134"/>
        <v>0</v>
      </c>
      <c r="DD113" s="514">
        <f t="shared" si="134"/>
        <v>0</v>
      </c>
      <c r="DE113" s="514">
        <f t="shared" si="134"/>
        <v>0</v>
      </c>
      <c r="DF113" s="514">
        <f t="shared" si="135"/>
        <v>0</v>
      </c>
      <c r="DG113" s="514">
        <f t="shared" si="135"/>
        <v>0</v>
      </c>
      <c r="DH113" s="514">
        <f t="shared" si="135"/>
        <v>0</v>
      </c>
      <c r="DI113" s="514">
        <f t="shared" si="135"/>
        <v>0</v>
      </c>
      <c r="DJ113" s="514">
        <f t="shared" si="135"/>
        <v>0</v>
      </c>
      <c r="DK113" s="514">
        <f t="shared" si="135"/>
        <v>0</v>
      </c>
      <c r="DL113" s="514">
        <f t="shared" si="135"/>
        <v>0</v>
      </c>
      <c r="DM113" s="514">
        <f t="shared" si="135"/>
        <v>0</v>
      </c>
      <c r="DN113" s="514">
        <f t="shared" si="135"/>
        <v>0</v>
      </c>
      <c r="DO113" s="514">
        <f t="shared" si="138"/>
        <v>0</v>
      </c>
      <c r="DP113" s="514">
        <f t="shared" si="136"/>
        <v>0</v>
      </c>
      <c r="DQ113" s="514">
        <f t="shared" si="136"/>
        <v>0</v>
      </c>
      <c r="DR113" s="514">
        <f t="shared" si="136"/>
        <v>0</v>
      </c>
      <c r="DS113" s="514">
        <f t="shared" si="136"/>
        <v>0</v>
      </c>
      <c r="DT113" s="514">
        <f t="shared" si="136"/>
        <v>0</v>
      </c>
      <c r="DU113" s="514">
        <f t="shared" si="136"/>
        <v>0</v>
      </c>
      <c r="DV113" s="514">
        <f t="shared" si="136"/>
        <v>0</v>
      </c>
      <c r="DW113" s="514">
        <f t="shared" si="136"/>
        <v>0</v>
      </c>
      <c r="DX113" s="514">
        <f t="shared" si="136"/>
        <v>0</v>
      </c>
      <c r="DY113" s="514">
        <f t="shared" si="136"/>
        <v>0</v>
      </c>
      <c r="DZ113" s="514">
        <f t="shared" si="137"/>
        <v>0</v>
      </c>
      <c r="EA113" s="514">
        <f t="shared" si="137"/>
        <v>0</v>
      </c>
      <c r="EB113" s="514">
        <f t="shared" si="137"/>
        <v>0</v>
      </c>
      <c r="EC113" s="514">
        <f t="shared" si="137"/>
        <v>0</v>
      </c>
      <c r="ED113" s="514">
        <f t="shared" si="137"/>
        <v>0</v>
      </c>
      <c r="EE113" s="514">
        <f t="shared" si="137"/>
        <v>0</v>
      </c>
      <c r="EF113" s="514">
        <f t="shared" si="137"/>
        <v>0</v>
      </c>
      <c r="EG113" s="514">
        <f t="shared" si="137"/>
        <v>0</v>
      </c>
      <c r="EH113" s="514">
        <f t="shared" si="137"/>
        <v>0</v>
      </c>
      <c r="EI113" s="72"/>
      <c r="EJ113" s="72"/>
      <c r="EK113" s="72"/>
      <c r="EL113" s="72"/>
      <c r="EM113" s="72"/>
    </row>
    <row r="114" spans="5:143" ht="15" customHeight="1" outlineLevel="1" x14ac:dyDescent="0.35">
      <c r="E114" s="508">
        <v>65</v>
      </c>
      <c r="F114" s="841">
        <v>0</v>
      </c>
      <c r="G114" s="844">
        <f t="shared" si="52"/>
        <v>0</v>
      </c>
      <c r="H114" s="842">
        <f t="shared" si="98"/>
        <v>0</v>
      </c>
      <c r="I114" s="19"/>
      <c r="J114" s="514">
        <f t="shared" si="125"/>
        <v>0</v>
      </c>
      <c r="K114" s="514">
        <f t="shared" si="125"/>
        <v>0</v>
      </c>
      <c r="L114" s="514">
        <f t="shared" si="125"/>
        <v>0</v>
      </c>
      <c r="M114" s="514">
        <f t="shared" si="125"/>
        <v>0</v>
      </c>
      <c r="N114" s="514">
        <f t="shared" si="125"/>
        <v>0</v>
      </c>
      <c r="O114" s="514">
        <f t="shared" si="125"/>
        <v>0</v>
      </c>
      <c r="P114" s="514">
        <f t="shared" si="125"/>
        <v>0</v>
      </c>
      <c r="Q114" s="514">
        <f t="shared" si="125"/>
        <v>0</v>
      </c>
      <c r="R114" s="514">
        <f t="shared" si="125"/>
        <v>0</v>
      </c>
      <c r="S114" s="514">
        <f t="shared" si="125"/>
        <v>0</v>
      </c>
      <c r="T114" s="514">
        <f t="shared" si="126"/>
        <v>0</v>
      </c>
      <c r="U114" s="514">
        <f t="shared" si="126"/>
        <v>0</v>
      </c>
      <c r="V114" s="514">
        <f t="shared" si="126"/>
        <v>0</v>
      </c>
      <c r="W114" s="514">
        <f t="shared" si="126"/>
        <v>0</v>
      </c>
      <c r="X114" s="514">
        <f t="shared" si="126"/>
        <v>0</v>
      </c>
      <c r="Y114" s="514">
        <f t="shared" si="126"/>
        <v>0</v>
      </c>
      <c r="Z114" s="514">
        <f t="shared" si="126"/>
        <v>0</v>
      </c>
      <c r="AA114" s="514">
        <f t="shared" si="126"/>
        <v>0</v>
      </c>
      <c r="AB114" s="514">
        <f t="shared" si="126"/>
        <v>0</v>
      </c>
      <c r="AC114" s="514">
        <f t="shared" si="126"/>
        <v>0</v>
      </c>
      <c r="AD114" s="514">
        <f t="shared" si="127"/>
        <v>0</v>
      </c>
      <c r="AE114" s="514">
        <f t="shared" si="127"/>
        <v>0</v>
      </c>
      <c r="AF114" s="514">
        <f t="shared" si="127"/>
        <v>0</v>
      </c>
      <c r="AG114" s="514">
        <f t="shared" si="127"/>
        <v>0</v>
      </c>
      <c r="AH114" s="514">
        <f t="shared" si="127"/>
        <v>0</v>
      </c>
      <c r="AI114" s="514">
        <f t="shared" si="127"/>
        <v>0</v>
      </c>
      <c r="AJ114" s="514">
        <f t="shared" si="127"/>
        <v>0</v>
      </c>
      <c r="AK114" s="514">
        <f t="shared" si="127"/>
        <v>0</v>
      </c>
      <c r="AL114" s="514">
        <f t="shared" si="127"/>
        <v>0</v>
      </c>
      <c r="AM114" s="514">
        <f t="shared" si="127"/>
        <v>0</v>
      </c>
      <c r="AN114" s="514">
        <f t="shared" si="128"/>
        <v>0</v>
      </c>
      <c r="AO114" s="514">
        <f t="shared" si="128"/>
        <v>0</v>
      </c>
      <c r="AP114" s="514">
        <f t="shared" si="128"/>
        <v>0</v>
      </c>
      <c r="AQ114" s="514">
        <f t="shared" si="128"/>
        <v>0</v>
      </c>
      <c r="AR114" s="514">
        <f t="shared" si="128"/>
        <v>0</v>
      </c>
      <c r="AS114" s="514">
        <f t="shared" si="128"/>
        <v>0</v>
      </c>
      <c r="AT114" s="514">
        <f t="shared" si="128"/>
        <v>0</v>
      </c>
      <c r="AU114" s="514">
        <f t="shared" si="128"/>
        <v>0</v>
      </c>
      <c r="AV114" s="514">
        <f t="shared" si="128"/>
        <v>0</v>
      </c>
      <c r="AW114" s="514">
        <f t="shared" si="128"/>
        <v>0</v>
      </c>
      <c r="AX114" s="514">
        <f t="shared" si="129"/>
        <v>0</v>
      </c>
      <c r="AY114" s="514">
        <f t="shared" si="129"/>
        <v>0</v>
      </c>
      <c r="AZ114" s="514">
        <f t="shared" si="129"/>
        <v>0</v>
      </c>
      <c r="BA114" s="514">
        <f t="shared" si="129"/>
        <v>0</v>
      </c>
      <c r="BB114" s="514">
        <f t="shared" si="129"/>
        <v>0</v>
      </c>
      <c r="BC114" s="514">
        <f t="shared" si="129"/>
        <v>0</v>
      </c>
      <c r="BD114" s="514">
        <f t="shared" si="129"/>
        <v>0</v>
      </c>
      <c r="BE114" s="514">
        <f t="shared" si="129"/>
        <v>0</v>
      </c>
      <c r="BF114" s="514">
        <f t="shared" si="129"/>
        <v>0</v>
      </c>
      <c r="BG114" s="514">
        <f t="shared" si="129"/>
        <v>0</v>
      </c>
      <c r="BH114" s="514">
        <f t="shared" si="130"/>
        <v>0</v>
      </c>
      <c r="BI114" s="514">
        <f t="shared" si="130"/>
        <v>0</v>
      </c>
      <c r="BJ114" s="514">
        <f t="shared" si="130"/>
        <v>0</v>
      </c>
      <c r="BK114" s="514">
        <f t="shared" si="130"/>
        <v>0</v>
      </c>
      <c r="BL114" s="514">
        <f t="shared" si="130"/>
        <v>0</v>
      </c>
      <c r="BM114" s="514">
        <f t="shared" si="130"/>
        <v>0</v>
      </c>
      <c r="BN114" s="514">
        <f t="shared" si="130"/>
        <v>0</v>
      </c>
      <c r="BO114" s="514">
        <f t="shared" si="130"/>
        <v>0</v>
      </c>
      <c r="BP114" s="514">
        <f t="shared" si="130"/>
        <v>0</v>
      </c>
      <c r="BQ114" s="514">
        <f t="shared" si="130"/>
        <v>0</v>
      </c>
      <c r="BR114" s="514">
        <f t="shared" si="131"/>
        <v>0</v>
      </c>
      <c r="BS114" s="514">
        <f t="shared" si="131"/>
        <v>0</v>
      </c>
      <c r="BT114" s="514">
        <f t="shared" si="131"/>
        <v>0</v>
      </c>
      <c r="BU114" s="514">
        <f t="shared" si="131"/>
        <v>0</v>
      </c>
      <c r="BV114" s="514">
        <f t="shared" si="131"/>
        <v>0</v>
      </c>
      <c r="BW114" s="514">
        <f t="shared" si="131"/>
        <v>0</v>
      </c>
      <c r="BX114" s="514">
        <f t="shared" si="131"/>
        <v>0</v>
      </c>
      <c r="BY114" s="514">
        <f t="shared" si="131"/>
        <v>0</v>
      </c>
      <c r="BZ114" s="514">
        <f t="shared" si="131"/>
        <v>0</v>
      </c>
      <c r="CA114" s="514">
        <f t="shared" si="131"/>
        <v>0</v>
      </c>
      <c r="CB114" s="514">
        <f t="shared" si="132"/>
        <v>0</v>
      </c>
      <c r="CC114" s="514">
        <f t="shared" si="132"/>
        <v>0</v>
      </c>
      <c r="CD114" s="514">
        <f t="shared" si="132"/>
        <v>0</v>
      </c>
      <c r="CE114" s="514">
        <f t="shared" si="132"/>
        <v>0</v>
      </c>
      <c r="CF114" s="514">
        <f t="shared" si="132"/>
        <v>0</v>
      </c>
      <c r="CG114" s="514">
        <f t="shared" si="132"/>
        <v>0</v>
      </c>
      <c r="CH114" s="514">
        <f t="shared" si="132"/>
        <v>0</v>
      </c>
      <c r="CI114" s="514">
        <f t="shared" si="132"/>
        <v>0</v>
      </c>
      <c r="CJ114" s="514">
        <f t="shared" si="132"/>
        <v>0</v>
      </c>
      <c r="CK114" s="514">
        <f t="shared" si="132"/>
        <v>0</v>
      </c>
      <c r="CL114" s="514">
        <f t="shared" si="133"/>
        <v>0</v>
      </c>
      <c r="CM114" s="514">
        <f t="shared" si="133"/>
        <v>0</v>
      </c>
      <c r="CN114" s="514">
        <f t="shared" si="133"/>
        <v>0</v>
      </c>
      <c r="CO114" s="514">
        <f t="shared" si="133"/>
        <v>0</v>
      </c>
      <c r="CP114" s="514">
        <f t="shared" si="133"/>
        <v>0</v>
      </c>
      <c r="CQ114" s="514">
        <f t="shared" si="133"/>
        <v>0</v>
      </c>
      <c r="CR114" s="514">
        <f t="shared" si="133"/>
        <v>0</v>
      </c>
      <c r="CS114" s="514">
        <f t="shared" si="133"/>
        <v>0</v>
      </c>
      <c r="CT114" s="514">
        <f t="shared" si="133"/>
        <v>0</v>
      </c>
      <c r="CU114" s="514">
        <f t="shared" si="133"/>
        <v>0</v>
      </c>
      <c r="CV114" s="514">
        <f t="shared" si="134"/>
        <v>0</v>
      </c>
      <c r="CW114" s="514">
        <f t="shared" si="134"/>
        <v>0</v>
      </c>
      <c r="CX114" s="514">
        <f t="shared" si="134"/>
        <v>0</v>
      </c>
      <c r="CY114" s="514">
        <f t="shared" si="134"/>
        <v>0</v>
      </c>
      <c r="CZ114" s="514">
        <f t="shared" si="134"/>
        <v>0</v>
      </c>
      <c r="DA114" s="514">
        <f t="shared" si="134"/>
        <v>0</v>
      </c>
      <c r="DB114" s="514">
        <f t="shared" si="134"/>
        <v>0</v>
      </c>
      <c r="DC114" s="514">
        <f t="shared" si="134"/>
        <v>0</v>
      </c>
      <c r="DD114" s="514">
        <f t="shared" si="134"/>
        <v>0</v>
      </c>
      <c r="DE114" s="514">
        <f t="shared" si="134"/>
        <v>0</v>
      </c>
      <c r="DF114" s="514">
        <f t="shared" si="135"/>
        <v>0</v>
      </c>
      <c r="DG114" s="514">
        <f t="shared" si="135"/>
        <v>0</v>
      </c>
      <c r="DH114" s="514">
        <f t="shared" si="135"/>
        <v>0</v>
      </c>
      <c r="DI114" s="514">
        <f t="shared" si="135"/>
        <v>0</v>
      </c>
      <c r="DJ114" s="514">
        <f t="shared" si="135"/>
        <v>0</v>
      </c>
      <c r="DK114" s="514">
        <f t="shared" si="135"/>
        <v>0</v>
      </c>
      <c r="DL114" s="514">
        <f t="shared" si="135"/>
        <v>0</v>
      </c>
      <c r="DM114" s="514">
        <f t="shared" si="135"/>
        <v>0</v>
      </c>
      <c r="DN114" s="514">
        <f t="shared" si="135"/>
        <v>0</v>
      </c>
      <c r="DO114" s="514">
        <f t="shared" si="138"/>
        <v>0</v>
      </c>
      <c r="DP114" s="514">
        <f t="shared" si="136"/>
        <v>0</v>
      </c>
      <c r="DQ114" s="514">
        <f t="shared" si="136"/>
        <v>0</v>
      </c>
      <c r="DR114" s="514">
        <f t="shared" si="136"/>
        <v>0</v>
      </c>
      <c r="DS114" s="514">
        <f t="shared" si="136"/>
        <v>0</v>
      </c>
      <c r="DT114" s="514">
        <f t="shared" si="136"/>
        <v>0</v>
      </c>
      <c r="DU114" s="514">
        <f t="shared" si="136"/>
        <v>0</v>
      </c>
      <c r="DV114" s="514">
        <f t="shared" si="136"/>
        <v>0</v>
      </c>
      <c r="DW114" s="514">
        <f t="shared" si="136"/>
        <v>0</v>
      </c>
      <c r="DX114" s="514">
        <f t="shared" si="136"/>
        <v>0</v>
      </c>
      <c r="DY114" s="514">
        <f t="shared" si="136"/>
        <v>0</v>
      </c>
      <c r="DZ114" s="514">
        <f t="shared" si="137"/>
        <v>0</v>
      </c>
      <c r="EA114" s="514">
        <f t="shared" si="137"/>
        <v>0</v>
      </c>
      <c r="EB114" s="514">
        <f t="shared" si="137"/>
        <v>0</v>
      </c>
      <c r="EC114" s="514">
        <f t="shared" si="137"/>
        <v>0</v>
      </c>
      <c r="ED114" s="514">
        <f t="shared" si="137"/>
        <v>0</v>
      </c>
      <c r="EE114" s="514">
        <f t="shared" si="137"/>
        <v>0</v>
      </c>
      <c r="EF114" s="514">
        <f t="shared" si="137"/>
        <v>0</v>
      </c>
      <c r="EG114" s="514">
        <f t="shared" si="137"/>
        <v>0</v>
      </c>
      <c r="EH114" s="514">
        <f t="shared" si="137"/>
        <v>0</v>
      </c>
      <c r="EI114" s="72"/>
      <c r="EJ114" s="72"/>
      <c r="EK114" s="72"/>
      <c r="EL114" s="72"/>
      <c r="EM114" s="72"/>
    </row>
    <row r="115" spans="5:143" ht="15" customHeight="1" outlineLevel="1" x14ac:dyDescent="0.35">
      <c r="E115" s="508">
        <v>66</v>
      </c>
      <c r="F115" s="841">
        <v>0</v>
      </c>
      <c r="G115" s="844">
        <f t="shared" ref="G115:G178" si="139">SUM(J115:EM115)</f>
        <v>0</v>
      </c>
      <c r="H115" s="842">
        <f t="shared" si="98"/>
        <v>0</v>
      </c>
      <c r="I115" s="19"/>
      <c r="J115" s="514">
        <f t="shared" si="125"/>
        <v>0</v>
      </c>
      <c r="K115" s="514">
        <f t="shared" si="125"/>
        <v>0</v>
      </c>
      <c r="L115" s="514">
        <f t="shared" si="125"/>
        <v>0</v>
      </c>
      <c r="M115" s="514">
        <f t="shared" si="125"/>
        <v>0</v>
      </c>
      <c r="N115" s="514">
        <f t="shared" si="125"/>
        <v>0</v>
      </c>
      <c r="O115" s="514">
        <f t="shared" si="125"/>
        <v>0</v>
      </c>
      <c r="P115" s="514">
        <f t="shared" si="125"/>
        <v>0</v>
      </c>
      <c r="Q115" s="514">
        <f t="shared" si="125"/>
        <v>0</v>
      </c>
      <c r="R115" s="514">
        <f t="shared" si="125"/>
        <v>0</v>
      </c>
      <c r="S115" s="514">
        <f t="shared" si="125"/>
        <v>0</v>
      </c>
      <c r="T115" s="514">
        <f t="shared" si="126"/>
        <v>0</v>
      </c>
      <c r="U115" s="514">
        <f t="shared" si="126"/>
        <v>0</v>
      </c>
      <c r="V115" s="514">
        <f t="shared" si="126"/>
        <v>0</v>
      </c>
      <c r="W115" s="514">
        <f t="shared" si="126"/>
        <v>0</v>
      </c>
      <c r="X115" s="514">
        <f t="shared" si="126"/>
        <v>0</v>
      </c>
      <c r="Y115" s="514">
        <f t="shared" si="126"/>
        <v>0</v>
      </c>
      <c r="Z115" s="514">
        <f t="shared" si="126"/>
        <v>0</v>
      </c>
      <c r="AA115" s="514">
        <f t="shared" si="126"/>
        <v>0</v>
      </c>
      <c r="AB115" s="514">
        <f t="shared" si="126"/>
        <v>0</v>
      </c>
      <c r="AC115" s="514">
        <f t="shared" si="126"/>
        <v>0</v>
      </c>
      <c r="AD115" s="514">
        <f t="shared" si="127"/>
        <v>0</v>
      </c>
      <c r="AE115" s="514">
        <f t="shared" si="127"/>
        <v>0</v>
      </c>
      <c r="AF115" s="514">
        <f t="shared" si="127"/>
        <v>0</v>
      </c>
      <c r="AG115" s="514">
        <f t="shared" si="127"/>
        <v>0</v>
      </c>
      <c r="AH115" s="514">
        <f t="shared" si="127"/>
        <v>0</v>
      </c>
      <c r="AI115" s="514">
        <f t="shared" si="127"/>
        <v>0</v>
      </c>
      <c r="AJ115" s="514">
        <f t="shared" si="127"/>
        <v>0</v>
      </c>
      <c r="AK115" s="514">
        <f t="shared" si="127"/>
        <v>0</v>
      </c>
      <c r="AL115" s="514">
        <f t="shared" si="127"/>
        <v>0</v>
      </c>
      <c r="AM115" s="514">
        <f t="shared" si="127"/>
        <v>0</v>
      </c>
      <c r="AN115" s="514">
        <f t="shared" si="128"/>
        <v>0</v>
      </c>
      <c r="AO115" s="514">
        <f t="shared" si="128"/>
        <v>0</v>
      </c>
      <c r="AP115" s="514">
        <f t="shared" si="128"/>
        <v>0</v>
      </c>
      <c r="AQ115" s="514">
        <f t="shared" si="128"/>
        <v>0</v>
      </c>
      <c r="AR115" s="514">
        <f t="shared" si="128"/>
        <v>0</v>
      </c>
      <c r="AS115" s="514">
        <f t="shared" si="128"/>
        <v>0</v>
      </c>
      <c r="AT115" s="514">
        <f t="shared" si="128"/>
        <v>0</v>
      </c>
      <c r="AU115" s="514">
        <f t="shared" si="128"/>
        <v>0</v>
      </c>
      <c r="AV115" s="514">
        <f t="shared" si="128"/>
        <v>0</v>
      </c>
      <c r="AW115" s="514">
        <f t="shared" si="128"/>
        <v>0</v>
      </c>
      <c r="AX115" s="514">
        <f t="shared" si="129"/>
        <v>0</v>
      </c>
      <c r="AY115" s="514">
        <f t="shared" si="129"/>
        <v>0</v>
      </c>
      <c r="AZ115" s="514">
        <f t="shared" si="129"/>
        <v>0</v>
      </c>
      <c r="BA115" s="514">
        <f t="shared" si="129"/>
        <v>0</v>
      </c>
      <c r="BB115" s="514">
        <f t="shared" si="129"/>
        <v>0</v>
      </c>
      <c r="BC115" s="514">
        <f t="shared" si="129"/>
        <v>0</v>
      </c>
      <c r="BD115" s="514">
        <f t="shared" si="129"/>
        <v>0</v>
      </c>
      <c r="BE115" s="514">
        <f t="shared" si="129"/>
        <v>0</v>
      </c>
      <c r="BF115" s="514">
        <f t="shared" si="129"/>
        <v>0</v>
      </c>
      <c r="BG115" s="514">
        <f t="shared" si="129"/>
        <v>0</v>
      </c>
      <c r="BH115" s="514">
        <f t="shared" si="130"/>
        <v>0</v>
      </c>
      <c r="BI115" s="514">
        <f t="shared" si="130"/>
        <v>0</v>
      </c>
      <c r="BJ115" s="514">
        <f t="shared" si="130"/>
        <v>0</v>
      </c>
      <c r="BK115" s="514">
        <f t="shared" si="130"/>
        <v>0</v>
      </c>
      <c r="BL115" s="514">
        <f t="shared" si="130"/>
        <v>0</v>
      </c>
      <c r="BM115" s="514">
        <f t="shared" si="130"/>
        <v>0</v>
      </c>
      <c r="BN115" s="514">
        <f t="shared" si="130"/>
        <v>0</v>
      </c>
      <c r="BO115" s="514">
        <f t="shared" si="130"/>
        <v>0</v>
      </c>
      <c r="BP115" s="514">
        <f t="shared" si="130"/>
        <v>0</v>
      </c>
      <c r="BQ115" s="514">
        <f t="shared" si="130"/>
        <v>0</v>
      </c>
      <c r="BR115" s="514">
        <f t="shared" si="131"/>
        <v>0</v>
      </c>
      <c r="BS115" s="514">
        <f t="shared" si="131"/>
        <v>0</v>
      </c>
      <c r="BT115" s="514">
        <f t="shared" si="131"/>
        <v>0</v>
      </c>
      <c r="BU115" s="514">
        <f t="shared" si="131"/>
        <v>0</v>
      </c>
      <c r="BV115" s="514">
        <f t="shared" si="131"/>
        <v>0</v>
      </c>
      <c r="BW115" s="514">
        <f t="shared" si="131"/>
        <v>0</v>
      </c>
      <c r="BX115" s="514">
        <f t="shared" si="131"/>
        <v>0</v>
      </c>
      <c r="BY115" s="514">
        <f t="shared" si="131"/>
        <v>0</v>
      </c>
      <c r="BZ115" s="514">
        <f t="shared" si="131"/>
        <v>0</v>
      </c>
      <c r="CA115" s="514">
        <f t="shared" si="131"/>
        <v>0</v>
      </c>
      <c r="CB115" s="514">
        <f t="shared" si="132"/>
        <v>0</v>
      </c>
      <c r="CC115" s="514">
        <f t="shared" si="132"/>
        <v>0</v>
      </c>
      <c r="CD115" s="514">
        <f t="shared" si="132"/>
        <v>0</v>
      </c>
      <c r="CE115" s="514">
        <f t="shared" si="132"/>
        <v>0</v>
      </c>
      <c r="CF115" s="514">
        <f t="shared" si="132"/>
        <v>0</v>
      </c>
      <c r="CG115" s="514">
        <f t="shared" si="132"/>
        <v>0</v>
      </c>
      <c r="CH115" s="514">
        <f t="shared" si="132"/>
        <v>0</v>
      </c>
      <c r="CI115" s="514">
        <f t="shared" si="132"/>
        <v>0</v>
      </c>
      <c r="CJ115" s="514">
        <f t="shared" si="132"/>
        <v>0</v>
      </c>
      <c r="CK115" s="514">
        <f t="shared" si="132"/>
        <v>0</v>
      </c>
      <c r="CL115" s="514">
        <f t="shared" si="133"/>
        <v>0</v>
      </c>
      <c r="CM115" s="514">
        <f t="shared" si="133"/>
        <v>0</v>
      </c>
      <c r="CN115" s="514">
        <f t="shared" si="133"/>
        <v>0</v>
      </c>
      <c r="CO115" s="514">
        <f t="shared" si="133"/>
        <v>0</v>
      </c>
      <c r="CP115" s="514">
        <f t="shared" si="133"/>
        <v>0</v>
      </c>
      <c r="CQ115" s="514">
        <f t="shared" si="133"/>
        <v>0</v>
      </c>
      <c r="CR115" s="514">
        <f t="shared" si="133"/>
        <v>0</v>
      </c>
      <c r="CS115" s="514">
        <f t="shared" si="133"/>
        <v>0</v>
      </c>
      <c r="CT115" s="514">
        <f t="shared" si="133"/>
        <v>0</v>
      </c>
      <c r="CU115" s="514">
        <f t="shared" si="133"/>
        <v>0</v>
      </c>
      <c r="CV115" s="514">
        <f t="shared" si="134"/>
        <v>0</v>
      </c>
      <c r="CW115" s="514">
        <f t="shared" si="134"/>
        <v>0</v>
      </c>
      <c r="CX115" s="514">
        <f t="shared" si="134"/>
        <v>0</v>
      </c>
      <c r="CY115" s="514">
        <f t="shared" si="134"/>
        <v>0</v>
      </c>
      <c r="CZ115" s="514">
        <f t="shared" si="134"/>
        <v>0</v>
      </c>
      <c r="DA115" s="514">
        <f t="shared" si="134"/>
        <v>0</v>
      </c>
      <c r="DB115" s="514">
        <f t="shared" si="134"/>
        <v>0</v>
      </c>
      <c r="DC115" s="514">
        <f t="shared" si="134"/>
        <v>0</v>
      </c>
      <c r="DD115" s="514">
        <f t="shared" si="134"/>
        <v>0</v>
      </c>
      <c r="DE115" s="514">
        <f t="shared" si="134"/>
        <v>0</v>
      </c>
      <c r="DF115" s="514">
        <f t="shared" si="135"/>
        <v>0</v>
      </c>
      <c r="DG115" s="514">
        <f t="shared" si="135"/>
        <v>0</v>
      </c>
      <c r="DH115" s="514">
        <f t="shared" si="135"/>
        <v>0</v>
      </c>
      <c r="DI115" s="514">
        <f t="shared" si="135"/>
        <v>0</v>
      </c>
      <c r="DJ115" s="514">
        <f t="shared" si="135"/>
        <v>0</v>
      </c>
      <c r="DK115" s="514">
        <f t="shared" si="135"/>
        <v>0</v>
      </c>
      <c r="DL115" s="514">
        <f t="shared" si="135"/>
        <v>0</v>
      </c>
      <c r="DM115" s="514">
        <f t="shared" si="135"/>
        <v>0</v>
      </c>
      <c r="DN115" s="514">
        <f t="shared" si="135"/>
        <v>0</v>
      </c>
      <c r="DO115" s="514">
        <f t="shared" si="138"/>
        <v>0</v>
      </c>
      <c r="DP115" s="514">
        <f t="shared" si="136"/>
        <v>0</v>
      </c>
      <c r="DQ115" s="514">
        <f t="shared" si="136"/>
        <v>0</v>
      </c>
      <c r="DR115" s="514">
        <f t="shared" si="136"/>
        <v>0</v>
      </c>
      <c r="DS115" s="514">
        <f t="shared" si="136"/>
        <v>0</v>
      </c>
      <c r="DT115" s="514">
        <f t="shared" si="136"/>
        <v>0</v>
      </c>
      <c r="DU115" s="514">
        <f t="shared" si="136"/>
        <v>0</v>
      </c>
      <c r="DV115" s="514">
        <f t="shared" si="136"/>
        <v>0</v>
      </c>
      <c r="DW115" s="514">
        <f t="shared" si="136"/>
        <v>0</v>
      </c>
      <c r="DX115" s="514">
        <f t="shared" si="136"/>
        <v>0</v>
      </c>
      <c r="DY115" s="514">
        <f t="shared" si="136"/>
        <v>0</v>
      </c>
      <c r="DZ115" s="514">
        <f t="shared" si="137"/>
        <v>0</v>
      </c>
      <c r="EA115" s="514">
        <f t="shared" si="137"/>
        <v>0</v>
      </c>
      <c r="EB115" s="514">
        <f t="shared" si="137"/>
        <v>0</v>
      </c>
      <c r="EC115" s="514">
        <f t="shared" si="137"/>
        <v>0</v>
      </c>
      <c r="ED115" s="514">
        <f t="shared" si="137"/>
        <v>0</v>
      </c>
      <c r="EE115" s="514">
        <f t="shared" si="137"/>
        <v>0</v>
      </c>
      <c r="EF115" s="514">
        <f t="shared" si="137"/>
        <v>0</v>
      </c>
      <c r="EG115" s="514">
        <f t="shared" si="137"/>
        <v>0</v>
      </c>
      <c r="EH115" s="514">
        <f t="shared" si="137"/>
        <v>0</v>
      </c>
      <c r="EI115" s="72"/>
      <c r="EJ115" s="72"/>
      <c r="EK115" s="72"/>
      <c r="EL115" s="72"/>
      <c r="EM115" s="72"/>
    </row>
    <row r="116" spans="5:143" ht="15" customHeight="1" outlineLevel="1" x14ac:dyDescent="0.35">
      <c r="E116" s="508">
        <v>67</v>
      </c>
      <c r="F116" s="841">
        <v>0</v>
      </c>
      <c r="G116" s="844">
        <f t="shared" si="139"/>
        <v>0</v>
      </c>
      <c r="H116" s="842">
        <f t="shared" si="98"/>
        <v>0</v>
      </c>
      <c r="I116" s="19"/>
      <c r="J116" s="514">
        <f t="shared" ref="J116:S125" si="140" xml:space="preserve"> IF( J$47 &gt;= $E116, $F116 * $F$38 / Cr,) * J$46</f>
        <v>0</v>
      </c>
      <c r="K116" s="514">
        <f t="shared" si="140"/>
        <v>0</v>
      </c>
      <c r="L116" s="514">
        <f t="shared" si="140"/>
        <v>0</v>
      </c>
      <c r="M116" s="514">
        <f t="shared" si="140"/>
        <v>0</v>
      </c>
      <c r="N116" s="514">
        <f t="shared" si="140"/>
        <v>0</v>
      </c>
      <c r="O116" s="514">
        <f t="shared" si="140"/>
        <v>0</v>
      </c>
      <c r="P116" s="514">
        <f t="shared" si="140"/>
        <v>0</v>
      </c>
      <c r="Q116" s="514">
        <f t="shared" si="140"/>
        <v>0</v>
      </c>
      <c r="R116" s="514">
        <f t="shared" si="140"/>
        <v>0</v>
      </c>
      <c r="S116" s="514">
        <f t="shared" si="140"/>
        <v>0</v>
      </c>
      <c r="T116" s="514">
        <f t="shared" ref="T116:AC125" si="141" xml:space="preserve"> IF( T$47 &gt;= $E116, $F116 * $F$38 / Cr,) * T$46</f>
        <v>0</v>
      </c>
      <c r="U116" s="514">
        <f t="shared" si="141"/>
        <v>0</v>
      </c>
      <c r="V116" s="514">
        <f t="shared" si="141"/>
        <v>0</v>
      </c>
      <c r="W116" s="514">
        <f t="shared" si="141"/>
        <v>0</v>
      </c>
      <c r="X116" s="514">
        <f t="shared" si="141"/>
        <v>0</v>
      </c>
      <c r="Y116" s="514">
        <f t="shared" si="141"/>
        <v>0</v>
      </c>
      <c r="Z116" s="514">
        <f t="shared" si="141"/>
        <v>0</v>
      </c>
      <c r="AA116" s="514">
        <f t="shared" si="141"/>
        <v>0</v>
      </c>
      <c r="AB116" s="514">
        <f t="shared" si="141"/>
        <v>0</v>
      </c>
      <c r="AC116" s="514">
        <f t="shared" si="141"/>
        <v>0</v>
      </c>
      <c r="AD116" s="514">
        <f t="shared" ref="AD116:AM125" si="142" xml:space="preserve"> IF( AD$47 &gt;= $E116, $F116 * $F$38 / Cr,) * AD$46</f>
        <v>0</v>
      </c>
      <c r="AE116" s="514">
        <f t="shared" si="142"/>
        <v>0</v>
      </c>
      <c r="AF116" s="514">
        <f t="shared" si="142"/>
        <v>0</v>
      </c>
      <c r="AG116" s="514">
        <f t="shared" si="142"/>
        <v>0</v>
      </c>
      <c r="AH116" s="514">
        <f t="shared" si="142"/>
        <v>0</v>
      </c>
      <c r="AI116" s="514">
        <f t="shared" si="142"/>
        <v>0</v>
      </c>
      <c r="AJ116" s="514">
        <f t="shared" si="142"/>
        <v>0</v>
      </c>
      <c r="AK116" s="514">
        <f t="shared" si="142"/>
        <v>0</v>
      </c>
      <c r="AL116" s="514">
        <f t="shared" si="142"/>
        <v>0</v>
      </c>
      <c r="AM116" s="514">
        <f t="shared" si="142"/>
        <v>0</v>
      </c>
      <c r="AN116" s="514">
        <f t="shared" ref="AN116:AW125" si="143" xml:space="preserve"> IF( AN$47 &gt;= $E116, $F116 * $F$38 / Cr,) * AN$46</f>
        <v>0</v>
      </c>
      <c r="AO116" s="514">
        <f t="shared" si="143"/>
        <v>0</v>
      </c>
      <c r="AP116" s="514">
        <f t="shared" si="143"/>
        <v>0</v>
      </c>
      <c r="AQ116" s="514">
        <f t="shared" si="143"/>
        <v>0</v>
      </c>
      <c r="AR116" s="514">
        <f t="shared" si="143"/>
        <v>0</v>
      </c>
      <c r="AS116" s="514">
        <f t="shared" si="143"/>
        <v>0</v>
      </c>
      <c r="AT116" s="514">
        <f t="shared" si="143"/>
        <v>0</v>
      </c>
      <c r="AU116" s="514">
        <f t="shared" si="143"/>
        <v>0</v>
      </c>
      <c r="AV116" s="514">
        <f t="shared" si="143"/>
        <v>0</v>
      </c>
      <c r="AW116" s="514">
        <f t="shared" si="143"/>
        <v>0</v>
      </c>
      <c r="AX116" s="514">
        <f t="shared" ref="AX116:BG125" si="144" xml:space="preserve"> IF( AX$47 &gt;= $E116, $F116 * $F$38 / Cr,) * AX$46</f>
        <v>0</v>
      </c>
      <c r="AY116" s="514">
        <f t="shared" si="144"/>
        <v>0</v>
      </c>
      <c r="AZ116" s="514">
        <f t="shared" si="144"/>
        <v>0</v>
      </c>
      <c r="BA116" s="514">
        <f t="shared" si="144"/>
        <v>0</v>
      </c>
      <c r="BB116" s="514">
        <f t="shared" si="144"/>
        <v>0</v>
      </c>
      <c r="BC116" s="514">
        <f t="shared" si="144"/>
        <v>0</v>
      </c>
      <c r="BD116" s="514">
        <f t="shared" si="144"/>
        <v>0</v>
      </c>
      <c r="BE116" s="514">
        <f t="shared" si="144"/>
        <v>0</v>
      </c>
      <c r="BF116" s="514">
        <f t="shared" si="144"/>
        <v>0</v>
      </c>
      <c r="BG116" s="514">
        <f t="shared" si="144"/>
        <v>0</v>
      </c>
      <c r="BH116" s="514">
        <f t="shared" ref="BH116:BQ125" si="145" xml:space="preserve"> IF( BH$47 &gt;= $E116, $F116 * $F$38 / Cr,) * BH$46</f>
        <v>0</v>
      </c>
      <c r="BI116" s="514">
        <f t="shared" si="145"/>
        <v>0</v>
      </c>
      <c r="BJ116" s="514">
        <f t="shared" si="145"/>
        <v>0</v>
      </c>
      <c r="BK116" s="514">
        <f t="shared" si="145"/>
        <v>0</v>
      </c>
      <c r="BL116" s="514">
        <f t="shared" si="145"/>
        <v>0</v>
      </c>
      <c r="BM116" s="514">
        <f t="shared" si="145"/>
        <v>0</v>
      </c>
      <c r="BN116" s="514">
        <f t="shared" si="145"/>
        <v>0</v>
      </c>
      <c r="BO116" s="514">
        <f t="shared" si="145"/>
        <v>0</v>
      </c>
      <c r="BP116" s="514">
        <f t="shared" si="145"/>
        <v>0</v>
      </c>
      <c r="BQ116" s="514">
        <f t="shared" si="145"/>
        <v>0</v>
      </c>
      <c r="BR116" s="514">
        <f t="shared" ref="BR116:CA125" si="146" xml:space="preserve"> IF( BR$47 &gt;= $E116, $F116 * $F$38 / Cr,) * BR$46</f>
        <v>0</v>
      </c>
      <c r="BS116" s="514">
        <f t="shared" si="146"/>
        <v>0</v>
      </c>
      <c r="BT116" s="514">
        <f t="shared" si="146"/>
        <v>0</v>
      </c>
      <c r="BU116" s="514">
        <f t="shared" si="146"/>
        <v>0</v>
      </c>
      <c r="BV116" s="514">
        <f t="shared" si="146"/>
        <v>0</v>
      </c>
      <c r="BW116" s="514">
        <f t="shared" si="146"/>
        <v>0</v>
      </c>
      <c r="BX116" s="514">
        <f t="shared" si="146"/>
        <v>0</v>
      </c>
      <c r="BY116" s="514">
        <f t="shared" si="146"/>
        <v>0</v>
      </c>
      <c r="BZ116" s="514">
        <f t="shared" si="146"/>
        <v>0</v>
      </c>
      <c r="CA116" s="514">
        <f t="shared" si="146"/>
        <v>0</v>
      </c>
      <c r="CB116" s="514">
        <f t="shared" ref="CB116:CK125" si="147" xml:space="preserve"> IF( CB$47 &gt;= $E116, $F116 * $F$38 / Cr,) * CB$46</f>
        <v>0</v>
      </c>
      <c r="CC116" s="514">
        <f t="shared" si="147"/>
        <v>0</v>
      </c>
      <c r="CD116" s="514">
        <f t="shared" si="147"/>
        <v>0</v>
      </c>
      <c r="CE116" s="514">
        <f t="shared" si="147"/>
        <v>0</v>
      </c>
      <c r="CF116" s="514">
        <f t="shared" si="147"/>
        <v>0</v>
      </c>
      <c r="CG116" s="514">
        <f t="shared" si="147"/>
        <v>0</v>
      </c>
      <c r="CH116" s="514">
        <f t="shared" si="147"/>
        <v>0</v>
      </c>
      <c r="CI116" s="514">
        <f t="shared" si="147"/>
        <v>0</v>
      </c>
      <c r="CJ116" s="514">
        <f t="shared" si="147"/>
        <v>0</v>
      </c>
      <c r="CK116" s="514">
        <f t="shared" si="147"/>
        <v>0</v>
      </c>
      <c r="CL116" s="514">
        <f t="shared" ref="CL116:CU125" si="148" xml:space="preserve"> IF( CL$47 &gt;= $E116, $F116 * $F$38 / Cr,) * CL$46</f>
        <v>0</v>
      </c>
      <c r="CM116" s="514">
        <f t="shared" si="148"/>
        <v>0</v>
      </c>
      <c r="CN116" s="514">
        <f t="shared" si="148"/>
        <v>0</v>
      </c>
      <c r="CO116" s="514">
        <f t="shared" si="148"/>
        <v>0</v>
      </c>
      <c r="CP116" s="514">
        <f t="shared" si="148"/>
        <v>0</v>
      </c>
      <c r="CQ116" s="514">
        <f t="shared" si="148"/>
        <v>0</v>
      </c>
      <c r="CR116" s="514">
        <f t="shared" si="148"/>
        <v>0</v>
      </c>
      <c r="CS116" s="514">
        <f t="shared" si="148"/>
        <v>0</v>
      </c>
      <c r="CT116" s="514">
        <f t="shared" si="148"/>
        <v>0</v>
      </c>
      <c r="CU116" s="514">
        <f t="shared" si="148"/>
        <v>0</v>
      </c>
      <c r="CV116" s="514">
        <f t="shared" ref="CV116:DE125" si="149" xml:space="preserve"> IF( CV$47 &gt;= $E116, $F116 * $F$38 / Cr,) * CV$46</f>
        <v>0</v>
      </c>
      <c r="CW116" s="514">
        <f t="shared" si="149"/>
        <v>0</v>
      </c>
      <c r="CX116" s="514">
        <f t="shared" si="149"/>
        <v>0</v>
      </c>
      <c r="CY116" s="514">
        <f t="shared" si="149"/>
        <v>0</v>
      </c>
      <c r="CZ116" s="514">
        <f t="shared" si="149"/>
        <v>0</v>
      </c>
      <c r="DA116" s="514">
        <f t="shared" si="149"/>
        <v>0</v>
      </c>
      <c r="DB116" s="514">
        <f t="shared" si="149"/>
        <v>0</v>
      </c>
      <c r="DC116" s="514">
        <f t="shared" si="149"/>
        <v>0</v>
      </c>
      <c r="DD116" s="514">
        <f t="shared" si="149"/>
        <v>0</v>
      </c>
      <c r="DE116" s="514">
        <f t="shared" si="149"/>
        <v>0</v>
      </c>
      <c r="DF116" s="514">
        <f t="shared" ref="DF116:DN125" si="150" xml:space="preserve"> IF( DF$47 &gt;= $E116, $F116 * $F$38 / Cr,) * DF$46</f>
        <v>0</v>
      </c>
      <c r="DG116" s="514">
        <f t="shared" si="150"/>
        <v>0</v>
      </c>
      <c r="DH116" s="514">
        <f t="shared" si="150"/>
        <v>0</v>
      </c>
      <c r="DI116" s="514">
        <f t="shared" si="150"/>
        <v>0</v>
      </c>
      <c r="DJ116" s="514">
        <f t="shared" si="150"/>
        <v>0</v>
      </c>
      <c r="DK116" s="514">
        <f t="shared" si="150"/>
        <v>0</v>
      </c>
      <c r="DL116" s="514">
        <f t="shared" si="150"/>
        <v>0</v>
      </c>
      <c r="DM116" s="514">
        <f t="shared" si="150"/>
        <v>0</v>
      </c>
      <c r="DN116" s="514">
        <f t="shared" si="150"/>
        <v>0</v>
      </c>
      <c r="DO116" s="514">
        <f t="shared" si="138"/>
        <v>0</v>
      </c>
      <c r="DP116" s="514">
        <f t="shared" ref="DP116:DY125" si="151" xml:space="preserve"> IF( DP$47 &gt;= $E116, $F116 * $F$38 / Cr,) * DP$46</f>
        <v>0</v>
      </c>
      <c r="DQ116" s="514">
        <f t="shared" si="151"/>
        <v>0</v>
      </c>
      <c r="DR116" s="514">
        <f t="shared" si="151"/>
        <v>0</v>
      </c>
      <c r="DS116" s="514">
        <f t="shared" si="151"/>
        <v>0</v>
      </c>
      <c r="DT116" s="514">
        <f t="shared" si="151"/>
        <v>0</v>
      </c>
      <c r="DU116" s="514">
        <f t="shared" si="151"/>
        <v>0</v>
      </c>
      <c r="DV116" s="514">
        <f t="shared" si="151"/>
        <v>0</v>
      </c>
      <c r="DW116" s="514">
        <f t="shared" si="151"/>
        <v>0</v>
      </c>
      <c r="DX116" s="514">
        <f t="shared" si="151"/>
        <v>0</v>
      </c>
      <c r="DY116" s="514">
        <f t="shared" si="151"/>
        <v>0</v>
      </c>
      <c r="DZ116" s="514">
        <f t="shared" ref="DZ116:EH125" si="152" xml:space="preserve"> IF( DZ$47 &gt;= $E116, $F116 * $F$38 / Cr,) * DZ$46</f>
        <v>0</v>
      </c>
      <c r="EA116" s="514">
        <f t="shared" si="152"/>
        <v>0</v>
      </c>
      <c r="EB116" s="514">
        <f t="shared" si="152"/>
        <v>0</v>
      </c>
      <c r="EC116" s="514">
        <f t="shared" si="152"/>
        <v>0</v>
      </c>
      <c r="ED116" s="514">
        <f t="shared" si="152"/>
        <v>0</v>
      </c>
      <c r="EE116" s="514">
        <f t="shared" si="152"/>
        <v>0</v>
      </c>
      <c r="EF116" s="514">
        <f t="shared" si="152"/>
        <v>0</v>
      </c>
      <c r="EG116" s="514">
        <f t="shared" si="152"/>
        <v>0</v>
      </c>
      <c r="EH116" s="514">
        <f t="shared" si="152"/>
        <v>0</v>
      </c>
      <c r="EI116" s="72"/>
      <c r="EJ116" s="72"/>
      <c r="EK116" s="72"/>
      <c r="EL116" s="72"/>
      <c r="EM116" s="72"/>
    </row>
    <row r="117" spans="5:143" ht="15" customHeight="1" outlineLevel="1" x14ac:dyDescent="0.35">
      <c r="E117" s="508">
        <v>68</v>
      </c>
      <c r="F117" s="841">
        <v>0</v>
      </c>
      <c r="G117" s="844">
        <f t="shared" si="139"/>
        <v>0</v>
      </c>
      <c r="H117" s="842">
        <f t="shared" si="98"/>
        <v>0</v>
      </c>
      <c r="I117" s="19"/>
      <c r="J117" s="514">
        <f t="shared" si="140"/>
        <v>0</v>
      </c>
      <c r="K117" s="514">
        <f t="shared" si="140"/>
        <v>0</v>
      </c>
      <c r="L117" s="514">
        <f t="shared" si="140"/>
        <v>0</v>
      </c>
      <c r="M117" s="514">
        <f t="shared" si="140"/>
        <v>0</v>
      </c>
      <c r="N117" s="514">
        <f t="shared" si="140"/>
        <v>0</v>
      </c>
      <c r="O117" s="514">
        <f t="shared" si="140"/>
        <v>0</v>
      </c>
      <c r="P117" s="514">
        <f t="shared" si="140"/>
        <v>0</v>
      </c>
      <c r="Q117" s="514">
        <f t="shared" si="140"/>
        <v>0</v>
      </c>
      <c r="R117" s="514">
        <f t="shared" si="140"/>
        <v>0</v>
      </c>
      <c r="S117" s="514">
        <f t="shared" si="140"/>
        <v>0</v>
      </c>
      <c r="T117" s="514">
        <f t="shared" si="141"/>
        <v>0</v>
      </c>
      <c r="U117" s="514">
        <f t="shared" si="141"/>
        <v>0</v>
      </c>
      <c r="V117" s="514">
        <f t="shared" si="141"/>
        <v>0</v>
      </c>
      <c r="W117" s="514">
        <f t="shared" si="141"/>
        <v>0</v>
      </c>
      <c r="X117" s="514">
        <f t="shared" si="141"/>
        <v>0</v>
      </c>
      <c r="Y117" s="514">
        <f t="shared" si="141"/>
        <v>0</v>
      </c>
      <c r="Z117" s="514">
        <f t="shared" si="141"/>
        <v>0</v>
      </c>
      <c r="AA117" s="514">
        <f t="shared" si="141"/>
        <v>0</v>
      </c>
      <c r="AB117" s="514">
        <f t="shared" si="141"/>
        <v>0</v>
      </c>
      <c r="AC117" s="514">
        <f t="shared" si="141"/>
        <v>0</v>
      </c>
      <c r="AD117" s="514">
        <f t="shared" si="142"/>
        <v>0</v>
      </c>
      <c r="AE117" s="514">
        <f t="shared" si="142"/>
        <v>0</v>
      </c>
      <c r="AF117" s="514">
        <f t="shared" si="142"/>
        <v>0</v>
      </c>
      <c r="AG117" s="514">
        <f t="shared" si="142"/>
        <v>0</v>
      </c>
      <c r="AH117" s="514">
        <f t="shared" si="142"/>
        <v>0</v>
      </c>
      <c r="AI117" s="514">
        <f t="shared" si="142"/>
        <v>0</v>
      </c>
      <c r="AJ117" s="514">
        <f t="shared" si="142"/>
        <v>0</v>
      </c>
      <c r="AK117" s="514">
        <f t="shared" si="142"/>
        <v>0</v>
      </c>
      <c r="AL117" s="514">
        <f t="shared" si="142"/>
        <v>0</v>
      </c>
      <c r="AM117" s="514">
        <f t="shared" si="142"/>
        <v>0</v>
      </c>
      <c r="AN117" s="514">
        <f t="shared" si="143"/>
        <v>0</v>
      </c>
      <c r="AO117" s="514">
        <f t="shared" si="143"/>
        <v>0</v>
      </c>
      <c r="AP117" s="514">
        <f t="shared" si="143"/>
        <v>0</v>
      </c>
      <c r="AQ117" s="514">
        <f t="shared" si="143"/>
        <v>0</v>
      </c>
      <c r="AR117" s="514">
        <f t="shared" si="143"/>
        <v>0</v>
      </c>
      <c r="AS117" s="514">
        <f t="shared" si="143"/>
        <v>0</v>
      </c>
      <c r="AT117" s="514">
        <f t="shared" si="143"/>
        <v>0</v>
      </c>
      <c r="AU117" s="514">
        <f t="shared" si="143"/>
        <v>0</v>
      </c>
      <c r="AV117" s="514">
        <f t="shared" si="143"/>
        <v>0</v>
      </c>
      <c r="AW117" s="514">
        <f t="shared" si="143"/>
        <v>0</v>
      </c>
      <c r="AX117" s="514">
        <f t="shared" si="144"/>
        <v>0</v>
      </c>
      <c r="AY117" s="514">
        <f t="shared" si="144"/>
        <v>0</v>
      </c>
      <c r="AZ117" s="514">
        <f t="shared" si="144"/>
        <v>0</v>
      </c>
      <c r="BA117" s="514">
        <f t="shared" si="144"/>
        <v>0</v>
      </c>
      <c r="BB117" s="514">
        <f t="shared" si="144"/>
        <v>0</v>
      </c>
      <c r="BC117" s="514">
        <f t="shared" si="144"/>
        <v>0</v>
      </c>
      <c r="BD117" s="514">
        <f t="shared" si="144"/>
        <v>0</v>
      </c>
      <c r="BE117" s="514">
        <f t="shared" si="144"/>
        <v>0</v>
      </c>
      <c r="BF117" s="514">
        <f t="shared" si="144"/>
        <v>0</v>
      </c>
      <c r="BG117" s="514">
        <f t="shared" si="144"/>
        <v>0</v>
      </c>
      <c r="BH117" s="514">
        <f t="shared" si="145"/>
        <v>0</v>
      </c>
      <c r="BI117" s="514">
        <f t="shared" si="145"/>
        <v>0</v>
      </c>
      <c r="BJ117" s="514">
        <f t="shared" si="145"/>
        <v>0</v>
      </c>
      <c r="BK117" s="514">
        <f t="shared" si="145"/>
        <v>0</v>
      </c>
      <c r="BL117" s="514">
        <f t="shared" si="145"/>
        <v>0</v>
      </c>
      <c r="BM117" s="514">
        <f t="shared" si="145"/>
        <v>0</v>
      </c>
      <c r="BN117" s="514">
        <f t="shared" si="145"/>
        <v>0</v>
      </c>
      <c r="BO117" s="514">
        <f t="shared" si="145"/>
        <v>0</v>
      </c>
      <c r="BP117" s="514">
        <f t="shared" si="145"/>
        <v>0</v>
      </c>
      <c r="BQ117" s="514">
        <f t="shared" si="145"/>
        <v>0</v>
      </c>
      <c r="BR117" s="514">
        <f t="shared" si="146"/>
        <v>0</v>
      </c>
      <c r="BS117" s="514">
        <f t="shared" si="146"/>
        <v>0</v>
      </c>
      <c r="BT117" s="514">
        <f t="shared" si="146"/>
        <v>0</v>
      </c>
      <c r="BU117" s="514">
        <f t="shared" si="146"/>
        <v>0</v>
      </c>
      <c r="BV117" s="514">
        <f t="shared" si="146"/>
        <v>0</v>
      </c>
      <c r="BW117" s="514">
        <f t="shared" si="146"/>
        <v>0</v>
      </c>
      <c r="BX117" s="514">
        <f t="shared" si="146"/>
        <v>0</v>
      </c>
      <c r="BY117" s="514">
        <f t="shared" si="146"/>
        <v>0</v>
      </c>
      <c r="BZ117" s="514">
        <f t="shared" si="146"/>
        <v>0</v>
      </c>
      <c r="CA117" s="514">
        <f t="shared" si="146"/>
        <v>0</v>
      </c>
      <c r="CB117" s="514">
        <f t="shared" si="147"/>
        <v>0</v>
      </c>
      <c r="CC117" s="514">
        <f t="shared" si="147"/>
        <v>0</v>
      </c>
      <c r="CD117" s="514">
        <f t="shared" si="147"/>
        <v>0</v>
      </c>
      <c r="CE117" s="514">
        <f t="shared" si="147"/>
        <v>0</v>
      </c>
      <c r="CF117" s="514">
        <f t="shared" si="147"/>
        <v>0</v>
      </c>
      <c r="CG117" s="514">
        <f t="shared" si="147"/>
        <v>0</v>
      </c>
      <c r="CH117" s="514">
        <f t="shared" si="147"/>
        <v>0</v>
      </c>
      <c r="CI117" s="514">
        <f t="shared" si="147"/>
        <v>0</v>
      </c>
      <c r="CJ117" s="514">
        <f t="shared" si="147"/>
        <v>0</v>
      </c>
      <c r="CK117" s="514">
        <f t="shared" si="147"/>
        <v>0</v>
      </c>
      <c r="CL117" s="514">
        <f t="shared" si="148"/>
        <v>0</v>
      </c>
      <c r="CM117" s="514">
        <f t="shared" si="148"/>
        <v>0</v>
      </c>
      <c r="CN117" s="514">
        <f t="shared" si="148"/>
        <v>0</v>
      </c>
      <c r="CO117" s="514">
        <f t="shared" si="148"/>
        <v>0</v>
      </c>
      <c r="CP117" s="514">
        <f t="shared" si="148"/>
        <v>0</v>
      </c>
      <c r="CQ117" s="514">
        <f t="shared" si="148"/>
        <v>0</v>
      </c>
      <c r="CR117" s="514">
        <f t="shared" si="148"/>
        <v>0</v>
      </c>
      <c r="CS117" s="514">
        <f t="shared" si="148"/>
        <v>0</v>
      </c>
      <c r="CT117" s="514">
        <f t="shared" si="148"/>
        <v>0</v>
      </c>
      <c r="CU117" s="514">
        <f t="shared" si="148"/>
        <v>0</v>
      </c>
      <c r="CV117" s="514">
        <f t="shared" si="149"/>
        <v>0</v>
      </c>
      <c r="CW117" s="514">
        <f t="shared" si="149"/>
        <v>0</v>
      </c>
      <c r="CX117" s="514">
        <f t="shared" si="149"/>
        <v>0</v>
      </c>
      <c r="CY117" s="514">
        <f t="shared" si="149"/>
        <v>0</v>
      </c>
      <c r="CZ117" s="514">
        <f t="shared" si="149"/>
        <v>0</v>
      </c>
      <c r="DA117" s="514">
        <f t="shared" si="149"/>
        <v>0</v>
      </c>
      <c r="DB117" s="514">
        <f t="shared" si="149"/>
        <v>0</v>
      </c>
      <c r="DC117" s="514">
        <f t="shared" si="149"/>
        <v>0</v>
      </c>
      <c r="DD117" s="514">
        <f t="shared" si="149"/>
        <v>0</v>
      </c>
      <c r="DE117" s="514">
        <f t="shared" si="149"/>
        <v>0</v>
      </c>
      <c r="DF117" s="514">
        <f t="shared" si="150"/>
        <v>0</v>
      </c>
      <c r="DG117" s="514">
        <f t="shared" si="150"/>
        <v>0</v>
      </c>
      <c r="DH117" s="514">
        <f t="shared" si="150"/>
        <v>0</v>
      </c>
      <c r="DI117" s="514">
        <f t="shared" si="150"/>
        <v>0</v>
      </c>
      <c r="DJ117" s="514">
        <f t="shared" si="150"/>
        <v>0</v>
      </c>
      <c r="DK117" s="514">
        <f t="shared" si="150"/>
        <v>0</v>
      </c>
      <c r="DL117" s="514">
        <f t="shared" si="150"/>
        <v>0</v>
      </c>
      <c r="DM117" s="514">
        <f t="shared" si="150"/>
        <v>0</v>
      </c>
      <c r="DN117" s="514">
        <f t="shared" si="150"/>
        <v>0</v>
      </c>
      <c r="DO117" s="514">
        <f t="shared" si="138"/>
        <v>0</v>
      </c>
      <c r="DP117" s="514">
        <f t="shared" si="151"/>
        <v>0</v>
      </c>
      <c r="DQ117" s="514">
        <f t="shared" si="151"/>
        <v>0</v>
      </c>
      <c r="DR117" s="514">
        <f t="shared" si="151"/>
        <v>0</v>
      </c>
      <c r="DS117" s="514">
        <f t="shared" si="151"/>
        <v>0</v>
      </c>
      <c r="DT117" s="514">
        <f t="shared" si="151"/>
        <v>0</v>
      </c>
      <c r="DU117" s="514">
        <f t="shared" si="151"/>
        <v>0</v>
      </c>
      <c r="DV117" s="514">
        <f t="shared" si="151"/>
        <v>0</v>
      </c>
      <c r="DW117" s="514">
        <f t="shared" si="151"/>
        <v>0</v>
      </c>
      <c r="DX117" s="514">
        <f t="shared" si="151"/>
        <v>0</v>
      </c>
      <c r="DY117" s="514">
        <f t="shared" si="151"/>
        <v>0</v>
      </c>
      <c r="DZ117" s="514">
        <f t="shared" si="152"/>
        <v>0</v>
      </c>
      <c r="EA117" s="514">
        <f t="shared" si="152"/>
        <v>0</v>
      </c>
      <c r="EB117" s="514">
        <f t="shared" si="152"/>
        <v>0</v>
      </c>
      <c r="EC117" s="514">
        <f t="shared" si="152"/>
        <v>0</v>
      </c>
      <c r="ED117" s="514">
        <f t="shared" si="152"/>
        <v>0</v>
      </c>
      <c r="EE117" s="514">
        <f t="shared" si="152"/>
        <v>0</v>
      </c>
      <c r="EF117" s="514">
        <f t="shared" si="152"/>
        <v>0</v>
      </c>
      <c r="EG117" s="514">
        <f t="shared" si="152"/>
        <v>0</v>
      </c>
      <c r="EH117" s="514">
        <f t="shared" si="152"/>
        <v>0</v>
      </c>
      <c r="EI117" s="72"/>
      <c r="EJ117" s="72"/>
      <c r="EK117" s="72"/>
      <c r="EL117" s="72"/>
      <c r="EM117" s="72"/>
    </row>
    <row r="118" spans="5:143" ht="15" customHeight="1" outlineLevel="1" x14ac:dyDescent="0.35">
      <c r="E118" s="508">
        <v>69</v>
      </c>
      <c r="F118" s="841">
        <v>0</v>
      </c>
      <c r="G118" s="844">
        <f t="shared" si="139"/>
        <v>0</v>
      </c>
      <c r="H118" s="842">
        <f t="shared" ref="H118:H178" si="153">SUMPRODUCT(M118:EK118,J$44:EH$44)</f>
        <v>0</v>
      </c>
      <c r="I118" s="19"/>
      <c r="J118" s="514">
        <f t="shared" si="140"/>
        <v>0</v>
      </c>
      <c r="K118" s="514">
        <f t="shared" si="140"/>
        <v>0</v>
      </c>
      <c r="L118" s="514">
        <f t="shared" si="140"/>
        <v>0</v>
      </c>
      <c r="M118" s="514">
        <f t="shared" si="140"/>
        <v>0</v>
      </c>
      <c r="N118" s="514">
        <f t="shared" si="140"/>
        <v>0</v>
      </c>
      <c r="O118" s="514">
        <f t="shared" si="140"/>
        <v>0</v>
      </c>
      <c r="P118" s="514">
        <f t="shared" si="140"/>
        <v>0</v>
      </c>
      <c r="Q118" s="514">
        <f t="shared" si="140"/>
        <v>0</v>
      </c>
      <c r="R118" s="514">
        <f t="shared" si="140"/>
        <v>0</v>
      </c>
      <c r="S118" s="514">
        <f t="shared" si="140"/>
        <v>0</v>
      </c>
      <c r="T118" s="514">
        <f t="shared" si="141"/>
        <v>0</v>
      </c>
      <c r="U118" s="514">
        <f t="shared" si="141"/>
        <v>0</v>
      </c>
      <c r="V118" s="514">
        <f t="shared" si="141"/>
        <v>0</v>
      </c>
      <c r="W118" s="514">
        <f t="shared" si="141"/>
        <v>0</v>
      </c>
      <c r="X118" s="514">
        <f t="shared" si="141"/>
        <v>0</v>
      </c>
      <c r="Y118" s="514">
        <f t="shared" si="141"/>
        <v>0</v>
      </c>
      <c r="Z118" s="514">
        <f t="shared" si="141"/>
        <v>0</v>
      </c>
      <c r="AA118" s="514">
        <f t="shared" si="141"/>
        <v>0</v>
      </c>
      <c r="AB118" s="514">
        <f t="shared" si="141"/>
        <v>0</v>
      </c>
      <c r="AC118" s="514">
        <f t="shared" si="141"/>
        <v>0</v>
      </c>
      <c r="AD118" s="514">
        <f t="shared" si="142"/>
        <v>0</v>
      </c>
      <c r="AE118" s="514">
        <f t="shared" si="142"/>
        <v>0</v>
      </c>
      <c r="AF118" s="514">
        <f t="shared" si="142"/>
        <v>0</v>
      </c>
      <c r="AG118" s="514">
        <f t="shared" si="142"/>
        <v>0</v>
      </c>
      <c r="AH118" s="514">
        <f t="shared" si="142"/>
        <v>0</v>
      </c>
      <c r="AI118" s="514">
        <f t="shared" si="142"/>
        <v>0</v>
      </c>
      <c r="AJ118" s="514">
        <f t="shared" si="142"/>
        <v>0</v>
      </c>
      <c r="AK118" s="514">
        <f t="shared" si="142"/>
        <v>0</v>
      </c>
      <c r="AL118" s="514">
        <f t="shared" si="142"/>
        <v>0</v>
      </c>
      <c r="AM118" s="514">
        <f t="shared" si="142"/>
        <v>0</v>
      </c>
      <c r="AN118" s="514">
        <f t="shared" si="143"/>
        <v>0</v>
      </c>
      <c r="AO118" s="514">
        <f t="shared" si="143"/>
        <v>0</v>
      </c>
      <c r="AP118" s="514">
        <f t="shared" si="143"/>
        <v>0</v>
      </c>
      <c r="AQ118" s="514">
        <f t="shared" si="143"/>
        <v>0</v>
      </c>
      <c r="AR118" s="514">
        <f t="shared" si="143"/>
        <v>0</v>
      </c>
      <c r="AS118" s="514">
        <f t="shared" si="143"/>
        <v>0</v>
      </c>
      <c r="AT118" s="514">
        <f t="shared" si="143"/>
        <v>0</v>
      </c>
      <c r="AU118" s="514">
        <f t="shared" si="143"/>
        <v>0</v>
      </c>
      <c r="AV118" s="514">
        <f t="shared" si="143"/>
        <v>0</v>
      </c>
      <c r="AW118" s="514">
        <f t="shared" si="143"/>
        <v>0</v>
      </c>
      <c r="AX118" s="514">
        <f t="shared" si="144"/>
        <v>0</v>
      </c>
      <c r="AY118" s="514">
        <f t="shared" si="144"/>
        <v>0</v>
      </c>
      <c r="AZ118" s="514">
        <f t="shared" si="144"/>
        <v>0</v>
      </c>
      <c r="BA118" s="514">
        <f t="shared" si="144"/>
        <v>0</v>
      </c>
      <c r="BB118" s="514">
        <f t="shared" si="144"/>
        <v>0</v>
      </c>
      <c r="BC118" s="514">
        <f t="shared" si="144"/>
        <v>0</v>
      </c>
      <c r="BD118" s="514">
        <f t="shared" si="144"/>
        <v>0</v>
      </c>
      <c r="BE118" s="514">
        <f t="shared" si="144"/>
        <v>0</v>
      </c>
      <c r="BF118" s="514">
        <f t="shared" si="144"/>
        <v>0</v>
      </c>
      <c r="BG118" s="514">
        <f t="shared" si="144"/>
        <v>0</v>
      </c>
      <c r="BH118" s="514">
        <f t="shared" si="145"/>
        <v>0</v>
      </c>
      <c r="BI118" s="514">
        <f t="shared" si="145"/>
        <v>0</v>
      </c>
      <c r="BJ118" s="514">
        <f t="shared" si="145"/>
        <v>0</v>
      </c>
      <c r="BK118" s="514">
        <f t="shared" si="145"/>
        <v>0</v>
      </c>
      <c r="BL118" s="514">
        <f t="shared" si="145"/>
        <v>0</v>
      </c>
      <c r="BM118" s="514">
        <f t="shared" si="145"/>
        <v>0</v>
      </c>
      <c r="BN118" s="514">
        <f t="shared" si="145"/>
        <v>0</v>
      </c>
      <c r="BO118" s="514">
        <f t="shared" si="145"/>
        <v>0</v>
      </c>
      <c r="BP118" s="514">
        <f t="shared" si="145"/>
        <v>0</v>
      </c>
      <c r="BQ118" s="514">
        <f t="shared" si="145"/>
        <v>0</v>
      </c>
      <c r="BR118" s="514">
        <f t="shared" si="146"/>
        <v>0</v>
      </c>
      <c r="BS118" s="514">
        <f t="shared" si="146"/>
        <v>0</v>
      </c>
      <c r="BT118" s="514">
        <f t="shared" si="146"/>
        <v>0</v>
      </c>
      <c r="BU118" s="514">
        <f t="shared" si="146"/>
        <v>0</v>
      </c>
      <c r="BV118" s="514">
        <f t="shared" si="146"/>
        <v>0</v>
      </c>
      <c r="BW118" s="514">
        <f t="shared" si="146"/>
        <v>0</v>
      </c>
      <c r="BX118" s="514">
        <f t="shared" si="146"/>
        <v>0</v>
      </c>
      <c r="BY118" s="514">
        <f t="shared" si="146"/>
        <v>0</v>
      </c>
      <c r="BZ118" s="514">
        <f t="shared" si="146"/>
        <v>0</v>
      </c>
      <c r="CA118" s="514">
        <f t="shared" si="146"/>
        <v>0</v>
      </c>
      <c r="CB118" s="514">
        <f t="shared" si="147"/>
        <v>0</v>
      </c>
      <c r="CC118" s="514">
        <f t="shared" si="147"/>
        <v>0</v>
      </c>
      <c r="CD118" s="514">
        <f t="shared" si="147"/>
        <v>0</v>
      </c>
      <c r="CE118" s="514">
        <f t="shared" si="147"/>
        <v>0</v>
      </c>
      <c r="CF118" s="514">
        <f t="shared" si="147"/>
        <v>0</v>
      </c>
      <c r="CG118" s="514">
        <f t="shared" si="147"/>
        <v>0</v>
      </c>
      <c r="CH118" s="514">
        <f t="shared" si="147"/>
        <v>0</v>
      </c>
      <c r="CI118" s="514">
        <f t="shared" si="147"/>
        <v>0</v>
      </c>
      <c r="CJ118" s="514">
        <f t="shared" si="147"/>
        <v>0</v>
      </c>
      <c r="CK118" s="514">
        <f t="shared" si="147"/>
        <v>0</v>
      </c>
      <c r="CL118" s="514">
        <f t="shared" si="148"/>
        <v>0</v>
      </c>
      <c r="CM118" s="514">
        <f t="shared" si="148"/>
        <v>0</v>
      </c>
      <c r="CN118" s="514">
        <f t="shared" si="148"/>
        <v>0</v>
      </c>
      <c r="CO118" s="514">
        <f t="shared" si="148"/>
        <v>0</v>
      </c>
      <c r="CP118" s="514">
        <f t="shared" si="148"/>
        <v>0</v>
      </c>
      <c r="CQ118" s="514">
        <f t="shared" si="148"/>
        <v>0</v>
      </c>
      <c r="CR118" s="514">
        <f t="shared" si="148"/>
        <v>0</v>
      </c>
      <c r="CS118" s="514">
        <f t="shared" si="148"/>
        <v>0</v>
      </c>
      <c r="CT118" s="514">
        <f t="shared" si="148"/>
        <v>0</v>
      </c>
      <c r="CU118" s="514">
        <f t="shared" si="148"/>
        <v>0</v>
      </c>
      <c r="CV118" s="514">
        <f t="shared" si="149"/>
        <v>0</v>
      </c>
      <c r="CW118" s="514">
        <f t="shared" si="149"/>
        <v>0</v>
      </c>
      <c r="CX118" s="514">
        <f t="shared" si="149"/>
        <v>0</v>
      </c>
      <c r="CY118" s="514">
        <f t="shared" si="149"/>
        <v>0</v>
      </c>
      <c r="CZ118" s="514">
        <f t="shared" si="149"/>
        <v>0</v>
      </c>
      <c r="DA118" s="514">
        <f t="shared" si="149"/>
        <v>0</v>
      </c>
      <c r="DB118" s="514">
        <f t="shared" si="149"/>
        <v>0</v>
      </c>
      <c r="DC118" s="514">
        <f t="shared" si="149"/>
        <v>0</v>
      </c>
      <c r="DD118" s="514">
        <f t="shared" si="149"/>
        <v>0</v>
      </c>
      <c r="DE118" s="514">
        <f t="shared" si="149"/>
        <v>0</v>
      </c>
      <c r="DF118" s="514">
        <f t="shared" si="150"/>
        <v>0</v>
      </c>
      <c r="DG118" s="514">
        <f t="shared" si="150"/>
        <v>0</v>
      </c>
      <c r="DH118" s="514">
        <f t="shared" si="150"/>
        <v>0</v>
      </c>
      <c r="DI118" s="514">
        <f t="shared" si="150"/>
        <v>0</v>
      </c>
      <c r="DJ118" s="514">
        <f t="shared" si="150"/>
        <v>0</v>
      </c>
      <c r="DK118" s="514">
        <f t="shared" si="150"/>
        <v>0</v>
      </c>
      <c r="DL118" s="514">
        <f t="shared" si="150"/>
        <v>0</v>
      </c>
      <c r="DM118" s="514">
        <f t="shared" si="150"/>
        <v>0</v>
      </c>
      <c r="DN118" s="514">
        <f t="shared" si="150"/>
        <v>0</v>
      </c>
      <c r="DO118" s="514">
        <f t="shared" si="138"/>
        <v>0</v>
      </c>
      <c r="DP118" s="514">
        <f t="shared" si="151"/>
        <v>0</v>
      </c>
      <c r="DQ118" s="514">
        <f t="shared" si="151"/>
        <v>0</v>
      </c>
      <c r="DR118" s="514">
        <f t="shared" si="151"/>
        <v>0</v>
      </c>
      <c r="DS118" s="514">
        <f t="shared" si="151"/>
        <v>0</v>
      </c>
      <c r="DT118" s="514">
        <f t="shared" si="151"/>
        <v>0</v>
      </c>
      <c r="DU118" s="514">
        <f t="shared" si="151"/>
        <v>0</v>
      </c>
      <c r="DV118" s="514">
        <f t="shared" si="151"/>
        <v>0</v>
      </c>
      <c r="DW118" s="514">
        <f t="shared" si="151"/>
        <v>0</v>
      </c>
      <c r="DX118" s="514">
        <f t="shared" si="151"/>
        <v>0</v>
      </c>
      <c r="DY118" s="514">
        <f t="shared" si="151"/>
        <v>0</v>
      </c>
      <c r="DZ118" s="514">
        <f t="shared" si="152"/>
        <v>0</v>
      </c>
      <c r="EA118" s="514">
        <f t="shared" si="152"/>
        <v>0</v>
      </c>
      <c r="EB118" s="514">
        <f t="shared" si="152"/>
        <v>0</v>
      </c>
      <c r="EC118" s="514">
        <f t="shared" si="152"/>
        <v>0</v>
      </c>
      <c r="ED118" s="514">
        <f t="shared" si="152"/>
        <v>0</v>
      </c>
      <c r="EE118" s="514">
        <f t="shared" si="152"/>
        <v>0</v>
      </c>
      <c r="EF118" s="514">
        <f t="shared" si="152"/>
        <v>0</v>
      </c>
      <c r="EG118" s="514">
        <f t="shared" si="152"/>
        <v>0</v>
      </c>
      <c r="EH118" s="514">
        <f t="shared" si="152"/>
        <v>0</v>
      </c>
      <c r="EI118" s="72"/>
      <c r="EJ118" s="72"/>
      <c r="EK118" s="72"/>
      <c r="EL118" s="72"/>
      <c r="EM118" s="72"/>
    </row>
    <row r="119" spans="5:143" ht="15" customHeight="1" outlineLevel="1" x14ac:dyDescent="0.35">
      <c r="E119" s="508">
        <v>70</v>
      </c>
      <c r="F119" s="841">
        <v>0</v>
      </c>
      <c r="G119" s="844">
        <f t="shared" si="139"/>
        <v>0</v>
      </c>
      <c r="H119" s="842">
        <f t="shared" si="153"/>
        <v>0</v>
      </c>
      <c r="I119" s="19"/>
      <c r="J119" s="514">
        <f t="shared" si="140"/>
        <v>0</v>
      </c>
      <c r="K119" s="514">
        <f t="shared" si="140"/>
        <v>0</v>
      </c>
      <c r="L119" s="514">
        <f t="shared" si="140"/>
        <v>0</v>
      </c>
      <c r="M119" s="514">
        <f t="shared" si="140"/>
        <v>0</v>
      </c>
      <c r="N119" s="514">
        <f t="shared" si="140"/>
        <v>0</v>
      </c>
      <c r="O119" s="514">
        <f t="shared" si="140"/>
        <v>0</v>
      </c>
      <c r="P119" s="514">
        <f t="shared" si="140"/>
        <v>0</v>
      </c>
      <c r="Q119" s="514">
        <f t="shared" si="140"/>
        <v>0</v>
      </c>
      <c r="R119" s="514">
        <f t="shared" si="140"/>
        <v>0</v>
      </c>
      <c r="S119" s="514">
        <f t="shared" si="140"/>
        <v>0</v>
      </c>
      <c r="T119" s="514">
        <f t="shared" si="141"/>
        <v>0</v>
      </c>
      <c r="U119" s="514">
        <f t="shared" si="141"/>
        <v>0</v>
      </c>
      <c r="V119" s="514">
        <f t="shared" si="141"/>
        <v>0</v>
      </c>
      <c r="W119" s="514">
        <f t="shared" si="141"/>
        <v>0</v>
      </c>
      <c r="X119" s="514">
        <f t="shared" si="141"/>
        <v>0</v>
      </c>
      <c r="Y119" s="514">
        <f t="shared" si="141"/>
        <v>0</v>
      </c>
      <c r="Z119" s="514">
        <f t="shared" si="141"/>
        <v>0</v>
      </c>
      <c r="AA119" s="514">
        <f t="shared" si="141"/>
        <v>0</v>
      </c>
      <c r="AB119" s="514">
        <f t="shared" si="141"/>
        <v>0</v>
      </c>
      <c r="AC119" s="514">
        <f t="shared" si="141"/>
        <v>0</v>
      </c>
      <c r="AD119" s="514">
        <f t="shared" si="142"/>
        <v>0</v>
      </c>
      <c r="AE119" s="514">
        <f t="shared" si="142"/>
        <v>0</v>
      </c>
      <c r="AF119" s="514">
        <f t="shared" si="142"/>
        <v>0</v>
      </c>
      <c r="AG119" s="514">
        <f t="shared" si="142"/>
        <v>0</v>
      </c>
      <c r="AH119" s="514">
        <f t="shared" si="142"/>
        <v>0</v>
      </c>
      <c r="AI119" s="514">
        <f t="shared" si="142"/>
        <v>0</v>
      </c>
      <c r="AJ119" s="514">
        <f t="shared" si="142"/>
        <v>0</v>
      </c>
      <c r="AK119" s="514">
        <f t="shared" si="142"/>
        <v>0</v>
      </c>
      <c r="AL119" s="514">
        <f t="shared" si="142"/>
        <v>0</v>
      </c>
      <c r="AM119" s="514">
        <f t="shared" si="142"/>
        <v>0</v>
      </c>
      <c r="AN119" s="514">
        <f t="shared" si="143"/>
        <v>0</v>
      </c>
      <c r="AO119" s="514">
        <f t="shared" si="143"/>
        <v>0</v>
      </c>
      <c r="AP119" s="514">
        <f t="shared" si="143"/>
        <v>0</v>
      </c>
      <c r="AQ119" s="514">
        <f t="shared" si="143"/>
        <v>0</v>
      </c>
      <c r="AR119" s="514">
        <f t="shared" si="143"/>
        <v>0</v>
      </c>
      <c r="AS119" s="514">
        <f t="shared" si="143"/>
        <v>0</v>
      </c>
      <c r="AT119" s="514">
        <f t="shared" si="143"/>
        <v>0</v>
      </c>
      <c r="AU119" s="514">
        <f t="shared" si="143"/>
        <v>0</v>
      </c>
      <c r="AV119" s="514">
        <f t="shared" si="143"/>
        <v>0</v>
      </c>
      <c r="AW119" s="514">
        <f t="shared" si="143"/>
        <v>0</v>
      </c>
      <c r="AX119" s="514">
        <f t="shared" si="144"/>
        <v>0</v>
      </c>
      <c r="AY119" s="514">
        <f t="shared" si="144"/>
        <v>0</v>
      </c>
      <c r="AZ119" s="514">
        <f t="shared" si="144"/>
        <v>0</v>
      </c>
      <c r="BA119" s="514">
        <f t="shared" si="144"/>
        <v>0</v>
      </c>
      <c r="BB119" s="514">
        <f t="shared" si="144"/>
        <v>0</v>
      </c>
      <c r="BC119" s="514">
        <f t="shared" si="144"/>
        <v>0</v>
      </c>
      <c r="BD119" s="514">
        <f t="shared" si="144"/>
        <v>0</v>
      </c>
      <c r="BE119" s="514">
        <f t="shared" si="144"/>
        <v>0</v>
      </c>
      <c r="BF119" s="514">
        <f t="shared" si="144"/>
        <v>0</v>
      </c>
      <c r="BG119" s="514">
        <f t="shared" si="144"/>
        <v>0</v>
      </c>
      <c r="BH119" s="514">
        <f t="shared" si="145"/>
        <v>0</v>
      </c>
      <c r="BI119" s="514">
        <f t="shared" si="145"/>
        <v>0</v>
      </c>
      <c r="BJ119" s="514">
        <f t="shared" si="145"/>
        <v>0</v>
      </c>
      <c r="BK119" s="514">
        <f t="shared" si="145"/>
        <v>0</v>
      </c>
      <c r="BL119" s="514">
        <f t="shared" si="145"/>
        <v>0</v>
      </c>
      <c r="BM119" s="514">
        <f t="shared" si="145"/>
        <v>0</v>
      </c>
      <c r="BN119" s="514">
        <f t="shared" si="145"/>
        <v>0</v>
      </c>
      <c r="BO119" s="514">
        <f t="shared" si="145"/>
        <v>0</v>
      </c>
      <c r="BP119" s="514">
        <f t="shared" si="145"/>
        <v>0</v>
      </c>
      <c r="BQ119" s="514">
        <f t="shared" si="145"/>
        <v>0</v>
      </c>
      <c r="BR119" s="514">
        <f t="shared" si="146"/>
        <v>0</v>
      </c>
      <c r="BS119" s="514">
        <f t="shared" si="146"/>
        <v>0</v>
      </c>
      <c r="BT119" s="514">
        <f t="shared" si="146"/>
        <v>0</v>
      </c>
      <c r="BU119" s="514">
        <f t="shared" si="146"/>
        <v>0</v>
      </c>
      <c r="BV119" s="514">
        <f t="shared" si="146"/>
        <v>0</v>
      </c>
      <c r="BW119" s="514">
        <f t="shared" si="146"/>
        <v>0</v>
      </c>
      <c r="BX119" s="514">
        <f t="shared" si="146"/>
        <v>0</v>
      </c>
      <c r="BY119" s="514">
        <f t="shared" si="146"/>
        <v>0</v>
      </c>
      <c r="BZ119" s="514">
        <f t="shared" si="146"/>
        <v>0</v>
      </c>
      <c r="CA119" s="514">
        <f t="shared" si="146"/>
        <v>0</v>
      </c>
      <c r="CB119" s="514">
        <f t="shared" si="147"/>
        <v>0</v>
      </c>
      <c r="CC119" s="514">
        <f t="shared" si="147"/>
        <v>0</v>
      </c>
      <c r="CD119" s="514">
        <f t="shared" si="147"/>
        <v>0</v>
      </c>
      <c r="CE119" s="514">
        <f t="shared" si="147"/>
        <v>0</v>
      </c>
      <c r="CF119" s="514">
        <f t="shared" si="147"/>
        <v>0</v>
      </c>
      <c r="CG119" s="514">
        <f t="shared" si="147"/>
        <v>0</v>
      </c>
      <c r="CH119" s="514">
        <f t="shared" si="147"/>
        <v>0</v>
      </c>
      <c r="CI119" s="514">
        <f t="shared" si="147"/>
        <v>0</v>
      </c>
      <c r="CJ119" s="514">
        <f t="shared" si="147"/>
        <v>0</v>
      </c>
      <c r="CK119" s="514">
        <f t="shared" si="147"/>
        <v>0</v>
      </c>
      <c r="CL119" s="514">
        <f t="shared" si="148"/>
        <v>0</v>
      </c>
      <c r="CM119" s="514">
        <f t="shared" si="148"/>
        <v>0</v>
      </c>
      <c r="CN119" s="514">
        <f t="shared" si="148"/>
        <v>0</v>
      </c>
      <c r="CO119" s="514">
        <f t="shared" si="148"/>
        <v>0</v>
      </c>
      <c r="CP119" s="514">
        <f t="shared" si="148"/>
        <v>0</v>
      </c>
      <c r="CQ119" s="514">
        <f t="shared" si="148"/>
        <v>0</v>
      </c>
      <c r="CR119" s="514">
        <f t="shared" si="148"/>
        <v>0</v>
      </c>
      <c r="CS119" s="514">
        <f t="shared" si="148"/>
        <v>0</v>
      </c>
      <c r="CT119" s="514">
        <f t="shared" si="148"/>
        <v>0</v>
      </c>
      <c r="CU119" s="514">
        <f t="shared" si="148"/>
        <v>0</v>
      </c>
      <c r="CV119" s="514">
        <f t="shared" si="149"/>
        <v>0</v>
      </c>
      <c r="CW119" s="514">
        <f t="shared" si="149"/>
        <v>0</v>
      </c>
      <c r="CX119" s="514">
        <f t="shared" si="149"/>
        <v>0</v>
      </c>
      <c r="CY119" s="514">
        <f t="shared" si="149"/>
        <v>0</v>
      </c>
      <c r="CZ119" s="514">
        <f t="shared" si="149"/>
        <v>0</v>
      </c>
      <c r="DA119" s="514">
        <f t="shared" si="149"/>
        <v>0</v>
      </c>
      <c r="DB119" s="514">
        <f t="shared" si="149"/>
        <v>0</v>
      </c>
      <c r="DC119" s="514">
        <f t="shared" si="149"/>
        <v>0</v>
      </c>
      <c r="DD119" s="514">
        <f t="shared" si="149"/>
        <v>0</v>
      </c>
      <c r="DE119" s="514">
        <f t="shared" si="149"/>
        <v>0</v>
      </c>
      <c r="DF119" s="514">
        <f t="shared" si="150"/>
        <v>0</v>
      </c>
      <c r="DG119" s="514">
        <f t="shared" si="150"/>
        <v>0</v>
      </c>
      <c r="DH119" s="514">
        <f t="shared" si="150"/>
        <v>0</v>
      </c>
      <c r="DI119" s="514">
        <f t="shared" si="150"/>
        <v>0</v>
      </c>
      <c r="DJ119" s="514">
        <f t="shared" si="150"/>
        <v>0</v>
      </c>
      <c r="DK119" s="514">
        <f t="shared" si="150"/>
        <v>0</v>
      </c>
      <c r="DL119" s="514">
        <f t="shared" si="150"/>
        <v>0</v>
      </c>
      <c r="DM119" s="514">
        <f t="shared" si="150"/>
        <v>0</v>
      </c>
      <c r="DN119" s="514">
        <f t="shared" si="150"/>
        <v>0</v>
      </c>
      <c r="DO119" s="514">
        <f t="shared" si="138"/>
        <v>0</v>
      </c>
      <c r="DP119" s="514">
        <f t="shared" si="151"/>
        <v>0</v>
      </c>
      <c r="DQ119" s="514">
        <f t="shared" si="151"/>
        <v>0</v>
      </c>
      <c r="DR119" s="514">
        <f t="shared" si="151"/>
        <v>0</v>
      </c>
      <c r="DS119" s="514">
        <f t="shared" si="151"/>
        <v>0</v>
      </c>
      <c r="DT119" s="514">
        <f t="shared" si="151"/>
        <v>0</v>
      </c>
      <c r="DU119" s="514">
        <f t="shared" si="151"/>
        <v>0</v>
      </c>
      <c r="DV119" s="514">
        <f t="shared" si="151"/>
        <v>0</v>
      </c>
      <c r="DW119" s="514">
        <f t="shared" si="151"/>
        <v>0</v>
      </c>
      <c r="DX119" s="514">
        <f t="shared" si="151"/>
        <v>0</v>
      </c>
      <c r="DY119" s="514">
        <f t="shared" si="151"/>
        <v>0</v>
      </c>
      <c r="DZ119" s="514">
        <f t="shared" si="152"/>
        <v>0</v>
      </c>
      <c r="EA119" s="514">
        <f t="shared" si="152"/>
        <v>0</v>
      </c>
      <c r="EB119" s="514">
        <f t="shared" si="152"/>
        <v>0</v>
      </c>
      <c r="EC119" s="514">
        <f t="shared" si="152"/>
        <v>0</v>
      </c>
      <c r="ED119" s="514">
        <f t="shared" si="152"/>
        <v>0</v>
      </c>
      <c r="EE119" s="514">
        <f t="shared" si="152"/>
        <v>0</v>
      </c>
      <c r="EF119" s="514">
        <f t="shared" si="152"/>
        <v>0</v>
      </c>
      <c r="EG119" s="514">
        <f t="shared" si="152"/>
        <v>0</v>
      </c>
      <c r="EH119" s="514">
        <f t="shared" si="152"/>
        <v>0</v>
      </c>
      <c r="EI119" s="72"/>
      <c r="EJ119" s="72"/>
      <c r="EK119" s="72"/>
      <c r="EL119" s="72"/>
      <c r="EM119" s="72"/>
    </row>
    <row r="120" spans="5:143" ht="15" customHeight="1" outlineLevel="1" x14ac:dyDescent="0.35">
      <c r="E120" s="508">
        <v>71</v>
      </c>
      <c r="F120" s="841">
        <v>0</v>
      </c>
      <c r="G120" s="844">
        <f t="shared" si="139"/>
        <v>0</v>
      </c>
      <c r="H120" s="842">
        <f t="shared" si="153"/>
        <v>0</v>
      </c>
      <c r="I120" s="19"/>
      <c r="J120" s="514">
        <f t="shared" si="140"/>
        <v>0</v>
      </c>
      <c r="K120" s="514">
        <f t="shared" si="140"/>
        <v>0</v>
      </c>
      <c r="L120" s="514">
        <f t="shared" si="140"/>
        <v>0</v>
      </c>
      <c r="M120" s="514">
        <f t="shared" si="140"/>
        <v>0</v>
      </c>
      <c r="N120" s="514">
        <f t="shared" si="140"/>
        <v>0</v>
      </c>
      <c r="O120" s="514">
        <f t="shared" si="140"/>
        <v>0</v>
      </c>
      <c r="P120" s="514">
        <f t="shared" si="140"/>
        <v>0</v>
      </c>
      <c r="Q120" s="514">
        <f t="shared" si="140"/>
        <v>0</v>
      </c>
      <c r="R120" s="514">
        <f t="shared" si="140"/>
        <v>0</v>
      </c>
      <c r="S120" s="514">
        <f t="shared" si="140"/>
        <v>0</v>
      </c>
      <c r="T120" s="514">
        <f t="shared" si="141"/>
        <v>0</v>
      </c>
      <c r="U120" s="514">
        <f t="shared" si="141"/>
        <v>0</v>
      </c>
      <c r="V120" s="514">
        <f t="shared" si="141"/>
        <v>0</v>
      </c>
      <c r="W120" s="514">
        <f t="shared" si="141"/>
        <v>0</v>
      </c>
      <c r="X120" s="514">
        <f t="shared" si="141"/>
        <v>0</v>
      </c>
      <c r="Y120" s="514">
        <f t="shared" si="141"/>
        <v>0</v>
      </c>
      <c r="Z120" s="514">
        <f t="shared" si="141"/>
        <v>0</v>
      </c>
      <c r="AA120" s="514">
        <f t="shared" si="141"/>
        <v>0</v>
      </c>
      <c r="AB120" s="514">
        <f t="shared" si="141"/>
        <v>0</v>
      </c>
      <c r="AC120" s="514">
        <f t="shared" si="141"/>
        <v>0</v>
      </c>
      <c r="AD120" s="514">
        <f t="shared" si="142"/>
        <v>0</v>
      </c>
      <c r="AE120" s="514">
        <f t="shared" si="142"/>
        <v>0</v>
      </c>
      <c r="AF120" s="514">
        <f t="shared" si="142"/>
        <v>0</v>
      </c>
      <c r="AG120" s="514">
        <f t="shared" si="142"/>
        <v>0</v>
      </c>
      <c r="AH120" s="514">
        <f t="shared" si="142"/>
        <v>0</v>
      </c>
      <c r="AI120" s="514">
        <f t="shared" si="142"/>
        <v>0</v>
      </c>
      <c r="AJ120" s="514">
        <f t="shared" si="142"/>
        <v>0</v>
      </c>
      <c r="AK120" s="514">
        <f t="shared" si="142"/>
        <v>0</v>
      </c>
      <c r="AL120" s="514">
        <f t="shared" si="142"/>
        <v>0</v>
      </c>
      <c r="AM120" s="514">
        <f t="shared" si="142"/>
        <v>0</v>
      </c>
      <c r="AN120" s="514">
        <f t="shared" si="143"/>
        <v>0</v>
      </c>
      <c r="AO120" s="514">
        <f t="shared" si="143"/>
        <v>0</v>
      </c>
      <c r="AP120" s="514">
        <f t="shared" si="143"/>
        <v>0</v>
      </c>
      <c r="AQ120" s="514">
        <f t="shared" si="143"/>
        <v>0</v>
      </c>
      <c r="AR120" s="514">
        <f t="shared" si="143"/>
        <v>0</v>
      </c>
      <c r="AS120" s="514">
        <f t="shared" si="143"/>
        <v>0</v>
      </c>
      <c r="AT120" s="514">
        <f t="shared" si="143"/>
        <v>0</v>
      </c>
      <c r="AU120" s="514">
        <f t="shared" si="143"/>
        <v>0</v>
      </c>
      <c r="AV120" s="514">
        <f t="shared" si="143"/>
        <v>0</v>
      </c>
      <c r="AW120" s="514">
        <f t="shared" si="143"/>
        <v>0</v>
      </c>
      <c r="AX120" s="514">
        <f t="shared" si="144"/>
        <v>0</v>
      </c>
      <c r="AY120" s="514">
        <f t="shared" si="144"/>
        <v>0</v>
      </c>
      <c r="AZ120" s="514">
        <f t="shared" si="144"/>
        <v>0</v>
      </c>
      <c r="BA120" s="514">
        <f t="shared" si="144"/>
        <v>0</v>
      </c>
      <c r="BB120" s="514">
        <f t="shared" si="144"/>
        <v>0</v>
      </c>
      <c r="BC120" s="514">
        <f t="shared" si="144"/>
        <v>0</v>
      </c>
      <c r="BD120" s="514">
        <f t="shared" si="144"/>
        <v>0</v>
      </c>
      <c r="BE120" s="514">
        <f t="shared" si="144"/>
        <v>0</v>
      </c>
      <c r="BF120" s="514">
        <f t="shared" si="144"/>
        <v>0</v>
      </c>
      <c r="BG120" s="514">
        <f t="shared" si="144"/>
        <v>0</v>
      </c>
      <c r="BH120" s="514">
        <f t="shared" si="145"/>
        <v>0</v>
      </c>
      <c r="BI120" s="514">
        <f t="shared" si="145"/>
        <v>0</v>
      </c>
      <c r="BJ120" s="514">
        <f t="shared" si="145"/>
        <v>0</v>
      </c>
      <c r="BK120" s="514">
        <f t="shared" si="145"/>
        <v>0</v>
      </c>
      <c r="BL120" s="514">
        <f t="shared" si="145"/>
        <v>0</v>
      </c>
      <c r="BM120" s="514">
        <f t="shared" si="145"/>
        <v>0</v>
      </c>
      <c r="BN120" s="514">
        <f t="shared" si="145"/>
        <v>0</v>
      </c>
      <c r="BO120" s="514">
        <f t="shared" si="145"/>
        <v>0</v>
      </c>
      <c r="BP120" s="514">
        <f t="shared" si="145"/>
        <v>0</v>
      </c>
      <c r="BQ120" s="514">
        <f t="shared" si="145"/>
        <v>0</v>
      </c>
      <c r="BR120" s="514">
        <f t="shared" si="146"/>
        <v>0</v>
      </c>
      <c r="BS120" s="514">
        <f t="shared" si="146"/>
        <v>0</v>
      </c>
      <c r="BT120" s="514">
        <f t="shared" si="146"/>
        <v>0</v>
      </c>
      <c r="BU120" s="514">
        <f t="shared" si="146"/>
        <v>0</v>
      </c>
      <c r="BV120" s="514">
        <f t="shared" si="146"/>
        <v>0</v>
      </c>
      <c r="BW120" s="514">
        <f t="shared" si="146"/>
        <v>0</v>
      </c>
      <c r="BX120" s="514">
        <f t="shared" si="146"/>
        <v>0</v>
      </c>
      <c r="BY120" s="514">
        <f t="shared" si="146"/>
        <v>0</v>
      </c>
      <c r="BZ120" s="514">
        <f t="shared" si="146"/>
        <v>0</v>
      </c>
      <c r="CA120" s="514">
        <f t="shared" si="146"/>
        <v>0</v>
      </c>
      <c r="CB120" s="514">
        <f t="shared" si="147"/>
        <v>0</v>
      </c>
      <c r="CC120" s="514">
        <f t="shared" si="147"/>
        <v>0</v>
      </c>
      <c r="CD120" s="514">
        <f t="shared" si="147"/>
        <v>0</v>
      </c>
      <c r="CE120" s="514">
        <f t="shared" si="147"/>
        <v>0</v>
      </c>
      <c r="CF120" s="514">
        <f t="shared" si="147"/>
        <v>0</v>
      </c>
      <c r="CG120" s="514">
        <f t="shared" si="147"/>
        <v>0</v>
      </c>
      <c r="CH120" s="514">
        <f t="shared" si="147"/>
        <v>0</v>
      </c>
      <c r="CI120" s="514">
        <f t="shared" si="147"/>
        <v>0</v>
      </c>
      <c r="CJ120" s="514">
        <f t="shared" si="147"/>
        <v>0</v>
      </c>
      <c r="CK120" s="514">
        <f t="shared" si="147"/>
        <v>0</v>
      </c>
      <c r="CL120" s="514">
        <f t="shared" si="148"/>
        <v>0</v>
      </c>
      <c r="CM120" s="514">
        <f t="shared" si="148"/>
        <v>0</v>
      </c>
      <c r="CN120" s="514">
        <f t="shared" si="148"/>
        <v>0</v>
      </c>
      <c r="CO120" s="514">
        <f t="shared" si="148"/>
        <v>0</v>
      </c>
      <c r="CP120" s="514">
        <f t="shared" si="148"/>
        <v>0</v>
      </c>
      <c r="CQ120" s="514">
        <f t="shared" si="148"/>
        <v>0</v>
      </c>
      <c r="CR120" s="514">
        <f t="shared" si="148"/>
        <v>0</v>
      </c>
      <c r="CS120" s="514">
        <f t="shared" si="148"/>
        <v>0</v>
      </c>
      <c r="CT120" s="514">
        <f t="shared" si="148"/>
        <v>0</v>
      </c>
      <c r="CU120" s="514">
        <f t="shared" si="148"/>
        <v>0</v>
      </c>
      <c r="CV120" s="514">
        <f t="shared" si="149"/>
        <v>0</v>
      </c>
      <c r="CW120" s="514">
        <f t="shared" si="149"/>
        <v>0</v>
      </c>
      <c r="CX120" s="514">
        <f t="shared" si="149"/>
        <v>0</v>
      </c>
      <c r="CY120" s="514">
        <f t="shared" si="149"/>
        <v>0</v>
      </c>
      <c r="CZ120" s="514">
        <f t="shared" si="149"/>
        <v>0</v>
      </c>
      <c r="DA120" s="514">
        <f t="shared" si="149"/>
        <v>0</v>
      </c>
      <c r="DB120" s="514">
        <f t="shared" si="149"/>
        <v>0</v>
      </c>
      <c r="DC120" s="514">
        <f t="shared" si="149"/>
        <v>0</v>
      </c>
      <c r="DD120" s="514">
        <f t="shared" si="149"/>
        <v>0</v>
      </c>
      <c r="DE120" s="514">
        <f t="shared" si="149"/>
        <v>0</v>
      </c>
      <c r="DF120" s="514">
        <f t="shared" si="150"/>
        <v>0</v>
      </c>
      <c r="DG120" s="514">
        <f t="shared" si="150"/>
        <v>0</v>
      </c>
      <c r="DH120" s="514">
        <f t="shared" si="150"/>
        <v>0</v>
      </c>
      <c r="DI120" s="514">
        <f t="shared" si="150"/>
        <v>0</v>
      </c>
      <c r="DJ120" s="514">
        <f t="shared" si="150"/>
        <v>0</v>
      </c>
      <c r="DK120" s="514">
        <f t="shared" si="150"/>
        <v>0</v>
      </c>
      <c r="DL120" s="514">
        <f t="shared" si="150"/>
        <v>0</v>
      </c>
      <c r="DM120" s="514">
        <f t="shared" si="150"/>
        <v>0</v>
      </c>
      <c r="DN120" s="514">
        <f t="shared" si="150"/>
        <v>0</v>
      </c>
      <c r="DO120" s="514">
        <f t="shared" si="138"/>
        <v>0</v>
      </c>
      <c r="DP120" s="514">
        <f t="shared" si="151"/>
        <v>0</v>
      </c>
      <c r="DQ120" s="514">
        <f t="shared" si="151"/>
        <v>0</v>
      </c>
      <c r="DR120" s="514">
        <f t="shared" si="151"/>
        <v>0</v>
      </c>
      <c r="DS120" s="514">
        <f t="shared" si="151"/>
        <v>0</v>
      </c>
      <c r="DT120" s="514">
        <f t="shared" si="151"/>
        <v>0</v>
      </c>
      <c r="DU120" s="514">
        <f t="shared" si="151"/>
        <v>0</v>
      </c>
      <c r="DV120" s="514">
        <f t="shared" si="151"/>
        <v>0</v>
      </c>
      <c r="DW120" s="514">
        <f t="shared" si="151"/>
        <v>0</v>
      </c>
      <c r="DX120" s="514">
        <f t="shared" si="151"/>
        <v>0</v>
      </c>
      <c r="DY120" s="514">
        <f t="shared" si="151"/>
        <v>0</v>
      </c>
      <c r="DZ120" s="514">
        <f t="shared" si="152"/>
        <v>0</v>
      </c>
      <c r="EA120" s="514">
        <f t="shared" si="152"/>
        <v>0</v>
      </c>
      <c r="EB120" s="514">
        <f t="shared" si="152"/>
        <v>0</v>
      </c>
      <c r="EC120" s="514">
        <f t="shared" si="152"/>
        <v>0</v>
      </c>
      <c r="ED120" s="514">
        <f t="shared" si="152"/>
        <v>0</v>
      </c>
      <c r="EE120" s="514">
        <f t="shared" si="152"/>
        <v>0</v>
      </c>
      <c r="EF120" s="514">
        <f t="shared" si="152"/>
        <v>0</v>
      </c>
      <c r="EG120" s="514">
        <f t="shared" si="152"/>
        <v>0</v>
      </c>
      <c r="EH120" s="514">
        <f t="shared" si="152"/>
        <v>0</v>
      </c>
      <c r="EI120" s="72"/>
      <c r="EJ120" s="72"/>
      <c r="EK120" s="72"/>
      <c r="EL120" s="72"/>
      <c r="EM120" s="72"/>
    </row>
    <row r="121" spans="5:143" ht="15" customHeight="1" outlineLevel="1" x14ac:dyDescent="0.35">
      <c r="E121" s="508">
        <v>72</v>
      </c>
      <c r="F121" s="841">
        <v>0</v>
      </c>
      <c r="G121" s="844">
        <f t="shared" si="139"/>
        <v>0</v>
      </c>
      <c r="H121" s="842">
        <f t="shared" si="153"/>
        <v>0</v>
      </c>
      <c r="I121" s="19"/>
      <c r="J121" s="514">
        <f t="shared" si="140"/>
        <v>0</v>
      </c>
      <c r="K121" s="514">
        <f t="shared" si="140"/>
        <v>0</v>
      </c>
      <c r="L121" s="514">
        <f t="shared" si="140"/>
        <v>0</v>
      </c>
      <c r="M121" s="514">
        <f t="shared" si="140"/>
        <v>0</v>
      </c>
      <c r="N121" s="514">
        <f t="shared" si="140"/>
        <v>0</v>
      </c>
      <c r="O121" s="514">
        <f t="shared" si="140"/>
        <v>0</v>
      </c>
      <c r="P121" s="514">
        <f t="shared" si="140"/>
        <v>0</v>
      </c>
      <c r="Q121" s="514">
        <f t="shared" si="140"/>
        <v>0</v>
      </c>
      <c r="R121" s="514">
        <f t="shared" si="140"/>
        <v>0</v>
      </c>
      <c r="S121" s="514">
        <f t="shared" si="140"/>
        <v>0</v>
      </c>
      <c r="T121" s="514">
        <f t="shared" si="141"/>
        <v>0</v>
      </c>
      <c r="U121" s="514">
        <f t="shared" si="141"/>
        <v>0</v>
      </c>
      <c r="V121" s="514">
        <f t="shared" si="141"/>
        <v>0</v>
      </c>
      <c r="W121" s="514">
        <f t="shared" si="141"/>
        <v>0</v>
      </c>
      <c r="X121" s="514">
        <f t="shared" si="141"/>
        <v>0</v>
      </c>
      <c r="Y121" s="514">
        <f t="shared" si="141"/>
        <v>0</v>
      </c>
      <c r="Z121" s="514">
        <f t="shared" si="141"/>
        <v>0</v>
      </c>
      <c r="AA121" s="514">
        <f t="shared" si="141"/>
        <v>0</v>
      </c>
      <c r="AB121" s="514">
        <f t="shared" si="141"/>
        <v>0</v>
      </c>
      <c r="AC121" s="514">
        <f t="shared" si="141"/>
        <v>0</v>
      </c>
      <c r="AD121" s="514">
        <f t="shared" si="142"/>
        <v>0</v>
      </c>
      <c r="AE121" s="514">
        <f t="shared" si="142"/>
        <v>0</v>
      </c>
      <c r="AF121" s="514">
        <f t="shared" si="142"/>
        <v>0</v>
      </c>
      <c r="AG121" s="514">
        <f t="shared" si="142"/>
        <v>0</v>
      </c>
      <c r="AH121" s="514">
        <f t="shared" si="142"/>
        <v>0</v>
      </c>
      <c r="AI121" s="514">
        <f t="shared" si="142"/>
        <v>0</v>
      </c>
      <c r="AJ121" s="514">
        <f t="shared" si="142"/>
        <v>0</v>
      </c>
      <c r="AK121" s="514">
        <f t="shared" si="142"/>
        <v>0</v>
      </c>
      <c r="AL121" s="514">
        <f t="shared" si="142"/>
        <v>0</v>
      </c>
      <c r="AM121" s="514">
        <f t="shared" si="142"/>
        <v>0</v>
      </c>
      <c r="AN121" s="514">
        <f t="shared" si="143"/>
        <v>0</v>
      </c>
      <c r="AO121" s="514">
        <f t="shared" si="143"/>
        <v>0</v>
      </c>
      <c r="AP121" s="514">
        <f t="shared" si="143"/>
        <v>0</v>
      </c>
      <c r="AQ121" s="514">
        <f t="shared" si="143"/>
        <v>0</v>
      </c>
      <c r="AR121" s="514">
        <f t="shared" si="143"/>
        <v>0</v>
      </c>
      <c r="AS121" s="514">
        <f t="shared" si="143"/>
        <v>0</v>
      </c>
      <c r="AT121" s="514">
        <f t="shared" si="143"/>
        <v>0</v>
      </c>
      <c r="AU121" s="514">
        <f t="shared" si="143"/>
        <v>0</v>
      </c>
      <c r="AV121" s="514">
        <f t="shared" si="143"/>
        <v>0</v>
      </c>
      <c r="AW121" s="514">
        <f t="shared" si="143"/>
        <v>0</v>
      </c>
      <c r="AX121" s="514">
        <f t="shared" si="144"/>
        <v>0</v>
      </c>
      <c r="AY121" s="514">
        <f t="shared" si="144"/>
        <v>0</v>
      </c>
      <c r="AZ121" s="514">
        <f t="shared" si="144"/>
        <v>0</v>
      </c>
      <c r="BA121" s="514">
        <f t="shared" si="144"/>
        <v>0</v>
      </c>
      <c r="BB121" s="514">
        <f t="shared" si="144"/>
        <v>0</v>
      </c>
      <c r="BC121" s="514">
        <f t="shared" si="144"/>
        <v>0</v>
      </c>
      <c r="BD121" s="514">
        <f t="shared" si="144"/>
        <v>0</v>
      </c>
      <c r="BE121" s="514">
        <f t="shared" si="144"/>
        <v>0</v>
      </c>
      <c r="BF121" s="514">
        <f t="shared" si="144"/>
        <v>0</v>
      </c>
      <c r="BG121" s="514">
        <f t="shared" si="144"/>
        <v>0</v>
      </c>
      <c r="BH121" s="514">
        <f t="shared" si="145"/>
        <v>0</v>
      </c>
      <c r="BI121" s="514">
        <f t="shared" si="145"/>
        <v>0</v>
      </c>
      <c r="BJ121" s="514">
        <f t="shared" si="145"/>
        <v>0</v>
      </c>
      <c r="BK121" s="514">
        <f t="shared" si="145"/>
        <v>0</v>
      </c>
      <c r="BL121" s="514">
        <f t="shared" si="145"/>
        <v>0</v>
      </c>
      <c r="BM121" s="514">
        <f t="shared" si="145"/>
        <v>0</v>
      </c>
      <c r="BN121" s="514">
        <f t="shared" si="145"/>
        <v>0</v>
      </c>
      <c r="BO121" s="514">
        <f t="shared" si="145"/>
        <v>0</v>
      </c>
      <c r="BP121" s="514">
        <f t="shared" si="145"/>
        <v>0</v>
      </c>
      <c r="BQ121" s="514">
        <f t="shared" si="145"/>
        <v>0</v>
      </c>
      <c r="BR121" s="514">
        <f t="shared" si="146"/>
        <v>0</v>
      </c>
      <c r="BS121" s="514">
        <f t="shared" si="146"/>
        <v>0</v>
      </c>
      <c r="BT121" s="514">
        <f t="shared" si="146"/>
        <v>0</v>
      </c>
      <c r="BU121" s="514">
        <f t="shared" si="146"/>
        <v>0</v>
      </c>
      <c r="BV121" s="514">
        <f t="shared" si="146"/>
        <v>0</v>
      </c>
      <c r="BW121" s="514">
        <f t="shared" si="146"/>
        <v>0</v>
      </c>
      <c r="BX121" s="514">
        <f t="shared" si="146"/>
        <v>0</v>
      </c>
      <c r="BY121" s="514">
        <f t="shared" si="146"/>
        <v>0</v>
      </c>
      <c r="BZ121" s="514">
        <f t="shared" si="146"/>
        <v>0</v>
      </c>
      <c r="CA121" s="514">
        <f t="shared" si="146"/>
        <v>0</v>
      </c>
      <c r="CB121" s="514">
        <f t="shared" si="147"/>
        <v>0</v>
      </c>
      <c r="CC121" s="514">
        <f t="shared" si="147"/>
        <v>0</v>
      </c>
      <c r="CD121" s="514">
        <f t="shared" si="147"/>
        <v>0</v>
      </c>
      <c r="CE121" s="514">
        <f t="shared" si="147"/>
        <v>0</v>
      </c>
      <c r="CF121" s="514">
        <f t="shared" si="147"/>
        <v>0</v>
      </c>
      <c r="CG121" s="514">
        <f t="shared" si="147"/>
        <v>0</v>
      </c>
      <c r="CH121" s="514">
        <f t="shared" si="147"/>
        <v>0</v>
      </c>
      <c r="CI121" s="514">
        <f t="shared" si="147"/>
        <v>0</v>
      </c>
      <c r="CJ121" s="514">
        <f t="shared" si="147"/>
        <v>0</v>
      </c>
      <c r="CK121" s="514">
        <f t="shared" si="147"/>
        <v>0</v>
      </c>
      <c r="CL121" s="514">
        <f t="shared" si="148"/>
        <v>0</v>
      </c>
      <c r="CM121" s="514">
        <f t="shared" si="148"/>
        <v>0</v>
      </c>
      <c r="CN121" s="514">
        <f t="shared" si="148"/>
        <v>0</v>
      </c>
      <c r="CO121" s="514">
        <f t="shared" si="148"/>
        <v>0</v>
      </c>
      <c r="CP121" s="514">
        <f t="shared" si="148"/>
        <v>0</v>
      </c>
      <c r="CQ121" s="514">
        <f t="shared" si="148"/>
        <v>0</v>
      </c>
      <c r="CR121" s="514">
        <f t="shared" si="148"/>
        <v>0</v>
      </c>
      <c r="CS121" s="514">
        <f t="shared" si="148"/>
        <v>0</v>
      </c>
      <c r="CT121" s="514">
        <f t="shared" si="148"/>
        <v>0</v>
      </c>
      <c r="CU121" s="514">
        <f t="shared" si="148"/>
        <v>0</v>
      </c>
      <c r="CV121" s="514">
        <f t="shared" si="149"/>
        <v>0</v>
      </c>
      <c r="CW121" s="514">
        <f t="shared" si="149"/>
        <v>0</v>
      </c>
      <c r="CX121" s="514">
        <f t="shared" si="149"/>
        <v>0</v>
      </c>
      <c r="CY121" s="514">
        <f t="shared" si="149"/>
        <v>0</v>
      </c>
      <c r="CZ121" s="514">
        <f t="shared" si="149"/>
        <v>0</v>
      </c>
      <c r="DA121" s="514">
        <f t="shared" si="149"/>
        <v>0</v>
      </c>
      <c r="DB121" s="514">
        <f t="shared" si="149"/>
        <v>0</v>
      </c>
      <c r="DC121" s="514">
        <f t="shared" si="149"/>
        <v>0</v>
      </c>
      <c r="DD121" s="514">
        <f t="shared" si="149"/>
        <v>0</v>
      </c>
      <c r="DE121" s="514">
        <f t="shared" si="149"/>
        <v>0</v>
      </c>
      <c r="DF121" s="514">
        <f t="shared" si="150"/>
        <v>0</v>
      </c>
      <c r="DG121" s="514">
        <f t="shared" si="150"/>
        <v>0</v>
      </c>
      <c r="DH121" s="514">
        <f t="shared" si="150"/>
        <v>0</v>
      </c>
      <c r="DI121" s="514">
        <f t="shared" si="150"/>
        <v>0</v>
      </c>
      <c r="DJ121" s="514">
        <f t="shared" si="150"/>
        <v>0</v>
      </c>
      <c r="DK121" s="514">
        <f t="shared" si="150"/>
        <v>0</v>
      </c>
      <c r="DL121" s="514">
        <f t="shared" si="150"/>
        <v>0</v>
      </c>
      <c r="DM121" s="514">
        <f t="shared" si="150"/>
        <v>0</v>
      </c>
      <c r="DN121" s="514">
        <f t="shared" si="150"/>
        <v>0</v>
      </c>
      <c r="DO121" s="514">
        <f t="shared" si="138"/>
        <v>0</v>
      </c>
      <c r="DP121" s="514">
        <f t="shared" si="151"/>
        <v>0</v>
      </c>
      <c r="DQ121" s="514">
        <f t="shared" si="151"/>
        <v>0</v>
      </c>
      <c r="DR121" s="514">
        <f t="shared" si="151"/>
        <v>0</v>
      </c>
      <c r="DS121" s="514">
        <f t="shared" si="151"/>
        <v>0</v>
      </c>
      <c r="DT121" s="514">
        <f t="shared" si="151"/>
        <v>0</v>
      </c>
      <c r="DU121" s="514">
        <f t="shared" si="151"/>
        <v>0</v>
      </c>
      <c r="DV121" s="514">
        <f t="shared" si="151"/>
        <v>0</v>
      </c>
      <c r="DW121" s="514">
        <f t="shared" si="151"/>
        <v>0</v>
      </c>
      <c r="DX121" s="514">
        <f t="shared" si="151"/>
        <v>0</v>
      </c>
      <c r="DY121" s="514">
        <f t="shared" si="151"/>
        <v>0</v>
      </c>
      <c r="DZ121" s="514">
        <f t="shared" si="152"/>
        <v>0</v>
      </c>
      <c r="EA121" s="514">
        <f t="shared" si="152"/>
        <v>0</v>
      </c>
      <c r="EB121" s="514">
        <f t="shared" si="152"/>
        <v>0</v>
      </c>
      <c r="EC121" s="514">
        <f t="shared" si="152"/>
        <v>0</v>
      </c>
      <c r="ED121" s="514">
        <f t="shared" si="152"/>
        <v>0</v>
      </c>
      <c r="EE121" s="514">
        <f t="shared" si="152"/>
        <v>0</v>
      </c>
      <c r="EF121" s="514">
        <f t="shared" si="152"/>
        <v>0</v>
      </c>
      <c r="EG121" s="514">
        <f t="shared" si="152"/>
        <v>0</v>
      </c>
      <c r="EH121" s="514">
        <f t="shared" si="152"/>
        <v>0</v>
      </c>
      <c r="EI121" s="72"/>
      <c r="EJ121" s="72"/>
      <c r="EK121" s="72"/>
      <c r="EL121" s="72"/>
      <c r="EM121" s="72"/>
    </row>
    <row r="122" spans="5:143" ht="15" customHeight="1" outlineLevel="1" x14ac:dyDescent="0.35">
      <c r="E122" s="508">
        <v>73</v>
      </c>
      <c r="F122" s="841">
        <v>0</v>
      </c>
      <c r="G122" s="844">
        <f t="shared" si="139"/>
        <v>0</v>
      </c>
      <c r="H122" s="842">
        <f t="shared" si="153"/>
        <v>0</v>
      </c>
      <c r="I122" s="19"/>
      <c r="J122" s="514">
        <f t="shared" si="140"/>
        <v>0</v>
      </c>
      <c r="K122" s="514">
        <f t="shared" si="140"/>
        <v>0</v>
      </c>
      <c r="L122" s="514">
        <f t="shared" si="140"/>
        <v>0</v>
      </c>
      <c r="M122" s="514">
        <f t="shared" si="140"/>
        <v>0</v>
      </c>
      <c r="N122" s="514">
        <f t="shared" si="140"/>
        <v>0</v>
      </c>
      <c r="O122" s="514">
        <f t="shared" si="140"/>
        <v>0</v>
      </c>
      <c r="P122" s="514">
        <f t="shared" si="140"/>
        <v>0</v>
      </c>
      <c r="Q122" s="514">
        <f t="shared" si="140"/>
        <v>0</v>
      </c>
      <c r="R122" s="514">
        <f t="shared" si="140"/>
        <v>0</v>
      </c>
      <c r="S122" s="514">
        <f t="shared" si="140"/>
        <v>0</v>
      </c>
      <c r="T122" s="514">
        <f t="shared" si="141"/>
        <v>0</v>
      </c>
      <c r="U122" s="514">
        <f t="shared" si="141"/>
        <v>0</v>
      </c>
      <c r="V122" s="514">
        <f t="shared" si="141"/>
        <v>0</v>
      </c>
      <c r="W122" s="514">
        <f t="shared" si="141"/>
        <v>0</v>
      </c>
      <c r="X122" s="514">
        <f t="shared" si="141"/>
        <v>0</v>
      </c>
      <c r="Y122" s="514">
        <f t="shared" si="141"/>
        <v>0</v>
      </c>
      <c r="Z122" s="514">
        <f t="shared" si="141"/>
        <v>0</v>
      </c>
      <c r="AA122" s="514">
        <f t="shared" si="141"/>
        <v>0</v>
      </c>
      <c r="AB122" s="514">
        <f t="shared" si="141"/>
        <v>0</v>
      </c>
      <c r="AC122" s="514">
        <f t="shared" si="141"/>
        <v>0</v>
      </c>
      <c r="AD122" s="514">
        <f t="shared" si="142"/>
        <v>0</v>
      </c>
      <c r="AE122" s="514">
        <f t="shared" si="142"/>
        <v>0</v>
      </c>
      <c r="AF122" s="514">
        <f t="shared" si="142"/>
        <v>0</v>
      </c>
      <c r="AG122" s="514">
        <f t="shared" si="142"/>
        <v>0</v>
      </c>
      <c r="AH122" s="514">
        <f t="shared" si="142"/>
        <v>0</v>
      </c>
      <c r="AI122" s="514">
        <f t="shared" si="142"/>
        <v>0</v>
      </c>
      <c r="AJ122" s="514">
        <f t="shared" si="142"/>
        <v>0</v>
      </c>
      <c r="AK122" s="514">
        <f t="shared" si="142"/>
        <v>0</v>
      </c>
      <c r="AL122" s="514">
        <f t="shared" si="142"/>
        <v>0</v>
      </c>
      <c r="AM122" s="514">
        <f t="shared" si="142"/>
        <v>0</v>
      </c>
      <c r="AN122" s="514">
        <f t="shared" si="143"/>
        <v>0</v>
      </c>
      <c r="AO122" s="514">
        <f t="shared" si="143"/>
        <v>0</v>
      </c>
      <c r="AP122" s="514">
        <f t="shared" si="143"/>
        <v>0</v>
      </c>
      <c r="AQ122" s="514">
        <f t="shared" si="143"/>
        <v>0</v>
      </c>
      <c r="AR122" s="514">
        <f t="shared" si="143"/>
        <v>0</v>
      </c>
      <c r="AS122" s="514">
        <f t="shared" si="143"/>
        <v>0</v>
      </c>
      <c r="AT122" s="514">
        <f t="shared" si="143"/>
        <v>0</v>
      </c>
      <c r="AU122" s="514">
        <f t="shared" si="143"/>
        <v>0</v>
      </c>
      <c r="AV122" s="514">
        <f t="shared" si="143"/>
        <v>0</v>
      </c>
      <c r="AW122" s="514">
        <f t="shared" si="143"/>
        <v>0</v>
      </c>
      <c r="AX122" s="514">
        <f t="shared" si="144"/>
        <v>0</v>
      </c>
      <c r="AY122" s="514">
        <f t="shared" si="144"/>
        <v>0</v>
      </c>
      <c r="AZ122" s="514">
        <f t="shared" si="144"/>
        <v>0</v>
      </c>
      <c r="BA122" s="514">
        <f t="shared" si="144"/>
        <v>0</v>
      </c>
      <c r="BB122" s="514">
        <f t="shared" si="144"/>
        <v>0</v>
      </c>
      <c r="BC122" s="514">
        <f t="shared" si="144"/>
        <v>0</v>
      </c>
      <c r="BD122" s="514">
        <f t="shared" si="144"/>
        <v>0</v>
      </c>
      <c r="BE122" s="514">
        <f t="shared" si="144"/>
        <v>0</v>
      </c>
      <c r="BF122" s="514">
        <f t="shared" si="144"/>
        <v>0</v>
      </c>
      <c r="BG122" s="514">
        <f t="shared" si="144"/>
        <v>0</v>
      </c>
      <c r="BH122" s="514">
        <f t="shared" si="145"/>
        <v>0</v>
      </c>
      <c r="BI122" s="514">
        <f t="shared" si="145"/>
        <v>0</v>
      </c>
      <c r="BJ122" s="514">
        <f t="shared" si="145"/>
        <v>0</v>
      </c>
      <c r="BK122" s="514">
        <f t="shared" si="145"/>
        <v>0</v>
      </c>
      <c r="BL122" s="514">
        <f t="shared" si="145"/>
        <v>0</v>
      </c>
      <c r="BM122" s="514">
        <f t="shared" si="145"/>
        <v>0</v>
      </c>
      <c r="BN122" s="514">
        <f t="shared" si="145"/>
        <v>0</v>
      </c>
      <c r="BO122" s="514">
        <f t="shared" si="145"/>
        <v>0</v>
      </c>
      <c r="BP122" s="514">
        <f t="shared" si="145"/>
        <v>0</v>
      </c>
      <c r="BQ122" s="514">
        <f t="shared" si="145"/>
        <v>0</v>
      </c>
      <c r="BR122" s="514">
        <f t="shared" si="146"/>
        <v>0</v>
      </c>
      <c r="BS122" s="514">
        <f t="shared" si="146"/>
        <v>0</v>
      </c>
      <c r="BT122" s="514">
        <f t="shared" si="146"/>
        <v>0</v>
      </c>
      <c r="BU122" s="514">
        <f t="shared" si="146"/>
        <v>0</v>
      </c>
      <c r="BV122" s="514">
        <f t="shared" si="146"/>
        <v>0</v>
      </c>
      <c r="BW122" s="514">
        <f t="shared" si="146"/>
        <v>0</v>
      </c>
      <c r="BX122" s="514">
        <f t="shared" si="146"/>
        <v>0</v>
      </c>
      <c r="BY122" s="514">
        <f t="shared" si="146"/>
        <v>0</v>
      </c>
      <c r="BZ122" s="514">
        <f t="shared" si="146"/>
        <v>0</v>
      </c>
      <c r="CA122" s="514">
        <f t="shared" si="146"/>
        <v>0</v>
      </c>
      <c r="CB122" s="514">
        <f t="shared" si="147"/>
        <v>0</v>
      </c>
      <c r="CC122" s="514">
        <f t="shared" si="147"/>
        <v>0</v>
      </c>
      <c r="CD122" s="514">
        <f t="shared" si="147"/>
        <v>0</v>
      </c>
      <c r="CE122" s="514">
        <f t="shared" si="147"/>
        <v>0</v>
      </c>
      <c r="CF122" s="514">
        <f t="shared" si="147"/>
        <v>0</v>
      </c>
      <c r="CG122" s="514">
        <f t="shared" si="147"/>
        <v>0</v>
      </c>
      <c r="CH122" s="514">
        <f t="shared" si="147"/>
        <v>0</v>
      </c>
      <c r="CI122" s="514">
        <f t="shared" si="147"/>
        <v>0</v>
      </c>
      <c r="CJ122" s="514">
        <f t="shared" si="147"/>
        <v>0</v>
      </c>
      <c r="CK122" s="514">
        <f t="shared" si="147"/>
        <v>0</v>
      </c>
      <c r="CL122" s="514">
        <f t="shared" si="148"/>
        <v>0</v>
      </c>
      <c r="CM122" s="514">
        <f t="shared" si="148"/>
        <v>0</v>
      </c>
      <c r="CN122" s="514">
        <f t="shared" si="148"/>
        <v>0</v>
      </c>
      <c r="CO122" s="514">
        <f t="shared" si="148"/>
        <v>0</v>
      </c>
      <c r="CP122" s="514">
        <f t="shared" si="148"/>
        <v>0</v>
      </c>
      <c r="CQ122" s="514">
        <f t="shared" si="148"/>
        <v>0</v>
      </c>
      <c r="CR122" s="514">
        <f t="shared" si="148"/>
        <v>0</v>
      </c>
      <c r="CS122" s="514">
        <f t="shared" si="148"/>
        <v>0</v>
      </c>
      <c r="CT122" s="514">
        <f t="shared" si="148"/>
        <v>0</v>
      </c>
      <c r="CU122" s="514">
        <f t="shared" si="148"/>
        <v>0</v>
      </c>
      <c r="CV122" s="514">
        <f t="shared" si="149"/>
        <v>0</v>
      </c>
      <c r="CW122" s="514">
        <f t="shared" si="149"/>
        <v>0</v>
      </c>
      <c r="CX122" s="514">
        <f t="shared" si="149"/>
        <v>0</v>
      </c>
      <c r="CY122" s="514">
        <f t="shared" si="149"/>
        <v>0</v>
      </c>
      <c r="CZ122" s="514">
        <f t="shared" si="149"/>
        <v>0</v>
      </c>
      <c r="DA122" s="514">
        <f t="shared" si="149"/>
        <v>0</v>
      </c>
      <c r="DB122" s="514">
        <f t="shared" si="149"/>
        <v>0</v>
      </c>
      <c r="DC122" s="514">
        <f t="shared" si="149"/>
        <v>0</v>
      </c>
      <c r="DD122" s="514">
        <f t="shared" si="149"/>
        <v>0</v>
      </c>
      <c r="DE122" s="514">
        <f t="shared" si="149"/>
        <v>0</v>
      </c>
      <c r="DF122" s="514">
        <f t="shared" si="150"/>
        <v>0</v>
      </c>
      <c r="DG122" s="514">
        <f t="shared" si="150"/>
        <v>0</v>
      </c>
      <c r="DH122" s="514">
        <f t="shared" si="150"/>
        <v>0</v>
      </c>
      <c r="DI122" s="514">
        <f t="shared" si="150"/>
        <v>0</v>
      </c>
      <c r="DJ122" s="514">
        <f t="shared" si="150"/>
        <v>0</v>
      </c>
      <c r="DK122" s="514">
        <f t="shared" si="150"/>
        <v>0</v>
      </c>
      <c r="DL122" s="514">
        <f t="shared" si="150"/>
        <v>0</v>
      </c>
      <c r="DM122" s="514">
        <f t="shared" si="150"/>
        <v>0</v>
      </c>
      <c r="DN122" s="514">
        <f t="shared" si="150"/>
        <v>0</v>
      </c>
      <c r="DO122" s="514">
        <f t="shared" si="138"/>
        <v>0</v>
      </c>
      <c r="DP122" s="514">
        <f t="shared" si="151"/>
        <v>0</v>
      </c>
      <c r="DQ122" s="514">
        <f t="shared" si="151"/>
        <v>0</v>
      </c>
      <c r="DR122" s="514">
        <f t="shared" si="151"/>
        <v>0</v>
      </c>
      <c r="DS122" s="514">
        <f t="shared" si="151"/>
        <v>0</v>
      </c>
      <c r="DT122" s="514">
        <f t="shared" si="151"/>
        <v>0</v>
      </c>
      <c r="DU122" s="514">
        <f t="shared" si="151"/>
        <v>0</v>
      </c>
      <c r="DV122" s="514">
        <f t="shared" si="151"/>
        <v>0</v>
      </c>
      <c r="DW122" s="514">
        <f t="shared" si="151"/>
        <v>0</v>
      </c>
      <c r="DX122" s="514">
        <f t="shared" si="151"/>
        <v>0</v>
      </c>
      <c r="DY122" s="514">
        <f t="shared" si="151"/>
        <v>0</v>
      </c>
      <c r="DZ122" s="514">
        <f t="shared" si="152"/>
        <v>0</v>
      </c>
      <c r="EA122" s="514">
        <f t="shared" si="152"/>
        <v>0</v>
      </c>
      <c r="EB122" s="514">
        <f t="shared" si="152"/>
        <v>0</v>
      </c>
      <c r="EC122" s="514">
        <f t="shared" si="152"/>
        <v>0</v>
      </c>
      <c r="ED122" s="514">
        <f t="shared" si="152"/>
        <v>0</v>
      </c>
      <c r="EE122" s="514">
        <f t="shared" si="152"/>
        <v>0</v>
      </c>
      <c r="EF122" s="514">
        <f t="shared" si="152"/>
        <v>0</v>
      </c>
      <c r="EG122" s="514">
        <f t="shared" si="152"/>
        <v>0</v>
      </c>
      <c r="EH122" s="514">
        <f t="shared" si="152"/>
        <v>0</v>
      </c>
      <c r="EI122" s="72"/>
      <c r="EJ122" s="72"/>
      <c r="EK122" s="72"/>
      <c r="EL122" s="72"/>
      <c r="EM122" s="72"/>
    </row>
    <row r="123" spans="5:143" ht="15" customHeight="1" outlineLevel="1" x14ac:dyDescent="0.35">
      <c r="E123" s="508">
        <v>74</v>
      </c>
      <c r="F123" s="841">
        <v>0</v>
      </c>
      <c r="G123" s="844">
        <f t="shared" si="139"/>
        <v>0</v>
      </c>
      <c r="H123" s="842">
        <f t="shared" si="153"/>
        <v>0</v>
      </c>
      <c r="I123" s="19"/>
      <c r="J123" s="514">
        <f t="shared" si="140"/>
        <v>0</v>
      </c>
      <c r="K123" s="514">
        <f t="shared" si="140"/>
        <v>0</v>
      </c>
      <c r="L123" s="514">
        <f t="shared" si="140"/>
        <v>0</v>
      </c>
      <c r="M123" s="514">
        <f t="shared" si="140"/>
        <v>0</v>
      </c>
      <c r="N123" s="514">
        <f t="shared" si="140"/>
        <v>0</v>
      </c>
      <c r="O123" s="514">
        <f t="shared" si="140"/>
        <v>0</v>
      </c>
      <c r="P123" s="514">
        <f t="shared" si="140"/>
        <v>0</v>
      </c>
      <c r="Q123" s="514">
        <f t="shared" si="140"/>
        <v>0</v>
      </c>
      <c r="R123" s="514">
        <f t="shared" si="140"/>
        <v>0</v>
      </c>
      <c r="S123" s="514">
        <f t="shared" si="140"/>
        <v>0</v>
      </c>
      <c r="T123" s="514">
        <f t="shared" si="141"/>
        <v>0</v>
      </c>
      <c r="U123" s="514">
        <f t="shared" si="141"/>
        <v>0</v>
      </c>
      <c r="V123" s="514">
        <f t="shared" si="141"/>
        <v>0</v>
      </c>
      <c r="W123" s="514">
        <f t="shared" si="141"/>
        <v>0</v>
      </c>
      <c r="X123" s="514">
        <f t="shared" si="141"/>
        <v>0</v>
      </c>
      <c r="Y123" s="514">
        <f t="shared" si="141"/>
        <v>0</v>
      </c>
      <c r="Z123" s="514">
        <f t="shared" si="141"/>
        <v>0</v>
      </c>
      <c r="AA123" s="514">
        <f t="shared" si="141"/>
        <v>0</v>
      </c>
      <c r="AB123" s="514">
        <f t="shared" si="141"/>
        <v>0</v>
      </c>
      <c r="AC123" s="514">
        <f t="shared" si="141"/>
        <v>0</v>
      </c>
      <c r="AD123" s="514">
        <f t="shared" si="142"/>
        <v>0</v>
      </c>
      <c r="AE123" s="514">
        <f t="shared" si="142"/>
        <v>0</v>
      </c>
      <c r="AF123" s="514">
        <f t="shared" si="142"/>
        <v>0</v>
      </c>
      <c r="AG123" s="514">
        <f t="shared" si="142"/>
        <v>0</v>
      </c>
      <c r="AH123" s="514">
        <f t="shared" si="142"/>
        <v>0</v>
      </c>
      <c r="AI123" s="514">
        <f t="shared" si="142"/>
        <v>0</v>
      </c>
      <c r="AJ123" s="514">
        <f t="shared" si="142"/>
        <v>0</v>
      </c>
      <c r="AK123" s="514">
        <f t="shared" si="142"/>
        <v>0</v>
      </c>
      <c r="AL123" s="514">
        <f t="shared" si="142"/>
        <v>0</v>
      </c>
      <c r="AM123" s="514">
        <f t="shared" si="142"/>
        <v>0</v>
      </c>
      <c r="AN123" s="514">
        <f t="shared" si="143"/>
        <v>0</v>
      </c>
      <c r="AO123" s="514">
        <f t="shared" si="143"/>
        <v>0</v>
      </c>
      <c r="AP123" s="514">
        <f t="shared" si="143"/>
        <v>0</v>
      </c>
      <c r="AQ123" s="514">
        <f t="shared" si="143"/>
        <v>0</v>
      </c>
      <c r="AR123" s="514">
        <f t="shared" si="143"/>
        <v>0</v>
      </c>
      <c r="AS123" s="514">
        <f t="shared" si="143"/>
        <v>0</v>
      </c>
      <c r="AT123" s="514">
        <f t="shared" si="143"/>
        <v>0</v>
      </c>
      <c r="AU123" s="514">
        <f t="shared" si="143"/>
        <v>0</v>
      </c>
      <c r="AV123" s="514">
        <f t="shared" si="143"/>
        <v>0</v>
      </c>
      <c r="AW123" s="514">
        <f t="shared" si="143"/>
        <v>0</v>
      </c>
      <c r="AX123" s="514">
        <f t="shared" si="144"/>
        <v>0</v>
      </c>
      <c r="AY123" s="514">
        <f t="shared" si="144"/>
        <v>0</v>
      </c>
      <c r="AZ123" s="514">
        <f t="shared" si="144"/>
        <v>0</v>
      </c>
      <c r="BA123" s="514">
        <f t="shared" si="144"/>
        <v>0</v>
      </c>
      <c r="BB123" s="514">
        <f t="shared" si="144"/>
        <v>0</v>
      </c>
      <c r="BC123" s="514">
        <f t="shared" si="144"/>
        <v>0</v>
      </c>
      <c r="BD123" s="514">
        <f t="shared" si="144"/>
        <v>0</v>
      </c>
      <c r="BE123" s="514">
        <f t="shared" si="144"/>
        <v>0</v>
      </c>
      <c r="BF123" s="514">
        <f t="shared" si="144"/>
        <v>0</v>
      </c>
      <c r="BG123" s="514">
        <f t="shared" si="144"/>
        <v>0</v>
      </c>
      <c r="BH123" s="514">
        <f t="shared" si="145"/>
        <v>0</v>
      </c>
      <c r="BI123" s="514">
        <f t="shared" si="145"/>
        <v>0</v>
      </c>
      <c r="BJ123" s="514">
        <f t="shared" si="145"/>
        <v>0</v>
      </c>
      <c r="BK123" s="514">
        <f t="shared" si="145"/>
        <v>0</v>
      </c>
      <c r="BL123" s="514">
        <f t="shared" si="145"/>
        <v>0</v>
      </c>
      <c r="BM123" s="514">
        <f t="shared" si="145"/>
        <v>0</v>
      </c>
      <c r="BN123" s="514">
        <f t="shared" si="145"/>
        <v>0</v>
      </c>
      <c r="BO123" s="514">
        <f t="shared" si="145"/>
        <v>0</v>
      </c>
      <c r="BP123" s="514">
        <f t="shared" si="145"/>
        <v>0</v>
      </c>
      <c r="BQ123" s="514">
        <f t="shared" si="145"/>
        <v>0</v>
      </c>
      <c r="BR123" s="514">
        <f t="shared" si="146"/>
        <v>0</v>
      </c>
      <c r="BS123" s="514">
        <f t="shared" si="146"/>
        <v>0</v>
      </c>
      <c r="BT123" s="514">
        <f t="shared" si="146"/>
        <v>0</v>
      </c>
      <c r="BU123" s="514">
        <f t="shared" si="146"/>
        <v>0</v>
      </c>
      <c r="BV123" s="514">
        <f t="shared" si="146"/>
        <v>0</v>
      </c>
      <c r="BW123" s="514">
        <f t="shared" si="146"/>
        <v>0</v>
      </c>
      <c r="BX123" s="514">
        <f t="shared" si="146"/>
        <v>0</v>
      </c>
      <c r="BY123" s="514">
        <f t="shared" si="146"/>
        <v>0</v>
      </c>
      <c r="BZ123" s="514">
        <f t="shared" si="146"/>
        <v>0</v>
      </c>
      <c r="CA123" s="514">
        <f t="shared" si="146"/>
        <v>0</v>
      </c>
      <c r="CB123" s="514">
        <f t="shared" si="147"/>
        <v>0</v>
      </c>
      <c r="CC123" s="514">
        <f t="shared" si="147"/>
        <v>0</v>
      </c>
      <c r="CD123" s="514">
        <f t="shared" si="147"/>
        <v>0</v>
      </c>
      <c r="CE123" s="514">
        <f t="shared" si="147"/>
        <v>0</v>
      </c>
      <c r="CF123" s="514">
        <f t="shared" si="147"/>
        <v>0</v>
      </c>
      <c r="CG123" s="514">
        <f t="shared" si="147"/>
        <v>0</v>
      </c>
      <c r="CH123" s="514">
        <f t="shared" si="147"/>
        <v>0</v>
      </c>
      <c r="CI123" s="514">
        <f t="shared" si="147"/>
        <v>0</v>
      </c>
      <c r="CJ123" s="514">
        <f t="shared" si="147"/>
        <v>0</v>
      </c>
      <c r="CK123" s="514">
        <f t="shared" si="147"/>
        <v>0</v>
      </c>
      <c r="CL123" s="514">
        <f t="shared" si="148"/>
        <v>0</v>
      </c>
      <c r="CM123" s="514">
        <f t="shared" si="148"/>
        <v>0</v>
      </c>
      <c r="CN123" s="514">
        <f t="shared" si="148"/>
        <v>0</v>
      </c>
      <c r="CO123" s="514">
        <f t="shared" si="148"/>
        <v>0</v>
      </c>
      <c r="CP123" s="514">
        <f t="shared" si="148"/>
        <v>0</v>
      </c>
      <c r="CQ123" s="514">
        <f t="shared" si="148"/>
        <v>0</v>
      </c>
      <c r="CR123" s="514">
        <f t="shared" si="148"/>
        <v>0</v>
      </c>
      <c r="CS123" s="514">
        <f t="shared" si="148"/>
        <v>0</v>
      </c>
      <c r="CT123" s="514">
        <f t="shared" si="148"/>
        <v>0</v>
      </c>
      <c r="CU123" s="514">
        <f t="shared" si="148"/>
        <v>0</v>
      </c>
      <c r="CV123" s="514">
        <f t="shared" si="149"/>
        <v>0</v>
      </c>
      <c r="CW123" s="514">
        <f t="shared" si="149"/>
        <v>0</v>
      </c>
      <c r="CX123" s="514">
        <f t="shared" si="149"/>
        <v>0</v>
      </c>
      <c r="CY123" s="514">
        <f t="shared" si="149"/>
        <v>0</v>
      </c>
      <c r="CZ123" s="514">
        <f t="shared" si="149"/>
        <v>0</v>
      </c>
      <c r="DA123" s="514">
        <f t="shared" si="149"/>
        <v>0</v>
      </c>
      <c r="DB123" s="514">
        <f t="shared" si="149"/>
        <v>0</v>
      </c>
      <c r="DC123" s="514">
        <f t="shared" si="149"/>
        <v>0</v>
      </c>
      <c r="DD123" s="514">
        <f t="shared" si="149"/>
        <v>0</v>
      </c>
      <c r="DE123" s="514">
        <f t="shared" si="149"/>
        <v>0</v>
      </c>
      <c r="DF123" s="514">
        <f t="shared" si="150"/>
        <v>0</v>
      </c>
      <c r="DG123" s="514">
        <f t="shared" si="150"/>
        <v>0</v>
      </c>
      <c r="DH123" s="514">
        <f t="shared" si="150"/>
        <v>0</v>
      </c>
      <c r="DI123" s="514">
        <f t="shared" si="150"/>
        <v>0</v>
      </c>
      <c r="DJ123" s="514">
        <f t="shared" si="150"/>
        <v>0</v>
      </c>
      <c r="DK123" s="514">
        <f t="shared" si="150"/>
        <v>0</v>
      </c>
      <c r="DL123" s="514">
        <f t="shared" si="150"/>
        <v>0</v>
      </c>
      <c r="DM123" s="514">
        <f t="shared" si="150"/>
        <v>0</v>
      </c>
      <c r="DN123" s="514">
        <f t="shared" si="150"/>
        <v>0</v>
      </c>
      <c r="DO123" s="514">
        <f t="shared" si="138"/>
        <v>0</v>
      </c>
      <c r="DP123" s="514">
        <f t="shared" si="151"/>
        <v>0</v>
      </c>
      <c r="DQ123" s="514">
        <f t="shared" si="151"/>
        <v>0</v>
      </c>
      <c r="DR123" s="514">
        <f t="shared" si="151"/>
        <v>0</v>
      </c>
      <c r="DS123" s="514">
        <f t="shared" si="151"/>
        <v>0</v>
      </c>
      <c r="DT123" s="514">
        <f t="shared" si="151"/>
        <v>0</v>
      </c>
      <c r="DU123" s="514">
        <f t="shared" si="151"/>
        <v>0</v>
      </c>
      <c r="DV123" s="514">
        <f t="shared" si="151"/>
        <v>0</v>
      </c>
      <c r="DW123" s="514">
        <f t="shared" si="151"/>
        <v>0</v>
      </c>
      <c r="DX123" s="514">
        <f t="shared" si="151"/>
        <v>0</v>
      </c>
      <c r="DY123" s="514">
        <f t="shared" si="151"/>
        <v>0</v>
      </c>
      <c r="DZ123" s="514">
        <f t="shared" si="152"/>
        <v>0</v>
      </c>
      <c r="EA123" s="514">
        <f t="shared" si="152"/>
        <v>0</v>
      </c>
      <c r="EB123" s="514">
        <f t="shared" si="152"/>
        <v>0</v>
      </c>
      <c r="EC123" s="514">
        <f t="shared" si="152"/>
        <v>0</v>
      </c>
      <c r="ED123" s="514">
        <f t="shared" si="152"/>
        <v>0</v>
      </c>
      <c r="EE123" s="514">
        <f t="shared" si="152"/>
        <v>0</v>
      </c>
      <c r="EF123" s="514">
        <f t="shared" si="152"/>
        <v>0</v>
      </c>
      <c r="EG123" s="514">
        <f t="shared" si="152"/>
        <v>0</v>
      </c>
      <c r="EH123" s="514">
        <f t="shared" si="152"/>
        <v>0</v>
      </c>
      <c r="EI123" s="72"/>
      <c r="EJ123" s="72"/>
      <c r="EK123" s="72"/>
      <c r="EL123" s="72"/>
      <c r="EM123" s="72"/>
    </row>
    <row r="124" spans="5:143" ht="15" customHeight="1" outlineLevel="1" x14ac:dyDescent="0.35">
      <c r="E124" s="508">
        <v>75</v>
      </c>
      <c r="F124" s="841">
        <v>0</v>
      </c>
      <c r="G124" s="844">
        <f t="shared" si="139"/>
        <v>0</v>
      </c>
      <c r="H124" s="842">
        <f t="shared" si="153"/>
        <v>0</v>
      </c>
      <c r="I124" s="19"/>
      <c r="J124" s="514">
        <f t="shared" si="140"/>
        <v>0</v>
      </c>
      <c r="K124" s="514">
        <f t="shared" si="140"/>
        <v>0</v>
      </c>
      <c r="L124" s="514">
        <f t="shared" si="140"/>
        <v>0</v>
      </c>
      <c r="M124" s="514">
        <f t="shared" si="140"/>
        <v>0</v>
      </c>
      <c r="N124" s="514">
        <f t="shared" si="140"/>
        <v>0</v>
      </c>
      <c r="O124" s="514">
        <f t="shared" si="140"/>
        <v>0</v>
      </c>
      <c r="P124" s="514">
        <f t="shared" si="140"/>
        <v>0</v>
      </c>
      <c r="Q124" s="514">
        <f t="shared" si="140"/>
        <v>0</v>
      </c>
      <c r="R124" s="514">
        <f t="shared" si="140"/>
        <v>0</v>
      </c>
      <c r="S124" s="514">
        <f t="shared" si="140"/>
        <v>0</v>
      </c>
      <c r="T124" s="514">
        <f t="shared" si="141"/>
        <v>0</v>
      </c>
      <c r="U124" s="514">
        <f t="shared" si="141"/>
        <v>0</v>
      </c>
      <c r="V124" s="514">
        <f t="shared" si="141"/>
        <v>0</v>
      </c>
      <c r="W124" s="514">
        <f t="shared" si="141"/>
        <v>0</v>
      </c>
      <c r="X124" s="514">
        <f t="shared" si="141"/>
        <v>0</v>
      </c>
      <c r="Y124" s="514">
        <f t="shared" si="141"/>
        <v>0</v>
      </c>
      <c r="Z124" s="514">
        <f t="shared" si="141"/>
        <v>0</v>
      </c>
      <c r="AA124" s="514">
        <f t="shared" si="141"/>
        <v>0</v>
      </c>
      <c r="AB124" s="514">
        <f t="shared" si="141"/>
        <v>0</v>
      </c>
      <c r="AC124" s="514">
        <f t="shared" si="141"/>
        <v>0</v>
      </c>
      <c r="AD124" s="514">
        <f t="shared" si="142"/>
        <v>0</v>
      </c>
      <c r="AE124" s="514">
        <f t="shared" si="142"/>
        <v>0</v>
      </c>
      <c r="AF124" s="514">
        <f t="shared" si="142"/>
        <v>0</v>
      </c>
      <c r="AG124" s="514">
        <f t="shared" si="142"/>
        <v>0</v>
      </c>
      <c r="AH124" s="514">
        <f t="shared" si="142"/>
        <v>0</v>
      </c>
      <c r="AI124" s="514">
        <f t="shared" si="142"/>
        <v>0</v>
      </c>
      <c r="AJ124" s="514">
        <f t="shared" si="142"/>
        <v>0</v>
      </c>
      <c r="AK124" s="514">
        <f t="shared" si="142"/>
        <v>0</v>
      </c>
      <c r="AL124" s="514">
        <f t="shared" si="142"/>
        <v>0</v>
      </c>
      <c r="AM124" s="514">
        <f t="shared" si="142"/>
        <v>0</v>
      </c>
      <c r="AN124" s="514">
        <f t="shared" si="143"/>
        <v>0</v>
      </c>
      <c r="AO124" s="514">
        <f t="shared" si="143"/>
        <v>0</v>
      </c>
      <c r="AP124" s="514">
        <f t="shared" si="143"/>
        <v>0</v>
      </c>
      <c r="AQ124" s="514">
        <f t="shared" si="143"/>
        <v>0</v>
      </c>
      <c r="AR124" s="514">
        <f t="shared" si="143"/>
        <v>0</v>
      </c>
      <c r="AS124" s="514">
        <f t="shared" si="143"/>
        <v>0</v>
      </c>
      <c r="AT124" s="514">
        <f t="shared" si="143"/>
        <v>0</v>
      </c>
      <c r="AU124" s="514">
        <f t="shared" si="143"/>
        <v>0</v>
      </c>
      <c r="AV124" s="514">
        <f t="shared" si="143"/>
        <v>0</v>
      </c>
      <c r="AW124" s="514">
        <f t="shared" si="143"/>
        <v>0</v>
      </c>
      <c r="AX124" s="514">
        <f t="shared" si="144"/>
        <v>0</v>
      </c>
      <c r="AY124" s="514">
        <f t="shared" si="144"/>
        <v>0</v>
      </c>
      <c r="AZ124" s="514">
        <f t="shared" si="144"/>
        <v>0</v>
      </c>
      <c r="BA124" s="514">
        <f t="shared" si="144"/>
        <v>0</v>
      </c>
      <c r="BB124" s="514">
        <f t="shared" si="144"/>
        <v>0</v>
      </c>
      <c r="BC124" s="514">
        <f t="shared" si="144"/>
        <v>0</v>
      </c>
      <c r="BD124" s="514">
        <f t="shared" si="144"/>
        <v>0</v>
      </c>
      <c r="BE124" s="514">
        <f t="shared" si="144"/>
        <v>0</v>
      </c>
      <c r="BF124" s="514">
        <f t="shared" si="144"/>
        <v>0</v>
      </c>
      <c r="BG124" s="514">
        <f t="shared" si="144"/>
        <v>0</v>
      </c>
      <c r="BH124" s="514">
        <f t="shared" si="145"/>
        <v>0</v>
      </c>
      <c r="BI124" s="514">
        <f t="shared" si="145"/>
        <v>0</v>
      </c>
      <c r="BJ124" s="514">
        <f t="shared" si="145"/>
        <v>0</v>
      </c>
      <c r="BK124" s="514">
        <f t="shared" si="145"/>
        <v>0</v>
      </c>
      <c r="BL124" s="514">
        <f t="shared" si="145"/>
        <v>0</v>
      </c>
      <c r="BM124" s="514">
        <f t="shared" si="145"/>
        <v>0</v>
      </c>
      <c r="BN124" s="514">
        <f t="shared" si="145"/>
        <v>0</v>
      </c>
      <c r="BO124" s="514">
        <f t="shared" si="145"/>
        <v>0</v>
      </c>
      <c r="BP124" s="514">
        <f t="shared" si="145"/>
        <v>0</v>
      </c>
      <c r="BQ124" s="514">
        <f t="shared" si="145"/>
        <v>0</v>
      </c>
      <c r="BR124" s="514">
        <f t="shared" si="146"/>
        <v>0</v>
      </c>
      <c r="BS124" s="514">
        <f t="shared" si="146"/>
        <v>0</v>
      </c>
      <c r="BT124" s="514">
        <f t="shared" si="146"/>
        <v>0</v>
      </c>
      <c r="BU124" s="514">
        <f t="shared" si="146"/>
        <v>0</v>
      </c>
      <c r="BV124" s="514">
        <f t="shared" si="146"/>
        <v>0</v>
      </c>
      <c r="BW124" s="514">
        <f t="shared" si="146"/>
        <v>0</v>
      </c>
      <c r="BX124" s="514">
        <f t="shared" si="146"/>
        <v>0</v>
      </c>
      <c r="BY124" s="514">
        <f t="shared" si="146"/>
        <v>0</v>
      </c>
      <c r="BZ124" s="514">
        <f t="shared" si="146"/>
        <v>0</v>
      </c>
      <c r="CA124" s="514">
        <f t="shared" si="146"/>
        <v>0</v>
      </c>
      <c r="CB124" s="514">
        <f t="shared" si="147"/>
        <v>0</v>
      </c>
      <c r="CC124" s="514">
        <f t="shared" si="147"/>
        <v>0</v>
      </c>
      <c r="CD124" s="514">
        <f t="shared" si="147"/>
        <v>0</v>
      </c>
      <c r="CE124" s="514">
        <f t="shared" si="147"/>
        <v>0</v>
      </c>
      <c r="CF124" s="514">
        <f t="shared" si="147"/>
        <v>0</v>
      </c>
      <c r="CG124" s="514">
        <f t="shared" si="147"/>
        <v>0</v>
      </c>
      <c r="CH124" s="514">
        <f t="shared" si="147"/>
        <v>0</v>
      </c>
      <c r="CI124" s="514">
        <f t="shared" si="147"/>
        <v>0</v>
      </c>
      <c r="CJ124" s="514">
        <f t="shared" si="147"/>
        <v>0</v>
      </c>
      <c r="CK124" s="514">
        <f t="shared" si="147"/>
        <v>0</v>
      </c>
      <c r="CL124" s="514">
        <f t="shared" si="148"/>
        <v>0</v>
      </c>
      <c r="CM124" s="514">
        <f t="shared" si="148"/>
        <v>0</v>
      </c>
      <c r="CN124" s="514">
        <f t="shared" si="148"/>
        <v>0</v>
      </c>
      <c r="CO124" s="514">
        <f t="shared" si="148"/>
        <v>0</v>
      </c>
      <c r="CP124" s="514">
        <f t="shared" si="148"/>
        <v>0</v>
      </c>
      <c r="CQ124" s="514">
        <f t="shared" si="148"/>
        <v>0</v>
      </c>
      <c r="CR124" s="514">
        <f t="shared" si="148"/>
        <v>0</v>
      </c>
      <c r="CS124" s="514">
        <f t="shared" si="148"/>
        <v>0</v>
      </c>
      <c r="CT124" s="514">
        <f t="shared" si="148"/>
        <v>0</v>
      </c>
      <c r="CU124" s="514">
        <f t="shared" si="148"/>
        <v>0</v>
      </c>
      <c r="CV124" s="514">
        <f t="shared" si="149"/>
        <v>0</v>
      </c>
      <c r="CW124" s="514">
        <f t="shared" si="149"/>
        <v>0</v>
      </c>
      <c r="CX124" s="514">
        <f t="shared" si="149"/>
        <v>0</v>
      </c>
      <c r="CY124" s="514">
        <f t="shared" si="149"/>
        <v>0</v>
      </c>
      <c r="CZ124" s="514">
        <f t="shared" si="149"/>
        <v>0</v>
      </c>
      <c r="DA124" s="514">
        <f t="shared" si="149"/>
        <v>0</v>
      </c>
      <c r="DB124" s="514">
        <f t="shared" si="149"/>
        <v>0</v>
      </c>
      <c r="DC124" s="514">
        <f t="shared" si="149"/>
        <v>0</v>
      </c>
      <c r="DD124" s="514">
        <f t="shared" si="149"/>
        <v>0</v>
      </c>
      <c r="DE124" s="514">
        <f t="shared" si="149"/>
        <v>0</v>
      </c>
      <c r="DF124" s="514">
        <f t="shared" si="150"/>
        <v>0</v>
      </c>
      <c r="DG124" s="514">
        <f t="shared" si="150"/>
        <v>0</v>
      </c>
      <c r="DH124" s="514">
        <f t="shared" si="150"/>
        <v>0</v>
      </c>
      <c r="DI124" s="514">
        <f t="shared" si="150"/>
        <v>0</v>
      </c>
      <c r="DJ124" s="514">
        <f t="shared" si="150"/>
        <v>0</v>
      </c>
      <c r="DK124" s="514">
        <f t="shared" si="150"/>
        <v>0</v>
      </c>
      <c r="DL124" s="514">
        <f t="shared" si="150"/>
        <v>0</v>
      </c>
      <c r="DM124" s="514">
        <f t="shared" si="150"/>
        <v>0</v>
      </c>
      <c r="DN124" s="514">
        <f t="shared" si="150"/>
        <v>0</v>
      </c>
      <c r="DO124" s="514">
        <f t="shared" si="138"/>
        <v>0</v>
      </c>
      <c r="DP124" s="514">
        <f t="shared" si="151"/>
        <v>0</v>
      </c>
      <c r="DQ124" s="514">
        <f t="shared" si="151"/>
        <v>0</v>
      </c>
      <c r="DR124" s="514">
        <f t="shared" si="151"/>
        <v>0</v>
      </c>
      <c r="DS124" s="514">
        <f t="shared" si="151"/>
        <v>0</v>
      </c>
      <c r="DT124" s="514">
        <f t="shared" si="151"/>
        <v>0</v>
      </c>
      <c r="DU124" s="514">
        <f t="shared" si="151"/>
        <v>0</v>
      </c>
      <c r="DV124" s="514">
        <f t="shared" si="151"/>
        <v>0</v>
      </c>
      <c r="DW124" s="514">
        <f t="shared" si="151"/>
        <v>0</v>
      </c>
      <c r="DX124" s="514">
        <f t="shared" si="151"/>
        <v>0</v>
      </c>
      <c r="DY124" s="514">
        <f t="shared" si="151"/>
        <v>0</v>
      </c>
      <c r="DZ124" s="514">
        <f t="shared" si="152"/>
        <v>0</v>
      </c>
      <c r="EA124" s="514">
        <f t="shared" si="152"/>
        <v>0</v>
      </c>
      <c r="EB124" s="514">
        <f t="shared" si="152"/>
        <v>0</v>
      </c>
      <c r="EC124" s="514">
        <f t="shared" si="152"/>
        <v>0</v>
      </c>
      <c r="ED124" s="514">
        <f t="shared" si="152"/>
        <v>0</v>
      </c>
      <c r="EE124" s="514">
        <f t="shared" si="152"/>
        <v>0</v>
      </c>
      <c r="EF124" s="514">
        <f t="shared" si="152"/>
        <v>0</v>
      </c>
      <c r="EG124" s="514">
        <f t="shared" si="152"/>
        <v>0</v>
      </c>
      <c r="EH124" s="514">
        <f t="shared" si="152"/>
        <v>0</v>
      </c>
      <c r="EI124" s="72"/>
      <c r="EJ124" s="72"/>
      <c r="EK124" s="72"/>
      <c r="EL124" s="72"/>
      <c r="EM124" s="72"/>
    </row>
    <row r="125" spans="5:143" ht="15" customHeight="1" outlineLevel="1" x14ac:dyDescent="0.35">
      <c r="E125" s="508">
        <v>76</v>
      </c>
      <c r="F125" s="841">
        <v>0</v>
      </c>
      <c r="G125" s="844">
        <f t="shared" si="139"/>
        <v>0</v>
      </c>
      <c r="H125" s="842">
        <f t="shared" si="153"/>
        <v>0</v>
      </c>
      <c r="I125" s="19"/>
      <c r="J125" s="514">
        <f t="shared" si="140"/>
        <v>0</v>
      </c>
      <c r="K125" s="514">
        <f t="shared" si="140"/>
        <v>0</v>
      </c>
      <c r="L125" s="514">
        <f t="shared" si="140"/>
        <v>0</v>
      </c>
      <c r="M125" s="514">
        <f t="shared" si="140"/>
        <v>0</v>
      </c>
      <c r="N125" s="514">
        <f t="shared" si="140"/>
        <v>0</v>
      </c>
      <c r="O125" s="514">
        <f t="shared" si="140"/>
        <v>0</v>
      </c>
      <c r="P125" s="514">
        <f t="shared" si="140"/>
        <v>0</v>
      </c>
      <c r="Q125" s="514">
        <f t="shared" si="140"/>
        <v>0</v>
      </c>
      <c r="R125" s="514">
        <f t="shared" si="140"/>
        <v>0</v>
      </c>
      <c r="S125" s="514">
        <f t="shared" si="140"/>
        <v>0</v>
      </c>
      <c r="T125" s="514">
        <f t="shared" si="141"/>
        <v>0</v>
      </c>
      <c r="U125" s="514">
        <f t="shared" si="141"/>
        <v>0</v>
      </c>
      <c r="V125" s="514">
        <f t="shared" si="141"/>
        <v>0</v>
      </c>
      <c r="W125" s="514">
        <f t="shared" si="141"/>
        <v>0</v>
      </c>
      <c r="X125" s="514">
        <f t="shared" si="141"/>
        <v>0</v>
      </c>
      <c r="Y125" s="514">
        <f t="shared" si="141"/>
        <v>0</v>
      </c>
      <c r="Z125" s="514">
        <f t="shared" si="141"/>
        <v>0</v>
      </c>
      <c r="AA125" s="514">
        <f t="shared" si="141"/>
        <v>0</v>
      </c>
      <c r="AB125" s="514">
        <f t="shared" si="141"/>
        <v>0</v>
      </c>
      <c r="AC125" s="514">
        <f t="shared" si="141"/>
        <v>0</v>
      </c>
      <c r="AD125" s="514">
        <f t="shared" si="142"/>
        <v>0</v>
      </c>
      <c r="AE125" s="514">
        <f t="shared" si="142"/>
        <v>0</v>
      </c>
      <c r="AF125" s="514">
        <f t="shared" si="142"/>
        <v>0</v>
      </c>
      <c r="AG125" s="514">
        <f t="shared" si="142"/>
        <v>0</v>
      </c>
      <c r="AH125" s="514">
        <f t="shared" si="142"/>
        <v>0</v>
      </c>
      <c r="AI125" s="514">
        <f t="shared" si="142"/>
        <v>0</v>
      </c>
      <c r="AJ125" s="514">
        <f t="shared" si="142"/>
        <v>0</v>
      </c>
      <c r="AK125" s="514">
        <f t="shared" si="142"/>
        <v>0</v>
      </c>
      <c r="AL125" s="514">
        <f t="shared" si="142"/>
        <v>0</v>
      </c>
      <c r="AM125" s="514">
        <f t="shared" si="142"/>
        <v>0</v>
      </c>
      <c r="AN125" s="514">
        <f t="shared" si="143"/>
        <v>0</v>
      </c>
      <c r="AO125" s="514">
        <f t="shared" si="143"/>
        <v>0</v>
      </c>
      <c r="AP125" s="514">
        <f t="shared" si="143"/>
        <v>0</v>
      </c>
      <c r="AQ125" s="514">
        <f t="shared" si="143"/>
        <v>0</v>
      </c>
      <c r="AR125" s="514">
        <f t="shared" si="143"/>
        <v>0</v>
      </c>
      <c r="AS125" s="514">
        <f t="shared" si="143"/>
        <v>0</v>
      </c>
      <c r="AT125" s="514">
        <f t="shared" si="143"/>
        <v>0</v>
      </c>
      <c r="AU125" s="514">
        <f t="shared" si="143"/>
        <v>0</v>
      </c>
      <c r="AV125" s="514">
        <f t="shared" si="143"/>
        <v>0</v>
      </c>
      <c r="AW125" s="514">
        <f t="shared" si="143"/>
        <v>0</v>
      </c>
      <c r="AX125" s="514">
        <f t="shared" si="144"/>
        <v>0</v>
      </c>
      <c r="AY125" s="514">
        <f t="shared" si="144"/>
        <v>0</v>
      </c>
      <c r="AZ125" s="514">
        <f t="shared" si="144"/>
        <v>0</v>
      </c>
      <c r="BA125" s="514">
        <f t="shared" si="144"/>
        <v>0</v>
      </c>
      <c r="BB125" s="514">
        <f t="shared" si="144"/>
        <v>0</v>
      </c>
      <c r="BC125" s="514">
        <f t="shared" si="144"/>
        <v>0</v>
      </c>
      <c r="BD125" s="514">
        <f t="shared" si="144"/>
        <v>0</v>
      </c>
      <c r="BE125" s="514">
        <f t="shared" si="144"/>
        <v>0</v>
      </c>
      <c r="BF125" s="514">
        <f t="shared" si="144"/>
        <v>0</v>
      </c>
      <c r="BG125" s="514">
        <f t="shared" si="144"/>
        <v>0</v>
      </c>
      <c r="BH125" s="514">
        <f t="shared" si="145"/>
        <v>0</v>
      </c>
      <c r="BI125" s="514">
        <f t="shared" si="145"/>
        <v>0</v>
      </c>
      <c r="BJ125" s="514">
        <f t="shared" si="145"/>
        <v>0</v>
      </c>
      <c r="BK125" s="514">
        <f t="shared" si="145"/>
        <v>0</v>
      </c>
      <c r="BL125" s="514">
        <f t="shared" si="145"/>
        <v>0</v>
      </c>
      <c r="BM125" s="514">
        <f t="shared" si="145"/>
        <v>0</v>
      </c>
      <c r="BN125" s="514">
        <f t="shared" si="145"/>
        <v>0</v>
      </c>
      <c r="BO125" s="514">
        <f t="shared" si="145"/>
        <v>0</v>
      </c>
      <c r="BP125" s="514">
        <f t="shared" si="145"/>
        <v>0</v>
      </c>
      <c r="BQ125" s="514">
        <f t="shared" si="145"/>
        <v>0</v>
      </c>
      <c r="BR125" s="514">
        <f t="shared" si="146"/>
        <v>0</v>
      </c>
      <c r="BS125" s="514">
        <f t="shared" si="146"/>
        <v>0</v>
      </c>
      <c r="BT125" s="514">
        <f t="shared" si="146"/>
        <v>0</v>
      </c>
      <c r="BU125" s="514">
        <f t="shared" si="146"/>
        <v>0</v>
      </c>
      <c r="BV125" s="514">
        <f t="shared" si="146"/>
        <v>0</v>
      </c>
      <c r="BW125" s="514">
        <f t="shared" si="146"/>
        <v>0</v>
      </c>
      <c r="BX125" s="514">
        <f t="shared" si="146"/>
        <v>0</v>
      </c>
      <c r="BY125" s="514">
        <f t="shared" si="146"/>
        <v>0</v>
      </c>
      <c r="BZ125" s="514">
        <f t="shared" si="146"/>
        <v>0</v>
      </c>
      <c r="CA125" s="514">
        <f t="shared" si="146"/>
        <v>0</v>
      </c>
      <c r="CB125" s="514">
        <f t="shared" si="147"/>
        <v>0</v>
      </c>
      <c r="CC125" s="514">
        <f t="shared" si="147"/>
        <v>0</v>
      </c>
      <c r="CD125" s="514">
        <f t="shared" si="147"/>
        <v>0</v>
      </c>
      <c r="CE125" s="514">
        <f t="shared" si="147"/>
        <v>0</v>
      </c>
      <c r="CF125" s="514">
        <f t="shared" si="147"/>
        <v>0</v>
      </c>
      <c r="CG125" s="514">
        <f t="shared" si="147"/>
        <v>0</v>
      </c>
      <c r="CH125" s="514">
        <f t="shared" si="147"/>
        <v>0</v>
      </c>
      <c r="CI125" s="514">
        <f t="shared" si="147"/>
        <v>0</v>
      </c>
      <c r="CJ125" s="514">
        <f t="shared" si="147"/>
        <v>0</v>
      </c>
      <c r="CK125" s="514">
        <f t="shared" si="147"/>
        <v>0</v>
      </c>
      <c r="CL125" s="514">
        <f t="shared" si="148"/>
        <v>0</v>
      </c>
      <c r="CM125" s="514">
        <f t="shared" si="148"/>
        <v>0</v>
      </c>
      <c r="CN125" s="514">
        <f t="shared" si="148"/>
        <v>0</v>
      </c>
      <c r="CO125" s="514">
        <f t="shared" si="148"/>
        <v>0</v>
      </c>
      <c r="CP125" s="514">
        <f t="shared" si="148"/>
        <v>0</v>
      </c>
      <c r="CQ125" s="514">
        <f t="shared" si="148"/>
        <v>0</v>
      </c>
      <c r="CR125" s="514">
        <f t="shared" si="148"/>
        <v>0</v>
      </c>
      <c r="CS125" s="514">
        <f t="shared" si="148"/>
        <v>0</v>
      </c>
      <c r="CT125" s="514">
        <f t="shared" si="148"/>
        <v>0</v>
      </c>
      <c r="CU125" s="514">
        <f t="shared" si="148"/>
        <v>0</v>
      </c>
      <c r="CV125" s="514">
        <f t="shared" si="149"/>
        <v>0</v>
      </c>
      <c r="CW125" s="514">
        <f t="shared" si="149"/>
        <v>0</v>
      </c>
      <c r="CX125" s="514">
        <f t="shared" si="149"/>
        <v>0</v>
      </c>
      <c r="CY125" s="514">
        <f t="shared" si="149"/>
        <v>0</v>
      </c>
      <c r="CZ125" s="514">
        <f t="shared" si="149"/>
        <v>0</v>
      </c>
      <c r="DA125" s="514">
        <f t="shared" si="149"/>
        <v>0</v>
      </c>
      <c r="DB125" s="514">
        <f t="shared" si="149"/>
        <v>0</v>
      </c>
      <c r="DC125" s="514">
        <f t="shared" si="149"/>
        <v>0</v>
      </c>
      <c r="DD125" s="514">
        <f t="shared" si="149"/>
        <v>0</v>
      </c>
      <c r="DE125" s="514">
        <f t="shared" si="149"/>
        <v>0</v>
      </c>
      <c r="DF125" s="514">
        <f t="shared" si="150"/>
        <v>0</v>
      </c>
      <c r="DG125" s="514">
        <f t="shared" si="150"/>
        <v>0</v>
      </c>
      <c r="DH125" s="514">
        <f t="shared" si="150"/>
        <v>0</v>
      </c>
      <c r="DI125" s="514">
        <f t="shared" si="150"/>
        <v>0</v>
      </c>
      <c r="DJ125" s="514">
        <f t="shared" si="150"/>
        <v>0</v>
      </c>
      <c r="DK125" s="514">
        <f t="shared" si="150"/>
        <v>0</v>
      </c>
      <c r="DL125" s="514">
        <f t="shared" si="150"/>
        <v>0</v>
      </c>
      <c r="DM125" s="514">
        <f t="shared" si="150"/>
        <v>0</v>
      </c>
      <c r="DN125" s="514">
        <f t="shared" si="150"/>
        <v>0</v>
      </c>
      <c r="DO125" s="514">
        <f t="shared" si="138"/>
        <v>0</v>
      </c>
      <c r="DP125" s="514">
        <f t="shared" si="151"/>
        <v>0</v>
      </c>
      <c r="DQ125" s="514">
        <f t="shared" si="151"/>
        <v>0</v>
      </c>
      <c r="DR125" s="514">
        <f t="shared" si="151"/>
        <v>0</v>
      </c>
      <c r="DS125" s="514">
        <f t="shared" si="151"/>
        <v>0</v>
      </c>
      <c r="DT125" s="514">
        <f t="shared" si="151"/>
        <v>0</v>
      </c>
      <c r="DU125" s="514">
        <f t="shared" si="151"/>
        <v>0</v>
      </c>
      <c r="DV125" s="514">
        <f t="shared" si="151"/>
        <v>0</v>
      </c>
      <c r="DW125" s="514">
        <f t="shared" si="151"/>
        <v>0</v>
      </c>
      <c r="DX125" s="514">
        <f t="shared" si="151"/>
        <v>0</v>
      </c>
      <c r="DY125" s="514">
        <f t="shared" si="151"/>
        <v>0</v>
      </c>
      <c r="DZ125" s="514">
        <f t="shared" si="152"/>
        <v>0</v>
      </c>
      <c r="EA125" s="514">
        <f t="shared" si="152"/>
        <v>0</v>
      </c>
      <c r="EB125" s="514">
        <f t="shared" si="152"/>
        <v>0</v>
      </c>
      <c r="EC125" s="514">
        <f t="shared" si="152"/>
        <v>0</v>
      </c>
      <c r="ED125" s="514">
        <f t="shared" si="152"/>
        <v>0</v>
      </c>
      <c r="EE125" s="514">
        <f t="shared" si="152"/>
        <v>0</v>
      </c>
      <c r="EF125" s="514">
        <f t="shared" si="152"/>
        <v>0</v>
      </c>
      <c r="EG125" s="514">
        <f t="shared" si="152"/>
        <v>0</v>
      </c>
      <c r="EH125" s="514">
        <f t="shared" si="152"/>
        <v>0</v>
      </c>
      <c r="EI125" s="72"/>
      <c r="EJ125" s="72"/>
      <c r="EK125" s="72"/>
      <c r="EL125" s="72"/>
      <c r="EM125" s="72"/>
    </row>
    <row r="126" spans="5:143" ht="15" customHeight="1" outlineLevel="1" x14ac:dyDescent="0.35">
      <c r="E126" s="508">
        <v>77</v>
      </c>
      <c r="F126" s="841">
        <v>0</v>
      </c>
      <c r="G126" s="844">
        <f t="shared" si="139"/>
        <v>0</v>
      </c>
      <c r="H126" s="842">
        <f t="shared" si="153"/>
        <v>0</v>
      </c>
      <c r="I126" s="19"/>
      <c r="J126" s="514">
        <f t="shared" ref="J126:S135" si="154" xml:space="preserve"> IF( J$47 &gt;= $E126, $F126 * $F$38 / Cr,) * J$46</f>
        <v>0</v>
      </c>
      <c r="K126" s="514">
        <f t="shared" si="154"/>
        <v>0</v>
      </c>
      <c r="L126" s="514">
        <f t="shared" si="154"/>
        <v>0</v>
      </c>
      <c r="M126" s="514">
        <f t="shared" si="154"/>
        <v>0</v>
      </c>
      <c r="N126" s="514">
        <f t="shared" si="154"/>
        <v>0</v>
      </c>
      <c r="O126" s="514">
        <f t="shared" si="154"/>
        <v>0</v>
      </c>
      <c r="P126" s="514">
        <f t="shared" si="154"/>
        <v>0</v>
      </c>
      <c r="Q126" s="514">
        <f t="shared" si="154"/>
        <v>0</v>
      </c>
      <c r="R126" s="514">
        <f t="shared" si="154"/>
        <v>0</v>
      </c>
      <c r="S126" s="514">
        <f t="shared" si="154"/>
        <v>0</v>
      </c>
      <c r="T126" s="514">
        <f t="shared" ref="T126:AC135" si="155" xml:space="preserve"> IF( T$47 &gt;= $E126, $F126 * $F$38 / Cr,) * T$46</f>
        <v>0</v>
      </c>
      <c r="U126" s="514">
        <f t="shared" si="155"/>
        <v>0</v>
      </c>
      <c r="V126" s="514">
        <f t="shared" si="155"/>
        <v>0</v>
      </c>
      <c r="W126" s="514">
        <f t="shared" si="155"/>
        <v>0</v>
      </c>
      <c r="X126" s="514">
        <f t="shared" si="155"/>
        <v>0</v>
      </c>
      <c r="Y126" s="514">
        <f t="shared" si="155"/>
        <v>0</v>
      </c>
      <c r="Z126" s="514">
        <f t="shared" si="155"/>
        <v>0</v>
      </c>
      <c r="AA126" s="514">
        <f t="shared" si="155"/>
        <v>0</v>
      </c>
      <c r="AB126" s="514">
        <f t="shared" si="155"/>
        <v>0</v>
      </c>
      <c r="AC126" s="514">
        <f t="shared" si="155"/>
        <v>0</v>
      </c>
      <c r="AD126" s="514">
        <f t="shared" ref="AD126:AM135" si="156" xml:space="preserve"> IF( AD$47 &gt;= $E126, $F126 * $F$38 / Cr,) * AD$46</f>
        <v>0</v>
      </c>
      <c r="AE126" s="514">
        <f t="shared" si="156"/>
        <v>0</v>
      </c>
      <c r="AF126" s="514">
        <f t="shared" si="156"/>
        <v>0</v>
      </c>
      <c r="AG126" s="514">
        <f t="shared" si="156"/>
        <v>0</v>
      </c>
      <c r="AH126" s="514">
        <f t="shared" si="156"/>
        <v>0</v>
      </c>
      <c r="AI126" s="514">
        <f t="shared" si="156"/>
        <v>0</v>
      </c>
      <c r="AJ126" s="514">
        <f t="shared" si="156"/>
        <v>0</v>
      </c>
      <c r="AK126" s="514">
        <f t="shared" si="156"/>
        <v>0</v>
      </c>
      <c r="AL126" s="514">
        <f t="shared" si="156"/>
        <v>0</v>
      </c>
      <c r="AM126" s="514">
        <f t="shared" si="156"/>
        <v>0</v>
      </c>
      <c r="AN126" s="514">
        <f t="shared" ref="AN126:AW135" si="157" xml:space="preserve"> IF( AN$47 &gt;= $E126, $F126 * $F$38 / Cr,) * AN$46</f>
        <v>0</v>
      </c>
      <c r="AO126" s="514">
        <f t="shared" si="157"/>
        <v>0</v>
      </c>
      <c r="AP126" s="514">
        <f t="shared" si="157"/>
        <v>0</v>
      </c>
      <c r="AQ126" s="514">
        <f t="shared" si="157"/>
        <v>0</v>
      </c>
      <c r="AR126" s="514">
        <f t="shared" si="157"/>
        <v>0</v>
      </c>
      <c r="AS126" s="514">
        <f t="shared" si="157"/>
        <v>0</v>
      </c>
      <c r="AT126" s="514">
        <f t="shared" si="157"/>
        <v>0</v>
      </c>
      <c r="AU126" s="514">
        <f t="shared" si="157"/>
        <v>0</v>
      </c>
      <c r="AV126" s="514">
        <f t="shared" si="157"/>
        <v>0</v>
      </c>
      <c r="AW126" s="514">
        <f t="shared" si="157"/>
        <v>0</v>
      </c>
      <c r="AX126" s="514">
        <f t="shared" ref="AX126:BG135" si="158" xml:space="preserve"> IF( AX$47 &gt;= $E126, $F126 * $F$38 / Cr,) * AX$46</f>
        <v>0</v>
      </c>
      <c r="AY126" s="514">
        <f t="shared" si="158"/>
        <v>0</v>
      </c>
      <c r="AZ126" s="514">
        <f t="shared" si="158"/>
        <v>0</v>
      </c>
      <c r="BA126" s="514">
        <f t="shared" si="158"/>
        <v>0</v>
      </c>
      <c r="BB126" s="514">
        <f t="shared" si="158"/>
        <v>0</v>
      </c>
      <c r="BC126" s="514">
        <f t="shared" si="158"/>
        <v>0</v>
      </c>
      <c r="BD126" s="514">
        <f t="shared" si="158"/>
        <v>0</v>
      </c>
      <c r="BE126" s="514">
        <f t="shared" si="158"/>
        <v>0</v>
      </c>
      <c r="BF126" s="514">
        <f t="shared" si="158"/>
        <v>0</v>
      </c>
      <c r="BG126" s="514">
        <f t="shared" si="158"/>
        <v>0</v>
      </c>
      <c r="BH126" s="514">
        <f t="shared" ref="BH126:BQ135" si="159" xml:space="preserve"> IF( BH$47 &gt;= $E126, $F126 * $F$38 / Cr,) * BH$46</f>
        <v>0</v>
      </c>
      <c r="BI126" s="514">
        <f t="shared" si="159"/>
        <v>0</v>
      </c>
      <c r="BJ126" s="514">
        <f t="shared" si="159"/>
        <v>0</v>
      </c>
      <c r="BK126" s="514">
        <f t="shared" si="159"/>
        <v>0</v>
      </c>
      <c r="BL126" s="514">
        <f t="shared" si="159"/>
        <v>0</v>
      </c>
      <c r="BM126" s="514">
        <f t="shared" si="159"/>
        <v>0</v>
      </c>
      <c r="BN126" s="514">
        <f t="shared" si="159"/>
        <v>0</v>
      </c>
      <c r="BO126" s="514">
        <f t="shared" si="159"/>
        <v>0</v>
      </c>
      <c r="BP126" s="514">
        <f t="shared" si="159"/>
        <v>0</v>
      </c>
      <c r="BQ126" s="514">
        <f t="shared" si="159"/>
        <v>0</v>
      </c>
      <c r="BR126" s="514">
        <f t="shared" ref="BR126:CA135" si="160" xml:space="preserve"> IF( BR$47 &gt;= $E126, $F126 * $F$38 / Cr,) * BR$46</f>
        <v>0</v>
      </c>
      <c r="BS126" s="514">
        <f t="shared" si="160"/>
        <v>0</v>
      </c>
      <c r="BT126" s="514">
        <f t="shared" si="160"/>
        <v>0</v>
      </c>
      <c r="BU126" s="514">
        <f t="shared" si="160"/>
        <v>0</v>
      </c>
      <c r="BV126" s="514">
        <f t="shared" si="160"/>
        <v>0</v>
      </c>
      <c r="BW126" s="514">
        <f t="shared" si="160"/>
        <v>0</v>
      </c>
      <c r="BX126" s="514">
        <f t="shared" si="160"/>
        <v>0</v>
      </c>
      <c r="BY126" s="514">
        <f t="shared" si="160"/>
        <v>0</v>
      </c>
      <c r="BZ126" s="514">
        <f t="shared" si="160"/>
        <v>0</v>
      </c>
      <c r="CA126" s="514">
        <f t="shared" si="160"/>
        <v>0</v>
      </c>
      <c r="CB126" s="514">
        <f t="shared" ref="CB126:CK135" si="161" xml:space="preserve"> IF( CB$47 &gt;= $E126, $F126 * $F$38 / Cr,) * CB$46</f>
        <v>0</v>
      </c>
      <c r="CC126" s="514">
        <f t="shared" si="161"/>
        <v>0</v>
      </c>
      <c r="CD126" s="514">
        <f t="shared" si="161"/>
        <v>0</v>
      </c>
      <c r="CE126" s="514">
        <f t="shared" si="161"/>
        <v>0</v>
      </c>
      <c r="CF126" s="514">
        <f t="shared" si="161"/>
        <v>0</v>
      </c>
      <c r="CG126" s="514">
        <f t="shared" si="161"/>
        <v>0</v>
      </c>
      <c r="CH126" s="514">
        <f t="shared" si="161"/>
        <v>0</v>
      </c>
      <c r="CI126" s="514">
        <f t="shared" si="161"/>
        <v>0</v>
      </c>
      <c r="CJ126" s="514">
        <f t="shared" si="161"/>
        <v>0</v>
      </c>
      <c r="CK126" s="514">
        <f t="shared" si="161"/>
        <v>0</v>
      </c>
      <c r="CL126" s="514">
        <f t="shared" ref="CL126:CU135" si="162" xml:space="preserve"> IF( CL$47 &gt;= $E126, $F126 * $F$38 / Cr,) * CL$46</f>
        <v>0</v>
      </c>
      <c r="CM126" s="514">
        <f t="shared" si="162"/>
        <v>0</v>
      </c>
      <c r="CN126" s="514">
        <f t="shared" si="162"/>
        <v>0</v>
      </c>
      <c r="CO126" s="514">
        <f t="shared" si="162"/>
        <v>0</v>
      </c>
      <c r="CP126" s="514">
        <f t="shared" si="162"/>
        <v>0</v>
      </c>
      <c r="CQ126" s="514">
        <f t="shared" si="162"/>
        <v>0</v>
      </c>
      <c r="CR126" s="514">
        <f t="shared" si="162"/>
        <v>0</v>
      </c>
      <c r="CS126" s="514">
        <f t="shared" si="162"/>
        <v>0</v>
      </c>
      <c r="CT126" s="514">
        <f t="shared" si="162"/>
        <v>0</v>
      </c>
      <c r="CU126" s="514">
        <f t="shared" si="162"/>
        <v>0</v>
      </c>
      <c r="CV126" s="514">
        <f t="shared" ref="CV126:DE135" si="163" xml:space="preserve"> IF( CV$47 &gt;= $E126, $F126 * $F$38 / Cr,) * CV$46</f>
        <v>0</v>
      </c>
      <c r="CW126" s="514">
        <f t="shared" si="163"/>
        <v>0</v>
      </c>
      <c r="CX126" s="514">
        <f t="shared" si="163"/>
        <v>0</v>
      </c>
      <c r="CY126" s="514">
        <f t="shared" si="163"/>
        <v>0</v>
      </c>
      <c r="CZ126" s="514">
        <f t="shared" si="163"/>
        <v>0</v>
      </c>
      <c r="DA126" s="514">
        <f t="shared" si="163"/>
        <v>0</v>
      </c>
      <c r="DB126" s="514">
        <f t="shared" si="163"/>
        <v>0</v>
      </c>
      <c r="DC126" s="514">
        <f t="shared" si="163"/>
        <v>0</v>
      </c>
      <c r="DD126" s="514">
        <f t="shared" si="163"/>
        <v>0</v>
      </c>
      <c r="DE126" s="514">
        <f t="shared" si="163"/>
        <v>0</v>
      </c>
      <c r="DF126" s="514">
        <f t="shared" ref="DF126:DN135" si="164" xml:space="preserve"> IF( DF$47 &gt;= $E126, $F126 * $F$38 / Cr,) * DF$46</f>
        <v>0</v>
      </c>
      <c r="DG126" s="514">
        <f t="shared" si="164"/>
        <v>0</v>
      </c>
      <c r="DH126" s="514">
        <f t="shared" si="164"/>
        <v>0</v>
      </c>
      <c r="DI126" s="514">
        <f t="shared" si="164"/>
        <v>0</v>
      </c>
      <c r="DJ126" s="514">
        <f t="shared" si="164"/>
        <v>0</v>
      </c>
      <c r="DK126" s="514">
        <f t="shared" si="164"/>
        <v>0</v>
      </c>
      <c r="DL126" s="514">
        <f t="shared" si="164"/>
        <v>0</v>
      </c>
      <c r="DM126" s="514">
        <f t="shared" si="164"/>
        <v>0</v>
      </c>
      <c r="DN126" s="514">
        <f t="shared" si="164"/>
        <v>0</v>
      </c>
      <c r="DO126" s="514">
        <f t="shared" si="138"/>
        <v>0</v>
      </c>
      <c r="DP126" s="514">
        <f t="shared" ref="DP126:DY135" si="165" xml:space="preserve"> IF( DP$47 &gt;= $E126, $F126 * $F$38 / Cr,) * DP$46</f>
        <v>0</v>
      </c>
      <c r="DQ126" s="514">
        <f t="shared" si="165"/>
        <v>0</v>
      </c>
      <c r="DR126" s="514">
        <f t="shared" si="165"/>
        <v>0</v>
      </c>
      <c r="DS126" s="514">
        <f t="shared" si="165"/>
        <v>0</v>
      </c>
      <c r="DT126" s="514">
        <f t="shared" si="165"/>
        <v>0</v>
      </c>
      <c r="DU126" s="514">
        <f t="shared" si="165"/>
        <v>0</v>
      </c>
      <c r="DV126" s="514">
        <f t="shared" si="165"/>
        <v>0</v>
      </c>
      <c r="DW126" s="514">
        <f t="shared" si="165"/>
        <v>0</v>
      </c>
      <c r="DX126" s="514">
        <f t="shared" si="165"/>
        <v>0</v>
      </c>
      <c r="DY126" s="514">
        <f t="shared" si="165"/>
        <v>0</v>
      </c>
      <c r="DZ126" s="514">
        <f t="shared" ref="DZ126:EH135" si="166" xml:space="preserve"> IF( DZ$47 &gt;= $E126, $F126 * $F$38 / Cr,) * DZ$46</f>
        <v>0</v>
      </c>
      <c r="EA126" s="514">
        <f t="shared" si="166"/>
        <v>0</v>
      </c>
      <c r="EB126" s="514">
        <f t="shared" si="166"/>
        <v>0</v>
      </c>
      <c r="EC126" s="514">
        <f t="shared" si="166"/>
        <v>0</v>
      </c>
      <c r="ED126" s="514">
        <f t="shared" si="166"/>
        <v>0</v>
      </c>
      <c r="EE126" s="514">
        <f t="shared" si="166"/>
        <v>0</v>
      </c>
      <c r="EF126" s="514">
        <f t="shared" si="166"/>
        <v>0</v>
      </c>
      <c r="EG126" s="514">
        <f t="shared" si="166"/>
        <v>0</v>
      </c>
      <c r="EH126" s="514">
        <f t="shared" si="166"/>
        <v>0</v>
      </c>
      <c r="EI126" s="72"/>
      <c r="EJ126" s="72"/>
      <c r="EK126" s="72"/>
      <c r="EL126" s="72"/>
      <c r="EM126" s="72"/>
    </row>
    <row r="127" spans="5:143" ht="15" customHeight="1" outlineLevel="1" x14ac:dyDescent="0.35">
      <c r="E127" s="508">
        <v>78</v>
      </c>
      <c r="F127" s="841">
        <v>0</v>
      </c>
      <c r="G127" s="844">
        <f t="shared" si="139"/>
        <v>0</v>
      </c>
      <c r="H127" s="842">
        <f t="shared" si="153"/>
        <v>0</v>
      </c>
      <c r="I127" s="19"/>
      <c r="J127" s="514">
        <f t="shared" si="154"/>
        <v>0</v>
      </c>
      <c r="K127" s="514">
        <f t="shared" si="154"/>
        <v>0</v>
      </c>
      <c r="L127" s="514">
        <f t="shared" si="154"/>
        <v>0</v>
      </c>
      <c r="M127" s="514">
        <f t="shared" si="154"/>
        <v>0</v>
      </c>
      <c r="N127" s="514">
        <f t="shared" si="154"/>
        <v>0</v>
      </c>
      <c r="O127" s="514">
        <f t="shared" si="154"/>
        <v>0</v>
      </c>
      <c r="P127" s="514">
        <f t="shared" si="154"/>
        <v>0</v>
      </c>
      <c r="Q127" s="514">
        <f t="shared" si="154"/>
        <v>0</v>
      </c>
      <c r="R127" s="514">
        <f t="shared" si="154"/>
        <v>0</v>
      </c>
      <c r="S127" s="514">
        <f t="shared" si="154"/>
        <v>0</v>
      </c>
      <c r="T127" s="514">
        <f t="shared" si="155"/>
        <v>0</v>
      </c>
      <c r="U127" s="514">
        <f t="shared" si="155"/>
        <v>0</v>
      </c>
      <c r="V127" s="514">
        <f t="shared" si="155"/>
        <v>0</v>
      </c>
      <c r="W127" s="514">
        <f t="shared" si="155"/>
        <v>0</v>
      </c>
      <c r="X127" s="514">
        <f t="shared" si="155"/>
        <v>0</v>
      </c>
      <c r="Y127" s="514">
        <f t="shared" si="155"/>
        <v>0</v>
      </c>
      <c r="Z127" s="514">
        <f t="shared" si="155"/>
        <v>0</v>
      </c>
      <c r="AA127" s="514">
        <f t="shared" si="155"/>
        <v>0</v>
      </c>
      <c r="AB127" s="514">
        <f t="shared" si="155"/>
        <v>0</v>
      </c>
      <c r="AC127" s="514">
        <f t="shared" si="155"/>
        <v>0</v>
      </c>
      <c r="AD127" s="514">
        <f t="shared" si="156"/>
        <v>0</v>
      </c>
      <c r="AE127" s="514">
        <f t="shared" si="156"/>
        <v>0</v>
      </c>
      <c r="AF127" s="514">
        <f t="shared" si="156"/>
        <v>0</v>
      </c>
      <c r="AG127" s="514">
        <f t="shared" si="156"/>
        <v>0</v>
      </c>
      <c r="AH127" s="514">
        <f t="shared" si="156"/>
        <v>0</v>
      </c>
      <c r="AI127" s="514">
        <f t="shared" si="156"/>
        <v>0</v>
      </c>
      <c r="AJ127" s="514">
        <f t="shared" si="156"/>
        <v>0</v>
      </c>
      <c r="AK127" s="514">
        <f t="shared" si="156"/>
        <v>0</v>
      </c>
      <c r="AL127" s="514">
        <f t="shared" si="156"/>
        <v>0</v>
      </c>
      <c r="AM127" s="514">
        <f t="shared" si="156"/>
        <v>0</v>
      </c>
      <c r="AN127" s="514">
        <f t="shared" si="157"/>
        <v>0</v>
      </c>
      <c r="AO127" s="514">
        <f t="shared" si="157"/>
        <v>0</v>
      </c>
      <c r="AP127" s="514">
        <f t="shared" si="157"/>
        <v>0</v>
      </c>
      <c r="AQ127" s="514">
        <f t="shared" si="157"/>
        <v>0</v>
      </c>
      <c r="AR127" s="514">
        <f t="shared" si="157"/>
        <v>0</v>
      </c>
      <c r="AS127" s="514">
        <f t="shared" si="157"/>
        <v>0</v>
      </c>
      <c r="AT127" s="514">
        <f t="shared" si="157"/>
        <v>0</v>
      </c>
      <c r="AU127" s="514">
        <f t="shared" si="157"/>
        <v>0</v>
      </c>
      <c r="AV127" s="514">
        <f t="shared" si="157"/>
        <v>0</v>
      </c>
      <c r="AW127" s="514">
        <f t="shared" si="157"/>
        <v>0</v>
      </c>
      <c r="AX127" s="514">
        <f t="shared" si="158"/>
        <v>0</v>
      </c>
      <c r="AY127" s="514">
        <f t="shared" si="158"/>
        <v>0</v>
      </c>
      <c r="AZ127" s="514">
        <f t="shared" si="158"/>
        <v>0</v>
      </c>
      <c r="BA127" s="514">
        <f t="shared" si="158"/>
        <v>0</v>
      </c>
      <c r="BB127" s="514">
        <f t="shared" si="158"/>
        <v>0</v>
      </c>
      <c r="BC127" s="514">
        <f t="shared" si="158"/>
        <v>0</v>
      </c>
      <c r="BD127" s="514">
        <f t="shared" si="158"/>
        <v>0</v>
      </c>
      <c r="BE127" s="514">
        <f t="shared" si="158"/>
        <v>0</v>
      </c>
      <c r="BF127" s="514">
        <f t="shared" si="158"/>
        <v>0</v>
      </c>
      <c r="BG127" s="514">
        <f t="shared" si="158"/>
        <v>0</v>
      </c>
      <c r="BH127" s="514">
        <f t="shared" si="159"/>
        <v>0</v>
      </c>
      <c r="BI127" s="514">
        <f t="shared" si="159"/>
        <v>0</v>
      </c>
      <c r="BJ127" s="514">
        <f t="shared" si="159"/>
        <v>0</v>
      </c>
      <c r="BK127" s="514">
        <f t="shared" si="159"/>
        <v>0</v>
      </c>
      <c r="BL127" s="514">
        <f t="shared" si="159"/>
        <v>0</v>
      </c>
      <c r="BM127" s="514">
        <f t="shared" si="159"/>
        <v>0</v>
      </c>
      <c r="BN127" s="514">
        <f t="shared" si="159"/>
        <v>0</v>
      </c>
      <c r="BO127" s="514">
        <f t="shared" si="159"/>
        <v>0</v>
      </c>
      <c r="BP127" s="514">
        <f t="shared" si="159"/>
        <v>0</v>
      </c>
      <c r="BQ127" s="514">
        <f t="shared" si="159"/>
        <v>0</v>
      </c>
      <c r="BR127" s="514">
        <f t="shared" si="160"/>
        <v>0</v>
      </c>
      <c r="BS127" s="514">
        <f t="shared" si="160"/>
        <v>0</v>
      </c>
      <c r="BT127" s="514">
        <f t="shared" si="160"/>
        <v>0</v>
      </c>
      <c r="BU127" s="514">
        <f t="shared" si="160"/>
        <v>0</v>
      </c>
      <c r="BV127" s="514">
        <f t="shared" si="160"/>
        <v>0</v>
      </c>
      <c r="BW127" s="514">
        <f t="shared" si="160"/>
        <v>0</v>
      </c>
      <c r="BX127" s="514">
        <f t="shared" si="160"/>
        <v>0</v>
      </c>
      <c r="BY127" s="514">
        <f t="shared" si="160"/>
        <v>0</v>
      </c>
      <c r="BZ127" s="514">
        <f t="shared" si="160"/>
        <v>0</v>
      </c>
      <c r="CA127" s="514">
        <f t="shared" si="160"/>
        <v>0</v>
      </c>
      <c r="CB127" s="514">
        <f t="shared" si="161"/>
        <v>0</v>
      </c>
      <c r="CC127" s="514">
        <f t="shared" si="161"/>
        <v>0</v>
      </c>
      <c r="CD127" s="514">
        <f t="shared" si="161"/>
        <v>0</v>
      </c>
      <c r="CE127" s="514">
        <f t="shared" si="161"/>
        <v>0</v>
      </c>
      <c r="CF127" s="514">
        <f t="shared" si="161"/>
        <v>0</v>
      </c>
      <c r="CG127" s="514">
        <f t="shared" si="161"/>
        <v>0</v>
      </c>
      <c r="CH127" s="514">
        <f t="shared" si="161"/>
        <v>0</v>
      </c>
      <c r="CI127" s="514">
        <f t="shared" si="161"/>
        <v>0</v>
      </c>
      <c r="CJ127" s="514">
        <f t="shared" si="161"/>
        <v>0</v>
      </c>
      <c r="CK127" s="514">
        <f t="shared" si="161"/>
        <v>0</v>
      </c>
      <c r="CL127" s="514">
        <f t="shared" si="162"/>
        <v>0</v>
      </c>
      <c r="CM127" s="514">
        <f t="shared" si="162"/>
        <v>0</v>
      </c>
      <c r="CN127" s="514">
        <f t="shared" si="162"/>
        <v>0</v>
      </c>
      <c r="CO127" s="514">
        <f t="shared" si="162"/>
        <v>0</v>
      </c>
      <c r="CP127" s="514">
        <f t="shared" si="162"/>
        <v>0</v>
      </c>
      <c r="CQ127" s="514">
        <f t="shared" si="162"/>
        <v>0</v>
      </c>
      <c r="CR127" s="514">
        <f t="shared" si="162"/>
        <v>0</v>
      </c>
      <c r="CS127" s="514">
        <f t="shared" si="162"/>
        <v>0</v>
      </c>
      <c r="CT127" s="514">
        <f t="shared" si="162"/>
        <v>0</v>
      </c>
      <c r="CU127" s="514">
        <f t="shared" si="162"/>
        <v>0</v>
      </c>
      <c r="CV127" s="514">
        <f t="shared" si="163"/>
        <v>0</v>
      </c>
      <c r="CW127" s="514">
        <f t="shared" si="163"/>
        <v>0</v>
      </c>
      <c r="CX127" s="514">
        <f t="shared" si="163"/>
        <v>0</v>
      </c>
      <c r="CY127" s="514">
        <f t="shared" si="163"/>
        <v>0</v>
      </c>
      <c r="CZ127" s="514">
        <f t="shared" si="163"/>
        <v>0</v>
      </c>
      <c r="DA127" s="514">
        <f t="shared" si="163"/>
        <v>0</v>
      </c>
      <c r="DB127" s="514">
        <f t="shared" si="163"/>
        <v>0</v>
      </c>
      <c r="DC127" s="514">
        <f t="shared" si="163"/>
        <v>0</v>
      </c>
      <c r="DD127" s="514">
        <f t="shared" si="163"/>
        <v>0</v>
      </c>
      <c r="DE127" s="514">
        <f t="shared" si="163"/>
        <v>0</v>
      </c>
      <c r="DF127" s="514">
        <f t="shared" si="164"/>
        <v>0</v>
      </c>
      <c r="DG127" s="514">
        <f t="shared" si="164"/>
        <v>0</v>
      </c>
      <c r="DH127" s="514">
        <f t="shared" si="164"/>
        <v>0</v>
      </c>
      <c r="DI127" s="514">
        <f t="shared" si="164"/>
        <v>0</v>
      </c>
      <c r="DJ127" s="514">
        <f t="shared" si="164"/>
        <v>0</v>
      </c>
      <c r="DK127" s="514">
        <f t="shared" si="164"/>
        <v>0</v>
      </c>
      <c r="DL127" s="514">
        <f t="shared" si="164"/>
        <v>0</v>
      </c>
      <c r="DM127" s="514">
        <f t="shared" si="164"/>
        <v>0</v>
      </c>
      <c r="DN127" s="514">
        <f t="shared" si="164"/>
        <v>0</v>
      </c>
      <c r="DO127" s="514">
        <f t="shared" si="138"/>
        <v>0</v>
      </c>
      <c r="DP127" s="514">
        <f t="shared" si="165"/>
        <v>0</v>
      </c>
      <c r="DQ127" s="514">
        <f t="shared" si="165"/>
        <v>0</v>
      </c>
      <c r="DR127" s="514">
        <f t="shared" si="165"/>
        <v>0</v>
      </c>
      <c r="DS127" s="514">
        <f t="shared" si="165"/>
        <v>0</v>
      </c>
      <c r="DT127" s="514">
        <f t="shared" si="165"/>
        <v>0</v>
      </c>
      <c r="DU127" s="514">
        <f t="shared" si="165"/>
        <v>0</v>
      </c>
      <c r="DV127" s="514">
        <f t="shared" si="165"/>
        <v>0</v>
      </c>
      <c r="DW127" s="514">
        <f t="shared" si="165"/>
        <v>0</v>
      </c>
      <c r="DX127" s="514">
        <f t="shared" si="165"/>
        <v>0</v>
      </c>
      <c r="DY127" s="514">
        <f t="shared" si="165"/>
        <v>0</v>
      </c>
      <c r="DZ127" s="514">
        <f t="shared" si="166"/>
        <v>0</v>
      </c>
      <c r="EA127" s="514">
        <f t="shared" si="166"/>
        <v>0</v>
      </c>
      <c r="EB127" s="514">
        <f t="shared" si="166"/>
        <v>0</v>
      </c>
      <c r="EC127" s="514">
        <f t="shared" si="166"/>
        <v>0</v>
      </c>
      <c r="ED127" s="514">
        <f t="shared" si="166"/>
        <v>0</v>
      </c>
      <c r="EE127" s="514">
        <f t="shared" si="166"/>
        <v>0</v>
      </c>
      <c r="EF127" s="514">
        <f t="shared" si="166"/>
        <v>0</v>
      </c>
      <c r="EG127" s="514">
        <f t="shared" si="166"/>
        <v>0</v>
      </c>
      <c r="EH127" s="514">
        <f t="shared" si="166"/>
        <v>0</v>
      </c>
      <c r="EI127" s="72"/>
      <c r="EJ127" s="72"/>
      <c r="EK127" s="72"/>
      <c r="EL127" s="72"/>
      <c r="EM127" s="72"/>
    </row>
    <row r="128" spans="5:143" ht="15" customHeight="1" outlineLevel="1" x14ac:dyDescent="0.35">
      <c r="E128" s="508">
        <v>79</v>
      </c>
      <c r="F128" s="841">
        <v>0</v>
      </c>
      <c r="G128" s="844">
        <f t="shared" si="139"/>
        <v>0</v>
      </c>
      <c r="H128" s="842">
        <f t="shared" si="153"/>
        <v>0</v>
      </c>
      <c r="I128" s="19"/>
      <c r="J128" s="514">
        <f t="shared" si="154"/>
        <v>0</v>
      </c>
      <c r="K128" s="514">
        <f t="shared" si="154"/>
        <v>0</v>
      </c>
      <c r="L128" s="514">
        <f t="shared" si="154"/>
        <v>0</v>
      </c>
      <c r="M128" s="514">
        <f t="shared" si="154"/>
        <v>0</v>
      </c>
      <c r="N128" s="514">
        <f t="shared" si="154"/>
        <v>0</v>
      </c>
      <c r="O128" s="514">
        <f t="shared" si="154"/>
        <v>0</v>
      </c>
      <c r="P128" s="514">
        <f t="shared" si="154"/>
        <v>0</v>
      </c>
      <c r="Q128" s="514">
        <f t="shared" si="154"/>
        <v>0</v>
      </c>
      <c r="R128" s="514">
        <f t="shared" si="154"/>
        <v>0</v>
      </c>
      <c r="S128" s="514">
        <f t="shared" si="154"/>
        <v>0</v>
      </c>
      <c r="T128" s="514">
        <f t="shared" si="155"/>
        <v>0</v>
      </c>
      <c r="U128" s="514">
        <f t="shared" si="155"/>
        <v>0</v>
      </c>
      <c r="V128" s="514">
        <f t="shared" si="155"/>
        <v>0</v>
      </c>
      <c r="W128" s="514">
        <f t="shared" si="155"/>
        <v>0</v>
      </c>
      <c r="X128" s="514">
        <f t="shared" si="155"/>
        <v>0</v>
      </c>
      <c r="Y128" s="514">
        <f t="shared" si="155"/>
        <v>0</v>
      </c>
      <c r="Z128" s="514">
        <f t="shared" si="155"/>
        <v>0</v>
      </c>
      <c r="AA128" s="514">
        <f t="shared" si="155"/>
        <v>0</v>
      </c>
      <c r="AB128" s="514">
        <f t="shared" si="155"/>
        <v>0</v>
      </c>
      <c r="AC128" s="514">
        <f t="shared" si="155"/>
        <v>0</v>
      </c>
      <c r="AD128" s="514">
        <f t="shared" si="156"/>
        <v>0</v>
      </c>
      <c r="AE128" s="514">
        <f t="shared" si="156"/>
        <v>0</v>
      </c>
      <c r="AF128" s="514">
        <f t="shared" si="156"/>
        <v>0</v>
      </c>
      <c r="AG128" s="514">
        <f t="shared" si="156"/>
        <v>0</v>
      </c>
      <c r="AH128" s="514">
        <f t="shared" si="156"/>
        <v>0</v>
      </c>
      <c r="AI128" s="514">
        <f t="shared" si="156"/>
        <v>0</v>
      </c>
      <c r="AJ128" s="514">
        <f t="shared" si="156"/>
        <v>0</v>
      </c>
      <c r="AK128" s="514">
        <f t="shared" si="156"/>
        <v>0</v>
      </c>
      <c r="AL128" s="514">
        <f t="shared" si="156"/>
        <v>0</v>
      </c>
      <c r="AM128" s="514">
        <f t="shared" si="156"/>
        <v>0</v>
      </c>
      <c r="AN128" s="514">
        <f t="shared" si="157"/>
        <v>0</v>
      </c>
      <c r="AO128" s="514">
        <f t="shared" si="157"/>
        <v>0</v>
      </c>
      <c r="AP128" s="514">
        <f t="shared" si="157"/>
        <v>0</v>
      </c>
      <c r="AQ128" s="514">
        <f t="shared" si="157"/>
        <v>0</v>
      </c>
      <c r="AR128" s="514">
        <f t="shared" si="157"/>
        <v>0</v>
      </c>
      <c r="AS128" s="514">
        <f t="shared" si="157"/>
        <v>0</v>
      </c>
      <c r="AT128" s="514">
        <f t="shared" si="157"/>
        <v>0</v>
      </c>
      <c r="AU128" s="514">
        <f t="shared" si="157"/>
        <v>0</v>
      </c>
      <c r="AV128" s="514">
        <f t="shared" si="157"/>
        <v>0</v>
      </c>
      <c r="AW128" s="514">
        <f t="shared" si="157"/>
        <v>0</v>
      </c>
      <c r="AX128" s="514">
        <f t="shared" si="158"/>
        <v>0</v>
      </c>
      <c r="AY128" s="514">
        <f t="shared" si="158"/>
        <v>0</v>
      </c>
      <c r="AZ128" s="514">
        <f t="shared" si="158"/>
        <v>0</v>
      </c>
      <c r="BA128" s="514">
        <f t="shared" si="158"/>
        <v>0</v>
      </c>
      <c r="BB128" s="514">
        <f t="shared" si="158"/>
        <v>0</v>
      </c>
      <c r="BC128" s="514">
        <f t="shared" si="158"/>
        <v>0</v>
      </c>
      <c r="BD128" s="514">
        <f t="shared" si="158"/>
        <v>0</v>
      </c>
      <c r="BE128" s="514">
        <f t="shared" si="158"/>
        <v>0</v>
      </c>
      <c r="BF128" s="514">
        <f t="shared" si="158"/>
        <v>0</v>
      </c>
      <c r="BG128" s="514">
        <f t="shared" si="158"/>
        <v>0</v>
      </c>
      <c r="BH128" s="514">
        <f t="shared" si="159"/>
        <v>0</v>
      </c>
      <c r="BI128" s="514">
        <f t="shared" si="159"/>
        <v>0</v>
      </c>
      <c r="BJ128" s="514">
        <f t="shared" si="159"/>
        <v>0</v>
      </c>
      <c r="BK128" s="514">
        <f t="shared" si="159"/>
        <v>0</v>
      </c>
      <c r="BL128" s="514">
        <f t="shared" si="159"/>
        <v>0</v>
      </c>
      <c r="BM128" s="514">
        <f t="shared" si="159"/>
        <v>0</v>
      </c>
      <c r="BN128" s="514">
        <f t="shared" si="159"/>
        <v>0</v>
      </c>
      <c r="BO128" s="514">
        <f t="shared" si="159"/>
        <v>0</v>
      </c>
      <c r="BP128" s="514">
        <f t="shared" si="159"/>
        <v>0</v>
      </c>
      <c r="BQ128" s="514">
        <f t="shared" si="159"/>
        <v>0</v>
      </c>
      <c r="BR128" s="514">
        <f t="shared" si="160"/>
        <v>0</v>
      </c>
      <c r="BS128" s="514">
        <f t="shared" si="160"/>
        <v>0</v>
      </c>
      <c r="BT128" s="514">
        <f t="shared" si="160"/>
        <v>0</v>
      </c>
      <c r="BU128" s="514">
        <f t="shared" si="160"/>
        <v>0</v>
      </c>
      <c r="BV128" s="514">
        <f t="shared" si="160"/>
        <v>0</v>
      </c>
      <c r="BW128" s="514">
        <f t="shared" si="160"/>
        <v>0</v>
      </c>
      <c r="BX128" s="514">
        <f t="shared" si="160"/>
        <v>0</v>
      </c>
      <c r="BY128" s="514">
        <f t="shared" si="160"/>
        <v>0</v>
      </c>
      <c r="BZ128" s="514">
        <f t="shared" si="160"/>
        <v>0</v>
      </c>
      <c r="CA128" s="514">
        <f t="shared" si="160"/>
        <v>0</v>
      </c>
      <c r="CB128" s="514">
        <f t="shared" si="161"/>
        <v>0</v>
      </c>
      <c r="CC128" s="514">
        <f t="shared" si="161"/>
        <v>0</v>
      </c>
      <c r="CD128" s="514">
        <f t="shared" si="161"/>
        <v>0</v>
      </c>
      <c r="CE128" s="514">
        <f t="shared" si="161"/>
        <v>0</v>
      </c>
      <c r="CF128" s="514">
        <f t="shared" si="161"/>
        <v>0</v>
      </c>
      <c r="CG128" s="514">
        <f t="shared" si="161"/>
        <v>0</v>
      </c>
      <c r="CH128" s="514">
        <f t="shared" si="161"/>
        <v>0</v>
      </c>
      <c r="CI128" s="514">
        <f t="shared" si="161"/>
        <v>0</v>
      </c>
      <c r="CJ128" s="514">
        <f t="shared" si="161"/>
        <v>0</v>
      </c>
      <c r="CK128" s="514">
        <f t="shared" si="161"/>
        <v>0</v>
      </c>
      <c r="CL128" s="514">
        <f t="shared" si="162"/>
        <v>0</v>
      </c>
      <c r="CM128" s="514">
        <f t="shared" si="162"/>
        <v>0</v>
      </c>
      <c r="CN128" s="514">
        <f t="shared" si="162"/>
        <v>0</v>
      </c>
      <c r="CO128" s="514">
        <f t="shared" si="162"/>
        <v>0</v>
      </c>
      <c r="CP128" s="514">
        <f t="shared" si="162"/>
        <v>0</v>
      </c>
      <c r="CQ128" s="514">
        <f t="shared" si="162"/>
        <v>0</v>
      </c>
      <c r="CR128" s="514">
        <f t="shared" si="162"/>
        <v>0</v>
      </c>
      <c r="CS128" s="514">
        <f t="shared" si="162"/>
        <v>0</v>
      </c>
      <c r="CT128" s="514">
        <f t="shared" si="162"/>
        <v>0</v>
      </c>
      <c r="CU128" s="514">
        <f t="shared" si="162"/>
        <v>0</v>
      </c>
      <c r="CV128" s="514">
        <f t="shared" si="163"/>
        <v>0</v>
      </c>
      <c r="CW128" s="514">
        <f t="shared" si="163"/>
        <v>0</v>
      </c>
      <c r="CX128" s="514">
        <f t="shared" si="163"/>
        <v>0</v>
      </c>
      <c r="CY128" s="514">
        <f t="shared" si="163"/>
        <v>0</v>
      </c>
      <c r="CZ128" s="514">
        <f t="shared" si="163"/>
        <v>0</v>
      </c>
      <c r="DA128" s="514">
        <f t="shared" si="163"/>
        <v>0</v>
      </c>
      <c r="DB128" s="514">
        <f t="shared" si="163"/>
        <v>0</v>
      </c>
      <c r="DC128" s="514">
        <f t="shared" si="163"/>
        <v>0</v>
      </c>
      <c r="DD128" s="514">
        <f t="shared" si="163"/>
        <v>0</v>
      </c>
      <c r="DE128" s="514">
        <f t="shared" si="163"/>
        <v>0</v>
      </c>
      <c r="DF128" s="514">
        <f t="shared" si="164"/>
        <v>0</v>
      </c>
      <c r="DG128" s="514">
        <f t="shared" si="164"/>
        <v>0</v>
      </c>
      <c r="DH128" s="514">
        <f t="shared" si="164"/>
        <v>0</v>
      </c>
      <c r="DI128" s="514">
        <f t="shared" si="164"/>
        <v>0</v>
      </c>
      <c r="DJ128" s="514">
        <f t="shared" si="164"/>
        <v>0</v>
      </c>
      <c r="DK128" s="514">
        <f t="shared" si="164"/>
        <v>0</v>
      </c>
      <c r="DL128" s="514">
        <f t="shared" si="164"/>
        <v>0</v>
      </c>
      <c r="DM128" s="514">
        <f t="shared" si="164"/>
        <v>0</v>
      </c>
      <c r="DN128" s="514">
        <f t="shared" si="164"/>
        <v>0</v>
      </c>
      <c r="DO128" s="514">
        <f t="shared" si="138"/>
        <v>0</v>
      </c>
      <c r="DP128" s="514">
        <f t="shared" si="165"/>
        <v>0</v>
      </c>
      <c r="DQ128" s="514">
        <f t="shared" si="165"/>
        <v>0</v>
      </c>
      <c r="DR128" s="514">
        <f t="shared" si="165"/>
        <v>0</v>
      </c>
      <c r="DS128" s="514">
        <f t="shared" si="165"/>
        <v>0</v>
      </c>
      <c r="DT128" s="514">
        <f t="shared" si="165"/>
        <v>0</v>
      </c>
      <c r="DU128" s="514">
        <f t="shared" si="165"/>
        <v>0</v>
      </c>
      <c r="DV128" s="514">
        <f t="shared" si="165"/>
        <v>0</v>
      </c>
      <c r="DW128" s="514">
        <f t="shared" si="165"/>
        <v>0</v>
      </c>
      <c r="DX128" s="514">
        <f t="shared" si="165"/>
        <v>0</v>
      </c>
      <c r="DY128" s="514">
        <f t="shared" si="165"/>
        <v>0</v>
      </c>
      <c r="DZ128" s="514">
        <f t="shared" si="166"/>
        <v>0</v>
      </c>
      <c r="EA128" s="514">
        <f t="shared" si="166"/>
        <v>0</v>
      </c>
      <c r="EB128" s="514">
        <f t="shared" si="166"/>
        <v>0</v>
      </c>
      <c r="EC128" s="514">
        <f t="shared" si="166"/>
        <v>0</v>
      </c>
      <c r="ED128" s="514">
        <f t="shared" si="166"/>
        <v>0</v>
      </c>
      <c r="EE128" s="514">
        <f t="shared" si="166"/>
        <v>0</v>
      </c>
      <c r="EF128" s="514">
        <f t="shared" si="166"/>
        <v>0</v>
      </c>
      <c r="EG128" s="514">
        <f t="shared" si="166"/>
        <v>0</v>
      </c>
      <c r="EH128" s="514">
        <f t="shared" si="166"/>
        <v>0</v>
      </c>
      <c r="EI128" s="72"/>
      <c r="EJ128" s="72"/>
      <c r="EK128" s="72"/>
      <c r="EL128" s="72"/>
      <c r="EM128" s="72"/>
    </row>
    <row r="129" spans="5:143" ht="15" customHeight="1" outlineLevel="1" x14ac:dyDescent="0.35">
      <c r="E129" s="508">
        <v>80</v>
      </c>
      <c r="F129" s="841">
        <v>0</v>
      </c>
      <c r="G129" s="844">
        <f t="shared" si="139"/>
        <v>0</v>
      </c>
      <c r="H129" s="842">
        <f t="shared" si="153"/>
        <v>0</v>
      </c>
      <c r="I129" s="19"/>
      <c r="J129" s="514">
        <f t="shared" si="154"/>
        <v>0</v>
      </c>
      <c r="K129" s="514">
        <f t="shared" si="154"/>
        <v>0</v>
      </c>
      <c r="L129" s="514">
        <f t="shared" si="154"/>
        <v>0</v>
      </c>
      <c r="M129" s="514">
        <f t="shared" si="154"/>
        <v>0</v>
      </c>
      <c r="N129" s="514">
        <f t="shared" si="154"/>
        <v>0</v>
      </c>
      <c r="O129" s="514">
        <f t="shared" si="154"/>
        <v>0</v>
      </c>
      <c r="P129" s="514">
        <f t="shared" si="154"/>
        <v>0</v>
      </c>
      <c r="Q129" s="514">
        <f t="shared" si="154"/>
        <v>0</v>
      </c>
      <c r="R129" s="514">
        <f t="shared" si="154"/>
        <v>0</v>
      </c>
      <c r="S129" s="514">
        <f t="shared" si="154"/>
        <v>0</v>
      </c>
      <c r="T129" s="514">
        <f t="shared" si="155"/>
        <v>0</v>
      </c>
      <c r="U129" s="514">
        <f t="shared" si="155"/>
        <v>0</v>
      </c>
      <c r="V129" s="514">
        <f t="shared" si="155"/>
        <v>0</v>
      </c>
      <c r="W129" s="514">
        <f t="shared" si="155"/>
        <v>0</v>
      </c>
      <c r="X129" s="514">
        <f t="shared" si="155"/>
        <v>0</v>
      </c>
      <c r="Y129" s="514">
        <f t="shared" si="155"/>
        <v>0</v>
      </c>
      <c r="Z129" s="514">
        <f t="shared" si="155"/>
        <v>0</v>
      </c>
      <c r="AA129" s="514">
        <f t="shared" si="155"/>
        <v>0</v>
      </c>
      <c r="AB129" s="514">
        <f t="shared" si="155"/>
        <v>0</v>
      </c>
      <c r="AC129" s="514">
        <f t="shared" si="155"/>
        <v>0</v>
      </c>
      <c r="AD129" s="514">
        <f t="shared" si="156"/>
        <v>0</v>
      </c>
      <c r="AE129" s="514">
        <f t="shared" si="156"/>
        <v>0</v>
      </c>
      <c r="AF129" s="514">
        <f t="shared" si="156"/>
        <v>0</v>
      </c>
      <c r="AG129" s="514">
        <f t="shared" si="156"/>
        <v>0</v>
      </c>
      <c r="AH129" s="514">
        <f t="shared" si="156"/>
        <v>0</v>
      </c>
      <c r="AI129" s="514">
        <f t="shared" si="156"/>
        <v>0</v>
      </c>
      <c r="AJ129" s="514">
        <f t="shared" si="156"/>
        <v>0</v>
      </c>
      <c r="AK129" s="514">
        <f t="shared" si="156"/>
        <v>0</v>
      </c>
      <c r="AL129" s="514">
        <f t="shared" si="156"/>
        <v>0</v>
      </c>
      <c r="AM129" s="514">
        <f t="shared" si="156"/>
        <v>0</v>
      </c>
      <c r="AN129" s="514">
        <f t="shared" si="157"/>
        <v>0</v>
      </c>
      <c r="AO129" s="514">
        <f t="shared" si="157"/>
        <v>0</v>
      </c>
      <c r="AP129" s="514">
        <f t="shared" si="157"/>
        <v>0</v>
      </c>
      <c r="AQ129" s="514">
        <f t="shared" si="157"/>
        <v>0</v>
      </c>
      <c r="AR129" s="514">
        <f t="shared" si="157"/>
        <v>0</v>
      </c>
      <c r="AS129" s="514">
        <f t="shared" si="157"/>
        <v>0</v>
      </c>
      <c r="AT129" s="514">
        <f t="shared" si="157"/>
        <v>0</v>
      </c>
      <c r="AU129" s="514">
        <f t="shared" si="157"/>
        <v>0</v>
      </c>
      <c r="AV129" s="514">
        <f t="shared" si="157"/>
        <v>0</v>
      </c>
      <c r="AW129" s="514">
        <f t="shared" si="157"/>
        <v>0</v>
      </c>
      <c r="AX129" s="514">
        <f t="shared" si="158"/>
        <v>0</v>
      </c>
      <c r="AY129" s="514">
        <f t="shared" si="158"/>
        <v>0</v>
      </c>
      <c r="AZ129" s="514">
        <f t="shared" si="158"/>
        <v>0</v>
      </c>
      <c r="BA129" s="514">
        <f t="shared" si="158"/>
        <v>0</v>
      </c>
      <c r="BB129" s="514">
        <f t="shared" si="158"/>
        <v>0</v>
      </c>
      <c r="BC129" s="514">
        <f t="shared" si="158"/>
        <v>0</v>
      </c>
      <c r="BD129" s="514">
        <f t="shared" si="158"/>
        <v>0</v>
      </c>
      <c r="BE129" s="514">
        <f t="shared" si="158"/>
        <v>0</v>
      </c>
      <c r="BF129" s="514">
        <f t="shared" si="158"/>
        <v>0</v>
      </c>
      <c r="BG129" s="514">
        <f t="shared" si="158"/>
        <v>0</v>
      </c>
      <c r="BH129" s="514">
        <f t="shared" si="159"/>
        <v>0</v>
      </c>
      <c r="BI129" s="514">
        <f t="shared" si="159"/>
        <v>0</v>
      </c>
      <c r="BJ129" s="514">
        <f t="shared" si="159"/>
        <v>0</v>
      </c>
      <c r="BK129" s="514">
        <f t="shared" si="159"/>
        <v>0</v>
      </c>
      <c r="BL129" s="514">
        <f t="shared" si="159"/>
        <v>0</v>
      </c>
      <c r="BM129" s="514">
        <f t="shared" si="159"/>
        <v>0</v>
      </c>
      <c r="BN129" s="514">
        <f t="shared" si="159"/>
        <v>0</v>
      </c>
      <c r="BO129" s="514">
        <f t="shared" si="159"/>
        <v>0</v>
      </c>
      <c r="BP129" s="514">
        <f t="shared" si="159"/>
        <v>0</v>
      </c>
      <c r="BQ129" s="514">
        <f t="shared" si="159"/>
        <v>0</v>
      </c>
      <c r="BR129" s="514">
        <f t="shared" si="160"/>
        <v>0</v>
      </c>
      <c r="BS129" s="514">
        <f t="shared" si="160"/>
        <v>0</v>
      </c>
      <c r="BT129" s="514">
        <f t="shared" si="160"/>
        <v>0</v>
      </c>
      <c r="BU129" s="514">
        <f t="shared" si="160"/>
        <v>0</v>
      </c>
      <c r="BV129" s="514">
        <f t="shared" si="160"/>
        <v>0</v>
      </c>
      <c r="BW129" s="514">
        <f t="shared" si="160"/>
        <v>0</v>
      </c>
      <c r="BX129" s="514">
        <f t="shared" si="160"/>
        <v>0</v>
      </c>
      <c r="BY129" s="514">
        <f t="shared" si="160"/>
        <v>0</v>
      </c>
      <c r="BZ129" s="514">
        <f t="shared" si="160"/>
        <v>0</v>
      </c>
      <c r="CA129" s="514">
        <f t="shared" si="160"/>
        <v>0</v>
      </c>
      <c r="CB129" s="514">
        <f t="shared" si="161"/>
        <v>0</v>
      </c>
      <c r="CC129" s="514">
        <f t="shared" si="161"/>
        <v>0</v>
      </c>
      <c r="CD129" s="514">
        <f t="shared" si="161"/>
        <v>0</v>
      </c>
      <c r="CE129" s="514">
        <f t="shared" si="161"/>
        <v>0</v>
      </c>
      <c r="CF129" s="514">
        <f t="shared" si="161"/>
        <v>0</v>
      </c>
      <c r="CG129" s="514">
        <f t="shared" si="161"/>
        <v>0</v>
      </c>
      <c r="CH129" s="514">
        <f t="shared" si="161"/>
        <v>0</v>
      </c>
      <c r="CI129" s="514">
        <f t="shared" si="161"/>
        <v>0</v>
      </c>
      <c r="CJ129" s="514">
        <f t="shared" si="161"/>
        <v>0</v>
      </c>
      <c r="CK129" s="514">
        <f t="shared" si="161"/>
        <v>0</v>
      </c>
      <c r="CL129" s="514">
        <f t="shared" si="162"/>
        <v>0</v>
      </c>
      <c r="CM129" s="514">
        <f t="shared" si="162"/>
        <v>0</v>
      </c>
      <c r="CN129" s="514">
        <f t="shared" si="162"/>
        <v>0</v>
      </c>
      <c r="CO129" s="514">
        <f t="shared" si="162"/>
        <v>0</v>
      </c>
      <c r="CP129" s="514">
        <f t="shared" si="162"/>
        <v>0</v>
      </c>
      <c r="CQ129" s="514">
        <f t="shared" si="162"/>
        <v>0</v>
      </c>
      <c r="CR129" s="514">
        <f t="shared" si="162"/>
        <v>0</v>
      </c>
      <c r="CS129" s="514">
        <f t="shared" si="162"/>
        <v>0</v>
      </c>
      <c r="CT129" s="514">
        <f t="shared" si="162"/>
        <v>0</v>
      </c>
      <c r="CU129" s="514">
        <f t="shared" si="162"/>
        <v>0</v>
      </c>
      <c r="CV129" s="514">
        <f t="shared" si="163"/>
        <v>0</v>
      </c>
      <c r="CW129" s="514">
        <f t="shared" si="163"/>
        <v>0</v>
      </c>
      <c r="CX129" s="514">
        <f t="shared" si="163"/>
        <v>0</v>
      </c>
      <c r="CY129" s="514">
        <f t="shared" si="163"/>
        <v>0</v>
      </c>
      <c r="CZ129" s="514">
        <f t="shared" si="163"/>
        <v>0</v>
      </c>
      <c r="DA129" s="514">
        <f t="shared" si="163"/>
        <v>0</v>
      </c>
      <c r="DB129" s="514">
        <f t="shared" si="163"/>
        <v>0</v>
      </c>
      <c r="DC129" s="514">
        <f t="shared" si="163"/>
        <v>0</v>
      </c>
      <c r="DD129" s="514">
        <f t="shared" si="163"/>
        <v>0</v>
      </c>
      <c r="DE129" s="514">
        <f t="shared" si="163"/>
        <v>0</v>
      </c>
      <c r="DF129" s="514">
        <f t="shared" si="164"/>
        <v>0</v>
      </c>
      <c r="DG129" s="514">
        <f t="shared" si="164"/>
        <v>0</v>
      </c>
      <c r="DH129" s="514">
        <f t="shared" si="164"/>
        <v>0</v>
      </c>
      <c r="DI129" s="514">
        <f t="shared" si="164"/>
        <v>0</v>
      </c>
      <c r="DJ129" s="514">
        <f t="shared" si="164"/>
        <v>0</v>
      </c>
      <c r="DK129" s="514">
        <f t="shared" si="164"/>
        <v>0</v>
      </c>
      <c r="DL129" s="514">
        <f t="shared" si="164"/>
        <v>0</v>
      </c>
      <c r="DM129" s="514">
        <f t="shared" si="164"/>
        <v>0</v>
      </c>
      <c r="DN129" s="514">
        <f t="shared" si="164"/>
        <v>0</v>
      </c>
      <c r="DO129" s="514">
        <f t="shared" si="138"/>
        <v>0</v>
      </c>
      <c r="DP129" s="514">
        <f t="shared" si="165"/>
        <v>0</v>
      </c>
      <c r="DQ129" s="514">
        <f t="shared" si="165"/>
        <v>0</v>
      </c>
      <c r="DR129" s="514">
        <f t="shared" si="165"/>
        <v>0</v>
      </c>
      <c r="DS129" s="514">
        <f t="shared" si="165"/>
        <v>0</v>
      </c>
      <c r="DT129" s="514">
        <f t="shared" si="165"/>
        <v>0</v>
      </c>
      <c r="DU129" s="514">
        <f t="shared" si="165"/>
        <v>0</v>
      </c>
      <c r="DV129" s="514">
        <f t="shared" si="165"/>
        <v>0</v>
      </c>
      <c r="DW129" s="514">
        <f t="shared" si="165"/>
        <v>0</v>
      </c>
      <c r="DX129" s="514">
        <f t="shared" si="165"/>
        <v>0</v>
      </c>
      <c r="DY129" s="514">
        <f t="shared" si="165"/>
        <v>0</v>
      </c>
      <c r="DZ129" s="514">
        <f t="shared" si="166"/>
        <v>0</v>
      </c>
      <c r="EA129" s="514">
        <f t="shared" si="166"/>
        <v>0</v>
      </c>
      <c r="EB129" s="514">
        <f t="shared" si="166"/>
        <v>0</v>
      </c>
      <c r="EC129" s="514">
        <f t="shared" si="166"/>
        <v>0</v>
      </c>
      <c r="ED129" s="514">
        <f t="shared" si="166"/>
        <v>0</v>
      </c>
      <c r="EE129" s="514">
        <f t="shared" si="166"/>
        <v>0</v>
      </c>
      <c r="EF129" s="514">
        <f t="shared" si="166"/>
        <v>0</v>
      </c>
      <c r="EG129" s="514">
        <f t="shared" si="166"/>
        <v>0</v>
      </c>
      <c r="EH129" s="514">
        <f t="shared" si="166"/>
        <v>0</v>
      </c>
      <c r="EI129" s="72"/>
      <c r="EJ129" s="72"/>
      <c r="EK129" s="72"/>
      <c r="EL129" s="72"/>
      <c r="EM129" s="72"/>
    </row>
    <row r="130" spans="5:143" ht="15" customHeight="1" outlineLevel="1" x14ac:dyDescent="0.35">
      <c r="E130" s="508">
        <v>81</v>
      </c>
      <c r="F130" s="841">
        <v>0</v>
      </c>
      <c r="G130" s="844">
        <f t="shared" si="139"/>
        <v>0</v>
      </c>
      <c r="H130" s="842">
        <f t="shared" si="153"/>
        <v>0</v>
      </c>
      <c r="I130" s="19"/>
      <c r="J130" s="514">
        <f t="shared" si="154"/>
        <v>0</v>
      </c>
      <c r="K130" s="514">
        <f t="shared" si="154"/>
        <v>0</v>
      </c>
      <c r="L130" s="514">
        <f t="shared" si="154"/>
        <v>0</v>
      </c>
      <c r="M130" s="514">
        <f t="shared" si="154"/>
        <v>0</v>
      </c>
      <c r="N130" s="514">
        <f t="shared" si="154"/>
        <v>0</v>
      </c>
      <c r="O130" s="514">
        <f t="shared" si="154"/>
        <v>0</v>
      </c>
      <c r="P130" s="514">
        <f t="shared" si="154"/>
        <v>0</v>
      </c>
      <c r="Q130" s="514">
        <f t="shared" si="154"/>
        <v>0</v>
      </c>
      <c r="R130" s="514">
        <f t="shared" si="154"/>
        <v>0</v>
      </c>
      <c r="S130" s="514">
        <f t="shared" si="154"/>
        <v>0</v>
      </c>
      <c r="T130" s="514">
        <f t="shared" si="155"/>
        <v>0</v>
      </c>
      <c r="U130" s="514">
        <f t="shared" si="155"/>
        <v>0</v>
      </c>
      <c r="V130" s="514">
        <f t="shared" si="155"/>
        <v>0</v>
      </c>
      <c r="W130" s="514">
        <f t="shared" si="155"/>
        <v>0</v>
      </c>
      <c r="X130" s="514">
        <f t="shared" si="155"/>
        <v>0</v>
      </c>
      <c r="Y130" s="514">
        <f t="shared" si="155"/>
        <v>0</v>
      </c>
      <c r="Z130" s="514">
        <f t="shared" si="155"/>
        <v>0</v>
      </c>
      <c r="AA130" s="514">
        <f t="shared" si="155"/>
        <v>0</v>
      </c>
      <c r="AB130" s="514">
        <f t="shared" si="155"/>
        <v>0</v>
      </c>
      <c r="AC130" s="514">
        <f t="shared" si="155"/>
        <v>0</v>
      </c>
      <c r="AD130" s="514">
        <f t="shared" si="156"/>
        <v>0</v>
      </c>
      <c r="AE130" s="514">
        <f t="shared" si="156"/>
        <v>0</v>
      </c>
      <c r="AF130" s="514">
        <f t="shared" si="156"/>
        <v>0</v>
      </c>
      <c r="AG130" s="514">
        <f t="shared" si="156"/>
        <v>0</v>
      </c>
      <c r="AH130" s="514">
        <f t="shared" si="156"/>
        <v>0</v>
      </c>
      <c r="AI130" s="514">
        <f t="shared" si="156"/>
        <v>0</v>
      </c>
      <c r="AJ130" s="514">
        <f t="shared" si="156"/>
        <v>0</v>
      </c>
      <c r="AK130" s="514">
        <f t="shared" si="156"/>
        <v>0</v>
      </c>
      <c r="AL130" s="514">
        <f t="shared" si="156"/>
        <v>0</v>
      </c>
      <c r="AM130" s="514">
        <f t="shared" si="156"/>
        <v>0</v>
      </c>
      <c r="AN130" s="514">
        <f t="shared" si="157"/>
        <v>0</v>
      </c>
      <c r="AO130" s="514">
        <f t="shared" si="157"/>
        <v>0</v>
      </c>
      <c r="AP130" s="514">
        <f t="shared" si="157"/>
        <v>0</v>
      </c>
      <c r="AQ130" s="514">
        <f t="shared" si="157"/>
        <v>0</v>
      </c>
      <c r="AR130" s="514">
        <f t="shared" si="157"/>
        <v>0</v>
      </c>
      <c r="AS130" s="514">
        <f t="shared" si="157"/>
        <v>0</v>
      </c>
      <c r="AT130" s="514">
        <f t="shared" si="157"/>
        <v>0</v>
      </c>
      <c r="AU130" s="514">
        <f t="shared" si="157"/>
        <v>0</v>
      </c>
      <c r="AV130" s="514">
        <f t="shared" si="157"/>
        <v>0</v>
      </c>
      <c r="AW130" s="514">
        <f t="shared" si="157"/>
        <v>0</v>
      </c>
      <c r="AX130" s="514">
        <f t="shared" si="158"/>
        <v>0</v>
      </c>
      <c r="AY130" s="514">
        <f t="shared" si="158"/>
        <v>0</v>
      </c>
      <c r="AZ130" s="514">
        <f t="shared" si="158"/>
        <v>0</v>
      </c>
      <c r="BA130" s="514">
        <f t="shared" si="158"/>
        <v>0</v>
      </c>
      <c r="BB130" s="514">
        <f t="shared" si="158"/>
        <v>0</v>
      </c>
      <c r="BC130" s="514">
        <f t="shared" si="158"/>
        <v>0</v>
      </c>
      <c r="BD130" s="514">
        <f t="shared" si="158"/>
        <v>0</v>
      </c>
      <c r="BE130" s="514">
        <f t="shared" si="158"/>
        <v>0</v>
      </c>
      <c r="BF130" s="514">
        <f t="shared" si="158"/>
        <v>0</v>
      </c>
      <c r="BG130" s="514">
        <f t="shared" si="158"/>
        <v>0</v>
      </c>
      <c r="BH130" s="514">
        <f t="shared" si="159"/>
        <v>0</v>
      </c>
      <c r="BI130" s="514">
        <f t="shared" si="159"/>
        <v>0</v>
      </c>
      <c r="BJ130" s="514">
        <f t="shared" si="159"/>
        <v>0</v>
      </c>
      <c r="BK130" s="514">
        <f t="shared" si="159"/>
        <v>0</v>
      </c>
      <c r="BL130" s="514">
        <f t="shared" si="159"/>
        <v>0</v>
      </c>
      <c r="BM130" s="514">
        <f t="shared" si="159"/>
        <v>0</v>
      </c>
      <c r="BN130" s="514">
        <f t="shared" si="159"/>
        <v>0</v>
      </c>
      <c r="BO130" s="514">
        <f t="shared" si="159"/>
        <v>0</v>
      </c>
      <c r="BP130" s="514">
        <f t="shared" si="159"/>
        <v>0</v>
      </c>
      <c r="BQ130" s="514">
        <f t="shared" si="159"/>
        <v>0</v>
      </c>
      <c r="BR130" s="514">
        <f t="shared" si="160"/>
        <v>0</v>
      </c>
      <c r="BS130" s="514">
        <f t="shared" si="160"/>
        <v>0</v>
      </c>
      <c r="BT130" s="514">
        <f t="shared" si="160"/>
        <v>0</v>
      </c>
      <c r="BU130" s="514">
        <f t="shared" si="160"/>
        <v>0</v>
      </c>
      <c r="BV130" s="514">
        <f t="shared" si="160"/>
        <v>0</v>
      </c>
      <c r="BW130" s="514">
        <f t="shared" si="160"/>
        <v>0</v>
      </c>
      <c r="BX130" s="514">
        <f t="shared" si="160"/>
        <v>0</v>
      </c>
      <c r="BY130" s="514">
        <f t="shared" si="160"/>
        <v>0</v>
      </c>
      <c r="BZ130" s="514">
        <f t="shared" si="160"/>
        <v>0</v>
      </c>
      <c r="CA130" s="514">
        <f t="shared" si="160"/>
        <v>0</v>
      </c>
      <c r="CB130" s="514">
        <f t="shared" si="161"/>
        <v>0</v>
      </c>
      <c r="CC130" s="514">
        <f t="shared" si="161"/>
        <v>0</v>
      </c>
      <c r="CD130" s="514">
        <f t="shared" si="161"/>
        <v>0</v>
      </c>
      <c r="CE130" s="514">
        <f t="shared" si="161"/>
        <v>0</v>
      </c>
      <c r="CF130" s="514">
        <f t="shared" si="161"/>
        <v>0</v>
      </c>
      <c r="CG130" s="514">
        <f t="shared" si="161"/>
        <v>0</v>
      </c>
      <c r="CH130" s="514">
        <f t="shared" si="161"/>
        <v>0</v>
      </c>
      <c r="CI130" s="514">
        <f t="shared" si="161"/>
        <v>0</v>
      </c>
      <c r="CJ130" s="514">
        <f t="shared" si="161"/>
        <v>0</v>
      </c>
      <c r="CK130" s="514">
        <f t="shared" si="161"/>
        <v>0</v>
      </c>
      <c r="CL130" s="514">
        <f t="shared" si="162"/>
        <v>0</v>
      </c>
      <c r="CM130" s="514">
        <f t="shared" si="162"/>
        <v>0</v>
      </c>
      <c r="CN130" s="514">
        <f t="shared" si="162"/>
        <v>0</v>
      </c>
      <c r="CO130" s="514">
        <f t="shared" si="162"/>
        <v>0</v>
      </c>
      <c r="CP130" s="514">
        <f t="shared" si="162"/>
        <v>0</v>
      </c>
      <c r="CQ130" s="514">
        <f t="shared" si="162"/>
        <v>0</v>
      </c>
      <c r="CR130" s="514">
        <f t="shared" si="162"/>
        <v>0</v>
      </c>
      <c r="CS130" s="514">
        <f t="shared" si="162"/>
        <v>0</v>
      </c>
      <c r="CT130" s="514">
        <f t="shared" si="162"/>
        <v>0</v>
      </c>
      <c r="CU130" s="514">
        <f t="shared" si="162"/>
        <v>0</v>
      </c>
      <c r="CV130" s="514">
        <f t="shared" si="163"/>
        <v>0</v>
      </c>
      <c r="CW130" s="514">
        <f t="shared" si="163"/>
        <v>0</v>
      </c>
      <c r="CX130" s="514">
        <f t="shared" si="163"/>
        <v>0</v>
      </c>
      <c r="CY130" s="514">
        <f t="shared" si="163"/>
        <v>0</v>
      </c>
      <c r="CZ130" s="514">
        <f t="shared" si="163"/>
        <v>0</v>
      </c>
      <c r="DA130" s="514">
        <f t="shared" si="163"/>
        <v>0</v>
      </c>
      <c r="DB130" s="514">
        <f t="shared" si="163"/>
        <v>0</v>
      </c>
      <c r="DC130" s="514">
        <f t="shared" si="163"/>
        <v>0</v>
      </c>
      <c r="DD130" s="514">
        <f t="shared" si="163"/>
        <v>0</v>
      </c>
      <c r="DE130" s="514">
        <f t="shared" si="163"/>
        <v>0</v>
      </c>
      <c r="DF130" s="514">
        <f t="shared" si="164"/>
        <v>0</v>
      </c>
      <c r="DG130" s="514">
        <f t="shared" si="164"/>
        <v>0</v>
      </c>
      <c r="DH130" s="514">
        <f t="shared" si="164"/>
        <v>0</v>
      </c>
      <c r="DI130" s="514">
        <f t="shared" si="164"/>
        <v>0</v>
      </c>
      <c r="DJ130" s="514">
        <f t="shared" si="164"/>
        <v>0</v>
      </c>
      <c r="DK130" s="514">
        <f t="shared" si="164"/>
        <v>0</v>
      </c>
      <c r="DL130" s="514">
        <f t="shared" si="164"/>
        <v>0</v>
      </c>
      <c r="DM130" s="514">
        <f t="shared" si="164"/>
        <v>0</v>
      </c>
      <c r="DN130" s="514">
        <f t="shared" si="164"/>
        <v>0</v>
      </c>
      <c r="DO130" s="514">
        <f t="shared" si="138"/>
        <v>0</v>
      </c>
      <c r="DP130" s="514">
        <f t="shared" si="165"/>
        <v>0</v>
      </c>
      <c r="DQ130" s="514">
        <f t="shared" si="165"/>
        <v>0</v>
      </c>
      <c r="DR130" s="514">
        <f t="shared" si="165"/>
        <v>0</v>
      </c>
      <c r="DS130" s="514">
        <f t="shared" si="165"/>
        <v>0</v>
      </c>
      <c r="DT130" s="514">
        <f t="shared" si="165"/>
        <v>0</v>
      </c>
      <c r="DU130" s="514">
        <f t="shared" si="165"/>
        <v>0</v>
      </c>
      <c r="DV130" s="514">
        <f t="shared" si="165"/>
        <v>0</v>
      </c>
      <c r="DW130" s="514">
        <f t="shared" si="165"/>
        <v>0</v>
      </c>
      <c r="DX130" s="514">
        <f t="shared" si="165"/>
        <v>0</v>
      </c>
      <c r="DY130" s="514">
        <f t="shared" si="165"/>
        <v>0</v>
      </c>
      <c r="DZ130" s="514">
        <f t="shared" si="166"/>
        <v>0</v>
      </c>
      <c r="EA130" s="514">
        <f t="shared" si="166"/>
        <v>0</v>
      </c>
      <c r="EB130" s="514">
        <f t="shared" si="166"/>
        <v>0</v>
      </c>
      <c r="EC130" s="514">
        <f t="shared" si="166"/>
        <v>0</v>
      </c>
      <c r="ED130" s="514">
        <f t="shared" si="166"/>
        <v>0</v>
      </c>
      <c r="EE130" s="514">
        <f t="shared" si="166"/>
        <v>0</v>
      </c>
      <c r="EF130" s="514">
        <f t="shared" si="166"/>
        <v>0</v>
      </c>
      <c r="EG130" s="514">
        <f t="shared" si="166"/>
        <v>0</v>
      </c>
      <c r="EH130" s="514">
        <f t="shared" si="166"/>
        <v>0</v>
      </c>
      <c r="EI130" s="72"/>
      <c r="EJ130" s="72"/>
      <c r="EK130" s="72"/>
      <c r="EL130" s="72"/>
      <c r="EM130" s="72"/>
    </row>
    <row r="131" spans="5:143" ht="15" customHeight="1" outlineLevel="1" x14ac:dyDescent="0.35">
      <c r="E131" s="508">
        <v>82</v>
      </c>
      <c r="F131" s="841">
        <v>0</v>
      </c>
      <c r="G131" s="844">
        <f t="shared" si="139"/>
        <v>0</v>
      </c>
      <c r="H131" s="842">
        <f t="shared" si="153"/>
        <v>0</v>
      </c>
      <c r="I131" s="19"/>
      <c r="J131" s="514">
        <f t="shared" si="154"/>
        <v>0</v>
      </c>
      <c r="K131" s="514">
        <f t="shared" si="154"/>
        <v>0</v>
      </c>
      <c r="L131" s="514">
        <f t="shared" si="154"/>
        <v>0</v>
      </c>
      <c r="M131" s="514">
        <f t="shared" si="154"/>
        <v>0</v>
      </c>
      <c r="N131" s="514">
        <f t="shared" si="154"/>
        <v>0</v>
      </c>
      <c r="O131" s="514">
        <f t="shared" si="154"/>
        <v>0</v>
      </c>
      <c r="P131" s="514">
        <f t="shared" si="154"/>
        <v>0</v>
      </c>
      <c r="Q131" s="514">
        <f t="shared" si="154"/>
        <v>0</v>
      </c>
      <c r="R131" s="514">
        <f t="shared" si="154"/>
        <v>0</v>
      </c>
      <c r="S131" s="514">
        <f t="shared" si="154"/>
        <v>0</v>
      </c>
      <c r="T131" s="514">
        <f t="shared" si="155"/>
        <v>0</v>
      </c>
      <c r="U131" s="514">
        <f t="shared" si="155"/>
        <v>0</v>
      </c>
      <c r="V131" s="514">
        <f t="shared" si="155"/>
        <v>0</v>
      </c>
      <c r="W131" s="514">
        <f t="shared" si="155"/>
        <v>0</v>
      </c>
      <c r="X131" s="514">
        <f t="shared" si="155"/>
        <v>0</v>
      </c>
      <c r="Y131" s="514">
        <f t="shared" si="155"/>
        <v>0</v>
      </c>
      <c r="Z131" s="514">
        <f t="shared" si="155"/>
        <v>0</v>
      </c>
      <c r="AA131" s="514">
        <f t="shared" si="155"/>
        <v>0</v>
      </c>
      <c r="AB131" s="514">
        <f t="shared" si="155"/>
        <v>0</v>
      </c>
      <c r="AC131" s="514">
        <f t="shared" si="155"/>
        <v>0</v>
      </c>
      <c r="AD131" s="514">
        <f t="shared" si="156"/>
        <v>0</v>
      </c>
      <c r="AE131" s="514">
        <f t="shared" si="156"/>
        <v>0</v>
      </c>
      <c r="AF131" s="514">
        <f t="shared" si="156"/>
        <v>0</v>
      </c>
      <c r="AG131" s="514">
        <f t="shared" si="156"/>
        <v>0</v>
      </c>
      <c r="AH131" s="514">
        <f t="shared" si="156"/>
        <v>0</v>
      </c>
      <c r="AI131" s="514">
        <f t="shared" si="156"/>
        <v>0</v>
      </c>
      <c r="AJ131" s="514">
        <f t="shared" si="156"/>
        <v>0</v>
      </c>
      <c r="AK131" s="514">
        <f t="shared" si="156"/>
        <v>0</v>
      </c>
      <c r="AL131" s="514">
        <f t="shared" si="156"/>
        <v>0</v>
      </c>
      <c r="AM131" s="514">
        <f t="shared" si="156"/>
        <v>0</v>
      </c>
      <c r="AN131" s="514">
        <f t="shared" si="157"/>
        <v>0</v>
      </c>
      <c r="AO131" s="514">
        <f t="shared" si="157"/>
        <v>0</v>
      </c>
      <c r="AP131" s="514">
        <f t="shared" si="157"/>
        <v>0</v>
      </c>
      <c r="AQ131" s="514">
        <f t="shared" si="157"/>
        <v>0</v>
      </c>
      <c r="AR131" s="514">
        <f t="shared" si="157"/>
        <v>0</v>
      </c>
      <c r="AS131" s="514">
        <f t="shared" si="157"/>
        <v>0</v>
      </c>
      <c r="AT131" s="514">
        <f t="shared" si="157"/>
        <v>0</v>
      </c>
      <c r="AU131" s="514">
        <f t="shared" si="157"/>
        <v>0</v>
      </c>
      <c r="AV131" s="514">
        <f t="shared" si="157"/>
        <v>0</v>
      </c>
      <c r="AW131" s="514">
        <f t="shared" si="157"/>
        <v>0</v>
      </c>
      <c r="AX131" s="514">
        <f t="shared" si="158"/>
        <v>0</v>
      </c>
      <c r="AY131" s="514">
        <f t="shared" si="158"/>
        <v>0</v>
      </c>
      <c r="AZ131" s="514">
        <f t="shared" si="158"/>
        <v>0</v>
      </c>
      <c r="BA131" s="514">
        <f t="shared" si="158"/>
        <v>0</v>
      </c>
      <c r="BB131" s="514">
        <f t="shared" si="158"/>
        <v>0</v>
      </c>
      <c r="BC131" s="514">
        <f t="shared" si="158"/>
        <v>0</v>
      </c>
      <c r="BD131" s="514">
        <f t="shared" si="158"/>
        <v>0</v>
      </c>
      <c r="BE131" s="514">
        <f t="shared" si="158"/>
        <v>0</v>
      </c>
      <c r="BF131" s="514">
        <f t="shared" si="158"/>
        <v>0</v>
      </c>
      <c r="BG131" s="514">
        <f t="shared" si="158"/>
        <v>0</v>
      </c>
      <c r="BH131" s="514">
        <f t="shared" si="159"/>
        <v>0</v>
      </c>
      <c r="BI131" s="514">
        <f t="shared" si="159"/>
        <v>0</v>
      </c>
      <c r="BJ131" s="514">
        <f t="shared" si="159"/>
        <v>0</v>
      </c>
      <c r="BK131" s="514">
        <f t="shared" si="159"/>
        <v>0</v>
      </c>
      <c r="BL131" s="514">
        <f t="shared" si="159"/>
        <v>0</v>
      </c>
      <c r="BM131" s="514">
        <f t="shared" si="159"/>
        <v>0</v>
      </c>
      <c r="BN131" s="514">
        <f t="shared" si="159"/>
        <v>0</v>
      </c>
      <c r="BO131" s="514">
        <f t="shared" si="159"/>
        <v>0</v>
      </c>
      <c r="BP131" s="514">
        <f t="shared" si="159"/>
        <v>0</v>
      </c>
      <c r="BQ131" s="514">
        <f t="shared" si="159"/>
        <v>0</v>
      </c>
      <c r="BR131" s="514">
        <f t="shared" si="160"/>
        <v>0</v>
      </c>
      <c r="BS131" s="514">
        <f t="shared" si="160"/>
        <v>0</v>
      </c>
      <c r="BT131" s="514">
        <f t="shared" si="160"/>
        <v>0</v>
      </c>
      <c r="BU131" s="514">
        <f t="shared" si="160"/>
        <v>0</v>
      </c>
      <c r="BV131" s="514">
        <f t="shared" si="160"/>
        <v>0</v>
      </c>
      <c r="BW131" s="514">
        <f t="shared" si="160"/>
        <v>0</v>
      </c>
      <c r="BX131" s="514">
        <f t="shared" si="160"/>
        <v>0</v>
      </c>
      <c r="BY131" s="514">
        <f t="shared" si="160"/>
        <v>0</v>
      </c>
      <c r="BZ131" s="514">
        <f t="shared" si="160"/>
        <v>0</v>
      </c>
      <c r="CA131" s="514">
        <f t="shared" si="160"/>
        <v>0</v>
      </c>
      <c r="CB131" s="514">
        <f t="shared" si="161"/>
        <v>0</v>
      </c>
      <c r="CC131" s="514">
        <f t="shared" si="161"/>
        <v>0</v>
      </c>
      <c r="CD131" s="514">
        <f t="shared" si="161"/>
        <v>0</v>
      </c>
      <c r="CE131" s="514">
        <f t="shared" si="161"/>
        <v>0</v>
      </c>
      <c r="CF131" s="514">
        <f t="shared" si="161"/>
        <v>0</v>
      </c>
      <c r="CG131" s="514">
        <f t="shared" si="161"/>
        <v>0</v>
      </c>
      <c r="CH131" s="514">
        <f t="shared" si="161"/>
        <v>0</v>
      </c>
      <c r="CI131" s="514">
        <f t="shared" si="161"/>
        <v>0</v>
      </c>
      <c r="CJ131" s="514">
        <f t="shared" si="161"/>
        <v>0</v>
      </c>
      <c r="CK131" s="514">
        <f t="shared" si="161"/>
        <v>0</v>
      </c>
      <c r="CL131" s="514">
        <f t="shared" si="162"/>
        <v>0</v>
      </c>
      <c r="CM131" s="514">
        <f t="shared" si="162"/>
        <v>0</v>
      </c>
      <c r="CN131" s="514">
        <f t="shared" si="162"/>
        <v>0</v>
      </c>
      <c r="CO131" s="514">
        <f t="shared" si="162"/>
        <v>0</v>
      </c>
      <c r="CP131" s="514">
        <f t="shared" si="162"/>
        <v>0</v>
      </c>
      <c r="CQ131" s="514">
        <f t="shared" si="162"/>
        <v>0</v>
      </c>
      <c r="CR131" s="514">
        <f t="shared" si="162"/>
        <v>0</v>
      </c>
      <c r="CS131" s="514">
        <f t="shared" si="162"/>
        <v>0</v>
      </c>
      <c r="CT131" s="514">
        <f t="shared" si="162"/>
        <v>0</v>
      </c>
      <c r="CU131" s="514">
        <f t="shared" si="162"/>
        <v>0</v>
      </c>
      <c r="CV131" s="514">
        <f t="shared" si="163"/>
        <v>0</v>
      </c>
      <c r="CW131" s="514">
        <f t="shared" si="163"/>
        <v>0</v>
      </c>
      <c r="CX131" s="514">
        <f t="shared" si="163"/>
        <v>0</v>
      </c>
      <c r="CY131" s="514">
        <f t="shared" si="163"/>
        <v>0</v>
      </c>
      <c r="CZ131" s="514">
        <f t="shared" si="163"/>
        <v>0</v>
      </c>
      <c r="DA131" s="514">
        <f t="shared" si="163"/>
        <v>0</v>
      </c>
      <c r="DB131" s="514">
        <f t="shared" si="163"/>
        <v>0</v>
      </c>
      <c r="DC131" s="514">
        <f t="shared" si="163"/>
        <v>0</v>
      </c>
      <c r="DD131" s="514">
        <f t="shared" si="163"/>
        <v>0</v>
      </c>
      <c r="DE131" s="514">
        <f t="shared" si="163"/>
        <v>0</v>
      </c>
      <c r="DF131" s="514">
        <f t="shared" si="164"/>
        <v>0</v>
      </c>
      <c r="DG131" s="514">
        <f t="shared" si="164"/>
        <v>0</v>
      </c>
      <c r="DH131" s="514">
        <f t="shared" si="164"/>
        <v>0</v>
      </c>
      <c r="DI131" s="514">
        <f t="shared" si="164"/>
        <v>0</v>
      </c>
      <c r="DJ131" s="514">
        <f t="shared" si="164"/>
        <v>0</v>
      </c>
      <c r="DK131" s="514">
        <f t="shared" si="164"/>
        <v>0</v>
      </c>
      <c r="DL131" s="514">
        <f t="shared" si="164"/>
        <v>0</v>
      </c>
      <c r="DM131" s="514">
        <f t="shared" si="164"/>
        <v>0</v>
      </c>
      <c r="DN131" s="514">
        <f t="shared" si="164"/>
        <v>0</v>
      </c>
      <c r="DO131" s="514">
        <f t="shared" si="138"/>
        <v>0</v>
      </c>
      <c r="DP131" s="514">
        <f t="shared" si="165"/>
        <v>0</v>
      </c>
      <c r="DQ131" s="514">
        <f t="shared" si="165"/>
        <v>0</v>
      </c>
      <c r="DR131" s="514">
        <f t="shared" si="165"/>
        <v>0</v>
      </c>
      <c r="DS131" s="514">
        <f t="shared" si="165"/>
        <v>0</v>
      </c>
      <c r="DT131" s="514">
        <f t="shared" si="165"/>
        <v>0</v>
      </c>
      <c r="DU131" s="514">
        <f t="shared" si="165"/>
        <v>0</v>
      </c>
      <c r="DV131" s="514">
        <f t="shared" si="165"/>
        <v>0</v>
      </c>
      <c r="DW131" s="514">
        <f t="shared" si="165"/>
        <v>0</v>
      </c>
      <c r="DX131" s="514">
        <f t="shared" si="165"/>
        <v>0</v>
      </c>
      <c r="DY131" s="514">
        <f t="shared" si="165"/>
        <v>0</v>
      </c>
      <c r="DZ131" s="514">
        <f t="shared" si="166"/>
        <v>0</v>
      </c>
      <c r="EA131" s="514">
        <f t="shared" si="166"/>
        <v>0</v>
      </c>
      <c r="EB131" s="514">
        <f t="shared" si="166"/>
        <v>0</v>
      </c>
      <c r="EC131" s="514">
        <f t="shared" si="166"/>
        <v>0</v>
      </c>
      <c r="ED131" s="514">
        <f t="shared" si="166"/>
        <v>0</v>
      </c>
      <c r="EE131" s="514">
        <f t="shared" si="166"/>
        <v>0</v>
      </c>
      <c r="EF131" s="514">
        <f t="shared" si="166"/>
        <v>0</v>
      </c>
      <c r="EG131" s="514">
        <f t="shared" si="166"/>
        <v>0</v>
      </c>
      <c r="EH131" s="514">
        <f t="shared" si="166"/>
        <v>0</v>
      </c>
      <c r="EI131" s="72"/>
      <c r="EJ131" s="72"/>
      <c r="EK131" s="72"/>
      <c r="EL131" s="72"/>
      <c r="EM131" s="72"/>
    </row>
    <row r="132" spans="5:143" ht="15" customHeight="1" outlineLevel="1" x14ac:dyDescent="0.35">
      <c r="E132" s="508">
        <v>83</v>
      </c>
      <c r="F132" s="841">
        <v>0</v>
      </c>
      <c r="G132" s="844">
        <f t="shared" si="139"/>
        <v>0</v>
      </c>
      <c r="H132" s="842">
        <f t="shared" si="153"/>
        <v>0</v>
      </c>
      <c r="I132" s="19"/>
      <c r="J132" s="514">
        <f t="shared" si="154"/>
        <v>0</v>
      </c>
      <c r="K132" s="514">
        <f t="shared" si="154"/>
        <v>0</v>
      </c>
      <c r="L132" s="514">
        <f t="shared" si="154"/>
        <v>0</v>
      </c>
      <c r="M132" s="514">
        <f t="shared" si="154"/>
        <v>0</v>
      </c>
      <c r="N132" s="514">
        <f t="shared" si="154"/>
        <v>0</v>
      </c>
      <c r="O132" s="514">
        <f t="shared" si="154"/>
        <v>0</v>
      </c>
      <c r="P132" s="514">
        <f t="shared" si="154"/>
        <v>0</v>
      </c>
      <c r="Q132" s="514">
        <f t="shared" si="154"/>
        <v>0</v>
      </c>
      <c r="R132" s="514">
        <f t="shared" si="154"/>
        <v>0</v>
      </c>
      <c r="S132" s="514">
        <f t="shared" si="154"/>
        <v>0</v>
      </c>
      <c r="T132" s="514">
        <f t="shared" si="155"/>
        <v>0</v>
      </c>
      <c r="U132" s="514">
        <f t="shared" si="155"/>
        <v>0</v>
      </c>
      <c r="V132" s="514">
        <f t="shared" si="155"/>
        <v>0</v>
      </c>
      <c r="W132" s="514">
        <f t="shared" si="155"/>
        <v>0</v>
      </c>
      <c r="X132" s="514">
        <f t="shared" si="155"/>
        <v>0</v>
      </c>
      <c r="Y132" s="514">
        <f t="shared" si="155"/>
        <v>0</v>
      </c>
      <c r="Z132" s="514">
        <f t="shared" si="155"/>
        <v>0</v>
      </c>
      <c r="AA132" s="514">
        <f t="shared" si="155"/>
        <v>0</v>
      </c>
      <c r="AB132" s="514">
        <f t="shared" si="155"/>
        <v>0</v>
      </c>
      <c r="AC132" s="514">
        <f t="shared" si="155"/>
        <v>0</v>
      </c>
      <c r="AD132" s="514">
        <f t="shared" si="156"/>
        <v>0</v>
      </c>
      <c r="AE132" s="514">
        <f t="shared" si="156"/>
        <v>0</v>
      </c>
      <c r="AF132" s="514">
        <f t="shared" si="156"/>
        <v>0</v>
      </c>
      <c r="AG132" s="514">
        <f t="shared" si="156"/>
        <v>0</v>
      </c>
      <c r="AH132" s="514">
        <f t="shared" si="156"/>
        <v>0</v>
      </c>
      <c r="AI132" s="514">
        <f t="shared" si="156"/>
        <v>0</v>
      </c>
      <c r="AJ132" s="514">
        <f t="shared" si="156"/>
        <v>0</v>
      </c>
      <c r="AK132" s="514">
        <f t="shared" si="156"/>
        <v>0</v>
      </c>
      <c r="AL132" s="514">
        <f t="shared" si="156"/>
        <v>0</v>
      </c>
      <c r="AM132" s="514">
        <f t="shared" si="156"/>
        <v>0</v>
      </c>
      <c r="AN132" s="514">
        <f t="shared" si="157"/>
        <v>0</v>
      </c>
      <c r="AO132" s="514">
        <f t="shared" si="157"/>
        <v>0</v>
      </c>
      <c r="AP132" s="514">
        <f t="shared" si="157"/>
        <v>0</v>
      </c>
      <c r="AQ132" s="514">
        <f t="shared" si="157"/>
        <v>0</v>
      </c>
      <c r="AR132" s="514">
        <f t="shared" si="157"/>
        <v>0</v>
      </c>
      <c r="AS132" s="514">
        <f t="shared" si="157"/>
        <v>0</v>
      </c>
      <c r="AT132" s="514">
        <f t="shared" si="157"/>
        <v>0</v>
      </c>
      <c r="AU132" s="514">
        <f t="shared" si="157"/>
        <v>0</v>
      </c>
      <c r="AV132" s="514">
        <f t="shared" si="157"/>
        <v>0</v>
      </c>
      <c r="AW132" s="514">
        <f t="shared" si="157"/>
        <v>0</v>
      </c>
      <c r="AX132" s="514">
        <f t="shared" si="158"/>
        <v>0</v>
      </c>
      <c r="AY132" s="514">
        <f t="shared" si="158"/>
        <v>0</v>
      </c>
      <c r="AZ132" s="514">
        <f t="shared" si="158"/>
        <v>0</v>
      </c>
      <c r="BA132" s="514">
        <f t="shared" si="158"/>
        <v>0</v>
      </c>
      <c r="BB132" s="514">
        <f t="shared" si="158"/>
        <v>0</v>
      </c>
      <c r="BC132" s="514">
        <f t="shared" si="158"/>
        <v>0</v>
      </c>
      <c r="BD132" s="514">
        <f t="shared" si="158"/>
        <v>0</v>
      </c>
      <c r="BE132" s="514">
        <f t="shared" si="158"/>
        <v>0</v>
      </c>
      <c r="BF132" s="514">
        <f t="shared" si="158"/>
        <v>0</v>
      </c>
      <c r="BG132" s="514">
        <f t="shared" si="158"/>
        <v>0</v>
      </c>
      <c r="BH132" s="514">
        <f t="shared" si="159"/>
        <v>0</v>
      </c>
      <c r="BI132" s="514">
        <f t="shared" si="159"/>
        <v>0</v>
      </c>
      <c r="BJ132" s="514">
        <f t="shared" si="159"/>
        <v>0</v>
      </c>
      <c r="BK132" s="514">
        <f t="shared" si="159"/>
        <v>0</v>
      </c>
      <c r="BL132" s="514">
        <f t="shared" si="159"/>
        <v>0</v>
      </c>
      <c r="BM132" s="514">
        <f t="shared" si="159"/>
        <v>0</v>
      </c>
      <c r="BN132" s="514">
        <f t="shared" si="159"/>
        <v>0</v>
      </c>
      <c r="BO132" s="514">
        <f t="shared" si="159"/>
        <v>0</v>
      </c>
      <c r="BP132" s="514">
        <f t="shared" si="159"/>
        <v>0</v>
      </c>
      <c r="BQ132" s="514">
        <f t="shared" si="159"/>
        <v>0</v>
      </c>
      <c r="BR132" s="514">
        <f t="shared" si="160"/>
        <v>0</v>
      </c>
      <c r="BS132" s="514">
        <f t="shared" si="160"/>
        <v>0</v>
      </c>
      <c r="BT132" s="514">
        <f t="shared" si="160"/>
        <v>0</v>
      </c>
      <c r="BU132" s="514">
        <f t="shared" si="160"/>
        <v>0</v>
      </c>
      <c r="BV132" s="514">
        <f t="shared" si="160"/>
        <v>0</v>
      </c>
      <c r="BW132" s="514">
        <f t="shared" si="160"/>
        <v>0</v>
      </c>
      <c r="BX132" s="514">
        <f t="shared" si="160"/>
        <v>0</v>
      </c>
      <c r="BY132" s="514">
        <f t="shared" si="160"/>
        <v>0</v>
      </c>
      <c r="BZ132" s="514">
        <f t="shared" si="160"/>
        <v>0</v>
      </c>
      <c r="CA132" s="514">
        <f t="shared" si="160"/>
        <v>0</v>
      </c>
      <c r="CB132" s="514">
        <f t="shared" si="161"/>
        <v>0</v>
      </c>
      <c r="CC132" s="514">
        <f t="shared" si="161"/>
        <v>0</v>
      </c>
      <c r="CD132" s="514">
        <f t="shared" si="161"/>
        <v>0</v>
      </c>
      <c r="CE132" s="514">
        <f t="shared" si="161"/>
        <v>0</v>
      </c>
      <c r="CF132" s="514">
        <f t="shared" si="161"/>
        <v>0</v>
      </c>
      <c r="CG132" s="514">
        <f t="shared" si="161"/>
        <v>0</v>
      </c>
      <c r="CH132" s="514">
        <f t="shared" si="161"/>
        <v>0</v>
      </c>
      <c r="CI132" s="514">
        <f t="shared" si="161"/>
        <v>0</v>
      </c>
      <c r="CJ132" s="514">
        <f t="shared" si="161"/>
        <v>0</v>
      </c>
      <c r="CK132" s="514">
        <f t="shared" si="161"/>
        <v>0</v>
      </c>
      <c r="CL132" s="514">
        <f t="shared" si="162"/>
        <v>0</v>
      </c>
      <c r="CM132" s="514">
        <f t="shared" si="162"/>
        <v>0</v>
      </c>
      <c r="CN132" s="514">
        <f t="shared" si="162"/>
        <v>0</v>
      </c>
      <c r="CO132" s="514">
        <f t="shared" si="162"/>
        <v>0</v>
      </c>
      <c r="CP132" s="514">
        <f t="shared" si="162"/>
        <v>0</v>
      </c>
      <c r="CQ132" s="514">
        <f t="shared" si="162"/>
        <v>0</v>
      </c>
      <c r="CR132" s="514">
        <f t="shared" si="162"/>
        <v>0</v>
      </c>
      <c r="CS132" s="514">
        <f t="shared" si="162"/>
        <v>0</v>
      </c>
      <c r="CT132" s="514">
        <f t="shared" si="162"/>
        <v>0</v>
      </c>
      <c r="CU132" s="514">
        <f t="shared" si="162"/>
        <v>0</v>
      </c>
      <c r="CV132" s="514">
        <f t="shared" si="163"/>
        <v>0</v>
      </c>
      <c r="CW132" s="514">
        <f t="shared" si="163"/>
        <v>0</v>
      </c>
      <c r="CX132" s="514">
        <f t="shared" si="163"/>
        <v>0</v>
      </c>
      <c r="CY132" s="514">
        <f t="shared" si="163"/>
        <v>0</v>
      </c>
      <c r="CZ132" s="514">
        <f t="shared" si="163"/>
        <v>0</v>
      </c>
      <c r="DA132" s="514">
        <f t="shared" si="163"/>
        <v>0</v>
      </c>
      <c r="DB132" s="514">
        <f t="shared" si="163"/>
        <v>0</v>
      </c>
      <c r="DC132" s="514">
        <f t="shared" si="163"/>
        <v>0</v>
      </c>
      <c r="DD132" s="514">
        <f t="shared" si="163"/>
        <v>0</v>
      </c>
      <c r="DE132" s="514">
        <f t="shared" si="163"/>
        <v>0</v>
      </c>
      <c r="DF132" s="514">
        <f t="shared" si="164"/>
        <v>0</v>
      </c>
      <c r="DG132" s="514">
        <f t="shared" si="164"/>
        <v>0</v>
      </c>
      <c r="DH132" s="514">
        <f t="shared" si="164"/>
        <v>0</v>
      </c>
      <c r="DI132" s="514">
        <f t="shared" si="164"/>
        <v>0</v>
      </c>
      <c r="DJ132" s="514">
        <f t="shared" si="164"/>
        <v>0</v>
      </c>
      <c r="DK132" s="514">
        <f t="shared" si="164"/>
        <v>0</v>
      </c>
      <c r="DL132" s="514">
        <f t="shared" si="164"/>
        <v>0</v>
      </c>
      <c r="DM132" s="514">
        <f t="shared" si="164"/>
        <v>0</v>
      </c>
      <c r="DN132" s="514">
        <f t="shared" si="164"/>
        <v>0</v>
      </c>
      <c r="DO132" s="514">
        <f t="shared" si="138"/>
        <v>0</v>
      </c>
      <c r="DP132" s="514">
        <f t="shared" si="165"/>
        <v>0</v>
      </c>
      <c r="DQ132" s="514">
        <f t="shared" si="165"/>
        <v>0</v>
      </c>
      <c r="DR132" s="514">
        <f t="shared" si="165"/>
        <v>0</v>
      </c>
      <c r="DS132" s="514">
        <f t="shared" si="165"/>
        <v>0</v>
      </c>
      <c r="DT132" s="514">
        <f t="shared" si="165"/>
        <v>0</v>
      </c>
      <c r="DU132" s="514">
        <f t="shared" si="165"/>
        <v>0</v>
      </c>
      <c r="DV132" s="514">
        <f t="shared" si="165"/>
        <v>0</v>
      </c>
      <c r="DW132" s="514">
        <f t="shared" si="165"/>
        <v>0</v>
      </c>
      <c r="DX132" s="514">
        <f t="shared" si="165"/>
        <v>0</v>
      </c>
      <c r="DY132" s="514">
        <f t="shared" si="165"/>
        <v>0</v>
      </c>
      <c r="DZ132" s="514">
        <f t="shared" si="166"/>
        <v>0</v>
      </c>
      <c r="EA132" s="514">
        <f t="shared" si="166"/>
        <v>0</v>
      </c>
      <c r="EB132" s="514">
        <f t="shared" si="166"/>
        <v>0</v>
      </c>
      <c r="EC132" s="514">
        <f t="shared" si="166"/>
        <v>0</v>
      </c>
      <c r="ED132" s="514">
        <f t="shared" si="166"/>
        <v>0</v>
      </c>
      <c r="EE132" s="514">
        <f t="shared" si="166"/>
        <v>0</v>
      </c>
      <c r="EF132" s="514">
        <f t="shared" si="166"/>
        <v>0</v>
      </c>
      <c r="EG132" s="514">
        <f t="shared" si="166"/>
        <v>0</v>
      </c>
      <c r="EH132" s="514">
        <f t="shared" si="166"/>
        <v>0</v>
      </c>
      <c r="EI132" s="72"/>
      <c r="EJ132" s="72"/>
      <c r="EK132" s="72"/>
      <c r="EL132" s="72"/>
      <c r="EM132" s="72"/>
    </row>
    <row r="133" spans="5:143" ht="15" customHeight="1" outlineLevel="1" x14ac:dyDescent="0.35">
      <c r="E133" s="508">
        <v>84</v>
      </c>
      <c r="F133" s="841">
        <v>0</v>
      </c>
      <c r="G133" s="844">
        <f t="shared" si="139"/>
        <v>0</v>
      </c>
      <c r="H133" s="842">
        <f t="shared" si="153"/>
        <v>0</v>
      </c>
      <c r="I133" s="19"/>
      <c r="J133" s="514">
        <f t="shared" si="154"/>
        <v>0</v>
      </c>
      <c r="K133" s="514">
        <f t="shared" si="154"/>
        <v>0</v>
      </c>
      <c r="L133" s="514">
        <f t="shared" si="154"/>
        <v>0</v>
      </c>
      <c r="M133" s="514">
        <f t="shared" si="154"/>
        <v>0</v>
      </c>
      <c r="N133" s="514">
        <f t="shared" si="154"/>
        <v>0</v>
      </c>
      <c r="O133" s="514">
        <f t="shared" si="154"/>
        <v>0</v>
      </c>
      <c r="P133" s="514">
        <f t="shared" si="154"/>
        <v>0</v>
      </c>
      <c r="Q133" s="514">
        <f t="shared" si="154"/>
        <v>0</v>
      </c>
      <c r="R133" s="514">
        <f t="shared" si="154"/>
        <v>0</v>
      </c>
      <c r="S133" s="514">
        <f t="shared" si="154"/>
        <v>0</v>
      </c>
      <c r="T133" s="514">
        <f t="shared" si="155"/>
        <v>0</v>
      </c>
      <c r="U133" s="514">
        <f t="shared" si="155"/>
        <v>0</v>
      </c>
      <c r="V133" s="514">
        <f t="shared" si="155"/>
        <v>0</v>
      </c>
      <c r="W133" s="514">
        <f t="shared" si="155"/>
        <v>0</v>
      </c>
      <c r="X133" s="514">
        <f t="shared" si="155"/>
        <v>0</v>
      </c>
      <c r="Y133" s="514">
        <f t="shared" si="155"/>
        <v>0</v>
      </c>
      <c r="Z133" s="514">
        <f t="shared" si="155"/>
        <v>0</v>
      </c>
      <c r="AA133" s="514">
        <f t="shared" si="155"/>
        <v>0</v>
      </c>
      <c r="AB133" s="514">
        <f t="shared" si="155"/>
        <v>0</v>
      </c>
      <c r="AC133" s="514">
        <f t="shared" si="155"/>
        <v>0</v>
      </c>
      <c r="AD133" s="514">
        <f t="shared" si="156"/>
        <v>0</v>
      </c>
      <c r="AE133" s="514">
        <f t="shared" si="156"/>
        <v>0</v>
      </c>
      <c r="AF133" s="514">
        <f t="shared" si="156"/>
        <v>0</v>
      </c>
      <c r="AG133" s="514">
        <f t="shared" si="156"/>
        <v>0</v>
      </c>
      <c r="AH133" s="514">
        <f t="shared" si="156"/>
        <v>0</v>
      </c>
      <c r="AI133" s="514">
        <f t="shared" si="156"/>
        <v>0</v>
      </c>
      <c r="AJ133" s="514">
        <f t="shared" si="156"/>
        <v>0</v>
      </c>
      <c r="AK133" s="514">
        <f t="shared" si="156"/>
        <v>0</v>
      </c>
      <c r="AL133" s="514">
        <f t="shared" si="156"/>
        <v>0</v>
      </c>
      <c r="AM133" s="514">
        <f t="shared" si="156"/>
        <v>0</v>
      </c>
      <c r="AN133" s="514">
        <f t="shared" si="157"/>
        <v>0</v>
      </c>
      <c r="AO133" s="514">
        <f t="shared" si="157"/>
        <v>0</v>
      </c>
      <c r="AP133" s="514">
        <f t="shared" si="157"/>
        <v>0</v>
      </c>
      <c r="AQ133" s="514">
        <f t="shared" si="157"/>
        <v>0</v>
      </c>
      <c r="AR133" s="514">
        <f t="shared" si="157"/>
        <v>0</v>
      </c>
      <c r="AS133" s="514">
        <f t="shared" si="157"/>
        <v>0</v>
      </c>
      <c r="AT133" s="514">
        <f t="shared" si="157"/>
        <v>0</v>
      </c>
      <c r="AU133" s="514">
        <f t="shared" si="157"/>
        <v>0</v>
      </c>
      <c r="AV133" s="514">
        <f t="shared" si="157"/>
        <v>0</v>
      </c>
      <c r="AW133" s="514">
        <f t="shared" si="157"/>
        <v>0</v>
      </c>
      <c r="AX133" s="514">
        <f t="shared" si="158"/>
        <v>0</v>
      </c>
      <c r="AY133" s="514">
        <f t="shared" si="158"/>
        <v>0</v>
      </c>
      <c r="AZ133" s="514">
        <f t="shared" si="158"/>
        <v>0</v>
      </c>
      <c r="BA133" s="514">
        <f t="shared" si="158"/>
        <v>0</v>
      </c>
      <c r="BB133" s="514">
        <f t="shared" si="158"/>
        <v>0</v>
      </c>
      <c r="BC133" s="514">
        <f t="shared" si="158"/>
        <v>0</v>
      </c>
      <c r="BD133" s="514">
        <f t="shared" si="158"/>
        <v>0</v>
      </c>
      <c r="BE133" s="514">
        <f t="shared" si="158"/>
        <v>0</v>
      </c>
      <c r="BF133" s="514">
        <f t="shared" si="158"/>
        <v>0</v>
      </c>
      <c r="BG133" s="514">
        <f t="shared" si="158"/>
        <v>0</v>
      </c>
      <c r="BH133" s="514">
        <f t="shared" si="159"/>
        <v>0</v>
      </c>
      <c r="BI133" s="514">
        <f t="shared" si="159"/>
        <v>0</v>
      </c>
      <c r="BJ133" s="514">
        <f t="shared" si="159"/>
        <v>0</v>
      </c>
      <c r="BK133" s="514">
        <f t="shared" si="159"/>
        <v>0</v>
      </c>
      <c r="BL133" s="514">
        <f t="shared" si="159"/>
        <v>0</v>
      </c>
      <c r="BM133" s="514">
        <f t="shared" si="159"/>
        <v>0</v>
      </c>
      <c r="BN133" s="514">
        <f t="shared" si="159"/>
        <v>0</v>
      </c>
      <c r="BO133" s="514">
        <f t="shared" si="159"/>
        <v>0</v>
      </c>
      <c r="BP133" s="514">
        <f t="shared" si="159"/>
        <v>0</v>
      </c>
      <c r="BQ133" s="514">
        <f t="shared" si="159"/>
        <v>0</v>
      </c>
      <c r="BR133" s="514">
        <f t="shared" si="160"/>
        <v>0</v>
      </c>
      <c r="BS133" s="514">
        <f t="shared" si="160"/>
        <v>0</v>
      </c>
      <c r="BT133" s="514">
        <f t="shared" si="160"/>
        <v>0</v>
      </c>
      <c r="BU133" s="514">
        <f t="shared" si="160"/>
        <v>0</v>
      </c>
      <c r="BV133" s="514">
        <f t="shared" si="160"/>
        <v>0</v>
      </c>
      <c r="BW133" s="514">
        <f t="shared" si="160"/>
        <v>0</v>
      </c>
      <c r="BX133" s="514">
        <f t="shared" si="160"/>
        <v>0</v>
      </c>
      <c r="BY133" s="514">
        <f t="shared" si="160"/>
        <v>0</v>
      </c>
      <c r="BZ133" s="514">
        <f t="shared" si="160"/>
        <v>0</v>
      </c>
      <c r="CA133" s="514">
        <f t="shared" si="160"/>
        <v>0</v>
      </c>
      <c r="CB133" s="514">
        <f t="shared" si="161"/>
        <v>0</v>
      </c>
      <c r="CC133" s="514">
        <f t="shared" si="161"/>
        <v>0</v>
      </c>
      <c r="CD133" s="514">
        <f t="shared" si="161"/>
        <v>0</v>
      </c>
      <c r="CE133" s="514">
        <f t="shared" si="161"/>
        <v>0</v>
      </c>
      <c r="CF133" s="514">
        <f t="shared" si="161"/>
        <v>0</v>
      </c>
      <c r="CG133" s="514">
        <f t="shared" si="161"/>
        <v>0</v>
      </c>
      <c r="CH133" s="514">
        <f t="shared" si="161"/>
        <v>0</v>
      </c>
      <c r="CI133" s="514">
        <f t="shared" si="161"/>
        <v>0</v>
      </c>
      <c r="CJ133" s="514">
        <f t="shared" si="161"/>
        <v>0</v>
      </c>
      <c r="CK133" s="514">
        <f t="shared" si="161"/>
        <v>0</v>
      </c>
      <c r="CL133" s="514">
        <f t="shared" si="162"/>
        <v>0</v>
      </c>
      <c r="CM133" s="514">
        <f t="shared" si="162"/>
        <v>0</v>
      </c>
      <c r="CN133" s="514">
        <f t="shared" si="162"/>
        <v>0</v>
      </c>
      <c r="CO133" s="514">
        <f t="shared" si="162"/>
        <v>0</v>
      </c>
      <c r="CP133" s="514">
        <f t="shared" si="162"/>
        <v>0</v>
      </c>
      <c r="CQ133" s="514">
        <f t="shared" si="162"/>
        <v>0</v>
      </c>
      <c r="CR133" s="514">
        <f t="shared" si="162"/>
        <v>0</v>
      </c>
      <c r="CS133" s="514">
        <f t="shared" si="162"/>
        <v>0</v>
      </c>
      <c r="CT133" s="514">
        <f t="shared" si="162"/>
        <v>0</v>
      </c>
      <c r="CU133" s="514">
        <f t="shared" si="162"/>
        <v>0</v>
      </c>
      <c r="CV133" s="514">
        <f t="shared" si="163"/>
        <v>0</v>
      </c>
      <c r="CW133" s="514">
        <f t="shared" si="163"/>
        <v>0</v>
      </c>
      <c r="CX133" s="514">
        <f t="shared" si="163"/>
        <v>0</v>
      </c>
      <c r="CY133" s="514">
        <f t="shared" si="163"/>
        <v>0</v>
      </c>
      <c r="CZ133" s="514">
        <f t="shared" si="163"/>
        <v>0</v>
      </c>
      <c r="DA133" s="514">
        <f t="shared" si="163"/>
        <v>0</v>
      </c>
      <c r="DB133" s="514">
        <f t="shared" si="163"/>
        <v>0</v>
      </c>
      <c r="DC133" s="514">
        <f t="shared" si="163"/>
        <v>0</v>
      </c>
      <c r="DD133" s="514">
        <f t="shared" si="163"/>
        <v>0</v>
      </c>
      <c r="DE133" s="514">
        <f t="shared" si="163"/>
        <v>0</v>
      </c>
      <c r="DF133" s="514">
        <f t="shared" si="164"/>
        <v>0</v>
      </c>
      <c r="DG133" s="514">
        <f t="shared" si="164"/>
        <v>0</v>
      </c>
      <c r="DH133" s="514">
        <f t="shared" si="164"/>
        <v>0</v>
      </c>
      <c r="DI133" s="514">
        <f t="shared" si="164"/>
        <v>0</v>
      </c>
      <c r="DJ133" s="514">
        <f t="shared" si="164"/>
        <v>0</v>
      </c>
      <c r="DK133" s="514">
        <f t="shared" si="164"/>
        <v>0</v>
      </c>
      <c r="DL133" s="514">
        <f t="shared" si="164"/>
        <v>0</v>
      </c>
      <c r="DM133" s="514">
        <f t="shared" si="164"/>
        <v>0</v>
      </c>
      <c r="DN133" s="514">
        <f t="shared" si="164"/>
        <v>0</v>
      </c>
      <c r="DO133" s="514">
        <f t="shared" si="138"/>
        <v>0</v>
      </c>
      <c r="DP133" s="514">
        <f t="shared" si="165"/>
        <v>0</v>
      </c>
      <c r="DQ133" s="514">
        <f t="shared" si="165"/>
        <v>0</v>
      </c>
      <c r="DR133" s="514">
        <f t="shared" si="165"/>
        <v>0</v>
      </c>
      <c r="DS133" s="514">
        <f t="shared" si="165"/>
        <v>0</v>
      </c>
      <c r="DT133" s="514">
        <f t="shared" si="165"/>
        <v>0</v>
      </c>
      <c r="DU133" s="514">
        <f t="shared" si="165"/>
        <v>0</v>
      </c>
      <c r="DV133" s="514">
        <f t="shared" si="165"/>
        <v>0</v>
      </c>
      <c r="DW133" s="514">
        <f t="shared" si="165"/>
        <v>0</v>
      </c>
      <c r="DX133" s="514">
        <f t="shared" si="165"/>
        <v>0</v>
      </c>
      <c r="DY133" s="514">
        <f t="shared" si="165"/>
        <v>0</v>
      </c>
      <c r="DZ133" s="514">
        <f t="shared" si="166"/>
        <v>0</v>
      </c>
      <c r="EA133" s="514">
        <f t="shared" si="166"/>
        <v>0</v>
      </c>
      <c r="EB133" s="514">
        <f t="shared" si="166"/>
        <v>0</v>
      </c>
      <c r="EC133" s="514">
        <f t="shared" si="166"/>
        <v>0</v>
      </c>
      <c r="ED133" s="514">
        <f t="shared" si="166"/>
        <v>0</v>
      </c>
      <c r="EE133" s="514">
        <f t="shared" si="166"/>
        <v>0</v>
      </c>
      <c r="EF133" s="514">
        <f t="shared" si="166"/>
        <v>0</v>
      </c>
      <c r="EG133" s="514">
        <f t="shared" si="166"/>
        <v>0</v>
      </c>
      <c r="EH133" s="514">
        <f t="shared" si="166"/>
        <v>0</v>
      </c>
      <c r="EI133" s="72"/>
      <c r="EJ133" s="72"/>
      <c r="EK133" s="72"/>
      <c r="EL133" s="72"/>
      <c r="EM133" s="72"/>
    </row>
    <row r="134" spans="5:143" ht="15" customHeight="1" outlineLevel="1" x14ac:dyDescent="0.35">
      <c r="E134" s="508">
        <v>85</v>
      </c>
      <c r="F134" s="841">
        <v>0</v>
      </c>
      <c r="G134" s="844">
        <f t="shared" si="139"/>
        <v>0</v>
      </c>
      <c r="H134" s="842">
        <f t="shared" si="153"/>
        <v>0</v>
      </c>
      <c r="I134" s="19"/>
      <c r="J134" s="514">
        <f t="shared" si="154"/>
        <v>0</v>
      </c>
      <c r="K134" s="514">
        <f t="shared" si="154"/>
        <v>0</v>
      </c>
      <c r="L134" s="514">
        <f t="shared" si="154"/>
        <v>0</v>
      </c>
      <c r="M134" s="514">
        <f t="shared" si="154"/>
        <v>0</v>
      </c>
      <c r="N134" s="514">
        <f t="shared" si="154"/>
        <v>0</v>
      </c>
      <c r="O134" s="514">
        <f t="shared" si="154"/>
        <v>0</v>
      </c>
      <c r="P134" s="514">
        <f t="shared" si="154"/>
        <v>0</v>
      </c>
      <c r="Q134" s="514">
        <f t="shared" si="154"/>
        <v>0</v>
      </c>
      <c r="R134" s="514">
        <f t="shared" si="154"/>
        <v>0</v>
      </c>
      <c r="S134" s="514">
        <f t="shared" si="154"/>
        <v>0</v>
      </c>
      <c r="T134" s="514">
        <f t="shared" si="155"/>
        <v>0</v>
      </c>
      <c r="U134" s="514">
        <f t="shared" si="155"/>
        <v>0</v>
      </c>
      <c r="V134" s="514">
        <f t="shared" si="155"/>
        <v>0</v>
      </c>
      <c r="W134" s="514">
        <f t="shared" si="155"/>
        <v>0</v>
      </c>
      <c r="X134" s="514">
        <f t="shared" si="155"/>
        <v>0</v>
      </c>
      <c r="Y134" s="514">
        <f t="shared" si="155"/>
        <v>0</v>
      </c>
      <c r="Z134" s="514">
        <f t="shared" si="155"/>
        <v>0</v>
      </c>
      <c r="AA134" s="514">
        <f t="shared" si="155"/>
        <v>0</v>
      </c>
      <c r="AB134" s="514">
        <f t="shared" si="155"/>
        <v>0</v>
      </c>
      <c r="AC134" s="514">
        <f t="shared" si="155"/>
        <v>0</v>
      </c>
      <c r="AD134" s="514">
        <f t="shared" si="156"/>
        <v>0</v>
      </c>
      <c r="AE134" s="514">
        <f t="shared" si="156"/>
        <v>0</v>
      </c>
      <c r="AF134" s="514">
        <f t="shared" si="156"/>
        <v>0</v>
      </c>
      <c r="AG134" s="514">
        <f t="shared" si="156"/>
        <v>0</v>
      </c>
      <c r="AH134" s="514">
        <f t="shared" si="156"/>
        <v>0</v>
      </c>
      <c r="AI134" s="514">
        <f t="shared" si="156"/>
        <v>0</v>
      </c>
      <c r="AJ134" s="514">
        <f t="shared" si="156"/>
        <v>0</v>
      </c>
      <c r="AK134" s="514">
        <f t="shared" si="156"/>
        <v>0</v>
      </c>
      <c r="AL134" s="514">
        <f t="shared" si="156"/>
        <v>0</v>
      </c>
      <c r="AM134" s="514">
        <f t="shared" si="156"/>
        <v>0</v>
      </c>
      <c r="AN134" s="514">
        <f t="shared" si="157"/>
        <v>0</v>
      </c>
      <c r="AO134" s="514">
        <f t="shared" si="157"/>
        <v>0</v>
      </c>
      <c r="AP134" s="514">
        <f t="shared" si="157"/>
        <v>0</v>
      </c>
      <c r="AQ134" s="514">
        <f t="shared" si="157"/>
        <v>0</v>
      </c>
      <c r="AR134" s="514">
        <f t="shared" si="157"/>
        <v>0</v>
      </c>
      <c r="AS134" s="514">
        <f t="shared" si="157"/>
        <v>0</v>
      </c>
      <c r="AT134" s="514">
        <f t="shared" si="157"/>
        <v>0</v>
      </c>
      <c r="AU134" s="514">
        <f t="shared" si="157"/>
        <v>0</v>
      </c>
      <c r="AV134" s="514">
        <f t="shared" si="157"/>
        <v>0</v>
      </c>
      <c r="AW134" s="514">
        <f t="shared" si="157"/>
        <v>0</v>
      </c>
      <c r="AX134" s="514">
        <f t="shared" si="158"/>
        <v>0</v>
      </c>
      <c r="AY134" s="514">
        <f t="shared" si="158"/>
        <v>0</v>
      </c>
      <c r="AZ134" s="514">
        <f t="shared" si="158"/>
        <v>0</v>
      </c>
      <c r="BA134" s="514">
        <f t="shared" si="158"/>
        <v>0</v>
      </c>
      <c r="BB134" s="514">
        <f t="shared" si="158"/>
        <v>0</v>
      </c>
      <c r="BC134" s="514">
        <f t="shared" si="158"/>
        <v>0</v>
      </c>
      <c r="BD134" s="514">
        <f t="shared" si="158"/>
        <v>0</v>
      </c>
      <c r="BE134" s="514">
        <f t="shared" si="158"/>
        <v>0</v>
      </c>
      <c r="BF134" s="514">
        <f t="shared" si="158"/>
        <v>0</v>
      </c>
      <c r="BG134" s="514">
        <f t="shared" si="158"/>
        <v>0</v>
      </c>
      <c r="BH134" s="514">
        <f t="shared" si="159"/>
        <v>0</v>
      </c>
      <c r="BI134" s="514">
        <f t="shared" si="159"/>
        <v>0</v>
      </c>
      <c r="BJ134" s="514">
        <f t="shared" si="159"/>
        <v>0</v>
      </c>
      <c r="BK134" s="514">
        <f t="shared" si="159"/>
        <v>0</v>
      </c>
      <c r="BL134" s="514">
        <f t="shared" si="159"/>
        <v>0</v>
      </c>
      <c r="BM134" s="514">
        <f t="shared" si="159"/>
        <v>0</v>
      </c>
      <c r="BN134" s="514">
        <f t="shared" si="159"/>
        <v>0</v>
      </c>
      <c r="BO134" s="514">
        <f t="shared" si="159"/>
        <v>0</v>
      </c>
      <c r="BP134" s="514">
        <f t="shared" si="159"/>
        <v>0</v>
      </c>
      <c r="BQ134" s="514">
        <f t="shared" si="159"/>
        <v>0</v>
      </c>
      <c r="BR134" s="514">
        <f t="shared" si="160"/>
        <v>0</v>
      </c>
      <c r="BS134" s="514">
        <f t="shared" si="160"/>
        <v>0</v>
      </c>
      <c r="BT134" s="514">
        <f t="shared" si="160"/>
        <v>0</v>
      </c>
      <c r="BU134" s="514">
        <f t="shared" si="160"/>
        <v>0</v>
      </c>
      <c r="BV134" s="514">
        <f t="shared" si="160"/>
        <v>0</v>
      </c>
      <c r="BW134" s="514">
        <f t="shared" si="160"/>
        <v>0</v>
      </c>
      <c r="BX134" s="514">
        <f t="shared" si="160"/>
        <v>0</v>
      </c>
      <c r="BY134" s="514">
        <f t="shared" si="160"/>
        <v>0</v>
      </c>
      <c r="BZ134" s="514">
        <f t="shared" si="160"/>
        <v>0</v>
      </c>
      <c r="CA134" s="514">
        <f t="shared" si="160"/>
        <v>0</v>
      </c>
      <c r="CB134" s="514">
        <f t="shared" si="161"/>
        <v>0</v>
      </c>
      <c r="CC134" s="514">
        <f t="shared" si="161"/>
        <v>0</v>
      </c>
      <c r="CD134" s="514">
        <f t="shared" si="161"/>
        <v>0</v>
      </c>
      <c r="CE134" s="514">
        <f t="shared" si="161"/>
        <v>0</v>
      </c>
      <c r="CF134" s="514">
        <f t="shared" si="161"/>
        <v>0</v>
      </c>
      <c r="CG134" s="514">
        <f t="shared" si="161"/>
        <v>0</v>
      </c>
      <c r="CH134" s="514">
        <f t="shared" si="161"/>
        <v>0</v>
      </c>
      <c r="CI134" s="514">
        <f t="shared" si="161"/>
        <v>0</v>
      </c>
      <c r="CJ134" s="514">
        <f t="shared" si="161"/>
        <v>0</v>
      </c>
      <c r="CK134" s="514">
        <f t="shared" si="161"/>
        <v>0</v>
      </c>
      <c r="CL134" s="514">
        <f t="shared" si="162"/>
        <v>0</v>
      </c>
      <c r="CM134" s="514">
        <f t="shared" si="162"/>
        <v>0</v>
      </c>
      <c r="CN134" s="514">
        <f t="shared" si="162"/>
        <v>0</v>
      </c>
      <c r="CO134" s="514">
        <f t="shared" si="162"/>
        <v>0</v>
      </c>
      <c r="CP134" s="514">
        <f t="shared" si="162"/>
        <v>0</v>
      </c>
      <c r="CQ134" s="514">
        <f t="shared" si="162"/>
        <v>0</v>
      </c>
      <c r="CR134" s="514">
        <f t="shared" si="162"/>
        <v>0</v>
      </c>
      <c r="CS134" s="514">
        <f t="shared" si="162"/>
        <v>0</v>
      </c>
      <c r="CT134" s="514">
        <f t="shared" si="162"/>
        <v>0</v>
      </c>
      <c r="CU134" s="514">
        <f t="shared" si="162"/>
        <v>0</v>
      </c>
      <c r="CV134" s="514">
        <f t="shared" si="163"/>
        <v>0</v>
      </c>
      <c r="CW134" s="514">
        <f t="shared" si="163"/>
        <v>0</v>
      </c>
      <c r="CX134" s="514">
        <f t="shared" si="163"/>
        <v>0</v>
      </c>
      <c r="CY134" s="514">
        <f t="shared" si="163"/>
        <v>0</v>
      </c>
      <c r="CZ134" s="514">
        <f t="shared" si="163"/>
        <v>0</v>
      </c>
      <c r="DA134" s="514">
        <f t="shared" si="163"/>
        <v>0</v>
      </c>
      <c r="DB134" s="514">
        <f t="shared" si="163"/>
        <v>0</v>
      </c>
      <c r="DC134" s="514">
        <f t="shared" si="163"/>
        <v>0</v>
      </c>
      <c r="DD134" s="514">
        <f t="shared" si="163"/>
        <v>0</v>
      </c>
      <c r="DE134" s="514">
        <f t="shared" si="163"/>
        <v>0</v>
      </c>
      <c r="DF134" s="514">
        <f t="shared" si="164"/>
        <v>0</v>
      </c>
      <c r="DG134" s="514">
        <f t="shared" si="164"/>
        <v>0</v>
      </c>
      <c r="DH134" s="514">
        <f t="shared" si="164"/>
        <v>0</v>
      </c>
      <c r="DI134" s="514">
        <f t="shared" si="164"/>
        <v>0</v>
      </c>
      <c r="DJ134" s="514">
        <f t="shared" si="164"/>
        <v>0</v>
      </c>
      <c r="DK134" s="514">
        <f t="shared" si="164"/>
        <v>0</v>
      </c>
      <c r="DL134" s="514">
        <f t="shared" si="164"/>
        <v>0</v>
      </c>
      <c r="DM134" s="514">
        <f t="shared" si="164"/>
        <v>0</v>
      </c>
      <c r="DN134" s="514">
        <f t="shared" si="164"/>
        <v>0</v>
      </c>
      <c r="DO134" s="514">
        <f t="shared" si="138"/>
        <v>0</v>
      </c>
      <c r="DP134" s="514">
        <f t="shared" si="165"/>
        <v>0</v>
      </c>
      <c r="DQ134" s="514">
        <f t="shared" si="165"/>
        <v>0</v>
      </c>
      <c r="DR134" s="514">
        <f t="shared" si="165"/>
        <v>0</v>
      </c>
      <c r="DS134" s="514">
        <f t="shared" si="165"/>
        <v>0</v>
      </c>
      <c r="DT134" s="514">
        <f t="shared" si="165"/>
        <v>0</v>
      </c>
      <c r="DU134" s="514">
        <f t="shared" si="165"/>
        <v>0</v>
      </c>
      <c r="DV134" s="514">
        <f t="shared" si="165"/>
        <v>0</v>
      </c>
      <c r="DW134" s="514">
        <f t="shared" si="165"/>
        <v>0</v>
      </c>
      <c r="DX134" s="514">
        <f t="shared" si="165"/>
        <v>0</v>
      </c>
      <c r="DY134" s="514">
        <f t="shared" si="165"/>
        <v>0</v>
      </c>
      <c r="DZ134" s="514">
        <f t="shared" si="166"/>
        <v>0</v>
      </c>
      <c r="EA134" s="514">
        <f t="shared" si="166"/>
        <v>0</v>
      </c>
      <c r="EB134" s="514">
        <f t="shared" si="166"/>
        <v>0</v>
      </c>
      <c r="EC134" s="514">
        <f t="shared" si="166"/>
        <v>0</v>
      </c>
      <c r="ED134" s="514">
        <f t="shared" si="166"/>
        <v>0</v>
      </c>
      <c r="EE134" s="514">
        <f t="shared" si="166"/>
        <v>0</v>
      </c>
      <c r="EF134" s="514">
        <f t="shared" si="166"/>
        <v>0</v>
      </c>
      <c r="EG134" s="514">
        <f t="shared" si="166"/>
        <v>0</v>
      </c>
      <c r="EH134" s="514">
        <f t="shared" si="166"/>
        <v>0</v>
      </c>
      <c r="EI134" s="72"/>
      <c r="EJ134" s="72"/>
      <c r="EK134" s="72"/>
      <c r="EL134" s="72"/>
      <c r="EM134" s="72"/>
    </row>
    <row r="135" spans="5:143" ht="15" customHeight="1" outlineLevel="1" x14ac:dyDescent="0.35">
      <c r="E135" s="508">
        <v>86</v>
      </c>
      <c r="F135" s="841">
        <v>0</v>
      </c>
      <c r="G135" s="844">
        <f t="shared" si="139"/>
        <v>0</v>
      </c>
      <c r="H135" s="842">
        <f t="shared" si="153"/>
        <v>0</v>
      </c>
      <c r="I135" s="19"/>
      <c r="J135" s="514">
        <f t="shared" si="154"/>
        <v>0</v>
      </c>
      <c r="K135" s="514">
        <f t="shared" si="154"/>
        <v>0</v>
      </c>
      <c r="L135" s="514">
        <f t="shared" si="154"/>
        <v>0</v>
      </c>
      <c r="M135" s="514">
        <f t="shared" si="154"/>
        <v>0</v>
      </c>
      <c r="N135" s="514">
        <f t="shared" si="154"/>
        <v>0</v>
      </c>
      <c r="O135" s="514">
        <f t="shared" si="154"/>
        <v>0</v>
      </c>
      <c r="P135" s="514">
        <f t="shared" si="154"/>
        <v>0</v>
      </c>
      <c r="Q135" s="514">
        <f t="shared" si="154"/>
        <v>0</v>
      </c>
      <c r="R135" s="514">
        <f t="shared" si="154"/>
        <v>0</v>
      </c>
      <c r="S135" s="514">
        <f t="shared" si="154"/>
        <v>0</v>
      </c>
      <c r="T135" s="514">
        <f t="shared" si="155"/>
        <v>0</v>
      </c>
      <c r="U135" s="514">
        <f t="shared" si="155"/>
        <v>0</v>
      </c>
      <c r="V135" s="514">
        <f t="shared" si="155"/>
        <v>0</v>
      </c>
      <c r="W135" s="514">
        <f t="shared" si="155"/>
        <v>0</v>
      </c>
      <c r="X135" s="514">
        <f t="shared" si="155"/>
        <v>0</v>
      </c>
      <c r="Y135" s="514">
        <f t="shared" si="155"/>
        <v>0</v>
      </c>
      <c r="Z135" s="514">
        <f t="shared" si="155"/>
        <v>0</v>
      </c>
      <c r="AA135" s="514">
        <f t="shared" si="155"/>
        <v>0</v>
      </c>
      <c r="AB135" s="514">
        <f t="shared" si="155"/>
        <v>0</v>
      </c>
      <c r="AC135" s="514">
        <f t="shared" si="155"/>
        <v>0</v>
      </c>
      <c r="AD135" s="514">
        <f t="shared" si="156"/>
        <v>0</v>
      </c>
      <c r="AE135" s="514">
        <f t="shared" si="156"/>
        <v>0</v>
      </c>
      <c r="AF135" s="514">
        <f t="shared" si="156"/>
        <v>0</v>
      </c>
      <c r="AG135" s="514">
        <f t="shared" si="156"/>
        <v>0</v>
      </c>
      <c r="AH135" s="514">
        <f t="shared" si="156"/>
        <v>0</v>
      </c>
      <c r="AI135" s="514">
        <f t="shared" si="156"/>
        <v>0</v>
      </c>
      <c r="AJ135" s="514">
        <f t="shared" si="156"/>
        <v>0</v>
      </c>
      <c r="AK135" s="514">
        <f t="shared" si="156"/>
        <v>0</v>
      </c>
      <c r="AL135" s="514">
        <f t="shared" si="156"/>
        <v>0</v>
      </c>
      <c r="AM135" s="514">
        <f t="shared" si="156"/>
        <v>0</v>
      </c>
      <c r="AN135" s="514">
        <f t="shared" si="157"/>
        <v>0</v>
      </c>
      <c r="AO135" s="514">
        <f t="shared" si="157"/>
        <v>0</v>
      </c>
      <c r="AP135" s="514">
        <f t="shared" si="157"/>
        <v>0</v>
      </c>
      <c r="AQ135" s="514">
        <f t="shared" si="157"/>
        <v>0</v>
      </c>
      <c r="AR135" s="514">
        <f t="shared" si="157"/>
        <v>0</v>
      </c>
      <c r="AS135" s="514">
        <f t="shared" si="157"/>
        <v>0</v>
      </c>
      <c r="AT135" s="514">
        <f t="shared" si="157"/>
        <v>0</v>
      </c>
      <c r="AU135" s="514">
        <f t="shared" si="157"/>
        <v>0</v>
      </c>
      <c r="AV135" s="514">
        <f t="shared" si="157"/>
        <v>0</v>
      </c>
      <c r="AW135" s="514">
        <f t="shared" si="157"/>
        <v>0</v>
      </c>
      <c r="AX135" s="514">
        <f t="shared" si="158"/>
        <v>0</v>
      </c>
      <c r="AY135" s="514">
        <f t="shared" si="158"/>
        <v>0</v>
      </c>
      <c r="AZ135" s="514">
        <f t="shared" si="158"/>
        <v>0</v>
      </c>
      <c r="BA135" s="514">
        <f t="shared" si="158"/>
        <v>0</v>
      </c>
      <c r="BB135" s="514">
        <f t="shared" si="158"/>
        <v>0</v>
      </c>
      <c r="BC135" s="514">
        <f t="shared" si="158"/>
        <v>0</v>
      </c>
      <c r="BD135" s="514">
        <f t="shared" si="158"/>
        <v>0</v>
      </c>
      <c r="BE135" s="514">
        <f t="shared" si="158"/>
        <v>0</v>
      </c>
      <c r="BF135" s="514">
        <f t="shared" si="158"/>
        <v>0</v>
      </c>
      <c r="BG135" s="514">
        <f t="shared" si="158"/>
        <v>0</v>
      </c>
      <c r="BH135" s="514">
        <f t="shared" si="159"/>
        <v>0</v>
      </c>
      <c r="BI135" s="514">
        <f t="shared" si="159"/>
        <v>0</v>
      </c>
      <c r="BJ135" s="514">
        <f t="shared" si="159"/>
        <v>0</v>
      </c>
      <c r="BK135" s="514">
        <f t="shared" si="159"/>
        <v>0</v>
      </c>
      <c r="BL135" s="514">
        <f t="shared" si="159"/>
        <v>0</v>
      </c>
      <c r="BM135" s="514">
        <f t="shared" si="159"/>
        <v>0</v>
      </c>
      <c r="BN135" s="514">
        <f t="shared" si="159"/>
        <v>0</v>
      </c>
      <c r="BO135" s="514">
        <f t="shared" si="159"/>
        <v>0</v>
      </c>
      <c r="BP135" s="514">
        <f t="shared" si="159"/>
        <v>0</v>
      </c>
      <c r="BQ135" s="514">
        <f t="shared" si="159"/>
        <v>0</v>
      </c>
      <c r="BR135" s="514">
        <f t="shared" si="160"/>
        <v>0</v>
      </c>
      <c r="BS135" s="514">
        <f t="shared" si="160"/>
        <v>0</v>
      </c>
      <c r="BT135" s="514">
        <f t="shared" si="160"/>
        <v>0</v>
      </c>
      <c r="BU135" s="514">
        <f t="shared" si="160"/>
        <v>0</v>
      </c>
      <c r="BV135" s="514">
        <f t="shared" si="160"/>
        <v>0</v>
      </c>
      <c r="BW135" s="514">
        <f t="shared" si="160"/>
        <v>0</v>
      </c>
      <c r="BX135" s="514">
        <f t="shared" si="160"/>
        <v>0</v>
      </c>
      <c r="BY135" s="514">
        <f t="shared" si="160"/>
        <v>0</v>
      </c>
      <c r="BZ135" s="514">
        <f t="shared" si="160"/>
        <v>0</v>
      </c>
      <c r="CA135" s="514">
        <f t="shared" si="160"/>
        <v>0</v>
      </c>
      <c r="CB135" s="514">
        <f t="shared" si="161"/>
        <v>0</v>
      </c>
      <c r="CC135" s="514">
        <f t="shared" si="161"/>
        <v>0</v>
      </c>
      <c r="CD135" s="514">
        <f t="shared" si="161"/>
        <v>0</v>
      </c>
      <c r="CE135" s="514">
        <f t="shared" si="161"/>
        <v>0</v>
      </c>
      <c r="CF135" s="514">
        <f t="shared" si="161"/>
        <v>0</v>
      </c>
      <c r="CG135" s="514">
        <f t="shared" si="161"/>
        <v>0</v>
      </c>
      <c r="CH135" s="514">
        <f t="shared" si="161"/>
        <v>0</v>
      </c>
      <c r="CI135" s="514">
        <f t="shared" si="161"/>
        <v>0</v>
      </c>
      <c r="CJ135" s="514">
        <f t="shared" si="161"/>
        <v>0</v>
      </c>
      <c r="CK135" s="514">
        <f t="shared" si="161"/>
        <v>0</v>
      </c>
      <c r="CL135" s="514">
        <f t="shared" si="162"/>
        <v>0</v>
      </c>
      <c r="CM135" s="514">
        <f t="shared" si="162"/>
        <v>0</v>
      </c>
      <c r="CN135" s="514">
        <f t="shared" si="162"/>
        <v>0</v>
      </c>
      <c r="CO135" s="514">
        <f t="shared" si="162"/>
        <v>0</v>
      </c>
      <c r="CP135" s="514">
        <f t="shared" si="162"/>
        <v>0</v>
      </c>
      <c r="CQ135" s="514">
        <f t="shared" si="162"/>
        <v>0</v>
      </c>
      <c r="CR135" s="514">
        <f t="shared" si="162"/>
        <v>0</v>
      </c>
      <c r="CS135" s="514">
        <f t="shared" si="162"/>
        <v>0</v>
      </c>
      <c r="CT135" s="514">
        <f t="shared" si="162"/>
        <v>0</v>
      </c>
      <c r="CU135" s="514">
        <f t="shared" si="162"/>
        <v>0</v>
      </c>
      <c r="CV135" s="514">
        <f t="shared" si="163"/>
        <v>0</v>
      </c>
      <c r="CW135" s="514">
        <f t="shared" si="163"/>
        <v>0</v>
      </c>
      <c r="CX135" s="514">
        <f t="shared" si="163"/>
        <v>0</v>
      </c>
      <c r="CY135" s="514">
        <f t="shared" si="163"/>
        <v>0</v>
      </c>
      <c r="CZ135" s="514">
        <f t="shared" si="163"/>
        <v>0</v>
      </c>
      <c r="DA135" s="514">
        <f t="shared" si="163"/>
        <v>0</v>
      </c>
      <c r="DB135" s="514">
        <f t="shared" si="163"/>
        <v>0</v>
      </c>
      <c r="DC135" s="514">
        <f t="shared" si="163"/>
        <v>0</v>
      </c>
      <c r="DD135" s="514">
        <f t="shared" si="163"/>
        <v>0</v>
      </c>
      <c r="DE135" s="514">
        <f t="shared" si="163"/>
        <v>0</v>
      </c>
      <c r="DF135" s="514">
        <f t="shared" si="164"/>
        <v>0</v>
      </c>
      <c r="DG135" s="514">
        <f t="shared" si="164"/>
        <v>0</v>
      </c>
      <c r="DH135" s="514">
        <f t="shared" si="164"/>
        <v>0</v>
      </c>
      <c r="DI135" s="514">
        <f t="shared" si="164"/>
        <v>0</v>
      </c>
      <c r="DJ135" s="514">
        <f t="shared" si="164"/>
        <v>0</v>
      </c>
      <c r="DK135" s="514">
        <f t="shared" si="164"/>
        <v>0</v>
      </c>
      <c r="DL135" s="514">
        <f t="shared" si="164"/>
        <v>0</v>
      </c>
      <c r="DM135" s="514">
        <f t="shared" si="164"/>
        <v>0</v>
      </c>
      <c r="DN135" s="514">
        <f t="shared" si="164"/>
        <v>0</v>
      </c>
      <c r="DO135" s="514">
        <f t="shared" si="138"/>
        <v>0</v>
      </c>
      <c r="DP135" s="514">
        <f t="shared" si="165"/>
        <v>0</v>
      </c>
      <c r="DQ135" s="514">
        <f t="shared" si="165"/>
        <v>0</v>
      </c>
      <c r="DR135" s="514">
        <f t="shared" si="165"/>
        <v>0</v>
      </c>
      <c r="DS135" s="514">
        <f t="shared" si="165"/>
        <v>0</v>
      </c>
      <c r="DT135" s="514">
        <f t="shared" si="165"/>
        <v>0</v>
      </c>
      <c r="DU135" s="514">
        <f t="shared" si="165"/>
        <v>0</v>
      </c>
      <c r="DV135" s="514">
        <f t="shared" si="165"/>
        <v>0</v>
      </c>
      <c r="DW135" s="514">
        <f t="shared" si="165"/>
        <v>0</v>
      </c>
      <c r="DX135" s="514">
        <f t="shared" si="165"/>
        <v>0</v>
      </c>
      <c r="DY135" s="514">
        <f t="shared" si="165"/>
        <v>0</v>
      </c>
      <c r="DZ135" s="514">
        <f t="shared" si="166"/>
        <v>0</v>
      </c>
      <c r="EA135" s="514">
        <f t="shared" si="166"/>
        <v>0</v>
      </c>
      <c r="EB135" s="514">
        <f t="shared" si="166"/>
        <v>0</v>
      </c>
      <c r="EC135" s="514">
        <f t="shared" si="166"/>
        <v>0</v>
      </c>
      <c r="ED135" s="514">
        <f t="shared" si="166"/>
        <v>0</v>
      </c>
      <c r="EE135" s="514">
        <f t="shared" si="166"/>
        <v>0</v>
      </c>
      <c r="EF135" s="514">
        <f t="shared" si="166"/>
        <v>0</v>
      </c>
      <c r="EG135" s="514">
        <f t="shared" si="166"/>
        <v>0</v>
      </c>
      <c r="EH135" s="514">
        <f t="shared" si="166"/>
        <v>0</v>
      </c>
      <c r="EI135" s="72"/>
      <c r="EJ135" s="72"/>
      <c r="EK135" s="72"/>
      <c r="EL135" s="72"/>
      <c r="EM135" s="72"/>
    </row>
    <row r="136" spans="5:143" ht="15" customHeight="1" outlineLevel="1" x14ac:dyDescent="0.35">
      <c r="E136" s="508">
        <v>87</v>
      </c>
      <c r="F136" s="841">
        <v>0</v>
      </c>
      <c r="G136" s="844">
        <f t="shared" si="139"/>
        <v>0</v>
      </c>
      <c r="H136" s="842">
        <f t="shared" si="153"/>
        <v>0</v>
      </c>
      <c r="I136" s="19"/>
      <c r="J136" s="514">
        <f t="shared" ref="J136:S145" si="167" xml:space="preserve"> IF( J$47 &gt;= $E136, $F136 * $F$38 / Cr,) * J$46</f>
        <v>0</v>
      </c>
      <c r="K136" s="514">
        <f t="shared" si="167"/>
        <v>0</v>
      </c>
      <c r="L136" s="514">
        <f t="shared" si="167"/>
        <v>0</v>
      </c>
      <c r="M136" s="514">
        <f t="shared" si="167"/>
        <v>0</v>
      </c>
      <c r="N136" s="514">
        <f t="shared" si="167"/>
        <v>0</v>
      </c>
      <c r="O136" s="514">
        <f t="shared" si="167"/>
        <v>0</v>
      </c>
      <c r="P136" s="514">
        <f t="shared" si="167"/>
        <v>0</v>
      </c>
      <c r="Q136" s="514">
        <f t="shared" si="167"/>
        <v>0</v>
      </c>
      <c r="R136" s="514">
        <f t="shared" si="167"/>
        <v>0</v>
      </c>
      <c r="S136" s="514">
        <f t="shared" si="167"/>
        <v>0</v>
      </c>
      <c r="T136" s="514">
        <f t="shared" ref="T136:AC145" si="168" xml:space="preserve"> IF( T$47 &gt;= $E136, $F136 * $F$38 / Cr,) * T$46</f>
        <v>0</v>
      </c>
      <c r="U136" s="514">
        <f t="shared" si="168"/>
        <v>0</v>
      </c>
      <c r="V136" s="514">
        <f t="shared" si="168"/>
        <v>0</v>
      </c>
      <c r="W136" s="514">
        <f t="shared" si="168"/>
        <v>0</v>
      </c>
      <c r="X136" s="514">
        <f t="shared" si="168"/>
        <v>0</v>
      </c>
      <c r="Y136" s="514">
        <f t="shared" si="168"/>
        <v>0</v>
      </c>
      <c r="Z136" s="514">
        <f t="shared" si="168"/>
        <v>0</v>
      </c>
      <c r="AA136" s="514">
        <f t="shared" si="168"/>
        <v>0</v>
      </c>
      <c r="AB136" s="514">
        <f t="shared" si="168"/>
        <v>0</v>
      </c>
      <c r="AC136" s="514">
        <f t="shared" si="168"/>
        <v>0</v>
      </c>
      <c r="AD136" s="514">
        <f t="shared" ref="AD136:AM145" si="169" xml:space="preserve"> IF( AD$47 &gt;= $E136, $F136 * $F$38 / Cr,) * AD$46</f>
        <v>0</v>
      </c>
      <c r="AE136" s="514">
        <f t="shared" si="169"/>
        <v>0</v>
      </c>
      <c r="AF136" s="514">
        <f t="shared" si="169"/>
        <v>0</v>
      </c>
      <c r="AG136" s="514">
        <f t="shared" si="169"/>
        <v>0</v>
      </c>
      <c r="AH136" s="514">
        <f t="shared" si="169"/>
        <v>0</v>
      </c>
      <c r="AI136" s="514">
        <f t="shared" si="169"/>
        <v>0</v>
      </c>
      <c r="AJ136" s="514">
        <f t="shared" si="169"/>
        <v>0</v>
      </c>
      <c r="AK136" s="514">
        <f t="shared" si="169"/>
        <v>0</v>
      </c>
      <c r="AL136" s="514">
        <f t="shared" si="169"/>
        <v>0</v>
      </c>
      <c r="AM136" s="514">
        <f t="shared" si="169"/>
        <v>0</v>
      </c>
      <c r="AN136" s="514">
        <f t="shared" ref="AN136:AW145" si="170" xml:space="preserve"> IF( AN$47 &gt;= $E136, $F136 * $F$38 / Cr,) * AN$46</f>
        <v>0</v>
      </c>
      <c r="AO136" s="514">
        <f t="shared" si="170"/>
        <v>0</v>
      </c>
      <c r="AP136" s="514">
        <f t="shared" si="170"/>
        <v>0</v>
      </c>
      <c r="AQ136" s="514">
        <f t="shared" si="170"/>
        <v>0</v>
      </c>
      <c r="AR136" s="514">
        <f t="shared" si="170"/>
        <v>0</v>
      </c>
      <c r="AS136" s="514">
        <f t="shared" si="170"/>
        <v>0</v>
      </c>
      <c r="AT136" s="514">
        <f t="shared" si="170"/>
        <v>0</v>
      </c>
      <c r="AU136" s="514">
        <f t="shared" si="170"/>
        <v>0</v>
      </c>
      <c r="AV136" s="514">
        <f t="shared" si="170"/>
        <v>0</v>
      </c>
      <c r="AW136" s="514">
        <f t="shared" si="170"/>
        <v>0</v>
      </c>
      <c r="AX136" s="514">
        <f t="shared" ref="AX136:BG145" si="171" xml:space="preserve"> IF( AX$47 &gt;= $E136, $F136 * $F$38 / Cr,) * AX$46</f>
        <v>0</v>
      </c>
      <c r="AY136" s="514">
        <f t="shared" si="171"/>
        <v>0</v>
      </c>
      <c r="AZ136" s="514">
        <f t="shared" si="171"/>
        <v>0</v>
      </c>
      <c r="BA136" s="514">
        <f t="shared" si="171"/>
        <v>0</v>
      </c>
      <c r="BB136" s="514">
        <f t="shared" si="171"/>
        <v>0</v>
      </c>
      <c r="BC136" s="514">
        <f t="shared" si="171"/>
        <v>0</v>
      </c>
      <c r="BD136" s="514">
        <f t="shared" si="171"/>
        <v>0</v>
      </c>
      <c r="BE136" s="514">
        <f t="shared" si="171"/>
        <v>0</v>
      </c>
      <c r="BF136" s="514">
        <f t="shared" si="171"/>
        <v>0</v>
      </c>
      <c r="BG136" s="514">
        <f t="shared" si="171"/>
        <v>0</v>
      </c>
      <c r="BH136" s="514">
        <f t="shared" ref="BH136:BQ145" si="172" xml:space="preserve"> IF( BH$47 &gt;= $E136, $F136 * $F$38 / Cr,) * BH$46</f>
        <v>0</v>
      </c>
      <c r="BI136" s="514">
        <f t="shared" si="172"/>
        <v>0</v>
      </c>
      <c r="BJ136" s="514">
        <f t="shared" si="172"/>
        <v>0</v>
      </c>
      <c r="BK136" s="514">
        <f t="shared" si="172"/>
        <v>0</v>
      </c>
      <c r="BL136" s="514">
        <f t="shared" si="172"/>
        <v>0</v>
      </c>
      <c r="BM136" s="514">
        <f t="shared" si="172"/>
        <v>0</v>
      </c>
      <c r="BN136" s="514">
        <f t="shared" si="172"/>
        <v>0</v>
      </c>
      <c r="BO136" s="514">
        <f t="shared" si="172"/>
        <v>0</v>
      </c>
      <c r="BP136" s="514">
        <f t="shared" si="172"/>
        <v>0</v>
      </c>
      <c r="BQ136" s="514">
        <f t="shared" si="172"/>
        <v>0</v>
      </c>
      <c r="BR136" s="514">
        <f t="shared" ref="BR136:CA145" si="173" xml:space="preserve"> IF( BR$47 &gt;= $E136, $F136 * $F$38 / Cr,) * BR$46</f>
        <v>0</v>
      </c>
      <c r="BS136" s="514">
        <f t="shared" si="173"/>
        <v>0</v>
      </c>
      <c r="BT136" s="514">
        <f t="shared" si="173"/>
        <v>0</v>
      </c>
      <c r="BU136" s="514">
        <f t="shared" si="173"/>
        <v>0</v>
      </c>
      <c r="BV136" s="514">
        <f t="shared" si="173"/>
        <v>0</v>
      </c>
      <c r="BW136" s="514">
        <f t="shared" si="173"/>
        <v>0</v>
      </c>
      <c r="BX136" s="514">
        <f t="shared" si="173"/>
        <v>0</v>
      </c>
      <c r="BY136" s="514">
        <f t="shared" si="173"/>
        <v>0</v>
      </c>
      <c r="BZ136" s="514">
        <f t="shared" si="173"/>
        <v>0</v>
      </c>
      <c r="CA136" s="514">
        <f t="shared" si="173"/>
        <v>0</v>
      </c>
      <c r="CB136" s="514">
        <f t="shared" ref="CB136:CK145" si="174" xml:space="preserve"> IF( CB$47 &gt;= $E136, $F136 * $F$38 / Cr,) * CB$46</f>
        <v>0</v>
      </c>
      <c r="CC136" s="514">
        <f t="shared" si="174"/>
        <v>0</v>
      </c>
      <c r="CD136" s="514">
        <f t="shared" si="174"/>
        <v>0</v>
      </c>
      <c r="CE136" s="514">
        <f t="shared" si="174"/>
        <v>0</v>
      </c>
      <c r="CF136" s="514">
        <f t="shared" si="174"/>
        <v>0</v>
      </c>
      <c r="CG136" s="514">
        <f t="shared" si="174"/>
        <v>0</v>
      </c>
      <c r="CH136" s="514">
        <f t="shared" si="174"/>
        <v>0</v>
      </c>
      <c r="CI136" s="514">
        <f t="shared" si="174"/>
        <v>0</v>
      </c>
      <c r="CJ136" s="514">
        <f t="shared" si="174"/>
        <v>0</v>
      </c>
      <c r="CK136" s="514">
        <f t="shared" si="174"/>
        <v>0</v>
      </c>
      <c r="CL136" s="514">
        <f t="shared" ref="CL136:CU145" si="175" xml:space="preserve"> IF( CL$47 &gt;= $E136, $F136 * $F$38 / Cr,) * CL$46</f>
        <v>0</v>
      </c>
      <c r="CM136" s="514">
        <f t="shared" si="175"/>
        <v>0</v>
      </c>
      <c r="CN136" s="514">
        <f t="shared" si="175"/>
        <v>0</v>
      </c>
      <c r="CO136" s="514">
        <f t="shared" si="175"/>
        <v>0</v>
      </c>
      <c r="CP136" s="514">
        <f t="shared" si="175"/>
        <v>0</v>
      </c>
      <c r="CQ136" s="514">
        <f t="shared" si="175"/>
        <v>0</v>
      </c>
      <c r="CR136" s="514">
        <f t="shared" si="175"/>
        <v>0</v>
      </c>
      <c r="CS136" s="514">
        <f t="shared" si="175"/>
        <v>0</v>
      </c>
      <c r="CT136" s="514">
        <f t="shared" si="175"/>
        <v>0</v>
      </c>
      <c r="CU136" s="514">
        <f t="shared" si="175"/>
        <v>0</v>
      </c>
      <c r="CV136" s="514">
        <f t="shared" ref="CV136:DE145" si="176" xml:space="preserve"> IF( CV$47 &gt;= $E136, $F136 * $F$38 / Cr,) * CV$46</f>
        <v>0</v>
      </c>
      <c r="CW136" s="514">
        <f t="shared" si="176"/>
        <v>0</v>
      </c>
      <c r="CX136" s="514">
        <f t="shared" si="176"/>
        <v>0</v>
      </c>
      <c r="CY136" s="514">
        <f t="shared" si="176"/>
        <v>0</v>
      </c>
      <c r="CZ136" s="514">
        <f t="shared" si="176"/>
        <v>0</v>
      </c>
      <c r="DA136" s="514">
        <f t="shared" si="176"/>
        <v>0</v>
      </c>
      <c r="DB136" s="514">
        <f t="shared" si="176"/>
        <v>0</v>
      </c>
      <c r="DC136" s="514">
        <f t="shared" si="176"/>
        <v>0</v>
      </c>
      <c r="DD136" s="514">
        <f t="shared" si="176"/>
        <v>0</v>
      </c>
      <c r="DE136" s="514">
        <f t="shared" si="176"/>
        <v>0</v>
      </c>
      <c r="DF136" s="514">
        <f t="shared" ref="DF136:DN145" si="177" xml:space="preserve"> IF( DF$47 &gt;= $E136, $F136 * $F$38 / Cr,) * DF$46</f>
        <v>0</v>
      </c>
      <c r="DG136" s="514">
        <f t="shared" si="177"/>
        <v>0</v>
      </c>
      <c r="DH136" s="514">
        <f t="shared" si="177"/>
        <v>0</v>
      </c>
      <c r="DI136" s="514">
        <f t="shared" si="177"/>
        <v>0</v>
      </c>
      <c r="DJ136" s="514">
        <f t="shared" si="177"/>
        <v>0</v>
      </c>
      <c r="DK136" s="514">
        <f t="shared" si="177"/>
        <v>0</v>
      </c>
      <c r="DL136" s="514">
        <f t="shared" si="177"/>
        <v>0</v>
      </c>
      <c r="DM136" s="514">
        <f t="shared" si="177"/>
        <v>0</v>
      </c>
      <c r="DN136" s="514">
        <f t="shared" si="177"/>
        <v>0</v>
      </c>
      <c r="DO136" s="514">
        <f t="shared" si="138"/>
        <v>0</v>
      </c>
      <c r="DP136" s="514">
        <f t="shared" ref="DP136:DY145" si="178" xml:space="preserve"> IF( DP$47 &gt;= $E136, $F136 * $F$38 / Cr,) * DP$46</f>
        <v>0</v>
      </c>
      <c r="DQ136" s="514">
        <f t="shared" si="178"/>
        <v>0</v>
      </c>
      <c r="DR136" s="514">
        <f t="shared" si="178"/>
        <v>0</v>
      </c>
      <c r="DS136" s="514">
        <f t="shared" si="178"/>
        <v>0</v>
      </c>
      <c r="DT136" s="514">
        <f t="shared" si="178"/>
        <v>0</v>
      </c>
      <c r="DU136" s="514">
        <f t="shared" si="178"/>
        <v>0</v>
      </c>
      <c r="DV136" s="514">
        <f t="shared" si="178"/>
        <v>0</v>
      </c>
      <c r="DW136" s="514">
        <f t="shared" si="178"/>
        <v>0</v>
      </c>
      <c r="DX136" s="514">
        <f t="shared" si="178"/>
        <v>0</v>
      </c>
      <c r="DY136" s="514">
        <f t="shared" si="178"/>
        <v>0</v>
      </c>
      <c r="DZ136" s="514">
        <f t="shared" ref="DZ136:EH145" si="179" xml:space="preserve"> IF( DZ$47 &gt;= $E136, $F136 * $F$38 / Cr,) * DZ$46</f>
        <v>0</v>
      </c>
      <c r="EA136" s="514">
        <f t="shared" si="179"/>
        <v>0</v>
      </c>
      <c r="EB136" s="514">
        <f t="shared" si="179"/>
        <v>0</v>
      </c>
      <c r="EC136" s="514">
        <f t="shared" si="179"/>
        <v>0</v>
      </c>
      <c r="ED136" s="514">
        <f t="shared" si="179"/>
        <v>0</v>
      </c>
      <c r="EE136" s="514">
        <f t="shared" si="179"/>
        <v>0</v>
      </c>
      <c r="EF136" s="514">
        <f t="shared" si="179"/>
        <v>0</v>
      </c>
      <c r="EG136" s="514">
        <f t="shared" si="179"/>
        <v>0</v>
      </c>
      <c r="EH136" s="514">
        <f t="shared" si="179"/>
        <v>0</v>
      </c>
      <c r="EI136" s="72"/>
      <c r="EJ136" s="72"/>
      <c r="EK136" s="72"/>
      <c r="EL136" s="72"/>
      <c r="EM136" s="72"/>
    </row>
    <row r="137" spans="5:143" ht="15" customHeight="1" outlineLevel="1" x14ac:dyDescent="0.35">
      <c r="E137" s="508">
        <v>88</v>
      </c>
      <c r="F137" s="841">
        <v>0</v>
      </c>
      <c r="G137" s="844">
        <f t="shared" si="139"/>
        <v>0</v>
      </c>
      <c r="H137" s="842">
        <f t="shared" si="153"/>
        <v>0</v>
      </c>
      <c r="I137" s="19"/>
      <c r="J137" s="514">
        <f t="shared" si="167"/>
        <v>0</v>
      </c>
      <c r="K137" s="514">
        <f t="shared" si="167"/>
        <v>0</v>
      </c>
      <c r="L137" s="514">
        <f t="shared" si="167"/>
        <v>0</v>
      </c>
      <c r="M137" s="514">
        <f t="shared" si="167"/>
        <v>0</v>
      </c>
      <c r="N137" s="514">
        <f t="shared" si="167"/>
        <v>0</v>
      </c>
      <c r="O137" s="514">
        <f t="shared" si="167"/>
        <v>0</v>
      </c>
      <c r="P137" s="514">
        <f t="shared" si="167"/>
        <v>0</v>
      </c>
      <c r="Q137" s="514">
        <f t="shared" si="167"/>
        <v>0</v>
      </c>
      <c r="R137" s="514">
        <f t="shared" si="167"/>
        <v>0</v>
      </c>
      <c r="S137" s="514">
        <f t="shared" si="167"/>
        <v>0</v>
      </c>
      <c r="T137" s="514">
        <f t="shared" si="168"/>
        <v>0</v>
      </c>
      <c r="U137" s="514">
        <f t="shared" si="168"/>
        <v>0</v>
      </c>
      <c r="V137" s="514">
        <f t="shared" si="168"/>
        <v>0</v>
      </c>
      <c r="W137" s="514">
        <f t="shared" si="168"/>
        <v>0</v>
      </c>
      <c r="X137" s="514">
        <f t="shared" si="168"/>
        <v>0</v>
      </c>
      <c r="Y137" s="514">
        <f t="shared" si="168"/>
        <v>0</v>
      </c>
      <c r="Z137" s="514">
        <f t="shared" si="168"/>
        <v>0</v>
      </c>
      <c r="AA137" s="514">
        <f t="shared" si="168"/>
        <v>0</v>
      </c>
      <c r="AB137" s="514">
        <f t="shared" si="168"/>
        <v>0</v>
      </c>
      <c r="AC137" s="514">
        <f t="shared" si="168"/>
        <v>0</v>
      </c>
      <c r="AD137" s="514">
        <f t="shared" si="169"/>
        <v>0</v>
      </c>
      <c r="AE137" s="514">
        <f t="shared" si="169"/>
        <v>0</v>
      </c>
      <c r="AF137" s="514">
        <f t="shared" si="169"/>
        <v>0</v>
      </c>
      <c r="AG137" s="514">
        <f t="shared" si="169"/>
        <v>0</v>
      </c>
      <c r="AH137" s="514">
        <f t="shared" si="169"/>
        <v>0</v>
      </c>
      <c r="AI137" s="514">
        <f t="shared" si="169"/>
        <v>0</v>
      </c>
      <c r="AJ137" s="514">
        <f t="shared" si="169"/>
        <v>0</v>
      </c>
      <c r="AK137" s="514">
        <f t="shared" si="169"/>
        <v>0</v>
      </c>
      <c r="AL137" s="514">
        <f t="shared" si="169"/>
        <v>0</v>
      </c>
      <c r="AM137" s="514">
        <f t="shared" si="169"/>
        <v>0</v>
      </c>
      <c r="AN137" s="514">
        <f t="shared" si="170"/>
        <v>0</v>
      </c>
      <c r="AO137" s="514">
        <f t="shared" si="170"/>
        <v>0</v>
      </c>
      <c r="AP137" s="514">
        <f t="shared" si="170"/>
        <v>0</v>
      </c>
      <c r="AQ137" s="514">
        <f t="shared" si="170"/>
        <v>0</v>
      </c>
      <c r="AR137" s="514">
        <f t="shared" si="170"/>
        <v>0</v>
      </c>
      <c r="AS137" s="514">
        <f t="shared" si="170"/>
        <v>0</v>
      </c>
      <c r="AT137" s="514">
        <f t="shared" si="170"/>
        <v>0</v>
      </c>
      <c r="AU137" s="514">
        <f t="shared" si="170"/>
        <v>0</v>
      </c>
      <c r="AV137" s="514">
        <f t="shared" si="170"/>
        <v>0</v>
      </c>
      <c r="AW137" s="514">
        <f t="shared" si="170"/>
        <v>0</v>
      </c>
      <c r="AX137" s="514">
        <f t="shared" si="171"/>
        <v>0</v>
      </c>
      <c r="AY137" s="514">
        <f t="shared" si="171"/>
        <v>0</v>
      </c>
      <c r="AZ137" s="514">
        <f t="shared" si="171"/>
        <v>0</v>
      </c>
      <c r="BA137" s="514">
        <f t="shared" si="171"/>
        <v>0</v>
      </c>
      <c r="BB137" s="514">
        <f t="shared" si="171"/>
        <v>0</v>
      </c>
      <c r="BC137" s="514">
        <f t="shared" si="171"/>
        <v>0</v>
      </c>
      <c r="BD137" s="514">
        <f t="shared" si="171"/>
        <v>0</v>
      </c>
      <c r="BE137" s="514">
        <f t="shared" si="171"/>
        <v>0</v>
      </c>
      <c r="BF137" s="514">
        <f t="shared" si="171"/>
        <v>0</v>
      </c>
      <c r="BG137" s="514">
        <f t="shared" si="171"/>
        <v>0</v>
      </c>
      <c r="BH137" s="514">
        <f t="shared" si="172"/>
        <v>0</v>
      </c>
      <c r="BI137" s="514">
        <f t="shared" si="172"/>
        <v>0</v>
      </c>
      <c r="BJ137" s="514">
        <f t="shared" si="172"/>
        <v>0</v>
      </c>
      <c r="BK137" s="514">
        <f t="shared" si="172"/>
        <v>0</v>
      </c>
      <c r="BL137" s="514">
        <f t="shared" si="172"/>
        <v>0</v>
      </c>
      <c r="BM137" s="514">
        <f t="shared" si="172"/>
        <v>0</v>
      </c>
      <c r="BN137" s="514">
        <f t="shared" si="172"/>
        <v>0</v>
      </c>
      <c r="BO137" s="514">
        <f t="shared" si="172"/>
        <v>0</v>
      </c>
      <c r="BP137" s="514">
        <f t="shared" si="172"/>
        <v>0</v>
      </c>
      <c r="BQ137" s="514">
        <f t="shared" si="172"/>
        <v>0</v>
      </c>
      <c r="BR137" s="514">
        <f t="shared" si="173"/>
        <v>0</v>
      </c>
      <c r="BS137" s="514">
        <f t="shared" si="173"/>
        <v>0</v>
      </c>
      <c r="BT137" s="514">
        <f t="shared" si="173"/>
        <v>0</v>
      </c>
      <c r="BU137" s="514">
        <f t="shared" si="173"/>
        <v>0</v>
      </c>
      <c r="BV137" s="514">
        <f t="shared" si="173"/>
        <v>0</v>
      </c>
      <c r="BW137" s="514">
        <f t="shared" si="173"/>
        <v>0</v>
      </c>
      <c r="BX137" s="514">
        <f t="shared" si="173"/>
        <v>0</v>
      </c>
      <c r="BY137" s="514">
        <f t="shared" si="173"/>
        <v>0</v>
      </c>
      <c r="BZ137" s="514">
        <f t="shared" si="173"/>
        <v>0</v>
      </c>
      <c r="CA137" s="514">
        <f t="shared" si="173"/>
        <v>0</v>
      </c>
      <c r="CB137" s="514">
        <f t="shared" si="174"/>
        <v>0</v>
      </c>
      <c r="CC137" s="514">
        <f t="shared" si="174"/>
        <v>0</v>
      </c>
      <c r="CD137" s="514">
        <f t="shared" si="174"/>
        <v>0</v>
      </c>
      <c r="CE137" s="514">
        <f t="shared" si="174"/>
        <v>0</v>
      </c>
      <c r="CF137" s="514">
        <f t="shared" si="174"/>
        <v>0</v>
      </c>
      <c r="CG137" s="514">
        <f t="shared" si="174"/>
        <v>0</v>
      </c>
      <c r="CH137" s="514">
        <f t="shared" si="174"/>
        <v>0</v>
      </c>
      <c r="CI137" s="514">
        <f t="shared" si="174"/>
        <v>0</v>
      </c>
      <c r="CJ137" s="514">
        <f t="shared" si="174"/>
        <v>0</v>
      </c>
      <c r="CK137" s="514">
        <f t="shared" si="174"/>
        <v>0</v>
      </c>
      <c r="CL137" s="514">
        <f t="shared" si="175"/>
        <v>0</v>
      </c>
      <c r="CM137" s="514">
        <f t="shared" si="175"/>
        <v>0</v>
      </c>
      <c r="CN137" s="514">
        <f t="shared" si="175"/>
        <v>0</v>
      </c>
      <c r="CO137" s="514">
        <f t="shared" si="175"/>
        <v>0</v>
      </c>
      <c r="CP137" s="514">
        <f t="shared" si="175"/>
        <v>0</v>
      </c>
      <c r="CQ137" s="514">
        <f t="shared" si="175"/>
        <v>0</v>
      </c>
      <c r="CR137" s="514">
        <f t="shared" si="175"/>
        <v>0</v>
      </c>
      <c r="CS137" s="514">
        <f t="shared" si="175"/>
        <v>0</v>
      </c>
      <c r="CT137" s="514">
        <f t="shared" si="175"/>
        <v>0</v>
      </c>
      <c r="CU137" s="514">
        <f t="shared" si="175"/>
        <v>0</v>
      </c>
      <c r="CV137" s="514">
        <f t="shared" si="176"/>
        <v>0</v>
      </c>
      <c r="CW137" s="514">
        <f t="shared" si="176"/>
        <v>0</v>
      </c>
      <c r="CX137" s="514">
        <f t="shared" si="176"/>
        <v>0</v>
      </c>
      <c r="CY137" s="514">
        <f t="shared" si="176"/>
        <v>0</v>
      </c>
      <c r="CZ137" s="514">
        <f t="shared" si="176"/>
        <v>0</v>
      </c>
      <c r="DA137" s="514">
        <f t="shared" si="176"/>
        <v>0</v>
      </c>
      <c r="DB137" s="514">
        <f t="shared" si="176"/>
        <v>0</v>
      </c>
      <c r="DC137" s="514">
        <f t="shared" si="176"/>
        <v>0</v>
      </c>
      <c r="DD137" s="514">
        <f t="shared" si="176"/>
        <v>0</v>
      </c>
      <c r="DE137" s="514">
        <f t="shared" si="176"/>
        <v>0</v>
      </c>
      <c r="DF137" s="514">
        <f t="shared" si="177"/>
        <v>0</v>
      </c>
      <c r="DG137" s="514">
        <f t="shared" si="177"/>
        <v>0</v>
      </c>
      <c r="DH137" s="514">
        <f t="shared" si="177"/>
        <v>0</v>
      </c>
      <c r="DI137" s="514">
        <f t="shared" si="177"/>
        <v>0</v>
      </c>
      <c r="DJ137" s="514">
        <f t="shared" si="177"/>
        <v>0</v>
      </c>
      <c r="DK137" s="514">
        <f t="shared" si="177"/>
        <v>0</v>
      </c>
      <c r="DL137" s="514">
        <f t="shared" si="177"/>
        <v>0</v>
      </c>
      <c r="DM137" s="514">
        <f t="shared" si="177"/>
        <v>0</v>
      </c>
      <c r="DN137" s="514">
        <f t="shared" si="177"/>
        <v>0</v>
      </c>
      <c r="DO137" s="514">
        <f t="shared" si="138"/>
        <v>0</v>
      </c>
      <c r="DP137" s="514">
        <f t="shared" si="178"/>
        <v>0</v>
      </c>
      <c r="DQ137" s="514">
        <f t="shared" si="178"/>
        <v>0</v>
      </c>
      <c r="DR137" s="514">
        <f t="shared" si="178"/>
        <v>0</v>
      </c>
      <c r="DS137" s="514">
        <f t="shared" si="178"/>
        <v>0</v>
      </c>
      <c r="DT137" s="514">
        <f t="shared" si="178"/>
        <v>0</v>
      </c>
      <c r="DU137" s="514">
        <f t="shared" si="178"/>
        <v>0</v>
      </c>
      <c r="DV137" s="514">
        <f t="shared" si="178"/>
        <v>0</v>
      </c>
      <c r="DW137" s="514">
        <f t="shared" si="178"/>
        <v>0</v>
      </c>
      <c r="DX137" s="514">
        <f t="shared" si="178"/>
        <v>0</v>
      </c>
      <c r="DY137" s="514">
        <f t="shared" si="178"/>
        <v>0</v>
      </c>
      <c r="DZ137" s="514">
        <f t="shared" si="179"/>
        <v>0</v>
      </c>
      <c r="EA137" s="514">
        <f t="shared" si="179"/>
        <v>0</v>
      </c>
      <c r="EB137" s="514">
        <f t="shared" si="179"/>
        <v>0</v>
      </c>
      <c r="EC137" s="514">
        <f t="shared" si="179"/>
        <v>0</v>
      </c>
      <c r="ED137" s="514">
        <f t="shared" si="179"/>
        <v>0</v>
      </c>
      <c r="EE137" s="514">
        <f t="shared" si="179"/>
        <v>0</v>
      </c>
      <c r="EF137" s="514">
        <f t="shared" si="179"/>
        <v>0</v>
      </c>
      <c r="EG137" s="514">
        <f t="shared" si="179"/>
        <v>0</v>
      </c>
      <c r="EH137" s="514">
        <f t="shared" si="179"/>
        <v>0</v>
      </c>
      <c r="EI137" s="72"/>
      <c r="EJ137" s="72"/>
      <c r="EK137" s="72"/>
      <c r="EL137" s="72"/>
      <c r="EM137" s="72"/>
    </row>
    <row r="138" spans="5:143" ht="15" customHeight="1" outlineLevel="1" x14ac:dyDescent="0.35">
      <c r="E138" s="508">
        <v>89</v>
      </c>
      <c r="F138" s="841">
        <v>0</v>
      </c>
      <c r="G138" s="844">
        <f t="shared" si="139"/>
        <v>0</v>
      </c>
      <c r="H138" s="842">
        <f t="shared" si="153"/>
        <v>0</v>
      </c>
      <c r="I138" s="19"/>
      <c r="J138" s="514">
        <f t="shared" si="167"/>
        <v>0</v>
      </c>
      <c r="K138" s="514">
        <f t="shared" si="167"/>
        <v>0</v>
      </c>
      <c r="L138" s="514">
        <f t="shared" si="167"/>
        <v>0</v>
      </c>
      <c r="M138" s="514">
        <f t="shared" si="167"/>
        <v>0</v>
      </c>
      <c r="N138" s="514">
        <f t="shared" si="167"/>
        <v>0</v>
      </c>
      <c r="O138" s="514">
        <f t="shared" si="167"/>
        <v>0</v>
      </c>
      <c r="P138" s="514">
        <f t="shared" si="167"/>
        <v>0</v>
      </c>
      <c r="Q138" s="514">
        <f t="shared" si="167"/>
        <v>0</v>
      </c>
      <c r="R138" s="514">
        <f t="shared" si="167"/>
        <v>0</v>
      </c>
      <c r="S138" s="514">
        <f t="shared" si="167"/>
        <v>0</v>
      </c>
      <c r="T138" s="514">
        <f t="shared" si="168"/>
        <v>0</v>
      </c>
      <c r="U138" s="514">
        <f t="shared" si="168"/>
        <v>0</v>
      </c>
      <c r="V138" s="514">
        <f t="shared" si="168"/>
        <v>0</v>
      </c>
      <c r="W138" s="514">
        <f t="shared" si="168"/>
        <v>0</v>
      </c>
      <c r="X138" s="514">
        <f t="shared" si="168"/>
        <v>0</v>
      </c>
      <c r="Y138" s="514">
        <f t="shared" si="168"/>
        <v>0</v>
      </c>
      <c r="Z138" s="514">
        <f t="shared" si="168"/>
        <v>0</v>
      </c>
      <c r="AA138" s="514">
        <f t="shared" si="168"/>
        <v>0</v>
      </c>
      <c r="AB138" s="514">
        <f t="shared" si="168"/>
        <v>0</v>
      </c>
      <c r="AC138" s="514">
        <f t="shared" si="168"/>
        <v>0</v>
      </c>
      <c r="AD138" s="514">
        <f t="shared" si="169"/>
        <v>0</v>
      </c>
      <c r="AE138" s="514">
        <f t="shared" si="169"/>
        <v>0</v>
      </c>
      <c r="AF138" s="514">
        <f t="shared" si="169"/>
        <v>0</v>
      </c>
      <c r="AG138" s="514">
        <f t="shared" si="169"/>
        <v>0</v>
      </c>
      <c r="AH138" s="514">
        <f t="shared" si="169"/>
        <v>0</v>
      </c>
      <c r="AI138" s="514">
        <f t="shared" si="169"/>
        <v>0</v>
      </c>
      <c r="AJ138" s="514">
        <f t="shared" si="169"/>
        <v>0</v>
      </c>
      <c r="AK138" s="514">
        <f t="shared" si="169"/>
        <v>0</v>
      </c>
      <c r="AL138" s="514">
        <f t="shared" si="169"/>
        <v>0</v>
      </c>
      <c r="AM138" s="514">
        <f t="shared" si="169"/>
        <v>0</v>
      </c>
      <c r="AN138" s="514">
        <f t="shared" si="170"/>
        <v>0</v>
      </c>
      <c r="AO138" s="514">
        <f t="shared" si="170"/>
        <v>0</v>
      </c>
      <c r="AP138" s="514">
        <f t="shared" si="170"/>
        <v>0</v>
      </c>
      <c r="AQ138" s="514">
        <f t="shared" si="170"/>
        <v>0</v>
      </c>
      <c r="AR138" s="514">
        <f t="shared" si="170"/>
        <v>0</v>
      </c>
      <c r="AS138" s="514">
        <f t="shared" si="170"/>
        <v>0</v>
      </c>
      <c r="AT138" s="514">
        <f t="shared" si="170"/>
        <v>0</v>
      </c>
      <c r="AU138" s="514">
        <f t="shared" si="170"/>
        <v>0</v>
      </c>
      <c r="AV138" s="514">
        <f t="shared" si="170"/>
        <v>0</v>
      </c>
      <c r="AW138" s="514">
        <f t="shared" si="170"/>
        <v>0</v>
      </c>
      <c r="AX138" s="514">
        <f t="shared" si="171"/>
        <v>0</v>
      </c>
      <c r="AY138" s="514">
        <f t="shared" si="171"/>
        <v>0</v>
      </c>
      <c r="AZ138" s="514">
        <f t="shared" si="171"/>
        <v>0</v>
      </c>
      <c r="BA138" s="514">
        <f t="shared" si="171"/>
        <v>0</v>
      </c>
      <c r="BB138" s="514">
        <f t="shared" si="171"/>
        <v>0</v>
      </c>
      <c r="BC138" s="514">
        <f t="shared" si="171"/>
        <v>0</v>
      </c>
      <c r="BD138" s="514">
        <f t="shared" si="171"/>
        <v>0</v>
      </c>
      <c r="BE138" s="514">
        <f t="shared" si="171"/>
        <v>0</v>
      </c>
      <c r="BF138" s="514">
        <f t="shared" si="171"/>
        <v>0</v>
      </c>
      <c r="BG138" s="514">
        <f t="shared" si="171"/>
        <v>0</v>
      </c>
      <c r="BH138" s="514">
        <f t="shared" si="172"/>
        <v>0</v>
      </c>
      <c r="BI138" s="514">
        <f t="shared" si="172"/>
        <v>0</v>
      </c>
      <c r="BJ138" s="514">
        <f t="shared" si="172"/>
        <v>0</v>
      </c>
      <c r="BK138" s="514">
        <f t="shared" si="172"/>
        <v>0</v>
      </c>
      <c r="BL138" s="514">
        <f t="shared" si="172"/>
        <v>0</v>
      </c>
      <c r="BM138" s="514">
        <f t="shared" si="172"/>
        <v>0</v>
      </c>
      <c r="BN138" s="514">
        <f t="shared" si="172"/>
        <v>0</v>
      </c>
      <c r="BO138" s="514">
        <f t="shared" si="172"/>
        <v>0</v>
      </c>
      <c r="BP138" s="514">
        <f t="shared" si="172"/>
        <v>0</v>
      </c>
      <c r="BQ138" s="514">
        <f t="shared" si="172"/>
        <v>0</v>
      </c>
      <c r="BR138" s="514">
        <f t="shared" si="173"/>
        <v>0</v>
      </c>
      <c r="BS138" s="514">
        <f t="shared" si="173"/>
        <v>0</v>
      </c>
      <c r="BT138" s="514">
        <f t="shared" si="173"/>
        <v>0</v>
      </c>
      <c r="BU138" s="514">
        <f t="shared" si="173"/>
        <v>0</v>
      </c>
      <c r="BV138" s="514">
        <f t="shared" si="173"/>
        <v>0</v>
      </c>
      <c r="BW138" s="514">
        <f t="shared" si="173"/>
        <v>0</v>
      </c>
      <c r="BX138" s="514">
        <f t="shared" si="173"/>
        <v>0</v>
      </c>
      <c r="BY138" s="514">
        <f t="shared" si="173"/>
        <v>0</v>
      </c>
      <c r="BZ138" s="514">
        <f t="shared" si="173"/>
        <v>0</v>
      </c>
      <c r="CA138" s="514">
        <f t="shared" si="173"/>
        <v>0</v>
      </c>
      <c r="CB138" s="514">
        <f t="shared" si="174"/>
        <v>0</v>
      </c>
      <c r="CC138" s="514">
        <f t="shared" si="174"/>
        <v>0</v>
      </c>
      <c r="CD138" s="514">
        <f t="shared" si="174"/>
        <v>0</v>
      </c>
      <c r="CE138" s="514">
        <f t="shared" si="174"/>
        <v>0</v>
      </c>
      <c r="CF138" s="514">
        <f t="shared" si="174"/>
        <v>0</v>
      </c>
      <c r="CG138" s="514">
        <f t="shared" si="174"/>
        <v>0</v>
      </c>
      <c r="CH138" s="514">
        <f t="shared" si="174"/>
        <v>0</v>
      </c>
      <c r="CI138" s="514">
        <f t="shared" si="174"/>
        <v>0</v>
      </c>
      <c r="CJ138" s="514">
        <f t="shared" si="174"/>
        <v>0</v>
      </c>
      <c r="CK138" s="514">
        <f t="shared" si="174"/>
        <v>0</v>
      </c>
      <c r="CL138" s="514">
        <f t="shared" si="175"/>
        <v>0</v>
      </c>
      <c r="CM138" s="514">
        <f t="shared" si="175"/>
        <v>0</v>
      </c>
      <c r="CN138" s="514">
        <f t="shared" si="175"/>
        <v>0</v>
      </c>
      <c r="CO138" s="514">
        <f t="shared" si="175"/>
        <v>0</v>
      </c>
      <c r="CP138" s="514">
        <f t="shared" si="175"/>
        <v>0</v>
      </c>
      <c r="CQ138" s="514">
        <f t="shared" si="175"/>
        <v>0</v>
      </c>
      <c r="CR138" s="514">
        <f t="shared" si="175"/>
        <v>0</v>
      </c>
      <c r="CS138" s="514">
        <f t="shared" si="175"/>
        <v>0</v>
      </c>
      <c r="CT138" s="514">
        <f t="shared" si="175"/>
        <v>0</v>
      </c>
      <c r="CU138" s="514">
        <f t="shared" si="175"/>
        <v>0</v>
      </c>
      <c r="CV138" s="514">
        <f t="shared" si="176"/>
        <v>0</v>
      </c>
      <c r="CW138" s="514">
        <f t="shared" si="176"/>
        <v>0</v>
      </c>
      <c r="CX138" s="514">
        <f t="shared" si="176"/>
        <v>0</v>
      </c>
      <c r="CY138" s="514">
        <f t="shared" si="176"/>
        <v>0</v>
      </c>
      <c r="CZ138" s="514">
        <f t="shared" si="176"/>
        <v>0</v>
      </c>
      <c r="DA138" s="514">
        <f t="shared" si="176"/>
        <v>0</v>
      </c>
      <c r="DB138" s="514">
        <f t="shared" si="176"/>
        <v>0</v>
      </c>
      <c r="DC138" s="514">
        <f t="shared" si="176"/>
        <v>0</v>
      </c>
      <c r="DD138" s="514">
        <f t="shared" si="176"/>
        <v>0</v>
      </c>
      <c r="DE138" s="514">
        <f t="shared" si="176"/>
        <v>0</v>
      </c>
      <c r="DF138" s="514">
        <f t="shared" si="177"/>
        <v>0</v>
      </c>
      <c r="DG138" s="514">
        <f t="shared" si="177"/>
        <v>0</v>
      </c>
      <c r="DH138" s="514">
        <f t="shared" si="177"/>
        <v>0</v>
      </c>
      <c r="DI138" s="514">
        <f t="shared" si="177"/>
        <v>0</v>
      </c>
      <c r="DJ138" s="514">
        <f t="shared" si="177"/>
        <v>0</v>
      </c>
      <c r="DK138" s="514">
        <f t="shared" si="177"/>
        <v>0</v>
      </c>
      <c r="DL138" s="514">
        <f t="shared" si="177"/>
        <v>0</v>
      </c>
      <c r="DM138" s="514">
        <f t="shared" si="177"/>
        <v>0</v>
      </c>
      <c r="DN138" s="514">
        <f t="shared" si="177"/>
        <v>0</v>
      </c>
      <c r="DO138" s="514">
        <f t="shared" si="138"/>
        <v>0</v>
      </c>
      <c r="DP138" s="514">
        <f t="shared" si="178"/>
        <v>0</v>
      </c>
      <c r="DQ138" s="514">
        <f t="shared" si="178"/>
        <v>0</v>
      </c>
      <c r="DR138" s="514">
        <f t="shared" si="178"/>
        <v>0</v>
      </c>
      <c r="DS138" s="514">
        <f t="shared" si="178"/>
        <v>0</v>
      </c>
      <c r="DT138" s="514">
        <f t="shared" si="178"/>
        <v>0</v>
      </c>
      <c r="DU138" s="514">
        <f t="shared" si="178"/>
        <v>0</v>
      </c>
      <c r="DV138" s="514">
        <f t="shared" si="178"/>
        <v>0</v>
      </c>
      <c r="DW138" s="514">
        <f t="shared" si="178"/>
        <v>0</v>
      </c>
      <c r="DX138" s="514">
        <f t="shared" si="178"/>
        <v>0</v>
      </c>
      <c r="DY138" s="514">
        <f t="shared" si="178"/>
        <v>0</v>
      </c>
      <c r="DZ138" s="514">
        <f t="shared" si="179"/>
        <v>0</v>
      </c>
      <c r="EA138" s="514">
        <f t="shared" si="179"/>
        <v>0</v>
      </c>
      <c r="EB138" s="514">
        <f t="shared" si="179"/>
        <v>0</v>
      </c>
      <c r="EC138" s="514">
        <f t="shared" si="179"/>
        <v>0</v>
      </c>
      <c r="ED138" s="514">
        <f t="shared" si="179"/>
        <v>0</v>
      </c>
      <c r="EE138" s="514">
        <f t="shared" si="179"/>
        <v>0</v>
      </c>
      <c r="EF138" s="514">
        <f t="shared" si="179"/>
        <v>0</v>
      </c>
      <c r="EG138" s="514">
        <f t="shared" si="179"/>
        <v>0</v>
      </c>
      <c r="EH138" s="514">
        <f t="shared" si="179"/>
        <v>0</v>
      </c>
      <c r="EI138" s="72"/>
      <c r="EJ138" s="72"/>
      <c r="EK138" s="72"/>
      <c r="EL138" s="72"/>
      <c r="EM138" s="72"/>
    </row>
    <row r="139" spans="5:143" ht="15" customHeight="1" outlineLevel="1" x14ac:dyDescent="0.35">
      <c r="E139" s="508">
        <v>90</v>
      </c>
      <c r="F139" s="841">
        <v>0</v>
      </c>
      <c r="G139" s="844">
        <f t="shared" si="139"/>
        <v>0</v>
      </c>
      <c r="H139" s="842">
        <f t="shared" si="153"/>
        <v>0</v>
      </c>
      <c r="I139" s="19"/>
      <c r="J139" s="514">
        <f t="shared" si="167"/>
        <v>0</v>
      </c>
      <c r="K139" s="514">
        <f t="shared" si="167"/>
        <v>0</v>
      </c>
      <c r="L139" s="514">
        <f t="shared" si="167"/>
        <v>0</v>
      </c>
      <c r="M139" s="514">
        <f t="shared" si="167"/>
        <v>0</v>
      </c>
      <c r="N139" s="514">
        <f t="shared" si="167"/>
        <v>0</v>
      </c>
      <c r="O139" s="514">
        <f t="shared" si="167"/>
        <v>0</v>
      </c>
      <c r="P139" s="514">
        <f t="shared" si="167"/>
        <v>0</v>
      </c>
      <c r="Q139" s="514">
        <f t="shared" si="167"/>
        <v>0</v>
      </c>
      <c r="R139" s="514">
        <f t="shared" si="167"/>
        <v>0</v>
      </c>
      <c r="S139" s="514">
        <f t="shared" si="167"/>
        <v>0</v>
      </c>
      <c r="T139" s="514">
        <f t="shared" si="168"/>
        <v>0</v>
      </c>
      <c r="U139" s="514">
        <f t="shared" si="168"/>
        <v>0</v>
      </c>
      <c r="V139" s="514">
        <f t="shared" si="168"/>
        <v>0</v>
      </c>
      <c r="W139" s="514">
        <f t="shared" si="168"/>
        <v>0</v>
      </c>
      <c r="X139" s="514">
        <f t="shared" si="168"/>
        <v>0</v>
      </c>
      <c r="Y139" s="514">
        <f t="shared" si="168"/>
        <v>0</v>
      </c>
      <c r="Z139" s="514">
        <f t="shared" si="168"/>
        <v>0</v>
      </c>
      <c r="AA139" s="514">
        <f t="shared" si="168"/>
        <v>0</v>
      </c>
      <c r="AB139" s="514">
        <f t="shared" si="168"/>
        <v>0</v>
      </c>
      <c r="AC139" s="514">
        <f t="shared" si="168"/>
        <v>0</v>
      </c>
      <c r="AD139" s="514">
        <f t="shared" si="169"/>
        <v>0</v>
      </c>
      <c r="AE139" s="514">
        <f t="shared" si="169"/>
        <v>0</v>
      </c>
      <c r="AF139" s="514">
        <f t="shared" si="169"/>
        <v>0</v>
      </c>
      <c r="AG139" s="514">
        <f t="shared" si="169"/>
        <v>0</v>
      </c>
      <c r="AH139" s="514">
        <f t="shared" si="169"/>
        <v>0</v>
      </c>
      <c r="AI139" s="514">
        <f t="shared" si="169"/>
        <v>0</v>
      </c>
      <c r="AJ139" s="514">
        <f t="shared" si="169"/>
        <v>0</v>
      </c>
      <c r="AK139" s="514">
        <f t="shared" si="169"/>
        <v>0</v>
      </c>
      <c r="AL139" s="514">
        <f t="shared" si="169"/>
        <v>0</v>
      </c>
      <c r="AM139" s="514">
        <f t="shared" si="169"/>
        <v>0</v>
      </c>
      <c r="AN139" s="514">
        <f t="shared" si="170"/>
        <v>0</v>
      </c>
      <c r="AO139" s="514">
        <f t="shared" si="170"/>
        <v>0</v>
      </c>
      <c r="AP139" s="514">
        <f t="shared" si="170"/>
        <v>0</v>
      </c>
      <c r="AQ139" s="514">
        <f t="shared" si="170"/>
        <v>0</v>
      </c>
      <c r="AR139" s="514">
        <f t="shared" si="170"/>
        <v>0</v>
      </c>
      <c r="AS139" s="514">
        <f t="shared" si="170"/>
        <v>0</v>
      </c>
      <c r="AT139" s="514">
        <f t="shared" si="170"/>
        <v>0</v>
      </c>
      <c r="AU139" s="514">
        <f t="shared" si="170"/>
        <v>0</v>
      </c>
      <c r="AV139" s="514">
        <f t="shared" si="170"/>
        <v>0</v>
      </c>
      <c r="AW139" s="514">
        <f t="shared" si="170"/>
        <v>0</v>
      </c>
      <c r="AX139" s="514">
        <f t="shared" si="171"/>
        <v>0</v>
      </c>
      <c r="AY139" s="514">
        <f t="shared" si="171"/>
        <v>0</v>
      </c>
      <c r="AZ139" s="514">
        <f t="shared" si="171"/>
        <v>0</v>
      </c>
      <c r="BA139" s="514">
        <f t="shared" si="171"/>
        <v>0</v>
      </c>
      <c r="BB139" s="514">
        <f t="shared" si="171"/>
        <v>0</v>
      </c>
      <c r="BC139" s="514">
        <f t="shared" si="171"/>
        <v>0</v>
      </c>
      <c r="BD139" s="514">
        <f t="shared" si="171"/>
        <v>0</v>
      </c>
      <c r="BE139" s="514">
        <f t="shared" si="171"/>
        <v>0</v>
      </c>
      <c r="BF139" s="514">
        <f t="shared" si="171"/>
        <v>0</v>
      </c>
      <c r="BG139" s="514">
        <f t="shared" si="171"/>
        <v>0</v>
      </c>
      <c r="BH139" s="514">
        <f t="shared" si="172"/>
        <v>0</v>
      </c>
      <c r="BI139" s="514">
        <f t="shared" si="172"/>
        <v>0</v>
      </c>
      <c r="BJ139" s="514">
        <f t="shared" si="172"/>
        <v>0</v>
      </c>
      <c r="BK139" s="514">
        <f t="shared" si="172"/>
        <v>0</v>
      </c>
      <c r="BL139" s="514">
        <f t="shared" si="172"/>
        <v>0</v>
      </c>
      <c r="BM139" s="514">
        <f t="shared" si="172"/>
        <v>0</v>
      </c>
      <c r="BN139" s="514">
        <f t="shared" si="172"/>
        <v>0</v>
      </c>
      <c r="BO139" s="514">
        <f t="shared" si="172"/>
        <v>0</v>
      </c>
      <c r="BP139" s="514">
        <f t="shared" si="172"/>
        <v>0</v>
      </c>
      <c r="BQ139" s="514">
        <f t="shared" si="172"/>
        <v>0</v>
      </c>
      <c r="BR139" s="514">
        <f t="shared" si="173"/>
        <v>0</v>
      </c>
      <c r="BS139" s="514">
        <f t="shared" si="173"/>
        <v>0</v>
      </c>
      <c r="BT139" s="514">
        <f t="shared" si="173"/>
        <v>0</v>
      </c>
      <c r="BU139" s="514">
        <f t="shared" si="173"/>
        <v>0</v>
      </c>
      <c r="BV139" s="514">
        <f t="shared" si="173"/>
        <v>0</v>
      </c>
      <c r="BW139" s="514">
        <f t="shared" si="173"/>
        <v>0</v>
      </c>
      <c r="BX139" s="514">
        <f t="shared" si="173"/>
        <v>0</v>
      </c>
      <c r="BY139" s="514">
        <f t="shared" si="173"/>
        <v>0</v>
      </c>
      <c r="BZ139" s="514">
        <f t="shared" si="173"/>
        <v>0</v>
      </c>
      <c r="CA139" s="514">
        <f t="shared" si="173"/>
        <v>0</v>
      </c>
      <c r="CB139" s="514">
        <f t="shared" si="174"/>
        <v>0</v>
      </c>
      <c r="CC139" s="514">
        <f t="shared" si="174"/>
        <v>0</v>
      </c>
      <c r="CD139" s="514">
        <f t="shared" si="174"/>
        <v>0</v>
      </c>
      <c r="CE139" s="514">
        <f t="shared" si="174"/>
        <v>0</v>
      </c>
      <c r="CF139" s="514">
        <f t="shared" si="174"/>
        <v>0</v>
      </c>
      <c r="CG139" s="514">
        <f t="shared" si="174"/>
        <v>0</v>
      </c>
      <c r="CH139" s="514">
        <f t="shared" si="174"/>
        <v>0</v>
      </c>
      <c r="CI139" s="514">
        <f t="shared" si="174"/>
        <v>0</v>
      </c>
      <c r="CJ139" s="514">
        <f t="shared" si="174"/>
        <v>0</v>
      </c>
      <c r="CK139" s="514">
        <f t="shared" si="174"/>
        <v>0</v>
      </c>
      <c r="CL139" s="514">
        <f t="shared" si="175"/>
        <v>0</v>
      </c>
      <c r="CM139" s="514">
        <f t="shared" si="175"/>
        <v>0</v>
      </c>
      <c r="CN139" s="514">
        <f t="shared" si="175"/>
        <v>0</v>
      </c>
      <c r="CO139" s="514">
        <f t="shared" si="175"/>
        <v>0</v>
      </c>
      <c r="CP139" s="514">
        <f t="shared" si="175"/>
        <v>0</v>
      </c>
      <c r="CQ139" s="514">
        <f t="shared" si="175"/>
        <v>0</v>
      </c>
      <c r="CR139" s="514">
        <f t="shared" si="175"/>
        <v>0</v>
      </c>
      <c r="CS139" s="514">
        <f t="shared" si="175"/>
        <v>0</v>
      </c>
      <c r="CT139" s="514">
        <f t="shared" si="175"/>
        <v>0</v>
      </c>
      <c r="CU139" s="514">
        <f t="shared" si="175"/>
        <v>0</v>
      </c>
      <c r="CV139" s="514">
        <f t="shared" si="176"/>
        <v>0</v>
      </c>
      <c r="CW139" s="514">
        <f t="shared" si="176"/>
        <v>0</v>
      </c>
      <c r="CX139" s="514">
        <f t="shared" si="176"/>
        <v>0</v>
      </c>
      <c r="CY139" s="514">
        <f t="shared" si="176"/>
        <v>0</v>
      </c>
      <c r="CZ139" s="514">
        <f t="shared" si="176"/>
        <v>0</v>
      </c>
      <c r="DA139" s="514">
        <f t="shared" si="176"/>
        <v>0</v>
      </c>
      <c r="DB139" s="514">
        <f t="shared" si="176"/>
        <v>0</v>
      </c>
      <c r="DC139" s="514">
        <f t="shared" si="176"/>
        <v>0</v>
      </c>
      <c r="DD139" s="514">
        <f t="shared" si="176"/>
        <v>0</v>
      </c>
      <c r="DE139" s="514">
        <f t="shared" si="176"/>
        <v>0</v>
      </c>
      <c r="DF139" s="514">
        <f t="shared" si="177"/>
        <v>0</v>
      </c>
      <c r="DG139" s="514">
        <f t="shared" si="177"/>
        <v>0</v>
      </c>
      <c r="DH139" s="514">
        <f t="shared" si="177"/>
        <v>0</v>
      </c>
      <c r="DI139" s="514">
        <f t="shared" si="177"/>
        <v>0</v>
      </c>
      <c r="DJ139" s="514">
        <f t="shared" si="177"/>
        <v>0</v>
      </c>
      <c r="DK139" s="514">
        <f t="shared" si="177"/>
        <v>0</v>
      </c>
      <c r="DL139" s="514">
        <f t="shared" si="177"/>
        <v>0</v>
      </c>
      <c r="DM139" s="514">
        <f t="shared" si="177"/>
        <v>0</v>
      </c>
      <c r="DN139" s="514">
        <f t="shared" si="177"/>
        <v>0</v>
      </c>
      <c r="DO139" s="514">
        <f t="shared" si="138"/>
        <v>0</v>
      </c>
      <c r="DP139" s="514">
        <f t="shared" si="178"/>
        <v>0</v>
      </c>
      <c r="DQ139" s="514">
        <f t="shared" si="178"/>
        <v>0</v>
      </c>
      <c r="DR139" s="514">
        <f t="shared" si="178"/>
        <v>0</v>
      </c>
      <c r="DS139" s="514">
        <f t="shared" si="178"/>
        <v>0</v>
      </c>
      <c r="DT139" s="514">
        <f t="shared" si="178"/>
        <v>0</v>
      </c>
      <c r="DU139" s="514">
        <f t="shared" si="178"/>
        <v>0</v>
      </c>
      <c r="DV139" s="514">
        <f t="shared" si="178"/>
        <v>0</v>
      </c>
      <c r="DW139" s="514">
        <f t="shared" si="178"/>
        <v>0</v>
      </c>
      <c r="DX139" s="514">
        <f t="shared" si="178"/>
        <v>0</v>
      </c>
      <c r="DY139" s="514">
        <f t="shared" si="178"/>
        <v>0</v>
      </c>
      <c r="DZ139" s="514">
        <f t="shared" si="179"/>
        <v>0</v>
      </c>
      <c r="EA139" s="514">
        <f t="shared" si="179"/>
        <v>0</v>
      </c>
      <c r="EB139" s="514">
        <f t="shared" si="179"/>
        <v>0</v>
      </c>
      <c r="EC139" s="514">
        <f t="shared" si="179"/>
        <v>0</v>
      </c>
      <c r="ED139" s="514">
        <f t="shared" si="179"/>
        <v>0</v>
      </c>
      <c r="EE139" s="514">
        <f t="shared" si="179"/>
        <v>0</v>
      </c>
      <c r="EF139" s="514">
        <f t="shared" si="179"/>
        <v>0</v>
      </c>
      <c r="EG139" s="514">
        <f t="shared" si="179"/>
        <v>0</v>
      </c>
      <c r="EH139" s="514">
        <f t="shared" si="179"/>
        <v>0</v>
      </c>
      <c r="EI139" s="72"/>
      <c r="EJ139" s="72"/>
      <c r="EK139" s="72"/>
      <c r="EL139" s="72"/>
      <c r="EM139" s="72"/>
    </row>
    <row r="140" spans="5:143" ht="15" customHeight="1" outlineLevel="1" x14ac:dyDescent="0.35">
      <c r="E140" s="508">
        <v>91</v>
      </c>
      <c r="F140" s="841">
        <v>0</v>
      </c>
      <c r="G140" s="844">
        <f t="shared" si="139"/>
        <v>0</v>
      </c>
      <c r="H140" s="842">
        <f t="shared" si="153"/>
        <v>0</v>
      </c>
      <c r="I140" s="19"/>
      <c r="J140" s="514">
        <f t="shared" si="167"/>
        <v>0</v>
      </c>
      <c r="K140" s="514">
        <f t="shared" si="167"/>
        <v>0</v>
      </c>
      <c r="L140" s="514">
        <f t="shared" si="167"/>
        <v>0</v>
      </c>
      <c r="M140" s="514">
        <f t="shared" si="167"/>
        <v>0</v>
      </c>
      <c r="N140" s="514">
        <f t="shared" si="167"/>
        <v>0</v>
      </c>
      <c r="O140" s="514">
        <f t="shared" si="167"/>
        <v>0</v>
      </c>
      <c r="P140" s="514">
        <f t="shared" si="167"/>
        <v>0</v>
      </c>
      <c r="Q140" s="514">
        <f t="shared" si="167"/>
        <v>0</v>
      </c>
      <c r="R140" s="514">
        <f t="shared" si="167"/>
        <v>0</v>
      </c>
      <c r="S140" s="514">
        <f t="shared" si="167"/>
        <v>0</v>
      </c>
      <c r="T140" s="514">
        <f t="shared" si="168"/>
        <v>0</v>
      </c>
      <c r="U140" s="514">
        <f t="shared" si="168"/>
        <v>0</v>
      </c>
      <c r="V140" s="514">
        <f t="shared" si="168"/>
        <v>0</v>
      </c>
      <c r="W140" s="514">
        <f t="shared" si="168"/>
        <v>0</v>
      </c>
      <c r="X140" s="514">
        <f t="shared" si="168"/>
        <v>0</v>
      </c>
      <c r="Y140" s="514">
        <f t="shared" si="168"/>
        <v>0</v>
      </c>
      <c r="Z140" s="514">
        <f t="shared" si="168"/>
        <v>0</v>
      </c>
      <c r="AA140" s="514">
        <f t="shared" si="168"/>
        <v>0</v>
      </c>
      <c r="AB140" s="514">
        <f t="shared" si="168"/>
        <v>0</v>
      </c>
      <c r="AC140" s="514">
        <f t="shared" si="168"/>
        <v>0</v>
      </c>
      <c r="AD140" s="514">
        <f t="shared" si="169"/>
        <v>0</v>
      </c>
      <c r="AE140" s="514">
        <f t="shared" si="169"/>
        <v>0</v>
      </c>
      <c r="AF140" s="514">
        <f t="shared" si="169"/>
        <v>0</v>
      </c>
      <c r="AG140" s="514">
        <f t="shared" si="169"/>
        <v>0</v>
      </c>
      <c r="AH140" s="514">
        <f t="shared" si="169"/>
        <v>0</v>
      </c>
      <c r="AI140" s="514">
        <f t="shared" si="169"/>
        <v>0</v>
      </c>
      <c r="AJ140" s="514">
        <f t="shared" si="169"/>
        <v>0</v>
      </c>
      <c r="AK140" s="514">
        <f t="shared" si="169"/>
        <v>0</v>
      </c>
      <c r="AL140" s="514">
        <f t="shared" si="169"/>
        <v>0</v>
      </c>
      <c r="AM140" s="514">
        <f t="shared" si="169"/>
        <v>0</v>
      </c>
      <c r="AN140" s="514">
        <f t="shared" si="170"/>
        <v>0</v>
      </c>
      <c r="AO140" s="514">
        <f t="shared" si="170"/>
        <v>0</v>
      </c>
      <c r="AP140" s="514">
        <f t="shared" si="170"/>
        <v>0</v>
      </c>
      <c r="AQ140" s="514">
        <f t="shared" si="170"/>
        <v>0</v>
      </c>
      <c r="AR140" s="514">
        <f t="shared" si="170"/>
        <v>0</v>
      </c>
      <c r="AS140" s="514">
        <f t="shared" si="170"/>
        <v>0</v>
      </c>
      <c r="AT140" s="514">
        <f t="shared" si="170"/>
        <v>0</v>
      </c>
      <c r="AU140" s="514">
        <f t="shared" si="170"/>
        <v>0</v>
      </c>
      <c r="AV140" s="514">
        <f t="shared" si="170"/>
        <v>0</v>
      </c>
      <c r="AW140" s="514">
        <f t="shared" si="170"/>
        <v>0</v>
      </c>
      <c r="AX140" s="514">
        <f t="shared" si="171"/>
        <v>0</v>
      </c>
      <c r="AY140" s="514">
        <f t="shared" si="171"/>
        <v>0</v>
      </c>
      <c r="AZ140" s="514">
        <f t="shared" si="171"/>
        <v>0</v>
      </c>
      <c r="BA140" s="514">
        <f t="shared" si="171"/>
        <v>0</v>
      </c>
      <c r="BB140" s="514">
        <f t="shared" si="171"/>
        <v>0</v>
      </c>
      <c r="BC140" s="514">
        <f t="shared" si="171"/>
        <v>0</v>
      </c>
      <c r="BD140" s="514">
        <f t="shared" si="171"/>
        <v>0</v>
      </c>
      <c r="BE140" s="514">
        <f t="shared" si="171"/>
        <v>0</v>
      </c>
      <c r="BF140" s="514">
        <f t="shared" si="171"/>
        <v>0</v>
      </c>
      <c r="BG140" s="514">
        <f t="shared" si="171"/>
        <v>0</v>
      </c>
      <c r="BH140" s="514">
        <f t="shared" si="172"/>
        <v>0</v>
      </c>
      <c r="BI140" s="514">
        <f t="shared" si="172"/>
        <v>0</v>
      </c>
      <c r="BJ140" s="514">
        <f t="shared" si="172"/>
        <v>0</v>
      </c>
      <c r="BK140" s="514">
        <f t="shared" si="172"/>
        <v>0</v>
      </c>
      <c r="BL140" s="514">
        <f t="shared" si="172"/>
        <v>0</v>
      </c>
      <c r="BM140" s="514">
        <f t="shared" si="172"/>
        <v>0</v>
      </c>
      <c r="BN140" s="514">
        <f t="shared" si="172"/>
        <v>0</v>
      </c>
      <c r="BO140" s="514">
        <f t="shared" si="172"/>
        <v>0</v>
      </c>
      <c r="BP140" s="514">
        <f t="shared" si="172"/>
        <v>0</v>
      </c>
      <c r="BQ140" s="514">
        <f t="shared" si="172"/>
        <v>0</v>
      </c>
      <c r="BR140" s="514">
        <f t="shared" si="173"/>
        <v>0</v>
      </c>
      <c r="BS140" s="514">
        <f t="shared" si="173"/>
        <v>0</v>
      </c>
      <c r="BT140" s="514">
        <f t="shared" si="173"/>
        <v>0</v>
      </c>
      <c r="BU140" s="514">
        <f t="shared" si="173"/>
        <v>0</v>
      </c>
      <c r="BV140" s="514">
        <f t="shared" si="173"/>
        <v>0</v>
      </c>
      <c r="BW140" s="514">
        <f t="shared" si="173"/>
        <v>0</v>
      </c>
      <c r="BX140" s="514">
        <f t="shared" si="173"/>
        <v>0</v>
      </c>
      <c r="BY140" s="514">
        <f t="shared" si="173"/>
        <v>0</v>
      </c>
      <c r="BZ140" s="514">
        <f t="shared" si="173"/>
        <v>0</v>
      </c>
      <c r="CA140" s="514">
        <f t="shared" si="173"/>
        <v>0</v>
      </c>
      <c r="CB140" s="514">
        <f t="shared" si="174"/>
        <v>0</v>
      </c>
      <c r="CC140" s="514">
        <f t="shared" si="174"/>
        <v>0</v>
      </c>
      <c r="CD140" s="514">
        <f t="shared" si="174"/>
        <v>0</v>
      </c>
      <c r="CE140" s="514">
        <f t="shared" si="174"/>
        <v>0</v>
      </c>
      <c r="CF140" s="514">
        <f t="shared" si="174"/>
        <v>0</v>
      </c>
      <c r="CG140" s="514">
        <f t="shared" si="174"/>
        <v>0</v>
      </c>
      <c r="CH140" s="514">
        <f t="shared" si="174"/>
        <v>0</v>
      </c>
      <c r="CI140" s="514">
        <f t="shared" si="174"/>
        <v>0</v>
      </c>
      <c r="CJ140" s="514">
        <f t="shared" si="174"/>
        <v>0</v>
      </c>
      <c r="CK140" s="514">
        <f t="shared" si="174"/>
        <v>0</v>
      </c>
      <c r="CL140" s="514">
        <f t="shared" si="175"/>
        <v>0</v>
      </c>
      <c r="CM140" s="514">
        <f t="shared" si="175"/>
        <v>0</v>
      </c>
      <c r="CN140" s="514">
        <f t="shared" si="175"/>
        <v>0</v>
      </c>
      <c r="CO140" s="514">
        <f t="shared" si="175"/>
        <v>0</v>
      </c>
      <c r="CP140" s="514">
        <f t="shared" si="175"/>
        <v>0</v>
      </c>
      <c r="CQ140" s="514">
        <f t="shared" si="175"/>
        <v>0</v>
      </c>
      <c r="CR140" s="514">
        <f t="shared" si="175"/>
        <v>0</v>
      </c>
      <c r="CS140" s="514">
        <f t="shared" si="175"/>
        <v>0</v>
      </c>
      <c r="CT140" s="514">
        <f t="shared" si="175"/>
        <v>0</v>
      </c>
      <c r="CU140" s="514">
        <f t="shared" si="175"/>
        <v>0</v>
      </c>
      <c r="CV140" s="514">
        <f t="shared" si="176"/>
        <v>0</v>
      </c>
      <c r="CW140" s="514">
        <f t="shared" si="176"/>
        <v>0</v>
      </c>
      <c r="CX140" s="514">
        <f t="shared" si="176"/>
        <v>0</v>
      </c>
      <c r="CY140" s="514">
        <f t="shared" si="176"/>
        <v>0</v>
      </c>
      <c r="CZ140" s="514">
        <f t="shared" si="176"/>
        <v>0</v>
      </c>
      <c r="DA140" s="514">
        <f t="shared" si="176"/>
        <v>0</v>
      </c>
      <c r="DB140" s="514">
        <f t="shared" si="176"/>
        <v>0</v>
      </c>
      <c r="DC140" s="514">
        <f t="shared" si="176"/>
        <v>0</v>
      </c>
      <c r="DD140" s="514">
        <f t="shared" si="176"/>
        <v>0</v>
      </c>
      <c r="DE140" s="514">
        <f t="shared" si="176"/>
        <v>0</v>
      </c>
      <c r="DF140" s="514">
        <f t="shared" si="177"/>
        <v>0</v>
      </c>
      <c r="DG140" s="514">
        <f t="shared" si="177"/>
        <v>0</v>
      </c>
      <c r="DH140" s="514">
        <f t="shared" si="177"/>
        <v>0</v>
      </c>
      <c r="DI140" s="514">
        <f t="shared" si="177"/>
        <v>0</v>
      </c>
      <c r="DJ140" s="514">
        <f t="shared" si="177"/>
        <v>0</v>
      </c>
      <c r="DK140" s="514">
        <f t="shared" si="177"/>
        <v>0</v>
      </c>
      <c r="DL140" s="514">
        <f t="shared" si="177"/>
        <v>0</v>
      </c>
      <c r="DM140" s="514">
        <f t="shared" si="177"/>
        <v>0</v>
      </c>
      <c r="DN140" s="514">
        <f t="shared" si="177"/>
        <v>0</v>
      </c>
      <c r="DO140" s="514">
        <f t="shared" si="138"/>
        <v>0</v>
      </c>
      <c r="DP140" s="514">
        <f t="shared" si="178"/>
        <v>0</v>
      </c>
      <c r="DQ140" s="514">
        <f t="shared" si="178"/>
        <v>0</v>
      </c>
      <c r="DR140" s="514">
        <f t="shared" si="178"/>
        <v>0</v>
      </c>
      <c r="DS140" s="514">
        <f t="shared" si="178"/>
        <v>0</v>
      </c>
      <c r="DT140" s="514">
        <f t="shared" si="178"/>
        <v>0</v>
      </c>
      <c r="DU140" s="514">
        <f t="shared" si="178"/>
        <v>0</v>
      </c>
      <c r="DV140" s="514">
        <f t="shared" si="178"/>
        <v>0</v>
      </c>
      <c r="DW140" s="514">
        <f t="shared" si="178"/>
        <v>0</v>
      </c>
      <c r="DX140" s="514">
        <f t="shared" si="178"/>
        <v>0</v>
      </c>
      <c r="DY140" s="514">
        <f t="shared" si="178"/>
        <v>0</v>
      </c>
      <c r="DZ140" s="514">
        <f t="shared" si="179"/>
        <v>0</v>
      </c>
      <c r="EA140" s="514">
        <f t="shared" si="179"/>
        <v>0</v>
      </c>
      <c r="EB140" s="514">
        <f t="shared" si="179"/>
        <v>0</v>
      </c>
      <c r="EC140" s="514">
        <f t="shared" si="179"/>
        <v>0</v>
      </c>
      <c r="ED140" s="514">
        <f t="shared" si="179"/>
        <v>0</v>
      </c>
      <c r="EE140" s="514">
        <f t="shared" si="179"/>
        <v>0</v>
      </c>
      <c r="EF140" s="514">
        <f t="shared" si="179"/>
        <v>0</v>
      </c>
      <c r="EG140" s="514">
        <f t="shared" si="179"/>
        <v>0</v>
      </c>
      <c r="EH140" s="514">
        <f t="shared" si="179"/>
        <v>0</v>
      </c>
      <c r="EI140" s="72"/>
      <c r="EJ140" s="72"/>
      <c r="EK140" s="72"/>
      <c r="EL140" s="72"/>
      <c r="EM140" s="72"/>
    </row>
    <row r="141" spans="5:143" ht="15" customHeight="1" outlineLevel="1" x14ac:dyDescent="0.35">
      <c r="E141" s="508">
        <v>92</v>
      </c>
      <c r="F141" s="841">
        <v>0</v>
      </c>
      <c r="G141" s="844">
        <f t="shared" si="139"/>
        <v>0</v>
      </c>
      <c r="H141" s="842">
        <f t="shared" si="153"/>
        <v>0</v>
      </c>
      <c r="I141" s="19"/>
      <c r="J141" s="514">
        <f t="shared" si="167"/>
        <v>0</v>
      </c>
      <c r="K141" s="514">
        <f t="shared" si="167"/>
        <v>0</v>
      </c>
      <c r="L141" s="514">
        <f t="shared" si="167"/>
        <v>0</v>
      </c>
      <c r="M141" s="514">
        <f t="shared" si="167"/>
        <v>0</v>
      </c>
      <c r="N141" s="514">
        <f t="shared" si="167"/>
        <v>0</v>
      </c>
      <c r="O141" s="514">
        <f t="shared" si="167"/>
        <v>0</v>
      </c>
      <c r="P141" s="514">
        <f t="shared" si="167"/>
        <v>0</v>
      </c>
      <c r="Q141" s="514">
        <f t="shared" si="167"/>
        <v>0</v>
      </c>
      <c r="R141" s="514">
        <f t="shared" si="167"/>
        <v>0</v>
      </c>
      <c r="S141" s="514">
        <f t="shared" si="167"/>
        <v>0</v>
      </c>
      <c r="T141" s="514">
        <f t="shared" si="168"/>
        <v>0</v>
      </c>
      <c r="U141" s="514">
        <f t="shared" si="168"/>
        <v>0</v>
      </c>
      <c r="V141" s="514">
        <f t="shared" si="168"/>
        <v>0</v>
      </c>
      <c r="W141" s="514">
        <f t="shared" si="168"/>
        <v>0</v>
      </c>
      <c r="X141" s="514">
        <f t="shared" si="168"/>
        <v>0</v>
      </c>
      <c r="Y141" s="514">
        <f t="shared" si="168"/>
        <v>0</v>
      </c>
      <c r="Z141" s="514">
        <f t="shared" si="168"/>
        <v>0</v>
      </c>
      <c r="AA141" s="514">
        <f t="shared" si="168"/>
        <v>0</v>
      </c>
      <c r="AB141" s="514">
        <f t="shared" si="168"/>
        <v>0</v>
      </c>
      <c r="AC141" s="514">
        <f t="shared" si="168"/>
        <v>0</v>
      </c>
      <c r="AD141" s="514">
        <f t="shared" si="169"/>
        <v>0</v>
      </c>
      <c r="AE141" s="514">
        <f t="shared" si="169"/>
        <v>0</v>
      </c>
      <c r="AF141" s="514">
        <f t="shared" si="169"/>
        <v>0</v>
      </c>
      <c r="AG141" s="514">
        <f t="shared" si="169"/>
        <v>0</v>
      </c>
      <c r="AH141" s="514">
        <f t="shared" si="169"/>
        <v>0</v>
      </c>
      <c r="AI141" s="514">
        <f t="shared" si="169"/>
        <v>0</v>
      </c>
      <c r="AJ141" s="514">
        <f t="shared" si="169"/>
        <v>0</v>
      </c>
      <c r="AK141" s="514">
        <f t="shared" si="169"/>
        <v>0</v>
      </c>
      <c r="AL141" s="514">
        <f t="shared" si="169"/>
        <v>0</v>
      </c>
      <c r="AM141" s="514">
        <f t="shared" si="169"/>
        <v>0</v>
      </c>
      <c r="AN141" s="514">
        <f t="shared" si="170"/>
        <v>0</v>
      </c>
      <c r="AO141" s="514">
        <f t="shared" si="170"/>
        <v>0</v>
      </c>
      <c r="AP141" s="514">
        <f t="shared" si="170"/>
        <v>0</v>
      </c>
      <c r="AQ141" s="514">
        <f t="shared" si="170"/>
        <v>0</v>
      </c>
      <c r="AR141" s="514">
        <f t="shared" si="170"/>
        <v>0</v>
      </c>
      <c r="AS141" s="514">
        <f t="shared" si="170"/>
        <v>0</v>
      </c>
      <c r="AT141" s="514">
        <f t="shared" si="170"/>
        <v>0</v>
      </c>
      <c r="AU141" s="514">
        <f t="shared" si="170"/>
        <v>0</v>
      </c>
      <c r="AV141" s="514">
        <f t="shared" si="170"/>
        <v>0</v>
      </c>
      <c r="AW141" s="514">
        <f t="shared" si="170"/>
        <v>0</v>
      </c>
      <c r="AX141" s="514">
        <f t="shared" si="171"/>
        <v>0</v>
      </c>
      <c r="AY141" s="514">
        <f t="shared" si="171"/>
        <v>0</v>
      </c>
      <c r="AZ141" s="514">
        <f t="shared" si="171"/>
        <v>0</v>
      </c>
      <c r="BA141" s="514">
        <f t="shared" si="171"/>
        <v>0</v>
      </c>
      <c r="BB141" s="514">
        <f t="shared" si="171"/>
        <v>0</v>
      </c>
      <c r="BC141" s="514">
        <f t="shared" si="171"/>
        <v>0</v>
      </c>
      <c r="BD141" s="514">
        <f t="shared" si="171"/>
        <v>0</v>
      </c>
      <c r="BE141" s="514">
        <f t="shared" si="171"/>
        <v>0</v>
      </c>
      <c r="BF141" s="514">
        <f t="shared" si="171"/>
        <v>0</v>
      </c>
      <c r="BG141" s="514">
        <f t="shared" si="171"/>
        <v>0</v>
      </c>
      <c r="BH141" s="514">
        <f t="shared" si="172"/>
        <v>0</v>
      </c>
      <c r="BI141" s="514">
        <f t="shared" si="172"/>
        <v>0</v>
      </c>
      <c r="BJ141" s="514">
        <f t="shared" si="172"/>
        <v>0</v>
      </c>
      <c r="BK141" s="514">
        <f t="shared" si="172"/>
        <v>0</v>
      </c>
      <c r="BL141" s="514">
        <f t="shared" si="172"/>
        <v>0</v>
      </c>
      <c r="BM141" s="514">
        <f t="shared" si="172"/>
        <v>0</v>
      </c>
      <c r="BN141" s="514">
        <f t="shared" si="172"/>
        <v>0</v>
      </c>
      <c r="BO141" s="514">
        <f t="shared" si="172"/>
        <v>0</v>
      </c>
      <c r="BP141" s="514">
        <f t="shared" si="172"/>
        <v>0</v>
      </c>
      <c r="BQ141" s="514">
        <f t="shared" si="172"/>
        <v>0</v>
      </c>
      <c r="BR141" s="514">
        <f t="shared" si="173"/>
        <v>0</v>
      </c>
      <c r="BS141" s="514">
        <f t="shared" si="173"/>
        <v>0</v>
      </c>
      <c r="BT141" s="514">
        <f t="shared" si="173"/>
        <v>0</v>
      </c>
      <c r="BU141" s="514">
        <f t="shared" si="173"/>
        <v>0</v>
      </c>
      <c r="BV141" s="514">
        <f t="shared" si="173"/>
        <v>0</v>
      </c>
      <c r="BW141" s="514">
        <f t="shared" si="173"/>
        <v>0</v>
      </c>
      <c r="BX141" s="514">
        <f t="shared" si="173"/>
        <v>0</v>
      </c>
      <c r="BY141" s="514">
        <f t="shared" si="173"/>
        <v>0</v>
      </c>
      <c r="BZ141" s="514">
        <f t="shared" si="173"/>
        <v>0</v>
      </c>
      <c r="CA141" s="514">
        <f t="shared" si="173"/>
        <v>0</v>
      </c>
      <c r="CB141" s="514">
        <f t="shared" si="174"/>
        <v>0</v>
      </c>
      <c r="CC141" s="514">
        <f t="shared" si="174"/>
        <v>0</v>
      </c>
      <c r="CD141" s="514">
        <f t="shared" si="174"/>
        <v>0</v>
      </c>
      <c r="CE141" s="514">
        <f t="shared" si="174"/>
        <v>0</v>
      </c>
      <c r="CF141" s="514">
        <f t="shared" si="174"/>
        <v>0</v>
      </c>
      <c r="CG141" s="514">
        <f t="shared" si="174"/>
        <v>0</v>
      </c>
      <c r="CH141" s="514">
        <f t="shared" si="174"/>
        <v>0</v>
      </c>
      <c r="CI141" s="514">
        <f t="shared" si="174"/>
        <v>0</v>
      </c>
      <c r="CJ141" s="514">
        <f t="shared" si="174"/>
        <v>0</v>
      </c>
      <c r="CK141" s="514">
        <f t="shared" si="174"/>
        <v>0</v>
      </c>
      <c r="CL141" s="514">
        <f t="shared" si="175"/>
        <v>0</v>
      </c>
      <c r="CM141" s="514">
        <f t="shared" si="175"/>
        <v>0</v>
      </c>
      <c r="CN141" s="514">
        <f t="shared" si="175"/>
        <v>0</v>
      </c>
      <c r="CO141" s="514">
        <f t="shared" si="175"/>
        <v>0</v>
      </c>
      <c r="CP141" s="514">
        <f t="shared" si="175"/>
        <v>0</v>
      </c>
      <c r="CQ141" s="514">
        <f t="shared" si="175"/>
        <v>0</v>
      </c>
      <c r="CR141" s="514">
        <f t="shared" si="175"/>
        <v>0</v>
      </c>
      <c r="CS141" s="514">
        <f t="shared" si="175"/>
        <v>0</v>
      </c>
      <c r="CT141" s="514">
        <f t="shared" si="175"/>
        <v>0</v>
      </c>
      <c r="CU141" s="514">
        <f t="shared" si="175"/>
        <v>0</v>
      </c>
      <c r="CV141" s="514">
        <f t="shared" si="176"/>
        <v>0</v>
      </c>
      <c r="CW141" s="514">
        <f t="shared" si="176"/>
        <v>0</v>
      </c>
      <c r="CX141" s="514">
        <f t="shared" si="176"/>
        <v>0</v>
      </c>
      <c r="CY141" s="514">
        <f t="shared" si="176"/>
        <v>0</v>
      </c>
      <c r="CZ141" s="514">
        <f t="shared" si="176"/>
        <v>0</v>
      </c>
      <c r="DA141" s="514">
        <f t="shared" si="176"/>
        <v>0</v>
      </c>
      <c r="DB141" s="514">
        <f t="shared" si="176"/>
        <v>0</v>
      </c>
      <c r="DC141" s="514">
        <f t="shared" si="176"/>
        <v>0</v>
      </c>
      <c r="DD141" s="514">
        <f t="shared" si="176"/>
        <v>0</v>
      </c>
      <c r="DE141" s="514">
        <f t="shared" si="176"/>
        <v>0</v>
      </c>
      <c r="DF141" s="514">
        <f t="shared" si="177"/>
        <v>0</v>
      </c>
      <c r="DG141" s="514">
        <f t="shared" si="177"/>
        <v>0</v>
      </c>
      <c r="DH141" s="514">
        <f t="shared" si="177"/>
        <v>0</v>
      </c>
      <c r="DI141" s="514">
        <f t="shared" si="177"/>
        <v>0</v>
      </c>
      <c r="DJ141" s="514">
        <f t="shared" si="177"/>
        <v>0</v>
      </c>
      <c r="DK141" s="514">
        <f t="shared" si="177"/>
        <v>0</v>
      </c>
      <c r="DL141" s="514">
        <f t="shared" si="177"/>
        <v>0</v>
      </c>
      <c r="DM141" s="514">
        <f t="shared" si="177"/>
        <v>0</v>
      </c>
      <c r="DN141" s="514">
        <f t="shared" si="177"/>
        <v>0</v>
      </c>
      <c r="DO141" s="514">
        <f t="shared" ref="DO141:DO172" si="180" xml:space="preserve"> IF( DO$47 &gt;= $E141, $F141 * $F$38 / Cr,) * DO$46</f>
        <v>0</v>
      </c>
      <c r="DP141" s="514">
        <f t="shared" si="178"/>
        <v>0</v>
      </c>
      <c r="DQ141" s="514">
        <f t="shared" si="178"/>
        <v>0</v>
      </c>
      <c r="DR141" s="514">
        <f t="shared" si="178"/>
        <v>0</v>
      </c>
      <c r="DS141" s="514">
        <f t="shared" si="178"/>
        <v>0</v>
      </c>
      <c r="DT141" s="514">
        <f t="shared" si="178"/>
        <v>0</v>
      </c>
      <c r="DU141" s="514">
        <f t="shared" si="178"/>
        <v>0</v>
      </c>
      <c r="DV141" s="514">
        <f t="shared" si="178"/>
        <v>0</v>
      </c>
      <c r="DW141" s="514">
        <f t="shared" si="178"/>
        <v>0</v>
      </c>
      <c r="DX141" s="514">
        <f t="shared" si="178"/>
        <v>0</v>
      </c>
      <c r="DY141" s="514">
        <f t="shared" si="178"/>
        <v>0</v>
      </c>
      <c r="DZ141" s="514">
        <f t="shared" si="179"/>
        <v>0</v>
      </c>
      <c r="EA141" s="514">
        <f t="shared" si="179"/>
        <v>0</v>
      </c>
      <c r="EB141" s="514">
        <f t="shared" si="179"/>
        <v>0</v>
      </c>
      <c r="EC141" s="514">
        <f t="shared" si="179"/>
        <v>0</v>
      </c>
      <c r="ED141" s="514">
        <f t="shared" si="179"/>
        <v>0</v>
      </c>
      <c r="EE141" s="514">
        <f t="shared" si="179"/>
        <v>0</v>
      </c>
      <c r="EF141" s="514">
        <f t="shared" si="179"/>
        <v>0</v>
      </c>
      <c r="EG141" s="514">
        <f t="shared" si="179"/>
        <v>0</v>
      </c>
      <c r="EH141" s="514">
        <f t="shared" si="179"/>
        <v>0</v>
      </c>
      <c r="EI141" s="72"/>
      <c r="EJ141" s="72"/>
      <c r="EK141" s="72"/>
      <c r="EL141" s="72"/>
      <c r="EM141" s="72"/>
    </row>
    <row r="142" spans="5:143" ht="15" customHeight="1" outlineLevel="1" x14ac:dyDescent="0.35">
      <c r="E142" s="508">
        <v>93</v>
      </c>
      <c r="F142" s="841">
        <v>0</v>
      </c>
      <c r="G142" s="844">
        <f t="shared" si="139"/>
        <v>0</v>
      </c>
      <c r="H142" s="842">
        <f t="shared" si="153"/>
        <v>0</v>
      </c>
      <c r="I142" s="19"/>
      <c r="J142" s="514">
        <f t="shared" si="167"/>
        <v>0</v>
      </c>
      <c r="K142" s="514">
        <f t="shared" si="167"/>
        <v>0</v>
      </c>
      <c r="L142" s="514">
        <f t="shared" si="167"/>
        <v>0</v>
      </c>
      <c r="M142" s="514">
        <f t="shared" si="167"/>
        <v>0</v>
      </c>
      <c r="N142" s="514">
        <f t="shared" si="167"/>
        <v>0</v>
      </c>
      <c r="O142" s="514">
        <f t="shared" si="167"/>
        <v>0</v>
      </c>
      <c r="P142" s="514">
        <f t="shared" si="167"/>
        <v>0</v>
      </c>
      <c r="Q142" s="514">
        <f t="shared" si="167"/>
        <v>0</v>
      </c>
      <c r="R142" s="514">
        <f t="shared" si="167"/>
        <v>0</v>
      </c>
      <c r="S142" s="514">
        <f t="shared" si="167"/>
        <v>0</v>
      </c>
      <c r="T142" s="514">
        <f t="shared" si="168"/>
        <v>0</v>
      </c>
      <c r="U142" s="514">
        <f t="shared" si="168"/>
        <v>0</v>
      </c>
      <c r="V142" s="514">
        <f t="shared" si="168"/>
        <v>0</v>
      </c>
      <c r="W142" s="514">
        <f t="shared" si="168"/>
        <v>0</v>
      </c>
      <c r="X142" s="514">
        <f t="shared" si="168"/>
        <v>0</v>
      </c>
      <c r="Y142" s="514">
        <f t="shared" si="168"/>
        <v>0</v>
      </c>
      <c r="Z142" s="514">
        <f t="shared" si="168"/>
        <v>0</v>
      </c>
      <c r="AA142" s="514">
        <f t="shared" si="168"/>
        <v>0</v>
      </c>
      <c r="AB142" s="514">
        <f t="shared" si="168"/>
        <v>0</v>
      </c>
      <c r="AC142" s="514">
        <f t="shared" si="168"/>
        <v>0</v>
      </c>
      <c r="AD142" s="514">
        <f t="shared" si="169"/>
        <v>0</v>
      </c>
      <c r="AE142" s="514">
        <f t="shared" si="169"/>
        <v>0</v>
      </c>
      <c r="AF142" s="514">
        <f t="shared" si="169"/>
        <v>0</v>
      </c>
      <c r="AG142" s="514">
        <f t="shared" si="169"/>
        <v>0</v>
      </c>
      <c r="AH142" s="514">
        <f t="shared" si="169"/>
        <v>0</v>
      </c>
      <c r="AI142" s="514">
        <f t="shared" si="169"/>
        <v>0</v>
      </c>
      <c r="AJ142" s="514">
        <f t="shared" si="169"/>
        <v>0</v>
      </c>
      <c r="AK142" s="514">
        <f t="shared" si="169"/>
        <v>0</v>
      </c>
      <c r="AL142" s="514">
        <f t="shared" si="169"/>
        <v>0</v>
      </c>
      <c r="AM142" s="514">
        <f t="shared" si="169"/>
        <v>0</v>
      </c>
      <c r="AN142" s="514">
        <f t="shared" si="170"/>
        <v>0</v>
      </c>
      <c r="AO142" s="514">
        <f t="shared" si="170"/>
        <v>0</v>
      </c>
      <c r="AP142" s="514">
        <f t="shared" si="170"/>
        <v>0</v>
      </c>
      <c r="AQ142" s="514">
        <f t="shared" si="170"/>
        <v>0</v>
      </c>
      <c r="AR142" s="514">
        <f t="shared" si="170"/>
        <v>0</v>
      </c>
      <c r="AS142" s="514">
        <f t="shared" si="170"/>
        <v>0</v>
      </c>
      <c r="AT142" s="514">
        <f t="shared" si="170"/>
        <v>0</v>
      </c>
      <c r="AU142" s="514">
        <f t="shared" si="170"/>
        <v>0</v>
      </c>
      <c r="AV142" s="514">
        <f t="shared" si="170"/>
        <v>0</v>
      </c>
      <c r="AW142" s="514">
        <f t="shared" si="170"/>
        <v>0</v>
      </c>
      <c r="AX142" s="514">
        <f t="shared" si="171"/>
        <v>0</v>
      </c>
      <c r="AY142" s="514">
        <f t="shared" si="171"/>
        <v>0</v>
      </c>
      <c r="AZ142" s="514">
        <f t="shared" si="171"/>
        <v>0</v>
      </c>
      <c r="BA142" s="514">
        <f t="shared" si="171"/>
        <v>0</v>
      </c>
      <c r="BB142" s="514">
        <f t="shared" si="171"/>
        <v>0</v>
      </c>
      <c r="BC142" s="514">
        <f t="shared" si="171"/>
        <v>0</v>
      </c>
      <c r="BD142" s="514">
        <f t="shared" si="171"/>
        <v>0</v>
      </c>
      <c r="BE142" s="514">
        <f t="shared" si="171"/>
        <v>0</v>
      </c>
      <c r="BF142" s="514">
        <f t="shared" si="171"/>
        <v>0</v>
      </c>
      <c r="BG142" s="514">
        <f t="shared" si="171"/>
        <v>0</v>
      </c>
      <c r="BH142" s="514">
        <f t="shared" si="172"/>
        <v>0</v>
      </c>
      <c r="BI142" s="514">
        <f t="shared" si="172"/>
        <v>0</v>
      </c>
      <c r="BJ142" s="514">
        <f t="shared" si="172"/>
        <v>0</v>
      </c>
      <c r="BK142" s="514">
        <f t="shared" si="172"/>
        <v>0</v>
      </c>
      <c r="BL142" s="514">
        <f t="shared" si="172"/>
        <v>0</v>
      </c>
      <c r="BM142" s="514">
        <f t="shared" si="172"/>
        <v>0</v>
      </c>
      <c r="BN142" s="514">
        <f t="shared" si="172"/>
        <v>0</v>
      </c>
      <c r="BO142" s="514">
        <f t="shared" si="172"/>
        <v>0</v>
      </c>
      <c r="BP142" s="514">
        <f t="shared" si="172"/>
        <v>0</v>
      </c>
      <c r="BQ142" s="514">
        <f t="shared" si="172"/>
        <v>0</v>
      </c>
      <c r="BR142" s="514">
        <f t="shared" si="173"/>
        <v>0</v>
      </c>
      <c r="BS142" s="514">
        <f t="shared" si="173"/>
        <v>0</v>
      </c>
      <c r="BT142" s="514">
        <f t="shared" si="173"/>
        <v>0</v>
      </c>
      <c r="BU142" s="514">
        <f t="shared" si="173"/>
        <v>0</v>
      </c>
      <c r="BV142" s="514">
        <f t="shared" si="173"/>
        <v>0</v>
      </c>
      <c r="BW142" s="514">
        <f t="shared" si="173"/>
        <v>0</v>
      </c>
      <c r="BX142" s="514">
        <f t="shared" si="173"/>
        <v>0</v>
      </c>
      <c r="BY142" s="514">
        <f t="shared" si="173"/>
        <v>0</v>
      </c>
      <c r="BZ142" s="514">
        <f t="shared" si="173"/>
        <v>0</v>
      </c>
      <c r="CA142" s="514">
        <f t="shared" si="173"/>
        <v>0</v>
      </c>
      <c r="CB142" s="514">
        <f t="shared" si="174"/>
        <v>0</v>
      </c>
      <c r="CC142" s="514">
        <f t="shared" si="174"/>
        <v>0</v>
      </c>
      <c r="CD142" s="514">
        <f t="shared" si="174"/>
        <v>0</v>
      </c>
      <c r="CE142" s="514">
        <f t="shared" si="174"/>
        <v>0</v>
      </c>
      <c r="CF142" s="514">
        <f t="shared" si="174"/>
        <v>0</v>
      </c>
      <c r="CG142" s="514">
        <f t="shared" si="174"/>
        <v>0</v>
      </c>
      <c r="CH142" s="514">
        <f t="shared" si="174"/>
        <v>0</v>
      </c>
      <c r="CI142" s="514">
        <f t="shared" si="174"/>
        <v>0</v>
      </c>
      <c r="CJ142" s="514">
        <f t="shared" si="174"/>
        <v>0</v>
      </c>
      <c r="CK142" s="514">
        <f t="shared" si="174"/>
        <v>0</v>
      </c>
      <c r="CL142" s="514">
        <f t="shared" si="175"/>
        <v>0</v>
      </c>
      <c r="CM142" s="514">
        <f t="shared" si="175"/>
        <v>0</v>
      </c>
      <c r="CN142" s="514">
        <f t="shared" si="175"/>
        <v>0</v>
      </c>
      <c r="CO142" s="514">
        <f t="shared" si="175"/>
        <v>0</v>
      </c>
      <c r="CP142" s="514">
        <f t="shared" si="175"/>
        <v>0</v>
      </c>
      <c r="CQ142" s="514">
        <f t="shared" si="175"/>
        <v>0</v>
      </c>
      <c r="CR142" s="514">
        <f t="shared" si="175"/>
        <v>0</v>
      </c>
      <c r="CS142" s="514">
        <f t="shared" si="175"/>
        <v>0</v>
      </c>
      <c r="CT142" s="514">
        <f t="shared" si="175"/>
        <v>0</v>
      </c>
      <c r="CU142" s="514">
        <f t="shared" si="175"/>
        <v>0</v>
      </c>
      <c r="CV142" s="514">
        <f t="shared" si="176"/>
        <v>0</v>
      </c>
      <c r="CW142" s="514">
        <f t="shared" si="176"/>
        <v>0</v>
      </c>
      <c r="CX142" s="514">
        <f t="shared" si="176"/>
        <v>0</v>
      </c>
      <c r="CY142" s="514">
        <f t="shared" si="176"/>
        <v>0</v>
      </c>
      <c r="CZ142" s="514">
        <f t="shared" si="176"/>
        <v>0</v>
      </c>
      <c r="DA142" s="514">
        <f t="shared" si="176"/>
        <v>0</v>
      </c>
      <c r="DB142" s="514">
        <f t="shared" si="176"/>
        <v>0</v>
      </c>
      <c r="DC142" s="514">
        <f t="shared" si="176"/>
        <v>0</v>
      </c>
      <c r="DD142" s="514">
        <f t="shared" si="176"/>
        <v>0</v>
      </c>
      <c r="DE142" s="514">
        <f t="shared" si="176"/>
        <v>0</v>
      </c>
      <c r="DF142" s="514">
        <f t="shared" si="177"/>
        <v>0</v>
      </c>
      <c r="DG142" s="514">
        <f t="shared" si="177"/>
        <v>0</v>
      </c>
      <c r="DH142" s="514">
        <f t="shared" si="177"/>
        <v>0</v>
      </c>
      <c r="DI142" s="514">
        <f t="shared" si="177"/>
        <v>0</v>
      </c>
      <c r="DJ142" s="514">
        <f t="shared" si="177"/>
        <v>0</v>
      </c>
      <c r="DK142" s="514">
        <f t="shared" si="177"/>
        <v>0</v>
      </c>
      <c r="DL142" s="514">
        <f t="shared" si="177"/>
        <v>0</v>
      </c>
      <c r="DM142" s="514">
        <f t="shared" si="177"/>
        <v>0</v>
      </c>
      <c r="DN142" s="514">
        <f t="shared" si="177"/>
        <v>0</v>
      </c>
      <c r="DO142" s="514">
        <f t="shared" si="180"/>
        <v>0</v>
      </c>
      <c r="DP142" s="514">
        <f t="shared" si="178"/>
        <v>0</v>
      </c>
      <c r="DQ142" s="514">
        <f t="shared" si="178"/>
        <v>0</v>
      </c>
      <c r="DR142" s="514">
        <f t="shared" si="178"/>
        <v>0</v>
      </c>
      <c r="DS142" s="514">
        <f t="shared" si="178"/>
        <v>0</v>
      </c>
      <c r="DT142" s="514">
        <f t="shared" si="178"/>
        <v>0</v>
      </c>
      <c r="DU142" s="514">
        <f t="shared" si="178"/>
        <v>0</v>
      </c>
      <c r="DV142" s="514">
        <f t="shared" si="178"/>
        <v>0</v>
      </c>
      <c r="DW142" s="514">
        <f t="shared" si="178"/>
        <v>0</v>
      </c>
      <c r="DX142" s="514">
        <f t="shared" si="178"/>
        <v>0</v>
      </c>
      <c r="DY142" s="514">
        <f t="shared" si="178"/>
        <v>0</v>
      </c>
      <c r="DZ142" s="514">
        <f t="shared" si="179"/>
        <v>0</v>
      </c>
      <c r="EA142" s="514">
        <f t="shared" si="179"/>
        <v>0</v>
      </c>
      <c r="EB142" s="514">
        <f t="shared" si="179"/>
        <v>0</v>
      </c>
      <c r="EC142" s="514">
        <f t="shared" si="179"/>
        <v>0</v>
      </c>
      <c r="ED142" s="514">
        <f t="shared" si="179"/>
        <v>0</v>
      </c>
      <c r="EE142" s="514">
        <f t="shared" si="179"/>
        <v>0</v>
      </c>
      <c r="EF142" s="514">
        <f t="shared" si="179"/>
        <v>0</v>
      </c>
      <c r="EG142" s="514">
        <f t="shared" si="179"/>
        <v>0</v>
      </c>
      <c r="EH142" s="514">
        <f t="shared" si="179"/>
        <v>0</v>
      </c>
      <c r="EI142" s="72"/>
      <c r="EJ142" s="72"/>
      <c r="EK142" s="72"/>
      <c r="EL142" s="72"/>
      <c r="EM142" s="72"/>
    </row>
    <row r="143" spans="5:143" ht="15" customHeight="1" outlineLevel="1" x14ac:dyDescent="0.35">
      <c r="E143" s="508">
        <v>94</v>
      </c>
      <c r="F143" s="841">
        <v>0</v>
      </c>
      <c r="G143" s="844">
        <f t="shared" si="139"/>
        <v>0</v>
      </c>
      <c r="H143" s="842">
        <f t="shared" si="153"/>
        <v>0</v>
      </c>
      <c r="I143" s="19"/>
      <c r="J143" s="514">
        <f t="shared" si="167"/>
        <v>0</v>
      </c>
      <c r="K143" s="514">
        <f t="shared" si="167"/>
        <v>0</v>
      </c>
      <c r="L143" s="514">
        <f t="shared" si="167"/>
        <v>0</v>
      </c>
      <c r="M143" s="514">
        <f t="shared" si="167"/>
        <v>0</v>
      </c>
      <c r="N143" s="514">
        <f t="shared" si="167"/>
        <v>0</v>
      </c>
      <c r="O143" s="514">
        <f t="shared" si="167"/>
        <v>0</v>
      </c>
      <c r="P143" s="514">
        <f t="shared" si="167"/>
        <v>0</v>
      </c>
      <c r="Q143" s="514">
        <f t="shared" si="167"/>
        <v>0</v>
      </c>
      <c r="R143" s="514">
        <f t="shared" si="167"/>
        <v>0</v>
      </c>
      <c r="S143" s="514">
        <f t="shared" si="167"/>
        <v>0</v>
      </c>
      <c r="T143" s="514">
        <f t="shared" si="168"/>
        <v>0</v>
      </c>
      <c r="U143" s="514">
        <f t="shared" si="168"/>
        <v>0</v>
      </c>
      <c r="V143" s="514">
        <f t="shared" si="168"/>
        <v>0</v>
      </c>
      <c r="W143" s="514">
        <f t="shared" si="168"/>
        <v>0</v>
      </c>
      <c r="X143" s="514">
        <f t="shared" si="168"/>
        <v>0</v>
      </c>
      <c r="Y143" s="514">
        <f t="shared" si="168"/>
        <v>0</v>
      </c>
      <c r="Z143" s="514">
        <f t="shared" si="168"/>
        <v>0</v>
      </c>
      <c r="AA143" s="514">
        <f t="shared" si="168"/>
        <v>0</v>
      </c>
      <c r="AB143" s="514">
        <f t="shared" si="168"/>
        <v>0</v>
      </c>
      <c r="AC143" s="514">
        <f t="shared" si="168"/>
        <v>0</v>
      </c>
      <c r="AD143" s="514">
        <f t="shared" si="169"/>
        <v>0</v>
      </c>
      <c r="AE143" s="514">
        <f t="shared" si="169"/>
        <v>0</v>
      </c>
      <c r="AF143" s="514">
        <f t="shared" si="169"/>
        <v>0</v>
      </c>
      <c r="AG143" s="514">
        <f t="shared" si="169"/>
        <v>0</v>
      </c>
      <c r="AH143" s="514">
        <f t="shared" si="169"/>
        <v>0</v>
      </c>
      <c r="AI143" s="514">
        <f t="shared" si="169"/>
        <v>0</v>
      </c>
      <c r="AJ143" s="514">
        <f t="shared" si="169"/>
        <v>0</v>
      </c>
      <c r="AK143" s="514">
        <f t="shared" si="169"/>
        <v>0</v>
      </c>
      <c r="AL143" s="514">
        <f t="shared" si="169"/>
        <v>0</v>
      </c>
      <c r="AM143" s="514">
        <f t="shared" si="169"/>
        <v>0</v>
      </c>
      <c r="AN143" s="514">
        <f t="shared" si="170"/>
        <v>0</v>
      </c>
      <c r="AO143" s="514">
        <f t="shared" si="170"/>
        <v>0</v>
      </c>
      <c r="AP143" s="514">
        <f t="shared" si="170"/>
        <v>0</v>
      </c>
      <c r="AQ143" s="514">
        <f t="shared" si="170"/>
        <v>0</v>
      </c>
      <c r="AR143" s="514">
        <f t="shared" si="170"/>
        <v>0</v>
      </c>
      <c r="AS143" s="514">
        <f t="shared" si="170"/>
        <v>0</v>
      </c>
      <c r="AT143" s="514">
        <f t="shared" si="170"/>
        <v>0</v>
      </c>
      <c r="AU143" s="514">
        <f t="shared" si="170"/>
        <v>0</v>
      </c>
      <c r="AV143" s="514">
        <f t="shared" si="170"/>
        <v>0</v>
      </c>
      <c r="AW143" s="514">
        <f t="shared" si="170"/>
        <v>0</v>
      </c>
      <c r="AX143" s="514">
        <f t="shared" si="171"/>
        <v>0</v>
      </c>
      <c r="AY143" s="514">
        <f t="shared" si="171"/>
        <v>0</v>
      </c>
      <c r="AZ143" s="514">
        <f t="shared" si="171"/>
        <v>0</v>
      </c>
      <c r="BA143" s="514">
        <f t="shared" si="171"/>
        <v>0</v>
      </c>
      <c r="BB143" s="514">
        <f t="shared" si="171"/>
        <v>0</v>
      </c>
      <c r="BC143" s="514">
        <f t="shared" si="171"/>
        <v>0</v>
      </c>
      <c r="BD143" s="514">
        <f t="shared" si="171"/>
        <v>0</v>
      </c>
      <c r="BE143" s="514">
        <f t="shared" si="171"/>
        <v>0</v>
      </c>
      <c r="BF143" s="514">
        <f t="shared" si="171"/>
        <v>0</v>
      </c>
      <c r="BG143" s="514">
        <f t="shared" si="171"/>
        <v>0</v>
      </c>
      <c r="BH143" s="514">
        <f t="shared" si="172"/>
        <v>0</v>
      </c>
      <c r="BI143" s="514">
        <f t="shared" si="172"/>
        <v>0</v>
      </c>
      <c r="BJ143" s="514">
        <f t="shared" si="172"/>
        <v>0</v>
      </c>
      <c r="BK143" s="514">
        <f t="shared" si="172"/>
        <v>0</v>
      </c>
      <c r="BL143" s="514">
        <f t="shared" si="172"/>
        <v>0</v>
      </c>
      <c r="BM143" s="514">
        <f t="shared" si="172"/>
        <v>0</v>
      </c>
      <c r="BN143" s="514">
        <f t="shared" si="172"/>
        <v>0</v>
      </c>
      <c r="BO143" s="514">
        <f t="shared" si="172"/>
        <v>0</v>
      </c>
      <c r="BP143" s="514">
        <f t="shared" si="172"/>
        <v>0</v>
      </c>
      <c r="BQ143" s="514">
        <f t="shared" si="172"/>
        <v>0</v>
      </c>
      <c r="BR143" s="514">
        <f t="shared" si="173"/>
        <v>0</v>
      </c>
      <c r="BS143" s="514">
        <f t="shared" si="173"/>
        <v>0</v>
      </c>
      <c r="BT143" s="514">
        <f t="shared" si="173"/>
        <v>0</v>
      </c>
      <c r="BU143" s="514">
        <f t="shared" si="173"/>
        <v>0</v>
      </c>
      <c r="BV143" s="514">
        <f t="shared" si="173"/>
        <v>0</v>
      </c>
      <c r="BW143" s="514">
        <f t="shared" si="173"/>
        <v>0</v>
      </c>
      <c r="BX143" s="514">
        <f t="shared" si="173"/>
        <v>0</v>
      </c>
      <c r="BY143" s="514">
        <f t="shared" si="173"/>
        <v>0</v>
      </c>
      <c r="BZ143" s="514">
        <f t="shared" si="173"/>
        <v>0</v>
      </c>
      <c r="CA143" s="514">
        <f t="shared" si="173"/>
        <v>0</v>
      </c>
      <c r="CB143" s="514">
        <f t="shared" si="174"/>
        <v>0</v>
      </c>
      <c r="CC143" s="514">
        <f t="shared" si="174"/>
        <v>0</v>
      </c>
      <c r="CD143" s="514">
        <f t="shared" si="174"/>
        <v>0</v>
      </c>
      <c r="CE143" s="514">
        <f t="shared" si="174"/>
        <v>0</v>
      </c>
      <c r="CF143" s="514">
        <f t="shared" si="174"/>
        <v>0</v>
      </c>
      <c r="CG143" s="514">
        <f t="shared" si="174"/>
        <v>0</v>
      </c>
      <c r="CH143" s="514">
        <f t="shared" si="174"/>
        <v>0</v>
      </c>
      <c r="CI143" s="514">
        <f t="shared" si="174"/>
        <v>0</v>
      </c>
      <c r="CJ143" s="514">
        <f t="shared" si="174"/>
        <v>0</v>
      </c>
      <c r="CK143" s="514">
        <f t="shared" si="174"/>
        <v>0</v>
      </c>
      <c r="CL143" s="514">
        <f t="shared" si="175"/>
        <v>0</v>
      </c>
      <c r="CM143" s="514">
        <f t="shared" si="175"/>
        <v>0</v>
      </c>
      <c r="CN143" s="514">
        <f t="shared" si="175"/>
        <v>0</v>
      </c>
      <c r="CO143" s="514">
        <f t="shared" si="175"/>
        <v>0</v>
      </c>
      <c r="CP143" s="514">
        <f t="shared" si="175"/>
        <v>0</v>
      </c>
      <c r="CQ143" s="514">
        <f t="shared" si="175"/>
        <v>0</v>
      </c>
      <c r="CR143" s="514">
        <f t="shared" si="175"/>
        <v>0</v>
      </c>
      <c r="CS143" s="514">
        <f t="shared" si="175"/>
        <v>0</v>
      </c>
      <c r="CT143" s="514">
        <f t="shared" si="175"/>
        <v>0</v>
      </c>
      <c r="CU143" s="514">
        <f t="shared" si="175"/>
        <v>0</v>
      </c>
      <c r="CV143" s="514">
        <f t="shared" si="176"/>
        <v>0</v>
      </c>
      <c r="CW143" s="514">
        <f t="shared" si="176"/>
        <v>0</v>
      </c>
      <c r="CX143" s="514">
        <f t="shared" si="176"/>
        <v>0</v>
      </c>
      <c r="CY143" s="514">
        <f t="shared" si="176"/>
        <v>0</v>
      </c>
      <c r="CZ143" s="514">
        <f t="shared" si="176"/>
        <v>0</v>
      </c>
      <c r="DA143" s="514">
        <f t="shared" si="176"/>
        <v>0</v>
      </c>
      <c r="DB143" s="514">
        <f t="shared" si="176"/>
        <v>0</v>
      </c>
      <c r="DC143" s="514">
        <f t="shared" si="176"/>
        <v>0</v>
      </c>
      <c r="DD143" s="514">
        <f t="shared" si="176"/>
        <v>0</v>
      </c>
      <c r="DE143" s="514">
        <f t="shared" si="176"/>
        <v>0</v>
      </c>
      <c r="DF143" s="514">
        <f t="shared" si="177"/>
        <v>0</v>
      </c>
      <c r="DG143" s="514">
        <f t="shared" si="177"/>
        <v>0</v>
      </c>
      <c r="DH143" s="514">
        <f t="shared" si="177"/>
        <v>0</v>
      </c>
      <c r="DI143" s="514">
        <f t="shared" si="177"/>
        <v>0</v>
      </c>
      <c r="DJ143" s="514">
        <f t="shared" si="177"/>
        <v>0</v>
      </c>
      <c r="DK143" s="514">
        <f t="shared" si="177"/>
        <v>0</v>
      </c>
      <c r="DL143" s="514">
        <f t="shared" si="177"/>
        <v>0</v>
      </c>
      <c r="DM143" s="514">
        <f t="shared" si="177"/>
        <v>0</v>
      </c>
      <c r="DN143" s="514">
        <f t="shared" si="177"/>
        <v>0</v>
      </c>
      <c r="DO143" s="514">
        <f t="shared" si="180"/>
        <v>0</v>
      </c>
      <c r="DP143" s="514">
        <f t="shared" si="178"/>
        <v>0</v>
      </c>
      <c r="DQ143" s="514">
        <f t="shared" si="178"/>
        <v>0</v>
      </c>
      <c r="DR143" s="514">
        <f t="shared" si="178"/>
        <v>0</v>
      </c>
      <c r="DS143" s="514">
        <f t="shared" si="178"/>
        <v>0</v>
      </c>
      <c r="DT143" s="514">
        <f t="shared" si="178"/>
        <v>0</v>
      </c>
      <c r="DU143" s="514">
        <f t="shared" si="178"/>
        <v>0</v>
      </c>
      <c r="DV143" s="514">
        <f t="shared" si="178"/>
        <v>0</v>
      </c>
      <c r="DW143" s="514">
        <f t="shared" si="178"/>
        <v>0</v>
      </c>
      <c r="DX143" s="514">
        <f t="shared" si="178"/>
        <v>0</v>
      </c>
      <c r="DY143" s="514">
        <f t="shared" si="178"/>
        <v>0</v>
      </c>
      <c r="DZ143" s="514">
        <f t="shared" si="179"/>
        <v>0</v>
      </c>
      <c r="EA143" s="514">
        <f t="shared" si="179"/>
        <v>0</v>
      </c>
      <c r="EB143" s="514">
        <f t="shared" si="179"/>
        <v>0</v>
      </c>
      <c r="EC143" s="514">
        <f t="shared" si="179"/>
        <v>0</v>
      </c>
      <c r="ED143" s="514">
        <f t="shared" si="179"/>
        <v>0</v>
      </c>
      <c r="EE143" s="514">
        <f t="shared" si="179"/>
        <v>0</v>
      </c>
      <c r="EF143" s="514">
        <f t="shared" si="179"/>
        <v>0</v>
      </c>
      <c r="EG143" s="514">
        <f t="shared" si="179"/>
        <v>0</v>
      </c>
      <c r="EH143" s="514">
        <f t="shared" si="179"/>
        <v>0</v>
      </c>
      <c r="EI143" s="72"/>
      <c r="EJ143" s="72"/>
      <c r="EK143" s="72"/>
      <c r="EL143" s="72"/>
      <c r="EM143" s="72"/>
    </row>
    <row r="144" spans="5:143" ht="15" customHeight="1" outlineLevel="1" x14ac:dyDescent="0.35">
      <c r="E144" s="508">
        <v>95</v>
      </c>
      <c r="F144" s="841">
        <v>0</v>
      </c>
      <c r="G144" s="844">
        <f t="shared" si="139"/>
        <v>0</v>
      </c>
      <c r="H144" s="842">
        <f t="shared" si="153"/>
        <v>0</v>
      </c>
      <c r="I144" s="19"/>
      <c r="J144" s="514">
        <f t="shared" si="167"/>
        <v>0</v>
      </c>
      <c r="K144" s="514">
        <f t="shared" si="167"/>
        <v>0</v>
      </c>
      <c r="L144" s="514">
        <f t="shared" si="167"/>
        <v>0</v>
      </c>
      <c r="M144" s="514">
        <f t="shared" si="167"/>
        <v>0</v>
      </c>
      <c r="N144" s="514">
        <f t="shared" si="167"/>
        <v>0</v>
      </c>
      <c r="O144" s="514">
        <f t="shared" si="167"/>
        <v>0</v>
      </c>
      <c r="P144" s="514">
        <f t="shared" si="167"/>
        <v>0</v>
      </c>
      <c r="Q144" s="514">
        <f t="shared" si="167"/>
        <v>0</v>
      </c>
      <c r="R144" s="514">
        <f t="shared" si="167"/>
        <v>0</v>
      </c>
      <c r="S144" s="514">
        <f t="shared" si="167"/>
        <v>0</v>
      </c>
      <c r="T144" s="514">
        <f t="shared" si="168"/>
        <v>0</v>
      </c>
      <c r="U144" s="514">
        <f t="shared" si="168"/>
        <v>0</v>
      </c>
      <c r="V144" s="514">
        <f t="shared" si="168"/>
        <v>0</v>
      </c>
      <c r="W144" s="514">
        <f t="shared" si="168"/>
        <v>0</v>
      </c>
      <c r="X144" s="514">
        <f t="shared" si="168"/>
        <v>0</v>
      </c>
      <c r="Y144" s="514">
        <f t="shared" si="168"/>
        <v>0</v>
      </c>
      <c r="Z144" s="514">
        <f t="shared" si="168"/>
        <v>0</v>
      </c>
      <c r="AA144" s="514">
        <f t="shared" si="168"/>
        <v>0</v>
      </c>
      <c r="AB144" s="514">
        <f t="shared" si="168"/>
        <v>0</v>
      </c>
      <c r="AC144" s="514">
        <f t="shared" si="168"/>
        <v>0</v>
      </c>
      <c r="AD144" s="514">
        <f t="shared" si="169"/>
        <v>0</v>
      </c>
      <c r="AE144" s="514">
        <f t="shared" si="169"/>
        <v>0</v>
      </c>
      <c r="AF144" s="514">
        <f t="shared" si="169"/>
        <v>0</v>
      </c>
      <c r="AG144" s="514">
        <f t="shared" si="169"/>
        <v>0</v>
      </c>
      <c r="AH144" s="514">
        <f t="shared" si="169"/>
        <v>0</v>
      </c>
      <c r="AI144" s="514">
        <f t="shared" si="169"/>
        <v>0</v>
      </c>
      <c r="AJ144" s="514">
        <f t="shared" si="169"/>
        <v>0</v>
      </c>
      <c r="AK144" s="514">
        <f t="shared" si="169"/>
        <v>0</v>
      </c>
      <c r="AL144" s="514">
        <f t="shared" si="169"/>
        <v>0</v>
      </c>
      <c r="AM144" s="514">
        <f t="shared" si="169"/>
        <v>0</v>
      </c>
      <c r="AN144" s="514">
        <f t="shared" si="170"/>
        <v>0</v>
      </c>
      <c r="AO144" s="514">
        <f t="shared" si="170"/>
        <v>0</v>
      </c>
      <c r="AP144" s="514">
        <f t="shared" si="170"/>
        <v>0</v>
      </c>
      <c r="AQ144" s="514">
        <f t="shared" si="170"/>
        <v>0</v>
      </c>
      <c r="AR144" s="514">
        <f t="shared" si="170"/>
        <v>0</v>
      </c>
      <c r="AS144" s="514">
        <f t="shared" si="170"/>
        <v>0</v>
      </c>
      <c r="AT144" s="514">
        <f t="shared" si="170"/>
        <v>0</v>
      </c>
      <c r="AU144" s="514">
        <f t="shared" si="170"/>
        <v>0</v>
      </c>
      <c r="AV144" s="514">
        <f t="shared" si="170"/>
        <v>0</v>
      </c>
      <c r="AW144" s="514">
        <f t="shared" si="170"/>
        <v>0</v>
      </c>
      <c r="AX144" s="514">
        <f t="shared" si="171"/>
        <v>0</v>
      </c>
      <c r="AY144" s="514">
        <f t="shared" si="171"/>
        <v>0</v>
      </c>
      <c r="AZ144" s="514">
        <f t="shared" si="171"/>
        <v>0</v>
      </c>
      <c r="BA144" s="514">
        <f t="shared" si="171"/>
        <v>0</v>
      </c>
      <c r="BB144" s="514">
        <f t="shared" si="171"/>
        <v>0</v>
      </c>
      <c r="BC144" s="514">
        <f t="shared" si="171"/>
        <v>0</v>
      </c>
      <c r="BD144" s="514">
        <f t="shared" si="171"/>
        <v>0</v>
      </c>
      <c r="BE144" s="514">
        <f t="shared" si="171"/>
        <v>0</v>
      </c>
      <c r="BF144" s="514">
        <f t="shared" si="171"/>
        <v>0</v>
      </c>
      <c r="BG144" s="514">
        <f t="shared" si="171"/>
        <v>0</v>
      </c>
      <c r="BH144" s="514">
        <f t="shared" si="172"/>
        <v>0</v>
      </c>
      <c r="BI144" s="514">
        <f t="shared" si="172"/>
        <v>0</v>
      </c>
      <c r="BJ144" s="514">
        <f t="shared" si="172"/>
        <v>0</v>
      </c>
      <c r="BK144" s="514">
        <f t="shared" si="172"/>
        <v>0</v>
      </c>
      <c r="BL144" s="514">
        <f t="shared" si="172"/>
        <v>0</v>
      </c>
      <c r="BM144" s="514">
        <f t="shared" si="172"/>
        <v>0</v>
      </c>
      <c r="BN144" s="514">
        <f t="shared" si="172"/>
        <v>0</v>
      </c>
      <c r="BO144" s="514">
        <f t="shared" si="172"/>
        <v>0</v>
      </c>
      <c r="BP144" s="514">
        <f t="shared" si="172"/>
        <v>0</v>
      </c>
      <c r="BQ144" s="514">
        <f t="shared" si="172"/>
        <v>0</v>
      </c>
      <c r="BR144" s="514">
        <f t="shared" si="173"/>
        <v>0</v>
      </c>
      <c r="BS144" s="514">
        <f t="shared" si="173"/>
        <v>0</v>
      </c>
      <c r="BT144" s="514">
        <f t="shared" si="173"/>
        <v>0</v>
      </c>
      <c r="BU144" s="514">
        <f t="shared" si="173"/>
        <v>0</v>
      </c>
      <c r="BV144" s="514">
        <f t="shared" si="173"/>
        <v>0</v>
      </c>
      <c r="BW144" s="514">
        <f t="shared" si="173"/>
        <v>0</v>
      </c>
      <c r="BX144" s="514">
        <f t="shared" si="173"/>
        <v>0</v>
      </c>
      <c r="BY144" s="514">
        <f t="shared" si="173"/>
        <v>0</v>
      </c>
      <c r="BZ144" s="514">
        <f t="shared" si="173"/>
        <v>0</v>
      </c>
      <c r="CA144" s="514">
        <f t="shared" si="173"/>
        <v>0</v>
      </c>
      <c r="CB144" s="514">
        <f t="shared" si="174"/>
        <v>0</v>
      </c>
      <c r="CC144" s="514">
        <f t="shared" si="174"/>
        <v>0</v>
      </c>
      <c r="CD144" s="514">
        <f t="shared" si="174"/>
        <v>0</v>
      </c>
      <c r="CE144" s="514">
        <f t="shared" si="174"/>
        <v>0</v>
      </c>
      <c r="CF144" s="514">
        <f t="shared" si="174"/>
        <v>0</v>
      </c>
      <c r="CG144" s="514">
        <f t="shared" si="174"/>
        <v>0</v>
      </c>
      <c r="CH144" s="514">
        <f t="shared" si="174"/>
        <v>0</v>
      </c>
      <c r="CI144" s="514">
        <f t="shared" si="174"/>
        <v>0</v>
      </c>
      <c r="CJ144" s="514">
        <f t="shared" si="174"/>
        <v>0</v>
      </c>
      <c r="CK144" s="514">
        <f t="shared" si="174"/>
        <v>0</v>
      </c>
      <c r="CL144" s="514">
        <f t="shared" si="175"/>
        <v>0</v>
      </c>
      <c r="CM144" s="514">
        <f t="shared" si="175"/>
        <v>0</v>
      </c>
      <c r="CN144" s="514">
        <f t="shared" si="175"/>
        <v>0</v>
      </c>
      <c r="CO144" s="514">
        <f t="shared" si="175"/>
        <v>0</v>
      </c>
      <c r="CP144" s="514">
        <f t="shared" si="175"/>
        <v>0</v>
      </c>
      <c r="CQ144" s="514">
        <f t="shared" si="175"/>
        <v>0</v>
      </c>
      <c r="CR144" s="514">
        <f t="shared" si="175"/>
        <v>0</v>
      </c>
      <c r="CS144" s="514">
        <f t="shared" si="175"/>
        <v>0</v>
      </c>
      <c r="CT144" s="514">
        <f t="shared" si="175"/>
        <v>0</v>
      </c>
      <c r="CU144" s="514">
        <f t="shared" si="175"/>
        <v>0</v>
      </c>
      <c r="CV144" s="514">
        <f t="shared" si="176"/>
        <v>0</v>
      </c>
      <c r="CW144" s="514">
        <f t="shared" si="176"/>
        <v>0</v>
      </c>
      <c r="CX144" s="514">
        <f t="shared" si="176"/>
        <v>0</v>
      </c>
      <c r="CY144" s="514">
        <f t="shared" si="176"/>
        <v>0</v>
      </c>
      <c r="CZ144" s="514">
        <f t="shared" si="176"/>
        <v>0</v>
      </c>
      <c r="DA144" s="514">
        <f t="shared" si="176"/>
        <v>0</v>
      </c>
      <c r="DB144" s="514">
        <f t="shared" si="176"/>
        <v>0</v>
      </c>
      <c r="DC144" s="514">
        <f t="shared" si="176"/>
        <v>0</v>
      </c>
      <c r="DD144" s="514">
        <f t="shared" si="176"/>
        <v>0</v>
      </c>
      <c r="DE144" s="514">
        <f t="shared" si="176"/>
        <v>0</v>
      </c>
      <c r="DF144" s="514">
        <f t="shared" si="177"/>
        <v>0</v>
      </c>
      <c r="DG144" s="514">
        <f t="shared" si="177"/>
        <v>0</v>
      </c>
      <c r="DH144" s="514">
        <f t="shared" si="177"/>
        <v>0</v>
      </c>
      <c r="DI144" s="514">
        <f t="shared" si="177"/>
        <v>0</v>
      </c>
      <c r="DJ144" s="514">
        <f t="shared" si="177"/>
        <v>0</v>
      </c>
      <c r="DK144" s="514">
        <f t="shared" si="177"/>
        <v>0</v>
      </c>
      <c r="DL144" s="514">
        <f t="shared" si="177"/>
        <v>0</v>
      </c>
      <c r="DM144" s="514">
        <f t="shared" si="177"/>
        <v>0</v>
      </c>
      <c r="DN144" s="514">
        <f t="shared" si="177"/>
        <v>0</v>
      </c>
      <c r="DO144" s="514">
        <f t="shared" si="180"/>
        <v>0</v>
      </c>
      <c r="DP144" s="514">
        <f t="shared" si="178"/>
        <v>0</v>
      </c>
      <c r="DQ144" s="514">
        <f t="shared" si="178"/>
        <v>0</v>
      </c>
      <c r="DR144" s="514">
        <f t="shared" si="178"/>
        <v>0</v>
      </c>
      <c r="DS144" s="514">
        <f t="shared" si="178"/>
        <v>0</v>
      </c>
      <c r="DT144" s="514">
        <f t="shared" si="178"/>
        <v>0</v>
      </c>
      <c r="DU144" s="514">
        <f t="shared" si="178"/>
        <v>0</v>
      </c>
      <c r="DV144" s="514">
        <f t="shared" si="178"/>
        <v>0</v>
      </c>
      <c r="DW144" s="514">
        <f t="shared" si="178"/>
        <v>0</v>
      </c>
      <c r="DX144" s="514">
        <f t="shared" si="178"/>
        <v>0</v>
      </c>
      <c r="DY144" s="514">
        <f t="shared" si="178"/>
        <v>0</v>
      </c>
      <c r="DZ144" s="514">
        <f t="shared" si="179"/>
        <v>0</v>
      </c>
      <c r="EA144" s="514">
        <f t="shared" si="179"/>
        <v>0</v>
      </c>
      <c r="EB144" s="514">
        <f t="shared" si="179"/>
        <v>0</v>
      </c>
      <c r="EC144" s="514">
        <f t="shared" si="179"/>
        <v>0</v>
      </c>
      <c r="ED144" s="514">
        <f t="shared" si="179"/>
        <v>0</v>
      </c>
      <c r="EE144" s="514">
        <f t="shared" si="179"/>
        <v>0</v>
      </c>
      <c r="EF144" s="514">
        <f t="shared" si="179"/>
        <v>0</v>
      </c>
      <c r="EG144" s="514">
        <f t="shared" si="179"/>
        <v>0</v>
      </c>
      <c r="EH144" s="514">
        <f t="shared" si="179"/>
        <v>0</v>
      </c>
      <c r="EI144" s="72"/>
      <c r="EJ144" s="72"/>
      <c r="EK144" s="72"/>
      <c r="EL144" s="72"/>
      <c r="EM144" s="72"/>
    </row>
    <row r="145" spans="5:143" ht="15" customHeight="1" outlineLevel="1" x14ac:dyDescent="0.35">
      <c r="E145" s="508">
        <v>96</v>
      </c>
      <c r="F145" s="841">
        <v>0</v>
      </c>
      <c r="G145" s="844">
        <f t="shared" si="139"/>
        <v>0</v>
      </c>
      <c r="H145" s="842">
        <f t="shared" si="153"/>
        <v>0</v>
      </c>
      <c r="I145" s="19"/>
      <c r="J145" s="514">
        <f t="shared" si="167"/>
        <v>0</v>
      </c>
      <c r="K145" s="514">
        <f t="shared" si="167"/>
        <v>0</v>
      </c>
      <c r="L145" s="514">
        <f t="shared" si="167"/>
        <v>0</v>
      </c>
      <c r="M145" s="514">
        <f t="shared" si="167"/>
        <v>0</v>
      </c>
      <c r="N145" s="514">
        <f t="shared" si="167"/>
        <v>0</v>
      </c>
      <c r="O145" s="514">
        <f t="shared" si="167"/>
        <v>0</v>
      </c>
      <c r="P145" s="514">
        <f t="shared" si="167"/>
        <v>0</v>
      </c>
      <c r="Q145" s="514">
        <f t="shared" si="167"/>
        <v>0</v>
      </c>
      <c r="R145" s="514">
        <f t="shared" si="167"/>
        <v>0</v>
      </c>
      <c r="S145" s="514">
        <f t="shared" si="167"/>
        <v>0</v>
      </c>
      <c r="T145" s="514">
        <f t="shared" si="168"/>
        <v>0</v>
      </c>
      <c r="U145" s="514">
        <f t="shared" si="168"/>
        <v>0</v>
      </c>
      <c r="V145" s="514">
        <f t="shared" si="168"/>
        <v>0</v>
      </c>
      <c r="W145" s="514">
        <f t="shared" si="168"/>
        <v>0</v>
      </c>
      <c r="X145" s="514">
        <f t="shared" si="168"/>
        <v>0</v>
      </c>
      <c r="Y145" s="514">
        <f t="shared" si="168"/>
        <v>0</v>
      </c>
      <c r="Z145" s="514">
        <f t="shared" si="168"/>
        <v>0</v>
      </c>
      <c r="AA145" s="514">
        <f t="shared" si="168"/>
        <v>0</v>
      </c>
      <c r="AB145" s="514">
        <f t="shared" si="168"/>
        <v>0</v>
      </c>
      <c r="AC145" s="514">
        <f t="shared" si="168"/>
        <v>0</v>
      </c>
      <c r="AD145" s="514">
        <f t="shared" si="169"/>
        <v>0</v>
      </c>
      <c r="AE145" s="514">
        <f t="shared" si="169"/>
        <v>0</v>
      </c>
      <c r="AF145" s="514">
        <f t="shared" si="169"/>
        <v>0</v>
      </c>
      <c r="AG145" s="514">
        <f t="shared" si="169"/>
        <v>0</v>
      </c>
      <c r="AH145" s="514">
        <f t="shared" si="169"/>
        <v>0</v>
      </c>
      <c r="AI145" s="514">
        <f t="shared" si="169"/>
        <v>0</v>
      </c>
      <c r="AJ145" s="514">
        <f t="shared" si="169"/>
        <v>0</v>
      </c>
      <c r="AK145" s="514">
        <f t="shared" si="169"/>
        <v>0</v>
      </c>
      <c r="AL145" s="514">
        <f t="shared" si="169"/>
        <v>0</v>
      </c>
      <c r="AM145" s="514">
        <f t="shared" si="169"/>
        <v>0</v>
      </c>
      <c r="AN145" s="514">
        <f t="shared" si="170"/>
        <v>0</v>
      </c>
      <c r="AO145" s="514">
        <f t="shared" si="170"/>
        <v>0</v>
      </c>
      <c r="AP145" s="514">
        <f t="shared" si="170"/>
        <v>0</v>
      </c>
      <c r="AQ145" s="514">
        <f t="shared" si="170"/>
        <v>0</v>
      </c>
      <c r="AR145" s="514">
        <f t="shared" si="170"/>
        <v>0</v>
      </c>
      <c r="AS145" s="514">
        <f t="shared" si="170"/>
        <v>0</v>
      </c>
      <c r="AT145" s="514">
        <f t="shared" si="170"/>
        <v>0</v>
      </c>
      <c r="AU145" s="514">
        <f t="shared" si="170"/>
        <v>0</v>
      </c>
      <c r="AV145" s="514">
        <f t="shared" si="170"/>
        <v>0</v>
      </c>
      <c r="AW145" s="514">
        <f t="shared" si="170"/>
        <v>0</v>
      </c>
      <c r="AX145" s="514">
        <f t="shared" si="171"/>
        <v>0</v>
      </c>
      <c r="AY145" s="514">
        <f t="shared" si="171"/>
        <v>0</v>
      </c>
      <c r="AZ145" s="514">
        <f t="shared" si="171"/>
        <v>0</v>
      </c>
      <c r="BA145" s="514">
        <f t="shared" si="171"/>
        <v>0</v>
      </c>
      <c r="BB145" s="514">
        <f t="shared" si="171"/>
        <v>0</v>
      </c>
      <c r="BC145" s="514">
        <f t="shared" si="171"/>
        <v>0</v>
      </c>
      <c r="BD145" s="514">
        <f t="shared" si="171"/>
        <v>0</v>
      </c>
      <c r="BE145" s="514">
        <f t="shared" si="171"/>
        <v>0</v>
      </c>
      <c r="BF145" s="514">
        <f t="shared" si="171"/>
        <v>0</v>
      </c>
      <c r="BG145" s="514">
        <f t="shared" si="171"/>
        <v>0</v>
      </c>
      <c r="BH145" s="514">
        <f t="shared" si="172"/>
        <v>0</v>
      </c>
      <c r="BI145" s="514">
        <f t="shared" si="172"/>
        <v>0</v>
      </c>
      <c r="BJ145" s="514">
        <f t="shared" si="172"/>
        <v>0</v>
      </c>
      <c r="BK145" s="514">
        <f t="shared" si="172"/>
        <v>0</v>
      </c>
      <c r="BL145" s="514">
        <f t="shared" si="172"/>
        <v>0</v>
      </c>
      <c r="BM145" s="514">
        <f t="shared" si="172"/>
        <v>0</v>
      </c>
      <c r="BN145" s="514">
        <f t="shared" si="172"/>
        <v>0</v>
      </c>
      <c r="BO145" s="514">
        <f t="shared" si="172"/>
        <v>0</v>
      </c>
      <c r="BP145" s="514">
        <f t="shared" si="172"/>
        <v>0</v>
      </c>
      <c r="BQ145" s="514">
        <f t="shared" si="172"/>
        <v>0</v>
      </c>
      <c r="BR145" s="514">
        <f t="shared" si="173"/>
        <v>0</v>
      </c>
      <c r="BS145" s="514">
        <f t="shared" si="173"/>
        <v>0</v>
      </c>
      <c r="BT145" s="514">
        <f t="shared" si="173"/>
        <v>0</v>
      </c>
      <c r="BU145" s="514">
        <f t="shared" si="173"/>
        <v>0</v>
      </c>
      <c r="BV145" s="514">
        <f t="shared" si="173"/>
        <v>0</v>
      </c>
      <c r="BW145" s="514">
        <f t="shared" si="173"/>
        <v>0</v>
      </c>
      <c r="BX145" s="514">
        <f t="shared" si="173"/>
        <v>0</v>
      </c>
      <c r="BY145" s="514">
        <f t="shared" si="173"/>
        <v>0</v>
      </c>
      <c r="BZ145" s="514">
        <f t="shared" si="173"/>
        <v>0</v>
      </c>
      <c r="CA145" s="514">
        <f t="shared" si="173"/>
        <v>0</v>
      </c>
      <c r="CB145" s="514">
        <f t="shared" si="174"/>
        <v>0</v>
      </c>
      <c r="CC145" s="514">
        <f t="shared" si="174"/>
        <v>0</v>
      </c>
      <c r="CD145" s="514">
        <f t="shared" si="174"/>
        <v>0</v>
      </c>
      <c r="CE145" s="514">
        <f t="shared" si="174"/>
        <v>0</v>
      </c>
      <c r="CF145" s="514">
        <f t="shared" si="174"/>
        <v>0</v>
      </c>
      <c r="CG145" s="514">
        <f t="shared" si="174"/>
        <v>0</v>
      </c>
      <c r="CH145" s="514">
        <f t="shared" si="174"/>
        <v>0</v>
      </c>
      <c r="CI145" s="514">
        <f t="shared" si="174"/>
        <v>0</v>
      </c>
      <c r="CJ145" s="514">
        <f t="shared" si="174"/>
        <v>0</v>
      </c>
      <c r="CK145" s="514">
        <f t="shared" si="174"/>
        <v>0</v>
      </c>
      <c r="CL145" s="514">
        <f t="shared" si="175"/>
        <v>0</v>
      </c>
      <c r="CM145" s="514">
        <f t="shared" si="175"/>
        <v>0</v>
      </c>
      <c r="CN145" s="514">
        <f t="shared" si="175"/>
        <v>0</v>
      </c>
      <c r="CO145" s="514">
        <f t="shared" si="175"/>
        <v>0</v>
      </c>
      <c r="CP145" s="514">
        <f t="shared" si="175"/>
        <v>0</v>
      </c>
      <c r="CQ145" s="514">
        <f t="shared" si="175"/>
        <v>0</v>
      </c>
      <c r="CR145" s="514">
        <f t="shared" si="175"/>
        <v>0</v>
      </c>
      <c r="CS145" s="514">
        <f t="shared" si="175"/>
        <v>0</v>
      </c>
      <c r="CT145" s="514">
        <f t="shared" si="175"/>
        <v>0</v>
      </c>
      <c r="CU145" s="514">
        <f t="shared" si="175"/>
        <v>0</v>
      </c>
      <c r="CV145" s="514">
        <f t="shared" si="176"/>
        <v>0</v>
      </c>
      <c r="CW145" s="514">
        <f t="shared" si="176"/>
        <v>0</v>
      </c>
      <c r="CX145" s="514">
        <f t="shared" si="176"/>
        <v>0</v>
      </c>
      <c r="CY145" s="514">
        <f t="shared" si="176"/>
        <v>0</v>
      </c>
      <c r="CZ145" s="514">
        <f t="shared" si="176"/>
        <v>0</v>
      </c>
      <c r="DA145" s="514">
        <f t="shared" si="176"/>
        <v>0</v>
      </c>
      <c r="DB145" s="514">
        <f t="shared" si="176"/>
        <v>0</v>
      </c>
      <c r="DC145" s="514">
        <f t="shared" si="176"/>
        <v>0</v>
      </c>
      <c r="DD145" s="514">
        <f t="shared" si="176"/>
        <v>0</v>
      </c>
      <c r="DE145" s="514">
        <f t="shared" si="176"/>
        <v>0</v>
      </c>
      <c r="DF145" s="514">
        <f t="shared" si="177"/>
        <v>0</v>
      </c>
      <c r="DG145" s="514">
        <f t="shared" si="177"/>
        <v>0</v>
      </c>
      <c r="DH145" s="514">
        <f t="shared" si="177"/>
        <v>0</v>
      </c>
      <c r="DI145" s="514">
        <f t="shared" si="177"/>
        <v>0</v>
      </c>
      <c r="DJ145" s="514">
        <f t="shared" si="177"/>
        <v>0</v>
      </c>
      <c r="DK145" s="514">
        <f t="shared" si="177"/>
        <v>0</v>
      </c>
      <c r="DL145" s="514">
        <f t="shared" si="177"/>
        <v>0</v>
      </c>
      <c r="DM145" s="514">
        <f t="shared" si="177"/>
        <v>0</v>
      </c>
      <c r="DN145" s="514">
        <f t="shared" si="177"/>
        <v>0</v>
      </c>
      <c r="DO145" s="514">
        <f t="shared" si="180"/>
        <v>0</v>
      </c>
      <c r="DP145" s="514">
        <f t="shared" si="178"/>
        <v>0</v>
      </c>
      <c r="DQ145" s="514">
        <f t="shared" si="178"/>
        <v>0</v>
      </c>
      <c r="DR145" s="514">
        <f t="shared" si="178"/>
        <v>0</v>
      </c>
      <c r="DS145" s="514">
        <f t="shared" si="178"/>
        <v>0</v>
      </c>
      <c r="DT145" s="514">
        <f t="shared" si="178"/>
        <v>0</v>
      </c>
      <c r="DU145" s="514">
        <f t="shared" si="178"/>
        <v>0</v>
      </c>
      <c r="DV145" s="514">
        <f t="shared" si="178"/>
        <v>0</v>
      </c>
      <c r="DW145" s="514">
        <f t="shared" si="178"/>
        <v>0</v>
      </c>
      <c r="DX145" s="514">
        <f t="shared" si="178"/>
        <v>0</v>
      </c>
      <c r="DY145" s="514">
        <f t="shared" si="178"/>
        <v>0</v>
      </c>
      <c r="DZ145" s="514">
        <f t="shared" si="179"/>
        <v>0</v>
      </c>
      <c r="EA145" s="514">
        <f t="shared" si="179"/>
        <v>0</v>
      </c>
      <c r="EB145" s="514">
        <f t="shared" si="179"/>
        <v>0</v>
      </c>
      <c r="EC145" s="514">
        <f t="shared" si="179"/>
        <v>0</v>
      </c>
      <c r="ED145" s="514">
        <f t="shared" si="179"/>
        <v>0</v>
      </c>
      <c r="EE145" s="514">
        <f t="shared" si="179"/>
        <v>0</v>
      </c>
      <c r="EF145" s="514">
        <f t="shared" si="179"/>
        <v>0</v>
      </c>
      <c r="EG145" s="514">
        <f t="shared" si="179"/>
        <v>0</v>
      </c>
      <c r="EH145" s="514">
        <f t="shared" si="179"/>
        <v>0</v>
      </c>
      <c r="EI145" s="72"/>
      <c r="EJ145" s="72"/>
      <c r="EK145" s="72"/>
      <c r="EL145" s="72"/>
      <c r="EM145" s="72"/>
    </row>
    <row r="146" spans="5:143" ht="15" customHeight="1" outlineLevel="1" x14ac:dyDescent="0.35">
      <c r="E146" s="508">
        <v>97</v>
      </c>
      <c r="F146" s="841">
        <v>0</v>
      </c>
      <c r="G146" s="844">
        <f t="shared" si="139"/>
        <v>0</v>
      </c>
      <c r="H146" s="842">
        <f t="shared" si="153"/>
        <v>0</v>
      </c>
      <c r="I146" s="19"/>
      <c r="J146" s="514">
        <f t="shared" ref="J146:S155" si="181" xml:space="preserve"> IF( J$47 &gt;= $E146, $F146 * $F$38 / Cr,) * J$46</f>
        <v>0</v>
      </c>
      <c r="K146" s="514">
        <f t="shared" si="181"/>
        <v>0</v>
      </c>
      <c r="L146" s="514">
        <f t="shared" si="181"/>
        <v>0</v>
      </c>
      <c r="M146" s="514">
        <f t="shared" si="181"/>
        <v>0</v>
      </c>
      <c r="N146" s="514">
        <f t="shared" si="181"/>
        <v>0</v>
      </c>
      <c r="O146" s="514">
        <f t="shared" si="181"/>
        <v>0</v>
      </c>
      <c r="P146" s="514">
        <f t="shared" si="181"/>
        <v>0</v>
      </c>
      <c r="Q146" s="514">
        <f t="shared" si="181"/>
        <v>0</v>
      </c>
      <c r="R146" s="514">
        <f t="shared" si="181"/>
        <v>0</v>
      </c>
      <c r="S146" s="514">
        <f t="shared" si="181"/>
        <v>0</v>
      </c>
      <c r="T146" s="514">
        <f t="shared" ref="T146:AC155" si="182" xml:space="preserve"> IF( T$47 &gt;= $E146, $F146 * $F$38 / Cr,) * T$46</f>
        <v>0</v>
      </c>
      <c r="U146" s="514">
        <f t="shared" si="182"/>
        <v>0</v>
      </c>
      <c r="V146" s="514">
        <f t="shared" si="182"/>
        <v>0</v>
      </c>
      <c r="W146" s="514">
        <f t="shared" si="182"/>
        <v>0</v>
      </c>
      <c r="X146" s="514">
        <f t="shared" si="182"/>
        <v>0</v>
      </c>
      <c r="Y146" s="514">
        <f t="shared" si="182"/>
        <v>0</v>
      </c>
      <c r="Z146" s="514">
        <f t="shared" si="182"/>
        <v>0</v>
      </c>
      <c r="AA146" s="514">
        <f t="shared" si="182"/>
        <v>0</v>
      </c>
      <c r="AB146" s="514">
        <f t="shared" si="182"/>
        <v>0</v>
      </c>
      <c r="AC146" s="514">
        <f t="shared" si="182"/>
        <v>0</v>
      </c>
      <c r="AD146" s="514">
        <f t="shared" ref="AD146:AM155" si="183" xml:space="preserve"> IF( AD$47 &gt;= $E146, $F146 * $F$38 / Cr,) * AD$46</f>
        <v>0</v>
      </c>
      <c r="AE146" s="514">
        <f t="shared" si="183"/>
        <v>0</v>
      </c>
      <c r="AF146" s="514">
        <f t="shared" si="183"/>
        <v>0</v>
      </c>
      <c r="AG146" s="514">
        <f t="shared" si="183"/>
        <v>0</v>
      </c>
      <c r="AH146" s="514">
        <f t="shared" si="183"/>
        <v>0</v>
      </c>
      <c r="AI146" s="514">
        <f t="shared" si="183"/>
        <v>0</v>
      </c>
      <c r="AJ146" s="514">
        <f t="shared" si="183"/>
        <v>0</v>
      </c>
      <c r="AK146" s="514">
        <f t="shared" si="183"/>
        <v>0</v>
      </c>
      <c r="AL146" s="514">
        <f t="shared" si="183"/>
        <v>0</v>
      </c>
      <c r="AM146" s="514">
        <f t="shared" si="183"/>
        <v>0</v>
      </c>
      <c r="AN146" s="514">
        <f t="shared" ref="AN146:AW155" si="184" xml:space="preserve"> IF( AN$47 &gt;= $E146, $F146 * $F$38 / Cr,) * AN$46</f>
        <v>0</v>
      </c>
      <c r="AO146" s="514">
        <f t="shared" si="184"/>
        <v>0</v>
      </c>
      <c r="AP146" s="514">
        <f t="shared" si="184"/>
        <v>0</v>
      </c>
      <c r="AQ146" s="514">
        <f t="shared" si="184"/>
        <v>0</v>
      </c>
      <c r="AR146" s="514">
        <f t="shared" si="184"/>
        <v>0</v>
      </c>
      <c r="AS146" s="514">
        <f t="shared" si="184"/>
        <v>0</v>
      </c>
      <c r="AT146" s="514">
        <f t="shared" si="184"/>
        <v>0</v>
      </c>
      <c r="AU146" s="514">
        <f t="shared" si="184"/>
        <v>0</v>
      </c>
      <c r="AV146" s="514">
        <f t="shared" si="184"/>
        <v>0</v>
      </c>
      <c r="AW146" s="514">
        <f t="shared" si="184"/>
        <v>0</v>
      </c>
      <c r="AX146" s="514">
        <f t="shared" ref="AX146:BG155" si="185" xml:space="preserve"> IF( AX$47 &gt;= $E146, $F146 * $F$38 / Cr,) * AX$46</f>
        <v>0</v>
      </c>
      <c r="AY146" s="514">
        <f t="shared" si="185"/>
        <v>0</v>
      </c>
      <c r="AZ146" s="514">
        <f t="shared" si="185"/>
        <v>0</v>
      </c>
      <c r="BA146" s="514">
        <f t="shared" si="185"/>
        <v>0</v>
      </c>
      <c r="BB146" s="514">
        <f t="shared" si="185"/>
        <v>0</v>
      </c>
      <c r="BC146" s="514">
        <f t="shared" si="185"/>
        <v>0</v>
      </c>
      <c r="BD146" s="514">
        <f t="shared" si="185"/>
        <v>0</v>
      </c>
      <c r="BE146" s="514">
        <f t="shared" si="185"/>
        <v>0</v>
      </c>
      <c r="BF146" s="514">
        <f t="shared" si="185"/>
        <v>0</v>
      </c>
      <c r="BG146" s="514">
        <f t="shared" si="185"/>
        <v>0</v>
      </c>
      <c r="BH146" s="514">
        <f t="shared" ref="BH146:BQ155" si="186" xml:space="preserve"> IF( BH$47 &gt;= $E146, $F146 * $F$38 / Cr,) * BH$46</f>
        <v>0</v>
      </c>
      <c r="BI146" s="514">
        <f t="shared" si="186"/>
        <v>0</v>
      </c>
      <c r="BJ146" s="514">
        <f t="shared" si="186"/>
        <v>0</v>
      </c>
      <c r="BK146" s="514">
        <f t="shared" si="186"/>
        <v>0</v>
      </c>
      <c r="BL146" s="514">
        <f t="shared" si="186"/>
        <v>0</v>
      </c>
      <c r="BM146" s="514">
        <f t="shared" si="186"/>
        <v>0</v>
      </c>
      <c r="BN146" s="514">
        <f t="shared" si="186"/>
        <v>0</v>
      </c>
      <c r="BO146" s="514">
        <f t="shared" si="186"/>
        <v>0</v>
      </c>
      <c r="BP146" s="514">
        <f t="shared" si="186"/>
        <v>0</v>
      </c>
      <c r="BQ146" s="514">
        <f t="shared" si="186"/>
        <v>0</v>
      </c>
      <c r="BR146" s="514">
        <f t="shared" ref="BR146:CA155" si="187" xml:space="preserve"> IF( BR$47 &gt;= $E146, $F146 * $F$38 / Cr,) * BR$46</f>
        <v>0</v>
      </c>
      <c r="BS146" s="514">
        <f t="shared" si="187"/>
        <v>0</v>
      </c>
      <c r="BT146" s="514">
        <f t="shared" si="187"/>
        <v>0</v>
      </c>
      <c r="BU146" s="514">
        <f t="shared" si="187"/>
        <v>0</v>
      </c>
      <c r="BV146" s="514">
        <f t="shared" si="187"/>
        <v>0</v>
      </c>
      <c r="BW146" s="514">
        <f t="shared" si="187"/>
        <v>0</v>
      </c>
      <c r="BX146" s="514">
        <f t="shared" si="187"/>
        <v>0</v>
      </c>
      <c r="BY146" s="514">
        <f t="shared" si="187"/>
        <v>0</v>
      </c>
      <c r="BZ146" s="514">
        <f t="shared" si="187"/>
        <v>0</v>
      </c>
      <c r="CA146" s="514">
        <f t="shared" si="187"/>
        <v>0</v>
      </c>
      <c r="CB146" s="514">
        <f t="shared" ref="CB146:CK155" si="188" xml:space="preserve"> IF( CB$47 &gt;= $E146, $F146 * $F$38 / Cr,) * CB$46</f>
        <v>0</v>
      </c>
      <c r="CC146" s="514">
        <f t="shared" si="188"/>
        <v>0</v>
      </c>
      <c r="CD146" s="514">
        <f t="shared" si="188"/>
        <v>0</v>
      </c>
      <c r="CE146" s="514">
        <f t="shared" si="188"/>
        <v>0</v>
      </c>
      <c r="CF146" s="514">
        <f t="shared" si="188"/>
        <v>0</v>
      </c>
      <c r="CG146" s="514">
        <f t="shared" si="188"/>
        <v>0</v>
      </c>
      <c r="CH146" s="514">
        <f t="shared" si="188"/>
        <v>0</v>
      </c>
      <c r="CI146" s="514">
        <f t="shared" si="188"/>
        <v>0</v>
      </c>
      <c r="CJ146" s="514">
        <f t="shared" si="188"/>
        <v>0</v>
      </c>
      <c r="CK146" s="514">
        <f t="shared" si="188"/>
        <v>0</v>
      </c>
      <c r="CL146" s="514">
        <f t="shared" ref="CL146:CU155" si="189" xml:space="preserve"> IF( CL$47 &gt;= $E146, $F146 * $F$38 / Cr,) * CL$46</f>
        <v>0</v>
      </c>
      <c r="CM146" s="514">
        <f t="shared" si="189"/>
        <v>0</v>
      </c>
      <c r="CN146" s="514">
        <f t="shared" si="189"/>
        <v>0</v>
      </c>
      <c r="CO146" s="514">
        <f t="shared" si="189"/>
        <v>0</v>
      </c>
      <c r="CP146" s="514">
        <f t="shared" si="189"/>
        <v>0</v>
      </c>
      <c r="CQ146" s="514">
        <f t="shared" si="189"/>
        <v>0</v>
      </c>
      <c r="CR146" s="514">
        <f t="shared" si="189"/>
        <v>0</v>
      </c>
      <c r="CS146" s="514">
        <f t="shared" si="189"/>
        <v>0</v>
      </c>
      <c r="CT146" s="514">
        <f t="shared" si="189"/>
        <v>0</v>
      </c>
      <c r="CU146" s="514">
        <f t="shared" si="189"/>
        <v>0</v>
      </c>
      <c r="CV146" s="514">
        <f t="shared" ref="CV146:DE155" si="190" xml:space="preserve"> IF( CV$47 &gt;= $E146, $F146 * $F$38 / Cr,) * CV$46</f>
        <v>0</v>
      </c>
      <c r="CW146" s="514">
        <f t="shared" si="190"/>
        <v>0</v>
      </c>
      <c r="CX146" s="514">
        <f t="shared" si="190"/>
        <v>0</v>
      </c>
      <c r="CY146" s="514">
        <f t="shared" si="190"/>
        <v>0</v>
      </c>
      <c r="CZ146" s="514">
        <f t="shared" si="190"/>
        <v>0</v>
      </c>
      <c r="DA146" s="514">
        <f t="shared" si="190"/>
        <v>0</v>
      </c>
      <c r="DB146" s="514">
        <f t="shared" si="190"/>
        <v>0</v>
      </c>
      <c r="DC146" s="514">
        <f t="shared" si="190"/>
        <v>0</v>
      </c>
      <c r="DD146" s="514">
        <f t="shared" si="190"/>
        <v>0</v>
      </c>
      <c r="DE146" s="514">
        <f t="shared" si="190"/>
        <v>0</v>
      </c>
      <c r="DF146" s="514">
        <f t="shared" ref="DF146:DN155" si="191" xml:space="preserve"> IF( DF$47 &gt;= $E146, $F146 * $F$38 / Cr,) * DF$46</f>
        <v>0</v>
      </c>
      <c r="DG146" s="514">
        <f t="shared" si="191"/>
        <v>0</v>
      </c>
      <c r="DH146" s="514">
        <f t="shared" si="191"/>
        <v>0</v>
      </c>
      <c r="DI146" s="514">
        <f t="shared" si="191"/>
        <v>0</v>
      </c>
      <c r="DJ146" s="514">
        <f t="shared" si="191"/>
        <v>0</v>
      </c>
      <c r="DK146" s="514">
        <f t="shared" si="191"/>
        <v>0</v>
      </c>
      <c r="DL146" s="514">
        <f t="shared" si="191"/>
        <v>0</v>
      </c>
      <c r="DM146" s="514">
        <f t="shared" si="191"/>
        <v>0</v>
      </c>
      <c r="DN146" s="514">
        <f t="shared" si="191"/>
        <v>0</v>
      </c>
      <c r="DO146" s="514">
        <f t="shared" si="180"/>
        <v>0</v>
      </c>
      <c r="DP146" s="514">
        <f t="shared" ref="DP146:DY155" si="192" xml:space="preserve"> IF( DP$47 &gt;= $E146, $F146 * $F$38 / Cr,) * DP$46</f>
        <v>0</v>
      </c>
      <c r="DQ146" s="514">
        <f t="shared" si="192"/>
        <v>0</v>
      </c>
      <c r="DR146" s="514">
        <f t="shared" si="192"/>
        <v>0</v>
      </c>
      <c r="DS146" s="514">
        <f t="shared" si="192"/>
        <v>0</v>
      </c>
      <c r="DT146" s="514">
        <f t="shared" si="192"/>
        <v>0</v>
      </c>
      <c r="DU146" s="514">
        <f t="shared" si="192"/>
        <v>0</v>
      </c>
      <c r="DV146" s="514">
        <f t="shared" si="192"/>
        <v>0</v>
      </c>
      <c r="DW146" s="514">
        <f t="shared" si="192"/>
        <v>0</v>
      </c>
      <c r="DX146" s="514">
        <f t="shared" si="192"/>
        <v>0</v>
      </c>
      <c r="DY146" s="514">
        <f t="shared" si="192"/>
        <v>0</v>
      </c>
      <c r="DZ146" s="514">
        <f t="shared" ref="DZ146:EH155" si="193" xml:space="preserve"> IF( DZ$47 &gt;= $E146, $F146 * $F$38 / Cr,) * DZ$46</f>
        <v>0</v>
      </c>
      <c r="EA146" s="514">
        <f t="shared" si="193"/>
        <v>0</v>
      </c>
      <c r="EB146" s="514">
        <f t="shared" si="193"/>
        <v>0</v>
      </c>
      <c r="EC146" s="514">
        <f t="shared" si="193"/>
        <v>0</v>
      </c>
      <c r="ED146" s="514">
        <f t="shared" si="193"/>
        <v>0</v>
      </c>
      <c r="EE146" s="514">
        <f t="shared" si="193"/>
        <v>0</v>
      </c>
      <c r="EF146" s="514">
        <f t="shared" si="193"/>
        <v>0</v>
      </c>
      <c r="EG146" s="514">
        <f t="shared" si="193"/>
        <v>0</v>
      </c>
      <c r="EH146" s="514">
        <f t="shared" si="193"/>
        <v>0</v>
      </c>
      <c r="EI146" s="72"/>
      <c r="EJ146" s="72"/>
      <c r="EK146" s="72"/>
      <c r="EL146" s="72"/>
      <c r="EM146" s="72"/>
    </row>
    <row r="147" spans="5:143" ht="15" customHeight="1" outlineLevel="1" x14ac:dyDescent="0.35">
      <c r="E147" s="508">
        <v>98</v>
      </c>
      <c r="F147" s="841">
        <v>0</v>
      </c>
      <c r="G147" s="844">
        <f t="shared" si="139"/>
        <v>0</v>
      </c>
      <c r="H147" s="842">
        <f t="shared" si="153"/>
        <v>0</v>
      </c>
      <c r="I147" s="19"/>
      <c r="J147" s="514">
        <f t="shared" si="181"/>
        <v>0</v>
      </c>
      <c r="K147" s="514">
        <f t="shared" si="181"/>
        <v>0</v>
      </c>
      <c r="L147" s="514">
        <f t="shared" si="181"/>
        <v>0</v>
      </c>
      <c r="M147" s="514">
        <f t="shared" si="181"/>
        <v>0</v>
      </c>
      <c r="N147" s="514">
        <f t="shared" si="181"/>
        <v>0</v>
      </c>
      <c r="O147" s="514">
        <f t="shared" si="181"/>
        <v>0</v>
      </c>
      <c r="P147" s="514">
        <f t="shared" si="181"/>
        <v>0</v>
      </c>
      <c r="Q147" s="514">
        <f t="shared" si="181"/>
        <v>0</v>
      </c>
      <c r="R147" s="514">
        <f t="shared" si="181"/>
        <v>0</v>
      </c>
      <c r="S147" s="514">
        <f t="shared" si="181"/>
        <v>0</v>
      </c>
      <c r="T147" s="514">
        <f t="shared" si="182"/>
        <v>0</v>
      </c>
      <c r="U147" s="514">
        <f t="shared" si="182"/>
        <v>0</v>
      </c>
      <c r="V147" s="514">
        <f t="shared" si="182"/>
        <v>0</v>
      </c>
      <c r="W147" s="514">
        <f t="shared" si="182"/>
        <v>0</v>
      </c>
      <c r="X147" s="514">
        <f t="shared" si="182"/>
        <v>0</v>
      </c>
      <c r="Y147" s="514">
        <f t="shared" si="182"/>
        <v>0</v>
      </c>
      <c r="Z147" s="514">
        <f t="shared" si="182"/>
        <v>0</v>
      </c>
      <c r="AA147" s="514">
        <f t="shared" si="182"/>
        <v>0</v>
      </c>
      <c r="AB147" s="514">
        <f t="shared" si="182"/>
        <v>0</v>
      </c>
      <c r="AC147" s="514">
        <f t="shared" si="182"/>
        <v>0</v>
      </c>
      <c r="AD147" s="514">
        <f t="shared" si="183"/>
        <v>0</v>
      </c>
      <c r="AE147" s="514">
        <f t="shared" si="183"/>
        <v>0</v>
      </c>
      <c r="AF147" s="514">
        <f t="shared" si="183"/>
        <v>0</v>
      </c>
      <c r="AG147" s="514">
        <f t="shared" si="183"/>
        <v>0</v>
      </c>
      <c r="AH147" s="514">
        <f t="shared" si="183"/>
        <v>0</v>
      </c>
      <c r="AI147" s="514">
        <f t="shared" si="183"/>
        <v>0</v>
      </c>
      <c r="AJ147" s="514">
        <f t="shared" si="183"/>
        <v>0</v>
      </c>
      <c r="AK147" s="514">
        <f t="shared" si="183"/>
        <v>0</v>
      </c>
      <c r="AL147" s="514">
        <f t="shared" si="183"/>
        <v>0</v>
      </c>
      <c r="AM147" s="514">
        <f t="shared" si="183"/>
        <v>0</v>
      </c>
      <c r="AN147" s="514">
        <f t="shared" si="184"/>
        <v>0</v>
      </c>
      <c r="AO147" s="514">
        <f t="shared" si="184"/>
        <v>0</v>
      </c>
      <c r="AP147" s="514">
        <f t="shared" si="184"/>
        <v>0</v>
      </c>
      <c r="AQ147" s="514">
        <f t="shared" si="184"/>
        <v>0</v>
      </c>
      <c r="AR147" s="514">
        <f t="shared" si="184"/>
        <v>0</v>
      </c>
      <c r="AS147" s="514">
        <f t="shared" si="184"/>
        <v>0</v>
      </c>
      <c r="AT147" s="514">
        <f t="shared" si="184"/>
        <v>0</v>
      </c>
      <c r="AU147" s="514">
        <f t="shared" si="184"/>
        <v>0</v>
      </c>
      <c r="AV147" s="514">
        <f t="shared" si="184"/>
        <v>0</v>
      </c>
      <c r="AW147" s="514">
        <f t="shared" si="184"/>
        <v>0</v>
      </c>
      <c r="AX147" s="514">
        <f t="shared" si="185"/>
        <v>0</v>
      </c>
      <c r="AY147" s="514">
        <f t="shared" si="185"/>
        <v>0</v>
      </c>
      <c r="AZ147" s="514">
        <f t="shared" si="185"/>
        <v>0</v>
      </c>
      <c r="BA147" s="514">
        <f t="shared" si="185"/>
        <v>0</v>
      </c>
      <c r="BB147" s="514">
        <f t="shared" si="185"/>
        <v>0</v>
      </c>
      <c r="BC147" s="514">
        <f t="shared" si="185"/>
        <v>0</v>
      </c>
      <c r="BD147" s="514">
        <f t="shared" si="185"/>
        <v>0</v>
      </c>
      <c r="BE147" s="514">
        <f t="shared" si="185"/>
        <v>0</v>
      </c>
      <c r="BF147" s="514">
        <f t="shared" si="185"/>
        <v>0</v>
      </c>
      <c r="BG147" s="514">
        <f t="shared" si="185"/>
        <v>0</v>
      </c>
      <c r="BH147" s="514">
        <f t="shared" si="186"/>
        <v>0</v>
      </c>
      <c r="BI147" s="514">
        <f t="shared" si="186"/>
        <v>0</v>
      </c>
      <c r="BJ147" s="514">
        <f t="shared" si="186"/>
        <v>0</v>
      </c>
      <c r="BK147" s="514">
        <f t="shared" si="186"/>
        <v>0</v>
      </c>
      <c r="BL147" s="514">
        <f t="shared" si="186"/>
        <v>0</v>
      </c>
      <c r="BM147" s="514">
        <f t="shared" si="186"/>
        <v>0</v>
      </c>
      <c r="BN147" s="514">
        <f t="shared" si="186"/>
        <v>0</v>
      </c>
      <c r="BO147" s="514">
        <f t="shared" si="186"/>
        <v>0</v>
      </c>
      <c r="BP147" s="514">
        <f t="shared" si="186"/>
        <v>0</v>
      </c>
      <c r="BQ147" s="514">
        <f t="shared" si="186"/>
        <v>0</v>
      </c>
      <c r="BR147" s="514">
        <f t="shared" si="187"/>
        <v>0</v>
      </c>
      <c r="BS147" s="514">
        <f t="shared" si="187"/>
        <v>0</v>
      </c>
      <c r="BT147" s="514">
        <f t="shared" si="187"/>
        <v>0</v>
      </c>
      <c r="BU147" s="514">
        <f t="shared" si="187"/>
        <v>0</v>
      </c>
      <c r="BV147" s="514">
        <f t="shared" si="187"/>
        <v>0</v>
      </c>
      <c r="BW147" s="514">
        <f t="shared" si="187"/>
        <v>0</v>
      </c>
      <c r="BX147" s="514">
        <f t="shared" si="187"/>
        <v>0</v>
      </c>
      <c r="BY147" s="514">
        <f t="shared" si="187"/>
        <v>0</v>
      </c>
      <c r="BZ147" s="514">
        <f t="shared" si="187"/>
        <v>0</v>
      </c>
      <c r="CA147" s="514">
        <f t="shared" si="187"/>
        <v>0</v>
      </c>
      <c r="CB147" s="514">
        <f t="shared" si="188"/>
        <v>0</v>
      </c>
      <c r="CC147" s="514">
        <f t="shared" si="188"/>
        <v>0</v>
      </c>
      <c r="CD147" s="514">
        <f t="shared" si="188"/>
        <v>0</v>
      </c>
      <c r="CE147" s="514">
        <f t="shared" si="188"/>
        <v>0</v>
      </c>
      <c r="CF147" s="514">
        <f t="shared" si="188"/>
        <v>0</v>
      </c>
      <c r="CG147" s="514">
        <f t="shared" si="188"/>
        <v>0</v>
      </c>
      <c r="CH147" s="514">
        <f t="shared" si="188"/>
        <v>0</v>
      </c>
      <c r="CI147" s="514">
        <f t="shared" si="188"/>
        <v>0</v>
      </c>
      <c r="CJ147" s="514">
        <f t="shared" si="188"/>
        <v>0</v>
      </c>
      <c r="CK147" s="514">
        <f t="shared" si="188"/>
        <v>0</v>
      </c>
      <c r="CL147" s="514">
        <f t="shared" si="189"/>
        <v>0</v>
      </c>
      <c r="CM147" s="514">
        <f t="shared" si="189"/>
        <v>0</v>
      </c>
      <c r="CN147" s="514">
        <f t="shared" si="189"/>
        <v>0</v>
      </c>
      <c r="CO147" s="514">
        <f t="shared" si="189"/>
        <v>0</v>
      </c>
      <c r="CP147" s="514">
        <f t="shared" si="189"/>
        <v>0</v>
      </c>
      <c r="CQ147" s="514">
        <f t="shared" si="189"/>
        <v>0</v>
      </c>
      <c r="CR147" s="514">
        <f t="shared" si="189"/>
        <v>0</v>
      </c>
      <c r="CS147" s="514">
        <f t="shared" si="189"/>
        <v>0</v>
      </c>
      <c r="CT147" s="514">
        <f t="shared" si="189"/>
        <v>0</v>
      </c>
      <c r="CU147" s="514">
        <f t="shared" si="189"/>
        <v>0</v>
      </c>
      <c r="CV147" s="514">
        <f t="shared" si="190"/>
        <v>0</v>
      </c>
      <c r="CW147" s="514">
        <f t="shared" si="190"/>
        <v>0</v>
      </c>
      <c r="CX147" s="514">
        <f t="shared" si="190"/>
        <v>0</v>
      </c>
      <c r="CY147" s="514">
        <f t="shared" si="190"/>
        <v>0</v>
      </c>
      <c r="CZ147" s="514">
        <f t="shared" si="190"/>
        <v>0</v>
      </c>
      <c r="DA147" s="514">
        <f t="shared" si="190"/>
        <v>0</v>
      </c>
      <c r="DB147" s="514">
        <f t="shared" si="190"/>
        <v>0</v>
      </c>
      <c r="DC147" s="514">
        <f t="shared" si="190"/>
        <v>0</v>
      </c>
      <c r="DD147" s="514">
        <f t="shared" si="190"/>
        <v>0</v>
      </c>
      <c r="DE147" s="514">
        <f t="shared" si="190"/>
        <v>0</v>
      </c>
      <c r="DF147" s="514">
        <f t="shared" si="191"/>
        <v>0</v>
      </c>
      <c r="DG147" s="514">
        <f t="shared" si="191"/>
        <v>0</v>
      </c>
      <c r="DH147" s="514">
        <f t="shared" si="191"/>
        <v>0</v>
      </c>
      <c r="DI147" s="514">
        <f t="shared" si="191"/>
        <v>0</v>
      </c>
      <c r="DJ147" s="514">
        <f t="shared" si="191"/>
        <v>0</v>
      </c>
      <c r="DK147" s="514">
        <f t="shared" si="191"/>
        <v>0</v>
      </c>
      <c r="DL147" s="514">
        <f t="shared" si="191"/>
        <v>0</v>
      </c>
      <c r="DM147" s="514">
        <f t="shared" si="191"/>
        <v>0</v>
      </c>
      <c r="DN147" s="514">
        <f t="shared" si="191"/>
        <v>0</v>
      </c>
      <c r="DO147" s="514">
        <f t="shared" si="180"/>
        <v>0</v>
      </c>
      <c r="DP147" s="514">
        <f t="shared" si="192"/>
        <v>0</v>
      </c>
      <c r="DQ147" s="514">
        <f t="shared" si="192"/>
        <v>0</v>
      </c>
      <c r="DR147" s="514">
        <f t="shared" si="192"/>
        <v>0</v>
      </c>
      <c r="DS147" s="514">
        <f t="shared" si="192"/>
        <v>0</v>
      </c>
      <c r="DT147" s="514">
        <f t="shared" si="192"/>
        <v>0</v>
      </c>
      <c r="DU147" s="514">
        <f t="shared" si="192"/>
        <v>0</v>
      </c>
      <c r="DV147" s="514">
        <f t="shared" si="192"/>
        <v>0</v>
      </c>
      <c r="DW147" s="514">
        <f t="shared" si="192"/>
        <v>0</v>
      </c>
      <c r="DX147" s="514">
        <f t="shared" si="192"/>
        <v>0</v>
      </c>
      <c r="DY147" s="514">
        <f t="shared" si="192"/>
        <v>0</v>
      </c>
      <c r="DZ147" s="514">
        <f t="shared" si="193"/>
        <v>0</v>
      </c>
      <c r="EA147" s="514">
        <f t="shared" si="193"/>
        <v>0</v>
      </c>
      <c r="EB147" s="514">
        <f t="shared" si="193"/>
        <v>0</v>
      </c>
      <c r="EC147" s="514">
        <f t="shared" si="193"/>
        <v>0</v>
      </c>
      <c r="ED147" s="514">
        <f t="shared" si="193"/>
        <v>0</v>
      </c>
      <c r="EE147" s="514">
        <f t="shared" si="193"/>
        <v>0</v>
      </c>
      <c r="EF147" s="514">
        <f t="shared" si="193"/>
        <v>0</v>
      </c>
      <c r="EG147" s="514">
        <f t="shared" si="193"/>
        <v>0</v>
      </c>
      <c r="EH147" s="514">
        <f t="shared" si="193"/>
        <v>0</v>
      </c>
      <c r="EI147" s="72"/>
      <c r="EJ147" s="72"/>
      <c r="EK147" s="72"/>
      <c r="EL147" s="72"/>
      <c r="EM147" s="72"/>
    </row>
    <row r="148" spans="5:143" ht="15" customHeight="1" outlineLevel="1" x14ac:dyDescent="0.35">
      <c r="E148" s="508">
        <v>99</v>
      </c>
      <c r="F148" s="841">
        <v>0</v>
      </c>
      <c r="G148" s="844">
        <f t="shared" si="139"/>
        <v>0</v>
      </c>
      <c r="H148" s="842">
        <f t="shared" si="153"/>
        <v>0</v>
      </c>
      <c r="I148" s="19"/>
      <c r="J148" s="514">
        <f t="shared" si="181"/>
        <v>0</v>
      </c>
      <c r="K148" s="514">
        <f t="shared" si="181"/>
        <v>0</v>
      </c>
      <c r="L148" s="514">
        <f t="shared" si="181"/>
        <v>0</v>
      </c>
      <c r="M148" s="514">
        <f t="shared" si="181"/>
        <v>0</v>
      </c>
      <c r="N148" s="514">
        <f t="shared" si="181"/>
        <v>0</v>
      </c>
      <c r="O148" s="514">
        <f t="shared" si="181"/>
        <v>0</v>
      </c>
      <c r="P148" s="514">
        <f t="shared" si="181"/>
        <v>0</v>
      </c>
      <c r="Q148" s="514">
        <f t="shared" si="181"/>
        <v>0</v>
      </c>
      <c r="R148" s="514">
        <f t="shared" si="181"/>
        <v>0</v>
      </c>
      <c r="S148" s="514">
        <f t="shared" si="181"/>
        <v>0</v>
      </c>
      <c r="T148" s="514">
        <f t="shared" si="182"/>
        <v>0</v>
      </c>
      <c r="U148" s="514">
        <f t="shared" si="182"/>
        <v>0</v>
      </c>
      <c r="V148" s="514">
        <f t="shared" si="182"/>
        <v>0</v>
      </c>
      <c r="W148" s="514">
        <f t="shared" si="182"/>
        <v>0</v>
      </c>
      <c r="X148" s="514">
        <f t="shared" si="182"/>
        <v>0</v>
      </c>
      <c r="Y148" s="514">
        <f t="shared" si="182"/>
        <v>0</v>
      </c>
      <c r="Z148" s="514">
        <f t="shared" si="182"/>
        <v>0</v>
      </c>
      <c r="AA148" s="514">
        <f t="shared" si="182"/>
        <v>0</v>
      </c>
      <c r="AB148" s="514">
        <f t="shared" si="182"/>
        <v>0</v>
      </c>
      <c r="AC148" s="514">
        <f t="shared" si="182"/>
        <v>0</v>
      </c>
      <c r="AD148" s="514">
        <f t="shared" si="183"/>
        <v>0</v>
      </c>
      <c r="AE148" s="514">
        <f t="shared" si="183"/>
        <v>0</v>
      </c>
      <c r="AF148" s="514">
        <f t="shared" si="183"/>
        <v>0</v>
      </c>
      <c r="AG148" s="514">
        <f t="shared" si="183"/>
        <v>0</v>
      </c>
      <c r="AH148" s="514">
        <f t="shared" si="183"/>
        <v>0</v>
      </c>
      <c r="AI148" s="514">
        <f t="shared" si="183"/>
        <v>0</v>
      </c>
      <c r="AJ148" s="514">
        <f t="shared" si="183"/>
        <v>0</v>
      </c>
      <c r="AK148" s="514">
        <f t="shared" si="183"/>
        <v>0</v>
      </c>
      <c r="AL148" s="514">
        <f t="shared" si="183"/>
        <v>0</v>
      </c>
      <c r="AM148" s="514">
        <f t="shared" si="183"/>
        <v>0</v>
      </c>
      <c r="AN148" s="514">
        <f t="shared" si="184"/>
        <v>0</v>
      </c>
      <c r="AO148" s="514">
        <f t="shared" si="184"/>
        <v>0</v>
      </c>
      <c r="AP148" s="514">
        <f t="shared" si="184"/>
        <v>0</v>
      </c>
      <c r="AQ148" s="514">
        <f t="shared" si="184"/>
        <v>0</v>
      </c>
      <c r="AR148" s="514">
        <f t="shared" si="184"/>
        <v>0</v>
      </c>
      <c r="AS148" s="514">
        <f t="shared" si="184"/>
        <v>0</v>
      </c>
      <c r="AT148" s="514">
        <f t="shared" si="184"/>
        <v>0</v>
      </c>
      <c r="AU148" s="514">
        <f t="shared" si="184"/>
        <v>0</v>
      </c>
      <c r="AV148" s="514">
        <f t="shared" si="184"/>
        <v>0</v>
      </c>
      <c r="AW148" s="514">
        <f t="shared" si="184"/>
        <v>0</v>
      </c>
      <c r="AX148" s="514">
        <f t="shared" si="185"/>
        <v>0</v>
      </c>
      <c r="AY148" s="514">
        <f t="shared" si="185"/>
        <v>0</v>
      </c>
      <c r="AZ148" s="514">
        <f t="shared" si="185"/>
        <v>0</v>
      </c>
      <c r="BA148" s="514">
        <f t="shared" si="185"/>
        <v>0</v>
      </c>
      <c r="BB148" s="514">
        <f t="shared" si="185"/>
        <v>0</v>
      </c>
      <c r="BC148" s="514">
        <f t="shared" si="185"/>
        <v>0</v>
      </c>
      <c r="BD148" s="514">
        <f t="shared" si="185"/>
        <v>0</v>
      </c>
      <c r="BE148" s="514">
        <f t="shared" si="185"/>
        <v>0</v>
      </c>
      <c r="BF148" s="514">
        <f t="shared" si="185"/>
        <v>0</v>
      </c>
      <c r="BG148" s="514">
        <f t="shared" si="185"/>
        <v>0</v>
      </c>
      <c r="BH148" s="514">
        <f t="shared" si="186"/>
        <v>0</v>
      </c>
      <c r="BI148" s="514">
        <f t="shared" si="186"/>
        <v>0</v>
      </c>
      <c r="BJ148" s="514">
        <f t="shared" si="186"/>
        <v>0</v>
      </c>
      <c r="BK148" s="514">
        <f t="shared" si="186"/>
        <v>0</v>
      </c>
      <c r="BL148" s="514">
        <f t="shared" si="186"/>
        <v>0</v>
      </c>
      <c r="BM148" s="514">
        <f t="shared" si="186"/>
        <v>0</v>
      </c>
      <c r="BN148" s="514">
        <f t="shared" si="186"/>
        <v>0</v>
      </c>
      <c r="BO148" s="514">
        <f t="shared" si="186"/>
        <v>0</v>
      </c>
      <c r="BP148" s="514">
        <f t="shared" si="186"/>
        <v>0</v>
      </c>
      <c r="BQ148" s="514">
        <f t="shared" si="186"/>
        <v>0</v>
      </c>
      <c r="BR148" s="514">
        <f t="shared" si="187"/>
        <v>0</v>
      </c>
      <c r="BS148" s="514">
        <f t="shared" si="187"/>
        <v>0</v>
      </c>
      <c r="BT148" s="514">
        <f t="shared" si="187"/>
        <v>0</v>
      </c>
      <c r="BU148" s="514">
        <f t="shared" si="187"/>
        <v>0</v>
      </c>
      <c r="BV148" s="514">
        <f t="shared" si="187"/>
        <v>0</v>
      </c>
      <c r="BW148" s="514">
        <f t="shared" si="187"/>
        <v>0</v>
      </c>
      <c r="BX148" s="514">
        <f t="shared" si="187"/>
        <v>0</v>
      </c>
      <c r="BY148" s="514">
        <f t="shared" si="187"/>
        <v>0</v>
      </c>
      <c r="BZ148" s="514">
        <f t="shared" si="187"/>
        <v>0</v>
      </c>
      <c r="CA148" s="514">
        <f t="shared" si="187"/>
        <v>0</v>
      </c>
      <c r="CB148" s="514">
        <f t="shared" si="188"/>
        <v>0</v>
      </c>
      <c r="CC148" s="514">
        <f t="shared" si="188"/>
        <v>0</v>
      </c>
      <c r="CD148" s="514">
        <f t="shared" si="188"/>
        <v>0</v>
      </c>
      <c r="CE148" s="514">
        <f t="shared" si="188"/>
        <v>0</v>
      </c>
      <c r="CF148" s="514">
        <f t="shared" si="188"/>
        <v>0</v>
      </c>
      <c r="CG148" s="514">
        <f t="shared" si="188"/>
        <v>0</v>
      </c>
      <c r="CH148" s="514">
        <f t="shared" si="188"/>
        <v>0</v>
      </c>
      <c r="CI148" s="514">
        <f t="shared" si="188"/>
        <v>0</v>
      </c>
      <c r="CJ148" s="514">
        <f t="shared" si="188"/>
        <v>0</v>
      </c>
      <c r="CK148" s="514">
        <f t="shared" si="188"/>
        <v>0</v>
      </c>
      <c r="CL148" s="514">
        <f t="shared" si="189"/>
        <v>0</v>
      </c>
      <c r="CM148" s="514">
        <f t="shared" si="189"/>
        <v>0</v>
      </c>
      <c r="CN148" s="514">
        <f t="shared" si="189"/>
        <v>0</v>
      </c>
      <c r="CO148" s="514">
        <f t="shared" si="189"/>
        <v>0</v>
      </c>
      <c r="CP148" s="514">
        <f t="shared" si="189"/>
        <v>0</v>
      </c>
      <c r="CQ148" s="514">
        <f t="shared" si="189"/>
        <v>0</v>
      </c>
      <c r="CR148" s="514">
        <f t="shared" si="189"/>
        <v>0</v>
      </c>
      <c r="CS148" s="514">
        <f t="shared" si="189"/>
        <v>0</v>
      </c>
      <c r="CT148" s="514">
        <f t="shared" si="189"/>
        <v>0</v>
      </c>
      <c r="CU148" s="514">
        <f t="shared" si="189"/>
        <v>0</v>
      </c>
      <c r="CV148" s="514">
        <f t="shared" si="190"/>
        <v>0</v>
      </c>
      <c r="CW148" s="514">
        <f t="shared" si="190"/>
        <v>0</v>
      </c>
      <c r="CX148" s="514">
        <f t="shared" si="190"/>
        <v>0</v>
      </c>
      <c r="CY148" s="514">
        <f t="shared" si="190"/>
        <v>0</v>
      </c>
      <c r="CZ148" s="514">
        <f t="shared" si="190"/>
        <v>0</v>
      </c>
      <c r="DA148" s="514">
        <f t="shared" si="190"/>
        <v>0</v>
      </c>
      <c r="DB148" s="514">
        <f t="shared" si="190"/>
        <v>0</v>
      </c>
      <c r="DC148" s="514">
        <f t="shared" si="190"/>
        <v>0</v>
      </c>
      <c r="DD148" s="514">
        <f t="shared" si="190"/>
        <v>0</v>
      </c>
      <c r="DE148" s="514">
        <f t="shared" si="190"/>
        <v>0</v>
      </c>
      <c r="DF148" s="514">
        <f t="shared" si="191"/>
        <v>0</v>
      </c>
      <c r="DG148" s="514">
        <f t="shared" si="191"/>
        <v>0</v>
      </c>
      <c r="DH148" s="514">
        <f t="shared" si="191"/>
        <v>0</v>
      </c>
      <c r="DI148" s="514">
        <f t="shared" si="191"/>
        <v>0</v>
      </c>
      <c r="DJ148" s="514">
        <f t="shared" si="191"/>
        <v>0</v>
      </c>
      <c r="DK148" s="514">
        <f t="shared" si="191"/>
        <v>0</v>
      </c>
      <c r="DL148" s="514">
        <f t="shared" si="191"/>
        <v>0</v>
      </c>
      <c r="DM148" s="514">
        <f t="shared" si="191"/>
        <v>0</v>
      </c>
      <c r="DN148" s="514">
        <f t="shared" si="191"/>
        <v>0</v>
      </c>
      <c r="DO148" s="514">
        <f t="shared" si="180"/>
        <v>0</v>
      </c>
      <c r="DP148" s="514">
        <f t="shared" si="192"/>
        <v>0</v>
      </c>
      <c r="DQ148" s="514">
        <f t="shared" si="192"/>
        <v>0</v>
      </c>
      <c r="DR148" s="514">
        <f t="shared" si="192"/>
        <v>0</v>
      </c>
      <c r="DS148" s="514">
        <f t="shared" si="192"/>
        <v>0</v>
      </c>
      <c r="DT148" s="514">
        <f t="shared" si="192"/>
        <v>0</v>
      </c>
      <c r="DU148" s="514">
        <f t="shared" si="192"/>
        <v>0</v>
      </c>
      <c r="DV148" s="514">
        <f t="shared" si="192"/>
        <v>0</v>
      </c>
      <c r="DW148" s="514">
        <f t="shared" si="192"/>
        <v>0</v>
      </c>
      <c r="DX148" s="514">
        <f t="shared" si="192"/>
        <v>0</v>
      </c>
      <c r="DY148" s="514">
        <f t="shared" si="192"/>
        <v>0</v>
      </c>
      <c r="DZ148" s="514">
        <f t="shared" si="193"/>
        <v>0</v>
      </c>
      <c r="EA148" s="514">
        <f t="shared" si="193"/>
        <v>0</v>
      </c>
      <c r="EB148" s="514">
        <f t="shared" si="193"/>
        <v>0</v>
      </c>
      <c r="EC148" s="514">
        <f t="shared" si="193"/>
        <v>0</v>
      </c>
      <c r="ED148" s="514">
        <f t="shared" si="193"/>
        <v>0</v>
      </c>
      <c r="EE148" s="514">
        <f t="shared" si="193"/>
        <v>0</v>
      </c>
      <c r="EF148" s="514">
        <f t="shared" si="193"/>
        <v>0</v>
      </c>
      <c r="EG148" s="514">
        <f t="shared" si="193"/>
        <v>0</v>
      </c>
      <c r="EH148" s="514">
        <f t="shared" si="193"/>
        <v>0</v>
      </c>
      <c r="EI148" s="72"/>
      <c r="EJ148" s="72"/>
      <c r="EK148" s="72"/>
      <c r="EL148" s="72"/>
      <c r="EM148" s="72"/>
    </row>
    <row r="149" spans="5:143" ht="15" customHeight="1" outlineLevel="1" x14ac:dyDescent="0.35">
      <c r="E149" s="508">
        <v>100</v>
      </c>
      <c r="F149" s="841">
        <v>0</v>
      </c>
      <c r="G149" s="844">
        <f t="shared" si="139"/>
        <v>0</v>
      </c>
      <c r="H149" s="842">
        <f t="shared" si="153"/>
        <v>0</v>
      </c>
      <c r="I149" s="19"/>
      <c r="J149" s="514">
        <f t="shared" si="181"/>
        <v>0</v>
      </c>
      <c r="K149" s="514">
        <f t="shared" si="181"/>
        <v>0</v>
      </c>
      <c r="L149" s="514">
        <f t="shared" si="181"/>
        <v>0</v>
      </c>
      <c r="M149" s="514">
        <f t="shared" si="181"/>
        <v>0</v>
      </c>
      <c r="N149" s="514">
        <f t="shared" si="181"/>
        <v>0</v>
      </c>
      <c r="O149" s="514">
        <f t="shared" si="181"/>
        <v>0</v>
      </c>
      <c r="P149" s="514">
        <f t="shared" si="181"/>
        <v>0</v>
      </c>
      <c r="Q149" s="514">
        <f t="shared" si="181"/>
        <v>0</v>
      </c>
      <c r="R149" s="514">
        <f t="shared" si="181"/>
        <v>0</v>
      </c>
      <c r="S149" s="514">
        <f t="shared" si="181"/>
        <v>0</v>
      </c>
      <c r="T149" s="514">
        <f t="shared" si="182"/>
        <v>0</v>
      </c>
      <c r="U149" s="514">
        <f t="shared" si="182"/>
        <v>0</v>
      </c>
      <c r="V149" s="514">
        <f t="shared" si="182"/>
        <v>0</v>
      </c>
      <c r="W149" s="514">
        <f t="shared" si="182"/>
        <v>0</v>
      </c>
      <c r="X149" s="514">
        <f t="shared" si="182"/>
        <v>0</v>
      </c>
      <c r="Y149" s="514">
        <f t="shared" si="182"/>
        <v>0</v>
      </c>
      <c r="Z149" s="514">
        <f t="shared" si="182"/>
        <v>0</v>
      </c>
      <c r="AA149" s="514">
        <f t="shared" si="182"/>
        <v>0</v>
      </c>
      <c r="AB149" s="514">
        <f t="shared" si="182"/>
        <v>0</v>
      </c>
      <c r="AC149" s="514">
        <f t="shared" si="182"/>
        <v>0</v>
      </c>
      <c r="AD149" s="514">
        <f t="shared" si="183"/>
        <v>0</v>
      </c>
      <c r="AE149" s="514">
        <f t="shared" si="183"/>
        <v>0</v>
      </c>
      <c r="AF149" s="514">
        <f t="shared" si="183"/>
        <v>0</v>
      </c>
      <c r="AG149" s="514">
        <f t="shared" si="183"/>
        <v>0</v>
      </c>
      <c r="AH149" s="514">
        <f t="shared" si="183"/>
        <v>0</v>
      </c>
      <c r="AI149" s="514">
        <f t="shared" si="183"/>
        <v>0</v>
      </c>
      <c r="AJ149" s="514">
        <f t="shared" si="183"/>
        <v>0</v>
      </c>
      <c r="AK149" s="514">
        <f t="shared" si="183"/>
        <v>0</v>
      </c>
      <c r="AL149" s="514">
        <f t="shared" si="183"/>
        <v>0</v>
      </c>
      <c r="AM149" s="514">
        <f t="shared" si="183"/>
        <v>0</v>
      </c>
      <c r="AN149" s="514">
        <f t="shared" si="184"/>
        <v>0</v>
      </c>
      <c r="AO149" s="514">
        <f t="shared" si="184"/>
        <v>0</v>
      </c>
      <c r="AP149" s="514">
        <f t="shared" si="184"/>
        <v>0</v>
      </c>
      <c r="AQ149" s="514">
        <f t="shared" si="184"/>
        <v>0</v>
      </c>
      <c r="AR149" s="514">
        <f t="shared" si="184"/>
        <v>0</v>
      </c>
      <c r="AS149" s="514">
        <f t="shared" si="184"/>
        <v>0</v>
      </c>
      <c r="AT149" s="514">
        <f t="shared" si="184"/>
        <v>0</v>
      </c>
      <c r="AU149" s="514">
        <f t="shared" si="184"/>
        <v>0</v>
      </c>
      <c r="AV149" s="514">
        <f t="shared" si="184"/>
        <v>0</v>
      </c>
      <c r="AW149" s="514">
        <f t="shared" si="184"/>
        <v>0</v>
      </c>
      <c r="AX149" s="514">
        <f t="shared" si="185"/>
        <v>0</v>
      </c>
      <c r="AY149" s="514">
        <f t="shared" si="185"/>
        <v>0</v>
      </c>
      <c r="AZ149" s="514">
        <f t="shared" si="185"/>
        <v>0</v>
      </c>
      <c r="BA149" s="514">
        <f t="shared" si="185"/>
        <v>0</v>
      </c>
      <c r="BB149" s="514">
        <f t="shared" si="185"/>
        <v>0</v>
      </c>
      <c r="BC149" s="514">
        <f t="shared" si="185"/>
        <v>0</v>
      </c>
      <c r="BD149" s="514">
        <f t="shared" si="185"/>
        <v>0</v>
      </c>
      <c r="BE149" s="514">
        <f t="shared" si="185"/>
        <v>0</v>
      </c>
      <c r="BF149" s="514">
        <f t="shared" si="185"/>
        <v>0</v>
      </c>
      <c r="BG149" s="514">
        <f t="shared" si="185"/>
        <v>0</v>
      </c>
      <c r="BH149" s="514">
        <f t="shared" si="186"/>
        <v>0</v>
      </c>
      <c r="BI149" s="514">
        <f t="shared" si="186"/>
        <v>0</v>
      </c>
      <c r="BJ149" s="514">
        <f t="shared" si="186"/>
        <v>0</v>
      </c>
      <c r="BK149" s="514">
        <f t="shared" si="186"/>
        <v>0</v>
      </c>
      <c r="BL149" s="514">
        <f t="shared" si="186"/>
        <v>0</v>
      </c>
      <c r="BM149" s="514">
        <f t="shared" si="186"/>
        <v>0</v>
      </c>
      <c r="BN149" s="514">
        <f t="shared" si="186"/>
        <v>0</v>
      </c>
      <c r="BO149" s="514">
        <f t="shared" si="186"/>
        <v>0</v>
      </c>
      <c r="BP149" s="514">
        <f t="shared" si="186"/>
        <v>0</v>
      </c>
      <c r="BQ149" s="514">
        <f t="shared" si="186"/>
        <v>0</v>
      </c>
      <c r="BR149" s="514">
        <f t="shared" si="187"/>
        <v>0</v>
      </c>
      <c r="BS149" s="514">
        <f t="shared" si="187"/>
        <v>0</v>
      </c>
      <c r="BT149" s="514">
        <f t="shared" si="187"/>
        <v>0</v>
      </c>
      <c r="BU149" s="514">
        <f t="shared" si="187"/>
        <v>0</v>
      </c>
      <c r="BV149" s="514">
        <f t="shared" si="187"/>
        <v>0</v>
      </c>
      <c r="BW149" s="514">
        <f t="shared" si="187"/>
        <v>0</v>
      </c>
      <c r="BX149" s="514">
        <f t="shared" si="187"/>
        <v>0</v>
      </c>
      <c r="BY149" s="514">
        <f t="shared" si="187"/>
        <v>0</v>
      </c>
      <c r="BZ149" s="514">
        <f t="shared" si="187"/>
        <v>0</v>
      </c>
      <c r="CA149" s="514">
        <f t="shared" si="187"/>
        <v>0</v>
      </c>
      <c r="CB149" s="514">
        <f t="shared" si="188"/>
        <v>0</v>
      </c>
      <c r="CC149" s="514">
        <f t="shared" si="188"/>
        <v>0</v>
      </c>
      <c r="CD149" s="514">
        <f t="shared" si="188"/>
        <v>0</v>
      </c>
      <c r="CE149" s="514">
        <f t="shared" si="188"/>
        <v>0</v>
      </c>
      <c r="CF149" s="514">
        <f t="shared" si="188"/>
        <v>0</v>
      </c>
      <c r="CG149" s="514">
        <f t="shared" si="188"/>
        <v>0</v>
      </c>
      <c r="CH149" s="514">
        <f t="shared" si="188"/>
        <v>0</v>
      </c>
      <c r="CI149" s="514">
        <f t="shared" si="188"/>
        <v>0</v>
      </c>
      <c r="CJ149" s="514">
        <f t="shared" si="188"/>
        <v>0</v>
      </c>
      <c r="CK149" s="514">
        <f t="shared" si="188"/>
        <v>0</v>
      </c>
      <c r="CL149" s="514">
        <f t="shared" si="189"/>
        <v>0</v>
      </c>
      <c r="CM149" s="514">
        <f t="shared" si="189"/>
        <v>0</v>
      </c>
      <c r="CN149" s="514">
        <f t="shared" si="189"/>
        <v>0</v>
      </c>
      <c r="CO149" s="514">
        <f t="shared" si="189"/>
        <v>0</v>
      </c>
      <c r="CP149" s="514">
        <f t="shared" si="189"/>
        <v>0</v>
      </c>
      <c r="CQ149" s="514">
        <f t="shared" si="189"/>
        <v>0</v>
      </c>
      <c r="CR149" s="514">
        <f t="shared" si="189"/>
        <v>0</v>
      </c>
      <c r="CS149" s="514">
        <f t="shared" si="189"/>
        <v>0</v>
      </c>
      <c r="CT149" s="514">
        <f t="shared" si="189"/>
        <v>0</v>
      </c>
      <c r="CU149" s="514">
        <f t="shared" si="189"/>
        <v>0</v>
      </c>
      <c r="CV149" s="514">
        <f t="shared" si="190"/>
        <v>0</v>
      </c>
      <c r="CW149" s="514">
        <f t="shared" si="190"/>
        <v>0</v>
      </c>
      <c r="CX149" s="514">
        <f t="shared" si="190"/>
        <v>0</v>
      </c>
      <c r="CY149" s="514">
        <f t="shared" si="190"/>
        <v>0</v>
      </c>
      <c r="CZ149" s="514">
        <f t="shared" si="190"/>
        <v>0</v>
      </c>
      <c r="DA149" s="514">
        <f t="shared" si="190"/>
        <v>0</v>
      </c>
      <c r="DB149" s="514">
        <f t="shared" si="190"/>
        <v>0</v>
      </c>
      <c r="DC149" s="514">
        <f t="shared" si="190"/>
        <v>0</v>
      </c>
      <c r="DD149" s="514">
        <f t="shared" si="190"/>
        <v>0</v>
      </c>
      <c r="DE149" s="514">
        <f t="shared" si="190"/>
        <v>0</v>
      </c>
      <c r="DF149" s="514">
        <f t="shared" si="191"/>
        <v>0</v>
      </c>
      <c r="DG149" s="514">
        <f t="shared" si="191"/>
        <v>0</v>
      </c>
      <c r="DH149" s="514">
        <f t="shared" si="191"/>
        <v>0</v>
      </c>
      <c r="DI149" s="514">
        <f t="shared" si="191"/>
        <v>0</v>
      </c>
      <c r="DJ149" s="514">
        <f t="shared" si="191"/>
        <v>0</v>
      </c>
      <c r="DK149" s="514">
        <f t="shared" si="191"/>
        <v>0</v>
      </c>
      <c r="DL149" s="514">
        <f t="shared" si="191"/>
        <v>0</v>
      </c>
      <c r="DM149" s="514">
        <f t="shared" si="191"/>
        <v>0</v>
      </c>
      <c r="DN149" s="514">
        <f t="shared" si="191"/>
        <v>0</v>
      </c>
      <c r="DO149" s="514">
        <f t="shared" si="180"/>
        <v>0</v>
      </c>
      <c r="DP149" s="514">
        <f t="shared" si="192"/>
        <v>0</v>
      </c>
      <c r="DQ149" s="514">
        <f t="shared" si="192"/>
        <v>0</v>
      </c>
      <c r="DR149" s="514">
        <f t="shared" si="192"/>
        <v>0</v>
      </c>
      <c r="DS149" s="514">
        <f t="shared" si="192"/>
        <v>0</v>
      </c>
      <c r="DT149" s="514">
        <f t="shared" si="192"/>
        <v>0</v>
      </c>
      <c r="DU149" s="514">
        <f t="shared" si="192"/>
        <v>0</v>
      </c>
      <c r="DV149" s="514">
        <f t="shared" si="192"/>
        <v>0</v>
      </c>
      <c r="DW149" s="514">
        <f t="shared" si="192"/>
        <v>0</v>
      </c>
      <c r="DX149" s="514">
        <f t="shared" si="192"/>
        <v>0</v>
      </c>
      <c r="DY149" s="514">
        <f t="shared" si="192"/>
        <v>0</v>
      </c>
      <c r="DZ149" s="514">
        <f t="shared" si="193"/>
        <v>0</v>
      </c>
      <c r="EA149" s="514">
        <f t="shared" si="193"/>
        <v>0</v>
      </c>
      <c r="EB149" s="514">
        <f t="shared" si="193"/>
        <v>0</v>
      </c>
      <c r="EC149" s="514">
        <f t="shared" si="193"/>
        <v>0</v>
      </c>
      <c r="ED149" s="514">
        <f t="shared" si="193"/>
        <v>0</v>
      </c>
      <c r="EE149" s="514">
        <f t="shared" si="193"/>
        <v>0</v>
      </c>
      <c r="EF149" s="514">
        <f t="shared" si="193"/>
        <v>0</v>
      </c>
      <c r="EG149" s="514">
        <f t="shared" si="193"/>
        <v>0</v>
      </c>
      <c r="EH149" s="514">
        <f t="shared" si="193"/>
        <v>0</v>
      </c>
      <c r="EI149" s="72"/>
      <c r="EJ149" s="72"/>
      <c r="EK149" s="72"/>
      <c r="EL149" s="72"/>
      <c r="EM149" s="72"/>
    </row>
    <row r="150" spans="5:143" ht="15" customHeight="1" outlineLevel="1" x14ac:dyDescent="0.35">
      <c r="E150" s="508">
        <v>101</v>
      </c>
      <c r="F150" s="841">
        <v>0</v>
      </c>
      <c r="G150" s="844">
        <f t="shared" si="139"/>
        <v>0</v>
      </c>
      <c r="H150" s="842">
        <f t="shared" si="153"/>
        <v>0</v>
      </c>
      <c r="I150" s="19"/>
      <c r="J150" s="514">
        <f t="shared" si="181"/>
        <v>0</v>
      </c>
      <c r="K150" s="514">
        <f t="shared" si="181"/>
        <v>0</v>
      </c>
      <c r="L150" s="514">
        <f t="shared" si="181"/>
        <v>0</v>
      </c>
      <c r="M150" s="514">
        <f t="shared" si="181"/>
        <v>0</v>
      </c>
      <c r="N150" s="514">
        <f t="shared" si="181"/>
        <v>0</v>
      </c>
      <c r="O150" s="514">
        <f t="shared" si="181"/>
        <v>0</v>
      </c>
      <c r="P150" s="514">
        <f t="shared" si="181"/>
        <v>0</v>
      </c>
      <c r="Q150" s="514">
        <f t="shared" si="181"/>
        <v>0</v>
      </c>
      <c r="R150" s="514">
        <f t="shared" si="181"/>
        <v>0</v>
      </c>
      <c r="S150" s="514">
        <f t="shared" si="181"/>
        <v>0</v>
      </c>
      <c r="T150" s="514">
        <f t="shared" si="182"/>
        <v>0</v>
      </c>
      <c r="U150" s="514">
        <f t="shared" si="182"/>
        <v>0</v>
      </c>
      <c r="V150" s="514">
        <f t="shared" si="182"/>
        <v>0</v>
      </c>
      <c r="W150" s="514">
        <f t="shared" si="182"/>
        <v>0</v>
      </c>
      <c r="X150" s="514">
        <f t="shared" si="182"/>
        <v>0</v>
      </c>
      <c r="Y150" s="514">
        <f t="shared" si="182"/>
        <v>0</v>
      </c>
      <c r="Z150" s="514">
        <f t="shared" si="182"/>
        <v>0</v>
      </c>
      <c r="AA150" s="514">
        <f t="shared" si="182"/>
        <v>0</v>
      </c>
      <c r="AB150" s="514">
        <f t="shared" si="182"/>
        <v>0</v>
      </c>
      <c r="AC150" s="514">
        <f t="shared" si="182"/>
        <v>0</v>
      </c>
      <c r="AD150" s="514">
        <f t="shared" si="183"/>
        <v>0</v>
      </c>
      <c r="AE150" s="514">
        <f t="shared" si="183"/>
        <v>0</v>
      </c>
      <c r="AF150" s="514">
        <f t="shared" si="183"/>
        <v>0</v>
      </c>
      <c r="AG150" s="514">
        <f t="shared" si="183"/>
        <v>0</v>
      </c>
      <c r="AH150" s="514">
        <f t="shared" si="183"/>
        <v>0</v>
      </c>
      <c r="AI150" s="514">
        <f t="shared" si="183"/>
        <v>0</v>
      </c>
      <c r="AJ150" s="514">
        <f t="shared" si="183"/>
        <v>0</v>
      </c>
      <c r="AK150" s="514">
        <f t="shared" si="183"/>
        <v>0</v>
      </c>
      <c r="AL150" s="514">
        <f t="shared" si="183"/>
        <v>0</v>
      </c>
      <c r="AM150" s="514">
        <f t="shared" si="183"/>
        <v>0</v>
      </c>
      <c r="AN150" s="514">
        <f t="shared" si="184"/>
        <v>0</v>
      </c>
      <c r="AO150" s="514">
        <f t="shared" si="184"/>
        <v>0</v>
      </c>
      <c r="AP150" s="514">
        <f t="shared" si="184"/>
        <v>0</v>
      </c>
      <c r="AQ150" s="514">
        <f t="shared" si="184"/>
        <v>0</v>
      </c>
      <c r="AR150" s="514">
        <f t="shared" si="184"/>
        <v>0</v>
      </c>
      <c r="AS150" s="514">
        <f t="shared" si="184"/>
        <v>0</v>
      </c>
      <c r="AT150" s="514">
        <f t="shared" si="184"/>
        <v>0</v>
      </c>
      <c r="AU150" s="514">
        <f t="shared" si="184"/>
        <v>0</v>
      </c>
      <c r="AV150" s="514">
        <f t="shared" si="184"/>
        <v>0</v>
      </c>
      <c r="AW150" s="514">
        <f t="shared" si="184"/>
        <v>0</v>
      </c>
      <c r="AX150" s="514">
        <f t="shared" si="185"/>
        <v>0</v>
      </c>
      <c r="AY150" s="514">
        <f t="shared" si="185"/>
        <v>0</v>
      </c>
      <c r="AZ150" s="514">
        <f t="shared" si="185"/>
        <v>0</v>
      </c>
      <c r="BA150" s="514">
        <f t="shared" si="185"/>
        <v>0</v>
      </c>
      <c r="BB150" s="514">
        <f t="shared" si="185"/>
        <v>0</v>
      </c>
      <c r="BC150" s="514">
        <f t="shared" si="185"/>
        <v>0</v>
      </c>
      <c r="BD150" s="514">
        <f t="shared" si="185"/>
        <v>0</v>
      </c>
      <c r="BE150" s="514">
        <f t="shared" si="185"/>
        <v>0</v>
      </c>
      <c r="BF150" s="514">
        <f t="shared" si="185"/>
        <v>0</v>
      </c>
      <c r="BG150" s="514">
        <f t="shared" si="185"/>
        <v>0</v>
      </c>
      <c r="BH150" s="514">
        <f t="shared" si="186"/>
        <v>0</v>
      </c>
      <c r="BI150" s="514">
        <f t="shared" si="186"/>
        <v>0</v>
      </c>
      <c r="BJ150" s="514">
        <f t="shared" si="186"/>
        <v>0</v>
      </c>
      <c r="BK150" s="514">
        <f t="shared" si="186"/>
        <v>0</v>
      </c>
      <c r="BL150" s="514">
        <f t="shared" si="186"/>
        <v>0</v>
      </c>
      <c r="BM150" s="514">
        <f t="shared" si="186"/>
        <v>0</v>
      </c>
      <c r="BN150" s="514">
        <f t="shared" si="186"/>
        <v>0</v>
      </c>
      <c r="BO150" s="514">
        <f t="shared" si="186"/>
        <v>0</v>
      </c>
      <c r="BP150" s="514">
        <f t="shared" si="186"/>
        <v>0</v>
      </c>
      <c r="BQ150" s="514">
        <f t="shared" si="186"/>
        <v>0</v>
      </c>
      <c r="BR150" s="514">
        <f t="shared" si="187"/>
        <v>0</v>
      </c>
      <c r="BS150" s="514">
        <f t="shared" si="187"/>
        <v>0</v>
      </c>
      <c r="BT150" s="514">
        <f t="shared" si="187"/>
        <v>0</v>
      </c>
      <c r="BU150" s="514">
        <f t="shared" si="187"/>
        <v>0</v>
      </c>
      <c r="BV150" s="514">
        <f t="shared" si="187"/>
        <v>0</v>
      </c>
      <c r="BW150" s="514">
        <f t="shared" si="187"/>
        <v>0</v>
      </c>
      <c r="BX150" s="514">
        <f t="shared" si="187"/>
        <v>0</v>
      </c>
      <c r="BY150" s="514">
        <f t="shared" si="187"/>
        <v>0</v>
      </c>
      <c r="BZ150" s="514">
        <f t="shared" si="187"/>
        <v>0</v>
      </c>
      <c r="CA150" s="514">
        <f t="shared" si="187"/>
        <v>0</v>
      </c>
      <c r="CB150" s="514">
        <f t="shared" si="188"/>
        <v>0</v>
      </c>
      <c r="CC150" s="514">
        <f t="shared" si="188"/>
        <v>0</v>
      </c>
      <c r="CD150" s="514">
        <f t="shared" si="188"/>
        <v>0</v>
      </c>
      <c r="CE150" s="514">
        <f t="shared" si="188"/>
        <v>0</v>
      </c>
      <c r="CF150" s="514">
        <f t="shared" si="188"/>
        <v>0</v>
      </c>
      <c r="CG150" s="514">
        <f t="shared" si="188"/>
        <v>0</v>
      </c>
      <c r="CH150" s="514">
        <f t="shared" si="188"/>
        <v>0</v>
      </c>
      <c r="CI150" s="514">
        <f t="shared" si="188"/>
        <v>0</v>
      </c>
      <c r="CJ150" s="514">
        <f t="shared" si="188"/>
        <v>0</v>
      </c>
      <c r="CK150" s="514">
        <f t="shared" si="188"/>
        <v>0</v>
      </c>
      <c r="CL150" s="514">
        <f t="shared" si="189"/>
        <v>0</v>
      </c>
      <c r="CM150" s="514">
        <f t="shared" si="189"/>
        <v>0</v>
      </c>
      <c r="CN150" s="514">
        <f t="shared" si="189"/>
        <v>0</v>
      </c>
      <c r="CO150" s="514">
        <f t="shared" si="189"/>
        <v>0</v>
      </c>
      <c r="CP150" s="514">
        <f t="shared" si="189"/>
        <v>0</v>
      </c>
      <c r="CQ150" s="514">
        <f t="shared" si="189"/>
        <v>0</v>
      </c>
      <c r="CR150" s="514">
        <f t="shared" si="189"/>
        <v>0</v>
      </c>
      <c r="CS150" s="514">
        <f t="shared" si="189"/>
        <v>0</v>
      </c>
      <c r="CT150" s="514">
        <f t="shared" si="189"/>
        <v>0</v>
      </c>
      <c r="CU150" s="514">
        <f t="shared" si="189"/>
        <v>0</v>
      </c>
      <c r="CV150" s="514">
        <f t="shared" si="190"/>
        <v>0</v>
      </c>
      <c r="CW150" s="514">
        <f t="shared" si="190"/>
        <v>0</v>
      </c>
      <c r="CX150" s="514">
        <f t="shared" si="190"/>
        <v>0</v>
      </c>
      <c r="CY150" s="514">
        <f t="shared" si="190"/>
        <v>0</v>
      </c>
      <c r="CZ150" s="514">
        <f t="shared" si="190"/>
        <v>0</v>
      </c>
      <c r="DA150" s="514">
        <f t="shared" si="190"/>
        <v>0</v>
      </c>
      <c r="DB150" s="514">
        <f t="shared" si="190"/>
        <v>0</v>
      </c>
      <c r="DC150" s="514">
        <f t="shared" si="190"/>
        <v>0</v>
      </c>
      <c r="DD150" s="514">
        <f t="shared" si="190"/>
        <v>0</v>
      </c>
      <c r="DE150" s="514">
        <f t="shared" si="190"/>
        <v>0</v>
      </c>
      <c r="DF150" s="514">
        <f t="shared" si="191"/>
        <v>0</v>
      </c>
      <c r="DG150" s="514">
        <f t="shared" si="191"/>
        <v>0</v>
      </c>
      <c r="DH150" s="514">
        <f t="shared" si="191"/>
        <v>0</v>
      </c>
      <c r="DI150" s="514">
        <f t="shared" si="191"/>
        <v>0</v>
      </c>
      <c r="DJ150" s="514">
        <f t="shared" si="191"/>
        <v>0</v>
      </c>
      <c r="DK150" s="514">
        <f t="shared" si="191"/>
        <v>0</v>
      </c>
      <c r="DL150" s="514">
        <f t="shared" si="191"/>
        <v>0</v>
      </c>
      <c r="DM150" s="514">
        <f t="shared" si="191"/>
        <v>0</v>
      </c>
      <c r="DN150" s="514">
        <f t="shared" si="191"/>
        <v>0</v>
      </c>
      <c r="DO150" s="514">
        <f t="shared" si="180"/>
        <v>0</v>
      </c>
      <c r="DP150" s="514">
        <f t="shared" si="192"/>
        <v>0</v>
      </c>
      <c r="DQ150" s="514">
        <f t="shared" si="192"/>
        <v>0</v>
      </c>
      <c r="DR150" s="514">
        <f t="shared" si="192"/>
        <v>0</v>
      </c>
      <c r="DS150" s="514">
        <f t="shared" si="192"/>
        <v>0</v>
      </c>
      <c r="DT150" s="514">
        <f t="shared" si="192"/>
        <v>0</v>
      </c>
      <c r="DU150" s="514">
        <f t="shared" si="192"/>
        <v>0</v>
      </c>
      <c r="DV150" s="514">
        <f t="shared" si="192"/>
        <v>0</v>
      </c>
      <c r="DW150" s="514">
        <f t="shared" si="192"/>
        <v>0</v>
      </c>
      <c r="DX150" s="514">
        <f t="shared" si="192"/>
        <v>0</v>
      </c>
      <c r="DY150" s="514">
        <f t="shared" si="192"/>
        <v>0</v>
      </c>
      <c r="DZ150" s="514">
        <f t="shared" si="193"/>
        <v>0</v>
      </c>
      <c r="EA150" s="514">
        <f t="shared" si="193"/>
        <v>0</v>
      </c>
      <c r="EB150" s="514">
        <f t="shared" si="193"/>
        <v>0</v>
      </c>
      <c r="EC150" s="514">
        <f t="shared" si="193"/>
        <v>0</v>
      </c>
      <c r="ED150" s="514">
        <f t="shared" si="193"/>
        <v>0</v>
      </c>
      <c r="EE150" s="514">
        <f t="shared" si="193"/>
        <v>0</v>
      </c>
      <c r="EF150" s="514">
        <f t="shared" si="193"/>
        <v>0</v>
      </c>
      <c r="EG150" s="514">
        <f t="shared" si="193"/>
        <v>0</v>
      </c>
      <c r="EH150" s="514">
        <f t="shared" si="193"/>
        <v>0</v>
      </c>
      <c r="EI150" s="72"/>
      <c r="EJ150" s="72"/>
      <c r="EK150" s="72"/>
      <c r="EL150" s="72"/>
      <c r="EM150" s="72"/>
    </row>
    <row r="151" spans="5:143" ht="15" customHeight="1" outlineLevel="1" x14ac:dyDescent="0.35">
      <c r="E151" s="508">
        <v>102</v>
      </c>
      <c r="F151" s="841">
        <v>0</v>
      </c>
      <c r="G151" s="844">
        <f t="shared" si="139"/>
        <v>0</v>
      </c>
      <c r="H151" s="842">
        <f t="shared" si="153"/>
        <v>0</v>
      </c>
      <c r="I151" s="19"/>
      <c r="J151" s="514">
        <f t="shared" si="181"/>
        <v>0</v>
      </c>
      <c r="K151" s="514">
        <f t="shared" si="181"/>
        <v>0</v>
      </c>
      <c r="L151" s="514">
        <f t="shared" si="181"/>
        <v>0</v>
      </c>
      <c r="M151" s="514">
        <f t="shared" si="181"/>
        <v>0</v>
      </c>
      <c r="N151" s="514">
        <f t="shared" si="181"/>
        <v>0</v>
      </c>
      <c r="O151" s="514">
        <f t="shared" si="181"/>
        <v>0</v>
      </c>
      <c r="P151" s="514">
        <f t="shared" si="181"/>
        <v>0</v>
      </c>
      <c r="Q151" s="514">
        <f t="shared" si="181"/>
        <v>0</v>
      </c>
      <c r="R151" s="514">
        <f t="shared" si="181"/>
        <v>0</v>
      </c>
      <c r="S151" s="514">
        <f t="shared" si="181"/>
        <v>0</v>
      </c>
      <c r="T151" s="514">
        <f t="shared" si="182"/>
        <v>0</v>
      </c>
      <c r="U151" s="514">
        <f t="shared" si="182"/>
        <v>0</v>
      </c>
      <c r="V151" s="514">
        <f t="shared" si="182"/>
        <v>0</v>
      </c>
      <c r="W151" s="514">
        <f t="shared" si="182"/>
        <v>0</v>
      </c>
      <c r="X151" s="514">
        <f t="shared" si="182"/>
        <v>0</v>
      </c>
      <c r="Y151" s="514">
        <f t="shared" si="182"/>
        <v>0</v>
      </c>
      <c r="Z151" s="514">
        <f t="shared" si="182"/>
        <v>0</v>
      </c>
      <c r="AA151" s="514">
        <f t="shared" si="182"/>
        <v>0</v>
      </c>
      <c r="AB151" s="514">
        <f t="shared" si="182"/>
        <v>0</v>
      </c>
      <c r="AC151" s="514">
        <f t="shared" si="182"/>
        <v>0</v>
      </c>
      <c r="AD151" s="514">
        <f t="shared" si="183"/>
        <v>0</v>
      </c>
      <c r="AE151" s="514">
        <f t="shared" si="183"/>
        <v>0</v>
      </c>
      <c r="AF151" s="514">
        <f t="shared" si="183"/>
        <v>0</v>
      </c>
      <c r="AG151" s="514">
        <f t="shared" si="183"/>
        <v>0</v>
      </c>
      <c r="AH151" s="514">
        <f t="shared" si="183"/>
        <v>0</v>
      </c>
      <c r="AI151" s="514">
        <f t="shared" si="183"/>
        <v>0</v>
      </c>
      <c r="AJ151" s="514">
        <f t="shared" si="183"/>
        <v>0</v>
      </c>
      <c r="AK151" s="514">
        <f t="shared" si="183"/>
        <v>0</v>
      </c>
      <c r="AL151" s="514">
        <f t="shared" si="183"/>
        <v>0</v>
      </c>
      <c r="AM151" s="514">
        <f t="shared" si="183"/>
        <v>0</v>
      </c>
      <c r="AN151" s="514">
        <f t="shared" si="184"/>
        <v>0</v>
      </c>
      <c r="AO151" s="514">
        <f t="shared" si="184"/>
        <v>0</v>
      </c>
      <c r="AP151" s="514">
        <f t="shared" si="184"/>
        <v>0</v>
      </c>
      <c r="AQ151" s="514">
        <f t="shared" si="184"/>
        <v>0</v>
      </c>
      <c r="AR151" s="514">
        <f t="shared" si="184"/>
        <v>0</v>
      </c>
      <c r="AS151" s="514">
        <f t="shared" si="184"/>
        <v>0</v>
      </c>
      <c r="AT151" s="514">
        <f t="shared" si="184"/>
        <v>0</v>
      </c>
      <c r="AU151" s="514">
        <f t="shared" si="184"/>
        <v>0</v>
      </c>
      <c r="AV151" s="514">
        <f t="shared" si="184"/>
        <v>0</v>
      </c>
      <c r="AW151" s="514">
        <f t="shared" si="184"/>
        <v>0</v>
      </c>
      <c r="AX151" s="514">
        <f t="shared" si="185"/>
        <v>0</v>
      </c>
      <c r="AY151" s="514">
        <f t="shared" si="185"/>
        <v>0</v>
      </c>
      <c r="AZ151" s="514">
        <f t="shared" si="185"/>
        <v>0</v>
      </c>
      <c r="BA151" s="514">
        <f t="shared" si="185"/>
        <v>0</v>
      </c>
      <c r="BB151" s="514">
        <f t="shared" si="185"/>
        <v>0</v>
      </c>
      <c r="BC151" s="514">
        <f t="shared" si="185"/>
        <v>0</v>
      </c>
      <c r="BD151" s="514">
        <f t="shared" si="185"/>
        <v>0</v>
      </c>
      <c r="BE151" s="514">
        <f t="shared" si="185"/>
        <v>0</v>
      </c>
      <c r="BF151" s="514">
        <f t="shared" si="185"/>
        <v>0</v>
      </c>
      <c r="BG151" s="514">
        <f t="shared" si="185"/>
        <v>0</v>
      </c>
      <c r="BH151" s="514">
        <f t="shared" si="186"/>
        <v>0</v>
      </c>
      <c r="BI151" s="514">
        <f t="shared" si="186"/>
        <v>0</v>
      </c>
      <c r="BJ151" s="514">
        <f t="shared" si="186"/>
        <v>0</v>
      </c>
      <c r="BK151" s="514">
        <f t="shared" si="186"/>
        <v>0</v>
      </c>
      <c r="BL151" s="514">
        <f t="shared" si="186"/>
        <v>0</v>
      </c>
      <c r="BM151" s="514">
        <f t="shared" si="186"/>
        <v>0</v>
      </c>
      <c r="BN151" s="514">
        <f t="shared" si="186"/>
        <v>0</v>
      </c>
      <c r="BO151" s="514">
        <f t="shared" si="186"/>
        <v>0</v>
      </c>
      <c r="BP151" s="514">
        <f t="shared" si="186"/>
        <v>0</v>
      </c>
      <c r="BQ151" s="514">
        <f t="shared" si="186"/>
        <v>0</v>
      </c>
      <c r="BR151" s="514">
        <f t="shared" si="187"/>
        <v>0</v>
      </c>
      <c r="BS151" s="514">
        <f t="shared" si="187"/>
        <v>0</v>
      </c>
      <c r="BT151" s="514">
        <f t="shared" si="187"/>
        <v>0</v>
      </c>
      <c r="BU151" s="514">
        <f t="shared" si="187"/>
        <v>0</v>
      </c>
      <c r="BV151" s="514">
        <f t="shared" si="187"/>
        <v>0</v>
      </c>
      <c r="BW151" s="514">
        <f t="shared" si="187"/>
        <v>0</v>
      </c>
      <c r="BX151" s="514">
        <f t="shared" si="187"/>
        <v>0</v>
      </c>
      <c r="BY151" s="514">
        <f t="shared" si="187"/>
        <v>0</v>
      </c>
      <c r="BZ151" s="514">
        <f t="shared" si="187"/>
        <v>0</v>
      </c>
      <c r="CA151" s="514">
        <f t="shared" si="187"/>
        <v>0</v>
      </c>
      <c r="CB151" s="514">
        <f t="shared" si="188"/>
        <v>0</v>
      </c>
      <c r="CC151" s="514">
        <f t="shared" si="188"/>
        <v>0</v>
      </c>
      <c r="CD151" s="514">
        <f t="shared" si="188"/>
        <v>0</v>
      </c>
      <c r="CE151" s="514">
        <f t="shared" si="188"/>
        <v>0</v>
      </c>
      <c r="CF151" s="514">
        <f t="shared" si="188"/>
        <v>0</v>
      </c>
      <c r="CG151" s="514">
        <f t="shared" si="188"/>
        <v>0</v>
      </c>
      <c r="CH151" s="514">
        <f t="shared" si="188"/>
        <v>0</v>
      </c>
      <c r="CI151" s="514">
        <f t="shared" si="188"/>
        <v>0</v>
      </c>
      <c r="CJ151" s="514">
        <f t="shared" si="188"/>
        <v>0</v>
      </c>
      <c r="CK151" s="514">
        <f t="shared" si="188"/>
        <v>0</v>
      </c>
      <c r="CL151" s="514">
        <f t="shared" si="189"/>
        <v>0</v>
      </c>
      <c r="CM151" s="514">
        <f t="shared" si="189"/>
        <v>0</v>
      </c>
      <c r="CN151" s="514">
        <f t="shared" si="189"/>
        <v>0</v>
      </c>
      <c r="CO151" s="514">
        <f t="shared" si="189"/>
        <v>0</v>
      </c>
      <c r="CP151" s="514">
        <f t="shared" si="189"/>
        <v>0</v>
      </c>
      <c r="CQ151" s="514">
        <f t="shared" si="189"/>
        <v>0</v>
      </c>
      <c r="CR151" s="514">
        <f t="shared" si="189"/>
        <v>0</v>
      </c>
      <c r="CS151" s="514">
        <f t="shared" si="189"/>
        <v>0</v>
      </c>
      <c r="CT151" s="514">
        <f t="shared" si="189"/>
        <v>0</v>
      </c>
      <c r="CU151" s="514">
        <f t="shared" si="189"/>
        <v>0</v>
      </c>
      <c r="CV151" s="514">
        <f t="shared" si="190"/>
        <v>0</v>
      </c>
      <c r="CW151" s="514">
        <f t="shared" si="190"/>
        <v>0</v>
      </c>
      <c r="CX151" s="514">
        <f t="shared" si="190"/>
        <v>0</v>
      </c>
      <c r="CY151" s="514">
        <f t="shared" si="190"/>
        <v>0</v>
      </c>
      <c r="CZ151" s="514">
        <f t="shared" si="190"/>
        <v>0</v>
      </c>
      <c r="DA151" s="514">
        <f t="shared" si="190"/>
        <v>0</v>
      </c>
      <c r="DB151" s="514">
        <f t="shared" si="190"/>
        <v>0</v>
      </c>
      <c r="DC151" s="514">
        <f t="shared" si="190"/>
        <v>0</v>
      </c>
      <c r="DD151" s="514">
        <f t="shared" si="190"/>
        <v>0</v>
      </c>
      <c r="DE151" s="514">
        <f t="shared" si="190"/>
        <v>0</v>
      </c>
      <c r="DF151" s="514">
        <f t="shared" si="191"/>
        <v>0</v>
      </c>
      <c r="DG151" s="514">
        <f t="shared" si="191"/>
        <v>0</v>
      </c>
      <c r="DH151" s="514">
        <f t="shared" si="191"/>
        <v>0</v>
      </c>
      <c r="DI151" s="514">
        <f t="shared" si="191"/>
        <v>0</v>
      </c>
      <c r="DJ151" s="514">
        <f t="shared" si="191"/>
        <v>0</v>
      </c>
      <c r="DK151" s="514">
        <f t="shared" si="191"/>
        <v>0</v>
      </c>
      <c r="DL151" s="514">
        <f t="shared" si="191"/>
        <v>0</v>
      </c>
      <c r="DM151" s="514">
        <f t="shared" si="191"/>
        <v>0</v>
      </c>
      <c r="DN151" s="514">
        <f t="shared" si="191"/>
        <v>0</v>
      </c>
      <c r="DO151" s="514">
        <f t="shared" si="180"/>
        <v>0</v>
      </c>
      <c r="DP151" s="514">
        <f t="shared" si="192"/>
        <v>0</v>
      </c>
      <c r="DQ151" s="514">
        <f t="shared" si="192"/>
        <v>0</v>
      </c>
      <c r="DR151" s="514">
        <f t="shared" si="192"/>
        <v>0</v>
      </c>
      <c r="DS151" s="514">
        <f t="shared" si="192"/>
        <v>0</v>
      </c>
      <c r="DT151" s="514">
        <f t="shared" si="192"/>
        <v>0</v>
      </c>
      <c r="DU151" s="514">
        <f t="shared" si="192"/>
        <v>0</v>
      </c>
      <c r="DV151" s="514">
        <f t="shared" si="192"/>
        <v>0</v>
      </c>
      <c r="DW151" s="514">
        <f t="shared" si="192"/>
        <v>0</v>
      </c>
      <c r="DX151" s="514">
        <f t="shared" si="192"/>
        <v>0</v>
      </c>
      <c r="DY151" s="514">
        <f t="shared" si="192"/>
        <v>0</v>
      </c>
      <c r="DZ151" s="514">
        <f t="shared" si="193"/>
        <v>0</v>
      </c>
      <c r="EA151" s="514">
        <f t="shared" si="193"/>
        <v>0</v>
      </c>
      <c r="EB151" s="514">
        <f t="shared" si="193"/>
        <v>0</v>
      </c>
      <c r="EC151" s="514">
        <f t="shared" si="193"/>
        <v>0</v>
      </c>
      <c r="ED151" s="514">
        <f t="shared" si="193"/>
        <v>0</v>
      </c>
      <c r="EE151" s="514">
        <f t="shared" si="193"/>
        <v>0</v>
      </c>
      <c r="EF151" s="514">
        <f t="shared" si="193"/>
        <v>0</v>
      </c>
      <c r="EG151" s="514">
        <f t="shared" si="193"/>
        <v>0</v>
      </c>
      <c r="EH151" s="514">
        <f t="shared" si="193"/>
        <v>0</v>
      </c>
      <c r="EI151" s="72"/>
      <c r="EJ151" s="72"/>
      <c r="EK151" s="72"/>
      <c r="EL151" s="72"/>
      <c r="EM151" s="72"/>
    </row>
    <row r="152" spans="5:143" ht="15" customHeight="1" outlineLevel="1" x14ac:dyDescent="0.35">
      <c r="E152" s="508">
        <v>103</v>
      </c>
      <c r="F152" s="841">
        <v>0</v>
      </c>
      <c r="G152" s="844">
        <f t="shared" si="139"/>
        <v>0</v>
      </c>
      <c r="H152" s="842">
        <f t="shared" si="153"/>
        <v>0</v>
      </c>
      <c r="I152" s="19"/>
      <c r="J152" s="514">
        <f t="shared" si="181"/>
        <v>0</v>
      </c>
      <c r="K152" s="514">
        <f t="shared" si="181"/>
        <v>0</v>
      </c>
      <c r="L152" s="514">
        <f t="shared" si="181"/>
        <v>0</v>
      </c>
      <c r="M152" s="514">
        <f t="shared" si="181"/>
        <v>0</v>
      </c>
      <c r="N152" s="514">
        <f t="shared" si="181"/>
        <v>0</v>
      </c>
      <c r="O152" s="514">
        <f t="shared" si="181"/>
        <v>0</v>
      </c>
      <c r="P152" s="514">
        <f t="shared" si="181"/>
        <v>0</v>
      </c>
      <c r="Q152" s="514">
        <f t="shared" si="181"/>
        <v>0</v>
      </c>
      <c r="R152" s="514">
        <f t="shared" si="181"/>
        <v>0</v>
      </c>
      <c r="S152" s="514">
        <f t="shared" si="181"/>
        <v>0</v>
      </c>
      <c r="T152" s="514">
        <f t="shared" si="182"/>
        <v>0</v>
      </c>
      <c r="U152" s="514">
        <f t="shared" si="182"/>
        <v>0</v>
      </c>
      <c r="V152" s="514">
        <f t="shared" si="182"/>
        <v>0</v>
      </c>
      <c r="W152" s="514">
        <f t="shared" si="182"/>
        <v>0</v>
      </c>
      <c r="X152" s="514">
        <f t="shared" si="182"/>
        <v>0</v>
      </c>
      <c r="Y152" s="514">
        <f t="shared" si="182"/>
        <v>0</v>
      </c>
      <c r="Z152" s="514">
        <f t="shared" si="182"/>
        <v>0</v>
      </c>
      <c r="AA152" s="514">
        <f t="shared" si="182"/>
        <v>0</v>
      </c>
      <c r="AB152" s="514">
        <f t="shared" si="182"/>
        <v>0</v>
      </c>
      <c r="AC152" s="514">
        <f t="shared" si="182"/>
        <v>0</v>
      </c>
      <c r="AD152" s="514">
        <f t="shared" si="183"/>
        <v>0</v>
      </c>
      <c r="AE152" s="514">
        <f t="shared" si="183"/>
        <v>0</v>
      </c>
      <c r="AF152" s="514">
        <f t="shared" si="183"/>
        <v>0</v>
      </c>
      <c r="AG152" s="514">
        <f t="shared" si="183"/>
        <v>0</v>
      </c>
      <c r="AH152" s="514">
        <f t="shared" si="183"/>
        <v>0</v>
      </c>
      <c r="AI152" s="514">
        <f t="shared" si="183"/>
        <v>0</v>
      </c>
      <c r="AJ152" s="514">
        <f t="shared" si="183"/>
        <v>0</v>
      </c>
      <c r="AK152" s="514">
        <f t="shared" si="183"/>
        <v>0</v>
      </c>
      <c r="AL152" s="514">
        <f t="shared" si="183"/>
        <v>0</v>
      </c>
      <c r="AM152" s="514">
        <f t="shared" si="183"/>
        <v>0</v>
      </c>
      <c r="AN152" s="514">
        <f t="shared" si="184"/>
        <v>0</v>
      </c>
      <c r="AO152" s="514">
        <f t="shared" si="184"/>
        <v>0</v>
      </c>
      <c r="AP152" s="514">
        <f t="shared" si="184"/>
        <v>0</v>
      </c>
      <c r="AQ152" s="514">
        <f t="shared" si="184"/>
        <v>0</v>
      </c>
      <c r="AR152" s="514">
        <f t="shared" si="184"/>
        <v>0</v>
      </c>
      <c r="AS152" s="514">
        <f t="shared" si="184"/>
        <v>0</v>
      </c>
      <c r="AT152" s="514">
        <f t="shared" si="184"/>
        <v>0</v>
      </c>
      <c r="AU152" s="514">
        <f t="shared" si="184"/>
        <v>0</v>
      </c>
      <c r="AV152" s="514">
        <f t="shared" si="184"/>
        <v>0</v>
      </c>
      <c r="AW152" s="514">
        <f t="shared" si="184"/>
        <v>0</v>
      </c>
      <c r="AX152" s="514">
        <f t="shared" si="185"/>
        <v>0</v>
      </c>
      <c r="AY152" s="514">
        <f t="shared" si="185"/>
        <v>0</v>
      </c>
      <c r="AZ152" s="514">
        <f t="shared" si="185"/>
        <v>0</v>
      </c>
      <c r="BA152" s="514">
        <f t="shared" si="185"/>
        <v>0</v>
      </c>
      <c r="BB152" s="514">
        <f t="shared" si="185"/>
        <v>0</v>
      </c>
      <c r="BC152" s="514">
        <f t="shared" si="185"/>
        <v>0</v>
      </c>
      <c r="BD152" s="514">
        <f t="shared" si="185"/>
        <v>0</v>
      </c>
      <c r="BE152" s="514">
        <f t="shared" si="185"/>
        <v>0</v>
      </c>
      <c r="BF152" s="514">
        <f t="shared" si="185"/>
        <v>0</v>
      </c>
      <c r="BG152" s="514">
        <f t="shared" si="185"/>
        <v>0</v>
      </c>
      <c r="BH152" s="514">
        <f t="shared" si="186"/>
        <v>0</v>
      </c>
      <c r="BI152" s="514">
        <f t="shared" si="186"/>
        <v>0</v>
      </c>
      <c r="BJ152" s="514">
        <f t="shared" si="186"/>
        <v>0</v>
      </c>
      <c r="BK152" s="514">
        <f t="shared" si="186"/>
        <v>0</v>
      </c>
      <c r="BL152" s="514">
        <f t="shared" si="186"/>
        <v>0</v>
      </c>
      <c r="BM152" s="514">
        <f t="shared" si="186"/>
        <v>0</v>
      </c>
      <c r="BN152" s="514">
        <f t="shared" si="186"/>
        <v>0</v>
      </c>
      <c r="BO152" s="514">
        <f t="shared" si="186"/>
        <v>0</v>
      </c>
      <c r="BP152" s="514">
        <f t="shared" si="186"/>
        <v>0</v>
      </c>
      <c r="BQ152" s="514">
        <f t="shared" si="186"/>
        <v>0</v>
      </c>
      <c r="BR152" s="514">
        <f t="shared" si="187"/>
        <v>0</v>
      </c>
      <c r="BS152" s="514">
        <f t="shared" si="187"/>
        <v>0</v>
      </c>
      <c r="BT152" s="514">
        <f t="shared" si="187"/>
        <v>0</v>
      </c>
      <c r="BU152" s="514">
        <f t="shared" si="187"/>
        <v>0</v>
      </c>
      <c r="BV152" s="514">
        <f t="shared" si="187"/>
        <v>0</v>
      </c>
      <c r="BW152" s="514">
        <f t="shared" si="187"/>
        <v>0</v>
      </c>
      <c r="BX152" s="514">
        <f t="shared" si="187"/>
        <v>0</v>
      </c>
      <c r="BY152" s="514">
        <f t="shared" si="187"/>
        <v>0</v>
      </c>
      <c r="BZ152" s="514">
        <f t="shared" si="187"/>
        <v>0</v>
      </c>
      <c r="CA152" s="514">
        <f t="shared" si="187"/>
        <v>0</v>
      </c>
      <c r="CB152" s="514">
        <f t="shared" si="188"/>
        <v>0</v>
      </c>
      <c r="CC152" s="514">
        <f t="shared" si="188"/>
        <v>0</v>
      </c>
      <c r="CD152" s="514">
        <f t="shared" si="188"/>
        <v>0</v>
      </c>
      <c r="CE152" s="514">
        <f t="shared" si="188"/>
        <v>0</v>
      </c>
      <c r="CF152" s="514">
        <f t="shared" si="188"/>
        <v>0</v>
      </c>
      <c r="CG152" s="514">
        <f t="shared" si="188"/>
        <v>0</v>
      </c>
      <c r="CH152" s="514">
        <f t="shared" si="188"/>
        <v>0</v>
      </c>
      <c r="CI152" s="514">
        <f t="shared" si="188"/>
        <v>0</v>
      </c>
      <c r="CJ152" s="514">
        <f t="shared" si="188"/>
        <v>0</v>
      </c>
      <c r="CK152" s="514">
        <f t="shared" si="188"/>
        <v>0</v>
      </c>
      <c r="CL152" s="514">
        <f t="shared" si="189"/>
        <v>0</v>
      </c>
      <c r="CM152" s="514">
        <f t="shared" si="189"/>
        <v>0</v>
      </c>
      <c r="CN152" s="514">
        <f t="shared" si="189"/>
        <v>0</v>
      </c>
      <c r="CO152" s="514">
        <f t="shared" si="189"/>
        <v>0</v>
      </c>
      <c r="CP152" s="514">
        <f t="shared" si="189"/>
        <v>0</v>
      </c>
      <c r="CQ152" s="514">
        <f t="shared" si="189"/>
        <v>0</v>
      </c>
      <c r="CR152" s="514">
        <f t="shared" si="189"/>
        <v>0</v>
      </c>
      <c r="CS152" s="514">
        <f t="shared" si="189"/>
        <v>0</v>
      </c>
      <c r="CT152" s="514">
        <f t="shared" si="189"/>
        <v>0</v>
      </c>
      <c r="CU152" s="514">
        <f t="shared" si="189"/>
        <v>0</v>
      </c>
      <c r="CV152" s="514">
        <f t="shared" si="190"/>
        <v>0</v>
      </c>
      <c r="CW152" s="514">
        <f t="shared" si="190"/>
        <v>0</v>
      </c>
      <c r="CX152" s="514">
        <f t="shared" si="190"/>
        <v>0</v>
      </c>
      <c r="CY152" s="514">
        <f t="shared" si="190"/>
        <v>0</v>
      </c>
      <c r="CZ152" s="514">
        <f t="shared" si="190"/>
        <v>0</v>
      </c>
      <c r="DA152" s="514">
        <f t="shared" si="190"/>
        <v>0</v>
      </c>
      <c r="DB152" s="514">
        <f t="shared" si="190"/>
        <v>0</v>
      </c>
      <c r="DC152" s="514">
        <f t="shared" si="190"/>
        <v>0</v>
      </c>
      <c r="DD152" s="514">
        <f t="shared" si="190"/>
        <v>0</v>
      </c>
      <c r="DE152" s="514">
        <f t="shared" si="190"/>
        <v>0</v>
      </c>
      <c r="DF152" s="514">
        <f t="shared" si="191"/>
        <v>0</v>
      </c>
      <c r="DG152" s="514">
        <f t="shared" si="191"/>
        <v>0</v>
      </c>
      <c r="DH152" s="514">
        <f t="shared" si="191"/>
        <v>0</v>
      </c>
      <c r="DI152" s="514">
        <f t="shared" si="191"/>
        <v>0</v>
      </c>
      <c r="DJ152" s="514">
        <f t="shared" si="191"/>
        <v>0</v>
      </c>
      <c r="DK152" s="514">
        <f t="shared" si="191"/>
        <v>0</v>
      </c>
      <c r="DL152" s="514">
        <f t="shared" si="191"/>
        <v>0</v>
      </c>
      <c r="DM152" s="514">
        <f t="shared" si="191"/>
        <v>0</v>
      </c>
      <c r="DN152" s="514">
        <f t="shared" si="191"/>
        <v>0</v>
      </c>
      <c r="DO152" s="514">
        <f t="shared" si="180"/>
        <v>0</v>
      </c>
      <c r="DP152" s="514">
        <f t="shared" si="192"/>
        <v>0</v>
      </c>
      <c r="DQ152" s="514">
        <f t="shared" si="192"/>
        <v>0</v>
      </c>
      <c r="DR152" s="514">
        <f t="shared" si="192"/>
        <v>0</v>
      </c>
      <c r="DS152" s="514">
        <f t="shared" si="192"/>
        <v>0</v>
      </c>
      <c r="DT152" s="514">
        <f t="shared" si="192"/>
        <v>0</v>
      </c>
      <c r="DU152" s="514">
        <f t="shared" si="192"/>
        <v>0</v>
      </c>
      <c r="DV152" s="514">
        <f t="shared" si="192"/>
        <v>0</v>
      </c>
      <c r="DW152" s="514">
        <f t="shared" si="192"/>
        <v>0</v>
      </c>
      <c r="DX152" s="514">
        <f t="shared" si="192"/>
        <v>0</v>
      </c>
      <c r="DY152" s="514">
        <f t="shared" si="192"/>
        <v>0</v>
      </c>
      <c r="DZ152" s="514">
        <f t="shared" si="193"/>
        <v>0</v>
      </c>
      <c r="EA152" s="514">
        <f t="shared" si="193"/>
        <v>0</v>
      </c>
      <c r="EB152" s="514">
        <f t="shared" si="193"/>
        <v>0</v>
      </c>
      <c r="EC152" s="514">
        <f t="shared" si="193"/>
        <v>0</v>
      </c>
      <c r="ED152" s="514">
        <f t="shared" si="193"/>
        <v>0</v>
      </c>
      <c r="EE152" s="514">
        <f t="shared" si="193"/>
        <v>0</v>
      </c>
      <c r="EF152" s="514">
        <f t="shared" si="193"/>
        <v>0</v>
      </c>
      <c r="EG152" s="514">
        <f t="shared" si="193"/>
        <v>0</v>
      </c>
      <c r="EH152" s="514">
        <f t="shared" si="193"/>
        <v>0</v>
      </c>
      <c r="EI152" s="72"/>
      <c r="EJ152" s="72"/>
      <c r="EK152" s="72"/>
      <c r="EL152" s="72"/>
      <c r="EM152" s="72"/>
    </row>
    <row r="153" spans="5:143" ht="15" customHeight="1" outlineLevel="1" x14ac:dyDescent="0.35">
      <c r="E153" s="508">
        <v>104</v>
      </c>
      <c r="F153" s="841">
        <v>0</v>
      </c>
      <c r="G153" s="844">
        <f t="shared" si="139"/>
        <v>0</v>
      </c>
      <c r="H153" s="842">
        <f t="shared" si="153"/>
        <v>0</v>
      </c>
      <c r="I153" s="19"/>
      <c r="J153" s="514">
        <f t="shared" si="181"/>
        <v>0</v>
      </c>
      <c r="K153" s="514">
        <f t="shared" si="181"/>
        <v>0</v>
      </c>
      <c r="L153" s="514">
        <f t="shared" si="181"/>
        <v>0</v>
      </c>
      <c r="M153" s="514">
        <f t="shared" si="181"/>
        <v>0</v>
      </c>
      <c r="N153" s="514">
        <f t="shared" si="181"/>
        <v>0</v>
      </c>
      <c r="O153" s="514">
        <f t="shared" si="181"/>
        <v>0</v>
      </c>
      <c r="P153" s="514">
        <f t="shared" si="181"/>
        <v>0</v>
      </c>
      <c r="Q153" s="514">
        <f t="shared" si="181"/>
        <v>0</v>
      </c>
      <c r="R153" s="514">
        <f t="shared" si="181"/>
        <v>0</v>
      </c>
      <c r="S153" s="514">
        <f t="shared" si="181"/>
        <v>0</v>
      </c>
      <c r="T153" s="514">
        <f t="shared" si="182"/>
        <v>0</v>
      </c>
      <c r="U153" s="514">
        <f t="shared" si="182"/>
        <v>0</v>
      </c>
      <c r="V153" s="514">
        <f t="shared" si="182"/>
        <v>0</v>
      </c>
      <c r="W153" s="514">
        <f t="shared" si="182"/>
        <v>0</v>
      </c>
      <c r="X153" s="514">
        <f t="shared" si="182"/>
        <v>0</v>
      </c>
      <c r="Y153" s="514">
        <f t="shared" si="182"/>
        <v>0</v>
      </c>
      <c r="Z153" s="514">
        <f t="shared" si="182"/>
        <v>0</v>
      </c>
      <c r="AA153" s="514">
        <f t="shared" si="182"/>
        <v>0</v>
      </c>
      <c r="AB153" s="514">
        <f t="shared" si="182"/>
        <v>0</v>
      </c>
      <c r="AC153" s="514">
        <f t="shared" si="182"/>
        <v>0</v>
      </c>
      <c r="AD153" s="514">
        <f t="shared" si="183"/>
        <v>0</v>
      </c>
      <c r="AE153" s="514">
        <f t="shared" si="183"/>
        <v>0</v>
      </c>
      <c r="AF153" s="514">
        <f t="shared" si="183"/>
        <v>0</v>
      </c>
      <c r="AG153" s="514">
        <f t="shared" si="183"/>
        <v>0</v>
      </c>
      <c r="AH153" s="514">
        <f t="shared" si="183"/>
        <v>0</v>
      </c>
      <c r="AI153" s="514">
        <f t="shared" si="183"/>
        <v>0</v>
      </c>
      <c r="AJ153" s="514">
        <f t="shared" si="183"/>
        <v>0</v>
      </c>
      <c r="AK153" s="514">
        <f t="shared" si="183"/>
        <v>0</v>
      </c>
      <c r="AL153" s="514">
        <f t="shared" si="183"/>
        <v>0</v>
      </c>
      <c r="AM153" s="514">
        <f t="shared" si="183"/>
        <v>0</v>
      </c>
      <c r="AN153" s="514">
        <f t="shared" si="184"/>
        <v>0</v>
      </c>
      <c r="AO153" s="514">
        <f t="shared" si="184"/>
        <v>0</v>
      </c>
      <c r="AP153" s="514">
        <f t="shared" si="184"/>
        <v>0</v>
      </c>
      <c r="AQ153" s="514">
        <f t="shared" si="184"/>
        <v>0</v>
      </c>
      <c r="AR153" s="514">
        <f t="shared" si="184"/>
        <v>0</v>
      </c>
      <c r="AS153" s="514">
        <f t="shared" si="184"/>
        <v>0</v>
      </c>
      <c r="AT153" s="514">
        <f t="shared" si="184"/>
        <v>0</v>
      </c>
      <c r="AU153" s="514">
        <f t="shared" si="184"/>
        <v>0</v>
      </c>
      <c r="AV153" s="514">
        <f t="shared" si="184"/>
        <v>0</v>
      </c>
      <c r="AW153" s="514">
        <f t="shared" si="184"/>
        <v>0</v>
      </c>
      <c r="AX153" s="514">
        <f t="shared" si="185"/>
        <v>0</v>
      </c>
      <c r="AY153" s="514">
        <f t="shared" si="185"/>
        <v>0</v>
      </c>
      <c r="AZ153" s="514">
        <f t="shared" si="185"/>
        <v>0</v>
      </c>
      <c r="BA153" s="514">
        <f t="shared" si="185"/>
        <v>0</v>
      </c>
      <c r="BB153" s="514">
        <f t="shared" si="185"/>
        <v>0</v>
      </c>
      <c r="BC153" s="514">
        <f t="shared" si="185"/>
        <v>0</v>
      </c>
      <c r="BD153" s="514">
        <f t="shared" si="185"/>
        <v>0</v>
      </c>
      <c r="BE153" s="514">
        <f t="shared" si="185"/>
        <v>0</v>
      </c>
      <c r="BF153" s="514">
        <f t="shared" si="185"/>
        <v>0</v>
      </c>
      <c r="BG153" s="514">
        <f t="shared" si="185"/>
        <v>0</v>
      </c>
      <c r="BH153" s="514">
        <f t="shared" si="186"/>
        <v>0</v>
      </c>
      <c r="BI153" s="514">
        <f t="shared" si="186"/>
        <v>0</v>
      </c>
      <c r="BJ153" s="514">
        <f t="shared" si="186"/>
        <v>0</v>
      </c>
      <c r="BK153" s="514">
        <f t="shared" si="186"/>
        <v>0</v>
      </c>
      <c r="BL153" s="514">
        <f t="shared" si="186"/>
        <v>0</v>
      </c>
      <c r="BM153" s="514">
        <f t="shared" si="186"/>
        <v>0</v>
      </c>
      <c r="BN153" s="514">
        <f t="shared" si="186"/>
        <v>0</v>
      </c>
      <c r="BO153" s="514">
        <f t="shared" si="186"/>
        <v>0</v>
      </c>
      <c r="BP153" s="514">
        <f t="shared" si="186"/>
        <v>0</v>
      </c>
      <c r="BQ153" s="514">
        <f t="shared" si="186"/>
        <v>0</v>
      </c>
      <c r="BR153" s="514">
        <f t="shared" si="187"/>
        <v>0</v>
      </c>
      <c r="BS153" s="514">
        <f t="shared" si="187"/>
        <v>0</v>
      </c>
      <c r="BT153" s="514">
        <f t="shared" si="187"/>
        <v>0</v>
      </c>
      <c r="BU153" s="514">
        <f t="shared" si="187"/>
        <v>0</v>
      </c>
      <c r="BV153" s="514">
        <f t="shared" si="187"/>
        <v>0</v>
      </c>
      <c r="BW153" s="514">
        <f t="shared" si="187"/>
        <v>0</v>
      </c>
      <c r="BX153" s="514">
        <f t="shared" si="187"/>
        <v>0</v>
      </c>
      <c r="BY153" s="514">
        <f t="shared" si="187"/>
        <v>0</v>
      </c>
      <c r="BZ153" s="514">
        <f t="shared" si="187"/>
        <v>0</v>
      </c>
      <c r="CA153" s="514">
        <f t="shared" si="187"/>
        <v>0</v>
      </c>
      <c r="CB153" s="514">
        <f t="shared" si="188"/>
        <v>0</v>
      </c>
      <c r="CC153" s="514">
        <f t="shared" si="188"/>
        <v>0</v>
      </c>
      <c r="CD153" s="514">
        <f t="shared" si="188"/>
        <v>0</v>
      </c>
      <c r="CE153" s="514">
        <f t="shared" si="188"/>
        <v>0</v>
      </c>
      <c r="CF153" s="514">
        <f t="shared" si="188"/>
        <v>0</v>
      </c>
      <c r="CG153" s="514">
        <f t="shared" si="188"/>
        <v>0</v>
      </c>
      <c r="CH153" s="514">
        <f t="shared" si="188"/>
        <v>0</v>
      </c>
      <c r="CI153" s="514">
        <f t="shared" si="188"/>
        <v>0</v>
      </c>
      <c r="CJ153" s="514">
        <f t="shared" si="188"/>
        <v>0</v>
      </c>
      <c r="CK153" s="514">
        <f t="shared" si="188"/>
        <v>0</v>
      </c>
      <c r="CL153" s="514">
        <f t="shared" si="189"/>
        <v>0</v>
      </c>
      <c r="CM153" s="514">
        <f t="shared" si="189"/>
        <v>0</v>
      </c>
      <c r="CN153" s="514">
        <f t="shared" si="189"/>
        <v>0</v>
      </c>
      <c r="CO153" s="514">
        <f t="shared" si="189"/>
        <v>0</v>
      </c>
      <c r="CP153" s="514">
        <f t="shared" si="189"/>
        <v>0</v>
      </c>
      <c r="CQ153" s="514">
        <f t="shared" si="189"/>
        <v>0</v>
      </c>
      <c r="CR153" s="514">
        <f t="shared" si="189"/>
        <v>0</v>
      </c>
      <c r="CS153" s="514">
        <f t="shared" si="189"/>
        <v>0</v>
      </c>
      <c r="CT153" s="514">
        <f t="shared" si="189"/>
        <v>0</v>
      </c>
      <c r="CU153" s="514">
        <f t="shared" si="189"/>
        <v>0</v>
      </c>
      <c r="CV153" s="514">
        <f t="shared" si="190"/>
        <v>0</v>
      </c>
      <c r="CW153" s="514">
        <f t="shared" si="190"/>
        <v>0</v>
      </c>
      <c r="CX153" s="514">
        <f t="shared" si="190"/>
        <v>0</v>
      </c>
      <c r="CY153" s="514">
        <f t="shared" si="190"/>
        <v>0</v>
      </c>
      <c r="CZ153" s="514">
        <f t="shared" si="190"/>
        <v>0</v>
      </c>
      <c r="DA153" s="514">
        <f t="shared" si="190"/>
        <v>0</v>
      </c>
      <c r="DB153" s="514">
        <f t="shared" si="190"/>
        <v>0</v>
      </c>
      <c r="DC153" s="514">
        <f t="shared" si="190"/>
        <v>0</v>
      </c>
      <c r="DD153" s="514">
        <f t="shared" si="190"/>
        <v>0</v>
      </c>
      <c r="DE153" s="514">
        <f t="shared" si="190"/>
        <v>0</v>
      </c>
      <c r="DF153" s="514">
        <f t="shared" si="191"/>
        <v>0</v>
      </c>
      <c r="DG153" s="514">
        <f t="shared" si="191"/>
        <v>0</v>
      </c>
      <c r="DH153" s="514">
        <f t="shared" si="191"/>
        <v>0</v>
      </c>
      <c r="DI153" s="514">
        <f t="shared" si="191"/>
        <v>0</v>
      </c>
      <c r="DJ153" s="514">
        <f t="shared" si="191"/>
        <v>0</v>
      </c>
      <c r="DK153" s="514">
        <f t="shared" si="191"/>
        <v>0</v>
      </c>
      <c r="DL153" s="514">
        <f t="shared" si="191"/>
        <v>0</v>
      </c>
      <c r="DM153" s="514">
        <f t="shared" si="191"/>
        <v>0</v>
      </c>
      <c r="DN153" s="514">
        <f t="shared" si="191"/>
        <v>0</v>
      </c>
      <c r="DO153" s="514">
        <f t="shared" si="180"/>
        <v>0</v>
      </c>
      <c r="DP153" s="514">
        <f t="shared" si="192"/>
        <v>0</v>
      </c>
      <c r="DQ153" s="514">
        <f t="shared" si="192"/>
        <v>0</v>
      </c>
      <c r="DR153" s="514">
        <f t="shared" si="192"/>
        <v>0</v>
      </c>
      <c r="DS153" s="514">
        <f t="shared" si="192"/>
        <v>0</v>
      </c>
      <c r="DT153" s="514">
        <f t="shared" si="192"/>
        <v>0</v>
      </c>
      <c r="DU153" s="514">
        <f t="shared" si="192"/>
        <v>0</v>
      </c>
      <c r="DV153" s="514">
        <f t="shared" si="192"/>
        <v>0</v>
      </c>
      <c r="DW153" s="514">
        <f t="shared" si="192"/>
        <v>0</v>
      </c>
      <c r="DX153" s="514">
        <f t="shared" si="192"/>
        <v>0</v>
      </c>
      <c r="DY153" s="514">
        <f t="shared" si="192"/>
        <v>0</v>
      </c>
      <c r="DZ153" s="514">
        <f t="shared" si="193"/>
        <v>0</v>
      </c>
      <c r="EA153" s="514">
        <f t="shared" si="193"/>
        <v>0</v>
      </c>
      <c r="EB153" s="514">
        <f t="shared" si="193"/>
        <v>0</v>
      </c>
      <c r="EC153" s="514">
        <f t="shared" si="193"/>
        <v>0</v>
      </c>
      <c r="ED153" s="514">
        <f t="shared" si="193"/>
        <v>0</v>
      </c>
      <c r="EE153" s="514">
        <f t="shared" si="193"/>
        <v>0</v>
      </c>
      <c r="EF153" s="514">
        <f t="shared" si="193"/>
        <v>0</v>
      </c>
      <c r="EG153" s="514">
        <f t="shared" si="193"/>
        <v>0</v>
      </c>
      <c r="EH153" s="514">
        <f t="shared" si="193"/>
        <v>0</v>
      </c>
      <c r="EI153" s="72"/>
      <c r="EJ153" s="72"/>
      <c r="EK153" s="72"/>
      <c r="EL153" s="72"/>
      <c r="EM153" s="72"/>
    </row>
    <row r="154" spans="5:143" ht="15" customHeight="1" outlineLevel="1" x14ac:dyDescent="0.35">
      <c r="E154" s="508">
        <v>105</v>
      </c>
      <c r="F154" s="841">
        <v>0</v>
      </c>
      <c r="G154" s="844">
        <f t="shared" si="139"/>
        <v>0</v>
      </c>
      <c r="H154" s="842">
        <f t="shared" si="153"/>
        <v>0</v>
      </c>
      <c r="I154" s="19"/>
      <c r="J154" s="514">
        <f t="shared" si="181"/>
        <v>0</v>
      </c>
      <c r="K154" s="514">
        <f t="shared" si="181"/>
        <v>0</v>
      </c>
      <c r="L154" s="514">
        <f t="shared" si="181"/>
        <v>0</v>
      </c>
      <c r="M154" s="514">
        <f t="shared" si="181"/>
        <v>0</v>
      </c>
      <c r="N154" s="514">
        <f t="shared" si="181"/>
        <v>0</v>
      </c>
      <c r="O154" s="514">
        <f t="shared" si="181"/>
        <v>0</v>
      </c>
      <c r="P154" s="514">
        <f t="shared" si="181"/>
        <v>0</v>
      </c>
      <c r="Q154" s="514">
        <f t="shared" si="181"/>
        <v>0</v>
      </c>
      <c r="R154" s="514">
        <f t="shared" si="181"/>
        <v>0</v>
      </c>
      <c r="S154" s="514">
        <f t="shared" si="181"/>
        <v>0</v>
      </c>
      <c r="T154" s="514">
        <f t="shared" si="182"/>
        <v>0</v>
      </c>
      <c r="U154" s="514">
        <f t="shared" si="182"/>
        <v>0</v>
      </c>
      <c r="V154" s="514">
        <f t="shared" si="182"/>
        <v>0</v>
      </c>
      <c r="W154" s="514">
        <f t="shared" si="182"/>
        <v>0</v>
      </c>
      <c r="X154" s="514">
        <f t="shared" si="182"/>
        <v>0</v>
      </c>
      <c r="Y154" s="514">
        <f t="shared" si="182"/>
        <v>0</v>
      </c>
      <c r="Z154" s="514">
        <f t="shared" si="182"/>
        <v>0</v>
      </c>
      <c r="AA154" s="514">
        <f t="shared" si="182"/>
        <v>0</v>
      </c>
      <c r="AB154" s="514">
        <f t="shared" si="182"/>
        <v>0</v>
      </c>
      <c r="AC154" s="514">
        <f t="shared" si="182"/>
        <v>0</v>
      </c>
      <c r="AD154" s="514">
        <f t="shared" si="183"/>
        <v>0</v>
      </c>
      <c r="AE154" s="514">
        <f t="shared" si="183"/>
        <v>0</v>
      </c>
      <c r="AF154" s="514">
        <f t="shared" si="183"/>
        <v>0</v>
      </c>
      <c r="AG154" s="514">
        <f t="shared" si="183"/>
        <v>0</v>
      </c>
      <c r="AH154" s="514">
        <f t="shared" si="183"/>
        <v>0</v>
      </c>
      <c r="AI154" s="514">
        <f t="shared" si="183"/>
        <v>0</v>
      </c>
      <c r="AJ154" s="514">
        <f t="shared" si="183"/>
        <v>0</v>
      </c>
      <c r="AK154" s="514">
        <f t="shared" si="183"/>
        <v>0</v>
      </c>
      <c r="AL154" s="514">
        <f t="shared" si="183"/>
        <v>0</v>
      </c>
      <c r="AM154" s="514">
        <f t="shared" si="183"/>
        <v>0</v>
      </c>
      <c r="AN154" s="514">
        <f t="shared" si="184"/>
        <v>0</v>
      </c>
      <c r="AO154" s="514">
        <f t="shared" si="184"/>
        <v>0</v>
      </c>
      <c r="AP154" s="514">
        <f t="shared" si="184"/>
        <v>0</v>
      </c>
      <c r="AQ154" s="514">
        <f t="shared" si="184"/>
        <v>0</v>
      </c>
      <c r="AR154" s="514">
        <f t="shared" si="184"/>
        <v>0</v>
      </c>
      <c r="AS154" s="514">
        <f t="shared" si="184"/>
        <v>0</v>
      </c>
      <c r="AT154" s="514">
        <f t="shared" si="184"/>
        <v>0</v>
      </c>
      <c r="AU154" s="514">
        <f t="shared" si="184"/>
        <v>0</v>
      </c>
      <c r="AV154" s="514">
        <f t="shared" si="184"/>
        <v>0</v>
      </c>
      <c r="AW154" s="514">
        <f t="shared" si="184"/>
        <v>0</v>
      </c>
      <c r="AX154" s="514">
        <f t="shared" si="185"/>
        <v>0</v>
      </c>
      <c r="AY154" s="514">
        <f t="shared" si="185"/>
        <v>0</v>
      </c>
      <c r="AZ154" s="514">
        <f t="shared" si="185"/>
        <v>0</v>
      </c>
      <c r="BA154" s="514">
        <f t="shared" si="185"/>
        <v>0</v>
      </c>
      <c r="BB154" s="514">
        <f t="shared" si="185"/>
        <v>0</v>
      </c>
      <c r="BC154" s="514">
        <f t="shared" si="185"/>
        <v>0</v>
      </c>
      <c r="BD154" s="514">
        <f t="shared" si="185"/>
        <v>0</v>
      </c>
      <c r="BE154" s="514">
        <f t="shared" si="185"/>
        <v>0</v>
      </c>
      <c r="BF154" s="514">
        <f t="shared" si="185"/>
        <v>0</v>
      </c>
      <c r="BG154" s="514">
        <f t="shared" si="185"/>
        <v>0</v>
      </c>
      <c r="BH154" s="514">
        <f t="shared" si="186"/>
        <v>0</v>
      </c>
      <c r="BI154" s="514">
        <f t="shared" si="186"/>
        <v>0</v>
      </c>
      <c r="BJ154" s="514">
        <f t="shared" si="186"/>
        <v>0</v>
      </c>
      <c r="BK154" s="514">
        <f t="shared" si="186"/>
        <v>0</v>
      </c>
      <c r="BL154" s="514">
        <f t="shared" si="186"/>
        <v>0</v>
      </c>
      <c r="BM154" s="514">
        <f t="shared" si="186"/>
        <v>0</v>
      </c>
      <c r="BN154" s="514">
        <f t="shared" si="186"/>
        <v>0</v>
      </c>
      <c r="BO154" s="514">
        <f t="shared" si="186"/>
        <v>0</v>
      </c>
      <c r="BP154" s="514">
        <f t="shared" si="186"/>
        <v>0</v>
      </c>
      <c r="BQ154" s="514">
        <f t="shared" si="186"/>
        <v>0</v>
      </c>
      <c r="BR154" s="514">
        <f t="shared" si="187"/>
        <v>0</v>
      </c>
      <c r="BS154" s="514">
        <f t="shared" si="187"/>
        <v>0</v>
      </c>
      <c r="BT154" s="514">
        <f t="shared" si="187"/>
        <v>0</v>
      </c>
      <c r="BU154" s="514">
        <f t="shared" si="187"/>
        <v>0</v>
      </c>
      <c r="BV154" s="514">
        <f t="shared" si="187"/>
        <v>0</v>
      </c>
      <c r="BW154" s="514">
        <f t="shared" si="187"/>
        <v>0</v>
      </c>
      <c r="BX154" s="514">
        <f t="shared" si="187"/>
        <v>0</v>
      </c>
      <c r="BY154" s="514">
        <f t="shared" si="187"/>
        <v>0</v>
      </c>
      <c r="BZ154" s="514">
        <f t="shared" si="187"/>
        <v>0</v>
      </c>
      <c r="CA154" s="514">
        <f t="shared" si="187"/>
        <v>0</v>
      </c>
      <c r="CB154" s="514">
        <f t="shared" si="188"/>
        <v>0</v>
      </c>
      <c r="CC154" s="514">
        <f t="shared" si="188"/>
        <v>0</v>
      </c>
      <c r="CD154" s="514">
        <f t="shared" si="188"/>
        <v>0</v>
      </c>
      <c r="CE154" s="514">
        <f t="shared" si="188"/>
        <v>0</v>
      </c>
      <c r="CF154" s="514">
        <f t="shared" si="188"/>
        <v>0</v>
      </c>
      <c r="CG154" s="514">
        <f t="shared" si="188"/>
        <v>0</v>
      </c>
      <c r="CH154" s="514">
        <f t="shared" si="188"/>
        <v>0</v>
      </c>
      <c r="CI154" s="514">
        <f t="shared" si="188"/>
        <v>0</v>
      </c>
      <c r="CJ154" s="514">
        <f t="shared" si="188"/>
        <v>0</v>
      </c>
      <c r="CK154" s="514">
        <f t="shared" si="188"/>
        <v>0</v>
      </c>
      <c r="CL154" s="514">
        <f t="shared" si="189"/>
        <v>0</v>
      </c>
      <c r="CM154" s="514">
        <f t="shared" si="189"/>
        <v>0</v>
      </c>
      <c r="CN154" s="514">
        <f t="shared" si="189"/>
        <v>0</v>
      </c>
      <c r="CO154" s="514">
        <f t="shared" si="189"/>
        <v>0</v>
      </c>
      <c r="CP154" s="514">
        <f t="shared" si="189"/>
        <v>0</v>
      </c>
      <c r="CQ154" s="514">
        <f t="shared" si="189"/>
        <v>0</v>
      </c>
      <c r="CR154" s="514">
        <f t="shared" si="189"/>
        <v>0</v>
      </c>
      <c r="CS154" s="514">
        <f t="shared" si="189"/>
        <v>0</v>
      </c>
      <c r="CT154" s="514">
        <f t="shared" si="189"/>
        <v>0</v>
      </c>
      <c r="CU154" s="514">
        <f t="shared" si="189"/>
        <v>0</v>
      </c>
      <c r="CV154" s="514">
        <f t="shared" si="190"/>
        <v>0</v>
      </c>
      <c r="CW154" s="514">
        <f t="shared" si="190"/>
        <v>0</v>
      </c>
      <c r="CX154" s="514">
        <f t="shared" si="190"/>
        <v>0</v>
      </c>
      <c r="CY154" s="514">
        <f t="shared" si="190"/>
        <v>0</v>
      </c>
      <c r="CZ154" s="514">
        <f t="shared" si="190"/>
        <v>0</v>
      </c>
      <c r="DA154" s="514">
        <f t="shared" si="190"/>
        <v>0</v>
      </c>
      <c r="DB154" s="514">
        <f t="shared" si="190"/>
        <v>0</v>
      </c>
      <c r="DC154" s="514">
        <f t="shared" si="190"/>
        <v>0</v>
      </c>
      <c r="DD154" s="514">
        <f t="shared" si="190"/>
        <v>0</v>
      </c>
      <c r="DE154" s="514">
        <f t="shared" si="190"/>
        <v>0</v>
      </c>
      <c r="DF154" s="514">
        <f t="shared" si="191"/>
        <v>0</v>
      </c>
      <c r="DG154" s="514">
        <f t="shared" si="191"/>
        <v>0</v>
      </c>
      <c r="DH154" s="514">
        <f t="shared" si="191"/>
        <v>0</v>
      </c>
      <c r="DI154" s="514">
        <f t="shared" si="191"/>
        <v>0</v>
      </c>
      <c r="DJ154" s="514">
        <f t="shared" si="191"/>
        <v>0</v>
      </c>
      <c r="DK154" s="514">
        <f t="shared" si="191"/>
        <v>0</v>
      </c>
      <c r="DL154" s="514">
        <f t="shared" si="191"/>
        <v>0</v>
      </c>
      <c r="DM154" s="514">
        <f t="shared" si="191"/>
        <v>0</v>
      </c>
      <c r="DN154" s="514">
        <f t="shared" si="191"/>
        <v>0</v>
      </c>
      <c r="DO154" s="514">
        <f t="shared" si="180"/>
        <v>0</v>
      </c>
      <c r="DP154" s="514">
        <f t="shared" si="192"/>
        <v>0</v>
      </c>
      <c r="DQ154" s="514">
        <f t="shared" si="192"/>
        <v>0</v>
      </c>
      <c r="DR154" s="514">
        <f t="shared" si="192"/>
        <v>0</v>
      </c>
      <c r="DS154" s="514">
        <f t="shared" si="192"/>
        <v>0</v>
      </c>
      <c r="DT154" s="514">
        <f t="shared" si="192"/>
        <v>0</v>
      </c>
      <c r="DU154" s="514">
        <f t="shared" si="192"/>
        <v>0</v>
      </c>
      <c r="DV154" s="514">
        <f t="shared" si="192"/>
        <v>0</v>
      </c>
      <c r="DW154" s="514">
        <f t="shared" si="192"/>
        <v>0</v>
      </c>
      <c r="DX154" s="514">
        <f t="shared" si="192"/>
        <v>0</v>
      </c>
      <c r="DY154" s="514">
        <f t="shared" si="192"/>
        <v>0</v>
      </c>
      <c r="DZ154" s="514">
        <f t="shared" si="193"/>
        <v>0</v>
      </c>
      <c r="EA154" s="514">
        <f t="shared" si="193"/>
        <v>0</v>
      </c>
      <c r="EB154" s="514">
        <f t="shared" si="193"/>
        <v>0</v>
      </c>
      <c r="EC154" s="514">
        <f t="shared" si="193"/>
        <v>0</v>
      </c>
      <c r="ED154" s="514">
        <f t="shared" si="193"/>
        <v>0</v>
      </c>
      <c r="EE154" s="514">
        <f t="shared" si="193"/>
        <v>0</v>
      </c>
      <c r="EF154" s="514">
        <f t="shared" si="193"/>
        <v>0</v>
      </c>
      <c r="EG154" s="514">
        <f t="shared" si="193"/>
        <v>0</v>
      </c>
      <c r="EH154" s="514">
        <f t="shared" si="193"/>
        <v>0</v>
      </c>
      <c r="EI154" s="72"/>
      <c r="EJ154" s="72"/>
      <c r="EK154" s="72"/>
      <c r="EL154" s="72"/>
      <c r="EM154" s="72"/>
    </row>
    <row r="155" spans="5:143" ht="15" customHeight="1" outlineLevel="1" x14ac:dyDescent="0.35">
      <c r="E155" s="508">
        <v>106</v>
      </c>
      <c r="F155" s="841">
        <v>0</v>
      </c>
      <c r="G155" s="844">
        <f t="shared" si="139"/>
        <v>0</v>
      </c>
      <c r="H155" s="842">
        <f t="shared" si="153"/>
        <v>0</v>
      </c>
      <c r="I155" s="19"/>
      <c r="J155" s="514">
        <f t="shared" si="181"/>
        <v>0</v>
      </c>
      <c r="K155" s="514">
        <f t="shared" si="181"/>
        <v>0</v>
      </c>
      <c r="L155" s="514">
        <f t="shared" si="181"/>
        <v>0</v>
      </c>
      <c r="M155" s="514">
        <f t="shared" si="181"/>
        <v>0</v>
      </c>
      <c r="N155" s="514">
        <f t="shared" si="181"/>
        <v>0</v>
      </c>
      <c r="O155" s="514">
        <f t="shared" si="181"/>
        <v>0</v>
      </c>
      <c r="P155" s="514">
        <f t="shared" si="181"/>
        <v>0</v>
      </c>
      <c r="Q155" s="514">
        <f t="shared" si="181"/>
        <v>0</v>
      </c>
      <c r="R155" s="514">
        <f t="shared" si="181"/>
        <v>0</v>
      </c>
      <c r="S155" s="514">
        <f t="shared" si="181"/>
        <v>0</v>
      </c>
      <c r="T155" s="514">
        <f t="shared" si="182"/>
        <v>0</v>
      </c>
      <c r="U155" s="514">
        <f t="shared" si="182"/>
        <v>0</v>
      </c>
      <c r="V155" s="514">
        <f t="shared" si="182"/>
        <v>0</v>
      </c>
      <c r="W155" s="514">
        <f t="shared" si="182"/>
        <v>0</v>
      </c>
      <c r="X155" s="514">
        <f t="shared" si="182"/>
        <v>0</v>
      </c>
      <c r="Y155" s="514">
        <f t="shared" si="182"/>
        <v>0</v>
      </c>
      <c r="Z155" s="514">
        <f t="shared" si="182"/>
        <v>0</v>
      </c>
      <c r="AA155" s="514">
        <f t="shared" si="182"/>
        <v>0</v>
      </c>
      <c r="AB155" s="514">
        <f t="shared" si="182"/>
        <v>0</v>
      </c>
      <c r="AC155" s="514">
        <f t="shared" si="182"/>
        <v>0</v>
      </c>
      <c r="AD155" s="514">
        <f t="shared" si="183"/>
        <v>0</v>
      </c>
      <c r="AE155" s="514">
        <f t="shared" si="183"/>
        <v>0</v>
      </c>
      <c r="AF155" s="514">
        <f t="shared" si="183"/>
        <v>0</v>
      </c>
      <c r="AG155" s="514">
        <f t="shared" si="183"/>
        <v>0</v>
      </c>
      <c r="AH155" s="514">
        <f t="shared" si="183"/>
        <v>0</v>
      </c>
      <c r="AI155" s="514">
        <f t="shared" si="183"/>
        <v>0</v>
      </c>
      <c r="AJ155" s="514">
        <f t="shared" si="183"/>
        <v>0</v>
      </c>
      <c r="AK155" s="514">
        <f t="shared" si="183"/>
        <v>0</v>
      </c>
      <c r="AL155" s="514">
        <f t="shared" si="183"/>
        <v>0</v>
      </c>
      <c r="AM155" s="514">
        <f t="shared" si="183"/>
        <v>0</v>
      </c>
      <c r="AN155" s="514">
        <f t="shared" si="184"/>
        <v>0</v>
      </c>
      <c r="AO155" s="514">
        <f t="shared" si="184"/>
        <v>0</v>
      </c>
      <c r="AP155" s="514">
        <f t="shared" si="184"/>
        <v>0</v>
      </c>
      <c r="AQ155" s="514">
        <f t="shared" si="184"/>
        <v>0</v>
      </c>
      <c r="AR155" s="514">
        <f t="shared" si="184"/>
        <v>0</v>
      </c>
      <c r="AS155" s="514">
        <f t="shared" si="184"/>
        <v>0</v>
      </c>
      <c r="AT155" s="514">
        <f t="shared" si="184"/>
        <v>0</v>
      </c>
      <c r="AU155" s="514">
        <f t="shared" si="184"/>
        <v>0</v>
      </c>
      <c r="AV155" s="514">
        <f t="shared" si="184"/>
        <v>0</v>
      </c>
      <c r="AW155" s="514">
        <f t="shared" si="184"/>
        <v>0</v>
      </c>
      <c r="AX155" s="514">
        <f t="shared" si="185"/>
        <v>0</v>
      </c>
      <c r="AY155" s="514">
        <f t="shared" si="185"/>
        <v>0</v>
      </c>
      <c r="AZ155" s="514">
        <f t="shared" si="185"/>
        <v>0</v>
      </c>
      <c r="BA155" s="514">
        <f t="shared" si="185"/>
        <v>0</v>
      </c>
      <c r="BB155" s="514">
        <f t="shared" si="185"/>
        <v>0</v>
      </c>
      <c r="BC155" s="514">
        <f t="shared" si="185"/>
        <v>0</v>
      </c>
      <c r="BD155" s="514">
        <f t="shared" si="185"/>
        <v>0</v>
      </c>
      <c r="BE155" s="514">
        <f t="shared" si="185"/>
        <v>0</v>
      </c>
      <c r="BF155" s="514">
        <f t="shared" si="185"/>
        <v>0</v>
      </c>
      <c r="BG155" s="514">
        <f t="shared" si="185"/>
        <v>0</v>
      </c>
      <c r="BH155" s="514">
        <f t="shared" si="186"/>
        <v>0</v>
      </c>
      <c r="BI155" s="514">
        <f t="shared" si="186"/>
        <v>0</v>
      </c>
      <c r="BJ155" s="514">
        <f t="shared" si="186"/>
        <v>0</v>
      </c>
      <c r="BK155" s="514">
        <f t="shared" si="186"/>
        <v>0</v>
      </c>
      <c r="BL155" s="514">
        <f t="shared" si="186"/>
        <v>0</v>
      </c>
      <c r="BM155" s="514">
        <f t="shared" si="186"/>
        <v>0</v>
      </c>
      <c r="BN155" s="514">
        <f t="shared" si="186"/>
        <v>0</v>
      </c>
      <c r="BO155" s="514">
        <f t="shared" si="186"/>
        <v>0</v>
      </c>
      <c r="BP155" s="514">
        <f t="shared" si="186"/>
        <v>0</v>
      </c>
      <c r="BQ155" s="514">
        <f t="shared" si="186"/>
        <v>0</v>
      </c>
      <c r="BR155" s="514">
        <f t="shared" si="187"/>
        <v>0</v>
      </c>
      <c r="BS155" s="514">
        <f t="shared" si="187"/>
        <v>0</v>
      </c>
      <c r="BT155" s="514">
        <f t="shared" si="187"/>
        <v>0</v>
      </c>
      <c r="BU155" s="514">
        <f t="shared" si="187"/>
        <v>0</v>
      </c>
      <c r="BV155" s="514">
        <f t="shared" si="187"/>
        <v>0</v>
      </c>
      <c r="BW155" s="514">
        <f t="shared" si="187"/>
        <v>0</v>
      </c>
      <c r="BX155" s="514">
        <f t="shared" si="187"/>
        <v>0</v>
      </c>
      <c r="BY155" s="514">
        <f t="shared" si="187"/>
        <v>0</v>
      </c>
      <c r="BZ155" s="514">
        <f t="shared" si="187"/>
        <v>0</v>
      </c>
      <c r="CA155" s="514">
        <f t="shared" si="187"/>
        <v>0</v>
      </c>
      <c r="CB155" s="514">
        <f t="shared" si="188"/>
        <v>0</v>
      </c>
      <c r="CC155" s="514">
        <f t="shared" si="188"/>
        <v>0</v>
      </c>
      <c r="CD155" s="514">
        <f t="shared" si="188"/>
        <v>0</v>
      </c>
      <c r="CE155" s="514">
        <f t="shared" si="188"/>
        <v>0</v>
      </c>
      <c r="CF155" s="514">
        <f t="shared" si="188"/>
        <v>0</v>
      </c>
      <c r="CG155" s="514">
        <f t="shared" si="188"/>
        <v>0</v>
      </c>
      <c r="CH155" s="514">
        <f t="shared" si="188"/>
        <v>0</v>
      </c>
      <c r="CI155" s="514">
        <f t="shared" si="188"/>
        <v>0</v>
      </c>
      <c r="CJ155" s="514">
        <f t="shared" si="188"/>
        <v>0</v>
      </c>
      <c r="CK155" s="514">
        <f t="shared" si="188"/>
        <v>0</v>
      </c>
      <c r="CL155" s="514">
        <f t="shared" si="189"/>
        <v>0</v>
      </c>
      <c r="CM155" s="514">
        <f t="shared" si="189"/>
        <v>0</v>
      </c>
      <c r="CN155" s="514">
        <f t="shared" si="189"/>
        <v>0</v>
      </c>
      <c r="CO155" s="514">
        <f t="shared" si="189"/>
        <v>0</v>
      </c>
      <c r="CP155" s="514">
        <f t="shared" si="189"/>
        <v>0</v>
      </c>
      <c r="CQ155" s="514">
        <f t="shared" si="189"/>
        <v>0</v>
      </c>
      <c r="CR155" s="514">
        <f t="shared" si="189"/>
        <v>0</v>
      </c>
      <c r="CS155" s="514">
        <f t="shared" si="189"/>
        <v>0</v>
      </c>
      <c r="CT155" s="514">
        <f t="shared" si="189"/>
        <v>0</v>
      </c>
      <c r="CU155" s="514">
        <f t="shared" si="189"/>
        <v>0</v>
      </c>
      <c r="CV155" s="514">
        <f t="shared" si="190"/>
        <v>0</v>
      </c>
      <c r="CW155" s="514">
        <f t="shared" si="190"/>
        <v>0</v>
      </c>
      <c r="CX155" s="514">
        <f t="shared" si="190"/>
        <v>0</v>
      </c>
      <c r="CY155" s="514">
        <f t="shared" si="190"/>
        <v>0</v>
      </c>
      <c r="CZ155" s="514">
        <f t="shared" si="190"/>
        <v>0</v>
      </c>
      <c r="DA155" s="514">
        <f t="shared" si="190"/>
        <v>0</v>
      </c>
      <c r="DB155" s="514">
        <f t="shared" si="190"/>
        <v>0</v>
      </c>
      <c r="DC155" s="514">
        <f t="shared" si="190"/>
        <v>0</v>
      </c>
      <c r="DD155" s="514">
        <f t="shared" si="190"/>
        <v>0</v>
      </c>
      <c r="DE155" s="514">
        <f t="shared" si="190"/>
        <v>0</v>
      </c>
      <c r="DF155" s="514">
        <f t="shared" si="191"/>
        <v>0</v>
      </c>
      <c r="DG155" s="514">
        <f t="shared" si="191"/>
        <v>0</v>
      </c>
      <c r="DH155" s="514">
        <f t="shared" si="191"/>
        <v>0</v>
      </c>
      <c r="DI155" s="514">
        <f t="shared" si="191"/>
        <v>0</v>
      </c>
      <c r="DJ155" s="514">
        <f t="shared" si="191"/>
        <v>0</v>
      </c>
      <c r="DK155" s="514">
        <f t="shared" si="191"/>
        <v>0</v>
      </c>
      <c r="DL155" s="514">
        <f t="shared" si="191"/>
        <v>0</v>
      </c>
      <c r="DM155" s="514">
        <f t="shared" si="191"/>
        <v>0</v>
      </c>
      <c r="DN155" s="514">
        <f t="shared" si="191"/>
        <v>0</v>
      </c>
      <c r="DO155" s="514">
        <f t="shared" si="180"/>
        <v>0</v>
      </c>
      <c r="DP155" s="514">
        <f t="shared" si="192"/>
        <v>0</v>
      </c>
      <c r="DQ155" s="514">
        <f t="shared" si="192"/>
        <v>0</v>
      </c>
      <c r="DR155" s="514">
        <f t="shared" si="192"/>
        <v>0</v>
      </c>
      <c r="DS155" s="514">
        <f t="shared" si="192"/>
        <v>0</v>
      </c>
      <c r="DT155" s="514">
        <f t="shared" si="192"/>
        <v>0</v>
      </c>
      <c r="DU155" s="514">
        <f t="shared" si="192"/>
        <v>0</v>
      </c>
      <c r="DV155" s="514">
        <f t="shared" si="192"/>
        <v>0</v>
      </c>
      <c r="DW155" s="514">
        <f t="shared" si="192"/>
        <v>0</v>
      </c>
      <c r="DX155" s="514">
        <f t="shared" si="192"/>
        <v>0</v>
      </c>
      <c r="DY155" s="514">
        <f t="shared" si="192"/>
        <v>0</v>
      </c>
      <c r="DZ155" s="514">
        <f t="shared" si="193"/>
        <v>0</v>
      </c>
      <c r="EA155" s="514">
        <f t="shared" si="193"/>
        <v>0</v>
      </c>
      <c r="EB155" s="514">
        <f t="shared" si="193"/>
        <v>0</v>
      </c>
      <c r="EC155" s="514">
        <f t="shared" si="193"/>
        <v>0</v>
      </c>
      <c r="ED155" s="514">
        <f t="shared" si="193"/>
        <v>0</v>
      </c>
      <c r="EE155" s="514">
        <f t="shared" si="193"/>
        <v>0</v>
      </c>
      <c r="EF155" s="514">
        <f t="shared" si="193"/>
        <v>0</v>
      </c>
      <c r="EG155" s="514">
        <f t="shared" si="193"/>
        <v>0</v>
      </c>
      <c r="EH155" s="514">
        <f t="shared" si="193"/>
        <v>0</v>
      </c>
      <c r="EI155" s="72"/>
      <c r="EJ155" s="72"/>
      <c r="EK155" s="72"/>
      <c r="EL155" s="72"/>
      <c r="EM155" s="72"/>
    </row>
    <row r="156" spans="5:143" ht="15" customHeight="1" outlineLevel="1" x14ac:dyDescent="0.35">
      <c r="E156" s="508">
        <v>107</v>
      </c>
      <c r="F156" s="841">
        <v>0</v>
      </c>
      <c r="G156" s="844">
        <f t="shared" si="139"/>
        <v>0</v>
      </c>
      <c r="H156" s="842">
        <f t="shared" si="153"/>
        <v>0</v>
      </c>
      <c r="I156" s="19"/>
      <c r="J156" s="514">
        <f t="shared" ref="J156:S165" si="194" xml:space="preserve"> IF( J$47 &gt;= $E156, $F156 * $F$38 / Cr,) * J$46</f>
        <v>0</v>
      </c>
      <c r="K156" s="514">
        <f t="shared" si="194"/>
        <v>0</v>
      </c>
      <c r="L156" s="514">
        <f t="shared" si="194"/>
        <v>0</v>
      </c>
      <c r="M156" s="514">
        <f t="shared" si="194"/>
        <v>0</v>
      </c>
      <c r="N156" s="514">
        <f t="shared" si="194"/>
        <v>0</v>
      </c>
      <c r="O156" s="514">
        <f t="shared" si="194"/>
        <v>0</v>
      </c>
      <c r="P156" s="514">
        <f t="shared" si="194"/>
        <v>0</v>
      </c>
      <c r="Q156" s="514">
        <f t="shared" si="194"/>
        <v>0</v>
      </c>
      <c r="R156" s="514">
        <f t="shared" si="194"/>
        <v>0</v>
      </c>
      <c r="S156" s="514">
        <f t="shared" si="194"/>
        <v>0</v>
      </c>
      <c r="T156" s="514">
        <f t="shared" ref="T156:AC165" si="195" xml:space="preserve"> IF( T$47 &gt;= $E156, $F156 * $F$38 / Cr,) * T$46</f>
        <v>0</v>
      </c>
      <c r="U156" s="514">
        <f t="shared" si="195"/>
        <v>0</v>
      </c>
      <c r="V156" s="514">
        <f t="shared" si="195"/>
        <v>0</v>
      </c>
      <c r="W156" s="514">
        <f t="shared" si="195"/>
        <v>0</v>
      </c>
      <c r="X156" s="514">
        <f t="shared" si="195"/>
        <v>0</v>
      </c>
      <c r="Y156" s="514">
        <f t="shared" si="195"/>
        <v>0</v>
      </c>
      <c r="Z156" s="514">
        <f t="shared" si="195"/>
        <v>0</v>
      </c>
      <c r="AA156" s="514">
        <f t="shared" si="195"/>
        <v>0</v>
      </c>
      <c r="AB156" s="514">
        <f t="shared" si="195"/>
        <v>0</v>
      </c>
      <c r="AC156" s="514">
        <f t="shared" si="195"/>
        <v>0</v>
      </c>
      <c r="AD156" s="514">
        <f t="shared" ref="AD156:AM165" si="196" xml:space="preserve"> IF( AD$47 &gt;= $E156, $F156 * $F$38 / Cr,) * AD$46</f>
        <v>0</v>
      </c>
      <c r="AE156" s="514">
        <f t="shared" si="196"/>
        <v>0</v>
      </c>
      <c r="AF156" s="514">
        <f t="shared" si="196"/>
        <v>0</v>
      </c>
      <c r="AG156" s="514">
        <f t="shared" si="196"/>
        <v>0</v>
      </c>
      <c r="AH156" s="514">
        <f t="shared" si="196"/>
        <v>0</v>
      </c>
      <c r="AI156" s="514">
        <f t="shared" si="196"/>
        <v>0</v>
      </c>
      <c r="AJ156" s="514">
        <f t="shared" si="196"/>
        <v>0</v>
      </c>
      <c r="AK156" s="514">
        <f t="shared" si="196"/>
        <v>0</v>
      </c>
      <c r="AL156" s="514">
        <f t="shared" si="196"/>
        <v>0</v>
      </c>
      <c r="AM156" s="514">
        <f t="shared" si="196"/>
        <v>0</v>
      </c>
      <c r="AN156" s="514">
        <f t="shared" ref="AN156:AW165" si="197" xml:space="preserve"> IF( AN$47 &gt;= $E156, $F156 * $F$38 / Cr,) * AN$46</f>
        <v>0</v>
      </c>
      <c r="AO156" s="514">
        <f t="shared" si="197"/>
        <v>0</v>
      </c>
      <c r="AP156" s="514">
        <f t="shared" si="197"/>
        <v>0</v>
      </c>
      <c r="AQ156" s="514">
        <f t="shared" si="197"/>
        <v>0</v>
      </c>
      <c r="AR156" s="514">
        <f t="shared" si="197"/>
        <v>0</v>
      </c>
      <c r="AS156" s="514">
        <f t="shared" si="197"/>
        <v>0</v>
      </c>
      <c r="AT156" s="514">
        <f t="shared" si="197"/>
        <v>0</v>
      </c>
      <c r="AU156" s="514">
        <f t="shared" si="197"/>
        <v>0</v>
      </c>
      <c r="AV156" s="514">
        <f t="shared" si="197"/>
        <v>0</v>
      </c>
      <c r="AW156" s="514">
        <f t="shared" si="197"/>
        <v>0</v>
      </c>
      <c r="AX156" s="514">
        <f t="shared" ref="AX156:BG165" si="198" xml:space="preserve"> IF( AX$47 &gt;= $E156, $F156 * $F$38 / Cr,) * AX$46</f>
        <v>0</v>
      </c>
      <c r="AY156" s="514">
        <f t="shared" si="198"/>
        <v>0</v>
      </c>
      <c r="AZ156" s="514">
        <f t="shared" si="198"/>
        <v>0</v>
      </c>
      <c r="BA156" s="514">
        <f t="shared" si="198"/>
        <v>0</v>
      </c>
      <c r="BB156" s="514">
        <f t="shared" si="198"/>
        <v>0</v>
      </c>
      <c r="BC156" s="514">
        <f t="shared" si="198"/>
        <v>0</v>
      </c>
      <c r="BD156" s="514">
        <f t="shared" si="198"/>
        <v>0</v>
      </c>
      <c r="BE156" s="514">
        <f t="shared" si="198"/>
        <v>0</v>
      </c>
      <c r="BF156" s="514">
        <f t="shared" si="198"/>
        <v>0</v>
      </c>
      <c r="BG156" s="514">
        <f t="shared" si="198"/>
        <v>0</v>
      </c>
      <c r="BH156" s="514">
        <f t="shared" ref="BH156:BQ165" si="199" xml:space="preserve"> IF( BH$47 &gt;= $E156, $F156 * $F$38 / Cr,) * BH$46</f>
        <v>0</v>
      </c>
      <c r="BI156" s="514">
        <f t="shared" si="199"/>
        <v>0</v>
      </c>
      <c r="BJ156" s="514">
        <f t="shared" si="199"/>
        <v>0</v>
      </c>
      <c r="BK156" s="514">
        <f t="shared" si="199"/>
        <v>0</v>
      </c>
      <c r="BL156" s="514">
        <f t="shared" si="199"/>
        <v>0</v>
      </c>
      <c r="BM156" s="514">
        <f t="shared" si="199"/>
        <v>0</v>
      </c>
      <c r="BN156" s="514">
        <f t="shared" si="199"/>
        <v>0</v>
      </c>
      <c r="BO156" s="514">
        <f t="shared" si="199"/>
        <v>0</v>
      </c>
      <c r="BP156" s="514">
        <f t="shared" si="199"/>
        <v>0</v>
      </c>
      <c r="BQ156" s="514">
        <f t="shared" si="199"/>
        <v>0</v>
      </c>
      <c r="BR156" s="514">
        <f t="shared" ref="BR156:CA165" si="200" xml:space="preserve"> IF( BR$47 &gt;= $E156, $F156 * $F$38 / Cr,) * BR$46</f>
        <v>0</v>
      </c>
      <c r="BS156" s="514">
        <f t="shared" si="200"/>
        <v>0</v>
      </c>
      <c r="BT156" s="514">
        <f t="shared" si="200"/>
        <v>0</v>
      </c>
      <c r="BU156" s="514">
        <f t="shared" si="200"/>
        <v>0</v>
      </c>
      <c r="BV156" s="514">
        <f t="shared" si="200"/>
        <v>0</v>
      </c>
      <c r="BW156" s="514">
        <f t="shared" si="200"/>
        <v>0</v>
      </c>
      <c r="BX156" s="514">
        <f t="shared" si="200"/>
        <v>0</v>
      </c>
      <c r="BY156" s="514">
        <f t="shared" si="200"/>
        <v>0</v>
      </c>
      <c r="BZ156" s="514">
        <f t="shared" si="200"/>
        <v>0</v>
      </c>
      <c r="CA156" s="514">
        <f t="shared" si="200"/>
        <v>0</v>
      </c>
      <c r="CB156" s="514">
        <f t="shared" ref="CB156:CK165" si="201" xml:space="preserve"> IF( CB$47 &gt;= $E156, $F156 * $F$38 / Cr,) * CB$46</f>
        <v>0</v>
      </c>
      <c r="CC156" s="514">
        <f t="shared" si="201"/>
        <v>0</v>
      </c>
      <c r="CD156" s="514">
        <f t="shared" si="201"/>
        <v>0</v>
      </c>
      <c r="CE156" s="514">
        <f t="shared" si="201"/>
        <v>0</v>
      </c>
      <c r="CF156" s="514">
        <f t="shared" si="201"/>
        <v>0</v>
      </c>
      <c r="CG156" s="514">
        <f t="shared" si="201"/>
        <v>0</v>
      </c>
      <c r="CH156" s="514">
        <f t="shared" si="201"/>
        <v>0</v>
      </c>
      <c r="CI156" s="514">
        <f t="shared" si="201"/>
        <v>0</v>
      </c>
      <c r="CJ156" s="514">
        <f t="shared" si="201"/>
        <v>0</v>
      </c>
      <c r="CK156" s="514">
        <f t="shared" si="201"/>
        <v>0</v>
      </c>
      <c r="CL156" s="514">
        <f t="shared" ref="CL156:CU165" si="202" xml:space="preserve"> IF( CL$47 &gt;= $E156, $F156 * $F$38 / Cr,) * CL$46</f>
        <v>0</v>
      </c>
      <c r="CM156" s="514">
        <f t="shared" si="202"/>
        <v>0</v>
      </c>
      <c r="CN156" s="514">
        <f t="shared" si="202"/>
        <v>0</v>
      </c>
      <c r="CO156" s="514">
        <f t="shared" si="202"/>
        <v>0</v>
      </c>
      <c r="CP156" s="514">
        <f t="shared" si="202"/>
        <v>0</v>
      </c>
      <c r="CQ156" s="514">
        <f t="shared" si="202"/>
        <v>0</v>
      </c>
      <c r="CR156" s="514">
        <f t="shared" si="202"/>
        <v>0</v>
      </c>
      <c r="CS156" s="514">
        <f t="shared" si="202"/>
        <v>0</v>
      </c>
      <c r="CT156" s="514">
        <f t="shared" si="202"/>
        <v>0</v>
      </c>
      <c r="CU156" s="514">
        <f t="shared" si="202"/>
        <v>0</v>
      </c>
      <c r="CV156" s="514">
        <f t="shared" ref="CV156:DE165" si="203" xml:space="preserve"> IF( CV$47 &gt;= $E156, $F156 * $F$38 / Cr,) * CV$46</f>
        <v>0</v>
      </c>
      <c r="CW156" s="514">
        <f t="shared" si="203"/>
        <v>0</v>
      </c>
      <c r="CX156" s="514">
        <f t="shared" si="203"/>
        <v>0</v>
      </c>
      <c r="CY156" s="514">
        <f t="shared" si="203"/>
        <v>0</v>
      </c>
      <c r="CZ156" s="514">
        <f t="shared" si="203"/>
        <v>0</v>
      </c>
      <c r="DA156" s="514">
        <f t="shared" si="203"/>
        <v>0</v>
      </c>
      <c r="DB156" s="514">
        <f t="shared" si="203"/>
        <v>0</v>
      </c>
      <c r="DC156" s="514">
        <f t="shared" si="203"/>
        <v>0</v>
      </c>
      <c r="DD156" s="514">
        <f t="shared" si="203"/>
        <v>0</v>
      </c>
      <c r="DE156" s="514">
        <f t="shared" si="203"/>
        <v>0</v>
      </c>
      <c r="DF156" s="514">
        <f t="shared" ref="DF156:DN165" si="204" xml:space="preserve"> IF( DF$47 &gt;= $E156, $F156 * $F$38 / Cr,) * DF$46</f>
        <v>0</v>
      </c>
      <c r="DG156" s="514">
        <f t="shared" si="204"/>
        <v>0</v>
      </c>
      <c r="DH156" s="514">
        <f t="shared" si="204"/>
        <v>0</v>
      </c>
      <c r="DI156" s="514">
        <f t="shared" si="204"/>
        <v>0</v>
      </c>
      <c r="DJ156" s="514">
        <f t="shared" si="204"/>
        <v>0</v>
      </c>
      <c r="DK156" s="514">
        <f t="shared" si="204"/>
        <v>0</v>
      </c>
      <c r="DL156" s="514">
        <f t="shared" si="204"/>
        <v>0</v>
      </c>
      <c r="DM156" s="514">
        <f t="shared" si="204"/>
        <v>0</v>
      </c>
      <c r="DN156" s="514">
        <f t="shared" si="204"/>
        <v>0</v>
      </c>
      <c r="DO156" s="514">
        <f t="shared" si="180"/>
        <v>0</v>
      </c>
      <c r="DP156" s="514">
        <f t="shared" ref="DP156:DY165" si="205" xml:space="preserve"> IF( DP$47 &gt;= $E156, $F156 * $F$38 / Cr,) * DP$46</f>
        <v>0</v>
      </c>
      <c r="DQ156" s="514">
        <f t="shared" si="205"/>
        <v>0</v>
      </c>
      <c r="DR156" s="514">
        <f t="shared" si="205"/>
        <v>0</v>
      </c>
      <c r="DS156" s="514">
        <f t="shared" si="205"/>
        <v>0</v>
      </c>
      <c r="DT156" s="514">
        <f t="shared" si="205"/>
        <v>0</v>
      </c>
      <c r="DU156" s="514">
        <f t="shared" si="205"/>
        <v>0</v>
      </c>
      <c r="DV156" s="514">
        <f t="shared" si="205"/>
        <v>0</v>
      </c>
      <c r="DW156" s="514">
        <f t="shared" si="205"/>
        <v>0</v>
      </c>
      <c r="DX156" s="514">
        <f t="shared" si="205"/>
        <v>0</v>
      </c>
      <c r="DY156" s="514">
        <f t="shared" si="205"/>
        <v>0</v>
      </c>
      <c r="DZ156" s="514">
        <f t="shared" ref="DZ156:EH165" si="206" xml:space="preserve"> IF( DZ$47 &gt;= $E156, $F156 * $F$38 / Cr,) * DZ$46</f>
        <v>0</v>
      </c>
      <c r="EA156" s="514">
        <f t="shared" si="206"/>
        <v>0</v>
      </c>
      <c r="EB156" s="514">
        <f t="shared" si="206"/>
        <v>0</v>
      </c>
      <c r="EC156" s="514">
        <f t="shared" si="206"/>
        <v>0</v>
      </c>
      <c r="ED156" s="514">
        <f t="shared" si="206"/>
        <v>0</v>
      </c>
      <c r="EE156" s="514">
        <f t="shared" si="206"/>
        <v>0</v>
      </c>
      <c r="EF156" s="514">
        <f t="shared" si="206"/>
        <v>0</v>
      </c>
      <c r="EG156" s="514">
        <f t="shared" si="206"/>
        <v>0</v>
      </c>
      <c r="EH156" s="514">
        <f t="shared" si="206"/>
        <v>0</v>
      </c>
      <c r="EI156" s="72"/>
      <c r="EJ156" s="72"/>
      <c r="EK156" s="72"/>
      <c r="EL156" s="72"/>
      <c r="EM156" s="72"/>
    </row>
    <row r="157" spans="5:143" ht="15" customHeight="1" outlineLevel="1" x14ac:dyDescent="0.35">
      <c r="E157" s="508">
        <v>108</v>
      </c>
      <c r="F157" s="841">
        <v>0</v>
      </c>
      <c r="G157" s="844">
        <f t="shared" si="139"/>
        <v>0</v>
      </c>
      <c r="H157" s="842">
        <f t="shared" si="153"/>
        <v>0</v>
      </c>
      <c r="I157" s="19"/>
      <c r="J157" s="514">
        <f t="shared" si="194"/>
        <v>0</v>
      </c>
      <c r="K157" s="514">
        <f t="shared" si="194"/>
        <v>0</v>
      </c>
      <c r="L157" s="514">
        <f t="shared" si="194"/>
        <v>0</v>
      </c>
      <c r="M157" s="514">
        <f t="shared" si="194"/>
        <v>0</v>
      </c>
      <c r="N157" s="514">
        <f t="shared" si="194"/>
        <v>0</v>
      </c>
      <c r="O157" s="514">
        <f t="shared" si="194"/>
        <v>0</v>
      </c>
      <c r="P157" s="514">
        <f t="shared" si="194"/>
        <v>0</v>
      </c>
      <c r="Q157" s="514">
        <f t="shared" si="194"/>
        <v>0</v>
      </c>
      <c r="R157" s="514">
        <f t="shared" si="194"/>
        <v>0</v>
      </c>
      <c r="S157" s="514">
        <f t="shared" si="194"/>
        <v>0</v>
      </c>
      <c r="T157" s="514">
        <f t="shared" si="195"/>
        <v>0</v>
      </c>
      <c r="U157" s="514">
        <f t="shared" si="195"/>
        <v>0</v>
      </c>
      <c r="V157" s="514">
        <f t="shared" si="195"/>
        <v>0</v>
      </c>
      <c r="W157" s="514">
        <f t="shared" si="195"/>
        <v>0</v>
      </c>
      <c r="X157" s="514">
        <f t="shared" si="195"/>
        <v>0</v>
      </c>
      <c r="Y157" s="514">
        <f t="shared" si="195"/>
        <v>0</v>
      </c>
      <c r="Z157" s="514">
        <f t="shared" si="195"/>
        <v>0</v>
      </c>
      <c r="AA157" s="514">
        <f t="shared" si="195"/>
        <v>0</v>
      </c>
      <c r="AB157" s="514">
        <f t="shared" si="195"/>
        <v>0</v>
      </c>
      <c r="AC157" s="514">
        <f t="shared" si="195"/>
        <v>0</v>
      </c>
      <c r="AD157" s="514">
        <f t="shared" si="196"/>
        <v>0</v>
      </c>
      <c r="AE157" s="514">
        <f t="shared" si="196"/>
        <v>0</v>
      </c>
      <c r="AF157" s="514">
        <f t="shared" si="196"/>
        <v>0</v>
      </c>
      <c r="AG157" s="514">
        <f t="shared" si="196"/>
        <v>0</v>
      </c>
      <c r="AH157" s="514">
        <f t="shared" si="196"/>
        <v>0</v>
      </c>
      <c r="AI157" s="514">
        <f t="shared" si="196"/>
        <v>0</v>
      </c>
      <c r="AJ157" s="514">
        <f t="shared" si="196"/>
        <v>0</v>
      </c>
      <c r="AK157" s="514">
        <f t="shared" si="196"/>
        <v>0</v>
      </c>
      <c r="AL157" s="514">
        <f t="shared" si="196"/>
        <v>0</v>
      </c>
      <c r="AM157" s="514">
        <f t="shared" si="196"/>
        <v>0</v>
      </c>
      <c r="AN157" s="514">
        <f t="shared" si="197"/>
        <v>0</v>
      </c>
      <c r="AO157" s="514">
        <f t="shared" si="197"/>
        <v>0</v>
      </c>
      <c r="AP157" s="514">
        <f t="shared" si="197"/>
        <v>0</v>
      </c>
      <c r="AQ157" s="514">
        <f t="shared" si="197"/>
        <v>0</v>
      </c>
      <c r="AR157" s="514">
        <f t="shared" si="197"/>
        <v>0</v>
      </c>
      <c r="AS157" s="514">
        <f t="shared" si="197"/>
        <v>0</v>
      </c>
      <c r="AT157" s="514">
        <f t="shared" si="197"/>
        <v>0</v>
      </c>
      <c r="AU157" s="514">
        <f t="shared" si="197"/>
        <v>0</v>
      </c>
      <c r="AV157" s="514">
        <f t="shared" si="197"/>
        <v>0</v>
      </c>
      <c r="AW157" s="514">
        <f t="shared" si="197"/>
        <v>0</v>
      </c>
      <c r="AX157" s="514">
        <f t="shared" si="198"/>
        <v>0</v>
      </c>
      <c r="AY157" s="514">
        <f t="shared" si="198"/>
        <v>0</v>
      </c>
      <c r="AZ157" s="514">
        <f t="shared" si="198"/>
        <v>0</v>
      </c>
      <c r="BA157" s="514">
        <f t="shared" si="198"/>
        <v>0</v>
      </c>
      <c r="BB157" s="514">
        <f t="shared" si="198"/>
        <v>0</v>
      </c>
      <c r="BC157" s="514">
        <f t="shared" si="198"/>
        <v>0</v>
      </c>
      <c r="BD157" s="514">
        <f t="shared" si="198"/>
        <v>0</v>
      </c>
      <c r="BE157" s="514">
        <f t="shared" si="198"/>
        <v>0</v>
      </c>
      <c r="BF157" s="514">
        <f t="shared" si="198"/>
        <v>0</v>
      </c>
      <c r="BG157" s="514">
        <f t="shared" si="198"/>
        <v>0</v>
      </c>
      <c r="BH157" s="514">
        <f t="shared" si="199"/>
        <v>0</v>
      </c>
      <c r="BI157" s="514">
        <f t="shared" si="199"/>
        <v>0</v>
      </c>
      <c r="BJ157" s="514">
        <f t="shared" si="199"/>
        <v>0</v>
      </c>
      <c r="BK157" s="514">
        <f t="shared" si="199"/>
        <v>0</v>
      </c>
      <c r="BL157" s="514">
        <f t="shared" si="199"/>
        <v>0</v>
      </c>
      <c r="BM157" s="514">
        <f t="shared" si="199"/>
        <v>0</v>
      </c>
      <c r="BN157" s="514">
        <f t="shared" si="199"/>
        <v>0</v>
      </c>
      <c r="BO157" s="514">
        <f t="shared" si="199"/>
        <v>0</v>
      </c>
      <c r="BP157" s="514">
        <f t="shared" si="199"/>
        <v>0</v>
      </c>
      <c r="BQ157" s="514">
        <f t="shared" si="199"/>
        <v>0</v>
      </c>
      <c r="BR157" s="514">
        <f t="shared" si="200"/>
        <v>0</v>
      </c>
      <c r="BS157" s="514">
        <f t="shared" si="200"/>
        <v>0</v>
      </c>
      <c r="BT157" s="514">
        <f t="shared" si="200"/>
        <v>0</v>
      </c>
      <c r="BU157" s="514">
        <f t="shared" si="200"/>
        <v>0</v>
      </c>
      <c r="BV157" s="514">
        <f t="shared" si="200"/>
        <v>0</v>
      </c>
      <c r="BW157" s="514">
        <f t="shared" si="200"/>
        <v>0</v>
      </c>
      <c r="BX157" s="514">
        <f t="shared" si="200"/>
        <v>0</v>
      </c>
      <c r="BY157" s="514">
        <f t="shared" si="200"/>
        <v>0</v>
      </c>
      <c r="BZ157" s="514">
        <f t="shared" si="200"/>
        <v>0</v>
      </c>
      <c r="CA157" s="514">
        <f t="shared" si="200"/>
        <v>0</v>
      </c>
      <c r="CB157" s="514">
        <f t="shared" si="201"/>
        <v>0</v>
      </c>
      <c r="CC157" s="514">
        <f t="shared" si="201"/>
        <v>0</v>
      </c>
      <c r="CD157" s="514">
        <f t="shared" si="201"/>
        <v>0</v>
      </c>
      <c r="CE157" s="514">
        <f t="shared" si="201"/>
        <v>0</v>
      </c>
      <c r="CF157" s="514">
        <f t="shared" si="201"/>
        <v>0</v>
      </c>
      <c r="CG157" s="514">
        <f t="shared" si="201"/>
        <v>0</v>
      </c>
      <c r="CH157" s="514">
        <f t="shared" si="201"/>
        <v>0</v>
      </c>
      <c r="CI157" s="514">
        <f t="shared" si="201"/>
        <v>0</v>
      </c>
      <c r="CJ157" s="514">
        <f t="shared" si="201"/>
        <v>0</v>
      </c>
      <c r="CK157" s="514">
        <f t="shared" si="201"/>
        <v>0</v>
      </c>
      <c r="CL157" s="514">
        <f t="shared" si="202"/>
        <v>0</v>
      </c>
      <c r="CM157" s="514">
        <f t="shared" si="202"/>
        <v>0</v>
      </c>
      <c r="CN157" s="514">
        <f t="shared" si="202"/>
        <v>0</v>
      </c>
      <c r="CO157" s="514">
        <f t="shared" si="202"/>
        <v>0</v>
      </c>
      <c r="CP157" s="514">
        <f t="shared" si="202"/>
        <v>0</v>
      </c>
      <c r="CQ157" s="514">
        <f t="shared" si="202"/>
        <v>0</v>
      </c>
      <c r="CR157" s="514">
        <f t="shared" si="202"/>
        <v>0</v>
      </c>
      <c r="CS157" s="514">
        <f t="shared" si="202"/>
        <v>0</v>
      </c>
      <c r="CT157" s="514">
        <f t="shared" si="202"/>
        <v>0</v>
      </c>
      <c r="CU157" s="514">
        <f t="shared" si="202"/>
        <v>0</v>
      </c>
      <c r="CV157" s="514">
        <f t="shared" si="203"/>
        <v>0</v>
      </c>
      <c r="CW157" s="514">
        <f t="shared" si="203"/>
        <v>0</v>
      </c>
      <c r="CX157" s="514">
        <f t="shared" si="203"/>
        <v>0</v>
      </c>
      <c r="CY157" s="514">
        <f t="shared" si="203"/>
        <v>0</v>
      </c>
      <c r="CZ157" s="514">
        <f t="shared" si="203"/>
        <v>0</v>
      </c>
      <c r="DA157" s="514">
        <f t="shared" si="203"/>
        <v>0</v>
      </c>
      <c r="DB157" s="514">
        <f t="shared" si="203"/>
        <v>0</v>
      </c>
      <c r="DC157" s="514">
        <f t="shared" si="203"/>
        <v>0</v>
      </c>
      <c r="DD157" s="514">
        <f t="shared" si="203"/>
        <v>0</v>
      </c>
      <c r="DE157" s="514">
        <f t="shared" si="203"/>
        <v>0</v>
      </c>
      <c r="DF157" s="514">
        <f t="shared" si="204"/>
        <v>0</v>
      </c>
      <c r="DG157" s="514">
        <f t="shared" si="204"/>
        <v>0</v>
      </c>
      <c r="DH157" s="514">
        <f t="shared" si="204"/>
        <v>0</v>
      </c>
      <c r="DI157" s="514">
        <f t="shared" si="204"/>
        <v>0</v>
      </c>
      <c r="DJ157" s="514">
        <f t="shared" si="204"/>
        <v>0</v>
      </c>
      <c r="DK157" s="514">
        <f t="shared" si="204"/>
        <v>0</v>
      </c>
      <c r="DL157" s="514">
        <f t="shared" si="204"/>
        <v>0</v>
      </c>
      <c r="DM157" s="514">
        <f t="shared" si="204"/>
        <v>0</v>
      </c>
      <c r="DN157" s="514">
        <f t="shared" si="204"/>
        <v>0</v>
      </c>
      <c r="DO157" s="514">
        <f t="shared" si="180"/>
        <v>0</v>
      </c>
      <c r="DP157" s="514">
        <f t="shared" si="205"/>
        <v>0</v>
      </c>
      <c r="DQ157" s="514">
        <f t="shared" si="205"/>
        <v>0</v>
      </c>
      <c r="DR157" s="514">
        <f t="shared" si="205"/>
        <v>0</v>
      </c>
      <c r="DS157" s="514">
        <f t="shared" si="205"/>
        <v>0</v>
      </c>
      <c r="DT157" s="514">
        <f t="shared" si="205"/>
        <v>0</v>
      </c>
      <c r="DU157" s="514">
        <f t="shared" si="205"/>
        <v>0</v>
      </c>
      <c r="DV157" s="514">
        <f t="shared" si="205"/>
        <v>0</v>
      </c>
      <c r="DW157" s="514">
        <f t="shared" si="205"/>
        <v>0</v>
      </c>
      <c r="DX157" s="514">
        <f t="shared" si="205"/>
        <v>0</v>
      </c>
      <c r="DY157" s="514">
        <f t="shared" si="205"/>
        <v>0</v>
      </c>
      <c r="DZ157" s="514">
        <f t="shared" si="206"/>
        <v>0</v>
      </c>
      <c r="EA157" s="514">
        <f t="shared" si="206"/>
        <v>0</v>
      </c>
      <c r="EB157" s="514">
        <f t="shared" si="206"/>
        <v>0</v>
      </c>
      <c r="EC157" s="514">
        <f t="shared" si="206"/>
        <v>0</v>
      </c>
      <c r="ED157" s="514">
        <f t="shared" si="206"/>
        <v>0</v>
      </c>
      <c r="EE157" s="514">
        <f t="shared" si="206"/>
        <v>0</v>
      </c>
      <c r="EF157" s="514">
        <f t="shared" si="206"/>
        <v>0</v>
      </c>
      <c r="EG157" s="514">
        <f t="shared" si="206"/>
        <v>0</v>
      </c>
      <c r="EH157" s="514">
        <f t="shared" si="206"/>
        <v>0</v>
      </c>
      <c r="EI157" s="72"/>
      <c r="EJ157" s="72"/>
      <c r="EK157" s="72"/>
      <c r="EL157" s="72"/>
      <c r="EM157" s="72"/>
    </row>
    <row r="158" spans="5:143" ht="15" customHeight="1" outlineLevel="1" x14ac:dyDescent="0.35">
      <c r="E158" s="508">
        <v>109</v>
      </c>
      <c r="F158" s="841">
        <v>0</v>
      </c>
      <c r="G158" s="844">
        <f t="shared" si="139"/>
        <v>0</v>
      </c>
      <c r="H158" s="842">
        <f t="shared" si="153"/>
        <v>0</v>
      </c>
      <c r="I158" s="19"/>
      <c r="J158" s="514">
        <f t="shared" si="194"/>
        <v>0</v>
      </c>
      <c r="K158" s="514">
        <f t="shared" si="194"/>
        <v>0</v>
      </c>
      <c r="L158" s="514">
        <f t="shared" si="194"/>
        <v>0</v>
      </c>
      <c r="M158" s="514">
        <f t="shared" si="194"/>
        <v>0</v>
      </c>
      <c r="N158" s="514">
        <f t="shared" si="194"/>
        <v>0</v>
      </c>
      <c r="O158" s="514">
        <f t="shared" si="194"/>
        <v>0</v>
      </c>
      <c r="P158" s="514">
        <f t="shared" si="194"/>
        <v>0</v>
      </c>
      <c r="Q158" s="514">
        <f t="shared" si="194"/>
        <v>0</v>
      </c>
      <c r="R158" s="514">
        <f t="shared" si="194"/>
        <v>0</v>
      </c>
      <c r="S158" s="514">
        <f t="shared" si="194"/>
        <v>0</v>
      </c>
      <c r="T158" s="514">
        <f t="shared" si="195"/>
        <v>0</v>
      </c>
      <c r="U158" s="514">
        <f t="shared" si="195"/>
        <v>0</v>
      </c>
      <c r="V158" s="514">
        <f t="shared" si="195"/>
        <v>0</v>
      </c>
      <c r="W158" s="514">
        <f t="shared" si="195"/>
        <v>0</v>
      </c>
      <c r="X158" s="514">
        <f t="shared" si="195"/>
        <v>0</v>
      </c>
      <c r="Y158" s="514">
        <f t="shared" si="195"/>
        <v>0</v>
      </c>
      <c r="Z158" s="514">
        <f t="shared" si="195"/>
        <v>0</v>
      </c>
      <c r="AA158" s="514">
        <f t="shared" si="195"/>
        <v>0</v>
      </c>
      <c r="AB158" s="514">
        <f t="shared" si="195"/>
        <v>0</v>
      </c>
      <c r="AC158" s="514">
        <f t="shared" si="195"/>
        <v>0</v>
      </c>
      <c r="AD158" s="514">
        <f t="shared" si="196"/>
        <v>0</v>
      </c>
      <c r="AE158" s="514">
        <f t="shared" si="196"/>
        <v>0</v>
      </c>
      <c r="AF158" s="514">
        <f t="shared" si="196"/>
        <v>0</v>
      </c>
      <c r="AG158" s="514">
        <f t="shared" si="196"/>
        <v>0</v>
      </c>
      <c r="AH158" s="514">
        <f t="shared" si="196"/>
        <v>0</v>
      </c>
      <c r="AI158" s="514">
        <f t="shared" si="196"/>
        <v>0</v>
      </c>
      <c r="AJ158" s="514">
        <f t="shared" si="196"/>
        <v>0</v>
      </c>
      <c r="AK158" s="514">
        <f t="shared" si="196"/>
        <v>0</v>
      </c>
      <c r="AL158" s="514">
        <f t="shared" si="196"/>
        <v>0</v>
      </c>
      <c r="AM158" s="514">
        <f t="shared" si="196"/>
        <v>0</v>
      </c>
      <c r="AN158" s="514">
        <f t="shared" si="197"/>
        <v>0</v>
      </c>
      <c r="AO158" s="514">
        <f t="shared" si="197"/>
        <v>0</v>
      </c>
      <c r="AP158" s="514">
        <f t="shared" si="197"/>
        <v>0</v>
      </c>
      <c r="AQ158" s="514">
        <f t="shared" si="197"/>
        <v>0</v>
      </c>
      <c r="AR158" s="514">
        <f t="shared" si="197"/>
        <v>0</v>
      </c>
      <c r="AS158" s="514">
        <f t="shared" si="197"/>
        <v>0</v>
      </c>
      <c r="AT158" s="514">
        <f t="shared" si="197"/>
        <v>0</v>
      </c>
      <c r="AU158" s="514">
        <f t="shared" si="197"/>
        <v>0</v>
      </c>
      <c r="AV158" s="514">
        <f t="shared" si="197"/>
        <v>0</v>
      </c>
      <c r="AW158" s="514">
        <f t="shared" si="197"/>
        <v>0</v>
      </c>
      <c r="AX158" s="514">
        <f t="shared" si="198"/>
        <v>0</v>
      </c>
      <c r="AY158" s="514">
        <f t="shared" si="198"/>
        <v>0</v>
      </c>
      <c r="AZ158" s="514">
        <f t="shared" si="198"/>
        <v>0</v>
      </c>
      <c r="BA158" s="514">
        <f t="shared" si="198"/>
        <v>0</v>
      </c>
      <c r="BB158" s="514">
        <f t="shared" si="198"/>
        <v>0</v>
      </c>
      <c r="BC158" s="514">
        <f t="shared" si="198"/>
        <v>0</v>
      </c>
      <c r="BD158" s="514">
        <f t="shared" si="198"/>
        <v>0</v>
      </c>
      <c r="BE158" s="514">
        <f t="shared" si="198"/>
        <v>0</v>
      </c>
      <c r="BF158" s="514">
        <f t="shared" si="198"/>
        <v>0</v>
      </c>
      <c r="BG158" s="514">
        <f t="shared" si="198"/>
        <v>0</v>
      </c>
      <c r="BH158" s="514">
        <f t="shared" si="199"/>
        <v>0</v>
      </c>
      <c r="BI158" s="514">
        <f t="shared" si="199"/>
        <v>0</v>
      </c>
      <c r="BJ158" s="514">
        <f t="shared" si="199"/>
        <v>0</v>
      </c>
      <c r="BK158" s="514">
        <f t="shared" si="199"/>
        <v>0</v>
      </c>
      <c r="BL158" s="514">
        <f t="shared" si="199"/>
        <v>0</v>
      </c>
      <c r="BM158" s="514">
        <f t="shared" si="199"/>
        <v>0</v>
      </c>
      <c r="BN158" s="514">
        <f t="shared" si="199"/>
        <v>0</v>
      </c>
      <c r="BO158" s="514">
        <f t="shared" si="199"/>
        <v>0</v>
      </c>
      <c r="BP158" s="514">
        <f t="shared" si="199"/>
        <v>0</v>
      </c>
      <c r="BQ158" s="514">
        <f t="shared" si="199"/>
        <v>0</v>
      </c>
      <c r="BR158" s="514">
        <f t="shared" si="200"/>
        <v>0</v>
      </c>
      <c r="BS158" s="514">
        <f t="shared" si="200"/>
        <v>0</v>
      </c>
      <c r="BT158" s="514">
        <f t="shared" si="200"/>
        <v>0</v>
      </c>
      <c r="BU158" s="514">
        <f t="shared" si="200"/>
        <v>0</v>
      </c>
      <c r="BV158" s="514">
        <f t="shared" si="200"/>
        <v>0</v>
      </c>
      <c r="BW158" s="514">
        <f t="shared" si="200"/>
        <v>0</v>
      </c>
      <c r="BX158" s="514">
        <f t="shared" si="200"/>
        <v>0</v>
      </c>
      <c r="BY158" s="514">
        <f t="shared" si="200"/>
        <v>0</v>
      </c>
      <c r="BZ158" s="514">
        <f t="shared" si="200"/>
        <v>0</v>
      </c>
      <c r="CA158" s="514">
        <f t="shared" si="200"/>
        <v>0</v>
      </c>
      <c r="CB158" s="514">
        <f t="shared" si="201"/>
        <v>0</v>
      </c>
      <c r="CC158" s="514">
        <f t="shared" si="201"/>
        <v>0</v>
      </c>
      <c r="CD158" s="514">
        <f t="shared" si="201"/>
        <v>0</v>
      </c>
      <c r="CE158" s="514">
        <f t="shared" si="201"/>
        <v>0</v>
      </c>
      <c r="CF158" s="514">
        <f t="shared" si="201"/>
        <v>0</v>
      </c>
      <c r="CG158" s="514">
        <f t="shared" si="201"/>
        <v>0</v>
      </c>
      <c r="CH158" s="514">
        <f t="shared" si="201"/>
        <v>0</v>
      </c>
      <c r="CI158" s="514">
        <f t="shared" si="201"/>
        <v>0</v>
      </c>
      <c r="CJ158" s="514">
        <f t="shared" si="201"/>
        <v>0</v>
      </c>
      <c r="CK158" s="514">
        <f t="shared" si="201"/>
        <v>0</v>
      </c>
      <c r="CL158" s="514">
        <f t="shared" si="202"/>
        <v>0</v>
      </c>
      <c r="CM158" s="514">
        <f t="shared" si="202"/>
        <v>0</v>
      </c>
      <c r="CN158" s="514">
        <f t="shared" si="202"/>
        <v>0</v>
      </c>
      <c r="CO158" s="514">
        <f t="shared" si="202"/>
        <v>0</v>
      </c>
      <c r="CP158" s="514">
        <f t="shared" si="202"/>
        <v>0</v>
      </c>
      <c r="CQ158" s="514">
        <f t="shared" si="202"/>
        <v>0</v>
      </c>
      <c r="CR158" s="514">
        <f t="shared" si="202"/>
        <v>0</v>
      </c>
      <c r="CS158" s="514">
        <f t="shared" si="202"/>
        <v>0</v>
      </c>
      <c r="CT158" s="514">
        <f t="shared" si="202"/>
        <v>0</v>
      </c>
      <c r="CU158" s="514">
        <f t="shared" si="202"/>
        <v>0</v>
      </c>
      <c r="CV158" s="514">
        <f t="shared" si="203"/>
        <v>0</v>
      </c>
      <c r="CW158" s="514">
        <f t="shared" si="203"/>
        <v>0</v>
      </c>
      <c r="CX158" s="514">
        <f t="shared" si="203"/>
        <v>0</v>
      </c>
      <c r="CY158" s="514">
        <f t="shared" si="203"/>
        <v>0</v>
      </c>
      <c r="CZ158" s="514">
        <f t="shared" si="203"/>
        <v>0</v>
      </c>
      <c r="DA158" s="514">
        <f t="shared" si="203"/>
        <v>0</v>
      </c>
      <c r="DB158" s="514">
        <f t="shared" si="203"/>
        <v>0</v>
      </c>
      <c r="DC158" s="514">
        <f t="shared" si="203"/>
        <v>0</v>
      </c>
      <c r="DD158" s="514">
        <f t="shared" si="203"/>
        <v>0</v>
      </c>
      <c r="DE158" s="514">
        <f t="shared" si="203"/>
        <v>0</v>
      </c>
      <c r="DF158" s="514">
        <f t="shared" si="204"/>
        <v>0</v>
      </c>
      <c r="DG158" s="514">
        <f t="shared" si="204"/>
        <v>0</v>
      </c>
      <c r="DH158" s="514">
        <f t="shared" si="204"/>
        <v>0</v>
      </c>
      <c r="DI158" s="514">
        <f t="shared" si="204"/>
        <v>0</v>
      </c>
      <c r="DJ158" s="514">
        <f t="shared" si="204"/>
        <v>0</v>
      </c>
      <c r="DK158" s="514">
        <f t="shared" si="204"/>
        <v>0</v>
      </c>
      <c r="DL158" s="514">
        <f t="shared" si="204"/>
        <v>0</v>
      </c>
      <c r="DM158" s="514">
        <f t="shared" si="204"/>
        <v>0</v>
      </c>
      <c r="DN158" s="514">
        <f t="shared" si="204"/>
        <v>0</v>
      </c>
      <c r="DO158" s="514">
        <f t="shared" si="180"/>
        <v>0</v>
      </c>
      <c r="DP158" s="514">
        <f t="shared" si="205"/>
        <v>0</v>
      </c>
      <c r="DQ158" s="514">
        <f t="shared" si="205"/>
        <v>0</v>
      </c>
      <c r="DR158" s="514">
        <f t="shared" si="205"/>
        <v>0</v>
      </c>
      <c r="DS158" s="514">
        <f t="shared" si="205"/>
        <v>0</v>
      </c>
      <c r="DT158" s="514">
        <f t="shared" si="205"/>
        <v>0</v>
      </c>
      <c r="DU158" s="514">
        <f t="shared" si="205"/>
        <v>0</v>
      </c>
      <c r="DV158" s="514">
        <f t="shared" si="205"/>
        <v>0</v>
      </c>
      <c r="DW158" s="514">
        <f t="shared" si="205"/>
        <v>0</v>
      </c>
      <c r="DX158" s="514">
        <f t="shared" si="205"/>
        <v>0</v>
      </c>
      <c r="DY158" s="514">
        <f t="shared" si="205"/>
        <v>0</v>
      </c>
      <c r="DZ158" s="514">
        <f t="shared" si="206"/>
        <v>0</v>
      </c>
      <c r="EA158" s="514">
        <f t="shared" si="206"/>
        <v>0</v>
      </c>
      <c r="EB158" s="514">
        <f t="shared" si="206"/>
        <v>0</v>
      </c>
      <c r="EC158" s="514">
        <f t="shared" si="206"/>
        <v>0</v>
      </c>
      <c r="ED158" s="514">
        <f t="shared" si="206"/>
        <v>0</v>
      </c>
      <c r="EE158" s="514">
        <f t="shared" si="206"/>
        <v>0</v>
      </c>
      <c r="EF158" s="514">
        <f t="shared" si="206"/>
        <v>0</v>
      </c>
      <c r="EG158" s="514">
        <f t="shared" si="206"/>
        <v>0</v>
      </c>
      <c r="EH158" s="514">
        <f t="shared" si="206"/>
        <v>0</v>
      </c>
      <c r="EI158" s="72"/>
      <c r="EJ158" s="72"/>
      <c r="EK158" s="72"/>
      <c r="EL158" s="72"/>
      <c r="EM158" s="72"/>
    </row>
    <row r="159" spans="5:143" ht="15" customHeight="1" outlineLevel="1" x14ac:dyDescent="0.35">
      <c r="E159" s="508">
        <v>110</v>
      </c>
      <c r="F159" s="841">
        <v>0</v>
      </c>
      <c r="G159" s="844">
        <f t="shared" si="139"/>
        <v>0</v>
      </c>
      <c r="H159" s="842">
        <f t="shared" si="153"/>
        <v>0</v>
      </c>
      <c r="I159" s="19"/>
      <c r="J159" s="514">
        <f t="shared" si="194"/>
        <v>0</v>
      </c>
      <c r="K159" s="514">
        <f t="shared" si="194"/>
        <v>0</v>
      </c>
      <c r="L159" s="514">
        <f t="shared" si="194"/>
        <v>0</v>
      </c>
      <c r="M159" s="514">
        <f t="shared" si="194"/>
        <v>0</v>
      </c>
      <c r="N159" s="514">
        <f t="shared" si="194"/>
        <v>0</v>
      </c>
      <c r="O159" s="514">
        <f t="shared" si="194"/>
        <v>0</v>
      </c>
      <c r="P159" s="514">
        <f t="shared" si="194"/>
        <v>0</v>
      </c>
      <c r="Q159" s="514">
        <f t="shared" si="194"/>
        <v>0</v>
      </c>
      <c r="R159" s="514">
        <f t="shared" si="194"/>
        <v>0</v>
      </c>
      <c r="S159" s="514">
        <f t="shared" si="194"/>
        <v>0</v>
      </c>
      <c r="T159" s="514">
        <f t="shared" si="195"/>
        <v>0</v>
      </c>
      <c r="U159" s="514">
        <f t="shared" si="195"/>
        <v>0</v>
      </c>
      <c r="V159" s="514">
        <f t="shared" si="195"/>
        <v>0</v>
      </c>
      <c r="W159" s="514">
        <f t="shared" si="195"/>
        <v>0</v>
      </c>
      <c r="X159" s="514">
        <f t="shared" si="195"/>
        <v>0</v>
      </c>
      <c r="Y159" s="514">
        <f t="shared" si="195"/>
        <v>0</v>
      </c>
      <c r="Z159" s="514">
        <f t="shared" si="195"/>
        <v>0</v>
      </c>
      <c r="AA159" s="514">
        <f t="shared" si="195"/>
        <v>0</v>
      </c>
      <c r="AB159" s="514">
        <f t="shared" si="195"/>
        <v>0</v>
      </c>
      <c r="AC159" s="514">
        <f t="shared" si="195"/>
        <v>0</v>
      </c>
      <c r="AD159" s="514">
        <f t="shared" si="196"/>
        <v>0</v>
      </c>
      <c r="AE159" s="514">
        <f t="shared" si="196"/>
        <v>0</v>
      </c>
      <c r="AF159" s="514">
        <f t="shared" si="196"/>
        <v>0</v>
      </c>
      <c r="AG159" s="514">
        <f t="shared" si="196"/>
        <v>0</v>
      </c>
      <c r="AH159" s="514">
        <f t="shared" si="196"/>
        <v>0</v>
      </c>
      <c r="AI159" s="514">
        <f t="shared" si="196"/>
        <v>0</v>
      </c>
      <c r="AJ159" s="514">
        <f t="shared" si="196"/>
        <v>0</v>
      </c>
      <c r="AK159" s="514">
        <f t="shared" si="196"/>
        <v>0</v>
      </c>
      <c r="AL159" s="514">
        <f t="shared" si="196"/>
        <v>0</v>
      </c>
      <c r="AM159" s="514">
        <f t="shared" si="196"/>
        <v>0</v>
      </c>
      <c r="AN159" s="514">
        <f t="shared" si="197"/>
        <v>0</v>
      </c>
      <c r="AO159" s="514">
        <f t="shared" si="197"/>
        <v>0</v>
      </c>
      <c r="AP159" s="514">
        <f t="shared" si="197"/>
        <v>0</v>
      </c>
      <c r="AQ159" s="514">
        <f t="shared" si="197"/>
        <v>0</v>
      </c>
      <c r="AR159" s="514">
        <f t="shared" si="197"/>
        <v>0</v>
      </c>
      <c r="AS159" s="514">
        <f t="shared" si="197"/>
        <v>0</v>
      </c>
      <c r="AT159" s="514">
        <f t="shared" si="197"/>
        <v>0</v>
      </c>
      <c r="AU159" s="514">
        <f t="shared" si="197"/>
        <v>0</v>
      </c>
      <c r="AV159" s="514">
        <f t="shared" si="197"/>
        <v>0</v>
      </c>
      <c r="AW159" s="514">
        <f t="shared" si="197"/>
        <v>0</v>
      </c>
      <c r="AX159" s="514">
        <f t="shared" si="198"/>
        <v>0</v>
      </c>
      <c r="AY159" s="514">
        <f t="shared" si="198"/>
        <v>0</v>
      </c>
      <c r="AZ159" s="514">
        <f t="shared" si="198"/>
        <v>0</v>
      </c>
      <c r="BA159" s="514">
        <f t="shared" si="198"/>
        <v>0</v>
      </c>
      <c r="BB159" s="514">
        <f t="shared" si="198"/>
        <v>0</v>
      </c>
      <c r="BC159" s="514">
        <f t="shared" si="198"/>
        <v>0</v>
      </c>
      <c r="BD159" s="514">
        <f t="shared" si="198"/>
        <v>0</v>
      </c>
      <c r="BE159" s="514">
        <f t="shared" si="198"/>
        <v>0</v>
      </c>
      <c r="BF159" s="514">
        <f t="shared" si="198"/>
        <v>0</v>
      </c>
      <c r="BG159" s="514">
        <f t="shared" si="198"/>
        <v>0</v>
      </c>
      <c r="BH159" s="514">
        <f t="shared" si="199"/>
        <v>0</v>
      </c>
      <c r="BI159" s="514">
        <f t="shared" si="199"/>
        <v>0</v>
      </c>
      <c r="BJ159" s="514">
        <f t="shared" si="199"/>
        <v>0</v>
      </c>
      <c r="BK159" s="514">
        <f t="shared" si="199"/>
        <v>0</v>
      </c>
      <c r="BL159" s="514">
        <f t="shared" si="199"/>
        <v>0</v>
      </c>
      <c r="BM159" s="514">
        <f t="shared" si="199"/>
        <v>0</v>
      </c>
      <c r="BN159" s="514">
        <f t="shared" si="199"/>
        <v>0</v>
      </c>
      <c r="BO159" s="514">
        <f t="shared" si="199"/>
        <v>0</v>
      </c>
      <c r="BP159" s="514">
        <f t="shared" si="199"/>
        <v>0</v>
      </c>
      <c r="BQ159" s="514">
        <f t="shared" si="199"/>
        <v>0</v>
      </c>
      <c r="BR159" s="514">
        <f t="shared" si="200"/>
        <v>0</v>
      </c>
      <c r="BS159" s="514">
        <f t="shared" si="200"/>
        <v>0</v>
      </c>
      <c r="BT159" s="514">
        <f t="shared" si="200"/>
        <v>0</v>
      </c>
      <c r="BU159" s="514">
        <f t="shared" si="200"/>
        <v>0</v>
      </c>
      <c r="BV159" s="514">
        <f t="shared" si="200"/>
        <v>0</v>
      </c>
      <c r="BW159" s="514">
        <f t="shared" si="200"/>
        <v>0</v>
      </c>
      <c r="BX159" s="514">
        <f t="shared" si="200"/>
        <v>0</v>
      </c>
      <c r="BY159" s="514">
        <f t="shared" si="200"/>
        <v>0</v>
      </c>
      <c r="BZ159" s="514">
        <f t="shared" si="200"/>
        <v>0</v>
      </c>
      <c r="CA159" s="514">
        <f t="shared" si="200"/>
        <v>0</v>
      </c>
      <c r="CB159" s="514">
        <f t="shared" si="201"/>
        <v>0</v>
      </c>
      <c r="CC159" s="514">
        <f t="shared" si="201"/>
        <v>0</v>
      </c>
      <c r="CD159" s="514">
        <f t="shared" si="201"/>
        <v>0</v>
      </c>
      <c r="CE159" s="514">
        <f t="shared" si="201"/>
        <v>0</v>
      </c>
      <c r="CF159" s="514">
        <f t="shared" si="201"/>
        <v>0</v>
      </c>
      <c r="CG159" s="514">
        <f t="shared" si="201"/>
        <v>0</v>
      </c>
      <c r="CH159" s="514">
        <f t="shared" si="201"/>
        <v>0</v>
      </c>
      <c r="CI159" s="514">
        <f t="shared" si="201"/>
        <v>0</v>
      </c>
      <c r="CJ159" s="514">
        <f t="shared" si="201"/>
        <v>0</v>
      </c>
      <c r="CK159" s="514">
        <f t="shared" si="201"/>
        <v>0</v>
      </c>
      <c r="CL159" s="514">
        <f t="shared" si="202"/>
        <v>0</v>
      </c>
      <c r="CM159" s="514">
        <f t="shared" si="202"/>
        <v>0</v>
      </c>
      <c r="CN159" s="514">
        <f t="shared" si="202"/>
        <v>0</v>
      </c>
      <c r="CO159" s="514">
        <f t="shared" si="202"/>
        <v>0</v>
      </c>
      <c r="CP159" s="514">
        <f t="shared" si="202"/>
        <v>0</v>
      </c>
      <c r="CQ159" s="514">
        <f t="shared" si="202"/>
        <v>0</v>
      </c>
      <c r="CR159" s="514">
        <f t="shared" si="202"/>
        <v>0</v>
      </c>
      <c r="CS159" s="514">
        <f t="shared" si="202"/>
        <v>0</v>
      </c>
      <c r="CT159" s="514">
        <f t="shared" si="202"/>
        <v>0</v>
      </c>
      <c r="CU159" s="514">
        <f t="shared" si="202"/>
        <v>0</v>
      </c>
      <c r="CV159" s="514">
        <f t="shared" si="203"/>
        <v>0</v>
      </c>
      <c r="CW159" s="514">
        <f t="shared" si="203"/>
        <v>0</v>
      </c>
      <c r="CX159" s="514">
        <f t="shared" si="203"/>
        <v>0</v>
      </c>
      <c r="CY159" s="514">
        <f t="shared" si="203"/>
        <v>0</v>
      </c>
      <c r="CZ159" s="514">
        <f t="shared" si="203"/>
        <v>0</v>
      </c>
      <c r="DA159" s="514">
        <f t="shared" si="203"/>
        <v>0</v>
      </c>
      <c r="DB159" s="514">
        <f t="shared" si="203"/>
        <v>0</v>
      </c>
      <c r="DC159" s="514">
        <f t="shared" si="203"/>
        <v>0</v>
      </c>
      <c r="DD159" s="514">
        <f t="shared" si="203"/>
        <v>0</v>
      </c>
      <c r="DE159" s="514">
        <f t="shared" si="203"/>
        <v>0</v>
      </c>
      <c r="DF159" s="514">
        <f t="shared" si="204"/>
        <v>0</v>
      </c>
      <c r="DG159" s="514">
        <f t="shared" si="204"/>
        <v>0</v>
      </c>
      <c r="DH159" s="514">
        <f t="shared" si="204"/>
        <v>0</v>
      </c>
      <c r="DI159" s="514">
        <f t="shared" si="204"/>
        <v>0</v>
      </c>
      <c r="DJ159" s="514">
        <f t="shared" si="204"/>
        <v>0</v>
      </c>
      <c r="DK159" s="514">
        <f t="shared" si="204"/>
        <v>0</v>
      </c>
      <c r="DL159" s="514">
        <f t="shared" si="204"/>
        <v>0</v>
      </c>
      <c r="DM159" s="514">
        <f t="shared" si="204"/>
        <v>0</v>
      </c>
      <c r="DN159" s="514">
        <f t="shared" si="204"/>
        <v>0</v>
      </c>
      <c r="DO159" s="514">
        <f t="shared" si="180"/>
        <v>0</v>
      </c>
      <c r="DP159" s="514">
        <f t="shared" si="205"/>
        <v>0</v>
      </c>
      <c r="DQ159" s="514">
        <f t="shared" si="205"/>
        <v>0</v>
      </c>
      <c r="DR159" s="514">
        <f t="shared" si="205"/>
        <v>0</v>
      </c>
      <c r="DS159" s="514">
        <f t="shared" si="205"/>
        <v>0</v>
      </c>
      <c r="DT159" s="514">
        <f t="shared" si="205"/>
        <v>0</v>
      </c>
      <c r="DU159" s="514">
        <f t="shared" si="205"/>
        <v>0</v>
      </c>
      <c r="DV159" s="514">
        <f t="shared" si="205"/>
        <v>0</v>
      </c>
      <c r="DW159" s="514">
        <f t="shared" si="205"/>
        <v>0</v>
      </c>
      <c r="DX159" s="514">
        <f t="shared" si="205"/>
        <v>0</v>
      </c>
      <c r="DY159" s="514">
        <f t="shared" si="205"/>
        <v>0</v>
      </c>
      <c r="DZ159" s="514">
        <f t="shared" si="206"/>
        <v>0</v>
      </c>
      <c r="EA159" s="514">
        <f t="shared" si="206"/>
        <v>0</v>
      </c>
      <c r="EB159" s="514">
        <f t="shared" si="206"/>
        <v>0</v>
      </c>
      <c r="EC159" s="514">
        <f t="shared" si="206"/>
        <v>0</v>
      </c>
      <c r="ED159" s="514">
        <f t="shared" si="206"/>
        <v>0</v>
      </c>
      <c r="EE159" s="514">
        <f t="shared" si="206"/>
        <v>0</v>
      </c>
      <c r="EF159" s="514">
        <f t="shared" si="206"/>
        <v>0</v>
      </c>
      <c r="EG159" s="514">
        <f t="shared" si="206"/>
        <v>0</v>
      </c>
      <c r="EH159" s="514">
        <f t="shared" si="206"/>
        <v>0</v>
      </c>
      <c r="EI159" s="72"/>
      <c r="EJ159" s="72"/>
      <c r="EK159" s="72"/>
      <c r="EL159" s="72"/>
      <c r="EM159" s="72"/>
    </row>
    <row r="160" spans="5:143" ht="15" customHeight="1" outlineLevel="1" x14ac:dyDescent="0.35">
      <c r="E160" s="508">
        <v>111</v>
      </c>
      <c r="F160" s="841">
        <v>0</v>
      </c>
      <c r="G160" s="844">
        <f t="shared" si="139"/>
        <v>0</v>
      </c>
      <c r="H160" s="842">
        <f t="shared" si="153"/>
        <v>0</v>
      </c>
      <c r="I160" s="19"/>
      <c r="J160" s="514">
        <f t="shared" si="194"/>
        <v>0</v>
      </c>
      <c r="K160" s="514">
        <f t="shared" si="194"/>
        <v>0</v>
      </c>
      <c r="L160" s="514">
        <f t="shared" si="194"/>
        <v>0</v>
      </c>
      <c r="M160" s="514">
        <f t="shared" si="194"/>
        <v>0</v>
      </c>
      <c r="N160" s="514">
        <f t="shared" si="194"/>
        <v>0</v>
      </c>
      <c r="O160" s="514">
        <f t="shared" si="194"/>
        <v>0</v>
      </c>
      <c r="P160" s="514">
        <f t="shared" si="194"/>
        <v>0</v>
      </c>
      <c r="Q160" s="514">
        <f t="shared" si="194"/>
        <v>0</v>
      </c>
      <c r="R160" s="514">
        <f t="shared" si="194"/>
        <v>0</v>
      </c>
      <c r="S160" s="514">
        <f t="shared" si="194"/>
        <v>0</v>
      </c>
      <c r="T160" s="514">
        <f t="shared" si="195"/>
        <v>0</v>
      </c>
      <c r="U160" s="514">
        <f t="shared" si="195"/>
        <v>0</v>
      </c>
      <c r="V160" s="514">
        <f t="shared" si="195"/>
        <v>0</v>
      </c>
      <c r="W160" s="514">
        <f t="shared" si="195"/>
        <v>0</v>
      </c>
      <c r="X160" s="514">
        <f t="shared" si="195"/>
        <v>0</v>
      </c>
      <c r="Y160" s="514">
        <f t="shared" si="195"/>
        <v>0</v>
      </c>
      <c r="Z160" s="514">
        <f t="shared" si="195"/>
        <v>0</v>
      </c>
      <c r="AA160" s="514">
        <f t="shared" si="195"/>
        <v>0</v>
      </c>
      <c r="AB160" s="514">
        <f t="shared" si="195"/>
        <v>0</v>
      </c>
      <c r="AC160" s="514">
        <f t="shared" si="195"/>
        <v>0</v>
      </c>
      <c r="AD160" s="514">
        <f t="shared" si="196"/>
        <v>0</v>
      </c>
      <c r="AE160" s="514">
        <f t="shared" si="196"/>
        <v>0</v>
      </c>
      <c r="AF160" s="514">
        <f t="shared" si="196"/>
        <v>0</v>
      </c>
      <c r="AG160" s="514">
        <f t="shared" si="196"/>
        <v>0</v>
      </c>
      <c r="AH160" s="514">
        <f t="shared" si="196"/>
        <v>0</v>
      </c>
      <c r="AI160" s="514">
        <f t="shared" si="196"/>
        <v>0</v>
      </c>
      <c r="AJ160" s="514">
        <f t="shared" si="196"/>
        <v>0</v>
      </c>
      <c r="AK160" s="514">
        <f t="shared" si="196"/>
        <v>0</v>
      </c>
      <c r="AL160" s="514">
        <f t="shared" si="196"/>
        <v>0</v>
      </c>
      <c r="AM160" s="514">
        <f t="shared" si="196"/>
        <v>0</v>
      </c>
      <c r="AN160" s="514">
        <f t="shared" si="197"/>
        <v>0</v>
      </c>
      <c r="AO160" s="514">
        <f t="shared" si="197"/>
        <v>0</v>
      </c>
      <c r="AP160" s="514">
        <f t="shared" si="197"/>
        <v>0</v>
      </c>
      <c r="AQ160" s="514">
        <f t="shared" si="197"/>
        <v>0</v>
      </c>
      <c r="AR160" s="514">
        <f t="shared" si="197"/>
        <v>0</v>
      </c>
      <c r="AS160" s="514">
        <f t="shared" si="197"/>
        <v>0</v>
      </c>
      <c r="AT160" s="514">
        <f t="shared" si="197"/>
        <v>0</v>
      </c>
      <c r="AU160" s="514">
        <f t="shared" si="197"/>
        <v>0</v>
      </c>
      <c r="AV160" s="514">
        <f t="shared" si="197"/>
        <v>0</v>
      </c>
      <c r="AW160" s="514">
        <f t="shared" si="197"/>
        <v>0</v>
      </c>
      <c r="AX160" s="514">
        <f t="shared" si="198"/>
        <v>0</v>
      </c>
      <c r="AY160" s="514">
        <f t="shared" si="198"/>
        <v>0</v>
      </c>
      <c r="AZ160" s="514">
        <f t="shared" si="198"/>
        <v>0</v>
      </c>
      <c r="BA160" s="514">
        <f t="shared" si="198"/>
        <v>0</v>
      </c>
      <c r="BB160" s="514">
        <f t="shared" si="198"/>
        <v>0</v>
      </c>
      <c r="BC160" s="514">
        <f t="shared" si="198"/>
        <v>0</v>
      </c>
      <c r="BD160" s="514">
        <f t="shared" si="198"/>
        <v>0</v>
      </c>
      <c r="BE160" s="514">
        <f t="shared" si="198"/>
        <v>0</v>
      </c>
      <c r="BF160" s="514">
        <f t="shared" si="198"/>
        <v>0</v>
      </c>
      <c r="BG160" s="514">
        <f t="shared" si="198"/>
        <v>0</v>
      </c>
      <c r="BH160" s="514">
        <f t="shared" si="199"/>
        <v>0</v>
      </c>
      <c r="BI160" s="514">
        <f t="shared" si="199"/>
        <v>0</v>
      </c>
      <c r="BJ160" s="514">
        <f t="shared" si="199"/>
        <v>0</v>
      </c>
      <c r="BK160" s="514">
        <f t="shared" si="199"/>
        <v>0</v>
      </c>
      <c r="BL160" s="514">
        <f t="shared" si="199"/>
        <v>0</v>
      </c>
      <c r="BM160" s="514">
        <f t="shared" si="199"/>
        <v>0</v>
      </c>
      <c r="BN160" s="514">
        <f t="shared" si="199"/>
        <v>0</v>
      </c>
      <c r="BO160" s="514">
        <f t="shared" si="199"/>
        <v>0</v>
      </c>
      <c r="BP160" s="514">
        <f t="shared" si="199"/>
        <v>0</v>
      </c>
      <c r="BQ160" s="514">
        <f t="shared" si="199"/>
        <v>0</v>
      </c>
      <c r="BR160" s="514">
        <f t="shared" si="200"/>
        <v>0</v>
      </c>
      <c r="BS160" s="514">
        <f t="shared" si="200"/>
        <v>0</v>
      </c>
      <c r="BT160" s="514">
        <f t="shared" si="200"/>
        <v>0</v>
      </c>
      <c r="BU160" s="514">
        <f t="shared" si="200"/>
        <v>0</v>
      </c>
      <c r="BV160" s="514">
        <f t="shared" si="200"/>
        <v>0</v>
      </c>
      <c r="BW160" s="514">
        <f t="shared" si="200"/>
        <v>0</v>
      </c>
      <c r="BX160" s="514">
        <f t="shared" si="200"/>
        <v>0</v>
      </c>
      <c r="BY160" s="514">
        <f t="shared" si="200"/>
        <v>0</v>
      </c>
      <c r="BZ160" s="514">
        <f t="shared" si="200"/>
        <v>0</v>
      </c>
      <c r="CA160" s="514">
        <f t="shared" si="200"/>
        <v>0</v>
      </c>
      <c r="CB160" s="514">
        <f t="shared" si="201"/>
        <v>0</v>
      </c>
      <c r="CC160" s="514">
        <f t="shared" si="201"/>
        <v>0</v>
      </c>
      <c r="CD160" s="514">
        <f t="shared" si="201"/>
        <v>0</v>
      </c>
      <c r="CE160" s="514">
        <f t="shared" si="201"/>
        <v>0</v>
      </c>
      <c r="CF160" s="514">
        <f t="shared" si="201"/>
        <v>0</v>
      </c>
      <c r="CG160" s="514">
        <f t="shared" si="201"/>
        <v>0</v>
      </c>
      <c r="CH160" s="514">
        <f t="shared" si="201"/>
        <v>0</v>
      </c>
      <c r="CI160" s="514">
        <f t="shared" si="201"/>
        <v>0</v>
      </c>
      <c r="CJ160" s="514">
        <f t="shared" si="201"/>
        <v>0</v>
      </c>
      <c r="CK160" s="514">
        <f t="shared" si="201"/>
        <v>0</v>
      </c>
      <c r="CL160" s="514">
        <f t="shared" si="202"/>
        <v>0</v>
      </c>
      <c r="CM160" s="514">
        <f t="shared" si="202"/>
        <v>0</v>
      </c>
      <c r="CN160" s="514">
        <f t="shared" si="202"/>
        <v>0</v>
      </c>
      <c r="CO160" s="514">
        <f t="shared" si="202"/>
        <v>0</v>
      </c>
      <c r="CP160" s="514">
        <f t="shared" si="202"/>
        <v>0</v>
      </c>
      <c r="CQ160" s="514">
        <f t="shared" si="202"/>
        <v>0</v>
      </c>
      <c r="CR160" s="514">
        <f t="shared" si="202"/>
        <v>0</v>
      </c>
      <c r="CS160" s="514">
        <f t="shared" si="202"/>
        <v>0</v>
      </c>
      <c r="CT160" s="514">
        <f t="shared" si="202"/>
        <v>0</v>
      </c>
      <c r="CU160" s="514">
        <f t="shared" si="202"/>
        <v>0</v>
      </c>
      <c r="CV160" s="514">
        <f t="shared" si="203"/>
        <v>0</v>
      </c>
      <c r="CW160" s="514">
        <f t="shared" si="203"/>
        <v>0</v>
      </c>
      <c r="CX160" s="514">
        <f t="shared" si="203"/>
        <v>0</v>
      </c>
      <c r="CY160" s="514">
        <f t="shared" si="203"/>
        <v>0</v>
      </c>
      <c r="CZ160" s="514">
        <f t="shared" si="203"/>
        <v>0</v>
      </c>
      <c r="DA160" s="514">
        <f t="shared" si="203"/>
        <v>0</v>
      </c>
      <c r="DB160" s="514">
        <f t="shared" si="203"/>
        <v>0</v>
      </c>
      <c r="DC160" s="514">
        <f t="shared" si="203"/>
        <v>0</v>
      </c>
      <c r="DD160" s="514">
        <f t="shared" si="203"/>
        <v>0</v>
      </c>
      <c r="DE160" s="514">
        <f t="shared" si="203"/>
        <v>0</v>
      </c>
      <c r="DF160" s="514">
        <f t="shared" si="204"/>
        <v>0</v>
      </c>
      <c r="DG160" s="514">
        <f t="shared" si="204"/>
        <v>0</v>
      </c>
      <c r="DH160" s="514">
        <f t="shared" si="204"/>
        <v>0</v>
      </c>
      <c r="DI160" s="514">
        <f t="shared" si="204"/>
        <v>0</v>
      </c>
      <c r="DJ160" s="514">
        <f t="shared" si="204"/>
        <v>0</v>
      </c>
      <c r="DK160" s="514">
        <f t="shared" si="204"/>
        <v>0</v>
      </c>
      <c r="DL160" s="514">
        <f t="shared" si="204"/>
        <v>0</v>
      </c>
      <c r="DM160" s="514">
        <f t="shared" si="204"/>
        <v>0</v>
      </c>
      <c r="DN160" s="514">
        <f t="shared" si="204"/>
        <v>0</v>
      </c>
      <c r="DO160" s="514">
        <f t="shared" si="180"/>
        <v>0</v>
      </c>
      <c r="DP160" s="514">
        <f t="shared" si="205"/>
        <v>0</v>
      </c>
      <c r="DQ160" s="514">
        <f t="shared" si="205"/>
        <v>0</v>
      </c>
      <c r="DR160" s="514">
        <f t="shared" si="205"/>
        <v>0</v>
      </c>
      <c r="DS160" s="514">
        <f t="shared" si="205"/>
        <v>0</v>
      </c>
      <c r="DT160" s="514">
        <f t="shared" si="205"/>
        <v>0</v>
      </c>
      <c r="DU160" s="514">
        <f t="shared" si="205"/>
        <v>0</v>
      </c>
      <c r="DV160" s="514">
        <f t="shared" si="205"/>
        <v>0</v>
      </c>
      <c r="DW160" s="514">
        <f t="shared" si="205"/>
        <v>0</v>
      </c>
      <c r="DX160" s="514">
        <f t="shared" si="205"/>
        <v>0</v>
      </c>
      <c r="DY160" s="514">
        <f t="shared" si="205"/>
        <v>0</v>
      </c>
      <c r="DZ160" s="514">
        <f t="shared" si="206"/>
        <v>0</v>
      </c>
      <c r="EA160" s="514">
        <f t="shared" si="206"/>
        <v>0</v>
      </c>
      <c r="EB160" s="514">
        <f t="shared" si="206"/>
        <v>0</v>
      </c>
      <c r="EC160" s="514">
        <f t="shared" si="206"/>
        <v>0</v>
      </c>
      <c r="ED160" s="514">
        <f t="shared" si="206"/>
        <v>0</v>
      </c>
      <c r="EE160" s="514">
        <f t="shared" si="206"/>
        <v>0</v>
      </c>
      <c r="EF160" s="514">
        <f t="shared" si="206"/>
        <v>0</v>
      </c>
      <c r="EG160" s="514">
        <f t="shared" si="206"/>
        <v>0</v>
      </c>
      <c r="EH160" s="514">
        <f t="shared" si="206"/>
        <v>0</v>
      </c>
      <c r="EI160" s="72"/>
      <c r="EJ160" s="72"/>
      <c r="EK160" s="72"/>
      <c r="EL160" s="72"/>
      <c r="EM160" s="72"/>
    </row>
    <row r="161" spans="5:143" ht="15" customHeight="1" outlineLevel="1" x14ac:dyDescent="0.35">
      <c r="E161" s="508">
        <v>112</v>
      </c>
      <c r="F161" s="841">
        <v>0</v>
      </c>
      <c r="G161" s="844">
        <f t="shared" si="139"/>
        <v>0</v>
      </c>
      <c r="H161" s="842">
        <f t="shared" si="153"/>
        <v>0</v>
      </c>
      <c r="I161" s="19"/>
      <c r="J161" s="514">
        <f t="shared" si="194"/>
        <v>0</v>
      </c>
      <c r="K161" s="514">
        <f t="shared" si="194"/>
        <v>0</v>
      </c>
      <c r="L161" s="514">
        <f t="shared" si="194"/>
        <v>0</v>
      </c>
      <c r="M161" s="514">
        <f t="shared" si="194"/>
        <v>0</v>
      </c>
      <c r="N161" s="514">
        <f t="shared" si="194"/>
        <v>0</v>
      </c>
      <c r="O161" s="514">
        <f t="shared" si="194"/>
        <v>0</v>
      </c>
      <c r="P161" s="514">
        <f t="shared" si="194"/>
        <v>0</v>
      </c>
      <c r="Q161" s="514">
        <f t="shared" si="194"/>
        <v>0</v>
      </c>
      <c r="R161" s="514">
        <f t="shared" si="194"/>
        <v>0</v>
      </c>
      <c r="S161" s="514">
        <f t="shared" si="194"/>
        <v>0</v>
      </c>
      <c r="T161" s="514">
        <f t="shared" si="195"/>
        <v>0</v>
      </c>
      <c r="U161" s="514">
        <f t="shared" si="195"/>
        <v>0</v>
      </c>
      <c r="V161" s="514">
        <f t="shared" si="195"/>
        <v>0</v>
      </c>
      <c r="W161" s="514">
        <f t="shared" si="195"/>
        <v>0</v>
      </c>
      <c r="X161" s="514">
        <f t="shared" si="195"/>
        <v>0</v>
      </c>
      <c r="Y161" s="514">
        <f t="shared" si="195"/>
        <v>0</v>
      </c>
      <c r="Z161" s="514">
        <f t="shared" si="195"/>
        <v>0</v>
      </c>
      <c r="AA161" s="514">
        <f t="shared" si="195"/>
        <v>0</v>
      </c>
      <c r="AB161" s="514">
        <f t="shared" si="195"/>
        <v>0</v>
      </c>
      <c r="AC161" s="514">
        <f t="shared" si="195"/>
        <v>0</v>
      </c>
      <c r="AD161" s="514">
        <f t="shared" si="196"/>
        <v>0</v>
      </c>
      <c r="AE161" s="514">
        <f t="shared" si="196"/>
        <v>0</v>
      </c>
      <c r="AF161" s="514">
        <f t="shared" si="196"/>
        <v>0</v>
      </c>
      <c r="AG161" s="514">
        <f t="shared" si="196"/>
        <v>0</v>
      </c>
      <c r="AH161" s="514">
        <f t="shared" si="196"/>
        <v>0</v>
      </c>
      <c r="AI161" s="514">
        <f t="shared" si="196"/>
        <v>0</v>
      </c>
      <c r="AJ161" s="514">
        <f t="shared" si="196"/>
        <v>0</v>
      </c>
      <c r="AK161" s="514">
        <f t="shared" si="196"/>
        <v>0</v>
      </c>
      <c r="AL161" s="514">
        <f t="shared" si="196"/>
        <v>0</v>
      </c>
      <c r="AM161" s="514">
        <f t="shared" si="196"/>
        <v>0</v>
      </c>
      <c r="AN161" s="514">
        <f t="shared" si="197"/>
        <v>0</v>
      </c>
      <c r="AO161" s="514">
        <f t="shared" si="197"/>
        <v>0</v>
      </c>
      <c r="AP161" s="514">
        <f t="shared" si="197"/>
        <v>0</v>
      </c>
      <c r="AQ161" s="514">
        <f t="shared" si="197"/>
        <v>0</v>
      </c>
      <c r="AR161" s="514">
        <f t="shared" si="197"/>
        <v>0</v>
      </c>
      <c r="AS161" s="514">
        <f t="shared" si="197"/>
        <v>0</v>
      </c>
      <c r="AT161" s="514">
        <f t="shared" si="197"/>
        <v>0</v>
      </c>
      <c r="AU161" s="514">
        <f t="shared" si="197"/>
        <v>0</v>
      </c>
      <c r="AV161" s="514">
        <f t="shared" si="197"/>
        <v>0</v>
      </c>
      <c r="AW161" s="514">
        <f t="shared" si="197"/>
        <v>0</v>
      </c>
      <c r="AX161" s="514">
        <f t="shared" si="198"/>
        <v>0</v>
      </c>
      <c r="AY161" s="514">
        <f t="shared" si="198"/>
        <v>0</v>
      </c>
      <c r="AZ161" s="514">
        <f t="shared" si="198"/>
        <v>0</v>
      </c>
      <c r="BA161" s="514">
        <f t="shared" si="198"/>
        <v>0</v>
      </c>
      <c r="BB161" s="514">
        <f t="shared" si="198"/>
        <v>0</v>
      </c>
      <c r="BC161" s="514">
        <f t="shared" si="198"/>
        <v>0</v>
      </c>
      <c r="BD161" s="514">
        <f t="shared" si="198"/>
        <v>0</v>
      </c>
      <c r="BE161" s="514">
        <f t="shared" si="198"/>
        <v>0</v>
      </c>
      <c r="BF161" s="514">
        <f t="shared" si="198"/>
        <v>0</v>
      </c>
      <c r="BG161" s="514">
        <f t="shared" si="198"/>
        <v>0</v>
      </c>
      <c r="BH161" s="514">
        <f t="shared" si="199"/>
        <v>0</v>
      </c>
      <c r="BI161" s="514">
        <f t="shared" si="199"/>
        <v>0</v>
      </c>
      <c r="BJ161" s="514">
        <f t="shared" si="199"/>
        <v>0</v>
      </c>
      <c r="BK161" s="514">
        <f t="shared" si="199"/>
        <v>0</v>
      </c>
      <c r="BL161" s="514">
        <f t="shared" si="199"/>
        <v>0</v>
      </c>
      <c r="BM161" s="514">
        <f t="shared" si="199"/>
        <v>0</v>
      </c>
      <c r="BN161" s="514">
        <f t="shared" si="199"/>
        <v>0</v>
      </c>
      <c r="BO161" s="514">
        <f t="shared" si="199"/>
        <v>0</v>
      </c>
      <c r="BP161" s="514">
        <f t="shared" si="199"/>
        <v>0</v>
      </c>
      <c r="BQ161" s="514">
        <f t="shared" si="199"/>
        <v>0</v>
      </c>
      <c r="BR161" s="514">
        <f t="shared" si="200"/>
        <v>0</v>
      </c>
      <c r="BS161" s="514">
        <f t="shared" si="200"/>
        <v>0</v>
      </c>
      <c r="BT161" s="514">
        <f t="shared" si="200"/>
        <v>0</v>
      </c>
      <c r="BU161" s="514">
        <f t="shared" si="200"/>
        <v>0</v>
      </c>
      <c r="BV161" s="514">
        <f t="shared" si="200"/>
        <v>0</v>
      </c>
      <c r="BW161" s="514">
        <f t="shared" si="200"/>
        <v>0</v>
      </c>
      <c r="BX161" s="514">
        <f t="shared" si="200"/>
        <v>0</v>
      </c>
      <c r="BY161" s="514">
        <f t="shared" si="200"/>
        <v>0</v>
      </c>
      <c r="BZ161" s="514">
        <f t="shared" si="200"/>
        <v>0</v>
      </c>
      <c r="CA161" s="514">
        <f t="shared" si="200"/>
        <v>0</v>
      </c>
      <c r="CB161" s="514">
        <f t="shared" si="201"/>
        <v>0</v>
      </c>
      <c r="CC161" s="514">
        <f t="shared" si="201"/>
        <v>0</v>
      </c>
      <c r="CD161" s="514">
        <f t="shared" si="201"/>
        <v>0</v>
      </c>
      <c r="CE161" s="514">
        <f t="shared" si="201"/>
        <v>0</v>
      </c>
      <c r="CF161" s="514">
        <f t="shared" si="201"/>
        <v>0</v>
      </c>
      <c r="CG161" s="514">
        <f t="shared" si="201"/>
        <v>0</v>
      </c>
      <c r="CH161" s="514">
        <f t="shared" si="201"/>
        <v>0</v>
      </c>
      <c r="CI161" s="514">
        <f t="shared" si="201"/>
        <v>0</v>
      </c>
      <c r="CJ161" s="514">
        <f t="shared" si="201"/>
        <v>0</v>
      </c>
      <c r="CK161" s="514">
        <f t="shared" si="201"/>
        <v>0</v>
      </c>
      <c r="CL161" s="514">
        <f t="shared" si="202"/>
        <v>0</v>
      </c>
      <c r="CM161" s="514">
        <f t="shared" si="202"/>
        <v>0</v>
      </c>
      <c r="CN161" s="514">
        <f t="shared" si="202"/>
        <v>0</v>
      </c>
      <c r="CO161" s="514">
        <f t="shared" si="202"/>
        <v>0</v>
      </c>
      <c r="CP161" s="514">
        <f t="shared" si="202"/>
        <v>0</v>
      </c>
      <c r="CQ161" s="514">
        <f t="shared" si="202"/>
        <v>0</v>
      </c>
      <c r="CR161" s="514">
        <f t="shared" si="202"/>
        <v>0</v>
      </c>
      <c r="CS161" s="514">
        <f t="shared" si="202"/>
        <v>0</v>
      </c>
      <c r="CT161" s="514">
        <f t="shared" si="202"/>
        <v>0</v>
      </c>
      <c r="CU161" s="514">
        <f t="shared" si="202"/>
        <v>0</v>
      </c>
      <c r="CV161" s="514">
        <f t="shared" si="203"/>
        <v>0</v>
      </c>
      <c r="CW161" s="514">
        <f t="shared" si="203"/>
        <v>0</v>
      </c>
      <c r="CX161" s="514">
        <f t="shared" si="203"/>
        <v>0</v>
      </c>
      <c r="CY161" s="514">
        <f t="shared" si="203"/>
        <v>0</v>
      </c>
      <c r="CZ161" s="514">
        <f t="shared" si="203"/>
        <v>0</v>
      </c>
      <c r="DA161" s="514">
        <f t="shared" si="203"/>
        <v>0</v>
      </c>
      <c r="DB161" s="514">
        <f t="shared" si="203"/>
        <v>0</v>
      </c>
      <c r="DC161" s="514">
        <f t="shared" si="203"/>
        <v>0</v>
      </c>
      <c r="DD161" s="514">
        <f t="shared" si="203"/>
        <v>0</v>
      </c>
      <c r="DE161" s="514">
        <f t="shared" si="203"/>
        <v>0</v>
      </c>
      <c r="DF161" s="514">
        <f t="shared" si="204"/>
        <v>0</v>
      </c>
      <c r="DG161" s="514">
        <f t="shared" si="204"/>
        <v>0</v>
      </c>
      <c r="DH161" s="514">
        <f t="shared" si="204"/>
        <v>0</v>
      </c>
      <c r="DI161" s="514">
        <f t="shared" si="204"/>
        <v>0</v>
      </c>
      <c r="DJ161" s="514">
        <f t="shared" si="204"/>
        <v>0</v>
      </c>
      <c r="DK161" s="514">
        <f t="shared" si="204"/>
        <v>0</v>
      </c>
      <c r="DL161" s="514">
        <f t="shared" si="204"/>
        <v>0</v>
      </c>
      <c r="DM161" s="514">
        <f t="shared" si="204"/>
        <v>0</v>
      </c>
      <c r="DN161" s="514">
        <f t="shared" si="204"/>
        <v>0</v>
      </c>
      <c r="DO161" s="514">
        <f t="shared" si="180"/>
        <v>0</v>
      </c>
      <c r="DP161" s="514">
        <f t="shared" si="205"/>
        <v>0</v>
      </c>
      <c r="DQ161" s="514">
        <f t="shared" si="205"/>
        <v>0</v>
      </c>
      <c r="DR161" s="514">
        <f t="shared" si="205"/>
        <v>0</v>
      </c>
      <c r="DS161" s="514">
        <f t="shared" si="205"/>
        <v>0</v>
      </c>
      <c r="DT161" s="514">
        <f t="shared" si="205"/>
        <v>0</v>
      </c>
      <c r="DU161" s="514">
        <f t="shared" si="205"/>
        <v>0</v>
      </c>
      <c r="DV161" s="514">
        <f t="shared" si="205"/>
        <v>0</v>
      </c>
      <c r="DW161" s="514">
        <f t="shared" si="205"/>
        <v>0</v>
      </c>
      <c r="DX161" s="514">
        <f t="shared" si="205"/>
        <v>0</v>
      </c>
      <c r="DY161" s="514">
        <f t="shared" si="205"/>
        <v>0</v>
      </c>
      <c r="DZ161" s="514">
        <f t="shared" si="206"/>
        <v>0</v>
      </c>
      <c r="EA161" s="514">
        <f t="shared" si="206"/>
        <v>0</v>
      </c>
      <c r="EB161" s="514">
        <f t="shared" si="206"/>
        <v>0</v>
      </c>
      <c r="EC161" s="514">
        <f t="shared" si="206"/>
        <v>0</v>
      </c>
      <c r="ED161" s="514">
        <f t="shared" si="206"/>
        <v>0</v>
      </c>
      <c r="EE161" s="514">
        <f t="shared" si="206"/>
        <v>0</v>
      </c>
      <c r="EF161" s="514">
        <f t="shared" si="206"/>
        <v>0</v>
      </c>
      <c r="EG161" s="514">
        <f t="shared" si="206"/>
        <v>0</v>
      </c>
      <c r="EH161" s="514">
        <f t="shared" si="206"/>
        <v>0</v>
      </c>
      <c r="EI161" s="72"/>
      <c r="EJ161" s="72"/>
      <c r="EK161" s="72"/>
      <c r="EL161" s="72"/>
      <c r="EM161" s="72"/>
    </row>
    <row r="162" spans="5:143" ht="15" customHeight="1" outlineLevel="1" x14ac:dyDescent="0.35">
      <c r="E162" s="508">
        <v>113</v>
      </c>
      <c r="F162" s="841">
        <v>0</v>
      </c>
      <c r="G162" s="844">
        <f t="shared" si="139"/>
        <v>0</v>
      </c>
      <c r="H162" s="842">
        <f t="shared" si="153"/>
        <v>0</v>
      </c>
      <c r="I162" s="19"/>
      <c r="J162" s="514">
        <f t="shared" si="194"/>
        <v>0</v>
      </c>
      <c r="K162" s="514">
        <f t="shared" si="194"/>
        <v>0</v>
      </c>
      <c r="L162" s="514">
        <f t="shared" si="194"/>
        <v>0</v>
      </c>
      <c r="M162" s="514">
        <f t="shared" si="194"/>
        <v>0</v>
      </c>
      <c r="N162" s="514">
        <f t="shared" si="194"/>
        <v>0</v>
      </c>
      <c r="O162" s="514">
        <f t="shared" si="194"/>
        <v>0</v>
      </c>
      <c r="P162" s="514">
        <f t="shared" si="194"/>
        <v>0</v>
      </c>
      <c r="Q162" s="514">
        <f t="shared" si="194"/>
        <v>0</v>
      </c>
      <c r="R162" s="514">
        <f t="shared" si="194"/>
        <v>0</v>
      </c>
      <c r="S162" s="514">
        <f t="shared" si="194"/>
        <v>0</v>
      </c>
      <c r="T162" s="514">
        <f t="shared" si="195"/>
        <v>0</v>
      </c>
      <c r="U162" s="514">
        <f t="shared" si="195"/>
        <v>0</v>
      </c>
      <c r="V162" s="514">
        <f t="shared" si="195"/>
        <v>0</v>
      </c>
      <c r="W162" s="514">
        <f t="shared" si="195"/>
        <v>0</v>
      </c>
      <c r="X162" s="514">
        <f t="shared" si="195"/>
        <v>0</v>
      </c>
      <c r="Y162" s="514">
        <f t="shared" si="195"/>
        <v>0</v>
      </c>
      <c r="Z162" s="514">
        <f t="shared" si="195"/>
        <v>0</v>
      </c>
      <c r="AA162" s="514">
        <f t="shared" si="195"/>
        <v>0</v>
      </c>
      <c r="AB162" s="514">
        <f t="shared" si="195"/>
        <v>0</v>
      </c>
      <c r="AC162" s="514">
        <f t="shared" si="195"/>
        <v>0</v>
      </c>
      <c r="AD162" s="514">
        <f t="shared" si="196"/>
        <v>0</v>
      </c>
      <c r="AE162" s="514">
        <f t="shared" si="196"/>
        <v>0</v>
      </c>
      <c r="AF162" s="514">
        <f t="shared" si="196"/>
        <v>0</v>
      </c>
      <c r="AG162" s="514">
        <f t="shared" si="196"/>
        <v>0</v>
      </c>
      <c r="AH162" s="514">
        <f t="shared" si="196"/>
        <v>0</v>
      </c>
      <c r="AI162" s="514">
        <f t="shared" si="196"/>
        <v>0</v>
      </c>
      <c r="AJ162" s="514">
        <f t="shared" si="196"/>
        <v>0</v>
      </c>
      <c r="AK162" s="514">
        <f t="shared" si="196"/>
        <v>0</v>
      </c>
      <c r="AL162" s="514">
        <f t="shared" si="196"/>
        <v>0</v>
      </c>
      <c r="AM162" s="514">
        <f t="shared" si="196"/>
        <v>0</v>
      </c>
      <c r="AN162" s="514">
        <f t="shared" si="197"/>
        <v>0</v>
      </c>
      <c r="AO162" s="514">
        <f t="shared" si="197"/>
        <v>0</v>
      </c>
      <c r="AP162" s="514">
        <f t="shared" si="197"/>
        <v>0</v>
      </c>
      <c r="AQ162" s="514">
        <f t="shared" si="197"/>
        <v>0</v>
      </c>
      <c r="AR162" s="514">
        <f t="shared" si="197"/>
        <v>0</v>
      </c>
      <c r="AS162" s="514">
        <f t="shared" si="197"/>
        <v>0</v>
      </c>
      <c r="AT162" s="514">
        <f t="shared" si="197"/>
        <v>0</v>
      </c>
      <c r="AU162" s="514">
        <f t="shared" si="197"/>
        <v>0</v>
      </c>
      <c r="AV162" s="514">
        <f t="shared" si="197"/>
        <v>0</v>
      </c>
      <c r="AW162" s="514">
        <f t="shared" si="197"/>
        <v>0</v>
      </c>
      <c r="AX162" s="514">
        <f t="shared" si="198"/>
        <v>0</v>
      </c>
      <c r="AY162" s="514">
        <f t="shared" si="198"/>
        <v>0</v>
      </c>
      <c r="AZ162" s="514">
        <f t="shared" si="198"/>
        <v>0</v>
      </c>
      <c r="BA162" s="514">
        <f t="shared" si="198"/>
        <v>0</v>
      </c>
      <c r="BB162" s="514">
        <f t="shared" si="198"/>
        <v>0</v>
      </c>
      <c r="BC162" s="514">
        <f t="shared" si="198"/>
        <v>0</v>
      </c>
      <c r="BD162" s="514">
        <f t="shared" si="198"/>
        <v>0</v>
      </c>
      <c r="BE162" s="514">
        <f t="shared" si="198"/>
        <v>0</v>
      </c>
      <c r="BF162" s="514">
        <f t="shared" si="198"/>
        <v>0</v>
      </c>
      <c r="BG162" s="514">
        <f t="shared" si="198"/>
        <v>0</v>
      </c>
      <c r="BH162" s="514">
        <f t="shared" si="199"/>
        <v>0</v>
      </c>
      <c r="BI162" s="514">
        <f t="shared" si="199"/>
        <v>0</v>
      </c>
      <c r="BJ162" s="514">
        <f t="shared" si="199"/>
        <v>0</v>
      </c>
      <c r="BK162" s="514">
        <f t="shared" si="199"/>
        <v>0</v>
      </c>
      <c r="BL162" s="514">
        <f t="shared" si="199"/>
        <v>0</v>
      </c>
      <c r="BM162" s="514">
        <f t="shared" si="199"/>
        <v>0</v>
      </c>
      <c r="BN162" s="514">
        <f t="shared" si="199"/>
        <v>0</v>
      </c>
      <c r="BO162" s="514">
        <f t="shared" si="199"/>
        <v>0</v>
      </c>
      <c r="BP162" s="514">
        <f t="shared" si="199"/>
        <v>0</v>
      </c>
      <c r="BQ162" s="514">
        <f t="shared" si="199"/>
        <v>0</v>
      </c>
      <c r="BR162" s="514">
        <f t="shared" si="200"/>
        <v>0</v>
      </c>
      <c r="BS162" s="514">
        <f t="shared" si="200"/>
        <v>0</v>
      </c>
      <c r="BT162" s="514">
        <f t="shared" si="200"/>
        <v>0</v>
      </c>
      <c r="BU162" s="514">
        <f t="shared" si="200"/>
        <v>0</v>
      </c>
      <c r="BV162" s="514">
        <f t="shared" si="200"/>
        <v>0</v>
      </c>
      <c r="BW162" s="514">
        <f t="shared" si="200"/>
        <v>0</v>
      </c>
      <c r="BX162" s="514">
        <f t="shared" si="200"/>
        <v>0</v>
      </c>
      <c r="BY162" s="514">
        <f t="shared" si="200"/>
        <v>0</v>
      </c>
      <c r="BZ162" s="514">
        <f t="shared" si="200"/>
        <v>0</v>
      </c>
      <c r="CA162" s="514">
        <f t="shared" si="200"/>
        <v>0</v>
      </c>
      <c r="CB162" s="514">
        <f t="shared" si="201"/>
        <v>0</v>
      </c>
      <c r="CC162" s="514">
        <f t="shared" si="201"/>
        <v>0</v>
      </c>
      <c r="CD162" s="514">
        <f t="shared" si="201"/>
        <v>0</v>
      </c>
      <c r="CE162" s="514">
        <f t="shared" si="201"/>
        <v>0</v>
      </c>
      <c r="CF162" s="514">
        <f t="shared" si="201"/>
        <v>0</v>
      </c>
      <c r="CG162" s="514">
        <f t="shared" si="201"/>
        <v>0</v>
      </c>
      <c r="CH162" s="514">
        <f t="shared" si="201"/>
        <v>0</v>
      </c>
      <c r="CI162" s="514">
        <f t="shared" si="201"/>
        <v>0</v>
      </c>
      <c r="CJ162" s="514">
        <f t="shared" si="201"/>
        <v>0</v>
      </c>
      <c r="CK162" s="514">
        <f t="shared" si="201"/>
        <v>0</v>
      </c>
      <c r="CL162" s="514">
        <f t="shared" si="202"/>
        <v>0</v>
      </c>
      <c r="CM162" s="514">
        <f t="shared" si="202"/>
        <v>0</v>
      </c>
      <c r="CN162" s="514">
        <f t="shared" si="202"/>
        <v>0</v>
      </c>
      <c r="CO162" s="514">
        <f t="shared" si="202"/>
        <v>0</v>
      </c>
      <c r="CP162" s="514">
        <f t="shared" si="202"/>
        <v>0</v>
      </c>
      <c r="CQ162" s="514">
        <f t="shared" si="202"/>
        <v>0</v>
      </c>
      <c r="CR162" s="514">
        <f t="shared" si="202"/>
        <v>0</v>
      </c>
      <c r="CS162" s="514">
        <f t="shared" si="202"/>
        <v>0</v>
      </c>
      <c r="CT162" s="514">
        <f t="shared" si="202"/>
        <v>0</v>
      </c>
      <c r="CU162" s="514">
        <f t="shared" si="202"/>
        <v>0</v>
      </c>
      <c r="CV162" s="514">
        <f t="shared" si="203"/>
        <v>0</v>
      </c>
      <c r="CW162" s="514">
        <f t="shared" si="203"/>
        <v>0</v>
      </c>
      <c r="CX162" s="514">
        <f t="shared" si="203"/>
        <v>0</v>
      </c>
      <c r="CY162" s="514">
        <f t="shared" si="203"/>
        <v>0</v>
      </c>
      <c r="CZ162" s="514">
        <f t="shared" si="203"/>
        <v>0</v>
      </c>
      <c r="DA162" s="514">
        <f t="shared" si="203"/>
        <v>0</v>
      </c>
      <c r="DB162" s="514">
        <f t="shared" si="203"/>
        <v>0</v>
      </c>
      <c r="DC162" s="514">
        <f t="shared" si="203"/>
        <v>0</v>
      </c>
      <c r="DD162" s="514">
        <f t="shared" si="203"/>
        <v>0</v>
      </c>
      <c r="DE162" s="514">
        <f t="shared" si="203"/>
        <v>0</v>
      </c>
      <c r="DF162" s="514">
        <f t="shared" si="204"/>
        <v>0</v>
      </c>
      <c r="DG162" s="514">
        <f t="shared" si="204"/>
        <v>0</v>
      </c>
      <c r="DH162" s="514">
        <f t="shared" si="204"/>
        <v>0</v>
      </c>
      <c r="DI162" s="514">
        <f t="shared" si="204"/>
        <v>0</v>
      </c>
      <c r="DJ162" s="514">
        <f t="shared" si="204"/>
        <v>0</v>
      </c>
      <c r="DK162" s="514">
        <f t="shared" si="204"/>
        <v>0</v>
      </c>
      <c r="DL162" s="514">
        <f t="shared" si="204"/>
        <v>0</v>
      </c>
      <c r="DM162" s="514">
        <f t="shared" si="204"/>
        <v>0</v>
      </c>
      <c r="DN162" s="514">
        <f t="shared" si="204"/>
        <v>0</v>
      </c>
      <c r="DO162" s="514">
        <f t="shared" si="180"/>
        <v>0</v>
      </c>
      <c r="DP162" s="514">
        <f t="shared" si="205"/>
        <v>0</v>
      </c>
      <c r="DQ162" s="514">
        <f t="shared" si="205"/>
        <v>0</v>
      </c>
      <c r="DR162" s="514">
        <f t="shared" si="205"/>
        <v>0</v>
      </c>
      <c r="DS162" s="514">
        <f t="shared" si="205"/>
        <v>0</v>
      </c>
      <c r="DT162" s="514">
        <f t="shared" si="205"/>
        <v>0</v>
      </c>
      <c r="DU162" s="514">
        <f t="shared" si="205"/>
        <v>0</v>
      </c>
      <c r="DV162" s="514">
        <f t="shared" si="205"/>
        <v>0</v>
      </c>
      <c r="DW162" s="514">
        <f t="shared" si="205"/>
        <v>0</v>
      </c>
      <c r="DX162" s="514">
        <f t="shared" si="205"/>
        <v>0</v>
      </c>
      <c r="DY162" s="514">
        <f t="shared" si="205"/>
        <v>0</v>
      </c>
      <c r="DZ162" s="514">
        <f t="shared" si="206"/>
        <v>0</v>
      </c>
      <c r="EA162" s="514">
        <f t="shared" si="206"/>
        <v>0</v>
      </c>
      <c r="EB162" s="514">
        <f t="shared" si="206"/>
        <v>0</v>
      </c>
      <c r="EC162" s="514">
        <f t="shared" si="206"/>
        <v>0</v>
      </c>
      <c r="ED162" s="514">
        <f t="shared" si="206"/>
        <v>0</v>
      </c>
      <c r="EE162" s="514">
        <f t="shared" si="206"/>
        <v>0</v>
      </c>
      <c r="EF162" s="514">
        <f t="shared" si="206"/>
        <v>0</v>
      </c>
      <c r="EG162" s="514">
        <f t="shared" si="206"/>
        <v>0</v>
      </c>
      <c r="EH162" s="514">
        <f t="shared" si="206"/>
        <v>0</v>
      </c>
      <c r="EI162" s="72"/>
      <c r="EJ162" s="72"/>
      <c r="EK162" s="72"/>
      <c r="EL162" s="72"/>
      <c r="EM162" s="72"/>
    </row>
    <row r="163" spans="5:143" ht="15" customHeight="1" outlineLevel="1" x14ac:dyDescent="0.35">
      <c r="E163" s="508">
        <v>114</v>
      </c>
      <c r="F163" s="841">
        <v>0</v>
      </c>
      <c r="G163" s="844">
        <f t="shared" si="139"/>
        <v>0</v>
      </c>
      <c r="H163" s="842">
        <f t="shared" si="153"/>
        <v>0</v>
      </c>
      <c r="I163" s="19"/>
      <c r="J163" s="514">
        <f t="shared" si="194"/>
        <v>0</v>
      </c>
      <c r="K163" s="514">
        <f t="shared" si="194"/>
        <v>0</v>
      </c>
      <c r="L163" s="514">
        <f t="shared" si="194"/>
        <v>0</v>
      </c>
      <c r="M163" s="514">
        <f t="shared" si="194"/>
        <v>0</v>
      </c>
      <c r="N163" s="514">
        <f t="shared" si="194"/>
        <v>0</v>
      </c>
      <c r="O163" s="514">
        <f t="shared" si="194"/>
        <v>0</v>
      </c>
      <c r="P163" s="514">
        <f t="shared" si="194"/>
        <v>0</v>
      </c>
      <c r="Q163" s="514">
        <f t="shared" si="194"/>
        <v>0</v>
      </c>
      <c r="R163" s="514">
        <f t="shared" si="194"/>
        <v>0</v>
      </c>
      <c r="S163" s="514">
        <f t="shared" si="194"/>
        <v>0</v>
      </c>
      <c r="T163" s="514">
        <f t="shared" si="195"/>
        <v>0</v>
      </c>
      <c r="U163" s="514">
        <f t="shared" si="195"/>
        <v>0</v>
      </c>
      <c r="V163" s="514">
        <f t="shared" si="195"/>
        <v>0</v>
      </c>
      <c r="W163" s="514">
        <f t="shared" si="195"/>
        <v>0</v>
      </c>
      <c r="X163" s="514">
        <f t="shared" si="195"/>
        <v>0</v>
      </c>
      <c r="Y163" s="514">
        <f t="shared" si="195"/>
        <v>0</v>
      </c>
      <c r="Z163" s="514">
        <f t="shared" si="195"/>
        <v>0</v>
      </c>
      <c r="AA163" s="514">
        <f t="shared" si="195"/>
        <v>0</v>
      </c>
      <c r="AB163" s="514">
        <f t="shared" si="195"/>
        <v>0</v>
      </c>
      <c r="AC163" s="514">
        <f t="shared" si="195"/>
        <v>0</v>
      </c>
      <c r="AD163" s="514">
        <f t="shared" si="196"/>
        <v>0</v>
      </c>
      <c r="AE163" s="514">
        <f t="shared" si="196"/>
        <v>0</v>
      </c>
      <c r="AF163" s="514">
        <f t="shared" si="196"/>
        <v>0</v>
      </c>
      <c r="AG163" s="514">
        <f t="shared" si="196"/>
        <v>0</v>
      </c>
      <c r="AH163" s="514">
        <f t="shared" si="196"/>
        <v>0</v>
      </c>
      <c r="AI163" s="514">
        <f t="shared" si="196"/>
        <v>0</v>
      </c>
      <c r="AJ163" s="514">
        <f t="shared" si="196"/>
        <v>0</v>
      </c>
      <c r="AK163" s="514">
        <f t="shared" si="196"/>
        <v>0</v>
      </c>
      <c r="AL163" s="514">
        <f t="shared" si="196"/>
        <v>0</v>
      </c>
      <c r="AM163" s="514">
        <f t="shared" si="196"/>
        <v>0</v>
      </c>
      <c r="AN163" s="514">
        <f t="shared" si="197"/>
        <v>0</v>
      </c>
      <c r="AO163" s="514">
        <f t="shared" si="197"/>
        <v>0</v>
      </c>
      <c r="AP163" s="514">
        <f t="shared" si="197"/>
        <v>0</v>
      </c>
      <c r="AQ163" s="514">
        <f t="shared" si="197"/>
        <v>0</v>
      </c>
      <c r="AR163" s="514">
        <f t="shared" si="197"/>
        <v>0</v>
      </c>
      <c r="AS163" s="514">
        <f t="shared" si="197"/>
        <v>0</v>
      </c>
      <c r="AT163" s="514">
        <f t="shared" si="197"/>
        <v>0</v>
      </c>
      <c r="AU163" s="514">
        <f t="shared" si="197"/>
        <v>0</v>
      </c>
      <c r="AV163" s="514">
        <f t="shared" si="197"/>
        <v>0</v>
      </c>
      <c r="AW163" s="514">
        <f t="shared" si="197"/>
        <v>0</v>
      </c>
      <c r="AX163" s="514">
        <f t="shared" si="198"/>
        <v>0</v>
      </c>
      <c r="AY163" s="514">
        <f t="shared" si="198"/>
        <v>0</v>
      </c>
      <c r="AZ163" s="514">
        <f t="shared" si="198"/>
        <v>0</v>
      </c>
      <c r="BA163" s="514">
        <f t="shared" si="198"/>
        <v>0</v>
      </c>
      <c r="BB163" s="514">
        <f t="shared" si="198"/>
        <v>0</v>
      </c>
      <c r="BC163" s="514">
        <f t="shared" si="198"/>
        <v>0</v>
      </c>
      <c r="BD163" s="514">
        <f t="shared" si="198"/>
        <v>0</v>
      </c>
      <c r="BE163" s="514">
        <f t="shared" si="198"/>
        <v>0</v>
      </c>
      <c r="BF163" s="514">
        <f t="shared" si="198"/>
        <v>0</v>
      </c>
      <c r="BG163" s="514">
        <f t="shared" si="198"/>
        <v>0</v>
      </c>
      <c r="BH163" s="514">
        <f t="shared" si="199"/>
        <v>0</v>
      </c>
      <c r="BI163" s="514">
        <f t="shared" si="199"/>
        <v>0</v>
      </c>
      <c r="BJ163" s="514">
        <f t="shared" si="199"/>
        <v>0</v>
      </c>
      <c r="BK163" s="514">
        <f t="shared" si="199"/>
        <v>0</v>
      </c>
      <c r="BL163" s="514">
        <f t="shared" si="199"/>
        <v>0</v>
      </c>
      <c r="BM163" s="514">
        <f t="shared" si="199"/>
        <v>0</v>
      </c>
      <c r="BN163" s="514">
        <f t="shared" si="199"/>
        <v>0</v>
      </c>
      <c r="BO163" s="514">
        <f t="shared" si="199"/>
        <v>0</v>
      </c>
      <c r="BP163" s="514">
        <f t="shared" si="199"/>
        <v>0</v>
      </c>
      <c r="BQ163" s="514">
        <f t="shared" si="199"/>
        <v>0</v>
      </c>
      <c r="BR163" s="514">
        <f t="shared" si="200"/>
        <v>0</v>
      </c>
      <c r="BS163" s="514">
        <f t="shared" si="200"/>
        <v>0</v>
      </c>
      <c r="BT163" s="514">
        <f t="shared" si="200"/>
        <v>0</v>
      </c>
      <c r="BU163" s="514">
        <f t="shared" si="200"/>
        <v>0</v>
      </c>
      <c r="BV163" s="514">
        <f t="shared" si="200"/>
        <v>0</v>
      </c>
      <c r="BW163" s="514">
        <f t="shared" si="200"/>
        <v>0</v>
      </c>
      <c r="BX163" s="514">
        <f t="shared" si="200"/>
        <v>0</v>
      </c>
      <c r="BY163" s="514">
        <f t="shared" si="200"/>
        <v>0</v>
      </c>
      <c r="BZ163" s="514">
        <f t="shared" si="200"/>
        <v>0</v>
      </c>
      <c r="CA163" s="514">
        <f t="shared" si="200"/>
        <v>0</v>
      </c>
      <c r="CB163" s="514">
        <f t="shared" si="201"/>
        <v>0</v>
      </c>
      <c r="CC163" s="514">
        <f t="shared" si="201"/>
        <v>0</v>
      </c>
      <c r="CD163" s="514">
        <f t="shared" si="201"/>
        <v>0</v>
      </c>
      <c r="CE163" s="514">
        <f t="shared" si="201"/>
        <v>0</v>
      </c>
      <c r="CF163" s="514">
        <f t="shared" si="201"/>
        <v>0</v>
      </c>
      <c r="CG163" s="514">
        <f t="shared" si="201"/>
        <v>0</v>
      </c>
      <c r="CH163" s="514">
        <f t="shared" si="201"/>
        <v>0</v>
      </c>
      <c r="CI163" s="514">
        <f t="shared" si="201"/>
        <v>0</v>
      </c>
      <c r="CJ163" s="514">
        <f t="shared" si="201"/>
        <v>0</v>
      </c>
      <c r="CK163" s="514">
        <f t="shared" si="201"/>
        <v>0</v>
      </c>
      <c r="CL163" s="514">
        <f t="shared" si="202"/>
        <v>0</v>
      </c>
      <c r="CM163" s="514">
        <f t="shared" si="202"/>
        <v>0</v>
      </c>
      <c r="CN163" s="514">
        <f t="shared" si="202"/>
        <v>0</v>
      </c>
      <c r="CO163" s="514">
        <f t="shared" si="202"/>
        <v>0</v>
      </c>
      <c r="CP163" s="514">
        <f t="shared" si="202"/>
        <v>0</v>
      </c>
      <c r="CQ163" s="514">
        <f t="shared" si="202"/>
        <v>0</v>
      </c>
      <c r="CR163" s="514">
        <f t="shared" si="202"/>
        <v>0</v>
      </c>
      <c r="CS163" s="514">
        <f t="shared" si="202"/>
        <v>0</v>
      </c>
      <c r="CT163" s="514">
        <f t="shared" si="202"/>
        <v>0</v>
      </c>
      <c r="CU163" s="514">
        <f t="shared" si="202"/>
        <v>0</v>
      </c>
      <c r="CV163" s="514">
        <f t="shared" si="203"/>
        <v>0</v>
      </c>
      <c r="CW163" s="514">
        <f t="shared" si="203"/>
        <v>0</v>
      </c>
      <c r="CX163" s="514">
        <f t="shared" si="203"/>
        <v>0</v>
      </c>
      <c r="CY163" s="514">
        <f t="shared" si="203"/>
        <v>0</v>
      </c>
      <c r="CZ163" s="514">
        <f t="shared" si="203"/>
        <v>0</v>
      </c>
      <c r="DA163" s="514">
        <f t="shared" si="203"/>
        <v>0</v>
      </c>
      <c r="DB163" s="514">
        <f t="shared" si="203"/>
        <v>0</v>
      </c>
      <c r="DC163" s="514">
        <f t="shared" si="203"/>
        <v>0</v>
      </c>
      <c r="DD163" s="514">
        <f t="shared" si="203"/>
        <v>0</v>
      </c>
      <c r="DE163" s="514">
        <f t="shared" si="203"/>
        <v>0</v>
      </c>
      <c r="DF163" s="514">
        <f t="shared" si="204"/>
        <v>0</v>
      </c>
      <c r="DG163" s="514">
        <f t="shared" si="204"/>
        <v>0</v>
      </c>
      <c r="DH163" s="514">
        <f t="shared" si="204"/>
        <v>0</v>
      </c>
      <c r="DI163" s="514">
        <f t="shared" si="204"/>
        <v>0</v>
      </c>
      <c r="DJ163" s="514">
        <f t="shared" si="204"/>
        <v>0</v>
      </c>
      <c r="DK163" s="514">
        <f t="shared" si="204"/>
        <v>0</v>
      </c>
      <c r="DL163" s="514">
        <f t="shared" si="204"/>
        <v>0</v>
      </c>
      <c r="DM163" s="514">
        <f t="shared" si="204"/>
        <v>0</v>
      </c>
      <c r="DN163" s="514">
        <f t="shared" si="204"/>
        <v>0</v>
      </c>
      <c r="DO163" s="514">
        <f t="shared" si="180"/>
        <v>0</v>
      </c>
      <c r="DP163" s="514">
        <f t="shared" si="205"/>
        <v>0</v>
      </c>
      <c r="DQ163" s="514">
        <f t="shared" si="205"/>
        <v>0</v>
      </c>
      <c r="DR163" s="514">
        <f t="shared" si="205"/>
        <v>0</v>
      </c>
      <c r="DS163" s="514">
        <f t="shared" si="205"/>
        <v>0</v>
      </c>
      <c r="DT163" s="514">
        <f t="shared" si="205"/>
        <v>0</v>
      </c>
      <c r="DU163" s="514">
        <f t="shared" si="205"/>
        <v>0</v>
      </c>
      <c r="DV163" s="514">
        <f t="shared" si="205"/>
        <v>0</v>
      </c>
      <c r="DW163" s="514">
        <f t="shared" si="205"/>
        <v>0</v>
      </c>
      <c r="DX163" s="514">
        <f t="shared" si="205"/>
        <v>0</v>
      </c>
      <c r="DY163" s="514">
        <f t="shared" si="205"/>
        <v>0</v>
      </c>
      <c r="DZ163" s="514">
        <f t="shared" si="206"/>
        <v>0</v>
      </c>
      <c r="EA163" s="514">
        <f t="shared" si="206"/>
        <v>0</v>
      </c>
      <c r="EB163" s="514">
        <f t="shared" si="206"/>
        <v>0</v>
      </c>
      <c r="EC163" s="514">
        <f t="shared" si="206"/>
        <v>0</v>
      </c>
      <c r="ED163" s="514">
        <f t="shared" si="206"/>
        <v>0</v>
      </c>
      <c r="EE163" s="514">
        <f t="shared" si="206"/>
        <v>0</v>
      </c>
      <c r="EF163" s="514">
        <f t="shared" si="206"/>
        <v>0</v>
      </c>
      <c r="EG163" s="514">
        <f t="shared" si="206"/>
        <v>0</v>
      </c>
      <c r="EH163" s="514">
        <f t="shared" si="206"/>
        <v>0</v>
      </c>
      <c r="EI163" s="72"/>
      <c r="EJ163" s="72"/>
      <c r="EK163" s="72"/>
      <c r="EL163" s="72"/>
      <c r="EM163" s="72"/>
    </row>
    <row r="164" spans="5:143" ht="15" customHeight="1" outlineLevel="1" x14ac:dyDescent="0.35">
      <c r="E164" s="508">
        <v>115</v>
      </c>
      <c r="F164" s="841">
        <v>0</v>
      </c>
      <c r="G164" s="844">
        <f t="shared" si="139"/>
        <v>0</v>
      </c>
      <c r="H164" s="842">
        <f t="shared" si="153"/>
        <v>0</v>
      </c>
      <c r="I164" s="19"/>
      <c r="J164" s="514">
        <f t="shared" si="194"/>
        <v>0</v>
      </c>
      <c r="K164" s="514">
        <f t="shared" si="194"/>
        <v>0</v>
      </c>
      <c r="L164" s="514">
        <f t="shared" si="194"/>
        <v>0</v>
      </c>
      <c r="M164" s="514">
        <f t="shared" si="194"/>
        <v>0</v>
      </c>
      <c r="N164" s="514">
        <f t="shared" si="194"/>
        <v>0</v>
      </c>
      <c r="O164" s="514">
        <f t="shared" si="194"/>
        <v>0</v>
      </c>
      <c r="P164" s="514">
        <f t="shared" si="194"/>
        <v>0</v>
      </c>
      <c r="Q164" s="514">
        <f t="shared" si="194"/>
        <v>0</v>
      </c>
      <c r="R164" s="514">
        <f t="shared" si="194"/>
        <v>0</v>
      </c>
      <c r="S164" s="514">
        <f t="shared" si="194"/>
        <v>0</v>
      </c>
      <c r="T164" s="514">
        <f t="shared" si="195"/>
        <v>0</v>
      </c>
      <c r="U164" s="514">
        <f t="shared" si="195"/>
        <v>0</v>
      </c>
      <c r="V164" s="514">
        <f t="shared" si="195"/>
        <v>0</v>
      </c>
      <c r="W164" s="514">
        <f t="shared" si="195"/>
        <v>0</v>
      </c>
      <c r="X164" s="514">
        <f t="shared" si="195"/>
        <v>0</v>
      </c>
      <c r="Y164" s="514">
        <f t="shared" si="195"/>
        <v>0</v>
      </c>
      <c r="Z164" s="514">
        <f t="shared" si="195"/>
        <v>0</v>
      </c>
      <c r="AA164" s="514">
        <f t="shared" si="195"/>
        <v>0</v>
      </c>
      <c r="AB164" s="514">
        <f t="shared" si="195"/>
        <v>0</v>
      </c>
      <c r="AC164" s="514">
        <f t="shared" si="195"/>
        <v>0</v>
      </c>
      <c r="AD164" s="514">
        <f t="shared" si="196"/>
        <v>0</v>
      </c>
      <c r="AE164" s="514">
        <f t="shared" si="196"/>
        <v>0</v>
      </c>
      <c r="AF164" s="514">
        <f t="shared" si="196"/>
        <v>0</v>
      </c>
      <c r="AG164" s="514">
        <f t="shared" si="196"/>
        <v>0</v>
      </c>
      <c r="AH164" s="514">
        <f t="shared" si="196"/>
        <v>0</v>
      </c>
      <c r="AI164" s="514">
        <f t="shared" si="196"/>
        <v>0</v>
      </c>
      <c r="AJ164" s="514">
        <f t="shared" si="196"/>
        <v>0</v>
      </c>
      <c r="AK164" s="514">
        <f t="shared" si="196"/>
        <v>0</v>
      </c>
      <c r="AL164" s="514">
        <f t="shared" si="196"/>
        <v>0</v>
      </c>
      <c r="AM164" s="514">
        <f t="shared" si="196"/>
        <v>0</v>
      </c>
      <c r="AN164" s="514">
        <f t="shared" si="197"/>
        <v>0</v>
      </c>
      <c r="AO164" s="514">
        <f t="shared" si="197"/>
        <v>0</v>
      </c>
      <c r="AP164" s="514">
        <f t="shared" si="197"/>
        <v>0</v>
      </c>
      <c r="AQ164" s="514">
        <f t="shared" si="197"/>
        <v>0</v>
      </c>
      <c r="AR164" s="514">
        <f t="shared" si="197"/>
        <v>0</v>
      </c>
      <c r="AS164" s="514">
        <f t="shared" si="197"/>
        <v>0</v>
      </c>
      <c r="AT164" s="514">
        <f t="shared" si="197"/>
        <v>0</v>
      </c>
      <c r="AU164" s="514">
        <f t="shared" si="197"/>
        <v>0</v>
      </c>
      <c r="AV164" s="514">
        <f t="shared" si="197"/>
        <v>0</v>
      </c>
      <c r="AW164" s="514">
        <f t="shared" si="197"/>
        <v>0</v>
      </c>
      <c r="AX164" s="514">
        <f t="shared" si="198"/>
        <v>0</v>
      </c>
      <c r="AY164" s="514">
        <f t="shared" si="198"/>
        <v>0</v>
      </c>
      <c r="AZ164" s="514">
        <f t="shared" si="198"/>
        <v>0</v>
      </c>
      <c r="BA164" s="514">
        <f t="shared" si="198"/>
        <v>0</v>
      </c>
      <c r="BB164" s="514">
        <f t="shared" si="198"/>
        <v>0</v>
      </c>
      <c r="BC164" s="514">
        <f t="shared" si="198"/>
        <v>0</v>
      </c>
      <c r="BD164" s="514">
        <f t="shared" si="198"/>
        <v>0</v>
      </c>
      <c r="BE164" s="514">
        <f t="shared" si="198"/>
        <v>0</v>
      </c>
      <c r="BF164" s="514">
        <f t="shared" si="198"/>
        <v>0</v>
      </c>
      <c r="BG164" s="514">
        <f t="shared" si="198"/>
        <v>0</v>
      </c>
      <c r="BH164" s="514">
        <f t="shared" si="199"/>
        <v>0</v>
      </c>
      <c r="BI164" s="514">
        <f t="shared" si="199"/>
        <v>0</v>
      </c>
      <c r="BJ164" s="514">
        <f t="shared" si="199"/>
        <v>0</v>
      </c>
      <c r="BK164" s="514">
        <f t="shared" si="199"/>
        <v>0</v>
      </c>
      <c r="BL164" s="514">
        <f t="shared" si="199"/>
        <v>0</v>
      </c>
      <c r="BM164" s="514">
        <f t="shared" si="199"/>
        <v>0</v>
      </c>
      <c r="BN164" s="514">
        <f t="shared" si="199"/>
        <v>0</v>
      </c>
      <c r="BO164" s="514">
        <f t="shared" si="199"/>
        <v>0</v>
      </c>
      <c r="BP164" s="514">
        <f t="shared" si="199"/>
        <v>0</v>
      </c>
      <c r="BQ164" s="514">
        <f t="shared" si="199"/>
        <v>0</v>
      </c>
      <c r="BR164" s="514">
        <f t="shared" si="200"/>
        <v>0</v>
      </c>
      <c r="BS164" s="514">
        <f t="shared" si="200"/>
        <v>0</v>
      </c>
      <c r="BT164" s="514">
        <f t="shared" si="200"/>
        <v>0</v>
      </c>
      <c r="BU164" s="514">
        <f t="shared" si="200"/>
        <v>0</v>
      </c>
      <c r="BV164" s="514">
        <f t="shared" si="200"/>
        <v>0</v>
      </c>
      <c r="BW164" s="514">
        <f t="shared" si="200"/>
        <v>0</v>
      </c>
      <c r="BX164" s="514">
        <f t="shared" si="200"/>
        <v>0</v>
      </c>
      <c r="BY164" s="514">
        <f t="shared" si="200"/>
        <v>0</v>
      </c>
      <c r="BZ164" s="514">
        <f t="shared" si="200"/>
        <v>0</v>
      </c>
      <c r="CA164" s="514">
        <f t="shared" si="200"/>
        <v>0</v>
      </c>
      <c r="CB164" s="514">
        <f t="shared" si="201"/>
        <v>0</v>
      </c>
      <c r="CC164" s="514">
        <f t="shared" si="201"/>
        <v>0</v>
      </c>
      <c r="CD164" s="514">
        <f t="shared" si="201"/>
        <v>0</v>
      </c>
      <c r="CE164" s="514">
        <f t="shared" si="201"/>
        <v>0</v>
      </c>
      <c r="CF164" s="514">
        <f t="shared" si="201"/>
        <v>0</v>
      </c>
      <c r="CG164" s="514">
        <f t="shared" si="201"/>
        <v>0</v>
      </c>
      <c r="CH164" s="514">
        <f t="shared" si="201"/>
        <v>0</v>
      </c>
      <c r="CI164" s="514">
        <f t="shared" si="201"/>
        <v>0</v>
      </c>
      <c r="CJ164" s="514">
        <f t="shared" si="201"/>
        <v>0</v>
      </c>
      <c r="CK164" s="514">
        <f t="shared" si="201"/>
        <v>0</v>
      </c>
      <c r="CL164" s="514">
        <f t="shared" si="202"/>
        <v>0</v>
      </c>
      <c r="CM164" s="514">
        <f t="shared" si="202"/>
        <v>0</v>
      </c>
      <c r="CN164" s="514">
        <f t="shared" si="202"/>
        <v>0</v>
      </c>
      <c r="CO164" s="514">
        <f t="shared" si="202"/>
        <v>0</v>
      </c>
      <c r="CP164" s="514">
        <f t="shared" si="202"/>
        <v>0</v>
      </c>
      <c r="CQ164" s="514">
        <f t="shared" si="202"/>
        <v>0</v>
      </c>
      <c r="CR164" s="514">
        <f t="shared" si="202"/>
        <v>0</v>
      </c>
      <c r="CS164" s="514">
        <f t="shared" si="202"/>
        <v>0</v>
      </c>
      <c r="CT164" s="514">
        <f t="shared" si="202"/>
        <v>0</v>
      </c>
      <c r="CU164" s="514">
        <f t="shared" si="202"/>
        <v>0</v>
      </c>
      <c r="CV164" s="514">
        <f t="shared" si="203"/>
        <v>0</v>
      </c>
      <c r="CW164" s="514">
        <f t="shared" si="203"/>
        <v>0</v>
      </c>
      <c r="CX164" s="514">
        <f t="shared" si="203"/>
        <v>0</v>
      </c>
      <c r="CY164" s="514">
        <f t="shared" si="203"/>
        <v>0</v>
      </c>
      <c r="CZ164" s="514">
        <f t="shared" si="203"/>
        <v>0</v>
      </c>
      <c r="DA164" s="514">
        <f t="shared" si="203"/>
        <v>0</v>
      </c>
      <c r="DB164" s="514">
        <f t="shared" si="203"/>
        <v>0</v>
      </c>
      <c r="DC164" s="514">
        <f t="shared" si="203"/>
        <v>0</v>
      </c>
      <c r="DD164" s="514">
        <f t="shared" si="203"/>
        <v>0</v>
      </c>
      <c r="DE164" s="514">
        <f t="shared" si="203"/>
        <v>0</v>
      </c>
      <c r="DF164" s="514">
        <f t="shared" si="204"/>
        <v>0</v>
      </c>
      <c r="DG164" s="514">
        <f t="shared" si="204"/>
        <v>0</v>
      </c>
      <c r="DH164" s="514">
        <f t="shared" si="204"/>
        <v>0</v>
      </c>
      <c r="DI164" s="514">
        <f t="shared" si="204"/>
        <v>0</v>
      </c>
      <c r="DJ164" s="514">
        <f t="shared" si="204"/>
        <v>0</v>
      </c>
      <c r="DK164" s="514">
        <f t="shared" si="204"/>
        <v>0</v>
      </c>
      <c r="DL164" s="514">
        <f t="shared" si="204"/>
        <v>0</v>
      </c>
      <c r="DM164" s="514">
        <f t="shared" si="204"/>
        <v>0</v>
      </c>
      <c r="DN164" s="514">
        <f t="shared" si="204"/>
        <v>0</v>
      </c>
      <c r="DO164" s="514">
        <f t="shared" si="180"/>
        <v>0</v>
      </c>
      <c r="DP164" s="514">
        <f t="shared" si="205"/>
        <v>0</v>
      </c>
      <c r="DQ164" s="514">
        <f t="shared" si="205"/>
        <v>0</v>
      </c>
      <c r="DR164" s="514">
        <f t="shared" si="205"/>
        <v>0</v>
      </c>
      <c r="DS164" s="514">
        <f t="shared" si="205"/>
        <v>0</v>
      </c>
      <c r="DT164" s="514">
        <f t="shared" si="205"/>
        <v>0</v>
      </c>
      <c r="DU164" s="514">
        <f t="shared" si="205"/>
        <v>0</v>
      </c>
      <c r="DV164" s="514">
        <f t="shared" si="205"/>
        <v>0</v>
      </c>
      <c r="DW164" s="514">
        <f t="shared" si="205"/>
        <v>0</v>
      </c>
      <c r="DX164" s="514">
        <f t="shared" si="205"/>
        <v>0</v>
      </c>
      <c r="DY164" s="514">
        <f t="shared" si="205"/>
        <v>0</v>
      </c>
      <c r="DZ164" s="514">
        <f t="shared" si="206"/>
        <v>0</v>
      </c>
      <c r="EA164" s="514">
        <f t="shared" si="206"/>
        <v>0</v>
      </c>
      <c r="EB164" s="514">
        <f t="shared" si="206"/>
        <v>0</v>
      </c>
      <c r="EC164" s="514">
        <f t="shared" si="206"/>
        <v>0</v>
      </c>
      <c r="ED164" s="514">
        <f t="shared" si="206"/>
        <v>0</v>
      </c>
      <c r="EE164" s="514">
        <f t="shared" si="206"/>
        <v>0</v>
      </c>
      <c r="EF164" s="514">
        <f t="shared" si="206"/>
        <v>0</v>
      </c>
      <c r="EG164" s="514">
        <f t="shared" si="206"/>
        <v>0</v>
      </c>
      <c r="EH164" s="514">
        <f t="shared" si="206"/>
        <v>0</v>
      </c>
      <c r="EI164" s="72"/>
      <c r="EJ164" s="72"/>
      <c r="EK164" s="72"/>
      <c r="EL164" s="72"/>
      <c r="EM164" s="72"/>
    </row>
    <row r="165" spans="5:143" ht="15" customHeight="1" outlineLevel="1" x14ac:dyDescent="0.35">
      <c r="E165" s="508">
        <v>116</v>
      </c>
      <c r="F165" s="841">
        <v>0</v>
      </c>
      <c r="G165" s="844">
        <f t="shared" si="139"/>
        <v>0</v>
      </c>
      <c r="H165" s="842">
        <f t="shared" si="153"/>
        <v>0</v>
      </c>
      <c r="I165" s="19"/>
      <c r="J165" s="514">
        <f t="shared" si="194"/>
        <v>0</v>
      </c>
      <c r="K165" s="514">
        <f t="shared" si="194"/>
        <v>0</v>
      </c>
      <c r="L165" s="514">
        <f t="shared" si="194"/>
        <v>0</v>
      </c>
      <c r="M165" s="514">
        <f t="shared" si="194"/>
        <v>0</v>
      </c>
      <c r="N165" s="514">
        <f t="shared" si="194"/>
        <v>0</v>
      </c>
      <c r="O165" s="514">
        <f t="shared" si="194"/>
        <v>0</v>
      </c>
      <c r="P165" s="514">
        <f t="shared" si="194"/>
        <v>0</v>
      </c>
      <c r="Q165" s="514">
        <f t="shared" si="194"/>
        <v>0</v>
      </c>
      <c r="R165" s="514">
        <f t="shared" si="194"/>
        <v>0</v>
      </c>
      <c r="S165" s="514">
        <f t="shared" si="194"/>
        <v>0</v>
      </c>
      <c r="T165" s="514">
        <f t="shared" si="195"/>
        <v>0</v>
      </c>
      <c r="U165" s="514">
        <f t="shared" si="195"/>
        <v>0</v>
      </c>
      <c r="V165" s="514">
        <f t="shared" si="195"/>
        <v>0</v>
      </c>
      <c r="W165" s="514">
        <f t="shared" si="195"/>
        <v>0</v>
      </c>
      <c r="X165" s="514">
        <f t="shared" si="195"/>
        <v>0</v>
      </c>
      <c r="Y165" s="514">
        <f t="shared" si="195"/>
        <v>0</v>
      </c>
      <c r="Z165" s="514">
        <f t="shared" si="195"/>
        <v>0</v>
      </c>
      <c r="AA165" s="514">
        <f t="shared" si="195"/>
        <v>0</v>
      </c>
      <c r="AB165" s="514">
        <f t="shared" si="195"/>
        <v>0</v>
      </c>
      <c r="AC165" s="514">
        <f t="shared" si="195"/>
        <v>0</v>
      </c>
      <c r="AD165" s="514">
        <f t="shared" si="196"/>
        <v>0</v>
      </c>
      <c r="AE165" s="514">
        <f t="shared" si="196"/>
        <v>0</v>
      </c>
      <c r="AF165" s="514">
        <f t="shared" si="196"/>
        <v>0</v>
      </c>
      <c r="AG165" s="514">
        <f t="shared" si="196"/>
        <v>0</v>
      </c>
      <c r="AH165" s="514">
        <f t="shared" si="196"/>
        <v>0</v>
      </c>
      <c r="AI165" s="514">
        <f t="shared" si="196"/>
        <v>0</v>
      </c>
      <c r="AJ165" s="514">
        <f t="shared" si="196"/>
        <v>0</v>
      </c>
      <c r="AK165" s="514">
        <f t="shared" si="196"/>
        <v>0</v>
      </c>
      <c r="AL165" s="514">
        <f t="shared" si="196"/>
        <v>0</v>
      </c>
      <c r="AM165" s="514">
        <f t="shared" si="196"/>
        <v>0</v>
      </c>
      <c r="AN165" s="514">
        <f t="shared" si="197"/>
        <v>0</v>
      </c>
      <c r="AO165" s="514">
        <f t="shared" si="197"/>
        <v>0</v>
      </c>
      <c r="AP165" s="514">
        <f t="shared" si="197"/>
        <v>0</v>
      </c>
      <c r="AQ165" s="514">
        <f t="shared" si="197"/>
        <v>0</v>
      </c>
      <c r="AR165" s="514">
        <f t="shared" si="197"/>
        <v>0</v>
      </c>
      <c r="AS165" s="514">
        <f t="shared" si="197"/>
        <v>0</v>
      </c>
      <c r="AT165" s="514">
        <f t="shared" si="197"/>
        <v>0</v>
      </c>
      <c r="AU165" s="514">
        <f t="shared" si="197"/>
        <v>0</v>
      </c>
      <c r="AV165" s="514">
        <f t="shared" si="197"/>
        <v>0</v>
      </c>
      <c r="AW165" s="514">
        <f t="shared" si="197"/>
        <v>0</v>
      </c>
      <c r="AX165" s="514">
        <f t="shared" si="198"/>
        <v>0</v>
      </c>
      <c r="AY165" s="514">
        <f t="shared" si="198"/>
        <v>0</v>
      </c>
      <c r="AZ165" s="514">
        <f t="shared" si="198"/>
        <v>0</v>
      </c>
      <c r="BA165" s="514">
        <f t="shared" si="198"/>
        <v>0</v>
      </c>
      <c r="BB165" s="514">
        <f t="shared" si="198"/>
        <v>0</v>
      </c>
      <c r="BC165" s="514">
        <f t="shared" si="198"/>
        <v>0</v>
      </c>
      <c r="BD165" s="514">
        <f t="shared" si="198"/>
        <v>0</v>
      </c>
      <c r="BE165" s="514">
        <f t="shared" si="198"/>
        <v>0</v>
      </c>
      <c r="BF165" s="514">
        <f t="shared" si="198"/>
        <v>0</v>
      </c>
      <c r="BG165" s="514">
        <f t="shared" si="198"/>
        <v>0</v>
      </c>
      <c r="BH165" s="514">
        <f t="shared" si="199"/>
        <v>0</v>
      </c>
      <c r="BI165" s="514">
        <f t="shared" si="199"/>
        <v>0</v>
      </c>
      <c r="BJ165" s="514">
        <f t="shared" si="199"/>
        <v>0</v>
      </c>
      <c r="BK165" s="514">
        <f t="shared" si="199"/>
        <v>0</v>
      </c>
      <c r="BL165" s="514">
        <f t="shared" si="199"/>
        <v>0</v>
      </c>
      <c r="BM165" s="514">
        <f t="shared" si="199"/>
        <v>0</v>
      </c>
      <c r="BN165" s="514">
        <f t="shared" si="199"/>
        <v>0</v>
      </c>
      <c r="BO165" s="514">
        <f t="shared" si="199"/>
        <v>0</v>
      </c>
      <c r="BP165" s="514">
        <f t="shared" si="199"/>
        <v>0</v>
      </c>
      <c r="BQ165" s="514">
        <f t="shared" si="199"/>
        <v>0</v>
      </c>
      <c r="BR165" s="514">
        <f t="shared" si="200"/>
        <v>0</v>
      </c>
      <c r="BS165" s="514">
        <f t="shared" si="200"/>
        <v>0</v>
      </c>
      <c r="BT165" s="514">
        <f t="shared" si="200"/>
        <v>0</v>
      </c>
      <c r="BU165" s="514">
        <f t="shared" si="200"/>
        <v>0</v>
      </c>
      <c r="BV165" s="514">
        <f t="shared" si="200"/>
        <v>0</v>
      </c>
      <c r="BW165" s="514">
        <f t="shared" si="200"/>
        <v>0</v>
      </c>
      <c r="BX165" s="514">
        <f t="shared" si="200"/>
        <v>0</v>
      </c>
      <c r="BY165" s="514">
        <f t="shared" si="200"/>
        <v>0</v>
      </c>
      <c r="BZ165" s="514">
        <f t="shared" si="200"/>
        <v>0</v>
      </c>
      <c r="CA165" s="514">
        <f t="shared" si="200"/>
        <v>0</v>
      </c>
      <c r="CB165" s="514">
        <f t="shared" si="201"/>
        <v>0</v>
      </c>
      <c r="CC165" s="514">
        <f t="shared" si="201"/>
        <v>0</v>
      </c>
      <c r="CD165" s="514">
        <f t="shared" si="201"/>
        <v>0</v>
      </c>
      <c r="CE165" s="514">
        <f t="shared" si="201"/>
        <v>0</v>
      </c>
      <c r="CF165" s="514">
        <f t="shared" si="201"/>
        <v>0</v>
      </c>
      <c r="CG165" s="514">
        <f t="shared" si="201"/>
        <v>0</v>
      </c>
      <c r="CH165" s="514">
        <f t="shared" si="201"/>
        <v>0</v>
      </c>
      <c r="CI165" s="514">
        <f t="shared" si="201"/>
        <v>0</v>
      </c>
      <c r="CJ165" s="514">
        <f t="shared" si="201"/>
        <v>0</v>
      </c>
      <c r="CK165" s="514">
        <f t="shared" si="201"/>
        <v>0</v>
      </c>
      <c r="CL165" s="514">
        <f t="shared" si="202"/>
        <v>0</v>
      </c>
      <c r="CM165" s="514">
        <f t="shared" si="202"/>
        <v>0</v>
      </c>
      <c r="CN165" s="514">
        <f t="shared" si="202"/>
        <v>0</v>
      </c>
      <c r="CO165" s="514">
        <f t="shared" si="202"/>
        <v>0</v>
      </c>
      <c r="CP165" s="514">
        <f t="shared" si="202"/>
        <v>0</v>
      </c>
      <c r="CQ165" s="514">
        <f t="shared" si="202"/>
        <v>0</v>
      </c>
      <c r="CR165" s="514">
        <f t="shared" si="202"/>
        <v>0</v>
      </c>
      <c r="CS165" s="514">
        <f t="shared" si="202"/>
        <v>0</v>
      </c>
      <c r="CT165" s="514">
        <f t="shared" si="202"/>
        <v>0</v>
      </c>
      <c r="CU165" s="514">
        <f t="shared" si="202"/>
        <v>0</v>
      </c>
      <c r="CV165" s="514">
        <f t="shared" si="203"/>
        <v>0</v>
      </c>
      <c r="CW165" s="514">
        <f t="shared" si="203"/>
        <v>0</v>
      </c>
      <c r="CX165" s="514">
        <f t="shared" si="203"/>
        <v>0</v>
      </c>
      <c r="CY165" s="514">
        <f t="shared" si="203"/>
        <v>0</v>
      </c>
      <c r="CZ165" s="514">
        <f t="shared" si="203"/>
        <v>0</v>
      </c>
      <c r="DA165" s="514">
        <f t="shared" si="203"/>
        <v>0</v>
      </c>
      <c r="DB165" s="514">
        <f t="shared" si="203"/>
        <v>0</v>
      </c>
      <c r="DC165" s="514">
        <f t="shared" si="203"/>
        <v>0</v>
      </c>
      <c r="DD165" s="514">
        <f t="shared" si="203"/>
        <v>0</v>
      </c>
      <c r="DE165" s="514">
        <f t="shared" si="203"/>
        <v>0</v>
      </c>
      <c r="DF165" s="514">
        <f t="shared" si="204"/>
        <v>0</v>
      </c>
      <c r="DG165" s="514">
        <f t="shared" si="204"/>
        <v>0</v>
      </c>
      <c r="DH165" s="514">
        <f t="shared" si="204"/>
        <v>0</v>
      </c>
      <c r="DI165" s="514">
        <f t="shared" si="204"/>
        <v>0</v>
      </c>
      <c r="DJ165" s="514">
        <f t="shared" si="204"/>
        <v>0</v>
      </c>
      <c r="DK165" s="514">
        <f t="shared" si="204"/>
        <v>0</v>
      </c>
      <c r="DL165" s="514">
        <f t="shared" si="204"/>
        <v>0</v>
      </c>
      <c r="DM165" s="514">
        <f t="shared" si="204"/>
        <v>0</v>
      </c>
      <c r="DN165" s="514">
        <f t="shared" si="204"/>
        <v>0</v>
      </c>
      <c r="DO165" s="514">
        <f t="shared" si="180"/>
        <v>0</v>
      </c>
      <c r="DP165" s="514">
        <f t="shared" si="205"/>
        <v>0</v>
      </c>
      <c r="DQ165" s="514">
        <f t="shared" si="205"/>
        <v>0</v>
      </c>
      <c r="DR165" s="514">
        <f t="shared" si="205"/>
        <v>0</v>
      </c>
      <c r="DS165" s="514">
        <f t="shared" si="205"/>
        <v>0</v>
      </c>
      <c r="DT165" s="514">
        <f t="shared" si="205"/>
        <v>0</v>
      </c>
      <c r="DU165" s="514">
        <f t="shared" si="205"/>
        <v>0</v>
      </c>
      <c r="DV165" s="514">
        <f t="shared" si="205"/>
        <v>0</v>
      </c>
      <c r="DW165" s="514">
        <f t="shared" si="205"/>
        <v>0</v>
      </c>
      <c r="DX165" s="514">
        <f t="shared" si="205"/>
        <v>0</v>
      </c>
      <c r="DY165" s="514">
        <f t="shared" si="205"/>
        <v>0</v>
      </c>
      <c r="DZ165" s="514">
        <f t="shared" si="206"/>
        <v>0</v>
      </c>
      <c r="EA165" s="514">
        <f t="shared" si="206"/>
        <v>0</v>
      </c>
      <c r="EB165" s="514">
        <f t="shared" si="206"/>
        <v>0</v>
      </c>
      <c r="EC165" s="514">
        <f t="shared" si="206"/>
        <v>0</v>
      </c>
      <c r="ED165" s="514">
        <f t="shared" si="206"/>
        <v>0</v>
      </c>
      <c r="EE165" s="514">
        <f t="shared" si="206"/>
        <v>0</v>
      </c>
      <c r="EF165" s="514">
        <f t="shared" si="206"/>
        <v>0</v>
      </c>
      <c r="EG165" s="514">
        <f t="shared" si="206"/>
        <v>0</v>
      </c>
      <c r="EH165" s="514">
        <f t="shared" si="206"/>
        <v>0</v>
      </c>
      <c r="EI165" s="72"/>
      <c r="EJ165" s="72"/>
      <c r="EK165" s="72"/>
      <c r="EL165" s="72"/>
      <c r="EM165" s="72"/>
    </row>
    <row r="166" spans="5:143" ht="15" customHeight="1" outlineLevel="1" x14ac:dyDescent="0.35">
      <c r="E166" s="508">
        <v>117</v>
      </c>
      <c r="F166" s="841">
        <v>0</v>
      </c>
      <c r="G166" s="844">
        <f t="shared" si="139"/>
        <v>0</v>
      </c>
      <c r="H166" s="842">
        <f t="shared" si="153"/>
        <v>0</v>
      </c>
      <c r="I166" s="19"/>
      <c r="J166" s="514">
        <f t="shared" ref="J166:S178" si="207" xml:space="preserve"> IF( J$47 &gt;= $E166, $F166 * $F$38 / Cr,) * J$46</f>
        <v>0</v>
      </c>
      <c r="K166" s="514">
        <f t="shared" si="207"/>
        <v>0</v>
      </c>
      <c r="L166" s="514">
        <f t="shared" si="207"/>
        <v>0</v>
      </c>
      <c r="M166" s="514">
        <f t="shared" si="207"/>
        <v>0</v>
      </c>
      <c r="N166" s="514">
        <f t="shared" si="207"/>
        <v>0</v>
      </c>
      <c r="O166" s="514">
        <f t="shared" si="207"/>
        <v>0</v>
      </c>
      <c r="P166" s="514">
        <f t="shared" si="207"/>
        <v>0</v>
      </c>
      <c r="Q166" s="514">
        <f t="shared" si="207"/>
        <v>0</v>
      </c>
      <c r="R166" s="514">
        <f t="shared" si="207"/>
        <v>0</v>
      </c>
      <c r="S166" s="514">
        <f t="shared" si="207"/>
        <v>0</v>
      </c>
      <c r="T166" s="514">
        <f t="shared" ref="T166:AC178" si="208" xml:space="preserve"> IF( T$47 &gt;= $E166, $F166 * $F$38 / Cr,) * T$46</f>
        <v>0</v>
      </c>
      <c r="U166" s="514">
        <f t="shared" si="208"/>
        <v>0</v>
      </c>
      <c r="V166" s="514">
        <f t="shared" si="208"/>
        <v>0</v>
      </c>
      <c r="W166" s="514">
        <f t="shared" si="208"/>
        <v>0</v>
      </c>
      <c r="X166" s="514">
        <f t="shared" si="208"/>
        <v>0</v>
      </c>
      <c r="Y166" s="514">
        <f t="shared" si="208"/>
        <v>0</v>
      </c>
      <c r="Z166" s="514">
        <f t="shared" si="208"/>
        <v>0</v>
      </c>
      <c r="AA166" s="514">
        <f t="shared" si="208"/>
        <v>0</v>
      </c>
      <c r="AB166" s="514">
        <f t="shared" si="208"/>
        <v>0</v>
      </c>
      <c r="AC166" s="514">
        <f t="shared" si="208"/>
        <v>0</v>
      </c>
      <c r="AD166" s="514">
        <f t="shared" ref="AD166:AM178" si="209" xml:space="preserve"> IF( AD$47 &gt;= $E166, $F166 * $F$38 / Cr,) * AD$46</f>
        <v>0</v>
      </c>
      <c r="AE166" s="514">
        <f t="shared" si="209"/>
        <v>0</v>
      </c>
      <c r="AF166" s="514">
        <f t="shared" si="209"/>
        <v>0</v>
      </c>
      <c r="AG166" s="514">
        <f t="shared" si="209"/>
        <v>0</v>
      </c>
      <c r="AH166" s="514">
        <f t="shared" si="209"/>
        <v>0</v>
      </c>
      <c r="AI166" s="514">
        <f t="shared" si="209"/>
        <v>0</v>
      </c>
      <c r="AJ166" s="514">
        <f t="shared" si="209"/>
        <v>0</v>
      </c>
      <c r="AK166" s="514">
        <f t="shared" si="209"/>
        <v>0</v>
      </c>
      <c r="AL166" s="514">
        <f t="shared" si="209"/>
        <v>0</v>
      </c>
      <c r="AM166" s="514">
        <f t="shared" si="209"/>
        <v>0</v>
      </c>
      <c r="AN166" s="514">
        <f t="shared" ref="AN166:AW178" si="210" xml:space="preserve"> IF( AN$47 &gt;= $E166, $F166 * $F$38 / Cr,) * AN$46</f>
        <v>0</v>
      </c>
      <c r="AO166" s="514">
        <f t="shared" si="210"/>
        <v>0</v>
      </c>
      <c r="AP166" s="514">
        <f t="shared" si="210"/>
        <v>0</v>
      </c>
      <c r="AQ166" s="514">
        <f t="shared" si="210"/>
        <v>0</v>
      </c>
      <c r="AR166" s="514">
        <f t="shared" si="210"/>
        <v>0</v>
      </c>
      <c r="AS166" s="514">
        <f t="shared" si="210"/>
        <v>0</v>
      </c>
      <c r="AT166" s="514">
        <f t="shared" si="210"/>
        <v>0</v>
      </c>
      <c r="AU166" s="514">
        <f t="shared" si="210"/>
        <v>0</v>
      </c>
      <c r="AV166" s="514">
        <f t="shared" si="210"/>
        <v>0</v>
      </c>
      <c r="AW166" s="514">
        <f t="shared" si="210"/>
        <v>0</v>
      </c>
      <c r="AX166" s="514">
        <f t="shared" ref="AX166:BG178" si="211" xml:space="preserve"> IF( AX$47 &gt;= $E166, $F166 * $F$38 / Cr,) * AX$46</f>
        <v>0</v>
      </c>
      <c r="AY166" s="514">
        <f t="shared" si="211"/>
        <v>0</v>
      </c>
      <c r="AZ166" s="514">
        <f t="shared" si="211"/>
        <v>0</v>
      </c>
      <c r="BA166" s="514">
        <f t="shared" si="211"/>
        <v>0</v>
      </c>
      <c r="BB166" s="514">
        <f t="shared" si="211"/>
        <v>0</v>
      </c>
      <c r="BC166" s="514">
        <f t="shared" si="211"/>
        <v>0</v>
      </c>
      <c r="BD166" s="514">
        <f t="shared" si="211"/>
        <v>0</v>
      </c>
      <c r="BE166" s="514">
        <f t="shared" si="211"/>
        <v>0</v>
      </c>
      <c r="BF166" s="514">
        <f t="shared" si="211"/>
        <v>0</v>
      </c>
      <c r="BG166" s="514">
        <f t="shared" si="211"/>
        <v>0</v>
      </c>
      <c r="BH166" s="514">
        <f t="shared" ref="BH166:BQ178" si="212" xml:space="preserve"> IF( BH$47 &gt;= $E166, $F166 * $F$38 / Cr,) * BH$46</f>
        <v>0</v>
      </c>
      <c r="BI166" s="514">
        <f t="shared" si="212"/>
        <v>0</v>
      </c>
      <c r="BJ166" s="514">
        <f t="shared" si="212"/>
        <v>0</v>
      </c>
      <c r="BK166" s="514">
        <f t="shared" si="212"/>
        <v>0</v>
      </c>
      <c r="BL166" s="514">
        <f t="shared" si="212"/>
        <v>0</v>
      </c>
      <c r="BM166" s="514">
        <f t="shared" si="212"/>
        <v>0</v>
      </c>
      <c r="BN166" s="514">
        <f t="shared" si="212"/>
        <v>0</v>
      </c>
      <c r="BO166" s="514">
        <f t="shared" si="212"/>
        <v>0</v>
      </c>
      <c r="BP166" s="514">
        <f t="shared" si="212"/>
        <v>0</v>
      </c>
      <c r="BQ166" s="514">
        <f t="shared" si="212"/>
        <v>0</v>
      </c>
      <c r="BR166" s="514">
        <f t="shared" ref="BR166:CA178" si="213" xml:space="preserve"> IF( BR$47 &gt;= $E166, $F166 * $F$38 / Cr,) * BR$46</f>
        <v>0</v>
      </c>
      <c r="BS166" s="514">
        <f t="shared" si="213"/>
        <v>0</v>
      </c>
      <c r="BT166" s="514">
        <f t="shared" si="213"/>
        <v>0</v>
      </c>
      <c r="BU166" s="514">
        <f t="shared" si="213"/>
        <v>0</v>
      </c>
      <c r="BV166" s="514">
        <f t="shared" si="213"/>
        <v>0</v>
      </c>
      <c r="BW166" s="514">
        <f t="shared" si="213"/>
        <v>0</v>
      </c>
      <c r="BX166" s="514">
        <f t="shared" si="213"/>
        <v>0</v>
      </c>
      <c r="BY166" s="514">
        <f t="shared" si="213"/>
        <v>0</v>
      </c>
      <c r="BZ166" s="514">
        <f t="shared" si="213"/>
        <v>0</v>
      </c>
      <c r="CA166" s="514">
        <f t="shared" si="213"/>
        <v>0</v>
      </c>
      <c r="CB166" s="514">
        <f t="shared" ref="CB166:CK178" si="214" xml:space="preserve"> IF( CB$47 &gt;= $E166, $F166 * $F$38 / Cr,) * CB$46</f>
        <v>0</v>
      </c>
      <c r="CC166" s="514">
        <f t="shared" si="214"/>
        <v>0</v>
      </c>
      <c r="CD166" s="514">
        <f t="shared" si="214"/>
        <v>0</v>
      </c>
      <c r="CE166" s="514">
        <f t="shared" si="214"/>
        <v>0</v>
      </c>
      <c r="CF166" s="514">
        <f t="shared" si="214"/>
        <v>0</v>
      </c>
      <c r="CG166" s="514">
        <f t="shared" si="214"/>
        <v>0</v>
      </c>
      <c r="CH166" s="514">
        <f t="shared" si="214"/>
        <v>0</v>
      </c>
      <c r="CI166" s="514">
        <f t="shared" si="214"/>
        <v>0</v>
      </c>
      <c r="CJ166" s="514">
        <f t="shared" si="214"/>
        <v>0</v>
      </c>
      <c r="CK166" s="514">
        <f t="shared" si="214"/>
        <v>0</v>
      </c>
      <c r="CL166" s="514">
        <f t="shared" ref="CL166:CU178" si="215" xml:space="preserve"> IF( CL$47 &gt;= $E166, $F166 * $F$38 / Cr,) * CL$46</f>
        <v>0</v>
      </c>
      <c r="CM166" s="514">
        <f t="shared" si="215"/>
        <v>0</v>
      </c>
      <c r="CN166" s="514">
        <f t="shared" si="215"/>
        <v>0</v>
      </c>
      <c r="CO166" s="514">
        <f t="shared" si="215"/>
        <v>0</v>
      </c>
      <c r="CP166" s="514">
        <f t="shared" si="215"/>
        <v>0</v>
      </c>
      <c r="CQ166" s="514">
        <f t="shared" si="215"/>
        <v>0</v>
      </c>
      <c r="CR166" s="514">
        <f t="shared" si="215"/>
        <v>0</v>
      </c>
      <c r="CS166" s="514">
        <f t="shared" si="215"/>
        <v>0</v>
      </c>
      <c r="CT166" s="514">
        <f t="shared" si="215"/>
        <v>0</v>
      </c>
      <c r="CU166" s="514">
        <f t="shared" si="215"/>
        <v>0</v>
      </c>
      <c r="CV166" s="514">
        <f t="shared" ref="CV166:DE178" si="216" xml:space="preserve"> IF( CV$47 &gt;= $E166, $F166 * $F$38 / Cr,) * CV$46</f>
        <v>0</v>
      </c>
      <c r="CW166" s="514">
        <f t="shared" si="216"/>
        <v>0</v>
      </c>
      <c r="CX166" s="514">
        <f t="shared" si="216"/>
        <v>0</v>
      </c>
      <c r="CY166" s="514">
        <f t="shared" si="216"/>
        <v>0</v>
      </c>
      <c r="CZ166" s="514">
        <f t="shared" si="216"/>
        <v>0</v>
      </c>
      <c r="DA166" s="514">
        <f t="shared" si="216"/>
        <v>0</v>
      </c>
      <c r="DB166" s="514">
        <f t="shared" si="216"/>
        <v>0</v>
      </c>
      <c r="DC166" s="514">
        <f t="shared" si="216"/>
        <v>0</v>
      </c>
      <c r="DD166" s="514">
        <f t="shared" si="216"/>
        <v>0</v>
      </c>
      <c r="DE166" s="514">
        <f t="shared" si="216"/>
        <v>0</v>
      </c>
      <c r="DF166" s="514">
        <f t="shared" ref="DF166:DN178" si="217" xml:space="preserve"> IF( DF$47 &gt;= $E166, $F166 * $F$38 / Cr,) * DF$46</f>
        <v>0</v>
      </c>
      <c r="DG166" s="514">
        <f t="shared" si="217"/>
        <v>0</v>
      </c>
      <c r="DH166" s="514">
        <f t="shared" si="217"/>
        <v>0</v>
      </c>
      <c r="DI166" s="514">
        <f t="shared" si="217"/>
        <v>0</v>
      </c>
      <c r="DJ166" s="514">
        <f t="shared" si="217"/>
        <v>0</v>
      </c>
      <c r="DK166" s="514">
        <f t="shared" si="217"/>
        <v>0</v>
      </c>
      <c r="DL166" s="514">
        <f t="shared" si="217"/>
        <v>0</v>
      </c>
      <c r="DM166" s="514">
        <f t="shared" si="217"/>
        <v>0</v>
      </c>
      <c r="DN166" s="514">
        <f t="shared" si="217"/>
        <v>0</v>
      </c>
      <c r="DO166" s="514">
        <f t="shared" si="180"/>
        <v>0</v>
      </c>
      <c r="DP166" s="514">
        <f t="shared" ref="DP166:DY178" si="218" xml:space="preserve"> IF( DP$47 &gt;= $E166, $F166 * $F$38 / Cr,) * DP$46</f>
        <v>0</v>
      </c>
      <c r="DQ166" s="514">
        <f t="shared" si="218"/>
        <v>0</v>
      </c>
      <c r="DR166" s="514">
        <f t="shared" si="218"/>
        <v>0</v>
      </c>
      <c r="DS166" s="514">
        <f t="shared" si="218"/>
        <v>0</v>
      </c>
      <c r="DT166" s="514">
        <f t="shared" si="218"/>
        <v>0</v>
      </c>
      <c r="DU166" s="514">
        <f t="shared" si="218"/>
        <v>0</v>
      </c>
      <c r="DV166" s="514">
        <f t="shared" si="218"/>
        <v>0</v>
      </c>
      <c r="DW166" s="514">
        <f t="shared" si="218"/>
        <v>0</v>
      </c>
      <c r="DX166" s="514">
        <f t="shared" si="218"/>
        <v>0</v>
      </c>
      <c r="DY166" s="514">
        <f t="shared" si="218"/>
        <v>0</v>
      </c>
      <c r="DZ166" s="514">
        <f t="shared" ref="DZ166:EH178" si="219" xml:space="preserve"> IF( DZ$47 &gt;= $E166, $F166 * $F$38 / Cr,) * DZ$46</f>
        <v>0</v>
      </c>
      <c r="EA166" s="514">
        <f t="shared" si="219"/>
        <v>0</v>
      </c>
      <c r="EB166" s="514">
        <f t="shared" si="219"/>
        <v>0</v>
      </c>
      <c r="EC166" s="514">
        <f t="shared" si="219"/>
        <v>0</v>
      </c>
      <c r="ED166" s="514">
        <f t="shared" si="219"/>
        <v>0</v>
      </c>
      <c r="EE166" s="514">
        <f t="shared" si="219"/>
        <v>0</v>
      </c>
      <c r="EF166" s="514">
        <f t="shared" si="219"/>
        <v>0</v>
      </c>
      <c r="EG166" s="514">
        <f t="shared" si="219"/>
        <v>0</v>
      </c>
      <c r="EH166" s="514">
        <f t="shared" si="219"/>
        <v>0</v>
      </c>
      <c r="EI166" s="72"/>
      <c r="EJ166" s="72"/>
      <c r="EK166" s="72"/>
      <c r="EL166" s="72"/>
      <c r="EM166" s="72"/>
    </row>
    <row r="167" spans="5:143" ht="15" customHeight="1" outlineLevel="1" x14ac:dyDescent="0.35">
      <c r="E167" s="508">
        <v>118</v>
      </c>
      <c r="F167" s="841">
        <v>0</v>
      </c>
      <c r="G167" s="844">
        <f t="shared" si="139"/>
        <v>0</v>
      </c>
      <c r="H167" s="842">
        <f t="shared" si="153"/>
        <v>0</v>
      </c>
      <c r="I167" s="19"/>
      <c r="J167" s="514">
        <f t="shared" si="207"/>
        <v>0</v>
      </c>
      <c r="K167" s="514">
        <f t="shared" si="207"/>
        <v>0</v>
      </c>
      <c r="L167" s="514">
        <f t="shared" si="207"/>
        <v>0</v>
      </c>
      <c r="M167" s="514">
        <f t="shared" si="207"/>
        <v>0</v>
      </c>
      <c r="N167" s="514">
        <f t="shared" si="207"/>
        <v>0</v>
      </c>
      <c r="O167" s="514">
        <f t="shared" si="207"/>
        <v>0</v>
      </c>
      <c r="P167" s="514">
        <f t="shared" si="207"/>
        <v>0</v>
      </c>
      <c r="Q167" s="514">
        <f t="shared" si="207"/>
        <v>0</v>
      </c>
      <c r="R167" s="514">
        <f t="shared" si="207"/>
        <v>0</v>
      </c>
      <c r="S167" s="514">
        <f t="shared" si="207"/>
        <v>0</v>
      </c>
      <c r="T167" s="514">
        <f t="shared" si="208"/>
        <v>0</v>
      </c>
      <c r="U167" s="514">
        <f t="shared" si="208"/>
        <v>0</v>
      </c>
      <c r="V167" s="514">
        <f t="shared" si="208"/>
        <v>0</v>
      </c>
      <c r="W167" s="514">
        <f t="shared" si="208"/>
        <v>0</v>
      </c>
      <c r="X167" s="514">
        <f t="shared" si="208"/>
        <v>0</v>
      </c>
      <c r="Y167" s="514">
        <f t="shared" si="208"/>
        <v>0</v>
      </c>
      <c r="Z167" s="514">
        <f t="shared" si="208"/>
        <v>0</v>
      </c>
      <c r="AA167" s="514">
        <f t="shared" si="208"/>
        <v>0</v>
      </c>
      <c r="AB167" s="514">
        <f t="shared" si="208"/>
        <v>0</v>
      </c>
      <c r="AC167" s="514">
        <f t="shared" si="208"/>
        <v>0</v>
      </c>
      <c r="AD167" s="514">
        <f t="shared" si="209"/>
        <v>0</v>
      </c>
      <c r="AE167" s="514">
        <f t="shared" si="209"/>
        <v>0</v>
      </c>
      <c r="AF167" s="514">
        <f t="shared" si="209"/>
        <v>0</v>
      </c>
      <c r="AG167" s="514">
        <f t="shared" si="209"/>
        <v>0</v>
      </c>
      <c r="AH167" s="514">
        <f t="shared" si="209"/>
        <v>0</v>
      </c>
      <c r="AI167" s="514">
        <f t="shared" si="209"/>
        <v>0</v>
      </c>
      <c r="AJ167" s="514">
        <f t="shared" si="209"/>
        <v>0</v>
      </c>
      <c r="AK167" s="514">
        <f t="shared" si="209"/>
        <v>0</v>
      </c>
      <c r="AL167" s="514">
        <f t="shared" si="209"/>
        <v>0</v>
      </c>
      <c r="AM167" s="514">
        <f t="shared" si="209"/>
        <v>0</v>
      </c>
      <c r="AN167" s="514">
        <f t="shared" si="210"/>
        <v>0</v>
      </c>
      <c r="AO167" s="514">
        <f t="shared" si="210"/>
        <v>0</v>
      </c>
      <c r="AP167" s="514">
        <f t="shared" si="210"/>
        <v>0</v>
      </c>
      <c r="AQ167" s="514">
        <f t="shared" si="210"/>
        <v>0</v>
      </c>
      <c r="AR167" s="514">
        <f t="shared" si="210"/>
        <v>0</v>
      </c>
      <c r="AS167" s="514">
        <f t="shared" si="210"/>
        <v>0</v>
      </c>
      <c r="AT167" s="514">
        <f t="shared" si="210"/>
        <v>0</v>
      </c>
      <c r="AU167" s="514">
        <f t="shared" si="210"/>
        <v>0</v>
      </c>
      <c r="AV167" s="514">
        <f t="shared" si="210"/>
        <v>0</v>
      </c>
      <c r="AW167" s="514">
        <f t="shared" si="210"/>
        <v>0</v>
      </c>
      <c r="AX167" s="514">
        <f t="shared" si="211"/>
        <v>0</v>
      </c>
      <c r="AY167" s="514">
        <f t="shared" si="211"/>
        <v>0</v>
      </c>
      <c r="AZ167" s="514">
        <f t="shared" si="211"/>
        <v>0</v>
      </c>
      <c r="BA167" s="514">
        <f t="shared" si="211"/>
        <v>0</v>
      </c>
      <c r="BB167" s="514">
        <f t="shared" si="211"/>
        <v>0</v>
      </c>
      <c r="BC167" s="514">
        <f t="shared" si="211"/>
        <v>0</v>
      </c>
      <c r="BD167" s="514">
        <f t="shared" si="211"/>
        <v>0</v>
      </c>
      <c r="BE167" s="514">
        <f t="shared" si="211"/>
        <v>0</v>
      </c>
      <c r="BF167" s="514">
        <f t="shared" si="211"/>
        <v>0</v>
      </c>
      <c r="BG167" s="514">
        <f t="shared" si="211"/>
        <v>0</v>
      </c>
      <c r="BH167" s="514">
        <f t="shared" si="212"/>
        <v>0</v>
      </c>
      <c r="BI167" s="514">
        <f t="shared" si="212"/>
        <v>0</v>
      </c>
      <c r="BJ167" s="514">
        <f t="shared" si="212"/>
        <v>0</v>
      </c>
      <c r="BK167" s="514">
        <f t="shared" si="212"/>
        <v>0</v>
      </c>
      <c r="BL167" s="514">
        <f t="shared" si="212"/>
        <v>0</v>
      </c>
      <c r="BM167" s="514">
        <f t="shared" si="212"/>
        <v>0</v>
      </c>
      <c r="BN167" s="514">
        <f t="shared" si="212"/>
        <v>0</v>
      </c>
      <c r="BO167" s="514">
        <f t="shared" si="212"/>
        <v>0</v>
      </c>
      <c r="BP167" s="514">
        <f t="shared" si="212"/>
        <v>0</v>
      </c>
      <c r="BQ167" s="514">
        <f t="shared" si="212"/>
        <v>0</v>
      </c>
      <c r="BR167" s="514">
        <f t="shared" si="213"/>
        <v>0</v>
      </c>
      <c r="BS167" s="514">
        <f t="shared" si="213"/>
        <v>0</v>
      </c>
      <c r="BT167" s="514">
        <f t="shared" si="213"/>
        <v>0</v>
      </c>
      <c r="BU167" s="514">
        <f t="shared" si="213"/>
        <v>0</v>
      </c>
      <c r="BV167" s="514">
        <f t="shared" si="213"/>
        <v>0</v>
      </c>
      <c r="BW167" s="514">
        <f t="shared" si="213"/>
        <v>0</v>
      </c>
      <c r="BX167" s="514">
        <f t="shared" si="213"/>
        <v>0</v>
      </c>
      <c r="BY167" s="514">
        <f t="shared" si="213"/>
        <v>0</v>
      </c>
      <c r="BZ167" s="514">
        <f t="shared" si="213"/>
        <v>0</v>
      </c>
      <c r="CA167" s="514">
        <f t="shared" si="213"/>
        <v>0</v>
      </c>
      <c r="CB167" s="514">
        <f t="shared" si="214"/>
        <v>0</v>
      </c>
      <c r="CC167" s="514">
        <f t="shared" si="214"/>
        <v>0</v>
      </c>
      <c r="CD167" s="514">
        <f t="shared" si="214"/>
        <v>0</v>
      </c>
      <c r="CE167" s="514">
        <f t="shared" si="214"/>
        <v>0</v>
      </c>
      <c r="CF167" s="514">
        <f t="shared" si="214"/>
        <v>0</v>
      </c>
      <c r="CG167" s="514">
        <f t="shared" si="214"/>
        <v>0</v>
      </c>
      <c r="CH167" s="514">
        <f t="shared" si="214"/>
        <v>0</v>
      </c>
      <c r="CI167" s="514">
        <f t="shared" si="214"/>
        <v>0</v>
      </c>
      <c r="CJ167" s="514">
        <f t="shared" si="214"/>
        <v>0</v>
      </c>
      <c r="CK167" s="514">
        <f t="shared" si="214"/>
        <v>0</v>
      </c>
      <c r="CL167" s="514">
        <f t="shared" si="215"/>
        <v>0</v>
      </c>
      <c r="CM167" s="514">
        <f t="shared" si="215"/>
        <v>0</v>
      </c>
      <c r="CN167" s="514">
        <f t="shared" si="215"/>
        <v>0</v>
      </c>
      <c r="CO167" s="514">
        <f t="shared" si="215"/>
        <v>0</v>
      </c>
      <c r="CP167" s="514">
        <f t="shared" si="215"/>
        <v>0</v>
      </c>
      <c r="CQ167" s="514">
        <f t="shared" si="215"/>
        <v>0</v>
      </c>
      <c r="CR167" s="514">
        <f t="shared" si="215"/>
        <v>0</v>
      </c>
      <c r="CS167" s="514">
        <f t="shared" si="215"/>
        <v>0</v>
      </c>
      <c r="CT167" s="514">
        <f t="shared" si="215"/>
        <v>0</v>
      </c>
      <c r="CU167" s="514">
        <f t="shared" si="215"/>
        <v>0</v>
      </c>
      <c r="CV167" s="514">
        <f t="shared" si="216"/>
        <v>0</v>
      </c>
      <c r="CW167" s="514">
        <f t="shared" si="216"/>
        <v>0</v>
      </c>
      <c r="CX167" s="514">
        <f t="shared" si="216"/>
        <v>0</v>
      </c>
      <c r="CY167" s="514">
        <f t="shared" si="216"/>
        <v>0</v>
      </c>
      <c r="CZ167" s="514">
        <f t="shared" si="216"/>
        <v>0</v>
      </c>
      <c r="DA167" s="514">
        <f t="shared" si="216"/>
        <v>0</v>
      </c>
      <c r="DB167" s="514">
        <f t="shared" si="216"/>
        <v>0</v>
      </c>
      <c r="DC167" s="514">
        <f t="shared" si="216"/>
        <v>0</v>
      </c>
      <c r="DD167" s="514">
        <f t="shared" si="216"/>
        <v>0</v>
      </c>
      <c r="DE167" s="514">
        <f t="shared" si="216"/>
        <v>0</v>
      </c>
      <c r="DF167" s="514">
        <f t="shared" si="217"/>
        <v>0</v>
      </c>
      <c r="DG167" s="514">
        <f t="shared" si="217"/>
        <v>0</v>
      </c>
      <c r="DH167" s="514">
        <f t="shared" si="217"/>
        <v>0</v>
      </c>
      <c r="DI167" s="514">
        <f t="shared" si="217"/>
        <v>0</v>
      </c>
      <c r="DJ167" s="514">
        <f t="shared" si="217"/>
        <v>0</v>
      </c>
      <c r="DK167" s="514">
        <f t="shared" si="217"/>
        <v>0</v>
      </c>
      <c r="DL167" s="514">
        <f t="shared" si="217"/>
        <v>0</v>
      </c>
      <c r="DM167" s="514">
        <f t="shared" si="217"/>
        <v>0</v>
      </c>
      <c r="DN167" s="514">
        <f t="shared" si="217"/>
        <v>0</v>
      </c>
      <c r="DO167" s="514">
        <f t="shared" si="180"/>
        <v>0</v>
      </c>
      <c r="DP167" s="514">
        <f t="shared" si="218"/>
        <v>0</v>
      </c>
      <c r="DQ167" s="514">
        <f t="shared" si="218"/>
        <v>0</v>
      </c>
      <c r="DR167" s="514">
        <f t="shared" si="218"/>
        <v>0</v>
      </c>
      <c r="DS167" s="514">
        <f t="shared" si="218"/>
        <v>0</v>
      </c>
      <c r="DT167" s="514">
        <f t="shared" si="218"/>
        <v>0</v>
      </c>
      <c r="DU167" s="514">
        <f t="shared" si="218"/>
        <v>0</v>
      </c>
      <c r="DV167" s="514">
        <f t="shared" si="218"/>
        <v>0</v>
      </c>
      <c r="DW167" s="514">
        <f t="shared" si="218"/>
        <v>0</v>
      </c>
      <c r="DX167" s="514">
        <f t="shared" si="218"/>
        <v>0</v>
      </c>
      <c r="DY167" s="514">
        <f t="shared" si="218"/>
        <v>0</v>
      </c>
      <c r="DZ167" s="514">
        <f t="shared" si="219"/>
        <v>0</v>
      </c>
      <c r="EA167" s="514">
        <f t="shared" si="219"/>
        <v>0</v>
      </c>
      <c r="EB167" s="514">
        <f t="shared" si="219"/>
        <v>0</v>
      </c>
      <c r="EC167" s="514">
        <f t="shared" si="219"/>
        <v>0</v>
      </c>
      <c r="ED167" s="514">
        <f t="shared" si="219"/>
        <v>0</v>
      </c>
      <c r="EE167" s="514">
        <f t="shared" si="219"/>
        <v>0</v>
      </c>
      <c r="EF167" s="514">
        <f t="shared" si="219"/>
        <v>0</v>
      </c>
      <c r="EG167" s="514">
        <f t="shared" si="219"/>
        <v>0</v>
      </c>
      <c r="EH167" s="514">
        <f t="shared" si="219"/>
        <v>0</v>
      </c>
      <c r="EI167" s="72"/>
      <c r="EJ167" s="72"/>
      <c r="EK167" s="72"/>
      <c r="EL167" s="72"/>
      <c r="EM167" s="72"/>
    </row>
    <row r="168" spans="5:143" ht="15" customHeight="1" outlineLevel="1" x14ac:dyDescent="0.35">
      <c r="E168" s="508">
        <v>119</v>
      </c>
      <c r="F168" s="841">
        <v>0</v>
      </c>
      <c r="G168" s="844">
        <f t="shared" si="139"/>
        <v>0</v>
      </c>
      <c r="H168" s="842">
        <f t="shared" si="153"/>
        <v>0</v>
      </c>
      <c r="I168" s="19"/>
      <c r="J168" s="514">
        <f t="shared" si="207"/>
        <v>0</v>
      </c>
      <c r="K168" s="514">
        <f t="shared" si="207"/>
        <v>0</v>
      </c>
      <c r="L168" s="514">
        <f t="shared" si="207"/>
        <v>0</v>
      </c>
      <c r="M168" s="514">
        <f t="shared" si="207"/>
        <v>0</v>
      </c>
      <c r="N168" s="514">
        <f t="shared" si="207"/>
        <v>0</v>
      </c>
      <c r="O168" s="514">
        <f t="shared" si="207"/>
        <v>0</v>
      </c>
      <c r="P168" s="514">
        <f t="shared" si="207"/>
        <v>0</v>
      </c>
      <c r="Q168" s="514">
        <f t="shared" si="207"/>
        <v>0</v>
      </c>
      <c r="R168" s="514">
        <f t="shared" si="207"/>
        <v>0</v>
      </c>
      <c r="S168" s="514">
        <f t="shared" si="207"/>
        <v>0</v>
      </c>
      <c r="T168" s="514">
        <f t="shared" si="208"/>
        <v>0</v>
      </c>
      <c r="U168" s="514">
        <f t="shared" si="208"/>
        <v>0</v>
      </c>
      <c r="V168" s="514">
        <f t="shared" si="208"/>
        <v>0</v>
      </c>
      <c r="W168" s="514">
        <f t="shared" si="208"/>
        <v>0</v>
      </c>
      <c r="X168" s="514">
        <f t="shared" si="208"/>
        <v>0</v>
      </c>
      <c r="Y168" s="514">
        <f t="shared" si="208"/>
        <v>0</v>
      </c>
      <c r="Z168" s="514">
        <f t="shared" si="208"/>
        <v>0</v>
      </c>
      <c r="AA168" s="514">
        <f t="shared" si="208"/>
        <v>0</v>
      </c>
      <c r="AB168" s="514">
        <f t="shared" si="208"/>
        <v>0</v>
      </c>
      <c r="AC168" s="514">
        <f t="shared" si="208"/>
        <v>0</v>
      </c>
      <c r="AD168" s="514">
        <f t="shared" si="209"/>
        <v>0</v>
      </c>
      <c r="AE168" s="514">
        <f t="shared" si="209"/>
        <v>0</v>
      </c>
      <c r="AF168" s="514">
        <f t="shared" si="209"/>
        <v>0</v>
      </c>
      <c r="AG168" s="514">
        <f t="shared" si="209"/>
        <v>0</v>
      </c>
      <c r="AH168" s="514">
        <f t="shared" si="209"/>
        <v>0</v>
      </c>
      <c r="AI168" s="514">
        <f t="shared" si="209"/>
        <v>0</v>
      </c>
      <c r="AJ168" s="514">
        <f t="shared" si="209"/>
        <v>0</v>
      </c>
      <c r="AK168" s="514">
        <f t="shared" si="209"/>
        <v>0</v>
      </c>
      <c r="AL168" s="514">
        <f t="shared" si="209"/>
        <v>0</v>
      </c>
      <c r="AM168" s="514">
        <f t="shared" si="209"/>
        <v>0</v>
      </c>
      <c r="AN168" s="514">
        <f t="shared" si="210"/>
        <v>0</v>
      </c>
      <c r="AO168" s="514">
        <f t="shared" si="210"/>
        <v>0</v>
      </c>
      <c r="AP168" s="514">
        <f t="shared" si="210"/>
        <v>0</v>
      </c>
      <c r="AQ168" s="514">
        <f t="shared" si="210"/>
        <v>0</v>
      </c>
      <c r="AR168" s="514">
        <f t="shared" si="210"/>
        <v>0</v>
      </c>
      <c r="AS168" s="514">
        <f t="shared" si="210"/>
        <v>0</v>
      </c>
      <c r="AT168" s="514">
        <f t="shared" si="210"/>
        <v>0</v>
      </c>
      <c r="AU168" s="514">
        <f t="shared" si="210"/>
        <v>0</v>
      </c>
      <c r="AV168" s="514">
        <f t="shared" si="210"/>
        <v>0</v>
      </c>
      <c r="AW168" s="514">
        <f t="shared" si="210"/>
        <v>0</v>
      </c>
      <c r="AX168" s="514">
        <f t="shared" si="211"/>
        <v>0</v>
      </c>
      <c r="AY168" s="514">
        <f t="shared" si="211"/>
        <v>0</v>
      </c>
      <c r="AZ168" s="514">
        <f t="shared" si="211"/>
        <v>0</v>
      </c>
      <c r="BA168" s="514">
        <f t="shared" si="211"/>
        <v>0</v>
      </c>
      <c r="BB168" s="514">
        <f t="shared" si="211"/>
        <v>0</v>
      </c>
      <c r="BC168" s="514">
        <f t="shared" si="211"/>
        <v>0</v>
      </c>
      <c r="BD168" s="514">
        <f t="shared" si="211"/>
        <v>0</v>
      </c>
      <c r="BE168" s="514">
        <f t="shared" si="211"/>
        <v>0</v>
      </c>
      <c r="BF168" s="514">
        <f t="shared" si="211"/>
        <v>0</v>
      </c>
      <c r="BG168" s="514">
        <f t="shared" si="211"/>
        <v>0</v>
      </c>
      <c r="BH168" s="514">
        <f t="shared" si="212"/>
        <v>0</v>
      </c>
      <c r="BI168" s="514">
        <f t="shared" si="212"/>
        <v>0</v>
      </c>
      <c r="BJ168" s="514">
        <f t="shared" si="212"/>
        <v>0</v>
      </c>
      <c r="BK168" s="514">
        <f t="shared" si="212"/>
        <v>0</v>
      </c>
      <c r="BL168" s="514">
        <f t="shared" si="212"/>
        <v>0</v>
      </c>
      <c r="BM168" s="514">
        <f t="shared" si="212"/>
        <v>0</v>
      </c>
      <c r="BN168" s="514">
        <f t="shared" si="212"/>
        <v>0</v>
      </c>
      <c r="BO168" s="514">
        <f t="shared" si="212"/>
        <v>0</v>
      </c>
      <c r="BP168" s="514">
        <f t="shared" si="212"/>
        <v>0</v>
      </c>
      <c r="BQ168" s="514">
        <f t="shared" si="212"/>
        <v>0</v>
      </c>
      <c r="BR168" s="514">
        <f t="shared" si="213"/>
        <v>0</v>
      </c>
      <c r="BS168" s="514">
        <f t="shared" si="213"/>
        <v>0</v>
      </c>
      <c r="BT168" s="514">
        <f t="shared" si="213"/>
        <v>0</v>
      </c>
      <c r="BU168" s="514">
        <f t="shared" si="213"/>
        <v>0</v>
      </c>
      <c r="BV168" s="514">
        <f t="shared" si="213"/>
        <v>0</v>
      </c>
      <c r="BW168" s="514">
        <f t="shared" si="213"/>
        <v>0</v>
      </c>
      <c r="BX168" s="514">
        <f t="shared" si="213"/>
        <v>0</v>
      </c>
      <c r="BY168" s="514">
        <f t="shared" si="213"/>
        <v>0</v>
      </c>
      <c r="BZ168" s="514">
        <f t="shared" si="213"/>
        <v>0</v>
      </c>
      <c r="CA168" s="514">
        <f t="shared" si="213"/>
        <v>0</v>
      </c>
      <c r="CB168" s="514">
        <f t="shared" si="214"/>
        <v>0</v>
      </c>
      <c r="CC168" s="514">
        <f t="shared" si="214"/>
        <v>0</v>
      </c>
      <c r="CD168" s="514">
        <f t="shared" si="214"/>
        <v>0</v>
      </c>
      <c r="CE168" s="514">
        <f t="shared" si="214"/>
        <v>0</v>
      </c>
      <c r="CF168" s="514">
        <f t="shared" si="214"/>
        <v>0</v>
      </c>
      <c r="CG168" s="514">
        <f t="shared" si="214"/>
        <v>0</v>
      </c>
      <c r="CH168" s="514">
        <f t="shared" si="214"/>
        <v>0</v>
      </c>
      <c r="CI168" s="514">
        <f t="shared" si="214"/>
        <v>0</v>
      </c>
      <c r="CJ168" s="514">
        <f t="shared" si="214"/>
        <v>0</v>
      </c>
      <c r="CK168" s="514">
        <f t="shared" si="214"/>
        <v>0</v>
      </c>
      <c r="CL168" s="514">
        <f t="shared" si="215"/>
        <v>0</v>
      </c>
      <c r="CM168" s="514">
        <f t="shared" si="215"/>
        <v>0</v>
      </c>
      <c r="CN168" s="514">
        <f t="shared" si="215"/>
        <v>0</v>
      </c>
      <c r="CO168" s="514">
        <f t="shared" si="215"/>
        <v>0</v>
      </c>
      <c r="CP168" s="514">
        <f t="shared" si="215"/>
        <v>0</v>
      </c>
      <c r="CQ168" s="514">
        <f t="shared" si="215"/>
        <v>0</v>
      </c>
      <c r="CR168" s="514">
        <f t="shared" si="215"/>
        <v>0</v>
      </c>
      <c r="CS168" s="514">
        <f t="shared" si="215"/>
        <v>0</v>
      </c>
      <c r="CT168" s="514">
        <f t="shared" si="215"/>
        <v>0</v>
      </c>
      <c r="CU168" s="514">
        <f t="shared" si="215"/>
        <v>0</v>
      </c>
      <c r="CV168" s="514">
        <f t="shared" si="216"/>
        <v>0</v>
      </c>
      <c r="CW168" s="514">
        <f t="shared" si="216"/>
        <v>0</v>
      </c>
      <c r="CX168" s="514">
        <f t="shared" si="216"/>
        <v>0</v>
      </c>
      <c r="CY168" s="514">
        <f t="shared" si="216"/>
        <v>0</v>
      </c>
      <c r="CZ168" s="514">
        <f t="shared" si="216"/>
        <v>0</v>
      </c>
      <c r="DA168" s="514">
        <f t="shared" si="216"/>
        <v>0</v>
      </c>
      <c r="DB168" s="514">
        <f t="shared" si="216"/>
        <v>0</v>
      </c>
      <c r="DC168" s="514">
        <f t="shared" si="216"/>
        <v>0</v>
      </c>
      <c r="DD168" s="514">
        <f t="shared" si="216"/>
        <v>0</v>
      </c>
      <c r="DE168" s="514">
        <f t="shared" si="216"/>
        <v>0</v>
      </c>
      <c r="DF168" s="514">
        <f t="shared" si="217"/>
        <v>0</v>
      </c>
      <c r="DG168" s="514">
        <f t="shared" si="217"/>
        <v>0</v>
      </c>
      <c r="DH168" s="514">
        <f t="shared" si="217"/>
        <v>0</v>
      </c>
      <c r="DI168" s="514">
        <f t="shared" si="217"/>
        <v>0</v>
      </c>
      <c r="DJ168" s="514">
        <f t="shared" si="217"/>
        <v>0</v>
      </c>
      <c r="DK168" s="514">
        <f t="shared" si="217"/>
        <v>0</v>
      </c>
      <c r="DL168" s="514">
        <f t="shared" si="217"/>
        <v>0</v>
      </c>
      <c r="DM168" s="514">
        <f t="shared" si="217"/>
        <v>0</v>
      </c>
      <c r="DN168" s="514">
        <f t="shared" si="217"/>
        <v>0</v>
      </c>
      <c r="DO168" s="514">
        <f t="shared" si="180"/>
        <v>0</v>
      </c>
      <c r="DP168" s="514">
        <f t="shared" si="218"/>
        <v>0</v>
      </c>
      <c r="DQ168" s="514">
        <f t="shared" si="218"/>
        <v>0</v>
      </c>
      <c r="DR168" s="514">
        <f t="shared" si="218"/>
        <v>0</v>
      </c>
      <c r="DS168" s="514">
        <f t="shared" si="218"/>
        <v>0</v>
      </c>
      <c r="DT168" s="514">
        <f t="shared" si="218"/>
        <v>0</v>
      </c>
      <c r="DU168" s="514">
        <f t="shared" si="218"/>
        <v>0</v>
      </c>
      <c r="DV168" s="514">
        <f t="shared" si="218"/>
        <v>0</v>
      </c>
      <c r="DW168" s="514">
        <f t="shared" si="218"/>
        <v>0</v>
      </c>
      <c r="DX168" s="514">
        <f t="shared" si="218"/>
        <v>0</v>
      </c>
      <c r="DY168" s="514">
        <f t="shared" si="218"/>
        <v>0</v>
      </c>
      <c r="DZ168" s="514">
        <f t="shared" si="219"/>
        <v>0</v>
      </c>
      <c r="EA168" s="514">
        <f t="shared" si="219"/>
        <v>0</v>
      </c>
      <c r="EB168" s="514">
        <f t="shared" si="219"/>
        <v>0</v>
      </c>
      <c r="EC168" s="514">
        <f t="shared" si="219"/>
        <v>0</v>
      </c>
      <c r="ED168" s="514">
        <f t="shared" si="219"/>
        <v>0</v>
      </c>
      <c r="EE168" s="514">
        <f t="shared" si="219"/>
        <v>0</v>
      </c>
      <c r="EF168" s="514">
        <f t="shared" si="219"/>
        <v>0</v>
      </c>
      <c r="EG168" s="514">
        <f t="shared" si="219"/>
        <v>0</v>
      </c>
      <c r="EH168" s="514">
        <f t="shared" si="219"/>
        <v>0</v>
      </c>
      <c r="EI168" s="72"/>
      <c r="EJ168" s="72"/>
      <c r="EK168" s="72"/>
      <c r="EL168" s="72"/>
      <c r="EM168" s="72"/>
    </row>
    <row r="169" spans="5:143" ht="15" customHeight="1" outlineLevel="1" x14ac:dyDescent="0.35">
      <c r="E169" s="508">
        <v>120</v>
      </c>
      <c r="F169" s="841">
        <v>0</v>
      </c>
      <c r="G169" s="844">
        <f t="shared" si="139"/>
        <v>0</v>
      </c>
      <c r="H169" s="842">
        <f t="shared" si="153"/>
        <v>0</v>
      </c>
      <c r="I169" s="19"/>
      <c r="J169" s="514">
        <f t="shared" si="207"/>
        <v>0</v>
      </c>
      <c r="K169" s="514">
        <f t="shared" si="207"/>
        <v>0</v>
      </c>
      <c r="L169" s="514">
        <f t="shared" si="207"/>
        <v>0</v>
      </c>
      <c r="M169" s="514">
        <f t="shared" si="207"/>
        <v>0</v>
      </c>
      <c r="N169" s="514">
        <f t="shared" si="207"/>
        <v>0</v>
      </c>
      <c r="O169" s="514">
        <f t="shared" si="207"/>
        <v>0</v>
      </c>
      <c r="P169" s="514">
        <f t="shared" si="207"/>
        <v>0</v>
      </c>
      <c r="Q169" s="514">
        <f t="shared" si="207"/>
        <v>0</v>
      </c>
      <c r="R169" s="514">
        <f t="shared" si="207"/>
        <v>0</v>
      </c>
      <c r="S169" s="514">
        <f t="shared" si="207"/>
        <v>0</v>
      </c>
      <c r="T169" s="514">
        <f t="shared" si="208"/>
        <v>0</v>
      </c>
      <c r="U169" s="514">
        <f t="shared" si="208"/>
        <v>0</v>
      </c>
      <c r="V169" s="514">
        <f t="shared" si="208"/>
        <v>0</v>
      </c>
      <c r="W169" s="514">
        <f t="shared" si="208"/>
        <v>0</v>
      </c>
      <c r="X169" s="514">
        <f t="shared" si="208"/>
        <v>0</v>
      </c>
      <c r="Y169" s="514">
        <f t="shared" si="208"/>
        <v>0</v>
      </c>
      <c r="Z169" s="514">
        <f t="shared" si="208"/>
        <v>0</v>
      </c>
      <c r="AA169" s="514">
        <f t="shared" si="208"/>
        <v>0</v>
      </c>
      <c r="AB169" s="514">
        <f t="shared" si="208"/>
        <v>0</v>
      </c>
      <c r="AC169" s="514">
        <f t="shared" si="208"/>
        <v>0</v>
      </c>
      <c r="AD169" s="514">
        <f t="shared" si="209"/>
        <v>0</v>
      </c>
      <c r="AE169" s="514">
        <f t="shared" si="209"/>
        <v>0</v>
      </c>
      <c r="AF169" s="514">
        <f t="shared" si="209"/>
        <v>0</v>
      </c>
      <c r="AG169" s="514">
        <f t="shared" si="209"/>
        <v>0</v>
      </c>
      <c r="AH169" s="514">
        <f t="shared" si="209"/>
        <v>0</v>
      </c>
      <c r="AI169" s="514">
        <f t="shared" si="209"/>
        <v>0</v>
      </c>
      <c r="AJ169" s="514">
        <f t="shared" si="209"/>
        <v>0</v>
      </c>
      <c r="AK169" s="514">
        <f t="shared" si="209"/>
        <v>0</v>
      </c>
      <c r="AL169" s="514">
        <f t="shared" si="209"/>
        <v>0</v>
      </c>
      <c r="AM169" s="514">
        <f t="shared" si="209"/>
        <v>0</v>
      </c>
      <c r="AN169" s="514">
        <f t="shared" si="210"/>
        <v>0</v>
      </c>
      <c r="AO169" s="514">
        <f t="shared" si="210"/>
        <v>0</v>
      </c>
      <c r="AP169" s="514">
        <f t="shared" si="210"/>
        <v>0</v>
      </c>
      <c r="AQ169" s="514">
        <f t="shared" si="210"/>
        <v>0</v>
      </c>
      <c r="AR169" s="514">
        <f t="shared" si="210"/>
        <v>0</v>
      </c>
      <c r="AS169" s="514">
        <f t="shared" si="210"/>
        <v>0</v>
      </c>
      <c r="AT169" s="514">
        <f t="shared" si="210"/>
        <v>0</v>
      </c>
      <c r="AU169" s="514">
        <f t="shared" si="210"/>
        <v>0</v>
      </c>
      <c r="AV169" s="514">
        <f t="shared" si="210"/>
        <v>0</v>
      </c>
      <c r="AW169" s="514">
        <f t="shared" si="210"/>
        <v>0</v>
      </c>
      <c r="AX169" s="514">
        <f t="shared" si="211"/>
        <v>0</v>
      </c>
      <c r="AY169" s="514">
        <f t="shared" si="211"/>
        <v>0</v>
      </c>
      <c r="AZ169" s="514">
        <f t="shared" si="211"/>
        <v>0</v>
      </c>
      <c r="BA169" s="514">
        <f t="shared" si="211"/>
        <v>0</v>
      </c>
      <c r="BB169" s="514">
        <f t="shared" si="211"/>
        <v>0</v>
      </c>
      <c r="BC169" s="514">
        <f t="shared" si="211"/>
        <v>0</v>
      </c>
      <c r="BD169" s="514">
        <f t="shared" si="211"/>
        <v>0</v>
      </c>
      <c r="BE169" s="514">
        <f t="shared" si="211"/>
        <v>0</v>
      </c>
      <c r="BF169" s="514">
        <f t="shared" si="211"/>
        <v>0</v>
      </c>
      <c r="BG169" s="514">
        <f t="shared" si="211"/>
        <v>0</v>
      </c>
      <c r="BH169" s="514">
        <f t="shared" si="212"/>
        <v>0</v>
      </c>
      <c r="BI169" s="514">
        <f t="shared" si="212"/>
        <v>0</v>
      </c>
      <c r="BJ169" s="514">
        <f t="shared" si="212"/>
        <v>0</v>
      </c>
      <c r="BK169" s="514">
        <f t="shared" si="212"/>
        <v>0</v>
      </c>
      <c r="BL169" s="514">
        <f t="shared" si="212"/>
        <v>0</v>
      </c>
      <c r="BM169" s="514">
        <f t="shared" si="212"/>
        <v>0</v>
      </c>
      <c r="BN169" s="514">
        <f t="shared" si="212"/>
        <v>0</v>
      </c>
      <c r="BO169" s="514">
        <f t="shared" si="212"/>
        <v>0</v>
      </c>
      <c r="BP169" s="514">
        <f t="shared" si="212"/>
        <v>0</v>
      </c>
      <c r="BQ169" s="514">
        <f t="shared" si="212"/>
        <v>0</v>
      </c>
      <c r="BR169" s="514">
        <f t="shared" si="213"/>
        <v>0</v>
      </c>
      <c r="BS169" s="514">
        <f t="shared" si="213"/>
        <v>0</v>
      </c>
      <c r="BT169" s="514">
        <f t="shared" si="213"/>
        <v>0</v>
      </c>
      <c r="BU169" s="514">
        <f t="shared" si="213"/>
        <v>0</v>
      </c>
      <c r="BV169" s="514">
        <f t="shared" si="213"/>
        <v>0</v>
      </c>
      <c r="BW169" s="514">
        <f t="shared" si="213"/>
        <v>0</v>
      </c>
      <c r="BX169" s="514">
        <f t="shared" si="213"/>
        <v>0</v>
      </c>
      <c r="BY169" s="514">
        <f t="shared" si="213"/>
        <v>0</v>
      </c>
      <c r="BZ169" s="514">
        <f t="shared" si="213"/>
        <v>0</v>
      </c>
      <c r="CA169" s="514">
        <f t="shared" si="213"/>
        <v>0</v>
      </c>
      <c r="CB169" s="514">
        <f t="shared" si="214"/>
        <v>0</v>
      </c>
      <c r="CC169" s="514">
        <f t="shared" si="214"/>
        <v>0</v>
      </c>
      <c r="CD169" s="514">
        <f t="shared" si="214"/>
        <v>0</v>
      </c>
      <c r="CE169" s="514">
        <f t="shared" si="214"/>
        <v>0</v>
      </c>
      <c r="CF169" s="514">
        <f t="shared" si="214"/>
        <v>0</v>
      </c>
      <c r="CG169" s="514">
        <f t="shared" si="214"/>
        <v>0</v>
      </c>
      <c r="CH169" s="514">
        <f t="shared" si="214"/>
        <v>0</v>
      </c>
      <c r="CI169" s="514">
        <f t="shared" si="214"/>
        <v>0</v>
      </c>
      <c r="CJ169" s="514">
        <f t="shared" si="214"/>
        <v>0</v>
      </c>
      <c r="CK169" s="514">
        <f t="shared" si="214"/>
        <v>0</v>
      </c>
      <c r="CL169" s="514">
        <f t="shared" si="215"/>
        <v>0</v>
      </c>
      <c r="CM169" s="514">
        <f t="shared" si="215"/>
        <v>0</v>
      </c>
      <c r="CN169" s="514">
        <f t="shared" si="215"/>
        <v>0</v>
      </c>
      <c r="CO169" s="514">
        <f t="shared" si="215"/>
        <v>0</v>
      </c>
      <c r="CP169" s="514">
        <f t="shared" si="215"/>
        <v>0</v>
      </c>
      <c r="CQ169" s="514">
        <f t="shared" si="215"/>
        <v>0</v>
      </c>
      <c r="CR169" s="514">
        <f t="shared" si="215"/>
        <v>0</v>
      </c>
      <c r="CS169" s="514">
        <f t="shared" si="215"/>
        <v>0</v>
      </c>
      <c r="CT169" s="514">
        <f t="shared" si="215"/>
        <v>0</v>
      </c>
      <c r="CU169" s="514">
        <f t="shared" si="215"/>
        <v>0</v>
      </c>
      <c r="CV169" s="514">
        <f t="shared" si="216"/>
        <v>0</v>
      </c>
      <c r="CW169" s="514">
        <f t="shared" si="216"/>
        <v>0</v>
      </c>
      <c r="CX169" s="514">
        <f t="shared" si="216"/>
        <v>0</v>
      </c>
      <c r="CY169" s="514">
        <f t="shared" si="216"/>
        <v>0</v>
      </c>
      <c r="CZ169" s="514">
        <f t="shared" si="216"/>
        <v>0</v>
      </c>
      <c r="DA169" s="514">
        <f t="shared" si="216"/>
        <v>0</v>
      </c>
      <c r="DB169" s="514">
        <f t="shared" si="216"/>
        <v>0</v>
      </c>
      <c r="DC169" s="514">
        <f t="shared" si="216"/>
        <v>0</v>
      </c>
      <c r="DD169" s="514">
        <f t="shared" si="216"/>
        <v>0</v>
      </c>
      <c r="DE169" s="514">
        <f t="shared" si="216"/>
        <v>0</v>
      </c>
      <c r="DF169" s="514">
        <f t="shared" si="217"/>
        <v>0</v>
      </c>
      <c r="DG169" s="514">
        <f t="shared" si="217"/>
        <v>0</v>
      </c>
      <c r="DH169" s="514">
        <f t="shared" si="217"/>
        <v>0</v>
      </c>
      <c r="DI169" s="514">
        <f t="shared" si="217"/>
        <v>0</v>
      </c>
      <c r="DJ169" s="514">
        <f t="shared" si="217"/>
        <v>0</v>
      </c>
      <c r="DK169" s="514">
        <f t="shared" si="217"/>
        <v>0</v>
      </c>
      <c r="DL169" s="514">
        <f t="shared" si="217"/>
        <v>0</v>
      </c>
      <c r="DM169" s="514">
        <f t="shared" si="217"/>
        <v>0</v>
      </c>
      <c r="DN169" s="514">
        <f t="shared" si="217"/>
        <v>0</v>
      </c>
      <c r="DO169" s="514">
        <f t="shared" si="180"/>
        <v>0</v>
      </c>
      <c r="DP169" s="514">
        <f t="shared" si="218"/>
        <v>0</v>
      </c>
      <c r="DQ169" s="514">
        <f t="shared" si="218"/>
        <v>0</v>
      </c>
      <c r="DR169" s="514">
        <f t="shared" si="218"/>
        <v>0</v>
      </c>
      <c r="DS169" s="514">
        <f t="shared" si="218"/>
        <v>0</v>
      </c>
      <c r="DT169" s="514">
        <f t="shared" si="218"/>
        <v>0</v>
      </c>
      <c r="DU169" s="514">
        <f t="shared" si="218"/>
        <v>0</v>
      </c>
      <c r="DV169" s="514">
        <f t="shared" si="218"/>
        <v>0</v>
      </c>
      <c r="DW169" s="514">
        <f t="shared" si="218"/>
        <v>0</v>
      </c>
      <c r="DX169" s="514">
        <f t="shared" si="218"/>
        <v>0</v>
      </c>
      <c r="DY169" s="514">
        <f t="shared" si="218"/>
        <v>0</v>
      </c>
      <c r="DZ169" s="514">
        <f t="shared" si="219"/>
        <v>0</v>
      </c>
      <c r="EA169" s="514">
        <f t="shared" si="219"/>
        <v>0</v>
      </c>
      <c r="EB169" s="514">
        <f t="shared" si="219"/>
        <v>0</v>
      </c>
      <c r="EC169" s="514">
        <f t="shared" si="219"/>
        <v>0</v>
      </c>
      <c r="ED169" s="514">
        <f t="shared" si="219"/>
        <v>0</v>
      </c>
      <c r="EE169" s="514">
        <f t="shared" si="219"/>
        <v>0</v>
      </c>
      <c r="EF169" s="514">
        <f t="shared" si="219"/>
        <v>0</v>
      </c>
      <c r="EG169" s="514">
        <f t="shared" si="219"/>
        <v>0</v>
      </c>
      <c r="EH169" s="514">
        <f t="shared" si="219"/>
        <v>0</v>
      </c>
      <c r="EI169" s="72"/>
      <c r="EJ169" s="72"/>
      <c r="EK169" s="72"/>
      <c r="EL169" s="72"/>
      <c r="EM169" s="72"/>
    </row>
    <row r="170" spans="5:143" ht="15" customHeight="1" outlineLevel="1" x14ac:dyDescent="0.35">
      <c r="E170" s="508">
        <v>121</v>
      </c>
      <c r="F170" s="841">
        <v>0</v>
      </c>
      <c r="G170" s="844">
        <f t="shared" si="139"/>
        <v>0</v>
      </c>
      <c r="H170" s="842">
        <f t="shared" si="153"/>
        <v>0</v>
      </c>
      <c r="I170" s="19"/>
      <c r="J170" s="514">
        <f t="shared" si="207"/>
        <v>0</v>
      </c>
      <c r="K170" s="514">
        <f t="shared" si="207"/>
        <v>0</v>
      </c>
      <c r="L170" s="514">
        <f t="shared" si="207"/>
        <v>0</v>
      </c>
      <c r="M170" s="514">
        <f t="shared" si="207"/>
        <v>0</v>
      </c>
      <c r="N170" s="514">
        <f t="shared" si="207"/>
        <v>0</v>
      </c>
      <c r="O170" s="514">
        <f t="shared" si="207"/>
        <v>0</v>
      </c>
      <c r="P170" s="514">
        <f t="shared" si="207"/>
        <v>0</v>
      </c>
      <c r="Q170" s="514">
        <f t="shared" si="207"/>
        <v>0</v>
      </c>
      <c r="R170" s="514">
        <f t="shared" si="207"/>
        <v>0</v>
      </c>
      <c r="S170" s="514">
        <f t="shared" si="207"/>
        <v>0</v>
      </c>
      <c r="T170" s="514">
        <f t="shared" si="208"/>
        <v>0</v>
      </c>
      <c r="U170" s="514">
        <f t="shared" si="208"/>
        <v>0</v>
      </c>
      <c r="V170" s="514">
        <f t="shared" si="208"/>
        <v>0</v>
      </c>
      <c r="W170" s="514">
        <f t="shared" si="208"/>
        <v>0</v>
      </c>
      <c r="X170" s="514">
        <f t="shared" si="208"/>
        <v>0</v>
      </c>
      <c r="Y170" s="514">
        <f t="shared" si="208"/>
        <v>0</v>
      </c>
      <c r="Z170" s="514">
        <f t="shared" si="208"/>
        <v>0</v>
      </c>
      <c r="AA170" s="514">
        <f t="shared" si="208"/>
        <v>0</v>
      </c>
      <c r="AB170" s="514">
        <f t="shared" si="208"/>
        <v>0</v>
      </c>
      <c r="AC170" s="514">
        <f t="shared" si="208"/>
        <v>0</v>
      </c>
      <c r="AD170" s="514">
        <f t="shared" si="209"/>
        <v>0</v>
      </c>
      <c r="AE170" s="514">
        <f t="shared" si="209"/>
        <v>0</v>
      </c>
      <c r="AF170" s="514">
        <f t="shared" si="209"/>
        <v>0</v>
      </c>
      <c r="AG170" s="514">
        <f t="shared" si="209"/>
        <v>0</v>
      </c>
      <c r="AH170" s="514">
        <f t="shared" si="209"/>
        <v>0</v>
      </c>
      <c r="AI170" s="514">
        <f t="shared" si="209"/>
        <v>0</v>
      </c>
      <c r="AJ170" s="514">
        <f t="shared" si="209"/>
        <v>0</v>
      </c>
      <c r="AK170" s="514">
        <f t="shared" si="209"/>
        <v>0</v>
      </c>
      <c r="AL170" s="514">
        <f t="shared" si="209"/>
        <v>0</v>
      </c>
      <c r="AM170" s="514">
        <f t="shared" si="209"/>
        <v>0</v>
      </c>
      <c r="AN170" s="514">
        <f t="shared" si="210"/>
        <v>0</v>
      </c>
      <c r="AO170" s="514">
        <f t="shared" si="210"/>
        <v>0</v>
      </c>
      <c r="AP170" s="514">
        <f t="shared" si="210"/>
        <v>0</v>
      </c>
      <c r="AQ170" s="514">
        <f t="shared" si="210"/>
        <v>0</v>
      </c>
      <c r="AR170" s="514">
        <f t="shared" si="210"/>
        <v>0</v>
      </c>
      <c r="AS170" s="514">
        <f t="shared" si="210"/>
        <v>0</v>
      </c>
      <c r="AT170" s="514">
        <f t="shared" si="210"/>
        <v>0</v>
      </c>
      <c r="AU170" s="514">
        <f t="shared" si="210"/>
        <v>0</v>
      </c>
      <c r="AV170" s="514">
        <f t="shared" si="210"/>
        <v>0</v>
      </c>
      <c r="AW170" s="514">
        <f t="shared" si="210"/>
        <v>0</v>
      </c>
      <c r="AX170" s="514">
        <f t="shared" si="211"/>
        <v>0</v>
      </c>
      <c r="AY170" s="514">
        <f t="shared" si="211"/>
        <v>0</v>
      </c>
      <c r="AZ170" s="514">
        <f t="shared" si="211"/>
        <v>0</v>
      </c>
      <c r="BA170" s="514">
        <f t="shared" si="211"/>
        <v>0</v>
      </c>
      <c r="BB170" s="514">
        <f t="shared" si="211"/>
        <v>0</v>
      </c>
      <c r="BC170" s="514">
        <f t="shared" si="211"/>
        <v>0</v>
      </c>
      <c r="BD170" s="514">
        <f t="shared" si="211"/>
        <v>0</v>
      </c>
      <c r="BE170" s="514">
        <f t="shared" si="211"/>
        <v>0</v>
      </c>
      <c r="BF170" s="514">
        <f t="shared" si="211"/>
        <v>0</v>
      </c>
      <c r="BG170" s="514">
        <f t="shared" si="211"/>
        <v>0</v>
      </c>
      <c r="BH170" s="514">
        <f t="shared" si="212"/>
        <v>0</v>
      </c>
      <c r="BI170" s="514">
        <f t="shared" si="212"/>
        <v>0</v>
      </c>
      <c r="BJ170" s="514">
        <f t="shared" si="212"/>
        <v>0</v>
      </c>
      <c r="BK170" s="514">
        <f t="shared" si="212"/>
        <v>0</v>
      </c>
      <c r="BL170" s="514">
        <f t="shared" si="212"/>
        <v>0</v>
      </c>
      <c r="BM170" s="514">
        <f t="shared" si="212"/>
        <v>0</v>
      </c>
      <c r="BN170" s="514">
        <f t="shared" si="212"/>
        <v>0</v>
      </c>
      <c r="BO170" s="514">
        <f t="shared" si="212"/>
        <v>0</v>
      </c>
      <c r="BP170" s="514">
        <f t="shared" si="212"/>
        <v>0</v>
      </c>
      <c r="BQ170" s="514">
        <f t="shared" si="212"/>
        <v>0</v>
      </c>
      <c r="BR170" s="514">
        <f t="shared" si="213"/>
        <v>0</v>
      </c>
      <c r="BS170" s="514">
        <f t="shared" si="213"/>
        <v>0</v>
      </c>
      <c r="BT170" s="514">
        <f t="shared" si="213"/>
        <v>0</v>
      </c>
      <c r="BU170" s="514">
        <f t="shared" si="213"/>
        <v>0</v>
      </c>
      <c r="BV170" s="514">
        <f t="shared" si="213"/>
        <v>0</v>
      </c>
      <c r="BW170" s="514">
        <f t="shared" si="213"/>
        <v>0</v>
      </c>
      <c r="BX170" s="514">
        <f t="shared" si="213"/>
        <v>0</v>
      </c>
      <c r="BY170" s="514">
        <f t="shared" si="213"/>
        <v>0</v>
      </c>
      <c r="BZ170" s="514">
        <f t="shared" si="213"/>
        <v>0</v>
      </c>
      <c r="CA170" s="514">
        <f t="shared" si="213"/>
        <v>0</v>
      </c>
      <c r="CB170" s="514">
        <f t="shared" si="214"/>
        <v>0</v>
      </c>
      <c r="CC170" s="514">
        <f t="shared" si="214"/>
        <v>0</v>
      </c>
      <c r="CD170" s="514">
        <f t="shared" si="214"/>
        <v>0</v>
      </c>
      <c r="CE170" s="514">
        <f t="shared" si="214"/>
        <v>0</v>
      </c>
      <c r="CF170" s="514">
        <f t="shared" si="214"/>
        <v>0</v>
      </c>
      <c r="CG170" s="514">
        <f t="shared" si="214"/>
        <v>0</v>
      </c>
      <c r="CH170" s="514">
        <f t="shared" si="214"/>
        <v>0</v>
      </c>
      <c r="CI170" s="514">
        <f t="shared" si="214"/>
        <v>0</v>
      </c>
      <c r="CJ170" s="514">
        <f t="shared" si="214"/>
        <v>0</v>
      </c>
      <c r="CK170" s="514">
        <f t="shared" si="214"/>
        <v>0</v>
      </c>
      <c r="CL170" s="514">
        <f t="shared" si="215"/>
        <v>0</v>
      </c>
      <c r="CM170" s="514">
        <f t="shared" si="215"/>
        <v>0</v>
      </c>
      <c r="CN170" s="514">
        <f t="shared" si="215"/>
        <v>0</v>
      </c>
      <c r="CO170" s="514">
        <f t="shared" si="215"/>
        <v>0</v>
      </c>
      <c r="CP170" s="514">
        <f t="shared" si="215"/>
        <v>0</v>
      </c>
      <c r="CQ170" s="514">
        <f t="shared" si="215"/>
        <v>0</v>
      </c>
      <c r="CR170" s="514">
        <f t="shared" si="215"/>
        <v>0</v>
      </c>
      <c r="CS170" s="514">
        <f t="shared" si="215"/>
        <v>0</v>
      </c>
      <c r="CT170" s="514">
        <f t="shared" si="215"/>
        <v>0</v>
      </c>
      <c r="CU170" s="514">
        <f t="shared" si="215"/>
        <v>0</v>
      </c>
      <c r="CV170" s="514">
        <f t="shared" si="216"/>
        <v>0</v>
      </c>
      <c r="CW170" s="514">
        <f t="shared" si="216"/>
        <v>0</v>
      </c>
      <c r="CX170" s="514">
        <f t="shared" si="216"/>
        <v>0</v>
      </c>
      <c r="CY170" s="514">
        <f t="shared" si="216"/>
        <v>0</v>
      </c>
      <c r="CZ170" s="514">
        <f t="shared" si="216"/>
        <v>0</v>
      </c>
      <c r="DA170" s="514">
        <f t="shared" si="216"/>
        <v>0</v>
      </c>
      <c r="DB170" s="514">
        <f t="shared" si="216"/>
        <v>0</v>
      </c>
      <c r="DC170" s="514">
        <f t="shared" si="216"/>
        <v>0</v>
      </c>
      <c r="DD170" s="514">
        <f t="shared" si="216"/>
        <v>0</v>
      </c>
      <c r="DE170" s="514">
        <f t="shared" si="216"/>
        <v>0</v>
      </c>
      <c r="DF170" s="514">
        <f t="shared" si="217"/>
        <v>0</v>
      </c>
      <c r="DG170" s="514">
        <f t="shared" si="217"/>
        <v>0</v>
      </c>
      <c r="DH170" s="514">
        <f t="shared" si="217"/>
        <v>0</v>
      </c>
      <c r="DI170" s="514">
        <f t="shared" si="217"/>
        <v>0</v>
      </c>
      <c r="DJ170" s="514">
        <f t="shared" si="217"/>
        <v>0</v>
      </c>
      <c r="DK170" s="514">
        <f t="shared" si="217"/>
        <v>0</v>
      </c>
      <c r="DL170" s="514">
        <f t="shared" si="217"/>
        <v>0</v>
      </c>
      <c r="DM170" s="514">
        <f t="shared" si="217"/>
        <v>0</v>
      </c>
      <c r="DN170" s="514">
        <f t="shared" si="217"/>
        <v>0</v>
      </c>
      <c r="DO170" s="514">
        <f t="shared" si="180"/>
        <v>0</v>
      </c>
      <c r="DP170" s="514">
        <f t="shared" si="218"/>
        <v>0</v>
      </c>
      <c r="DQ170" s="514">
        <f t="shared" si="218"/>
        <v>0</v>
      </c>
      <c r="DR170" s="514">
        <f t="shared" si="218"/>
        <v>0</v>
      </c>
      <c r="DS170" s="514">
        <f t="shared" si="218"/>
        <v>0</v>
      </c>
      <c r="DT170" s="514">
        <f t="shared" si="218"/>
        <v>0</v>
      </c>
      <c r="DU170" s="514">
        <f t="shared" si="218"/>
        <v>0</v>
      </c>
      <c r="DV170" s="514">
        <f t="shared" si="218"/>
        <v>0</v>
      </c>
      <c r="DW170" s="514">
        <f t="shared" si="218"/>
        <v>0</v>
      </c>
      <c r="DX170" s="514">
        <f t="shared" si="218"/>
        <v>0</v>
      </c>
      <c r="DY170" s="514">
        <f t="shared" si="218"/>
        <v>0</v>
      </c>
      <c r="DZ170" s="514">
        <f t="shared" si="219"/>
        <v>0</v>
      </c>
      <c r="EA170" s="514">
        <f t="shared" si="219"/>
        <v>0</v>
      </c>
      <c r="EB170" s="514">
        <f t="shared" si="219"/>
        <v>0</v>
      </c>
      <c r="EC170" s="514">
        <f t="shared" si="219"/>
        <v>0</v>
      </c>
      <c r="ED170" s="514">
        <f t="shared" si="219"/>
        <v>0</v>
      </c>
      <c r="EE170" s="514">
        <f t="shared" si="219"/>
        <v>0</v>
      </c>
      <c r="EF170" s="514">
        <f t="shared" si="219"/>
        <v>0</v>
      </c>
      <c r="EG170" s="514">
        <f t="shared" si="219"/>
        <v>0</v>
      </c>
      <c r="EH170" s="514">
        <f t="shared" si="219"/>
        <v>0</v>
      </c>
      <c r="EI170" s="72"/>
      <c r="EJ170" s="72"/>
      <c r="EK170" s="72"/>
      <c r="EL170" s="72"/>
      <c r="EM170" s="72"/>
    </row>
    <row r="171" spans="5:143" ht="15" customHeight="1" outlineLevel="1" x14ac:dyDescent="0.35">
      <c r="E171" s="508">
        <v>122</v>
      </c>
      <c r="F171" s="841">
        <v>0</v>
      </c>
      <c r="G171" s="844">
        <f t="shared" si="139"/>
        <v>0</v>
      </c>
      <c r="H171" s="842">
        <f t="shared" si="153"/>
        <v>0</v>
      </c>
      <c r="I171" s="19"/>
      <c r="J171" s="514">
        <f t="shared" si="207"/>
        <v>0</v>
      </c>
      <c r="K171" s="514">
        <f t="shared" si="207"/>
        <v>0</v>
      </c>
      <c r="L171" s="514">
        <f t="shared" si="207"/>
        <v>0</v>
      </c>
      <c r="M171" s="514">
        <f t="shared" si="207"/>
        <v>0</v>
      </c>
      <c r="N171" s="514">
        <f t="shared" si="207"/>
        <v>0</v>
      </c>
      <c r="O171" s="514">
        <f t="shared" si="207"/>
        <v>0</v>
      </c>
      <c r="P171" s="514">
        <f t="shared" si="207"/>
        <v>0</v>
      </c>
      <c r="Q171" s="514">
        <f t="shared" si="207"/>
        <v>0</v>
      </c>
      <c r="R171" s="514">
        <f t="shared" si="207"/>
        <v>0</v>
      </c>
      <c r="S171" s="514">
        <f t="shared" si="207"/>
        <v>0</v>
      </c>
      <c r="T171" s="514">
        <f t="shared" si="208"/>
        <v>0</v>
      </c>
      <c r="U171" s="514">
        <f t="shared" si="208"/>
        <v>0</v>
      </c>
      <c r="V171" s="514">
        <f t="shared" si="208"/>
        <v>0</v>
      </c>
      <c r="W171" s="514">
        <f t="shared" si="208"/>
        <v>0</v>
      </c>
      <c r="X171" s="514">
        <f t="shared" si="208"/>
        <v>0</v>
      </c>
      <c r="Y171" s="514">
        <f t="shared" si="208"/>
        <v>0</v>
      </c>
      <c r="Z171" s="514">
        <f t="shared" si="208"/>
        <v>0</v>
      </c>
      <c r="AA171" s="514">
        <f t="shared" si="208"/>
        <v>0</v>
      </c>
      <c r="AB171" s="514">
        <f t="shared" si="208"/>
        <v>0</v>
      </c>
      <c r="AC171" s="514">
        <f t="shared" si="208"/>
        <v>0</v>
      </c>
      <c r="AD171" s="514">
        <f t="shared" si="209"/>
        <v>0</v>
      </c>
      <c r="AE171" s="514">
        <f t="shared" si="209"/>
        <v>0</v>
      </c>
      <c r="AF171" s="514">
        <f t="shared" si="209"/>
        <v>0</v>
      </c>
      <c r="AG171" s="514">
        <f t="shared" si="209"/>
        <v>0</v>
      </c>
      <c r="AH171" s="514">
        <f t="shared" si="209"/>
        <v>0</v>
      </c>
      <c r="AI171" s="514">
        <f t="shared" si="209"/>
        <v>0</v>
      </c>
      <c r="AJ171" s="514">
        <f t="shared" si="209"/>
        <v>0</v>
      </c>
      <c r="AK171" s="514">
        <f t="shared" si="209"/>
        <v>0</v>
      </c>
      <c r="AL171" s="514">
        <f t="shared" si="209"/>
        <v>0</v>
      </c>
      <c r="AM171" s="514">
        <f t="shared" si="209"/>
        <v>0</v>
      </c>
      <c r="AN171" s="514">
        <f t="shared" si="210"/>
        <v>0</v>
      </c>
      <c r="AO171" s="514">
        <f t="shared" si="210"/>
        <v>0</v>
      </c>
      <c r="AP171" s="514">
        <f t="shared" si="210"/>
        <v>0</v>
      </c>
      <c r="AQ171" s="514">
        <f t="shared" si="210"/>
        <v>0</v>
      </c>
      <c r="AR171" s="514">
        <f t="shared" si="210"/>
        <v>0</v>
      </c>
      <c r="AS171" s="514">
        <f t="shared" si="210"/>
        <v>0</v>
      </c>
      <c r="AT171" s="514">
        <f t="shared" si="210"/>
        <v>0</v>
      </c>
      <c r="AU171" s="514">
        <f t="shared" si="210"/>
        <v>0</v>
      </c>
      <c r="AV171" s="514">
        <f t="shared" si="210"/>
        <v>0</v>
      </c>
      <c r="AW171" s="514">
        <f t="shared" si="210"/>
        <v>0</v>
      </c>
      <c r="AX171" s="514">
        <f t="shared" si="211"/>
        <v>0</v>
      </c>
      <c r="AY171" s="514">
        <f t="shared" si="211"/>
        <v>0</v>
      </c>
      <c r="AZ171" s="514">
        <f t="shared" si="211"/>
        <v>0</v>
      </c>
      <c r="BA171" s="514">
        <f t="shared" si="211"/>
        <v>0</v>
      </c>
      <c r="BB171" s="514">
        <f t="shared" si="211"/>
        <v>0</v>
      </c>
      <c r="BC171" s="514">
        <f t="shared" si="211"/>
        <v>0</v>
      </c>
      <c r="BD171" s="514">
        <f t="shared" si="211"/>
        <v>0</v>
      </c>
      <c r="BE171" s="514">
        <f t="shared" si="211"/>
        <v>0</v>
      </c>
      <c r="BF171" s="514">
        <f t="shared" si="211"/>
        <v>0</v>
      </c>
      <c r="BG171" s="514">
        <f t="shared" si="211"/>
        <v>0</v>
      </c>
      <c r="BH171" s="514">
        <f t="shared" si="212"/>
        <v>0</v>
      </c>
      <c r="BI171" s="514">
        <f t="shared" si="212"/>
        <v>0</v>
      </c>
      <c r="BJ171" s="514">
        <f t="shared" si="212"/>
        <v>0</v>
      </c>
      <c r="BK171" s="514">
        <f t="shared" si="212"/>
        <v>0</v>
      </c>
      <c r="BL171" s="514">
        <f t="shared" si="212"/>
        <v>0</v>
      </c>
      <c r="BM171" s="514">
        <f t="shared" si="212"/>
        <v>0</v>
      </c>
      <c r="BN171" s="514">
        <f t="shared" si="212"/>
        <v>0</v>
      </c>
      <c r="BO171" s="514">
        <f t="shared" si="212"/>
        <v>0</v>
      </c>
      <c r="BP171" s="514">
        <f t="shared" si="212"/>
        <v>0</v>
      </c>
      <c r="BQ171" s="514">
        <f t="shared" si="212"/>
        <v>0</v>
      </c>
      <c r="BR171" s="514">
        <f t="shared" si="213"/>
        <v>0</v>
      </c>
      <c r="BS171" s="514">
        <f t="shared" si="213"/>
        <v>0</v>
      </c>
      <c r="BT171" s="514">
        <f t="shared" si="213"/>
        <v>0</v>
      </c>
      <c r="BU171" s="514">
        <f t="shared" si="213"/>
        <v>0</v>
      </c>
      <c r="BV171" s="514">
        <f t="shared" si="213"/>
        <v>0</v>
      </c>
      <c r="BW171" s="514">
        <f t="shared" si="213"/>
        <v>0</v>
      </c>
      <c r="BX171" s="514">
        <f t="shared" si="213"/>
        <v>0</v>
      </c>
      <c r="BY171" s="514">
        <f t="shared" si="213"/>
        <v>0</v>
      </c>
      <c r="BZ171" s="514">
        <f t="shared" si="213"/>
        <v>0</v>
      </c>
      <c r="CA171" s="514">
        <f t="shared" si="213"/>
        <v>0</v>
      </c>
      <c r="CB171" s="514">
        <f t="shared" si="214"/>
        <v>0</v>
      </c>
      <c r="CC171" s="514">
        <f t="shared" si="214"/>
        <v>0</v>
      </c>
      <c r="CD171" s="514">
        <f t="shared" si="214"/>
        <v>0</v>
      </c>
      <c r="CE171" s="514">
        <f t="shared" si="214"/>
        <v>0</v>
      </c>
      <c r="CF171" s="514">
        <f t="shared" si="214"/>
        <v>0</v>
      </c>
      <c r="CG171" s="514">
        <f t="shared" si="214"/>
        <v>0</v>
      </c>
      <c r="CH171" s="514">
        <f t="shared" si="214"/>
        <v>0</v>
      </c>
      <c r="CI171" s="514">
        <f t="shared" si="214"/>
        <v>0</v>
      </c>
      <c r="CJ171" s="514">
        <f t="shared" si="214"/>
        <v>0</v>
      </c>
      <c r="CK171" s="514">
        <f t="shared" si="214"/>
        <v>0</v>
      </c>
      <c r="CL171" s="514">
        <f t="shared" si="215"/>
        <v>0</v>
      </c>
      <c r="CM171" s="514">
        <f t="shared" si="215"/>
        <v>0</v>
      </c>
      <c r="CN171" s="514">
        <f t="shared" si="215"/>
        <v>0</v>
      </c>
      <c r="CO171" s="514">
        <f t="shared" si="215"/>
        <v>0</v>
      </c>
      <c r="CP171" s="514">
        <f t="shared" si="215"/>
        <v>0</v>
      </c>
      <c r="CQ171" s="514">
        <f t="shared" si="215"/>
        <v>0</v>
      </c>
      <c r="CR171" s="514">
        <f t="shared" si="215"/>
        <v>0</v>
      </c>
      <c r="CS171" s="514">
        <f t="shared" si="215"/>
        <v>0</v>
      </c>
      <c r="CT171" s="514">
        <f t="shared" si="215"/>
        <v>0</v>
      </c>
      <c r="CU171" s="514">
        <f t="shared" si="215"/>
        <v>0</v>
      </c>
      <c r="CV171" s="514">
        <f t="shared" si="216"/>
        <v>0</v>
      </c>
      <c r="CW171" s="514">
        <f t="shared" si="216"/>
        <v>0</v>
      </c>
      <c r="CX171" s="514">
        <f t="shared" si="216"/>
        <v>0</v>
      </c>
      <c r="CY171" s="514">
        <f t="shared" si="216"/>
        <v>0</v>
      </c>
      <c r="CZ171" s="514">
        <f t="shared" si="216"/>
        <v>0</v>
      </c>
      <c r="DA171" s="514">
        <f t="shared" si="216"/>
        <v>0</v>
      </c>
      <c r="DB171" s="514">
        <f t="shared" si="216"/>
        <v>0</v>
      </c>
      <c r="DC171" s="514">
        <f t="shared" si="216"/>
        <v>0</v>
      </c>
      <c r="DD171" s="514">
        <f t="shared" si="216"/>
        <v>0</v>
      </c>
      <c r="DE171" s="514">
        <f t="shared" si="216"/>
        <v>0</v>
      </c>
      <c r="DF171" s="514">
        <f t="shared" si="217"/>
        <v>0</v>
      </c>
      <c r="DG171" s="514">
        <f t="shared" si="217"/>
        <v>0</v>
      </c>
      <c r="DH171" s="514">
        <f t="shared" si="217"/>
        <v>0</v>
      </c>
      <c r="DI171" s="514">
        <f t="shared" si="217"/>
        <v>0</v>
      </c>
      <c r="DJ171" s="514">
        <f t="shared" si="217"/>
        <v>0</v>
      </c>
      <c r="DK171" s="514">
        <f t="shared" si="217"/>
        <v>0</v>
      </c>
      <c r="DL171" s="514">
        <f t="shared" si="217"/>
        <v>0</v>
      </c>
      <c r="DM171" s="514">
        <f t="shared" si="217"/>
        <v>0</v>
      </c>
      <c r="DN171" s="514">
        <f t="shared" si="217"/>
        <v>0</v>
      </c>
      <c r="DO171" s="514">
        <f t="shared" si="180"/>
        <v>0</v>
      </c>
      <c r="DP171" s="514">
        <f t="shared" si="218"/>
        <v>0</v>
      </c>
      <c r="DQ171" s="514">
        <f t="shared" si="218"/>
        <v>0</v>
      </c>
      <c r="DR171" s="514">
        <f t="shared" si="218"/>
        <v>0</v>
      </c>
      <c r="DS171" s="514">
        <f t="shared" si="218"/>
        <v>0</v>
      </c>
      <c r="DT171" s="514">
        <f t="shared" si="218"/>
        <v>0</v>
      </c>
      <c r="DU171" s="514">
        <f t="shared" si="218"/>
        <v>0</v>
      </c>
      <c r="DV171" s="514">
        <f t="shared" si="218"/>
        <v>0</v>
      </c>
      <c r="DW171" s="514">
        <f t="shared" si="218"/>
        <v>0</v>
      </c>
      <c r="DX171" s="514">
        <f t="shared" si="218"/>
        <v>0</v>
      </c>
      <c r="DY171" s="514">
        <f t="shared" si="218"/>
        <v>0</v>
      </c>
      <c r="DZ171" s="514">
        <f t="shared" si="219"/>
        <v>0</v>
      </c>
      <c r="EA171" s="514">
        <f t="shared" si="219"/>
        <v>0</v>
      </c>
      <c r="EB171" s="514">
        <f t="shared" si="219"/>
        <v>0</v>
      </c>
      <c r="EC171" s="514">
        <f t="shared" si="219"/>
        <v>0</v>
      </c>
      <c r="ED171" s="514">
        <f t="shared" si="219"/>
        <v>0</v>
      </c>
      <c r="EE171" s="514">
        <f t="shared" si="219"/>
        <v>0</v>
      </c>
      <c r="EF171" s="514">
        <f t="shared" si="219"/>
        <v>0</v>
      </c>
      <c r="EG171" s="514">
        <f t="shared" si="219"/>
        <v>0</v>
      </c>
      <c r="EH171" s="514">
        <f t="shared" si="219"/>
        <v>0</v>
      </c>
      <c r="EI171" s="72"/>
      <c r="EJ171" s="72"/>
      <c r="EK171" s="72"/>
      <c r="EL171" s="72"/>
      <c r="EM171" s="72"/>
    </row>
    <row r="172" spans="5:143" ht="15" customHeight="1" outlineLevel="1" x14ac:dyDescent="0.35">
      <c r="E172" s="508">
        <v>123</v>
      </c>
      <c r="F172" s="841">
        <v>0</v>
      </c>
      <c r="G172" s="844">
        <f t="shared" si="139"/>
        <v>0</v>
      </c>
      <c r="H172" s="842">
        <f t="shared" si="153"/>
        <v>0</v>
      </c>
      <c r="I172" s="19"/>
      <c r="J172" s="514">
        <f t="shared" si="207"/>
        <v>0</v>
      </c>
      <c r="K172" s="514">
        <f t="shared" si="207"/>
        <v>0</v>
      </c>
      <c r="L172" s="514">
        <f t="shared" si="207"/>
        <v>0</v>
      </c>
      <c r="M172" s="514">
        <f t="shared" si="207"/>
        <v>0</v>
      </c>
      <c r="N172" s="514">
        <f t="shared" si="207"/>
        <v>0</v>
      </c>
      <c r="O172" s="514">
        <f t="shared" si="207"/>
        <v>0</v>
      </c>
      <c r="P172" s="514">
        <f t="shared" si="207"/>
        <v>0</v>
      </c>
      <c r="Q172" s="514">
        <f t="shared" si="207"/>
        <v>0</v>
      </c>
      <c r="R172" s="514">
        <f t="shared" si="207"/>
        <v>0</v>
      </c>
      <c r="S172" s="514">
        <f t="shared" si="207"/>
        <v>0</v>
      </c>
      <c r="T172" s="514">
        <f t="shared" si="208"/>
        <v>0</v>
      </c>
      <c r="U172" s="514">
        <f t="shared" si="208"/>
        <v>0</v>
      </c>
      <c r="V172" s="514">
        <f t="shared" si="208"/>
        <v>0</v>
      </c>
      <c r="W172" s="514">
        <f t="shared" si="208"/>
        <v>0</v>
      </c>
      <c r="X172" s="514">
        <f t="shared" si="208"/>
        <v>0</v>
      </c>
      <c r="Y172" s="514">
        <f t="shared" si="208"/>
        <v>0</v>
      </c>
      <c r="Z172" s="514">
        <f t="shared" si="208"/>
        <v>0</v>
      </c>
      <c r="AA172" s="514">
        <f t="shared" si="208"/>
        <v>0</v>
      </c>
      <c r="AB172" s="514">
        <f t="shared" si="208"/>
        <v>0</v>
      </c>
      <c r="AC172" s="514">
        <f t="shared" si="208"/>
        <v>0</v>
      </c>
      <c r="AD172" s="514">
        <f t="shared" si="209"/>
        <v>0</v>
      </c>
      <c r="AE172" s="514">
        <f t="shared" si="209"/>
        <v>0</v>
      </c>
      <c r="AF172" s="514">
        <f t="shared" si="209"/>
        <v>0</v>
      </c>
      <c r="AG172" s="514">
        <f t="shared" si="209"/>
        <v>0</v>
      </c>
      <c r="AH172" s="514">
        <f t="shared" si="209"/>
        <v>0</v>
      </c>
      <c r="AI172" s="514">
        <f t="shared" si="209"/>
        <v>0</v>
      </c>
      <c r="AJ172" s="514">
        <f t="shared" si="209"/>
        <v>0</v>
      </c>
      <c r="AK172" s="514">
        <f t="shared" si="209"/>
        <v>0</v>
      </c>
      <c r="AL172" s="514">
        <f t="shared" si="209"/>
        <v>0</v>
      </c>
      <c r="AM172" s="514">
        <f t="shared" si="209"/>
        <v>0</v>
      </c>
      <c r="AN172" s="514">
        <f t="shared" si="210"/>
        <v>0</v>
      </c>
      <c r="AO172" s="514">
        <f t="shared" si="210"/>
        <v>0</v>
      </c>
      <c r="AP172" s="514">
        <f t="shared" si="210"/>
        <v>0</v>
      </c>
      <c r="AQ172" s="514">
        <f t="shared" si="210"/>
        <v>0</v>
      </c>
      <c r="AR172" s="514">
        <f t="shared" si="210"/>
        <v>0</v>
      </c>
      <c r="AS172" s="514">
        <f t="shared" si="210"/>
        <v>0</v>
      </c>
      <c r="AT172" s="514">
        <f t="shared" si="210"/>
        <v>0</v>
      </c>
      <c r="AU172" s="514">
        <f t="shared" si="210"/>
        <v>0</v>
      </c>
      <c r="AV172" s="514">
        <f t="shared" si="210"/>
        <v>0</v>
      </c>
      <c r="AW172" s="514">
        <f t="shared" si="210"/>
        <v>0</v>
      </c>
      <c r="AX172" s="514">
        <f t="shared" si="211"/>
        <v>0</v>
      </c>
      <c r="AY172" s="514">
        <f t="shared" si="211"/>
        <v>0</v>
      </c>
      <c r="AZ172" s="514">
        <f t="shared" si="211"/>
        <v>0</v>
      </c>
      <c r="BA172" s="514">
        <f t="shared" si="211"/>
        <v>0</v>
      </c>
      <c r="BB172" s="514">
        <f t="shared" si="211"/>
        <v>0</v>
      </c>
      <c r="BC172" s="514">
        <f t="shared" si="211"/>
        <v>0</v>
      </c>
      <c r="BD172" s="514">
        <f t="shared" si="211"/>
        <v>0</v>
      </c>
      <c r="BE172" s="514">
        <f t="shared" si="211"/>
        <v>0</v>
      </c>
      <c r="BF172" s="514">
        <f t="shared" si="211"/>
        <v>0</v>
      </c>
      <c r="BG172" s="514">
        <f t="shared" si="211"/>
        <v>0</v>
      </c>
      <c r="BH172" s="514">
        <f t="shared" si="212"/>
        <v>0</v>
      </c>
      <c r="BI172" s="514">
        <f t="shared" si="212"/>
        <v>0</v>
      </c>
      <c r="BJ172" s="514">
        <f t="shared" si="212"/>
        <v>0</v>
      </c>
      <c r="BK172" s="514">
        <f t="shared" si="212"/>
        <v>0</v>
      </c>
      <c r="BL172" s="514">
        <f t="shared" si="212"/>
        <v>0</v>
      </c>
      <c r="BM172" s="514">
        <f t="shared" si="212"/>
        <v>0</v>
      </c>
      <c r="BN172" s="514">
        <f t="shared" si="212"/>
        <v>0</v>
      </c>
      <c r="BO172" s="514">
        <f t="shared" si="212"/>
        <v>0</v>
      </c>
      <c r="BP172" s="514">
        <f t="shared" si="212"/>
        <v>0</v>
      </c>
      <c r="BQ172" s="514">
        <f t="shared" si="212"/>
        <v>0</v>
      </c>
      <c r="BR172" s="514">
        <f t="shared" si="213"/>
        <v>0</v>
      </c>
      <c r="BS172" s="514">
        <f t="shared" si="213"/>
        <v>0</v>
      </c>
      <c r="BT172" s="514">
        <f t="shared" si="213"/>
        <v>0</v>
      </c>
      <c r="BU172" s="514">
        <f t="shared" si="213"/>
        <v>0</v>
      </c>
      <c r="BV172" s="514">
        <f t="shared" si="213"/>
        <v>0</v>
      </c>
      <c r="BW172" s="514">
        <f t="shared" si="213"/>
        <v>0</v>
      </c>
      <c r="BX172" s="514">
        <f t="shared" si="213"/>
        <v>0</v>
      </c>
      <c r="BY172" s="514">
        <f t="shared" si="213"/>
        <v>0</v>
      </c>
      <c r="BZ172" s="514">
        <f t="shared" si="213"/>
        <v>0</v>
      </c>
      <c r="CA172" s="514">
        <f t="shared" si="213"/>
        <v>0</v>
      </c>
      <c r="CB172" s="514">
        <f t="shared" si="214"/>
        <v>0</v>
      </c>
      <c r="CC172" s="514">
        <f t="shared" si="214"/>
        <v>0</v>
      </c>
      <c r="CD172" s="514">
        <f t="shared" si="214"/>
        <v>0</v>
      </c>
      <c r="CE172" s="514">
        <f t="shared" si="214"/>
        <v>0</v>
      </c>
      <c r="CF172" s="514">
        <f t="shared" si="214"/>
        <v>0</v>
      </c>
      <c r="CG172" s="514">
        <f t="shared" si="214"/>
        <v>0</v>
      </c>
      <c r="CH172" s="514">
        <f t="shared" si="214"/>
        <v>0</v>
      </c>
      <c r="CI172" s="514">
        <f t="shared" si="214"/>
        <v>0</v>
      </c>
      <c r="CJ172" s="514">
        <f t="shared" si="214"/>
        <v>0</v>
      </c>
      <c r="CK172" s="514">
        <f t="shared" si="214"/>
        <v>0</v>
      </c>
      <c r="CL172" s="514">
        <f t="shared" si="215"/>
        <v>0</v>
      </c>
      <c r="CM172" s="514">
        <f t="shared" si="215"/>
        <v>0</v>
      </c>
      <c r="CN172" s="514">
        <f t="shared" si="215"/>
        <v>0</v>
      </c>
      <c r="CO172" s="514">
        <f t="shared" si="215"/>
        <v>0</v>
      </c>
      <c r="CP172" s="514">
        <f t="shared" si="215"/>
        <v>0</v>
      </c>
      <c r="CQ172" s="514">
        <f t="shared" si="215"/>
        <v>0</v>
      </c>
      <c r="CR172" s="514">
        <f t="shared" si="215"/>
        <v>0</v>
      </c>
      <c r="CS172" s="514">
        <f t="shared" si="215"/>
        <v>0</v>
      </c>
      <c r="CT172" s="514">
        <f t="shared" si="215"/>
        <v>0</v>
      </c>
      <c r="CU172" s="514">
        <f t="shared" si="215"/>
        <v>0</v>
      </c>
      <c r="CV172" s="514">
        <f t="shared" si="216"/>
        <v>0</v>
      </c>
      <c r="CW172" s="514">
        <f t="shared" si="216"/>
        <v>0</v>
      </c>
      <c r="CX172" s="514">
        <f t="shared" si="216"/>
        <v>0</v>
      </c>
      <c r="CY172" s="514">
        <f t="shared" si="216"/>
        <v>0</v>
      </c>
      <c r="CZ172" s="514">
        <f t="shared" si="216"/>
        <v>0</v>
      </c>
      <c r="DA172" s="514">
        <f t="shared" si="216"/>
        <v>0</v>
      </c>
      <c r="DB172" s="514">
        <f t="shared" si="216"/>
        <v>0</v>
      </c>
      <c r="DC172" s="514">
        <f t="shared" si="216"/>
        <v>0</v>
      </c>
      <c r="DD172" s="514">
        <f t="shared" si="216"/>
        <v>0</v>
      </c>
      <c r="DE172" s="514">
        <f t="shared" si="216"/>
        <v>0</v>
      </c>
      <c r="DF172" s="514">
        <f t="shared" si="217"/>
        <v>0</v>
      </c>
      <c r="DG172" s="514">
        <f t="shared" si="217"/>
        <v>0</v>
      </c>
      <c r="DH172" s="514">
        <f t="shared" si="217"/>
        <v>0</v>
      </c>
      <c r="DI172" s="514">
        <f t="shared" si="217"/>
        <v>0</v>
      </c>
      <c r="DJ172" s="514">
        <f t="shared" si="217"/>
        <v>0</v>
      </c>
      <c r="DK172" s="514">
        <f t="shared" si="217"/>
        <v>0</v>
      </c>
      <c r="DL172" s="514">
        <f t="shared" si="217"/>
        <v>0</v>
      </c>
      <c r="DM172" s="514">
        <f t="shared" si="217"/>
        <v>0</v>
      </c>
      <c r="DN172" s="514">
        <f t="shared" si="217"/>
        <v>0</v>
      </c>
      <c r="DO172" s="514">
        <f t="shared" si="180"/>
        <v>0</v>
      </c>
      <c r="DP172" s="514">
        <f t="shared" si="218"/>
        <v>0</v>
      </c>
      <c r="DQ172" s="514">
        <f t="shared" si="218"/>
        <v>0</v>
      </c>
      <c r="DR172" s="514">
        <f t="shared" si="218"/>
        <v>0</v>
      </c>
      <c r="DS172" s="514">
        <f t="shared" si="218"/>
        <v>0</v>
      </c>
      <c r="DT172" s="514">
        <f t="shared" si="218"/>
        <v>0</v>
      </c>
      <c r="DU172" s="514">
        <f t="shared" si="218"/>
        <v>0</v>
      </c>
      <c r="DV172" s="514">
        <f t="shared" si="218"/>
        <v>0</v>
      </c>
      <c r="DW172" s="514">
        <f t="shared" si="218"/>
        <v>0</v>
      </c>
      <c r="DX172" s="514">
        <f t="shared" si="218"/>
        <v>0</v>
      </c>
      <c r="DY172" s="514">
        <f t="shared" si="218"/>
        <v>0</v>
      </c>
      <c r="DZ172" s="514">
        <f t="shared" si="219"/>
        <v>0</v>
      </c>
      <c r="EA172" s="514">
        <f t="shared" si="219"/>
        <v>0</v>
      </c>
      <c r="EB172" s="514">
        <f t="shared" si="219"/>
        <v>0</v>
      </c>
      <c r="EC172" s="514">
        <f t="shared" si="219"/>
        <v>0</v>
      </c>
      <c r="ED172" s="514">
        <f t="shared" si="219"/>
        <v>0</v>
      </c>
      <c r="EE172" s="514">
        <f t="shared" si="219"/>
        <v>0</v>
      </c>
      <c r="EF172" s="514">
        <f t="shared" si="219"/>
        <v>0</v>
      </c>
      <c r="EG172" s="514">
        <f t="shared" si="219"/>
        <v>0</v>
      </c>
      <c r="EH172" s="514">
        <f t="shared" si="219"/>
        <v>0</v>
      </c>
      <c r="EI172" s="72"/>
      <c r="EJ172" s="72"/>
      <c r="EK172" s="72"/>
      <c r="EL172" s="72"/>
      <c r="EM172" s="72"/>
    </row>
    <row r="173" spans="5:143" ht="15" customHeight="1" outlineLevel="1" x14ac:dyDescent="0.35">
      <c r="E173" s="508">
        <v>124</v>
      </c>
      <c r="F173" s="841">
        <v>0</v>
      </c>
      <c r="G173" s="844">
        <f t="shared" si="139"/>
        <v>0</v>
      </c>
      <c r="H173" s="842">
        <f t="shared" si="153"/>
        <v>0</v>
      </c>
      <c r="I173" s="19"/>
      <c r="J173" s="514">
        <f t="shared" si="207"/>
        <v>0</v>
      </c>
      <c r="K173" s="514">
        <f t="shared" si="207"/>
        <v>0</v>
      </c>
      <c r="L173" s="514">
        <f t="shared" si="207"/>
        <v>0</v>
      </c>
      <c r="M173" s="514">
        <f t="shared" si="207"/>
        <v>0</v>
      </c>
      <c r="N173" s="514">
        <f t="shared" si="207"/>
        <v>0</v>
      </c>
      <c r="O173" s="514">
        <f t="shared" si="207"/>
        <v>0</v>
      </c>
      <c r="P173" s="514">
        <f t="shared" si="207"/>
        <v>0</v>
      </c>
      <c r="Q173" s="514">
        <f t="shared" si="207"/>
        <v>0</v>
      </c>
      <c r="R173" s="514">
        <f t="shared" si="207"/>
        <v>0</v>
      </c>
      <c r="S173" s="514">
        <f t="shared" si="207"/>
        <v>0</v>
      </c>
      <c r="T173" s="514">
        <f t="shared" si="208"/>
        <v>0</v>
      </c>
      <c r="U173" s="514">
        <f t="shared" si="208"/>
        <v>0</v>
      </c>
      <c r="V173" s="514">
        <f t="shared" si="208"/>
        <v>0</v>
      </c>
      <c r="W173" s="514">
        <f t="shared" si="208"/>
        <v>0</v>
      </c>
      <c r="X173" s="514">
        <f t="shared" si="208"/>
        <v>0</v>
      </c>
      <c r="Y173" s="514">
        <f t="shared" si="208"/>
        <v>0</v>
      </c>
      <c r="Z173" s="514">
        <f t="shared" si="208"/>
        <v>0</v>
      </c>
      <c r="AA173" s="514">
        <f t="shared" si="208"/>
        <v>0</v>
      </c>
      <c r="AB173" s="514">
        <f t="shared" si="208"/>
        <v>0</v>
      </c>
      <c r="AC173" s="514">
        <f t="shared" si="208"/>
        <v>0</v>
      </c>
      <c r="AD173" s="514">
        <f t="shared" si="209"/>
        <v>0</v>
      </c>
      <c r="AE173" s="514">
        <f t="shared" si="209"/>
        <v>0</v>
      </c>
      <c r="AF173" s="514">
        <f t="shared" si="209"/>
        <v>0</v>
      </c>
      <c r="AG173" s="514">
        <f t="shared" si="209"/>
        <v>0</v>
      </c>
      <c r="AH173" s="514">
        <f t="shared" si="209"/>
        <v>0</v>
      </c>
      <c r="AI173" s="514">
        <f t="shared" si="209"/>
        <v>0</v>
      </c>
      <c r="AJ173" s="514">
        <f t="shared" si="209"/>
        <v>0</v>
      </c>
      <c r="AK173" s="514">
        <f t="shared" si="209"/>
        <v>0</v>
      </c>
      <c r="AL173" s="514">
        <f t="shared" si="209"/>
        <v>0</v>
      </c>
      <c r="AM173" s="514">
        <f t="shared" si="209"/>
        <v>0</v>
      </c>
      <c r="AN173" s="514">
        <f t="shared" si="210"/>
        <v>0</v>
      </c>
      <c r="AO173" s="514">
        <f t="shared" si="210"/>
        <v>0</v>
      </c>
      <c r="AP173" s="514">
        <f t="shared" si="210"/>
        <v>0</v>
      </c>
      <c r="AQ173" s="514">
        <f t="shared" si="210"/>
        <v>0</v>
      </c>
      <c r="AR173" s="514">
        <f t="shared" si="210"/>
        <v>0</v>
      </c>
      <c r="AS173" s="514">
        <f t="shared" si="210"/>
        <v>0</v>
      </c>
      <c r="AT173" s="514">
        <f t="shared" si="210"/>
        <v>0</v>
      </c>
      <c r="AU173" s="514">
        <f t="shared" si="210"/>
        <v>0</v>
      </c>
      <c r="AV173" s="514">
        <f t="shared" si="210"/>
        <v>0</v>
      </c>
      <c r="AW173" s="514">
        <f t="shared" si="210"/>
        <v>0</v>
      </c>
      <c r="AX173" s="514">
        <f t="shared" si="211"/>
        <v>0</v>
      </c>
      <c r="AY173" s="514">
        <f t="shared" si="211"/>
        <v>0</v>
      </c>
      <c r="AZ173" s="514">
        <f t="shared" si="211"/>
        <v>0</v>
      </c>
      <c r="BA173" s="514">
        <f t="shared" si="211"/>
        <v>0</v>
      </c>
      <c r="BB173" s="514">
        <f t="shared" si="211"/>
        <v>0</v>
      </c>
      <c r="BC173" s="514">
        <f t="shared" si="211"/>
        <v>0</v>
      </c>
      <c r="BD173" s="514">
        <f t="shared" si="211"/>
        <v>0</v>
      </c>
      <c r="BE173" s="514">
        <f t="shared" si="211"/>
        <v>0</v>
      </c>
      <c r="BF173" s="514">
        <f t="shared" si="211"/>
        <v>0</v>
      </c>
      <c r="BG173" s="514">
        <f t="shared" si="211"/>
        <v>0</v>
      </c>
      <c r="BH173" s="514">
        <f t="shared" si="212"/>
        <v>0</v>
      </c>
      <c r="BI173" s="514">
        <f t="shared" si="212"/>
        <v>0</v>
      </c>
      <c r="BJ173" s="514">
        <f t="shared" si="212"/>
        <v>0</v>
      </c>
      <c r="BK173" s="514">
        <f t="shared" si="212"/>
        <v>0</v>
      </c>
      <c r="BL173" s="514">
        <f t="shared" si="212"/>
        <v>0</v>
      </c>
      <c r="BM173" s="514">
        <f t="shared" si="212"/>
        <v>0</v>
      </c>
      <c r="BN173" s="514">
        <f t="shared" si="212"/>
        <v>0</v>
      </c>
      <c r="BO173" s="514">
        <f t="shared" si="212"/>
        <v>0</v>
      </c>
      <c r="BP173" s="514">
        <f t="shared" si="212"/>
        <v>0</v>
      </c>
      <c r="BQ173" s="514">
        <f t="shared" si="212"/>
        <v>0</v>
      </c>
      <c r="BR173" s="514">
        <f t="shared" si="213"/>
        <v>0</v>
      </c>
      <c r="BS173" s="514">
        <f t="shared" si="213"/>
        <v>0</v>
      </c>
      <c r="BT173" s="514">
        <f t="shared" si="213"/>
        <v>0</v>
      </c>
      <c r="BU173" s="514">
        <f t="shared" si="213"/>
        <v>0</v>
      </c>
      <c r="BV173" s="514">
        <f t="shared" si="213"/>
        <v>0</v>
      </c>
      <c r="BW173" s="514">
        <f t="shared" si="213"/>
        <v>0</v>
      </c>
      <c r="BX173" s="514">
        <f t="shared" si="213"/>
        <v>0</v>
      </c>
      <c r="BY173" s="514">
        <f t="shared" si="213"/>
        <v>0</v>
      </c>
      <c r="BZ173" s="514">
        <f t="shared" si="213"/>
        <v>0</v>
      </c>
      <c r="CA173" s="514">
        <f t="shared" si="213"/>
        <v>0</v>
      </c>
      <c r="CB173" s="514">
        <f t="shared" si="214"/>
        <v>0</v>
      </c>
      <c r="CC173" s="514">
        <f t="shared" si="214"/>
        <v>0</v>
      </c>
      <c r="CD173" s="514">
        <f t="shared" si="214"/>
        <v>0</v>
      </c>
      <c r="CE173" s="514">
        <f t="shared" si="214"/>
        <v>0</v>
      </c>
      <c r="CF173" s="514">
        <f t="shared" si="214"/>
        <v>0</v>
      </c>
      <c r="CG173" s="514">
        <f t="shared" si="214"/>
        <v>0</v>
      </c>
      <c r="CH173" s="514">
        <f t="shared" si="214"/>
        <v>0</v>
      </c>
      <c r="CI173" s="514">
        <f t="shared" si="214"/>
        <v>0</v>
      </c>
      <c r="CJ173" s="514">
        <f t="shared" si="214"/>
        <v>0</v>
      </c>
      <c r="CK173" s="514">
        <f t="shared" si="214"/>
        <v>0</v>
      </c>
      <c r="CL173" s="514">
        <f t="shared" si="215"/>
        <v>0</v>
      </c>
      <c r="CM173" s="514">
        <f t="shared" si="215"/>
        <v>0</v>
      </c>
      <c r="CN173" s="514">
        <f t="shared" si="215"/>
        <v>0</v>
      </c>
      <c r="CO173" s="514">
        <f t="shared" si="215"/>
        <v>0</v>
      </c>
      <c r="CP173" s="514">
        <f t="shared" si="215"/>
        <v>0</v>
      </c>
      <c r="CQ173" s="514">
        <f t="shared" si="215"/>
        <v>0</v>
      </c>
      <c r="CR173" s="514">
        <f t="shared" si="215"/>
        <v>0</v>
      </c>
      <c r="CS173" s="514">
        <f t="shared" si="215"/>
        <v>0</v>
      </c>
      <c r="CT173" s="514">
        <f t="shared" si="215"/>
        <v>0</v>
      </c>
      <c r="CU173" s="514">
        <f t="shared" si="215"/>
        <v>0</v>
      </c>
      <c r="CV173" s="514">
        <f t="shared" si="216"/>
        <v>0</v>
      </c>
      <c r="CW173" s="514">
        <f t="shared" si="216"/>
        <v>0</v>
      </c>
      <c r="CX173" s="514">
        <f t="shared" si="216"/>
        <v>0</v>
      </c>
      <c r="CY173" s="514">
        <f t="shared" si="216"/>
        <v>0</v>
      </c>
      <c r="CZ173" s="514">
        <f t="shared" si="216"/>
        <v>0</v>
      </c>
      <c r="DA173" s="514">
        <f t="shared" si="216"/>
        <v>0</v>
      </c>
      <c r="DB173" s="514">
        <f t="shared" si="216"/>
        <v>0</v>
      </c>
      <c r="DC173" s="514">
        <f t="shared" si="216"/>
        <v>0</v>
      </c>
      <c r="DD173" s="514">
        <f t="shared" si="216"/>
        <v>0</v>
      </c>
      <c r="DE173" s="514">
        <f t="shared" si="216"/>
        <v>0</v>
      </c>
      <c r="DF173" s="514">
        <f t="shared" si="217"/>
        <v>0</v>
      </c>
      <c r="DG173" s="514">
        <f t="shared" si="217"/>
        <v>0</v>
      </c>
      <c r="DH173" s="514">
        <f t="shared" si="217"/>
        <v>0</v>
      </c>
      <c r="DI173" s="514">
        <f t="shared" si="217"/>
        <v>0</v>
      </c>
      <c r="DJ173" s="514">
        <f t="shared" si="217"/>
        <v>0</v>
      </c>
      <c r="DK173" s="514">
        <f t="shared" si="217"/>
        <v>0</v>
      </c>
      <c r="DL173" s="514">
        <f t="shared" si="217"/>
        <v>0</v>
      </c>
      <c r="DM173" s="514">
        <f t="shared" si="217"/>
        <v>0</v>
      </c>
      <c r="DN173" s="514">
        <f t="shared" si="217"/>
        <v>0</v>
      </c>
      <c r="DO173" s="514">
        <f t="shared" ref="DO173:DO178" si="220" xml:space="preserve"> IF( DO$47 &gt;= $E173, $F173 * $F$38 / Cr,) * DO$46</f>
        <v>0</v>
      </c>
      <c r="DP173" s="514">
        <f t="shared" si="218"/>
        <v>0</v>
      </c>
      <c r="DQ173" s="514">
        <f t="shared" si="218"/>
        <v>0</v>
      </c>
      <c r="DR173" s="514">
        <f t="shared" si="218"/>
        <v>0</v>
      </c>
      <c r="DS173" s="514">
        <f t="shared" si="218"/>
        <v>0</v>
      </c>
      <c r="DT173" s="514">
        <f t="shared" si="218"/>
        <v>0</v>
      </c>
      <c r="DU173" s="514">
        <f t="shared" si="218"/>
        <v>0</v>
      </c>
      <c r="DV173" s="514">
        <f t="shared" si="218"/>
        <v>0</v>
      </c>
      <c r="DW173" s="514">
        <f t="shared" si="218"/>
        <v>0</v>
      </c>
      <c r="DX173" s="514">
        <f t="shared" si="218"/>
        <v>0</v>
      </c>
      <c r="DY173" s="514">
        <f t="shared" si="218"/>
        <v>0</v>
      </c>
      <c r="DZ173" s="514">
        <f t="shared" si="219"/>
        <v>0</v>
      </c>
      <c r="EA173" s="514">
        <f t="shared" si="219"/>
        <v>0</v>
      </c>
      <c r="EB173" s="514">
        <f t="shared" si="219"/>
        <v>0</v>
      </c>
      <c r="EC173" s="514">
        <f t="shared" si="219"/>
        <v>0</v>
      </c>
      <c r="ED173" s="514">
        <f t="shared" si="219"/>
        <v>0</v>
      </c>
      <c r="EE173" s="514">
        <f t="shared" si="219"/>
        <v>0</v>
      </c>
      <c r="EF173" s="514">
        <f t="shared" si="219"/>
        <v>0</v>
      </c>
      <c r="EG173" s="514">
        <f t="shared" si="219"/>
        <v>0</v>
      </c>
      <c r="EH173" s="514">
        <f t="shared" si="219"/>
        <v>0</v>
      </c>
      <c r="EI173" s="72"/>
      <c r="EJ173" s="72"/>
      <c r="EK173" s="72"/>
      <c r="EL173" s="72"/>
      <c r="EM173" s="72"/>
    </row>
    <row r="174" spans="5:143" ht="15" customHeight="1" outlineLevel="1" x14ac:dyDescent="0.35">
      <c r="E174" s="508">
        <v>125</v>
      </c>
      <c r="F174" s="841">
        <v>0</v>
      </c>
      <c r="G174" s="844">
        <f t="shared" si="139"/>
        <v>0</v>
      </c>
      <c r="H174" s="842">
        <f t="shared" si="153"/>
        <v>0</v>
      </c>
      <c r="I174" s="19"/>
      <c r="J174" s="514">
        <f t="shared" si="207"/>
        <v>0</v>
      </c>
      <c r="K174" s="514">
        <f t="shared" si="207"/>
        <v>0</v>
      </c>
      <c r="L174" s="514">
        <f t="shared" si="207"/>
        <v>0</v>
      </c>
      <c r="M174" s="514">
        <f t="shared" si="207"/>
        <v>0</v>
      </c>
      <c r="N174" s="514">
        <f t="shared" si="207"/>
        <v>0</v>
      </c>
      <c r="O174" s="514">
        <f t="shared" si="207"/>
        <v>0</v>
      </c>
      <c r="P174" s="514">
        <f t="shared" si="207"/>
        <v>0</v>
      </c>
      <c r="Q174" s="514">
        <f t="shared" si="207"/>
        <v>0</v>
      </c>
      <c r="R174" s="514">
        <f t="shared" si="207"/>
        <v>0</v>
      </c>
      <c r="S174" s="514">
        <f t="shared" si="207"/>
        <v>0</v>
      </c>
      <c r="T174" s="514">
        <f t="shared" si="208"/>
        <v>0</v>
      </c>
      <c r="U174" s="514">
        <f t="shared" si="208"/>
        <v>0</v>
      </c>
      <c r="V174" s="514">
        <f t="shared" si="208"/>
        <v>0</v>
      </c>
      <c r="W174" s="514">
        <f t="shared" si="208"/>
        <v>0</v>
      </c>
      <c r="X174" s="514">
        <f t="shared" si="208"/>
        <v>0</v>
      </c>
      <c r="Y174" s="514">
        <f t="shared" si="208"/>
        <v>0</v>
      </c>
      <c r="Z174" s="514">
        <f t="shared" si="208"/>
        <v>0</v>
      </c>
      <c r="AA174" s="514">
        <f t="shared" si="208"/>
        <v>0</v>
      </c>
      <c r="AB174" s="514">
        <f t="shared" si="208"/>
        <v>0</v>
      </c>
      <c r="AC174" s="514">
        <f t="shared" si="208"/>
        <v>0</v>
      </c>
      <c r="AD174" s="514">
        <f t="shared" si="209"/>
        <v>0</v>
      </c>
      <c r="AE174" s="514">
        <f t="shared" si="209"/>
        <v>0</v>
      </c>
      <c r="AF174" s="514">
        <f t="shared" si="209"/>
        <v>0</v>
      </c>
      <c r="AG174" s="514">
        <f t="shared" si="209"/>
        <v>0</v>
      </c>
      <c r="AH174" s="514">
        <f t="shared" si="209"/>
        <v>0</v>
      </c>
      <c r="AI174" s="514">
        <f t="shared" si="209"/>
        <v>0</v>
      </c>
      <c r="AJ174" s="514">
        <f t="shared" si="209"/>
        <v>0</v>
      </c>
      <c r="AK174" s="514">
        <f t="shared" si="209"/>
        <v>0</v>
      </c>
      <c r="AL174" s="514">
        <f t="shared" si="209"/>
        <v>0</v>
      </c>
      <c r="AM174" s="514">
        <f t="shared" si="209"/>
        <v>0</v>
      </c>
      <c r="AN174" s="514">
        <f t="shared" si="210"/>
        <v>0</v>
      </c>
      <c r="AO174" s="514">
        <f t="shared" si="210"/>
        <v>0</v>
      </c>
      <c r="AP174" s="514">
        <f t="shared" si="210"/>
        <v>0</v>
      </c>
      <c r="AQ174" s="514">
        <f t="shared" si="210"/>
        <v>0</v>
      </c>
      <c r="AR174" s="514">
        <f t="shared" si="210"/>
        <v>0</v>
      </c>
      <c r="AS174" s="514">
        <f t="shared" si="210"/>
        <v>0</v>
      </c>
      <c r="AT174" s="514">
        <f t="shared" si="210"/>
        <v>0</v>
      </c>
      <c r="AU174" s="514">
        <f t="shared" si="210"/>
        <v>0</v>
      </c>
      <c r="AV174" s="514">
        <f t="shared" si="210"/>
        <v>0</v>
      </c>
      <c r="AW174" s="514">
        <f t="shared" si="210"/>
        <v>0</v>
      </c>
      <c r="AX174" s="514">
        <f t="shared" si="211"/>
        <v>0</v>
      </c>
      <c r="AY174" s="514">
        <f t="shared" si="211"/>
        <v>0</v>
      </c>
      <c r="AZ174" s="514">
        <f t="shared" si="211"/>
        <v>0</v>
      </c>
      <c r="BA174" s="514">
        <f t="shared" si="211"/>
        <v>0</v>
      </c>
      <c r="BB174" s="514">
        <f t="shared" si="211"/>
        <v>0</v>
      </c>
      <c r="BC174" s="514">
        <f t="shared" si="211"/>
        <v>0</v>
      </c>
      <c r="BD174" s="514">
        <f t="shared" si="211"/>
        <v>0</v>
      </c>
      <c r="BE174" s="514">
        <f t="shared" si="211"/>
        <v>0</v>
      </c>
      <c r="BF174" s="514">
        <f t="shared" si="211"/>
        <v>0</v>
      </c>
      <c r="BG174" s="514">
        <f t="shared" si="211"/>
        <v>0</v>
      </c>
      <c r="BH174" s="514">
        <f t="shared" si="212"/>
        <v>0</v>
      </c>
      <c r="BI174" s="514">
        <f t="shared" si="212"/>
        <v>0</v>
      </c>
      <c r="BJ174" s="514">
        <f t="shared" si="212"/>
        <v>0</v>
      </c>
      <c r="BK174" s="514">
        <f t="shared" si="212"/>
        <v>0</v>
      </c>
      <c r="BL174" s="514">
        <f t="shared" si="212"/>
        <v>0</v>
      </c>
      <c r="BM174" s="514">
        <f t="shared" si="212"/>
        <v>0</v>
      </c>
      <c r="BN174" s="514">
        <f t="shared" si="212"/>
        <v>0</v>
      </c>
      <c r="BO174" s="514">
        <f t="shared" si="212"/>
        <v>0</v>
      </c>
      <c r="BP174" s="514">
        <f t="shared" si="212"/>
        <v>0</v>
      </c>
      <c r="BQ174" s="514">
        <f t="shared" si="212"/>
        <v>0</v>
      </c>
      <c r="BR174" s="514">
        <f t="shared" si="213"/>
        <v>0</v>
      </c>
      <c r="BS174" s="514">
        <f t="shared" si="213"/>
        <v>0</v>
      </c>
      <c r="BT174" s="514">
        <f t="shared" si="213"/>
        <v>0</v>
      </c>
      <c r="BU174" s="514">
        <f t="shared" si="213"/>
        <v>0</v>
      </c>
      <c r="BV174" s="514">
        <f t="shared" si="213"/>
        <v>0</v>
      </c>
      <c r="BW174" s="514">
        <f t="shared" si="213"/>
        <v>0</v>
      </c>
      <c r="BX174" s="514">
        <f t="shared" si="213"/>
        <v>0</v>
      </c>
      <c r="BY174" s="514">
        <f t="shared" si="213"/>
        <v>0</v>
      </c>
      <c r="BZ174" s="514">
        <f t="shared" si="213"/>
        <v>0</v>
      </c>
      <c r="CA174" s="514">
        <f t="shared" si="213"/>
        <v>0</v>
      </c>
      <c r="CB174" s="514">
        <f t="shared" si="214"/>
        <v>0</v>
      </c>
      <c r="CC174" s="514">
        <f t="shared" si="214"/>
        <v>0</v>
      </c>
      <c r="CD174" s="514">
        <f t="shared" si="214"/>
        <v>0</v>
      </c>
      <c r="CE174" s="514">
        <f t="shared" si="214"/>
        <v>0</v>
      </c>
      <c r="CF174" s="514">
        <f t="shared" si="214"/>
        <v>0</v>
      </c>
      <c r="CG174" s="514">
        <f t="shared" si="214"/>
        <v>0</v>
      </c>
      <c r="CH174" s="514">
        <f t="shared" si="214"/>
        <v>0</v>
      </c>
      <c r="CI174" s="514">
        <f t="shared" si="214"/>
        <v>0</v>
      </c>
      <c r="CJ174" s="514">
        <f t="shared" si="214"/>
        <v>0</v>
      </c>
      <c r="CK174" s="514">
        <f t="shared" si="214"/>
        <v>0</v>
      </c>
      <c r="CL174" s="514">
        <f t="shared" si="215"/>
        <v>0</v>
      </c>
      <c r="CM174" s="514">
        <f t="shared" si="215"/>
        <v>0</v>
      </c>
      <c r="CN174" s="514">
        <f t="shared" si="215"/>
        <v>0</v>
      </c>
      <c r="CO174" s="514">
        <f t="shared" si="215"/>
        <v>0</v>
      </c>
      <c r="CP174" s="514">
        <f t="shared" si="215"/>
        <v>0</v>
      </c>
      <c r="CQ174" s="514">
        <f t="shared" si="215"/>
        <v>0</v>
      </c>
      <c r="CR174" s="514">
        <f t="shared" si="215"/>
        <v>0</v>
      </c>
      <c r="CS174" s="514">
        <f t="shared" si="215"/>
        <v>0</v>
      </c>
      <c r="CT174" s="514">
        <f t="shared" si="215"/>
        <v>0</v>
      </c>
      <c r="CU174" s="514">
        <f t="shared" si="215"/>
        <v>0</v>
      </c>
      <c r="CV174" s="514">
        <f t="shared" si="216"/>
        <v>0</v>
      </c>
      <c r="CW174" s="514">
        <f t="shared" si="216"/>
        <v>0</v>
      </c>
      <c r="CX174" s="514">
        <f t="shared" si="216"/>
        <v>0</v>
      </c>
      <c r="CY174" s="514">
        <f t="shared" si="216"/>
        <v>0</v>
      </c>
      <c r="CZ174" s="514">
        <f t="shared" si="216"/>
        <v>0</v>
      </c>
      <c r="DA174" s="514">
        <f t="shared" si="216"/>
        <v>0</v>
      </c>
      <c r="DB174" s="514">
        <f t="shared" si="216"/>
        <v>0</v>
      </c>
      <c r="DC174" s="514">
        <f t="shared" si="216"/>
        <v>0</v>
      </c>
      <c r="DD174" s="514">
        <f t="shared" si="216"/>
        <v>0</v>
      </c>
      <c r="DE174" s="514">
        <f t="shared" si="216"/>
        <v>0</v>
      </c>
      <c r="DF174" s="514">
        <f t="shared" si="217"/>
        <v>0</v>
      </c>
      <c r="DG174" s="514">
        <f t="shared" si="217"/>
        <v>0</v>
      </c>
      <c r="DH174" s="514">
        <f t="shared" si="217"/>
        <v>0</v>
      </c>
      <c r="DI174" s="514">
        <f t="shared" si="217"/>
        <v>0</v>
      </c>
      <c r="DJ174" s="514">
        <f t="shared" si="217"/>
        <v>0</v>
      </c>
      <c r="DK174" s="514">
        <f t="shared" si="217"/>
        <v>0</v>
      </c>
      <c r="DL174" s="514">
        <f t="shared" si="217"/>
        <v>0</v>
      </c>
      <c r="DM174" s="514">
        <f t="shared" si="217"/>
        <v>0</v>
      </c>
      <c r="DN174" s="514">
        <f t="shared" si="217"/>
        <v>0</v>
      </c>
      <c r="DO174" s="514">
        <f t="shared" si="220"/>
        <v>0</v>
      </c>
      <c r="DP174" s="514">
        <f t="shared" si="218"/>
        <v>0</v>
      </c>
      <c r="DQ174" s="514">
        <f t="shared" si="218"/>
        <v>0</v>
      </c>
      <c r="DR174" s="514">
        <f t="shared" si="218"/>
        <v>0</v>
      </c>
      <c r="DS174" s="514">
        <f t="shared" si="218"/>
        <v>0</v>
      </c>
      <c r="DT174" s="514">
        <f t="shared" si="218"/>
        <v>0</v>
      </c>
      <c r="DU174" s="514">
        <f t="shared" si="218"/>
        <v>0</v>
      </c>
      <c r="DV174" s="514">
        <f t="shared" si="218"/>
        <v>0</v>
      </c>
      <c r="DW174" s="514">
        <f t="shared" si="218"/>
        <v>0</v>
      </c>
      <c r="DX174" s="514">
        <f t="shared" si="218"/>
        <v>0</v>
      </c>
      <c r="DY174" s="514">
        <f t="shared" si="218"/>
        <v>0</v>
      </c>
      <c r="DZ174" s="514">
        <f t="shared" si="219"/>
        <v>0</v>
      </c>
      <c r="EA174" s="514">
        <f t="shared" si="219"/>
        <v>0</v>
      </c>
      <c r="EB174" s="514">
        <f t="shared" si="219"/>
        <v>0</v>
      </c>
      <c r="EC174" s="514">
        <f t="shared" si="219"/>
        <v>0</v>
      </c>
      <c r="ED174" s="514">
        <f t="shared" si="219"/>
        <v>0</v>
      </c>
      <c r="EE174" s="514">
        <f t="shared" si="219"/>
        <v>0</v>
      </c>
      <c r="EF174" s="514">
        <f t="shared" si="219"/>
        <v>0</v>
      </c>
      <c r="EG174" s="514">
        <f t="shared" si="219"/>
        <v>0</v>
      </c>
      <c r="EH174" s="514">
        <f t="shared" si="219"/>
        <v>0</v>
      </c>
      <c r="EI174" s="72"/>
      <c r="EJ174" s="72"/>
      <c r="EK174" s="72"/>
      <c r="EL174" s="72"/>
      <c r="EM174" s="72"/>
    </row>
    <row r="175" spans="5:143" ht="15" customHeight="1" outlineLevel="1" x14ac:dyDescent="0.35">
      <c r="E175" s="508">
        <v>126</v>
      </c>
      <c r="F175" s="841">
        <v>0</v>
      </c>
      <c r="G175" s="844">
        <f t="shared" si="139"/>
        <v>0</v>
      </c>
      <c r="H175" s="842">
        <f t="shared" si="153"/>
        <v>0</v>
      </c>
      <c r="I175" s="19"/>
      <c r="J175" s="514">
        <f t="shared" si="207"/>
        <v>0</v>
      </c>
      <c r="K175" s="514">
        <f t="shared" si="207"/>
        <v>0</v>
      </c>
      <c r="L175" s="514">
        <f t="shared" si="207"/>
        <v>0</v>
      </c>
      <c r="M175" s="514">
        <f t="shared" si="207"/>
        <v>0</v>
      </c>
      <c r="N175" s="514">
        <f t="shared" si="207"/>
        <v>0</v>
      </c>
      <c r="O175" s="514">
        <f t="shared" si="207"/>
        <v>0</v>
      </c>
      <c r="P175" s="514">
        <f t="shared" si="207"/>
        <v>0</v>
      </c>
      <c r="Q175" s="514">
        <f t="shared" si="207"/>
        <v>0</v>
      </c>
      <c r="R175" s="514">
        <f t="shared" si="207"/>
        <v>0</v>
      </c>
      <c r="S175" s="514">
        <f t="shared" si="207"/>
        <v>0</v>
      </c>
      <c r="T175" s="514">
        <f t="shared" si="208"/>
        <v>0</v>
      </c>
      <c r="U175" s="514">
        <f t="shared" si="208"/>
        <v>0</v>
      </c>
      <c r="V175" s="514">
        <f t="shared" si="208"/>
        <v>0</v>
      </c>
      <c r="W175" s="514">
        <f t="shared" si="208"/>
        <v>0</v>
      </c>
      <c r="X175" s="514">
        <f t="shared" si="208"/>
        <v>0</v>
      </c>
      <c r="Y175" s="514">
        <f t="shared" si="208"/>
        <v>0</v>
      </c>
      <c r="Z175" s="514">
        <f t="shared" si="208"/>
        <v>0</v>
      </c>
      <c r="AA175" s="514">
        <f t="shared" si="208"/>
        <v>0</v>
      </c>
      <c r="AB175" s="514">
        <f t="shared" si="208"/>
        <v>0</v>
      </c>
      <c r="AC175" s="514">
        <f t="shared" si="208"/>
        <v>0</v>
      </c>
      <c r="AD175" s="514">
        <f t="shared" si="209"/>
        <v>0</v>
      </c>
      <c r="AE175" s="514">
        <f t="shared" si="209"/>
        <v>0</v>
      </c>
      <c r="AF175" s="514">
        <f t="shared" si="209"/>
        <v>0</v>
      </c>
      <c r="AG175" s="514">
        <f t="shared" si="209"/>
        <v>0</v>
      </c>
      <c r="AH175" s="514">
        <f t="shared" si="209"/>
        <v>0</v>
      </c>
      <c r="AI175" s="514">
        <f t="shared" si="209"/>
        <v>0</v>
      </c>
      <c r="AJ175" s="514">
        <f t="shared" si="209"/>
        <v>0</v>
      </c>
      <c r="AK175" s="514">
        <f t="shared" si="209"/>
        <v>0</v>
      </c>
      <c r="AL175" s="514">
        <f t="shared" si="209"/>
        <v>0</v>
      </c>
      <c r="AM175" s="514">
        <f t="shared" si="209"/>
        <v>0</v>
      </c>
      <c r="AN175" s="514">
        <f t="shared" si="210"/>
        <v>0</v>
      </c>
      <c r="AO175" s="514">
        <f t="shared" si="210"/>
        <v>0</v>
      </c>
      <c r="AP175" s="514">
        <f t="shared" si="210"/>
        <v>0</v>
      </c>
      <c r="AQ175" s="514">
        <f t="shared" si="210"/>
        <v>0</v>
      </c>
      <c r="AR175" s="514">
        <f t="shared" si="210"/>
        <v>0</v>
      </c>
      <c r="AS175" s="514">
        <f t="shared" si="210"/>
        <v>0</v>
      </c>
      <c r="AT175" s="514">
        <f t="shared" si="210"/>
        <v>0</v>
      </c>
      <c r="AU175" s="514">
        <f t="shared" si="210"/>
        <v>0</v>
      </c>
      <c r="AV175" s="514">
        <f t="shared" si="210"/>
        <v>0</v>
      </c>
      <c r="AW175" s="514">
        <f t="shared" si="210"/>
        <v>0</v>
      </c>
      <c r="AX175" s="514">
        <f t="shared" si="211"/>
        <v>0</v>
      </c>
      <c r="AY175" s="514">
        <f t="shared" si="211"/>
        <v>0</v>
      </c>
      <c r="AZ175" s="514">
        <f t="shared" si="211"/>
        <v>0</v>
      </c>
      <c r="BA175" s="514">
        <f t="shared" si="211"/>
        <v>0</v>
      </c>
      <c r="BB175" s="514">
        <f t="shared" si="211"/>
        <v>0</v>
      </c>
      <c r="BC175" s="514">
        <f t="shared" si="211"/>
        <v>0</v>
      </c>
      <c r="BD175" s="514">
        <f t="shared" si="211"/>
        <v>0</v>
      </c>
      <c r="BE175" s="514">
        <f t="shared" si="211"/>
        <v>0</v>
      </c>
      <c r="BF175" s="514">
        <f t="shared" si="211"/>
        <v>0</v>
      </c>
      <c r="BG175" s="514">
        <f t="shared" si="211"/>
        <v>0</v>
      </c>
      <c r="BH175" s="514">
        <f t="shared" si="212"/>
        <v>0</v>
      </c>
      <c r="BI175" s="514">
        <f t="shared" si="212"/>
        <v>0</v>
      </c>
      <c r="BJ175" s="514">
        <f t="shared" si="212"/>
        <v>0</v>
      </c>
      <c r="BK175" s="514">
        <f t="shared" si="212"/>
        <v>0</v>
      </c>
      <c r="BL175" s="514">
        <f t="shared" si="212"/>
        <v>0</v>
      </c>
      <c r="BM175" s="514">
        <f t="shared" si="212"/>
        <v>0</v>
      </c>
      <c r="BN175" s="514">
        <f t="shared" si="212"/>
        <v>0</v>
      </c>
      <c r="BO175" s="514">
        <f t="shared" si="212"/>
        <v>0</v>
      </c>
      <c r="BP175" s="514">
        <f t="shared" si="212"/>
        <v>0</v>
      </c>
      <c r="BQ175" s="514">
        <f t="shared" si="212"/>
        <v>0</v>
      </c>
      <c r="BR175" s="514">
        <f t="shared" si="213"/>
        <v>0</v>
      </c>
      <c r="BS175" s="514">
        <f t="shared" si="213"/>
        <v>0</v>
      </c>
      <c r="BT175" s="514">
        <f t="shared" si="213"/>
        <v>0</v>
      </c>
      <c r="BU175" s="514">
        <f t="shared" si="213"/>
        <v>0</v>
      </c>
      <c r="BV175" s="514">
        <f t="shared" si="213"/>
        <v>0</v>
      </c>
      <c r="BW175" s="514">
        <f t="shared" si="213"/>
        <v>0</v>
      </c>
      <c r="BX175" s="514">
        <f t="shared" si="213"/>
        <v>0</v>
      </c>
      <c r="BY175" s="514">
        <f t="shared" si="213"/>
        <v>0</v>
      </c>
      <c r="BZ175" s="514">
        <f t="shared" si="213"/>
        <v>0</v>
      </c>
      <c r="CA175" s="514">
        <f t="shared" si="213"/>
        <v>0</v>
      </c>
      <c r="CB175" s="514">
        <f t="shared" si="214"/>
        <v>0</v>
      </c>
      <c r="CC175" s="514">
        <f t="shared" si="214"/>
        <v>0</v>
      </c>
      <c r="CD175" s="514">
        <f t="shared" si="214"/>
        <v>0</v>
      </c>
      <c r="CE175" s="514">
        <f t="shared" si="214"/>
        <v>0</v>
      </c>
      <c r="CF175" s="514">
        <f t="shared" si="214"/>
        <v>0</v>
      </c>
      <c r="CG175" s="514">
        <f t="shared" si="214"/>
        <v>0</v>
      </c>
      <c r="CH175" s="514">
        <f t="shared" si="214"/>
        <v>0</v>
      </c>
      <c r="CI175" s="514">
        <f t="shared" si="214"/>
        <v>0</v>
      </c>
      <c r="CJ175" s="514">
        <f t="shared" si="214"/>
        <v>0</v>
      </c>
      <c r="CK175" s="514">
        <f t="shared" si="214"/>
        <v>0</v>
      </c>
      <c r="CL175" s="514">
        <f t="shared" si="215"/>
        <v>0</v>
      </c>
      <c r="CM175" s="514">
        <f t="shared" si="215"/>
        <v>0</v>
      </c>
      <c r="CN175" s="514">
        <f t="shared" si="215"/>
        <v>0</v>
      </c>
      <c r="CO175" s="514">
        <f t="shared" si="215"/>
        <v>0</v>
      </c>
      <c r="CP175" s="514">
        <f t="shared" si="215"/>
        <v>0</v>
      </c>
      <c r="CQ175" s="514">
        <f t="shared" si="215"/>
        <v>0</v>
      </c>
      <c r="CR175" s="514">
        <f t="shared" si="215"/>
        <v>0</v>
      </c>
      <c r="CS175" s="514">
        <f t="shared" si="215"/>
        <v>0</v>
      </c>
      <c r="CT175" s="514">
        <f t="shared" si="215"/>
        <v>0</v>
      </c>
      <c r="CU175" s="514">
        <f t="shared" si="215"/>
        <v>0</v>
      </c>
      <c r="CV175" s="514">
        <f t="shared" si="216"/>
        <v>0</v>
      </c>
      <c r="CW175" s="514">
        <f t="shared" si="216"/>
        <v>0</v>
      </c>
      <c r="CX175" s="514">
        <f t="shared" si="216"/>
        <v>0</v>
      </c>
      <c r="CY175" s="514">
        <f t="shared" si="216"/>
        <v>0</v>
      </c>
      <c r="CZ175" s="514">
        <f t="shared" si="216"/>
        <v>0</v>
      </c>
      <c r="DA175" s="514">
        <f t="shared" si="216"/>
        <v>0</v>
      </c>
      <c r="DB175" s="514">
        <f t="shared" si="216"/>
        <v>0</v>
      </c>
      <c r="DC175" s="514">
        <f t="shared" si="216"/>
        <v>0</v>
      </c>
      <c r="DD175" s="514">
        <f t="shared" si="216"/>
        <v>0</v>
      </c>
      <c r="DE175" s="514">
        <f t="shared" si="216"/>
        <v>0</v>
      </c>
      <c r="DF175" s="514">
        <f t="shared" si="217"/>
        <v>0</v>
      </c>
      <c r="DG175" s="514">
        <f t="shared" si="217"/>
        <v>0</v>
      </c>
      <c r="DH175" s="514">
        <f t="shared" si="217"/>
        <v>0</v>
      </c>
      <c r="DI175" s="514">
        <f t="shared" si="217"/>
        <v>0</v>
      </c>
      <c r="DJ175" s="514">
        <f t="shared" si="217"/>
        <v>0</v>
      </c>
      <c r="DK175" s="514">
        <f t="shared" si="217"/>
        <v>0</v>
      </c>
      <c r="DL175" s="514">
        <f t="shared" si="217"/>
        <v>0</v>
      </c>
      <c r="DM175" s="514">
        <f t="shared" si="217"/>
        <v>0</v>
      </c>
      <c r="DN175" s="514">
        <f t="shared" si="217"/>
        <v>0</v>
      </c>
      <c r="DO175" s="514">
        <f t="shared" si="220"/>
        <v>0</v>
      </c>
      <c r="DP175" s="514">
        <f t="shared" si="218"/>
        <v>0</v>
      </c>
      <c r="DQ175" s="514">
        <f t="shared" si="218"/>
        <v>0</v>
      </c>
      <c r="DR175" s="514">
        <f t="shared" si="218"/>
        <v>0</v>
      </c>
      <c r="DS175" s="514">
        <f t="shared" si="218"/>
        <v>0</v>
      </c>
      <c r="DT175" s="514">
        <f t="shared" si="218"/>
        <v>0</v>
      </c>
      <c r="DU175" s="514">
        <f t="shared" si="218"/>
        <v>0</v>
      </c>
      <c r="DV175" s="514">
        <f t="shared" si="218"/>
        <v>0</v>
      </c>
      <c r="DW175" s="514">
        <f t="shared" si="218"/>
        <v>0</v>
      </c>
      <c r="DX175" s="514">
        <f t="shared" si="218"/>
        <v>0</v>
      </c>
      <c r="DY175" s="514">
        <f t="shared" si="218"/>
        <v>0</v>
      </c>
      <c r="DZ175" s="514">
        <f t="shared" si="219"/>
        <v>0</v>
      </c>
      <c r="EA175" s="514">
        <f t="shared" si="219"/>
        <v>0</v>
      </c>
      <c r="EB175" s="514">
        <f t="shared" si="219"/>
        <v>0</v>
      </c>
      <c r="EC175" s="514">
        <f t="shared" si="219"/>
        <v>0</v>
      </c>
      <c r="ED175" s="514">
        <f t="shared" si="219"/>
        <v>0</v>
      </c>
      <c r="EE175" s="514">
        <f t="shared" si="219"/>
        <v>0</v>
      </c>
      <c r="EF175" s="514">
        <f t="shared" si="219"/>
        <v>0</v>
      </c>
      <c r="EG175" s="514">
        <f t="shared" si="219"/>
        <v>0</v>
      </c>
      <c r="EH175" s="514">
        <f t="shared" si="219"/>
        <v>0</v>
      </c>
      <c r="EI175" s="72"/>
      <c r="EJ175" s="72"/>
      <c r="EK175" s="72"/>
      <c r="EL175" s="72"/>
      <c r="EM175" s="72"/>
    </row>
    <row r="176" spans="5:143" ht="15" customHeight="1" outlineLevel="1" x14ac:dyDescent="0.35">
      <c r="E176" s="508">
        <v>127</v>
      </c>
      <c r="F176" s="841">
        <v>0</v>
      </c>
      <c r="G176" s="844">
        <f t="shared" si="139"/>
        <v>0</v>
      </c>
      <c r="H176" s="842">
        <f t="shared" si="153"/>
        <v>0</v>
      </c>
      <c r="I176" s="19"/>
      <c r="J176" s="514">
        <f t="shared" si="207"/>
        <v>0</v>
      </c>
      <c r="K176" s="514">
        <f t="shared" si="207"/>
        <v>0</v>
      </c>
      <c r="L176" s="514">
        <f t="shared" si="207"/>
        <v>0</v>
      </c>
      <c r="M176" s="514">
        <f t="shared" si="207"/>
        <v>0</v>
      </c>
      <c r="N176" s="514">
        <f t="shared" si="207"/>
        <v>0</v>
      </c>
      <c r="O176" s="514">
        <f t="shared" si="207"/>
        <v>0</v>
      </c>
      <c r="P176" s="514">
        <f t="shared" si="207"/>
        <v>0</v>
      </c>
      <c r="Q176" s="514">
        <f t="shared" si="207"/>
        <v>0</v>
      </c>
      <c r="R176" s="514">
        <f t="shared" si="207"/>
        <v>0</v>
      </c>
      <c r="S176" s="514">
        <f t="shared" si="207"/>
        <v>0</v>
      </c>
      <c r="T176" s="514">
        <f t="shared" si="208"/>
        <v>0</v>
      </c>
      <c r="U176" s="514">
        <f t="shared" si="208"/>
        <v>0</v>
      </c>
      <c r="V176" s="514">
        <f t="shared" si="208"/>
        <v>0</v>
      </c>
      <c r="W176" s="514">
        <f t="shared" si="208"/>
        <v>0</v>
      </c>
      <c r="X176" s="514">
        <f t="shared" si="208"/>
        <v>0</v>
      </c>
      <c r="Y176" s="514">
        <f t="shared" si="208"/>
        <v>0</v>
      </c>
      <c r="Z176" s="514">
        <f t="shared" si="208"/>
        <v>0</v>
      </c>
      <c r="AA176" s="514">
        <f t="shared" si="208"/>
        <v>0</v>
      </c>
      <c r="AB176" s="514">
        <f t="shared" si="208"/>
        <v>0</v>
      </c>
      <c r="AC176" s="514">
        <f t="shared" si="208"/>
        <v>0</v>
      </c>
      <c r="AD176" s="514">
        <f t="shared" si="209"/>
        <v>0</v>
      </c>
      <c r="AE176" s="514">
        <f t="shared" si="209"/>
        <v>0</v>
      </c>
      <c r="AF176" s="514">
        <f t="shared" si="209"/>
        <v>0</v>
      </c>
      <c r="AG176" s="514">
        <f t="shared" si="209"/>
        <v>0</v>
      </c>
      <c r="AH176" s="514">
        <f t="shared" si="209"/>
        <v>0</v>
      </c>
      <c r="AI176" s="514">
        <f t="shared" si="209"/>
        <v>0</v>
      </c>
      <c r="AJ176" s="514">
        <f t="shared" si="209"/>
        <v>0</v>
      </c>
      <c r="AK176" s="514">
        <f t="shared" si="209"/>
        <v>0</v>
      </c>
      <c r="AL176" s="514">
        <f t="shared" si="209"/>
        <v>0</v>
      </c>
      <c r="AM176" s="514">
        <f t="shared" si="209"/>
        <v>0</v>
      </c>
      <c r="AN176" s="514">
        <f t="shared" si="210"/>
        <v>0</v>
      </c>
      <c r="AO176" s="514">
        <f t="shared" si="210"/>
        <v>0</v>
      </c>
      <c r="AP176" s="514">
        <f t="shared" si="210"/>
        <v>0</v>
      </c>
      <c r="AQ176" s="514">
        <f t="shared" si="210"/>
        <v>0</v>
      </c>
      <c r="AR176" s="514">
        <f t="shared" si="210"/>
        <v>0</v>
      </c>
      <c r="AS176" s="514">
        <f t="shared" si="210"/>
        <v>0</v>
      </c>
      <c r="AT176" s="514">
        <f t="shared" si="210"/>
        <v>0</v>
      </c>
      <c r="AU176" s="514">
        <f t="shared" si="210"/>
        <v>0</v>
      </c>
      <c r="AV176" s="514">
        <f t="shared" si="210"/>
        <v>0</v>
      </c>
      <c r="AW176" s="514">
        <f t="shared" si="210"/>
        <v>0</v>
      </c>
      <c r="AX176" s="514">
        <f t="shared" si="211"/>
        <v>0</v>
      </c>
      <c r="AY176" s="514">
        <f t="shared" si="211"/>
        <v>0</v>
      </c>
      <c r="AZ176" s="514">
        <f t="shared" si="211"/>
        <v>0</v>
      </c>
      <c r="BA176" s="514">
        <f t="shared" si="211"/>
        <v>0</v>
      </c>
      <c r="BB176" s="514">
        <f t="shared" si="211"/>
        <v>0</v>
      </c>
      <c r="BC176" s="514">
        <f t="shared" si="211"/>
        <v>0</v>
      </c>
      <c r="BD176" s="514">
        <f t="shared" si="211"/>
        <v>0</v>
      </c>
      <c r="BE176" s="514">
        <f t="shared" si="211"/>
        <v>0</v>
      </c>
      <c r="BF176" s="514">
        <f t="shared" si="211"/>
        <v>0</v>
      </c>
      <c r="BG176" s="514">
        <f t="shared" si="211"/>
        <v>0</v>
      </c>
      <c r="BH176" s="514">
        <f t="shared" si="212"/>
        <v>0</v>
      </c>
      <c r="BI176" s="514">
        <f t="shared" si="212"/>
        <v>0</v>
      </c>
      <c r="BJ176" s="514">
        <f t="shared" si="212"/>
        <v>0</v>
      </c>
      <c r="BK176" s="514">
        <f t="shared" si="212"/>
        <v>0</v>
      </c>
      <c r="BL176" s="514">
        <f t="shared" si="212"/>
        <v>0</v>
      </c>
      <c r="BM176" s="514">
        <f t="shared" si="212"/>
        <v>0</v>
      </c>
      <c r="BN176" s="514">
        <f t="shared" si="212"/>
        <v>0</v>
      </c>
      <c r="BO176" s="514">
        <f t="shared" si="212"/>
        <v>0</v>
      </c>
      <c r="BP176" s="514">
        <f t="shared" si="212"/>
        <v>0</v>
      </c>
      <c r="BQ176" s="514">
        <f t="shared" si="212"/>
        <v>0</v>
      </c>
      <c r="BR176" s="514">
        <f t="shared" si="213"/>
        <v>0</v>
      </c>
      <c r="BS176" s="514">
        <f t="shared" si="213"/>
        <v>0</v>
      </c>
      <c r="BT176" s="514">
        <f t="shared" si="213"/>
        <v>0</v>
      </c>
      <c r="BU176" s="514">
        <f t="shared" si="213"/>
        <v>0</v>
      </c>
      <c r="BV176" s="514">
        <f t="shared" si="213"/>
        <v>0</v>
      </c>
      <c r="BW176" s="514">
        <f t="shared" si="213"/>
        <v>0</v>
      </c>
      <c r="BX176" s="514">
        <f t="shared" si="213"/>
        <v>0</v>
      </c>
      <c r="BY176" s="514">
        <f t="shared" si="213"/>
        <v>0</v>
      </c>
      <c r="BZ176" s="514">
        <f t="shared" si="213"/>
        <v>0</v>
      </c>
      <c r="CA176" s="514">
        <f t="shared" si="213"/>
        <v>0</v>
      </c>
      <c r="CB176" s="514">
        <f t="shared" si="214"/>
        <v>0</v>
      </c>
      <c r="CC176" s="514">
        <f t="shared" si="214"/>
        <v>0</v>
      </c>
      <c r="CD176" s="514">
        <f t="shared" si="214"/>
        <v>0</v>
      </c>
      <c r="CE176" s="514">
        <f t="shared" si="214"/>
        <v>0</v>
      </c>
      <c r="CF176" s="514">
        <f t="shared" si="214"/>
        <v>0</v>
      </c>
      <c r="CG176" s="514">
        <f t="shared" si="214"/>
        <v>0</v>
      </c>
      <c r="CH176" s="514">
        <f t="shared" si="214"/>
        <v>0</v>
      </c>
      <c r="CI176" s="514">
        <f t="shared" si="214"/>
        <v>0</v>
      </c>
      <c r="CJ176" s="514">
        <f t="shared" si="214"/>
        <v>0</v>
      </c>
      <c r="CK176" s="514">
        <f t="shared" si="214"/>
        <v>0</v>
      </c>
      <c r="CL176" s="514">
        <f t="shared" si="215"/>
        <v>0</v>
      </c>
      <c r="CM176" s="514">
        <f t="shared" si="215"/>
        <v>0</v>
      </c>
      <c r="CN176" s="514">
        <f t="shared" si="215"/>
        <v>0</v>
      </c>
      <c r="CO176" s="514">
        <f t="shared" si="215"/>
        <v>0</v>
      </c>
      <c r="CP176" s="514">
        <f t="shared" si="215"/>
        <v>0</v>
      </c>
      <c r="CQ176" s="514">
        <f t="shared" si="215"/>
        <v>0</v>
      </c>
      <c r="CR176" s="514">
        <f t="shared" si="215"/>
        <v>0</v>
      </c>
      <c r="CS176" s="514">
        <f t="shared" si="215"/>
        <v>0</v>
      </c>
      <c r="CT176" s="514">
        <f t="shared" si="215"/>
        <v>0</v>
      </c>
      <c r="CU176" s="514">
        <f t="shared" si="215"/>
        <v>0</v>
      </c>
      <c r="CV176" s="514">
        <f t="shared" si="216"/>
        <v>0</v>
      </c>
      <c r="CW176" s="514">
        <f t="shared" si="216"/>
        <v>0</v>
      </c>
      <c r="CX176" s="514">
        <f t="shared" si="216"/>
        <v>0</v>
      </c>
      <c r="CY176" s="514">
        <f t="shared" si="216"/>
        <v>0</v>
      </c>
      <c r="CZ176" s="514">
        <f t="shared" si="216"/>
        <v>0</v>
      </c>
      <c r="DA176" s="514">
        <f t="shared" si="216"/>
        <v>0</v>
      </c>
      <c r="DB176" s="514">
        <f t="shared" si="216"/>
        <v>0</v>
      </c>
      <c r="DC176" s="514">
        <f t="shared" si="216"/>
        <v>0</v>
      </c>
      <c r="DD176" s="514">
        <f t="shared" si="216"/>
        <v>0</v>
      </c>
      <c r="DE176" s="514">
        <f t="shared" si="216"/>
        <v>0</v>
      </c>
      <c r="DF176" s="514">
        <f t="shared" si="217"/>
        <v>0</v>
      </c>
      <c r="DG176" s="514">
        <f t="shared" si="217"/>
        <v>0</v>
      </c>
      <c r="DH176" s="514">
        <f t="shared" si="217"/>
        <v>0</v>
      </c>
      <c r="DI176" s="514">
        <f t="shared" si="217"/>
        <v>0</v>
      </c>
      <c r="DJ176" s="514">
        <f t="shared" si="217"/>
        <v>0</v>
      </c>
      <c r="DK176" s="514">
        <f t="shared" si="217"/>
        <v>0</v>
      </c>
      <c r="DL176" s="514">
        <f t="shared" si="217"/>
        <v>0</v>
      </c>
      <c r="DM176" s="514">
        <f t="shared" si="217"/>
        <v>0</v>
      </c>
      <c r="DN176" s="514">
        <f t="shared" si="217"/>
        <v>0</v>
      </c>
      <c r="DO176" s="514">
        <f t="shared" si="220"/>
        <v>0</v>
      </c>
      <c r="DP176" s="514">
        <f t="shared" si="218"/>
        <v>0</v>
      </c>
      <c r="DQ176" s="514">
        <f t="shared" si="218"/>
        <v>0</v>
      </c>
      <c r="DR176" s="514">
        <f t="shared" si="218"/>
        <v>0</v>
      </c>
      <c r="DS176" s="514">
        <f t="shared" si="218"/>
        <v>0</v>
      </c>
      <c r="DT176" s="514">
        <f t="shared" si="218"/>
        <v>0</v>
      </c>
      <c r="DU176" s="514">
        <f t="shared" si="218"/>
        <v>0</v>
      </c>
      <c r="DV176" s="514">
        <f t="shared" si="218"/>
        <v>0</v>
      </c>
      <c r="DW176" s="514">
        <f t="shared" si="218"/>
        <v>0</v>
      </c>
      <c r="DX176" s="514">
        <f t="shared" si="218"/>
        <v>0</v>
      </c>
      <c r="DY176" s="514">
        <f t="shared" si="218"/>
        <v>0</v>
      </c>
      <c r="DZ176" s="514">
        <f t="shared" si="219"/>
        <v>0</v>
      </c>
      <c r="EA176" s="514">
        <f t="shared" si="219"/>
        <v>0</v>
      </c>
      <c r="EB176" s="514">
        <f t="shared" si="219"/>
        <v>0</v>
      </c>
      <c r="EC176" s="514">
        <f t="shared" si="219"/>
        <v>0</v>
      </c>
      <c r="ED176" s="514">
        <f t="shared" si="219"/>
        <v>0</v>
      </c>
      <c r="EE176" s="514">
        <f t="shared" si="219"/>
        <v>0</v>
      </c>
      <c r="EF176" s="514">
        <f t="shared" si="219"/>
        <v>0</v>
      </c>
      <c r="EG176" s="514">
        <f t="shared" si="219"/>
        <v>0</v>
      </c>
      <c r="EH176" s="514">
        <f t="shared" si="219"/>
        <v>0</v>
      </c>
      <c r="EI176" s="72"/>
      <c r="EJ176" s="72"/>
      <c r="EK176" s="72"/>
      <c r="EL176" s="72"/>
      <c r="EM176" s="72"/>
    </row>
    <row r="177" spans="1:143" ht="15" customHeight="1" outlineLevel="1" x14ac:dyDescent="0.35">
      <c r="E177" s="508">
        <v>128</v>
      </c>
      <c r="F177" s="841">
        <v>0</v>
      </c>
      <c r="G177" s="844">
        <f t="shared" si="139"/>
        <v>0</v>
      </c>
      <c r="H177" s="842">
        <f t="shared" si="153"/>
        <v>0</v>
      </c>
      <c r="I177" s="19"/>
      <c r="J177" s="514">
        <f t="shared" si="207"/>
        <v>0</v>
      </c>
      <c r="K177" s="514">
        <f t="shared" si="207"/>
        <v>0</v>
      </c>
      <c r="L177" s="514">
        <f t="shared" si="207"/>
        <v>0</v>
      </c>
      <c r="M177" s="514">
        <f t="shared" si="207"/>
        <v>0</v>
      </c>
      <c r="N177" s="514">
        <f t="shared" si="207"/>
        <v>0</v>
      </c>
      <c r="O177" s="514">
        <f t="shared" si="207"/>
        <v>0</v>
      </c>
      <c r="P177" s="514">
        <f t="shared" si="207"/>
        <v>0</v>
      </c>
      <c r="Q177" s="514">
        <f t="shared" si="207"/>
        <v>0</v>
      </c>
      <c r="R177" s="514">
        <f t="shared" si="207"/>
        <v>0</v>
      </c>
      <c r="S177" s="514">
        <f t="shared" si="207"/>
        <v>0</v>
      </c>
      <c r="T177" s="514">
        <f t="shared" si="208"/>
        <v>0</v>
      </c>
      <c r="U177" s="514">
        <f t="shared" si="208"/>
        <v>0</v>
      </c>
      <c r="V177" s="514">
        <f t="shared" si="208"/>
        <v>0</v>
      </c>
      <c r="W177" s="514">
        <f t="shared" si="208"/>
        <v>0</v>
      </c>
      <c r="X177" s="514">
        <f t="shared" si="208"/>
        <v>0</v>
      </c>
      <c r="Y177" s="514">
        <f t="shared" si="208"/>
        <v>0</v>
      </c>
      <c r="Z177" s="514">
        <f t="shared" si="208"/>
        <v>0</v>
      </c>
      <c r="AA177" s="514">
        <f t="shared" si="208"/>
        <v>0</v>
      </c>
      <c r="AB177" s="514">
        <f t="shared" si="208"/>
        <v>0</v>
      </c>
      <c r="AC177" s="514">
        <f t="shared" si="208"/>
        <v>0</v>
      </c>
      <c r="AD177" s="514">
        <f t="shared" si="209"/>
        <v>0</v>
      </c>
      <c r="AE177" s="514">
        <f t="shared" si="209"/>
        <v>0</v>
      </c>
      <c r="AF177" s="514">
        <f t="shared" si="209"/>
        <v>0</v>
      </c>
      <c r="AG177" s="514">
        <f t="shared" si="209"/>
        <v>0</v>
      </c>
      <c r="AH177" s="514">
        <f t="shared" si="209"/>
        <v>0</v>
      </c>
      <c r="AI177" s="514">
        <f t="shared" si="209"/>
        <v>0</v>
      </c>
      <c r="AJ177" s="514">
        <f t="shared" si="209"/>
        <v>0</v>
      </c>
      <c r="AK177" s="514">
        <f t="shared" si="209"/>
        <v>0</v>
      </c>
      <c r="AL177" s="514">
        <f t="shared" si="209"/>
        <v>0</v>
      </c>
      <c r="AM177" s="514">
        <f t="shared" si="209"/>
        <v>0</v>
      </c>
      <c r="AN177" s="514">
        <f t="shared" si="210"/>
        <v>0</v>
      </c>
      <c r="AO177" s="514">
        <f t="shared" si="210"/>
        <v>0</v>
      </c>
      <c r="AP177" s="514">
        <f t="shared" si="210"/>
        <v>0</v>
      </c>
      <c r="AQ177" s="514">
        <f t="shared" si="210"/>
        <v>0</v>
      </c>
      <c r="AR177" s="514">
        <f t="shared" si="210"/>
        <v>0</v>
      </c>
      <c r="AS177" s="514">
        <f t="shared" si="210"/>
        <v>0</v>
      </c>
      <c r="AT177" s="514">
        <f t="shared" si="210"/>
        <v>0</v>
      </c>
      <c r="AU177" s="514">
        <f t="shared" si="210"/>
        <v>0</v>
      </c>
      <c r="AV177" s="514">
        <f t="shared" si="210"/>
        <v>0</v>
      </c>
      <c r="AW177" s="514">
        <f t="shared" si="210"/>
        <v>0</v>
      </c>
      <c r="AX177" s="514">
        <f t="shared" si="211"/>
        <v>0</v>
      </c>
      <c r="AY177" s="514">
        <f t="shared" si="211"/>
        <v>0</v>
      </c>
      <c r="AZ177" s="514">
        <f t="shared" si="211"/>
        <v>0</v>
      </c>
      <c r="BA177" s="514">
        <f t="shared" si="211"/>
        <v>0</v>
      </c>
      <c r="BB177" s="514">
        <f t="shared" si="211"/>
        <v>0</v>
      </c>
      <c r="BC177" s="514">
        <f t="shared" si="211"/>
        <v>0</v>
      </c>
      <c r="BD177" s="514">
        <f t="shared" si="211"/>
        <v>0</v>
      </c>
      <c r="BE177" s="514">
        <f t="shared" si="211"/>
        <v>0</v>
      </c>
      <c r="BF177" s="514">
        <f t="shared" si="211"/>
        <v>0</v>
      </c>
      <c r="BG177" s="514">
        <f t="shared" si="211"/>
        <v>0</v>
      </c>
      <c r="BH177" s="514">
        <f t="shared" si="212"/>
        <v>0</v>
      </c>
      <c r="BI177" s="514">
        <f t="shared" si="212"/>
        <v>0</v>
      </c>
      <c r="BJ177" s="514">
        <f t="shared" si="212"/>
        <v>0</v>
      </c>
      <c r="BK177" s="514">
        <f t="shared" si="212"/>
        <v>0</v>
      </c>
      <c r="BL177" s="514">
        <f t="shared" si="212"/>
        <v>0</v>
      </c>
      <c r="BM177" s="514">
        <f t="shared" si="212"/>
        <v>0</v>
      </c>
      <c r="BN177" s="514">
        <f t="shared" si="212"/>
        <v>0</v>
      </c>
      <c r="BO177" s="514">
        <f t="shared" si="212"/>
        <v>0</v>
      </c>
      <c r="BP177" s="514">
        <f t="shared" si="212"/>
        <v>0</v>
      </c>
      <c r="BQ177" s="514">
        <f t="shared" si="212"/>
        <v>0</v>
      </c>
      <c r="BR177" s="514">
        <f t="shared" si="213"/>
        <v>0</v>
      </c>
      <c r="BS177" s="514">
        <f t="shared" si="213"/>
        <v>0</v>
      </c>
      <c r="BT177" s="514">
        <f t="shared" si="213"/>
        <v>0</v>
      </c>
      <c r="BU177" s="514">
        <f t="shared" si="213"/>
        <v>0</v>
      </c>
      <c r="BV177" s="514">
        <f t="shared" si="213"/>
        <v>0</v>
      </c>
      <c r="BW177" s="514">
        <f t="shared" si="213"/>
        <v>0</v>
      </c>
      <c r="BX177" s="514">
        <f t="shared" si="213"/>
        <v>0</v>
      </c>
      <c r="BY177" s="514">
        <f t="shared" si="213"/>
        <v>0</v>
      </c>
      <c r="BZ177" s="514">
        <f t="shared" si="213"/>
        <v>0</v>
      </c>
      <c r="CA177" s="514">
        <f t="shared" si="213"/>
        <v>0</v>
      </c>
      <c r="CB177" s="514">
        <f t="shared" si="214"/>
        <v>0</v>
      </c>
      <c r="CC177" s="514">
        <f t="shared" si="214"/>
        <v>0</v>
      </c>
      <c r="CD177" s="514">
        <f t="shared" si="214"/>
        <v>0</v>
      </c>
      <c r="CE177" s="514">
        <f t="shared" si="214"/>
        <v>0</v>
      </c>
      <c r="CF177" s="514">
        <f t="shared" si="214"/>
        <v>0</v>
      </c>
      <c r="CG177" s="514">
        <f t="shared" si="214"/>
        <v>0</v>
      </c>
      <c r="CH177" s="514">
        <f t="shared" si="214"/>
        <v>0</v>
      </c>
      <c r="CI177" s="514">
        <f t="shared" si="214"/>
        <v>0</v>
      </c>
      <c r="CJ177" s="514">
        <f t="shared" si="214"/>
        <v>0</v>
      </c>
      <c r="CK177" s="514">
        <f t="shared" si="214"/>
        <v>0</v>
      </c>
      <c r="CL177" s="514">
        <f t="shared" si="215"/>
        <v>0</v>
      </c>
      <c r="CM177" s="514">
        <f t="shared" si="215"/>
        <v>0</v>
      </c>
      <c r="CN177" s="514">
        <f t="shared" si="215"/>
        <v>0</v>
      </c>
      <c r="CO177" s="514">
        <f t="shared" si="215"/>
        <v>0</v>
      </c>
      <c r="CP177" s="514">
        <f t="shared" si="215"/>
        <v>0</v>
      </c>
      <c r="CQ177" s="514">
        <f t="shared" si="215"/>
        <v>0</v>
      </c>
      <c r="CR177" s="514">
        <f t="shared" si="215"/>
        <v>0</v>
      </c>
      <c r="CS177" s="514">
        <f t="shared" si="215"/>
        <v>0</v>
      </c>
      <c r="CT177" s="514">
        <f t="shared" si="215"/>
        <v>0</v>
      </c>
      <c r="CU177" s="514">
        <f t="shared" si="215"/>
        <v>0</v>
      </c>
      <c r="CV177" s="514">
        <f t="shared" si="216"/>
        <v>0</v>
      </c>
      <c r="CW177" s="514">
        <f t="shared" si="216"/>
        <v>0</v>
      </c>
      <c r="CX177" s="514">
        <f t="shared" si="216"/>
        <v>0</v>
      </c>
      <c r="CY177" s="514">
        <f t="shared" si="216"/>
        <v>0</v>
      </c>
      <c r="CZ177" s="514">
        <f t="shared" si="216"/>
        <v>0</v>
      </c>
      <c r="DA177" s="514">
        <f t="shared" si="216"/>
        <v>0</v>
      </c>
      <c r="DB177" s="514">
        <f t="shared" si="216"/>
        <v>0</v>
      </c>
      <c r="DC177" s="514">
        <f t="shared" si="216"/>
        <v>0</v>
      </c>
      <c r="DD177" s="514">
        <f t="shared" si="216"/>
        <v>0</v>
      </c>
      <c r="DE177" s="514">
        <f t="shared" si="216"/>
        <v>0</v>
      </c>
      <c r="DF177" s="514">
        <f t="shared" si="217"/>
        <v>0</v>
      </c>
      <c r="DG177" s="514">
        <f t="shared" si="217"/>
        <v>0</v>
      </c>
      <c r="DH177" s="514">
        <f t="shared" si="217"/>
        <v>0</v>
      </c>
      <c r="DI177" s="514">
        <f t="shared" si="217"/>
        <v>0</v>
      </c>
      <c r="DJ177" s="514">
        <f t="shared" si="217"/>
        <v>0</v>
      </c>
      <c r="DK177" s="514">
        <f t="shared" si="217"/>
        <v>0</v>
      </c>
      <c r="DL177" s="514">
        <f t="shared" si="217"/>
        <v>0</v>
      </c>
      <c r="DM177" s="514">
        <f t="shared" si="217"/>
        <v>0</v>
      </c>
      <c r="DN177" s="514">
        <f t="shared" si="217"/>
        <v>0</v>
      </c>
      <c r="DO177" s="514">
        <f t="shared" si="220"/>
        <v>0</v>
      </c>
      <c r="DP177" s="514">
        <f t="shared" si="218"/>
        <v>0</v>
      </c>
      <c r="DQ177" s="514">
        <f t="shared" si="218"/>
        <v>0</v>
      </c>
      <c r="DR177" s="514">
        <f t="shared" si="218"/>
        <v>0</v>
      </c>
      <c r="DS177" s="514">
        <f t="shared" si="218"/>
        <v>0</v>
      </c>
      <c r="DT177" s="514">
        <f t="shared" si="218"/>
        <v>0</v>
      </c>
      <c r="DU177" s="514">
        <f t="shared" si="218"/>
        <v>0</v>
      </c>
      <c r="DV177" s="514">
        <f t="shared" si="218"/>
        <v>0</v>
      </c>
      <c r="DW177" s="514">
        <f t="shared" si="218"/>
        <v>0</v>
      </c>
      <c r="DX177" s="514">
        <f t="shared" si="218"/>
        <v>0</v>
      </c>
      <c r="DY177" s="514">
        <f t="shared" si="218"/>
        <v>0</v>
      </c>
      <c r="DZ177" s="514">
        <f t="shared" si="219"/>
        <v>0</v>
      </c>
      <c r="EA177" s="514">
        <f t="shared" si="219"/>
        <v>0</v>
      </c>
      <c r="EB177" s="514">
        <f t="shared" si="219"/>
        <v>0</v>
      </c>
      <c r="EC177" s="514">
        <f t="shared" si="219"/>
        <v>0</v>
      </c>
      <c r="ED177" s="514">
        <f t="shared" si="219"/>
        <v>0</v>
      </c>
      <c r="EE177" s="514">
        <f t="shared" si="219"/>
        <v>0</v>
      </c>
      <c r="EF177" s="514">
        <f t="shared" si="219"/>
        <v>0</v>
      </c>
      <c r="EG177" s="514">
        <f t="shared" si="219"/>
        <v>0</v>
      </c>
      <c r="EH177" s="514">
        <f t="shared" si="219"/>
        <v>0</v>
      </c>
      <c r="EI177" s="72"/>
      <c r="EJ177" s="72"/>
      <c r="EK177" s="72"/>
      <c r="EL177" s="72"/>
      <c r="EM177" s="72"/>
    </row>
    <row r="178" spans="1:143" ht="15" customHeight="1" outlineLevel="1" x14ac:dyDescent="0.35">
      <c r="E178" s="508">
        <v>129</v>
      </c>
      <c r="F178" s="841">
        <v>0</v>
      </c>
      <c r="G178" s="844">
        <f t="shared" si="139"/>
        <v>0</v>
      </c>
      <c r="H178" s="842">
        <f t="shared" si="153"/>
        <v>0</v>
      </c>
      <c r="I178" s="19"/>
      <c r="J178" s="514">
        <f t="shared" si="207"/>
        <v>0</v>
      </c>
      <c r="K178" s="514">
        <f t="shared" si="207"/>
        <v>0</v>
      </c>
      <c r="L178" s="514">
        <f t="shared" si="207"/>
        <v>0</v>
      </c>
      <c r="M178" s="514">
        <f t="shared" si="207"/>
        <v>0</v>
      </c>
      <c r="N178" s="514">
        <f t="shared" si="207"/>
        <v>0</v>
      </c>
      <c r="O178" s="514">
        <f t="shared" si="207"/>
        <v>0</v>
      </c>
      <c r="P178" s="514">
        <f t="shared" si="207"/>
        <v>0</v>
      </c>
      <c r="Q178" s="514">
        <f t="shared" si="207"/>
        <v>0</v>
      </c>
      <c r="R178" s="514">
        <f t="shared" si="207"/>
        <v>0</v>
      </c>
      <c r="S178" s="514">
        <f t="shared" si="207"/>
        <v>0</v>
      </c>
      <c r="T178" s="514">
        <f t="shared" si="208"/>
        <v>0</v>
      </c>
      <c r="U178" s="514">
        <f t="shared" si="208"/>
        <v>0</v>
      </c>
      <c r="V178" s="514">
        <f t="shared" si="208"/>
        <v>0</v>
      </c>
      <c r="W178" s="514">
        <f t="shared" si="208"/>
        <v>0</v>
      </c>
      <c r="X178" s="514">
        <f t="shared" si="208"/>
        <v>0</v>
      </c>
      <c r="Y178" s="514">
        <f t="shared" si="208"/>
        <v>0</v>
      </c>
      <c r="Z178" s="514">
        <f t="shared" si="208"/>
        <v>0</v>
      </c>
      <c r="AA178" s="514">
        <f t="shared" si="208"/>
        <v>0</v>
      </c>
      <c r="AB178" s="514">
        <f t="shared" si="208"/>
        <v>0</v>
      </c>
      <c r="AC178" s="514">
        <f t="shared" si="208"/>
        <v>0</v>
      </c>
      <c r="AD178" s="514">
        <f t="shared" si="209"/>
        <v>0</v>
      </c>
      <c r="AE178" s="514">
        <f t="shared" si="209"/>
        <v>0</v>
      </c>
      <c r="AF178" s="514">
        <f t="shared" si="209"/>
        <v>0</v>
      </c>
      <c r="AG178" s="514">
        <f t="shared" si="209"/>
        <v>0</v>
      </c>
      <c r="AH178" s="514">
        <f t="shared" si="209"/>
        <v>0</v>
      </c>
      <c r="AI178" s="514">
        <f t="shared" si="209"/>
        <v>0</v>
      </c>
      <c r="AJ178" s="514">
        <f t="shared" si="209"/>
        <v>0</v>
      </c>
      <c r="AK178" s="514">
        <f t="shared" si="209"/>
        <v>0</v>
      </c>
      <c r="AL178" s="514">
        <f t="shared" si="209"/>
        <v>0</v>
      </c>
      <c r="AM178" s="514">
        <f t="shared" si="209"/>
        <v>0</v>
      </c>
      <c r="AN178" s="514">
        <f t="shared" si="210"/>
        <v>0</v>
      </c>
      <c r="AO178" s="514">
        <f t="shared" si="210"/>
        <v>0</v>
      </c>
      <c r="AP178" s="514">
        <f t="shared" si="210"/>
        <v>0</v>
      </c>
      <c r="AQ178" s="514">
        <f t="shared" si="210"/>
        <v>0</v>
      </c>
      <c r="AR178" s="514">
        <f t="shared" si="210"/>
        <v>0</v>
      </c>
      <c r="AS178" s="514">
        <f t="shared" si="210"/>
        <v>0</v>
      </c>
      <c r="AT178" s="514">
        <f t="shared" si="210"/>
        <v>0</v>
      </c>
      <c r="AU178" s="514">
        <f t="shared" si="210"/>
        <v>0</v>
      </c>
      <c r="AV178" s="514">
        <f t="shared" si="210"/>
        <v>0</v>
      </c>
      <c r="AW178" s="514">
        <f t="shared" si="210"/>
        <v>0</v>
      </c>
      <c r="AX178" s="514">
        <f t="shared" si="211"/>
        <v>0</v>
      </c>
      <c r="AY178" s="514">
        <f t="shared" si="211"/>
        <v>0</v>
      </c>
      <c r="AZ178" s="514">
        <f t="shared" si="211"/>
        <v>0</v>
      </c>
      <c r="BA178" s="514">
        <f t="shared" si="211"/>
        <v>0</v>
      </c>
      <c r="BB178" s="514">
        <f t="shared" si="211"/>
        <v>0</v>
      </c>
      <c r="BC178" s="514">
        <f t="shared" si="211"/>
        <v>0</v>
      </c>
      <c r="BD178" s="514">
        <f t="shared" si="211"/>
        <v>0</v>
      </c>
      <c r="BE178" s="514">
        <f t="shared" si="211"/>
        <v>0</v>
      </c>
      <c r="BF178" s="514">
        <f t="shared" si="211"/>
        <v>0</v>
      </c>
      <c r="BG178" s="514">
        <f t="shared" si="211"/>
        <v>0</v>
      </c>
      <c r="BH178" s="514">
        <f t="shared" si="212"/>
        <v>0</v>
      </c>
      <c r="BI178" s="514">
        <f t="shared" si="212"/>
        <v>0</v>
      </c>
      <c r="BJ178" s="514">
        <f t="shared" si="212"/>
        <v>0</v>
      </c>
      <c r="BK178" s="514">
        <f t="shared" si="212"/>
        <v>0</v>
      </c>
      <c r="BL178" s="514">
        <f t="shared" si="212"/>
        <v>0</v>
      </c>
      <c r="BM178" s="514">
        <f t="shared" si="212"/>
        <v>0</v>
      </c>
      <c r="BN178" s="514">
        <f t="shared" si="212"/>
        <v>0</v>
      </c>
      <c r="BO178" s="514">
        <f t="shared" si="212"/>
        <v>0</v>
      </c>
      <c r="BP178" s="514">
        <f t="shared" si="212"/>
        <v>0</v>
      </c>
      <c r="BQ178" s="514">
        <f t="shared" si="212"/>
        <v>0</v>
      </c>
      <c r="BR178" s="514">
        <f t="shared" si="213"/>
        <v>0</v>
      </c>
      <c r="BS178" s="514">
        <f t="shared" si="213"/>
        <v>0</v>
      </c>
      <c r="BT178" s="514">
        <f t="shared" si="213"/>
        <v>0</v>
      </c>
      <c r="BU178" s="514">
        <f t="shared" si="213"/>
        <v>0</v>
      </c>
      <c r="BV178" s="514">
        <f t="shared" si="213"/>
        <v>0</v>
      </c>
      <c r="BW178" s="514">
        <f t="shared" si="213"/>
        <v>0</v>
      </c>
      <c r="BX178" s="514">
        <f t="shared" si="213"/>
        <v>0</v>
      </c>
      <c r="BY178" s="514">
        <f t="shared" si="213"/>
        <v>0</v>
      </c>
      <c r="BZ178" s="514">
        <f t="shared" si="213"/>
        <v>0</v>
      </c>
      <c r="CA178" s="514">
        <f t="shared" si="213"/>
        <v>0</v>
      </c>
      <c r="CB178" s="514">
        <f t="shared" si="214"/>
        <v>0</v>
      </c>
      <c r="CC178" s="514">
        <f t="shared" si="214"/>
        <v>0</v>
      </c>
      <c r="CD178" s="514">
        <f t="shared" si="214"/>
        <v>0</v>
      </c>
      <c r="CE178" s="514">
        <f t="shared" si="214"/>
        <v>0</v>
      </c>
      <c r="CF178" s="514">
        <f t="shared" si="214"/>
        <v>0</v>
      </c>
      <c r="CG178" s="514">
        <f t="shared" si="214"/>
        <v>0</v>
      </c>
      <c r="CH178" s="514">
        <f t="shared" si="214"/>
        <v>0</v>
      </c>
      <c r="CI178" s="514">
        <f t="shared" si="214"/>
        <v>0</v>
      </c>
      <c r="CJ178" s="514">
        <f t="shared" si="214"/>
        <v>0</v>
      </c>
      <c r="CK178" s="514">
        <f t="shared" si="214"/>
        <v>0</v>
      </c>
      <c r="CL178" s="514">
        <f t="shared" si="215"/>
        <v>0</v>
      </c>
      <c r="CM178" s="514">
        <f t="shared" si="215"/>
        <v>0</v>
      </c>
      <c r="CN178" s="514">
        <f t="shared" si="215"/>
        <v>0</v>
      </c>
      <c r="CO178" s="514">
        <f t="shared" si="215"/>
        <v>0</v>
      </c>
      <c r="CP178" s="514">
        <f t="shared" si="215"/>
        <v>0</v>
      </c>
      <c r="CQ178" s="514">
        <f t="shared" si="215"/>
        <v>0</v>
      </c>
      <c r="CR178" s="514">
        <f t="shared" si="215"/>
        <v>0</v>
      </c>
      <c r="CS178" s="514">
        <f t="shared" si="215"/>
        <v>0</v>
      </c>
      <c r="CT178" s="514">
        <f t="shared" si="215"/>
        <v>0</v>
      </c>
      <c r="CU178" s="514">
        <f t="shared" si="215"/>
        <v>0</v>
      </c>
      <c r="CV178" s="514">
        <f t="shared" si="216"/>
        <v>0</v>
      </c>
      <c r="CW178" s="514">
        <f t="shared" si="216"/>
        <v>0</v>
      </c>
      <c r="CX178" s="514">
        <f t="shared" si="216"/>
        <v>0</v>
      </c>
      <c r="CY178" s="514">
        <f t="shared" si="216"/>
        <v>0</v>
      </c>
      <c r="CZ178" s="514">
        <f t="shared" si="216"/>
        <v>0</v>
      </c>
      <c r="DA178" s="514">
        <f t="shared" si="216"/>
        <v>0</v>
      </c>
      <c r="DB178" s="514">
        <f t="shared" si="216"/>
        <v>0</v>
      </c>
      <c r="DC178" s="514">
        <f t="shared" si="216"/>
        <v>0</v>
      </c>
      <c r="DD178" s="514">
        <f t="shared" si="216"/>
        <v>0</v>
      </c>
      <c r="DE178" s="514">
        <f t="shared" si="216"/>
        <v>0</v>
      </c>
      <c r="DF178" s="514">
        <f t="shared" si="217"/>
        <v>0</v>
      </c>
      <c r="DG178" s="514">
        <f t="shared" si="217"/>
        <v>0</v>
      </c>
      <c r="DH178" s="514">
        <f t="shared" si="217"/>
        <v>0</v>
      </c>
      <c r="DI178" s="514">
        <f t="shared" si="217"/>
        <v>0</v>
      </c>
      <c r="DJ178" s="514">
        <f t="shared" si="217"/>
        <v>0</v>
      </c>
      <c r="DK178" s="514">
        <f t="shared" si="217"/>
        <v>0</v>
      </c>
      <c r="DL178" s="514">
        <f t="shared" si="217"/>
        <v>0</v>
      </c>
      <c r="DM178" s="514">
        <f t="shared" si="217"/>
        <v>0</v>
      </c>
      <c r="DN178" s="514">
        <f t="shared" si="217"/>
        <v>0</v>
      </c>
      <c r="DO178" s="514">
        <f t="shared" si="220"/>
        <v>0</v>
      </c>
      <c r="DP178" s="514">
        <f t="shared" si="218"/>
        <v>0</v>
      </c>
      <c r="DQ178" s="514">
        <f t="shared" si="218"/>
        <v>0</v>
      </c>
      <c r="DR178" s="514">
        <f t="shared" si="218"/>
        <v>0</v>
      </c>
      <c r="DS178" s="514">
        <f t="shared" si="218"/>
        <v>0</v>
      </c>
      <c r="DT178" s="514">
        <f t="shared" si="218"/>
        <v>0</v>
      </c>
      <c r="DU178" s="514">
        <f t="shared" si="218"/>
        <v>0</v>
      </c>
      <c r="DV178" s="514">
        <f t="shared" si="218"/>
        <v>0</v>
      </c>
      <c r="DW178" s="514">
        <f t="shared" si="218"/>
        <v>0</v>
      </c>
      <c r="DX178" s="514">
        <f t="shared" si="218"/>
        <v>0</v>
      </c>
      <c r="DY178" s="514">
        <f t="shared" si="218"/>
        <v>0</v>
      </c>
      <c r="DZ178" s="514">
        <f t="shared" si="219"/>
        <v>0</v>
      </c>
      <c r="EA178" s="514">
        <f t="shared" si="219"/>
        <v>0</v>
      </c>
      <c r="EB178" s="514">
        <f t="shared" si="219"/>
        <v>0</v>
      </c>
      <c r="EC178" s="514">
        <f t="shared" si="219"/>
        <v>0</v>
      </c>
      <c r="ED178" s="514">
        <f t="shared" si="219"/>
        <v>0</v>
      </c>
      <c r="EE178" s="514">
        <f t="shared" si="219"/>
        <v>0</v>
      </c>
      <c r="EF178" s="514">
        <f t="shared" si="219"/>
        <v>0</v>
      </c>
      <c r="EG178" s="514">
        <f t="shared" si="219"/>
        <v>0</v>
      </c>
      <c r="EH178" s="514">
        <f t="shared" si="219"/>
        <v>0</v>
      </c>
      <c r="EI178" s="72"/>
      <c r="EJ178" s="72"/>
      <c r="EK178" s="72"/>
      <c r="EL178" s="72"/>
      <c r="EM178" s="72"/>
    </row>
    <row r="179" spans="1:143" s="422" customFormat="1" ht="15" customHeight="1" outlineLevel="1" x14ac:dyDescent="0.35">
      <c r="A179" s="246"/>
      <c r="B179" s="246"/>
      <c r="C179" s="246"/>
      <c r="D179" s="246"/>
      <c r="E179" s="470" t="s">
        <v>278</v>
      </c>
      <c r="F179" s="470"/>
      <c r="G179" s="470" t="s">
        <v>330</v>
      </c>
      <c r="H179" s="470">
        <f xml:space="preserve"> SUM(J179:EH179)</f>
        <v>1389.4878915096331</v>
      </c>
      <c r="I179" s="470"/>
      <c r="J179" s="470">
        <f t="shared" ref="J179:AO179" si="221" xml:space="preserve"> SUM( J50:J178 )</f>
        <v>0</v>
      </c>
      <c r="K179" s="470">
        <f t="shared" si="221"/>
        <v>0</v>
      </c>
      <c r="L179" s="470">
        <f t="shared" si="221"/>
        <v>0</v>
      </c>
      <c r="M179" s="470">
        <f t="shared" si="221"/>
        <v>0</v>
      </c>
      <c r="N179" s="470">
        <f t="shared" si="221"/>
        <v>0</v>
      </c>
      <c r="O179" s="470">
        <f t="shared" si="221"/>
        <v>0</v>
      </c>
      <c r="P179" s="470">
        <f t="shared" si="221"/>
        <v>0</v>
      </c>
      <c r="Q179" s="470">
        <f t="shared" si="221"/>
        <v>1.2415215984770587E-3</v>
      </c>
      <c r="R179" s="470">
        <f t="shared" si="221"/>
        <v>8.6982082773301397E-2</v>
      </c>
      <c r="S179" s="470">
        <f t="shared" si="221"/>
        <v>0.2661930265534681</v>
      </c>
      <c r="T179" s="470">
        <f t="shared" si="221"/>
        <v>0.68723078603699239</v>
      </c>
      <c r="U179" s="470">
        <f t="shared" si="221"/>
        <v>1.1622477454543019</v>
      </c>
      <c r="V179" s="470">
        <f t="shared" si="221"/>
        <v>1.6372647048716114</v>
      </c>
      <c r="W179" s="470">
        <f t="shared" si="221"/>
        <v>2.1122816642889206</v>
      </c>
      <c r="X179" s="470">
        <f t="shared" si="221"/>
        <v>2.6952570235738005</v>
      </c>
      <c r="Y179" s="470">
        <f t="shared" si="221"/>
        <v>3.3969866227130074</v>
      </c>
      <c r="Z179" s="470">
        <f t="shared" si="221"/>
        <v>4.2336642216866771</v>
      </c>
      <c r="AA179" s="470">
        <f t="shared" si="221"/>
        <v>5.194493980508053</v>
      </c>
      <c r="AB179" s="470">
        <f t="shared" si="221"/>
        <v>6.301067579150649</v>
      </c>
      <c r="AC179" s="470">
        <f t="shared" si="221"/>
        <v>7.4783053484265629</v>
      </c>
      <c r="AD179" s="470">
        <f t="shared" si="221"/>
        <v>8.3149829474002335</v>
      </c>
      <c r="AE179" s="470">
        <f t="shared" si="221"/>
        <v>9.151660546373904</v>
      </c>
      <c r="AF179" s="470">
        <f t="shared" si="221"/>
        <v>9.9883381453475746</v>
      </c>
      <c r="AG179" s="470">
        <f t="shared" si="221"/>
        <v>10.825015744321245</v>
      </c>
      <c r="AH179" s="470">
        <f t="shared" si="221"/>
        <v>11.661693343294916</v>
      </c>
      <c r="AI179" s="470">
        <f t="shared" si="221"/>
        <v>12.498370942268586</v>
      </c>
      <c r="AJ179" s="470">
        <f t="shared" si="221"/>
        <v>13.335048541242257</v>
      </c>
      <c r="AK179" s="470">
        <f t="shared" si="221"/>
        <v>14.171726140215927</v>
      </c>
      <c r="AL179" s="470">
        <f t="shared" si="221"/>
        <v>14.94073001623261</v>
      </c>
      <c r="AM179" s="470">
        <f t="shared" si="221"/>
        <v>14.94073001623261</v>
      </c>
      <c r="AN179" s="470">
        <f t="shared" si="221"/>
        <v>14.94073001623261</v>
      </c>
      <c r="AO179" s="470">
        <f t="shared" si="221"/>
        <v>14.94073001623261</v>
      </c>
      <c r="AP179" s="470">
        <f t="shared" ref="AP179:BU179" si="222" xml:space="preserve"> SUM( AP50:AP178 )</f>
        <v>14.94073001623261</v>
      </c>
      <c r="AQ179" s="470">
        <f t="shared" si="222"/>
        <v>14.94073001623261</v>
      </c>
      <c r="AR179" s="470">
        <f t="shared" si="222"/>
        <v>14.94073001623261</v>
      </c>
      <c r="AS179" s="470">
        <f t="shared" si="222"/>
        <v>14.94073001623261</v>
      </c>
      <c r="AT179" s="470">
        <f t="shared" si="222"/>
        <v>14.94073001623261</v>
      </c>
      <c r="AU179" s="470">
        <f t="shared" si="222"/>
        <v>14.94073001623261</v>
      </c>
      <c r="AV179" s="470">
        <f t="shared" si="222"/>
        <v>14.94073001623261</v>
      </c>
      <c r="AW179" s="470">
        <f t="shared" si="222"/>
        <v>14.94073001623261</v>
      </c>
      <c r="AX179" s="470">
        <f t="shared" si="222"/>
        <v>14.94073001623261</v>
      </c>
      <c r="AY179" s="470">
        <f t="shared" si="222"/>
        <v>14.94073001623261</v>
      </c>
      <c r="AZ179" s="470">
        <f t="shared" si="222"/>
        <v>14.94073001623261</v>
      </c>
      <c r="BA179" s="470">
        <f t="shared" si="222"/>
        <v>14.94073001623261</v>
      </c>
      <c r="BB179" s="470">
        <f t="shared" si="222"/>
        <v>14.94073001623261</v>
      </c>
      <c r="BC179" s="470">
        <f t="shared" si="222"/>
        <v>14.94073001623261</v>
      </c>
      <c r="BD179" s="470">
        <f t="shared" si="222"/>
        <v>14.94073001623261</v>
      </c>
      <c r="BE179" s="470">
        <f t="shared" si="222"/>
        <v>14.94073001623261</v>
      </c>
      <c r="BF179" s="470">
        <f t="shared" si="222"/>
        <v>14.94073001623261</v>
      </c>
      <c r="BG179" s="470">
        <f t="shared" si="222"/>
        <v>14.94073001623261</v>
      </c>
      <c r="BH179" s="470">
        <f t="shared" si="222"/>
        <v>14.94073001623261</v>
      </c>
      <c r="BI179" s="470">
        <f t="shared" si="222"/>
        <v>14.94073001623261</v>
      </c>
      <c r="BJ179" s="470">
        <f t="shared" si="222"/>
        <v>14.94073001623261</v>
      </c>
      <c r="BK179" s="470">
        <f t="shared" si="222"/>
        <v>14.94073001623261</v>
      </c>
      <c r="BL179" s="470">
        <f t="shared" si="222"/>
        <v>14.94073001623261</v>
      </c>
      <c r="BM179" s="470">
        <f t="shared" si="222"/>
        <v>14.94073001623261</v>
      </c>
      <c r="BN179" s="470">
        <f t="shared" si="222"/>
        <v>14.94073001623261</v>
      </c>
      <c r="BO179" s="470">
        <f t="shared" si="222"/>
        <v>14.94073001623261</v>
      </c>
      <c r="BP179" s="470">
        <f t="shared" si="222"/>
        <v>14.94073001623261</v>
      </c>
      <c r="BQ179" s="470">
        <f t="shared" si="222"/>
        <v>14.94073001623261</v>
      </c>
      <c r="BR179" s="470">
        <f t="shared" si="222"/>
        <v>14.94073001623261</v>
      </c>
      <c r="BS179" s="470">
        <f t="shared" si="222"/>
        <v>14.94073001623261</v>
      </c>
      <c r="BT179" s="470">
        <f t="shared" si="222"/>
        <v>14.94073001623261</v>
      </c>
      <c r="BU179" s="470">
        <f t="shared" si="222"/>
        <v>14.94073001623261</v>
      </c>
      <c r="BV179" s="470">
        <f t="shared" ref="BV179:DA179" si="223" xml:space="preserve"> SUM( BV50:BV178 )</f>
        <v>14.94073001623261</v>
      </c>
      <c r="BW179" s="470">
        <f t="shared" si="223"/>
        <v>14.94073001623261</v>
      </c>
      <c r="BX179" s="470">
        <f t="shared" si="223"/>
        <v>14.94073001623261</v>
      </c>
      <c r="BY179" s="470">
        <f t="shared" si="223"/>
        <v>14.94073001623261</v>
      </c>
      <c r="BZ179" s="470">
        <f t="shared" si="223"/>
        <v>14.94073001623261</v>
      </c>
      <c r="CA179" s="470">
        <f t="shared" si="223"/>
        <v>14.94073001623261</v>
      </c>
      <c r="CB179" s="470">
        <f t="shared" si="223"/>
        <v>14.94073001623261</v>
      </c>
      <c r="CC179" s="470">
        <f t="shared" si="223"/>
        <v>14.94073001623261</v>
      </c>
      <c r="CD179" s="470">
        <f t="shared" si="223"/>
        <v>14.94073001623261</v>
      </c>
      <c r="CE179" s="470">
        <f t="shared" si="223"/>
        <v>14.94073001623261</v>
      </c>
      <c r="CF179" s="470">
        <f t="shared" si="223"/>
        <v>14.94073001623261</v>
      </c>
      <c r="CG179" s="470">
        <f t="shared" si="223"/>
        <v>14.94073001623261</v>
      </c>
      <c r="CH179" s="470">
        <f t="shared" si="223"/>
        <v>14.94073001623261</v>
      </c>
      <c r="CI179" s="470">
        <f t="shared" si="223"/>
        <v>14.94073001623261</v>
      </c>
      <c r="CJ179" s="470">
        <f t="shared" si="223"/>
        <v>14.94073001623261</v>
      </c>
      <c r="CK179" s="470">
        <f t="shared" si="223"/>
        <v>14.94073001623261</v>
      </c>
      <c r="CL179" s="470">
        <f t="shared" si="223"/>
        <v>14.94073001623261</v>
      </c>
      <c r="CM179" s="470">
        <f t="shared" si="223"/>
        <v>14.94073001623261</v>
      </c>
      <c r="CN179" s="470">
        <f t="shared" si="223"/>
        <v>14.94073001623261</v>
      </c>
      <c r="CO179" s="470">
        <f t="shared" si="223"/>
        <v>14.94073001623261</v>
      </c>
      <c r="CP179" s="470">
        <f t="shared" si="223"/>
        <v>14.94073001623261</v>
      </c>
      <c r="CQ179" s="470">
        <f t="shared" si="223"/>
        <v>14.94073001623261</v>
      </c>
      <c r="CR179" s="470">
        <f t="shared" si="223"/>
        <v>14.94073001623261</v>
      </c>
      <c r="CS179" s="470">
        <f t="shared" si="223"/>
        <v>14.94073001623261</v>
      </c>
      <c r="CT179" s="470">
        <f t="shared" si="223"/>
        <v>14.94073001623261</v>
      </c>
      <c r="CU179" s="470">
        <f t="shared" si="223"/>
        <v>14.94073001623261</v>
      </c>
      <c r="CV179" s="470">
        <f t="shared" si="223"/>
        <v>14.94073001623261</v>
      </c>
      <c r="CW179" s="470">
        <f t="shared" si="223"/>
        <v>14.94073001623261</v>
      </c>
      <c r="CX179" s="470">
        <f t="shared" si="223"/>
        <v>14.94073001623261</v>
      </c>
      <c r="CY179" s="470">
        <f t="shared" si="223"/>
        <v>14.94073001623261</v>
      </c>
      <c r="CZ179" s="470">
        <f t="shared" si="223"/>
        <v>14.94073001623261</v>
      </c>
      <c r="DA179" s="470">
        <f t="shared" si="223"/>
        <v>14.94073001623261</v>
      </c>
      <c r="DB179" s="470">
        <f t="shared" ref="DB179:EG179" si="224" xml:space="preserve"> SUM( DB50:DB178 )</f>
        <v>14.94073001623261</v>
      </c>
      <c r="DC179" s="470">
        <f t="shared" si="224"/>
        <v>14.94073001623261</v>
      </c>
      <c r="DD179" s="470">
        <f t="shared" si="224"/>
        <v>14.94073001623261</v>
      </c>
      <c r="DE179" s="470">
        <f t="shared" si="224"/>
        <v>14.94073001623261</v>
      </c>
      <c r="DF179" s="470">
        <f t="shared" si="224"/>
        <v>14.94073001623261</v>
      </c>
      <c r="DG179" s="470">
        <f t="shared" si="224"/>
        <v>14.94073001623261</v>
      </c>
      <c r="DH179" s="470">
        <f t="shared" si="224"/>
        <v>14.94073001623261</v>
      </c>
      <c r="DI179" s="470">
        <f t="shared" si="224"/>
        <v>14.94073001623261</v>
      </c>
      <c r="DJ179" s="470">
        <f t="shared" si="224"/>
        <v>14.94073001623261</v>
      </c>
      <c r="DK179" s="470">
        <f t="shared" si="224"/>
        <v>14.94073001623261</v>
      </c>
      <c r="DL179" s="470">
        <f t="shared" si="224"/>
        <v>14.94073001623261</v>
      </c>
      <c r="DM179" s="470">
        <f t="shared" si="224"/>
        <v>14.94073001623261</v>
      </c>
      <c r="DN179" s="470">
        <f t="shared" si="224"/>
        <v>14.94073001623261</v>
      </c>
      <c r="DO179" s="470">
        <f t="shared" si="224"/>
        <v>14.94073001623261</v>
      </c>
      <c r="DP179" s="470">
        <f t="shared" si="224"/>
        <v>14.94073001623261</v>
      </c>
      <c r="DQ179" s="470">
        <f t="shared" si="224"/>
        <v>14.94073001623261</v>
      </c>
      <c r="DR179" s="470">
        <f t="shared" si="224"/>
        <v>9.2665174879921377</v>
      </c>
      <c r="DS179" s="470">
        <f t="shared" si="224"/>
        <v>0</v>
      </c>
      <c r="DT179" s="470">
        <f t="shared" si="224"/>
        <v>0</v>
      </c>
      <c r="DU179" s="470">
        <f t="shared" si="224"/>
        <v>0</v>
      </c>
      <c r="DV179" s="470">
        <f t="shared" si="224"/>
        <v>0</v>
      </c>
      <c r="DW179" s="470">
        <f t="shared" si="224"/>
        <v>0</v>
      </c>
      <c r="DX179" s="470">
        <f t="shared" si="224"/>
        <v>0</v>
      </c>
      <c r="DY179" s="470">
        <f t="shared" si="224"/>
        <v>0</v>
      </c>
      <c r="DZ179" s="470">
        <f t="shared" si="224"/>
        <v>0</v>
      </c>
      <c r="EA179" s="470">
        <f t="shared" si="224"/>
        <v>0</v>
      </c>
      <c r="EB179" s="470">
        <f t="shared" si="224"/>
        <v>0</v>
      </c>
      <c r="EC179" s="470">
        <f t="shared" si="224"/>
        <v>0</v>
      </c>
      <c r="ED179" s="470">
        <f t="shared" si="224"/>
        <v>0</v>
      </c>
      <c r="EE179" s="470">
        <f t="shared" si="224"/>
        <v>0</v>
      </c>
      <c r="EF179" s="470">
        <f t="shared" si="224"/>
        <v>0</v>
      </c>
      <c r="EG179" s="470">
        <f t="shared" si="224"/>
        <v>0</v>
      </c>
      <c r="EH179" s="470">
        <f xml:space="preserve"> SUM( EH50:EH178 )</f>
        <v>0</v>
      </c>
      <c r="EI179" s="246">
        <f>SUM(EI50:EI178)</f>
        <v>0</v>
      </c>
      <c r="EJ179" s="246">
        <f>SUM(EJ50:EJ178)</f>
        <v>0</v>
      </c>
      <c r="EK179" s="246">
        <f>SUM(EK50:EK178)</f>
        <v>0</v>
      </c>
      <c r="EL179" s="246">
        <f>SUM(EL50:EL178)</f>
        <v>0</v>
      </c>
      <c r="EM179" s="246">
        <f>SUM(EM50:EM178)</f>
        <v>0</v>
      </c>
    </row>
    <row r="180" spans="1:143" ht="15" customHeight="1" outlineLevel="1" x14ac:dyDescent="0.35"/>
    <row r="182" spans="1:143" s="472" customFormat="1" ht="15" customHeight="1" x14ac:dyDescent="0.35">
      <c r="A182" s="469"/>
      <c r="B182" s="469"/>
      <c r="C182" s="469"/>
      <c r="D182" s="469"/>
      <c r="E182" s="469"/>
      <c r="F182" s="469"/>
      <c r="G182" s="469"/>
      <c r="H182" s="469"/>
      <c r="I182" s="469"/>
      <c r="J182" s="469"/>
      <c r="K182" s="469"/>
      <c r="L182" s="469"/>
      <c r="M182" s="469"/>
      <c r="N182" s="469"/>
      <c r="O182" s="469"/>
      <c r="P182" s="469"/>
      <c r="Q182" s="469"/>
      <c r="R182" s="469"/>
      <c r="S182" s="469"/>
      <c r="T182" s="469"/>
      <c r="U182" s="469"/>
      <c r="V182" s="469"/>
      <c r="W182" s="469"/>
      <c r="X182" s="469"/>
      <c r="Y182" s="469"/>
      <c r="Z182" s="469"/>
      <c r="AA182" s="469"/>
      <c r="AB182" s="469"/>
      <c r="AC182" s="469"/>
      <c r="AD182" s="469"/>
      <c r="AE182" s="469"/>
      <c r="AF182" s="469"/>
      <c r="AG182" s="469"/>
      <c r="AH182" s="469"/>
      <c r="AI182" s="469"/>
      <c r="AJ182" s="469"/>
      <c r="AK182" s="469"/>
      <c r="AL182" s="469"/>
      <c r="AM182" s="469"/>
      <c r="AN182" s="469"/>
      <c r="AO182" s="469"/>
      <c r="AP182" s="469"/>
      <c r="AQ182" s="469"/>
      <c r="AR182" s="469"/>
      <c r="AS182" s="469"/>
      <c r="AT182" s="469"/>
      <c r="AU182" s="469"/>
      <c r="AV182" s="469"/>
      <c r="AW182" s="469"/>
      <c r="AX182" s="469"/>
      <c r="AY182" s="469"/>
      <c r="AZ182" s="469"/>
      <c r="BA182" s="469"/>
      <c r="BB182" s="469"/>
      <c r="BC182" s="469"/>
      <c r="BD182" s="469"/>
      <c r="BE182" s="469"/>
      <c r="BF182" s="469"/>
      <c r="BG182" s="469"/>
      <c r="BH182" s="469"/>
      <c r="BI182" s="469"/>
      <c r="BJ182" s="469"/>
      <c r="BK182" s="469"/>
      <c r="BL182" s="469"/>
      <c r="BM182" s="469"/>
      <c r="BN182" s="469"/>
      <c r="BO182" s="469"/>
      <c r="BP182" s="469"/>
      <c r="BQ182" s="469"/>
      <c r="BR182" s="469"/>
      <c r="BS182" s="469"/>
      <c r="BT182" s="469"/>
      <c r="BU182" s="469"/>
      <c r="BV182" s="469"/>
      <c r="BW182" s="469"/>
      <c r="BX182" s="469"/>
      <c r="BY182" s="469"/>
      <c r="BZ182" s="469"/>
      <c r="CA182" s="469"/>
      <c r="CB182" s="469"/>
      <c r="CC182" s="469"/>
      <c r="CD182" s="469"/>
      <c r="CE182" s="469"/>
      <c r="CF182" s="469"/>
      <c r="CG182" s="469"/>
      <c r="CH182" s="469"/>
      <c r="CI182" s="469"/>
      <c r="CJ182" s="469"/>
      <c r="CK182" s="469"/>
      <c r="CL182" s="469"/>
      <c r="CM182" s="469"/>
      <c r="CN182" s="469"/>
      <c r="CO182" s="469"/>
      <c r="CP182" s="469"/>
      <c r="CQ182" s="469"/>
      <c r="CR182" s="469"/>
      <c r="CS182" s="469"/>
      <c r="CT182" s="469"/>
      <c r="CU182" s="469"/>
      <c r="CV182" s="469"/>
      <c r="CW182" s="469"/>
      <c r="CX182" s="469"/>
      <c r="CY182" s="469"/>
      <c r="CZ182" s="469"/>
      <c r="DA182" s="469"/>
      <c r="DB182" s="469"/>
      <c r="DC182" s="469"/>
      <c r="DD182" s="469"/>
      <c r="DE182" s="469"/>
      <c r="DF182" s="469"/>
      <c r="DG182" s="469"/>
      <c r="DH182" s="469"/>
      <c r="DI182" s="469"/>
      <c r="DJ182" s="469"/>
      <c r="DK182" s="469"/>
      <c r="DL182" s="469"/>
      <c r="DM182" s="469"/>
      <c r="DN182" s="469"/>
      <c r="DO182" s="469"/>
      <c r="DP182" s="469"/>
      <c r="DQ182" s="469"/>
      <c r="DR182" s="469"/>
      <c r="DS182" s="469"/>
      <c r="DT182" s="469"/>
      <c r="DU182" s="469"/>
      <c r="DV182" s="469"/>
      <c r="DW182" s="469"/>
      <c r="DX182" s="469"/>
      <c r="DY182" s="469"/>
      <c r="DZ182" s="469"/>
      <c r="EA182" s="469"/>
      <c r="EB182" s="469"/>
      <c r="EC182" s="469"/>
      <c r="ED182" s="469"/>
      <c r="EE182" s="469"/>
      <c r="EF182" s="469"/>
      <c r="EG182" s="469"/>
      <c r="EH182" s="469"/>
      <c r="EI182" s="469"/>
      <c r="EJ182" s="469"/>
      <c r="EK182" s="469"/>
      <c r="EL182" s="469"/>
      <c r="EM182" s="469"/>
    </row>
    <row r="184" spans="1:143" ht="15" customHeight="1" x14ac:dyDescent="0.35">
      <c r="A184" s="38" t="s">
        <v>305</v>
      </c>
    </row>
  </sheetData>
  <conditionalFormatting sqref="F40">
    <cfRule type="cellIs" dxfId="49" priority="13" operator="equal">
      <formula>0</formula>
    </cfRule>
    <cfRule type="cellIs" dxfId="48" priority="14" operator="notEqual">
      <formula>0</formula>
    </cfRule>
  </conditionalFormatting>
  <conditionalFormatting sqref="G3">
    <cfRule type="cellIs" dxfId="47" priority="11" operator="equal">
      <formula>0</formula>
    </cfRule>
    <cfRule type="cellIs" dxfId="46" priority="12" operator="notEqual">
      <formula>0</formula>
    </cfRule>
  </conditionalFormatting>
  <conditionalFormatting sqref="H9:EH77 H79:EH1048576 H78:DQ78 DS78:EH78">
    <cfRule type="expression" dxfId="45" priority="8">
      <formula>"ISFORMULA(A1)"</formula>
    </cfRule>
  </conditionalFormatting>
  <conditionalFormatting sqref="DR78">
    <cfRule type="expression" dxfId="44" priority="1">
      <formula>"ISFORMULA(A1)"</formula>
    </cfRule>
  </conditionalFormatting>
  <pageMargins left="0.7" right="0.7" top="0.75" bottom="0.75" header="0.3" footer="0.3"/>
  <pageSetup paperSize="9" orientation="portrait" verticalDpi="9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554BF-5421-4317-8971-9FFF68EBEA9D}">
  <sheetPr>
    <tabColor rgb="FFC00000"/>
  </sheetPr>
  <dimension ref="A1:CO222"/>
  <sheetViews>
    <sheetView showGridLines="0" zoomScale="70" zoomScaleNormal="70" workbookViewId="0">
      <pane xSplit="9" ySplit="5" topLeftCell="J6" activePane="bottomRight" state="frozen"/>
      <selection pane="topRight" activeCell="J1" sqref="J1"/>
      <selection pane="bottomLeft" activeCell="A6" sqref="A6"/>
      <selection pane="bottomRight"/>
    </sheetView>
  </sheetViews>
  <sheetFormatPr defaultColWidth="0" defaultRowHeight="14.5" outlineLevelRow="1" x14ac:dyDescent="0.35"/>
  <cols>
    <col min="1" max="4" width="1.26953125" style="21" customWidth="1"/>
    <col min="5" max="5" width="40.6328125" style="21" customWidth="1"/>
    <col min="6" max="8" width="12.54296875" style="21" customWidth="1"/>
    <col min="9" max="9" width="2.6328125" style="21" customWidth="1"/>
    <col min="10" max="23" width="12.54296875" style="21" customWidth="1"/>
    <col min="24" max="16384" width="9.1796875" style="17" hidden="1"/>
  </cols>
  <sheetData>
    <row r="1" spans="1:23" s="21" customFormat="1" ht="25" customHeight="1" x14ac:dyDescent="0.35">
      <c r="A1" s="97" t="str">
        <f ca="1" xml:space="preserve"> RIGHT(CELL("FILENAME", $A$1), LEN(CELL("FILENAME", $A$1)) - SEARCH("]", CELL("FILENAME", $A$1)))</f>
        <v>Financials</v>
      </c>
      <c r="B1" s="59"/>
      <c r="C1" s="59"/>
      <c r="D1" s="59"/>
      <c r="K1" s="19"/>
    </row>
    <row r="2" spans="1:23" ht="15" customHeight="1" x14ac:dyDescent="0.35">
      <c r="A2" s="37"/>
      <c r="B2" s="37"/>
      <c r="C2" s="37"/>
      <c r="D2" s="37"/>
      <c r="E2" s="37" t="str">
        <f xml:space="preserve"> Time_A!E$18</f>
        <v>Model period beginning_A</v>
      </c>
      <c r="I2" s="37"/>
      <c r="J2" s="494">
        <f xml:space="preserve"> Time_A!J$18</f>
        <v>45323</v>
      </c>
      <c r="K2" s="494">
        <f xml:space="preserve"> Time_A!K$18</f>
        <v>45383</v>
      </c>
      <c r="L2" s="494">
        <f xml:space="preserve"> Time_A!L$18</f>
        <v>45748</v>
      </c>
      <c r="M2" s="494">
        <f xml:space="preserve"> Time_A!M$18</f>
        <v>46113</v>
      </c>
      <c r="N2" s="494">
        <f xml:space="preserve"> Time_A!N$18</f>
        <v>46478</v>
      </c>
      <c r="O2" s="494">
        <f xml:space="preserve"> Time_A!O$18</f>
        <v>46844</v>
      </c>
      <c r="P2" s="494">
        <f xml:space="preserve"> Time_A!P$18</f>
        <v>47209</v>
      </c>
      <c r="Q2" s="494">
        <f xml:space="preserve"> Time_A!Q$18</f>
        <v>47574</v>
      </c>
      <c r="R2" s="494">
        <f xml:space="preserve"> Time_A!R$18</f>
        <v>47939</v>
      </c>
      <c r="S2" s="494">
        <f xml:space="preserve"> Time_A!S$18</f>
        <v>48305</v>
      </c>
      <c r="T2" s="494">
        <f xml:space="preserve"> Time_A!T$18</f>
        <v>48670</v>
      </c>
      <c r="U2" s="494">
        <f xml:space="preserve"> Time_A!U$18</f>
        <v>49035</v>
      </c>
      <c r="V2" s="494">
        <f xml:space="preserve"> Time_A!V$18</f>
        <v>49400</v>
      </c>
      <c r="W2" s="494">
        <f xml:space="preserve"> Time_A!W$18</f>
        <v>49766</v>
      </c>
    </row>
    <row r="3" spans="1:23" ht="15" customHeight="1" x14ac:dyDescent="0.35">
      <c r="A3" s="37"/>
      <c r="B3" s="37"/>
      <c r="C3" s="37"/>
      <c r="D3" s="37"/>
      <c r="E3" s="397" t="str">
        <f xml:space="preserve"> Time_A!E$22</f>
        <v>Model period ending_A</v>
      </c>
      <c r="F3" s="175" t="str">
        <f xml:space="preserve"> Check!E$10</f>
        <v>Model Check</v>
      </c>
      <c r="G3" s="101">
        <f ca="1" xml:space="preserve"> Check!F$10</f>
        <v>0</v>
      </c>
      <c r="H3" s="175" t="str">
        <f xml:space="preserve"> Check!G$10</f>
        <v>check</v>
      </c>
      <c r="I3" s="37"/>
      <c r="J3" s="494">
        <f xml:space="preserve"> Time_A!J$22</f>
        <v>45382</v>
      </c>
      <c r="K3" s="494">
        <f xml:space="preserve"> Time_A!K$22</f>
        <v>45747</v>
      </c>
      <c r="L3" s="494">
        <f xml:space="preserve"> Time_A!L$22</f>
        <v>46112</v>
      </c>
      <c r="M3" s="494">
        <f xml:space="preserve"> Time_A!M$22</f>
        <v>46477</v>
      </c>
      <c r="N3" s="494">
        <f xml:space="preserve"> Time_A!N$22</f>
        <v>46843</v>
      </c>
      <c r="O3" s="494">
        <f xml:space="preserve"> Time_A!O$22</f>
        <v>47208</v>
      </c>
      <c r="P3" s="494">
        <f xml:space="preserve"> Time_A!P$22</f>
        <v>47573</v>
      </c>
      <c r="Q3" s="494">
        <f xml:space="preserve"> Time_A!Q$22</f>
        <v>47938</v>
      </c>
      <c r="R3" s="494">
        <f xml:space="preserve"> Time_A!R$22</f>
        <v>48304</v>
      </c>
      <c r="S3" s="494">
        <f xml:space="preserve"> Time_A!S$22</f>
        <v>48669</v>
      </c>
      <c r="T3" s="494">
        <f xml:space="preserve"> Time_A!T$22</f>
        <v>49034</v>
      </c>
      <c r="U3" s="494">
        <f xml:space="preserve"> Time_A!U$22</f>
        <v>49399</v>
      </c>
      <c r="V3" s="494">
        <f xml:space="preserve"> Time_A!V$22</f>
        <v>49765</v>
      </c>
      <c r="W3" s="494">
        <f xml:space="preserve"> Time_A!W$22</f>
        <v>50130</v>
      </c>
    </row>
    <row r="4" spans="1:23" s="445" customFormat="1" ht="15" customHeight="1" x14ac:dyDescent="0.35">
      <c r="A4" s="363"/>
      <c r="B4" s="363"/>
      <c r="C4" s="363"/>
      <c r="D4" s="363"/>
      <c r="E4" s="397" t="str">
        <f xml:space="preserve"> Time_A!E$35</f>
        <v>Financial year ending period_A</v>
      </c>
      <c r="F4" s="363"/>
      <c r="G4" s="363"/>
      <c r="H4" s="363"/>
      <c r="I4" s="363"/>
      <c r="J4" s="592">
        <f xml:space="preserve"> Time_A!J$35</f>
        <v>45382</v>
      </c>
      <c r="K4" s="592">
        <f xml:space="preserve"> Time_A!K$35</f>
        <v>45747</v>
      </c>
      <c r="L4" s="592">
        <f xml:space="preserve"> Time_A!L$35</f>
        <v>46112</v>
      </c>
      <c r="M4" s="592">
        <f xml:space="preserve"> Time_A!M$35</f>
        <v>46477</v>
      </c>
      <c r="N4" s="592">
        <f xml:space="preserve"> Time_A!N$35</f>
        <v>46843</v>
      </c>
      <c r="O4" s="592">
        <f xml:space="preserve"> Time_A!O$35</f>
        <v>47208</v>
      </c>
      <c r="P4" s="592">
        <f xml:space="preserve"> Time_A!P$35</f>
        <v>47573</v>
      </c>
      <c r="Q4" s="592">
        <f xml:space="preserve"> Time_A!Q$35</f>
        <v>47938</v>
      </c>
      <c r="R4" s="592">
        <f xml:space="preserve"> Time_A!R$35</f>
        <v>48304</v>
      </c>
      <c r="S4" s="592">
        <f xml:space="preserve"> Time_A!S$35</f>
        <v>48669</v>
      </c>
      <c r="T4" s="592">
        <f xml:space="preserve"> Time_A!T$35</f>
        <v>49034</v>
      </c>
      <c r="U4" s="592">
        <f xml:space="preserve"> Time_A!U$35</f>
        <v>49399</v>
      </c>
      <c r="V4" s="592">
        <f xml:space="preserve"> Time_A!V$35</f>
        <v>49765</v>
      </c>
      <c r="W4" s="592">
        <f xml:space="preserve"> Time_A!W$35</f>
        <v>50130</v>
      </c>
    </row>
    <row r="5" spans="1:23" ht="15" customHeight="1" x14ac:dyDescent="0.35">
      <c r="A5" s="37"/>
      <c r="B5" s="37"/>
      <c r="C5" s="37"/>
      <c r="D5" s="37"/>
      <c r="E5" s="501" t="str">
        <f xml:space="preserve"> Time_A!E$32</f>
        <v>Financial year ending_A</v>
      </c>
      <c r="F5" s="38" t="s">
        <v>306</v>
      </c>
      <c r="G5" s="38" t="s">
        <v>16</v>
      </c>
      <c r="H5" s="38" t="s">
        <v>14</v>
      </c>
      <c r="I5" s="17"/>
      <c r="J5" s="363">
        <f xml:space="preserve"> Time_A!J$32</f>
        <v>2024</v>
      </c>
      <c r="K5" s="363">
        <f xml:space="preserve"> Time_A!K$32</f>
        <v>2025</v>
      </c>
      <c r="L5" s="363">
        <f xml:space="preserve"> Time_A!L$32</f>
        <v>2026</v>
      </c>
      <c r="M5" s="363">
        <f xml:space="preserve"> Time_A!M$32</f>
        <v>2027</v>
      </c>
      <c r="N5" s="363">
        <f xml:space="preserve"> Time_A!N$32</f>
        <v>2028</v>
      </c>
      <c r="O5" s="363">
        <f xml:space="preserve"> Time_A!O$32</f>
        <v>2029</v>
      </c>
      <c r="P5" s="363">
        <f xml:space="preserve"> Time_A!P$32</f>
        <v>2030</v>
      </c>
      <c r="Q5" s="363">
        <f xml:space="preserve"> Time_A!Q$32</f>
        <v>2031</v>
      </c>
      <c r="R5" s="363">
        <f xml:space="preserve"> Time_A!R$32</f>
        <v>2032</v>
      </c>
      <c r="S5" s="363">
        <f xml:space="preserve"> Time_A!S$32</f>
        <v>2033</v>
      </c>
      <c r="T5" s="363">
        <f xml:space="preserve"> Time_A!T$32</f>
        <v>2034</v>
      </c>
      <c r="U5" s="363">
        <f xml:space="preserve"> Time_A!U$32</f>
        <v>2035</v>
      </c>
      <c r="V5" s="363">
        <f xml:space="preserve"> Time_A!V$32</f>
        <v>2036</v>
      </c>
      <c r="W5" s="363">
        <f xml:space="preserve"> Time_A!W$32</f>
        <v>2037</v>
      </c>
    </row>
    <row r="6" spans="1:23" ht="15" customHeight="1" x14ac:dyDescent="0.25">
      <c r="A6" s="37"/>
      <c r="B6" s="37"/>
      <c r="C6" s="37"/>
      <c r="D6" s="37"/>
      <c r="E6" s="37"/>
      <c r="F6" s="37"/>
      <c r="G6" s="37"/>
      <c r="H6" s="854"/>
      <c r="I6" s="37"/>
      <c r="J6" s="71"/>
      <c r="K6" s="71"/>
      <c r="L6" s="71"/>
      <c r="M6" s="71"/>
      <c r="N6" s="71"/>
      <c r="O6" s="71"/>
      <c r="P6" s="71"/>
      <c r="Q6" s="71"/>
      <c r="R6" s="71"/>
      <c r="S6" s="71"/>
      <c r="T6" s="71"/>
      <c r="U6" s="71"/>
      <c r="V6" s="71"/>
      <c r="W6" s="71"/>
    </row>
    <row r="7" spans="1:23" s="102" customFormat="1" ht="15" customHeight="1" x14ac:dyDescent="0.25">
      <c r="A7" s="103" t="s">
        <v>346</v>
      </c>
      <c r="B7" s="116"/>
      <c r="C7" s="103"/>
      <c r="D7" s="103"/>
      <c r="E7" s="103"/>
      <c r="F7" s="85"/>
      <c r="G7" s="85"/>
      <c r="H7" s="1102"/>
      <c r="I7" s="85"/>
      <c r="J7" s="86"/>
      <c r="K7" s="86"/>
      <c r="L7" s="86"/>
      <c r="M7" s="86"/>
      <c r="N7" s="86"/>
      <c r="O7" s="86"/>
      <c r="P7" s="86"/>
      <c r="Q7" s="86"/>
      <c r="R7" s="86"/>
      <c r="S7" s="85"/>
      <c r="T7" s="85"/>
      <c r="U7" s="85"/>
      <c r="V7" s="85"/>
      <c r="W7" s="85"/>
    </row>
    <row r="8" spans="1:23" ht="15" customHeight="1" outlineLevel="1" x14ac:dyDescent="0.35">
      <c r="A8" s="28"/>
      <c r="B8" s="28"/>
      <c r="C8" s="28"/>
      <c r="D8" s="28"/>
      <c r="E8" s="28"/>
      <c r="F8" s="28"/>
      <c r="G8" s="55"/>
      <c r="H8" s="1128"/>
      <c r="I8" s="28"/>
      <c r="J8" s="80"/>
      <c r="K8" s="80"/>
      <c r="L8" s="80"/>
      <c r="M8" s="80"/>
      <c r="N8" s="948"/>
      <c r="O8" s="80"/>
      <c r="P8" s="80"/>
      <c r="Q8" s="80"/>
      <c r="R8" s="80"/>
      <c r="S8" s="80"/>
      <c r="T8" s="28"/>
      <c r="U8" s="28"/>
      <c r="V8" s="28"/>
      <c r="W8" s="28"/>
    </row>
    <row r="9" spans="1:23" ht="15" customHeight="1" outlineLevel="1" x14ac:dyDescent="0.25">
      <c r="A9" s="19"/>
      <c r="B9" s="19"/>
      <c r="C9" s="19"/>
      <c r="D9" s="19"/>
      <c r="E9" s="682" t="s">
        <v>700</v>
      </c>
      <c r="F9" s="19"/>
      <c r="G9" s="840" t="s">
        <v>330</v>
      </c>
      <c r="H9" s="51">
        <f>SUM(J9:W9)</f>
        <v>2487.1872557408419</v>
      </c>
      <c r="I9" s="19"/>
      <c r="J9" s="58">
        <f>SUMIF('Monthly Financials'!$J$4:$EH$4, J3, 'Monthly Financials'!$J$29:$EH$29) + SUMIF('Monthly Financials'!$J$4:$EH$4, J3, 'Monthly Financials'!$J$30:$EH$30) +  SUMIF('Monthly Financials'!$J$4:$EH$4, J3, 'Monthly Financials'!$J$31:$EH$31)</f>
        <v>0</v>
      </c>
      <c r="K9" s="58">
        <f>SUMIF('Monthly Financials'!$J$4:$EH$4, K3, 'Monthly Financials'!$J$29:$EH$29) + SUMIF('Monthly Financials'!$J$4:$EH$4, K3, 'Monthly Financials'!$J$30:$EH$30) +  SUMIF('Monthly Financials'!$J$4:$EH$4, K3, 'Monthly Financials'!$J$31:$EH$31)</f>
        <v>91.046120607405712</v>
      </c>
      <c r="L9" s="58">
        <f>SUMIF('Monthly Financials'!$J$4:$EH$4, L3, 'Monthly Financials'!$J$29:$EH$29) + SUMIF('Monthly Financials'!$J$4:$EH$4, L3, 'Monthly Financials'!$J$30:$EH$30) +  SUMIF('Monthly Financials'!$J$4:$EH$4, L3, 'Monthly Financials'!$J$31:$EH$31)</f>
        <v>447.4240966908722</v>
      </c>
      <c r="M9" s="58">
        <f>SUMIF('Monthly Financials'!$J$4:$EH$4, M3, 'Monthly Financials'!$J$29:$EH$29) + SUMIF('Monthly Financials'!$J$4:$EH$4, M3, 'Monthly Financials'!$J$30:$EH$30) +  SUMIF('Monthly Financials'!$J$4:$EH$4, M3, 'Monthly Financials'!$J$31:$EH$31)</f>
        <v>305.35965918837593</v>
      </c>
      <c r="N9" s="58">
        <f>SUMIF('Monthly Financials'!$J$4:$EH$4, N3, 'Monthly Financials'!$J$29:$EH$29) + SUMIF('Monthly Financials'!$J$4:$EH$4, N3, 'Monthly Financials'!$J$30:$EH$30) +  SUMIF('Monthly Financials'!$J$4:$EH$4, N3, 'Monthly Financials'!$J$31:$EH$31)</f>
        <v>264.25449487692964</v>
      </c>
      <c r="O9" s="58">
        <f>SUMIF('Monthly Financials'!$J$4:$EH$4, O3, 'Monthly Financials'!$J$29:$EH$29) + SUMIF('Monthly Financials'!$J$4:$EH$4, O3, 'Monthly Financials'!$J$30:$EH$30) +  SUMIF('Monthly Financials'!$J$4:$EH$4, O3, 'Monthly Financials'!$J$31:$EH$31)</f>
        <v>264.25449487692964</v>
      </c>
      <c r="P9" s="58">
        <f>SUMIF('Monthly Financials'!$J$4:$EH$4, P3, 'Monthly Financials'!$J$29:$EH$29) + SUMIF('Monthly Financials'!$J$4:$EH$4, P3, 'Monthly Financials'!$J$30:$EH$30) +  SUMIF('Monthly Financials'!$J$4:$EH$4, P3, 'Monthly Financials'!$J$31:$EH$31)</f>
        <v>264.25449487692964</v>
      </c>
      <c r="Q9" s="58">
        <f>SUMIF('Monthly Financials'!$J$4:$EH$4, Q3, 'Monthly Financials'!$J$29:$EH$29) + SUMIF('Monthly Financials'!$J$4:$EH$4, Q3, 'Monthly Financials'!$J$30:$EH$30) +  SUMIF('Monthly Financials'!$J$4:$EH$4, Q3, 'Monthly Financials'!$J$31:$EH$31)</f>
        <v>264.25449487692964</v>
      </c>
      <c r="R9" s="58">
        <f>SUMIF('Monthly Financials'!$J$4:$EH$4, R3, 'Monthly Financials'!$J$29:$EH$29) + SUMIF('Monthly Financials'!$J$4:$EH$4, R3, 'Monthly Financials'!$J$30:$EH$30) +  SUMIF('Monthly Financials'!$J$4:$EH$4, R3, 'Monthly Financials'!$J$31:$EH$31)</f>
        <v>264.25449487692964</v>
      </c>
      <c r="S9" s="58">
        <f>SUMIF('Monthly Financials'!$J$4:$EH$4, S3, 'Monthly Financials'!$J$29:$EH$29) + SUMIF('Monthly Financials'!$J$4:$EH$4, S3, 'Monthly Financials'!$J$30:$EH$30) +  SUMIF('Monthly Financials'!$J$4:$EH$4, S3, 'Monthly Financials'!$J$31:$EH$31)</f>
        <v>264.25449487692964</v>
      </c>
      <c r="T9" s="58">
        <f>SUMIF('Monthly Financials'!$J$4:$EH$4, T3, 'Monthly Financials'!$J$29:$EH$29) + SUMIF('Monthly Financials'!$J$4:$EH$4, T3, 'Monthly Financials'!$J$30:$EH$30) +  SUMIF('Monthly Financials'!$J$4:$EH$4, T3, 'Monthly Financials'!$J$31:$EH$31)</f>
        <v>57.830409992610299</v>
      </c>
      <c r="U9" s="58">
        <f>SUMIF('Monthly Financials'!$J$4:$EH$4, U3, 'Monthly Financials'!$J$29:$EH$29) + SUMIF('Monthly Financials'!$J$4:$EH$4, U3, 'Monthly Financials'!$J$30:$EH$30) +  SUMIF('Monthly Financials'!$J$4:$EH$4, U3, 'Monthly Financials'!$J$31:$EH$31)</f>
        <v>0</v>
      </c>
      <c r="V9" s="58">
        <f>SUMIF('Monthly Financials'!$J$4:$EH$4, V3, 'Monthly Financials'!$J$29:$EH$29) + SUMIF('Monthly Financials'!$J$4:$EH$4, V3, 'Monthly Financials'!$J$30:$EH$30) +  SUMIF('Monthly Financials'!$J$4:$EH$4, V3, 'Monthly Financials'!$J$31:$EH$31)</f>
        <v>0</v>
      </c>
      <c r="W9" s="58">
        <f>SUMIF('Monthly Financials'!$J$4:$EH$4, W3, 'Monthly Financials'!$J$29:$EH$29) + SUMIF('Monthly Financials'!$J$4:$EH$4, W3, 'Monthly Financials'!$J$30:$EH$30) +  SUMIF('Monthly Financials'!$J$4:$EH$4, W3, 'Monthly Financials'!$J$31:$EH$31)</f>
        <v>0</v>
      </c>
    </row>
    <row r="10" spans="1:23" s="518" customFormat="1" ht="15" customHeight="1" outlineLevel="1" x14ac:dyDescent="0.35">
      <c r="A10" s="66"/>
      <c r="B10" s="66"/>
      <c r="C10" s="66"/>
      <c r="D10" s="66"/>
      <c r="E10" s="66" t="s">
        <v>138</v>
      </c>
      <c r="F10" s="66"/>
      <c r="G10" s="66" t="s">
        <v>330</v>
      </c>
      <c r="H10" s="453">
        <f>SUM(J10:W10)</f>
        <v>2487.1872557408419</v>
      </c>
      <c r="I10" s="453"/>
      <c r="J10" s="453">
        <f>J9</f>
        <v>0</v>
      </c>
      <c r="K10" s="453">
        <f t="shared" ref="K10:W10" si="0">K9</f>
        <v>91.046120607405712</v>
      </c>
      <c r="L10" s="453">
        <f t="shared" si="0"/>
        <v>447.4240966908722</v>
      </c>
      <c r="M10" s="453">
        <f t="shared" si="0"/>
        <v>305.35965918837593</v>
      </c>
      <c r="N10" s="453">
        <f t="shared" si="0"/>
        <v>264.25449487692964</v>
      </c>
      <c r="O10" s="453">
        <f t="shared" si="0"/>
        <v>264.25449487692964</v>
      </c>
      <c r="P10" s="453">
        <f t="shared" si="0"/>
        <v>264.25449487692964</v>
      </c>
      <c r="Q10" s="453">
        <f t="shared" si="0"/>
        <v>264.25449487692964</v>
      </c>
      <c r="R10" s="453">
        <f t="shared" si="0"/>
        <v>264.25449487692964</v>
      </c>
      <c r="S10" s="453">
        <f t="shared" si="0"/>
        <v>264.25449487692964</v>
      </c>
      <c r="T10" s="453">
        <f t="shared" si="0"/>
        <v>57.830409992610299</v>
      </c>
      <c r="U10" s="453">
        <f t="shared" si="0"/>
        <v>0</v>
      </c>
      <c r="V10" s="453">
        <f t="shared" si="0"/>
        <v>0</v>
      </c>
      <c r="W10" s="453">
        <f t="shared" si="0"/>
        <v>0</v>
      </c>
    </row>
    <row r="11" spans="1:23" ht="15" customHeight="1" outlineLevel="1" x14ac:dyDescent="0.35">
      <c r="A11" s="19"/>
      <c r="B11" s="19"/>
      <c r="C11" s="19"/>
      <c r="D11" s="19"/>
      <c r="E11" s="19"/>
      <c r="F11" s="19"/>
      <c r="G11" s="19"/>
      <c r="H11" s="453"/>
      <c r="I11" s="19"/>
      <c r="J11" s="57"/>
      <c r="K11" s="57"/>
      <c r="L11" s="57"/>
      <c r="M11" s="57"/>
      <c r="N11" s="57"/>
      <c r="O11" s="57"/>
      <c r="P11" s="57"/>
      <c r="Q11" s="57"/>
      <c r="R11" s="57"/>
      <c r="S11" s="57"/>
      <c r="T11" s="57"/>
      <c r="U11" s="57"/>
      <c r="V11" s="57"/>
      <c r="W11" s="57"/>
    </row>
    <row r="12" spans="1:23" ht="15" customHeight="1" outlineLevel="1" x14ac:dyDescent="0.35">
      <c r="A12" s="19"/>
      <c r="B12" s="19"/>
      <c r="C12" s="19"/>
      <c r="D12" s="19"/>
      <c r="E12" s="517" t="str">
        <f>'Monthly Financials'!E119</f>
        <v>O &amp; M/ FMS + PMC Charges + MDM Charges</v>
      </c>
      <c r="F12" s="19"/>
      <c r="G12" s="19" t="s">
        <v>330</v>
      </c>
      <c r="H12" s="850">
        <f t="shared" ref="H12:H29" si="1">SUM(J12:W12)</f>
        <v>104.67747814500001</v>
      </c>
      <c r="I12" s="19"/>
      <c r="J12" s="554">
        <f xml:space="preserve"> SUMIF( 'Monthly Financials'!$J$4:$EH$4, 'Ind AS Financials'!J3, 'Monthly Financials'!$J$119:$EH$119 )</f>
        <v>0</v>
      </c>
      <c r="K12" s="554">
        <f xml:space="preserve"> SUMIF( 'Monthly Financials'!$J$4:$EH$4, 'Ind AS Financials'!K3, 'Monthly Financials'!$J$119:$EH$119 )</f>
        <v>0.44668016999999993</v>
      </c>
      <c r="L12" s="554">
        <f xml:space="preserve"> SUMIF( 'Monthly Financials'!$J$4:$EH$4, 'Ind AS Financials'!L3, 'Monthly Financials'!$J$119:$EH$119 )</f>
        <v>6.8831390249999993</v>
      </c>
      <c r="M12" s="554">
        <f xml:space="preserve"> SUMIF( 'Monthly Financials'!$J$4:$EH$4, 'Ind AS Financials'!M3, 'Monthly Financials'!$J$119:$EH$119 )</f>
        <v>13.273668450000001</v>
      </c>
      <c r="N12" s="554">
        <f xml:space="preserve"> SUMIF( 'Monthly Financials'!$J$4:$EH$4, 'Ind AS Financials'!N3, 'Monthly Financials'!$J$119:$EH$119 )</f>
        <v>13.451838480000001</v>
      </c>
      <c r="O12" s="554">
        <f xml:space="preserve"> SUMIF( 'Monthly Financials'!$J$4:$EH$4, 'Ind AS Financials'!O3, 'Monthly Financials'!$J$119:$EH$119 )</f>
        <v>13.451838480000001</v>
      </c>
      <c r="P12" s="554">
        <f xml:space="preserve"> SUMIF( 'Monthly Financials'!$J$4:$EH$4, 'Ind AS Financials'!P3, 'Monthly Financials'!$J$119:$EH$119 )</f>
        <v>13.451838480000001</v>
      </c>
      <c r="Q12" s="554">
        <f xml:space="preserve"> SUMIF( 'Monthly Financials'!$J$4:$EH$4, 'Ind AS Financials'!Q3, 'Monthly Financials'!$J$119:$EH$119 )</f>
        <v>13.451838480000001</v>
      </c>
      <c r="R12" s="554">
        <f xml:space="preserve"> SUMIF( 'Monthly Financials'!$J$4:$EH$4, 'Ind AS Financials'!R3, 'Monthly Financials'!$J$119:$EH$119 )</f>
        <v>13.451838480000001</v>
      </c>
      <c r="S12" s="554">
        <f xml:space="preserve"> SUMIF( 'Monthly Financials'!$J$4:$EH$4, 'Ind AS Financials'!S3, 'Monthly Financials'!$J$119:$EH$119 )</f>
        <v>13.451838480000001</v>
      </c>
      <c r="T12" s="554">
        <f xml:space="preserve"> SUMIF( 'Monthly Financials'!$J$4:$EH$4, 'Ind AS Financials'!T3, 'Monthly Financials'!$J$119:$EH$119 )</f>
        <v>3.3629596199999998</v>
      </c>
      <c r="U12" s="554">
        <f xml:space="preserve"> SUMIF( 'Monthly Financials'!$J$4:$EH$4, 'Ind AS Financials'!U3, 'Monthly Financials'!$J$119:$EH$119 )</f>
        <v>0</v>
      </c>
      <c r="V12" s="554">
        <f xml:space="preserve"> SUMIF( 'Monthly Financials'!$J$4:$EH$4, 'Ind AS Financials'!V3, 'Monthly Financials'!$J$119:$EH$119 )</f>
        <v>0</v>
      </c>
      <c r="W12" s="554">
        <f xml:space="preserve"> SUMIF( 'Monthly Financials'!$J$4:$EH$4, 'Ind AS Financials'!W3, 'Monthly Financials'!$J$119:$EH$119 )</f>
        <v>0</v>
      </c>
    </row>
    <row r="13" spans="1:23" ht="15" customHeight="1" outlineLevel="1" x14ac:dyDescent="0.35">
      <c r="A13" s="19"/>
      <c r="B13" s="19"/>
      <c r="C13" s="19"/>
      <c r="D13" s="19"/>
      <c r="E13" s="517" t="str">
        <f>'Monthly Financials'!E120</f>
        <v>ATS Charges on Softwares</v>
      </c>
      <c r="F13" s="19"/>
      <c r="G13" s="19" t="s">
        <v>330</v>
      </c>
      <c r="H13" s="554">
        <f t="shared" si="1"/>
        <v>63.32341270500001</v>
      </c>
      <c r="I13" s="19"/>
      <c r="J13" s="554">
        <f>SUMIF('Monthly Financials'!$J$4:$EH$4,'Ind AS Financials'!J3,'Monthly Financials'!$J$120:$EH$120)</f>
        <v>0</v>
      </c>
      <c r="K13" s="554">
        <f>SUMIF('Monthly Financials'!$J$4:$EH$4,'Ind AS Financials'!K3,'Monthly Financials'!$J$120:$EH$120)</f>
        <v>0.27021393000000005</v>
      </c>
      <c r="L13" s="554">
        <f>SUMIF('Monthly Financials'!$J$4:$EH$4,'Ind AS Financials'!L3,'Monthly Financials'!$J$120:$EH$120)</f>
        <v>4.1638742249999998</v>
      </c>
      <c r="M13" s="554">
        <f>SUMIF('Monthly Financials'!$J$4:$EH$4,'Ind AS Financials'!M3,'Monthly Financials'!$J$120:$EH$120)</f>
        <v>8.0297500500000005</v>
      </c>
      <c r="N13" s="554">
        <f>SUMIF('Monthly Financials'!$J$4:$EH$4,'Ind AS Financials'!N3,'Monthly Financials'!$J$120:$EH$120)</f>
        <v>8.1375319200000025</v>
      </c>
      <c r="O13" s="554">
        <f>SUMIF('Monthly Financials'!$J$4:$EH$4,'Ind AS Financials'!O3,'Monthly Financials'!$J$120:$EH$120)</f>
        <v>8.1375319200000025</v>
      </c>
      <c r="P13" s="554">
        <f>SUMIF('Monthly Financials'!$J$4:$EH$4,'Ind AS Financials'!P3,'Monthly Financials'!$J$120:$EH$120)</f>
        <v>8.1375319200000025</v>
      </c>
      <c r="Q13" s="554">
        <f>SUMIF('Monthly Financials'!$J$4:$EH$4,'Ind AS Financials'!Q3,'Monthly Financials'!$J$120:$EH$120)</f>
        <v>8.1375319200000025</v>
      </c>
      <c r="R13" s="554">
        <f>SUMIF('Monthly Financials'!$J$4:$EH$4,'Ind AS Financials'!R3,'Monthly Financials'!$J$120:$EH$120)</f>
        <v>8.1375319200000025</v>
      </c>
      <c r="S13" s="554">
        <f>SUMIF('Monthly Financials'!$J$4:$EH$4,'Ind AS Financials'!S3,'Monthly Financials'!$J$120:$EH$120)</f>
        <v>8.1375319200000025</v>
      </c>
      <c r="T13" s="554">
        <f>SUMIF('Monthly Financials'!$J$4:$EH$4,'Ind AS Financials'!T3,'Monthly Financials'!$J$120:$EH$120)</f>
        <v>2.0343829800000002</v>
      </c>
      <c r="U13" s="554">
        <f>SUMIF('Monthly Financials'!$J$4:$EH$4,'Ind AS Financials'!U3,'Monthly Financials'!$J$120:$EH$120)</f>
        <v>0</v>
      </c>
      <c r="V13" s="554">
        <f>SUMIF('Monthly Financials'!$J$4:$EH$4,'Ind AS Financials'!V3,'Monthly Financials'!$J$120:$EH$120)</f>
        <v>0</v>
      </c>
      <c r="W13" s="554">
        <f>SUMIF('Monthly Financials'!$J$4:$EH$4,'Ind AS Financials'!W3,'Monthly Financials'!$J$120:$EH$120)</f>
        <v>0</v>
      </c>
    </row>
    <row r="14" spans="1:23" ht="15" customHeight="1" outlineLevel="1" x14ac:dyDescent="0.35">
      <c r="A14" s="19"/>
      <c r="B14" s="19"/>
      <c r="C14" s="19"/>
      <c r="D14" s="19"/>
      <c r="E14" s="517" t="str">
        <f>'Monthly Financials'!E121</f>
        <v xml:space="preserve">Cloud Hosting Charges </v>
      </c>
      <c r="F14" s="19"/>
      <c r="G14" s="19" t="s">
        <v>330</v>
      </c>
      <c r="H14" s="554">
        <f t="shared" si="1"/>
        <v>72.369614519999985</v>
      </c>
      <c r="I14" s="19"/>
      <c r="J14" s="554">
        <f>SUMIF('Monthly Financials'!$J$4:$EH$4,'Ind AS Financials'!J3,'Monthly Financials'!$J$121:$EH$121)</f>
        <v>0</v>
      </c>
      <c r="K14" s="554">
        <f>SUMIF('Monthly Financials'!$J$4:$EH$4,'Ind AS Financials'!K3,'Monthly Financials'!$J$121:$EH$121)</f>
        <v>0.30881591999999997</v>
      </c>
      <c r="L14" s="554">
        <f>SUMIF('Monthly Financials'!$J$4:$EH$4,'Ind AS Financials'!L3,'Monthly Financials'!$J$121:$EH$121)</f>
        <v>4.7587133999999995</v>
      </c>
      <c r="M14" s="554">
        <f>SUMIF('Monthly Financials'!$J$4:$EH$4,'Ind AS Financials'!M3,'Monthly Financials'!$J$121:$EH$121)</f>
        <v>9.1768571999999988</v>
      </c>
      <c r="N14" s="554">
        <f>SUMIF('Monthly Financials'!$J$4:$EH$4,'Ind AS Financials'!N3,'Monthly Financials'!$J$121:$EH$121)</f>
        <v>9.3000364799999975</v>
      </c>
      <c r="O14" s="554">
        <f>SUMIF('Monthly Financials'!$J$4:$EH$4,'Ind AS Financials'!O3,'Monthly Financials'!$J$121:$EH$121)</f>
        <v>9.3000364799999975</v>
      </c>
      <c r="P14" s="554">
        <f>SUMIF('Monthly Financials'!$J$4:$EH$4,'Ind AS Financials'!P3,'Monthly Financials'!$J$121:$EH$121)</f>
        <v>9.3000364799999975</v>
      </c>
      <c r="Q14" s="554">
        <f>SUMIF('Monthly Financials'!$J$4:$EH$4,'Ind AS Financials'!Q3,'Monthly Financials'!$J$121:$EH$121)</f>
        <v>9.3000364799999975</v>
      </c>
      <c r="R14" s="554">
        <f>SUMIF('Monthly Financials'!$J$4:$EH$4,'Ind AS Financials'!R3,'Monthly Financials'!$J$121:$EH$121)</f>
        <v>9.3000364799999975</v>
      </c>
      <c r="S14" s="554">
        <f>SUMIF('Monthly Financials'!$J$4:$EH$4,'Ind AS Financials'!S3,'Monthly Financials'!$J$121:$EH$121)</f>
        <v>9.3000364799999975</v>
      </c>
      <c r="T14" s="554">
        <f>SUMIF('Monthly Financials'!$J$4:$EH$4,'Ind AS Financials'!T3,'Monthly Financials'!$J$121:$EH$121)</f>
        <v>2.3250091199999998</v>
      </c>
      <c r="U14" s="554">
        <f>SUMIF('Monthly Financials'!$J$4:$EH$4,'Ind AS Financials'!U3,'Monthly Financials'!$J$121:$EH$121)</f>
        <v>0</v>
      </c>
      <c r="V14" s="554">
        <f>SUMIF('Monthly Financials'!$J$4:$EH$4,'Ind AS Financials'!V3,'Monthly Financials'!$J$121:$EH$121)</f>
        <v>0</v>
      </c>
      <c r="W14" s="554">
        <f>SUMIF('Monthly Financials'!$J$4:$EH$4,'Ind AS Financials'!W3,'Monthly Financials'!$J$121:$EH$121)</f>
        <v>0</v>
      </c>
    </row>
    <row r="15" spans="1:23" ht="15" customHeight="1" outlineLevel="1" x14ac:dyDescent="0.35">
      <c r="A15" s="19"/>
      <c r="B15" s="19"/>
      <c r="C15" s="19"/>
      <c r="D15" s="19"/>
      <c r="E15" s="517" t="str">
        <f>'Monthly Financials'!E122</f>
        <v>GPRS Charges for GPRS Meters</v>
      </c>
      <c r="F15" s="19"/>
      <c r="G15" s="19" t="s">
        <v>330</v>
      </c>
      <c r="H15" s="554">
        <f t="shared" si="1"/>
        <v>157.6882207809</v>
      </c>
      <c r="I15" s="19"/>
      <c r="J15" s="554">
        <f>SUMIF('Monthly Financials'!$J$4:$EH$4,'Ind AS Financials'!J3,'Monthly Financials'!$J$122:$EH$122)</f>
        <v>0</v>
      </c>
      <c r="K15" s="554">
        <f>SUMIF('Monthly Financials'!$J$4:$EH$4,'Ind AS Financials'!K3,'Monthly Financials'!$J$122:$EH$122)</f>
        <v>0.67288783139999997</v>
      </c>
      <c r="L15" s="554">
        <f>SUMIF('Monthly Financials'!$J$4:$EH$4,'Ind AS Financials'!L3,'Monthly Financials'!$J$122:$EH$122)</f>
        <v>10.368896590500002</v>
      </c>
      <c r="M15" s="554">
        <f>SUMIF('Monthly Financials'!$J$4:$EH$4,'Ind AS Financials'!M3,'Monthly Financials'!$J$122:$EH$122)</f>
        <v>19.995716349000006</v>
      </c>
      <c r="N15" s="554">
        <f>SUMIF('Monthly Financials'!$J$4:$EH$4,'Ind AS Financials'!N3,'Monthly Financials'!$J$122:$EH$122)</f>
        <v>20.264115201599999</v>
      </c>
      <c r="O15" s="554">
        <f>SUMIF('Monthly Financials'!$J$4:$EH$4,'Ind AS Financials'!O3,'Monthly Financials'!$J$122:$EH$122)</f>
        <v>20.264115201599999</v>
      </c>
      <c r="P15" s="554">
        <f>SUMIF('Monthly Financials'!$J$4:$EH$4,'Ind AS Financials'!P3,'Monthly Financials'!$J$122:$EH$122)</f>
        <v>20.264115201599999</v>
      </c>
      <c r="Q15" s="554">
        <f>SUMIF('Monthly Financials'!$J$4:$EH$4,'Ind AS Financials'!Q3,'Monthly Financials'!$J$122:$EH$122)</f>
        <v>20.264115201599999</v>
      </c>
      <c r="R15" s="554">
        <f>SUMIF('Monthly Financials'!$J$4:$EH$4,'Ind AS Financials'!R3,'Monthly Financials'!$J$122:$EH$122)</f>
        <v>20.264115201599999</v>
      </c>
      <c r="S15" s="554">
        <f>SUMIF('Monthly Financials'!$J$4:$EH$4,'Ind AS Financials'!S3,'Monthly Financials'!$J$122:$EH$122)</f>
        <v>20.264115201599999</v>
      </c>
      <c r="T15" s="554">
        <f>SUMIF('Monthly Financials'!$J$4:$EH$4,'Ind AS Financials'!T3,'Monthly Financials'!$J$122:$EH$122)</f>
        <v>5.0660288003999998</v>
      </c>
      <c r="U15" s="554">
        <f>SUMIF('Monthly Financials'!$J$4:$EH$4,'Ind AS Financials'!U3,'Monthly Financials'!$J$122:$EH$122)</f>
        <v>0</v>
      </c>
      <c r="V15" s="554">
        <f>SUMIF('Monthly Financials'!$J$4:$EH$4,'Ind AS Financials'!V3,'Monthly Financials'!$J$122:$EH$122)</f>
        <v>0</v>
      </c>
      <c r="W15" s="554">
        <f>SUMIF('Monthly Financials'!$J$4:$EH$4,'Ind AS Financials'!W3,'Monthly Financials'!$J$122:$EH$122)</f>
        <v>0</v>
      </c>
    </row>
    <row r="16" spans="1:23" ht="15" customHeight="1" outlineLevel="1" x14ac:dyDescent="0.35">
      <c r="E16" s="82" t="str">
        <f>'Monthly Financials'!E123</f>
        <v>Site Mandays Cost</v>
      </c>
      <c r="G16" s="21" t="s">
        <v>330</v>
      </c>
      <c r="H16" s="554">
        <f t="shared" si="1"/>
        <v>83.246000000000009</v>
      </c>
      <c r="J16" s="78">
        <f>SUMIF('Monthly Financials'!$J$4:$EH$4,'Ind AS Financials'!J3,'Monthly Financials'!$J$123:$EH$123)</f>
        <v>0</v>
      </c>
      <c r="K16" s="78">
        <f>SUMIF('Monthly Financials'!$J$4:$EH$4,'Ind AS Financials'!K3,'Monthly Financials'!$J$123:$EH$123)</f>
        <v>6.2240000000000002</v>
      </c>
      <c r="L16" s="78">
        <f>SUMIF('Monthly Financials'!$J$4:$EH$4,'Ind AS Financials'!L3,'Monthly Financials'!$J$123:$EH$123)</f>
        <v>9.3360000000000021</v>
      </c>
      <c r="M16" s="78">
        <f>SUMIF('Monthly Financials'!$J$4:$EH$4,'Ind AS Financials'!M3,'Monthly Financials'!$J$123:$EH$123)</f>
        <v>9.3360000000000021</v>
      </c>
      <c r="N16" s="78">
        <f>SUMIF('Monthly Financials'!$J$4:$EH$4,'Ind AS Financials'!N3,'Monthly Financials'!$J$123:$EH$123)</f>
        <v>9.3360000000000021</v>
      </c>
      <c r="O16" s="78">
        <f>SUMIF('Monthly Financials'!$J$4:$EH$4,'Ind AS Financials'!O3,'Monthly Financials'!$J$123:$EH$123)</f>
        <v>9.3360000000000021</v>
      </c>
      <c r="P16" s="78">
        <f>SUMIF('Monthly Financials'!$J$4:$EH$4,'Ind AS Financials'!P3,'Monthly Financials'!$J$123:$EH$123)</f>
        <v>9.3360000000000021</v>
      </c>
      <c r="Q16" s="78">
        <f>SUMIF('Monthly Financials'!$J$4:$EH$4,'Ind AS Financials'!Q3,'Monthly Financials'!$J$123:$EH$123)</f>
        <v>9.3360000000000021</v>
      </c>
      <c r="R16" s="78">
        <f>SUMIF('Monthly Financials'!$J$4:$EH$4,'Ind AS Financials'!R3,'Monthly Financials'!$J$123:$EH$123)</f>
        <v>9.3360000000000021</v>
      </c>
      <c r="S16" s="78">
        <f>SUMIF('Monthly Financials'!$J$4:$EH$4,'Ind AS Financials'!S3,'Monthly Financials'!$J$123:$EH$123)</f>
        <v>9.3360000000000021</v>
      </c>
      <c r="T16" s="78">
        <f>SUMIF('Monthly Financials'!$J$4:$EH$4,'Ind AS Financials'!T3,'Monthly Financials'!$J$123:$EH$123)</f>
        <v>2.3340000000000001</v>
      </c>
      <c r="U16" s="78">
        <f>SUMIF('Monthly Financials'!$J$4:$EH$4,'Ind AS Financials'!U3,'Monthly Financials'!$J$123:$EH$123)</f>
        <v>0</v>
      </c>
      <c r="V16" s="78">
        <f>SUMIF('Monthly Financials'!$J$4:$EH$4,'Ind AS Financials'!V3,'Monthly Financials'!$J$123:$EH$123)</f>
        <v>0</v>
      </c>
      <c r="W16" s="78">
        <f>SUMIF('Monthly Financials'!$J$4:$EH$4,'Ind AS Financials'!W3,'Monthly Financials'!$J$123:$EH$123)</f>
        <v>0</v>
      </c>
    </row>
    <row r="17" spans="1:23" ht="15" customHeight="1" outlineLevel="1" x14ac:dyDescent="0.35">
      <c r="E17" s="82" t="str">
        <f>'Monthly Financials'!E124</f>
        <v>Site Running+Auditor+Training Cost</v>
      </c>
      <c r="G17" s="21" t="s">
        <v>330</v>
      </c>
      <c r="H17" s="554">
        <f t="shared" si="1"/>
        <v>30.280999999999999</v>
      </c>
      <c r="J17" s="78">
        <f>SUMIF('Monthly Financials'!$J$4:$EH$4,'Ind AS Financials'!J3,'Monthly Financials'!$J$124:$EH$124)</f>
        <v>0</v>
      </c>
      <c r="K17" s="78">
        <f>SUMIF('Monthly Financials'!$J$4:$EH$4,'Ind AS Financials'!K3,'Monthly Financials'!$J$124:$EH$124)</f>
        <v>2.2639999999999998</v>
      </c>
      <c r="L17" s="78">
        <f>SUMIF('Monthly Financials'!$J$4:$EH$4,'Ind AS Financials'!L3,'Monthly Financials'!$J$124:$EH$124)</f>
        <v>3.3959999999999995</v>
      </c>
      <c r="M17" s="78">
        <f>SUMIF('Monthly Financials'!$J$4:$EH$4,'Ind AS Financials'!M3,'Monthly Financials'!$J$124:$EH$124)</f>
        <v>3.3959999999999995</v>
      </c>
      <c r="N17" s="78">
        <f>SUMIF('Monthly Financials'!$J$4:$EH$4,'Ind AS Financials'!N3,'Monthly Financials'!$J$124:$EH$124)</f>
        <v>3.3959999999999995</v>
      </c>
      <c r="O17" s="78">
        <f>SUMIF('Monthly Financials'!$J$4:$EH$4,'Ind AS Financials'!O3,'Monthly Financials'!$J$124:$EH$124)</f>
        <v>3.3959999999999995</v>
      </c>
      <c r="P17" s="78">
        <f>SUMIF('Monthly Financials'!$J$4:$EH$4,'Ind AS Financials'!P3,'Monthly Financials'!$J$124:$EH$124)</f>
        <v>3.3959999999999995</v>
      </c>
      <c r="Q17" s="78">
        <f>SUMIF('Monthly Financials'!$J$4:$EH$4,'Ind AS Financials'!Q3,'Monthly Financials'!$J$124:$EH$124)</f>
        <v>3.3959999999999995</v>
      </c>
      <c r="R17" s="78">
        <f>SUMIF('Monthly Financials'!$J$4:$EH$4,'Ind AS Financials'!R3,'Monthly Financials'!$J$124:$EH$124)</f>
        <v>3.3959999999999995</v>
      </c>
      <c r="S17" s="78">
        <f>SUMIF('Monthly Financials'!$J$4:$EH$4,'Ind AS Financials'!S3,'Monthly Financials'!$J$124:$EH$124)</f>
        <v>3.3959999999999995</v>
      </c>
      <c r="T17" s="78">
        <f>SUMIF('Monthly Financials'!$J$4:$EH$4,'Ind AS Financials'!T3,'Monthly Financials'!$J$124:$EH$124)</f>
        <v>0.84899999999999998</v>
      </c>
      <c r="U17" s="78">
        <f>SUMIF('Monthly Financials'!$J$4:$EH$4,'Ind AS Financials'!U3,'Monthly Financials'!$J$124:$EH$124)</f>
        <v>0</v>
      </c>
      <c r="V17" s="78">
        <f>SUMIF('Monthly Financials'!$J$4:$EH$4,'Ind AS Financials'!V3,'Monthly Financials'!$J$124:$EH$124)</f>
        <v>0</v>
      </c>
      <c r="W17" s="78">
        <f>SUMIF('Monthly Financials'!$J$4:$EH$4,'Ind AS Financials'!W3,'Monthly Financials'!$J$124:$EH$124)</f>
        <v>0</v>
      </c>
    </row>
    <row r="18" spans="1:23" ht="15" customHeight="1" outlineLevel="1" x14ac:dyDescent="0.35">
      <c r="E18" s="82" t="str">
        <f>'Monthly Financials'!E125</f>
        <v>Travel Cost</v>
      </c>
      <c r="G18" s="21" t="s">
        <v>330</v>
      </c>
      <c r="H18" s="554">
        <f t="shared" si="1"/>
        <v>10.486000000000001</v>
      </c>
      <c r="J18" s="78">
        <f>SUMIF('Monthly Financials'!$J$4:$EH$4,'Ind AS Financials'!J3,'Monthly Financials'!$J$125:$EH$125)</f>
        <v>0</v>
      </c>
      <c r="K18" s="78">
        <f>SUMIF('Monthly Financials'!$J$4:$EH$4,'Ind AS Financials'!K3,'Monthly Financials'!$J$125:$EH$125)</f>
        <v>0.78399999999999992</v>
      </c>
      <c r="L18" s="78">
        <f>SUMIF('Monthly Financials'!$J$4:$EH$4,'Ind AS Financials'!L3,'Monthly Financials'!$J$125:$EH$125)</f>
        <v>1.1759999999999999</v>
      </c>
      <c r="M18" s="78">
        <f>SUMIF('Monthly Financials'!$J$4:$EH$4,'Ind AS Financials'!M3,'Monthly Financials'!$J$125:$EH$125)</f>
        <v>1.1759999999999999</v>
      </c>
      <c r="N18" s="78">
        <f>SUMIF('Monthly Financials'!$J$4:$EH$4,'Ind AS Financials'!N3,'Monthly Financials'!$J$125:$EH$125)</f>
        <v>1.1759999999999999</v>
      </c>
      <c r="O18" s="78">
        <f>SUMIF('Monthly Financials'!$J$4:$EH$4,'Ind AS Financials'!O3,'Monthly Financials'!$J$125:$EH$125)</f>
        <v>1.1759999999999999</v>
      </c>
      <c r="P18" s="78">
        <f>SUMIF('Monthly Financials'!$J$4:$EH$4,'Ind AS Financials'!P3,'Monthly Financials'!$J$125:$EH$125)</f>
        <v>1.1759999999999999</v>
      </c>
      <c r="Q18" s="78">
        <f>SUMIF('Monthly Financials'!$J$4:$EH$4,'Ind AS Financials'!Q3,'Monthly Financials'!$J$125:$EH$125)</f>
        <v>1.1759999999999999</v>
      </c>
      <c r="R18" s="78">
        <f>SUMIF('Monthly Financials'!$J$4:$EH$4,'Ind AS Financials'!R3,'Monthly Financials'!$J$125:$EH$125)</f>
        <v>1.1759999999999999</v>
      </c>
      <c r="S18" s="78">
        <f>SUMIF('Monthly Financials'!$J$4:$EH$4,'Ind AS Financials'!S3,'Monthly Financials'!$J$125:$EH$125)</f>
        <v>1.1759999999999999</v>
      </c>
      <c r="T18" s="78">
        <f>SUMIF('Monthly Financials'!$J$4:$EH$4,'Ind AS Financials'!T3,'Monthly Financials'!$J$125:$EH$125)</f>
        <v>0.29400000000000004</v>
      </c>
      <c r="U18" s="78">
        <f>SUMIF('Monthly Financials'!$J$4:$EH$4,'Ind AS Financials'!U3,'Monthly Financials'!$J$125:$EH$125)</f>
        <v>0</v>
      </c>
      <c r="V18" s="78">
        <f>SUMIF('Monthly Financials'!$J$4:$EH$4,'Ind AS Financials'!V3,'Monthly Financials'!$J$125:$EH$125)</f>
        <v>0</v>
      </c>
      <c r="W18" s="78">
        <f>SUMIF('Monthly Financials'!$J$4:$EH$4,'Ind AS Financials'!W3,'Monthly Financials'!$J$125:$EH$125)</f>
        <v>0</v>
      </c>
    </row>
    <row r="19" spans="1:23" ht="15" customHeight="1" outlineLevel="1" x14ac:dyDescent="0.35">
      <c r="E19" s="82" t="str">
        <f>'Monthly Financials'!E126</f>
        <v>BG, Insurance Cost &amp; Fin. Compliance Cost</v>
      </c>
      <c r="G19" s="21" t="s">
        <v>330</v>
      </c>
      <c r="H19" s="554">
        <f t="shared" si="1"/>
        <v>32.635000000000005</v>
      </c>
      <c r="J19" s="78">
        <f>SUMIF('Monthly Financials'!$J$4:$EH$4,'Ind AS Financials'!J3,'Monthly Financials'!$J$126:$EH$126)</f>
        <v>0</v>
      </c>
      <c r="K19" s="78">
        <f>SUMIF('Monthly Financials'!$J$4:$EH$4,'Ind AS Financials'!K3,'Monthly Financials'!$J$126:$EH$126)</f>
        <v>2.44</v>
      </c>
      <c r="L19" s="78">
        <f>SUMIF('Monthly Financials'!$J$4:$EH$4,'Ind AS Financials'!L3,'Monthly Financials'!$J$126:$EH$126)</f>
        <v>3.6600000000000006</v>
      </c>
      <c r="M19" s="78">
        <f>SUMIF('Monthly Financials'!$J$4:$EH$4,'Ind AS Financials'!M3,'Monthly Financials'!$J$126:$EH$126)</f>
        <v>3.6600000000000006</v>
      </c>
      <c r="N19" s="78">
        <f>SUMIF('Monthly Financials'!$J$4:$EH$4,'Ind AS Financials'!N3,'Monthly Financials'!$J$126:$EH$126)</f>
        <v>3.6600000000000006</v>
      </c>
      <c r="O19" s="78">
        <f>SUMIF('Monthly Financials'!$J$4:$EH$4,'Ind AS Financials'!O3,'Monthly Financials'!$J$126:$EH$126)</f>
        <v>3.6600000000000006</v>
      </c>
      <c r="P19" s="78">
        <f>SUMIF('Monthly Financials'!$J$4:$EH$4,'Ind AS Financials'!P3,'Monthly Financials'!$J$126:$EH$126)</f>
        <v>3.6600000000000006</v>
      </c>
      <c r="Q19" s="78">
        <f>SUMIF('Monthly Financials'!$J$4:$EH$4,'Ind AS Financials'!Q3,'Monthly Financials'!$J$126:$EH$126)</f>
        <v>3.6600000000000006</v>
      </c>
      <c r="R19" s="78">
        <f>SUMIF('Monthly Financials'!$J$4:$EH$4,'Ind AS Financials'!R3,'Monthly Financials'!$J$126:$EH$126)</f>
        <v>3.6600000000000006</v>
      </c>
      <c r="S19" s="78">
        <f>SUMIF('Monthly Financials'!$J$4:$EH$4,'Ind AS Financials'!S3,'Monthly Financials'!$J$126:$EH$126)</f>
        <v>3.6600000000000006</v>
      </c>
      <c r="T19" s="78">
        <f>SUMIF('Monthly Financials'!$J$4:$EH$4,'Ind AS Financials'!T3,'Monthly Financials'!$J$126:$EH$126)</f>
        <v>0.91500000000000004</v>
      </c>
      <c r="U19" s="78">
        <f>SUMIF('Monthly Financials'!$J$4:$EH$4,'Ind AS Financials'!U3,'Monthly Financials'!$J$126:$EH$126)</f>
        <v>0</v>
      </c>
      <c r="V19" s="78">
        <f>SUMIF('Monthly Financials'!$J$4:$EH$4,'Ind AS Financials'!V3,'Monthly Financials'!$J$126:$EH$126)</f>
        <v>0</v>
      </c>
      <c r="W19" s="78">
        <f>SUMIF('Monthly Financials'!$J$4:$EH$4,'Ind AS Financials'!W3,'Monthly Financials'!$J$126:$EH$126)</f>
        <v>0</v>
      </c>
    </row>
    <row r="20" spans="1:23" ht="15" customHeight="1" outlineLevel="1" x14ac:dyDescent="0.35">
      <c r="E20" s="82" t="str">
        <f>'Monthly Financials'!E128</f>
        <v>Penalty - SLA</v>
      </c>
      <c r="G20" s="21" t="s">
        <v>330</v>
      </c>
      <c r="H20" s="554">
        <f t="shared" si="1"/>
        <v>13.005904831149648</v>
      </c>
      <c r="J20" s="78">
        <f>SUMIF('Monthly Financials'!$J$4:$EH$4,'Ind AS Financials'!J4,'Monthly Financials'!$J$128:$EH$128)</f>
        <v>0</v>
      </c>
      <c r="K20" s="78">
        <f>SUMIF('Monthly Financials'!$J$4:$EH$4,'Ind AS Financials'!K4,'Monthly Financials'!$J$128:$EH$128)</f>
        <v>0.17289541173834</v>
      </c>
      <c r="L20" s="78">
        <f>SUMIF('Monthly Financials'!$J$4:$EH$4,'Ind AS Financials'!L4,'Monthly Financials'!$J$128:$EH$128)</f>
        <v>2.7043149959366102</v>
      </c>
      <c r="M20" s="78">
        <f>SUMIF('Monthly Financials'!$J$4:$EH$4,'Ind AS Financials'!M4,'Monthly Financials'!$J$128:$EH$128)</f>
        <v>1.9119075272037609</v>
      </c>
      <c r="N20" s="78">
        <f>SUMIF('Monthly Financials'!$J$4:$EH$4,'Ind AS Financials'!N4,'Monthly Financials'!$J$128:$EH$128)</f>
        <v>1.321272474384648</v>
      </c>
      <c r="O20" s="78">
        <f>SUMIF('Monthly Financials'!$J$4:$EH$4,'Ind AS Financials'!O4,'Monthly Financials'!$J$128:$EH$128)</f>
        <v>1.321272474384648</v>
      </c>
      <c r="P20" s="78">
        <f>SUMIF('Monthly Financials'!$J$4:$EH$4,'Ind AS Financials'!P4,'Monthly Financials'!$J$128:$EH$128)</f>
        <v>1.321272474384648</v>
      </c>
      <c r="Q20" s="78">
        <f>SUMIF('Monthly Financials'!$J$4:$EH$4,'Ind AS Financials'!Q4,'Monthly Financials'!$J$128:$EH$128)</f>
        <v>1.321272474384648</v>
      </c>
      <c r="R20" s="78">
        <f>SUMIF('Monthly Financials'!$J$4:$EH$4,'Ind AS Financials'!R4,'Monthly Financials'!$J$128:$EH$128)</f>
        <v>1.321272474384648</v>
      </c>
      <c r="S20" s="78">
        <f>SUMIF('Monthly Financials'!$J$4:$EH$4,'Ind AS Financials'!S4,'Monthly Financials'!$J$128:$EH$128)</f>
        <v>1.321272474384648</v>
      </c>
      <c r="T20" s="78">
        <f>SUMIF('Monthly Financials'!$J$4:$EH$4,'Ind AS Financials'!T4,'Monthly Financials'!$J$128:$EH$128)</f>
        <v>0.28915204996305149</v>
      </c>
      <c r="U20" s="78">
        <f>SUMIF('Monthly Financials'!$J$4:$EH$4,'Ind AS Financials'!U4,'Monthly Financials'!$J$128:$EH$128)</f>
        <v>0</v>
      </c>
      <c r="V20" s="78">
        <f>SUMIF('Monthly Financials'!$J$4:$EH$4,'Ind AS Financials'!V4,'Monthly Financials'!$J$128:$EH$128)</f>
        <v>0</v>
      </c>
      <c r="W20" s="78">
        <f>SUMIF('Monthly Financials'!$J$4:$EH$4,'Ind AS Financials'!W4,'Monthly Financials'!$J$128:$EH$128)</f>
        <v>0</v>
      </c>
    </row>
    <row r="21" spans="1:23" ht="15" customHeight="1" outlineLevel="1" x14ac:dyDescent="0.35">
      <c r="E21" s="871" t="s">
        <v>691</v>
      </c>
      <c r="G21" s="21" t="s">
        <v>330</v>
      </c>
      <c r="H21" s="554">
        <f t="shared" si="1"/>
        <v>189.84529825199996</v>
      </c>
      <c r="J21" s="78">
        <f>SUMIF('Monthly Financials'!$J$4:$EH$4,'Ind AS Financials'!J3,'Monthly Financials'!$J$127:$EH$127)</f>
        <v>0</v>
      </c>
      <c r="K21" s="78">
        <f>SUMIF('Monthly Financials'!$J$4:$EH$4,'Ind AS Financials'!K3,'Monthly Financials'!$J$127:$EH$127)</f>
        <v>43.164017945999994</v>
      </c>
      <c r="L21" s="78">
        <f>SUMIF('Monthly Financials'!$J$4:$EH$4,'Ind AS Financials'!L3,'Monthly Financials'!$J$127:$EH$127)</f>
        <v>136.90988559899998</v>
      </c>
      <c r="M21" s="78">
        <f>SUMIF('Monthly Financials'!$J$4:$EH$4,'Ind AS Financials'!M3,'Monthly Financials'!$J$127:$EH$127)</f>
        <v>9.7713947069999989</v>
      </c>
      <c r="N21" s="78">
        <f>SUMIF('Monthly Financials'!$J$4:$EH$4,'Ind AS Financials'!N3,'Monthly Financials'!$J$127:$EH$127)</f>
        <v>0</v>
      </c>
      <c r="O21" s="78">
        <f>SUMIF('Monthly Financials'!$J$4:$EH$4,'Ind AS Financials'!O3,'Monthly Financials'!$J$127:$EH$127)</f>
        <v>0</v>
      </c>
      <c r="P21" s="78">
        <f>SUMIF('Monthly Financials'!$J$4:$EH$4,'Ind AS Financials'!P3,'Monthly Financials'!$J$127:$EH$127)</f>
        <v>0</v>
      </c>
      <c r="Q21" s="78">
        <f>SUMIF('Monthly Financials'!$J$4:$EH$4,'Ind AS Financials'!Q3,'Monthly Financials'!$J$127:$EH$127)</f>
        <v>0</v>
      </c>
      <c r="R21" s="78">
        <f>SUMIF('Monthly Financials'!$J$4:$EH$4,'Ind AS Financials'!R3,'Monthly Financials'!$J$127:$EH$127)</f>
        <v>0</v>
      </c>
      <c r="S21" s="78">
        <f>SUMIF('Monthly Financials'!$J$4:$EH$4,'Ind AS Financials'!S3,'Monthly Financials'!$J$127:$EH$127)</f>
        <v>0</v>
      </c>
      <c r="T21" s="78">
        <f>SUMIF('Monthly Financials'!$J$4:$EH$4,'Ind AS Financials'!T3,'Monthly Financials'!$J$127:$EH$127)</f>
        <v>0</v>
      </c>
      <c r="U21" s="78">
        <f>SUMIF('Monthly Financials'!$J$4:$EH$4,'Ind AS Financials'!U3,'Monthly Financials'!$J$127:$EH$127)</f>
        <v>0</v>
      </c>
      <c r="V21" s="78">
        <f>SUMIF('Monthly Financials'!$J$4:$EH$4,'Ind AS Financials'!V3,'Monthly Financials'!$J$127:$EH$127)</f>
        <v>0</v>
      </c>
      <c r="W21" s="78">
        <f>SUMIF('Monthly Financials'!$J$4:$EH$4,'Ind AS Financials'!W3,'Monthly Financials'!$J$127:$EH$127)</f>
        <v>0</v>
      </c>
    </row>
    <row r="22" spans="1:23" s="518" customFormat="1" ht="15" customHeight="1" outlineLevel="1" x14ac:dyDescent="0.35">
      <c r="A22" s="66"/>
      <c r="B22" s="66"/>
      <c r="C22" s="66"/>
      <c r="D22" s="66"/>
      <c r="E22" s="66" t="s">
        <v>139</v>
      </c>
      <c r="F22" s="66"/>
      <c r="G22" s="32" t="s">
        <v>330</v>
      </c>
      <c r="H22" s="453">
        <f t="shared" si="1"/>
        <v>757.55792923404965</v>
      </c>
      <c r="I22" s="66"/>
      <c r="J22" s="453">
        <f>SUM(J12:J21)</f>
        <v>0</v>
      </c>
      <c r="K22" s="453">
        <f t="shared" ref="K22:W22" si="2">SUM(K12:K21)</f>
        <v>56.747511209138338</v>
      </c>
      <c r="L22" s="453">
        <f t="shared" si="2"/>
        <v>183.35682383543661</v>
      </c>
      <c r="M22" s="453">
        <f t="shared" si="2"/>
        <v>79.727294283203776</v>
      </c>
      <c r="N22" s="453">
        <f t="shared" si="2"/>
        <v>70.042794555984642</v>
      </c>
      <c r="O22" s="453">
        <f t="shared" si="2"/>
        <v>70.042794555984642</v>
      </c>
      <c r="P22" s="453">
        <f t="shared" si="2"/>
        <v>70.042794555984642</v>
      </c>
      <c r="Q22" s="453">
        <f t="shared" si="2"/>
        <v>70.042794555984642</v>
      </c>
      <c r="R22" s="453">
        <f t="shared" si="2"/>
        <v>70.042794555984642</v>
      </c>
      <c r="S22" s="453">
        <f t="shared" si="2"/>
        <v>70.042794555984642</v>
      </c>
      <c r="T22" s="453">
        <f t="shared" si="2"/>
        <v>17.46953257036305</v>
      </c>
      <c r="U22" s="453">
        <f t="shared" si="2"/>
        <v>0</v>
      </c>
      <c r="V22" s="453">
        <f t="shared" si="2"/>
        <v>0</v>
      </c>
      <c r="W22" s="453">
        <f t="shared" si="2"/>
        <v>0</v>
      </c>
    </row>
    <row r="23" spans="1:23" ht="15" customHeight="1" outlineLevel="1" x14ac:dyDescent="0.35">
      <c r="A23" s="53"/>
      <c r="B23" s="53"/>
      <c r="C23" s="53"/>
      <c r="D23" s="19"/>
      <c r="E23" s="1142"/>
      <c r="F23" s="552"/>
      <c r="G23" s="552"/>
      <c r="H23" s="553"/>
      <c r="I23" s="552"/>
      <c r="J23" s="553"/>
      <c r="K23" s="553"/>
      <c r="L23" s="553"/>
      <c r="M23" s="553"/>
      <c r="N23" s="553"/>
      <c r="O23" s="553"/>
      <c r="P23" s="553"/>
      <c r="Q23" s="553"/>
      <c r="R23" s="553"/>
      <c r="S23" s="553"/>
      <c r="T23" s="553"/>
      <c r="U23" s="553"/>
      <c r="V23" s="553"/>
      <c r="W23" s="553"/>
    </row>
    <row r="24" spans="1:23" s="521" customFormat="1" ht="15" customHeight="1" outlineLevel="1" x14ac:dyDescent="0.35">
      <c r="A24" s="519"/>
      <c r="B24" s="519"/>
      <c r="C24" s="519"/>
      <c r="D24" s="519"/>
      <c r="E24" s="520" t="s">
        <v>516</v>
      </c>
      <c r="F24" s="520"/>
      <c r="G24" s="520" t="s">
        <v>330</v>
      </c>
      <c r="H24" s="520">
        <f>SUM(J24:W24)</f>
        <v>1729.6293265067927</v>
      </c>
      <c r="I24" s="520"/>
      <c r="J24" s="520">
        <f t="shared" ref="J24:W24" si="3">J10-J22</f>
        <v>0</v>
      </c>
      <c r="K24" s="520">
        <f t="shared" si="3"/>
        <v>34.298609398267374</v>
      </c>
      <c r="L24" s="520">
        <f t="shared" si="3"/>
        <v>264.06727285543559</v>
      </c>
      <c r="M24" s="520">
        <f t="shared" si="3"/>
        <v>225.63236490517215</v>
      </c>
      <c r="N24" s="520">
        <f t="shared" si="3"/>
        <v>194.211700320945</v>
      </c>
      <c r="O24" s="520">
        <f t="shared" si="3"/>
        <v>194.211700320945</v>
      </c>
      <c r="P24" s="520">
        <f t="shared" si="3"/>
        <v>194.211700320945</v>
      </c>
      <c r="Q24" s="520">
        <f t="shared" si="3"/>
        <v>194.211700320945</v>
      </c>
      <c r="R24" s="520">
        <f t="shared" si="3"/>
        <v>194.211700320945</v>
      </c>
      <c r="S24" s="520">
        <f t="shared" si="3"/>
        <v>194.211700320945</v>
      </c>
      <c r="T24" s="520">
        <f t="shared" si="3"/>
        <v>40.360877422247249</v>
      </c>
      <c r="U24" s="520">
        <f t="shared" si="3"/>
        <v>0</v>
      </c>
      <c r="V24" s="520">
        <f t="shared" si="3"/>
        <v>0</v>
      </c>
      <c r="W24" s="520">
        <f t="shared" si="3"/>
        <v>0</v>
      </c>
    </row>
    <row r="25" spans="1:23" s="247" customFormat="1" ht="15" customHeight="1" outlineLevel="1" x14ac:dyDescent="0.35">
      <c r="A25" s="421"/>
      <c r="B25" s="421"/>
      <c r="C25" s="421"/>
      <c r="D25" s="421"/>
      <c r="E25" s="541" t="s">
        <v>545</v>
      </c>
      <c r="F25" s="541"/>
      <c r="G25" s="541" t="s">
        <v>311</v>
      </c>
      <c r="H25" s="542">
        <f xml:space="preserve"> IFERROR(H24 / H$9, 0)</f>
        <v>0.6954158045456853</v>
      </c>
      <c r="I25" s="541"/>
      <c r="J25" s="542">
        <f t="shared" ref="J25:W25" si="4" xml:space="preserve"> IFERROR(J24 / J$10, 0)</f>
        <v>0</v>
      </c>
      <c r="K25" s="542">
        <f t="shared" si="4"/>
        <v>0.37671686799445597</v>
      </c>
      <c r="L25" s="542">
        <f t="shared" si="4"/>
        <v>0.59019457112047569</v>
      </c>
      <c r="M25" s="542">
        <f t="shared" si="4"/>
        <v>0.73890691882774162</v>
      </c>
      <c r="N25" s="542">
        <f t="shared" si="4"/>
        <v>0.73494189913929209</v>
      </c>
      <c r="O25" s="542">
        <f t="shared" si="4"/>
        <v>0.73494189913929209</v>
      </c>
      <c r="P25" s="542">
        <f t="shared" si="4"/>
        <v>0.73494189913929209</v>
      </c>
      <c r="Q25" s="542">
        <f t="shared" si="4"/>
        <v>0.73494189913929209</v>
      </c>
      <c r="R25" s="542">
        <f t="shared" si="4"/>
        <v>0.73494189913929209</v>
      </c>
      <c r="S25" s="542">
        <f t="shared" si="4"/>
        <v>0.73494189913929209</v>
      </c>
      <c r="T25" s="542">
        <f t="shared" si="4"/>
        <v>0.69791788485339556</v>
      </c>
      <c r="U25" s="542">
        <f t="shared" si="4"/>
        <v>0</v>
      </c>
      <c r="V25" s="542">
        <f t="shared" si="4"/>
        <v>0</v>
      </c>
      <c r="W25" s="542">
        <f t="shared" si="4"/>
        <v>0</v>
      </c>
    </row>
    <row r="26" spans="1:23" s="247" customFormat="1" ht="15" customHeight="1" outlineLevel="1" x14ac:dyDescent="0.35">
      <c r="A26" s="421"/>
      <c r="B26" s="421"/>
      <c r="C26" s="421"/>
      <c r="D26" s="421"/>
      <c r="E26" s="541"/>
      <c r="F26" s="541"/>
      <c r="G26" s="541"/>
      <c r="H26" s="542"/>
      <c r="I26" s="541"/>
      <c r="J26" s="542"/>
      <c r="K26" s="542"/>
      <c r="L26" s="542"/>
      <c r="M26" s="542"/>
      <c r="N26" s="542"/>
      <c r="O26" s="542"/>
      <c r="P26" s="542"/>
      <c r="Q26" s="542"/>
      <c r="R26" s="542"/>
      <c r="S26" s="542"/>
      <c r="T26" s="542"/>
      <c r="U26" s="542"/>
      <c r="V26" s="542"/>
      <c r="W26" s="542"/>
    </row>
    <row r="27" spans="1:23" s="247" customFormat="1" ht="15" customHeight="1" outlineLevel="1" x14ac:dyDescent="0.35">
      <c r="A27" s="421"/>
      <c r="B27" s="421"/>
      <c r="C27" s="421"/>
      <c r="D27" s="421"/>
      <c r="E27" s="422" t="s">
        <v>71</v>
      </c>
      <c r="F27" s="541"/>
      <c r="G27" s="19" t="s">
        <v>330</v>
      </c>
      <c r="H27" s="850">
        <f t="shared" ca="1" si="1"/>
        <v>1058.3968514625747</v>
      </c>
      <c r="I27" s="541"/>
      <c r="J27" s="421">
        <f xml:space="preserve"> IF( NTBA!$F$270 ="SLM", 'Dep&amp;Tax'!J14, 'Dep&amp;Tax'!J25 )</f>
        <v>0</v>
      </c>
      <c r="K27" s="421">
        <f ca="1" xml:space="preserve"> IF( NTBA!$F$270 ="SLM", 'Dep&amp;Tax'!K14, 'Dep&amp;Tax'!K25 )</f>
        <v>3.7127337967525973</v>
      </c>
      <c r="L27" s="421">
        <f ca="1" xml:space="preserve"> IF( NTBA!$F$270 ="SLM", 'Dep&amp;Tax'!L14, 'Dep&amp;Tax'!L25 )</f>
        <v>68.893661309731598</v>
      </c>
      <c r="M27" s="421">
        <f ca="1" xml:space="preserve"> IF( NTBA!$F$270 ="SLM", 'Dep&amp;Tax'!M14, 'Dep&amp;Tax'!M25 )</f>
        <v>148.59961694364037</v>
      </c>
      <c r="N27" s="421">
        <f ca="1" xml:space="preserve"> IF( NTBA!$F$270 ="SLM", 'Dep&amp;Tax'!N14, 'Dep&amp;Tax'!N25 )</f>
        <v>153.0212315367578</v>
      </c>
      <c r="O27" s="421">
        <f ca="1" xml:space="preserve"> IF( NTBA!$F$270 ="SLM", 'Dep&amp;Tax'!O14, 'Dep&amp;Tax'!O25 )</f>
        <v>153.0212315367578</v>
      </c>
      <c r="P27" s="421">
        <f ca="1" xml:space="preserve"> IF( NTBA!$F$270 ="SLM", 'Dep&amp;Tax'!P14, 'Dep&amp;Tax'!P25 )</f>
        <v>153.0212315367578</v>
      </c>
      <c r="Q27" s="421">
        <f ca="1" xml:space="preserve"> IF( NTBA!$F$270 ="SLM", 'Dep&amp;Tax'!Q14, 'Dep&amp;Tax'!Q25 )</f>
        <v>153.0212315367578</v>
      </c>
      <c r="R27" s="421">
        <f ca="1" xml:space="preserve"> IF( NTBA!$F$270 ="SLM", 'Dep&amp;Tax'!R14, 'Dep&amp;Tax'!R25 )</f>
        <v>147.46146309970601</v>
      </c>
      <c r="S27" s="421">
        <f ca="1" xml:space="preserve"> IF( NTBA!$F$270 ="SLM", 'Dep&amp;Tax'!S14, 'Dep&amp;Tax'!S25 )</f>
        <v>75.461874855808958</v>
      </c>
      <c r="T27" s="421">
        <f ca="1" xml:space="preserve"> IF( NTBA!$F$270 ="SLM", 'Dep&amp;Tax'!T14, 'Dep&amp;Tax'!T25 )</f>
        <v>2.1825753099039105</v>
      </c>
      <c r="U27" s="421">
        <f xml:space="preserve"> IF( NTBA!$F$270 ="SLM", 'Dep&amp;Tax'!U14, 'Dep&amp;Tax'!U25 )</f>
        <v>0</v>
      </c>
      <c r="V27" s="421">
        <f xml:space="preserve"> IF( NTBA!$F$270 ="SLM", 'Dep&amp;Tax'!V14, 'Dep&amp;Tax'!V25 )</f>
        <v>0</v>
      </c>
      <c r="W27" s="421">
        <f xml:space="preserve"> IF( NTBA!$F$270 ="SLM", 'Dep&amp;Tax'!W14, 'Dep&amp;Tax'!W25 )</f>
        <v>0</v>
      </c>
    </row>
    <row r="28" spans="1:23" s="247" customFormat="1" ht="15" customHeight="1" outlineLevel="1" x14ac:dyDescent="0.35">
      <c r="A28" s="421"/>
      <c r="B28" s="421"/>
      <c r="C28" s="421"/>
      <c r="D28" s="421"/>
      <c r="E28" s="541"/>
      <c r="F28" s="541"/>
      <c r="G28" s="541"/>
      <c r="H28" s="542"/>
      <c r="I28" s="541"/>
      <c r="J28" s="542"/>
      <c r="K28" s="457"/>
      <c r="L28" s="457"/>
      <c r="M28" s="457"/>
      <c r="N28" s="457"/>
      <c r="O28" s="457"/>
      <c r="P28" s="457"/>
      <c r="Q28" s="457"/>
      <c r="R28" s="457"/>
      <c r="S28" s="457"/>
      <c r="T28" s="457"/>
      <c r="U28" s="457"/>
      <c r="V28" s="457"/>
      <c r="W28" s="457"/>
    </row>
    <row r="29" spans="1:23" s="521" customFormat="1" ht="15" customHeight="1" outlineLevel="1" x14ac:dyDescent="0.35">
      <c r="A29" s="519"/>
      <c r="B29" s="519"/>
      <c r="C29" s="519"/>
      <c r="D29" s="519"/>
      <c r="E29" s="520" t="s">
        <v>140</v>
      </c>
      <c r="F29" s="520"/>
      <c r="G29" s="520" t="s">
        <v>330</v>
      </c>
      <c r="H29" s="520">
        <f t="shared" ca="1" si="1"/>
        <v>671.23247504421772</v>
      </c>
      <c r="I29" s="520"/>
      <c r="J29" s="520">
        <f>J24-J27</f>
        <v>0</v>
      </c>
      <c r="K29" s="520">
        <f ca="1">K24-K27</f>
        <v>30.585875601514775</v>
      </c>
      <c r="L29" s="520">
        <f t="shared" ref="L29:W29" ca="1" si="5">L24-L27</f>
        <v>195.17361154570398</v>
      </c>
      <c r="M29" s="520">
        <f t="shared" ca="1" si="5"/>
        <v>77.032747961531783</v>
      </c>
      <c r="N29" s="520">
        <f t="shared" ca="1" si="5"/>
        <v>41.190468784187203</v>
      </c>
      <c r="O29" s="520">
        <f t="shared" ca="1" si="5"/>
        <v>41.190468784187203</v>
      </c>
      <c r="P29" s="520">
        <f t="shared" ca="1" si="5"/>
        <v>41.190468784187203</v>
      </c>
      <c r="Q29" s="520">
        <f t="shared" ca="1" si="5"/>
        <v>41.190468784187203</v>
      </c>
      <c r="R29" s="520">
        <f t="shared" ca="1" si="5"/>
        <v>46.75023722123899</v>
      </c>
      <c r="S29" s="520">
        <f t="shared" ca="1" si="5"/>
        <v>118.74982546513604</v>
      </c>
      <c r="T29" s="520">
        <f t="shared" ca="1" si="5"/>
        <v>38.178302112343339</v>
      </c>
      <c r="U29" s="520">
        <f t="shared" si="5"/>
        <v>0</v>
      </c>
      <c r="V29" s="520">
        <f t="shared" si="5"/>
        <v>0</v>
      </c>
      <c r="W29" s="520">
        <f t="shared" si="5"/>
        <v>0</v>
      </c>
    </row>
    <row r="30" spans="1:23" s="247" customFormat="1" ht="15" customHeight="1" outlineLevel="1" x14ac:dyDescent="0.35">
      <c r="A30" s="421"/>
      <c r="B30" s="421"/>
      <c r="C30" s="421"/>
      <c r="D30" s="421"/>
      <c r="E30" s="541" t="s">
        <v>546</v>
      </c>
      <c r="F30" s="541"/>
      <c r="G30" s="541" t="s">
        <v>311</v>
      </c>
      <c r="H30" s="542">
        <f ca="1" xml:space="preserve"> IFERROR(H29 / H$9, 0)</f>
        <v>0.26987613155981782</v>
      </c>
      <c r="I30" s="541"/>
      <c r="J30" s="542">
        <f t="shared" ref="J30:W30" si="6" xml:space="preserve"> IFERROR(J29 / J$10, 0)</f>
        <v>0</v>
      </c>
      <c r="K30" s="542">
        <f t="shared" ca="1" si="6"/>
        <v>0.33593826290965451</v>
      </c>
      <c r="L30" s="542">
        <f t="shared" ca="1" si="6"/>
        <v>0.43621613808732906</v>
      </c>
      <c r="M30" s="542">
        <f t="shared" ca="1" si="6"/>
        <v>0.25226890862492873</v>
      </c>
      <c r="N30" s="542">
        <f t="shared" ca="1" si="6"/>
        <v>0.1558742408653094</v>
      </c>
      <c r="O30" s="542">
        <f t="shared" ca="1" si="6"/>
        <v>0.1558742408653094</v>
      </c>
      <c r="P30" s="542">
        <f t="shared" ca="1" si="6"/>
        <v>0.1558742408653094</v>
      </c>
      <c r="Q30" s="542">
        <f t="shared" ca="1" si="6"/>
        <v>0.1558742408653094</v>
      </c>
      <c r="R30" s="542">
        <f t="shared" ca="1" si="6"/>
        <v>0.17691368785613967</v>
      </c>
      <c r="S30" s="542">
        <f t="shared" ca="1" si="6"/>
        <v>0.44937674767061581</v>
      </c>
      <c r="T30" s="542">
        <f t="shared" ca="1" si="6"/>
        <v>0.66017692278546614</v>
      </c>
      <c r="U30" s="542">
        <f t="shared" si="6"/>
        <v>0</v>
      </c>
      <c r="V30" s="542">
        <f t="shared" si="6"/>
        <v>0</v>
      </c>
      <c r="W30" s="542">
        <f t="shared" si="6"/>
        <v>0</v>
      </c>
    </row>
    <row r="31" spans="1:23" s="247" customFormat="1" ht="15" customHeight="1" outlineLevel="1" x14ac:dyDescent="0.35">
      <c r="A31" s="421"/>
      <c r="B31" s="421"/>
      <c r="C31" s="421"/>
      <c r="D31" s="421"/>
      <c r="E31" s="457"/>
      <c r="F31" s="457"/>
      <c r="G31" s="457"/>
      <c r="H31" s="457"/>
      <c r="I31" s="457"/>
      <c r="J31" s="457"/>
      <c r="K31" s="457"/>
      <c r="L31" s="457"/>
      <c r="M31" s="457"/>
      <c r="N31" s="457"/>
      <c r="O31" s="457"/>
      <c r="P31" s="457"/>
      <c r="Q31" s="457"/>
      <c r="R31" s="457"/>
      <c r="S31" s="457"/>
      <c r="T31" s="457"/>
      <c r="U31" s="457"/>
      <c r="V31" s="457"/>
      <c r="W31" s="457"/>
    </row>
    <row r="32" spans="1:23" s="247" customFormat="1" ht="15" customHeight="1" outlineLevel="1" x14ac:dyDescent="0.35">
      <c r="A32" s="421"/>
      <c r="B32" s="421"/>
      <c r="C32" s="421"/>
      <c r="D32" s="421"/>
      <c r="E32" s="422" t="s">
        <v>141</v>
      </c>
      <c r="F32" s="421"/>
      <c r="G32" s="421" t="s">
        <v>330</v>
      </c>
      <c r="H32" s="422">
        <f ca="1">SUM(J32:W32)</f>
        <v>273.39948077319923</v>
      </c>
      <c r="I32" s="421"/>
      <c r="J32" s="421">
        <f ca="1">SUMIF(Rollout!$J$4:$EH$4,J$3,Rollout!$J$219:$EH$219)</f>
        <v>0</v>
      </c>
      <c r="K32" s="421">
        <f ca="1">SUMIF(Rollout!$J$4:$EH$4,K$3,Rollout!$J$219:$EH$219)</f>
        <v>4.87930823585741</v>
      </c>
      <c r="L32" s="421">
        <f ca="1">SUMIF(Rollout!$J$4:$EH$4,L$3,Rollout!$J$219:$EH$219)</f>
        <v>54.146034095882818</v>
      </c>
      <c r="M32" s="421">
        <f ca="1">SUMIF(Rollout!$J$4:$EH$4,M$3,Rollout!$J$219:$EH$219)</f>
        <v>67.949968676519475</v>
      </c>
      <c r="N32" s="421">
        <f ca="1">SUMIF(Rollout!$J$4:$EH$4,N$3,Rollout!$J$219:$EH$219)</f>
        <v>51.628901415528844</v>
      </c>
      <c r="O32" s="421">
        <f ca="1">SUMIF(Rollout!$J$4:$EH$4,O$3,Rollout!$J$219:$EH$219)</f>
        <v>41.423801879947142</v>
      </c>
      <c r="P32" s="421">
        <f ca="1">SUMIF(Rollout!$J$4:$EH$4,P$3,Rollout!$J$219:$EH$219)</f>
        <v>30.247303502187542</v>
      </c>
      <c r="Q32" s="421">
        <f ca="1">SUMIF(Rollout!$J$4:$EH$4,Q$3,Rollout!$J$219:$EH$219)</f>
        <v>18.034465969681072</v>
      </c>
      <c r="R32" s="421">
        <f ca="1">SUMIF(Rollout!$J$4:$EH$4,R$3,Rollout!$J$219:$EH$219)</f>
        <v>5.0896969975949089</v>
      </c>
      <c r="S32" s="421">
        <f ca="1">SUMIF(Rollout!$J$4:$EH$4,S$3,Rollout!$J$219:$EH$219)</f>
        <v>0</v>
      </c>
      <c r="T32" s="421">
        <f ca="1">SUMIF(Rollout!$J$4:$EH$4,T$3,Rollout!$J$219:$EH$219)</f>
        <v>0</v>
      </c>
      <c r="U32" s="421">
        <f ca="1">SUMIF(Rollout!$J$4:$EH$4,U$3,Rollout!$J$219:$EH$219)</f>
        <v>0</v>
      </c>
      <c r="V32" s="421">
        <f>SUMIF(Rollout!$J$4:$EH$4,V$3,Rollout!$J$219:$EH$219)</f>
        <v>0</v>
      </c>
      <c r="W32" s="421">
        <f>SUMIF(Rollout!$J$4:$EH$4,W$3,Rollout!$J$219:$EH$219)</f>
        <v>0</v>
      </c>
    </row>
    <row r="33" spans="1:23" s="247" customFormat="1" ht="15" customHeight="1" outlineLevel="1" x14ac:dyDescent="0.35">
      <c r="A33" s="421"/>
      <c r="B33" s="421"/>
      <c r="C33" s="421"/>
      <c r="D33" s="421"/>
      <c r="E33" s="459" t="s">
        <v>142</v>
      </c>
      <c r="F33" s="421"/>
      <c r="G33" s="459" t="s">
        <v>330</v>
      </c>
      <c r="H33" s="422">
        <f>SUM(J33:W33)</f>
        <v>0</v>
      </c>
      <c r="I33" s="459"/>
      <c r="J33" s="459">
        <f>SUMIF('Monthly Financials'!$J$4:$EH$4,'Ind AS Financials'!J3,'Monthly Financials'!$J$224:$EH$224)</f>
        <v>0</v>
      </c>
      <c r="K33" s="459">
        <f>SUMIF('Monthly Financials'!$J$4:$EH$4,'Ind AS Financials'!K3,'Monthly Financials'!$J$224:$EH$224)</f>
        <v>0</v>
      </c>
      <c r="L33" s="459">
        <f>SUMIF('Monthly Financials'!$J$4:$EH$4,'Ind AS Financials'!L3,'Monthly Financials'!$J$224:$EH$224)</f>
        <v>0</v>
      </c>
      <c r="M33" s="459">
        <f>SUMIF('Monthly Financials'!$J$4:$EH$4,'Ind AS Financials'!M3,'Monthly Financials'!$J$224:$EH$224)</f>
        <v>0</v>
      </c>
      <c r="N33" s="459">
        <f>SUMIF('Monthly Financials'!$J$4:$EH$4,'Ind AS Financials'!N3,'Monthly Financials'!$J$224:$EH$224)</f>
        <v>0</v>
      </c>
      <c r="O33" s="459">
        <f>SUMIF('Monthly Financials'!$J$4:$EH$4,'Ind AS Financials'!O3,'Monthly Financials'!$J$224:$EH$224)</f>
        <v>0</v>
      </c>
      <c r="P33" s="459">
        <f>SUMIF('Monthly Financials'!$J$4:$EH$4,'Ind AS Financials'!P3,'Monthly Financials'!$J$224:$EH$224)</f>
        <v>0</v>
      </c>
      <c r="Q33" s="459">
        <f>SUMIF('Monthly Financials'!$J$4:$EH$4,'Ind AS Financials'!Q3,'Monthly Financials'!$J$224:$EH$224)</f>
        <v>0</v>
      </c>
      <c r="R33" s="459">
        <f>SUMIF('Monthly Financials'!$J$4:$EH$4,'Ind AS Financials'!R3,'Monthly Financials'!$J$224:$EH$224)</f>
        <v>0</v>
      </c>
      <c r="S33" s="459">
        <f>SUMIF('Monthly Financials'!$J$4:$EH$4,'Ind AS Financials'!S3,'Monthly Financials'!$J$224:$EH$224)</f>
        <v>0</v>
      </c>
      <c r="T33" s="459">
        <f>SUMIF('Monthly Financials'!$J$4:$EH$4,'Ind AS Financials'!T3,'Monthly Financials'!$J$224:$EH$224)</f>
        <v>0</v>
      </c>
      <c r="U33" s="459">
        <f>SUMIF('Monthly Financials'!$J$4:$EH$4,'Ind AS Financials'!U3,'Monthly Financials'!$J$224:$EH$224)</f>
        <v>0</v>
      </c>
      <c r="V33" s="459">
        <f>SUMIF('Monthly Financials'!$J$4:$EH$4,'Ind AS Financials'!V3,'Monthly Financials'!$J$224:$EH$224)</f>
        <v>0</v>
      </c>
      <c r="W33" s="459">
        <f>SUMIF('Monthly Financials'!$J$4:$EH$4,'Ind AS Financials'!W3,'Monthly Financials'!$J$224:$EH$224)</f>
        <v>0</v>
      </c>
    </row>
    <row r="34" spans="1:23" s="247" customFormat="1" ht="15" hidden="1" customHeight="1" outlineLevel="1" x14ac:dyDescent="0.35">
      <c r="A34" s="421"/>
      <c r="B34" s="421"/>
      <c r="C34" s="421"/>
      <c r="D34" s="421"/>
      <c r="E34" s="459" t="s">
        <v>249</v>
      </c>
      <c r="F34" s="421"/>
      <c r="G34" s="459" t="s">
        <v>330</v>
      </c>
      <c r="H34" s="422">
        <f ca="1">SUM(J34:W34)</f>
        <v>0</v>
      </c>
      <c r="I34" s="459"/>
      <c r="J34" s="459">
        <f ca="1">SUMIF(Rollout!$J$4:$EH$4,'Ind AS Financials'!J3,Rollout!$J$235:$EH$235)</f>
        <v>0</v>
      </c>
      <c r="K34" s="459">
        <f ca="1">SUMIF(Rollout!$J$4:$EH$4,'Ind AS Financials'!K3,Rollout!$J$235:$EH$235)</f>
        <v>0</v>
      </c>
      <c r="L34" s="459">
        <f ca="1">SUMIF(Rollout!$J$4:$EH$4,'Ind AS Financials'!L3,Rollout!$J$235:$EH$235)</f>
        <v>0</v>
      </c>
      <c r="M34" s="459">
        <f ca="1">SUMIF(Rollout!$J$4:$EH$4,'Ind AS Financials'!M3,Rollout!$J$235:$EH$235)</f>
        <v>0</v>
      </c>
      <c r="N34" s="459">
        <f ca="1">SUMIF(Rollout!$J$4:$EH$4,'Ind AS Financials'!N3,Rollout!$J$235:$EH$235)</f>
        <v>0</v>
      </c>
      <c r="O34" s="459">
        <f ca="1">SUMIF(Rollout!$J$4:$EH$4,'Ind AS Financials'!O3,Rollout!$J$235:$EH$235)</f>
        <v>0</v>
      </c>
      <c r="P34" s="459">
        <f ca="1">SUMIF(Rollout!$J$4:$EH$4,'Ind AS Financials'!P3,Rollout!$J$235:$EH$235)</f>
        <v>0</v>
      </c>
      <c r="Q34" s="459">
        <f ca="1">SUMIF(Rollout!$J$4:$EH$4,'Ind AS Financials'!Q3,Rollout!$J$235:$EH$235)</f>
        <v>0</v>
      </c>
      <c r="R34" s="459">
        <f ca="1">SUMIF(Rollout!$J$4:$EH$4,'Ind AS Financials'!R3,Rollout!$J$235:$EH$235)</f>
        <v>0</v>
      </c>
      <c r="S34" s="459">
        <f ca="1">SUMIF(Rollout!$J$4:$EH$4,'Ind AS Financials'!S3,Rollout!$J$235:$EH$235)</f>
        <v>0</v>
      </c>
      <c r="T34" s="459">
        <f ca="1">SUMIF(Rollout!$J$4:$EH$4,'Ind AS Financials'!T3,Rollout!$J$235:$EH$235)</f>
        <v>0</v>
      </c>
      <c r="U34" s="459">
        <f>SUMIF(Rollout!$J$4:$EH$4,'Ind AS Financials'!U3,Rollout!$J$235:$EH$235)</f>
        <v>0</v>
      </c>
      <c r="V34" s="459">
        <f>SUMIF(Rollout!$J$4:$EH$4,'Ind AS Financials'!V3,Rollout!$J$235:$EH$235)</f>
        <v>0</v>
      </c>
      <c r="W34" s="459">
        <f>SUMIF(Rollout!$J$4:$EH$4,'Ind AS Financials'!W3,Rollout!$J$235:$EH$235)</f>
        <v>0</v>
      </c>
    </row>
    <row r="35" spans="1:23" s="247" customFormat="1" ht="15" hidden="1" customHeight="1" outlineLevel="1" x14ac:dyDescent="0.35">
      <c r="A35" s="421"/>
      <c r="B35" s="421"/>
      <c r="C35" s="421"/>
      <c r="D35" s="421"/>
      <c r="E35" s="422" t="s">
        <v>248</v>
      </c>
      <c r="F35" s="421"/>
      <c r="G35" s="459" t="s">
        <v>330</v>
      </c>
      <c r="H35" s="459">
        <f ca="1">SUM(J35:W35)</f>
        <v>0</v>
      </c>
      <c r="I35" s="459"/>
      <c r="J35" s="459">
        <f t="shared" ref="J35:W35" ca="1" si="7">IFERROR(J191,0)</f>
        <v>0</v>
      </c>
      <c r="K35" s="459">
        <f t="shared" ca="1" si="7"/>
        <v>0</v>
      </c>
      <c r="L35" s="459">
        <f t="shared" ca="1" si="7"/>
        <v>0</v>
      </c>
      <c r="M35" s="459">
        <f t="shared" ca="1" si="7"/>
        <v>0</v>
      </c>
      <c r="N35" s="459">
        <f t="shared" ca="1" si="7"/>
        <v>0</v>
      </c>
      <c r="O35" s="459">
        <f t="shared" ca="1" si="7"/>
        <v>0</v>
      </c>
      <c r="P35" s="459">
        <f t="shared" ca="1" si="7"/>
        <v>0</v>
      </c>
      <c r="Q35" s="459">
        <f t="shared" ca="1" si="7"/>
        <v>0</v>
      </c>
      <c r="R35" s="459">
        <f t="shared" ca="1" si="7"/>
        <v>0</v>
      </c>
      <c r="S35" s="459">
        <f t="shared" ca="1" si="7"/>
        <v>0</v>
      </c>
      <c r="T35" s="459">
        <f t="shared" ca="1" si="7"/>
        <v>0</v>
      </c>
      <c r="U35" s="459">
        <f t="shared" ca="1" si="7"/>
        <v>0</v>
      </c>
      <c r="V35" s="459">
        <f t="shared" ca="1" si="7"/>
        <v>0</v>
      </c>
      <c r="W35" s="459">
        <f t="shared" ca="1" si="7"/>
        <v>0</v>
      </c>
    </row>
    <row r="36" spans="1:23" s="521" customFormat="1" ht="15" customHeight="1" outlineLevel="1" x14ac:dyDescent="0.35">
      <c r="A36" s="519"/>
      <c r="B36" s="519"/>
      <c r="C36" s="519"/>
      <c r="D36" s="519"/>
      <c r="E36" s="520" t="s">
        <v>119</v>
      </c>
      <c r="F36" s="520"/>
      <c r="G36" s="520" t="s">
        <v>330</v>
      </c>
      <c r="H36" s="520">
        <f ca="1">SUM(J36:W36)</f>
        <v>397.83299427101849</v>
      </c>
      <c r="I36" s="520"/>
      <c r="J36" s="520">
        <f ca="1" xml:space="preserve"> J29 -J32 -J33 -J34 -J35</f>
        <v>0</v>
      </c>
      <c r="K36" s="520">
        <f ca="1" xml:space="preserve"> K29 -K32 -K33 -K34 -K35</f>
        <v>25.706567365657364</v>
      </c>
      <c r="L36" s="520">
        <f t="shared" ref="L36:W36" ca="1" si="8" xml:space="preserve"> L29 -L32 -L33 -L34 -L35</f>
        <v>141.02757744982117</v>
      </c>
      <c r="M36" s="520">
        <f ca="1" xml:space="preserve"> M29 -M32 -M33 -M34 -M35</f>
        <v>9.0827792850123075</v>
      </c>
      <c r="N36" s="520">
        <f ca="1" xml:space="preserve"> N29 -N32 -N33 -N34 -N35</f>
        <v>-10.438432631341641</v>
      </c>
      <c r="O36" s="520">
        <f t="shared" ca="1" si="8"/>
        <v>-0.23333309575993866</v>
      </c>
      <c r="P36" s="520">
        <f t="shared" ca="1" si="8"/>
        <v>10.943165281999661</v>
      </c>
      <c r="Q36" s="520">
        <f t="shared" ca="1" si="8"/>
        <v>23.156002814506131</v>
      </c>
      <c r="R36" s="520">
        <f t="shared" ca="1" si="8"/>
        <v>41.660540223644084</v>
      </c>
      <c r="S36" s="520">
        <f ca="1" xml:space="preserve"> S29 -S32 -S33 -S34 -S35</f>
        <v>118.74982546513604</v>
      </c>
      <c r="T36" s="520">
        <f t="shared" ca="1" si="8"/>
        <v>38.178302112343339</v>
      </c>
      <c r="U36" s="520">
        <f t="shared" ca="1" si="8"/>
        <v>0</v>
      </c>
      <c r="V36" s="520">
        <f t="shared" ca="1" si="8"/>
        <v>0</v>
      </c>
      <c r="W36" s="520">
        <f t="shared" ca="1" si="8"/>
        <v>0</v>
      </c>
    </row>
    <row r="37" spans="1:23" s="247" customFormat="1" ht="15" customHeight="1" outlineLevel="1" x14ac:dyDescent="0.35">
      <c r="A37" s="421"/>
      <c r="B37" s="421"/>
      <c r="C37" s="421"/>
      <c r="D37" s="421"/>
      <c r="E37" s="541" t="s">
        <v>547</v>
      </c>
      <c r="F37" s="541"/>
      <c r="G37" s="541" t="s">
        <v>311</v>
      </c>
      <c r="H37" s="542">
        <f ca="1" xml:space="preserve"> IFERROR(H36 / H$9, 0)</f>
        <v>0.15995297231953637</v>
      </c>
      <c r="I37" s="541"/>
      <c r="J37" s="542">
        <f ca="1" xml:space="preserve"> IFERROR(J36 / J$10, 0)</f>
        <v>0</v>
      </c>
      <c r="K37" s="542">
        <f ca="1" xml:space="preserve"> IFERROR(K36 / K$10, 0)</f>
        <v>0.28234665237967738</v>
      </c>
      <c r="L37" s="542">
        <f t="shared" ref="L37:W37" ca="1" si="9" xml:space="preserve"> IFERROR(L36 / L$10, 0)</f>
        <v>0.31519888734838952</v>
      </c>
      <c r="M37" s="542">
        <f t="shared" ca="1" si="9"/>
        <v>2.9744529153437241E-2</v>
      </c>
      <c r="N37" s="542">
        <f t="shared" ca="1" si="9"/>
        <v>-3.9501438324457253E-2</v>
      </c>
      <c r="O37" s="542">
        <f t="shared" ca="1" si="9"/>
        <v>-8.8298628891292125E-4</v>
      </c>
      <c r="P37" s="542">
        <f t="shared" ca="1" si="9"/>
        <v>4.1411463169609225E-2</v>
      </c>
      <c r="Q37" s="542">
        <f t="shared" ca="1" si="9"/>
        <v>8.7627659182450232E-2</v>
      </c>
      <c r="R37" s="542">
        <f t="shared" ca="1" si="9"/>
        <v>0.15765309968727875</v>
      </c>
      <c r="S37" s="542">
        <f t="shared" ca="1" si="9"/>
        <v>0.44937674767061581</v>
      </c>
      <c r="T37" s="542">
        <f t="shared" ca="1" si="9"/>
        <v>0.66017692278546614</v>
      </c>
      <c r="U37" s="542">
        <f t="shared" ca="1" si="9"/>
        <v>0</v>
      </c>
      <c r="V37" s="542">
        <f t="shared" ca="1" si="9"/>
        <v>0</v>
      </c>
      <c r="W37" s="542">
        <f t="shared" ca="1" si="9"/>
        <v>0</v>
      </c>
    </row>
    <row r="38" spans="1:23" s="247" customFormat="1" ht="15" customHeight="1" outlineLevel="1" x14ac:dyDescent="0.35">
      <c r="A38" s="421"/>
      <c r="B38" s="421"/>
      <c r="C38" s="421"/>
      <c r="D38" s="421"/>
      <c r="E38" s="457"/>
      <c r="F38" s="457"/>
      <c r="G38" s="457"/>
      <c r="H38" s="457"/>
      <c r="I38" s="457"/>
      <c r="J38" s="457"/>
      <c r="K38" s="457"/>
      <c r="L38" s="457"/>
      <c r="M38" s="457"/>
      <c r="N38" s="457"/>
      <c r="O38" s="457"/>
      <c r="P38" s="457"/>
      <c r="Q38" s="457"/>
      <c r="R38" s="457"/>
      <c r="S38" s="457"/>
      <c r="T38" s="457"/>
      <c r="U38" s="457"/>
      <c r="V38" s="457"/>
      <c r="W38" s="457"/>
    </row>
    <row r="39" spans="1:23" s="247" customFormat="1" ht="15" customHeight="1" outlineLevel="1" x14ac:dyDescent="0.35">
      <c r="A39" s="421"/>
      <c r="B39" s="421"/>
      <c r="C39" s="421"/>
      <c r="D39" s="421"/>
      <c r="E39" s="459" t="s">
        <v>143</v>
      </c>
      <c r="F39" s="421"/>
      <c r="G39" s="459" t="s">
        <v>330</v>
      </c>
      <c r="H39" s="459">
        <f ca="1">SUM(J39:W39)</f>
        <v>43.910952562788054</v>
      </c>
      <c r="I39" s="459"/>
      <c r="J39" s="459">
        <f ca="1">SUMIF('Dep&amp;Tax'!$J$5:$W$5,J$5,'Dep&amp;Tax'!$J$104:$W$104)+SUMIF('Dep&amp;Tax'!$J$5:$W$5,J$5,'Dep&amp;Tax'!$J$111:$W$111)</f>
        <v>0</v>
      </c>
      <c r="K39" s="459">
        <f ca="1">SUMIF('Dep&amp;Tax'!$J$5:$W$5,K$5,'Dep&amp;Tax'!$J$104:$W$104)+SUMIF('Dep&amp;Tax'!$J$5:$W$5,K$5,'Dep&amp;Tax'!$J$111:$W$111)</f>
        <v>8.1568812051719863</v>
      </c>
      <c r="L39" s="459">
        <f ca="1">SUMIF('Dep&amp;Tax'!$J$5:$W$5,L$5,'Dep&amp;Tax'!$J$104:$W$104)+SUMIF('Dep&amp;Tax'!$J$5:$W$5,L$5,'Dep&amp;Tax'!$J$111:$W$111)</f>
        <v>61.033281597445821</v>
      </c>
      <c r="M39" s="459">
        <f ca="1">SUMIF('Dep&amp;Tax'!$J$5:$W$5,M$5,'Dep&amp;Tax'!$J$104:$W$104)+SUMIF('Dep&amp;Tax'!$J$5:$W$5,M$5,'Dep&amp;Tax'!$J$111:$W$111)</f>
        <v>34.16588010885782</v>
      </c>
      <c r="N39" s="459">
        <f ca="1">SUMIF('Dep&amp;Tax'!$J$5:$W$5,N$5,'Dep&amp;Tax'!$J$104:$W$104)+SUMIF('Dep&amp;Tax'!$J$5:$W$5,N$5,'Dep&amp;Tax'!$J$111:$W$111)</f>
        <v>4.4268754675687285</v>
      </c>
      <c r="O39" s="459">
        <f ca="1">SUMIF('Dep&amp;Tax'!$J$5:$W$5,O$5,'Dep&amp;Tax'!$J$104:$W$104)+SUMIF('Dep&amp;Tax'!$J$5:$W$5,O$5,'Dep&amp;Tax'!$J$111:$W$111)</f>
        <v>-12.748828140727248</v>
      </c>
      <c r="P39" s="459">
        <f ca="1">SUMIF('Dep&amp;Tax'!$J$5:$W$5,P$5,'Dep&amp;Tax'!$J$104:$W$104)+SUMIF('Dep&amp;Tax'!$J$5:$W$5,P$5,'Dep&amp;Tax'!$J$111:$W$111)</f>
        <v>-23.05425030570483</v>
      </c>
      <c r="Q39" s="459">
        <f ca="1">SUMIF('Dep&amp;Tax'!$J$5:$W$5,Q$5,'Dep&amp;Tax'!$J$104:$W$104)+SUMIF('Dep&amp;Tax'!$J$5:$W$5,Q$5,'Dep&amp;Tax'!$J$111:$W$111)</f>
        <v>-29.23750360469138</v>
      </c>
      <c r="R39" s="459">
        <f ca="1">SUMIF('Dep&amp;Tax'!$J$5:$W$5,R$5,'Dep&amp;Tax'!$J$104:$W$104)+SUMIF('Dep&amp;Tax'!$J$5:$W$5,R$5,'Dep&amp;Tax'!$J$111:$W$111)</f>
        <v>-25.614916572549397</v>
      </c>
      <c r="S39" s="459">
        <f ca="1">SUMIF('Dep&amp;Tax'!$J$5:$W$5,S$5,'Dep&amp;Tax'!$J$104:$W$104)+SUMIF('Dep&amp;Tax'!$J$5:$W$5,S$5,'Dep&amp;Tax'!$J$111:$W$111)</f>
        <v>23.530886902423713</v>
      </c>
      <c r="T39" s="459">
        <f ca="1">SUMIF('Dep&amp;Tax'!$J$5:$W$5,T$5,'Dep&amp;Tax'!$J$104:$W$104)+SUMIF('Dep&amp;Tax'!$J$5:$W$5,T$5,'Dep&amp;Tax'!$J$111:$W$111)</f>
        <v>3.2526459049928476</v>
      </c>
      <c r="U39" s="459">
        <f ca="1">SUMIF('Dep&amp;Tax'!$J$5:$W$5,U$5,'Dep&amp;Tax'!$J$104:$W$104)+SUMIF('Dep&amp;Tax'!$J$5:$W$5,U$5,'Dep&amp;Tax'!$J$111:$W$111)</f>
        <v>0</v>
      </c>
      <c r="V39" s="459">
        <f ca="1">SUMIF('Dep&amp;Tax'!$J$5:$W$5,V$5,'Dep&amp;Tax'!$J$104:$W$104)+SUMIF('Dep&amp;Tax'!$J$5:$W$5,V$5,'Dep&amp;Tax'!$J$111:$W$111)</f>
        <v>0</v>
      </c>
      <c r="W39" s="459">
        <f ca="1">SUMIF('Dep&amp;Tax'!$J$5:$W$5,W$5,'Dep&amp;Tax'!$J$104:$W$104)+SUMIF('Dep&amp;Tax'!$J$5:$W$5,W$5,'Dep&amp;Tax'!$J$111:$W$111)</f>
        <v>0</v>
      </c>
    </row>
    <row r="40" spans="1:23" s="247" customFormat="1" ht="15" customHeight="1" outlineLevel="1" x14ac:dyDescent="0.35">
      <c r="A40" s="421"/>
      <c r="B40" s="421"/>
      <c r="C40" s="421"/>
      <c r="D40" s="421"/>
      <c r="E40" s="864"/>
      <c r="F40" s="421"/>
      <c r="G40" s="459"/>
      <c r="H40" s="459"/>
      <c r="I40" s="459"/>
      <c r="J40" s="459"/>
      <c r="K40" s="459"/>
      <c r="L40" s="459"/>
      <c r="M40" s="459"/>
      <c r="N40" s="459"/>
      <c r="O40" s="459"/>
      <c r="P40" s="459"/>
      <c r="Q40" s="459"/>
      <c r="R40" s="459"/>
      <c r="S40" s="459"/>
      <c r="T40" s="459"/>
      <c r="U40" s="459"/>
      <c r="V40" s="459"/>
      <c r="W40" s="459"/>
    </row>
    <row r="41" spans="1:23" s="521" customFormat="1" ht="15" customHeight="1" outlineLevel="1" x14ac:dyDescent="0.35">
      <c r="A41" s="519"/>
      <c r="B41" s="519"/>
      <c r="C41" s="519"/>
      <c r="D41" s="519"/>
      <c r="E41" s="520" t="s">
        <v>144</v>
      </c>
      <c r="F41" s="520"/>
      <c r="G41" s="520" t="s">
        <v>330</v>
      </c>
      <c r="H41" s="520">
        <f ca="1">SUM(J41:W41)</f>
        <v>353.92204170823044</v>
      </c>
      <c r="I41" s="520"/>
      <c r="J41" s="520">
        <f t="shared" ref="J41:W41" ca="1" si="10">J36-J39</f>
        <v>0</v>
      </c>
      <c r="K41" s="520">
        <f t="shared" ca="1" si="10"/>
        <v>17.549686160485379</v>
      </c>
      <c r="L41" s="520">
        <f t="shared" ca="1" si="10"/>
        <v>79.994295852375345</v>
      </c>
      <c r="M41" s="520">
        <f t="shared" ca="1" si="10"/>
        <v>-25.083100823845513</v>
      </c>
      <c r="N41" s="520">
        <f t="shared" ca="1" si="10"/>
        <v>-14.865308098910369</v>
      </c>
      <c r="O41" s="520">
        <f t="shared" ca="1" si="10"/>
        <v>12.515495044967309</v>
      </c>
      <c r="P41" s="520">
        <f t="shared" ca="1" si="10"/>
        <v>33.997415587704495</v>
      </c>
      <c r="Q41" s="520">
        <f t="shared" ca="1" si="10"/>
        <v>52.393506419197507</v>
      </c>
      <c r="R41" s="520">
        <f t="shared" ca="1" si="10"/>
        <v>67.275456796193481</v>
      </c>
      <c r="S41" s="520">
        <f t="shared" ca="1" si="10"/>
        <v>95.218938562712324</v>
      </c>
      <c r="T41" s="520">
        <f t="shared" ca="1" si="10"/>
        <v>34.925656207350492</v>
      </c>
      <c r="U41" s="520">
        <f t="shared" ca="1" si="10"/>
        <v>0</v>
      </c>
      <c r="V41" s="520">
        <f t="shared" ca="1" si="10"/>
        <v>0</v>
      </c>
      <c r="W41" s="520">
        <f t="shared" ca="1" si="10"/>
        <v>0</v>
      </c>
    </row>
    <row r="42" spans="1:23" s="247" customFormat="1" ht="15" customHeight="1" outlineLevel="1" x14ac:dyDescent="0.35">
      <c r="A42" s="421"/>
      <c r="B42" s="421"/>
      <c r="C42" s="421"/>
      <c r="D42" s="421"/>
      <c r="E42" s="541" t="s">
        <v>548</v>
      </c>
      <c r="F42" s="541"/>
      <c r="G42" s="541" t="s">
        <v>311</v>
      </c>
      <c r="H42" s="542">
        <f ca="1" xml:space="preserve"> IFERROR(H41 / H$9, 0)</f>
        <v>0.14229810839184684</v>
      </c>
      <c r="I42" s="541"/>
      <c r="J42" s="542">
        <f ca="1" xml:space="preserve"> IFERROR(J41 / J$10, 0)</f>
        <v>0</v>
      </c>
      <c r="K42" s="542">
        <f t="shared" ref="K42:W42" ca="1" si="11" xml:space="preserve"> IFERROR(K41 / K$10, 0)</f>
        <v>0.19275600150126423</v>
      </c>
      <c r="L42" s="542">
        <f t="shared" ca="1" si="11"/>
        <v>0.17878852847669455</v>
      </c>
      <c r="M42" s="542">
        <f ca="1" xml:space="preserve"> IFERROR(M41 / M$10, 0)</f>
        <v>-8.2142811170652322E-2</v>
      </c>
      <c r="N42" s="542">
        <f t="shared" ca="1" si="11"/>
        <v>-5.6253756840857289E-2</v>
      </c>
      <c r="O42" s="542">
        <f t="shared" ca="1" si="11"/>
        <v>4.7361521895005455E-2</v>
      </c>
      <c r="P42" s="542">
        <f t="shared" ca="1" si="11"/>
        <v>0.12865406737371865</v>
      </c>
      <c r="Q42" s="542">
        <f t="shared" ca="1" si="11"/>
        <v>0.19826912099867425</v>
      </c>
      <c r="R42" s="542">
        <f t="shared" ca="1" si="11"/>
        <v>0.25458585606093648</v>
      </c>
      <c r="S42" s="542">
        <f t="shared" ca="1" si="11"/>
        <v>0.36033044057418329</v>
      </c>
      <c r="T42" s="542">
        <f t="shared" ca="1" si="11"/>
        <v>0.60393236381712267</v>
      </c>
      <c r="U42" s="542">
        <f t="shared" ca="1" si="11"/>
        <v>0</v>
      </c>
      <c r="V42" s="542">
        <f t="shared" ca="1" si="11"/>
        <v>0</v>
      </c>
      <c r="W42" s="542">
        <f t="shared" ca="1" si="11"/>
        <v>0</v>
      </c>
    </row>
    <row r="43" spans="1:23" s="247" customFormat="1" ht="15" customHeight="1" outlineLevel="1" x14ac:dyDescent="0.35">
      <c r="A43" s="421"/>
      <c r="B43" s="421"/>
      <c r="C43" s="421"/>
      <c r="D43" s="421"/>
      <c r="E43" s="541"/>
      <c r="F43" s="541"/>
      <c r="G43" s="541"/>
      <c r="H43" s="542"/>
      <c r="I43" s="541"/>
      <c r="J43" s="542"/>
      <c r="K43" s="542"/>
      <c r="L43" s="542"/>
      <c r="M43" s="542"/>
      <c r="N43" s="542"/>
      <c r="O43" s="542"/>
      <c r="P43" s="542"/>
      <c r="Q43" s="542"/>
      <c r="R43" s="542"/>
      <c r="S43" s="542"/>
      <c r="T43" s="542"/>
      <c r="U43" s="542"/>
      <c r="V43" s="542"/>
      <c r="W43" s="542"/>
    </row>
    <row r="44" spans="1:23" ht="15" customHeight="1" x14ac:dyDescent="0.35">
      <c r="F44" s="26"/>
      <c r="J44" s="26"/>
      <c r="K44" s="26"/>
      <c r="L44" s="26"/>
      <c r="M44" s="26"/>
      <c r="N44" s="26"/>
      <c r="O44" s="26"/>
      <c r="P44" s="26"/>
      <c r="Q44" s="26"/>
      <c r="R44" s="26"/>
      <c r="S44" s="26"/>
      <c r="T44" s="26"/>
      <c r="U44" s="26"/>
    </row>
    <row r="45" spans="1:23" s="102" customFormat="1" ht="15" customHeight="1" x14ac:dyDescent="0.25">
      <c r="A45" s="103" t="s">
        <v>347</v>
      </c>
      <c r="B45" s="104"/>
      <c r="C45" s="104"/>
      <c r="D45" s="104"/>
      <c r="E45" s="117"/>
      <c r="F45" s="85"/>
      <c r="G45" s="85"/>
      <c r="H45" s="85"/>
      <c r="I45" s="85"/>
      <c r="J45" s="85"/>
      <c r="K45" s="85"/>
      <c r="L45" s="85"/>
      <c r="M45" s="85"/>
      <c r="N45" s="85"/>
      <c r="O45" s="85"/>
      <c r="P45" s="85"/>
      <c r="Q45" s="85"/>
      <c r="R45" s="85"/>
      <c r="S45" s="85"/>
      <c r="T45" s="85"/>
      <c r="U45" s="85"/>
      <c r="V45" s="85"/>
      <c r="W45" s="85"/>
    </row>
    <row r="46" spans="1:23" ht="15" customHeight="1" outlineLevel="1" x14ac:dyDescent="0.35">
      <c r="K46" s="54"/>
    </row>
    <row r="47" spans="1:23" s="37" customFormat="1" ht="15" customHeight="1" outlineLevel="1" x14ac:dyDescent="0.35">
      <c r="B47" s="38" t="s">
        <v>556</v>
      </c>
      <c r="K47" s="75"/>
    </row>
    <row r="48" spans="1:23" ht="15" customHeight="1" outlineLevel="1" x14ac:dyDescent="0.35">
      <c r="D48" s="19"/>
      <c r="E48" s="21" t="s">
        <v>148</v>
      </c>
      <c r="G48" s="21" t="s">
        <v>330</v>
      </c>
      <c r="H48" s="53">
        <f t="shared" ref="H48:H53" si="12">SUM(J48:W48)</f>
        <v>2047.9723352962046</v>
      </c>
      <c r="J48" s="26">
        <f>SUMIF('Monthly Financials'!$J$4:$EH$4,J$3,'Monthly Financials'!$J$70:$EH$70)</f>
        <v>0</v>
      </c>
      <c r="K48" s="26">
        <f>SUMIF('Monthly Financials'!$J$4:$EH$4,K$3,'Monthly Financials'!$J$70:$EH$70)</f>
        <v>8.6447705869169997</v>
      </c>
      <c r="L48" s="26">
        <f>SUMIF('Monthly Financials'!$J$4:$EH$4,L$3,'Monthly Financials'!$J$70:$EH$70)</f>
        <v>135.21574979683049</v>
      </c>
      <c r="M48" s="26">
        <f>SUMIF('Monthly Financials'!$J$4:$EH$4,M$3,'Monthly Financials'!$J$70:$EH$70)</f>
        <v>260.75443565826907</v>
      </c>
      <c r="N48" s="26">
        <f>SUMIF('Monthly Financials'!$J$4:$EH$4,N$3,'Monthly Financials'!$J$70:$EH$70)</f>
        <v>264.25449487692964</v>
      </c>
      <c r="O48" s="26">
        <f>SUMIF('Monthly Financials'!$J$4:$EH$4,O$3,'Monthly Financials'!$J$70:$EH$70)</f>
        <v>264.25449487692964</v>
      </c>
      <c r="P48" s="26">
        <f>SUMIF('Monthly Financials'!$J$4:$EH$4,P$3,'Monthly Financials'!$J$70:$EH$70)</f>
        <v>264.25449487692964</v>
      </c>
      <c r="Q48" s="26">
        <f>SUMIF('Monthly Financials'!$J$4:$EH$4,Q$3,'Monthly Financials'!$J$70:$EH$70)</f>
        <v>264.25449487692964</v>
      </c>
      <c r="R48" s="26">
        <f>SUMIF('Monthly Financials'!$J$4:$EH$4,R$3,'Monthly Financials'!$J$70:$EH$70)</f>
        <v>264.25449487692964</v>
      </c>
      <c r="S48" s="26">
        <f>SUMIF('Monthly Financials'!$J$4:$EH$4,S$3,'Monthly Financials'!$J$70:$EH$70)</f>
        <v>264.25449487692964</v>
      </c>
      <c r="T48" s="26">
        <f>SUMIF('Monthly Financials'!$J$4:$EH$4,T$3,'Monthly Financials'!$J$70:$EH$70)</f>
        <v>57.830409992610299</v>
      </c>
      <c r="U48" s="26">
        <f>SUMIF('Monthly Financials'!$J$4:$EH$4,U$3,'Monthly Financials'!$J$70:$EH$70)</f>
        <v>0</v>
      </c>
      <c r="V48" s="26">
        <f>SUMIF('Monthly Financials'!$J$4:$EH$4,V$3,'Monthly Financials'!$J$70:$EH$70)</f>
        <v>0</v>
      </c>
      <c r="W48" s="26">
        <f>SUMIF('Monthly Financials'!$J$4:$EH$4,W$3,'Monthly Financials'!$J$70:$EH$70)</f>
        <v>0</v>
      </c>
    </row>
    <row r="49" spans="1:23" ht="15" customHeight="1" outlineLevel="1" x14ac:dyDescent="0.25">
      <c r="D49" s="19"/>
      <c r="E49" s="21" t="s">
        <v>149</v>
      </c>
      <c r="G49" s="836" t="s">
        <v>330</v>
      </c>
      <c r="H49" s="53">
        <f t="shared" si="12"/>
        <v>447.69370603335153</v>
      </c>
      <c r="J49" s="31">
        <f>SUMIF('Monthly Financials'!$J$4:$EH$4,J$3,'Monthly Financials'!$J$80:$EH$80)</f>
        <v>0</v>
      </c>
      <c r="K49" s="31">
        <f>SUMIF('Monthly Financials'!$J$4:$EH$4,K$3,'Monthly Financials'!$J$80:$EH$80)</f>
        <v>9.5831553534008194</v>
      </c>
      <c r="L49" s="31">
        <f>SUMIF('Monthly Financials'!$J$4:$EH$4,L$3,'Monthly Financials'!$J$80:$EH$80)</f>
        <v>49.799599184018014</v>
      </c>
      <c r="M49" s="31">
        <f>SUMIF('Monthly Financials'!$J$4:$EH$4,M$3,'Monthly Financials'!$J$80:$EH$80)</f>
        <v>92.506623230178803</v>
      </c>
      <c r="N49" s="31">
        <f>SUMIF('Monthly Financials'!$J$4:$EH$4,N$3,'Monthly Financials'!$J$80:$EH$80)</f>
        <v>47.565809077847319</v>
      </c>
      <c r="O49" s="31">
        <f>SUMIF('Monthly Financials'!$J$4:$EH$4,O$3,'Monthly Financials'!$J$80:$EH$80)</f>
        <v>47.565809077847319</v>
      </c>
      <c r="P49" s="31">
        <f>SUMIF('Monthly Financials'!$J$4:$EH$4,P$3,'Monthly Financials'!$J$80:$EH$80)</f>
        <v>47.565809077847319</v>
      </c>
      <c r="Q49" s="31">
        <f>SUMIF('Monthly Financials'!$J$4:$EH$4,Q$3,'Monthly Financials'!$J$80:$EH$80)</f>
        <v>47.565809077847319</v>
      </c>
      <c r="R49" s="31">
        <f>SUMIF('Monthly Financials'!$J$4:$EH$4,R$3,'Monthly Financials'!$J$80:$EH$80)</f>
        <v>47.565809077847319</v>
      </c>
      <c r="S49" s="31">
        <f>SUMIF('Monthly Financials'!$J$4:$EH$4,S$3,'Monthly Financials'!$J$80:$EH$80)</f>
        <v>47.565809077847319</v>
      </c>
      <c r="T49" s="31">
        <f>SUMIF('Monthly Financials'!$J$4:$EH$4,T$3,'Monthly Financials'!$J$80:$EH$80)</f>
        <v>10.409473798669854</v>
      </c>
      <c r="U49" s="31">
        <f>SUMIF('Monthly Financials'!$J$4:$EH$4,U$3,'Monthly Financials'!$J$80:$EH$80)</f>
        <v>0</v>
      </c>
      <c r="V49" s="31">
        <f>SUMIF('Monthly Financials'!$J$4:$EH$4,V$3,'Monthly Financials'!$J$80:$EH$80)</f>
        <v>0</v>
      </c>
      <c r="W49" s="31">
        <f>SUMIF('Monthly Financials'!$J$4:$EH$4,W$3,'Monthly Financials'!$J$80:$EH$80)</f>
        <v>0</v>
      </c>
    </row>
    <row r="50" spans="1:23" ht="15" customHeight="1" outlineLevel="1" x14ac:dyDescent="0.35">
      <c r="A50" s="19"/>
      <c r="B50" s="19"/>
      <c r="C50" s="19"/>
      <c r="D50" s="19"/>
      <c r="E50" s="840" t="s">
        <v>224</v>
      </c>
      <c r="F50" s="19"/>
      <c r="G50" s="840" t="s">
        <v>330</v>
      </c>
      <c r="H50" s="53">
        <f t="shared" ca="1" si="12"/>
        <v>243.07591525423723</v>
      </c>
      <c r="I50" s="19"/>
      <c r="J50" s="57">
        <f ca="1">SUMIF('Monthly Financials'!$J$4:$EH$4,'Ind AS Financials'!J3,'Monthly Financials'!$J$68:$EH$68)-J70</f>
        <v>0</v>
      </c>
      <c r="K50" s="57">
        <f ca="1">SUMIF('Monthly Financials'!$J$4:$EH$4,'Ind AS Financials'!K3,'Monthly Financials'!$J$68:$EH$68)-K70</f>
        <v>0</v>
      </c>
      <c r="L50" s="57">
        <f ca="1">SUMIF('Monthly Financials'!$J$4:$EH$4,'Ind AS Financials'!L3,'Monthly Financials'!$J$68:$EH$68)-L70</f>
        <v>0</v>
      </c>
      <c r="M50" s="57">
        <f ca="1">SUMIF('Monthly Financials'!$J$4:$EH$4,'Ind AS Financials'!M3,'Monthly Financials'!$J$68:$EH$68)-M70</f>
        <v>243.07591525423723</v>
      </c>
      <c r="N50" s="57">
        <f ca="1">SUMIF('Monthly Financials'!$J$4:$EH$4,'Ind AS Financials'!N3,'Monthly Financials'!$J$68:$EH$68)-N70</f>
        <v>0</v>
      </c>
      <c r="O50" s="57">
        <f ca="1">SUMIF('Monthly Financials'!$J$4:$EH$4,'Ind AS Financials'!O3,'Monthly Financials'!$J$68:$EH$68)-O70</f>
        <v>0</v>
      </c>
      <c r="P50" s="57">
        <f ca="1">SUMIF('Monthly Financials'!$J$4:$EH$4,'Ind AS Financials'!P3,'Monthly Financials'!$J$68:$EH$68)-P70</f>
        <v>0</v>
      </c>
      <c r="Q50" s="57">
        <f ca="1">SUMIF('Monthly Financials'!$J$4:$EH$4,'Ind AS Financials'!Q3,'Monthly Financials'!$J$68:$EH$68)-Q70</f>
        <v>0</v>
      </c>
      <c r="R50" s="57">
        <f ca="1">SUMIF('Monthly Financials'!$J$4:$EH$4,'Ind AS Financials'!R3,'Monthly Financials'!$J$68:$EH$68)-R70</f>
        <v>0</v>
      </c>
      <c r="S50" s="57">
        <f ca="1">SUMIF('Monthly Financials'!$J$4:$EH$4,'Ind AS Financials'!S3,'Monthly Financials'!$J$68:$EH$68)-S70</f>
        <v>0</v>
      </c>
      <c r="T50" s="57">
        <f ca="1">SUMIF('Monthly Financials'!$J$4:$EH$4,'Ind AS Financials'!T3,'Monthly Financials'!$J$68:$EH$68)-T70</f>
        <v>0</v>
      </c>
      <c r="U50" s="57">
        <f ca="1">SUMIF('Monthly Financials'!$J$4:$EH$4,'Ind AS Financials'!U3,'Monthly Financials'!$J$68:$EH$68)-U70</f>
        <v>0</v>
      </c>
      <c r="V50" s="57">
        <f>SUMIF('Monthly Financials'!$J$4:$EH$4,'Ind AS Financials'!V3,'Monthly Financials'!$J$68:$EH$68)-V70</f>
        <v>0</v>
      </c>
      <c r="W50" s="57">
        <f>SUMIF('Monthly Financials'!$J$4:$EH$4,'Ind AS Financials'!W3,'Monthly Financials'!$J$68:$EH$68)-W70</f>
        <v>0</v>
      </c>
    </row>
    <row r="51" spans="1:23" ht="15" customHeight="1" outlineLevel="1" x14ac:dyDescent="0.35">
      <c r="A51" s="19"/>
      <c r="B51" s="19"/>
      <c r="C51" s="19"/>
      <c r="D51" s="19"/>
      <c r="E51" s="840" t="s">
        <v>815</v>
      </c>
      <c r="F51" s="19"/>
      <c r="G51" s="840" t="s">
        <v>330</v>
      </c>
      <c r="H51" s="53">
        <f t="shared" si="12"/>
        <v>196.13900519039998</v>
      </c>
      <c r="I51" s="19"/>
      <c r="J51" s="57">
        <f>SUMIF('Monthly Financials'!$J$4:$EH$4,'Ind AS Financials'!J3,'Monthly Financials'!$J$69:$EH$69)</f>
        <v>0</v>
      </c>
      <c r="K51" s="57">
        <f>SUMIF('Monthly Financials'!$J$4:$EH$4,'Ind AS Financials'!K3,'Monthly Financials'!$J$69:$EH$69)</f>
        <v>44.594981376420904</v>
      </c>
      <c r="L51" s="57">
        <f>SUMIF('Monthly Financials'!$J$4:$EH$4,'Ind AS Financials'!L3,'Monthly Financials'!$J$69:$EH$69)</f>
        <v>141.4486901143807</v>
      </c>
      <c r="M51" s="57">
        <f>SUMIF('Monthly Financials'!$J$4:$EH$4,'Ind AS Financials'!M3,'Monthly Financials'!$J$69:$EH$69)</f>
        <v>10.095333699598376</v>
      </c>
      <c r="N51" s="57">
        <f>SUMIF('Monthly Financials'!$J$4:$EH$4,'Ind AS Financials'!N3,'Monthly Financials'!$J$69:$EH$69)</f>
        <v>0</v>
      </c>
      <c r="O51" s="57">
        <f>SUMIF('Monthly Financials'!$J$4:$EH$4,'Ind AS Financials'!O3,'Monthly Financials'!$J$69:$EH$69)</f>
        <v>0</v>
      </c>
      <c r="P51" s="57">
        <f>SUMIF('Monthly Financials'!$J$4:$EH$4,'Ind AS Financials'!P3,'Monthly Financials'!$J$69:$EH$69)</f>
        <v>0</v>
      </c>
      <c r="Q51" s="57">
        <f>SUMIF('Monthly Financials'!$J$4:$EH$4,'Ind AS Financials'!Q3,'Monthly Financials'!$J$69:$EH$69)</f>
        <v>0</v>
      </c>
      <c r="R51" s="57">
        <f>SUMIF('Monthly Financials'!$J$4:$EH$4,'Ind AS Financials'!R3,'Monthly Financials'!$J$69:$EH$69)</f>
        <v>0</v>
      </c>
      <c r="S51" s="57">
        <f>SUMIF('Monthly Financials'!$J$4:$EH$4,'Ind AS Financials'!S3,'Monthly Financials'!$J$69:$EH$69)</f>
        <v>0</v>
      </c>
      <c r="T51" s="57">
        <f>SUMIF('Monthly Financials'!$J$4:$EH$4,'Ind AS Financials'!T3,'Monthly Financials'!$J$69:$EH$69)</f>
        <v>0</v>
      </c>
      <c r="U51" s="57">
        <f>SUMIF('Monthly Financials'!$J$4:$EH$4,'Ind AS Financials'!U3,'Monthly Financials'!$J$69:$EH$69)</f>
        <v>0</v>
      </c>
      <c r="V51" s="57">
        <f>SUMIF('Monthly Financials'!$J$4:$EH$4,'Ind AS Financials'!V3,'Monthly Financials'!$J$69:$EH$69)</f>
        <v>0</v>
      </c>
      <c r="W51" s="57">
        <f>SUMIF('Monthly Financials'!$J$4:$EH$4,'Ind AS Financials'!W3,'Monthly Financials'!$J$69:$EH$69)</f>
        <v>0</v>
      </c>
    </row>
    <row r="52" spans="1:23" ht="15" customHeight="1" outlineLevel="1" x14ac:dyDescent="0.25">
      <c r="D52" s="19"/>
      <c r="E52" s="836" t="s">
        <v>354</v>
      </c>
      <c r="G52" s="875" t="s">
        <v>330</v>
      </c>
      <c r="H52" s="53">
        <f t="shared" si="12"/>
        <v>-893.9183564961786</v>
      </c>
      <c r="J52" s="31">
        <f>- 1 * SUMIF('Monthly Financials'!$J$4:$EH$4,J$3,'Monthly Financials'!$J$162:$EH$162)</f>
        <v>0</v>
      </c>
      <c r="K52" s="31">
        <f>- 1 * SUMIF('Monthly Financials'!$J$4:$EH$4,K$3,'Monthly Financials'!$J$162:$EH$162)</f>
        <v>-66.962063226783243</v>
      </c>
      <c r="L52" s="31">
        <f>- 1 * SUMIF('Monthly Financials'!$J$4:$EH$4,L$3,'Monthly Financials'!$J$162:$EH$162)</f>
        <v>-216.36105212581521</v>
      </c>
      <c r="M52" s="31">
        <f>- 1 * SUMIF('Monthly Financials'!$J$4:$EH$4,M$3,'Monthly Financials'!$J$162:$EH$162)</f>
        <v>-94.078207254180469</v>
      </c>
      <c r="N52" s="31">
        <f>- 1 * SUMIF('Monthly Financials'!$J$4:$EH$4,N$3,'Monthly Financials'!$J$162:$EH$162)</f>
        <v>-82.650497576061909</v>
      </c>
      <c r="O52" s="31">
        <f>- 1 * SUMIF('Monthly Financials'!$J$4:$EH$4,O$3,'Monthly Financials'!$J$162:$EH$162)</f>
        <v>-82.650497576061909</v>
      </c>
      <c r="P52" s="31">
        <f>- 1 * SUMIF('Monthly Financials'!$J$4:$EH$4,P$3,'Monthly Financials'!$J$162:$EH$162)</f>
        <v>-82.650497576061909</v>
      </c>
      <c r="Q52" s="31">
        <f>- 1 * SUMIF('Monthly Financials'!$J$4:$EH$4,Q$3,'Monthly Financials'!$J$162:$EH$162)</f>
        <v>-82.650497576061909</v>
      </c>
      <c r="R52" s="31">
        <f>- 1 * SUMIF('Monthly Financials'!$J$4:$EH$4,R$3,'Monthly Financials'!$J$162:$EH$162)</f>
        <v>-82.650497576061909</v>
      </c>
      <c r="S52" s="31">
        <f>- 1 * SUMIF('Monthly Financials'!$J$4:$EH$4,S$3,'Monthly Financials'!$J$162:$EH$162)</f>
        <v>-82.650497576061909</v>
      </c>
      <c r="T52" s="31">
        <f>- 1 * SUMIF('Monthly Financials'!$J$4:$EH$4,T$3,'Monthly Financials'!$J$162:$EH$162)</f>
        <v>-20.614048433028401</v>
      </c>
      <c r="U52" s="31">
        <f>- 1 * SUMIF('Monthly Financials'!$J$4:$EH$4,U$3,'Monthly Financials'!$J$162:$EH$162)</f>
        <v>0</v>
      </c>
      <c r="V52" s="31">
        <f>- 1 * SUMIF('Monthly Financials'!$J$4:$EH$4,V$3,'Monthly Financials'!$J$162:$EH$162)</f>
        <v>0</v>
      </c>
      <c r="W52" s="31">
        <f>- 1 * SUMIF('Monthly Financials'!$J$4:$EH$4,W$3,'Monthly Financials'!$J$162:$EH$162)</f>
        <v>0</v>
      </c>
    </row>
    <row r="53" spans="1:23" ht="15" customHeight="1" outlineLevel="1" x14ac:dyDescent="0.25">
      <c r="D53" s="19"/>
      <c r="E53" s="21" t="s">
        <v>154</v>
      </c>
      <c r="G53" s="54" t="s">
        <v>330</v>
      </c>
      <c r="H53" s="51">
        <f t="shared" ca="1" si="12"/>
        <v>-120.82184550795908</v>
      </c>
      <c r="J53" s="31">
        <f ca="1">-1 * SUMIF('Monthly Financials'!$J$4:$EH$4,J$3,GST!$J$28:$EH$28)</f>
        <v>0</v>
      </c>
      <c r="K53" s="31">
        <f ca="1">-1 * SUMIF('Monthly Financials'!$J$4:$EH$4,K$3,GST!$J$28:$EH$28)</f>
        <v>0</v>
      </c>
      <c r="L53" s="31">
        <f ca="1">-1 * SUMIF('Monthly Financials'!$J$4:$EH$4,L$3,GST!$J$28:$EH$28)</f>
        <v>0</v>
      </c>
      <c r="M53" s="31">
        <f ca="1">-1 * SUMIF('Monthly Financials'!$J$4:$EH$4,M$3,GST!$J$28:$EH$28)</f>
        <v>0</v>
      </c>
      <c r="N53" s="31">
        <f ca="1">-1 * SUMIF('Monthly Financials'!$J$4:$EH$4,N$3,GST!$J$28:$EH$28)</f>
        <v>0</v>
      </c>
      <c r="O53" s="31">
        <f ca="1">-1 * SUMIF('Monthly Financials'!$J$4:$EH$4,O$3,GST!$J$28:$EH$28)</f>
        <v>0</v>
      </c>
      <c r="P53" s="31">
        <f ca="1">-1 * SUMIF('Monthly Financials'!$J$4:$EH$4,P$3,GST!$J$28:$EH$28)</f>
        <v>-8.6825693986443078</v>
      </c>
      <c r="Q53" s="31">
        <f ca="1">-1 * SUMIF('Monthly Financials'!$J$4:$EH$4,Q$3,GST!$J$28:$EH$28)</f>
        <v>-34.958106057770088</v>
      </c>
      <c r="R53" s="31">
        <f ca="1">-1 * SUMIF('Monthly Financials'!$J$4:$EH$4,R$3,GST!$J$28:$EH$28)</f>
        <v>-34.958106057770088</v>
      </c>
      <c r="S53" s="31">
        <f ca="1">-1 * SUMIF('Monthly Financials'!$J$4:$EH$4,S$3,GST!$J$28:$EH$28)</f>
        <v>-34.958106057770088</v>
      </c>
      <c r="T53" s="31">
        <f ca="1">-1 * SUMIF('Monthly Financials'!$J$4:$EH$4,T$3,GST!$J$28:$EH$28)</f>
        <v>-7.264957936004504</v>
      </c>
      <c r="U53" s="31">
        <f ca="1">-1 * SUMIF('Monthly Financials'!$J$4:$EH$4,U$3,GST!$J$28:$EH$28)</f>
        <v>0</v>
      </c>
      <c r="V53" s="31">
        <f>-1 * SUMIF('Monthly Financials'!$J$4:$EH$4,V$3,GST!$J$28:$EH$28)</f>
        <v>0</v>
      </c>
      <c r="W53" s="31">
        <f>-1 * SUMIF('Monthly Financials'!$J$4:$EH$4,W$3,GST!$J$28:$EH$28)</f>
        <v>0</v>
      </c>
    </row>
    <row r="54" spans="1:23" ht="15" customHeight="1" outlineLevel="1" x14ac:dyDescent="0.25">
      <c r="D54" s="19"/>
      <c r="E54" s="871" t="s">
        <v>691</v>
      </c>
      <c r="G54" s="54" t="s">
        <v>330</v>
      </c>
      <c r="H54" s="51">
        <f t="shared" ref="H54:H59" si="13">SUM(J54:W54)</f>
        <v>0</v>
      </c>
      <c r="J54" s="31">
        <f>-SUMIF(Rollout!$J$4:$EH$4,Financials!J4,Rollout!$J$152:$EH$152)</f>
        <v>0</v>
      </c>
      <c r="K54" s="31">
        <f>-SUMIF(Rollout!$J$4:$EH$4,Financials!K4,Rollout!$J$152:$EH$152)</f>
        <v>0</v>
      </c>
      <c r="L54" s="31">
        <f>-SUMIF(Rollout!$J$4:$EH$4,Financials!L4,Rollout!$J$152:$EH$152)</f>
        <v>0</v>
      </c>
      <c r="M54" s="31">
        <f>-SUMIF(Rollout!$J$4:$EH$4,Financials!M4,Rollout!$J$152:$EH$152)</f>
        <v>0</v>
      </c>
      <c r="N54" s="31">
        <f>-SUMIF(Rollout!$J$4:$EH$4,Financials!N4,Rollout!$J$152:$EH$152)</f>
        <v>0</v>
      </c>
      <c r="O54" s="31">
        <f>-SUMIF(Rollout!$J$4:$EH$4,Financials!O4,Rollout!$J$152:$EH$152)</f>
        <v>0</v>
      </c>
      <c r="P54" s="31">
        <f>-SUMIF(Rollout!$J$4:$EH$4,Financials!P4,Rollout!$J$152:$EH$152)</f>
        <v>0</v>
      </c>
      <c r="Q54" s="31">
        <f>-SUMIF(Rollout!$J$4:$EH$4,Financials!Q4,Rollout!$J$152:$EH$152)</f>
        <v>0</v>
      </c>
      <c r="R54" s="31">
        <f>-SUMIF(Rollout!$J$4:$EH$4,Financials!R4,Rollout!$J$152:$EH$152)</f>
        <v>0</v>
      </c>
      <c r="S54" s="31">
        <f>-SUMIF(Rollout!$J$4:$EH$4,Financials!S4,Rollout!$J$152:$EH$152)</f>
        <v>0</v>
      </c>
      <c r="T54" s="31">
        <f>-SUMIF(Rollout!$J$4:$EH$4,Financials!T4,Rollout!$J$152:$EH$152)</f>
        <v>0</v>
      </c>
      <c r="U54" s="31">
        <f>-SUMIF(Rollout!$J$4:$EH$4,Financials!U4,Rollout!$J$152:$EH$152)</f>
        <v>0</v>
      </c>
      <c r="V54" s="31">
        <f>-SUMIF(Rollout!$J$4:$EH$4,Financials!V4,Rollout!$J$152:$EH$152)</f>
        <v>0</v>
      </c>
      <c r="W54" s="31">
        <f>-SUMIF(Rollout!$J$4:$EH$4,Financials!W4,Rollout!$J$152:$EH$152)</f>
        <v>0</v>
      </c>
    </row>
    <row r="55" spans="1:23" ht="15" customHeight="1" outlineLevel="1" x14ac:dyDescent="0.25">
      <c r="D55" s="19"/>
      <c r="E55" s="871" t="s">
        <v>693</v>
      </c>
      <c r="G55" s="54" t="s">
        <v>330</v>
      </c>
      <c r="H55" s="51">
        <f t="shared" si="13"/>
        <v>0</v>
      </c>
      <c r="J55" s="31">
        <f>-SUMIF(Rollout!$J$4:$EH$4,Financials!J4,Rollout!$J$153:$EH$153)</f>
        <v>0</v>
      </c>
      <c r="K55" s="31">
        <f>-SUMIF(Rollout!$J$4:$EH$4,Financials!K4,Rollout!$J$153:$EH$153)</f>
        <v>0</v>
      </c>
      <c r="L55" s="31">
        <f>-SUMIF(Rollout!$J$4:$EH$4,Financials!L4,Rollout!$J$153:$EH$153)</f>
        <v>0</v>
      </c>
      <c r="M55" s="31">
        <f>-SUMIF(Rollout!$J$4:$EH$4,Financials!M4,Rollout!$J$153:$EH$153)</f>
        <v>0</v>
      </c>
      <c r="N55" s="31">
        <f>-SUMIF(Rollout!$J$4:$EH$4,Financials!N4,Rollout!$J$153:$EH$153)</f>
        <v>0</v>
      </c>
      <c r="O55" s="31">
        <f>-SUMIF(Rollout!$J$4:$EH$4,Financials!O4,Rollout!$J$153:$EH$153)</f>
        <v>0</v>
      </c>
      <c r="P55" s="31">
        <f>-SUMIF(Rollout!$J$4:$EH$4,Financials!P4,Rollout!$J$153:$EH$153)</f>
        <v>0</v>
      </c>
      <c r="Q55" s="31">
        <f>-SUMIF(Rollout!$J$4:$EH$4,Financials!Q4,Rollout!$J$153:$EH$153)</f>
        <v>0</v>
      </c>
      <c r="R55" s="31">
        <f>-SUMIF(Rollout!$J$4:$EH$4,Financials!R4,Rollout!$J$153:$EH$153)</f>
        <v>0</v>
      </c>
      <c r="S55" s="31">
        <f>-SUMIF(Rollout!$J$4:$EH$4,Financials!S4,Rollout!$J$153:$EH$153)</f>
        <v>0</v>
      </c>
      <c r="T55" s="31">
        <f>-SUMIF(Rollout!$J$4:$EH$4,Financials!T4,Rollout!$J$153:$EH$153)</f>
        <v>0</v>
      </c>
      <c r="U55" s="31">
        <f>-SUMIF(Rollout!$J$4:$EH$4,Financials!U4,Rollout!$J$153:$EH$153)</f>
        <v>0</v>
      </c>
      <c r="V55" s="31">
        <f>-SUMIF(Rollout!$J$4:$EH$4,Financials!V4,Rollout!$J$153:$EH$153)</f>
        <v>0</v>
      </c>
      <c r="W55" s="31">
        <f>-SUMIF(Rollout!$J$4:$EH$4,Financials!W4,Rollout!$J$153:$EH$153)</f>
        <v>0</v>
      </c>
    </row>
    <row r="56" spans="1:23" ht="15" customHeight="1" outlineLevel="1" x14ac:dyDescent="0.35">
      <c r="D56" s="19"/>
      <c r="E56" s="21" t="s">
        <v>147</v>
      </c>
      <c r="G56" s="28" t="s">
        <v>330</v>
      </c>
      <c r="H56" s="53">
        <f t="shared" si="13"/>
        <v>0</v>
      </c>
      <c r="I56" s="28"/>
      <c r="J56" s="56">
        <f>SUMIF('Monthly Financials'!$J$4:$EH$4,J$3,'Monthly Financials'!$J$216:$EH$216)</f>
        <v>0</v>
      </c>
      <c r="K56" s="56">
        <f>SUMIF('Monthly Financials'!$J$4:$EH$4,K$3,'Monthly Financials'!$J$216:$EH$216)</f>
        <v>0</v>
      </c>
      <c r="L56" s="56">
        <f>SUMIF('Monthly Financials'!$J$4:$EH$4,L$3,'Monthly Financials'!$J$216:$EH$216)</f>
        <v>0</v>
      </c>
      <c r="M56" s="56">
        <f>SUMIF('Monthly Financials'!$J$4:$EH$4,M$3,'Monthly Financials'!$J$216:$EH$216)</f>
        <v>0</v>
      </c>
      <c r="N56" s="56">
        <f>SUMIF('Monthly Financials'!$J$4:$EH$4,N$3,'Monthly Financials'!$J$216:$EH$216)</f>
        <v>0</v>
      </c>
      <c r="O56" s="56">
        <f>SUMIF('Monthly Financials'!$J$4:$EH$4,O$3,'Monthly Financials'!$J$216:$EH$216)</f>
        <v>0</v>
      </c>
      <c r="P56" s="56">
        <f>SUMIF('Monthly Financials'!$J$4:$EH$4,P$3,'Monthly Financials'!$J$216:$EH$216)</f>
        <v>0</v>
      </c>
      <c r="Q56" s="56">
        <f>SUMIF('Monthly Financials'!$J$4:$EH$4,Q$3,'Monthly Financials'!$J$216:$EH$216)</f>
        <v>0</v>
      </c>
      <c r="R56" s="56">
        <f>SUMIF('Monthly Financials'!$J$4:$EH$4,R$3,'Monthly Financials'!$J$216:$EH$216)</f>
        <v>0</v>
      </c>
      <c r="S56" s="56">
        <f>SUMIF('Monthly Financials'!$J$4:$EH$4,S$3,'Monthly Financials'!$J$216:$EH$216)</f>
        <v>0</v>
      </c>
      <c r="T56" s="56">
        <f>SUMIF('Monthly Financials'!$J$4:$EH$4,T$3,'Monthly Financials'!$J$216:$EH$216)</f>
        <v>0</v>
      </c>
      <c r="U56" s="56">
        <f>SUMIF('Monthly Financials'!$J$4:$EH$4,U$3,'Monthly Financials'!$J$216:$EH$216)</f>
        <v>0</v>
      </c>
      <c r="V56" s="56">
        <f>SUMIF('Monthly Financials'!$J$4:$EH$4,V$3,'Monthly Financials'!$J$216:$EH$216)</f>
        <v>0</v>
      </c>
      <c r="W56" s="56">
        <f>SUMIF('Monthly Financials'!$J$4:$EH$4,W$3,'Monthly Financials'!$J$216:$EH$216)</f>
        <v>0</v>
      </c>
    </row>
    <row r="57" spans="1:23" ht="15" customHeight="1" outlineLevel="1" x14ac:dyDescent="0.25">
      <c r="A57" s="28"/>
      <c r="B57" s="28"/>
      <c r="C57" s="28"/>
      <c r="D57" s="19"/>
      <c r="E57" s="836" t="s">
        <v>225</v>
      </c>
      <c r="G57" s="28" t="s">
        <v>330</v>
      </c>
      <c r="H57" s="51">
        <f t="shared" si="13"/>
        <v>0</v>
      </c>
      <c r="I57" s="28"/>
      <c r="J57" s="526">
        <f xml:space="preserve"> -1 * SUMIF('Monthly Financials'!$J$4:$EH$4,'Ind AS Financials'!J3,'Monthly Financials'!$J$217:$EH$217)</f>
        <v>0</v>
      </c>
      <c r="K57" s="526">
        <f xml:space="preserve"> -1 * SUMIF('Monthly Financials'!$J$4:$EH$4,'Ind AS Financials'!K3,'Monthly Financials'!$J$217:$EH$217)</f>
        <v>0</v>
      </c>
      <c r="L57" s="526">
        <f xml:space="preserve"> -1 * SUMIF('Monthly Financials'!$J$4:$EH$4,'Ind AS Financials'!L3,'Monthly Financials'!$J$217:$EH$217)</f>
        <v>0</v>
      </c>
      <c r="M57" s="526">
        <f xml:space="preserve"> -1 * SUMIF('Monthly Financials'!$J$4:$EH$4,'Ind AS Financials'!M3,'Monthly Financials'!$J$217:$EH$217)</f>
        <v>0</v>
      </c>
      <c r="N57" s="526">
        <f xml:space="preserve"> -1 * SUMIF('Monthly Financials'!$J$4:$EH$4,'Ind AS Financials'!N3,'Monthly Financials'!$J$217:$EH$217)</f>
        <v>0</v>
      </c>
      <c r="O57" s="526">
        <f xml:space="preserve"> -1 * SUMIF('Monthly Financials'!$J$4:$EH$4,'Ind AS Financials'!O3,'Monthly Financials'!$J$217:$EH$217)</f>
        <v>0</v>
      </c>
      <c r="P57" s="526">
        <f xml:space="preserve"> -1 * SUMIF('Monthly Financials'!$J$4:$EH$4,'Ind AS Financials'!P3,'Monthly Financials'!$J$217:$EH$217)</f>
        <v>0</v>
      </c>
      <c r="Q57" s="526">
        <f xml:space="preserve"> -1 * SUMIF('Monthly Financials'!$J$4:$EH$4,'Ind AS Financials'!Q3,'Monthly Financials'!$J$217:$EH$217)</f>
        <v>0</v>
      </c>
      <c r="R57" s="526">
        <f xml:space="preserve"> -1 * SUMIF('Monthly Financials'!$J$4:$EH$4,'Ind AS Financials'!R3,'Monthly Financials'!$J$217:$EH$217)</f>
        <v>0</v>
      </c>
      <c r="S57" s="526">
        <f xml:space="preserve"> -1 * SUMIF('Monthly Financials'!$J$4:$EH$4,'Ind AS Financials'!S3,'Monthly Financials'!$J$217:$EH$217)</f>
        <v>0</v>
      </c>
      <c r="T57" s="526">
        <f xml:space="preserve"> -1 * SUMIF('Monthly Financials'!$J$4:$EH$4,'Ind AS Financials'!T3,'Monthly Financials'!$J$217:$EH$217)</f>
        <v>0</v>
      </c>
      <c r="U57" s="526">
        <f xml:space="preserve"> -1 * SUMIF('Monthly Financials'!$J$4:$EH$4,'Ind AS Financials'!U3,'Monthly Financials'!$J$217:$EH$217)</f>
        <v>0</v>
      </c>
      <c r="V57" s="526">
        <f xml:space="preserve"> -1 * SUMIF('Monthly Financials'!$J$4:$EH$4,'Ind AS Financials'!V3,'Monthly Financials'!$J$217:$EH$217)</f>
        <v>0</v>
      </c>
      <c r="W57" s="526">
        <f xml:space="preserve"> -1 * SUMIF('Monthly Financials'!$J$4:$EH$4,'Ind AS Financials'!W3,'Monthly Financials'!$J$217:$EH$217)</f>
        <v>0</v>
      </c>
    </row>
    <row r="58" spans="1:23" ht="15" customHeight="1" outlineLevel="1" x14ac:dyDescent="0.25">
      <c r="A58" s="28"/>
      <c r="B58" s="28"/>
      <c r="C58" s="28"/>
      <c r="D58" s="19"/>
      <c r="E58" s="836" t="s">
        <v>156</v>
      </c>
      <c r="G58" s="28" t="s">
        <v>330</v>
      </c>
      <c r="H58" s="51">
        <f t="shared" si="13"/>
        <v>0</v>
      </c>
      <c r="I58" s="28"/>
      <c r="J58" s="52">
        <f>- 1 * SUMIF('Monthly Financials'!$J$4:$EH$4,'Ind AS Financials'!J3,'Monthly Financials'!$J$224:$EH$224)</f>
        <v>0</v>
      </c>
      <c r="K58" s="52">
        <f>- 1 * SUMIF('Monthly Financials'!$J$4:$EH$4,'Ind AS Financials'!K3,'Monthly Financials'!$J$224:$EH$224)</f>
        <v>0</v>
      </c>
      <c r="L58" s="52">
        <f>- 1 * SUMIF('Monthly Financials'!$J$4:$EH$4,'Ind AS Financials'!L3,'Monthly Financials'!$J$224:$EH$224)</f>
        <v>0</v>
      </c>
      <c r="M58" s="52">
        <f>- 1 * SUMIF('Monthly Financials'!$J$4:$EH$4,'Ind AS Financials'!M3,'Monthly Financials'!$J$224:$EH$224)</f>
        <v>0</v>
      </c>
      <c r="N58" s="52">
        <f>- 1 * SUMIF('Monthly Financials'!$J$4:$EH$4,'Ind AS Financials'!N3,'Monthly Financials'!$J$224:$EH$224)</f>
        <v>0</v>
      </c>
      <c r="O58" s="52">
        <f>- 1 * SUMIF('Monthly Financials'!$J$4:$EH$4,'Ind AS Financials'!O3,'Monthly Financials'!$J$224:$EH$224)</f>
        <v>0</v>
      </c>
      <c r="P58" s="52">
        <f>- 1 * SUMIF('Monthly Financials'!$J$4:$EH$4,'Ind AS Financials'!P3,'Monthly Financials'!$J$224:$EH$224)</f>
        <v>0</v>
      </c>
      <c r="Q58" s="52">
        <f>- 1 * SUMIF('Monthly Financials'!$J$4:$EH$4,'Ind AS Financials'!Q3,'Monthly Financials'!$J$224:$EH$224)</f>
        <v>0</v>
      </c>
      <c r="R58" s="52">
        <f>- 1 * SUMIF('Monthly Financials'!$J$4:$EH$4,'Ind AS Financials'!R3,'Monthly Financials'!$J$224:$EH$224)</f>
        <v>0</v>
      </c>
      <c r="S58" s="52">
        <f>- 1 * SUMIF('Monthly Financials'!$J$4:$EH$4,'Ind AS Financials'!S3,'Monthly Financials'!$J$224:$EH$224)</f>
        <v>0</v>
      </c>
      <c r="T58" s="52">
        <f>- 1 * SUMIF('Monthly Financials'!$J$4:$EH$4,'Ind AS Financials'!T3,'Monthly Financials'!$J$224:$EH$224)</f>
        <v>0</v>
      </c>
      <c r="U58" s="52">
        <f>- 1 * SUMIF('Monthly Financials'!$J$4:$EH$4,'Ind AS Financials'!U3,'Monthly Financials'!$J$224:$EH$224)</f>
        <v>0</v>
      </c>
      <c r="V58" s="52">
        <f>- 1 * SUMIF('Monthly Financials'!$J$4:$EH$4,'Ind AS Financials'!V3,'Monthly Financials'!$J$224:$EH$224)</f>
        <v>0</v>
      </c>
      <c r="W58" s="52">
        <f>- 1 * SUMIF('Monthly Financials'!$J$4:$EH$4,'Ind AS Financials'!W3,'Monthly Financials'!$J$224:$EH$224)</f>
        <v>0</v>
      </c>
    </row>
    <row r="59" spans="1:23" ht="15" customHeight="1" outlineLevel="1" x14ac:dyDescent="0.25">
      <c r="D59" s="19"/>
      <c r="E59" s="21" t="s">
        <v>157</v>
      </c>
      <c r="G59" s="21" t="s">
        <v>330</v>
      </c>
      <c r="H59" s="51">
        <f t="shared" ca="1" si="13"/>
        <v>-48.41854421774925</v>
      </c>
      <c r="J59" s="52">
        <f ca="1">-1 * SUMIF('Dep&amp;Tax'!$J$5:$W$5,J$5,'Dep&amp;Tax'!$J$104:$W$104)</f>
        <v>0</v>
      </c>
      <c r="K59" s="52">
        <f ca="1">-1 * SUMIF('Dep&amp;Tax'!$J$5:$W$5,K$5,'Dep&amp;Tax'!$J$104:$W$104)</f>
        <v>0</v>
      </c>
      <c r="L59" s="52">
        <f ca="1">-1 * SUMIF('Dep&amp;Tax'!$J$5:$W$5,L$5,'Dep&amp;Tax'!$J$104:$W$104)</f>
        <v>0</v>
      </c>
      <c r="M59" s="52">
        <f ca="1">-1 * SUMIF('Dep&amp;Tax'!$J$5:$W$5,M$5,'Dep&amp;Tax'!$J$104:$W$104)</f>
        <v>0</v>
      </c>
      <c r="N59" s="52">
        <f ca="1">-1 * SUMIF('Dep&amp;Tax'!$J$5:$W$5,N$5,'Dep&amp;Tax'!$J$104:$W$104)</f>
        <v>0</v>
      </c>
      <c r="O59" s="52">
        <f ca="1">-1 * SUMIF('Dep&amp;Tax'!$J$5:$W$5,O$5,'Dep&amp;Tax'!$J$104:$W$104)</f>
        <v>0</v>
      </c>
      <c r="P59" s="52">
        <f ca="1">-1 * SUMIF('Dep&amp;Tax'!$J$5:$W$5,P$5,'Dep&amp;Tax'!$J$104:$W$104)</f>
        <v>0</v>
      </c>
      <c r="Q59" s="52">
        <f ca="1">-1 * SUMIF('Dep&amp;Tax'!$J$5:$W$5,Q$5,'Dep&amp;Tax'!$J$104:$W$104)</f>
        <v>0</v>
      </c>
      <c r="R59" s="52">
        <f ca="1">-1 * SUMIF('Dep&amp;Tax'!$J$5:$W$5,R$5,'Dep&amp;Tax'!$J$104:$W$104)</f>
        <v>-5.9332564912967189</v>
      </c>
      <c r="S59" s="52">
        <f ca="1">-1 * SUMIF('Dep&amp;Tax'!$J$5:$W$5,S$5,'Dep&amp;Tax'!$J$104:$W$104)</f>
        <v>-39.184174784680977</v>
      </c>
      <c r="T59" s="52">
        <f ca="1">-1 * SUMIF('Dep&amp;Tax'!$J$5:$W$5,T$5,'Dep&amp;Tax'!$J$104:$W$104)</f>
        <v>-3.3011129417715535</v>
      </c>
      <c r="U59" s="52">
        <f ca="1">-1 * SUMIF('Dep&amp;Tax'!$J$5:$W$5,U$5,'Dep&amp;Tax'!$J$104:$W$104)</f>
        <v>0</v>
      </c>
      <c r="V59" s="52">
        <f ca="1">-1 * SUMIF('Dep&amp;Tax'!$J$5:$W$5,V$5,'Dep&amp;Tax'!$J$104:$W$104)</f>
        <v>0</v>
      </c>
      <c r="W59" s="52">
        <f ca="1">-1 * SUMIF('Dep&amp;Tax'!$J$5:$W$5,W$5,'Dep&amp;Tax'!$J$104:$W$104)</f>
        <v>0</v>
      </c>
    </row>
    <row r="60" spans="1:23" s="37" customFormat="1" ht="15" customHeight="1" outlineLevel="1" x14ac:dyDescent="0.35">
      <c r="E60" s="147" t="s">
        <v>510</v>
      </c>
      <c r="F60" s="147"/>
      <c r="G60" s="147" t="s">
        <v>330</v>
      </c>
      <c r="H60" s="149">
        <f ca="1" xml:space="preserve"> SUM(J60:W60)</f>
        <v>1871.7222155523061</v>
      </c>
      <c r="I60" s="147"/>
      <c r="J60" s="1093">
        <f ca="1">SUM(J48:J59)</f>
        <v>0</v>
      </c>
      <c r="K60" s="149">
        <f t="shared" ref="K60:W60" ca="1" si="14">SUM(K48:K59)</f>
        <v>-4.1391559100445221</v>
      </c>
      <c r="L60" s="149">
        <f t="shared" ca="1" si="14"/>
        <v>110.10298696941396</v>
      </c>
      <c r="M60" s="149">
        <f t="shared" ca="1" si="14"/>
        <v>512.35410058810305</v>
      </c>
      <c r="N60" s="149">
        <f t="shared" ca="1" si="14"/>
        <v>229.16980637871501</v>
      </c>
      <c r="O60" s="149">
        <f t="shared" ca="1" si="14"/>
        <v>229.16980637871501</v>
      </c>
      <c r="P60" s="149">
        <f t="shared" ca="1" si="14"/>
        <v>220.48723698007069</v>
      </c>
      <c r="Q60" s="149">
        <f t="shared" ca="1" si="14"/>
        <v>194.21170032094491</v>
      </c>
      <c r="R60" s="149">
        <f t="shared" ca="1" si="14"/>
        <v>188.27844382964818</v>
      </c>
      <c r="S60" s="149">
        <f t="shared" ca="1" si="14"/>
        <v>155.02752553626394</v>
      </c>
      <c r="T60" s="149">
        <f t="shared" ca="1" si="14"/>
        <v>37.059764480475685</v>
      </c>
      <c r="U60" s="149">
        <f t="shared" ca="1" si="14"/>
        <v>0</v>
      </c>
      <c r="V60" s="149">
        <f t="shared" ca="1" si="14"/>
        <v>0</v>
      </c>
      <c r="W60" s="149">
        <f t="shared" ca="1" si="14"/>
        <v>0</v>
      </c>
    </row>
    <row r="61" spans="1:23" s="37" customFormat="1" ht="15" customHeight="1" outlineLevel="1" x14ac:dyDescent="0.35">
      <c r="H61" s="942"/>
    </row>
    <row r="62" spans="1:23" s="37" customFormat="1" ht="15" customHeight="1" outlineLevel="1" x14ac:dyDescent="0.35">
      <c r="B62" s="38" t="s">
        <v>555</v>
      </c>
      <c r="H62" s="942"/>
      <c r="K62" s="75"/>
    </row>
    <row r="63" spans="1:23" ht="15" customHeight="1" outlineLevel="1" x14ac:dyDescent="0.25">
      <c r="D63" s="19"/>
      <c r="E63" s="21" t="s">
        <v>353</v>
      </c>
      <c r="G63" s="26" t="s">
        <v>330</v>
      </c>
      <c r="H63" s="51">
        <f ca="1">SUM(J63:W63)</f>
        <v>-1248.9082847258385</v>
      </c>
      <c r="J63" s="31">
        <f ca="1" xml:space="preserve"> -1 *  SUMIF(Rollout!$J$4:$EH$4,J$3,Rollout!$J$148:$EH$148)</f>
        <v>0</v>
      </c>
      <c r="K63" s="31">
        <f ca="1" xml:space="preserve"> -1 *  SUMIF(Rollout!$J$4:$EH$4,K$3,Rollout!$J$148:$EH$148)</f>
        <v>-285.88057856788379</v>
      </c>
      <c r="L63" s="31">
        <f ca="1" xml:space="preserve"> -1 *  SUMIF(Rollout!$J$4:$EH$4,L$3,Rollout!$J$148:$EH$148)</f>
        <v>-900.18715361129489</v>
      </c>
      <c r="M63" s="31">
        <f ca="1" xml:space="preserve"> -1 *  SUMIF(Rollout!$J$4:$EH$4,M$3,Rollout!$J$148:$EH$148)</f>
        <v>-62.840552546659765</v>
      </c>
      <c r="N63" s="31">
        <f ca="1" xml:space="preserve"> -1 *  SUMIF(Rollout!$J$4:$EH$4,N$3,Rollout!$J$148:$EH$148)</f>
        <v>0</v>
      </c>
      <c r="O63" s="31">
        <f ca="1" xml:space="preserve"> -1 *  SUMIF(Rollout!$J$4:$EH$4,O$3,Rollout!$J$148:$EH$148)</f>
        <v>0</v>
      </c>
      <c r="P63" s="31">
        <f ca="1" xml:space="preserve"> -1 *  SUMIF(Rollout!$J$4:$EH$4,P$3,Rollout!$J$148:$EH$148)</f>
        <v>0</v>
      </c>
      <c r="Q63" s="31">
        <f ca="1" xml:space="preserve"> -1 *  SUMIF(Rollout!$J$4:$EH$4,Q$3,Rollout!$J$148:$EH$148)</f>
        <v>0</v>
      </c>
      <c r="R63" s="31">
        <f ca="1" xml:space="preserve"> -1 *  SUMIF(Rollout!$J$4:$EH$4,R$3,Rollout!$J$148:$EH$148)</f>
        <v>0</v>
      </c>
      <c r="S63" s="31">
        <f ca="1" xml:space="preserve"> -1 *  SUMIF(Rollout!$J$4:$EH$4,S$3,Rollout!$J$148:$EH$148)</f>
        <v>0</v>
      </c>
      <c r="T63" s="31">
        <f ca="1" xml:space="preserve"> -1 *  SUMIF(Rollout!$J$4:$EH$4,T$3,Rollout!$J$148:$EH$148)</f>
        <v>0</v>
      </c>
      <c r="U63" s="31">
        <f ca="1" xml:space="preserve"> -1 *  SUMIF(Rollout!$J$4:$EH$4,U$3,Rollout!$J$148:$EH$148)</f>
        <v>0</v>
      </c>
      <c r="V63" s="31">
        <f xml:space="preserve"> -1 *  SUMIF(Rollout!$J$4:$EH$4,V$3,Rollout!$J$148:$EH$148)</f>
        <v>0</v>
      </c>
      <c r="W63" s="31">
        <f xml:space="preserve"> -1 *  SUMIF(Rollout!$J$4:$EH$4,W$3,Rollout!$J$148:$EH$148)</f>
        <v>0</v>
      </c>
    </row>
    <row r="64" spans="1:23" s="37" customFormat="1" ht="15" customHeight="1" outlineLevel="1" x14ac:dyDescent="0.25">
      <c r="E64" s="147" t="s">
        <v>511</v>
      </c>
      <c r="F64" s="147"/>
      <c r="G64" s="147" t="s">
        <v>330</v>
      </c>
      <c r="H64" s="148">
        <f ca="1" xml:space="preserve"> SUM(J64:W64)</f>
        <v>-1248.9082847258385</v>
      </c>
      <c r="I64" s="147"/>
      <c r="J64" s="148">
        <f t="shared" ref="J64:W64" ca="1" si="15">SUM(J63)</f>
        <v>0</v>
      </c>
      <c r="K64" s="148">
        <f ca="1">SUM(K63)</f>
        <v>-285.88057856788379</v>
      </c>
      <c r="L64" s="148">
        <f t="shared" ca="1" si="15"/>
        <v>-900.18715361129489</v>
      </c>
      <c r="M64" s="148">
        <f t="shared" ca="1" si="15"/>
        <v>-62.840552546659765</v>
      </c>
      <c r="N64" s="148">
        <f t="shared" ca="1" si="15"/>
        <v>0</v>
      </c>
      <c r="O64" s="148">
        <f t="shared" ca="1" si="15"/>
        <v>0</v>
      </c>
      <c r="P64" s="148">
        <f t="shared" ca="1" si="15"/>
        <v>0</v>
      </c>
      <c r="Q64" s="148">
        <f t="shared" ca="1" si="15"/>
        <v>0</v>
      </c>
      <c r="R64" s="148">
        <f t="shared" ca="1" si="15"/>
        <v>0</v>
      </c>
      <c r="S64" s="148">
        <f t="shared" ca="1" si="15"/>
        <v>0</v>
      </c>
      <c r="T64" s="148">
        <f t="shared" ca="1" si="15"/>
        <v>0</v>
      </c>
      <c r="U64" s="148">
        <f t="shared" ca="1" si="15"/>
        <v>0</v>
      </c>
      <c r="V64" s="148">
        <f t="shared" si="15"/>
        <v>0</v>
      </c>
      <c r="W64" s="148">
        <f t="shared" si="15"/>
        <v>0</v>
      </c>
    </row>
    <row r="65" spans="1:23" s="37" customFormat="1" ht="15" customHeight="1" outlineLevel="1" x14ac:dyDescent="0.35">
      <c r="H65" s="942"/>
      <c r="K65" s="75"/>
    </row>
    <row r="66" spans="1:23" s="37" customFormat="1" ht="15" customHeight="1" outlineLevel="1" x14ac:dyDescent="0.35">
      <c r="B66" s="38" t="s">
        <v>557</v>
      </c>
      <c r="H66" s="942"/>
      <c r="K66" s="75"/>
    </row>
    <row r="67" spans="1:23" ht="15" customHeight="1" outlineLevel="1" x14ac:dyDescent="0.25">
      <c r="D67" s="19"/>
      <c r="E67" s="21" t="str">
        <f>Rollout!E166</f>
        <v>Upfront Equity - Tranche 1</v>
      </c>
      <c r="G67" s="21" t="s">
        <v>330</v>
      </c>
      <c r="H67" s="53">
        <f ca="1">SUM(J67:W67)</f>
        <v>60.129919045364915</v>
      </c>
      <c r="J67" s="51">
        <f ca="1">SUMIF(Rollout!$J$4:$EH$4,J$3,Rollout!$J$166:$EH$166)</f>
        <v>0</v>
      </c>
      <c r="K67" s="51">
        <f ca="1">SUMIF(Rollout!$J$4:$EH$4,K$3,Rollout!$J$166:$EH$166)</f>
        <v>60.129919045364915</v>
      </c>
      <c r="L67" s="51">
        <f ca="1">SUMIF(Rollout!$J$4:$EH$4,L$3,Rollout!$J$166:$EH$166)</f>
        <v>0</v>
      </c>
      <c r="M67" s="51">
        <f ca="1">SUMIF(Rollout!$J$4:$EH$4,M$3,Rollout!$J$166:$EH$166)</f>
        <v>0</v>
      </c>
      <c r="N67" s="51">
        <f ca="1">SUMIF(Rollout!$J$4:$EH$4,N$3,Rollout!$J$166:$EH$166)</f>
        <v>0</v>
      </c>
      <c r="O67" s="51">
        <f ca="1">SUMIF(Rollout!$J$4:$EH$4,O$3,Rollout!$J$166:$EH$166)</f>
        <v>0</v>
      </c>
      <c r="P67" s="51">
        <f ca="1">SUMIF(Rollout!$J$4:$EH$4,P$3,Rollout!$J$166:$EH$166)</f>
        <v>0</v>
      </c>
      <c r="Q67" s="51">
        <f ca="1">SUMIF(Rollout!$J$4:$EH$4,Q$3,Rollout!$J$166:$EH$166)</f>
        <v>0</v>
      </c>
      <c r="R67" s="51">
        <f ca="1">SUMIF(Rollout!$J$4:$EH$4,R$3,Rollout!$J$166:$EH$166)</f>
        <v>0</v>
      </c>
      <c r="S67" s="51">
        <f ca="1">SUMIF(Rollout!$J$4:$EH$4,S$3,Rollout!$J$166:$EH$166)</f>
        <v>0</v>
      </c>
      <c r="T67" s="51">
        <f ca="1">SUMIF(Rollout!$J$4:$EH$4,T$3,Rollout!$J$166:$EH$166)</f>
        <v>0</v>
      </c>
      <c r="U67" s="51">
        <f ca="1">SUMIF(Rollout!$J$4:$EH$4,U$3,Rollout!$J$166:$EH$166)</f>
        <v>0</v>
      </c>
      <c r="V67" s="51">
        <f>SUMIF(Rollout!$J$4:$EH$4,V$3,Rollout!$J$166:$EH$166)</f>
        <v>0</v>
      </c>
      <c r="W67" s="51">
        <f>SUMIF(Rollout!$J$4:$EH$4,W$3,Rollout!$J$166:$EH$166)</f>
        <v>0</v>
      </c>
    </row>
    <row r="68" spans="1:23" ht="15" customHeight="1" outlineLevel="1" x14ac:dyDescent="0.25">
      <c r="D68" s="19"/>
      <c r="E68" s="21" t="str">
        <f>Rollout!E167</f>
        <v>Upfront Shareholders Loan - Tranche 1</v>
      </c>
      <c r="G68" s="21" t="s">
        <v>330</v>
      </c>
      <c r="H68" s="53">
        <f t="shared" ref="H68:H74" ca="1" si="16">SUM(J68:W68)</f>
        <v>0</v>
      </c>
      <c r="J68" s="51">
        <f ca="1">SUMIF(Rollout!$J$4:$EH$4,J$3,Rollout!$J$167:$EH$167)</f>
        <v>0</v>
      </c>
      <c r="K68" s="51">
        <f ca="1">SUMIF(Rollout!$J$4:$EH$4,K$3,Rollout!$J$167:$EH$167)</f>
        <v>0</v>
      </c>
      <c r="L68" s="51">
        <f ca="1">SUMIF(Rollout!$J$4:$EH$4,L$3,Rollout!$J$167:$EH$167)</f>
        <v>0</v>
      </c>
      <c r="M68" s="51">
        <f ca="1">SUMIF(Rollout!$J$4:$EH$4,M$3,Rollout!$J$167:$EH$167)</f>
        <v>0</v>
      </c>
      <c r="N68" s="51">
        <f ca="1">SUMIF(Rollout!$J$4:$EH$4,N$3,Rollout!$J$167:$EH$167)</f>
        <v>0</v>
      </c>
      <c r="O68" s="51">
        <f ca="1">SUMIF(Rollout!$J$4:$EH$4,O$3,Rollout!$J$167:$EH$167)</f>
        <v>0</v>
      </c>
      <c r="P68" s="51">
        <f ca="1">SUMIF(Rollout!$J$4:$EH$4,P$3,Rollout!$J$167:$EH$167)</f>
        <v>0</v>
      </c>
      <c r="Q68" s="51">
        <f ca="1">SUMIF(Rollout!$J$4:$EH$4,Q$3,Rollout!$J$167:$EH$167)</f>
        <v>0</v>
      </c>
      <c r="R68" s="51">
        <f ca="1">SUMIF(Rollout!$J$4:$EH$4,R$3,Rollout!$J$167:$EH$167)</f>
        <v>0</v>
      </c>
      <c r="S68" s="51">
        <f ca="1">SUMIF(Rollout!$J$4:$EH$4,S$3,Rollout!$J$167:$EH$167)</f>
        <v>0</v>
      </c>
      <c r="T68" s="51">
        <f ca="1">SUMIF(Rollout!$J$4:$EH$4,T$3,Rollout!$J$167:$EH$167)</f>
        <v>0</v>
      </c>
      <c r="U68" s="51">
        <f ca="1">SUMIF(Rollout!$J$4:$EH$4,U$3,Rollout!$J$167:$EH$167)</f>
        <v>0</v>
      </c>
      <c r="V68" s="51">
        <f>SUMIF(Rollout!$J$4:$EH$4,V$3,Rollout!$J$167:$EH$167)</f>
        <v>0</v>
      </c>
      <c r="W68" s="51">
        <f>SUMIF(Rollout!$J$4:$EH$4,W$3,Rollout!$J$167:$EH$167)</f>
        <v>0</v>
      </c>
    </row>
    <row r="69" spans="1:23" ht="15" customHeight="1" outlineLevel="1" x14ac:dyDescent="0.25">
      <c r="D69" s="19"/>
      <c r="E69" s="21" t="str">
        <f>Rollout!E168</f>
        <v>Balance Equity - Tranche 1</v>
      </c>
      <c r="G69" s="21" t="s">
        <v>330</v>
      </c>
      <c r="H69" s="53">
        <f t="shared" ca="1" si="16"/>
        <v>0</v>
      </c>
      <c r="J69" s="51">
        <f ca="1">SUMIF(Rollout!$J$4:$EH$4,J$3,Rollout!$J$168:$EH$168)</f>
        <v>0</v>
      </c>
      <c r="K69" s="51">
        <f ca="1">SUMIF(Rollout!$J$4:$EH$4,K$3,Rollout!$J$168:$EH$168)</f>
        <v>0</v>
      </c>
      <c r="L69" s="51">
        <f ca="1">SUMIF(Rollout!$J$4:$EH$4,L$3,Rollout!$J$168:$EH$168)</f>
        <v>0</v>
      </c>
      <c r="M69" s="51">
        <f ca="1">SUMIF(Rollout!$J$4:$EH$4,M$3,Rollout!$J$168:$EH$168)</f>
        <v>0</v>
      </c>
      <c r="N69" s="51">
        <f ca="1">SUMIF(Rollout!$J$4:$EH$4,N$3,Rollout!$J$168:$EH$168)</f>
        <v>0</v>
      </c>
      <c r="O69" s="51">
        <f ca="1">SUMIF(Rollout!$J$4:$EH$4,O$3,Rollout!$J$168:$EH$168)</f>
        <v>0</v>
      </c>
      <c r="P69" s="51">
        <f ca="1">SUMIF(Rollout!$J$4:$EH$4,P$3,Rollout!$J$168:$EH$168)</f>
        <v>0</v>
      </c>
      <c r="Q69" s="51">
        <f ca="1">SUMIF(Rollout!$J$4:$EH$4,Q$3,Rollout!$J$168:$EH$168)</f>
        <v>0</v>
      </c>
      <c r="R69" s="51">
        <f ca="1">SUMIF(Rollout!$J$4:$EH$4,R$3,Rollout!$J$168:$EH$168)</f>
        <v>0</v>
      </c>
      <c r="S69" s="51">
        <f ca="1">SUMIF(Rollout!$J$4:$EH$4,S$3,Rollout!$J$168:$EH$168)</f>
        <v>0</v>
      </c>
      <c r="T69" s="51">
        <f ca="1">SUMIF(Rollout!$J$4:$EH$4,T$3,Rollout!$J$168:$EH$168)</f>
        <v>0</v>
      </c>
      <c r="U69" s="51">
        <f ca="1">SUMIF(Rollout!$J$4:$EH$4,U$3,Rollout!$J$168:$EH$168)</f>
        <v>0</v>
      </c>
      <c r="V69" s="51">
        <f>SUMIF(Rollout!$J$4:$EH$4,V$3,Rollout!$J$168:$EH$168)</f>
        <v>0</v>
      </c>
      <c r="W69" s="51">
        <f>SUMIF(Rollout!$J$4:$EH$4,W$3,Rollout!$J$168:$EH$168)</f>
        <v>0</v>
      </c>
    </row>
    <row r="70" spans="1:23" ht="15" customHeight="1" outlineLevel="1" x14ac:dyDescent="0.25">
      <c r="D70" s="19"/>
      <c r="E70" s="21" t="str">
        <f>Rollout!E169</f>
        <v>Internal Accruals from Upfront Payment</v>
      </c>
      <c r="G70" s="21" t="s">
        <v>330</v>
      </c>
      <c r="H70" s="53">
        <f t="shared" ca="1" si="16"/>
        <v>0</v>
      </c>
      <c r="J70" s="51">
        <f ca="1">SUMIF(Rollout!$J$4:$EH$4,J$3,Rollout!$J$169:$EH$169)</f>
        <v>0</v>
      </c>
      <c r="K70" s="51">
        <f ca="1">SUMIF(Rollout!$J$4:$EH$4,K$3,Rollout!$J$169:$EH$169)</f>
        <v>0</v>
      </c>
      <c r="L70" s="51">
        <f ca="1">SUMIF(Rollout!$J$4:$EH$4,L$3,Rollout!$J$169:$EH$169)</f>
        <v>0</v>
      </c>
      <c r="M70" s="51">
        <f ca="1">SUMIF(Rollout!$J$4:$EH$4,M$3,Rollout!$J$169:$EH$169)</f>
        <v>0</v>
      </c>
      <c r="N70" s="51">
        <f ca="1">SUMIF(Rollout!$J$4:$EH$4,N$3,Rollout!$J$169:$EH$169)</f>
        <v>0</v>
      </c>
      <c r="O70" s="51">
        <f ca="1">SUMIF(Rollout!$J$4:$EH$4,O$3,Rollout!$J$169:$EH$169)</f>
        <v>0</v>
      </c>
      <c r="P70" s="51">
        <f ca="1">SUMIF(Rollout!$J$4:$EH$4,P$3,Rollout!$J$169:$EH$169)</f>
        <v>0</v>
      </c>
      <c r="Q70" s="51">
        <f ca="1">SUMIF(Rollout!$J$4:$EH$4,Q$3,Rollout!$J$169:$EH$169)</f>
        <v>0</v>
      </c>
      <c r="R70" s="51">
        <f ca="1">SUMIF(Rollout!$J$4:$EH$4,R$3,Rollout!$J$169:$EH$169)</f>
        <v>0</v>
      </c>
      <c r="S70" s="51">
        <f ca="1">SUMIF(Rollout!$J$4:$EH$4,S$3,Rollout!$J$169:$EH$169)</f>
        <v>0</v>
      </c>
      <c r="T70" s="51">
        <f ca="1">SUMIF(Rollout!$J$4:$EH$4,T$3,Rollout!$J$169:$EH$169)</f>
        <v>0</v>
      </c>
      <c r="U70" s="51">
        <f ca="1">SUMIF(Rollout!$J$4:$EH$4,U$3,Rollout!$J$169:$EH$169)</f>
        <v>0</v>
      </c>
      <c r="V70" s="51">
        <f>SUMIF(Rollout!$J$4:$EH$4,V$3,Rollout!$J$169:$EH$169)</f>
        <v>0</v>
      </c>
      <c r="W70" s="51">
        <f>SUMIF(Rollout!$J$4:$EH$4,W$3,Rollout!$J$169:$EH$169)</f>
        <v>0</v>
      </c>
    </row>
    <row r="71" spans="1:23" ht="15" customHeight="1" outlineLevel="1" x14ac:dyDescent="0.25">
      <c r="D71" s="19"/>
      <c r="E71" s="21" t="str">
        <f>Rollout!E170</f>
        <v>Balance Shareholder Loan - Tranche 1</v>
      </c>
      <c r="G71" s="21" t="s">
        <v>330</v>
      </c>
      <c r="H71" s="53">
        <f t="shared" ca="1" si="16"/>
        <v>180.38975713609472</v>
      </c>
      <c r="J71" s="51">
        <f ca="1">SUMIF('Monthly Financials'!$J$4:$EH$4,Financials!J4,'Monthly Financials'!$J$234:$EH$234)</f>
        <v>0</v>
      </c>
      <c r="K71" s="51">
        <f ca="1">SUMIF('Monthly Financials'!$J$4:$EH$4,Financials!K4,'Monthly Financials'!$J$234:$EH$234)</f>
        <v>11.340225596606032</v>
      </c>
      <c r="L71" s="51">
        <f ca="1">SUMIF('Monthly Financials'!$J$4:$EH$4,Financials!L4,'Monthly Financials'!$J$234:$EH$234)</f>
        <v>169.0495315394887</v>
      </c>
      <c r="M71" s="51">
        <f ca="1">SUMIF('Monthly Financials'!$J$4:$EH$4,Financials!M4,'Monthly Financials'!$J$234:$EH$234)</f>
        <v>0</v>
      </c>
      <c r="N71" s="51">
        <f ca="1">SUMIF('Monthly Financials'!$J$4:$EH$4,Financials!N4,'Monthly Financials'!$J$234:$EH$234)</f>
        <v>0</v>
      </c>
      <c r="O71" s="51">
        <f ca="1">SUMIF('Monthly Financials'!$J$4:$EH$4,Financials!O4,'Monthly Financials'!$J$234:$EH$234)</f>
        <v>0</v>
      </c>
      <c r="P71" s="51">
        <f ca="1">SUMIF('Monthly Financials'!$J$4:$EH$4,Financials!P4,'Monthly Financials'!$J$234:$EH$234)</f>
        <v>0</v>
      </c>
      <c r="Q71" s="51">
        <f ca="1">SUMIF('Monthly Financials'!$J$4:$EH$4,Financials!Q4,'Monthly Financials'!$J$234:$EH$234)</f>
        <v>0</v>
      </c>
      <c r="R71" s="51">
        <f ca="1">SUMIF('Monthly Financials'!$J$4:$EH$4,Financials!R4,'Monthly Financials'!$J$234:$EH$234)</f>
        <v>0</v>
      </c>
      <c r="S71" s="51">
        <f ca="1">SUMIF('Monthly Financials'!$J$4:$EH$4,Financials!S4,'Monthly Financials'!$J$234:$EH$234)</f>
        <v>0</v>
      </c>
      <c r="T71" s="51">
        <f ca="1">SUMIF('Monthly Financials'!$J$4:$EH$4,Financials!T4,'Monthly Financials'!$J$234:$EH$234)</f>
        <v>0</v>
      </c>
      <c r="U71" s="51">
        <f ca="1">SUMIF('Monthly Financials'!$J$4:$EH$4,Financials!U4,'Monthly Financials'!$J$234:$EH$234)</f>
        <v>0</v>
      </c>
      <c r="V71" s="51">
        <f>SUMIF('Monthly Financials'!$J$4:$EH$4,Financials!V4,'Monthly Financials'!$J$234:$EH$234)</f>
        <v>0</v>
      </c>
      <c r="W71" s="51">
        <f>SUMIF('Monthly Financials'!$J$4:$EH$4,Financials!W4,'Monthly Financials'!$J$234:$EH$234)</f>
        <v>0</v>
      </c>
    </row>
    <row r="72" spans="1:23" ht="15" customHeight="1" outlineLevel="1" x14ac:dyDescent="0.25">
      <c r="D72" s="19"/>
      <c r="E72" s="21" t="str">
        <f>Rollout!E171</f>
        <v>Debt - Tranche 1</v>
      </c>
      <c r="G72" s="21" t="s">
        <v>330</v>
      </c>
      <c r="H72" s="53">
        <f t="shared" ca="1" si="16"/>
        <v>721.55902854437898</v>
      </c>
      <c r="J72" s="51">
        <f ca="1">SUMIF(Rollout!$J$4:$EH$4,J$3,Rollout!$J$171:$EH$171)</f>
        <v>0</v>
      </c>
      <c r="K72" s="51">
        <f ca="1">SUMIF(Rollout!$J$4:$EH$4,K$3,Rollout!$J$171:$EH$171)</f>
        <v>214.41043392591286</v>
      </c>
      <c r="L72" s="51">
        <f ca="1">SUMIF(Rollout!$J$4:$EH$4,L$3,Rollout!$J$171:$EH$171)</f>
        <v>507.14859461846612</v>
      </c>
      <c r="M72" s="51">
        <f ca="1">SUMIF(Rollout!$J$4:$EH$4,M$3,Rollout!$J$171:$EH$171)</f>
        <v>0</v>
      </c>
      <c r="N72" s="51">
        <f ca="1">SUMIF(Rollout!$J$4:$EH$4,N$3,Rollout!$J$171:$EH$171)</f>
        <v>0</v>
      </c>
      <c r="O72" s="51">
        <f ca="1">SUMIF(Rollout!$J$4:$EH$4,O$3,Rollout!$J$171:$EH$171)</f>
        <v>0</v>
      </c>
      <c r="P72" s="51">
        <f ca="1">SUMIF(Rollout!$J$4:$EH$4,P$3,Rollout!$J$171:$EH$171)</f>
        <v>0</v>
      </c>
      <c r="Q72" s="51">
        <f ca="1">SUMIF(Rollout!$J$4:$EH$4,Q$3,Rollout!$J$171:$EH$171)</f>
        <v>0</v>
      </c>
      <c r="R72" s="51">
        <f ca="1">SUMIF(Rollout!$J$4:$EH$4,R$3,Rollout!$J$171:$EH$171)</f>
        <v>0</v>
      </c>
      <c r="S72" s="51">
        <f ca="1">SUMIF(Rollout!$J$4:$EH$4,S$3,Rollout!$J$171:$EH$171)</f>
        <v>0</v>
      </c>
      <c r="T72" s="51">
        <f ca="1">SUMIF(Rollout!$J$4:$EH$4,T$3,Rollout!$J$171:$EH$171)</f>
        <v>0</v>
      </c>
      <c r="U72" s="51">
        <f ca="1">SUMIF(Rollout!$J$4:$EH$4,U$3,Rollout!$J$171:$EH$171)</f>
        <v>0</v>
      </c>
      <c r="V72" s="51">
        <f>SUMIF(Rollout!$J$4:$EH$4,V$3,Rollout!$J$171:$EH$171)</f>
        <v>0</v>
      </c>
      <c r="W72" s="51">
        <f>SUMIF(Rollout!$J$4:$EH$4,W$3,Rollout!$J$171:$EH$171)</f>
        <v>0</v>
      </c>
    </row>
    <row r="73" spans="1:23" ht="15" customHeight="1" outlineLevel="1" x14ac:dyDescent="0.25">
      <c r="D73" s="19"/>
      <c r="E73" s="21" t="str">
        <f>Rollout!E172</f>
        <v>Shareholder Loan - Tranche 2</v>
      </c>
      <c r="G73" s="21" t="s">
        <v>330</v>
      </c>
      <c r="H73" s="53">
        <f t="shared" ca="1" si="16"/>
        <v>71.707394999999963</v>
      </c>
      <c r="J73" s="1036">
        <f ca="1">SUMIF('Monthly Financials'!$J$4:$EH$4,J$3,'Monthly Financials'!$J$237:$EH$237)</f>
        <v>0</v>
      </c>
      <c r="K73" s="1036">
        <f ca="1">SUMIF('Monthly Financials'!$J$4:$EH$4,K$3,'Monthly Financials'!$J$237:$EH$237)</f>
        <v>36</v>
      </c>
      <c r="L73" s="1036">
        <f ca="1">SUMIF('Monthly Financials'!$J$4:$EH$4,L$3,'Monthly Financials'!$J$237:$EH$237)</f>
        <v>19.997256863335046</v>
      </c>
      <c r="M73" s="1036">
        <f ca="1">SUMIF('Monthly Financials'!$J$4:$EH$4,M$3,'Monthly Financials'!$J$237:$EH$237)</f>
        <v>15.710138136664924</v>
      </c>
      <c r="N73" s="1036">
        <f ca="1">SUMIF('Monthly Financials'!$J$4:$EH$4,N$3,'Monthly Financials'!$J$237:$EH$237)</f>
        <v>0</v>
      </c>
      <c r="O73" s="1036">
        <f ca="1">SUMIF('Monthly Financials'!$J$4:$EH$4,O$3,'Monthly Financials'!$J$237:$EH$237)</f>
        <v>0</v>
      </c>
      <c r="P73" s="1036">
        <f ca="1">SUMIF('Monthly Financials'!$J$4:$EH$4,P$3,'Monthly Financials'!$J$237:$EH$237)</f>
        <v>0</v>
      </c>
      <c r="Q73" s="1036">
        <f ca="1">SUMIF('Monthly Financials'!$J$4:$EH$4,Q$3,'Monthly Financials'!$J$237:$EH$237)</f>
        <v>0</v>
      </c>
      <c r="R73" s="1036">
        <f ca="1">SUMIF('Monthly Financials'!$J$4:$EH$4,R$3,'Monthly Financials'!$J$237:$EH$237)</f>
        <v>0</v>
      </c>
      <c r="S73" s="1036">
        <f ca="1">SUMIF('Monthly Financials'!$J$4:$EH$4,S$3,'Monthly Financials'!$J$237:$EH$237)</f>
        <v>0</v>
      </c>
      <c r="T73" s="1036">
        <f ca="1">SUMIF('Monthly Financials'!$J$4:$EH$4,T$3,'Monthly Financials'!$J$237:$EH$237)</f>
        <v>0</v>
      </c>
      <c r="U73" s="1036">
        <f ca="1">SUMIF('Monthly Financials'!$J$4:$EH$4,U$3,'Monthly Financials'!$J$237:$EH$237)</f>
        <v>0</v>
      </c>
      <c r="V73" s="1036">
        <f>SUMIF('Monthly Financials'!$J$4:$EH$4,V$3,'Monthly Financials'!$J$237:$EH$237)</f>
        <v>0</v>
      </c>
      <c r="W73" s="1036">
        <f>SUMIF('Monthly Financials'!$J$4:$EH$4,W$3,'Monthly Financials'!$J$237:$EH$237)</f>
        <v>0</v>
      </c>
    </row>
    <row r="74" spans="1:23" ht="15" customHeight="1" outlineLevel="1" x14ac:dyDescent="0.25">
      <c r="D74" s="19"/>
      <c r="E74" s="21" t="str">
        <f>Rollout!E173</f>
        <v>Debt - Tranche 2</v>
      </c>
      <c r="G74" s="21" t="s">
        <v>330</v>
      </c>
      <c r="H74" s="53">
        <f t="shared" ca="1" si="16"/>
        <v>215.12218499999992</v>
      </c>
      <c r="J74" s="51">
        <f ca="1">SUMIF(Rollout!$J$4:$EH$4,J$3,Rollout!$J$173:$EH$173)</f>
        <v>0</v>
      </c>
      <c r="K74" s="51">
        <f ca="1">SUMIF(Rollout!$J$4:$EH$4,K$3,Rollout!$J$173:$EH$173)</f>
        <v>5.3290705182007514E-15</v>
      </c>
      <c r="L74" s="51">
        <f ca="1">SUMIF(Rollout!$J$4:$EH$4,L$3,Rollout!$J$173:$EH$173)</f>
        <v>167.99177059000513</v>
      </c>
      <c r="M74" s="51">
        <f ca="1">SUMIF(Rollout!$J$4:$EH$4,M$3,Rollout!$J$173:$EH$173)</f>
        <v>47.130414409994785</v>
      </c>
      <c r="N74" s="51">
        <f ca="1">SUMIF(Rollout!$J$4:$EH$4,N$3,Rollout!$J$173:$EH$173)</f>
        <v>0</v>
      </c>
      <c r="O74" s="51">
        <f ca="1">SUMIF(Rollout!$J$4:$EH$4,O$3,Rollout!$J$173:$EH$173)</f>
        <v>0</v>
      </c>
      <c r="P74" s="51">
        <f ca="1">SUMIF(Rollout!$J$4:$EH$4,P$3,Rollout!$J$173:$EH$173)</f>
        <v>0</v>
      </c>
      <c r="Q74" s="51">
        <f ca="1">SUMIF(Rollout!$J$4:$EH$4,Q$3,Rollout!$J$173:$EH$173)</f>
        <v>0</v>
      </c>
      <c r="R74" s="51">
        <f ca="1">SUMIF(Rollout!$J$4:$EH$4,R$3,Rollout!$J$173:$EH$173)</f>
        <v>0</v>
      </c>
      <c r="S74" s="51">
        <f ca="1">SUMIF(Rollout!$J$4:$EH$4,S$3,Rollout!$J$173:$EH$173)</f>
        <v>0</v>
      </c>
      <c r="T74" s="51">
        <f ca="1">SUMIF(Rollout!$J$4:$EH$4,T$3,Rollout!$J$173:$EH$173)</f>
        <v>0</v>
      </c>
      <c r="U74" s="51">
        <f ca="1">SUMIF(Rollout!$J$4:$EH$4,U$3,Rollout!$J$173:$EH$173)</f>
        <v>0</v>
      </c>
      <c r="V74" s="51">
        <f>SUMIF(Rollout!$J$4:$EH$4,V$3,Rollout!$J$173:$EH$173)</f>
        <v>0</v>
      </c>
      <c r="W74" s="51">
        <f>SUMIF(Rollout!$J$4:$EH$4,W$3,Rollout!$J$173:$EH$173)</f>
        <v>0</v>
      </c>
    </row>
    <row r="75" spans="1:23" s="527" customFormat="1" ht="15" customHeight="1" outlineLevel="1" x14ac:dyDescent="0.35">
      <c r="A75" s="25"/>
      <c r="B75" s="25"/>
      <c r="C75" s="25"/>
      <c r="D75" s="19"/>
      <c r="E75" s="524" t="s">
        <v>268</v>
      </c>
      <c r="F75" s="25"/>
      <c r="G75" s="524" t="s">
        <v>330</v>
      </c>
      <c r="H75" s="728">
        <f t="shared" ref="H75:H81" si="17">SUM(J75:W75)</f>
        <v>0</v>
      </c>
      <c r="I75" s="524"/>
      <c r="J75" s="526">
        <f>SUMIF('Monthly Financials'!$J$4:$EH$4,J$3,'Monthly Financials'!$J$205:$EH$205)</f>
        <v>0</v>
      </c>
      <c r="K75" s="526">
        <f>SUMIF('Monthly Financials'!$J$4:$EH$4,K$3,'Monthly Financials'!$J$205:$EH$205)</f>
        <v>0</v>
      </c>
      <c r="L75" s="526">
        <f>SUMIF('Monthly Financials'!$J$4:$EH$4,L$3,'Monthly Financials'!$J$205:$EH$205)</f>
        <v>0</v>
      </c>
      <c r="M75" s="526">
        <f>SUMIF('Monthly Financials'!$J$4:$EH$4,M$3,'Monthly Financials'!$J$205:$EH$205)</f>
        <v>0</v>
      </c>
      <c r="N75" s="526">
        <f>SUMIF('Monthly Financials'!$J$4:$EH$4,N$3,'Monthly Financials'!$J$205:$EH$205)</f>
        <v>0</v>
      </c>
      <c r="O75" s="526">
        <f>SUMIF('Monthly Financials'!$J$4:$EH$4,O$3,'Monthly Financials'!$J$205:$EH$205)</f>
        <v>0</v>
      </c>
      <c r="P75" s="526">
        <f>SUMIF('Monthly Financials'!$J$4:$EH$4,P$3,'Monthly Financials'!$J$205:$EH$205)</f>
        <v>0</v>
      </c>
      <c r="Q75" s="526">
        <f>SUMIF('Monthly Financials'!$J$4:$EH$4,Q$3,'Monthly Financials'!$J$205:$EH$205)</f>
        <v>0</v>
      </c>
      <c r="R75" s="526">
        <f>SUMIF('Monthly Financials'!$J$4:$EH$4,R$3,'Monthly Financials'!$J$205:$EH$205)</f>
        <v>0</v>
      </c>
      <c r="S75" s="526">
        <f>SUMIF('Monthly Financials'!$J$4:$EH$4,S$3,'Monthly Financials'!$J$205:$EH$205)</f>
        <v>0</v>
      </c>
      <c r="T75" s="526">
        <f>SUMIF('Monthly Financials'!$J$4:$EH$4,T$3,'Monthly Financials'!$J$205:$EH$205)</f>
        <v>0</v>
      </c>
      <c r="U75" s="526">
        <f>SUMIF('Monthly Financials'!$J$4:$EH$4,U$3,'Monthly Financials'!$J$205:$EH$205)</f>
        <v>0</v>
      </c>
      <c r="V75" s="526">
        <f>SUMIF('Monthly Financials'!$J$4:$EH$4,V$3,'Monthly Financials'!$J$205:$EH$205)</f>
        <v>0</v>
      </c>
      <c r="W75" s="526">
        <f>SUMIF('Monthly Financials'!$J$4:$EH$4,W$3,'Monthly Financials'!$J$205:$EH$205)</f>
        <v>0</v>
      </c>
    </row>
    <row r="76" spans="1:23" s="247" customFormat="1" ht="15" customHeight="1" outlineLevel="1" x14ac:dyDescent="0.35">
      <c r="A76" s="422"/>
      <c r="B76" s="422"/>
      <c r="C76" s="422"/>
      <c r="D76" s="19"/>
      <c r="E76" s="248" t="str">
        <f xml:space="preserve"> E$177</f>
        <v>Shareholder loan (Cash Shortfall Funding)</v>
      </c>
      <c r="F76" s="248">
        <f t="shared" ref="F76:W76" si="18" xml:space="preserve"> F$177</f>
        <v>0</v>
      </c>
      <c r="G76" s="248" t="str">
        <f t="shared" si="18"/>
        <v>INR Cr</v>
      </c>
      <c r="H76" s="728">
        <f t="shared" ca="1" si="17"/>
        <v>0</v>
      </c>
      <c r="I76" s="248"/>
      <c r="J76" s="248">
        <f t="shared" ca="1" si="18"/>
        <v>0</v>
      </c>
      <c r="K76" s="248">
        <f t="shared" ca="1" si="18"/>
        <v>0</v>
      </c>
      <c r="L76" s="248">
        <f t="shared" ca="1" si="18"/>
        <v>0</v>
      </c>
      <c r="M76" s="248">
        <f t="shared" ca="1" si="18"/>
        <v>0</v>
      </c>
      <c r="N76" s="248">
        <f t="shared" ca="1" si="18"/>
        <v>0</v>
      </c>
      <c r="O76" s="248">
        <f t="shared" ca="1" si="18"/>
        <v>0</v>
      </c>
      <c r="P76" s="248">
        <f t="shared" ca="1" si="18"/>
        <v>0</v>
      </c>
      <c r="Q76" s="248">
        <f t="shared" ca="1" si="18"/>
        <v>0</v>
      </c>
      <c r="R76" s="248">
        <f t="shared" ca="1" si="18"/>
        <v>0</v>
      </c>
      <c r="S76" s="248">
        <f t="shared" ca="1" si="18"/>
        <v>0</v>
      </c>
      <c r="T76" s="248">
        <f t="shared" ca="1" si="18"/>
        <v>0</v>
      </c>
      <c r="U76" s="248">
        <f t="shared" ca="1" si="18"/>
        <v>0</v>
      </c>
      <c r="V76" s="248">
        <f t="shared" ca="1" si="18"/>
        <v>0</v>
      </c>
      <c r="W76" s="248">
        <f t="shared" ca="1" si="18"/>
        <v>0</v>
      </c>
    </row>
    <row r="77" spans="1:23" s="527" customFormat="1" ht="15" customHeight="1" outlineLevel="1" x14ac:dyDescent="0.35">
      <c r="A77" s="25"/>
      <c r="B77" s="25"/>
      <c r="C77" s="25"/>
      <c r="D77" s="19"/>
      <c r="E77" s="524" t="s">
        <v>150</v>
      </c>
      <c r="F77" s="25"/>
      <c r="G77" s="25" t="s">
        <v>330</v>
      </c>
      <c r="H77" s="728">
        <f t="shared" ca="1" si="17"/>
        <v>48.230538780841961</v>
      </c>
      <c r="I77" s="528"/>
      <c r="J77" s="528">
        <f>SUMIF(Rollout!$J$4:$EH$4,'Ind AS Financials'!J3,Rollout!$J$248:$EH$248)</f>
        <v>0</v>
      </c>
      <c r="K77" s="528">
        <f>SUMIF(Rollout!$J$4:$EH$4,'Ind AS Financials'!K3,Rollout!$J$248:$EH$248)</f>
        <v>0</v>
      </c>
      <c r="L77" s="528">
        <f>SUMIF(Rollout!$J$4:$EH$4,'Ind AS Financials'!L3,Rollout!$J$248:$EH$248)</f>
        <v>0</v>
      </c>
      <c r="M77" s="528">
        <f ca="1">SUMIF(Rollout!$J$4:$EH$4,'Ind AS Financials'!M3,Rollout!$J$248:$EH$248)</f>
        <v>0.27780022598958709</v>
      </c>
      <c r="N77" s="528">
        <f ca="1">SUMIF(Rollout!$J$4:$EH$4,'Ind AS Financials'!N3,Rollout!$J$248:$EH$248)</f>
        <v>1.8325344453062939</v>
      </c>
      <c r="O77" s="528">
        <f ca="1">SUMIF(Rollout!$J$4:$EH$4,'Ind AS Financials'!O3,Rollout!$J$248:$EH$248)</f>
        <v>2.0090909201032616</v>
      </c>
      <c r="P77" s="528">
        <f ca="1">SUMIF(Rollout!$J$4:$EH$4,'Ind AS Financials'!P3,Rollout!$J$248:$EH$248)</f>
        <v>2.1978237035068986</v>
      </c>
      <c r="Q77" s="528">
        <f ca="1">SUMIF(Rollout!$J$4:$EH$4,'Ind AS Financials'!Q3,Rollout!$J$248:$EH$248)</f>
        <v>2.3987327955172191</v>
      </c>
      <c r="R77" s="528">
        <f ca="1">SUMIF(Rollout!$J$4:$EH$4,'Ind AS Financials'!R3,Rollout!$J$248:$EH$248)</f>
        <v>39.514556690418701</v>
      </c>
      <c r="S77" s="528">
        <f ca="1">SUMIF(Rollout!$J$4:$EH$4,'Ind AS Financials'!S3,Rollout!$J$248:$EH$248)</f>
        <v>0</v>
      </c>
      <c r="T77" s="528">
        <f ca="1">SUMIF(Rollout!$J$4:$EH$4,'Ind AS Financials'!T3,Rollout!$J$248:$EH$248)</f>
        <v>0</v>
      </c>
      <c r="U77" s="528">
        <f ca="1">SUMIF(Rollout!$J$4:$EH$4,'Ind AS Financials'!U3,Rollout!$J$248:$EH$248)</f>
        <v>0</v>
      </c>
      <c r="V77" s="528">
        <f>SUMIF(Rollout!$J$4:$EH$4,'Ind AS Financials'!V3,Rollout!$J$248:$EH$248)</f>
        <v>0</v>
      </c>
      <c r="W77" s="528">
        <f>SUMIF(Rollout!$J$4:$EH$4,'Ind AS Financials'!W3,Rollout!$J$248:$EH$248)</f>
        <v>0</v>
      </c>
    </row>
    <row r="78" spans="1:23" s="527" customFormat="1" ht="15" customHeight="1" outlineLevel="1" x14ac:dyDescent="0.35">
      <c r="A78" s="25"/>
      <c r="B78" s="25"/>
      <c r="C78" s="25"/>
      <c r="D78" s="19"/>
      <c r="E78" s="25" t="s">
        <v>155</v>
      </c>
      <c r="F78" s="25"/>
      <c r="G78" s="25" t="s">
        <v>330</v>
      </c>
      <c r="H78" s="526">
        <f t="shared" ca="1" si="17"/>
        <v>-936.68121354437892</v>
      </c>
      <c r="I78" s="25"/>
      <c r="J78" s="528">
        <f ca="1" xml:space="preserve"> -1 * SUMIF(Rollout!$J$4:$EH$4,J$3,Rollout!$J$187:$EH$187)-1 * SUMIF(Rollout!$J$4:$EH$4,J$3,Rollout!$J$193:$EH$193)</f>
        <v>0</v>
      </c>
      <c r="K78" s="528">
        <f ca="1" xml:space="preserve"> -1 * SUMIF(Rollout!$J$4:$EH$4,K$3,Rollout!$J$187:$EH$187)-1 * SUMIF(Rollout!$J$4:$EH$4,K$3,Rollout!$J$193:$EH$193)</f>
        <v>0</v>
      </c>
      <c r="L78" s="528">
        <f ca="1" xml:space="preserve"> -1 * SUMIF(Rollout!$J$4:$EH$4,L$3,Rollout!$J$187:$EH$187)-1 * SUMIF(Rollout!$J$4:$EH$4,L$3,Rollout!$J$193:$EH$193)</f>
        <v>0</v>
      </c>
      <c r="M78" s="528">
        <f ca="1" xml:space="preserve"> -1 * SUMIF(Rollout!$J$4:$EH$4,M$3,Rollout!$J$187:$EH$187)-1 * SUMIF(Rollout!$J$4:$EH$4,M$3,Rollout!$J$193:$EH$193)</f>
        <v>-313.2542128820354</v>
      </c>
      <c r="N78" s="528">
        <f ca="1" xml:space="preserve"> -1 * SUMIF(Rollout!$J$4:$EH$4,N$3,Rollout!$J$187:$EH$187)-1 * SUMIF(Rollout!$J$4:$EH$4,N$3,Rollout!$J$193:$EH$193)</f>
        <v>-108.59463379592904</v>
      </c>
      <c r="O78" s="528">
        <f ca="1" xml:space="preserve"> -1 * SUMIF(Rollout!$J$4:$EH$4,O$3,Rollout!$J$187:$EH$187)-1 * SUMIF(Rollout!$J$4:$EH$4,O$3,Rollout!$J$193:$EH$193)</f>
        <v>-119.05723970982257</v>
      </c>
      <c r="P78" s="528">
        <f ca="1" xml:space="preserve"> -1 * SUMIF(Rollout!$J$4:$EH$4,P$3,Rollout!$J$187:$EH$187)-1 * SUMIF(Rollout!$J$4:$EH$4,P$3,Rollout!$J$193:$EH$193)</f>
        <v>-130.2414046522604</v>
      </c>
      <c r="Q78" s="528">
        <f ca="1" xml:space="preserve"> -1 * SUMIF(Rollout!$J$4:$EH$4,Q$3,Rollout!$J$187:$EH$187)-1 * SUMIF(Rollout!$J$4:$EH$4,Q$3,Rollout!$J$193:$EH$193)</f>
        <v>-142.14712862324265</v>
      </c>
      <c r="R78" s="528">
        <f ca="1" xml:space="preserve"> -1 * SUMIF(Rollout!$J$4:$EH$4,R$3,Rollout!$J$187:$EH$187)-1 * SUMIF(Rollout!$J$4:$EH$4,R$3,Rollout!$J$193:$EH$193)</f>
        <v>-123.38659388108881</v>
      </c>
      <c r="S78" s="528">
        <f ca="1" xml:space="preserve"> -1 * SUMIF(Rollout!$J$4:$EH$4,S$3,Rollout!$J$187:$EH$187)-1 * SUMIF(Rollout!$J$4:$EH$4,S$3,Rollout!$J$193:$EH$193)</f>
        <v>0</v>
      </c>
      <c r="T78" s="528">
        <f ca="1" xml:space="preserve"> -1 * SUMIF(Rollout!$J$4:$EH$4,T$3,Rollout!$J$187:$EH$187)-1 * SUMIF(Rollout!$J$4:$EH$4,T$3,Rollout!$J$193:$EH$193)</f>
        <v>0</v>
      </c>
      <c r="U78" s="528">
        <f ca="1" xml:space="preserve"> -1 * SUMIF(Rollout!$J$4:$EH$4,U$3,Rollout!$J$187:$EH$187)-1 * SUMIF(Rollout!$J$4:$EH$4,U$3,Rollout!$J$193:$EH$193)</f>
        <v>0</v>
      </c>
      <c r="V78" s="528">
        <f xml:space="preserve"> -1 * SUMIF(Rollout!$J$4:$EH$4,V$3,Rollout!$J$187:$EH$187)-1 * SUMIF(Rollout!$J$4:$EH$4,V$3,Rollout!$J$193:$EH$193)</f>
        <v>0</v>
      </c>
      <c r="W78" s="528">
        <f xml:space="preserve"> -1 * SUMIF(Rollout!$J$4:$EH$4,W$3,Rollout!$J$187:$EH$187)-1 * SUMIF(Rollout!$J$4:$EH$4,W$3,Rollout!$J$193:$EH$193)</f>
        <v>0</v>
      </c>
    </row>
    <row r="79" spans="1:23" s="527" customFormat="1" ht="15" customHeight="1" outlineLevel="1" x14ac:dyDescent="0.35">
      <c r="A79" s="25"/>
      <c r="B79" s="25"/>
      <c r="C79" s="25"/>
      <c r="D79" s="19"/>
      <c r="E79" s="25" t="s">
        <v>800</v>
      </c>
      <c r="F79" s="25"/>
      <c r="G79" s="25" t="s">
        <v>330</v>
      </c>
      <c r="H79" s="526">
        <f>SUM(J79:W79)</f>
        <v>-71.707394999999977</v>
      </c>
      <c r="I79" s="25"/>
      <c r="J79" s="528">
        <f>-J200</f>
        <v>0</v>
      </c>
      <c r="K79" s="528">
        <f t="shared" ref="K79:W79" si="19">-K200</f>
        <v>0</v>
      </c>
      <c r="L79" s="528">
        <f t="shared" si="19"/>
        <v>0</v>
      </c>
      <c r="M79" s="528">
        <f t="shared" si="19"/>
        <v>-71.707394999999977</v>
      </c>
      <c r="N79" s="528">
        <f t="shared" si="19"/>
        <v>0</v>
      </c>
      <c r="O79" s="528">
        <f t="shared" si="19"/>
        <v>0</v>
      </c>
      <c r="P79" s="528">
        <f t="shared" si="19"/>
        <v>0</v>
      </c>
      <c r="Q79" s="528">
        <f t="shared" si="19"/>
        <v>0</v>
      </c>
      <c r="R79" s="528">
        <f t="shared" si="19"/>
        <v>0</v>
      </c>
      <c r="S79" s="528">
        <f t="shared" si="19"/>
        <v>0</v>
      </c>
      <c r="T79" s="528">
        <f t="shared" si="19"/>
        <v>0</v>
      </c>
      <c r="U79" s="528">
        <f t="shared" si="19"/>
        <v>0</v>
      </c>
      <c r="V79" s="528">
        <f t="shared" si="19"/>
        <v>0</v>
      </c>
      <c r="W79" s="528">
        <f t="shared" si="19"/>
        <v>0</v>
      </c>
    </row>
    <row r="80" spans="1:23" s="527" customFormat="1" ht="15" customHeight="1" outlineLevel="1" x14ac:dyDescent="0.35">
      <c r="A80" s="524"/>
      <c r="B80" s="524"/>
      <c r="C80" s="524"/>
      <c r="D80" s="19"/>
      <c r="E80" s="524" t="s">
        <v>141</v>
      </c>
      <c r="F80" s="25"/>
      <c r="G80" s="524" t="s">
        <v>330</v>
      </c>
      <c r="H80" s="526">
        <f t="shared" ca="1" si="17"/>
        <v>-273.39948077319923</v>
      </c>
      <c r="I80" s="524"/>
      <c r="J80" s="526">
        <f ca="1" xml:space="preserve"> -1 * SUMIF(Rollout!$J$4:$EH$4,J$3,Rollout!$J$257:$EH$257)</f>
        <v>0</v>
      </c>
      <c r="K80" s="526">
        <f ca="1" xml:space="preserve"> -1 * SUMIF(Rollout!$J$4:$EH$4,K$3,Rollout!$J$257:$EH$257)</f>
        <v>-4.87930823585741</v>
      </c>
      <c r="L80" s="526">
        <f ca="1" xml:space="preserve"> -1 * SUMIF(Rollout!$J$4:$EH$4,L$3,Rollout!$J$257:$EH$257)</f>
        <v>-54.146034095882818</v>
      </c>
      <c r="M80" s="526">
        <f ca="1" xml:space="preserve"> -1 * SUMIF(Rollout!$J$4:$EH$4,M$3,Rollout!$J$257:$EH$257)</f>
        <v>-67.949968676519475</v>
      </c>
      <c r="N80" s="526">
        <f ca="1" xml:space="preserve"> -1 * SUMIF(Rollout!$J$4:$EH$4,N$3,Rollout!$J$257:$EH$257)</f>
        <v>-51.628901415528844</v>
      </c>
      <c r="O80" s="526">
        <f ca="1" xml:space="preserve"> -1 * SUMIF(Rollout!$J$4:$EH$4,O$3,Rollout!$J$257:$EH$257)</f>
        <v>-41.423801879947142</v>
      </c>
      <c r="P80" s="526">
        <f ca="1" xml:space="preserve"> -1 * SUMIF(Rollout!$J$4:$EH$4,P$3,Rollout!$J$257:$EH$257)</f>
        <v>-30.247303502187542</v>
      </c>
      <c r="Q80" s="526">
        <f ca="1" xml:space="preserve"> -1 * SUMIF(Rollout!$J$4:$EH$4,Q$3,Rollout!$J$257:$EH$257)</f>
        <v>-18.034465969681072</v>
      </c>
      <c r="R80" s="526">
        <f ca="1" xml:space="preserve"> -1 * SUMIF(Rollout!$J$4:$EH$4,R$3,Rollout!$J$257:$EH$257)</f>
        <v>-5.0896969975949089</v>
      </c>
      <c r="S80" s="526">
        <f ca="1" xml:space="preserve"> -1 * SUMIF(Rollout!$J$4:$EH$4,S$3,Rollout!$J$257:$EH$257)</f>
        <v>0</v>
      </c>
      <c r="T80" s="526">
        <f ca="1" xml:space="preserve"> -1 * SUMIF(Rollout!$J$4:$EH$4,T$3,Rollout!$J$257:$EH$257)</f>
        <v>0</v>
      </c>
      <c r="U80" s="526">
        <f ca="1" xml:space="preserve"> -1 * SUMIF(Rollout!$J$4:$EH$4,U$3,Rollout!$J$257:$EH$257)</f>
        <v>0</v>
      </c>
      <c r="V80" s="526">
        <f xml:space="preserve"> -1 * SUMIF(Rollout!$J$4:$EH$4,V$3,Rollout!$J$257:$EH$257)</f>
        <v>0</v>
      </c>
      <c r="W80" s="526">
        <f xml:space="preserve"> -1 * SUMIF(Rollout!$J$4:$EH$4,W$3,Rollout!$J$257:$EH$257)</f>
        <v>0</v>
      </c>
    </row>
    <row r="81" spans="1:23" s="527" customFormat="1" ht="15" customHeight="1" outlineLevel="1" x14ac:dyDescent="0.35">
      <c r="A81" s="25"/>
      <c r="B81" s="25"/>
      <c r="C81" s="25"/>
      <c r="D81" s="19"/>
      <c r="E81" s="25" t="s">
        <v>158</v>
      </c>
      <c r="F81" s="25"/>
      <c r="G81" s="25" t="s">
        <v>330</v>
      </c>
      <c r="H81" s="528">
        <f t="shared" ca="1" si="17"/>
        <v>-48.230538780841961</v>
      </c>
      <c r="I81" s="25"/>
      <c r="J81" s="526">
        <f xml:space="preserve"> -1 * SUMIF(Rollout!$J$4:$EH$4,'Ind AS Financials'!J3,Rollout!$J$247:$EH$247)</f>
        <v>0</v>
      </c>
      <c r="K81" s="526">
        <f xml:space="preserve"> -1 * SUMIF(Rollout!$J$4:$EH$4,'Ind AS Financials'!K3,Rollout!$J$247:$EH$247)</f>
        <v>0</v>
      </c>
      <c r="L81" s="526">
        <f xml:space="preserve"> -1 * SUMIF(Rollout!$J$4:$EH$4,'Ind AS Financials'!L3,Rollout!$J$247:$EH$247)</f>
        <v>0</v>
      </c>
      <c r="M81" s="526">
        <f ca="1" xml:space="preserve"> -1 * SUMIF(Rollout!$J$4:$EH$4,'Ind AS Financials'!M3,Rollout!$J$247:$EH$247)</f>
        <v>-41.249951251507206</v>
      </c>
      <c r="N81" s="526">
        <f ca="1" xml:space="preserve"> -1 * SUMIF(Rollout!$J$4:$EH$4,'Ind AS Financials'!N3,Rollout!$J$247:$EH$247)</f>
        <v>-1.9851892772827284</v>
      </c>
      <c r="O81" s="526">
        <f ca="1" xml:space="preserve"> -1 * SUMIF(Rollout!$J$4:$EH$4,'Ind AS Financials'!O3,Rollout!$J$247:$EH$247)</f>
        <v>-2.1053739529746451</v>
      </c>
      <c r="P81" s="526">
        <f ca="1" xml:space="preserve"> -1 * SUMIF(Rollout!$J$4:$EH$4,'Ind AS Financials'!P3,Rollout!$J$247:$EH$247)</f>
        <v>-2.2214998591310007</v>
      </c>
      <c r="Q81" s="526">
        <f ca="1" xml:space="preserve"> -1 * SUMIF(Rollout!$J$4:$EH$4,'Ind AS Financials'!Q3,Rollout!$J$247:$EH$247)</f>
        <v>-0.66852443994638122</v>
      </c>
      <c r="R81" s="526">
        <f ca="1" xml:space="preserve"> -1 * SUMIF(Rollout!$J$4:$EH$4,'Ind AS Financials'!R3,Rollout!$J$247:$EH$247)</f>
        <v>0</v>
      </c>
      <c r="S81" s="526">
        <f ca="1" xml:space="preserve"> -1 * SUMIF(Rollout!$J$4:$EH$4,'Ind AS Financials'!S3,Rollout!$J$247:$EH$247)</f>
        <v>0</v>
      </c>
      <c r="T81" s="526">
        <f ca="1" xml:space="preserve"> -1 * SUMIF(Rollout!$J$4:$EH$4,'Ind AS Financials'!T3,Rollout!$J$247:$EH$247)</f>
        <v>0</v>
      </c>
      <c r="U81" s="526">
        <f ca="1" xml:space="preserve"> -1 * SUMIF(Rollout!$J$4:$EH$4,'Ind AS Financials'!U3,Rollout!$J$247:$EH$247)</f>
        <v>0</v>
      </c>
      <c r="V81" s="526">
        <f xml:space="preserve"> -1 * SUMIF(Rollout!$J$4:$EH$4,'Ind AS Financials'!V3,Rollout!$J$247:$EH$247)</f>
        <v>0</v>
      </c>
      <c r="W81" s="526">
        <f xml:space="preserve"> -1 * SUMIF(Rollout!$J$4:$EH$4,'Ind AS Financials'!W3,Rollout!$J$247:$EH$247)</f>
        <v>0</v>
      </c>
    </row>
    <row r="82" spans="1:23" s="37" customFormat="1" ht="15" customHeight="1" outlineLevel="1" x14ac:dyDescent="0.25">
      <c r="D82" s="19"/>
      <c r="E82" s="147" t="s">
        <v>512</v>
      </c>
      <c r="F82" s="147"/>
      <c r="G82" s="147" t="s">
        <v>330</v>
      </c>
      <c r="H82" s="148">
        <f ca="1" xml:space="preserve"> SUM(J82:W82)</f>
        <v>-32.879804591739699</v>
      </c>
      <c r="I82" s="147"/>
      <c r="J82" s="148">
        <f t="shared" ref="J82:W82" ca="1" si="20">SUM(J67:J81)</f>
        <v>0</v>
      </c>
      <c r="K82" s="148">
        <f ca="1">SUM(K67:K81)</f>
        <v>317.00127033202637</v>
      </c>
      <c r="L82" s="148">
        <f t="shared" ca="1" si="20"/>
        <v>810.04111951541211</v>
      </c>
      <c r="M82" s="148">
        <f t="shared" ca="1" si="20"/>
        <v>-431.04317503741271</v>
      </c>
      <c r="N82" s="148">
        <f t="shared" ca="1" si="20"/>
        <v>-160.37619004343432</v>
      </c>
      <c r="O82" s="148">
        <f t="shared" ca="1" si="20"/>
        <v>-160.5773246226411</v>
      </c>
      <c r="P82" s="148">
        <f t="shared" ca="1" si="20"/>
        <v>-160.51238431007206</v>
      </c>
      <c r="Q82" s="148">
        <f t="shared" ca="1" si="20"/>
        <v>-158.45138623735289</v>
      </c>
      <c r="R82" s="148">
        <f t="shared" ca="1" si="20"/>
        <v>-88.961734188265027</v>
      </c>
      <c r="S82" s="148">
        <f t="shared" ca="1" si="20"/>
        <v>0</v>
      </c>
      <c r="T82" s="148">
        <f t="shared" ca="1" si="20"/>
        <v>0</v>
      </c>
      <c r="U82" s="148">
        <f t="shared" ca="1" si="20"/>
        <v>0</v>
      </c>
      <c r="V82" s="148">
        <f t="shared" ca="1" si="20"/>
        <v>0</v>
      </c>
      <c r="W82" s="148">
        <f t="shared" ca="1" si="20"/>
        <v>0</v>
      </c>
    </row>
    <row r="83" spans="1:23" s="37" customFormat="1" ht="15" customHeight="1" outlineLevel="1" x14ac:dyDescent="0.25">
      <c r="D83" s="19"/>
      <c r="H83" s="71"/>
      <c r="J83" s="71"/>
      <c r="K83" s="71"/>
      <c r="L83" s="71"/>
      <c r="M83" s="71"/>
      <c r="N83" s="71"/>
      <c r="O83" s="71"/>
      <c r="P83" s="71"/>
      <c r="Q83" s="71"/>
      <c r="R83" s="71"/>
      <c r="S83" s="71"/>
      <c r="T83" s="71"/>
      <c r="U83" s="71"/>
      <c r="V83" s="71"/>
      <c r="W83" s="71"/>
    </row>
    <row r="84" spans="1:23" s="247" customFormat="1" ht="15" customHeight="1" outlineLevel="1" x14ac:dyDescent="0.35">
      <c r="A84" s="421"/>
      <c r="B84" s="421"/>
      <c r="C84" s="421"/>
      <c r="D84" s="19"/>
      <c r="E84" s="538" t="s">
        <v>160</v>
      </c>
      <c r="F84" s="538"/>
      <c r="G84" s="538" t="s">
        <v>330</v>
      </c>
      <c r="H84" s="622"/>
      <c r="I84" s="538"/>
      <c r="J84" s="538">
        <f xml:space="preserve"> IF( J3 &lt;= NTBA!$F$26, 'Ind AS Financials'!I88, 0)</f>
        <v>0</v>
      </c>
      <c r="K84" s="538">
        <f ca="1" xml:space="preserve"> IF( K3 &lt;= NTBA!$F$26, 'Ind AS Financials'!J88, 0)</f>
        <v>0</v>
      </c>
      <c r="L84" s="538">
        <f ca="1">IF(L3&lt;=NTBA!$F$26,K86,0)</f>
        <v>26.98153585409807</v>
      </c>
      <c r="M84" s="538">
        <f ca="1">IF(M3&lt;=NTBA!$F$26,L86,0)</f>
        <v>46.938488727629192</v>
      </c>
      <c r="N84" s="538">
        <f ca="1">IF(N3&lt;=NTBA!$F$26,M86,0)</f>
        <v>65.408861731659783</v>
      </c>
      <c r="O84" s="538">
        <f ca="1">IF(O3&lt;=NTBA!$F$26,N86,0)</f>
        <v>134.20247806694047</v>
      </c>
      <c r="P84" s="538">
        <f ca="1">IF(P3&lt;=NTBA!$F$26,O86,0)</f>
        <v>202.79495982301438</v>
      </c>
      <c r="Q84" s="538">
        <f ca="1">IF(Q3&lt;=NTBA!$F$26,P86,0)</f>
        <v>262.76981249301298</v>
      </c>
      <c r="R84" s="538">
        <f ca="1">IF(R3&lt;=NTBA!$F$26,Q86,0)</f>
        <v>298.53012657660497</v>
      </c>
      <c r="S84" s="538">
        <f ca="1">IF(S3&lt;=NTBA!$F$26,R86,0)</f>
        <v>397.84683621798814</v>
      </c>
      <c r="T84" s="538">
        <f ca="1">IF(T3&lt;=NTBA!$F$26,S86,0)</f>
        <v>552.87436175425205</v>
      </c>
      <c r="U84" s="538">
        <f>IF(U3&lt;=NTBA!$F$26,T86,0)</f>
        <v>0</v>
      </c>
      <c r="V84" s="538">
        <f>IF(V3&lt;=NTBA!$F$26,U86,0)</f>
        <v>0</v>
      </c>
      <c r="W84" s="538">
        <f>IF(W3&lt;=NTBA!$F$26,V86,0)</f>
        <v>0</v>
      </c>
    </row>
    <row r="85" spans="1:23" s="247" customFormat="1" ht="15" customHeight="1" outlineLevel="1" x14ac:dyDescent="0.35">
      <c r="A85" s="422"/>
      <c r="B85" s="422"/>
      <c r="C85" s="422"/>
      <c r="D85" s="19"/>
      <c r="E85" s="248" t="s">
        <v>554</v>
      </c>
      <c r="F85" s="248"/>
      <c r="G85" s="248" t="s">
        <v>330</v>
      </c>
      <c r="H85" s="248">
        <f ca="1" xml:space="preserve"> SUM(J85:W85)</f>
        <v>589.93412623472773</v>
      </c>
      <c r="I85" s="248"/>
      <c r="J85" s="248">
        <f ca="1" xml:space="preserve"> J60 + J64 + J82</f>
        <v>0</v>
      </c>
      <c r="K85" s="248">
        <f ca="1" xml:space="preserve"> K60 + K64 + K82</f>
        <v>26.98153585409807</v>
      </c>
      <c r="L85" s="248">
        <f ca="1" xml:space="preserve"> L60 + L64 + L82</f>
        <v>19.956952873531122</v>
      </c>
      <c r="M85" s="248">
        <f t="shared" ref="M85:W85" ca="1" si="21" xml:space="preserve"> M60 + M64 + M82</f>
        <v>18.470373004030591</v>
      </c>
      <c r="N85" s="248">
        <f t="shared" ca="1" si="21"/>
        <v>68.793616335280689</v>
      </c>
      <c r="O85" s="248">
        <f t="shared" ca="1" si="21"/>
        <v>68.592481756073909</v>
      </c>
      <c r="P85" s="248">
        <f t="shared" ca="1" si="21"/>
        <v>59.974852669998626</v>
      </c>
      <c r="Q85" s="248">
        <f t="shared" ca="1" si="21"/>
        <v>35.760314083592021</v>
      </c>
      <c r="R85" s="248">
        <f t="shared" ca="1" si="21"/>
        <v>99.316709641383156</v>
      </c>
      <c r="S85" s="548">
        <f t="shared" ca="1" si="21"/>
        <v>155.02752553626394</v>
      </c>
      <c r="T85" s="248">
        <f t="shared" ca="1" si="21"/>
        <v>37.059764480475685</v>
      </c>
      <c r="U85" s="248">
        <f t="shared" ca="1" si="21"/>
        <v>0</v>
      </c>
      <c r="V85" s="248">
        <f t="shared" ca="1" si="21"/>
        <v>0</v>
      </c>
      <c r="W85" s="248">
        <f t="shared" ca="1" si="21"/>
        <v>0</v>
      </c>
    </row>
    <row r="86" spans="1:23" s="247" customFormat="1" ht="15" customHeight="1" outlineLevel="1" x14ac:dyDescent="0.35">
      <c r="A86" s="421"/>
      <c r="B86" s="421"/>
      <c r="C86" s="421"/>
      <c r="D86" s="19"/>
      <c r="E86" s="539" t="s">
        <v>161</v>
      </c>
      <c r="F86" s="539"/>
      <c r="G86" s="539" t="s">
        <v>330</v>
      </c>
      <c r="H86" s="539">
        <f ca="1">SUM(J86:W86)</f>
        <v>2578.281587479928</v>
      </c>
      <c r="I86" s="539"/>
      <c r="J86" s="539">
        <f ca="1">J84+J85</f>
        <v>0</v>
      </c>
      <c r="K86" s="539">
        <f t="shared" ref="K86:W86" ca="1" si="22">K84+K85</f>
        <v>26.98153585409807</v>
      </c>
      <c r="L86" s="539">
        <f ca="1">L84+L85</f>
        <v>46.938488727629192</v>
      </c>
      <c r="M86" s="539">
        <f t="shared" ca="1" si="22"/>
        <v>65.408861731659783</v>
      </c>
      <c r="N86" s="539">
        <f t="shared" ca="1" si="22"/>
        <v>134.20247806694047</v>
      </c>
      <c r="O86" s="539">
        <f t="shared" ca="1" si="22"/>
        <v>202.79495982301438</v>
      </c>
      <c r="P86" s="539">
        <f t="shared" ca="1" si="22"/>
        <v>262.76981249301298</v>
      </c>
      <c r="Q86" s="539">
        <f t="shared" ca="1" si="22"/>
        <v>298.53012657660497</v>
      </c>
      <c r="R86" s="539">
        <f t="shared" ca="1" si="22"/>
        <v>397.84683621798814</v>
      </c>
      <c r="S86" s="539">
        <f t="shared" ca="1" si="22"/>
        <v>552.87436175425205</v>
      </c>
      <c r="T86" s="539">
        <f t="shared" ca="1" si="22"/>
        <v>589.93412623472773</v>
      </c>
      <c r="U86" s="539">
        <f t="shared" ca="1" si="22"/>
        <v>0</v>
      </c>
      <c r="V86" s="539">
        <f t="shared" ca="1" si="22"/>
        <v>0</v>
      </c>
      <c r="W86" s="539">
        <f t="shared" ca="1" si="22"/>
        <v>0</v>
      </c>
    </row>
    <row r="87" spans="1:23" s="247" customFormat="1" ht="15" customHeight="1" outlineLevel="1" x14ac:dyDescent="0.35">
      <c r="A87" s="421"/>
      <c r="B87" s="421"/>
      <c r="C87" s="421"/>
      <c r="D87" s="19"/>
      <c r="E87" s="422"/>
      <c r="F87" s="422"/>
      <c r="G87" s="422"/>
      <c r="H87" s="422"/>
      <c r="I87" s="422"/>
      <c r="J87" s="422"/>
      <c r="K87" s="422"/>
      <c r="L87" s="949"/>
      <c r="M87" s="422"/>
      <c r="N87" s="422"/>
      <c r="O87" s="422"/>
      <c r="P87" s="422"/>
      <c r="Q87" s="422"/>
      <c r="R87" s="422"/>
      <c r="S87" s="422"/>
      <c r="T87" s="422"/>
      <c r="U87" s="422"/>
      <c r="V87" s="422"/>
      <c r="W87" s="422"/>
    </row>
    <row r="88" spans="1:23" ht="15" customHeight="1" x14ac:dyDescent="0.25">
      <c r="E88" s="28"/>
      <c r="F88" s="28"/>
      <c r="G88" s="55"/>
      <c r="H88" s="28"/>
      <c r="I88" s="28"/>
      <c r="J88" s="52"/>
      <c r="K88" s="52"/>
      <c r="L88" s="52"/>
      <c r="M88" s="52"/>
      <c r="N88" s="52"/>
      <c r="O88" s="52"/>
      <c r="P88" s="52"/>
      <c r="Q88" s="52"/>
      <c r="R88" s="52"/>
      <c r="S88" s="52"/>
      <c r="T88" s="52"/>
      <c r="U88" s="52"/>
      <c r="V88" s="52"/>
      <c r="W88" s="52"/>
    </row>
    <row r="89" spans="1:23" s="102" customFormat="1" ht="15" customHeight="1" x14ac:dyDescent="0.25">
      <c r="A89" s="103" t="s">
        <v>348</v>
      </c>
      <c r="B89" s="104"/>
      <c r="C89" s="104"/>
      <c r="D89" s="104"/>
      <c r="E89" s="117"/>
      <c r="F89" s="85"/>
      <c r="G89" s="85"/>
      <c r="H89" s="85"/>
      <c r="I89" s="85"/>
      <c r="J89" s="85"/>
      <c r="K89" s="882"/>
      <c r="L89" s="882"/>
      <c r="M89" s="882"/>
      <c r="N89" s="882"/>
      <c r="O89" s="882"/>
      <c r="P89" s="882"/>
      <c r="Q89" s="882"/>
      <c r="R89" s="882"/>
      <c r="S89" s="882"/>
      <c r="T89" s="85"/>
      <c r="U89" s="85"/>
      <c r="V89" s="85"/>
      <c r="W89" s="85"/>
    </row>
    <row r="90" spans="1:23" ht="15" customHeight="1" outlineLevel="1" x14ac:dyDescent="0.35">
      <c r="S90" s="462"/>
    </row>
    <row r="91" spans="1:23" ht="15" customHeight="1" outlineLevel="1" x14ac:dyDescent="0.25">
      <c r="B91" s="20" t="s">
        <v>514</v>
      </c>
      <c r="J91" s="31"/>
      <c r="K91" s="31"/>
      <c r="L91" s="31"/>
      <c r="M91" s="31"/>
      <c r="N91" s="31"/>
      <c r="O91" s="31"/>
      <c r="P91" s="31"/>
      <c r="Q91" s="31"/>
      <c r="R91" s="31"/>
      <c r="S91" s="462"/>
      <c r="T91" s="31"/>
    </row>
    <row r="92" spans="1:23" ht="15" customHeight="1" outlineLevel="1" x14ac:dyDescent="0.35">
      <c r="E92" s="21" t="s">
        <v>133</v>
      </c>
      <c r="G92" s="836" t="s">
        <v>330</v>
      </c>
      <c r="J92" s="26">
        <f ca="1">IF(J4&lt;=NTBA!$F$26,SUMIF('Monthly Financials'!$J$3:$EH$3,J$3,GST!$J$24:$EH$24),0)</f>
        <v>0</v>
      </c>
      <c r="K92" s="26">
        <f ca="1">IF(K4&lt;=NTBA!$F$26,SUMIF('Monthly Financials'!$J$3:$EH$3,K$3,GST!$J$24:$EH$24),0)</f>
        <v>44.240298479683979</v>
      </c>
      <c r="L92" s="26">
        <f ca="1">IF(L4&lt;=NTBA!$F$26,SUMIF('Monthly Financials'!$J$3:$EH$3,L$3,GST!$J$24:$EH$24),0)</f>
        <v>164.76161203522508</v>
      </c>
      <c r="M92" s="26">
        <f ca="1">IF(M4&lt;=NTBA!$F$26,SUMIF('Monthly Financials'!$J$3:$EH$3,M$3,GST!$J$24:$EH$24),0)</f>
        <v>96.191748774665953</v>
      </c>
      <c r="N92" s="26">
        <f ca="1">IF(N4&lt;=NTBA!$F$26,SUMIF('Monthly Financials'!$J$3:$EH$3,N$3,GST!$J$24:$EH$24),0)</f>
        <v>61.233642716895829</v>
      </c>
      <c r="O92" s="26">
        <f ca="1">IF(O4&lt;=NTBA!$F$26,SUMIF('Monthly Financials'!$J$3:$EH$3,O$3,GST!$J$24:$EH$24),0)</f>
        <v>26.275536659125784</v>
      </c>
      <c r="P92" s="26">
        <f ca="1">IF(P4&lt;=NTBA!$F$26,SUMIF('Monthly Financials'!$J$3:$EH$3,P$3,GST!$J$24:$EH$24),0)</f>
        <v>0</v>
      </c>
      <c r="Q92" s="26">
        <f ca="1">IF(Q4&lt;=NTBA!$F$26,SUMIF('Monthly Financials'!$J$3:$EH$3,Q$3,GST!$J$24:$EH$24),0)</f>
        <v>0</v>
      </c>
      <c r="R92" s="26">
        <f ca="1">IF(R4&lt;=NTBA!$F$26,SUMIF('Monthly Financials'!$J$3:$EH$3,R$3,GST!$J$24:$EH$24),0)</f>
        <v>0</v>
      </c>
      <c r="S92" s="26">
        <f ca="1">IF(S4&lt;=NTBA!$F$26,SUMIF('Monthly Financials'!$J$3:$EH$3,S$3,GST!$J$24:$EH$24),0)</f>
        <v>0</v>
      </c>
      <c r="T92" s="26">
        <f ca="1">IF(T4&lt;=NTBA!$F$26,SUMIF('Monthly Financials'!$J$3:$EH$3,T$3,GST!$J$24:$EH$24),0)</f>
        <v>0</v>
      </c>
      <c r="U92" s="26">
        <f>IF(U4&lt;=NTBA!$F$26,SUMIF('Monthly Financials'!$J$3:$EH$3,U$3,GST!$J$24:$EH$24),0)</f>
        <v>0</v>
      </c>
      <c r="V92" s="26">
        <f>IF(V4&lt;=NTBA!$F$26,SUMIF('Monthly Financials'!$J$3:$EH$3,V$3,GST!$J$24:$EH$24),0)</f>
        <v>0</v>
      </c>
      <c r="W92" s="26">
        <f>IF(W4&lt;=NTBA!$F$26,SUMIF('Monthly Financials'!$J$3:$EH$3,W$3,GST!$J$24:$EH$24),0)</f>
        <v>0</v>
      </c>
    </row>
    <row r="93" spans="1:23" ht="15" customHeight="1" outlineLevel="1" x14ac:dyDescent="0.35">
      <c r="E93" s="21" t="s">
        <v>135</v>
      </c>
      <c r="G93" s="836" t="s">
        <v>330</v>
      </c>
      <c r="J93" s="26">
        <f>SUMIF('Monthly Financials'!$J$4:$EH$4,J$3,'Monthly Financials'!$J$171:$EH$171)</f>
        <v>0</v>
      </c>
      <c r="K93" s="26">
        <f>SUMIF('Monthly Financials'!$J$3:$EH$3,K$3,'Monthly Financials'!$J$171:$EH$171)</f>
        <v>37.806368644067803</v>
      </c>
      <c r="L93" s="26">
        <f>SUMIF('Monthly Financials'!$J$3:$EH$3,L$3,'Monthly Financials'!$J$171:$EH$171)</f>
        <v>208.5660254237288</v>
      </c>
      <c r="M93" s="26">
        <f>SUMIF('Monthly Financials'!$J$3:$EH$3,M$3,'Monthly Financials'!$J$171:$EH$171)</f>
        <v>0</v>
      </c>
      <c r="N93" s="26">
        <f>SUMIF('Monthly Financials'!$J$3:$EH$3,N$3,'Monthly Financials'!$J$171:$EH$171)</f>
        <v>0</v>
      </c>
      <c r="O93" s="26">
        <f>SUMIF('Monthly Financials'!$J$3:$EH$3,O$3,'Monthly Financials'!$J$171:$EH$171)</f>
        <v>0</v>
      </c>
      <c r="P93" s="26">
        <f>SUMIF('Monthly Financials'!$J$3:$EH$3,P$3,'Monthly Financials'!$J$171:$EH$171)</f>
        <v>0</v>
      </c>
      <c r="Q93" s="26">
        <f>SUMIF('Monthly Financials'!$J$3:$EH$3,Q$3,'Monthly Financials'!$J$171:$EH$171)</f>
        <v>0</v>
      </c>
      <c r="R93" s="26">
        <f>SUMIF('Monthly Financials'!$J$3:$EH$3,R$3,'Monthly Financials'!$J$171:$EH$171)</f>
        <v>0</v>
      </c>
      <c r="S93" s="26">
        <f>SUMIF('Monthly Financials'!$J$3:$EH$3,S$3,'Monthly Financials'!$J$171:$EH$171)</f>
        <v>0</v>
      </c>
      <c r="T93" s="26">
        <f>SUMIF('Monthly Financials'!$J$3:$EH$3,T$3,'Monthly Financials'!$J$171:$EH$171)</f>
        <v>0</v>
      </c>
      <c r="U93" s="26">
        <f>SUMIF('Monthly Financials'!$J$3:$EH$3,U$3,'Monthly Financials'!$J$171:$EH$171)</f>
        <v>0</v>
      </c>
      <c r="V93" s="26">
        <f>SUMIF('Monthly Financials'!$J$3:$EH$3,V$3,'Monthly Financials'!$J$171:$EH$171)</f>
        <v>0</v>
      </c>
      <c r="W93" s="26">
        <f>SUMIF('Monthly Financials'!$J$3:$EH$3,W$3,'Monthly Financials'!$J$171:$EH$171)</f>
        <v>0</v>
      </c>
    </row>
    <row r="94" spans="1:23" ht="15" customHeight="1" outlineLevel="1" x14ac:dyDescent="0.35">
      <c r="E94" s="21" t="s">
        <v>168</v>
      </c>
      <c r="G94" s="836" t="s">
        <v>330</v>
      </c>
      <c r="J94" s="26">
        <f ca="1">J86</f>
        <v>0</v>
      </c>
      <c r="K94" s="26">
        <f ca="1">K86</f>
        <v>26.98153585409807</v>
      </c>
      <c r="L94" s="26">
        <f ca="1">L86</f>
        <v>46.938488727629192</v>
      </c>
      <c r="M94" s="26">
        <f t="shared" ref="M94:W94" ca="1" si="23">M86</f>
        <v>65.408861731659783</v>
      </c>
      <c r="N94" s="26">
        <f t="shared" ca="1" si="23"/>
        <v>134.20247806694047</v>
      </c>
      <c r="O94" s="26">
        <f t="shared" ca="1" si="23"/>
        <v>202.79495982301438</v>
      </c>
      <c r="P94" s="26">
        <f t="shared" ca="1" si="23"/>
        <v>262.76981249301298</v>
      </c>
      <c r="Q94" s="26">
        <f t="shared" ca="1" si="23"/>
        <v>298.53012657660497</v>
      </c>
      <c r="R94" s="26">
        <f t="shared" ca="1" si="23"/>
        <v>397.84683621798814</v>
      </c>
      <c r="S94" s="462">
        <f t="shared" ca="1" si="23"/>
        <v>552.87436175425205</v>
      </c>
      <c r="T94" s="26">
        <f t="shared" ca="1" si="23"/>
        <v>589.93412623472773</v>
      </c>
      <c r="U94" s="26">
        <f t="shared" ca="1" si="23"/>
        <v>0</v>
      </c>
      <c r="V94" s="26">
        <f t="shared" ca="1" si="23"/>
        <v>0</v>
      </c>
      <c r="W94" s="26">
        <f t="shared" ca="1" si="23"/>
        <v>0</v>
      </c>
    </row>
    <row r="95" spans="1:23" ht="15" customHeight="1" outlineLevel="1" x14ac:dyDescent="0.35">
      <c r="E95" s="840" t="s">
        <v>685</v>
      </c>
      <c r="G95" s="836" t="s">
        <v>330</v>
      </c>
      <c r="J95" s="26">
        <f ca="1">IF(J4&lt;=NTBA!$F$26,SUMIF(Rollout!$J$3:$EH$3,J4,Rollout!$J$139:$EH$139) -SUMIF(Rollout!$J$3:$EH$3,J4,Rollout!$J$266:$EH$266),0)</f>
        <v>0</v>
      </c>
      <c r="K95" s="26">
        <f ca="1">IF(K4&lt;=NTBA!$F$26,SUMIF(Rollout!$J$3:$EH$3,K4,Rollout!$J$139:$EH$139) -SUMIF(Rollout!$J$3:$EH$3,K4,Rollout!$J$266:$EH$266),0)</f>
        <v>121.8634593449068</v>
      </c>
      <c r="L95" s="26">
        <f ca="1">IF(L4&lt;=NTBA!$F$26,SUMIF(Rollout!$J$3:$EH$3,L4,Rollout!$J$139:$EH$139) -SUMIF(Rollout!$J$3:$EH$3,L4,Rollout!$J$266:$EH$266),0)</f>
        <v>190.52677029140011</v>
      </c>
      <c r="M95" s="26">
        <f ca="1">IF(M4&lt;=NTBA!$F$26,SUMIF(Rollout!$J$3:$EH$3,M4,Rollout!$J$139:$EH$139) -SUMIF(Rollout!$J$3:$EH$3,M4,Rollout!$J$266:$EH$266),0)</f>
        <v>0</v>
      </c>
      <c r="N95" s="26">
        <f ca="1">IF(N4&lt;=NTBA!$F$26,SUMIF(Rollout!$J$3:$EH$3,N4,Rollout!$J$139:$EH$139) -SUMIF(Rollout!$J$3:$EH$3,N4,Rollout!$J$266:$EH$266),0)</f>
        <v>0</v>
      </c>
      <c r="O95" s="26">
        <f ca="1">IF(O4&lt;=NTBA!$F$26,SUMIF(Rollout!$J$3:$EH$3,O4,Rollout!$J$139:$EH$139) -SUMIF(Rollout!$J$3:$EH$3,O4,Rollout!$J$266:$EH$266),0)</f>
        <v>0</v>
      </c>
      <c r="P95" s="26">
        <f ca="1">IF(P4&lt;=NTBA!$F$26,SUMIF(Rollout!$J$3:$EH$3,P4,Rollout!$J$139:$EH$139) -SUMIF(Rollout!$J$3:$EH$3,P4,Rollout!$J$266:$EH$266),0)</f>
        <v>0</v>
      </c>
      <c r="Q95" s="26">
        <f ca="1">IF(Q4&lt;=NTBA!$F$26,SUMIF(Rollout!$J$3:$EH$3,Q4,Rollout!$J$139:$EH$139) -SUMIF(Rollout!$J$3:$EH$3,Q4,Rollout!$J$266:$EH$266),0)</f>
        <v>0</v>
      </c>
      <c r="R95" s="26">
        <f ca="1">IF(R4&lt;=NTBA!$F$26,SUMIF(Rollout!$J$3:$EH$3,R4,Rollout!$J$139:$EH$139) -SUMIF(Rollout!$J$3:$EH$3,R4,Rollout!$J$266:$EH$266),0)</f>
        <v>0</v>
      </c>
      <c r="S95" s="26">
        <f ca="1">IF(S4&lt;=NTBA!$F$26,SUMIF(Rollout!$J$3:$EH$3,S4,Rollout!$J$139:$EH$139) -SUMIF(Rollout!$J$3:$EH$3,S4,Rollout!$J$266:$EH$266),0)</f>
        <v>0</v>
      </c>
      <c r="T95" s="26">
        <f ca="1">IF(T4&lt;=NTBA!$F$26,SUMIF(Rollout!$J$3:$EH$3,T4,Rollout!$J$139:$EH$139) -SUMIF(Rollout!$J$3:$EH$3,T4,Rollout!$J$266:$EH$266),0)</f>
        <v>0</v>
      </c>
      <c r="U95" s="26">
        <f>IF(U4&lt;=NTBA!$F$26,SUMIF(Rollout!$J$3:$EH$3,U4,Rollout!$J$139:$EH$139) -SUMIF(Rollout!$J$3:$EH$3,U4,Rollout!$J$266:$EH$266),0)</f>
        <v>0</v>
      </c>
      <c r="V95" s="26">
        <f>IF(V4&lt;=NTBA!$F$26,SUMIF(Rollout!$J$3:$EH$3,V4,Rollout!$J$139:$EH$139) -SUMIF(Rollout!$J$3:$EH$3,V4,Rollout!$J$266:$EH$266),0)</f>
        <v>0</v>
      </c>
      <c r="W95" s="26">
        <f>IF(W4&lt;=NTBA!$F$26,SUMIF(Rollout!$J$3:$EH$3,W4,Rollout!$J$139:$EH$139) -SUMIF(Rollout!$J$3:$EH$3,W4,Rollout!$J$266:$EH$266),0)</f>
        <v>0</v>
      </c>
    </row>
    <row r="96" spans="1:23" s="247" customFormat="1" ht="15" customHeight="1" outlineLevel="1" x14ac:dyDescent="0.35">
      <c r="A96" s="421"/>
      <c r="B96" s="421"/>
      <c r="C96" s="421"/>
      <c r="D96" s="421"/>
      <c r="E96" s="543" t="s">
        <v>515</v>
      </c>
      <c r="F96" s="543"/>
      <c r="G96" s="543" t="s">
        <v>330</v>
      </c>
      <c r="H96" s="543"/>
      <c r="I96" s="543"/>
      <c r="J96" s="543">
        <f ca="1">SUM(J92:J95)</f>
        <v>0</v>
      </c>
      <c r="K96" s="543">
        <f t="shared" ref="K96:W96" ca="1" si="24">SUM(K92:K95)</f>
        <v>230.89166232275664</v>
      </c>
      <c r="L96" s="543">
        <f t="shared" ca="1" si="24"/>
        <v>610.79289647798316</v>
      </c>
      <c r="M96" s="543">
        <f t="shared" ca="1" si="24"/>
        <v>161.60061050632572</v>
      </c>
      <c r="N96" s="543">
        <f t="shared" ca="1" si="24"/>
        <v>195.43612078383632</v>
      </c>
      <c r="O96" s="543">
        <f t="shared" ca="1" si="24"/>
        <v>229.07049648214016</v>
      </c>
      <c r="P96" s="543">
        <f t="shared" ca="1" si="24"/>
        <v>262.76981249301298</v>
      </c>
      <c r="Q96" s="543">
        <f t="shared" ca="1" si="24"/>
        <v>298.53012657660497</v>
      </c>
      <c r="R96" s="543">
        <f t="shared" ca="1" si="24"/>
        <v>397.84683621798814</v>
      </c>
      <c r="S96" s="543">
        <f t="shared" ca="1" si="24"/>
        <v>552.87436175425205</v>
      </c>
      <c r="T96" s="543">
        <f t="shared" ca="1" si="24"/>
        <v>589.93412623472773</v>
      </c>
      <c r="U96" s="543">
        <f t="shared" ca="1" si="24"/>
        <v>0</v>
      </c>
      <c r="V96" s="543">
        <f t="shared" ca="1" si="24"/>
        <v>0</v>
      </c>
      <c r="W96" s="543">
        <f t="shared" ca="1" si="24"/>
        <v>0</v>
      </c>
    </row>
    <row r="97" spans="1:93" ht="15" customHeight="1" outlineLevel="1" x14ac:dyDescent="0.35">
      <c r="E97" s="533"/>
      <c r="J97" s="26"/>
      <c r="K97" s="26"/>
      <c r="L97" s="26"/>
      <c r="M97" s="26"/>
      <c r="N97" s="26"/>
      <c r="O97" s="26"/>
      <c r="P97" s="26"/>
      <c r="Q97" s="26"/>
      <c r="R97" s="26"/>
      <c r="S97" s="462"/>
      <c r="T97" s="26"/>
      <c r="U97" s="26"/>
      <c r="V97" s="26"/>
      <c r="W97" s="26"/>
    </row>
    <row r="98" spans="1:93" ht="15" customHeight="1" outlineLevel="1" x14ac:dyDescent="0.35">
      <c r="E98" s="836" t="s">
        <v>801</v>
      </c>
      <c r="G98" s="21" t="s">
        <v>330</v>
      </c>
      <c r="J98" s="26">
        <f xml:space="preserve"> IF( NTBA!$F$270 ="SLM", 'Dep&amp;Tax'!J16, 'Dep&amp;Tax'!J25 )</f>
        <v>0</v>
      </c>
      <c r="K98" s="26">
        <f ca="1" xml:space="preserve"> IF( NTBA!$F$270 ="SLM", 'Dep&amp;Tax'!K16, 'Dep&amp;Tax'!K25 )</f>
        <v>116.69548361078445</v>
      </c>
      <c r="L98" s="26">
        <f ca="1" xml:space="preserve"> IF( NTBA!$F$270 ="SLM", 'Dep&amp;Tax'!L16, 'Dep&amp;Tax'!L25 )</f>
        <v>742.00898051667343</v>
      </c>
      <c r="M98" s="26">
        <f ca="1" xml:space="preserve"> IF( NTBA!$F$270 ="SLM", 'Dep&amp;Tax'!M16, 'Dep&amp;Tax'!M25 )</f>
        <v>837.19083941245003</v>
      </c>
      <c r="N98" s="26">
        <f ca="1" xml:space="preserve"> IF( NTBA!$F$270 ="SLM", 'Dep&amp;Tax'!N16, 'Dep&amp;Tax'!N25 )</f>
        <v>684.16960787569224</v>
      </c>
      <c r="O98" s="26">
        <f ca="1" xml:space="preserve"> IF( NTBA!$F$270 ="SLM", 'Dep&amp;Tax'!O16, 'Dep&amp;Tax'!O25 )</f>
        <v>531.14837633893444</v>
      </c>
      <c r="P98" s="26">
        <f ca="1" xml:space="preserve"> IF( NTBA!$F$270 ="SLM", 'Dep&amp;Tax'!P16, 'Dep&amp;Tax'!P25 )</f>
        <v>378.12714480217664</v>
      </c>
      <c r="Q98" s="26">
        <f ca="1" xml:space="preserve"> IF( NTBA!$F$270 ="SLM", 'Dep&amp;Tax'!Q16, 'Dep&amp;Tax'!Q25 )</f>
        <v>225.10591326541885</v>
      </c>
      <c r="R98" s="26">
        <f ca="1" xml:space="preserve"> IF( NTBA!$F$270 ="SLM", 'Dep&amp;Tax'!R16, 'Dep&amp;Tax'!R25 )</f>
        <v>77.644450165712897</v>
      </c>
      <c r="S98" s="26">
        <f ca="1" xml:space="preserve"> IF( NTBA!$F$270 ="SLM", 'Dep&amp;Tax'!S16, 'Dep&amp;Tax'!S25 )</f>
        <v>2.1825753099039957</v>
      </c>
      <c r="T98" s="26">
        <f ca="1" xml:space="preserve"> IF( NTBA!$F$270 ="SLM", 'Dep&amp;Tax'!T16, 'Dep&amp;Tax'!T25 )</f>
        <v>0</v>
      </c>
      <c r="U98" s="26">
        <f xml:space="preserve"> IF( NTBA!$F$270 ="SLM", 'Dep&amp;Tax'!U16, 'Dep&amp;Tax'!U25 )</f>
        <v>0</v>
      </c>
      <c r="V98" s="26">
        <f xml:space="preserve"> IF( NTBA!$F$270 ="SLM", 'Dep&amp;Tax'!V16, 'Dep&amp;Tax'!V25 )</f>
        <v>0</v>
      </c>
      <c r="W98" s="26">
        <f xml:space="preserve"> IF( NTBA!$F$270 ="SLM", 'Dep&amp;Tax'!W16, 'Dep&amp;Tax'!W25 )</f>
        <v>0</v>
      </c>
    </row>
    <row r="99" spans="1:93" ht="15" customHeight="1" outlineLevel="1" x14ac:dyDescent="0.35">
      <c r="E99" s="836" t="s">
        <v>684</v>
      </c>
      <c r="G99" s="21" t="s">
        <v>330</v>
      </c>
      <c r="I99" s="836"/>
      <c r="J99" s="26">
        <f ca="1">IF(J3&lt;=NTBA!$F$26,-SUMIF('Dep&amp;Tax'!$J$5:$W$5,J$5,'Dep&amp;Tax'!$J$111:$W$111),0)</f>
        <v>0</v>
      </c>
      <c r="K99" s="26">
        <f ca="1">IF(K3&lt;=NTBA!$F$26,J99-SUMIF('Dep&amp;Tax'!$J$5:$W$5,K$5,'Dep&amp;Tax'!$J$111:$W$111),0)</f>
        <v>-8.1568812051719863</v>
      </c>
      <c r="L99" s="26">
        <f ca="1">IF(L3&lt;=NTBA!$F$26,K99-SUMIF('Dep&amp;Tax'!$J$5:$W$5,L$5,'Dep&amp;Tax'!$J$111:$W$111),0)</f>
        <v>-69.190162802617806</v>
      </c>
      <c r="M99" s="26">
        <f ca="1">IF(M3&lt;=NTBA!$F$26,L99-SUMIF('Dep&amp;Tax'!$J$5:$W$5,M$5,'Dep&amp;Tax'!$J$111:$W$111),0)</f>
        <v>-103.35604291147563</v>
      </c>
      <c r="N99" s="26">
        <f ca="1">IF(N3&lt;=NTBA!$F$26,M99-SUMIF('Dep&amp;Tax'!$J$5:$W$5,N$5,'Dep&amp;Tax'!$J$111:$W$111),0)</f>
        <v>-107.78291837904436</v>
      </c>
      <c r="O99" s="26">
        <f ca="1">IF(O3&lt;=NTBA!$F$26,N99-SUMIF('Dep&amp;Tax'!$J$5:$W$5,O$5,'Dep&amp;Tax'!$J$111:$W$111),0)</f>
        <v>-95.034090238317106</v>
      </c>
      <c r="P99" s="26">
        <f ca="1">IF(P3&lt;=NTBA!$F$26,O99-SUMIF('Dep&amp;Tax'!$J$5:$W$5,P$5,'Dep&amp;Tax'!$J$111:$W$111),0)</f>
        <v>-71.979839932612279</v>
      </c>
      <c r="Q99" s="26">
        <f ca="1">IF(Q3&lt;=NTBA!$F$26,P99-SUMIF('Dep&amp;Tax'!$J$5:$W$5,Q$5,'Dep&amp;Tax'!$J$111:$W$111),0)</f>
        <v>-42.742336327920896</v>
      </c>
      <c r="R99" s="26">
        <f ca="1">IF(R3&lt;=NTBA!$F$26,Q99-SUMIF('Dep&amp;Tax'!$J$5:$W$5,R$5,'Dep&amp;Tax'!$J$111:$W$111),0)</f>
        <v>-11.194163264074781</v>
      </c>
      <c r="S99" s="26">
        <f ca="1">IF(S3&lt;=NTBA!$F$26,R99-SUMIF('Dep&amp;Tax'!$J$5:$W$5,S$5,'Dep&amp;Tax'!$J$111:$W$111),0)</f>
        <v>4.4591246181824822</v>
      </c>
      <c r="T99" s="26">
        <f ca="1">IF(T3&lt;=NTBA!$F$26,S99-SUMIF('Dep&amp;Tax'!$J$5:$W$5,T$5,'Dep&amp;Tax'!$J$111:$W$111),0)</f>
        <v>4.5075916549611881</v>
      </c>
      <c r="U99" s="26">
        <f>IF(U3&lt;=NTBA!$F$26,T99-SUMIF('Dep&amp;Tax'!$J$5:$W$5,U$5,'Dep&amp;Tax'!$J$111:$W$111),0)</f>
        <v>0</v>
      </c>
      <c r="V99" s="26">
        <f>IF(V3&lt;=NTBA!$F$26,U99-SUMIF('Dep&amp;Tax'!$J$5:$W$5,V$5,'Dep&amp;Tax'!$J$111:$W$111),0)</f>
        <v>0</v>
      </c>
      <c r="W99" s="26">
        <f>IF(W3&lt;=NTBA!$F$26,V99-SUMIF('Dep&amp;Tax'!$J$5:$W$5,W$5,'Dep&amp;Tax'!$J$111:$W$111),0)</f>
        <v>0</v>
      </c>
    </row>
    <row r="100" spans="1:93" ht="15" customHeight="1" outlineLevel="1" x14ac:dyDescent="0.35">
      <c r="E100" s="21" t="s">
        <v>525</v>
      </c>
      <c r="G100" s="21" t="s">
        <v>330</v>
      </c>
      <c r="J100" s="26">
        <f>SUMIF(Rollout!$J$3:$EH$3,J3,Rollout!$J$249:$EH$249)</f>
        <v>0</v>
      </c>
      <c r="K100" s="26">
        <f>SUMIF(Rollout!$J$3:$EH$3,K3,Rollout!$J$249:$EH$249)</f>
        <v>0</v>
      </c>
      <c r="L100" s="26">
        <f>SUMIF(Rollout!$J$3:$EH$3,L3,Rollout!$J$249:$EH$249)</f>
        <v>0</v>
      </c>
      <c r="M100" s="26">
        <f ca="1">SUMIF(Rollout!$J$3:$EH$3,M3,Rollout!$J$249:$EH$249)</f>
        <v>40.972151025517618</v>
      </c>
      <c r="N100" s="26">
        <f ca="1">SUMIF(Rollout!$J$3:$EH$3,N3,Rollout!$J$249:$EH$249)</f>
        <v>41.124805857494053</v>
      </c>
      <c r="O100" s="26">
        <f ca="1">SUMIF(Rollout!$J$3:$EH$3,O3,Rollout!$J$249:$EH$249)</f>
        <v>41.221088890365436</v>
      </c>
      <c r="P100" s="26">
        <f ca="1">SUMIF(Rollout!$J$3:$EH$3,P3,Rollout!$J$249:$EH$249)</f>
        <v>41.244765045989539</v>
      </c>
      <c r="Q100" s="26">
        <f ca="1">SUMIF(Rollout!$J$3:$EH$3,Q3,Rollout!$J$249:$EH$249)</f>
        <v>39.514556690418701</v>
      </c>
      <c r="R100" s="26">
        <f ca="1">SUMIF(Rollout!$J$3:$EH$3,R3,Rollout!$J$249:$EH$249)</f>
        <v>0</v>
      </c>
      <c r="S100" s="462">
        <f ca="1">SUMIF(Rollout!$J$3:$EH$3,S3,Rollout!$J$249:$EH$249)</f>
        <v>0</v>
      </c>
      <c r="T100" s="26">
        <f ca="1">SUMIF(Rollout!$J$3:$EH$3,T3,Rollout!$J$249:$EH$249)</f>
        <v>0</v>
      </c>
      <c r="U100" s="26">
        <f>SUMIF(Rollout!$J$3:$EH$3,U3,Rollout!$J$249:$EH$249)</f>
        <v>0</v>
      </c>
      <c r="V100" s="26">
        <f>SUMIF(Rollout!$J$3:$EH$3,V3,Rollout!$J$249:$EH$249)</f>
        <v>0</v>
      </c>
      <c r="W100" s="26">
        <f>SUMIF(Rollout!$J$3:$EH$3,W3,Rollout!$J$249:$EH$249)</f>
        <v>0</v>
      </c>
    </row>
    <row r="101" spans="1:93" s="247" customFormat="1" ht="15" customHeight="1" outlineLevel="1" x14ac:dyDescent="0.35">
      <c r="A101" s="421"/>
      <c r="B101" s="421"/>
      <c r="C101" s="421"/>
      <c r="D101" s="421"/>
      <c r="E101" s="543" t="s">
        <v>549</v>
      </c>
      <c r="F101" s="543"/>
      <c r="G101" s="543" t="s">
        <v>330</v>
      </c>
      <c r="H101" s="543"/>
      <c r="I101" s="543"/>
      <c r="J101" s="543">
        <f ca="1" xml:space="preserve"> SUM( J98:J100 )</f>
        <v>0</v>
      </c>
      <c r="K101" s="543">
        <f ca="1" xml:space="preserve"> SUM( K98:K100 )</f>
        <v>108.53860240561247</v>
      </c>
      <c r="L101" s="543">
        <f ca="1" xml:space="preserve"> SUM( L98:L100 )</f>
        <v>672.81881771405563</v>
      </c>
      <c r="M101" s="543">
        <f t="shared" ref="M101:W101" ca="1" si="25" xml:space="preserve"> SUM( M98:M100 )</f>
        <v>774.80694752649208</v>
      </c>
      <c r="N101" s="543">
        <f t="shared" ca="1" si="25"/>
        <v>617.51149535414197</v>
      </c>
      <c r="O101" s="543">
        <f t="shared" ca="1" si="25"/>
        <v>477.33537499098276</v>
      </c>
      <c r="P101" s="543">
        <f t="shared" ca="1" si="25"/>
        <v>347.39206991555392</v>
      </c>
      <c r="Q101" s="543">
        <f t="shared" ca="1" si="25"/>
        <v>221.87813362791667</v>
      </c>
      <c r="R101" s="543">
        <f t="shared" ca="1" si="25"/>
        <v>66.450286901638123</v>
      </c>
      <c r="S101" s="627">
        <f t="shared" ca="1" si="25"/>
        <v>6.6416999280864779</v>
      </c>
      <c r="T101" s="543">
        <f t="shared" ca="1" si="25"/>
        <v>4.5075916549611881</v>
      </c>
      <c r="U101" s="543">
        <f t="shared" si="25"/>
        <v>0</v>
      </c>
      <c r="V101" s="543">
        <f t="shared" si="25"/>
        <v>0</v>
      </c>
      <c r="W101" s="543">
        <f t="shared" si="25"/>
        <v>0</v>
      </c>
    </row>
    <row r="102" spans="1:93" ht="15" customHeight="1" outlineLevel="1" x14ac:dyDescent="0.35">
      <c r="J102" s="26"/>
      <c r="K102" s="26"/>
      <c r="L102" s="26"/>
      <c r="M102" s="26"/>
      <c r="N102" s="26"/>
      <c r="O102" s="26"/>
      <c r="P102" s="26"/>
      <c r="Q102" s="26"/>
      <c r="R102" s="26"/>
      <c r="S102" s="462"/>
      <c r="T102" s="26"/>
      <c r="U102" s="26"/>
      <c r="V102" s="26"/>
      <c r="W102" s="26"/>
    </row>
    <row r="103" spans="1:93" s="244" customFormat="1" ht="15" customHeight="1" outlineLevel="1" x14ac:dyDescent="0.35">
      <c r="A103" s="544"/>
      <c r="B103" s="544"/>
      <c r="C103" s="545"/>
      <c r="D103" s="544"/>
      <c r="E103" s="544" t="s">
        <v>514</v>
      </c>
      <c r="F103" s="544"/>
      <c r="G103" s="544" t="s">
        <v>330</v>
      </c>
      <c r="H103" s="544"/>
      <c r="I103" s="544"/>
      <c r="J103" s="544">
        <f ca="1" xml:space="preserve"> J96 + J101</f>
        <v>0</v>
      </c>
      <c r="K103" s="544">
        <f t="shared" ref="K103:W103" ca="1" si="26" xml:space="preserve"> K96 + K101</f>
        <v>339.43026472836914</v>
      </c>
      <c r="L103" s="544">
        <f t="shared" ca="1" si="26"/>
        <v>1283.6117141920388</v>
      </c>
      <c r="M103" s="544">
        <f t="shared" ca="1" si="26"/>
        <v>936.40755803281786</v>
      </c>
      <c r="N103" s="544">
        <f t="shared" ca="1" si="26"/>
        <v>812.94761613797823</v>
      </c>
      <c r="O103" s="544">
        <f t="shared" ca="1" si="26"/>
        <v>706.40587147312294</v>
      </c>
      <c r="P103" s="544">
        <f t="shared" ca="1" si="26"/>
        <v>610.16188240856695</v>
      </c>
      <c r="Q103" s="544">
        <f t="shared" ca="1" si="26"/>
        <v>520.40826020452164</v>
      </c>
      <c r="R103" s="544">
        <f t="shared" ca="1" si="26"/>
        <v>464.29712311962624</v>
      </c>
      <c r="S103" s="1094">
        <f t="shared" ca="1" si="26"/>
        <v>559.51606168233855</v>
      </c>
      <c r="T103" s="544">
        <f t="shared" ca="1" si="26"/>
        <v>594.4417178896889</v>
      </c>
      <c r="U103" s="544">
        <f t="shared" ca="1" si="26"/>
        <v>0</v>
      </c>
      <c r="V103" s="544">
        <f t="shared" ca="1" si="26"/>
        <v>0</v>
      </c>
      <c r="W103" s="544">
        <f t="shared" ca="1" si="26"/>
        <v>0</v>
      </c>
      <c r="X103" s="544"/>
      <c r="Y103" s="544"/>
      <c r="Z103" s="544"/>
      <c r="AA103" s="544"/>
      <c r="AB103" s="544"/>
      <c r="AC103" s="544"/>
      <c r="AD103" s="544"/>
      <c r="AE103" s="544"/>
      <c r="AF103" s="544"/>
      <c r="AG103" s="544"/>
      <c r="AH103" s="544"/>
      <c r="AI103" s="544"/>
      <c r="AJ103" s="544"/>
      <c r="AK103" s="544"/>
      <c r="AL103" s="544"/>
      <c r="AM103" s="544"/>
      <c r="AN103" s="544"/>
      <c r="AO103" s="544"/>
      <c r="AP103" s="544"/>
      <c r="AQ103" s="544"/>
      <c r="AR103" s="544"/>
      <c r="AS103" s="544"/>
      <c r="AT103" s="544"/>
      <c r="AU103" s="544"/>
      <c r="AV103" s="544"/>
      <c r="AW103" s="544"/>
      <c r="AX103" s="544"/>
      <c r="AY103" s="544"/>
      <c r="AZ103" s="544"/>
      <c r="BA103" s="544"/>
      <c r="BB103" s="544"/>
      <c r="BC103" s="544"/>
      <c r="BD103" s="544"/>
      <c r="BE103" s="544"/>
      <c r="BF103" s="544"/>
      <c r="BG103" s="544"/>
      <c r="BH103" s="544"/>
      <c r="BI103" s="544"/>
      <c r="BJ103" s="544"/>
      <c r="BK103" s="544"/>
      <c r="BL103" s="544"/>
      <c r="BM103" s="544"/>
      <c r="BN103" s="544"/>
      <c r="BO103" s="544"/>
      <c r="BP103" s="544"/>
      <c r="BQ103" s="544"/>
      <c r="BR103" s="544"/>
      <c r="BS103" s="544"/>
      <c r="BT103" s="544"/>
      <c r="BU103" s="544"/>
      <c r="BV103" s="544"/>
      <c r="BW103" s="544"/>
      <c r="BX103" s="544"/>
      <c r="BY103" s="544"/>
      <c r="BZ103" s="544"/>
      <c r="CA103" s="544"/>
      <c r="CB103" s="544"/>
      <c r="CC103" s="544"/>
      <c r="CD103" s="544"/>
      <c r="CE103" s="544"/>
      <c r="CF103" s="544"/>
      <c r="CG103" s="544"/>
      <c r="CH103" s="544"/>
      <c r="CI103" s="544"/>
      <c r="CJ103" s="544"/>
      <c r="CK103" s="544"/>
      <c r="CL103" s="544"/>
      <c r="CM103" s="544"/>
      <c r="CN103" s="544"/>
      <c r="CO103" s="544"/>
    </row>
    <row r="104" spans="1:93" ht="15" customHeight="1" outlineLevel="1" x14ac:dyDescent="0.35">
      <c r="J104" s="26"/>
      <c r="K104" s="26"/>
      <c r="L104" s="26"/>
      <c r="M104" s="26"/>
      <c r="S104" s="462"/>
      <c r="T104" s="839"/>
    </row>
    <row r="105" spans="1:93" ht="15" customHeight="1" outlineLevel="1" x14ac:dyDescent="0.35">
      <c r="B105" s="350" t="s">
        <v>550</v>
      </c>
      <c r="S105" s="462"/>
    </row>
    <row r="106" spans="1:93" s="546" customFormat="1" ht="15" customHeight="1" outlineLevel="1" x14ac:dyDescent="0.35">
      <c r="A106" s="462"/>
      <c r="B106" s="462"/>
      <c r="C106" s="462"/>
      <c r="D106" s="462"/>
      <c r="E106" s="474" t="s">
        <v>166</v>
      </c>
      <c r="F106" s="474"/>
      <c r="G106" s="474" t="s">
        <v>330</v>
      </c>
      <c r="H106" s="474"/>
      <c r="I106" s="474"/>
      <c r="J106" s="474">
        <f>IF(J3&lt;=NTBA!$F$26,SUM($I$56:J56)+ SUM($I$57:J57),0)</f>
        <v>0</v>
      </c>
      <c r="K106" s="474">
        <f>IF(K3&lt;=NTBA!$F$26,SUM($I$56:K56)+ SUM($I$57:K57),0)</f>
        <v>0</v>
      </c>
      <c r="L106" s="474">
        <f>IF(L3&lt;=NTBA!$F$26,SUM($I$56:L56)+ SUM($I$57:L57),0)</f>
        <v>0</v>
      </c>
      <c r="M106" s="474">
        <f>IF(M3&lt;=NTBA!$F$26,SUM($I$56:M56)+ SUM($I$57:M57),0)</f>
        <v>0</v>
      </c>
      <c r="N106" s="474">
        <f>IF(N3&lt;=NTBA!$F$26,SUM($I$56:N56)+ SUM($I$57:N57),0)</f>
        <v>0</v>
      </c>
      <c r="O106" s="474">
        <f>IF(O3&lt;=NTBA!$F$26,SUM($I$56:O56)+ SUM($I$57:O57),0)</f>
        <v>0</v>
      </c>
      <c r="P106" s="474">
        <f>IF(P3&lt;=NTBA!$F$26,SUM($I$56:P56)+ SUM($I$57:P57),0)</f>
        <v>0</v>
      </c>
      <c r="Q106" s="474">
        <f>IF(Q3&lt;=NTBA!$F$26,SUM($I$56:Q56)+ SUM($I$57:Q57),0)</f>
        <v>0</v>
      </c>
      <c r="R106" s="474">
        <f>IF(R3&lt;=NTBA!$F$26,SUM($I$56:R56)+ SUM($I$57:R57),0)</f>
        <v>0</v>
      </c>
      <c r="S106" s="474">
        <f>IF(S3&lt;=NTBA!$F$26,SUM($I$56:S56)+ SUM($I$57:S57),0)</f>
        <v>0</v>
      </c>
      <c r="T106" s="474">
        <f>IF(T3&lt;=NTBA!$F$26,SUM($I$56:T56)+ SUM($I$57:T57),0)</f>
        <v>0</v>
      </c>
      <c r="U106" s="474">
        <f>IF(U3&lt;=NTBA!$F$26,SUM($I$56:U56)+ SUM($I$57:U57),0)</f>
        <v>0</v>
      </c>
      <c r="V106" s="474">
        <f>IF(V3&lt;=NTBA!$F$26,SUM($I$56:V56)+ SUM($I$57:V57),0)</f>
        <v>0</v>
      </c>
      <c r="W106" s="474">
        <f>IF(W3&lt;=NTBA!$F$26,SUM($I$56:W56)+ SUM($I$57:W57),0)</f>
        <v>0</v>
      </c>
    </row>
    <row r="107" spans="1:93" s="546" customFormat="1" ht="15" customHeight="1" outlineLevel="1" x14ac:dyDescent="0.35">
      <c r="A107" s="462"/>
      <c r="B107" s="462"/>
      <c r="C107" s="462"/>
      <c r="D107" s="462"/>
      <c r="E107" s="474" t="s">
        <v>83</v>
      </c>
      <c r="F107" s="474"/>
      <c r="G107" s="474" t="s">
        <v>330</v>
      </c>
      <c r="H107" s="474"/>
      <c r="I107" s="474"/>
      <c r="J107" s="474">
        <f ca="1">IF(J2&lt;=NTBA!$F$26,J187,0)</f>
        <v>0</v>
      </c>
      <c r="K107" s="474">
        <f ca="1">IF(K2&lt;=NTBA!$F$26,K187,0)</f>
        <v>0</v>
      </c>
      <c r="L107" s="474">
        <f ca="1">IF(L2&lt;=NTBA!$F$26,L187,0)</f>
        <v>0</v>
      </c>
      <c r="M107" s="474">
        <f ca="1">IF(M2&lt;=NTBA!$F$26,M187,0)</f>
        <v>0</v>
      </c>
      <c r="N107" s="474">
        <f ca="1">IF(N2&lt;=NTBA!$F$26,N187,0)</f>
        <v>0</v>
      </c>
      <c r="O107" s="474">
        <f ca="1">IF(O2&lt;=NTBA!$F$26,O187,0)</f>
        <v>0</v>
      </c>
      <c r="P107" s="474">
        <f ca="1">IF(P2&lt;=NTBA!$F$26,P187,0)</f>
        <v>0</v>
      </c>
      <c r="Q107" s="474">
        <f ca="1">IF(Q2&lt;=NTBA!$F$26,Q187,0)</f>
        <v>0</v>
      </c>
      <c r="R107" s="474">
        <f ca="1">IF(R2&lt;=NTBA!$F$26,R187,0)</f>
        <v>0</v>
      </c>
      <c r="S107" s="474">
        <f ca="1">IF(S2&lt;=NTBA!$F$26,S187,0)</f>
        <v>0</v>
      </c>
      <c r="T107" s="474">
        <f ca="1">IF(T2&lt;=NTBA!$F$26,T187,0)</f>
        <v>0</v>
      </c>
      <c r="U107" s="474">
        <f>IF(U2&lt;=NTBA!$F$26,U187,0)</f>
        <v>0</v>
      </c>
      <c r="V107" s="474">
        <f>IF(V2&lt;=NTBA!$F$26,V187,0)</f>
        <v>0</v>
      </c>
      <c r="W107" s="474">
        <f>IF(W2&lt;=NTBA!$F$26,W187,0)</f>
        <v>0</v>
      </c>
    </row>
    <row r="108" spans="1:93" s="546" customFormat="1" ht="15" customHeight="1" outlineLevel="1" x14ac:dyDescent="0.35">
      <c r="A108" s="462"/>
      <c r="B108" s="462"/>
      <c r="C108" s="462"/>
      <c r="D108" s="462"/>
      <c r="E108" s="474" t="s">
        <v>254</v>
      </c>
      <c r="F108" s="474"/>
      <c r="G108" s="474" t="s">
        <v>330</v>
      </c>
      <c r="H108" s="474"/>
      <c r="I108" s="474"/>
      <c r="J108" s="474">
        <f ca="1">IF(J3&lt;=NTBA!$F$26,J207,0)</f>
        <v>0</v>
      </c>
      <c r="K108" s="474">
        <f ca="1">IF(K3&lt;=NTBA!$F$26,K207,0)</f>
        <v>0</v>
      </c>
      <c r="L108" s="474">
        <f ca="1">IF(L3&lt;=NTBA!$F$26,L207,0)</f>
        <v>0</v>
      </c>
      <c r="M108" s="474">
        <f ca="1">IF(M3&lt;=NTBA!$F$26,M207,0)</f>
        <v>0</v>
      </c>
      <c r="N108" s="474">
        <f ca="1">IF(N3&lt;=NTBA!$F$26,N207,0)</f>
        <v>0</v>
      </c>
      <c r="O108" s="474">
        <f ca="1">IF(O3&lt;=NTBA!$F$26,O207,0)</f>
        <v>0</v>
      </c>
      <c r="P108" s="474">
        <f ca="1">IF(P3&lt;=NTBA!$F$26,P207,0)</f>
        <v>0</v>
      </c>
      <c r="Q108" s="474">
        <f ca="1">IF(Q3&lt;=NTBA!$F$26,Q207,0)</f>
        <v>0</v>
      </c>
      <c r="R108" s="474">
        <f ca="1">IF(R3&lt;=NTBA!$F$26,R207,0)</f>
        <v>0</v>
      </c>
      <c r="S108" s="474">
        <f ca="1">IF(S3&lt;=NTBA!$F$26,S207,0)</f>
        <v>0</v>
      </c>
      <c r="T108" s="474">
        <f ca="1">IF(T3&lt;=NTBA!$F$26,T207,0)</f>
        <v>0</v>
      </c>
      <c r="U108" s="474">
        <f>IF(U3&lt;=NTBA!$F$26,U207,0)</f>
        <v>0</v>
      </c>
      <c r="V108" s="474">
        <f>IF(V3&lt;=NTBA!$F$26,V207,0)</f>
        <v>0</v>
      </c>
      <c r="W108" s="474">
        <f>IF(W3&lt;=NTBA!$F$26,W207,0)</f>
        <v>0</v>
      </c>
    </row>
    <row r="109" spans="1:93" s="546" customFormat="1" ht="15" customHeight="1" outlineLevel="1" x14ac:dyDescent="0.35">
      <c r="A109" s="462"/>
      <c r="B109" s="462"/>
      <c r="C109" s="462"/>
      <c r="D109" s="462"/>
      <c r="E109" s="474" t="s">
        <v>253</v>
      </c>
      <c r="F109" s="474"/>
      <c r="G109" s="474" t="s">
        <v>330</v>
      </c>
      <c r="H109" s="474"/>
      <c r="I109" s="474"/>
      <c r="J109" s="474">
        <f ca="1">IF(J3&lt;=NTBA!$F$26,J193,0)</f>
        <v>0</v>
      </c>
      <c r="K109" s="474">
        <f ca="1">IF(K3&lt;=NTBA!$F$26,K193,0)</f>
        <v>0</v>
      </c>
      <c r="L109" s="474">
        <f ca="1">IF(L3&lt;=NTBA!$F$26,L193,0)</f>
        <v>0</v>
      </c>
      <c r="M109" s="474">
        <f ca="1">IF(M3&lt;=NTBA!$F$26,M193,0)</f>
        <v>0</v>
      </c>
      <c r="N109" s="474">
        <f ca="1">IF(N3&lt;=NTBA!$F$26,N193,0)</f>
        <v>0</v>
      </c>
      <c r="O109" s="474">
        <f ca="1">IF(O3&lt;=NTBA!$F$26,O193,0)</f>
        <v>0</v>
      </c>
      <c r="P109" s="474">
        <f ca="1">IF(P3&lt;=NTBA!$F$26,P193,0)</f>
        <v>0</v>
      </c>
      <c r="Q109" s="474">
        <f ca="1">IF(Q3&lt;=NTBA!$F$26,Q193,0)</f>
        <v>0</v>
      </c>
      <c r="R109" s="474">
        <f ca="1">IF(R3&lt;=NTBA!$F$26,R193,0)</f>
        <v>0</v>
      </c>
      <c r="S109" s="474">
        <f ca="1">IF(S3&lt;=NTBA!$F$26,S193,0)</f>
        <v>0</v>
      </c>
      <c r="T109" s="474">
        <f ca="1">IF(T3&lt;=NTBA!$F$26,T193,0)</f>
        <v>0</v>
      </c>
      <c r="U109" s="474">
        <f>IF(U3&lt;=NTBA!$F$26,U193,0)</f>
        <v>0</v>
      </c>
      <c r="V109" s="474">
        <f>IF(V3&lt;=NTBA!$F$26,V193,0)</f>
        <v>0</v>
      </c>
      <c r="W109" s="474">
        <f>IF(W3&lt;=NTBA!$F$26,W193,0)</f>
        <v>0</v>
      </c>
    </row>
    <row r="110" spans="1:93" s="546" customFormat="1" ht="15" customHeight="1" outlineLevel="1" x14ac:dyDescent="0.35">
      <c r="A110" s="462"/>
      <c r="B110" s="462"/>
      <c r="C110" s="462"/>
      <c r="D110" s="462"/>
      <c r="E110" s="474" t="s">
        <v>167</v>
      </c>
      <c r="F110" s="474"/>
      <c r="G110" s="474" t="s">
        <v>330</v>
      </c>
      <c r="H110" s="474"/>
      <c r="I110" s="474"/>
      <c r="J110" s="474">
        <f>SUMIF('Monthly Financials'!$J$3:$EH$3,J$3,'Monthly Financials'!$J$195:$EH$195)</f>
        <v>0</v>
      </c>
      <c r="K110" s="474">
        <f>SUMIF('Monthly Financials'!$J$3:$EH$3,K$3,'Monthly Financials'!$J$195:$EH$195)</f>
        <v>0</v>
      </c>
      <c r="L110" s="474">
        <f>SUMIF('Monthly Financials'!$J$3:$EH$3,L$3,'Monthly Financials'!$J$195:$EH$195)</f>
        <v>0</v>
      </c>
      <c r="M110" s="474">
        <f>SUMIF('Monthly Financials'!$J$3:$EH$3,M$3,'Monthly Financials'!$J$195:$EH$195)</f>
        <v>0</v>
      </c>
      <c r="N110" s="474">
        <f>SUMIF('Monthly Financials'!$J$3:$EH$3,N$3,'Monthly Financials'!$J$195:$EH$195)</f>
        <v>0</v>
      </c>
      <c r="O110" s="474">
        <f>SUMIF('Monthly Financials'!$J$3:$EH$3,O$3,'Monthly Financials'!$J$195:$EH$195)</f>
        <v>0</v>
      </c>
      <c r="P110" s="474">
        <f>SUMIF('Monthly Financials'!$J$3:$EH$3,P$3,'Monthly Financials'!$J$195:$EH$195)</f>
        <v>0</v>
      </c>
      <c r="Q110" s="474">
        <f>SUMIF('Monthly Financials'!$J$3:$EH$3,Q$3,'Monthly Financials'!$J$195:$EH$195)</f>
        <v>0</v>
      </c>
      <c r="R110" s="474">
        <f>SUMIF('Monthly Financials'!$J$3:$EH$3,R$3,'Monthly Financials'!$J$195:$EH$195)</f>
        <v>0</v>
      </c>
      <c r="S110" s="474">
        <f>SUMIF('Monthly Financials'!$J$3:$EH$3,S$3,'Monthly Financials'!$J$195:$EH$195)</f>
        <v>0</v>
      </c>
      <c r="T110" s="474">
        <f>SUMIF('Monthly Financials'!$J$3:$EH$3,T$3,'Monthly Financials'!$J$195:$EH$195)</f>
        <v>0</v>
      </c>
      <c r="U110" s="474">
        <f>SUMIF('Monthly Financials'!$J$3:$EH$3,U$3,'Monthly Financials'!$J$195:$EH$195)</f>
        <v>0</v>
      </c>
      <c r="V110" s="474">
        <f>SUMIF('Monthly Financials'!$J$3:$EH$3,V$3,'Monthly Financials'!$J$195:$EH$195)</f>
        <v>0</v>
      </c>
      <c r="W110" s="474">
        <f>SUMIF('Monthly Financials'!$J$3:$EH$3,W$3,'Monthly Financials'!$J$195:$EH$195)</f>
        <v>0</v>
      </c>
    </row>
    <row r="111" spans="1:93" s="247" customFormat="1" ht="15" customHeight="1" outlineLevel="1" x14ac:dyDescent="0.35">
      <c r="A111" s="421"/>
      <c r="B111" s="421"/>
      <c r="C111" s="421"/>
      <c r="D111" s="421"/>
      <c r="E111" s="543" t="s">
        <v>551</v>
      </c>
      <c r="F111" s="543"/>
      <c r="G111" s="543" t="s">
        <v>330</v>
      </c>
      <c r="H111" s="543"/>
      <c r="I111" s="543"/>
      <c r="J111" s="543">
        <f t="shared" ref="J111:W111" ca="1" si="27" xml:space="preserve"> SUM( J106:J110 )</f>
        <v>0</v>
      </c>
      <c r="K111" s="543">
        <f t="shared" ca="1" si="27"/>
        <v>0</v>
      </c>
      <c r="L111" s="543">
        <f t="shared" ca="1" si="27"/>
        <v>0</v>
      </c>
      <c r="M111" s="543">
        <f t="shared" ca="1" si="27"/>
        <v>0</v>
      </c>
      <c r="N111" s="543">
        <f t="shared" ca="1" si="27"/>
        <v>0</v>
      </c>
      <c r="O111" s="543">
        <f t="shared" ca="1" si="27"/>
        <v>0</v>
      </c>
      <c r="P111" s="543">
        <f t="shared" ca="1" si="27"/>
        <v>0</v>
      </c>
      <c r="Q111" s="543">
        <f t="shared" ca="1" si="27"/>
        <v>0</v>
      </c>
      <c r="R111" s="543">
        <f t="shared" ca="1" si="27"/>
        <v>0</v>
      </c>
      <c r="S111" s="627">
        <f t="shared" ca="1" si="27"/>
        <v>0</v>
      </c>
      <c r="T111" s="543">
        <f t="shared" ca="1" si="27"/>
        <v>0</v>
      </c>
      <c r="U111" s="543">
        <f t="shared" si="27"/>
        <v>0</v>
      </c>
      <c r="V111" s="543">
        <f t="shared" si="27"/>
        <v>0</v>
      </c>
      <c r="W111" s="543">
        <f t="shared" si="27"/>
        <v>0</v>
      </c>
    </row>
    <row r="112" spans="1:93" ht="15" customHeight="1" outlineLevel="1" x14ac:dyDescent="0.25">
      <c r="E112" s="28"/>
      <c r="F112" s="28"/>
      <c r="G112" s="28"/>
      <c r="H112" s="28"/>
      <c r="I112" s="28"/>
      <c r="J112" s="52"/>
      <c r="K112" s="52"/>
      <c r="L112" s="52"/>
      <c r="M112" s="52"/>
      <c r="N112" s="52"/>
      <c r="O112" s="52"/>
      <c r="P112" s="52"/>
      <c r="Q112" s="52"/>
      <c r="R112" s="52"/>
      <c r="S112" s="474"/>
      <c r="T112" s="52"/>
      <c r="U112" s="52"/>
      <c r="V112" s="52"/>
      <c r="W112" s="52"/>
    </row>
    <row r="113" spans="1:93" s="724" customFormat="1" ht="15" customHeight="1" outlineLevel="1" x14ac:dyDescent="0.35">
      <c r="A113" s="561"/>
      <c r="B113" s="561"/>
      <c r="C113" s="561"/>
      <c r="D113" s="561"/>
      <c r="E113" s="561" t="s">
        <v>165</v>
      </c>
      <c r="F113" s="561"/>
      <c r="G113" s="561" t="s">
        <v>330</v>
      </c>
      <c r="H113" s="561"/>
      <c r="I113" s="561"/>
      <c r="J113" s="561">
        <f ca="1">IF(J3&lt;=NTBA!$F$26,SUMIF(Rollout!$K$3:$EH$3,J3,Rollout!$K$188:$EH$188)+SUMIF(Rollout!$K$3:$EH$3,J3,Rollout!$K$194:$EH$194),0)</f>
        <v>0</v>
      </c>
      <c r="K113" s="561">
        <f ca="1">IF(K3&lt;=NTBA!$F$26,SUMIF(Rollout!$K$3:$EH$3,K3,Rollout!$K$188:$EH$188)+SUMIF(Rollout!$K$3:$EH$3,K3,Rollout!$K$194:$EH$194),0)</f>
        <v>214.41043392591286</v>
      </c>
      <c r="L113" s="561">
        <f ca="1">IF(L3&lt;=NTBA!$F$26,SUMIF(Rollout!$K$3:$EH$3,L3,Rollout!$K$188:$EH$188)+SUMIF(Rollout!$K$3:$EH$3,L3,Rollout!$K$194:$EH$194),0)</f>
        <v>889.55079913438408</v>
      </c>
      <c r="M113" s="561">
        <f ca="1">IF(M3&lt;=NTBA!$F$26,SUMIF(Rollout!$K$3:$EH$3,M3,Rollout!$K$188:$EH$188)+SUMIF(Rollout!$K$3:$EH$3,M3,Rollout!$K$194:$EH$194),0)</f>
        <v>623.42700066234329</v>
      </c>
      <c r="N113" s="561">
        <f ca="1">IF(N3&lt;=NTBA!$F$26,SUMIF(Rollout!$K$3:$EH$3,N3,Rollout!$K$188:$EH$188)+SUMIF(Rollout!$K$3:$EH$3,N3,Rollout!$K$194:$EH$194),0)</f>
        <v>514.83236686641476</v>
      </c>
      <c r="O113" s="561">
        <f ca="1">IF(O3&lt;=NTBA!$F$26,SUMIF(Rollout!$K$3:$EH$3,O3,Rollout!$K$188:$EH$188)+SUMIF(Rollout!$K$3:$EH$3,O3,Rollout!$K$194:$EH$194),0)</f>
        <v>395.77512715659213</v>
      </c>
      <c r="P113" s="561">
        <f ca="1">IF(P3&lt;=NTBA!$F$26,SUMIF(Rollout!$K$3:$EH$3,P3,Rollout!$K$188:$EH$188)+SUMIF(Rollout!$K$3:$EH$3,P3,Rollout!$K$194:$EH$194),0)</f>
        <v>265.53372250433154</v>
      </c>
      <c r="Q113" s="561">
        <f ca="1">IF(Q3&lt;=NTBA!$F$26,SUMIF(Rollout!$K$3:$EH$3,Q3,Rollout!$K$188:$EH$188)+SUMIF(Rollout!$K$3:$EH$3,Q3,Rollout!$K$194:$EH$194),0)</f>
        <v>123.38659388108876</v>
      </c>
      <c r="R113" s="561">
        <f ca="1">IF(R3&lt;=NTBA!$F$26,SUMIF(Rollout!$K$3:$EH$3,R3,Rollout!$K$188:$EH$188)+SUMIF(Rollout!$K$3:$EH$3,R3,Rollout!$K$194:$EH$194),0)</f>
        <v>0</v>
      </c>
      <c r="S113" s="561">
        <f ca="1">IF(S3&lt;=NTBA!$F$26,SUMIF(Rollout!$K$3:$EH$3,S3,Rollout!$K$188:$EH$188)+SUMIF(Rollout!$K$3:$EH$3,S3,Rollout!$K$194:$EH$194),0)</f>
        <v>0</v>
      </c>
      <c r="T113" s="561">
        <f ca="1">IF(T3&lt;=NTBA!$F$26,SUMIF(Rollout!$K$3:$EH$3,T3,Rollout!$K$188:$EH$188)+SUMIF(Rollout!$K$3:$EH$3,T3,Rollout!$K$194:$EH$194),0)</f>
        <v>0</v>
      </c>
      <c r="U113" s="561">
        <f>IF(U3&lt;=NTBA!$F$26,SUMIF(Rollout!$K$3:$EH$3,U3,Rollout!$K$188:$EH$188)+SUMIF(Rollout!$K$3:$EH$3,U3,Rollout!$K$194:$EH$194),0)</f>
        <v>0</v>
      </c>
      <c r="V113" s="561">
        <f>IF(V3&lt;=NTBA!$F$26,SUMIF(Rollout!$K$3:$EH$3,V3,Rollout!$K$188:$EH$188)+SUMIF(Rollout!$K$3:$EH$3,V3,Rollout!$K$194:$EH$194),0)</f>
        <v>0</v>
      </c>
      <c r="W113" s="561">
        <f>IF(W3&lt;=NTBA!$F$26,SUMIF(Rollout!$K$3:$EH$3,W3,Rollout!$K$188:$EH$188)+SUMIF(Rollout!$K$3:$EH$3,W3,Rollout!$K$194:$EH$194),0)</f>
        <v>0</v>
      </c>
    </row>
    <row r="114" spans="1:93" s="247" customFormat="1" ht="15" customHeight="1" outlineLevel="1" x14ac:dyDescent="0.35">
      <c r="A114" s="421"/>
      <c r="B114" s="421"/>
      <c r="C114" s="421"/>
      <c r="D114" s="421"/>
      <c r="E114" s="543" t="s">
        <v>552</v>
      </c>
      <c r="F114" s="543"/>
      <c r="G114" s="543" t="s">
        <v>330</v>
      </c>
      <c r="H114" s="543"/>
      <c r="I114" s="543"/>
      <c r="J114" s="543">
        <f t="shared" ref="J114:W114" ca="1" si="28" xml:space="preserve"> SUM( J113:J113 )</f>
        <v>0</v>
      </c>
      <c r="K114" s="543">
        <f t="shared" ca="1" si="28"/>
        <v>214.41043392591286</v>
      </c>
      <c r="L114" s="543">
        <f t="shared" ca="1" si="28"/>
        <v>889.55079913438408</v>
      </c>
      <c r="M114" s="543">
        <f t="shared" ca="1" si="28"/>
        <v>623.42700066234329</v>
      </c>
      <c r="N114" s="543">
        <f t="shared" ca="1" si="28"/>
        <v>514.83236686641476</v>
      </c>
      <c r="O114" s="543">
        <f t="shared" ca="1" si="28"/>
        <v>395.77512715659213</v>
      </c>
      <c r="P114" s="543">
        <f t="shared" ca="1" si="28"/>
        <v>265.53372250433154</v>
      </c>
      <c r="Q114" s="543">
        <f t="shared" ca="1" si="28"/>
        <v>123.38659388108876</v>
      </c>
      <c r="R114" s="543">
        <f t="shared" ca="1" si="28"/>
        <v>0</v>
      </c>
      <c r="S114" s="627">
        <f t="shared" ca="1" si="28"/>
        <v>0</v>
      </c>
      <c r="T114" s="543">
        <f t="shared" ca="1" si="28"/>
        <v>0</v>
      </c>
      <c r="U114" s="543">
        <f t="shared" si="28"/>
        <v>0</v>
      </c>
      <c r="V114" s="543">
        <f t="shared" si="28"/>
        <v>0</v>
      </c>
      <c r="W114" s="543">
        <f t="shared" si="28"/>
        <v>0</v>
      </c>
    </row>
    <row r="115" spans="1:93" ht="15" customHeight="1" outlineLevel="1" x14ac:dyDescent="0.25">
      <c r="A115" s="19"/>
      <c r="B115" s="19"/>
      <c r="C115" s="19"/>
      <c r="D115" s="19"/>
      <c r="E115" s="19"/>
      <c r="F115" s="19"/>
      <c r="G115" s="19"/>
      <c r="H115" s="19"/>
      <c r="I115" s="19"/>
      <c r="J115" s="51"/>
      <c r="K115" s="51"/>
      <c r="L115" s="51"/>
      <c r="M115" s="51"/>
      <c r="N115" s="51"/>
      <c r="O115" s="51"/>
      <c r="P115" s="51"/>
      <c r="Q115" s="51"/>
      <c r="R115" s="51"/>
      <c r="S115" s="417"/>
      <c r="T115" s="51"/>
      <c r="U115" s="51"/>
      <c r="V115" s="51"/>
      <c r="W115" s="51"/>
    </row>
    <row r="116" spans="1:93" ht="15" customHeight="1" outlineLevel="1" x14ac:dyDescent="0.35">
      <c r="A116" s="19"/>
      <c r="B116" s="19"/>
      <c r="C116" s="19"/>
      <c r="D116" s="19"/>
      <c r="E116" s="19" t="s">
        <v>162</v>
      </c>
      <c r="F116" s="19"/>
      <c r="G116" s="19" t="s">
        <v>330</v>
      </c>
      <c r="H116" s="19"/>
      <c r="I116" s="19"/>
      <c r="J116" s="53">
        <f ca="1" xml:space="preserve"> IF( J3 &lt;= NTBA!$F$26, SUM($I$67:J67,$I$69:J69)- SUM($J145:J145),0)</f>
        <v>0</v>
      </c>
      <c r="K116" s="53">
        <f ca="1" xml:space="preserve"> IF( K3 &lt;= NTBA!$F$26, SUM($I$67:K67,$I$69:K69)- SUM($J145:K145),0)</f>
        <v>60.129919045364915</v>
      </c>
      <c r="L116" s="53">
        <f ca="1" xml:space="preserve"> IF( L3 &lt;= NTBA!$F$26, SUM($I$67:L67,$I$69:L69)- SUM($J145:L145),0)</f>
        <v>60.129919045364915</v>
      </c>
      <c r="M116" s="53">
        <f ca="1" xml:space="preserve"> IF( M3 &lt;= NTBA!$F$26, SUM($I$67:M67,$I$69:M69)- SUM($J145:M145),0)</f>
        <v>60.129919045364915</v>
      </c>
      <c r="N116" s="53">
        <f ca="1" xml:space="preserve"> IF( N3 &lt;= NTBA!$F$26, SUM($I$67:N67,$I$69:N69)- SUM($J145:N145),0)</f>
        <v>60.129919045364915</v>
      </c>
      <c r="O116" s="53">
        <f ca="1" xml:space="preserve"> IF( O3 &lt;= NTBA!$F$26, SUM($I$67:O67,$I$69:O69)- SUM($J145:O145),0)</f>
        <v>60.129919045364915</v>
      </c>
      <c r="P116" s="53">
        <f ca="1" xml:space="preserve"> IF( P3 &lt;= NTBA!$F$26, SUM($I$67:P67,$I$69:P69)- SUM($J145:P145),0)</f>
        <v>60.129919045364915</v>
      </c>
      <c r="Q116" s="53">
        <f ca="1" xml:space="preserve"> IF( Q3 &lt;= NTBA!$F$26, SUM($I$67:Q67,$I$69:Q69)- SUM($J145:Q145),0)</f>
        <v>60.129919045364915</v>
      </c>
      <c r="R116" s="53">
        <f ca="1" xml:space="preserve"> IF( R3 &lt;= NTBA!$F$26, SUM($I$67:R67,$I$69:R69)- SUM($J145:R145),0)</f>
        <v>60.129919045364915</v>
      </c>
      <c r="S116" s="53">
        <f ca="1" xml:space="preserve"> IF( S3 &lt;= NTBA!$F$26, SUM($I$67:S67,$I$69:S69)- SUM($J145:S145),0)</f>
        <v>60.129919045364915</v>
      </c>
      <c r="T116" s="53">
        <f ca="1" xml:space="preserve"> IF( T3 &lt;= NTBA!$F$26, SUM($I$67:T67,$I$69:T69)- SUM($J145:T145),0)</f>
        <v>60.129919045364915</v>
      </c>
      <c r="U116" s="53">
        <f xml:space="preserve"> IF( U3 &lt;= NTBA!$F$26, SUM($I$67:U67,$I$69:U69)- SUM($J145:U145),0)</f>
        <v>0</v>
      </c>
      <c r="V116" s="53">
        <f xml:space="preserve"> IF( V3 &lt;= NTBA!$F$26, SUM($I$67:V67,$I$69:V69)- SUM($J145:V145),0)</f>
        <v>0</v>
      </c>
      <c r="W116" s="53">
        <f xml:space="preserve"> IF( W3 &lt;= NTBA!$F$26, SUM($I$67:W67,$I$69:W69)- SUM($J145:W145),0)</f>
        <v>0</v>
      </c>
    </row>
    <row r="117" spans="1:93" ht="15" customHeight="1" outlineLevel="1" x14ac:dyDescent="0.35">
      <c r="E117" s="21" t="s">
        <v>163</v>
      </c>
      <c r="G117" s="21" t="s">
        <v>330</v>
      </c>
      <c r="J117" s="26">
        <f ca="1">IF(J3&lt;=NTBA!$F$26,J219,0)</f>
        <v>0</v>
      </c>
      <c r="K117" s="26">
        <f ca="1">IF(K3&lt;=NTBA!$F$26,K219,0)</f>
        <v>17.549686160485379</v>
      </c>
      <c r="L117" s="26">
        <f ca="1">IF(L3&lt;=NTBA!$F$26,L219,0)</f>
        <v>97.543982012860724</v>
      </c>
      <c r="M117" s="26">
        <f ca="1">IF(M3&lt;=NTBA!$F$26,M219,0)</f>
        <v>72.460881189015211</v>
      </c>
      <c r="N117" s="26">
        <f ca="1">IF(N3&lt;=NTBA!$F$26,N219,0)</f>
        <v>57.595573090104843</v>
      </c>
      <c r="O117" s="26">
        <f ca="1">IF(O3&lt;=NTBA!$F$26,O219,0)</f>
        <v>70.111068135072145</v>
      </c>
      <c r="P117" s="26">
        <f ca="1">IF(P3&lt;=NTBA!$F$26,P219,0)</f>
        <v>104.10848372277664</v>
      </c>
      <c r="Q117" s="26">
        <f ca="1">IF(Q3&lt;=NTBA!$F$26,Q219,0)</f>
        <v>156.50199014197415</v>
      </c>
      <c r="R117" s="26">
        <f ca="1">IF(R3&lt;=NTBA!$F$26,R219,0)</f>
        <v>223.77744693816763</v>
      </c>
      <c r="S117" s="462">
        <f ca="1">IF(S3&lt;=NTBA!$F$26,S219,0)</f>
        <v>318.99638550087997</v>
      </c>
      <c r="T117" s="26">
        <f ca="1">IF(T3&lt;=NTBA!$F$26,T219,0)</f>
        <v>353.92204170823044</v>
      </c>
      <c r="U117" s="26">
        <f>IF(U3&lt;=NTBA!$F$26,U219,0)</f>
        <v>0</v>
      </c>
      <c r="V117" s="26">
        <f>IF(V3&lt;=NTBA!$F$26,V219,0)</f>
        <v>0</v>
      </c>
      <c r="W117" s="26">
        <f>IF(W3&lt;=NTBA!$F$26,W219,0)</f>
        <v>0</v>
      </c>
    </row>
    <row r="118" spans="1:93" ht="15" customHeight="1" outlineLevel="1" x14ac:dyDescent="0.25">
      <c r="E118" s="28" t="s">
        <v>241</v>
      </c>
      <c r="F118" s="28"/>
      <c r="G118" s="28" t="s">
        <v>330</v>
      </c>
      <c r="H118" s="28"/>
      <c r="I118" s="28"/>
      <c r="J118" s="52">
        <f ca="1">IF(J4&lt;=NTBA!$F$26,SUM($J$71:J71,$J$73:J73,$J$68:J68,$J$79:J79),0)</f>
        <v>0</v>
      </c>
      <c r="K118" s="52">
        <f ca="1">IF(K4&lt;=NTBA!$F$26,SUM($J$71:K71,$J$73:K73,$J$68:K68,$J$79:K79),0)</f>
        <v>47.340225596606032</v>
      </c>
      <c r="L118" s="52">
        <f ca="1">IF(L4&lt;=NTBA!$F$26,SUM($J$71:L71,$J$73:L73,$J$68:L68,$J$79:L79),0)</f>
        <v>236.38701399942977</v>
      </c>
      <c r="M118" s="52">
        <f ca="1">IF(M4&lt;=NTBA!$F$26,SUM($J$71:M71,$J$73:M73,$J$68:M68,$J$79:M79),0)</f>
        <v>180.38975713609472</v>
      </c>
      <c r="N118" s="52">
        <f ca="1">IF(N4&lt;=NTBA!$F$26,SUM($J$71:N71,$J$73:N73,$J$68:N68,$J$79:N79),0)</f>
        <v>180.38975713609472</v>
      </c>
      <c r="O118" s="52">
        <f ca="1">IF(O4&lt;=NTBA!$F$26,SUM($J$71:O71,$J$73:O73,$J$68:O68,$J$79:O79),0)</f>
        <v>180.38975713609472</v>
      </c>
      <c r="P118" s="52">
        <f ca="1">IF(P4&lt;=NTBA!$F$26,SUM($J$71:P71,$J$73:P73,$J$68:P68,$J$79:P79),0)</f>
        <v>180.38975713609472</v>
      </c>
      <c r="Q118" s="52">
        <f ca="1">IF(Q4&lt;=NTBA!$F$26,SUM($J$71:Q71,$J$73:Q73,$J$68:Q68,$J$79:Q79),0)</f>
        <v>180.38975713609472</v>
      </c>
      <c r="R118" s="52">
        <f ca="1">IF(R4&lt;=NTBA!$F$26,SUM($J$71:R71,$J$73:R73,$J$68:R68,$J$79:R79),0)</f>
        <v>180.38975713609472</v>
      </c>
      <c r="S118" s="52">
        <f ca="1">IF(S4&lt;=NTBA!$F$26,SUM($J$71:S71,$J$73:S73,$J$68:S68,$J$79:S79),0)</f>
        <v>180.38975713609472</v>
      </c>
      <c r="T118" s="52">
        <f ca="1">IF(T4&lt;=NTBA!$F$26,SUM($J$71:T71,$J$73:T73,$J$68:T68,$J$79:T79),0)</f>
        <v>180.38975713609472</v>
      </c>
      <c r="U118" s="52">
        <f>IF(U4&lt;=NTBA!$F$26,SUM($J$71:U71,$J$73:U73,$J$68:U68,$J$79:U79),0)</f>
        <v>0</v>
      </c>
      <c r="V118" s="52">
        <f>IF(V4&lt;=NTBA!$F$26,SUM($J$71:V71,$J$73:V73,$J$68:V68,$J$79:V79),0)</f>
        <v>0</v>
      </c>
      <c r="W118" s="52">
        <f>IF(W4&lt;=NTBA!$F$26,SUM($J$71:W71,$J$73:W73,$J$68:W68,$J$79:W79),0)</f>
        <v>0</v>
      </c>
    </row>
    <row r="119" spans="1:93" ht="15" customHeight="1" outlineLevel="1" x14ac:dyDescent="0.35">
      <c r="E119" s="28" t="s">
        <v>164</v>
      </c>
      <c r="F119" s="28"/>
      <c r="G119" s="28" t="s">
        <v>330</v>
      </c>
      <c r="H119" s="28"/>
      <c r="I119" s="28"/>
      <c r="J119" s="55">
        <f>IF(J3&lt;=NTBA!$F$26,SUM($I$75:J75),0)</f>
        <v>0</v>
      </c>
      <c r="K119" s="55">
        <f>IF(K3&lt;=NTBA!$F$26,SUM($I$75:K75),0)</f>
        <v>0</v>
      </c>
      <c r="L119" s="55">
        <f>IF(L3&lt;=NTBA!$F$26,SUM($I$75:L75),0)</f>
        <v>0</v>
      </c>
      <c r="M119" s="55">
        <f>IF(M3&lt;=NTBA!$F$26,SUM($I$75:M75),0)</f>
        <v>0</v>
      </c>
      <c r="N119" s="55">
        <f>IF(N3&lt;=NTBA!$F$26,SUM($I$75:N75),0)</f>
        <v>0</v>
      </c>
      <c r="O119" s="55">
        <f>IF(O3&lt;=NTBA!$F$26,SUM($I$75:O75),0)</f>
        <v>0</v>
      </c>
      <c r="P119" s="55">
        <f>IF(P3&lt;=NTBA!$F$26,SUM($I$75:P75),0)</f>
        <v>0</v>
      </c>
      <c r="Q119" s="55">
        <f>IF(Q3&lt;=NTBA!$F$26,SUM($I$75:Q75),0)</f>
        <v>0</v>
      </c>
      <c r="R119" s="55">
        <f>IF(R3&lt;=NTBA!$F$26,SUM($I$75:R75),0)</f>
        <v>0</v>
      </c>
      <c r="S119" s="474">
        <f>IF(S3&lt;=NTBA!$F$26,SUM($I$75:S75),0)</f>
        <v>0</v>
      </c>
      <c r="T119" s="55">
        <f>IF(T3&lt;=NTBA!$F$26,SUM($I$75:T75),0)</f>
        <v>0</v>
      </c>
      <c r="U119" s="55">
        <f>IF(U3&lt;=NTBA!$F$26,SUM($I$75:U75),0)</f>
        <v>0</v>
      </c>
      <c r="V119" s="55">
        <f>IF(V3&lt;=NTBA!$F$26,SUM($I$75:V75),0)</f>
        <v>0</v>
      </c>
      <c r="W119" s="55">
        <f>IF(W3&lt;=NTBA!$F$26,SUM($I$75:W75),0)</f>
        <v>0</v>
      </c>
    </row>
    <row r="120" spans="1:93" s="247" customFormat="1" ht="15" customHeight="1" outlineLevel="1" x14ac:dyDescent="0.35">
      <c r="A120" s="421"/>
      <c r="B120" s="421"/>
      <c r="C120" s="421"/>
      <c r="D120" s="421"/>
      <c r="E120" s="543" t="s">
        <v>553</v>
      </c>
      <c r="F120" s="543"/>
      <c r="G120" s="543" t="s">
        <v>330</v>
      </c>
      <c r="H120" s="543"/>
      <c r="I120" s="543"/>
      <c r="J120" s="543">
        <f ca="1" xml:space="preserve"> SUM( J116:J119 )</f>
        <v>0</v>
      </c>
      <c r="K120" s="543">
        <f ca="1" xml:space="preserve"> SUM( K116:K119 )</f>
        <v>125.01983080245633</v>
      </c>
      <c r="L120" s="543">
        <f t="shared" ref="L120:W120" ca="1" si="29" xml:space="preserve"> SUM( L116:L119 )</f>
        <v>394.06091505765539</v>
      </c>
      <c r="M120" s="543">
        <f t="shared" ca="1" si="29"/>
        <v>312.98055737047486</v>
      </c>
      <c r="N120" s="543">
        <f t="shared" ca="1" si="29"/>
        <v>298.11524927156449</v>
      </c>
      <c r="O120" s="543">
        <f t="shared" ca="1" si="29"/>
        <v>310.63074431653177</v>
      </c>
      <c r="P120" s="543">
        <f t="shared" ca="1" si="29"/>
        <v>344.62815990423627</v>
      </c>
      <c r="Q120" s="543">
        <f t="shared" ca="1" si="29"/>
        <v>397.02166632343381</v>
      </c>
      <c r="R120" s="543">
        <f t="shared" ca="1" si="29"/>
        <v>464.29712311962726</v>
      </c>
      <c r="S120" s="627">
        <f ca="1" xml:space="preserve"> SUM( S116:S119 )</f>
        <v>559.51606168233957</v>
      </c>
      <c r="T120" s="543">
        <f t="shared" ca="1" si="29"/>
        <v>594.44171788969015</v>
      </c>
      <c r="U120" s="543">
        <f t="shared" si="29"/>
        <v>0</v>
      </c>
      <c r="V120" s="543">
        <f t="shared" si="29"/>
        <v>0</v>
      </c>
      <c r="W120" s="543">
        <f t="shared" si="29"/>
        <v>0</v>
      </c>
    </row>
    <row r="121" spans="1:93" ht="15" customHeight="1" outlineLevel="1" x14ac:dyDescent="0.35">
      <c r="E121" s="28"/>
      <c r="F121" s="28"/>
      <c r="G121" s="28"/>
      <c r="H121" s="28"/>
      <c r="I121" s="28"/>
      <c r="J121" s="55"/>
      <c r="K121" s="55"/>
      <c r="L121" s="55"/>
      <c r="M121" s="55"/>
      <c r="N121" s="55"/>
      <c r="O121" s="55"/>
      <c r="P121" s="55"/>
      <c r="Q121" s="55"/>
      <c r="R121" s="55"/>
      <c r="S121" s="474"/>
      <c r="T121" s="55"/>
      <c r="U121" s="55"/>
      <c r="V121" s="55"/>
      <c r="W121" s="55"/>
    </row>
    <row r="122" spans="1:93" s="473" customFormat="1" ht="15" customHeight="1" outlineLevel="1" x14ac:dyDescent="0.35">
      <c r="A122" s="732"/>
      <c r="B122" s="732"/>
      <c r="C122" s="733"/>
      <c r="D122" s="732"/>
      <c r="E122" s="732" t="s">
        <v>550</v>
      </c>
      <c r="F122" s="732"/>
      <c r="G122" s="732" t="s">
        <v>330</v>
      </c>
      <c r="H122" s="732"/>
      <c r="I122" s="732"/>
      <c r="J122" s="732">
        <f ca="1" xml:space="preserve"> J120 + J114 + J111</f>
        <v>0</v>
      </c>
      <c r="K122" s="732">
        <f ca="1" xml:space="preserve"> K120 + K114 + K111</f>
        <v>339.4302647283692</v>
      </c>
      <c r="L122" s="732">
        <f t="shared" ref="L122:W122" ca="1" si="30" xml:space="preserve"> L120 + L114 + L111</f>
        <v>1283.6117141920395</v>
      </c>
      <c r="M122" s="732">
        <f t="shared" ca="1" si="30"/>
        <v>936.40755803281809</v>
      </c>
      <c r="N122" s="732">
        <f t="shared" ca="1" si="30"/>
        <v>812.94761613797925</v>
      </c>
      <c r="O122" s="732">
        <f t="shared" ca="1" si="30"/>
        <v>706.40587147312385</v>
      </c>
      <c r="P122" s="732">
        <f t="shared" ca="1" si="30"/>
        <v>610.16188240856786</v>
      </c>
      <c r="Q122" s="732">
        <f t="shared" ca="1" si="30"/>
        <v>520.40826020452255</v>
      </c>
      <c r="R122" s="732">
        <f t="shared" ca="1" si="30"/>
        <v>464.29712311962726</v>
      </c>
      <c r="S122" s="732">
        <f ca="1" xml:space="preserve"> S120 + S114 + S111</f>
        <v>559.51606168233957</v>
      </c>
      <c r="T122" s="732">
        <f t="shared" ca="1" si="30"/>
        <v>594.44171788969015</v>
      </c>
      <c r="U122" s="732">
        <f t="shared" si="30"/>
        <v>0</v>
      </c>
      <c r="V122" s="732">
        <f t="shared" si="30"/>
        <v>0</v>
      </c>
      <c r="W122" s="732">
        <f t="shared" si="30"/>
        <v>0</v>
      </c>
      <c r="X122" s="732"/>
      <c r="Y122" s="732"/>
      <c r="Z122" s="732"/>
      <c r="AA122" s="732"/>
      <c r="AB122" s="732"/>
      <c r="AC122" s="732"/>
      <c r="AD122" s="732"/>
      <c r="AE122" s="732"/>
      <c r="AF122" s="732"/>
      <c r="AG122" s="732"/>
      <c r="AH122" s="732"/>
      <c r="AI122" s="732"/>
      <c r="AJ122" s="732"/>
      <c r="AK122" s="732"/>
      <c r="AL122" s="732"/>
      <c r="AM122" s="732"/>
      <c r="AN122" s="732"/>
      <c r="AO122" s="732"/>
      <c r="AP122" s="732"/>
      <c r="AQ122" s="732"/>
      <c r="AR122" s="732"/>
      <c r="AS122" s="732"/>
      <c r="AT122" s="732"/>
      <c r="AU122" s="732"/>
      <c r="AV122" s="732"/>
      <c r="AW122" s="732"/>
      <c r="AX122" s="732"/>
      <c r="AY122" s="732"/>
      <c r="AZ122" s="732"/>
      <c r="BA122" s="732"/>
      <c r="BB122" s="732"/>
      <c r="BC122" s="732"/>
      <c r="BD122" s="732"/>
      <c r="BE122" s="732"/>
      <c r="BF122" s="732"/>
      <c r="BG122" s="732"/>
      <c r="BH122" s="732"/>
      <c r="BI122" s="732"/>
      <c r="BJ122" s="732"/>
      <c r="BK122" s="732"/>
      <c r="BL122" s="732"/>
      <c r="BM122" s="732"/>
      <c r="BN122" s="732"/>
      <c r="BO122" s="732"/>
      <c r="BP122" s="732"/>
      <c r="BQ122" s="732"/>
      <c r="BR122" s="732"/>
      <c r="BS122" s="732"/>
      <c r="BT122" s="732"/>
      <c r="BU122" s="732"/>
      <c r="BV122" s="732"/>
      <c r="BW122" s="732"/>
      <c r="BX122" s="732"/>
      <c r="BY122" s="732"/>
      <c r="BZ122" s="732"/>
      <c r="CA122" s="732"/>
      <c r="CB122" s="732"/>
      <c r="CC122" s="732"/>
      <c r="CD122" s="732"/>
      <c r="CE122" s="732"/>
      <c r="CF122" s="732"/>
      <c r="CG122" s="732"/>
      <c r="CH122" s="732"/>
      <c r="CI122" s="732"/>
      <c r="CJ122" s="732"/>
      <c r="CK122" s="732"/>
      <c r="CL122" s="732"/>
      <c r="CM122" s="732"/>
      <c r="CN122" s="732"/>
      <c r="CO122" s="732"/>
    </row>
    <row r="123" spans="1:93" ht="15" customHeight="1" outlineLevel="1" x14ac:dyDescent="0.35">
      <c r="J123" s="462">
        <f ca="1">J122-J103</f>
        <v>0</v>
      </c>
      <c r="K123" s="462">
        <f t="shared" ref="K123:W123" ca="1" si="31">K122-K103</f>
        <v>0</v>
      </c>
      <c r="L123" s="462">
        <f t="shared" ca="1" si="31"/>
        <v>0</v>
      </c>
      <c r="M123" s="462">
        <f t="shared" ca="1" si="31"/>
        <v>0</v>
      </c>
      <c r="N123" s="462">
        <f t="shared" ca="1" si="31"/>
        <v>1.0231815394945443E-12</v>
      </c>
      <c r="O123" s="462">
        <f t="shared" ca="1" si="31"/>
        <v>9.0949470177292824E-13</v>
      </c>
      <c r="P123" s="462">
        <f ca="1">P122-P103</f>
        <v>9.0949470177292824E-13</v>
      </c>
      <c r="Q123" s="462">
        <f ca="1">Q122-Q103</f>
        <v>9.0949470177292824E-13</v>
      </c>
      <c r="R123" s="462">
        <f ca="1">R122-R103</f>
        <v>1.0231815394945443E-12</v>
      </c>
      <c r="S123" s="838">
        <f ca="1">S122-S103</f>
        <v>1.0231815394945443E-12</v>
      </c>
      <c r="T123" s="838">
        <f t="shared" ca="1" si="31"/>
        <v>1.2505552149377763E-12</v>
      </c>
      <c r="U123" s="462">
        <f t="shared" ca="1" si="31"/>
        <v>0</v>
      </c>
      <c r="V123" s="462">
        <f t="shared" ca="1" si="31"/>
        <v>0</v>
      </c>
      <c r="W123" s="462">
        <f t="shared" ca="1" si="31"/>
        <v>0</v>
      </c>
    </row>
    <row r="124" spans="1:93" ht="15" customHeight="1" outlineLevel="1" x14ac:dyDescent="0.35">
      <c r="E124" s="19" t="s">
        <v>357</v>
      </c>
      <c r="F124" s="101">
        <f ca="1" xml:space="preserve"> IF( SUM( J124:W124) &gt; 0, 1, 0)</f>
        <v>0</v>
      </c>
      <c r="G124" s="19" t="s">
        <v>358</v>
      </c>
      <c r="H124" s="19"/>
      <c r="I124" s="19"/>
      <c r="J124" s="547">
        <f ca="1" xml:space="preserve">  IF(ABS( J122 - J103) &gt; CHK_TOL, 1, 0)</f>
        <v>0</v>
      </c>
      <c r="K124" s="547">
        <f ca="1" xml:space="preserve">  IF(ABS( K122 - K103) &gt; CHK_TOL, 1, 0)</f>
        <v>0</v>
      </c>
      <c r="L124" s="547">
        <f ca="1" xml:space="preserve">  IF(ABS( L122 - L103) &gt; CHK_TOL, 1, 0)</f>
        <v>0</v>
      </c>
      <c r="M124" s="547">
        <f t="shared" ref="M124:T124" ca="1" si="32" xml:space="preserve">  IF(ABS( M122 - M103) &gt; CHK_TOL, 1, 0)</f>
        <v>0</v>
      </c>
      <c r="N124" s="547">
        <f t="shared" ca="1" si="32"/>
        <v>0</v>
      </c>
      <c r="O124" s="547">
        <f t="shared" ca="1" si="32"/>
        <v>0</v>
      </c>
      <c r="P124" s="547">
        <f t="shared" ca="1" si="32"/>
        <v>0</v>
      </c>
      <c r="Q124" s="547">
        <f t="shared" ca="1" si="32"/>
        <v>0</v>
      </c>
      <c r="R124" s="547">
        <f t="shared" ca="1" si="32"/>
        <v>0</v>
      </c>
      <c r="S124" s="547">
        <f t="shared" ca="1" si="32"/>
        <v>0</v>
      </c>
      <c r="T124" s="547">
        <f t="shared" ca="1" si="32"/>
        <v>0</v>
      </c>
      <c r="U124" s="547">
        <f ca="1" xml:space="preserve">  IF(ABS( U122 - U103) &gt; CHK_TOL, 1, 0)</f>
        <v>0</v>
      </c>
      <c r="V124" s="547">
        <f ca="1" xml:space="preserve">  IF(ABS( V122 - V103) &gt; CHK_TOL, 1, 0)</f>
        <v>0</v>
      </c>
      <c r="W124" s="547">
        <f ca="1" xml:space="preserve">  IF(ABS( W122 - W103) &gt; CHK_TOL, 1, 0)</f>
        <v>0</v>
      </c>
    </row>
    <row r="125" spans="1:93" ht="15" customHeight="1" outlineLevel="1" x14ac:dyDescent="0.35">
      <c r="J125" s="26"/>
      <c r="K125" s="26"/>
      <c r="L125" s="26"/>
      <c r="M125" s="26"/>
      <c r="N125" s="26"/>
      <c r="O125" s="26"/>
      <c r="P125" s="26"/>
      <c r="Q125" s="26"/>
      <c r="R125" s="26"/>
      <c r="S125" s="26"/>
      <c r="T125" s="26"/>
      <c r="U125" s="26"/>
      <c r="V125" s="26"/>
      <c r="W125" s="26"/>
    </row>
    <row r="126" spans="1:93" s="518" customFormat="1" ht="15" hidden="1" customHeight="1" x14ac:dyDescent="0.35">
      <c r="A126" s="20"/>
      <c r="B126" s="20"/>
      <c r="C126" s="20"/>
      <c r="D126" s="20"/>
      <c r="E126" s="20"/>
      <c r="F126" s="20"/>
      <c r="G126" s="20"/>
      <c r="H126" s="20"/>
      <c r="I126" s="20"/>
      <c r="J126" s="50"/>
      <c r="K126" s="50"/>
      <c r="L126" s="50"/>
      <c r="M126" s="50"/>
      <c r="N126" s="50"/>
      <c r="O126" s="50"/>
      <c r="P126" s="50"/>
      <c r="Q126" s="50"/>
      <c r="R126" s="50"/>
      <c r="S126" s="1095"/>
      <c r="T126" s="50"/>
      <c r="U126" s="50"/>
      <c r="V126" s="50"/>
      <c r="W126" s="50"/>
    </row>
    <row r="127" spans="1:93" ht="15" hidden="1" customHeight="1" x14ac:dyDescent="0.35">
      <c r="J127" s="26"/>
      <c r="K127" s="26"/>
      <c r="L127" s="26"/>
      <c r="M127" s="26"/>
      <c r="N127" s="26"/>
      <c r="O127" s="26"/>
      <c r="P127" s="26"/>
      <c r="Q127" s="26"/>
      <c r="R127" s="26"/>
      <c r="S127" s="26"/>
      <c r="T127" s="26"/>
      <c r="U127" s="26"/>
      <c r="V127" s="26"/>
      <c r="W127" s="26"/>
    </row>
    <row r="128" spans="1:93" ht="15" hidden="1" customHeight="1" x14ac:dyDescent="0.35">
      <c r="A128" s="105" t="s">
        <v>592</v>
      </c>
      <c r="B128" s="106"/>
      <c r="C128" s="106"/>
      <c r="D128" s="106"/>
      <c r="E128" s="106"/>
      <c r="J128" s="83"/>
      <c r="K128" s="83"/>
      <c r="L128" s="83"/>
      <c r="M128" s="83"/>
      <c r="N128" s="83"/>
      <c r="O128" s="83"/>
      <c r="P128" s="83"/>
      <c r="Q128" s="83"/>
      <c r="R128" s="83"/>
      <c r="S128" s="83"/>
      <c r="T128" s="83"/>
      <c r="U128" s="83"/>
      <c r="V128" s="83"/>
      <c r="W128" s="83"/>
    </row>
    <row r="129" spans="1:23" ht="15" hidden="1" customHeight="1" outlineLevel="1" x14ac:dyDescent="0.35">
      <c r="J129" s="17"/>
      <c r="K129" s="17"/>
      <c r="L129" s="17"/>
      <c r="M129" s="17"/>
      <c r="N129" s="17"/>
      <c r="O129" s="17"/>
      <c r="P129" s="17"/>
      <c r="Q129" s="17"/>
      <c r="R129" s="17"/>
      <c r="S129" s="17"/>
      <c r="T129" s="17"/>
      <c r="U129" s="17"/>
      <c r="V129" s="17"/>
      <c r="W129" s="17"/>
    </row>
    <row r="130" spans="1:23" ht="15" hidden="1" customHeight="1" outlineLevel="1" x14ac:dyDescent="0.35">
      <c r="E130" s="402" t="str">
        <f xml:space="preserve"> NTBA!E$251</f>
        <v>Shareholder loan</v>
      </c>
      <c r="F130" s="402">
        <f xml:space="preserve"> NTBA!F$251</f>
        <v>0</v>
      </c>
      <c r="G130" s="402" t="str">
        <f xml:space="preserve"> NTBA!G$251</f>
        <v>switch</v>
      </c>
      <c r="J130" s="17"/>
      <c r="K130" s="17"/>
      <c r="L130" s="17"/>
      <c r="M130" s="17"/>
      <c r="N130" s="17"/>
      <c r="O130" s="17"/>
      <c r="P130" s="17"/>
      <c r="Q130" s="17"/>
      <c r="R130" s="17"/>
      <c r="S130" s="17"/>
      <c r="T130" s="17"/>
      <c r="U130" s="17"/>
      <c r="V130" s="17"/>
      <c r="W130" s="17"/>
    </row>
    <row r="131" spans="1:23" ht="15" hidden="1" customHeight="1" outlineLevel="1" x14ac:dyDescent="0.25">
      <c r="E131" s="402" t="str">
        <f xml:space="preserve"> NTBA!E$248</f>
        <v xml:space="preserve">Minimum Cash </v>
      </c>
      <c r="F131" s="466">
        <f xml:space="preserve"> NTBA!F$248</f>
        <v>0</v>
      </c>
      <c r="G131" s="418" t="str">
        <f xml:space="preserve"> NTBA!G$248</f>
        <v>INR Cr</v>
      </c>
      <c r="H131" s="31">
        <f t="shared" ref="H131:H145" si="33">SUM(J131:W131)</f>
        <v>0</v>
      </c>
      <c r="I131" s="28"/>
      <c r="J131" s="28"/>
      <c r="K131" s="28"/>
      <c r="L131" s="28"/>
      <c r="M131" s="28"/>
      <c r="N131" s="28"/>
      <c r="O131" s="28"/>
      <c r="P131" s="28"/>
      <c r="Q131" s="28"/>
      <c r="R131" s="28"/>
      <c r="S131" s="28"/>
      <c r="T131" s="28"/>
      <c r="U131" s="28"/>
      <c r="V131" s="28"/>
      <c r="W131" s="28"/>
    </row>
    <row r="132" spans="1:23" ht="15" hidden="1" customHeight="1" outlineLevel="1" x14ac:dyDescent="0.25">
      <c r="E132" s="21" t="s">
        <v>226</v>
      </c>
      <c r="G132" s="21" t="s">
        <v>330</v>
      </c>
      <c r="H132" s="31">
        <f>SUM(J132:W132)</f>
        <v>0</v>
      </c>
      <c r="J132" s="26">
        <f t="shared" ref="J132:W132" si="34" xml:space="preserve"> IF( $F130, MAX( 0, J84 + J85 - $F$131),0)</f>
        <v>0</v>
      </c>
      <c r="K132" s="26">
        <f t="shared" si="34"/>
        <v>0</v>
      </c>
      <c r="L132" s="26">
        <f t="shared" si="34"/>
        <v>0</v>
      </c>
      <c r="M132" s="26">
        <f t="shared" si="34"/>
        <v>0</v>
      </c>
      <c r="N132" s="26">
        <f t="shared" si="34"/>
        <v>0</v>
      </c>
      <c r="O132" s="26">
        <f t="shared" si="34"/>
        <v>0</v>
      </c>
      <c r="P132" s="26">
        <f t="shared" si="34"/>
        <v>0</v>
      </c>
      <c r="Q132" s="26">
        <f t="shared" si="34"/>
        <v>0</v>
      </c>
      <c r="R132" s="26">
        <f t="shared" si="34"/>
        <v>0</v>
      </c>
      <c r="S132" s="26">
        <f t="shared" si="34"/>
        <v>0</v>
      </c>
      <c r="T132" s="26">
        <f t="shared" si="34"/>
        <v>0</v>
      </c>
      <c r="U132" s="26">
        <f t="shared" si="34"/>
        <v>0</v>
      </c>
      <c r="V132" s="26">
        <f t="shared" si="34"/>
        <v>0</v>
      </c>
      <c r="W132" s="26">
        <f t="shared" si="34"/>
        <v>0</v>
      </c>
    </row>
    <row r="133" spans="1:23" ht="15" hidden="1" customHeight="1" outlineLevel="1" x14ac:dyDescent="0.25">
      <c r="E133" s="21" t="s">
        <v>227</v>
      </c>
      <c r="G133" s="21" t="s">
        <v>330</v>
      </c>
      <c r="H133" s="31">
        <f t="shared" ca="1" si="33"/>
        <v>0</v>
      </c>
      <c r="J133" s="26">
        <f ca="1" xml:space="preserve"> MAX( MIN( J132, J190+J191),0)</f>
        <v>0</v>
      </c>
      <c r="K133" s="26">
        <f t="shared" ref="K133:W133" ca="1" si="35" xml:space="preserve"> MAX( MIN( K132, K190+K191),0)</f>
        <v>0</v>
      </c>
      <c r="L133" s="26">
        <f t="shared" ca="1" si="35"/>
        <v>0</v>
      </c>
      <c r="M133" s="26">
        <f t="shared" ca="1" si="35"/>
        <v>0</v>
      </c>
      <c r="N133" s="26">
        <f t="shared" ca="1" si="35"/>
        <v>0</v>
      </c>
      <c r="O133" s="26">
        <f t="shared" ca="1" si="35"/>
        <v>0</v>
      </c>
      <c r="P133" s="26">
        <f t="shared" ca="1" si="35"/>
        <v>0</v>
      </c>
      <c r="Q133" s="26">
        <f t="shared" ca="1" si="35"/>
        <v>0</v>
      </c>
      <c r="R133" s="26">
        <f t="shared" ca="1" si="35"/>
        <v>0</v>
      </c>
      <c r="S133" s="26">
        <f t="shared" ca="1" si="35"/>
        <v>0</v>
      </c>
      <c r="T133" s="26">
        <f t="shared" ca="1" si="35"/>
        <v>0</v>
      </c>
      <c r="U133" s="26">
        <f t="shared" ca="1" si="35"/>
        <v>0</v>
      </c>
      <c r="V133" s="26">
        <f t="shared" ca="1" si="35"/>
        <v>0</v>
      </c>
      <c r="W133" s="26">
        <f t="shared" ca="1" si="35"/>
        <v>0</v>
      </c>
    </row>
    <row r="134" spans="1:23" ht="15" hidden="1" customHeight="1" outlineLevel="1" x14ac:dyDescent="0.25">
      <c r="E134" s="21" t="s">
        <v>228</v>
      </c>
      <c r="G134" s="21" t="s">
        <v>330</v>
      </c>
      <c r="H134" s="31">
        <f t="shared" ca="1" si="33"/>
        <v>0</v>
      </c>
      <c r="J134" s="26">
        <f ca="1" xml:space="preserve"> MAX( MIN( J132 - J133, J204 + J205 ),0)</f>
        <v>0</v>
      </c>
      <c r="K134" s="26">
        <f t="shared" ref="K134:W134" ca="1" si="36" xml:space="preserve"> MAX( MIN( K132 - K133, K204 + K205 ),0)</f>
        <v>0</v>
      </c>
      <c r="L134" s="26">
        <f t="shared" ca="1" si="36"/>
        <v>0</v>
      </c>
      <c r="M134" s="26">
        <f t="shared" ca="1" si="36"/>
        <v>0</v>
      </c>
      <c r="N134" s="26">
        <f t="shared" ca="1" si="36"/>
        <v>0</v>
      </c>
      <c r="O134" s="26">
        <f t="shared" ca="1" si="36"/>
        <v>0</v>
      </c>
      <c r="P134" s="26">
        <f t="shared" ca="1" si="36"/>
        <v>0</v>
      </c>
      <c r="Q134" s="26">
        <f t="shared" ca="1" si="36"/>
        <v>0</v>
      </c>
      <c r="R134" s="26">
        <f t="shared" ca="1" si="36"/>
        <v>0</v>
      </c>
      <c r="S134" s="26">
        <f t="shared" ca="1" si="36"/>
        <v>0</v>
      </c>
      <c r="T134" s="26">
        <f t="shared" ca="1" si="36"/>
        <v>0</v>
      </c>
      <c r="U134" s="26">
        <f t="shared" ca="1" si="36"/>
        <v>0</v>
      </c>
      <c r="V134" s="26">
        <f t="shared" ca="1" si="36"/>
        <v>0</v>
      </c>
      <c r="W134" s="26">
        <f t="shared" ca="1" si="36"/>
        <v>0</v>
      </c>
    </row>
    <row r="135" spans="1:23" ht="15" hidden="1" customHeight="1" outlineLevel="1" x14ac:dyDescent="0.25">
      <c r="E135" s="21" t="s">
        <v>229</v>
      </c>
      <c r="G135" s="28" t="s">
        <v>330</v>
      </c>
      <c r="H135" s="31">
        <f t="shared" ca="1" si="33"/>
        <v>0</v>
      </c>
      <c r="I135" s="28"/>
      <c r="J135" s="52">
        <f ca="1" xml:space="preserve"> J218</f>
        <v>0</v>
      </c>
      <c r="K135" s="52">
        <f t="shared" ref="K135:W135" ca="1" si="37" xml:space="preserve"> K218</f>
        <v>0</v>
      </c>
      <c r="L135" s="52">
        <f t="shared" ca="1" si="37"/>
        <v>0</v>
      </c>
      <c r="M135" s="52">
        <f t="shared" ca="1" si="37"/>
        <v>0</v>
      </c>
      <c r="N135" s="52">
        <f t="shared" ca="1" si="37"/>
        <v>0</v>
      </c>
      <c r="O135" s="52">
        <f t="shared" ca="1" si="37"/>
        <v>0</v>
      </c>
      <c r="P135" s="52">
        <f t="shared" ca="1" si="37"/>
        <v>0</v>
      </c>
      <c r="Q135" s="52">
        <f t="shared" ca="1" si="37"/>
        <v>0</v>
      </c>
      <c r="R135" s="52">
        <f t="shared" ca="1" si="37"/>
        <v>0</v>
      </c>
      <c r="S135" s="52">
        <f t="shared" ca="1" si="37"/>
        <v>0</v>
      </c>
      <c r="T135" s="52">
        <f t="shared" ca="1" si="37"/>
        <v>0</v>
      </c>
      <c r="U135" s="52">
        <f t="shared" ca="1" si="37"/>
        <v>0</v>
      </c>
      <c r="V135" s="52">
        <f t="shared" ca="1" si="37"/>
        <v>0</v>
      </c>
      <c r="W135" s="52">
        <f t="shared" ca="1" si="37"/>
        <v>0</v>
      </c>
    </row>
    <row r="136" spans="1:23" ht="15" hidden="1" customHeight="1" outlineLevel="1" x14ac:dyDescent="0.25">
      <c r="E136" s="21" t="s">
        <v>230</v>
      </c>
      <c r="G136" s="28" t="s">
        <v>330</v>
      </c>
      <c r="H136" s="31">
        <f t="shared" ca="1" si="33"/>
        <v>0</v>
      </c>
      <c r="I136" s="28"/>
      <c r="J136" s="52">
        <f ca="1" xml:space="preserve"> J215 - J218</f>
        <v>0</v>
      </c>
      <c r="K136" s="52">
        <f t="shared" ref="K136:W136" ca="1" si="38" xml:space="preserve"> K215 - K218</f>
        <v>0</v>
      </c>
      <c r="L136" s="52">
        <f t="shared" ca="1" si="38"/>
        <v>0</v>
      </c>
      <c r="M136" s="52">
        <f t="shared" ca="1" si="38"/>
        <v>0</v>
      </c>
      <c r="N136" s="52">
        <f t="shared" ca="1" si="38"/>
        <v>0</v>
      </c>
      <c r="O136" s="52">
        <f t="shared" ca="1" si="38"/>
        <v>0</v>
      </c>
      <c r="P136" s="52">
        <f t="shared" ca="1" si="38"/>
        <v>0</v>
      </c>
      <c r="Q136" s="52">
        <f t="shared" ca="1" si="38"/>
        <v>0</v>
      </c>
      <c r="R136" s="52">
        <f t="shared" ca="1" si="38"/>
        <v>0</v>
      </c>
      <c r="S136" s="52">
        <f t="shared" ca="1" si="38"/>
        <v>0</v>
      </c>
      <c r="T136" s="52">
        <f t="shared" ca="1" si="38"/>
        <v>0</v>
      </c>
      <c r="U136" s="52">
        <f t="shared" ca="1" si="38"/>
        <v>0</v>
      </c>
      <c r="V136" s="52">
        <f t="shared" ca="1" si="38"/>
        <v>0</v>
      </c>
      <c r="W136" s="52">
        <f t="shared" ca="1" si="38"/>
        <v>0</v>
      </c>
    </row>
    <row r="137" spans="1:23" ht="15" hidden="1" customHeight="1" outlineLevel="1" x14ac:dyDescent="0.25">
      <c r="E137" s="21" t="s">
        <v>231</v>
      </c>
      <c r="G137" s="28" t="s">
        <v>330</v>
      </c>
      <c r="H137" s="31">
        <f t="shared" si="33"/>
        <v>0</v>
      </c>
      <c r="I137" s="28"/>
      <c r="J137" s="28"/>
      <c r="K137" s="51"/>
      <c r="L137" s="51"/>
      <c r="M137" s="51"/>
      <c r="N137" s="51"/>
      <c r="O137" s="51"/>
      <c r="P137" s="51"/>
      <c r="Q137" s="51"/>
      <c r="R137" s="51"/>
      <c r="S137" s="51"/>
      <c r="T137" s="51"/>
      <c r="U137" s="51"/>
      <c r="V137" s="51"/>
      <c r="W137" s="51"/>
    </row>
    <row r="138" spans="1:23" ht="15" hidden="1" customHeight="1" outlineLevel="1" x14ac:dyDescent="0.25">
      <c r="E138" s="21" t="s">
        <v>232</v>
      </c>
      <c r="G138" s="28" t="s">
        <v>330</v>
      </c>
      <c r="H138" s="31">
        <f t="shared" si="33"/>
        <v>71.707394999999977</v>
      </c>
      <c r="I138" s="28"/>
      <c r="J138" s="52">
        <f xml:space="preserve"> J200</f>
        <v>0</v>
      </c>
      <c r="K138" s="52">
        <f t="shared" ref="K138:W138" si="39" xml:space="preserve"> K200</f>
        <v>0</v>
      </c>
      <c r="L138" s="52">
        <f t="shared" si="39"/>
        <v>0</v>
      </c>
      <c r="M138" s="52">
        <f t="shared" si="39"/>
        <v>71.707394999999977</v>
      </c>
      <c r="N138" s="52">
        <f t="shared" si="39"/>
        <v>0</v>
      </c>
      <c r="O138" s="52">
        <f t="shared" si="39"/>
        <v>0</v>
      </c>
      <c r="P138" s="52">
        <f t="shared" si="39"/>
        <v>0</v>
      </c>
      <c r="Q138" s="52">
        <f t="shared" si="39"/>
        <v>0</v>
      </c>
      <c r="R138" s="52">
        <f t="shared" si="39"/>
        <v>0</v>
      </c>
      <c r="S138" s="52">
        <f t="shared" si="39"/>
        <v>0</v>
      </c>
      <c r="T138" s="52">
        <f t="shared" si="39"/>
        <v>0</v>
      </c>
      <c r="U138" s="52">
        <f t="shared" si="39"/>
        <v>0</v>
      </c>
      <c r="V138" s="52">
        <f t="shared" si="39"/>
        <v>0</v>
      </c>
      <c r="W138" s="52">
        <f t="shared" si="39"/>
        <v>0</v>
      </c>
    </row>
    <row r="139" spans="1:23" ht="15" hidden="1" customHeight="1" outlineLevel="1" x14ac:dyDescent="0.25">
      <c r="E139" s="21" t="s">
        <v>233</v>
      </c>
      <c r="G139" s="28" t="s">
        <v>330</v>
      </c>
      <c r="H139" s="31">
        <f t="shared" ca="1" si="33"/>
        <v>0</v>
      </c>
      <c r="I139" s="28"/>
      <c r="J139" s="52">
        <f ca="1" xml:space="preserve"> MAX( J136 - J138 - J137,0)</f>
        <v>0</v>
      </c>
      <c r="K139" s="52">
        <f t="shared" ref="K139:W139" ca="1" si="40" xml:space="preserve"> MAX( K136 - K138 - K137,0)</f>
        <v>0</v>
      </c>
      <c r="L139" s="52">
        <f t="shared" ca="1" si="40"/>
        <v>0</v>
      </c>
      <c r="M139" s="52">
        <f t="shared" ca="1" si="40"/>
        <v>0</v>
      </c>
      <c r="N139" s="52">
        <f t="shared" ca="1" si="40"/>
        <v>0</v>
      </c>
      <c r="O139" s="52">
        <f t="shared" ca="1" si="40"/>
        <v>0</v>
      </c>
      <c r="P139" s="52">
        <f t="shared" ca="1" si="40"/>
        <v>0</v>
      </c>
      <c r="Q139" s="52">
        <f t="shared" ca="1" si="40"/>
        <v>0</v>
      </c>
      <c r="R139" s="52">
        <f t="shared" ca="1" si="40"/>
        <v>0</v>
      </c>
      <c r="S139" s="52">
        <f t="shared" ca="1" si="40"/>
        <v>0</v>
      </c>
      <c r="T139" s="52">
        <f t="shared" ca="1" si="40"/>
        <v>0</v>
      </c>
      <c r="U139" s="52">
        <f t="shared" ca="1" si="40"/>
        <v>0</v>
      </c>
      <c r="V139" s="52">
        <f t="shared" ca="1" si="40"/>
        <v>0</v>
      </c>
      <c r="W139" s="52">
        <f t="shared" ca="1" si="40"/>
        <v>0</v>
      </c>
    </row>
    <row r="140" spans="1:23" ht="15" hidden="1" customHeight="1" outlineLevel="1" x14ac:dyDescent="0.25">
      <c r="G140" s="28"/>
      <c r="H140" s="31"/>
      <c r="I140" s="28"/>
      <c r="J140" s="52"/>
      <c r="K140" s="52"/>
      <c r="L140" s="52"/>
      <c r="M140" s="52"/>
      <c r="N140" s="52"/>
      <c r="O140" s="52"/>
      <c r="P140" s="52"/>
      <c r="Q140" s="52"/>
      <c r="R140" s="52"/>
      <c r="S140" s="52"/>
      <c r="T140" s="52"/>
      <c r="U140" s="52"/>
      <c r="V140" s="52"/>
      <c r="W140" s="52"/>
    </row>
    <row r="141" spans="1:23" s="798" customFormat="1" ht="15" hidden="1" customHeight="1" outlineLevel="1" x14ac:dyDescent="0.25">
      <c r="A141" s="522"/>
      <c r="B141" s="522"/>
      <c r="C141" s="522"/>
      <c r="D141" s="522"/>
      <c r="E141" s="802" t="str">
        <f xml:space="preserve"> NTBA!E$252</f>
        <v xml:space="preserve">Capital reduction </v>
      </c>
      <c r="F141" s="802">
        <f xml:space="preserve"> NTBA!F$252</f>
        <v>0</v>
      </c>
      <c r="G141" s="802" t="str">
        <f xml:space="preserve"> NTBA!G$252</f>
        <v>switch</v>
      </c>
      <c r="H141" s="803" t="str">
        <f xml:space="preserve"> NTBA!H$252</f>
        <v>0 : No , 1 = Yes</v>
      </c>
      <c r="I141" s="452"/>
      <c r="J141" s="804"/>
      <c r="K141" s="804"/>
      <c r="L141" s="804"/>
      <c r="M141" s="804"/>
      <c r="N141" s="804"/>
      <c r="O141" s="804"/>
      <c r="P141" s="804"/>
      <c r="Q141" s="804"/>
      <c r="R141" s="804"/>
      <c r="S141" s="804"/>
      <c r="T141" s="804"/>
      <c r="U141" s="804"/>
      <c r="V141" s="804"/>
      <c r="W141" s="804"/>
    </row>
    <row r="142" spans="1:23" s="798" customFormat="1" ht="15" hidden="1" customHeight="1" outlineLevel="1" x14ac:dyDescent="0.35">
      <c r="A142" s="522"/>
      <c r="B142" s="522"/>
      <c r="C142" s="522"/>
      <c r="D142" s="522"/>
      <c r="E142" s="802" t="str">
        <f xml:space="preserve"> E$139</f>
        <v>Cash Available for Capital Reduction</v>
      </c>
      <c r="F142" s="802">
        <f t="shared" ref="F142:W142" si="41" xml:space="preserve"> F$139</f>
        <v>0</v>
      </c>
      <c r="G142" s="802" t="str">
        <f t="shared" si="41"/>
        <v>INR Cr</v>
      </c>
      <c r="H142" s="802">
        <f t="shared" ca="1" si="41"/>
        <v>0</v>
      </c>
      <c r="I142" s="802">
        <f t="shared" si="41"/>
        <v>0</v>
      </c>
      <c r="J142" s="802">
        <f t="shared" ca="1" si="41"/>
        <v>0</v>
      </c>
      <c r="K142" s="802">
        <f t="shared" ca="1" si="41"/>
        <v>0</v>
      </c>
      <c r="L142" s="802">
        <f t="shared" ca="1" si="41"/>
        <v>0</v>
      </c>
      <c r="M142" s="802">
        <f t="shared" ca="1" si="41"/>
        <v>0</v>
      </c>
      <c r="N142" s="802">
        <f t="shared" ca="1" si="41"/>
        <v>0</v>
      </c>
      <c r="O142" s="802">
        <f t="shared" ca="1" si="41"/>
        <v>0</v>
      </c>
      <c r="P142" s="802">
        <f t="shared" ca="1" si="41"/>
        <v>0</v>
      </c>
      <c r="Q142" s="802">
        <f t="shared" ca="1" si="41"/>
        <v>0</v>
      </c>
      <c r="R142" s="802">
        <f t="shared" ca="1" si="41"/>
        <v>0</v>
      </c>
      <c r="S142" s="802">
        <f t="shared" ca="1" si="41"/>
        <v>0</v>
      </c>
      <c r="T142" s="802">
        <f t="shared" ca="1" si="41"/>
        <v>0</v>
      </c>
      <c r="U142" s="802">
        <f t="shared" ca="1" si="41"/>
        <v>0</v>
      </c>
      <c r="V142" s="802">
        <f t="shared" ca="1" si="41"/>
        <v>0</v>
      </c>
      <c r="W142" s="802">
        <f t="shared" ca="1" si="41"/>
        <v>0</v>
      </c>
    </row>
    <row r="143" spans="1:23" s="798" customFormat="1" ht="15" hidden="1" customHeight="1" outlineLevel="1" x14ac:dyDescent="0.35">
      <c r="A143" s="522"/>
      <c r="B143" s="522"/>
      <c r="C143" s="522"/>
      <c r="D143" s="522"/>
      <c r="E143" s="802" t="s">
        <v>649</v>
      </c>
      <c r="F143" s="802"/>
      <c r="G143" s="452" t="s">
        <v>330</v>
      </c>
      <c r="H143" s="802"/>
      <c r="I143" s="802"/>
      <c r="J143" s="802">
        <f ca="1">IF( J3 &lt;= NTBA!$F$26, SUM($I$67:J67) -SUM($I144:I144),)</f>
        <v>0</v>
      </c>
      <c r="K143" s="802">
        <f ca="1">IF( K3 &lt;= NTBA!$F$26, SUM($I$67:K67) -SUM($I144:J144),)</f>
        <v>60.129919045364915</v>
      </c>
      <c r="L143" s="802">
        <f ca="1">IF( L3 &lt;= NTBA!$F$26, SUM($I$67:L67) -SUM($I144:K144),)</f>
        <v>60.129919045364915</v>
      </c>
      <c r="M143" s="802">
        <f ca="1">IF( M3 &lt;= NTBA!$F$26, SUM($I$67:M67) -SUM($I144:L144),)</f>
        <v>60.129919045364915</v>
      </c>
      <c r="N143" s="802">
        <f ca="1">IF( N3 &lt;= NTBA!$F$26, SUM($I$67:N67) -SUM($I144:M144),)</f>
        <v>60.129919045364915</v>
      </c>
      <c r="O143" s="802">
        <f ca="1">IF( O3 &lt;= NTBA!$F$26, SUM($I$67:O67) -SUM($I144:N144),)</f>
        <v>60.129919045364915</v>
      </c>
      <c r="P143" s="802">
        <f ca="1">IF( P3 &lt;= NTBA!$F$26, SUM($I$67:P67) -SUM($I144:O144),)</f>
        <v>60.129919045364915</v>
      </c>
      <c r="Q143" s="802">
        <f ca="1">IF( Q3 &lt;= NTBA!$F$26, SUM($I$67:Q67) -SUM($I144:P144),)</f>
        <v>60.129919045364915</v>
      </c>
      <c r="R143" s="802">
        <f ca="1">IF( R3 &lt;= NTBA!$F$26, SUM($I$67:R67) -SUM($I144:Q144),)</f>
        <v>60.129919045364915</v>
      </c>
      <c r="S143" s="802">
        <f ca="1">IF( S3 &lt;= NTBA!$F$26, SUM($I$67:S67) -SUM($I144:R144),)</f>
        <v>60.129919045364915</v>
      </c>
      <c r="T143" s="802">
        <f ca="1">IF( T3 &lt;= NTBA!$F$26, SUM($I$67:T67) -SUM($I144:S144),)</f>
        <v>60.129919045364915</v>
      </c>
      <c r="U143" s="802">
        <f>IF( U3 &lt;= NTBA!$F$26, SUM($I$67:U67) -SUM($I144:T144),)</f>
        <v>0</v>
      </c>
      <c r="V143" s="802">
        <f>IF( V3 &lt;= NTBA!$F$26, SUM($I$67:V67) -SUM($I144:U144),)</f>
        <v>0</v>
      </c>
      <c r="W143" s="802">
        <f>IF( W3 &lt;= NTBA!$F$26, SUM($I$67:W67) -SUM($I144:V144),)</f>
        <v>0</v>
      </c>
    </row>
    <row r="144" spans="1:23" ht="15" hidden="1" customHeight="1" outlineLevel="1" x14ac:dyDescent="0.35">
      <c r="E144" s="21" t="s">
        <v>234</v>
      </c>
      <c r="F144" s="413"/>
      <c r="G144" s="28" t="s">
        <v>330</v>
      </c>
      <c r="H144" s="413">
        <f xml:space="preserve"> SUM(J144:W144)</f>
        <v>0</v>
      </c>
      <c r="I144" s="800"/>
      <c r="J144" s="413"/>
      <c r="K144" s="413"/>
      <c r="L144" s="413"/>
      <c r="M144" s="413"/>
      <c r="N144" s="413"/>
      <c r="O144" s="413"/>
      <c r="P144" s="413"/>
      <c r="Q144" s="413"/>
      <c r="R144" s="413"/>
      <c r="S144" s="413"/>
      <c r="T144" s="413"/>
      <c r="U144" s="413"/>
      <c r="V144" s="413"/>
      <c r="W144" s="413"/>
    </row>
    <row r="145" spans="1:23" s="798" customFormat="1" ht="15" hidden="1" customHeight="1" outlineLevel="1" x14ac:dyDescent="0.25">
      <c r="A145" s="522"/>
      <c r="B145" s="522"/>
      <c r="C145" s="522"/>
      <c r="D145" s="522"/>
      <c r="E145" s="522" t="s">
        <v>234</v>
      </c>
      <c r="F145" s="522"/>
      <c r="G145" s="522" t="s">
        <v>330</v>
      </c>
      <c r="H145" s="801">
        <f t="shared" si="33"/>
        <v>0</v>
      </c>
      <c r="I145" s="522"/>
      <c r="J145" s="522">
        <f t="shared" ref="J145:W145" si="42" xml:space="preserve"> IF( $F141, J144,)</f>
        <v>0</v>
      </c>
      <c r="K145" s="522">
        <f t="shared" si="42"/>
        <v>0</v>
      </c>
      <c r="L145" s="522">
        <f t="shared" si="42"/>
        <v>0</v>
      </c>
      <c r="M145" s="522">
        <f t="shared" si="42"/>
        <v>0</v>
      </c>
      <c r="N145" s="522">
        <f t="shared" si="42"/>
        <v>0</v>
      </c>
      <c r="O145" s="522">
        <f t="shared" si="42"/>
        <v>0</v>
      </c>
      <c r="P145" s="522">
        <f t="shared" si="42"/>
        <v>0</v>
      </c>
      <c r="Q145" s="522">
        <f t="shared" si="42"/>
        <v>0</v>
      </c>
      <c r="R145" s="522">
        <f t="shared" si="42"/>
        <v>0</v>
      </c>
      <c r="S145" s="522">
        <f t="shared" si="42"/>
        <v>0</v>
      </c>
      <c r="T145" s="522">
        <f t="shared" si="42"/>
        <v>0</v>
      </c>
      <c r="U145" s="522">
        <f t="shared" si="42"/>
        <v>0</v>
      </c>
      <c r="V145" s="522">
        <f t="shared" si="42"/>
        <v>0</v>
      </c>
      <c r="W145" s="522">
        <f t="shared" si="42"/>
        <v>0</v>
      </c>
    </row>
    <row r="146" spans="1:23" ht="15" hidden="1" customHeight="1" outlineLevel="1" x14ac:dyDescent="0.35"/>
    <row r="147" spans="1:23" ht="15" hidden="1" customHeight="1" outlineLevel="1" x14ac:dyDescent="0.35">
      <c r="B147" s="533" t="s">
        <v>541</v>
      </c>
      <c r="J147" s="17"/>
      <c r="K147" s="17"/>
      <c r="L147" s="17"/>
      <c r="M147" s="17"/>
      <c r="N147" s="17"/>
      <c r="O147" s="17"/>
      <c r="P147" s="17"/>
      <c r="Q147" s="17"/>
      <c r="R147" s="17"/>
      <c r="S147" s="17"/>
      <c r="T147" s="17"/>
      <c r="U147" s="17"/>
      <c r="V147" s="17"/>
      <c r="W147" s="17"/>
    </row>
    <row r="148" spans="1:23" ht="15" hidden="1" customHeight="1" outlineLevel="1" x14ac:dyDescent="0.35">
      <c r="J148" s="17"/>
      <c r="K148" s="17"/>
      <c r="L148" s="17"/>
      <c r="M148" s="17"/>
      <c r="N148" s="17"/>
      <c r="O148" s="17"/>
      <c r="P148" s="17"/>
      <c r="Q148" s="17"/>
      <c r="R148" s="17"/>
      <c r="S148" s="17"/>
      <c r="T148" s="17"/>
      <c r="U148" s="17"/>
      <c r="V148" s="17"/>
      <c r="W148" s="17"/>
    </row>
    <row r="149" spans="1:23" ht="15" hidden="1" customHeight="1" outlineLevel="1" x14ac:dyDescent="0.35">
      <c r="C149" s="533" t="s">
        <v>542</v>
      </c>
      <c r="J149" s="17"/>
      <c r="K149" s="17"/>
      <c r="L149" s="17"/>
      <c r="M149" s="17"/>
      <c r="N149" s="17"/>
      <c r="O149" s="17"/>
      <c r="P149" s="17"/>
      <c r="Q149" s="17"/>
      <c r="R149" s="17"/>
      <c r="S149" s="17"/>
      <c r="T149" s="17"/>
      <c r="U149" s="17"/>
      <c r="V149" s="17"/>
      <c r="W149" s="17"/>
    </row>
    <row r="150" spans="1:23" s="688" customFormat="1" ht="15" hidden="1" customHeight="1" outlineLevel="1" x14ac:dyDescent="0.35">
      <c r="A150" s="462"/>
      <c r="B150" s="462"/>
      <c r="C150" s="462"/>
      <c r="D150" s="462"/>
      <c r="E150" s="534" t="str">
        <f xml:space="preserve"> E$63</f>
        <v>Capex Payment (incl. GST)</v>
      </c>
      <c r="F150" s="534">
        <f t="shared" ref="F150:W150" si="43" xml:space="preserve"> F$63</f>
        <v>0</v>
      </c>
      <c r="G150" s="534" t="str">
        <f t="shared" si="43"/>
        <v>INR Cr</v>
      </c>
      <c r="H150" s="534">
        <f t="shared" ca="1" si="43"/>
        <v>-1248.9082847258385</v>
      </c>
      <c r="I150" s="534">
        <f t="shared" si="43"/>
        <v>0</v>
      </c>
      <c r="J150" s="534">
        <f ca="1" xml:space="preserve"> J$63</f>
        <v>0</v>
      </c>
      <c r="K150" s="534">
        <f t="shared" ca="1" si="43"/>
        <v>-285.88057856788379</v>
      </c>
      <c r="L150" s="534">
        <f t="shared" ca="1" si="43"/>
        <v>-900.18715361129489</v>
      </c>
      <c r="M150" s="534">
        <f t="shared" ca="1" si="43"/>
        <v>-62.840552546659765</v>
      </c>
      <c r="N150" s="534">
        <f t="shared" ca="1" si="43"/>
        <v>0</v>
      </c>
      <c r="O150" s="534">
        <f t="shared" ca="1" si="43"/>
        <v>0</v>
      </c>
      <c r="P150" s="534">
        <f t="shared" ca="1" si="43"/>
        <v>0</v>
      </c>
      <c r="Q150" s="534">
        <f t="shared" ca="1" si="43"/>
        <v>0</v>
      </c>
      <c r="R150" s="534">
        <f t="shared" ca="1" si="43"/>
        <v>0</v>
      </c>
      <c r="S150" s="534">
        <f t="shared" ca="1" si="43"/>
        <v>0</v>
      </c>
      <c r="T150" s="534">
        <f t="shared" ca="1" si="43"/>
        <v>0</v>
      </c>
      <c r="U150" s="534">
        <f t="shared" ca="1" si="43"/>
        <v>0</v>
      </c>
      <c r="V150" s="534">
        <f t="shared" si="43"/>
        <v>0</v>
      </c>
      <c r="W150" s="534">
        <f t="shared" si="43"/>
        <v>0</v>
      </c>
    </row>
    <row r="151" spans="1:23" s="688" customFormat="1" ht="15" hidden="1" customHeight="1" outlineLevel="1" x14ac:dyDescent="0.35">
      <c r="A151" s="462"/>
      <c r="B151" s="462"/>
      <c r="C151" s="462"/>
      <c r="D151" s="462"/>
      <c r="E151" s="534" t="str">
        <f xml:space="preserve"> E$52</f>
        <v>Opex Payment (incl. GST )</v>
      </c>
      <c r="F151" s="534">
        <f t="shared" ref="F151:W151" si="44" xml:space="preserve"> F$52</f>
        <v>0</v>
      </c>
      <c r="G151" s="534" t="str">
        <f t="shared" si="44"/>
        <v>INR Cr</v>
      </c>
      <c r="H151" s="534">
        <f t="shared" si="44"/>
        <v>-893.9183564961786</v>
      </c>
      <c r="I151" s="534">
        <f t="shared" si="44"/>
        <v>0</v>
      </c>
      <c r="J151" s="534">
        <f t="shared" si="44"/>
        <v>0</v>
      </c>
      <c r="K151" s="534">
        <f t="shared" si="44"/>
        <v>-66.962063226783243</v>
      </c>
      <c r="L151" s="534">
        <f t="shared" si="44"/>
        <v>-216.36105212581521</v>
      </c>
      <c r="M151" s="534">
        <f t="shared" si="44"/>
        <v>-94.078207254180469</v>
      </c>
      <c r="N151" s="534">
        <f t="shared" si="44"/>
        <v>-82.650497576061909</v>
      </c>
      <c r="O151" s="534">
        <f t="shared" si="44"/>
        <v>-82.650497576061909</v>
      </c>
      <c r="P151" s="534">
        <f t="shared" si="44"/>
        <v>-82.650497576061909</v>
      </c>
      <c r="Q151" s="534">
        <f t="shared" si="44"/>
        <v>-82.650497576061909</v>
      </c>
      <c r="R151" s="534">
        <f t="shared" si="44"/>
        <v>-82.650497576061909</v>
      </c>
      <c r="S151" s="534">
        <f t="shared" si="44"/>
        <v>-82.650497576061909</v>
      </c>
      <c r="T151" s="534">
        <f t="shared" si="44"/>
        <v>-20.614048433028401</v>
      </c>
      <c r="U151" s="534">
        <f t="shared" si="44"/>
        <v>0</v>
      </c>
      <c r="V151" s="534">
        <f t="shared" si="44"/>
        <v>0</v>
      </c>
      <c r="W151" s="534">
        <f t="shared" si="44"/>
        <v>0</v>
      </c>
    </row>
    <row r="152" spans="1:23" s="688" customFormat="1" ht="15" hidden="1" customHeight="1" outlineLevel="1" x14ac:dyDescent="0.35">
      <c r="A152" s="462"/>
      <c r="B152" s="462"/>
      <c r="C152" s="462"/>
      <c r="D152" s="462"/>
      <c r="E152" s="534" t="str">
        <f xml:space="preserve"> E$53</f>
        <v>Net GST Paid on AMISP Service Charge</v>
      </c>
      <c r="F152" s="534">
        <f t="shared" ref="F152:W152" si="45" xml:space="preserve"> F$53</f>
        <v>0</v>
      </c>
      <c r="G152" s="534" t="str">
        <f t="shared" si="45"/>
        <v>INR Cr</v>
      </c>
      <c r="H152" s="534">
        <f t="shared" ca="1" si="45"/>
        <v>-120.82184550795908</v>
      </c>
      <c r="I152" s="534">
        <f t="shared" si="45"/>
        <v>0</v>
      </c>
      <c r="J152" s="534">
        <f t="shared" ca="1" si="45"/>
        <v>0</v>
      </c>
      <c r="K152" s="534">
        <f t="shared" ca="1" si="45"/>
        <v>0</v>
      </c>
      <c r="L152" s="534">
        <f t="shared" ca="1" si="45"/>
        <v>0</v>
      </c>
      <c r="M152" s="534">
        <f t="shared" ca="1" si="45"/>
        <v>0</v>
      </c>
      <c r="N152" s="534">
        <f t="shared" ca="1" si="45"/>
        <v>0</v>
      </c>
      <c r="O152" s="534">
        <f t="shared" ca="1" si="45"/>
        <v>0</v>
      </c>
      <c r="P152" s="534">
        <f t="shared" ca="1" si="45"/>
        <v>-8.6825693986443078</v>
      </c>
      <c r="Q152" s="534">
        <f t="shared" ca="1" si="45"/>
        <v>-34.958106057770088</v>
      </c>
      <c r="R152" s="534">
        <f t="shared" ca="1" si="45"/>
        <v>-34.958106057770088</v>
      </c>
      <c r="S152" s="534">
        <f t="shared" ca="1" si="45"/>
        <v>-34.958106057770088</v>
      </c>
      <c r="T152" s="534">
        <f t="shared" ca="1" si="45"/>
        <v>-7.264957936004504</v>
      </c>
      <c r="U152" s="534">
        <f t="shared" ca="1" si="45"/>
        <v>0</v>
      </c>
      <c r="V152" s="534">
        <f t="shared" si="45"/>
        <v>0</v>
      </c>
      <c r="W152" s="534">
        <f t="shared" si="45"/>
        <v>0</v>
      </c>
    </row>
    <row r="153" spans="1:23" s="688" customFormat="1" ht="15" hidden="1" customHeight="1" outlineLevel="1" x14ac:dyDescent="0.35">
      <c r="A153" s="462"/>
      <c r="B153" s="462"/>
      <c r="C153" s="462"/>
      <c r="D153" s="462"/>
      <c r="E153" s="534" t="str">
        <f xml:space="preserve"> E$78</f>
        <v>Repayment of Term Loan</v>
      </c>
      <c r="F153" s="534">
        <f t="shared" ref="F153:W153" si="46" xml:space="preserve"> F$78</f>
        <v>0</v>
      </c>
      <c r="G153" s="534" t="str">
        <f t="shared" si="46"/>
        <v>INR Cr</v>
      </c>
      <c r="H153" s="534">
        <f t="shared" ca="1" si="46"/>
        <v>-936.68121354437892</v>
      </c>
      <c r="I153" s="534">
        <f t="shared" si="46"/>
        <v>0</v>
      </c>
      <c r="J153" s="534">
        <f t="shared" ca="1" si="46"/>
        <v>0</v>
      </c>
      <c r="K153" s="534">
        <f t="shared" ca="1" si="46"/>
        <v>0</v>
      </c>
      <c r="L153" s="534">
        <f t="shared" ca="1" si="46"/>
        <v>0</v>
      </c>
      <c r="M153" s="534">
        <f t="shared" ca="1" si="46"/>
        <v>-313.2542128820354</v>
      </c>
      <c r="N153" s="534">
        <f t="shared" ca="1" si="46"/>
        <v>-108.59463379592904</v>
      </c>
      <c r="O153" s="534">
        <f t="shared" ca="1" si="46"/>
        <v>-119.05723970982257</v>
      </c>
      <c r="P153" s="534">
        <f t="shared" ca="1" si="46"/>
        <v>-130.2414046522604</v>
      </c>
      <c r="Q153" s="534">
        <f t="shared" ca="1" si="46"/>
        <v>-142.14712862324265</v>
      </c>
      <c r="R153" s="534">
        <f t="shared" ca="1" si="46"/>
        <v>-123.38659388108881</v>
      </c>
      <c r="S153" s="534">
        <f t="shared" ca="1" si="46"/>
        <v>0</v>
      </c>
      <c r="T153" s="534">
        <f t="shared" ca="1" si="46"/>
        <v>0</v>
      </c>
      <c r="U153" s="534">
        <f t="shared" ca="1" si="46"/>
        <v>0</v>
      </c>
      <c r="V153" s="534">
        <f t="shared" si="46"/>
        <v>0</v>
      </c>
      <c r="W153" s="534">
        <f t="shared" si="46"/>
        <v>0</v>
      </c>
    </row>
    <row r="154" spans="1:23" s="688" customFormat="1" ht="15" hidden="1" customHeight="1" outlineLevel="1" x14ac:dyDescent="0.35">
      <c r="A154" s="462"/>
      <c r="B154" s="462"/>
      <c r="C154" s="462"/>
      <c r="D154" s="462"/>
      <c r="E154" s="534" t="str">
        <f xml:space="preserve"> E$57</f>
        <v>Repayment of WC</v>
      </c>
      <c r="F154" s="534">
        <f t="shared" ref="F154:W154" si="47" xml:space="preserve"> F$57</f>
        <v>0</v>
      </c>
      <c r="G154" s="534" t="str">
        <f t="shared" si="47"/>
        <v>INR Cr</v>
      </c>
      <c r="H154" s="534">
        <f t="shared" si="47"/>
        <v>0</v>
      </c>
      <c r="I154" s="534">
        <f t="shared" si="47"/>
        <v>0</v>
      </c>
      <c r="J154" s="534">
        <f t="shared" si="47"/>
        <v>0</v>
      </c>
      <c r="K154" s="534">
        <f t="shared" si="47"/>
        <v>0</v>
      </c>
      <c r="L154" s="534">
        <f t="shared" si="47"/>
        <v>0</v>
      </c>
      <c r="M154" s="534">
        <f t="shared" si="47"/>
        <v>0</v>
      </c>
      <c r="N154" s="534">
        <f t="shared" si="47"/>
        <v>0</v>
      </c>
      <c r="O154" s="534">
        <f t="shared" si="47"/>
        <v>0</v>
      </c>
      <c r="P154" s="534">
        <f t="shared" si="47"/>
        <v>0</v>
      </c>
      <c r="Q154" s="534">
        <f t="shared" si="47"/>
        <v>0</v>
      </c>
      <c r="R154" s="534">
        <f t="shared" si="47"/>
        <v>0</v>
      </c>
      <c r="S154" s="534">
        <f t="shared" si="47"/>
        <v>0</v>
      </c>
      <c r="T154" s="534">
        <f t="shared" si="47"/>
        <v>0</v>
      </c>
      <c r="U154" s="534">
        <f t="shared" si="47"/>
        <v>0</v>
      </c>
      <c r="V154" s="534">
        <f t="shared" si="47"/>
        <v>0</v>
      </c>
      <c r="W154" s="534">
        <f t="shared" si="47"/>
        <v>0</v>
      </c>
    </row>
    <row r="155" spans="1:23" s="688" customFormat="1" ht="15" hidden="1" customHeight="1" outlineLevel="1" x14ac:dyDescent="0.35">
      <c r="A155" s="462"/>
      <c r="B155" s="462"/>
      <c r="C155" s="462"/>
      <c r="D155" s="462"/>
      <c r="E155" s="534" t="str">
        <f xml:space="preserve"> E$80</f>
        <v>Interest on Term Loan</v>
      </c>
      <c r="F155" s="534">
        <f t="shared" ref="F155:W155" si="48" xml:space="preserve"> F$80</f>
        <v>0</v>
      </c>
      <c r="G155" s="534" t="str">
        <f t="shared" si="48"/>
        <v>INR Cr</v>
      </c>
      <c r="H155" s="534">
        <f t="shared" ca="1" si="48"/>
        <v>-273.39948077319923</v>
      </c>
      <c r="I155" s="534">
        <f t="shared" si="48"/>
        <v>0</v>
      </c>
      <c r="J155" s="534">
        <f ca="1" xml:space="preserve"> J$80</f>
        <v>0</v>
      </c>
      <c r="K155" s="534">
        <f t="shared" ca="1" si="48"/>
        <v>-4.87930823585741</v>
      </c>
      <c r="L155" s="534">
        <f t="shared" ca="1" si="48"/>
        <v>-54.146034095882818</v>
      </c>
      <c r="M155" s="534">
        <f t="shared" ca="1" si="48"/>
        <v>-67.949968676519475</v>
      </c>
      <c r="N155" s="534">
        <f t="shared" ca="1" si="48"/>
        <v>-51.628901415528844</v>
      </c>
      <c r="O155" s="534">
        <f t="shared" ca="1" si="48"/>
        <v>-41.423801879947142</v>
      </c>
      <c r="P155" s="534">
        <f t="shared" ca="1" si="48"/>
        <v>-30.247303502187542</v>
      </c>
      <c r="Q155" s="534">
        <f t="shared" ca="1" si="48"/>
        <v>-18.034465969681072</v>
      </c>
      <c r="R155" s="534">
        <f t="shared" ca="1" si="48"/>
        <v>-5.0896969975949089</v>
      </c>
      <c r="S155" s="534">
        <f t="shared" ca="1" si="48"/>
        <v>0</v>
      </c>
      <c r="T155" s="534">
        <f t="shared" ca="1" si="48"/>
        <v>0</v>
      </c>
      <c r="U155" s="534">
        <f t="shared" ca="1" si="48"/>
        <v>0</v>
      </c>
      <c r="V155" s="534">
        <f t="shared" si="48"/>
        <v>0</v>
      </c>
      <c r="W155" s="534">
        <f t="shared" si="48"/>
        <v>0</v>
      </c>
    </row>
    <row r="156" spans="1:23" s="688" customFormat="1" ht="15" hidden="1" customHeight="1" outlineLevel="1" x14ac:dyDescent="0.35">
      <c r="A156" s="462"/>
      <c r="B156" s="462"/>
      <c r="C156" s="462"/>
      <c r="D156" s="462"/>
      <c r="E156" s="534" t="str">
        <f xml:space="preserve"> E$58</f>
        <v>Interest on WC</v>
      </c>
      <c r="F156" s="534">
        <f t="shared" ref="F156:W156" si="49" xml:space="preserve"> F$58</f>
        <v>0</v>
      </c>
      <c r="G156" s="534" t="str">
        <f t="shared" si="49"/>
        <v>INR Cr</v>
      </c>
      <c r="H156" s="534">
        <f t="shared" si="49"/>
        <v>0</v>
      </c>
      <c r="I156" s="534">
        <f t="shared" si="49"/>
        <v>0</v>
      </c>
      <c r="J156" s="534">
        <f t="shared" si="49"/>
        <v>0</v>
      </c>
      <c r="K156" s="534">
        <f t="shared" si="49"/>
        <v>0</v>
      </c>
      <c r="L156" s="534">
        <f t="shared" si="49"/>
        <v>0</v>
      </c>
      <c r="M156" s="534">
        <f t="shared" si="49"/>
        <v>0</v>
      </c>
      <c r="N156" s="534">
        <f t="shared" si="49"/>
        <v>0</v>
      </c>
      <c r="O156" s="534">
        <f t="shared" si="49"/>
        <v>0</v>
      </c>
      <c r="P156" s="534">
        <f t="shared" si="49"/>
        <v>0</v>
      </c>
      <c r="Q156" s="534">
        <f t="shared" si="49"/>
        <v>0</v>
      </c>
      <c r="R156" s="534">
        <f t="shared" si="49"/>
        <v>0</v>
      </c>
      <c r="S156" s="534">
        <f t="shared" si="49"/>
        <v>0</v>
      </c>
      <c r="T156" s="534">
        <f t="shared" si="49"/>
        <v>0</v>
      </c>
      <c r="U156" s="534">
        <f t="shared" si="49"/>
        <v>0</v>
      </c>
      <c r="V156" s="534">
        <f t="shared" si="49"/>
        <v>0</v>
      </c>
      <c r="W156" s="534">
        <f t="shared" si="49"/>
        <v>0</v>
      </c>
    </row>
    <row r="157" spans="1:23" s="688" customFormat="1" ht="15" hidden="1" customHeight="1" outlineLevel="1" x14ac:dyDescent="0.35">
      <c r="A157" s="462"/>
      <c r="B157" s="462"/>
      <c r="C157" s="462"/>
      <c r="D157" s="462"/>
      <c r="E157" s="534" t="str">
        <f xml:space="preserve"> E$59</f>
        <v>Income Tax Payment</v>
      </c>
      <c r="F157" s="534">
        <f t="shared" ref="F157:W157" si="50" xml:space="preserve"> F$59</f>
        <v>0</v>
      </c>
      <c r="G157" s="534" t="str">
        <f t="shared" si="50"/>
        <v>INR Cr</v>
      </c>
      <c r="H157" s="534">
        <f t="shared" ca="1" si="50"/>
        <v>-48.41854421774925</v>
      </c>
      <c r="I157" s="534">
        <f t="shared" si="50"/>
        <v>0</v>
      </c>
      <c r="J157" s="534">
        <f t="shared" ca="1" si="50"/>
        <v>0</v>
      </c>
      <c r="K157" s="534">
        <f t="shared" ca="1" si="50"/>
        <v>0</v>
      </c>
      <c r="L157" s="534">
        <f t="shared" ca="1" si="50"/>
        <v>0</v>
      </c>
      <c r="M157" s="534">
        <f t="shared" ca="1" si="50"/>
        <v>0</v>
      </c>
      <c r="N157" s="534">
        <f t="shared" ca="1" si="50"/>
        <v>0</v>
      </c>
      <c r="O157" s="534">
        <f t="shared" ca="1" si="50"/>
        <v>0</v>
      </c>
      <c r="P157" s="534">
        <f t="shared" ca="1" si="50"/>
        <v>0</v>
      </c>
      <c r="Q157" s="534">
        <f t="shared" ca="1" si="50"/>
        <v>0</v>
      </c>
      <c r="R157" s="534">
        <f t="shared" ca="1" si="50"/>
        <v>-5.9332564912967189</v>
      </c>
      <c r="S157" s="534">
        <f t="shared" ca="1" si="50"/>
        <v>-39.184174784680977</v>
      </c>
      <c r="T157" s="534">
        <f t="shared" ca="1" si="50"/>
        <v>-3.3011129417715535</v>
      </c>
      <c r="U157" s="534">
        <f t="shared" ca="1" si="50"/>
        <v>0</v>
      </c>
      <c r="V157" s="534">
        <f t="shared" ca="1" si="50"/>
        <v>0</v>
      </c>
      <c r="W157" s="534">
        <f t="shared" ca="1" si="50"/>
        <v>0</v>
      </c>
    </row>
    <row r="158" spans="1:23" s="688" customFormat="1" ht="15" hidden="1" customHeight="1" outlineLevel="1" x14ac:dyDescent="0.35">
      <c r="A158" s="462"/>
      <c r="B158" s="462"/>
      <c r="C158" s="462"/>
      <c r="D158" s="462"/>
      <c r="E158" s="534" t="str">
        <f xml:space="preserve"> E$81</f>
        <v>DSRA Top-up out of Project cash flow</v>
      </c>
      <c r="F158" s="534">
        <f t="shared" ref="F158:W158" si="51" xml:space="preserve"> F$81</f>
        <v>0</v>
      </c>
      <c r="G158" s="534" t="str">
        <f t="shared" si="51"/>
        <v>INR Cr</v>
      </c>
      <c r="H158" s="534">
        <f t="shared" ca="1" si="51"/>
        <v>-48.230538780841961</v>
      </c>
      <c r="I158" s="534">
        <f t="shared" si="51"/>
        <v>0</v>
      </c>
      <c r="J158" s="534">
        <f t="shared" si="51"/>
        <v>0</v>
      </c>
      <c r="K158" s="534">
        <f t="shared" si="51"/>
        <v>0</v>
      </c>
      <c r="L158" s="534">
        <f t="shared" si="51"/>
        <v>0</v>
      </c>
      <c r="M158" s="534">
        <f t="shared" ca="1" si="51"/>
        <v>-41.249951251507206</v>
      </c>
      <c r="N158" s="534">
        <f t="shared" ca="1" si="51"/>
        <v>-1.9851892772827284</v>
      </c>
      <c r="O158" s="534">
        <f t="shared" ca="1" si="51"/>
        <v>-2.1053739529746451</v>
      </c>
      <c r="P158" s="534">
        <f t="shared" ca="1" si="51"/>
        <v>-2.2214998591310007</v>
      </c>
      <c r="Q158" s="534">
        <f t="shared" ca="1" si="51"/>
        <v>-0.66852443994638122</v>
      </c>
      <c r="R158" s="534">
        <f t="shared" ca="1" si="51"/>
        <v>0</v>
      </c>
      <c r="S158" s="534">
        <f t="shared" ca="1" si="51"/>
        <v>0</v>
      </c>
      <c r="T158" s="534">
        <f t="shared" ca="1" si="51"/>
        <v>0</v>
      </c>
      <c r="U158" s="534">
        <f t="shared" ca="1" si="51"/>
        <v>0</v>
      </c>
      <c r="V158" s="534">
        <f t="shared" si="51"/>
        <v>0</v>
      </c>
      <c r="W158" s="534">
        <f t="shared" si="51"/>
        <v>0</v>
      </c>
    </row>
    <row r="159" spans="1:23" s="691" customFormat="1" ht="15" hidden="1" customHeight="1" outlineLevel="1" x14ac:dyDescent="0.35">
      <c r="A159" s="689"/>
      <c r="B159" s="689"/>
      <c r="C159" s="689"/>
      <c r="D159" s="689"/>
      <c r="E159" s="690" t="s">
        <v>543</v>
      </c>
      <c r="F159" s="689"/>
      <c r="G159" s="689" t="s">
        <v>330</v>
      </c>
      <c r="H159" s="689">
        <f ca="1" xml:space="preserve"> SUM(J159:W159)</f>
        <v>-3570.3782640461459</v>
      </c>
      <c r="I159" s="689"/>
      <c r="J159" s="691">
        <f ca="1" xml:space="preserve"> SUM(J150:J158)</f>
        <v>0</v>
      </c>
      <c r="K159" s="691">
        <f t="shared" ref="K159:W159" ca="1" si="52" xml:space="preserve"> SUM(K150:K158)</f>
        <v>-357.72195003052445</v>
      </c>
      <c r="L159" s="691">
        <f t="shared" ca="1" si="52"/>
        <v>-1170.6942398329929</v>
      </c>
      <c r="M159" s="691">
        <f t="shared" ca="1" si="52"/>
        <v>-579.37289261090234</v>
      </c>
      <c r="N159" s="691">
        <f t="shared" ca="1" si="52"/>
        <v>-244.85922206480254</v>
      </c>
      <c r="O159" s="691">
        <f t="shared" ca="1" si="52"/>
        <v>-245.23691311880629</v>
      </c>
      <c r="P159" s="691">
        <f t="shared" ca="1" si="52"/>
        <v>-254.04327498828516</v>
      </c>
      <c r="Q159" s="691">
        <f t="shared" ca="1" si="52"/>
        <v>-278.45872266670216</v>
      </c>
      <c r="R159" s="691">
        <f t="shared" ca="1" si="52"/>
        <v>-252.01815100381242</v>
      </c>
      <c r="S159" s="691">
        <f t="shared" ca="1" si="52"/>
        <v>-156.79277841851297</v>
      </c>
      <c r="T159" s="691">
        <f t="shared" ca="1" si="52"/>
        <v>-31.180119310804457</v>
      </c>
      <c r="U159" s="691">
        <f t="shared" ca="1" si="52"/>
        <v>0</v>
      </c>
      <c r="V159" s="691">
        <f t="shared" ca="1" si="52"/>
        <v>0</v>
      </c>
      <c r="W159" s="691">
        <f t="shared" ca="1" si="52"/>
        <v>0</v>
      </c>
    </row>
    <row r="160" spans="1:23" ht="15" hidden="1" customHeight="1" outlineLevel="1" x14ac:dyDescent="0.35">
      <c r="E160" s="529"/>
      <c r="J160" s="17"/>
      <c r="K160" s="17"/>
      <c r="L160" s="17"/>
      <c r="M160" s="17"/>
      <c r="N160" s="17"/>
      <c r="O160" s="17"/>
      <c r="P160" s="17"/>
      <c r="Q160" s="17"/>
      <c r="R160" s="17"/>
      <c r="S160" s="17"/>
      <c r="T160" s="17"/>
      <c r="U160" s="17"/>
      <c r="V160" s="17"/>
      <c r="W160" s="17"/>
    </row>
    <row r="161" spans="1:23" ht="15" hidden="1" customHeight="1" outlineLevel="1" x14ac:dyDescent="0.35">
      <c r="C161" s="533" t="s">
        <v>544</v>
      </c>
      <c r="J161" s="17"/>
      <c r="K161" s="17"/>
      <c r="L161" s="17"/>
      <c r="M161" s="17"/>
      <c r="N161" s="17"/>
      <c r="O161" s="17"/>
      <c r="P161" s="17"/>
      <c r="Q161" s="17"/>
      <c r="R161" s="17"/>
      <c r="S161" s="17"/>
      <c r="T161" s="17"/>
      <c r="U161" s="17"/>
      <c r="V161" s="17"/>
      <c r="W161" s="17"/>
    </row>
    <row r="162" spans="1:23" s="546" customFormat="1" ht="15" hidden="1" customHeight="1" outlineLevel="1" x14ac:dyDescent="0.35">
      <c r="A162" s="462"/>
      <c r="B162" s="462"/>
      <c r="C162" s="462"/>
      <c r="D162" s="462"/>
      <c r="E162" s="534" t="str">
        <f xml:space="preserve"> E$67</f>
        <v>Upfront Equity - Tranche 1</v>
      </c>
      <c r="F162" s="534">
        <f t="shared" ref="F162:W162" si="53" xml:space="preserve"> F$67</f>
        <v>0</v>
      </c>
      <c r="G162" s="534" t="str">
        <f t="shared" si="53"/>
        <v>INR Cr</v>
      </c>
      <c r="H162" s="534">
        <f t="shared" ca="1" si="53"/>
        <v>60.129919045364915</v>
      </c>
      <c r="I162" s="534">
        <f t="shared" si="53"/>
        <v>0</v>
      </c>
      <c r="J162" s="534">
        <f t="shared" ca="1" si="53"/>
        <v>0</v>
      </c>
      <c r="K162" s="534">
        <f t="shared" ca="1" si="53"/>
        <v>60.129919045364915</v>
      </c>
      <c r="L162" s="534">
        <f t="shared" ca="1" si="53"/>
        <v>0</v>
      </c>
      <c r="M162" s="534">
        <f t="shared" ca="1" si="53"/>
        <v>0</v>
      </c>
      <c r="N162" s="534">
        <f t="shared" ca="1" si="53"/>
        <v>0</v>
      </c>
      <c r="O162" s="534">
        <f t="shared" ca="1" si="53"/>
        <v>0</v>
      </c>
      <c r="P162" s="534">
        <f t="shared" ca="1" si="53"/>
        <v>0</v>
      </c>
      <c r="Q162" s="534">
        <f t="shared" ca="1" si="53"/>
        <v>0</v>
      </c>
      <c r="R162" s="534">
        <f t="shared" ca="1" si="53"/>
        <v>0</v>
      </c>
      <c r="S162" s="534">
        <f t="shared" ca="1" si="53"/>
        <v>0</v>
      </c>
      <c r="T162" s="534">
        <f t="shared" ca="1" si="53"/>
        <v>0</v>
      </c>
      <c r="U162" s="534">
        <f t="shared" ca="1" si="53"/>
        <v>0</v>
      </c>
      <c r="V162" s="534">
        <f t="shared" si="53"/>
        <v>0</v>
      </c>
      <c r="W162" s="534">
        <f t="shared" si="53"/>
        <v>0</v>
      </c>
    </row>
    <row r="163" spans="1:23" s="546" customFormat="1" ht="15" hidden="1" customHeight="1" outlineLevel="1" x14ac:dyDescent="0.35">
      <c r="A163" s="462"/>
      <c r="B163" s="462"/>
      <c r="C163" s="462"/>
      <c r="D163" s="462"/>
      <c r="E163" s="534" t="str">
        <f xml:space="preserve"> E$68</f>
        <v>Upfront Shareholders Loan - Tranche 1</v>
      </c>
      <c r="F163" s="534">
        <f t="shared" ref="F163:W163" si="54" xml:space="preserve"> F$68</f>
        <v>0</v>
      </c>
      <c r="G163" s="534" t="str">
        <f t="shared" si="54"/>
        <v>INR Cr</v>
      </c>
      <c r="H163" s="534">
        <f t="shared" ca="1" si="54"/>
        <v>0</v>
      </c>
      <c r="I163" s="534">
        <f t="shared" si="54"/>
        <v>0</v>
      </c>
      <c r="J163" s="534">
        <f t="shared" ca="1" si="54"/>
        <v>0</v>
      </c>
      <c r="K163" s="534">
        <f t="shared" ca="1" si="54"/>
        <v>0</v>
      </c>
      <c r="L163" s="534">
        <f t="shared" ca="1" si="54"/>
        <v>0</v>
      </c>
      <c r="M163" s="534">
        <f t="shared" ca="1" si="54"/>
        <v>0</v>
      </c>
      <c r="N163" s="534">
        <f t="shared" ca="1" si="54"/>
        <v>0</v>
      </c>
      <c r="O163" s="534">
        <f t="shared" ca="1" si="54"/>
        <v>0</v>
      </c>
      <c r="P163" s="534">
        <f t="shared" ca="1" si="54"/>
        <v>0</v>
      </c>
      <c r="Q163" s="534">
        <f t="shared" ca="1" si="54"/>
        <v>0</v>
      </c>
      <c r="R163" s="534">
        <f t="shared" ca="1" si="54"/>
        <v>0</v>
      </c>
      <c r="S163" s="534">
        <f t="shared" ca="1" si="54"/>
        <v>0</v>
      </c>
      <c r="T163" s="534">
        <f t="shared" ca="1" si="54"/>
        <v>0</v>
      </c>
      <c r="U163" s="534">
        <f t="shared" ca="1" si="54"/>
        <v>0</v>
      </c>
      <c r="V163" s="534">
        <f t="shared" si="54"/>
        <v>0</v>
      </c>
      <c r="W163" s="534">
        <f t="shared" si="54"/>
        <v>0</v>
      </c>
    </row>
    <row r="164" spans="1:23" s="546" customFormat="1" ht="15" hidden="1" customHeight="1" outlineLevel="1" x14ac:dyDescent="0.35">
      <c r="A164" s="462"/>
      <c r="B164" s="462"/>
      <c r="C164" s="462"/>
      <c r="D164" s="462"/>
      <c r="E164" s="534" t="str">
        <f xml:space="preserve"> E$70</f>
        <v>Internal Accruals from Upfront Payment</v>
      </c>
      <c r="F164" s="534">
        <f t="shared" ref="F164:W164" si="55" xml:space="preserve"> F$70</f>
        <v>0</v>
      </c>
      <c r="G164" s="534" t="str">
        <f t="shared" si="55"/>
        <v>INR Cr</v>
      </c>
      <c r="H164" s="534">
        <f t="shared" ca="1" si="55"/>
        <v>0</v>
      </c>
      <c r="I164" s="534">
        <f t="shared" si="55"/>
        <v>0</v>
      </c>
      <c r="J164" s="534">
        <f t="shared" ca="1" si="55"/>
        <v>0</v>
      </c>
      <c r="K164" s="534">
        <f t="shared" ca="1" si="55"/>
        <v>0</v>
      </c>
      <c r="L164" s="534">
        <f t="shared" ca="1" si="55"/>
        <v>0</v>
      </c>
      <c r="M164" s="534">
        <f t="shared" ca="1" si="55"/>
        <v>0</v>
      </c>
      <c r="N164" s="534">
        <f t="shared" ca="1" si="55"/>
        <v>0</v>
      </c>
      <c r="O164" s="534">
        <f t="shared" ca="1" si="55"/>
        <v>0</v>
      </c>
      <c r="P164" s="534">
        <f t="shared" ca="1" si="55"/>
        <v>0</v>
      </c>
      <c r="Q164" s="534">
        <f t="shared" ca="1" si="55"/>
        <v>0</v>
      </c>
      <c r="R164" s="534">
        <f t="shared" ca="1" si="55"/>
        <v>0</v>
      </c>
      <c r="S164" s="534">
        <f t="shared" ca="1" si="55"/>
        <v>0</v>
      </c>
      <c r="T164" s="534">
        <f t="shared" ca="1" si="55"/>
        <v>0</v>
      </c>
      <c r="U164" s="534">
        <f t="shared" ca="1" si="55"/>
        <v>0</v>
      </c>
      <c r="V164" s="534">
        <f t="shared" si="55"/>
        <v>0</v>
      </c>
      <c r="W164" s="534">
        <f t="shared" si="55"/>
        <v>0</v>
      </c>
    </row>
    <row r="165" spans="1:23" s="546" customFormat="1" ht="15" hidden="1" customHeight="1" outlineLevel="1" x14ac:dyDescent="0.35">
      <c r="A165" s="462"/>
      <c r="B165" s="462"/>
      <c r="C165" s="462"/>
      <c r="D165" s="462"/>
      <c r="E165" s="534" t="str">
        <f xml:space="preserve"> E$71</f>
        <v>Balance Shareholder Loan - Tranche 1</v>
      </c>
      <c r="F165" s="534">
        <f t="shared" ref="F165:W165" si="56" xml:space="preserve"> F$71</f>
        <v>0</v>
      </c>
      <c r="G165" s="534" t="str">
        <f t="shared" si="56"/>
        <v>INR Cr</v>
      </c>
      <c r="H165" s="534">
        <f t="shared" ca="1" si="56"/>
        <v>180.38975713609472</v>
      </c>
      <c r="I165" s="534">
        <f t="shared" si="56"/>
        <v>0</v>
      </c>
      <c r="J165" s="534">
        <f t="shared" ca="1" si="56"/>
        <v>0</v>
      </c>
      <c r="K165" s="534">
        <f t="shared" ca="1" si="56"/>
        <v>11.340225596606032</v>
      </c>
      <c r="L165" s="534">
        <f t="shared" ca="1" si="56"/>
        <v>169.0495315394887</v>
      </c>
      <c r="M165" s="534">
        <f t="shared" ca="1" si="56"/>
        <v>0</v>
      </c>
      <c r="N165" s="534">
        <f t="shared" ca="1" si="56"/>
        <v>0</v>
      </c>
      <c r="O165" s="534">
        <f t="shared" ca="1" si="56"/>
        <v>0</v>
      </c>
      <c r="P165" s="534">
        <f t="shared" ca="1" si="56"/>
        <v>0</v>
      </c>
      <c r="Q165" s="534">
        <f t="shared" ca="1" si="56"/>
        <v>0</v>
      </c>
      <c r="R165" s="534">
        <f t="shared" ca="1" si="56"/>
        <v>0</v>
      </c>
      <c r="S165" s="534">
        <f t="shared" ca="1" si="56"/>
        <v>0</v>
      </c>
      <c r="T165" s="534">
        <f t="shared" ca="1" si="56"/>
        <v>0</v>
      </c>
      <c r="U165" s="534">
        <f t="shared" ca="1" si="56"/>
        <v>0</v>
      </c>
      <c r="V165" s="534">
        <f t="shared" si="56"/>
        <v>0</v>
      </c>
      <c r="W165" s="534">
        <f t="shared" si="56"/>
        <v>0</v>
      </c>
    </row>
    <row r="166" spans="1:23" s="546" customFormat="1" ht="15" hidden="1" customHeight="1" outlineLevel="1" x14ac:dyDescent="0.35">
      <c r="A166" s="462"/>
      <c r="B166" s="462"/>
      <c r="C166" s="462"/>
      <c r="D166" s="462"/>
      <c r="E166" s="534" t="str">
        <f xml:space="preserve"> E$72</f>
        <v>Debt - Tranche 1</v>
      </c>
      <c r="F166" s="534">
        <f t="shared" ref="F166:W166" si="57" xml:space="preserve"> F$72</f>
        <v>0</v>
      </c>
      <c r="G166" s="534" t="str">
        <f t="shared" si="57"/>
        <v>INR Cr</v>
      </c>
      <c r="H166" s="534">
        <f t="shared" ca="1" si="57"/>
        <v>721.55902854437898</v>
      </c>
      <c r="I166" s="534">
        <f t="shared" si="57"/>
        <v>0</v>
      </c>
      <c r="J166" s="534">
        <f t="shared" ca="1" si="57"/>
        <v>0</v>
      </c>
      <c r="K166" s="534">
        <f t="shared" ca="1" si="57"/>
        <v>214.41043392591286</v>
      </c>
      <c r="L166" s="534">
        <f t="shared" ca="1" si="57"/>
        <v>507.14859461846612</v>
      </c>
      <c r="M166" s="534">
        <f t="shared" ca="1" si="57"/>
        <v>0</v>
      </c>
      <c r="N166" s="534">
        <f t="shared" ca="1" si="57"/>
        <v>0</v>
      </c>
      <c r="O166" s="534">
        <f t="shared" ca="1" si="57"/>
        <v>0</v>
      </c>
      <c r="P166" s="534">
        <f t="shared" ca="1" si="57"/>
        <v>0</v>
      </c>
      <c r="Q166" s="534">
        <f t="shared" ca="1" si="57"/>
        <v>0</v>
      </c>
      <c r="R166" s="534">
        <f t="shared" ca="1" si="57"/>
        <v>0</v>
      </c>
      <c r="S166" s="534">
        <f t="shared" ca="1" si="57"/>
        <v>0</v>
      </c>
      <c r="T166" s="534">
        <f t="shared" ca="1" si="57"/>
        <v>0</v>
      </c>
      <c r="U166" s="534">
        <f t="shared" ca="1" si="57"/>
        <v>0</v>
      </c>
      <c r="V166" s="534">
        <f t="shared" si="57"/>
        <v>0</v>
      </c>
      <c r="W166" s="534">
        <f t="shared" si="57"/>
        <v>0</v>
      </c>
    </row>
    <row r="167" spans="1:23" s="546" customFormat="1" ht="15" hidden="1" customHeight="1" outlineLevel="1" x14ac:dyDescent="0.35">
      <c r="A167" s="462"/>
      <c r="B167" s="462"/>
      <c r="C167" s="462"/>
      <c r="D167" s="462"/>
      <c r="E167" s="534" t="str">
        <f xml:space="preserve"> E$56</f>
        <v>Working Capital Loan</v>
      </c>
      <c r="F167" s="534">
        <f t="shared" ref="F167:W167" si="58" xml:space="preserve"> F$56</f>
        <v>0</v>
      </c>
      <c r="G167" s="534" t="str">
        <f t="shared" si="58"/>
        <v>INR Cr</v>
      </c>
      <c r="H167" s="534">
        <f t="shared" si="58"/>
        <v>0</v>
      </c>
      <c r="I167" s="534">
        <f t="shared" si="58"/>
        <v>0</v>
      </c>
      <c r="J167" s="534">
        <f t="shared" si="58"/>
        <v>0</v>
      </c>
      <c r="K167" s="534">
        <f t="shared" si="58"/>
        <v>0</v>
      </c>
      <c r="L167" s="534">
        <f t="shared" si="58"/>
        <v>0</v>
      </c>
      <c r="M167" s="534">
        <f t="shared" si="58"/>
        <v>0</v>
      </c>
      <c r="N167" s="534">
        <f t="shared" si="58"/>
        <v>0</v>
      </c>
      <c r="O167" s="534">
        <f t="shared" si="58"/>
        <v>0</v>
      </c>
      <c r="P167" s="534">
        <f t="shared" si="58"/>
        <v>0</v>
      </c>
      <c r="Q167" s="534">
        <f t="shared" si="58"/>
        <v>0</v>
      </c>
      <c r="R167" s="534">
        <f t="shared" si="58"/>
        <v>0</v>
      </c>
      <c r="S167" s="534">
        <f t="shared" si="58"/>
        <v>0</v>
      </c>
      <c r="T167" s="534">
        <f t="shared" si="58"/>
        <v>0</v>
      </c>
      <c r="U167" s="534">
        <f t="shared" si="58"/>
        <v>0</v>
      </c>
      <c r="V167" s="534">
        <f t="shared" si="58"/>
        <v>0</v>
      </c>
      <c r="W167" s="534">
        <f t="shared" si="58"/>
        <v>0</v>
      </c>
    </row>
    <row r="168" spans="1:23" s="546" customFormat="1" ht="15" hidden="1" customHeight="1" outlineLevel="1" x14ac:dyDescent="0.35">
      <c r="A168" s="462"/>
      <c r="B168" s="462"/>
      <c r="C168" s="462"/>
      <c r="D168" s="462"/>
      <c r="E168" s="534" t="str">
        <f xml:space="preserve"> E$75</f>
        <v>Margin Money for WC (to be infused by Promoters)</v>
      </c>
      <c r="F168" s="534">
        <f t="shared" ref="F168:W168" si="59" xml:space="preserve"> F$75</f>
        <v>0</v>
      </c>
      <c r="G168" s="534" t="str">
        <f t="shared" si="59"/>
        <v>INR Cr</v>
      </c>
      <c r="H168" s="534">
        <f t="shared" si="59"/>
        <v>0</v>
      </c>
      <c r="I168" s="534">
        <f t="shared" si="59"/>
        <v>0</v>
      </c>
      <c r="J168" s="534">
        <f t="shared" si="59"/>
        <v>0</v>
      </c>
      <c r="K168" s="534">
        <f t="shared" si="59"/>
        <v>0</v>
      </c>
      <c r="L168" s="534">
        <f t="shared" si="59"/>
        <v>0</v>
      </c>
      <c r="M168" s="534">
        <f t="shared" si="59"/>
        <v>0</v>
      </c>
      <c r="N168" s="534">
        <f t="shared" si="59"/>
        <v>0</v>
      </c>
      <c r="O168" s="534">
        <f t="shared" si="59"/>
        <v>0</v>
      </c>
      <c r="P168" s="534">
        <f t="shared" si="59"/>
        <v>0</v>
      </c>
      <c r="Q168" s="534">
        <f t="shared" si="59"/>
        <v>0</v>
      </c>
      <c r="R168" s="534">
        <f t="shared" si="59"/>
        <v>0</v>
      </c>
      <c r="S168" s="534">
        <f t="shared" si="59"/>
        <v>0</v>
      </c>
      <c r="T168" s="534">
        <f t="shared" si="59"/>
        <v>0</v>
      </c>
      <c r="U168" s="534">
        <f t="shared" si="59"/>
        <v>0</v>
      </c>
      <c r="V168" s="534">
        <f t="shared" si="59"/>
        <v>0</v>
      </c>
      <c r="W168" s="534">
        <f t="shared" si="59"/>
        <v>0</v>
      </c>
    </row>
    <row r="169" spans="1:23" s="546" customFormat="1" ht="15" hidden="1" customHeight="1" outlineLevel="1" x14ac:dyDescent="0.35">
      <c r="A169" s="462"/>
      <c r="B169" s="462"/>
      <c r="C169" s="462"/>
      <c r="D169" s="462"/>
      <c r="E169" s="534" t="str">
        <f xml:space="preserve"> E$71</f>
        <v>Balance Shareholder Loan - Tranche 1</v>
      </c>
      <c r="F169" s="534">
        <f t="shared" ref="F169:W169" si="60" xml:space="preserve"> F$71</f>
        <v>0</v>
      </c>
      <c r="G169" s="534" t="str">
        <f t="shared" si="60"/>
        <v>INR Cr</v>
      </c>
      <c r="H169" s="534">
        <f t="shared" ca="1" si="60"/>
        <v>180.38975713609472</v>
      </c>
      <c r="I169" s="534">
        <f t="shared" si="60"/>
        <v>0</v>
      </c>
      <c r="J169" s="534">
        <f t="shared" ca="1" si="60"/>
        <v>0</v>
      </c>
      <c r="K169" s="534">
        <f t="shared" ca="1" si="60"/>
        <v>11.340225596606032</v>
      </c>
      <c r="L169" s="534">
        <f t="shared" ca="1" si="60"/>
        <v>169.0495315394887</v>
      </c>
      <c r="M169" s="534">
        <f t="shared" ca="1" si="60"/>
        <v>0</v>
      </c>
      <c r="N169" s="534">
        <f t="shared" ca="1" si="60"/>
        <v>0</v>
      </c>
      <c r="O169" s="534">
        <f t="shared" ca="1" si="60"/>
        <v>0</v>
      </c>
      <c r="P169" s="534">
        <f t="shared" ca="1" si="60"/>
        <v>0</v>
      </c>
      <c r="Q169" s="534">
        <f t="shared" ca="1" si="60"/>
        <v>0</v>
      </c>
      <c r="R169" s="534">
        <f t="shared" ca="1" si="60"/>
        <v>0</v>
      </c>
      <c r="S169" s="534">
        <f t="shared" ca="1" si="60"/>
        <v>0</v>
      </c>
      <c r="T169" s="534">
        <f t="shared" ca="1" si="60"/>
        <v>0</v>
      </c>
      <c r="U169" s="534">
        <f t="shared" ca="1" si="60"/>
        <v>0</v>
      </c>
      <c r="V169" s="534">
        <f t="shared" si="60"/>
        <v>0</v>
      </c>
      <c r="W169" s="534">
        <f t="shared" si="60"/>
        <v>0</v>
      </c>
    </row>
    <row r="170" spans="1:23" s="546" customFormat="1" ht="15" hidden="1" customHeight="1" outlineLevel="1" x14ac:dyDescent="0.35">
      <c r="A170" s="462"/>
      <c r="B170" s="462"/>
      <c r="C170" s="462"/>
      <c r="D170" s="462"/>
      <c r="E170" s="534" t="str">
        <f xml:space="preserve"> E$48</f>
        <v>AMISP Service Charge on Meters Installed (Cash Basis)</v>
      </c>
      <c r="F170" s="534">
        <f t="shared" ref="F170:W170" si="61" xml:space="preserve"> F$48</f>
        <v>0</v>
      </c>
      <c r="G170" s="534" t="str">
        <f t="shared" si="61"/>
        <v>INR Cr</v>
      </c>
      <c r="H170" s="534">
        <f t="shared" si="61"/>
        <v>2047.9723352962046</v>
      </c>
      <c r="I170" s="534">
        <f t="shared" si="61"/>
        <v>0</v>
      </c>
      <c r="J170" s="534">
        <f t="shared" si="61"/>
        <v>0</v>
      </c>
      <c r="K170" s="534">
        <f t="shared" si="61"/>
        <v>8.6447705869169997</v>
      </c>
      <c r="L170" s="534">
        <f t="shared" si="61"/>
        <v>135.21574979683049</v>
      </c>
      <c r="M170" s="534">
        <f t="shared" si="61"/>
        <v>260.75443565826907</v>
      </c>
      <c r="N170" s="534">
        <f t="shared" si="61"/>
        <v>264.25449487692964</v>
      </c>
      <c r="O170" s="534">
        <f t="shared" si="61"/>
        <v>264.25449487692964</v>
      </c>
      <c r="P170" s="534">
        <f t="shared" si="61"/>
        <v>264.25449487692964</v>
      </c>
      <c r="Q170" s="534">
        <f t="shared" si="61"/>
        <v>264.25449487692964</v>
      </c>
      <c r="R170" s="534">
        <f t="shared" si="61"/>
        <v>264.25449487692964</v>
      </c>
      <c r="S170" s="534">
        <f t="shared" si="61"/>
        <v>264.25449487692964</v>
      </c>
      <c r="T170" s="534">
        <f t="shared" si="61"/>
        <v>57.830409992610299</v>
      </c>
      <c r="U170" s="534">
        <f t="shared" si="61"/>
        <v>0</v>
      </c>
      <c r="V170" s="534">
        <f t="shared" si="61"/>
        <v>0</v>
      </c>
      <c r="W170" s="534">
        <f t="shared" si="61"/>
        <v>0</v>
      </c>
    </row>
    <row r="171" spans="1:23" s="546" customFormat="1" ht="15" hidden="1" customHeight="1" outlineLevel="1" x14ac:dyDescent="0.35">
      <c r="A171" s="462"/>
      <c r="B171" s="462"/>
      <c r="C171" s="462"/>
      <c r="D171" s="462"/>
      <c r="E171" s="534" t="str">
        <f xml:space="preserve"> E$49</f>
        <v>GST Received on AMISP Service Charge</v>
      </c>
      <c r="F171" s="534">
        <f t="shared" ref="F171:W171" si="62" xml:space="preserve"> F$49</f>
        <v>0</v>
      </c>
      <c r="G171" s="534" t="str">
        <f t="shared" si="62"/>
        <v>INR Cr</v>
      </c>
      <c r="H171" s="534">
        <f t="shared" si="62"/>
        <v>447.69370603335153</v>
      </c>
      <c r="I171" s="534">
        <f t="shared" si="62"/>
        <v>0</v>
      </c>
      <c r="J171" s="534">
        <f t="shared" si="62"/>
        <v>0</v>
      </c>
      <c r="K171" s="534">
        <f t="shared" si="62"/>
        <v>9.5831553534008194</v>
      </c>
      <c r="L171" s="534">
        <f t="shared" si="62"/>
        <v>49.799599184018014</v>
      </c>
      <c r="M171" s="534">
        <f t="shared" si="62"/>
        <v>92.506623230178803</v>
      </c>
      <c r="N171" s="534">
        <f t="shared" si="62"/>
        <v>47.565809077847319</v>
      </c>
      <c r="O171" s="534">
        <f t="shared" si="62"/>
        <v>47.565809077847319</v>
      </c>
      <c r="P171" s="534">
        <f t="shared" si="62"/>
        <v>47.565809077847319</v>
      </c>
      <c r="Q171" s="534">
        <f t="shared" si="62"/>
        <v>47.565809077847319</v>
      </c>
      <c r="R171" s="534">
        <f t="shared" si="62"/>
        <v>47.565809077847319</v>
      </c>
      <c r="S171" s="534">
        <f t="shared" si="62"/>
        <v>47.565809077847319</v>
      </c>
      <c r="T171" s="534">
        <f t="shared" si="62"/>
        <v>10.409473798669854</v>
      </c>
      <c r="U171" s="534">
        <f t="shared" si="62"/>
        <v>0</v>
      </c>
      <c r="V171" s="534">
        <f t="shared" si="62"/>
        <v>0</v>
      </c>
      <c r="W171" s="534">
        <f t="shared" si="62"/>
        <v>0</v>
      </c>
    </row>
    <row r="172" spans="1:23" s="546" customFormat="1" ht="15" hidden="1" customHeight="1" outlineLevel="1" x14ac:dyDescent="0.35">
      <c r="A172" s="462"/>
      <c r="B172" s="462"/>
      <c r="C172" s="462"/>
      <c r="D172" s="462"/>
      <c r="E172" s="534" t="str">
        <f xml:space="preserve"> E$77</f>
        <v>DSRA Release</v>
      </c>
      <c r="F172" s="534">
        <f t="shared" ref="F172:W172" si="63" xml:space="preserve"> F$77</f>
        <v>0</v>
      </c>
      <c r="G172" s="534" t="str">
        <f t="shared" si="63"/>
        <v>INR Cr</v>
      </c>
      <c r="H172" s="534">
        <f t="shared" ca="1" si="63"/>
        <v>48.230538780841961</v>
      </c>
      <c r="I172" s="534">
        <f t="shared" si="63"/>
        <v>0</v>
      </c>
      <c r="J172" s="534">
        <f t="shared" si="63"/>
        <v>0</v>
      </c>
      <c r="K172" s="534">
        <f t="shared" si="63"/>
        <v>0</v>
      </c>
      <c r="L172" s="534">
        <f t="shared" si="63"/>
        <v>0</v>
      </c>
      <c r="M172" s="534">
        <f t="shared" ca="1" si="63"/>
        <v>0.27780022598958709</v>
      </c>
      <c r="N172" s="534">
        <f t="shared" ca="1" si="63"/>
        <v>1.8325344453062939</v>
      </c>
      <c r="O172" s="534">
        <f t="shared" ca="1" si="63"/>
        <v>2.0090909201032616</v>
      </c>
      <c r="P172" s="534">
        <f t="shared" ca="1" si="63"/>
        <v>2.1978237035068986</v>
      </c>
      <c r="Q172" s="534">
        <f t="shared" ca="1" si="63"/>
        <v>2.3987327955172191</v>
      </c>
      <c r="R172" s="534">
        <f t="shared" ca="1" si="63"/>
        <v>39.514556690418701</v>
      </c>
      <c r="S172" s="534">
        <f t="shared" ca="1" si="63"/>
        <v>0</v>
      </c>
      <c r="T172" s="534">
        <f t="shared" ca="1" si="63"/>
        <v>0</v>
      </c>
      <c r="U172" s="534">
        <f t="shared" ca="1" si="63"/>
        <v>0</v>
      </c>
      <c r="V172" s="534">
        <f t="shared" si="63"/>
        <v>0</v>
      </c>
      <c r="W172" s="534">
        <f t="shared" si="63"/>
        <v>0</v>
      </c>
    </row>
    <row r="173" spans="1:23" s="691" customFormat="1" ht="15" hidden="1" customHeight="1" outlineLevel="1" x14ac:dyDescent="0.35">
      <c r="A173" s="689"/>
      <c r="B173" s="689"/>
      <c r="C173" s="689"/>
      <c r="D173" s="689"/>
      <c r="E173" s="690" t="s">
        <v>543</v>
      </c>
      <c r="F173" s="689"/>
      <c r="G173" s="689" t="s">
        <v>330</v>
      </c>
      <c r="H173" s="689">
        <f ca="1" xml:space="preserve"> SUM(J173:W173)</f>
        <v>3686.3650419723313</v>
      </c>
      <c r="I173" s="689"/>
      <c r="J173" s="691">
        <f t="shared" ref="J173:W173" ca="1" si="64" xml:space="preserve"> SUM( J162:J172 )</f>
        <v>0</v>
      </c>
      <c r="K173" s="691">
        <f t="shared" ca="1" si="64"/>
        <v>315.44873010480762</v>
      </c>
      <c r="L173" s="691">
        <f t="shared" ca="1" si="64"/>
        <v>1030.263006678292</v>
      </c>
      <c r="M173" s="691">
        <f t="shared" ca="1" si="64"/>
        <v>353.53885911443751</v>
      </c>
      <c r="N173" s="691">
        <f t="shared" ca="1" si="64"/>
        <v>313.65283840008323</v>
      </c>
      <c r="O173" s="691">
        <f t="shared" ca="1" si="64"/>
        <v>313.82939487488022</v>
      </c>
      <c r="P173" s="691">
        <f t="shared" ca="1" si="64"/>
        <v>314.01812765828384</v>
      </c>
      <c r="Q173" s="691">
        <f t="shared" ca="1" si="64"/>
        <v>314.21903675029415</v>
      </c>
      <c r="R173" s="691">
        <f t="shared" ca="1" si="64"/>
        <v>351.33486064519565</v>
      </c>
      <c r="S173" s="691">
        <f t="shared" ca="1" si="64"/>
        <v>311.82030395477693</v>
      </c>
      <c r="T173" s="691">
        <f t="shared" ca="1" si="64"/>
        <v>68.23988379128015</v>
      </c>
      <c r="U173" s="691">
        <f t="shared" ca="1" si="64"/>
        <v>0</v>
      </c>
      <c r="V173" s="691">
        <f t="shared" si="64"/>
        <v>0</v>
      </c>
      <c r="W173" s="691">
        <f t="shared" si="64"/>
        <v>0</v>
      </c>
    </row>
    <row r="174" spans="1:23" ht="15" hidden="1" customHeight="1" outlineLevel="1" x14ac:dyDescent="0.35">
      <c r="E174" s="529"/>
      <c r="J174" s="17"/>
      <c r="K174" s="17"/>
      <c r="L174" s="17"/>
      <c r="M174" s="17"/>
      <c r="N174" s="17"/>
      <c r="O174" s="17"/>
      <c r="P174" s="17"/>
      <c r="Q174" s="17"/>
      <c r="R174" s="17"/>
      <c r="S174" s="17"/>
      <c r="T174" s="17"/>
      <c r="U174" s="17"/>
      <c r="V174" s="17"/>
      <c r="W174" s="17"/>
    </row>
    <row r="175" spans="1:23" ht="15" hidden="1" customHeight="1" outlineLevel="1" x14ac:dyDescent="0.35">
      <c r="E175" s="534" t="str">
        <f t="shared" ref="E175:W175" si="65" xml:space="preserve"> E$84</f>
        <v>Opening Cash</v>
      </c>
      <c r="F175" s="534">
        <f t="shared" si="65"/>
        <v>0</v>
      </c>
      <c r="G175" s="534" t="str">
        <f t="shared" si="65"/>
        <v>INR Cr</v>
      </c>
      <c r="H175" s="534">
        <f t="shared" si="65"/>
        <v>0</v>
      </c>
      <c r="I175" s="534">
        <f t="shared" si="65"/>
        <v>0</v>
      </c>
      <c r="J175" s="534">
        <f t="shared" si="65"/>
        <v>0</v>
      </c>
      <c r="K175" s="534">
        <f t="shared" ca="1" si="65"/>
        <v>0</v>
      </c>
      <c r="L175" s="534">
        <f t="shared" ca="1" si="65"/>
        <v>26.98153585409807</v>
      </c>
      <c r="M175" s="534">
        <f t="shared" ca="1" si="65"/>
        <v>46.938488727629192</v>
      </c>
      <c r="N175" s="534">
        <f t="shared" ca="1" si="65"/>
        <v>65.408861731659783</v>
      </c>
      <c r="O175" s="534">
        <f t="shared" ca="1" si="65"/>
        <v>134.20247806694047</v>
      </c>
      <c r="P175" s="534">
        <f t="shared" ca="1" si="65"/>
        <v>202.79495982301438</v>
      </c>
      <c r="Q175" s="534">
        <f t="shared" ca="1" si="65"/>
        <v>262.76981249301298</v>
      </c>
      <c r="R175" s="534">
        <f t="shared" ca="1" si="65"/>
        <v>298.53012657660497</v>
      </c>
      <c r="S175" s="534">
        <f t="shared" ca="1" si="65"/>
        <v>397.84683621798814</v>
      </c>
      <c r="T175" s="534">
        <f t="shared" ca="1" si="65"/>
        <v>552.87436175425205</v>
      </c>
      <c r="U175" s="534">
        <f t="shared" si="65"/>
        <v>0</v>
      </c>
      <c r="V175" s="534">
        <f t="shared" si="65"/>
        <v>0</v>
      </c>
      <c r="W175" s="534">
        <f t="shared" si="65"/>
        <v>0</v>
      </c>
    </row>
    <row r="176" spans="1:23" ht="15" hidden="1" customHeight="1" outlineLevel="1" x14ac:dyDescent="0.35">
      <c r="E176" s="529"/>
      <c r="J176" s="17"/>
      <c r="K176" s="17"/>
      <c r="L176" s="17"/>
      <c r="M176" s="17"/>
      <c r="N176" s="17"/>
      <c r="O176" s="17"/>
      <c r="P176" s="17"/>
      <c r="Q176" s="17"/>
      <c r="R176" s="17"/>
      <c r="S176" s="17"/>
      <c r="T176" s="17"/>
      <c r="U176" s="17"/>
      <c r="V176" s="17"/>
      <c r="W176" s="17"/>
    </row>
    <row r="177" spans="1:23" s="247" customFormat="1" ht="15" hidden="1" customHeight="1" outlineLevel="1" x14ac:dyDescent="0.35">
      <c r="A177" s="421"/>
      <c r="B177" s="421"/>
      <c r="C177" s="421"/>
      <c r="D177" s="421"/>
      <c r="E177" s="421" t="s">
        <v>259</v>
      </c>
      <c r="F177" s="421"/>
      <c r="G177" s="421" t="s">
        <v>330</v>
      </c>
      <c r="H177" s="421">
        <f ca="1" xml:space="preserve"> SUM(J177:W177)</f>
        <v>0</v>
      </c>
      <c r="I177" s="421"/>
      <c r="J177" s="421">
        <f t="shared" ref="J177:W177" ca="1" si="66" xml:space="preserve"> MAX( J159 - J175 - J173,0)</f>
        <v>0</v>
      </c>
      <c r="K177" s="421">
        <f t="shared" ca="1" si="66"/>
        <v>0</v>
      </c>
      <c r="L177" s="421">
        <f t="shared" ca="1" si="66"/>
        <v>0</v>
      </c>
      <c r="M177" s="421">
        <f t="shared" ca="1" si="66"/>
        <v>0</v>
      </c>
      <c r="N177" s="421">
        <f t="shared" ca="1" si="66"/>
        <v>0</v>
      </c>
      <c r="O177" s="421">
        <f t="shared" ca="1" si="66"/>
        <v>0</v>
      </c>
      <c r="P177" s="421">
        <f t="shared" ca="1" si="66"/>
        <v>0</v>
      </c>
      <c r="Q177" s="421">
        <f t="shared" ca="1" si="66"/>
        <v>0</v>
      </c>
      <c r="R177" s="421">
        <f t="shared" ca="1" si="66"/>
        <v>0</v>
      </c>
      <c r="S177" s="421">
        <f t="shared" ca="1" si="66"/>
        <v>0</v>
      </c>
      <c r="T177" s="421">
        <f t="shared" ca="1" si="66"/>
        <v>0</v>
      </c>
      <c r="U177" s="421">
        <f t="shared" ca="1" si="66"/>
        <v>0</v>
      </c>
      <c r="V177" s="421">
        <f t="shared" ca="1" si="66"/>
        <v>0</v>
      </c>
      <c r="W177" s="421">
        <f t="shared" ca="1" si="66"/>
        <v>0</v>
      </c>
    </row>
    <row r="178" spans="1:23" s="247" customFormat="1" ht="15" hidden="1" customHeight="1" outlineLevel="1" x14ac:dyDescent="0.35">
      <c r="A178" s="421"/>
      <c r="B178" s="421"/>
      <c r="C178" s="421"/>
      <c r="D178" s="421"/>
      <c r="E178" s="421"/>
      <c r="F178" s="421"/>
      <c r="G178" s="421"/>
      <c r="H178" s="421"/>
      <c r="I178" s="421"/>
      <c r="J178" s="421"/>
      <c r="K178" s="421"/>
      <c r="L178" s="421"/>
      <c r="M178" s="421"/>
      <c r="N178" s="421"/>
      <c r="O178" s="421"/>
      <c r="P178" s="421"/>
      <c r="Q178" s="421"/>
      <c r="R178" s="421"/>
      <c r="S178" s="421"/>
      <c r="T178" s="421"/>
      <c r="U178" s="421"/>
      <c r="V178" s="421"/>
      <c r="W178" s="421"/>
    </row>
    <row r="179" spans="1:23" ht="15" hidden="1" customHeight="1" outlineLevel="1" x14ac:dyDescent="0.25">
      <c r="A179" s="37"/>
      <c r="B179" s="37"/>
      <c r="C179" s="37"/>
      <c r="D179" s="37"/>
      <c r="E179" s="37" t="s">
        <v>110</v>
      </c>
      <c r="F179" s="71"/>
      <c r="G179" s="72"/>
      <c r="H179" s="37"/>
      <c r="I179" s="37"/>
      <c r="J179" s="71">
        <f>'Dep&amp;Tax'!J20</f>
        <v>0</v>
      </c>
      <c r="K179" s="71">
        <f>'Dep&amp;Tax'!K20</f>
        <v>9</v>
      </c>
      <c r="L179" s="71">
        <f>'Dep&amp;Tax'!L20</f>
        <v>12</v>
      </c>
      <c r="M179" s="71">
        <f>'Dep&amp;Tax'!M20</f>
        <v>12</v>
      </c>
      <c r="N179" s="71">
        <f>'Dep&amp;Tax'!N20</f>
        <v>12</v>
      </c>
      <c r="O179" s="71">
        <f>'Dep&amp;Tax'!O20</f>
        <v>12</v>
      </c>
      <c r="P179" s="71">
        <f>'Dep&amp;Tax'!P20</f>
        <v>12</v>
      </c>
      <c r="Q179" s="71">
        <f>'Dep&amp;Tax'!Q20</f>
        <v>12</v>
      </c>
      <c r="R179" s="71">
        <f>'Dep&amp;Tax'!R20</f>
        <v>12</v>
      </c>
      <c r="S179" s="71">
        <f>'Dep&amp;Tax'!S20</f>
        <v>12</v>
      </c>
      <c r="T179" s="71">
        <f>'Dep&amp;Tax'!T20</f>
        <v>3</v>
      </c>
      <c r="U179" s="71">
        <f>'Dep&amp;Tax'!U20</f>
        <v>0</v>
      </c>
      <c r="V179" s="71">
        <f>'Dep&amp;Tax'!V20</f>
        <v>0</v>
      </c>
      <c r="W179" s="71">
        <f>'Dep&amp;Tax'!W20</f>
        <v>0</v>
      </c>
    </row>
    <row r="180" spans="1:23" ht="15" hidden="1" customHeight="1" outlineLevel="1" x14ac:dyDescent="0.25">
      <c r="A180" s="37"/>
      <c r="B180" s="37"/>
      <c r="C180" s="37"/>
      <c r="D180" s="37"/>
      <c r="E180" s="37"/>
      <c r="F180" s="71"/>
      <c r="G180" s="72"/>
      <c r="H180" s="37"/>
      <c r="I180" s="37"/>
      <c r="J180" s="71"/>
      <c r="K180" s="71"/>
      <c r="L180" s="71"/>
      <c r="M180" s="71"/>
      <c r="N180" s="71"/>
      <c r="O180" s="71"/>
      <c r="P180" s="71"/>
      <c r="Q180" s="71"/>
      <c r="R180" s="71"/>
      <c r="S180" s="71"/>
      <c r="T180" s="71"/>
      <c r="U180" s="71"/>
      <c r="V180" s="71"/>
      <c r="W180" s="71"/>
    </row>
    <row r="181" spans="1:23" ht="15" hidden="1" customHeight="1" outlineLevel="1" x14ac:dyDescent="0.35">
      <c r="B181" s="38" t="s">
        <v>248</v>
      </c>
    </row>
    <row r="182" spans="1:23" ht="15" hidden="1" customHeight="1" outlineLevel="1" x14ac:dyDescent="0.35">
      <c r="B182" s="38"/>
    </row>
    <row r="183" spans="1:23" ht="15" hidden="1" customHeight="1" outlineLevel="1" x14ac:dyDescent="0.35">
      <c r="C183" s="623" t="s">
        <v>251</v>
      </c>
      <c r="J183" s="79"/>
      <c r="K183" s="79"/>
      <c r="L183" s="79"/>
      <c r="M183" s="79"/>
      <c r="N183" s="79"/>
      <c r="O183" s="79"/>
      <c r="P183" s="79"/>
      <c r="Q183" s="79"/>
      <c r="R183" s="79"/>
      <c r="S183" s="79"/>
      <c r="T183" s="79"/>
      <c r="U183" s="79"/>
      <c r="V183" s="79"/>
      <c r="W183" s="79"/>
    </row>
    <row r="184" spans="1:23" ht="15" hidden="1" customHeight="1" outlineLevel="1" x14ac:dyDescent="0.25">
      <c r="E184" s="140" t="s">
        <v>531</v>
      </c>
      <c r="F184" s="140"/>
      <c r="G184" s="140" t="s">
        <v>330</v>
      </c>
      <c r="H184" s="140"/>
      <c r="I184" s="140"/>
      <c r="J184" s="150">
        <f>IFERROR(I187,0)</f>
        <v>0</v>
      </c>
      <c r="K184" s="150">
        <f t="shared" ref="K184:W184" ca="1" si="67">IFERROR(J187,0)</f>
        <v>0</v>
      </c>
      <c r="L184" s="150">
        <f ca="1">IFERROR(K187,0)</f>
        <v>0</v>
      </c>
      <c r="M184" s="150">
        <f t="shared" ca="1" si="67"/>
        <v>0</v>
      </c>
      <c r="N184" s="150">
        <f t="shared" ca="1" si="67"/>
        <v>0</v>
      </c>
      <c r="O184" s="150">
        <f t="shared" ca="1" si="67"/>
        <v>0</v>
      </c>
      <c r="P184" s="150">
        <f t="shared" ca="1" si="67"/>
        <v>0</v>
      </c>
      <c r="Q184" s="150">
        <f t="shared" ca="1" si="67"/>
        <v>0</v>
      </c>
      <c r="R184" s="150">
        <f t="shared" ca="1" si="67"/>
        <v>0</v>
      </c>
      <c r="S184" s="150">
        <f t="shared" ca="1" si="67"/>
        <v>0</v>
      </c>
      <c r="T184" s="150">
        <f t="shared" ca="1" si="67"/>
        <v>0</v>
      </c>
      <c r="U184" s="150">
        <f t="shared" ca="1" si="67"/>
        <v>0</v>
      </c>
      <c r="V184" s="150">
        <f t="shared" ca="1" si="67"/>
        <v>0</v>
      </c>
      <c r="W184" s="150">
        <f t="shared" ca="1" si="67"/>
        <v>0</v>
      </c>
    </row>
    <row r="185" spans="1:23" ht="15" hidden="1" customHeight="1" outlineLevel="1" x14ac:dyDescent="0.35">
      <c r="E185" s="21" t="s">
        <v>95</v>
      </c>
      <c r="G185" s="21" t="s">
        <v>330</v>
      </c>
      <c r="H185" s="55">
        <f ca="1">SUM(J185:W185)</f>
        <v>0</v>
      </c>
      <c r="J185" s="54">
        <f t="shared" ref="J185:W185" ca="1" si="68">J76</f>
        <v>0</v>
      </c>
      <c r="K185" s="54">
        <f t="shared" ca="1" si="68"/>
        <v>0</v>
      </c>
      <c r="L185" s="54">
        <f t="shared" ca="1" si="68"/>
        <v>0</v>
      </c>
      <c r="M185" s="54">
        <f t="shared" ca="1" si="68"/>
        <v>0</v>
      </c>
      <c r="N185" s="54">
        <f t="shared" ca="1" si="68"/>
        <v>0</v>
      </c>
      <c r="O185" s="54">
        <f t="shared" ca="1" si="68"/>
        <v>0</v>
      </c>
      <c r="P185" s="54">
        <f t="shared" ca="1" si="68"/>
        <v>0</v>
      </c>
      <c r="Q185" s="54">
        <f t="shared" ca="1" si="68"/>
        <v>0</v>
      </c>
      <c r="R185" s="54">
        <f t="shared" ca="1" si="68"/>
        <v>0</v>
      </c>
      <c r="S185" s="54">
        <f t="shared" ca="1" si="68"/>
        <v>0</v>
      </c>
      <c r="T185" s="54">
        <f t="shared" ca="1" si="68"/>
        <v>0</v>
      </c>
      <c r="U185" s="54">
        <f t="shared" ca="1" si="68"/>
        <v>0</v>
      </c>
      <c r="V185" s="54">
        <f t="shared" ca="1" si="68"/>
        <v>0</v>
      </c>
      <c r="W185" s="54">
        <f t="shared" ca="1" si="68"/>
        <v>0</v>
      </c>
    </row>
    <row r="186" spans="1:23" ht="15" hidden="1" customHeight="1" outlineLevel="1" x14ac:dyDescent="0.25">
      <c r="A186" s="28"/>
      <c r="B186" s="28"/>
      <c r="C186" s="28"/>
      <c r="D186" s="28"/>
      <c r="E186" s="28" t="s">
        <v>96</v>
      </c>
      <c r="F186" s="28"/>
      <c r="G186" s="28" t="s">
        <v>330</v>
      </c>
      <c r="H186" s="55">
        <f>SUM(J186:W186)</f>
        <v>0</v>
      </c>
      <c r="I186" s="28"/>
      <c r="J186" s="52">
        <f t="shared" ref="J186:W186" si="69">J137</f>
        <v>0</v>
      </c>
      <c r="K186" s="52">
        <f t="shared" si="69"/>
        <v>0</v>
      </c>
      <c r="L186" s="52">
        <f t="shared" si="69"/>
        <v>0</v>
      </c>
      <c r="M186" s="52">
        <f t="shared" si="69"/>
        <v>0</v>
      </c>
      <c r="N186" s="52">
        <f t="shared" si="69"/>
        <v>0</v>
      </c>
      <c r="O186" s="52">
        <f t="shared" si="69"/>
        <v>0</v>
      </c>
      <c r="P186" s="52">
        <f t="shared" si="69"/>
        <v>0</v>
      </c>
      <c r="Q186" s="52">
        <f t="shared" si="69"/>
        <v>0</v>
      </c>
      <c r="R186" s="52">
        <f t="shared" si="69"/>
        <v>0</v>
      </c>
      <c r="S186" s="52">
        <f t="shared" si="69"/>
        <v>0</v>
      </c>
      <c r="T186" s="52">
        <f t="shared" si="69"/>
        <v>0</v>
      </c>
      <c r="U186" s="52">
        <f t="shared" si="69"/>
        <v>0</v>
      </c>
      <c r="V186" s="52">
        <f t="shared" si="69"/>
        <v>0</v>
      </c>
      <c r="W186" s="52">
        <f t="shared" si="69"/>
        <v>0</v>
      </c>
    </row>
    <row r="187" spans="1:23" ht="15" hidden="1" customHeight="1" outlineLevel="1" x14ac:dyDescent="0.25">
      <c r="E187" s="152" t="s">
        <v>532</v>
      </c>
      <c r="F187" s="152"/>
      <c r="G187" s="152" t="s">
        <v>330</v>
      </c>
      <c r="H187" s="152"/>
      <c r="I187" s="152"/>
      <c r="J187" s="153">
        <f ca="1">J184+J185-J186</f>
        <v>0</v>
      </c>
      <c r="K187" s="153">
        <f t="shared" ref="K187:W187" ca="1" si="70">K184+K185-K186</f>
        <v>0</v>
      </c>
      <c r="L187" s="153">
        <f t="shared" ca="1" si="70"/>
        <v>0</v>
      </c>
      <c r="M187" s="153">
        <f t="shared" ca="1" si="70"/>
        <v>0</v>
      </c>
      <c r="N187" s="153">
        <f t="shared" ca="1" si="70"/>
        <v>0</v>
      </c>
      <c r="O187" s="153">
        <f t="shared" ca="1" si="70"/>
        <v>0</v>
      </c>
      <c r="P187" s="153">
        <f t="shared" ca="1" si="70"/>
        <v>0</v>
      </c>
      <c r="Q187" s="153">
        <f t="shared" ca="1" si="70"/>
        <v>0</v>
      </c>
      <c r="R187" s="153">
        <f t="shared" ca="1" si="70"/>
        <v>0</v>
      </c>
      <c r="S187" s="153">
        <f t="shared" ca="1" si="70"/>
        <v>0</v>
      </c>
      <c r="T187" s="153">
        <f t="shared" ca="1" si="70"/>
        <v>0</v>
      </c>
      <c r="U187" s="153">
        <f t="shared" ca="1" si="70"/>
        <v>0</v>
      </c>
      <c r="V187" s="153">
        <f t="shared" ca="1" si="70"/>
        <v>0</v>
      </c>
      <c r="W187" s="153">
        <f t="shared" ca="1" si="70"/>
        <v>0</v>
      </c>
    </row>
    <row r="188" spans="1:23" ht="15" hidden="1" customHeight="1" outlineLevel="1" x14ac:dyDescent="0.25">
      <c r="J188" s="31"/>
      <c r="K188" s="31"/>
      <c r="L188" s="31"/>
      <c r="M188" s="31"/>
      <c r="N188" s="31"/>
      <c r="O188" s="31"/>
      <c r="P188" s="31"/>
      <c r="Q188" s="31"/>
      <c r="R188" s="31"/>
      <c r="S188" s="31"/>
      <c r="T188" s="31"/>
      <c r="U188" s="31"/>
      <c r="V188" s="31"/>
      <c r="W188" s="31"/>
    </row>
    <row r="189" spans="1:23" ht="15" hidden="1" customHeight="1" outlineLevel="1" x14ac:dyDescent="0.35">
      <c r="C189" s="623" t="s">
        <v>252</v>
      </c>
    </row>
    <row r="190" spans="1:23" ht="15" hidden="1" customHeight="1" outlineLevel="1" x14ac:dyDescent="0.25">
      <c r="E190" s="140" t="s">
        <v>112</v>
      </c>
      <c r="F190" s="140"/>
      <c r="G190" s="140" t="s">
        <v>330</v>
      </c>
      <c r="H190" s="140"/>
      <c r="I190" s="140"/>
      <c r="J190" s="150">
        <f>I193</f>
        <v>0</v>
      </c>
      <c r="K190" s="150">
        <f ca="1">J193</f>
        <v>0</v>
      </c>
      <c r="L190" s="150">
        <f t="shared" ref="L190:W190" ca="1" si="71">K193</f>
        <v>0</v>
      </c>
      <c r="M190" s="150">
        <f t="shared" ca="1" si="71"/>
        <v>0</v>
      </c>
      <c r="N190" s="150">
        <f t="shared" ca="1" si="71"/>
        <v>0</v>
      </c>
      <c r="O190" s="150">
        <f t="shared" ca="1" si="71"/>
        <v>0</v>
      </c>
      <c r="P190" s="150">
        <f t="shared" ca="1" si="71"/>
        <v>0</v>
      </c>
      <c r="Q190" s="150">
        <f t="shared" ca="1" si="71"/>
        <v>0</v>
      </c>
      <c r="R190" s="150">
        <f t="shared" ca="1" si="71"/>
        <v>0</v>
      </c>
      <c r="S190" s="150">
        <f t="shared" ca="1" si="71"/>
        <v>0</v>
      </c>
      <c r="T190" s="150">
        <f t="shared" ca="1" si="71"/>
        <v>0</v>
      </c>
      <c r="U190" s="150">
        <f t="shared" ca="1" si="71"/>
        <v>0</v>
      </c>
      <c r="V190" s="150">
        <f t="shared" ca="1" si="71"/>
        <v>0</v>
      </c>
      <c r="W190" s="150">
        <f t="shared" ca="1" si="71"/>
        <v>0</v>
      </c>
    </row>
    <row r="191" spans="1:23" ht="15" hidden="1" customHeight="1" outlineLevel="1" x14ac:dyDescent="0.35">
      <c r="E191" s="21" t="s">
        <v>222</v>
      </c>
      <c r="G191" s="21" t="s">
        <v>330</v>
      </c>
      <c r="H191" s="55">
        <f ca="1">SUM(J191:W191)</f>
        <v>0</v>
      </c>
      <c r="J191" s="54">
        <f ca="1">AVERAGE(J184,J187)*NTBA!$F$247*(J179/NTBA!$F$303)</f>
        <v>0</v>
      </c>
      <c r="K191" s="54">
        <f ca="1">AVERAGE(K184,K187)*NTBA!$F$247*(K179/NTBA!$F$303)</f>
        <v>0</v>
      </c>
      <c r="L191" s="54">
        <f ca="1">AVERAGE(L184,L187)*NTBA!$F$247*(L179/NTBA!$F$303)</f>
        <v>0</v>
      </c>
      <c r="M191" s="54">
        <f ca="1">AVERAGE(M184,M187)*NTBA!$F$247*(M179/NTBA!$F$303)</f>
        <v>0</v>
      </c>
      <c r="N191" s="54">
        <f ca="1">AVERAGE(N184,N187)*NTBA!$F$247*(N179/NTBA!$F$303)</f>
        <v>0</v>
      </c>
      <c r="O191" s="54">
        <f ca="1">AVERAGE(O184,O187)*NTBA!$F$247*(O179/NTBA!$F$303)</f>
        <v>0</v>
      </c>
      <c r="P191" s="54">
        <f ca="1">AVERAGE(P184,P187)*NTBA!$F$247*(P179/NTBA!$F$303)</f>
        <v>0</v>
      </c>
      <c r="Q191" s="54">
        <f ca="1">AVERAGE(Q184,Q187)*NTBA!$F$247*(Q179/NTBA!$F$303)</f>
        <v>0</v>
      </c>
      <c r="R191" s="54">
        <f ca="1">AVERAGE(R184,R187)*NTBA!$F$247*(R179/NTBA!$F$303)</f>
        <v>0</v>
      </c>
      <c r="S191" s="54">
        <f ca="1">AVERAGE(S184,S187)*NTBA!$F$247*(S179/NTBA!$F$303)</f>
        <v>0</v>
      </c>
      <c r="T191" s="54">
        <f ca="1">AVERAGE(T184,T187)*NTBA!$F$247*(T179/NTBA!$F$303)</f>
        <v>0</v>
      </c>
      <c r="U191" s="54">
        <f ca="1">AVERAGE(U184,U187)*NTBA!$F$247*(U179/NTBA!$F$303)</f>
        <v>0</v>
      </c>
      <c r="V191" s="54">
        <f ca="1">AVERAGE(V184,V187)*NTBA!$F$247*(V179/NTBA!$F$303)</f>
        <v>0</v>
      </c>
      <c r="W191" s="54">
        <f ca="1">AVERAGE(W184,W187)*NTBA!$F$247*(W179/NTBA!$F$303)</f>
        <v>0</v>
      </c>
    </row>
    <row r="192" spans="1:23" ht="15" hidden="1" customHeight="1" outlineLevel="1" x14ac:dyDescent="0.35">
      <c r="E192" s="21" t="s">
        <v>223</v>
      </c>
      <c r="G192" s="21" t="s">
        <v>330</v>
      </c>
      <c r="H192" s="55">
        <f ca="1">SUM(J192:W192)</f>
        <v>0</v>
      </c>
      <c r="J192" s="54">
        <f t="shared" ref="J192:W192" ca="1" si="72">J133</f>
        <v>0</v>
      </c>
      <c r="K192" s="54">
        <f t="shared" ca="1" si="72"/>
        <v>0</v>
      </c>
      <c r="L192" s="54">
        <f t="shared" ca="1" si="72"/>
        <v>0</v>
      </c>
      <c r="M192" s="54">
        <f t="shared" ca="1" si="72"/>
        <v>0</v>
      </c>
      <c r="N192" s="54">
        <f t="shared" ca="1" si="72"/>
        <v>0</v>
      </c>
      <c r="O192" s="54">
        <f t="shared" ca="1" si="72"/>
        <v>0</v>
      </c>
      <c r="P192" s="54">
        <f t="shared" ca="1" si="72"/>
        <v>0</v>
      </c>
      <c r="Q192" s="54">
        <f t="shared" ca="1" si="72"/>
        <v>0</v>
      </c>
      <c r="R192" s="54">
        <f t="shared" ca="1" si="72"/>
        <v>0</v>
      </c>
      <c r="S192" s="54">
        <f t="shared" ca="1" si="72"/>
        <v>0</v>
      </c>
      <c r="T192" s="54">
        <f t="shared" ca="1" si="72"/>
        <v>0</v>
      </c>
      <c r="U192" s="54">
        <f t="shared" ca="1" si="72"/>
        <v>0</v>
      </c>
      <c r="V192" s="54">
        <f t="shared" ca="1" si="72"/>
        <v>0</v>
      </c>
      <c r="W192" s="54">
        <f t="shared" ca="1" si="72"/>
        <v>0</v>
      </c>
    </row>
    <row r="193" spans="2:23" ht="15" hidden="1" customHeight="1" outlineLevel="1" x14ac:dyDescent="0.35">
      <c r="E193" s="152" t="s">
        <v>134</v>
      </c>
      <c r="F193" s="152"/>
      <c r="G193" s="152" t="s">
        <v>330</v>
      </c>
      <c r="H193" s="152"/>
      <c r="I193" s="152"/>
      <c r="J193" s="162">
        <f ca="1">J191-J192+I193</f>
        <v>0</v>
      </c>
      <c r="K193" s="162">
        <f t="shared" ref="K193:W193" ca="1" si="73">K191-K192+J193</f>
        <v>0</v>
      </c>
      <c r="L193" s="162">
        <f t="shared" ca="1" si="73"/>
        <v>0</v>
      </c>
      <c r="M193" s="162">
        <f t="shared" ca="1" si="73"/>
        <v>0</v>
      </c>
      <c r="N193" s="162">
        <f t="shared" ca="1" si="73"/>
        <v>0</v>
      </c>
      <c r="O193" s="162">
        <f t="shared" ca="1" si="73"/>
        <v>0</v>
      </c>
      <c r="P193" s="162">
        <f t="shared" ca="1" si="73"/>
        <v>0</v>
      </c>
      <c r="Q193" s="162">
        <f t="shared" ca="1" si="73"/>
        <v>0</v>
      </c>
      <c r="R193" s="162">
        <f t="shared" ca="1" si="73"/>
        <v>0</v>
      </c>
      <c r="S193" s="162">
        <f t="shared" ca="1" si="73"/>
        <v>0</v>
      </c>
      <c r="T193" s="162">
        <f t="shared" ca="1" si="73"/>
        <v>0</v>
      </c>
      <c r="U193" s="162">
        <f t="shared" ca="1" si="73"/>
        <v>0</v>
      </c>
      <c r="V193" s="162">
        <f t="shared" ca="1" si="73"/>
        <v>0</v>
      </c>
      <c r="W193" s="162">
        <f t="shared" ca="1" si="73"/>
        <v>0</v>
      </c>
    </row>
    <row r="194" spans="2:23" ht="15" hidden="1" customHeight="1" outlineLevel="1" x14ac:dyDescent="0.35">
      <c r="F194" s="54"/>
      <c r="J194" s="84"/>
      <c r="K194" s="54"/>
      <c r="L194" s="26"/>
    </row>
    <row r="195" spans="2:23" ht="15" hidden="1" customHeight="1" outlineLevel="1" x14ac:dyDescent="0.35">
      <c r="B195" s="118" t="s">
        <v>249</v>
      </c>
    </row>
    <row r="196" spans="2:23" ht="15" hidden="1" customHeight="1" outlineLevel="1" x14ac:dyDescent="0.35">
      <c r="B196" s="118"/>
    </row>
    <row r="197" spans="2:23" ht="15" hidden="1" customHeight="1" outlineLevel="1" x14ac:dyDescent="0.35">
      <c r="C197" s="623" t="s">
        <v>250</v>
      </c>
    </row>
    <row r="198" spans="2:23" ht="15" hidden="1" customHeight="1" outlineLevel="1" x14ac:dyDescent="0.25">
      <c r="E198" s="140" t="s">
        <v>533</v>
      </c>
      <c r="F198" s="140"/>
      <c r="G198" s="140" t="s">
        <v>330</v>
      </c>
      <c r="H198" s="140"/>
      <c r="I198" s="140"/>
      <c r="J198" s="150">
        <f>I201</f>
        <v>0</v>
      </c>
      <c r="K198" s="150">
        <f ca="1">J201</f>
        <v>0</v>
      </c>
      <c r="L198" s="150">
        <f t="shared" ref="L198:W198" ca="1" si="74">K201</f>
        <v>11.340225596606034</v>
      </c>
      <c r="M198" s="150">
        <f t="shared" ca="1" si="74"/>
        <v>236.3870139994298</v>
      </c>
      <c r="N198" s="150">
        <f t="shared" ca="1" si="74"/>
        <v>180.38975713609477</v>
      </c>
      <c r="O198" s="150">
        <f t="shared" ca="1" si="74"/>
        <v>180.38975713609477</v>
      </c>
      <c r="P198" s="150">
        <f t="shared" ca="1" si="74"/>
        <v>180.38975713609477</v>
      </c>
      <c r="Q198" s="150">
        <f t="shared" ca="1" si="74"/>
        <v>180.38975713609477</v>
      </c>
      <c r="R198" s="150">
        <f t="shared" ca="1" si="74"/>
        <v>180.38975713609477</v>
      </c>
      <c r="S198" s="150">
        <f t="shared" ca="1" si="74"/>
        <v>180.38975713609477</v>
      </c>
      <c r="T198" s="150">
        <f t="shared" ca="1" si="74"/>
        <v>180.38975713609477</v>
      </c>
      <c r="U198" s="150">
        <f t="shared" ca="1" si="74"/>
        <v>180.38975713609477</v>
      </c>
      <c r="V198" s="150">
        <f t="shared" ca="1" si="74"/>
        <v>180.38975713609477</v>
      </c>
      <c r="W198" s="150">
        <f t="shared" ca="1" si="74"/>
        <v>180.38975713609477</v>
      </c>
    </row>
    <row r="199" spans="2:23" ht="15" hidden="1" customHeight="1" outlineLevel="1" x14ac:dyDescent="0.25">
      <c r="E199" s="21" t="s">
        <v>95</v>
      </c>
      <c r="G199" s="21" t="s">
        <v>330</v>
      </c>
      <c r="H199" s="26">
        <f ca="1">SUM(J199:W199)</f>
        <v>252.09715213609473</v>
      </c>
      <c r="J199" s="31">
        <f ca="1">SUMIF(Rollout!$J$4:$EH$4,J4,Rollout!$J$170:$EH$170)+SUMIF(Rollout!$J$4:$EH$4,J4,Rollout!$J$172:$EH$172)</f>
        <v>0</v>
      </c>
      <c r="K199" s="31">
        <f ca="1">SUMIF(Rollout!$J$4:$EH$4,K4,Rollout!$J$170:$EH$170)+SUMIF(Rollout!$J$4:$EH$4,K4,Rollout!$J$172:$EH$172)</f>
        <v>11.340225596606034</v>
      </c>
      <c r="L199" s="31">
        <f ca="1">SUMIF(Rollout!$J$4:$EH$4,L4,Rollout!$J$170:$EH$170)+SUMIF(Rollout!$J$4:$EH$4,L4,Rollout!$J$172:$EH$172)</f>
        <v>225.04678840282375</v>
      </c>
      <c r="M199" s="31">
        <f ca="1">SUMIF(Rollout!$J$4:$EH$4,M4,Rollout!$J$170:$EH$170)+SUMIF(Rollout!$J$4:$EH$4,M4,Rollout!$J$172:$EH$172)</f>
        <v>15.710138136664924</v>
      </c>
      <c r="N199" s="31">
        <f ca="1">SUMIF(Rollout!$J$4:$EH$4,N4,Rollout!$J$170:$EH$170)+SUMIF(Rollout!$J$4:$EH$4,N4,Rollout!$J$172:$EH$172)</f>
        <v>0</v>
      </c>
      <c r="O199" s="31">
        <f ca="1">SUMIF(Rollout!$J$4:$EH$4,O4,Rollout!$J$170:$EH$170)+SUMIF(Rollout!$J$4:$EH$4,O4,Rollout!$J$172:$EH$172)</f>
        <v>0</v>
      </c>
      <c r="P199" s="31">
        <f ca="1">SUMIF(Rollout!$J$4:$EH$4,P4,Rollout!$J$170:$EH$170)+SUMIF(Rollout!$J$4:$EH$4,P4,Rollout!$J$172:$EH$172)</f>
        <v>0</v>
      </c>
      <c r="Q199" s="31">
        <f ca="1">SUMIF(Rollout!$J$4:$EH$4,Q4,Rollout!$J$170:$EH$170)+SUMIF(Rollout!$J$4:$EH$4,Q4,Rollout!$J$172:$EH$172)</f>
        <v>0</v>
      </c>
      <c r="R199" s="31">
        <f ca="1">SUMIF(Rollout!$J$4:$EH$4,R4,Rollout!$J$170:$EH$170)+SUMIF(Rollout!$J$4:$EH$4,R4,Rollout!$J$172:$EH$172)</f>
        <v>0</v>
      </c>
      <c r="S199" s="31">
        <f ca="1">SUMIF(Rollout!$J$4:$EH$4,S4,Rollout!$J$170:$EH$170)+SUMIF(Rollout!$J$4:$EH$4,S4,Rollout!$J$172:$EH$172)</f>
        <v>0</v>
      </c>
      <c r="T199" s="31">
        <f ca="1">SUMIF(Rollout!$J$4:$EH$4,T4,Rollout!$J$170:$EH$170)+SUMIF(Rollout!$J$4:$EH$4,T4,Rollout!$J$172:$EH$172)</f>
        <v>0</v>
      </c>
      <c r="U199" s="31">
        <f ca="1">SUMIF(Rollout!$J$4:$EH$4,U4,Rollout!$J$170:$EH$170)+SUMIF(Rollout!$J$4:$EH$4,U4,Rollout!$J$172:$EH$172)</f>
        <v>0</v>
      </c>
      <c r="V199" s="31">
        <f>SUMIF(Rollout!$J$4:$EH$4,V4,Rollout!$J$170:$EH$170)+SUMIF(Rollout!$J$4:$EH$4,V4,Rollout!$J$172:$EH$172)</f>
        <v>0</v>
      </c>
      <c r="W199" s="31">
        <f>SUMIF(Rollout!$J$4:$EH$4,W4,Rollout!$J$170:$EH$170)+SUMIF(Rollout!$J$4:$EH$4,W4,Rollout!$J$172:$EH$172)</f>
        <v>0</v>
      </c>
    </row>
    <row r="200" spans="2:23" ht="15" hidden="1" customHeight="1" outlineLevel="1" x14ac:dyDescent="0.25">
      <c r="E200" s="21" t="s">
        <v>96</v>
      </c>
      <c r="F200" s="26">
        <f>SUM(J200:W200)</f>
        <v>71.707394999999977</v>
      </c>
      <c r="G200" s="21" t="s">
        <v>330</v>
      </c>
      <c r="H200" s="26">
        <f>SUM(J200:W200)</f>
        <v>71.707394999999977</v>
      </c>
      <c r="J200" s="31">
        <f>SUMIF(Rollout!$J$4:$EH$4,Financials!J4,Rollout!$J$224:$EH$224)</f>
        <v>0</v>
      </c>
      <c r="K200" s="31">
        <f>SUMIF(Rollout!$J$4:$EH$4,Financials!K4,Rollout!$J$224:$EH$224)</f>
        <v>0</v>
      </c>
      <c r="L200" s="31">
        <f>SUMIF(Rollout!$J$4:$EH$4,Financials!L4,Rollout!$J$224:$EH$224)</f>
        <v>0</v>
      </c>
      <c r="M200" s="31">
        <f>SUMIF(Rollout!$J$4:$EH$4,Financials!M4,Rollout!$J$224:$EH$224)</f>
        <v>71.707394999999977</v>
      </c>
      <c r="N200" s="31">
        <f>SUMIF(Rollout!$J$4:$EH$4,Financials!N4,Rollout!$J$224:$EH$224)</f>
        <v>0</v>
      </c>
      <c r="O200" s="31">
        <f>SUMIF(Rollout!$J$4:$EH$4,Financials!O4,Rollout!$J$224:$EH$224)</f>
        <v>0</v>
      </c>
      <c r="P200" s="31">
        <f>SUMIF(Rollout!$J$4:$EH$4,Financials!P4,Rollout!$J$224:$EH$224)</f>
        <v>0</v>
      </c>
      <c r="Q200" s="31">
        <f>SUMIF(Rollout!$J$4:$EH$4,Financials!Q4,Rollout!$J$224:$EH$224)</f>
        <v>0</v>
      </c>
      <c r="R200" s="31">
        <f>SUMIF(Rollout!$J$4:$EH$4,Financials!R4,Rollout!$J$224:$EH$224)</f>
        <v>0</v>
      </c>
      <c r="S200" s="31">
        <f>SUMIF(Rollout!$J$4:$EH$4,Financials!S4,Rollout!$J$224:$EH$224)</f>
        <v>0</v>
      </c>
      <c r="T200" s="31">
        <f>SUMIF(Rollout!$J$4:$EH$4,Financials!T4,Rollout!$J$224:$EH$224)</f>
        <v>0</v>
      </c>
      <c r="U200" s="31">
        <f>SUMIF(Rollout!$J$4:$EH$4,Financials!U4,Rollout!$J$224:$EH$224)</f>
        <v>0</v>
      </c>
      <c r="V200" s="31">
        <f>SUMIF(Rollout!$J$4:$EH$4,Financials!V4,Rollout!$J$224:$EH$224)</f>
        <v>0</v>
      </c>
      <c r="W200" s="31">
        <f>SUMIF(Rollout!$J$4:$EH$4,Financials!W4,Rollout!$J$224:$EH$224)</f>
        <v>0</v>
      </c>
    </row>
    <row r="201" spans="2:23" ht="15" hidden="1" customHeight="1" outlineLevel="1" x14ac:dyDescent="0.25">
      <c r="E201" s="152" t="s">
        <v>534</v>
      </c>
      <c r="F201" s="152"/>
      <c r="G201" s="152" t="s">
        <v>330</v>
      </c>
      <c r="H201" s="152"/>
      <c r="I201" s="152"/>
      <c r="J201" s="153">
        <f ca="1">J198+J199-J200</f>
        <v>0</v>
      </c>
      <c r="K201" s="153">
        <f ca="1">K198+K199-K200</f>
        <v>11.340225596606034</v>
      </c>
      <c r="L201" s="153">
        <f t="shared" ref="L201:W201" ca="1" si="75">L198+L199-L200</f>
        <v>236.3870139994298</v>
      </c>
      <c r="M201" s="153">
        <f t="shared" ca="1" si="75"/>
        <v>180.38975713609477</v>
      </c>
      <c r="N201" s="153">
        <f t="shared" ca="1" si="75"/>
        <v>180.38975713609477</v>
      </c>
      <c r="O201" s="153">
        <f t="shared" ca="1" si="75"/>
        <v>180.38975713609477</v>
      </c>
      <c r="P201" s="153">
        <f t="shared" ca="1" si="75"/>
        <v>180.38975713609477</v>
      </c>
      <c r="Q201" s="153">
        <f t="shared" ca="1" si="75"/>
        <v>180.38975713609477</v>
      </c>
      <c r="R201" s="153">
        <f t="shared" ca="1" si="75"/>
        <v>180.38975713609477</v>
      </c>
      <c r="S201" s="153">
        <f t="shared" ca="1" si="75"/>
        <v>180.38975713609477</v>
      </c>
      <c r="T201" s="153">
        <f t="shared" ca="1" si="75"/>
        <v>180.38975713609477</v>
      </c>
      <c r="U201" s="153">
        <f t="shared" ca="1" si="75"/>
        <v>180.38975713609477</v>
      </c>
      <c r="V201" s="153">
        <f t="shared" ca="1" si="75"/>
        <v>180.38975713609477</v>
      </c>
      <c r="W201" s="153">
        <f t="shared" ca="1" si="75"/>
        <v>180.38975713609477</v>
      </c>
    </row>
    <row r="202" spans="2:23" ht="15" hidden="1" customHeight="1" outlineLevel="1" x14ac:dyDescent="0.35"/>
    <row r="203" spans="2:23" ht="15" hidden="1" customHeight="1" outlineLevel="1" x14ac:dyDescent="0.35">
      <c r="C203" s="632" t="s">
        <v>221</v>
      </c>
    </row>
    <row r="204" spans="2:23" ht="15" hidden="1" customHeight="1" outlineLevel="1" x14ac:dyDescent="0.25">
      <c r="E204" s="140" t="s">
        <v>112</v>
      </c>
      <c r="F204" s="150"/>
      <c r="G204" s="150" t="s">
        <v>330</v>
      </c>
      <c r="H204" s="150"/>
      <c r="I204" s="150"/>
      <c r="J204" s="150">
        <f>I207</f>
        <v>0</v>
      </c>
      <c r="K204" s="150">
        <f t="shared" ref="K204:W204" ca="1" si="76">J207</f>
        <v>0</v>
      </c>
      <c r="L204" s="150">
        <f t="shared" ca="1" si="76"/>
        <v>0</v>
      </c>
      <c r="M204" s="150">
        <f t="shared" ca="1" si="76"/>
        <v>0</v>
      </c>
      <c r="N204" s="150">
        <f t="shared" ca="1" si="76"/>
        <v>0</v>
      </c>
      <c r="O204" s="150">
        <f t="shared" ca="1" si="76"/>
        <v>0</v>
      </c>
      <c r="P204" s="150">
        <f t="shared" ca="1" si="76"/>
        <v>0</v>
      </c>
      <c r="Q204" s="150">
        <f t="shared" ca="1" si="76"/>
        <v>0</v>
      </c>
      <c r="R204" s="150">
        <f t="shared" ca="1" si="76"/>
        <v>0</v>
      </c>
      <c r="S204" s="150">
        <f t="shared" ca="1" si="76"/>
        <v>0</v>
      </c>
      <c r="T204" s="150">
        <f t="shared" ca="1" si="76"/>
        <v>0</v>
      </c>
      <c r="U204" s="150">
        <f t="shared" ca="1" si="76"/>
        <v>0</v>
      </c>
      <c r="V204" s="150">
        <f t="shared" ca="1" si="76"/>
        <v>0</v>
      </c>
      <c r="W204" s="150">
        <f t="shared" ca="1" si="76"/>
        <v>0</v>
      </c>
    </row>
    <row r="205" spans="2:23" ht="15" hidden="1" customHeight="1" outlineLevel="1" x14ac:dyDescent="0.25">
      <c r="E205" s="21" t="s">
        <v>222</v>
      </c>
      <c r="G205" s="31" t="s">
        <v>330</v>
      </c>
      <c r="H205" s="26">
        <f ca="1">SUM(J205:W205)</f>
        <v>0</v>
      </c>
      <c r="I205" s="31"/>
      <c r="J205" s="31">
        <f ca="1">SUMIF(Rollout!$J$4:$EH$4,'Ind AS Financials'!J3,Rollout!$J$235:$EH$235)</f>
        <v>0</v>
      </c>
      <c r="K205" s="31">
        <f ca="1">SUMIF(Rollout!$J$4:$EH$4,'Ind AS Financials'!K3,Rollout!$J$235:$EH$235)</f>
        <v>0</v>
      </c>
      <c r="L205" s="31">
        <f ca="1">SUMIF(Rollout!$J$4:$EH$4,'Ind AS Financials'!L3,Rollout!$J$235:$EH$235)</f>
        <v>0</v>
      </c>
      <c r="M205" s="31">
        <f ca="1">SUMIF(Rollout!$J$4:$EH$4,'Ind AS Financials'!M3,Rollout!$J$235:$EH$235)</f>
        <v>0</v>
      </c>
      <c r="N205" s="31">
        <f ca="1">SUMIF(Rollout!$J$4:$EH$4,'Ind AS Financials'!N3,Rollout!$J$235:$EH$235)</f>
        <v>0</v>
      </c>
      <c r="O205" s="31">
        <f ca="1">SUMIF(Rollout!$J$4:$EH$4,'Ind AS Financials'!O3,Rollout!$J$235:$EH$235)</f>
        <v>0</v>
      </c>
      <c r="P205" s="31">
        <f ca="1">SUMIF(Rollout!$J$4:$EH$4,'Ind AS Financials'!P3,Rollout!$J$235:$EH$235)</f>
        <v>0</v>
      </c>
      <c r="Q205" s="31">
        <f ca="1">SUMIF(Rollout!$J$4:$EH$4,'Ind AS Financials'!Q3,Rollout!$J$235:$EH$235)</f>
        <v>0</v>
      </c>
      <c r="R205" s="31">
        <f ca="1">SUMIF(Rollout!$J$4:$EH$4,'Ind AS Financials'!R3,Rollout!$J$235:$EH$235)</f>
        <v>0</v>
      </c>
      <c r="S205" s="31">
        <f ca="1">SUMIF(Rollout!$J$4:$EH$4,'Ind AS Financials'!S3,Rollout!$J$235:$EH$235)</f>
        <v>0</v>
      </c>
      <c r="T205" s="31">
        <f ca="1">SUMIF(Rollout!$J$4:$EH$4,'Ind AS Financials'!T3,Rollout!$J$235:$EH$235)</f>
        <v>0</v>
      </c>
      <c r="U205" s="31">
        <f>SUMIF(Rollout!$J$4:$EH$4,'Ind AS Financials'!U3,Rollout!$J$235:$EH$235)</f>
        <v>0</v>
      </c>
      <c r="V205" s="31">
        <f>SUMIF(Rollout!$J$4:$EH$4,'Ind AS Financials'!V3,Rollout!$J$235:$EH$235)</f>
        <v>0</v>
      </c>
      <c r="W205" s="31">
        <f>SUMIF(Rollout!$J$4:$EH$4,'Ind AS Financials'!W3,Rollout!$J$235:$EH$235)</f>
        <v>0</v>
      </c>
    </row>
    <row r="206" spans="2:23" ht="15" hidden="1" customHeight="1" outlineLevel="1" x14ac:dyDescent="0.25">
      <c r="E206" s="21" t="s">
        <v>223</v>
      </c>
      <c r="G206" s="31" t="s">
        <v>330</v>
      </c>
      <c r="H206" s="26">
        <f ca="1">SUM(J206:W206)</f>
        <v>0</v>
      </c>
      <c r="I206" s="31"/>
      <c r="J206" s="31">
        <f t="shared" ref="J206:W206" ca="1" si="77">J134</f>
        <v>0</v>
      </c>
      <c r="K206" s="31">
        <f t="shared" ca="1" si="77"/>
        <v>0</v>
      </c>
      <c r="L206" s="31">
        <f t="shared" ca="1" si="77"/>
        <v>0</v>
      </c>
      <c r="M206" s="31">
        <f t="shared" ca="1" si="77"/>
        <v>0</v>
      </c>
      <c r="N206" s="31">
        <f t="shared" ca="1" si="77"/>
        <v>0</v>
      </c>
      <c r="O206" s="31">
        <f t="shared" ca="1" si="77"/>
        <v>0</v>
      </c>
      <c r="P206" s="31">
        <f t="shared" ca="1" si="77"/>
        <v>0</v>
      </c>
      <c r="Q206" s="31">
        <f t="shared" ca="1" si="77"/>
        <v>0</v>
      </c>
      <c r="R206" s="31">
        <f t="shared" ca="1" si="77"/>
        <v>0</v>
      </c>
      <c r="S206" s="31">
        <f t="shared" ca="1" si="77"/>
        <v>0</v>
      </c>
      <c r="T206" s="31">
        <f t="shared" ca="1" si="77"/>
        <v>0</v>
      </c>
      <c r="U206" s="31">
        <f t="shared" ca="1" si="77"/>
        <v>0</v>
      </c>
      <c r="V206" s="31">
        <f t="shared" ca="1" si="77"/>
        <v>0</v>
      </c>
      <c r="W206" s="31">
        <f t="shared" ca="1" si="77"/>
        <v>0</v>
      </c>
    </row>
    <row r="207" spans="2:23" ht="15" hidden="1" customHeight="1" outlineLevel="1" x14ac:dyDescent="0.25">
      <c r="E207" s="152" t="s">
        <v>134</v>
      </c>
      <c r="F207" s="153"/>
      <c r="G207" s="153" t="s">
        <v>330</v>
      </c>
      <c r="H207" s="153"/>
      <c r="I207" s="153"/>
      <c r="J207" s="153">
        <f ca="1">J204+J205-J206</f>
        <v>0</v>
      </c>
      <c r="K207" s="153">
        <f t="shared" ref="K207:W207" ca="1" si="78">K204+K205-K206</f>
        <v>0</v>
      </c>
      <c r="L207" s="153">
        <f t="shared" ca="1" si="78"/>
        <v>0</v>
      </c>
      <c r="M207" s="153">
        <f t="shared" ca="1" si="78"/>
        <v>0</v>
      </c>
      <c r="N207" s="153">
        <f t="shared" ca="1" si="78"/>
        <v>0</v>
      </c>
      <c r="O207" s="153">
        <f t="shared" ca="1" si="78"/>
        <v>0</v>
      </c>
      <c r="P207" s="153">
        <f t="shared" ca="1" si="78"/>
        <v>0</v>
      </c>
      <c r="Q207" s="153">
        <f t="shared" ca="1" si="78"/>
        <v>0</v>
      </c>
      <c r="R207" s="153">
        <f t="shared" ca="1" si="78"/>
        <v>0</v>
      </c>
      <c r="S207" s="153">
        <f t="shared" ca="1" si="78"/>
        <v>0</v>
      </c>
      <c r="T207" s="153">
        <f t="shared" ca="1" si="78"/>
        <v>0</v>
      </c>
      <c r="U207" s="153">
        <f t="shared" ca="1" si="78"/>
        <v>0</v>
      </c>
      <c r="V207" s="153">
        <f t="shared" ca="1" si="78"/>
        <v>0</v>
      </c>
      <c r="W207" s="153">
        <f t="shared" ca="1" si="78"/>
        <v>0</v>
      </c>
    </row>
    <row r="208" spans="2:23" ht="15" hidden="1" customHeight="1" outlineLevel="1" x14ac:dyDescent="0.35"/>
    <row r="209" spans="1:23" ht="15" hidden="1" customHeight="1" collapsed="1" x14ac:dyDescent="0.35"/>
    <row r="210" spans="1:23" ht="15" hidden="1" customHeight="1" x14ac:dyDescent="0.35">
      <c r="A210" s="105" t="s">
        <v>349</v>
      </c>
      <c r="B210" s="106"/>
      <c r="C210" s="106"/>
      <c r="D210" s="106"/>
      <c r="E210" s="106"/>
    </row>
    <row r="211" spans="1:23" customFormat="1" ht="15" hidden="1" customHeight="1" outlineLevel="1" x14ac:dyDescent="0.35"/>
    <row r="212" spans="1:23" customFormat="1" ht="15" hidden="1" customHeight="1" outlineLevel="1" x14ac:dyDescent="0.25">
      <c r="E212" s="397" t="str">
        <f xml:space="preserve"> NTBA!E$249</f>
        <v>Maximum Dividend as a % of Retained Earnings</v>
      </c>
      <c r="F212" s="81">
        <f xml:space="preserve"> NTBA!F$249</f>
        <v>0</v>
      </c>
      <c r="G212" s="511" t="str">
        <f xml:space="preserve"> NTBA!G$249</f>
        <v>%</v>
      </c>
      <c r="H212" s="397">
        <f xml:space="preserve"> NTBA!H$249</f>
        <v>0</v>
      </c>
    </row>
    <row r="213" spans="1:23" customFormat="1" ht="15" hidden="1" customHeight="1" outlineLevel="1" x14ac:dyDescent="0.25">
      <c r="E213" s="397" t="str">
        <f xml:space="preserve"> NTBA!E$250</f>
        <v>Dividends payable</v>
      </c>
      <c r="F213" s="649">
        <f xml:space="preserve"> NTBA!F$250</f>
        <v>0</v>
      </c>
      <c r="G213" s="511" t="str">
        <f xml:space="preserve"> NTBA!G$250</f>
        <v>switch</v>
      </c>
      <c r="H213" s="397" t="str">
        <f xml:space="preserve"> NTBA!H$250</f>
        <v>0 : No , 1 = Yes</v>
      </c>
    </row>
    <row r="214" spans="1:23" customFormat="1" ht="15" hidden="1" customHeight="1" outlineLevel="1" x14ac:dyDescent="0.35">
      <c r="E214" s="673"/>
      <c r="F214" s="674"/>
      <c r="G214" s="673"/>
      <c r="H214" s="673"/>
    </row>
    <row r="215" spans="1:23" ht="15" hidden="1" customHeight="1" outlineLevel="1" x14ac:dyDescent="0.25">
      <c r="E215" s="21" t="s">
        <v>237</v>
      </c>
      <c r="F215" s="31"/>
      <c r="G215" s="31" t="s">
        <v>330</v>
      </c>
      <c r="H215" s="26">
        <f ca="1">SUM(J215:W215)</f>
        <v>0</v>
      </c>
      <c r="I215" s="31"/>
      <c r="J215" s="31">
        <f ca="1" xml:space="preserve"> J132 - J133 - J134</f>
        <v>0</v>
      </c>
      <c r="K215" s="31">
        <f t="shared" ref="K215:W215" ca="1" si="79" xml:space="preserve"> K132 - K133 - K134</f>
        <v>0</v>
      </c>
      <c r="L215" s="31">
        <f t="shared" ca="1" si="79"/>
        <v>0</v>
      </c>
      <c r="M215" s="31">
        <f t="shared" ca="1" si="79"/>
        <v>0</v>
      </c>
      <c r="N215" s="31">
        <f t="shared" ca="1" si="79"/>
        <v>0</v>
      </c>
      <c r="O215" s="31">
        <f t="shared" ca="1" si="79"/>
        <v>0</v>
      </c>
      <c r="P215" s="31">
        <f t="shared" ca="1" si="79"/>
        <v>0</v>
      </c>
      <c r="Q215" s="31">
        <f t="shared" ca="1" si="79"/>
        <v>0</v>
      </c>
      <c r="R215" s="31">
        <f t="shared" ca="1" si="79"/>
        <v>0</v>
      </c>
      <c r="S215" s="31">
        <f t="shared" ca="1" si="79"/>
        <v>0</v>
      </c>
      <c r="T215" s="31">
        <f t="shared" ca="1" si="79"/>
        <v>0</v>
      </c>
      <c r="U215" s="31">
        <f t="shared" ca="1" si="79"/>
        <v>0</v>
      </c>
      <c r="V215" s="31">
        <f t="shared" ca="1" si="79"/>
        <v>0</v>
      </c>
      <c r="W215" s="31">
        <f t="shared" ca="1" si="79"/>
        <v>0</v>
      </c>
    </row>
    <row r="216" spans="1:23" ht="15" hidden="1" customHeight="1" outlineLevel="1" x14ac:dyDescent="0.25">
      <c r="E216" s="21" t="s">
        <v>238</v>
      </c>
      <c r="F216" s="31"/>
      <c r="G216" s="31" t="s">
        <v>330</v>
      </c>
      <c r="H216" s="26">
        <f ca="1">SUM(J216:W216)</f>
        <v>2180.4116220160281</v>
      </c>
      <c r="I216" s="31"/>
      <c r="J216" s="31">
        <f t="shared" ref="J216:W216" si="80" xml:space="preserve"> I219</f>
        <v>0</v>
      </c>
      <c r="K216" s="31">
        <f t="shared" ca="1" si="80"/>
        <v>0</v>
      </c>
      <c r="L216" s="31">
        <f ca="1" xml:space="preserve"> K219</f>
        <v>17.549686160485379</v>
      </c>
      <c r="M216" s="31">
        <f t="shared" ca="1" si="80"/>
        <v>97.543982012860724</v>
      </c>
      <c r="N216" s="31">
        <f t="shared" ca="1" si="80"/>
        <v>72.460881189015211</v>
      </c>
      <c r="O216" s="31">
        <f t="shared" ca="1" si="80"/>
        <v>57.595573090104843</v>
      </c>
      <c r="P216" s="31">
        <f t="shared" ca="1" si="80"/>
        <v>70.111068135072145</v>
      </c>
      <c r="Q216" s="31">
        <f t="shared" ca="1" si="80"/>
        <v>104.10848372277664</v>
      </c>
      <c r="R216" s="31">
        <f t="shared" ca="1" si="80"/>
        <v>156.50199014197415</v>
      </c>
      <c r="S216" s="31">
        <f t="shared" ca="1" si="80"/>
        <v>223.77744693816763</v>
      </c>
      <c r="T216" s="31">
        <f t="shared" ca="1" si="80"/>
        <v>318.99638550087997</v>
      </c>
      <c r="U216" s="31">
        <f t="shared" ca="1" si="80"/>
        <v>353.92204170823044</v>
      </c>
      <c r="V216" s="31">
        <f t="shared" ca="1" si="80"/>
        <v>353.92204170823044</v>
      </c>
      <c r="W216" s="31">
        <f t="shared" ca="1" si="80"/>
        <v>353.92204170823044</v>
      </c>
    </row>
    <row r="217" spans="1:23" ht="15" hidden="1" customHeight="1" outlineLevel="1" x14ac:dyDescent="0.25">
      <c r="E217" s="21" t="s">
        <v>144</v>
      </c>
      <c r="F217" s="31"/>
      <c r="G217" s="31" t="s">
        <v>330</v>
      </c>
      <c r="H217" s="26">
        <f ca="1">SUM(J217:W217)</f>
        <v>353.92204170823044</v>
      </c>
      <c r="I217" s="31"/>
      <c r="J217" s="31">
        <f t="shared" ref="J217:W217" ca="1" si="81" xml:space="preserve"> J41</f>
        <v>0</v>
      </c>
      <c r="K217" s="31">
        <f t="shared" ca="1" si="81"/>
        <v>17.549686160485379</v>
      </c>
      <c r="L217" s="31">
        <f ca="1" xml:space="preserve"> L41</f>
        <v>79.994295852375345</v>
      </c>
      <c r="M217" s="31">
        <f t="shared" ca="1" si="81"/>
        <v>-25.083100823845513</v>
      </c>
      <c r="N217" s="31">
        <f t="shared" ca="1" si="81"/>
        <v>-14.865308098910369</v>
      </c>
      <c r="O217" s="31">
        <f t="shared" ca="1" si="81"/>
        <v>12.515495044967309</v>
      </c>
      <c r="P217" s="31">
        <f t="shared" ca="1" si="81"/>
        <v>33.997415587704495</v>
      </c>
      <c r="Q217" s="31">
        <f t="shared" ca="1" si="81"/>
        <v>52.393506419197507</v>
      </c>
      <c r="R217" s="31">
        <f t="shared" ca="1" si="81"/>
        <v>67.275456796193481</v>
      </c>
      <c r="S217" s="31">
        <f t="shared" ca="1" si="81"/>
        <v>95.218938562712324</v>
      </c>
      <c r="T217" s="31">
        <f t="shared" ca="1" si="81"/>
        <v>34.925656207350492</v>
      </c>
      <c r="U217" s="31">
        <f t="shared" ca="1" si="81"/>
        <v>0</v>
      </c>
      <c r="V217" s="31">
        <f t="shared" ca="1" si="81"/>
        <v>0</v>
      </c>
      <c r="W217" s="31">
        <f t="shared" ca="1" si="81"/>
        <v>0</v>
      </c>
    </row>
    <row r="218" spans="1:23" ht="15" hidden="1" customHeight="1" outlineLevel="1" x14ac:dyDescent="0.25">
      <c r="E218" s="21" t="s">
        <v>239</v>
      </c>
      <c r="F218" s="31"/>
      <c r="G218" s="31" t="s">
        <v>330</v>
      </c>
      <c r="H218" s="26">
        <f ca="1">SUM(J218:W218)</f>
        <v>0</v>
      </c>
      <c r="I218" s="31"/>
      <c r="J218" s="51">
        <f ca="1" xml:space="preserve"> IF( J216 &lt; 0, 0, MAX( MIN(( J216 + J217 ) * $F212, J215 ), 0 )) * $F213</f>
        <v>0</v>
      </c>
      <c r="K218" s="51">
        <f t="shared" ref="K218:W218" ca="1" si="82" xml:space="preserve"> IF( K216 &lt; 0, 0, MAX( MIN(( K216 + K217 ) * $F212, K215 ), 0 )) * $F213</f>
        <v>0</v>
      </c>
      <c r="L218" s="51">
        <f ca="1" xml:space="preserve"> IF( L216 &lt; 0, 0, MAX( MIN(( L216 + L217 ) * $F212, L215 ), 0 )) * $F213</f>
        <v>0</v>
      </c>
      <c r="M218" s="51">
        <f t="shared" ca="1" si="82"/>
        <v>0</v>
      </c>
      <c r="N218" s="51">
        <f t="shared" ca="1" si="82"/>
        <v>0</v>
      </c>
      <c r="O218" s="51">
        <f t="shared" ca="1" si="82"/>
        <v>0</v>
      </c>
      <c r="P218" s="51">
        <f t="shared" ca="1" si="82"/>
        <v>0</v>
      </c>
      <c r="Q218" s="51">
        <f t="shared" ca="1" si="82"/>
        <v>0</v>
      </c>
      <c r="R218" s="51">
        <f t="shared" ca="1" si="82"/>
        <v>0</v>
      </c>
      <c r="S218" s="51">
        <f t="shared" ca="1" si="82"/>
        <v>0</v>
      </c>
      <c r="T218" s="51">
        <f t="shared" ca="1" si="82"/>
        <v>0</v>
      </c>
      <c r="U218" s="51">
        <f t="shared" ca="1" si="82"/>
        <v>0</v>
      </c>
      <c r="V218" s="51">
        <f t="shared" ca="1" si="82"/>
        <v>0</v>
      </c>
      <c r="W218" s="51">
        <f t="shared" ca="1" si="82"/>
        <v>0</v>
      </c>
    </row>
    <row r="219" spans="1:23" ht="15" hidden="1" customHeight="1" outlineLevel="1" x14ac:dyDescent="0.25">
      <c r="E219" s="21" t="s">
        <v>240</v>
      </c>
      <c r="F219" s="31"/>
      <c r="G219" s="31" t="s">
        <v>330</v>
      </c>
      <c r="H219" s="26">
        <f ca="1">SUM(J219:W219)</f>
        <v>2534.3336637242587</v>
      </c>
      <c r="I219" s="675"/>
      <c r="J219" s="31">
        <f t="shared" ref="J219:W219" ca="1" si="83" xml:space="preserve"> J216 + J217 - J218</f>
        <v>0</v>
      </c>
      <c r="K219" s="31">
        <f ca="1" xml:space="preserve"> K216 + K217 - K218</f>
        <v>17.549686160485379</v>
      </c>
      <c r="L219" s="31">
        <f ca="1" xml:space="preserve"> L216 + L217 - L218</f>
        <v>97.543982012860724</v>
      </c>
      <c r="M219" s="31">
        <f t="shared" ca="1" si="83"/>
        <v>72.460881189015211</v>
      </c>
      <c r="N219" s="31">
        <f t="shared" ca="1" si="83"/>
        <v>57.595573090104843</v>
      </c>
      <c r="O219" s="31">
        <f t="shared" ca="1" si="83"/>
        <v>70.111068135072145</v>
      </c>
      <c r="P219" s="31">
        <f t="shared" ca="1" si="83"/>
        <v>104.10848372277664</v>
      </c>
      <c r="Q219" s="31">
        <f t="shared" ca="1" si="83"/>
        <v>156.50199014197415</v>
      </c>
      <c r="R219" s="31">
        <f t="shared" ca="1" si="83"/>
        <v>223.77744693816763</v>
      </c>
      <c r="S219" s="31">
        <f t="shared" ca="1" si="83"/>
        <v>318.99638550087997</v>
      </c>
      <c r="T219" s="31">
        <f t="shared" ca="1" si="83"/>
        <v>353.92204170823044</v>
      </c>
      <c r="U219" s="31">
        <f t="shared" ca="1" si="83"/>
        <v>353.92204170823044</v>
      </c>
      <c r="V219" s="31">
        <f t="shared" ca="1" si="83"/>
        <v>353.92204170823044</v>
      </c>
      <c r="W219" s="31">
        <f t="shared" ca="1" si="83"/>
        <v>353.92204170823044</v>
      </c>
    </row>
    <row r="220" spans="1:23" ht="15" hidden="1" customHeight="1" outlineLevel="1" x14ac:dyDescent="0.35"/>
    <row r="221" spans="1:23" ht="15" hidden="1" customHeight="1" collapsed="1" x14ac:dyDescent="0.35">
      <c r="A221" s="17"/>
    </row>
    <row r="222" spans="1:23" ht="15" customHeight="1" x14ac:dyDescent="0.35">
      <c r="A222" s="20" t="s">
        <v>305</v>
      </c>
    </row>
  </sheetData>
  <conditionalFormatting sqref="K124:W124">
    <cfRule type="cellIs" dxfId="43" priority="9" operator="equal">
      <formula>0</formula>
    </cfRule>
    <cfRule type="cellIs" dxfId="42" priority="10" operator="notEqual">
      <formula>0</formula>
    </cfRule>
  </conditionalFormatting>
  <conditionalFormatting sqref="F124">
    <cfRule type="cellIs" dxfId="41" priority="7" operator="equal">
      <formula>0</formula>
    </cfRule>
    <cfRule type="cellIs" dxfId="40" priority="8" operator="notEqual">
      <formula>0</formula>
    </cfRule>
  </conditionalFormatting>
  <conditionalFormatting sqref="G3">
    <cfRule type="cellIs" dxfId="39" priority="5" operator="equal">
      <formula>0</formula>
    </cfRule>
    <cfRule type="cellIs" dxfId="38" priority="6" operator="notEqual">
      <formula>0</formula>
    </cfRule>
  </conditionalFormatting>
  <conditionalFormatting sqref="J124:W124">
    <cfRule type="cellIs" dxfId="37" priority="3" operator="equal">
      <formula xml:space="preserve"> ""</formula>
    </cfRule>
    <cfRule type="cellIs" dxfId="36" priority="4" operator="notEqual">
      <formula>0</formula>
    </cfRule>
  </conditionalFormatting>
  <conditionalFormatting sqref="J124">
    <cfRule type="cellIs" dxfId="35" priority="1" operator="equal">
      <formula>0</formula>
    </cfRule>
    <cfRule type="cellIs" dxfId="34" priority="2" operator="notEqual">
      <formula>0</formula>
    </cfRule>
  </conditionalFormatting>
  <pageMargins left="0.7" right="0.7" top="0.75" bottom="0.75" header="0.3" footer="0.3"/>
  <pageSetup paperSize="9"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A26B3-579C-4850-B8FF-406704523824}">
  <sheetPr codeName="Sheet10">
    <tabColor rgb="FFC00000"/>
  </sheetPr>
  <dimension ref="A1:CO224"/>
  <sheetViews>
    <sheetView showGridLines="0" zoomScale="70" zoomScaleNormal="70" workbookViewId="0">
      <pane xSplit="9" ySplit="5" topLeftCell="J6" activePane="bottomRight" state="frozen"/>
      <selection activeCell="F18" sqref="F18"/>
      <selection pane="topRight" activeCell="F18" sqref="F18"/>
      <selection pane="bottomLeft" activeCell="F18" sqref="F18"/>
      <selection pane="bottomRight"/>
    </sheetView>
  </sheetViews>
  <sheetFormatPr defaultColWidth="0" defaultRowHeight="15" customHeight="1" outlineLevelRow="1" x14ac:dyDescent="0.35"/>
  <cols>
    <col min="1" max="4" width="1.26953125" style="21" customWidth="1"/>
    <col min="5" max="5" width="40.6328125" style="21" customWidth="1"/>
    <col min="6" max="8" width="12.54296875" style="21" customWidth="1"/>
    <col min="9" max="9" width="2.6328125" style="21" customWidth="1"/>
    <col min="10" max="23" width="12.54296875" style="21" customWidth="1"/>
    <col min="24" max="16384" width="9.1796875" style="17" hidden="1"/>
  </cols>
  <sheetData>
    <row r="1" spans="1:23" s="21" customFormat="1" ht="25" customHeight="1" x14ac:dyDescent="0.35">
      <c r="A1" s="97" t="str">
        <f ca="1" xml:space="preserve"> RIGHT(CELL("FILENAME", $A$1), LEN(CELL("FILENAME", $A$1)) - SEARCH("]", CELL("FILENAME", $A$1)))</f>
        <v>Ind AS Financials</v>
      </c>
      <c r="B1" s="59"/>
      <c r="C1" s="59"/>
      <c r="D1" s="59"/>
      <c r="K1" s="19"/>
    </row>
    <row r="2" spans="1:23" ht="15" customHeight="1" x14ac:dyDescent="0.35">
      <c r="A2" s="37"/>
      <c r="B2" s="37"/>
      <c r="C2" s="37"/>
      <c r="D2" s="37"/>
      <c r="E2" s="37" t="str">
        <f xml:space="preserve"> Time_A!E$18</f>
        <v>Model period beginning_A</v>
      </c>
      <c r="I2" s="37"/>
      <c r="J2" s="494">
        <f xml:space="preserve"> Time_A!J$18</f>
        <v>45323</v>
      </c>
      <c r="K2" s="494">
        <f xml:space="preserve"> Time_A!K$18</f>
        <v>45383</v>
      </c>
      <c r="L2" s="494">
        <f xml:space="preserve"> Time_A!L$18</f>
        <v>45748</v>
      </c>
      <c r="M2" s="494">
        <f xml:space="preserve"> Time_A!M$18</f>
        <v>46113</v>
      </c>
      <c r="N2" s="494">
        <f xml:space="preserve"> Time_A!N$18</f>
        <v>46478</v>
      </c>
      <c r="O2" s="494">
        <f xml:space="preserve"> Time_A!O$18</f>
        <v>46844</v>
      </c>
      <c r="P2" s="494">
        <f xml:space="preserve"> Time_A!P$18</f>
        <v>47209</v>
      </c>
      <c r="Q2" s="494">
        <f xml:space="preserve"> Time_A!Q$18</f>
        <v>47574</v>
      </c>
      <c r="R2" s="494">
        <f xml:space="preserve"> Time_A!R$18</f>
        <v>47939</v>
      </c>
      <c r="S2" s="494">
        <f xml:space="preserve"> Time_A!S$18</f>
        <v>48305</v>
      </c>
      <c r="T2" s="494">
        <f xml:space="preserve"> Time_A!T$18</f>
        <v>48670</v>
      </c>
      <c r="U2" s="494">
        <f xml:space="preserve"> Time_A!U$18</f>
        <v>49035</v>
      </c>
      <c r="V2" s="494">
        <f xml:space="preserve"> Time_A!V$18</f>
        <v>49400</v>
      </c>
      <c r="W2" s="494">
        <f xml:space="preserve"> Time_A!W$18</f>
        <v>49766</v>
      </c>
    </row>
    <row r="3" spans="1:23" ht="15" customHeight="1" x14ac:dyDescent="0.35">
      <c r="A3" s="37"/>
      <c r="B3" s="37"/>
      <c r="C3" s="37"/>
      <c r="D3" s="37"/>
      <c r="E3" s="397" t="str">
        <f xml:space="preserve"> Time_A!E$22</f>
        <v>Model period ending_A</v>
      </c>
      <c r="F3" s="175" t="str">
        <f xml:space="preserve"> Check!E$10</f>
        <v>Model Check</v>
      </c>
      <c r="G3" s="101">
        <f ca="1" xml:space="preserve"> Check!F$10</f>
        <v>0</v>
      </c>
      <c r="H3" s="175" t="str">
        <f xml:space="preserve"> Check!G$10</f>
        <v>check</v>
      </c>
      <c r="I3" s="37"/>
      <c r="J3" s="494">
        <f xml:space="preserve"> Time_A!J$22</f>
        <v>45382</v>
      </c>
      <c r="K3" s="494">
        <f xml:space="preserve"> Time_A!K$22</f>
        <v>45747</v>
      </c>
      <c r="L3" s="494">
        <f xml:space="preserve"> Time_A!L$22</f>
        <v>46112</v>
      </c>
      <c r="M3" s="494">
        <f xml:space="preserve"> Time_A!M$22</f>
        <v>46477</v>
      </c>
      <c r="N3" s="494">
        <f xml:space="preserve"> Time_A!N$22</f>
        <v>46843</v>
      </c>
      <c r="O3" s="494">
        <f xml:space="preserve"> Time_A!O$22</f>
        <v>47208</v>
      </c>
      <c r="P3" s="494">
        <f xml:space="preserve"> Time_A!P$22</f>
        <v>47573</v>
      </c>
      <c r="Q3" s="494">
        <f xml:space="preserve"> Time_A!Q$22</f>
        <v>47938</v>
      </c>
      <c r="R3" s="494">
        <f xml:space="preserve"> Time_A!R$22</f>
        <v>48304</v>
      </c>
      <c r="S3" s="494">
        <f xml:space="preserve"> Time_A!S$22</f>
        <v>48669</v>
      </c>
      <c r="T3" s="494">
        <f xml:space="preserve"> Time_A!T$22</f>
        <v>49034</v>
      </c>
      <c r="U3" s="494">
        <f xml:space="preserve"> Time_A!U$22</f>
        <v>49399</v>
      </c>
      <c r="V3" s="494">
        <f xml:space="preserve"> Time_A!V$22</f>
        <v>49765</v>
      </c>
      <c r="W3" s="494">
        <f xml:space="preserve"> Time_A!W$22</f>
        <v>50130</v>
      </c>
    </row>
    <row r="4" spans="1:23" s="445" customFormat="1" ht="15" customHeight="1" x14ac:dyDescent="0.35">
      <c r="A4" s="363"/>
      <c r="B4" s="363"/>
      <c r="C4" s="363"/>
      <c r="D4" s="363"/>
      <c r="E4" s="397" t="str">
        <f xml:space="preserve"> Time_A!E$35</f>
        <v>Financial year ending period_A</v>
      </c>
      <c r="F4" s="363"/>
      <c r="G4" s="363"/>
      <c r="H4" s="363"/>
      <c r="I4" s="363"/>
      <c r="J4" s="592">
        <f xml:space="preserve"> Time_A!J$35</f>
        <v>45382</v>
      </c>
      <c r="K4" s="592">
        <f xml:space="preserve"> Time_A!K$35</f>
        <v>45747</v>
      </c>
      <c r="L4" s="592">
        <f xml:space="preserve"> Time_A!L$35</f>
        <v>46112</v>
      </c>
      <c r="M4" s="592">
        <f xml:space="preserve"> Time_A!M$35</f>
        <v>46477</v>
      </c>
      <c r="N4" s="592">
        <f xml:space="preserve"> Time_A!N$35</f>
        <v>46843</v>
      </c>
      <c r="O4" s="592">
        <f xml:space="preserve"> Time_A!O$35</f>
        <v>47208</v>
      </c>
      <c r="P4" s="592">
        <f xml:space="preserve"> Time_A!P$35</f>
        <v>47573</v>
      </c>
      <c r="Q4" s="592">
        <f xml:space="preserve"> Time_A!Q$35</f>
        <v>47938</v>
      </c>
      <c r="R4" s="592">
        <f xml:space="preserve"> Time_A!R$35</f>
        <v>48304</v>
      </c>
      <c r="S4" s="592">
        <f xml:space="preserve"> Time_A!S$35</f>
        <v>48669</v>
      </c>
      <c r="T4" s="592">
        <f xml:space="preserve"> Time_A!T$35</f>
        <v>49034</v>
      </c>
      <c r="U4" s="592">
        <f xml:space="preserve"> Time_A!U$35</f>
        <v>49399</v>
      </c>
      <c r="V4" s="592">
        <f xml:space="preserve"> Time_A!V$35</f>
        <v>49765</v>
      </c>
      <c r="W4" s="592">
        <f xml:space="preserve"> Time_A!W$35</f>
        <v>50130</v>
      </c>
    </row>
    <row r="5" spans="1:23" ht="15" customHeight="1" x14ac:dyDescent="0.35">
      <c r="A5" s="37"/>
      <c r="B5" s="37"/>
      <c r="C5" s="37"/>
      <c r="D5" s="37"/>
      <c r="E5" s="501" t="str">
        <f xml:space="preserve"> Time_A!E$32</f>
        <v>Financial year ending_A</v>
      </c>
      <c r="F5" s="38" t="s">
        <v>306</v>
      </c>
      <c r="G5" s="38" t="s">
        <v>16</v>
      </c>
      <c r="H5" s="38" t="s">
        <v>14</v>
      </c>
      <c r="I5" s="17"/>
      <c r="J5" s="363">
        <f xml:space="preserve"> Time_A!J$32</f>
        <v>2024</v>
      </c>
      <c r="K5" s="363">
        <f xml:space="preserve"> Time_A!K$32</f>
        <v>2025</v>
      </c>
      <c r="L5" s="363">
        <f xml:space="preserve"> Time_A!L$32</f>
        <v>2026</v>
      </c>
      <c r="M5" s="363">
        <f xml:space="preserve"> Time_A!M$32</f>
        <v>2027</v>
      </c>
      <c r="N5" s="363">
        <f xml:space="preserve"> Time_A!N$32</f>
        <v>2028</v>
      </c>
      <c r="O5" s="363">
        <f xml:space="preserve"> Time_A!O$32</f>
        <v>2029</v>
      </c>
      <c r="P5" s="363">
        <f xml:space="preserve"> Time_A!P$32</f>
        <v>2030</v>
      </c>
      <c r="Q5" s="363">
        <f xml:space="preserve"> Time_A!Q$32</f>
        <v>2031</v>
      </c>
      <c r="R5" s="363">
        <f xml:space="preserve"> Time_A!R$32</f>
        <v>2032</v>
      </c>
      <c r="S5" s="363">
        <f xml:space="preserve"> Time_A!S$32</f>
        <v>2033</v>
      </c>
      <c r="T5" s="363">
        <f xml:space="preserve"> Time_A!T$32</f>
        <v>2034</v>
      </c>
      <c r="U5" s="363">
        <f xml:space="preserve"> Time_A!U$32</f>
        <v>2035</v>
      </c>
      <c r="V5" s="363">
        <f xml:space="preserve"> Time_A!V$32</f>
        <v>2036</v>
      </c>
      <c r="W5" s="363">
        <f xml:space="preserve"> Time_A!W$32</f>
        <v>2037</v>
      </c>
    </row>
    <row r="6" spans="1:23" ht="15" customHeight="1" x14ac:dyDescent="0.25">
      <c r="A6" s="37"/>
      <c r="B6" s="37"/>
      <c r="C6" s="37"/>
      <c r="D6" s="37"/>
      <c r="E6" s="37"/>
      <c r="F6" s="37"/>
      <c r="G6" s="37"/>
      <c r="H6" s="37"/>
      <c r="I6" s="37"/>
      <c r="J6" s="71"/>
      <c r="K6" s="71"/>
      <c r="L6" s="71"/>
      <c r="M6" s="71"/>
      <c r="N6" s="71"/>
      <c r="O6" s="71"/>
      <c r="P6" s="71"/>
      <c r="Q6" s="71"/>
      <c r="R6" s="71"/>
      <c r="S6" s="71"/>
      <c r="T6" s="71"/>
      <c r="U6" s="71"/>
      <c r="V6" s="71"/>
      <c r="W6" s="71"/>
    </row>
    <row r="7" spans="1:23" s="102" customFormat="1" ht="15" customHeight="1" x14ac:dyDescent="0.25">
      <c r="A7" s="103" t="s">
        <v>346</v>
      </c>
      <c r="B7" s="116"/>
      <c r="C7" s="103"/>
      <c r="D7" s="103"/>
      <c r="E7" s="103"/>
      <c r="F7" s="85"/>
      <c r="G7" s="85"/>
      <c r="H7" s="85"/>
      <c r="I7" s="85"/>
      <c r="J7" s="86"/>
      <c r="K7" s="86"/>
      <c r="L7" s="86"/>
      <c r="M7" s="86"/>
      <c r="N7" s="86"/>
      <c r="O7" s="86"/>
      <c r="P7" s="86"/>
      <c r="Q7" s="86"/>
      <c r="R7" s="86"/>
      <c r="S7" s="85"/>
      <c r="T7" s="85"/>
      <c r="U7" s="85"/>
      <c r="V7" s="85"/>
      <c r="W7" s="85"/>
    </row>
    <row r="8" spans="1:23" ht="15" customHeight="1" outlineLevel="1" x14ac:dyDescent="0.35">
      <c r="A8" s="28"/>
      <c r="B8" s="28"/>
      <c r="C8" s="28"/>
      <c r="D8" s="28"/>
      <c r="E8" s="28"/>
      <c r="F8" s="28"/>
      <c r="G8" s="55"/>
      <c r="H8" s="19"/>
      <c r="I8" s="28"/>
      <c r="J8" s="80"/>
      <c r="K8" s="80"/>
      <c r="L8" s="80"/>
      <c r="M8" s="80"/>
      <c r="N8" s="80"/>
      <c r="O8" s="80"/>
      <c r="P8" s="80"/>
      <c r="Q8" s="80"/>
      <c r="R8" s="80"/>
      <c r="S8" s="80"/>
      <c r="T8" s="28"/>
      <c r="U8" s="28"/>
      <c r="V8" s="28"/>
      <c r="W8" s="28"/>
    </row>
    <row r="9" spans="1:23" ht="15" customHeight="1" outlineLevel="1" x14ac:dyDescent="0.25">
      <c r="A9" s="19"/>
      <c r="B9" s="19"/>
      <c r="C9" s="19"/>
      <c r="D9" s="19"/>
      <c r="E9" s="517" t="s">
        <v>278</v>
      </c>
      <c r="F9" s="19"/>
      <c r="G9" s="840" t="s">
        <v>330</v>
      </c>
      <c r="H9" s="51">
        <f>SUM(J9:W9)</f>
        <v>995.93230371002335</v>
      </c>
      <c r="I9" s="19"/>
      <c r="J9" s="51">
        <f xml:space="preserve"> SUMIF( 'Ind AS Monthly'!$J$4:$EH$4, 'Ind AS Financials'!J$3, 'Ind AS Monthly'!$J$13:$EH$13 )</f>
        <v>0</v>
      </c>
      <c r="K9" s="51">
        <f xml:space="preserve"> SUMIF( 'Ind AS Monthly'!$J$4:$EH$4, 'Ind AS Financials'!K$3, 'Ind AS Monthly'!$J$13:$EH$13 )</f>
        <v>149.78009950459594</v>
      </c>
      <c r="L9" s="51">
        <f xml:space="preserve"> SUMIF( 'Ind AS Monthly'!$J$4:$EH$4, 'Ind AS Financials'!L$3, 'Ind AS Monthly'!$J$13:$EH$13 )</f>
        <v>694.77144407652656</v>
      </c>
      <c r="M9" s="51">
        <f xml:space="preserve"> SUMIF( 'Ind AS Monthly'!$J$4:$EH$4, 'Ind AS Financials'!M$3, 'Ind AS Monthly'!$J$13:$EH$13 )</f>
        <v>151.3807601289009</v>
      </c>
      <c r="N9" s="51">
        <f xml:space="preserve"> SUMIF( 'Ind AS Monthly'!$J$4:$EH$4, 'Ind AS Financials'!N$3, 'Ind AS Monthly'!$J$13:$EH$13 )</f>
        <v>0</v>
      </c>
      <c r="O9" s="51">
        <f xml:space="preserve"> SUMIF( 'Ind AS Monthly'!$J$4:$EH$4, 'Ind AS Financials'!O$3, 'Ind AS Monthly'!$J$13:$EH$13 )</f>
        <v>0</v>
      </c>
      <c r="P9" s="51">
        <f xml:space="preserve"> SUMIF( 'Ind AS Monthly'!$J$4:$EH$4, 'Ind AS Financials'!P$3, 'Ind AS Monthly'!$J$13:$EH$13 )</f>
        <v>0</v>
      </c>
      <c r="Q9" s="51">
        <f xml:space="preserve"> SUMIF( 'Ind AS Monthly'!$J$4:$EH$4, 'Ind AS Financials'!Q$3, 'Ind AS Monthly'!$J$13:$EH$13 )</f>
        <v>0</v>
      </c>
      <c r="R9" s="51">
        <f xml:space="preserve"> SUMIF( 'Ind AS Monthly'!$J$4:$EH$4, 'Ind AS Financials'!R$3, 'Ind AS Monthly'!$J$13:$EH$13 )</f>
        <v>0</v>
      </c>
      <c r="S9" s="51">
        <f xml:space="preserve"> SUMIF( 'Ind AS Monthly'!$J$4:$EH$4, 'Ind AS Financials'!S$3, 'Ind AS Monthly'!$J$13:$EH$13 )</f>
        <v>0</v>
      </c>
      <c r="T9" s="51">
        <f xml:space="preserve"> SUMIF( 'Ind AS Monthly'!$J$4:$EH$4, 'Ind AS Financials'!T$3, 'Ind AS Monthly'!$J$13:$EH$13 )</f>
        <v>0</v>
      </c>
      <c r="U9" s="51">
        <f xml:space="preserve"> SUMIF( 'Ind AS Monthly'!$J$4:$EH$4, 'Ind AS Financials'!U$3, 'Ind AS Monthly'!$J$13:$EH$13 )</f>
        <v>0</v>
      </c>
      <c r="V9" s="51">
        <f xml:space="preserve"> SUMIF( 'Ind AS Monthly'!$J$4:$EH$4, 'Ind AS Financials'!V$3, 'Ind AS Monthly'!$J$13:$EH$13 )</f>
        <v>0</v>
      </c>
      <c r="W9" s="51">
        <f xml:space="preserve"> SUMIF( 'Ind AS Monthly'!$J$4:$EH$4, 'Ind AS Financials'!W$3, 'Ind AS Monthly'!$J$13:$EH$13 )</f>
        <v>0</v>
      </c>
    </row>
    <row r="10" spans="1:23" ht="15" customHeight="1" outlineLevel="1" x14ac:dyDescent="0.25">
      <c r="E10" s="82" t="s">
        <v>281</v>
      </c>
      <c r="G10" s="28" t="s">
        <v>330</v>
      </c>
      <c r="H10" s="51">
        <f>SUM(J10:W10)</f>
        <v>658.48444378657189</v>
      </c>
      <c r="J10" s="31">
        <f xml:space="preserve"> SUMIF( 'Ind AS Monthly'!$J$4:$EH$4, 'Ind AS Financials'!J$3, 'Ind AS Monthly'!$J$28:$EH$28 )</f>
        <v>0</v>
      </c>
      <c r="K10" s="31">
        <f xml:space="preserve"> SUMIF( 'Ind AS Monthly'!$J$4:$EH$4, 'Ind AS Financials'!K$3, 'Ind AS Monthly'!$J$28:$EH$28 )</f>
        <v>2.7795526597117055</v>
      </c>
      <c r="L10" s="31">
        <f xml:space="preserve"> SUMIF( 'Ind AS Monthly'!$J$4:$EH$4, 'Ind AS Financials'!L$3, 'Ind AS Monthly'!$J$28:$EH$28 )</f>
        <v>43.4759133517653</v>
      </c>
      <c r="M10" s="31">
        <f xml:space="preserve"> SUMIF( 'Ind AS Monthly'!$J$4:$EH$4, 'Ind AS Financials'!M$3, 'Ind AS Monthly'!$J$28:$EH$28 )</f>
        <v>83.840360814484754</v>
      </c>
      <c r="N10" s="31">
        <f xml:space="preserve"> SUMIF( 'Ind AS Monthly'!$J$4:$EH$4, 'Ind AS Financials'!N$3, 'Ind AS Monthly'!$J$28:$EH$28 )</f>
        <v>84.965734682138304</v>
      </c>
      <c r="O10" s="31">
        <f xml:space="preserve"> SUMIF( 'Ind AS Monthly'!$J$4:$EH$4, 'Ind AS Financials'!O$3, 'Ind AS Monthly'!$J$28:$EH$28 )</f>
        <v>84.965734682138304</v>
      </c>
      <c r="P10" s="31">
        <f xml:space="preserve"> SUMIF( 'Ind AS Monthly'!$J$4:$EH$4, 'Ind AS Financials'!P$3, 'Ind AS Monthly'!$J$28:$EH$28 )</f>
        <v>84.965734682138304</v>
      </c>
      <c r="Q10" s="31">
        <f xml:space="preserve"> SUMIF( 'Ind AS Monthly'!$J$4:$EH$4, 'Ind AS Financials'!Q$3, 'Ind AS Monthly'!$J$28:$EH$28 )</f>
        <v>84.965734682138304</v>
      </c>
      <c r="R10" s="31">
        <f xml:space="preserve"> SUMIF( 'Ind AS Monthly'!$J$4:$EH$4, 'Ind AS Financials'!R$3, 'Ind AS Monthly'!$J$28:$EH$28 )</f>
        <v>84.965734682138304</v>
      </c>
      <c r="S10" s="31">
        <f xml:space="preserve"> SUMIF( 'Ind AS Monthly'!$J$4:$EH$4, 'Ind AS Financials'!S$3, 'Ind AS Monthly'!$J$28:$EH$28 )</f>
        <v>84.965734682138304</v>
      </c>
      <c r="T10" s="31">
        <f xml:space="preserve"> SUMIF( 'Ind AS Monthly'!$J$4:$EH$4, 'Ind AS Financials'!T$3, 'Ind AS Monthly'!$J$28:$EH$28 )</f>
        <v>18.594208867780296</v>
      </c>
      <c r="U10" s="31">
        <f xml:space="preserve"> SUMIF( 'Ind AS Monthly'!$J$4:$EH$4, 'Ind AS Financials'!U$3, 'Ind AS Monthly'!$J$28:$EH$28 )</f>
        <v>0</v>
      </c>
      <c r="V10" s="31">
        <f xml:space="preserve"> SUMIF( 'Ind AS Monthly'!$J$4:$EH$4, 'Ind AS Financials'!V$3, 'Ind AS Monthly'!$J$28:$EH$28 )</f>
        <v>0</v>
      </c>
      <c r="W10" s="31">
        <f xml:space="preserve"> SUMIF( 'Ind AS Monthly'!$J$4:$EH$4, 'Ind AS Financials'!W$3, 'Ind AS Monthly'!$J$28:$EH$28 )</f>
        <v>0</v>
      </c>
    </row>
    <row r="11" spans="1:23" ht="15" customHeight="1" outlineLevel="1" x14ac:dyDescent="0.25">
      <c r="E11" s="82" t="s">
        <v>286</v>
      </c>
      <c r="G11" s="28" t="s">
        <v>330</v>
      </c>
      <c r="H11" s="51">
        <f>SUM(J11:W11)</f>
        <v>439.2149204446373</v>
      </c>
      <c r="I11" s="19"/>
      <c r="J11" s="31">
        <f xml:space="preserve"> SUMIF( 'Ind AS Monthly'!$J$4:$EH$4, 'Ind AS Financials'!J$3, 'Ind AS Monthly'!$J$30:$EH$30)+SUMIF( 'Ind AS Monthly'!$J$4:$EH$4, 'Ind AS Financials'!J$3, 'Ind AS Monthly'!$J$31:$EH$31)</f>
        <v>0</v>
      </c>
      <c r="K11" s="31">
        <f xml:space="preserve"> SUMIF( 'Ind AS Monthly'!$J$4:$EH$4, 'Ind AS Financials'!K$3, 'Ind AS Monthly'!$J$30:$EH$30)+SUMIF( 'Ind AS Monthly'!$J$4:$EH$4, 'Ind AS Financials'!K$3, 'Ind AS Monthly'!$J$31:$EH$31)</f>
        <v>82.401350020488707</v>
      </c>
      <c r="L11" s="31">
        <f xml:space="preserve"> SUMIF( 'Ind AS Monthly'!$J$4:$EH$4, 'Ind AS Financials'!L$3, 'Ind AS Monthly'!$J$30:$EH$30)+SUMIF( 'Ind AS Monthly'!$J$4:$EH$4, 'Ind AS Financials'!L$3, 'Ind AS Monthly'!$J$31:$EH$31)</f>
        <v>312.20834689404171</v>
      </c>
      <c r="M11" s="31">
        <f xml:space="preserve"> SUMIF( 'Ind AS Monthly'!$J$4:$EH$4, 'Ind AS Financials'!M$3, 'Ind AS Monthly'!$J$30:$EH$30)+SUMIF( 'Ind AS Monthly'!$J$4:$EH$4, 'Ind AS Financials'!M$3, 'Ind AS Monthly'!$J$31:$EH$31)</f>
        <v>44.605223530106855</v>
      </c>
      <c r="N11" s="31">
        <f xml:space="preserve"> SUMIF( 'Ind AS Monthly'!$J$4:$EH$4, 'Ind AS Financials'!N$3, 'Ind AS Monthly'!$J$30:$EH$30)+SUMIF( 'Ind AS Monthly'!$J$4:$EH$4, 'Ind AS Financials'!N$3, 'Ind AS Monthly'!$J$31:$EH$31)</f>
        <v>0</v>
      </c>
      <c r="O11" s="31">
        <f xml:space="preserve"> SUMIF( 'Ind AS Monthly'!$J$4:$EH$4, 'Ind AS Financials'!O$3, 'Ind AS Monthly'!$J$30:$EH$30)+SUMIF( 'Ind AS Monthly'!$J$4:$EH$4, 'Ind AS Financials'!O$3, 'Ind AS Monthly'!$J$31:$EH$31)</f>
        <v>0</v>
      </c>
      <c r="P11" s="31">
        <f xml:space="preserve"> SUMIF( 'Ind AS Monthly'!$J$4:$EH$4, 'Ind AS Financials'!P$3, 'Ind AS Monthly'!$J$30:$EH$30)+SUMIF( 'Ind AS Monthly'!$J$4:$EH$4, 'Ind AS Financials'!P$3, 'Ind AS Monthly'!$J$31:$EH$31)</f>
        <v>0</v>
      </c>
      <c r="Q11" s="31">
        <f xml:space="preserve"> SUMIF( 'Ind AS Monthly'!$J$4:$EH$4, 'Ind AS Financials'!Q$3, 'Ind AS Monthly'!$J$30:$EH$30)+SUMIF( 'Ind AS Monthly'!$J$4:$EH$4, 'Ind AS Financials'!Q$3, 'Ind AS Monthly'!$J$31:$EH$31)</f>
        <v>0</v>
      </c>
      <c r="R11" s="31">
        <f xml:space="preserve"> SUMIF( 'Ind AS Monthly'!$J$4:$EH$4, 'Ind AS Financials'!R$3, 'Ind AS Monthly'!$J$30:$EH$30)+SUMIF( 'Ind AS Monthly'!$J$4:$EH$4, 'Ind AS Financials'!R$3, 'Ind AS Monthly'!$J$31:$EH$31)</f>
        <v>0</v>
      </c>
      <c r="S11" s="31">
        <f xml:space="preserve"> SUMIF( 'Ind AS Monthly'!$J$4:$EH$4, 'Ind AS Financials'!S$3, 'Ind AS Monthly'!$J$30:$EH$30)+SUMIF( 'Ind AS Monthly'!$J$4:$EH$4, 'Ind AS Financials'!S$3, 'Ind AS Monthly'!$J$31:$EH$31)</f>
        <v>0</v>
      </c>
      <c r="T11" s="31">
        <f xml:space="preserve"> SUMIF( 'Ind AS Monthly'!$J$4:$EH$4, 'Ind AS Financials'!T$3, 'Ind AS Monthly'!$J$30:$EH$30)+SUMIF( 'Ind AS Monthly'!$J$4:$EH$4, 'Ind AS Financials'!T$3, 'Ind AS Monthly'!$J$31:$EH$31)</f>
        <v>0</v>
      </c>
      <c r="U11" s="31">
        <f xml:space="preserve"> SUMIF( 'Ind AS Monthly'!$J$4:$EH$4, 'Ind AS Financials'!U$3, 'Ind AS Monthly'!$J$30:$EH$30)+SUMIF( 'Ind AS Monthly'!$J$4:$EH$4, 'Ind AS Financials'!U$3, 'Ind AS Monthly'!$J$31:$EH$31)</f>
        <v>0</v>
      </c>
      <c r="V11" s="31">
        <f xml:space="preserve"> SUMIF( 'Ind AS Monthly'!$J$4:$EH$4, 'Ind AS Financials'!V$3, 'Ind AS Monthly'!$J$30:$EH$30)+SUMIF( 'Ind AS Monthly'!$J$4:$EH$4, 'Ind AS Financials'!V$3, 'Ind AS Monthly'!$J$31:$EH$31)</f>
        <v>0</v>
      </c>
      <c r="W11" s="31">
        <f xml:space="preserve"> SUMIF( 'Ind AS Monthly'!$J$4:$EH$4, 'Ind AS Financials'!W$3, 'Ind AS Monthly'!$J$30:$EH$30)+SUMIF( 'Ind AS Monthly'!$J$4:$EH$4, 'Ind AS Financials'!W$3, 'Ind AS Monthly'!$J$31:$EH$31)</f>
        <v>0</v>
      </c>
    </row>
    <row r="12" spans="1:23" ht="15" customHeight="1" outlineLevel="1" x14ac:dyDescent="0.25">
      <c r="E12" s="82" t="s">
        <v>287</v>
      </c>
      <c r="G12" s="28" t="s">
        <v>330</v>
      </c>
      <c r="H12" s="51">
        <f>SUM(J12:W12)</f>
        <v>393.55558779959807</v>
      </c>
      <c r="J12" s="31">
        <f xml:space="preserve"> SUMIF( 'Ind AS Monthly'!$J$4:$EH$4, 'Ind AS Financials'!J$3, 'Ind AS Monthly'!$J$14:$EH$14 )</f>
        <v>0</v>
      </c>
      <c r="K12" s="31">
        <f xml:space="preserve"> SUMIF( 'Ind AS Monthly'!$J$4:$EH$4, 'Ind AS Financials'!K$3, 'Ind AS Monthly'!$J$14:$EH$14 )</f>
        <v>2.0719140214830407</v>
      </c>
      <c r="L12" s="31">
        <f xml:space="preserve"> SUMIF( 'Ind AS Monthly'!$J$4:$EH$4, 'Ind AS Financials'!L$3, 'Ind AS Monthly'!$J$14:$EH$14 )</f>
        <v>41.173995312170348</v>
      </c>
      <c r="M12" s="31">
        <f xml:space="preserve"> SUMIF( 'Ind AS Monthly'!$J$4:$EH$4, 'Ind AS Financials'!M$3, 'Ind AS Monthly'!$J$14:$EH$14 )</f>
        <v>80.819509901370765</v>
      </c>
      <c r="N12" s="31">
        <f xml:space="preserve"> SUMIF( 'Ind AS Monthly'!$J$4:$EH$4, 'Ind AS Financials'!N$3, 'Ind AS Monthly'!$J$14:$EH$14 )</f>
        <v>73.800753079405737</v>
      </c>
      <c r="O12" s="31">
        <f xml:space="preserve"> SUMIF( 'Ind AS Monthly'!$J$4:$EH$4, 'Ind AS Financials'!O$3, 'Ind AS Monthly'!$J$14:$EH$14 )</f>
        <v>63.618613104130553</v>
      </c>
      <c r="P12" s="31">
        <f xml:space="preserve"> SUMIF( 'Ind AS Monthly'!$J$4:$EH$4, 'Ind AS Financials'!P$3, 'Ind AS Monthly'!$J$14:$EH$14 )</f>
        <v>52.453650746376411</v>
      </c>
      <c r="Q12" s="31">
        <f xml:space="preserve"> SUMIF( 'Ind AS Monthly'!$J$4:$EH$4, 'Ind AS Financials'!Q$3, 'Ind AS Monthly'!$J$14:$EH$14 )</f>
        <v>40.210999913372333</v>
      </c>
      <c r="R12" s="31">
        <f xml:space="preserve"> SUMIF( 'Ind AS Monthly'!$J$4:$EH$4, 'Ind AS Financials'!R$3, 'Ind AS Monthly'!$J$14:$EH$14 )</f>
        <v>26.786637643600677</v>
      </c>
      <c r="S12" s="31">
        <f xml:space="preserve"> SUMIF( 'Ind AS Monthly'!$J$4:$EH$4, 'Ind AS Financials'!S$3, 'Ind AS Monthly'!$J$14:$EH$14 )</f>
        <v>12.0665002478462</v>
      </c>
      <c r="T12" s="31">
        <f xml:space="preserve"> SUMIF( 'Ind AS Monthly'!$J$4:$EH$4, 'Ind AS Financials'!T$3, 'Ind AS Monthly'!$J$14:$EH$14 )</f>
        <v>0.55301382984253156</v>
      </c>
      <c r="U12" s="31">
        <f xml:space="preserve"> SUMIF( 'Ind AS Monthly'!$J$4:$EH$4, 'Ind AS Financials'!U$3, 'Ind AS Monthly'!$J$14:$EH$14 )</f>
        <v>-5.0591087479581171E-13</v>
      </c>
      <c r="V12" s="31">
        <f xml:space="preserve"> SUMIF( 'Ind AS Monthly'!$J$4:$EH$4, 'Ind AS Financials'!V$3, 'Ind AS Monthly'!$J$14:$EH$14 )</f>
        <v>0</v>
      </c>
      <c r="W12" s="31">
        <f xml:space="preserve"> SUMIF( 'Ind AS Monthly'!$J$4:$EH$4, 'Ind AS Financials'!W$3, 'Ind AS Monthly'!$J$14:$EH$14 )</f>
        <v>0</v>
      </c>
    </row>
    <row r="13" spans="1:23" s="518" customFormat="1" ht="15" customHeight="1" outlineLevel="1" x14ac:dyDescent="0.35">
      <c r="A13" s="66"/>
      <c r="B13" s="66"/>
      <c r="C13" s="66"/>
      <c r="D13" s="66"/>
      <c r="E13" s="66" t="s">
        <v>138</v>
      </c>
      <c r="F13" s="66"/>
      <c r="G13" s="32" t="s">
        <v>330</v>
      </c>
      <c r="H13" s="453">
        <f>SUM(J13:W13)</f>
        <v>2487.1872557408306</v>
      </c>
      <c r="I13" s="40"/>
      <c r="J13" s="453">
        <f xml:space="preserve"> SUM( J9:J12 )</f>
        <v>0</v>
      </c>
      <c r="K13" s="453">
        <f t="shared" ref="K13:W13" si="0" xml:space="preserve"> SUM( K9:K12 )</f>
        <v>237.0329162062794</v>
      </c>
      <c r="L13" s="453">
        <f t="shared" si="0"/>
        <v>1091.6296996345038</v>
      </c>
      <c r="M13" s="453">
        <f t="shared" si="0"/>
        <v>360.64585437486323</v>
      </c>
      <c r="N13" s="453">
        <f t="shared" si="0"/>
        <v>158.76648776154406</v>
      </c>
      <c r="O13" s="453">
        <f t="shared" si="0"/>
        <v>148.58434778626886</v>
      </c>
      <c r="P13" s="453">
        <f t="shared" si="0"/>
        <v>137.41938542851472</v>
      </c>
      <c r="Q13" s="453">
        <f t="shared" si="0"/>
        <v>125.17673459551064</v>
      </c>
      <c r="R13" s="453">
        <f t="shared" si="0"/>
        <v>111.75237232573897</v>
      </c>
      <c r="S13" s="453">
        <f t="shared" si="0"/>
        <v>97.032234929984497</v>
      </c>
      <c r="T13" s="453">
        <f t="shared" si="0"/>
        <v>19.147222697622826</v>
      </c>
      <c r="U13" s="453">
        <f t="shared" si="0"/>
        <v>-5.0591087479581171E-13</v>
      </c>
      <c r="V13" s="453">
        <f t="shared" si="0"/>
        <v>0</v>
      </c>
      <c r="W13" s="453">
        <f t="shared" si="0"/>
        <v>0</v>
      </c>
    </row>
    <row r="14" spans="1:23" ht="15" customHeight="1" outlineLevel="1" x14ac:dyDescent="0.35">
      <c r="A14" s="19"/>
      <c r="B14" s="19"/>
      <c r="C14" s="19"/>
      <c r="D14" s="19"/>
      <c r="E14" s="19"/>
      <c r="F14" s="19"/>
      <c r="G14" s="19"/>
      <c r="H14" s="57"/>
      <c r="I14" s="19"/>
      <c r="J14" s="57"/>
      <c r="K14" s="57"/>
      <c r="L14" s="57"/>
      <c r="M14" s="57"/>
      <c r="N14" s="57"/>
      <c r="O14" s="57"/>
      <c r="P14" s="57"/>
      <c r="Q14" s="57"/>
      <c r="R14" s="57"/>
      <c r="S14" s="57"/>
      <c r="T14" s="57"/>
      <c r="U14" s="57"/>
      <c r="V14" s="57"/>
      <c r="W14" s="57"/>
    </row>
    <row r="15" spans="1:23" ht="15" customHeight="1" outlineLevel="1" x14ac:dyDescent="0.35">
      <c r="E15" s="82" t="str">
        <f>'Monthly Financials'!E119</f>
        <v>O &amp; M/ FMS + PMC Charges + MDM Charges</v>
      </c>
      <c r="G15" s="21" t="s">
        <v>330</v>
      </c>
      <c r="H15" s="554">
        <f t="shared" ref="H15:H31" si="1">SUM(J15:W15)</f>
        <v>104.67747814500001</v>
      </c>
      <c r="J15" s="78">
        <f xml:space="preserve"> SUMIF( 'Monthly Financials'!$J$4:$EH$4, 'Ind AS Financials'!J3, 'Monthly Financials'!$J$119:$EH$119 )</f>
        <v>0</v>
      </c>
      <c r="K15" s="78">
        <f xml:space="preserve"> SUMIF( 'Monthly Financials'!$J$4:$EH$4, 'Ind AS Financials'!K3, 'Monthly Financials'!$J$119:$EH$119 )</f>
        <v>0.44668016999999993</v>
      </c>
      <c r="L15" s="78">
        <f xml:space="preserve"> SUMIF( 'Monthly Financials'!$J$4:$EH$4, 'Ind AS Financials'!L3, 'Monthly Financials'!$J$119:$EH$119 )</f>
        <v>6.8831390249999993</v>
      </c>
      <c r="M15" s="78">
        <f xml:space="preserve"> SUMIF( 'Monthly Financials'!$J$4:$EH$4, 'Ind AS Financials'!M3, 'Monthly Financials'!$J$119:$EH$119 )</f>
        <v>13.273668450000001</v>
      </c>
      <c r="N15" s="78">
        <f xml:space="preserve"> SUMIF( 'Monthly Financials'!$J$4:$EH$4, 'Ind AS Financials'!N3, 'Monthly Financials'!$J$119:$EH$119 )</f>
        <v>13.451838480000001</v>
      </c>
      <c r="O15" s="78">
        <f xml:space="preserve"> SUMIF( 'Monthly Financials'!$J$4:$EH$4, 'Ind AS Financials'!O3, 'Monthly Financials'!$J$119:$EH$119 )</f>
        <v>13.451838480000001</v>
      </c>
      <c r="P15" s="78">
        <f xml:space="preserve"> SUMIF( 'Monthly Financials'!$J$4:$EH$4, 'Ind AS Financials'!P3, 'Monthly Financials'!$J$119:$EH$119 )</f>
        <v>13.451838480000001</v>
      </c>
      <c r="Q15" s="78">
        <f xml:space="preserve"> SUMIF( 'Monthly Financials'!$J$4:$EH$4, 'Ind AS Financials'!Q3, 'Monthly Financials'!$J$119:$EH$119 )</f>
        <v>13.451838480000001</v>
      </c>
      <c r="R15" s="78">
        <f xml:space="preserve"> SUMIF( 'Monthly Financials'!$J$4:$EH$4, 'Ind AS Financials'!R3, 'Monthly Financials'!$J$119:$EH$119 )</f>
        <v>13.451838480000001</v>
      </c>
      <c r="S15" s="78">
        <f xml:space="preserve"> SUMIF( 'Monthly Financials'!$J$4:$EH$4, 'Ind AS Financials'!S3, 'Monthly Financials'!$J$119:$EH$119 )</f>
        <v>13.451838480000001</v>
      </c>
      <c r="T15" s="78">
        <f xml:space="preserve"> SUMIF( 'Monthly Financials'!$J$4:$EH$4, 'Ind AS Financials'!T3, 'Monthly Financials'!$J$119:$EH$119 )</f>
        <v>3.3629596199999998</v>
      </c>
      <c r="U15" s="78">
        <f xml:space="preserve"> SUMIF( 'Monthly Financials'!$J$4:$EH$4, 'Ind AS Financials'!U3, 'Monthly Financials'!$J$119:$EH$119 )</f>
        <v>0</v>
      </c>
      <c r="V15" s="78">
        <f xml:space="preserve"> SUMIF( 'Monthly Financials'!$J$4:$EH$4, 'Ind AS Financials'!V3, 'Monthly Financials'!$J$119:$EH$119 )</f>
        <v>0</v>
      </c>
      <c r="W15" s="78">
        <f xml:space="preserve"> SUMIF( 'Monthly Financials'!$J$4:$EH$4, 'Ind AS Financials'!W3, 'Monthly Financials'!$J$119:$EH$119 )</f>
        <v>0</v>
      </c>
    </row>
    <row r="16" spans="1:23" ht="15" customHeight="1" outlineLevel="1" x14ac:dyDescent="0.35">
      <c r="E16" s="82" t="str">
        <f>'Monthly Financials'!E120</f>
        <v>ATS Charges on Softwares</v>
      </c>
      <c r="G16" s="21" t="s">
        <v>330</v>
      </c>
      <c r="H16" s="554">
        <f t="shared" si="1"/>
        <v>63.32341270500001</v>
      </c>
      <c r="J16" s="78">
        <f>SUMIF('Monthly Financials'!$J$4:$EH$4,'Ind AS Financials'!J3,'Monthly Financials'!$J$120:$EH$120)</f>
        <v>0</v>
      </c>
      <c r="K16" s="78">
        <f>SUMIF('Monthly Financials'!$J$4:$EH$4,'Ind AS Financials'!K3,'Monthly Financials'!$J$120:$EH$120)</f>
        <v>0.27021393000000005</v>
      </c>
      <c r="L16" s="78">
        <f>SUMIF('Monthly Financials'!$J$4:$EH$4,'Ind AS Financials'!L3,'Monthly Financials'!$J$120:$EH$120)</f>
        <v>4.1638742249999998</v>
      </c>
      <c r="M16" s="78">
        <f>SUMIF('Monthly Financials'!$J$4:$EH$4,'Ind AS Financials'!M3,'Monthly Financials'!$J$120:$EH$120)</f>
        <v>8.0297500500000005</v>
      </c>
      <c r="N16" s="78">
        <f>SUMIF('Monthly Financials'!$J$4:$EH$4,'Ind AS Financials'!N3,'Monthly Financials'!$J$120:$EH$120)</f>
        <v>8.1375319200000025</v>
      </c>
      <c r="O16" s="78">
        <f>SUMIF('Monthly Financials'!$J$4:$EH$4,'Ind AS Financials'!O3,'Monthly Financials'!$J$120:$EH$120)</f>
        <v>8.1375319200000025</v>
      </c>
      <c r="P16" s="78">
        <f>SUMIF('Monthly Financials'!$J$4:$EH$4,'Ind AS Financials'!P3,'Monthly Financials'!$J$120:$EH$120)</f>
        <v>8.1375319200000025</v>
      </c>
      <c r="Q16" s="78">
        <f>SUMIF('Monthly Financials'!$J$4:$EH$4,'Ind AS Financials'!Q3,'Monthly Financials'!$J$120:$EH$120)</f>
        <v>8.1375319200000025</v>
      </c>
      <c r="R16" s="78">
        <f>SUMIF('Monthly Financials'!$J$4:$EH$4,'Ind AS Financials'!R3,'Monthly Financials'!$J$120:$EH$120)</f>
        <v>8.1375319200000025</v>
      </c>
      <c r="S16" s="78">
        <f>SUMIF('Monthly Financials'!$J$4:$EH$4,'Ind AS Financials'!S3,'Monthly Financials'!$J$120:$EH$120)</f>
        <v>8.1375319200000025</v>
      </c>
      <c r="T16" s="78">
        <f>SUMIF('Monthly Financials'!$J$4:$EH$4,'Ind AS Financials'!T3,'Monthly Financials'!$J$120:$EH$120)</f>
        <v>2.0343829800000002</v>
      </c>
      <c r="U16" s="78">
        <f>SUMIF('Monthly Financials'!$J$4:$EH$4,'Ind AS Financials'!U3,'Monthly Financials'!$J$120:$EH$120)</f>
        <v>0</v>
      </c>
      <c r="V16" s="78">
        <f>SUMIF('Monthly Financials'!$J$4:$EH$4,'Ind AS Financials'!V3,'Monthly Financials'!$J$120:$EH$120)</f>
        <v>0</v>
      </c>
      <c r="W16" s="78">
        <f>SUMIF('Monthly Financials'!$J$4:$EH$4,'Ind AS Financials'!W3,'Monthly Financials'!$J$120:$EH$120)</f>
        <v>0</v>
      </c>
    </row>
    <row r="17" spans="1:23" ht="15" customHeight="1" outlineLevel="1" x14ac:dyDescent="0.35">
      <c r="E17" s="82" t="str">
        <f>'Monthly Financials'!E121</f>
        <v xml:space="preserve">Cloud Hosting Charges </v>
      </c>
      <c r="G17" s="21" t="s">
        <v>330</v>
      </c>
      <c r="H17" s="554">
        <f t="shared" si="1"/>
        <v>72.369614519999985</v>
      </c>
      <c r="J17" s="78">
        <f>SUMIF('Monthly Financials'!$J$4:$EH$4,'Ind AS Financials'!J3,'Monthly Financials'!$J$121:$EH$121)</f>
        <v>0</v>
      </c>
      <c r="K17" s="78">
        <f>SUMIF('Monthly Financials'!$J$4:$EH$4,'Ind AS Financials'!K3,'Monthly Financials'!$J$121:$EH$121)</f>
        <v>0.30881591999999997</v>
      </c>
      <c r="L17" s="78">
        <f>SUMIF('Monthly Financials'!$J$4:$EH$4,'Ind AS Financials'!L3,'Monthly Financials'!$J$121:$EH$121)</f>
        <v>4.7587133999999995</v>
      </c>
      <c r="M17" s="78">
        <f>SUMIF('Monthly Financials'!$J$4:$EH$4,'Ind AS Financials'!M3,'Monthly Financials'!$J$121:$EH$121)</f>
        <v>9.1768571999999988</v>
      </c>
      <c r="N17" s="78">
        <f>SUMIF('Monthly Financials'!$J$4:$EH$4,'Ind AS Financials'!N3,'Monthly Financials'!$J$121:$EH$121)</f>
        <v>9.3000364799999975</v>
      </c>
      <c r="O17" s="78">
        <f>SUMIF('Monthly Financials'!$J$4:$EH$4,'Ind AS Financials'!O3,'Monthly Financials'!$J$121:$EH$121)</f>
        <v>9.3000364799999975</v>
      </c>
      <c r="P17" s="78">
        <f>SUMIF('Monthly Financials'!$J$4:$EH$4,'Ind AS Financials'!P3,'Monthly Financials'!$J$121:$EH$121)</f>
        <v>9.3000364799999975</v>
      </c>
      <c r="Q17" s="78">
        <f>SUMIF('Monthly Financials'!$J$4:$EH$4,'Ind AS Financials'!Q3,'Monthly Financials'!$J$121:$EH$121)</f>
        <v>9.3000364799999975</v>
      </c>
      <c r="R17" s="78">
        <f>SUMIF('Monthly Financials'!$J$4:$EH$4,'Ind AS Financials'!R3,'Monthly Financials'!$J$121:$EH$121)</f>
        <v>9.3000364799999975</v>
      </c>
      <c r="S17" s="78">
        <f>SUMIF('Monthly Financials'!$J$4:$EH$4,'Ind AS Financials'!S3,'Monthly Financials'!$J$121:$EH$121)</f>
        <v>9.3000364799999975</v>
      </c>
      <c r="T17" s="78">
        <f>SUMIF('Monthly Financials'!$J$4:$EH$4,'Ind AS Financials'!T3,'Monthly Financials'!$J$121:$EH$121)</f>
        <v>2.3250091199999998</v>
      </c>
      <c r="U17" s="78">
        <f>SUMIF('Monthly Financials'!$J$4:$EH$4,'Ind AS Financials'!U3,'Monthly Financials'!$J$121:$EH$121)</f>
        <v>0</v>
      </c>
      <c r="V17" s="78">
        <f>SUMIF('Monthly Financials'!$J$4:$EH$4,'Ind AS Financials'!V3,'Monthly Financials'!$J$121:$EH$121)</f>
        <v>0</v>
      </c>
      <c r="W17" s="78">
        <f>SUMIF('Monthly Financials'!$J$4:$EH$4,'Ind AS Financials'!W3,'Monthly Financials'!$J$121:$EH$121)</f>
        <v>0</v>
      </c>
    </row>
    <row r="18" spans="1:23" ht="15" customHeight="1" outlineLevel="1" x14ac:dyDescent="0.35">
      <c r="E18" s="82" t="str">
        <f>'Monthly Financials'!E122</f>
        <v>GPRS Charges for GPRS Meters</v>
      </c>
      <c r="G18" s="21" t="s">
        <v>330</v>
      </c>
      <c r="H18" s="554">
        <f t="shared" si="1"/>
        <v>157.6882207809</v>
      </c>
      <c r="J18" s="78">
        <f>SUMIF('Monthly Financials'!$J$4:$EH$4,'Ind AS Financials'!J3,'Monthly Financials'!$J$122:$EH$122)</f>
        <v>0</v>
      </c>
      <c r="K18" s="78">
        <f>SUMIF('Monthly Financials'!$J$4:$EH$4,'Ind AS Financials'!K3,'Monthly Financials'!$J$122:$EH$122)</f>
        <v>0.67288783139999997</v>
      </c>
      <c r="L18" s="78">
        <f>SUMIF('Monthly Financials'!$J$4:$EH$4,'Ind AS Financials'!L3,'Monthly Financials'!$J$122:$EH$122)</f>
        <v>10.368896590500002</v>
      </c>
      <c r="M18" s="78">
        <f>SUMIF('Monthly Financials'!$J$4:$EH$4,'Ind AS Financials'!M3,'Monthly Financials'!$J$122:$EH$122)</f>
        <v>19.995716349000006</v>
      </c>
      <c r="N18" s="78">
        <f>SUMIF('Monthly Financials'!$J$4:$EH$4,'Ind AS Financials'!N3,'Monthly Financials'!$J$122:$EH$122)</f>
        <v>20.264115201599999</v>
      </c>
      <c r="O18" s="78">
        <f>SUMIF('Monthly Financials'!$J$4:$EH$4,'Ind AS Financials'!O3,'Monthly Financials'!$J$122:$EH$122)</f>
        <v>20.264115201599999</v>
      </c>
      <c r="P18" s="78">
        <f>SUMIF('Monthly Financials'!$J$4:$EH$4,'Ind AS Financials'!P3,'Monthly Financials'!$J$122:$EH$122)</f>
        <v>20.264115201599999</v>
      </c>
      <c r="Q18" s="78">
        <f>SUMIF('Monthly Financials'!$J$4:$EH$4,'Ind AS Financials'!Q3,'Monthly Financials'!$J$122:$EH$122)</f>
        <v>20.264115201599999</v>
      </c>
      <c r="R18" s="78">
        <f>SUMIF('Monthly Financials'!$J$4:$EH$4,'Ind AS Financials'!R3,'Monthly Financials'!$J$122:$EH$122)</f>
        <v>20.264115201599999</v>
      </c>
      <c r="S18" s="78">
        <f>SUMIF('Monthly Financials'!$J$4:$EH$4,'Ind AS Financials'!S3,'Monthly Financials'!$J$122:$EH$122)</f>
        <v>20.264115201599999</v>
      </c>
      <c r="T18" s="78">
        <f>SUMIF('Monthly Financials'!$J$4:$EH$4,'Ind AS Financials'!T3,'Monthly Financials'!$J$122:$EH$122)</f>
        <v>5.0660288003999998</v>
      </c>
      <c r="U18" s="78">
        <f>SUMIF('Monthly Financials'!$J$4:$EH$4,'Ind AS Financials'!U3,'Monthly Financials'!$J$122:$EH$122)</f>
        <v>0</v>
      </c>
      <c r="V18" s="78">
        <f>SUMIF('Monthly Financials'!$J$4:$EH$4,'Ind AS Financials'!V3,'Monthly Financials'!$J$122:$EH$122)</f>
        <v>0</v>
      </c>
      <c r="W18" s="78">
        <f>SUMIF('Monthly Financials'!$J$4:$EH$4,'Ind AS Financials'!W3,'Monthly Financials'!$J$122:$EH$122)</f>
        <v>0</v>
      </c>
    </row>
    <row r="19" spans="1:23" ht="15" customHeight="1" outlineLevel="1" x14ac:dyDescent="0.35">
      <c r="E19" s="82" t="str">
        <f>'Monthly Financials'!E123</f>
        <v>Site Mandays Cost</v>
      </c>
      <c r="G19" s="21" t="s">
        <v>330</v>
      </c>
      <c r="H19" s="554">
        <f t="shared" si="1"/>
        <v>83.246000000000009</v>
      </c>
      <c r="J19" s="78">
        <f>SUMIF('Monthly Financials'!$J$4:$EH$4,'Ind AS Financials'!J3,'Monthly Financials'!$J$123:$EH$123)</f>
        <v>0</v>
      </c>
      <c r="K19" s="78">
        <f>SUMIF('Monthly Financials'!$J$4:$EH$4,'Ind AS Financials'!K3,'Monthly Financials'!$J$123:$EH$123)</f>
        <v>6.2240000000000002</v>
      </c>
      <c r="L19" s="78">
        <f>SUMIF('Monthly Financials'!$J$4:$EH$4,'Ind AS Financials'!L3,'Monthly Financials'!$J$123:$EH$123)</f>
        <v>9.3360000000000021</v>
      </c>
      <c r="M19" s="78">
        <f>SUMIF('Monthly Financials'!$J$4:$EH$4,'Ind AS Financials'!M3,'Monthly Financials'!$J$123:$EH$123)</f>
        <v>9.3360000000000021</v>
      </c>
      <c r="N19" s="78">
        <f>SUMIF('Monthly Financials'!$J$4:$EH$4,'Ind AS Financials'!N3,'Monthly Financials'!$J$123:$EH$123)</f>
        <v>9.3360000000000021</v>
      </c>
      <c r="O19" s="78">
        <f>SUMIF('Monthly Financials'!$J$4:$EH$4,'Ind AS Financials'!O3,'Monthly Financials'!$J$123:$EH$123)</f>
        <v>9.3360000000000021</v>
      </c>
      <c r="P19" s="78">
        <f>SUMIF('Monthly Financials'!$J$4:$EH$4,'Ind AS Financials'!P3,'Monthly Financials'!$J$123:$EH$123)</f>
        <v>9.3360000000000021</v>
      </c>
      <c r="Q19" s="78">
        <f>SUMIF('Monthly Financials'!$J$4:$EH$4,'Ind AS Financials'!Q3,'Monthly Financials'!$J$123:$EH$123)</f>
        <v>9.3360000000000021</v>
      </c>
      <c r="R19" s="78">
        <f>SUMIF('Monthly Financials'!$J$4:$EH$4,'Ind AS Financials'!R3,'Monthly Financials'!$J$123:$EH$123)</f>
        <v>9.3360000000000021</v>
      </c>
      <c r="S19" s="78">
        <f>SUMIF('Monthly Financials'!$J$4:$EH$4,'Ind AS Financials'!S3,'Monthly Financials'!$J$123:$EH$123)</f>
        <v>9.3360000000000021</v>
      </c>
      <c r="T19" s="78">
        <f>SUMIF('Monthly Financials'!$J$4:$EH$4,'Ind AS Financials'!T3,'Monthly Financials'!$J$123:$EH$123)</f>
        <v>2.3340000000000001</v>
      </c>
      <c r="U19" s="78">
        <f>SUMIF('Monthly Financials'!$J$4:$EH$4,'Ind AS Financials'!U3,'Monthly Financials'!$J$123:$EH$123)</f>
        <v>0</v>
      </c>
      <c r="V19" s="78">
        <f>SUMIF('Monthly Financials'!$J$4:$EH$4,'Ind AS Financials'!V3,'Monthly Financials'!$J$123:$EH$123)</f>
        <v>0</v>
      </c>
      <c r="W19" s="78">
        <f>SUMIF('Monthly Financials'!$J$4:$EH$4,'Ind AS Financials'!W3,'Monthly Financials'!$J$123:$EH$123)</f>
        <v>0</v>
      </c>
    </row>
    <row r="20" spans="1:23" ht="15" customHeight="1" outlineLevel="1" x14ac:dyDescent="0.35">
      <c r="E20" s="82" t="str">
        <f>'Monthly Financials'!E124</f>
        <v>Site Running+Auditor+Training Cost</v>
      </c>
      <c r="G20" s="21" t="s">
        <v>330</v>
      </c>
      <c r="H20" s="554">
        <f t="shared" si="1"/>
        <v>30.280999999999999</v>
      </c>
      <c r="J20" s="78">
        <f>SUMIF('Monthly Financials'!$J$4:$EH$4,'Ind AS Financials'!J3,'Monthly Financials'!$J$124:$EH$124)</f>
        <v>0</v>
      </c>
      <c r="K20" s="78">
        <f>SUMIF('Monthly Financials'!$J$4:$EH$4,'Ind AS Financials'!K3,'Monthly Financials'!$J$124:$EH$124)</f>
        <v>2.2639999999999998</v>
      </c>
      <c r="L20" s="78">
        <f>SUMIF('Monthly Financials'!$J$4:$EH$4,'Ind AS Financials'!L3,'Monthly Financials'!$J$124:$EH$124)</f>
        <v>3.3959999999999995</v>
      </c>
      <c r="M20" s="78">
        <f>SUMIF('Monthly Financials'!$J$4:$EH$4,'Ind AS Financials'!M3,'Monthly Financials'!$J$124:$EH$124)</f>
        <v>3.3959999999999995</v>
      </c>
      <c r="N20" s="78">
        <f>SUMIF('Monthly Financials'!$J$4:$EH$4,'Ind AS Financials'!N3,'Monthly Financials'!$J$124:$EH$124)</f>
        <v>3.3959999999999995</v>
      </c>
      <c r="O20" s="78">
        <f>SUMIF('Monthly Financials'!$J$4:$EH$4,'Ind AS Financials'!O3,'Monthly Financials'!$J$124:$EH$124)</f>
        <v>3.3959999999999995</v>
      </c>
      <c r="P20" s="78">
        <f>SUMIF('Monthly Financials'!$J$4:$EH$4,'Ind AS Financials'!P3,'Monthly Financials'!$J$124:$EH$124)</f>
        <v>3.3959999999999995</v>
      </c>
      <c r="Q20" s="78">
        <f>SUMIF('Monthly Financials'!$J$4:$EH$4,'Ind AS Financials'!Q3,'Monthly Financials'!$J$124:$EH$124)</f>
        <v>3.3959999999999995</v>
      </c>
      <c r="R20" s="78">
        <f>SUMIF('Monthly Financials'!$J$4:$EH$4,'Ind AS Financials'!R3,'Monthly Financials'!$J$124:$EH$124)</f>
        <v>3.3959999999999995</v>
      </c>
      <c r="S20" s="78">
        <f>SUMIF('Monthly Financials'!$J$4:$EH$4,'Ind AS Financials'!S3,'Monthly Financials'!$J$124:$EH$124)</f>
        <v>3.3959999999999995</v>
      </c>
      <c r="T20" s="78">
        <f>SUMIF('Monthly Financials'!$J$4:$EH$4,'Ind AS Financials'!T3,'Monthly Financials'!$J$124:$EH$124)</f>
        <v>0.84899999999999998</v>
      </c>
      <c r="U20" s="78">
        <f>SUMIF('Monthly Financials'!$J$4:$EH$4,'Ind AS Financials'!U3,'Monthly Financials'!$J$124:$EH$124)</f>
        <v>0</v>
      </c>
      <c r="V20" s="78">
        <f>SUMIF('Monthly Financials'!$J$4:$EH$4,'Ind AS Financials'!V3,'Monthly Financials'!$J$124:$EH$124)</f>
        <v>0</v>
      </c>
      <c r="W20" s="78">
        <f>SUMIF('Monthly Financials'!$J$4:$EH$4,'Ind AS Financials'!W3,'Monthly Financials'!$J$124:$EH$124)</f>
        <v>0</v>
      </c>
    </row>
    <row r="21" spans="1:23" ht="15" customHeight="1" outlineLevel="1" x14ac:dyDescent="0.35">
      <c r="E21" s="82" t="str">
        <f>'Monthly Financials'!E125</f>
        <v>Travel Cost</v>
      </c>
      <c r="G21" s="21" t="s">
        <v>330</v>
      </c>
      <c r="H21" s="554">
        <f t="shared" si="1"/>
        <v>10.486000000000001</v>
      </c>
      <c r="J21" s="78">
        <f>SUMIF('Monthly Financials'!$J$4:$EH$4,'Ind AS Financials'!J3,'Monthly Financials'!$J$125:$EH$125)</f>
        <v>0</v>
      </c>
      <c r="K21" s="78">
        <f>SUMIF('Monthly Financials'!$J$4:$EH$4,'Ind AS Financials'!K3,'Monthly Financials'!$J$125:$EH$125)</f>
        <v>0.78399999999999992</v>
      </c>
      <c r="L21" s="78">
        <f>SUMIF('Monthly Financials'!$J$4:$EH$4,'Ind AS Financials'!L3,'Monthly Financials'!$J$125:$EH$125)</f>
        <v>1.1759999999999999</v>
      </c>
      <c r="M21" s="78">
        <f>SUMIF('Monthly Financials'!$J$4:$EH$4,'Ind AS Financials'!M3,'Monthly Financials'!$J$125:$EH$125)</f>
        <v>1.1759999999999999</v>
      </c>
      <c r="N21" s="78">
        <f>SUMIF('Monthly Financials'!$J$4:$EH$4,'Ind AS Financials'!N3,'Monthly Financials'!$J$125:$EH$125)</f>
        <v>1.1759999999999999</v>
      </c>
      <c r="O21" s="78">
        <f>SUMIF('Monthly Financials'!$J$4:$EH$4,'Ind AS Financials'!O3,'Monthly Financials'!$J$125:$EH$125)</f>
        <v>1.1759999999999999</v>
      </c>
      <c r="P21" s="78">
        <f>SUMIF('Monthly Financials'!$J$4:$EH$4,'Ind AS Financials'!P3,'Monthly Financials'!$J$125:$EH$125)</f>
        <v>1.1759999999999999</v>
      </c>
      <c r="Q21" s="78">
        <f>SUMIF('Monthly Financials'!$J$4:$EH$4,'Ind AS Financials'!Q3,'Monthly Financials'!$J$125:$EH$125)</f>
        <v>1.1759999999999999</v>
      </c>
      <c r="R21" s="78">
        <f>SUMIF('Monthly Financials'!$J$4:$EH$4,'Ind AS Financials'!R3,'Monthly Financials'!$J$125:$EH$125)</f>
        <v>1.1759999999999999</v>
      </c>
      <c r="S21" s="78">
        <f>SUMIF('Monthly Financials'!$J$4:$EH$4,'Ind AS Financials'!S3,'Monthly Financials'!$J$125:$EH$125)</f>
        <v>1.1759999999999999</v>
      </c>
      <c r="T21" s="78">
        <f>SUMIF('Monthly Financials'!$J$4:$EH$4,'Ind AS Financials'!T3,'Monthly Financials'!$J$125:$EH$125)</f>
        <v>0.29400000000000004</v>
      </c>
      <c r="U21" s="78">
        <f>SUMIF('Monthly Financials'!$J$4:$EH$4,'Ind AS Financials'!U3,'Monthly Financials'!$J$125:$EH$125)</f>
        <v>0</v>
      </c>
      <c r="V21" s="78">
        <f>SUMIF('Monthly Financials'!$J$4:$EH$4,'Ind AS Financials'!V3,'Monthly Financials'!$J$125:$EH$125)</f>
        <v>0</v>
      </c>
      <c r="W21" s="78">
        <f>SUMIF('Monthly Financials'!$J$4:$EH$4,'Ind AS Financials'!W3,'Monthly Financials'!$J$125:$EH$125)</f>
        <v>0</v>
      </c>
    </row>
    <row r="22" spans="1:23" ht="15" customHeight="1" outlineLevel="1" x14ac:dyDescent="0.35">
      <c r="E22" s="82" t="str">
        <f>'Monthly Financials'!E126</f>
        <v>BG, Insurance Cost &amp; Fin. Compliance Cost</v>
      </c>
      <c r="G22" s="21" t="s">
        <v>330</v>
      </c>
      <c r="H22" s="554">
        <f t="shared" si="1"/>
        <v>32.635000000000005</v>
      </c>
      <c r="J22" s="78">
        <f>SUMIF('Monthly Financials'!$J$4:$EH$4,'Ind AS Financials'!J3,'Monthly Financials'!$J$126:$EH$126)</f>
        <v>0</v>
      </c>
      <c r="K22" s="78">
        <f>SUMIF('Monthly Financials'!$J$4:$EH$4,'Ind AS Financials'!K3,'Monthly Financials'!$J$126:$EH$126)</f>
        <v>2.44</v>
      </c>
      <c r="L22" s="78">
        <f>SUMIF('Monthly Financials'!$J$4:$EH$4,'Ind AS Financials'!L3,'Monthly Financials'!$J$126:$EH$126)</f>
        <v>3.6600000000000006</v>
      </c>
      <c r="M22" s="78">
        <f>SUMIF('Monthly Financials'!$J$4:$EH$4,'Ind AS Financials'!M3,'Monthly Financials'!$J$126:$EH$126)</f>
        <v>3.6600000000000006</v>
      </c>
      <c r="N22" s="78">
        <f>SUMIF('Monthly Financials'!$J$4:$EH$4,'Ind AS Financials'!N3,'Monthly Financials'!$J$126:$EH$126)</f>
        <v>3.6600000000000006</v>
      </c>
      <c r="O22" s="78">
        <f>SUMIF('Monthly Financials'!$J$4:$EH$4,'Ind AS Financials'!O3,'Monthly Financials'!$J$126:$EH$126)</f>
        <v>3.6600000000000006</v>
      </c>
      <c r="P22" s="78">
        <f>SUMIF('Monthly Financials'!$J$4:$EH$4,'Ind AS Financials'!P3,'Monthly Financials'!$J$126:$EH$126)</f>
        <v>3.6600000000000006</v>
      </c>
      <c r="Q22" s="78">
        <f>SUMIF('Monthly Financials'!$J$4:$EH$4,'Ind AS Financials'!Q3,'Monthly Financials'!$J$126:$EH$126)</f>
        <v>3.6600000000000006</v>
      </c>
      <c r="R22" s="78">
        <f>SUMIF('Monthly Financials'!$J$4:$EH$4,'Ind AS Financials'!R3,'Monthly Financials'!$J$126:$EH$126)</f>
        <v>3.6600000000000006</v>
      </c>
      <c r="S22" s="78">
        <f>SUMIF('Monthly Financials'!$J$4:$EH$4,'Ind AS Financials'!S3,'Monthly Financials'!$J$126:$EH$126)</f>
        <v>3.6600000000000006</v>
      </c>
      <c r="T22" s="78">
        <f>SUMIF('Monthly Financials'!$J$4:$EH$4,'Ind AS Financials'!T3,'Monthly Financials'!$J$126:$EH$126)</f>
        <v>0.91500000000000004</v>
      </c>
      <c r="U22" s="78">
        <f>SUMIF('Monthly Financials'!$J$4:$EH$4,'Ind AS Financials'!U3,'Monthly Financials'!$J$126:$EH$126)</f>
        <v>0</v>
      </c>
      <c r="V22" s="78">
        <f>SUMIF('Monthly Financials'!$J$4:$EH$4,'Ind AS Financials'!V3,'Monthly Financials'!$J$126:$EH$126)</f>
        <v>0</v>
      </c>
      <c r="W22" s="78">
        <f>SUMIF('Monthly Financials'!$J$4:$EH$4,'Ind AS Financials'!W3,'Monthly Financials'!$J$126:$EH$126)</f>
        <v>0</v>
      </c>
    </row>
    <row r="23" spans="1:23" ht="15" customHeight="1" outlineLevel="1" x14ac:dyDescent="0.35">
      <c r="E23" s="82" t="str">
        <f>'Monthly Financials'!E128</f>
        <v>Penalty - SLA</v>
      </c>
      <c r="G23" s="21" t="s">
        <v>330</v>
      </c>
      <c r="H23" s="554">
        <f t="shared" si="1"/>
        <v>13.005904831149648</v>
      </c>
      <c r="J23" s="78">
        <f>SUMIF('Monthly Financials'!$J$4:$EH$4,'Ind AS Financials'!J4,'Monthly Financials'!$J$128:$EH$128)</f>
        <v>0</v>
      </c>
      <c r="K23" s="78">
        <f>SUMIF('Monthly Financials'!$J$4:$EH$4,'Ind AS Financials'!K4,'Monthly Financials'!$J$128:$EH$128)</f>
        <v>0.17289541173834</v>
      </c>
      <c r="L23" s="78">
        <f>SUMIF('Monthly Financials'!$J$4:$EH$4,'Ind AS Financials'!L4,'Monthly Financials'!$J$128:$EH$128)</f>
        <v>2.7043149959366102</v>
      </c>
      <c r="M23" s="78">
        <f>SUMIF('Monthly Financials'!$J$4:$EH$4,'Ind AS Financials'!M4,'Monthly Financials'!$J$128:$EH$128)</f>
        <v>1.9119075272037609</v>
      </c>
      <c r="N23" s="78">
        <f>SUMIF('Monthly Financials'!$J$4:$EH$4,'Ind AS Financials'!N4,'Monthly Financials'!$J$128:$EH$128)</f>
        <v>1.321272474384648</v>
      </c>
      <c r="O23" s="78">
        <f>SUMIF('Monthly Financials'!$J$4:$EH$4,'Ind AS Financials'!O4,'Monthly Financials'!$J$128:$EH$128)</f>
        <v>1.321272474384648</v>
      </c>
      <c r="P23" s="78">
        <f>SUMIF('Monthly Financials'!$J$4:$EH$4,'Ind AS Financials'!P4,'Monthly Financials'!$J$128:$EH$128)</f>
        <v>1.321272474384648</v>
      </c>
      <c r="Q23" s="78">
        <f>SUMIF('Monthly Financials'!$J$4:$EH$4,'Ind AS Financials'!Q4,'Monthly Financials'!$J$128:$EH$128)</f>
        <v>1.321272474384648</v>
      </c>
      <c r="R23" s="78">
        <f>SUMIF('Monthly Financials'!$J$4:$EH$4,'Ind AS Financials'!R4,'Monthly Financials'!$J$128:$EH$128)</f>
        <v>1.321272474384648</v>
      </c>
      <c r="S23" s="78">
        <f>SUMIF('Monthly Financials'!$J$4:$EH$4,'Ind AS Financials'!S4,'Monthly Financials'!$J$128:$EH$128)</f>
        <v>1.321272474384648</v>
      </c>
      <c r="T23" s="78">
        <f>SUMIF('Monthly Financials'!$J$4:$EH$4,'Ind AS Financials'!T4,'Monthly Financials'!$J$128:$EH$128)</f>
        <v>0.28915204996305149</v>
      </c>
      <c r="U23" s="78">
        <f>SUMIF('Monthly Financials'!$J$4:$EH$4,'Ind AS Financials'!U4,'Monthly Financials'!$J$128:$EH$128)</f>
        <v>0</v>
      </c>
      <c r="V23" s="78">
        <f>SUMIF('Monthly Financials'!$J$4:$EH$4,'Ind AS Financials'!V4,'Monthly Financials'!$J$128:$EH$128)</f>
        <v>0</v>
      </c>
      <c r="W23" s="78">
        <f>SUMIF('Monthly Financials'!$J$4:$EH$4,'Ind AS Financials'!W4,'Monthly Financials'!$J$128:$EH$128)</f>
        <v>0</v>
      </c>
    </row>
    <row r="24" spans="1:23" ht="15" customHeight="1" outlineLevel="1" x14ac:dyDescent="0.35">
      <c r="A24" s="19"/>
      <c r="B24" s="19"/>
      <c r="C24" s="19"/>
      <c r="D24" s="19"/>
      <c r="E24" s="874" t="s">
        <v>698</v>
      </c>
      <c r="F24" s="19"/>
      <c r="G24" s="19" t="s">
        <v>330</v>
      </c>
      <c r="H24" s="554">
        <f ca="1">SUM(J24:W24)</f>
        <v>1058.3968514625747</v>
      </c>
      <c r="I24" s="19"/>
      <c r="J24" s="554">
        <f>SUMIF('Ind AS Monthly'!$J$4:$EH$4,'Ind AS Financials'!J$3,'Ind AS Monthly'!$J$32:$EH$32)</f>
        <v>0</v>
      </c>
      <c r="K24" s="554">
        <f ca="1">SUMIF('Ind AS Monthly'!$J$4:$EH$4,'Ind AS Financials'!K$3,'Ind AS Monthly'!$J$32:$EH$32)</f>
        <v>153.30387514481251</v>
      </c>
      <c r="L24" s="554">
        <f ca="1">SUMIF('Ind AS Monthly'!$J$4:$EH$4,'Ind AS Financials'!L$3,'Ind AS Monthly'!$J$32:$EH$32)</f>
        <v>719.2527158110463</v>
      </c>
      <c r="M24" s="554">
        <f ca="1">SUMIF('Ind AS Monthly'!$J$4:$EH$4,'Ind AS Financials'!M$3,'Ind AS Monthly'!$J$32:$EH$32)</f>
        <v>185.84026050671585</v>
      </c>
      <c r="N24" s="554">
        <f ca="1">SUMIF('Ind AS Monthly'!$J$4:$EH$4,'Ind AS Financials'!N$3,'Ind AS Monthly'!$J$32:$EH$32)</f>
        <v>0</v>
      </c>
      <c r="O24" s="554">
        <f ca="1">SUMIF('Ind AS Monthly'!$J$4:$EH$4,'Ind AS Financials'!O$3,'Ind AS Monthly'!$J$32:$EH$32)</f>
        <v>0</v>
      </c>
      <c r="P24" s="554">
        <f ca="1">SUMIF('Ind AS Monthly'!$J$4:$EH$4,'Ind AS Financials'!P$3,'Ind AS Monthly'!$J$32:$EH$32)</f>
        <v>0</v>
      </c>
      <c r="Q24" s="554">
        <f ca="1">SUMIF('Ind AS Monthly'!$J$4:$EH$4,'Ind AS Financials'!Q$3,'Ind AS Monthly'!$J$32:$EH$32)</f>
        <v>0</v>
      </c>
      <c r="R24" s="554">
        <f ca="1">SUMIF('Ind AS Monthly'!$J$4:$EH$4,'Ind AS Financials'!R$3,'Ind AS Monthly'!$J$32:$EH$32)</f>
        <v>0</v>
      </c>
      <c r="S24" s="554">
        <f ca="1">SUMIF('Ind AS Monthly'!$J$4:$EH$4,'Ind AS Financials'!S$3,'Ind AS Monthly'!$J$32:$EH$32)</f>
        <v>0</v>
      </c>
      <c r="T24" s="554">
        <f ca="1">SUMIF('Ind AS Monthly'!$J$4:$EH$4,'Ind AS Financials'!T$3,'Ind AS Monthly'!$J$32:$EH$32)</f>
        <v>0</v>
      </c>
      <c r="U24" s="554">
        <f ca="1">SUMIF('Ind AS Monthly'!$J$4:$EH$4,'Ind AS Financials'!U$3,'Ind AS Monthly'!$J$32:$EH$32)</f>
        <v>0</v>
      </c>
      <c r="V24" s="554">
        <f>SUMIF('Ind AS Monthly'!$J$4:$EH$4,'Ind AS Financials'!V$3,'Ind AS Monthly'!$J$32:$EH$32)</f>
        <v>0</v>
      </c>
      <c r="W24" s="554">
        <f>SUMIF('Ind AS Monthly'!$J$4:$EH$4,'Ind AS Financials'!W$3,'Ind AS Monthly'!$J$32:$EH$32)</f>
        <v>0</v>
      </c>
    </row>
    <row r="25" spans="1:23" ht="15" customHeight="1" outlineLevel="1" x14ac:dyDescent="0.35">
      <c r="A25" s="19"/>
      <c r="B25" s="19"/>
      <c r="C25" s="19"/>
      <c r="D25" s="19"/>
      <c r="E25" s="871" t="s">
        <v>691</v>
      </c>
      <c r="F25" s="19"/>
      <c r="G25" s="19" t="s">
        <v>330</v>
      </c>
      <c r="H25" s="554">
        <f>SUM(J25:W25)</f>
        <v>189.84529825199996</v>
      </c>
      <c r="I25" s="19"/>
      <c r="J25" s="554">
        <f>SUMIF('Monthly Financials'!$J$4:$EH$4,'Ind AS Financials'!J3,'Monthly Financials'!$J$127:$EH$127)</f>
        <v>0</v>
      </c>
      <c r="K25" s="554">
        <f>SUMIF('Monthly Financials'!$J$4:$EH$4,'Ind AS Financials'!K3,'Monthly Financials'!$J$127:$EH$127)</f>
        <v>43.164017945999994</v>
      </c>
      <c r="L25" s="554">
        <f>SUMIF('Monthly Financials'!$J$4:$EH$4,'Ind AS Financials'!L3,'Monthly Financials'!$J$127:$EH$127)</f>
        <v>136.90988559899998</v>
      </c>
      <c r="M25" s="554">
        <f>SUMIF('Monthly Financials'!$J$4:$EH$4,'Ind AS Financials'!M3,'Monthly Financials'!$J$127:$EH$127)</f>
        <v>9.7713947069999989</v>
      </c>
      <c r="N25" s="554">
        <f>SUMIF('Monthly Financials'!$J$4:$EH$4,'Ind AS Financials'!N3,'Monthly Financials'!$J$127:$EH$127)</f>
        <v>0</v>
      </c>
      <c r="O25" s="554">
        <f>SUMIF('Monthly Financials'!$J$4:$EH$4,'Ind AS Financials'!O3,'Monthly Financials'!$J$127:$EH$127)</f>
        <v>0</v>
      </c>
      <c r="P25" s="554">
        <f>SUMIF('Monthly Financials'!$J$4:$EH$4,'Ind AS Financials'!P3,'Monthly Financials'!$J$127:$EH$127)</f>
        <v>0</v>
      </c>
      <c r="Q25" s="554">
        <f>SUMIF('Monthly Financials'!$J$4:$EH$4,'Ind AS Financials'!Q3,'Monthly Financials'!$J$127:$EH$127)</f>
        <v>0</v>
      </c>
      <c r="R25" s="554">
        <f>SUMIF('Monthly Financials'!$J$4:$EH$4,'Ind AS Financials'!R3,'Monthly Financials'!$J$127:$EH$127)</f>
        <v>0</v>
      </c>
      <c r="S25" s="554">
        <f>SUMIF('Monthly Financials'!$J$4:$EH$4,'Ind AS Financials'!S3,'Monthly Financials'!$J$127:$EH$127)</f>
        <v>0</v>
      </c>
      <c r="T25" s="554">
        <f>SUMIF('Monthly Financials'!$J$4:$EH$4,'Ind AS Financials'!T3,'Monthly Financials'!$J$127:$EH$127)</f>
        <v>0</v>
      </c>
      <c r="U25" s="554">
        <f>SUMIF('Monthly Financials'!$J$4:$EH$4,'Ind AS Financials'!U3,'Monthly Financials'!$J$127:$EH$127)</f>
        <v>0</v>
      </c>
      <c r="V25" s="554">
        <f>SUMIF('Monthly Financials'!$J$4:$EH$4,'Ind AS Financials'!V3,'Monthly Financials'!$J$127:$EH$127)</f>
        <v>0</v>
      </c>
      <c r="W25" s="554">
        <f>SUMIF('Monthly Financials'!$J$4:$EH$4,'Ind AS Financials'!W3,'Monthly Financials'!$J$127:$EH$127)</f>
        <v>0</v>
      </c>
    </row>
    <row r="26" spans="1:23" s="518" customFormat="1" ht="15" customHeight="1" outlineLevel="1" x14ac:dyDescent="0.35">
      <c r="A26" s="66"/>
      <c r="B26" s="66"/>
      <c r="C26" s="66"/>
      <c r="D26" s="66"/>
      <c r="E26" s="66" t="s">
        <v>139</v>
      </c>
      <c r="F26" s="66"/>
      <c r="G26" s="32" t="s">
        <v>330</v>
      </c>
      <c r="H26" s="453">
        <f t="shared" ca="1" si="1"/>
        <v>1815.9547806966236</v>
      </c>
      <c r="I26" s="66"/>
      <c r="J26" s="453">
        <f t="shared" ref="J26:W26" si="2">SUM(J15:J25)</f>
        <v>0</v>
      </c>
      <c r="K26" s="453">
        <f t="shared" ca="1" si="2"/>
        <v>210.05138635395085</v>
      </c>
      <c r="L26" s="453">
        <f t="shared" ca="1" si="2"/>
        <v>902.60953964648286</v>
      </c>
      <c r="M26" s="453">
        <f t="shared" ca="1" si="2"/>
        <v>265.56755478991965</v>
      </c>
      <c r="N26" s="453">
        <f t="shared" ca="1" si="2"/>
        <v>70.042794555984642</v>
      </c>
      <c r="O26" s="453">
        <f t="shared" ca="1" si="2"/>
        <v>70.042794555984642</v>
      </c>
      <c r="P26" s="453">
        <f t="shared" ca="1" si="2"/>
        <v>70.042794555984642</v>
      </c>
      <c r="Q26" s="453">
        <f t="shared" ca="1" si="2"/>
        <v>70.042794555984642</v>
      </c>
      <c r="R26" s="453">
        <f t="shared" ca="1" si="2"/>
        <v>70.042794555984642</v>
      </c>
      <c r="S26" s="453">
        <f t="shared" ca="1" si="2"/>
        <v>70.042794555984642</v>
      </c>
      <c r="T26" s="453">
        <f t="shared" ca="1" si="2"/>
        <v>17.46953257036305</v>
      </c>
      <c r="U26" s="453">
        <f t="shared" ca="1" si="2"/>
        <v>0</v>
      </c>
      <c r="V26" s="453">
        <f t="shared" si="2"/>
        <v>0</v>
      </c>
      <c r="W26" s="453">
        <f t="shared" si="2"/>
        <v>0</v>
      </c>
    </row>
    <row r="27" spans="1:23" ht="15" customHeight="1" outlineLevel="1" x14ac:dyDescent="0.35">
      <c r="A27" s="53"/>
      <c r="B27" s="53"/>
      <c r="C27" s="53"/>
      <c r="D27" s="19"/>
      <c r="E27" s="551"/>
      <c r="F27" s="552"/>
      <c r="G27" s="552"/>
      <c r="H27" s="553"/>
      <c r="I27" s="552"/>
      <c r="J27" s="553"/>
      <c r="K27" s="553"/>
      <c r="L27" s="553"/>
      <c r="M27" s="553"/>
      <c r="N27" s="553"/>
      <c r="O27" s="553"/>
      <c r="P27" s="553"/>
      <c r="Q27" s="553"/>
      <c r="R27" s="553"/>
      <c r="S27" s="553"/>
      <c r="T27" s="553"/>
      <c r="U27" s="553"/>
      <c r="V27" s="553"/>
      <c r="W27" s="553"/>
    </row>
    <row r="28" spans="1:23" s="521" customFormat="1" ht="15" customHeight="1" outlineLevel="1" x14ac:dyDescent="0.35">
      <c r="A28" s="519"/>
      <c r="B28" s="519"/>
      <c r="C28" s="519"/>
      <c r="D28" s="519"/>
      <c r="E28" s="520" t="s">
        <v>516</v>
      </c>
      <c r="F28" s="520"/>
      <c r="G28" s="520" t="s">
        <v>330</v>
      </c>
      <c r="H28" s="520">
        <f t="shared" ca="1" si="1"/>
        <v>671.23247504420635</v>
      </c>
      <c r="I28" s="520"/>
      <c r="J28" s="520">
        <f t="shared" ref="J28:W28" si="3">J13-J26</f>
        <v>0</v>
      </c>
      <c r="K28" s="520">
        <f t="shared" ca="1" si="3"/>
        <v>26.981529852328549</v>
      </c>
      <c r="L28" s="520">
        <f t="shared" ca="1" si="3"/>
        <v>189.02015998802096</v>
      </c>
      <c r="M28" s="520">
        <f t="shared" ca="1" si="3"/>
        <v>95.078299584943579</v>
      </c>
      <c r="N28" s="520">
        <f t="shared" ca="1" si="3"/>
        <v>88.723693205559414</v>
      </c>
      <c r="O28" s="520">
        <f t="shared" ca="1" si="3"/>
        <v>78.541553230284222</v>
      </c>
      <c r="P28" s="520">
        <f t="shared" ca="1" si="3"/>
        <v>67.376590872530073</v>
      </c>
      <c r="Q28" s="520">
        <f t="shared" ca="1" si="3"/>
        <v>55.133940039525996</v>
      </c>
      <c r="R28" s="520">
        <f t="shared" ca="1" si="3"/>
        <v>41.709577769754333</v>
      </c>
      <c r="S28" s="520">
        <f t="shared" ca="1" si="3"/>
        <v>26.989440373999855</v>
      </c>
      <c r="T28" s="520">
        <f t="shared" ca="1" si="3"/>
        <v>1.6776901272597762</v>
      </c>
      <c r="U28" s="520">
        <f t="shared" ca="1" si="3"/>
        <v>-5.0591087479581171E-13</v>
      </c>
      <c r="V28" s="520">
        <f t="shared" si="3"/>
        <v>0</v>
      </c>
      <c r="W28" s="520">
        <f t="shared" si="3"/>
        <v>0</v>
      </c>
    </row>
    <row r="29" spans="1:23" s="247" customFormat="1" ht="15" customHeight="1" outlineLevel="1" x14ac:dyDescent="0.35">
      <c r="A29" s="421"/>
      <c r="B29" s="421"/>
      <c r="C29" s="421"/>
      <c r="D29" s="421"/>
      <c r="E29" s="541" t="s">
        <v>545</v>
      </c>
      <c r="F29" s="541"/>
      <c r="G29" s="541" t="s">
        <v>311</v>
      </c>
      <c r="H29" s="542">
        <f ca="1" xml:space="preserve"> IFERROR(H28 / H$9, 0)</f>
        <v>0.67397399656959323</v>
      </c>
      <c r="I29" s="541"/>
      <c r="J29" s="542">
        <f xml:space="preserve"> IFERROR(J28 / J$13, 0)</f>
        <v>0</v>
      </c>
      <c r="K29" s="542">
        <f t="shared" ref="K29:W29" ca="1" si="4" xml:space="preserve"> IFERROR(K28 / K$13, 0)</f>
        <v>0.11383030797649936</v>
      </c>
      <c r="L29" s="542">
        <f t="shared" ca="1" si="4"/>
        <v>0.17315410166222861</v>
      </c>
      <c r="M29" s="542">
        <f t="shared" ca="1" si="4"/>
        <v>0.26363341885559871</v>
      </c>
      <c r="N29" s="542">
        <f t="shared" ca="1" si="4"/>
        <v>0.55883136584098325</v>
      </c>
      <c r="O29" s="542">
        <f t="shared" ca="1" si="4"/>
        <v>0.52859910482133898</v>
      </c>
      <c r="P29" s="542">
        <f t="shared" ca="1" si="4"/>
        <v>0.4902990263158995</v>
      </c>
      <c r="Q29" s="542">
        <f t="shared" ca="1" si="4"/>
        <v>0.44044878002036753</v>
      </c>
      <c r="R29" s="542">
        <f t="shared" ca="1" si="4"/>
        <v>0.37323214623290568</v>
      </c>
      <c r="S29" s="542">
        <f t="shared" ca="1" si="4"/>
        <v>0.27814921910718238</v>
      </c>
      <c r="T29" s="542">
        <f t="shared" ca="1" si="4"/>
        <v>8.7620547050307473E-2</v>
      </c>
      <c r="U29" s="542">
        <f t="shared" ca="1" si="4"/>
        <v>1</v>
      </c>
      <c r="V29" s="542">
        <f t="shared" si="4"/>
        <v>0</v>
      </c>
      <c r="W29" s="542">
        <f t="shared" si="4"/>
        <v>0</v>
      </c>
    </row>
    <row r="30" spans="1:23" s="247" customFormat="1" ht="15" customHeight="1" outlineLevel="1" x14ac:dyDescent="0.35">
      <c r="A30" s="421"/>
      <c r="B30" s="421"/>
      <c r="C30" s="421"/>
      <c r="D30" s="421"/>
      <c r="E30" s="541"/>
      <c r="F30" s="541"/>
      <c r="G30" s="541"/>
      <c r="H30" s="542"/>
      <c r="I30" s="541"/>
      <c r="J30" s="542"/>
      <c r="K30" s="457"/>
      <c r="L30" s="457"/>
      <c r="M30" s="457"/>
      <c r="N30" s="457"/>
      <c r="O30" s="457"/>
      <c r="P30" s="457"/>
      <c r="Q30" s="457"/>
      <c r="R30" s="457"/>
      <c r="S30" s="457"/>
      <c r="T30" s="457"/>
      <c r="U30" s="457"/>
      <c r="V30" s="457"/>
      <c r="W30" s="457"/>
    </row>
    <row r="31" spans="1:23" s="521" customFormat="1" ht="15" customHeight="1" outlineLevel="1" x14ac:dyDescent="0.35">
      <c r="A31" s="519"/>
      <c r="B31" s="519"/>
      <c r="C31" s="519"/>
      <c r="D31" s="519"/>
      <c r="E31" s="520" t="s">
        <v>140</v>
      </c>
      <c r="F31" s="520"/>
      <c r="G31" s="520" t="s">
        <v>330</v>
      </c>
      <c r="H31" s="520">
        <f t="shared" ca="1" si="1"/>
        <v>671.23247504420635</v>
      </c>
      <c r="I31" s="520"/>
      <c r="J31" s="520">
        <f>J28</f>
        <v>0</v>
      </c>
      <c r="K31" s="520">
        <f t="shared" ref="K31:W31" ca="1" si="5">K28</f>
        <v>26.981529852328549</v>
      </c>
      <c r="L31" s="520">
        <f t="shared" ca="1" si="5"/>
        <v>189.02015998802096</v>
      </c>
      <c r="M31" s="520">
        <f t="shared" ca="1" si="5"/>
        <v>95.078299584943579</v>
      </c>
      <c r="N31" s="520">
        <f t="shared" ca="1" si="5"/>
        <v>88.723693205559414</v>
      </c>
      <c r="O31" s="520">
        <f t="shared" ca="1" si="5"/>
        <v>78.541553230284222</v>
      </c>
      <c r="P31" s="520">
        <f t="shared" ca="1" si="5"/>
        <v>67.376590872530073</v>
      </c>
      <c r="Q31" s="520">
        <f t="shared" ca="1" si="5"/>
        <v>55.133940039525996</v>
      </c>
      <c r="R31" s="520">
        <f t="shared" ca="1" si="5"/>
        <v>41.709577769754333</v>
      </c>
      <c r="S31" s="520">
        <f t="shared" ca="1" si="5"/>
        <v>26.989440373999855</v>
      </c>
      <c r="T31" s="520">
        <f t="shared" ca="1" si="5"/>
        <v>1.6776901272597762</v>
      </c>
      <c r="U31" s="520">
        <f t="shared" ca="1" si="5"/>
        <v>-5.0591087479581171E-13</v>
      </c>
      <c r="V31" s="520">
        <f t="shared" si="5"/>
        <v>0</v>
      </c>
      <c r="W31" s="520">
        <f t="shared" si="5"/>
        <v>0</v>
      </c>
    </row>
    <row r="32" spans="1:23" s="247" customFormat="1" ht="15" customHeight="1" outlineLevel="1" x14ac:dyDescent="0.35">
      <c r="A32" s="421"/>
      <c r="B32" s="421"/>
      <c r="C32" s="421"/>
      <c r="D32" s="421"/>
      <c r="E32" s="541" t="s">
        <v>546</v>
      </c>
      <c r="F32" s="541"/>
      <c r="G32" s="541" t="s">
        <v>311</v>
      </c>
      <c r="H32" s="542">
        <f ca="1" xml:space="preserve"> IFERROR(H31 / H$9, 0)</f>
        <v>0.67397399656959323</v>
      </c>
      <c r="I32" s="541"/>
      <c r="J32" s="542">
        <f t="shared" ref="J32:W32" si="6" xml:space="preserve"> IFERROR(J31 / J$13, 0)</f>
        <v>0</v>
      </c>
      <c r="K32" s="542">
        <f t="shared" ca="1" si="6"/>
        <v>0.11383030797649936</v>
      </c>
      <c r="L32" s="542">
        <f t="shared" ca="1" si="6"/>
        <v>0.17315410166222861</v>
      </c>
      <c r="M32" s="542">
        <f t="shared" ca="1" si="6"/>
        <v>0.26363341885559871</v>
      </c>
      <c r="N32" s="542">
        <f t="shared" ca="1" si="6"/>
        <v>0.55883136584098325</v>
      </c>
      <c r="O32" s="542">
        <f t="shared" ca="1" si="6"/>
        <v>0.52859910482133898</v>
      </c>
      <c r="P32" s="542">
        <f t="shared" ca="1" si="6"/>
        <v>0.4902990263158995</v>
      </c>
      <c r="Q32" s="542">
        <f t="shared" ca="1" si="6"/>
        <v>0.44044878002036753</v>
      </c>
      <c r="R32" s="542">
        <f t="shared" ca="1" si="6"/>
        <v>0.37323214623290568</v>
      </c>
      <c r="S32" s="542">
        <f t="shared" ca="1" si="6"/>
        <v>0.27814921910718238</v>
      </c>
      <c r="T32" s="542">
        <f t="shared" ca="1" si="6"/>
        <v>8.7620547050307473E-2</v>
      </c>
      <c r="U32" s="542">
        <f t="shared" ca="1" si="6"/>
        <v>1</v>
      </c>
      <c r="V32" s="542">
        <f t="shared" si="6"/>
        <v>0</v>
      </c>
      <c r="W32" s="542">
        <f t="shared" si="6"/>
        <v>0</v>
      </c>
    </row>
    <row r="33" spans="1:23" s="247" customFormat="1" ht="15" customHeight="1" outlineLevel="1" x14ac:dyDescent="0.35">
      <c r="A33" s="421"/>
      <c r="B33" s="421"/>
      <c r="C33" s="421"/>
      <c r="D33" s="421"/>
      <c r="E33" s="457"/>
      <c r="F33" s="457"/>
      <c r="G33" s="457"/>
      <c r="H33" s="457"/>
      <c r="I33" s="457"/>
      <c r="J33" s="457"/>
      <c r="K33" s="457"/>
      <c r="L33" s="457"/>
      <c r="M33" s="457"/>
      <c r="N33" s="457"/>
      <c r="O33" s="457"/>
      <c r="P33" s="457"/>
      <c r="Q33" s="457"/>
      <c r="R33" s="457"/>
      <c r="S33" s="457"/>
      <c r="T33" s="457"/>
      <c r="U33" s="457"/>
      <c r="V33" s="457"/>
      <c r="W33" s="457"/>
    </row>
    <row r="34" spans="1:23" s="247" customFormat="1" ht="15" customHeight="1" outlineLevel="1" x14ac:dyDescent="0.35">
      <c r="A34" s="421"/>
      <c r="B34" s="421"/>
      <c r="C34" s="421"/>
      <c r="D34" s="421"/>
      <c r="E34" s="422" t="s">
        <v>141</v>
      </c>
      <c r="F34" s="421"/>
      <c r="G34" s="421" t="s">
        <v>330</v>
      </c>
      <c r="H34" s="422">
        <f ca="1">SUM(J34:W34)</f>
        <v>273.39948077319923</v>
      </c>
      <c r="I34" s="421"/>
      <c r="J34" s="421">
        <f ca="1">SUMIF(Rollout!$J$4:$EH$4,J$3,Rollout!$J$219:$EH$219)</f>
        <v>0</v>
      </c>
      <c r="K34" s="421">
        <f ca="1">SUMIF(Rollout!$J$4:$EH$4,K$3,Rollout!$J$219:$EH$219)</f>
        <v>4.87930823585741</v>
      </c>
      <c r="L34" s="421">
        <f ca="1">SUMIF(Rollout!$J$4:$EH$4,L$3,Rollout!$J$219:$EH$219)</f>
        <v>54.146034095882818</v>
      </c>
      <c r="M34" s="421">
        <f ca="1">SUMIF(Rollout!$J$4:$EH$4,M$3,Rollout!$J$219:$EH$219)</f>
        <v>67.949968676519475</v>
      </c>
      <c r="N34" s="421">
        <f ca="1">SUMIF(Rollout!$J$4:$EH$4,N$3,Rollout!$J$219:$EH$219)</f>
        <v>51.628901415528844</v>
      </c>
      <c r="O34" s="421">
        <f ca="1">SUMIF(Rollout!$J$4:$EH$4,O$3,Rollout!$J$219:$EH$219)</f>
        <v>41.423801879947142</v>
      </c>
      <c r="P34" s="421">
        <f ca="1">SUMIF(Rollout!$J$4:$EH$4,P$3,Rollout!$J$219:$EH$219)</f>
        <v>30.247303502187542</v>
      </c>
      <c r="Q34" s="421">
        <f ca="1">SUMIF(Rollout!$J$4:$EH$4,Q$3,Rollout!$J$219:$EH$219)</f>
        <v>18.034465969681072</v>
      </c>
      <c r="R34" s="421">
        <f ca="1">SUMIF(Rollout!$J$4:$EH$4,R$3,Rollout!$J$219:$EH$219)</f>
        <v>5.0896969975949089</v>
      </c>
      <c r="S34" s="421">
        <f ca="1">SUMIF(Rollout!$J$4:$EH$4,S$3,Rollout!$J$219:$EH$219)</f>
        <v>0</v>
      </c>
      <c r="T34" s="421">
        <f ca="1">SUMIF(Rollout!$J$4:$EH$4,T$3,Rollout!$J$219:$EH$219)</f>
        <v>0</v>
      </c>
      <c r="U34" s="421">
        <f ca="1">SUMIF(Rollout!$J$4:$EH$4,U$3,Rollout!$J$219:$EH$219)</f>
        <v>0</v>
      </c>
      <c r="V34" s="421">
        <f>SUMIF(Rollout!$J$4:$EH$4,V$3,Rollout!$J$219:$EH$219)</f>
        <v>0</v>
      </c>
      <c r="W34" s="421">
        <f>SUMIF(Rollout!$J$4:$EH$4,W$3,Rollout!$J$219:$EH$219)</f>
        <v>0</v>
      </c>
    </row>
    <row r="35" spans="1:23" s="247" customFormat="1" ht="15" customHeight="1" outlineLevel="1" x14ac:dyDescent="0.35">
      <c r="A35" s="421"/>
      <c r="B35" s="421"/>
      <c r="C35" s="421"/>
      <c r="D35" s="421"/>
      <c r="E35" s="459" t="s">
        <v>142</v>
      </c>
      <c r="F35" s="421"/>
      <c r="G35" s="459" t="s">
        <v>330</v>
      </c>
      <c r="H35" s="422">
        <f>SUM(J35:W35)</f>
        <v>0</v>
      </c>
      <c r="I35" s="459"/>
      <c r="J35" s="459">
        <f>SUMIF('Monthly Financials'!$J$4:$EH$4,'Ind AS Financials'!J3,'Monthly Financials'!$J$224:$EH$224)</f>
        <v>0</v>
      </c>
      <c r="K35" s="459">
        <f>SUMIF('Monthly Financials'!$J$4:$EH$4,'Ind AS Financials'!K3,'Monthly Financials'!$J$224:$EH$224)</f>
        <v>0</v>
      </c>
      <c r="L35" s="459">
        <f>SUMIF('Monthly Financials'!$J$4:$EH$4,'Ind AS Financials'!L3,'Monthly Financials'!$J$224:$EH$224)</f>
        <v>0</v>
      </c>
      <c r="M35" s="459">
        <f>SUMIF('Monthly Financials'!$J$4:$EH$4,'Ind AS Financials'!M3,'Monthly Financials'!$J$224:$EH$224)</f>
        <v>0</v>
      </c>
      <c r="N35" s="459">
        <f>SUMIF('Monthly Financials'!$J$4:$EH$4,'Ind AS Financials'!N3,'Monthly Financials'!$J$224:$EH$224)</f>
        <v>0</v>
      </c>
      <c r="O35" s="459">
        <f>SUMIF('Monthly Financials'!$J$4:$EH$4,'Ind AS Financials'!O3,'Monthly Financials'!$J$224:$EH$224)</f>
        <v>0</v>
      </c>
      <c r="P35" s="459">
        <f>SUMIF('Monthly Financials'!$J$4:$EH$4,'Ind AS Financials'!P3,'Monthly Financials'!$J$224:$EH$224)</f>
        <v>0</v>
      </c>
      <c r="Q35" s="459">
        <f>SUMIF('Monthly Financials'!$J$4:$EH$4,'Ind AS Financials'!Q3,'Monthly Financials'!$J$224:$EH$224)</f>
        <v>0</v>
      </c>
      <c r="R35" s="459">
        <f>SUMIF('Monthly Financials'!$J$4:$EH$4,'Ind AS Financials'!R3,'Monthly Financials'!$J$224:$EH$224)</f>
        <v>0</v>
      </c>
      <c r="S35" s="459">
        <f>SUMIF('Monthly Financials'!$J$4:$EH$4,'Ind AS Financials'!S3,'Monthly Financials'!$J$224:$EH$224)</f>
        <v>0</v>
      </c>
      <c r="T35" s="459">
        <f>SUMIF('Monthly Financials'!$J$4:$EH$4,'Ind AS Financials'!T3,'Monthly Financials'!$J$224:$EH$224)</f>
        <v>0</v>
      </c>
      <c r="U35" s="459">
        <f>SUMIF('Monthly Financials'!$J$4:$EH$4,'Ind AS Financials'!U3,'Monthly Financials'!$J$224:$EH$224)</f>
        <v>0</v>
      </c>
      <c r="V35" s="459">
        <f>SUMIF('Monthly Financials'!$J$4:$EH$4,'Ind AS Financials'!V3,'Monthly Financials'!$J$224:$EH$224)</f>
        <v>0</v>
      </c>
      <c r="W35" s="459">
        <f>SUMIF('Monthly Financials'!$J$4:$EH$4,'Ind AS Financials'!W3,'Monthly Financials'!$J$224:$EH$224)</f>
        <v>0</v>
      </c>
    </row>
    <row r="36" spans="1:23" s="247" customFormat="1" ht="15" hidden="1" customHeight="1" outlineLevel="1" x14ac:dyDescent="0.35">
      <c r="A36" s="421"/>
      <c r="B36" s="421"/>
      <c r="C36" s="421"/>
      <c r="D36" s="421"/>
      <c r="E36" s="459" t="s">
        <v>249</v>
      </c>
      <c r="F36" s="421"/>
      <c r="G36" s="459" t="s">
        <v>330</v>
      </c>
      <c r="H36" s="422">
        <f ca="1">SUM(J36:W36)</f>
        <v>0</v>
      </c>
      <c r="I36" s="459"/>
      <c r="J36" s="459">
        <f ca="1">SUMIF(Rollout!$J$4:$EH$4,'Ind AS Financials'!J3,Rollout!$J$235:$EH$235)</f>
        <v>0</v>
      </c>
      <c r="K36" s="459">
        <f ca="1">SUMIF(Rollout!$J$4:$EH$4,'Ind AS Financials'!K3,Rollout!$J$235:$EH$235)</f>
        <v>0</v>
      </c>
      <c r="L36" s="459">
        <f ca="1">SUMIF(Rollout!$J$4:$EH$4,'Ind AS Financials'!L3,Rollout!$J$235:$EH$235)</f>
        <v>0</v>
      </c>
      <c r="M36" s="459">
        <f ca="1">SUMIF(Rollout!$J$4:$EH$4,'Ind AS Financials'!M3,Rollout!$J$235:$EH$235)</f>
        <v>0</v>
      </c>
      <c r="N36" s="459">
        <f ca="1">SUMIF(Rollout!$J$4:$EH$4,'Ind AS Financials'!N3,Rollout!$J$235:$EH$235)</f>
        <v>0</v>
      </c>
      <c r="O36" s="459">
        <f ca="1">SUMIF(Rollout!$J$4:$EH$4,'Ind AS Financials'!O3,Rollout!$J$235:$EH$235)</f>
        <v>0</v>
      </c>
      <c r="P36" s="459">
        <f ca="1">SUMIF(Rollout!$J$4:$EH$4,'Ind AS Financials'!P3,Rollout!$J$235:$EH$235)</f>
        <v>0</v>
      </c>
      <c r="Q36" s="459">
        <f ca="1">SUMIF(Rollout!$J$4:$EH$4,'Ind AS Financials'!Q3,Rollout!$J$235:$EH$235)</f>
        <v>0</v>
      </c>
      <c r="R36" s="459">
        <f ca="1">SUMIF(Rollout!$J$4:$EH$4,'Ind AS Financials'!R3,Rollout!$J$235:$EH$235)</f>
        <v>0</v>
      </c>
      <c r="S36" s="459">
        <f ca="1">SUMIF(Rollout!$J$4:$EH$4,'Ind AS Financials'!S3,Rollout!$J$235:$EH$235)</f>
        <v>0</v>
      </c>
      <c r="T36" s="459">
        <f ca="1">SUMIF(Rollout!$J$4:$EH$4,'Ind AS Financials'!T3,Rollout!$J$235:$EH$235)</f>
        <v>0</v>
      </c>
      <c r="U36" s="459">
        <f>SUMIF(Rollout!$J$4:$EH$4,'Ind AS Financials'!U3,Rollout!$J$235:$EH$235)</f>
        <v>0</v>
      </c>
      <c r="V36" s="459">
        <f>SUMIF(Rollout!$J$4:$EH$4,'Ind AS Financials'!V3,Rollout!$J$235:$EH$235)</f>
        <v>0</v>
      </c>
      <c r="W36" s="459">
        <f>SUMIF(Rollout!$J$4:$EH$4,'Ind AS Financials'!W3,Rollout!$J$235:$EH$235)</f>
        <v>0</v>
      </c>
    </row>
    <row r="37" spans="1:23" s="247" customFormat="1" ht="15" hidden="1" customHeight="1" outlineLevel="1" x14ac:dyDescent="0.35">
      <c r="A37" s="421"/>
      <c r="B37" s="421"/>
      <c r="C37" s="421"/>
      <c r="D37" s="421"/>
      <c r="E37" s="422" t="s">
        <v>248</v>
      </c>
      <c r="F37" s="421"/>
      <c r="G37" s="459" t="s">
        <v>330</v>
      </c>
      <c r="H37" s="459">
        <f ca="1">SUM(J37:W37)</f>
        <v>0</v>
      </c>
      <c r="I37" s="459"/>
      <c r="J37" s="459">
        <f t="shared" ref="J37:W37" ca="1" si="7">IFERROR(J193,0)</f>
        <v>0</v>
      </c>
      <c r="K37" s="459">
        <f t="shared" ca="1" si="7"/>
        <v>0</v>
      </c>
      <c r="L37" s="459">
        <f t="shared" ca="1" si="7"/>
        <v>0</v>
      </c>
      <c r="M37" s="459">
        <f t="shared" ca="1" si="7"/>
        <v>0</v>
      </c>
      <c r="N37" s="459">
        <f t="shared" ca="1" si="7"/>
        <v>0</v>
      </c>
      <c r="O37" s="459">
        <f t="shared" ca="1" si="7"/>
        <v>0</v>
      </c>
      <c r="P37" s="459">
        <f t="shared" ca="1" si="7"/>
        <v>0</v>
      </c>
      <c r="Q37" s="459">
        <f t="shared" ca="1" si="7"/>
        <v>0</v>
      </c>
      <c r="R37" s="459">
        <f t="shared" ca="1" si="7"/>
        <v>0</v>
      </c>
      <c r="S37" s="459">
        <f t="shared" ca="1" si="7"/>
        <v>0</v>
      </c>
      <c r="T37" s="459">
        <f t="shared" ca="1" si="7"/>
        <v>0</v>
      </c>
      <c r="U37" s="459">
        <f t="shared" ca="1" si="7"/>
        <v>0</v>
      </c>
      <c r="V37" s="459">
        <f t="shared" ca="1" si="7"/>
        <v>0</v>
      </c>
      <c r="W37" s="459">
        <f t="shared" ca="1" si="7"/>
        <v>0</v>
      </c>
    </row>
    <row r="38" spans="1:23" s="521" customFormat="1" ht="15" customHeight="1" outlineLevel="1" x14ac:dyDescent="0.35">
      <c r="A38" s="519"/>
      <c r="B38" s="519"/>
      <c r="C38" s="519"/>
      <c r="D38" s="519"/>
      <c r="E38" s="520" t="s">
        <v>119</v>
      </c>
      <c r="F38" s="520"/>
      <c r="G38" s="520" t="s">
        <v>330</v>
      </c>
      <c r="H38" s="520">
        <f ca="1">SUM(J38:W38)</f>
        <v>397.83299427100707</v>
      </c>
      <c r="I38" s="520"/>
      <c r="J38" s="520">
        <f ca="1" xml:space="preserve"> J31 -J34 -J35 -J36 -J37</f>
        <v>0</v>
      </c>
      <c r="K38" s="520">
        <f ca="1" xml:space="preserve"> K31 -K34 -K35 -K36 -K37</f>
        <v>22.102221616471141</v>
      </c>
      <c r="L38" s="520">
        <f ca="1" xml:space="preserve"> L31 -L34 -L35 -L36 -L37</f>
        <v>134.87412589213815</v>
      </c>
      <c r="M38" s="520">
        <f ca="1" xml:space="preserve"> M31 -M34 -M35 -M36 -M37</f>
        <v>27.128330908424104</v>
      </c>
      <c r="N38" s="520">
        <f t="shared" ref="N38:W38" ca="1" si="8" xml:space="preserve"> N31 -N34 -N35 -N36 -N37</f>
        <v>37.09479179003057</v>
      </c>
      <c r="O38" s="520">
        <f t="shared" ca="1" si="8"/>
        <v>37.11775135033708</v>
      </c>
      <c r="P38" s="520">
        <f t="shared" ca="1" si="8"/>
        <v>37.129287370342531</v>
      </c>
      <c r="Q38" s="520">
        <f t="shared" ca="1" si="8"/>
        <v>37.099474069844923</v>
      </c>
      <c r="R38" s="520">
        <f t="shared" ca="1" si="8"/>
        <v>36.619880772159426</v>
      </c>
      <c r="S38" s="520">
        <f ca="1" xml:space="preserve"> S31 -S34 -S35 -S36 -S37</f>
        <v>26.989440373999855</v>
      </c>
      <c r="T38" s="520">
        <f t="shared" ca="1" si="8"/>
        <v>1.6776901272597762</v>
      </c>
      <c r="U38" s="520">
        <f t="shared" ca="1" si="8"/>
        <v>-5.0591087479581171E-13</v>
      </c>
      <c r="V38" s="520">
        <f t="shared" ca="1" si="8"/>
        <v>0</v>
      </c>
      <c r="W38" s="520">
        <f t="shared" ca="1" si="8"/>
        <v>0</v>
      </c>
    </row>
    <row r="39" spans="1:23" s="247" customFormat="1" ht="15" customHeight="1" outlineLevel="1" x14ac:dyDescent="0.35">
      <c r="A39" s="421"/>
      <c r="B39" s="421"/>
      <c r="C39" s="421"/>
      <c r="D39" s="421"/>
      <c r="E39" s="541" t="s">
        <v>547</v>
      </c>
      <c r="F39" s="541"/>
      <c r="G39" s="541" t="s">
        <v>311</v>
      </c>
      <c r="H39" s="542">
        <f ca="1" xml:space="preserve"> IFERROR(H38 / H$9, 0)</f>
        <v>0.39945786755687013</v>
      </c>
      <c r="I39" s="541"/>
      <c r="J39" s="542">
        <f ca="1" xml:space="preserve"> IFERROR(J38 / J$13, 0)</f>
        <v>0</v>
      </c>
      <c r="K39" s="542">
        <f ca="1" xml:space="preserve"> IFERROR(K38 / K$13, 0)</f>
        <v>9.3245368492351266E-2</v>
      </c>
      <c r="L39" s="542">
        <f ca="1" xml:space="preserve"> IFERROR(L38 / L$13, 0)</f>
        <v>0.12355300147778711</v>
      </c>
      <c r="M39" s="542">
        <f t="shared" ref="M39:W39" ca="1" si="9" xml:space="preserve"> IFERROR(M38 / M$13, 0)</f>
        <v>7.5221524327370531E-2</v>
      </c>
      <c r="N39" s="542">
        <f t="shared" ca="1" si="9"/>
        <v>0.2336437135634335</v>
      </c>
      <c r="O39" s="542">
        <f t="shared" ca="1" si="9"/>
        <v>0.24980929622364467</v>
      </c>
      <c r="P39" s="542">
        <f t="shared" ca="1" si="9"/>
        <v>0.27018958973337215</v>
      </c>
      <c r="Q39" s="542">
        <f t="shared" ca="1" si="9"/>
        <v>0.2963767523551894</v>
      </c>
      <c r="R39" s="542">
        <f t="shared" ca="1" si="9"/>
        <v>0.32768772608619673</v>
      </c>
      <c r="S39" s="542">
        <f t="shared" ca="1" si="9"/>
        <v>0.27814921910718238</v>
      </c>
      <c r="T39" s="542">
        <f t="shared" ca="1" si="9"/>
        <v>8.7620547050307473E-2</v>
      </c>
      <c r="U39" s="542">
        <f t="shared" ca="1" si="9"/>
        <v>1</v>
      </c>
      <c r="V39" s="542">
        <f t="shared" ca="1" si="9"/>
        <v>0</v>
      </c>
      <c r="W39" s="542">
        <f t="shared" ca="1" si="9"/>
        <v>0</v>
      </c>
    </row>
    <row r="40" spans="1:23" s="247" customFormat="1" ht="15" customHeight="1" outlineLevel="1" x14ac:dyDescent="0.35">
      <c r="A40" s="421"/>
      <c r="B40" s="421"/>
      <c r="C40" s="421"/>
      <c r="D40" s="421"/>
      <c r="E40" s="457"/>
      <c r="F40" s="457"/>
      <c r="G40" s="457"/>
      <c r="H40" s="457"/>
      <c r="I40" s="457"/>
      <c r="J40" s="457"/>
      <c r="K40" s="457"/>
      <c r="L40" s="457"/>
      <c r="M40" s="457"/>
      <c r="N40" s="457"/>
      <c r="O40" s="457"/>
      <c r="P40" s="457"/>
      <c r="Q40" s="457"/>
      <c r="R40" s="457"/>
      <c r="S40" s="457"/>
      <c r="T40" s="457"/>
      <c r="U40" s="457"/>
      <c r="V40" s="457"/>
      <c r="W40" s="457"/>
    </row>
    <row r="41" spans="1:23" s="247" customFormat="1" ht="15" customHeight="1" outlineLevel="1" x14ac:dyDescent="0.35">
      <c r="A41" s="421"/>
      <c r="B41" s="421"/>
      <c r="C41" s="421"/>
      <c r="D41" s="421"/>
      <c r="E41" s="459" t="s">
        <v>143</v>
      </c>
      <c r="F41" s="421"/>
      <c r="G41" s="459" t="s">
        <v>330</v>
      </c>
      <c r="H41" s="459">
        <f ca="1">SUM(J41:W41)</f>
        <v>43.910952562785177</v>
      </c>
      <c r="I41" s="459"/>
      <c r="J41" s="459">
        <f ca="1">SUMIF('Dep&amp;Tax'!$J$5:$W$5,J$5,'Dep&amp;Tax'!$J$104:$W$104)+SUMIF('Dep&amp;Tax'!$J$5:$W$5,J$5,'Dep&amp;Tax'!$J$119:$W$119)</f>
        <v>0</v>
      </c>
      <c r="K41" s="459">
        <f ca="1">SUMIF('Dep&amp;Tax'!$J$5:$W$5,K$5,'Dep&amp;Tax'!$J$104:$W$104)+SUMIF('Dep&amp;Tax'!$J$5:$W$5,K$5,'Dep&amp;Tax'!$J$119:$W$119)</f>
        <v>7.2497394670167941</v>
      </c>
      <c r="L41" s="459">
        <f ca="1">SUMIF('Dep&amp;Tax'!$J$5:$W$5,L$5,'Dep&amp;Tax'!$J$104:$W$104)+SUMIF('Dep&amp;Tax'!$J$5:$W$5,L$5,'Dep&amp;Tax'!$J$119:$W$119)</f>
        <v>59.484580909408166</v>
      </c>
      <c r="M41" s="459">
        <f ca="1">SUMIF('Dep&amp;Tax'!$J$5:$W$5,M$5,'Dep&amp;Tax'!$J$104:$W$104)+SUMIF('Dep&amp;Tax'!$J$5:$W$5,M$5,'Dep&amp;Tax'!$J$119:$W$119)</f>
        <v>38.707584541438095</v>
      </c>
      <c r="N41" s="459">
        <f ca="1">SUMIF('Dep&amp;Tax'!$J$5:$W$5,N$5,'Dep&amp;Tax'!$J$104:$W$104)+SUMIF('Dep&amp;Tax'!$J$5:$W$5,N$5,'Dep&amp;Tax'!$J$119:$W$119)</f>
        <v>16.390037389939689</v>
      </c>
      <c r="O41" s="459">
        <f ca="1">SUMIF('Dep&amp;Tax'!$J$5:$W$5,O$5,'Dep&amp;Tax'!$J$104:$W$104)+SUMIF('Dep&amp;Tax'!$J$5:$W$5,O$5,'Dep&amp;Tax'!$J$119:$W$119)</f>
        <v>-3.3483072073335483</v>
      </c>
      <c r="P41" s="459">
        <f ca="1">SUMIF('Dep&amp;Tax'!$J$5:$W$5,P$5,'Dep&amp;Tax'!$J$104:$W$104)+SUMIF('Dep&amp;Tax'!$J$5:$W$5,P$5,'Dep&amp;Tax'!$J$119:$W$119)</f>
        <v>-16.463727098510695</v>
      </c>
      <c r="Q41" s="459">
        <f ca="1">SUMIF('Dep&amp;Tax'!$J$5:$W$5,Q$5,'Dep&amp;Tax'!$J$104:$W$104)+SUMIF('Dep&amp;Tax'!$J$5:$W$5,Q$5,'Dep&amp;Tax'!$J$119:$W$119)</f>
        <v>-25.728210759147714</v>
      </c>
      <c r="R41" s="459">
        <f ca="1">SUMIF('Dep&amp;Tax'!$J$5:$W$5,R$5,'Dep&amp;Tax'!$J$104:$W$104)+SUMIF('Dep&amp;Tax'!$J$5:$W$5,R$5,'Dep&amp;Tax'!$J$119:$W$119)</f>
        <v>-26.883549743299049</v>
      </c>
      <c r="S41" s="459">
        <f ca="1">SUMIF('Dep&amp;Tax'!$J$5:$W$5,S$5,'Dep&amp;Tax'!$J$104:$W$104)+SUMIF('Dep&amp;Tax'!$J$5:$W$5,S$5,'Dep&amp;Tax'!$J$119:$W$119)</f>
        <v>0.43663318268655615</v>
      </c>
      <c r="T41" s="459">
        <f ca="1">SUMIF('Dep&amp;Tax'!$J$5:$W$5,T$5,'Dep&amp;Tax'!$J$104:$W$104)+SUMIF('Dep&amp;Tax'!$J$5:$W$5,T$5,'Dep&amp;Tax'!$J$119:$W$119)</f>
        <v>-5.9338281194129863</v>
      </c>
      <c r="U41" s="459">
        <f ca="1">SUMIF('Dep&amp;Tax'!$J$5:$W$5,U$5,'Dep&amp;Tax'!$J$104:$W$104)+SUMIF('Dep&amp;Tax'!$J$5:$W$5,U$5,'Dep&amp;Tax'!$J$119:$W$119)</f>
        <v>-1.2732764896860991E-13</v>
      </c>
      <c r="V41" s="459">
        <f ca="1">SUMIF('Dep&amp;Tax'!$J$5:$W$5,V$5,'Dep&amp;Tax'!$J$104:$W$104)+SUMIF('Dep&amp;Tax'!$J$5:$W$5,V$5,'Dep&amp;Tax'!$J$119:$W$119)</f>
        <v>0</v>
      </c>
      <c r="W41" s="459">
        <f ca="1">SUMIF('Dep&amp;Tax'!$J$5:$W$5,W$5,'Dep&amp;Tax'!$J$104:$W$104)+SUMIF('Dep&amp;Tax'!$J$5:$W$5,W$5,'Dep&amp;Tax'!$J$119:$W$119)</f>
        <v>0</v>
      </c>
    </row>
    <row r="42" spans="1:23" s="247" customFormat="1" ht="15" customHeight="1" outlineLevel="1" x14ac:dyDescent="0.35">
      <c r="A42" s="421"/>
      <c r="B42" s="421"/>
      <c r="C42" s="421"/>
      <c r="D42" s="421"/>
      <c r="E42" s="864"/>
      <c r="F42" s="421"/>
      <c r="G42" s="459"/>
      <c r="H42" s="459"/>
      <c r="I42" s="459"/>
      <c r="J42" s="459"/>
      <c r="K42" s="459"/>
      <c r="L42" s="459"/>
      <c r="M42" s="459"/>
      <c r="N42" s="459"/>
      <c r="O42" s="459"/>
      <c r="P42" s="459"/>
      <c r="Q42" s="459"/>
      <c r="R42" s="459"/>
      <c r="S42" s="459"/>
      <c r="T42" s="459"/>
      <c r="U42" s="459"/>
      <c r="V42" s="459"/>
      <c r="W42" s="459"/>
    </row>
    <row r="43" spans="1:23" s="521" customFormat="1" ht="15" customHeight="1" outlineLevel="1" x14ac:dyDescent="0.35">
      <c r="A43" s="519"/>
      <c r="B43" s="519"/>
      <c r="C43" s="519"/>
      <c r="D43" s="519"/>
      <c r="E43" s="520" t="s">
        <v>144</v>
      </c>
      <c r="F43" s="520"/>
      <c r="G43" s="520" t="s">
        <v>330</v>
      </c>
      <c r="H43" s="520">
        <f ca="1">SUM(J43:W43)</f>
        <v>353.92204170822185</v>
      </c>
      <c r="I43" s="520"/>
      <c r="J43" s="520">
        <f ca="1">J38-J41</f>
        <v>0</v>
      </c>
      <c r="K43" s="520">
        <f ca="1">K38-K41</f>
        <v>14.852482149454346</v>
      </c>
      <c r="L43" s="520">
        <f t="shared" ref="L43:W43" ca="1" si="10">L38-L41</f>
        <v>75.389544982729987</v>
      </c>
      <c r="M43" s="520">
        <f ca="1">M38-M41</f>
        <v>-11.579253633013991</v>
      </c>
      <c r="N43" s="520">
        <f ca="1">N38-N41</f>
        <v>20.704754400090881</v>
      </c>
      <c r="O43" s="520">
        <f t="shared" ca="1" si="10"/>
        <v>40.466058557670628</v>
      </c>
      <c r="P43" s="520">
        <f t="shared" ca="1" si="10"/>
        <v>53.593014468853227</v>
      </c>
      <c r="Q43" s="520">
        <f t="shared" ca="1" si="10"/>
        <v>62.827684828992638</v>
      </c>
      <c r="R43" s="520">
        <f t="shared" ca="1" si="10"/>
        <v>63.503430515458476</v>
      </c>
      <c r="S43" s="520">
        <f ca="1">S38-S41</f>
        <v>26.552807191313299</v>
      </c>
      <c r="T43" s="520">
        <f t="shared" ca="1" si="10"/>
        <v>7.6115182466727624</v>
      </c>
      <c r="U43" s="520">
        <f t="shared" ca="1" si="10"/>
        <v>-3.785832258272018E-13</v>
      </c>
      <c r="V43" s="520">
        <f t="shared" ca="1" si="10"/>
        <v>0</v>
      </c>
      <c r="W43" s="520">
        <f t="shared" ca="1" si="10"/>
        <v>0</v>
      </c>
    </row>
    <row r="44" spans="1:23" s="247" customFormat="1" ht="15" customHeight="1" outlineLevel="1" x14ac:dyDescent="0.35">
      <c r="A44" s="421"/>
      <c r="B44" s="421"/>
      <c r="C44" s="421"/>
      <c r="D44" s="421"/>
      <c r="E44" s="541" t="s">
        <v>548</v>
      </c>
      <c r="F44" s="541"/>
      <c r="G44" s="541" t="s">
        <v>311</v>
      </c>
      <c r="H44" s="542">
        <f ca="1" xml:space="preserve"> IFERROR(H43 / H$9, 0)</f>
        <v>0.35536756905042627</v>
      </c>
      <c r="I44" s="541"/>
      <c r="J44" s="542">
        <f t="shared" ref="J44:W44" ca="1" si="11" xml:space="preserve"> IFERROR(J43 / J$13, 0)</f>
        <v>0</v>
      </c>
      <c r="K44" s="542">
        <f t="shared" ca="1" si="11"/>
        <v>6.2659998396715835E-2</v>
      </c>
      <c r="L44" s="542">
        <f t="shared" ca="1" si="11"/>
        <v>6.9061463798549716E-2</v>
      </c>
      <c r="M44" s="542">
        <f t="shared" ca="1" si="11"/>
        <v>-3.2106992198996029E-2</v>
      </c>
      <c r="N44" s="542">
        <f t="shared" ca="1" si="11"/>
        <v>0.13041010538186085</v>
      </c>
      <c r="O44" s="542">
        <f t="shared" ca="1" si="11"/>
        <v>0.27234401981478579</v>
      </c>
      <c r="P44" s="542">
        <f t="shared" ca="1" si="11"/>
        <v>0.38999602786560417</v>
      </c>
      <c r="Q44" s="542">
        <f t="shared" ca="1" si="11"/>
        <v>0.50191183714777854</v>
      </c>
      <c r="R44" s="542">
        <f t="shared" ca="1" si="11"/>
        <v>0.56825129698684951</v>
      </c>
      <c r="S44" s="542">
        <f ca="1" xml:space="preserve"> IFERROR(S43 / S$13, 0)</f>
        <v>0.27364934148402326</v>
      </c>
      <c r="T44" s="542">
        <f t="shared" ca="1" si="11"/>
        <v>0.39752596848511879</v>
      </c>
      <c r="U44" s="542">
        <f t="shared" ca="1" si="11"/>
        <v>0.74831999999999999</v>
      </c>
      <c r="V44" s="542">
        <f t="shared" ca="1" si="11"/>
        <v>0</v>
      </c>
      <c r="W44" s="542">
        <f t="shared" ca="1" si="11"/>
        <v>0</v>
      </c>
    </row>
    <row r="45" spans="1:23" s="247" customFormat="1" ht="15" customHeight="1" outlineLevel="1" x14ac:dyDescent="0.35">
      <c r="A45" s="421"/>
      <c r="B45" s="421"/>
      <c r="C45" s="421"/>
      <c r="D45" s="421"/>
      <c r="E45" s="541"/>
      <c r="F45" s="541"/>
      <c r="G45" s="541"/>
      <c r="H45" s="542"/>
      <c r="I45" s="541"/>
      <c r="J45" s="542"/>
      <c r="K45" s="542"/>
      <c r="L45" s="542"/>
      <c r="M45" s="542"/>
      <c r="N45" s="542"/>
      <c r="O45" s="542"/>
      <c r="P45" s="542"/>
      <c r="Q45" s="542"/>
      <c r="R45" s="542"/>
      <c r="S45" s="542"/>
      <c r="T45" s="542"/>
      <c r="U45" s="542"/>
      <c r="V45" s="542"/>
      <c r="W45" s="542"/>
    </row>
    <row r="46" spans="1:23" ht="15" customHeight="1" x14ac:dyDescent="0.35">
      <c r="F46" s="26"/>
      <c r="J46" s="26"/>
      <c r="K46" s="26"/>
      <c r="L46" s="26"/>
      <c r="M46" s="26"/>
      <c r="N46" s="26"/>
      <c r="O46" s="26"/>
      <c r="P46" s="26"/>
      <c r="Q46" s="26"/>
      <c r="R46" s="26"/>
      <c r="S46" s="26"/>
      <c r="T46" s="26"/>
      <c r="U46" s="26"/>
    </row>
    <row r="47" spans="1:23" s="102" customFormat="1" ht="15" customHeight="1" x14ac:dyDescent="0.25">
      <c r="A47" s="103" t="s">
        <v>347</v>
      </c>
      <c r="B47" s="104"/>
      <c r="C47" s="104"/>
      <c r="D47" s="104"/>
      <c r="E47" s="117"/>
      <c r="F47" s="85"/>
      <c r="G47" s="85"/>
      <c r="H47" s="85"/>
      <c r="I47" s="85"/>
      <c r="J47" s="85"/>
      <c r="K47" s="85"/>
      <c r="L47" s="85"/>
      <c r="M47" s="85"/>
      <c r="N47" s="85"/>
      <c r="O47" s="85"/>
      <c r="P47" s="85"/>
      <c r="Q47" s="85"/>
      <c r="R47" s="85"/>
      <c r="S47" s="85"/>
      <c r="T47" s="85"/>
      <c r="U47" s="85"/>
      <c r="V47" s="85"/>
      <c r="W47" s="85"/>
    </row>
    <row r="48" spans="1:23" ht="15" customHeight="1" outlineLevel="1" x14ac:dyDescent="0.35">
      <c r="K48" s="54"/>
    </row>
    <row r="49" spans="1:23" s="37" customFormat="1" ht="15" customHeight="1" outlineLevel="1" x14ac:dyDescent="0.35">
      <c r="B49" s="38" t="s">
        <v>556</v>
      </c>
      <c r="K49" s="75"/>
    </row>
    <row r="50" spans="1:23" ht="15" customHeight="1" outlineLevel="1" x14ac:dyDescent="0.35">
      <c r="D50" s="19"/>
      <c r="E50" s="836" t="s">
        <v>148</v>
      </c>
      <c r="G50" s="21" t="s">
        <v>330</v>
      </c>
      <c r="H50" s="53">
        <f t="shared" ref="H50:H61" si="12">SUM(J50:W50)</f>
        <v>2047.9723352962046</v>
      </c>
      <c r="J50" s="26">
        <f>SUMIF('Monthly Financials'!$J$4:$EH$4,J$3,'Monthly Financials'!$J$70:$EH$70)</f>
        <v>0</v>
      </c>
      <c r="K50" s="26">
        <f>SUMIF('Monthly Financials'!$J$4:$EH$4,K$3,'Monthly Financials'!$J$70:$EH$70)</f>
        <v>8.6447705869169997</v>
      </c>
      <c r="L50" s="26">
        <f>SUMIF('Monthly Financials'!$J$4:$EH$4,L$3,'Monthly Financials'!$J$70:$EH$70)</f>
        <v>135.21574979683049</v>
      </c>
      <c r="M50" s="26">
        <f>SUMIF('Monthly Financials'!$J$4:$EH$4,M$3,'Monthly Financials'!$J$70:$EH$70)</f>
        <v>260.75443565826907</v>
      </c>
      <c r="N50" s="26">
        <f>SUMIF('Monthly Financials'!$J$4:$EH$4,N$3,'Monthly Financials'!$J$70:$EH$70)</f>
        <v>264.25449487692964</v>
      </c>
      <c r="O50" s="26">
        <f>SUMIF('Monthly Financials'!$J$4:$EH$4,O$3,'Monthly Financials'!$J$70:$EH$70)</f>
        <v>264.25449487692964</v>
      </c>
      <c r="P50" s="26">
        <f>SUMIF('Monthly Financials'!$J$4:$EH$4,P$3,'Monthly Financials'!$J$70:$EH$70)</f>
        <v>264.25449487692964</v>
      </c>
      <c r="Q50" s="26">
        <f>SUMIF('Monthly Financials'!$J$4:$EH$4,Q$3,'Monthly Financials'!$J$70:$EH$70)</f>
        <v>264.25449487692964</v>
      </c>
      <c r="R50" s="26">
        <f>SUMIF('Monthly Financials'!$J$4:$EH$4,R$3,'Monthly Financials'!$J$70:$EH$70)</f>
        <v>264.25449487692964</v>
      </c>
      <c r="S50" s="26">
        <f>SUMIF('Monthly Financials'!$J$4:$EH$4,S$3,'Monthly Financials'!$J$70:$EH$70)</f>
        <v>264.25449487692964</v>
      </c>
      <c r="T50" s="26">
        <f>SUMIF('Monthly Financials'!$J$4:$EH$4,T$3,'Monthly Financials'!$J$70:$EH$70)</f>
        <v>57.830409992610299</v>
      </c>
      <c r="U50" s="26">
        <f>SUMIF('Monthly Financials'!$J$4:$EH$4,U$3,'Monthly Financials'!$J$70:$EH$70)</f>
        <v>0</v>
      </c>
      <c r="V50" s="26">
        <f>SUMIF('Monthly Financials'!$J$4:$EH$4,V$3,'Monthly Financials'!$J$70:$EH$70)</f>
        <v>0</v>
      </c>
      <c r="W50" s="26">
        <f>SUMIF('Monthly Financials'!$J$4:$EH$4,W$3,'Monthly Financials'!$J$70:$EH$70)</f>
        <v>0</v>
      </c>
    </row>
    <row r="51" spans="1:23" ht="15" customHeight="1" outlineLevel="1" x14ac:dyDescent="0.25">
      <c r="D51" s="19"/>
      <c r="E51" s="836" t="s">
        <v>149</v>
      </c>
      <c r="G51" s="21" t="s">
        <v>330</v>
      </c>
      <c r="H51" s="53">
        <f t="shared" si="12"/>
        <v>447.69370603335153</v>
      </c>
      <c r="J51" s="31">
        <f>SUMIF('Monthly Financials'!$J$4:$EH$4,J$3,'Monthly Financials'!$J$80:$EH$80)</f>
        <v>0</v>
      </c>
      <c r="K51" s="31">
        <f>SUMIF('Monthly Financials'!$J$4:$EH$4,K$3,'Monthly Financials'!$J$80:$EH$80)</f>
        <v>9.5831553534008194</v>
      </c>
      <c r="L51" s="31">
        <f>SUMIF('Monthly Financials'!$J$4:$EH$4,L$3,'Monthly Financials'!$J$80:$EH$80)</f>
        <v>49.799599184018014</v>
      </c>
      <c r="M51" s="31">
        <f>SUMIF('Monthly Financials'!$J$4:$EH$4,M$3,'Monthly Financials'!$J$80:$EH$80)</f>
        <v>92.506623230178803</v>
      </c>
      <c r="N51" s="31">
        <f>SUMIF('Monthly Financials'!$J$4:$EH$4,N$3,'Monthly Financials'!$J$80:$EH$80)</f>
        <v>47.565809077847319</v>
      </c>
      <c r="O51" s="31">
        <f>SUMIF('Monthly Financials'!$J$4:$EH$4,O$3,'Monthly Financials'!$J$80:$EH$80)</f>
        <v>47.565809077847319</v>
      </c>
      <c r="P51" s="31">
        <f>SUMIF('Monthly Financials'!$J$4:$EH$4,P$3,'Monthly Financials'!$J$80:$EH$80)</f>
        <v>47.565809077847319</v>
      </c>
      <c r="Q51" s="31">
        <f>SUMIF('Monthly Financials'!$J$4:$EH$4,Q$3,'Monthly Financials'!$J$80:$EH$80)</f>
        <v>47.565809077847319</v>
      </c>
      <c r="R51" s="31">
        <f>SUMIF('Monthly Financials'!$J$4:$EH$4,R$3,'Monthly Financials'!$J$80:$EH$80)</f>
        <v>47.565809077847319</v>
      </c>
      <c r="S51" s="31">
        <f>SUMIF('Monthly Financials'!$J$4:$EH$4,S$3,'Monthly Financials'!$J$80:$EH$80)</f>
        <v>47.565809077847319</v>
      </c>
      <c r="T51" s="31">
        <f>SUMIF('Monthly Financials'!$J$4:$EH$4,T$3,'Monthly Financials'!$J$80:$EH$80)</f>
        <v>10.409473798669854</v>
      </c>
      <c r="U51" s="31">
        <f>SUMIF('Monthly Financials'!$J$4:$EH$4,U$3,'Monthly Financials'!$J$80:$EH$80)</f>
        <v>0</v>
      </c>
      <c r="V51" s="31">
        <f>SUMIF('Monthly Financials'!$J$4:$EH$4,V$3,'Monthly Financials'!$J$80:$EH$80)</f>
        <v>0</v>
      </c>
      <c r="W51" s="31">
        <f>SUMIF('Monthly Financials'!$J$4:$EH$4,W$3,'Monthly Financials'!$J$80:$EH$80)</f>
        <v>0</v>
      </c>
    </row>
    <row r="52" spans="1:23" ht="15" customHeight="1" outlineLevel="1" x14ac:dyDescent="0.25">
      <c r="D52" s="19"/>
      <c r="E52" s="836" t="s">
        <v>224</v>
      </c>
      <c r="G52" s="21" t="s">
        <v>330</v>
      </c>
      <c r="H52" s="53">
        <f t="shared" ca="1" si="12"/>
        <v>243.07591525423723</v>
      </c>
      <c r="J52" s="31">
        <f ca="1">SUMIF('Monthly Financials'!$J$4:$EH$4,'Ind AS Financials'!J3,'Monthly Financials'!$J$68:$EH$68)-'Ind AS Financials'!J72</f>
        <v>0</v>
      </c>
      <c r="K52" s="31">
        <f ca="1">SUMIF('Monthly Financials'!$J$4:$EH$4,'Ind AS Financials'!K3,'Monthly Financials'!$J$68:$EH$68)-'Ind AS Financials'!K72</f>
        <v>0</v>
      </c>
      <c r="L52" s="31">
        <f ca="1">SUMIF('Monthly Financials'!$J$4:$EH$4,'Ind AS Financials'!L3,'Monthly Financials'!$J$68:$EH$68)-'Ind AS Financials'!L72</f>
        <v>0</v>
      </c>
      <c r="M52" s="31">
        <f ca="1">SUMIF('Monthly Financials'!$J$4:$EH$4,'Ind AS Financials'!M3,'Monthly Financials'!$J$68:$EH$68)-'Ind AS Financials'!M72</f>
        <v>243.07591525423723</v>
      </c>
      <c r="N52" s="31">
        <f ca="1">SUMIF('Monthly Financials'!$J$4:$EH$4,'Ind AS Financials'!N3,'Monthly Financials'!$J$68:$EH$68)-'Ind AS Financials'!N72</f>
        <v>0</v>
      </c>
      <c r="O52" s="31">
        <f ca="1">SUMIF('Monthly Financials'!$J$4:$EH$4,'Ind AS Financials'!O3,'Monthly Financials'!$J$68:$EH$68)-'Ind AS Financials'!O72</f>
        <v>0</v>
      </c>
      <c r="P52" s="31">
        <f ca="1">SUMIF('Monthly Financials'!$J$4:$EH$4,'Ind AS Financials'!P3,'Monthly Financials'!$J$68:$EH$68)-'Ind AS Financials'!P72</f>
        <v>0</v>
      </c>
      <c r="Q52" s="31">
        <f ca="1">SUMIF('Monthly Financials'!$J$4:$EH$4,'Ind AS Financials'!Q3,'Monthly Financials'!$J$68:$EH$68)-'Ind AS Financials'!Q72</f>
        <v>0</v>
      </c>
      <c r="R52" s="31">
        <f ca="1">SUMIF('Monthly Financials'!$J$4:$EH$4,'Ind AS Financials'!R3,'Monthly Financials'!$J$68:$EH$68)-'Ind AS Financials'!R72</f>
        <v>0</v>
      </c>
      <c r="S52" s="31">
        <f ca="1">SUMIF('Monthly Financials'!$J$4:$EH$4,'Ind AS Financials'!S3,'Monthly Financials'!$J$68:$EH$68)-'Ind AS Financials'!S72</f>
        <v>0</v>
      </c>
      <c r="T52" s="31">
        <f ca="1">SUMIF('Monthly Financials'!$J$4:$EH$4,'Ind AS Financials'!T3,'Monthly Financials'!$J$68:$EH$68)-'Ind AS Financials'!T72</f>
        <v>0</v>
      </c>
      <c r="U52" s="31">
        <f ca="1">SUMIF('Monthly Financials'!$J$4:$EH$4,'Ind AS Financials'!U3,'Monthly Financials'!$J$68:$EH$68)-'Ind AS Financials'!U72</f>
        <v>0</v>
      </c>
      <c r="V52" s="31">
        <f>SUMIF('Monthly Financials'!$J$4:$EH$4,'Ind AS Financials'!V3,'Monthly Financials'!$J$68:$EH$68)-'Ind AS Financials'!V72</f>
        <v>0</v>
      </c>
      <c r="W52" s="31">
        <f>SUMIF('Monthly Financials'!$J$4:$EH$4,'Ind AS Financials'!W3,'Monthly Financials'!$J$68:$EH$68)-'Ind AS Financials'!W72</f>
        <v>0</v>
      </c>
    </row>
    <row r="53" spans="1:23" ht="15" customHeight="1" outlineLevel="1" x14ac:dyDescent="0.35">
      <c r="A53" s="19"/>
      <c r="B53" s="19"/>
      <c r="C53" s="19"/>
      <c r="D53" s="19"/>
      <c r="E53" s="840" t="s">
        <v>815</v>
      </c>
      <c r="F53" s="19"/>
      <c r="G53" s="840" t="s">
        <v>330</v>
      </c>
      <c r="H53" s="53">
        <f>SUM(J53:W53)</f>
        <v>196.13900519039998</v>
      </c>
      <c r="I53" s="19"/>
      <c r="J53" s="57">
        <f>SUMIF('Monthly Financials'!$J$4:$EH$4,'Ind AS Financials'!J3,'Monthly Financials'!$J$69:$EH$69)</f>
        <v>0</v>
      </c>
      <c r="K53" s="57">
        <f>SUMIF('Monthly Financials'!$J$4:$EH$4,'Ind AS Financials'!K3,'Monthly Financials'!$J$69:$EH$69)</f>
        <v>44.594981376420904</v>
      </c>
      <c r="L53" s="57">
        <f>SUMIF('Monthly Financials'!$J$4:$EH$4,'Ind AS Financials'!L3,'Monthly Financials'!$J$69:$EH$69)</f>
        <v>141.4486901143807</v>
      </c>
      <c r="M53" s="57">
        <f>SUMIF('Monthly Financials'!$J$4:$EH$4,'Ind AS Financials'!M3,'Monthly Financials'!$J$69:$EH$69)</f>
        <v>10.095333699598376</v>
      </c>
      <c r="N53" s="57">
        <f>SUMIF('Monthly Financials'!$J$4:$EH$4,'Ind AS Financials'!N3,'Monthly Financials'!$J$69:$EH$69)</f>
        <v>0</v>
      </c>
      <c r="O53" s="57">
        <f>SUMIF('Monthly Financials'!$J$4:$EH$4,'Ind AS Financials'!O3,'Monthly Financials'!$J$69:$EH$69)</f>
        <v>0</v>
      </c>
      <c r="P53" s="57">
        <f>SUMIF('Monthly Financials'!$J$4:$EH$4,'Ind AS Financials'!P3,'Monthly Financials'!$J$69:$EH$69)</f>
        <v>0</v>
      </c>
      <c r="Q53" s="57">
        <f>SUMIF('Monthly Financials'!$J$4:$EH$4,'Ind AS Financials'!Q3,'Monthly Financials'!$J$69:$EH$69)</f>
        <v>0</v>
      </c>
      <c r="R53" s="57">
        <f>SUMIF('Monthly Financials'!$J$4:$EH$4,'Ind AS Financials'!R3,'Monthly Financials'!$J$69:$EH$69)</f>
        <v>0</v>
      </c>
      <c r="S53" s="57">
        <f>SUMIF('Monthly Financials'!$J$4:$EH$4,'Ind AS Financials'!S3,'Monthly Financials'!$J$69:$EH$69)</f>
        <v>0</v>
      </c>
      <c r="T53" s="57">
        <f>SUMIF('Monthly Financials'!$J$4:$EH$4,'Ind AS Financials'!T3,'Monthly Financials'!$J$69:$EH$69)</f>
        <v>0</v>
      </c>
      <c r="U53" s="57">
        <f>SUMIF('Monthly Financials'!$J$4:$EH$4,'Ind AS Financials'!U3,'Monthly Financials'!$J$69:$EH$69)</f>
        <v>0</v>
      </c>
      <c r="V53" s="57">
        <f>SUMIF('Monthly Financials'!$J$4:$EH$4,'Ind AS Financials'!V3,'Monthly Financials'!$J$69:$EH$69)</f>
        <v>0</v>
      </c>
      <c r="W53" s="57">
        <f>SUMIF('Monthly Financials'!$J$4:$EH$4,'Ind AS Financials'!W3,'Monthly Financials'!$J$69:$EH$69)</f>
        <v>0</v>
      </c>
    </row>
    <row r="54" spans="1:23" ht="15" customHeight="1" outlineLevel="1" x14ac:dyDescent="0.25">
      <c r="D54" s="19"/>
      <c r="E54" s="836" t="s">
        <v>354</v>
      </c>
      <c r="G54" s="26" t="s">
        <v>330</v>
      </c>
      <c r="H54" s="51">
        <f>SUM(J54:W54)</f>
        <v>-893.9183564961786</v>
      </c>
      <c r="J54" s="31">
        <f>- 1 * SUMIF('Monthly Financials'!$J$4:$EH$4,J$3,'Monthly Financials'!$J$162:$EH$162)</f>
        <v>0</v>
      </c>
      <c r="K54" s="31">
        <f>- 1 * SUMIF('Monthly Financials'!$J$4:$EH$4,K$3,'Monthly Financials'!$J$162:$EH$162)</f>
        <v>-66.962063226783243</v>
      </c>
      <c r="L54" s="31">
        <f>- 1 * SUMIF('Monthly Financials'!$J$4:$EH$4,L$3,'Monthly Financials'!$J$162:$EH$162)</f>
        <v>-216.36105212581521</v>
      </c>
      <c r="M54" s="31">
        <f>- 1 * SUMIF('Monthly Financials'!$J$4:$EH$4,M$3,'Monthly Financials'!$J$162:$EH$162)</f>
        <v>-94.078207254180469</v>
      </c>
      <c r="N54" s="31">
        <f>- 1 * SUMIF('Monthly Financials'!$J$4:$EH$4,N$3,'Monthly Financials'!$J$162:$EH$162)</f>
        <v>-82.650497576061909</v>
      </c>
      <c r="O54" s="31">
        <f>- 1 * SUMIF('Monthly Financials'!$J$4:$EH$4,O$3,'Monthly Financials'!$J$162:$EH$162)</f>
        <v>-82.650497576061909</v>
      </c>
      <c r="P54" s="31">
        <f>- 1 * SUMIF('Monthly Financials'!$J$4:$EH$4,P$3,'Monthly Financials'!$J$162:$EH$162)</f>
        <v>-82.650497576061909</v>
      </c>
      <c r="Q54" s="31">
        <f>- 1 * SUMIF('Monthly Financials'!$J$4:$EH$4,Q$3,'Monthly Financials'!$J$162:$EH$162)</f>
        <v>-82.650497576061909</v>
      </c>
      <c r="R54" s="31">
        <f>- 1 * SUMIF('Monthly Financials'!$J$4:$EH$4,R$3,'Monthly Financials'!$J$162:$EH$162)</f>
        <v>-82.650497576061909</v>
      </c>
      <c r="S54" s="31">
        <f>- 1 * SUMIF('Monthly Financials'!$J$4:$EH$4,S$3,'Monthly Financials'!$J$162:$EH$162)</f>
        <v>-82.650497576061909</v>
      </c>
      <c r="T54" s="31">
        <f>- 1 * SUMIF('Monthly Financials'!$J$4:$EH$4,T$3,'Monthly Financials'!$J$162:$EH$162)</f>
        <v>-20.614048433028401</v>
      </c>
      <c r="U54" s="31">
        <f>- 1 * SUMIF('Monthly Financials'!$J$4:$EH$4,U$3,'Monthly Financials'!$J$162:$EH$162)</f>
        <v>0</v>
      </c>
      <c r="V54" s="31">
        <f>- 1 * SUMIF('Monthly Financials'!$J$4:$EH$4,V$3,'Monthly Financials'!$J$162:$EH$162)</f>
        <v>0</v>
      </c>
      <c r="W54" s="31">
        <f>- 1 * SUMIF('Monthly Financials'!$J$4:$EH$4,W$3,'Monthly Financials'!$J$162:$EH$162)</f>
        <v>0</v>
      </c>
    </row>
    <row r="55" spans="1:23" ht="15" customHeight="1" outlineLevel="1" x14ac:dyDescent="0.25">
      <c r="D55" s="19"/>
      <c r="E55" s="836" t="s">
        <v>154</v>
      </c>
      <c r="G55" s="54" t="s">
        <v>330</v>
      </c>
      <c r="H55" s="51">
        <f t="shared" ca="1" si="12"/>
        <v>-120.82184550795908</v>
      </c>
      <c r="J55" s="31">
        <f ca="1">-1 * SUMIF('Monthly Financials'!$J$4:$EH$4,J$3,GST!$J$28:$EH$28)</f>
        <v>0</v>
      </c>
      <c r="K55" s="31">
        <f ca="1">-1 * SUMIF('Monthly Financials'!$J$4:$EH$4,K$3,GST!$J$28:$EH$28)</f>
        <v>0</v>
      </c>
      <c r="L55" s="31">
        <f ca="1">-1 * SUMIF('Monthly Financials'!$J$4:$EH$4,L$3,GST!$J$28:$EH$28)</f>
        <v>0</v>
      </c>
      <c r="M55" s="31">
        <f ca="1">-1 * SUMIF('Monthly Financials'!$J$4:$EH$4,M$3,GST!$J$28:$EH$28)</f>
        <v>0</v>
      </c>
      <c r="N55" s="31">
        <f ca="1">-1 * SUMIF('Monthly Financials'!$J$4:$EH$4,N$3,GST!$J$28:$EH$28)</f>
        <v>0</v>
      </c>
      <c r="O55" s="31">
        <f ca="1">-1 * SUMIF('Monthly Financials'!$J$4:$EH$4,O$3,GST!$J$28:$EH$28)</f>
        <v>0</v>
      </c>
      <c r="P55" s="31">
        <f ca="1">-1 * SUMIF('Monthly Financials'!$J$4:$EH$4,P$3,GST!$J$28:$EH$28)</f>
        <v>-8.6825693986443078</v>
      </c>
      <c r="Q55" s="31">
        <f ca="1">-1 * SUMIF('Monthly Financials'!$J$4:$EH$4,Q$3,GST!$J$28:$EH$28)</f>
        <v>-34.958106057770088</v>
      </c>
      <c r="R55" s="31">
        <f ca="1">-1 * SUMIF('Monthly Financials'!$J$4:$EH$4,R$3,GST!$J$28:$EH$28)</f>
        <v>-34.958106057770088</v>
      </c>
      <c r="S55" s="31">
        <f ca="1">-1 * SUMIF('Monthly Financials'!$J$4:$EH$4,S$3,GST!$J$28:$EH$28)</f>
        <v>-34.958106057770088</v>
      </c>
      <c r="T55" s="31">
        <f ca="1">-1 * SUMIF('Monthly Financials'!$J$4:$EH$4,T$3,GST!$J$28:$EH$28)</f>
        <v>-7.264957936004504</v>
      </c>
      <c r="U55" s="31">
        <f ca="1">-1 * SUMIF('Monthly Financials'!$J$4:$EH$4,U$3,GST!$J$28:$EH$28)</f>
        <v>0</v>
      </c>
      <c r="V55" s="31">
        <f>-1 * SUMIF('Monthly Financials'!$J$4:$EH$4,V$3,GST!$J$28:$EH$28)</f>
        <v>0</v>
      </c>
      <c r="W55" s="31">
        <f>-1 * SUMIF('Monthly Financials'!$J$4:$EH$4,W$3,GST!$J$28:$EH$28)</f>
        <v>0</v>
      </c>
    </row>
    <row r="56" spans="1:23" ht="15" customHeight="1" outlineLevel="1" x14ac:dyDescent="0.25">
      <c r="D56" s="19"/>
      <c r="E56" s="871" t="s">
        <v>691</v>
      </c>
      <c r="G56" s="54" t="s">
        <v>330</v>
      </c>
      <c r="H56" s="51">
        <f t="shared" si="12"/>
        <v>0</v>
      </c>
      <c r="J56" s="31">
        <f>-SUMIF(Rollout!$J$4:$EH$4,J4,Rollout!$J$152:$EH$152)</f>
        <v>0</v>
      </c>
      <c r="K56" s="31">
        <f>-SUMIF(Rollout!$J$4:$EH$4,K4,Rollout!$J$152:$EH$152)</f>
        <v>0</v>
      </c>
      <c r="L56" s="31">
        <f>-SUMIF(Rollout!$J$4:$EH$4,L4,Rollout!$J$152:$EH$152)</f>
        <v>0</v>
      </c>
      <c r="M56" s="31">
        <f>-SUMIF(Rollout!$J$4:$EH$4,M4,Rollout!$J$152:$EH$152)</f>
        <v>0</v>
      </c>
      <c r="N56" s="31">
        <f>-SUMIF(Rollout!$J$4:$EH$4,N4,Rollout!$J$152:$EH$152)</f>
        <v>0</v>
      </c>
      <c r="O56" s="31">
        <f>-SUMIF(Rollout!$J$4:$EH$4,O4,Rollout!$J$152:$EH$152)</f>
        <v>0</v>
      </c>
      <c r="P56" s="31">
        <f>-SUMIF(Rollout!$J$4:$EH$4,P4,Rollout!$J$152:$EH$152)</f>
        <v>0</v>
      </c>
      <c r="Q56" s="31">
        <f>-SUMIF(Rollout!$J$4:$EH$4,Q4,Rollout!$J$152:$EH$152)</f>
        <v>0</v>
      </c>
      <c r="R56" s="31">
        <f>-SUMIF(Rollout!$J$4:$EH$4,R4,Rollout!$J$152:$EH$152)</f>
        <v>0</v>
      </c>
      <c r="S56" s="31">
        <f>-SUMIF(Rollout!$J$4:$EH$4,S4,Rollout!$J$152:$EH$152)</f>
        <v>0</v>
      </c>
      <c r="T56" s="31">
        <f>-SUMIF(Rollout!$J$4:$EH$4,T4,Rollout!$J$152:$EH$152)</f>
        <v>0</v>
      </c>
      <c r="U56" s="31">
        <f>-SUMIF(Rollout!$J$4:$EH$4,U4,Rollout!$J$152:$EH$152)</f>
        <v>0</v>
      </c>
      <c r="V56" s="31">
        <f>-SUMIF(Rollout!$J$4:$EH$4,V4,Rollout!$J$152:$EH$152)</f>
        <v>0</v>
      </c>
      <c r="W56" s="31">
        <f>-SUMIF(Rollout!$J$4:$EH$4,W4,Rollout!$J$152:$EH$152)</f>
        <v>0</v>
      </c>
    </row>
    <row r="57" spans="1:23" ht="15" customHeight="1" outlineLevel="1" x14ac:dyDescent="0.25">
      <c r="D57" s="19"/>
      <c r="E57" s="871" t="s">
        <v>693</v>
      </c>
      <c r="G57" s="54" t="s">
        <v>330</v>
      </c>
      <c r="H57" s="51">
        <f>SUM(J57:W57)</f>
        <v>0</v>
      </c>
      <c r="J57" s="31">
        <f>-SUMIF(Rollout!$J$4:$EH$4,J4,Rollout!$J$153:$EH$153)</f>
        <v>0</v>
      </c>
      <c r="K57" s="31">
        <f>-SUMIF(Rollout!$J$4:$EH$4,K4,Rollout!$J$153:$EH$153)</f>
        <v>0</v>
      </c>
      <c r="L57" s="31">
        <f>-SUMIF(Rollout!$J$4:$EH$4,L4,Rollout!$J$153:$EH$153)</f>
        <v>0</v>
      </c>
      <c r="M57" s="31">
        <f>-SUMIF(Rollout!$J$4:$EH$4,M4,Rollout!$J$153:$EH$153)</f>
        <v>0</v>
      </c>
      <c r="N57" s="31">
        <f>-SUMIF(Rollout!$J$4:$EH$4,N4,Rollout!$J$153:$EH$153)</f>
        <v>0</v>
      </c>
      <c r="O57" s="31">
        <f>-SUMIF(Rollout!$J$4:$EH$4,O4,Rollout!$J$153:$EH$153)</f>
        <v>0</v>
      </c>
      <c r="P57" s="31">
        <f>-SUMIF(Rollout!$J$4:$EH$4,P4,Rollout!$J$153:$EH$153)</f>
        <v>0</v>
      </c>
      <c r="Q57" s="31">
        <f>-SUMIF(Rollout!$J$4:$EH$4,Q4,Rollout!$J$153:$EH$153)</f>
        <v>0</v>
      </c>
      <c r="R57" s="31">
        <f>-SUMIF(Rollout!$J$4:$EH$4,R4,Rollout!$J$153:$EH$153)</f>
        <v>0</v>
      </c>
      <c r="S57" s="31">
        <f>-SUMIF(Rollout!$J$4:$EH$4,S4,Rollout!$J$153:$EH$153)</f>
        <v>0</v>
      </c>
      <c r="T57" s="31">
        <f>-SUMIF(Rollout!$J$4:$EH$4,T4,Rollout!$J$153:$EH$153)</f>
        <v>0</v>
      </c>
      <c r="U57" s="31">
        <f>-SUMIF(Rollout!$J$4:$EH$4,U4,Rollout!$J$153:$EH$153)</f>
        <v>0</v>
      </c>
      <c r="V57" s="31">
        <f>-SUMIF(Rollout!$J$4:$EH$4,V4,Rollout!$J$153:$EH$153)</f>
        <v>0</v>
      </c>
      <c r="W57" s="31">
        <f>-SUMIF(Rollout!$J$4:$EH$4,W4,Rollout!$J$153:$EH$153)</f>
        <v>0</v>
      </c>
    </row>
    <row r="58" spans="1:23" ht="15" customHeight="1" outlineLevel="1" x14ac:dyDescent="0.35">
      <c r="D58" s="19"/>
      <c r="E58" s="863" t="s">
        <v>147</v>
      </c>
      <c r="G58" s="28" t="s">
        <v>330</v>
      </c>
      <c r="H58" s="53">
        <f t="shared" si="12"/>
        <v>0</v>
      </c>
      <c r="I58" s="28"/>
      <c r="J58" s="56">
        <f>SUMIF('Monthly Financials'!$J$4:$EH$4,J$3,'Monthly Financials'!$J$216:$EH$216)</f>
        <v>0</v>
      </c>
      <c r="K58" s="56">
        <f>SUMIF('Monthly Financials'!$J$4:$EH$4,K$3,'Monthly Financials'!$J$216:$EH$216)</f>
        <v>0</v>
      </c>
      <c r="L58" s="56">
        <f>SUMIF('Monthly Financials'!$J$4:$EH$4,L$3,'Monthly Financials'!$J$216:$EH$216)</f>
        <v>0</v>
      </c>
      <c r="M58" s="56">
        <f>SUMIF('Monthly Financials'!$J$4:$EH$4,M$3,'Monthly Financials'!$J$216:$EH$216)</f>
        <v>0</v>
      </c>
      <c r="N58" s="56">
        <f>SUMIF('Monthly Financials'!$J$4:$EH$4,N$3,'Monthly Financials'!$J$216:$EH$216)</f>
        <v>0</v>
      </c>
      <c r="O58" s="56">
        <f>SUMIF('Monthly Financials'!$J$4:$EH$4,O$3,'Monthly Financials'!$J$216:$EH$216)</f>
        <v>0</v>
      </c>
      <c r="P58" s="56">
        <f>SUMIF('Monthly Financials'!$J$4:$EH$4,P$3,'Monthly Financials'!$J$216:$EH$216)</f>
        <v>0</v>
      </c>
      <c r="Q58" s="56">
        <f>SUMIF('Monthly Financials'!$J$4:$EH$4,Q$3,'Monthly Financials'!$J$216:$EH$216)</f>
        <v>0</v>
      </c>
      <c r="R58" s="56">
        <f>SUMIF('Monthly Financials'!$J$4:$EH$4,R$3,'Monthly Financials'!$J$216:$EH$216)</f>
        <v>0</v>
      </c>
      <c r="S58" s="56">
        <f>SUMIF('Monthly Financials'!$J$4:$EH$4,S$3,'Monthly Financials'!$J$216:$EH$216)</f>
        <v>0</v>
      </c>
      <c r="T58" s="56">
        <f>SUMIF('Monthly Financials'!$J$4:$EH$4,T$3,'Monthly Financials'!$J$216:$EH$216)</f>
        <v>0</v>
      </c>
      <c r="U58" s="56">
        <f>SUMIF('Monthly Financials'!$J$4:$EH$4,U$3,'Monthly Financials'!$J$216:$EH$216)</f>
        <v>0</v>
      </c>
      <c r="V58" s="56">
        <f>SUMIF('Monthly Financials'!$J$4:$EH$4,V$3,'Monthly Financials'!$J$216:$EH$216)</f>
        <v>0</v>
      </c>
      <c r="W58" s="56">
        <f>SUMIF('Monthly Financials'!$J$4:$EH$4,W$3,'Monthly Financials'!$J$216:$EH$216)</f>
        <v>0</v>
      </c>
    </row>
    <row r="59" spans="1:23" ht="15" customHeight="1" outlineLevel="1" x14ac:dyDescent="0.25">
      <c r="A59" s="28"/>
      <c r="B59" s="28"/>
      <c r="C59" s="28"/>
      <c r="D59" s="19"/>
      <c r="E59" s="863" t="s">
        <v>225</v>
      </c>
      <c r="G59" s="28" t="s">
        <v>330</v>
      </c>
      <c r="H59" s="51">
        <f t="shared" si="12"/>
        <v>0</v>
      </c>
      <c r="I59" s="28"/>
      <c r="J59" s="526">
        <f xml:space="preserve"> -1 * SUMIF('Monthly Financials'!$J$4:$EH$4,'Ind AS Financials'!J3,'Monthly Financials'!$J$217:$EH$217)</f>
        <v>0</v>
      </c>
      <c r="K59" s="526">
        <f xml:space="preserve"> -1 * SUMIF('Monthly Financials'!$J$4:$EH$4,'Ind AS Financials'!K3,'Monthly Financials'!$J$217:$EH$217)</f>
        <v>0</v>
      </c>
      <c r="L59" s="526">
        <f xml:space="preserve"> -1 * SUMIF('Monthly Financials'!$J$4:$EH$4,'Ind AS Financials'!L3,'Monthly Financials'!$J$217:$EH$217)</f>
        <v>0</v>
      </c>
      <c r="M59" s="526">
        <f xml:space="preserve"> -1 * SUMIF('Monthly Financials'!$J$4:$EH$4,'Ind AS Financials'!M3,'Monthly Financials'!$J$217:$EH$217)</f>
        <v>0</v>
      </c>
      <c r="N59" s="526">
        <f xml:space="preserve"> -1 * SUMIF('Monthly Financials'!$J$4:$EH$4,'Ind AS Financials'!N3,'Monthly Financials'!$J$217:$EH$217)</f>
        <v>0</v>
      </c>
      <c r="O59" s="526">
        <f xml:space="preserve"> -1 * SUMIF('Monthly Financials'!$J$4:$EH$4,'Ind AS Financials'!O3,'Monthly Financials'!$J$217:$EH$217)</f>
        <v>0</v>
      </c>
      <c r="P59" s="526">
        <f xml:space="preserve"> -1 * SUMIF('Monthly Financials'!$J$4:$EH$4,'Ind AS Financials'!P3,'Monthly Financials'!$J$217:$EH$217)</f>
        <v>0</v>
      </c>
      <c r="Q59" s="526">
        <f xml:space="preserve"> -1 * SUMIF('Monthly Financials'!$J$4:$EH$4,'Ind AS Financials'!Q3,'Monthly Financials'!$J$217:$EH$217)</f>
        <v>0</v>
      </c>
      <c r="R59" s="526">
        <f xml:space="preserve"> -1 * SUMIF('Monthly Financials'!$J$4:$EH$4,'Ind AS Financials'!R3,'Monthly Financials'!$J$217:$EH$217)</f>
        <v>0</v>
      </c>
      <c r="S59" s="526">
        <f xml:space="preserve"> -1 * SUMIF('Monthly Financials'!$J$4:$EH$4,'Ind AS Financials'!S3,'Monthly Financials'!$J$217:$EH$217)</f>
        <v>0</v>
      </c>
      <c r="T59" s="526">
        <f xml:space="preserve"> -1 * SUMIF('Monthly Financials'!$J$4:$EH$4,'Ind AS Financials'!T3,'Monthly Financials'!$J$217:$EH$217)</f>
        <v>0</v>
      </c>
      <c r="U59" s="526">
        <f xml:space="preserve"> -1 * SUMIF('Monthly Financials'!$J$4:$EH$4,'Ind AS Financials'!U3,'Monthly Financials'!$J$217:$EH$217)</f>
        <v>0</v>
      </c>
      <c r="V59" s="526">
        <f xml:space="preserve"> -1 * SUMIF('Monthly Financials'!$J$4:$EH$4,'Ind AS Financials'!V3,'Monthly Financials'!$J$217:$EH$217)</f>
        <v>0</v>
      </c>
      <c r="W59" s="526">
        <f xml:space="preserve"> -1 * SUMIF('Monthly Financials'!$J$4:$EH$4,'Ind AS Financials'!W3,'Monthly Financials'!$J$217:$EH$217)</f>
        <v>0</v>
      </c>
    </row>
    <row r="60" spans="1:23" ht="15" customHeight="1" outlineLevel="1" x14ac:dyDescent="0.25">
      <c r="A60" s="28"/>
      <c r="B60" s="28"/>
      <c r="C60" s="28"/>
      <c r="D60" s="19"/>
      <c r="E60" s="863" t="s">
        <v>156</v>
      </c>
      <c r="G60" s="28" t="s">
        <v>330</v>
      </c>
      <c r="H60" s="51">
        <f t="shared" si="12"/>
        <v>0</v>
      </c>
      <c r="I60" s="28"/>
      <c r="J60" s="52">
        <f>- 1 * SUMIF('Monthly Financials'!$J$4:$EH$4,'Ind AS Financials'!J3,'Monthly Financials'!$J$224:$EH$224)</f>
        <v>0</v>
      </c>
      <c r="K60" s="52">
        <f>- 1 * SUMIF('Monthly Financials'!$J$4:$EH$4,'Ind AS Financials'!K3,'Monthly Financials'!$J$224:$EH$224)</f>
        <v>0</v>
      </c>
      <c r="L60" s="52">
        <f>- 1 * SUMIF('Monthly Financials'!$J$4:$EH$4,'Ind AS Financials'!L3,'Monthly Financials'!$J$224:$EH$224)</f>
        <v>0</v>
      </c>
      <c r="M60" s="52">
        <f>- 1 * SUMIF('Monthly Financials'!$J$4:$EH$4,'Ind AS Financials'!M3,'Monthly Financials'!$J$224:$EH$224)</f>
        <v>0</v>
      </c>
      <c r="N60" s="52">
        <f>- 1 * SUMIF('Monthly Financials'!$J$4:$EH$4,'Ind AS Financials'!N3,'Monthly Financials'!$J$224:$EH$224)</f>
        <v>0</v>
      </c>
      <c r="O60" s="52">
        <f>- 1 * SUMIF('Monthly Financials'!$J$4:$EH$4,'Ind AS Financials'!O3,'Monthly Financials'!$J$224:$EH$224)</f>
        <v>0</v>
      </c>
      <c r="P60" s="52">
        <f>- 1 * SUMIF('Monthly Financials'!$J$4:$EH$4,'Ind AS Financials'!P3,'Monthly Financials'!$J$224:$EH$224)</f>
        <v>0</v>
      </c>
      <c r="Q60" s="52">
        <f>- 1 * SUMIF('Monthly Financials'!$J$4:$EH$4,'Ind AS Financials'!Q3,'Monthly Financials'!$J$224:$EH$224)</f>
        <v>0</v>
      </c>
      <c r="R60" s="52">
        <f>- 1 * SUMIF('Monthly Financials'!$J$4:$EH$4,'Ind AS Financials'!R3,'Monthly Financials'!$J$224:$EH$224)</f>
        <v>0</v>
      </c>
      <c r="S60" s="52">
        <f>- 1 * SUMIF('Monthly Financials'!$J$4:$EH$4,'Ind AS Financials'!S3,'Monthly Financials'!$J$224:$EH$224)</f>
        <v>0</v>
      </c>
      <c r="T60" s="52">
        <f>- 1 * SUMIF('Monthly Financials'!$J$4:$EH$4,'Ind AS Financials'!T3,'Monthly Financials'!$J$224:$EH$224)</f>
        <v>0</v>
      </c>
      <c r="U60" s="52">
        <f>- 1 * SUMIF('Monthly Financials'!$J$4:$EH$4,'Ind AS Financials'!U3,'Monthly Financials'!$J$224:$EH$224)</f>
        <v>0</v>
      </c>
      <c r="V60" s="52">
        <f>- 1 * SUMIF('Monthly Financials'!$J$4:$EH$4,'Ind AS Financials'!V3,'Monthly Financials'!$J$224:$EH$224)</f>
        <v>0</v>
      </c>
      <c r="W60" s="52">
        <f>- 1 * SUMIF('Monthly Financials'!$J$4:$EH$4,'Ind AS Financials'!W3,'Monthly Financials'!$J$224:$EH$224)</f>
        <v>0</v>
      </c>
    </row>
    <row r="61" spans="1:23" ht="15" customHeight="1" outlineLevel="1" x14ac:dyDescent="0.25">
      <c r="D61" s="19"/>
      <c r="E61" s="836" t="s">
        <v>157</v>
      </c>
      <c r="G61" s="21" t="s">
        <v>330</v>
      </c>
      <c r="H61" s="51">
        <f t="shared" ca="1" si="12"/>
        <v>-48.41854421774925</v>
      </c>
      <c r="J61" s="52">
        <f ca="1">-1 * SUMIF('Dep&amp;Tax'!$J$5:$W$5,J$5,'Dep&amp;Tax'!$J$104:$W$104)</f>
        <v>0</v>
      </c>
      <c r="K61" s="52">
        <f ca="1">-1 * SUMIF('Dep&amp;Tax'!$J$5:$W$5,K$5,'Dep&amp;Tax'!$J$104:$W$104)</f>
        <v>0</v>
      </c>
      <c r="L61" s="52">
        <f ca="1">-1 * SUMIF('Dep&amp;Tax'!$J$5:$W$5,L$5,'Dep&amp;Tax'!$J$104:$W$104)</f>
        <v>0</v>
      </c>
      <c r="M61" s="52">
        <f ca="1">-1 * SUMIF('Dep&amp;Tax'!$J$5:$W$5,M$5,'Dep&amp;Tax'!$J$104:$W$104)</f>
        <v>0</v>
      </c>
      <c r="N61" s="52">
        <f ca="1">-1 * SUMIF('Dep&amp;Tax'!$J$5:$W$5,N$5,'Dep&amp;Tax'!$J$104:$W$104)</f>
        <v>0</v>
      </c>
      <c r="O61" s="52">
        <f ca="1">-1 * SUMIF('Dep&amp;Tax'!$J$5:$W$5,O$5,'Dep&amp;Tax'!$J$104:$W$104)</f>
        <v>0</v>
      </c>
      <c r="P61" s="52">
        <f ca="1">-1 * SUMIF('Dep&amp;Tax'!$J$5:$W$5,P$5,'Dep&amp;Tax'!$J$104:$W$104)</f>
        <v>0</v>
      </c>
      <c r="Q61" s="52">
        <f ca="1">-1 * SUMIF('Dep&amp;Tax'!$J$5:$W$5,Q$5,'Dep&amp;Tax'!$J$104:$W$104)</f>
        <v>0</v>
      </c>
      <c r="R61" s="52">
        <f ca="1">-1 * SUMIF('Dep&amp;Tax'!$J$5:$W$5,R$5,'Dep&amp;Tax'!$J$104:$W$104)</f>
        <v>-5.9332564912967189</v>
      </c>
      <c r="S61" s="52">
        <f ca="1">-1 * SUMIF('Dep&amp;Tax'!$J$5:$W$5,S$5,'Dep&amp;Tax'!$J$104:$W$104)</f>
        <v>-39.184174784680977</v>
      </c>
      <c r="T61" s="52">
        <f ca="1">-1 * SUMIF('Dep&amp;Tax'!$J$5:$W$5,T$5,'Dep&amp;Tax'!$J$104:$W$104)</f>
        <v>-3.3011129417715535</v>
      </c>
      <c r="U61" s="52">
        <f ca="1">-1 * SUMIF('Dep&amp;Tax'!$J$5:$W$5,U$5,'Dep&amp;Tax'!$J$104:$W$104)</f>
        <v>0</v>
      </c>
      <c r="V61" s="52">
        <f ca="1">-1 * SUMIF('Dep&amp;Tax'!$J$5:$W$5,V$5,'Dep&amp;Tax'!$J$104:$W$104)</f>
        <v>0</v>
      </c>
      <c r="W61" s="52">
        <f ca="1">-1 * SUMIF('Dep&amp;Tax'!$J$5:$W$5,W$5,'Dep&amp;Tax'!$J$104:$W$104)</f>
        <v>0</v>
      </c>
    </row>
    <row r="62" spans="1:23" s="37" customFormat="1" ht="15" customHeight="1" outlineLevel="1" x14ac:dyDescent="0.35">
      <c r="E62" s="147" t="s">
        <v>510</v>
      </c>
      <c r="F62" s="147"/>
      <c r="G62" s="147" t="s">
        <v>330</v>
      </c>
      <c r="H62" s="149">
        <f ca="1" xml:space="preserve"> SUM(J62:W62)</f>
        <v>1871.7222155523061</v>
      </c>
      <c r="I62" s="147"/>
      <c r="J62" s="1093">
        <f ca="1">SUM(J50:J61)</f>
        <v>0</v>
      </c>
      <c r="K62" s="149">
        <f t="shared" ref="K62:W62" ca="1" si="13">SUM(K50:K61)</f>
        <v>-4.1391559100445221</v>
      </c>
      <c r="L62" s="149">
        <f t="shared" ca="1" si="13"/>
        <v>110.10298696941396</v>
      </c>
      <c r="M62" s="149">
        <f t="shared" ca="1" si="13"/>
        <v>512.35410058810305</v>
      </c>
      <c r="N62" s="149">
        <f t="shared" ca="1" si="13"/>
        <v>229.16980637871501</v>
      </c>
      <c r="O62" s="149">
        <f t="shared" ca="1" si="13"/>
        <v>229.16980637871501</v>
      </c>
      <c r="P62" s="149">
        <f t="shared" ca="1" si="13"/>
        <v>220.48723698007069</v>
      </c>
      <c r="Q62" s="149">
        <f t="shared" ca="1" si="13"/>
        <v>194.21170032094491</v>
      </c>
      <c r="R62" s="149">
        <f t="shared" ca="1" si="13"/>
        <v>188.27844382964818</v>
      </c>
      <c r="S62" s="149">
        <f t="shared" ca="1" si="13"/>
        <v>155.02752553626394</v>
      </c>
      <c r="T62" s="149">
        <f t="shared" ca="1" si="13"/>
        <v>37.059764480475685</v>
      </c>
      <c r="U62" s="149">
        <f t="shared" ca="1" si="13"/>
        <v>0</v>
      </c>
      <c r="V62" s="149">
        <f t="shared" ca="1" si="13"/>
        <v>0</v>
      </c>
      <c r="W62" s="149">
        <f t="shared" ca="1" si="13"/>
        <v>0</v>
      </c>
    </row>
    <row r="63" spans="1:23" s="37" customFormat="1" ht="15" customHeight="1" outlineLevel="1" x14ac:dyDescent="0.35"/>
    <row r="64" spans="1:23" s="37" customFormat="1" ht="15" customHeight="1" outlineLevel="1" x14ac:dyDescent="0.35">
      <c r="B64" s="38" t="s">
        <v>555</v>
      </c>
      <c r="K64" s="75"/>
    </row>
    <row r="65" spans="1:23" ht="15" customHeight="1" outlineLevel="1" x14ac:dyDescent="0.25">
      <c r="D65" s="19"/>
      <c r="E65" s="836" t="s">
        <v>353</v>
      </c>
      <c r="G65" s="26" t="s">
        <v>330</v>
      </c>
      <c r="H65" s="51">
        <f ca="1">SUM(J65:W65)</f>
        <v>-1248.9082847258385</v>
      </c>
      <c r="J65" s="31">
        <f ca="1" xml:space="preserve"> -1 *  SUMIF(Rollout!$J$4:$EH$4,J$3,Rollout!$J$148:$EH$148)</f>
        <v>0</v>
      </c>
      <c r="K65" s="31">
        <f ca="1" xml:space="preserve"> -1 *  SUMIF(Rollout!$J$4:$EH$4,K$3,Rollout!$J$148:$EH$148)</f>
        <v>-285.88057856788379</v>
      </c>
      <c r="L65" s="31">
        <f ca="1" xml:space="preserve"> -1 *  SUMIF(Rollout!$J$4:$EH$4,L$3,Rollout!$J$148:$EH$148)</f>
        <v>-900.18715361129489</v>
      </c>
      <c r="M65" s="31">
        <f ca="1" xml:space="preserve"> -1 *  SUMIF(Rollout!$J$4:$EH$4,M$3,Rollout!$J$148:$EH$148)</f>
        <v>-62.840552546659765</v>
      </c>
      <c r="N65" s="31">
        <f ca="1" xml:space="preserve"> -1 *  SUMIF(Rollout!$J$4:$EH$4,N$3,Rollout!$J$148:$EH$148)</f>
        <v>0</v>
      </c>
      <c r="O65" s="31">
        <f ca="1" xml:space="preserve"> -1 *  SUMIF(Rollout!$J$4:$EH$4,O$3,Rollout!$J$148:$EH$148)</f>
        <v>0</v>
      </c>
      <c r="P65" s="31">
        <f ca="1" xml:space="preserve"> -1 *  SUMIF(Rollout!$J$4:$EH$4,P$3,Rollout!$J$148:$EH$148)</f>
        <v>0</v>
      </c>
      <c r="Q65" s="31">
        <f ca="1" xml:space="preserve"> -1 *  SUMIF(Rollout!$J$4:$EH$4,Q$3,Rollout!$J$148:$EH$148)</f>
        <v>0</v>
      </c>
      <c r="R65" s="31">
        <f ca="1" xml:space="preserve"> -1 *  SUMIF(Rollout!$J$4:$EH$4,R$3,Rollout!$J$148:$EH$148)</f>
        <v>0</v>
      </c>
      <c r="S65" s="31">
        <f ca="1" xml:space="preserve"> -1 *  SUMIF(Rollout!$J$4:$EH$4,S$3,Rollout!$J$148:$EH$148)</f>
        <v>0</v>
      </c>
      <c r="T65" s="31">
        <f ca="1" xml:space="preserve"> -1 *  SUMIF(Rollout!$J$4:$EH$4,T$3,Rollout!$J$148:$EH$148)</f>
        <v>0</v>
      </c>
      <c r="U65" s="31">
        <f ca="1" xml:space="preserve"> -1 *  SUMIF(Rollout!$J$4:$EH$4,U$3,Rollout!$J$148:$EH$148)</f>
        <v>0</v>
      </c>
      <c r="V65" s="31">
        <f xml:space="preserve"> -1 *  SUMIF(Rollout!$J$4:$EH$4,V$3,Rollout!$J$148:$EH$148)</f>
        <v>0</v>
      </c>
      <c r="W65" s="31">
        <f xml:space="preserve"> -1 *  SUMIF(Rollout!$J$4:$EH$4,W$3,Rollout!$J$148:$EH$148)</f>
        <v>0</v>
      </c>
    </row>
    <row r="66" spans="1:23" s="37" customFormat="1" ht="15" customHeight="1" outlineLevel="1" x14ac:dyDescent="0.25">
      <c r="E66" s="147" t="s">
        <v>511</v>
      </c>
      <c r="F66" s="147"/>
      <c r="G66" s="147" t="s">
        <v>330</v>
      </c>
      <c r="H66" s="148">
        <f ca="1" xml:space="preserve"> SUM(J66:W66)</f>
        <v>-1248.9082847258385</v>
      </c>
      <c r="I66" s="147"/>
      <c r="J66" s="148">
        <f t="shared" ref="J66:W66" ca="1" si="14">SUM(J65)</f>
        <v>0</v>
      </c>
      <c r="K66" s="148">
        <f t="shared" ca="1" si="14"/>
        <v>-285.88057856788379</v>
      </c>
      <c r="L66" s="148">
        <f t="shared" ca="1" si="14"/>
        <v>-900.18715361129489</v>
      </c>
      <c r="M66" s="148">
        <f t="shared" ca="1" si="14"/>
        <v>-62.840552546659765</v>
      </c>
      <c r="N66" s="148">
        <f t="shared" ca="1" si="14"/>
        <v>0</v>
      </c>
      <c r="O66" s="148">
        <f t="shared" ca="1" si="14"/>
        <v>0</v>
      </c>
      <c r="P66" s="148">
        <f t="shared" ca="1" si="14"/>
        <v>0</v>
      </c>
      <c r="Q66" s="148">
        <f t="shared" ca="1" si="14"/>
        <v>0</v>
      </c>
      <c r="R66" s="148">
        <f t="shared" ca="1" si="14"/>
        <v>0</v>
      </c>
      <c r="S66" s="148">
        <f t="shared" ca="1" si="14"/>
        <v>0</v>
      </c>
      <c r="T66" s="148">
        <f t="shared" ca="1" si="14"/>
        <v>0</v>
      </c>
      <c r="U66" s="148">
        <f t="shared" ca="1" si="14"/>
        <v>0</v>
      </c>
      <c r="V66" s="148">
        <f t="shared" si="14"/>
        <v>0</v>
      </c>
      <c r="W66" s="148">
        <f t="shared" si="14"/>
        <v>0</v>
      </c>
    </row>
    <row r="67" spans="1:23" s="37" customFormat="1" ht="15" customHeight="1" outlineLevel="1" x14ac:dyDescent="0.35">
      <c r="K67" s="75"/>
    </row>
    <row r="68" spans="1:23" s="37" customFormat="1" ht="15" customHeight="1" outlineLevel="1" x14ac:dyDescent="0.35">
      <c r="B68" s="38" t="s">
        <v>557</v>
      </c>
      <c r="K68" s="75"/>
    </row>
    <row r="69" spans="1:23" ht="15" customHeight="1" outlineLevel="1" x14ac:dyDescent="0.25">
      <c r="D69" s="19"/>
      <c r="E69" s="21" t="str">
        <f>Rollout!E166</f>
        <v>Upfront Equity - Tranche 1</v>
      </c>
      <c r="G69" s="21" t="s">
        <v>330</v>
      </c>
      <c r="H69" s="53">
        <f t="shared" ref="H69:H83" ca="1" si="15">SUM(J69:W69)</f>
        <v>60.129919045364915</v>
      </c>
      <c r="J69" s="51">
        <f ca="1">SUMIF(Rollout!$J$4:$EH$4,J$3,Rollout!$J$166:$EH$166)</f>
        <v>0</v>
      </c>
      <c r="K69" s="51">
        <f ca="1">SUMIF(Rollout!$J$4:$EH$4,K$3,Rollout!$J$166:$EH$166)</f>
        <v>60.129919045364915</v>
      </c>
      <c r="L69" s="51">
        <f ca="1">SUMIF(Rollout!$J$4:$EH$4,L$3,Rollout!$J$166:$EH$166)</f>
        <v>0</v>
      </c>
      <c r="M69" s="51">
        <f ca="1">SUMIF(Rollout!$J$4:$EH$4,M$3,Rollout!$J$166:$EH$166)</f>
        <v>0</v>
      </c>
      <c r="N69" s="51">
        <f ca="1">SUMIF(Rollout!$J$4:$EH$4,N$3,Rollout!$J$166:$EH$166)</f>
        <v>0</v>
      </c>
      <c r="O69" s="51">
        <f ca="1">SUMIF(Rollout!$J$4:$EH$4,O$3,Rollout!$J$166:$EH$166)</f>
        <v>0</v>
      </c>
      <c r="P69" s="51">
        <f ca="1">SUMIF(Rollout!$J$4:$EH$4,P$3,Rollout!$J$166:$EH$166)</f>
        <v>0</v>
      </c>
      <c r="Q69" s="51">
        <f ca="1">SUMIF(Rollout!$J$4:$EH$4,Q$3,Rollout!$J$166:$EH$166)</f>
        <v>0</v>
      </c>
      <c r="R69" s="51">
        <f ca="1">SUMIF(Rollout!$J$4:$EH$4,R$3,Rollout!$J$166:$EH$166)</f>
        <v>0</v>
      </c>
      <c r="S69" s="51">
        <f ca="1">SUMIF(Rollout!$J$4:$EH$4,S$3,Rollout!$J$166:$EH$166)</f>
        <v>0</v>
      </c>
      <c r="T69" s="51">
        <f ca="1">SUMIF(Rollout!$J$4:$EH$4,T$3,Rollout!$J$166:$EH$166)</f>
        <v>0</v>
      </c>
      <c r="U69" s="51">
        <f ca="1">SUMIF(Rollout!$J$4:$EH$4,U$3,Rollout!$J$166:$EH$166)</f>
        <v>0</v>
      </c>
      <c r="V69" s="51">
        <f>SUMIF(Rollout!$J$4:$EH$4,V$3,Rollout!$J$166:$EH$166)</f>
        <v>0</v>
      </c>
      <c r="W69" s="51">
        <f>SUMIF(Rollout!$J$4:$EH$4,W$3,Rollout!$J$166:$EH$166)</f>
        <v>0</v>
      </c>
    </row>
    <row r="70" spans="1:23" ht="15" customHeight="1" outlineLevel="1" x14ac:dyDescent="0.25">
      <c r="D70" s="19"/>
      <c r="E70" s="21" t="str">
        <f>Rollout!E167</f>
        <v>Upfront Shareholders Loan - Tranche 1</v>
      </c>
      <c r="G70" s="21" t="s">
        <v>330</v>
      </c>
      <c r="H70" s="53">
        <f t="shared" ca="1" si="15"/>
        <v>0</v>
      </c>
      <c r="J70" s="51">
        <f ca="1">SUMIF(Rollout!$J$4:$EH$4,J$3,Rollout!$J$167:$EH$167)</f>
        <v>0</v>
      </c>
      <c r="K70" s="51">
        <f ca="1">SUMIF(Rollout!$J$4:$EH$4,K$3,Rollout!$J$167:$EH$167)</f>
        <v>0</v>
      </c>
      <c r="L70" s="51">
        <f ca="1">SUMIF(Rollout!$J$4:$EH$4,L$3,Rollout!$J$167:$EH$167)</f>
        <v>0</v>
      </c>
      <c r="M70" s="51">
        <f ca="1">SUMIF(Rollout!$J$4:$EH$4,M$3,Rollout!$J$167:$EH$167)</f>
        <v>0</v>
      </c>
      <c r="N70" s="51">
        <f ca="1">SUMIF(Rollout!$J$4:$EH$4,N$3,Rollout!$J$167:$EH$167)</f>
        <v>0</v>
      </c>
      <c r="O70" s="51">
        <f ca="1">SUMIF(Rollout!$J$4:$EH$4,O$3,Rollout!$J$167:$EH$167)</f>
        <v>0</v>
      </c>
      <c r="P70" s="51">
        <f ca="1">SUMIF(Rollout!$J$4:$EH$4,P$3,Rollout!$J$167:$EH$167)</f>
        <v>0</v>
      </c>
      <c r="Q70" s="51">
        <f ca="1">SUMIF(Rollout!$J$4:$EH$4,Q$3,Rollout!$J$167:$EH$167)</f>
        <v>0</v>
      </c>
      <c r="R70" s="51">
        <f ca="1">SUMIF(Rollout!$J$4:$EH$4,R$3,Rollout!$J$167:$EH$167)</f>
        <v>0</v>
      </c>
      <c r="S70" s="51">
        <f ca="1">SUMIF(Rollout!$J$4:$EH$4,S$3,Rollout!$J$167:$EH$167)</f>
        <v>0</v>
      </c>
      <c r="T70" s="51">
        <f ca="1">SUMIF(Rollout!$J$4:$EH$4,T$3,Rollout!$J$167:$EH$167)</f>
        <v>0</v>
      </c>
      <c r="U70" s="51">
        <f ca="1">SUMIF(Rollout!$J$4:$EH$4,U$3,Rollout!$J$167:$EH$167)</f>
        <v>0</v>
      </c>
      <c r="V70" s="51">
        <f>SUMIF(Rollout!$J$4:$EH$4,V$3,Rollout!$J$167:$EH$167)</f>
        <v>0</v>
      </c>
      <c r="W70" s="51">
        <f>SUMIF(Rollout!$J$4:$EH$4,W$3,Rollout!$J$167:$EH$167)</f>
        <v>0</v>
      </c>
    </row>
    <row r="71" spans="1:23" ht="15" customHeight="1" outlineLevel="1" x14ac:dyDescent="0.25">
      <c r="D71" s="19"/>
      <c r="E71" s="21" t="str">
        <f>Rollout!E168</f>
        <v>Balance Equity - Tranche 1</v>
      </c>
      <c r="G71" s="21" t="s">
        <v>330</v>
      </c>
      <c r="H71" s="53">
        <f t="shared" ca="1" si="15"/>
        <v>0</v>
      </c>
      <c r="J71" s="51">
        <f ca="1">SUMIF(Rollout!$J$4:$EH$4,J$3,Rollout!$J$168:$EH$168)</f>
        <v>0</v>
      </c>
      <c r="K71" s="51">
        <f ca="1">SUMIF(Rollout!$J$4:$EH$4,K$3,Rollout!$J$168:$EH$168)</f>
        <v>0</v>
      </c>
      <c r="L71" s="51">
        <f ca="1">SUMIF(Rollout!$J$4:$EH$4,L$3,Rollout!$J$168:$EH$168)</f>
        <v>0</v>
      </c>
      <c r="M71" s="51">
        <f ca="1">SUMIF(Rollout!$J$4:$EH$4,M$3,Rollout!$J$168:$EH$168)</f>
        <v>0</v>
      </c>
      <c r="N71" s="51">
        <f ca="1">SUMIF(Rollout!$J$4:$EH$4,N$3,Rollout!$J$168:$EH$168)</f>
        <v>0</v>
      </c>
      <c r="O71" s="51">
        <f ca="1">SUMIF(Rollout!$J$4:$EH$4,O$3,Rollout!$J$168:$EH$168)</f>
        <v>0</v>
      </c>
      <c r="P71" s="51">
        <f ca="1">SUMIF(Rollout!$J$4:$EH$4,P$3,Rollout!$J$168:$EH$168)</f>
        <v>0</v>
      </c>
      <c r="Q71" s="51">
        <f ca="1">SUMIF(Rollout!$J$4:$EH$4,Q$3,Rollout!$J$168:$EH$168)</f>
        <v>0</v>
      </c>
      <c r="R71" s="51">
        <f ca="1">SUMIF(Rollout!$J$4:$EH$4,R$3,Rollout!$J$168:$EH$168)</f>
        <v>0</v>
      </c>
      <c r="S71" s="51">
        <f ca="1">SUMIF(Rollout!$J$4:$EH$4,S$3,Rollout!$J$168:$EH$168)</f>
        <v>0</v>
      </c>
      <c r="T71" s="51">
        <f ca="1">SUMIF(Rollout!$J$4:$EH$4,T$3,Rollout!$J$168:$EH$168)</f>
        <v>0</v>
      </c>
      <c r="U71" s="51">
        <f ca="1">SUMIF(Rollout!$J$4:$EH$4,U$3,Rollout!$J$168:$EH$168)</f>
        <v>0</v>
      </c>
      <c r="V71" s="51">
        <f>SUMIF(Rollout!$J$4:$EH$4,V$3,Rollout!$J$168:$EH$168)</f>
        <v>0</v>
      </c>
      <c r="W71" s="51">
        <f>SUMIF(Rollout!$J$4:$EH$4,W$3,Rollout!$J$168:$EH$168)</f>
        <v>0</v>
      </c>
    </row>
    <row r="72" spans="1:23" ht="15" customHeight="1" outlineLevel="1" x14ac:dyDescent="0.25">
      <c r="D72" s="19"/>
      <c r="E72" s="21" t="str">
        <f>Rollout!E169</f>
        <v>Internal Accruals from Upfront Payment</v>
      </c>
      <c r="G72" s="21" t="s">
        <v>330</v>
      </c>
      <c r="H72" s="53">
        <f t="shared" ca="1" si="15"/>
        <v>0</v>
      </c>
      <c r="J72" s="51">
        <f ca="1">SUMIF(Rollout!$J$4:$EH$4,J$3,Rollout!$J$169:$EH$169)</f>
        <v>0</v>
      </c>
      <c r="K72" s="51">
        <f ca="1">SUMIF(Rollout!$J$4:$EH$4,K$3,Rollout!$J$169:$EH$169)</f>
        <v>0</v>
      </c>
      <c r="L72" s="51">
        <f ca="1">SUMIF(Rollout!$J$4:$EH$4,L$3,Rollout!$J$169:$EH$169)</f>
        <v>0</v>
      </c>
      <c r="M72" s="51">
        <f ca="1">SUMIF(Rollout!$J$4:$EH$4,M$3,Rollout!$J$169:$EH$169)</f>
        <v>0</v>
      </c>
      <c r="N72" s="51">
        <f ca="1">SUMIF(Rollout!$J$4:$EH$4,N$3,Rollout!$J$169:$EH$169)</f>
        <v>0</v>
      </c>
      <c r="O72" s="51">
        <f ca="1">SUMIF(Rollout!$J$4:$EH$4,O$3,Rollout!$J$169:$EH$169)</f>
        <v>0</v>
      </c>
      <c r="P72" s="51">
        <f ca="1">SUMIF(Rollout!$J$4:$EH$4,P$3,Rollout!$J$169:$EH$169)</f>
        <v>0</v>
      </c>
      <c r="Q72" s="51">
        <f ca="1">SUMIF(Rollout!$J$4:$EH$4,Q$3,Rollout!$J$169:$EH$169)</f>
        <v>0</v>
      </c>
      <c r="R72" s="51">
        <f ca="1">SUMIF(Rollout!$J$4:$EH$4,R$3,Rollout!$J$169:$EH$169)</f>
        <v>0</v>
      </c>
      <c r="S72" s="51">
        <f ca="1">SUMIF(Rollout!$J$4:$EH$4,S$3,Rollout!$J$169:$EH$169)</f>
        <v>0</v>
      </c>
      <c r="T72" s="51">
        <f ca="1">SUMIF(Rollout!$J$4:$EH$4,T$3,Rollout!$J$169:$EH$169)</f>
        <v>0</v>
      </c>
      <c r="U72" s="51">
        <f ca="1">SUMIF(Rollout!$J$4:$EH$4,U$3,Rollout!$J$169:$EH$169)</f>
        <v>0</v>
      </c>
      <c r="V72" s="51">
        <f>SUMIF(Rollout!$J$4:$EH$4,V$3,Rollout!$J$169:$EH$169)</f>
        <v>0</v>
      </c>
      <c r="W72" s="51">
        <f>SUMIF(Rollout!$J$4:$EH$4,W$3,Rollout!$J$169:$EH$169)</f>
        <v>0</v>
      </c>
    </row>
    <row r="73" spans="1:23" ht="15" customHeight="1" outlineLevel="1" x14ac:dyDescent="0.25">
      <c r="D73" s="19"/>
      <c r="E73" s="21" t="str">
        <f>Rollout!E170</f>
        <v>Balance Shareholder Loan - Tranche 1</v>
      </c>
      <c r="G73" s="21" t="s">
        <v>330</v>
      </c>
      <c r="H73" s="53">
        <f t="shared" ca="1" si="15"/>
        <v>180.38975713609472</v>
      </c>
      <c r="J73" s="51">
        <f ca="1">SUMIF('Monthly Financials'!$J$4:$EH$4,J4,'Monthly Financials'!$J$234:$EH$234)</f>
        <v>0</v>
      </c>
      <c r="K73" s="51">
        <f ca="1">SUMIF('Monthly Financials'!$J$4:$EH$4,K4,'Monthly Financials'!$J$234:$EH$234)</f>
        <v>11.340225596606032</v>
      </c>
      <c r="L73" s="51">
        <f ca="1">SUMIF('Monthly Financials'!$J$4:$EH$4,L4,'Monthly Financials'!$J$234:$EH$234)</f>
        <v>169.0495315394887</v>
      </c>
      <c r="M73" s="51">
        <f ca="1">SUMIF('Monthly Financials'!$J$4:$EH$4,M4,'Monthly Financials'!$J$234:$EH$234)</f>
        <v>0</v>
      </c>
      <c r="N73" s="51">
        <f ca="1">SUMIF('Monthly Financials'!$J$4:$EH$4,N4,'Monthly Financials'!$J$234:$EH$234)</f>
        <v>0</v>
      </c>
      <c r="O73" s="51">
        <f ca="1">SUMIF('Monthly Financials'!$J$4:$EH$4,O4,'Monthly Financials'!$J$234:$EH$234)</f>
        <v>0</v>
      </c>
      <c r="P73" s="51">
        <f ca="1">SUMIF('Monthly Financials'!$J$4:$EH$4,P4,'Monthly Financials'!$J$234:$EH$234)</f>
        <v>0</v>
      </c>
      <c r="Q73" s="51">
        <f ca="1">SUMIF('Monthly Financials'!$J$4:$EH$4,Q4,'Monthly Financials'!$J$234:$EH$234)</f>
        <v>0</v>
      </c>
      <c r="R73" s="51">
        <f ca="1">SUMIF('Monthly Financials'!$J$4:$EH$4,R4,'Monthly Financials'!$J$234:$EH$234)</f>
        <v>0</v>
      </c>
      <c r="S73" s="51">
        <f ca="1">SUMIF('Monthly Financials'!$J$4:$EH$4,S4,'Monthly Financials'!$J$234:$EH$234)</f>
        <v>0</v>
      </c>
      <c r="T73" s="51">
        <f ca="1">SUMIF('Monthly Financials'!$J$4:$EH$4,T4,'Monthly Financials'!$J$234:$EH$234)</f>
        <v>0</v>
      </c>
      <c r="U73" s="51">
        <f ca="1">SUMIF('Monthly Financials'!$J$4:$EH$4,U4,'Monthly Financials'!$J$234:$EH$234)</f>
        <v>0</v>
      </c>
      <c r="V73" s="51">
        <f>SUMIF('Monthly Financials'!$J$4:$EH$4,V4,'Monthly Financials'!$J$234:$EH$234)</f>
        <v>0</v>
      </c>
      <c r="W73" s="51">
        <f>SUMIF('Monthly Financials'!$J$4:$EH$4,W4,'Monthly Financials'!$J$234:$EH$234)</f>
        <v>0</v>
      </c>
    </row>
    <row r="74" spans="1:23" ht="15" customHeight="1" outlineLevel="1" x14ac:dyDescent="0.25">
      <c r="D74" s="19"/>
      <c r="E74" s="21" t="str">
        <f>Rollout!E171</f>
        <v>Debt - Tranche 1</v>
      </c>
      <c r="G74" s="21" t="s">
        <v>330</v>
      </c>
      <c r="H74" s="53">
        <f t="shared" ca="1" si="15"/>
        <v>721.55902854437898</v>
      </c>
      <c r="J74" s="51">
        <f ca="1">SUMIF(Rollout!$J$4:$EH$4,J$3,Rollout!$J$171:$EH$171)</f>
        <v>0</v>
      </c>
      <c r="K74" s="51">
        <f ca="1">SUMIF(Rollout!$J$4:$EH$4,K$3,Rollout!$J$171:$EH$171)</f>
        <v>214.41043392591286</v>
      </c>
      <c r="L74" s="51">
        <f ca="1">SUMIF(Rollout!$J$4:$EH$4,L$3,Rollout!$J$171:$EH$171)</f>
        <v>507.14859461846612</v>
      </c>
      <c r="M74" s="51">
        <f ca="1">SUMIF(Rollout!$J$4:$EH$4,M$3,Rollout!$J$171:$EH$171)</f>
        <v>0</v>
      </c>
      <c r="N74" s="51">
        <f ca="1">SUMIF(Rollout!$J$4:$EH$4,N$3,Rollout!$J$171:$EH$171)</f>
        <v>0</v>
      </c>
      <c r="O74" s="51">
        <f ca="1">SUMIF(Rollout!$J$4:$EH$4,O$3,Rollout!$J$171:$EH$171)</f>
        <v>0</v>
      </c>
      <c r="P74" s="51">
        <f ca="1">SUMIF(Rollout!$J$4:$EH$4,P$3,Rollout!$J$171:$EH$171)</f>
        <v>0</v>
      </c>
      <c r="Q74" s="51">
        <f ca="1">SUMIF(Rollout!$J$4:$EH$4,Q$3,Rollout!$J$171:$EH$171)</f>
        <v>0</v>
      </c>
      <c r="R74" s="51">
        <f ca="1">SUMIF(Rollout!$J$4:$EH$4,R$3,Rollout!$J$171:$EH$171)</f>
        <v>0</v>
      </c>
      <c r="S74" s="51">
        <f ca="1">SUMIF(Rollout!$J$4:$EH$4,S$3,Rollout!$J$171:$EH$171)</f>
        <v>0</v>
      </c>
      <c r="T74" s="51">
        <f ca="1">SUMIF(Rollout!$J$4:$EH$4,T$3,Rollout!$J$171:$EH$171)</f>
        <v>0</v>
      </c>
      <c r="U74" s="51">
        <f ca="1">SUMIF(Rollout!$J$4:$EH$4,U$3,Rollout!$J$171:$EH$171)</f>
        <v>0</v>
      </c>
      <c r="V74" s="51">
        <f>SUMIF(Rollout!$J$4:$EH$4,V$3,Rollout!$J$171:$EH$171)</f>
        <v>0</v>
      </c>
      <c r="W74" s="51">
        <f>SUMIF(Rollout!$J$4:$EH$4,W$3,Rollout!$J$171:$EH$171)</f>
        <v>0</v>
      </c>
    </row>
    <row r="75" spans="1:23" ht="15" customHeight="1" outlineLevel="1" x14ac:dyDescent="0.25">
      <c r="D75" s="19"/>
      <c r="E75" s="21" t="str">
        <f>Rollout!E172</f>
        <v>Shareholder Loan - Tranche 2</v>
      </c>
      <c r="G75" s="21" t="s">
        <v>330</v>
      </c>
      <c r="H75" s="53">
        <f t="shared" ca="1" si="15"/>
        <v>71.707394999999963</v>
      </c>
      <c r="J75" s="51">
        <f ca="1">SUMIF('Monthly Financials'!$J$4:$EH$4,J$3,'Monthly Financials'!$J$237:$EH$237)</f>
        <v>0</v>
      </c>
      <c r="K75" s="51">
        <f ca="1">SUMIF('Monthly Financials'!$J$4:$EH$4,K$3,'Monthly Financials'!$J$237:$EH$237)</f>
        <v>36</v>
      </c>
      <c r="L75" s="51">
        <f ca="1">SUMIF('Monthly Financials'!$J$4:$EH$4,L$3,'Monthly Financials'!$J$237:$EH$237)</f>
        <v>19.997256863335046</v>
      </c>
      <c r="M75" s="51">
        <f ca="1">SUMIF('Monthly Financials'!$J$4:$EH$4,M$3,'Monthly Financials'!$J$237:$EH$237)</f>
        <v>15.710138136664924</v>
      </c>
      <c r="N75" s="51">
        <f ca="1">SUMIF('Monthly Financials'!$J$4:$EH$4,N$3,'Monthly Financials'!$J$237:$EH$237)</f>
        <v>0</v>
      </c>
      <c r="O75" s="51">
        <f ca="1">SUMIF('Monthly Financials'!$J$4:$EH$4,O$3,'Monthly Financials'!$J$237:$EH$237)</f>
        <v>0</v>
      </c>
      <c r="P75" s="51">
        <f ca="1">SUMIF('Monthly Financials'!$J$4:$EH$4,P$3,'Monthly Financials'!$J$237:$EH$237)</f>
        <v>0</v>
      </c>
      <c r="Q75" s="51">
        <f ca="1">SUMIF('Monthly Financials'!$J$4:$EH$4,Q$3,'Monthly Financials'!$J$237:$EH$237)</f>
        <v>0</v>
      </c>
      <c r="R75" s="51">
        <f ca="1">SUMIF('Monthly Financials'!$J$4:$EH$4,R$3,'Monthly Financials'!$J$237:$EH$237)</f>
        <v>0</v>
      </c>
      <c r="S75" s="51">
        <f ca="1">SUMIF('Monthly Financials'!$J$4:$EH$4,S$3,'Monthly Financials'!$J$237:$EH$237)</f>
        <v>0</v>
      </c>
      <c r="T75" s="51">
        <f ca="1">SUMIF('Monthly Financials'!$J$4:$EH$4,T$3,'Monthly Financials'!$J$237:$EH$237)</f>
        <v>0</v>
      </c>
      <c r="U75" s="51">
        <f ca="1">SUMIF('Monthly Financials'!$J$4:$EH$4,U$3,'Monthly Financials'!$J$237:$EH$237)</f>
        <v>0</v>
      </c>
      <c r="V75" s="51">
        <f>SUMIF('Monthly Financials'!$J$4:$EH$4,V$3,'Monthly Financials'!$J$237:$EH$237)</f>
        <v>0</v>
      </c>
      <c r="W75" s="51">
        <f>SUMIF('Monthly Financials'!$J$4:$EH$4,W$3,'Monthly Financials'!$J$237:$EH$237)</f>
        <v>0</v>
      </c>
    </row>
    <row r="76" spans="1:23" ht="15" customHeight="1" outlineLevel="1" x14ac:dyDescent="0.25">
      <c r="D76" s="19"/>
      <c r="E76" s="21" t="str">
        <f>Rollout!E173</f>
        <v>Debt - Tranche 2</v>
      </c>
      <c r="G76" s="21" t="s">
        <v>330</v>
      </c>
      <c r="H76" s="53">
        <f t="shared" ca="1" si="15"/>
        <v>215.12218499999992</v>
      </c>
      <c r="J76" s="51">
        <f ca="1">SUMIF(Rollout!$J$4:$EH$4,J$3,Rollout!$J$173:$EH$173)</f>
        <v>0</v>
      </c>
      <c r="K76" s="51">
        <f ca="1">SUMIF(Rollout!$J$4:$EH$4,K$3,Rollout!$J$173:$EH$173)</f>
        <v>5.3290705182007514E-15</v>
      </c>
      <c r="L76" s="51">
        <f ca="1">SUMIF(Rollout!$J$4:$EH$4,L$3,Rollout!$J$173:$EH$173)</f>
        <v>167.99177059000513</v>
      </c>
      <c r="M76" s="51">
        <f ca="1">SUMIF(Rollout!$J$4:$EH$4,M$3,Rollout!$J$173:$EH$173)</f>
        <v>47.130414409994785</v>
      </c>
      <c r="N76" s="51">
        <f ca="1">SUMIF(Rollout!$J$4:$EH$4,N$3,Rollout!$J$173:$EH$173)</f>
        <v>0</v>
      </c>
      <c r="O76" s="51">
        <f ca="1">SUMIF(Rollout!$J$4:$EH$4,O$3,Rollout!$J$173:$EH$173)</f>
        <v>0</v>
      </c>
      <c r="P76" s="51">
        <f ca="1">SUMIF(Rollout!$J$4:$EH$4,P$3,Rollout!$J$173:$EH$173)</f>
        <v>0</v>
      </c>
      <c r="Q76" s="51">
        <f ca="1">SUMIF(Rollout!$J$4:$EH$4,Q$3,Rollout!$J$173:$EH$173)</f>
        <v>0</v>
      </c>
      <c r="R76" s="51">
        <f ca="1">SUMIF(Rollout!$J$4:$EH$4,R$3,Rollout!$J$173:$EH$173)</f>
        <v>0</v>
      </c>
      <c r="S76" s="51">
        <f ca="1">SUMIF(Rollout!$J$4:$EH$4,S$3,Rollout!$J$173:$EH$173)</f>
        <v>0</v>
      </c>
      <c r="T76" s="51">
        <f ca="1">SUMIF(Rollout!$J$4:$EH$4,T$3,Rollout!$J$173:$EH$173)</f>
        <v>0</v>
      </c>
      <c r="U76" s="51">
        <f ca="1">SUMIF(Rollout!$J$4:$EH$4,U$3,Rollout!$J$173:$EH$173)</f>
        <v>0</v>
      </c>
      <c r="V76" s="51">
        <f>SUMIF(Rollout!$J$4:$EH$4,V$3,Rollout!$J$173:$EH$173)</f>
        <v>0</v>
      </c>
      <c r="W76" s="51">
        <f>SUMIF(Rollout!$J$4:$EH$4,W$3,Rollout!$J$173:$EH$173)</f>
        <v>0</v>
      </c>
    </row>
    <row r="77" spans="1:23" s="527" customFormat="1" ht="15" customHeight="1" outlineLevel="1" x14ac:dyDescent="0.35">
      <c r="A77" s="25"/>
      <c r="B77" s="25"/>
      <c r="C77" s="25"/>
      <c r="D77" s="19"/>
      <c r="E77" s="1083" t="s">
        <v>268</v>
      </c>
      <c r="F77" s="25"/>
      <c r="G77" s="524" t="s">
        <v>330</v>
      </c>
      <c r="H77" s="525">
        <f t="shared" si="15"/>
        <v>0</v>
      </c>
      <c r="I77" s="524"/>
      <c r="J77" s="526">
        <f>SUMIF('Monthly Financials'!$J$4:$EH$4,J$3,'Monthly Financials'!$J$205:$EH$205)</f>
        <v>0</v>
      </c>
      <c r="K77" s="526">
        <f>SUMIF('Monthly Financials'!$J$4:$EH$4,K$3,'Monthly Financials'!$J$205:$EH$205)</f>
        <v>0</v>
      </c>
      <c r="L77" s="526">
        <f>SUMIF('Monthly Financials'!$J$4:$EH$4,L$3,'Monthly Financials'!$J$205:$EH$205)</f>
        <v>0</v>
      </c>
      <c r="M77" s="526">
        <f>SUMIF('Monthly Financials'!$J$4:$EH$4,M$3,'Monthly Financials'!$J$205:$EH$205)</f>
        <v>0</v>
      </c>
      <c r="N77" s="526">
        <f>SUMIF('Monthly Financials'!$J$4:$EH$4,N$3,'Monthly Financials'!$J$205:$EH$205)</f>
        <v>0</v>
      </c>
      <c r="O77" s="526">
        <f>SUMIF('Monthly Financials'!$J$4:$EH$4,O$3,'Monthly Financials'!$J$205:$EH$205)</f>
        <v>0</v>
      </c>
      <c r="P77" s="526">
        <f>SUMIF('Monthly Financials'!$J$4:$EH$4,P$3,'Monthly Financials'!$J$205:$EH$205)</f>
        <v>0</v>
      </c>
      <c r="Q77" s="526">
        <f>SUMIF('Monthly Financials'!$J$4:$EH$4,Q$3,'Monthly Financials'!$J$205:$EH$205)</f>
        <v>0</v>
      </c>
      <c r="R77" s="526">
        <f>SUMIF('Monthly Financials'!$J$4:$EH$4,R$3,'Monthly Financials'!$J$205:$EH$205)</f>
        <v>0</v>
      </c>
      <c r="S77" s="526">
        <f>SUMIF('Monthly Financials'!$J$4:$EH$4,S$3,'Monthly Financials'!$J$205:$EH$205)</f>
        <v>0</v>
      </c>
      <c r="T77" s="526">
        <f>SUMIF('Monthly Financials'!$J$4:$EH$4,T$3,'Monthly Financials'!$J$205:$EH$205)</f>
        <v>0</v>
      </c>
      <c r="U77" s="526">
        <f>SUMIF('Monthly Financials'!$J$4:$EH$4,U$3,'Monthly Financials'!$J$205:$EH$205)</f>
        <v>0</v>
      </c>
      <c r="V77" s="526">
        <f>SUMIF('Monthly Financials'!$J$4:$EH$4,V$3,'Monthly Financials'!$J$205:$EH$205)</f>
        <v>0</v>
      </c>
      <c r="W77" s="526">
        <f>SUMIF('Monthly Financials'!$J$4:$EH$4,W$3,'Monthly Financials'!$J$205:$EH$205)</f>
        <v>0</v>
      </c>
    </row>
    <row r="78" spans="1:23" s="247" customFormat="1" ht="15" customHeight="1" outlineLevel="1" x14ac:dyDescent="0.35">
      <c r="A78" s="422"/>
      <c r="B78" s="422"/>
      <c r="C78" s="422"/>
      <c r="D78" s="19"/>
      <c r="E78" s="248" t="str">
        <f xml:space="preserve"> E$179</f>
        <v>Shareholder loan (Cash Shortfall Funding)</v>
      </c>
      <c r="F78" s="248">
        <f t="shared" ref="F78:W78" si="16" xml:space="preserve"> F$179</f>
        <v>0</v>
      </c>
      <c r="G78" s="248" t="str">
        <f t="shared" si="16"/>
        <v>INR Cr</v>
      </c>
      <c r="H78" s="248">
        <f t="shared" ca="1" si="16"/>
        <v>0</v>
      </c>
      <c r="I78" s="248">
        <f t="shared" si="16"/>
        <v>0</v>
      </c>
      <c r="J78" s="248">
        <f t="shared" ca="1" si="16"/>
        <v>0</v>
      </c>
      <c r="K78" s="248">
        <f t="shared" ca="1" si="16"/>
        <v>0</v>
      </c>
      <c r="L78" s="248">
        <f t="shared" ca="1" si="16"/>
        <v>0</v>
      </c>
      <c r="M78" s="248">
        <f t="shared" ca="1" si="16"/>
        <v>0</v>
      </c>
      <c r="N78" s="248">
        <f t="shared" ca="1" si="16"/>
        <v>0</v>
      </c>
      <c r="O78" s="248">
        <f t="shared" ca="1" si="16"/>
        <v>0</v>
      </c>
      <c r="P78" s="248">
        <f t="shared" ca="1" si="16"/>
        <v>0</v>
      </c>
      <c r="Q78" s="248">
        <f t="shared" ca="1" si="16"/>
        <v>0</v>
      </c>
      <c r="R78" s="248">
        <f t="shared" ca="1" si="16"/>
        <v>0</v>
      </c>
      <c r="S78" s="248">
        <f t="shared" ca="1" si="16"/>
        <v>0</v>
      </c>
      <c r="T78" s="248">
        <f t="shared" ca="1" si="16"/>
        <v>0</v>
      </c>
      <c r="U78" s="248">
        <f t="shared" ca="1" si="16"/>
        <v>0</v>
      </c>
      <c r="V78" s="248">
        <f t="shared" ca="1" si="16"/>
        <v>0</v>
      </c>
      <c r="W78" s="248">
        <f t="shared" ca="1" si="16"/>
        <v>0</v>
      </c>
    </row>
    <row r="79" spans="1:23" s="527" customFormat="1" ht="15" customHeight="1" outlineLevel="1" x14ac:dyDescent="0.35">
      <c r="A79" s="25"/>
      <c r="B79" s="25"/>
      <c r="C79" s="25"/>
      <c r="D79" s="19"/>
      <c r="E79" s="524" t="s">
        <v>150</v>
      </c>
      <c r="F79" s="25"/>
      <c r="G79" s="25" t="s">
        <v>330</v>
      </c>
      <c r="H79" s="728">
        <f ca="1">SUM(J79:W79)</f>
        <v>48.230538780841961</v>
      </c>
      <c r="I79" s="528"/>
      <c r="J79" s="528">
        <f>SUMIF(Rollout!$J$4:$EH$4,'Ind AS Financials'!J3,Rollout!$J$248:$EH$248)</f>
        <v>0</v>
      </c>
      <c r="K79" s="528">
        <f>SUMIF(Rollout!$J$4:$EH$4,'Ind AS Financials'!K3,Rollout!$J$248:$EH$248)</f>
        <v>0</v>
      </c>
      <c r="L79" s="528">
        <f>SUMIF(Rollout!$J$4:$EH$4,'Ind AS Financials'!L3,Rollout!$J$248:$EH$248)</f>
        <v>0</v>
      </c>
      <c r="M79" s="528">
        <f ca="1">SUMIF(Rollout!$J$4:$EH$4,'Ind AS Financials'!M3,Rollout!$J$248:$EH$248)</f>
        <v>0.27780022598958709</v>
      </c>
      <c r="N79" s="528">
        <f ca="1">SUMIF(Rollout!$J$4:$EH$4,'Ind AS Financials'!N3,Rollout!$J$248:$EH$248)</f>
        <v>1.8325344453062939</v>
      </c>
      <c r="O79" s="528">
        <f ca="1">SUMIF(Rollout!$J$4:$EH$4,'Ind AS Financials'!O3,Rollout!$J$248:$EH$248)</f>
        <v>2.0090909201032616</v>
      </c>
      <c r="P79" s="528">
        <f ca="1">SUMIF(Rollout!$J$4:$EH$4,'Ind AS Financials'!P3,Rollout!$J$248:$EH$248)</f>
        <v>2.1978237035068986</v>
      </c>
      <c r="Q79" s="528">
        <f ca="1">SUMIF(Rollout!$J$4:$EH$4,'Ind AS Financials'!Q3,Rollout!$J$248:$EH$248)</f>
        <v>2.3987327955172191</v>
      </c>
      <c r="R79" s="528">
        <f ca="1">SUMIF(Rollout!$J$4:$EH$4,'Ind AS Financials'!R3,Rollout!$J$248:$EH$248)</f>
        <v>39.514556690418701</v>
      </c>
      <c r="S79" s="528">
        <f ca="1">SUMIF(Rollout!$J$4:$EH$4,'Ind AS Financials'!S3,Rollout!$J$248:$EH$248)</f>
        <v>0</v>
      </c>
      <c r="T79" s="528">
        <f ca="1">SUMIF(Rollout!$J$4:$EH$4,'Ind AS Financials'!T3,Rollout!$J$248:$EH$248)</f>
        <v>0</v>
      </c>
      <c r="U79" s="528">
        <f ca="1">SUMIF(Rollout!$J$4:$EH$4,'Ind AS Financials'!U3,Rollout!$J$248:$EH$248)</f>
        <v>0</v>
      </c>
      <c r="V79" s="528">
        <f>SUMIF(Rollout!$J$4:$EH$4,'Ind AS Financials'!V3,Rollout!$J$248:$EH$248)</f>
        <v>0</v>
      </c>
      <c r="W79" s="528">
        <f>SUMIF(Rollout!$J$4:$EH$4,'Ind AS Financials'!W3,Rollout!$J$248:$EH$248)</f>
        <v>0</v>
      </c>
    </row>
    <row r="80" spans="1:23" s="527" customFormat="1" ht="15" customHeight="1" outlineLevel="1" x14ac:dyDescent="0.35">
      <c r="A80" s="25"/>
      <c r="B80" s="25"/>
      <c r="C80" s="25"/>
      <c r="D80" s="19"/>
      <c r="E80" s="25" t="s">
        <v>155</v>
      </c>
      <c r="F80" s="25"/>
      <c r="G80" s="25" t="s">
        <v>330</v>
      </c>
      <c r="H80" s="526">
        <f ca="1">SUM(J80:W80)</f>
        <v>-936.68121354437892</v>
      </c>
      <c r="I80" s="25"/>
      <c r="J80" s="528">
        <f ca="1" xml:space="preserve"> -1 * SUMIF(Rollout!$J$4:$EH$4,J$3,Rollout!$J$187:$EH$187) -1 * SUMIF(Rollout!$J$4:$EH$4,J$3,Rollout!$J$193:$EH$193)</f>
        <v>0</v>
      </c>
      <c r="K80" s="528">
        <f ca="1" xml:space="preserve"> -1 * SUMIF(Rollout!$J$4:$EH$4,K$3,Rollout!$J$187:$EH$187) -1 * SUMIF(Rollout!$J$4:$EH$4,K$3,Rollout!$J$193:$EH$193)</f>
        <v>0</v>
      </c>
      <c r="L80" s="528">
        <f ca="1" xml:space="preserve"> -1 * SUMIF(Rollout!$J$4:$EH$4,L$3,Rollout!$J$187:$EH$187) -1 * SUMIF(Rollout!$J$4:$EH$4,L$3,Rollout!$J$193:$EH$193)</f>
        <v>0</v>
      </c>
      <c r="M80" s="528">
        <f ca="1" xml:space="preserve"> -1 * SUMIF(Rollout!$J$4:$EH$4,M$3,Rollout!$J$187:$EH$187) -1 * SUMIF(Rollout!$J$4:$EH$4,M$3,Rollout!$J$193:$EH$193)</f>
        <v>-313.2542128820354</v>
      </c>
      <c r="N80" s="528">
        <f ca="1" xml:space="preserve"> -1 * SUMIF(Rollout!$J$4:$EH$4,N$3,Rollout!$J$187:$EH$187) -1 * SUMIF(Rollout!$J$4:$EH$4,N$3,Rollout!$J$193:$EH$193)</f>
        <v>-108.59463379592904</v>
      </c>
      <c r="O80" s="528">
        <f ca="1" xml:space="preserve"> -1 * SUMIF(Rollout!$J$4:$EH$4,O$3,Rollout!$J$187:$EH$187) -1 * SUMIF(Rollout!$J$4:$EH$4,O$3,Rollout!$J$193:$EH$193)</f>
        <v>-119.05723970982257</v>
      </c>
      <c r="P80" s="528">
        <f ca="1" xml:space="preserve"> -1 * SUMIF(Rollout!$J$4:$EH$4,P$3,Rollout!$J$187:$EH$187) -1 * SUMIF(Rollout!$J$4:$EH$4,P$3,Rollout!$J$193:$EH$193)</f>
        <v>-130.2414046522604</v>
      </c>
      <c r="Q80" s="528">
        <f ca="1" xml:space="preserve"> -1 * SUMIF(Rollout!$J$4:$EH$4,Q$3,Rollout!$J$187:$EH$187) -1 * SUMIF(Rollout!$J$4:$EH$4,Q$3,Rollout!$J$193:$EH$193)</f>
        <v>-142.14712862324265</v>
      </c>
      <c r="R80" s="528">
        <f ca="1" xml:space="preserve"> -1 * SUMIF(Rollout!$J$4:$EH$4,R$3,Rollout!$J$187:$EH$187) -1 * SUMIF(Rollout!$J$4:$EH$4,R$3,Rollout!$J$193:$EH$193)</f>
        <v>-123.38659388108881</v>
      </c>
      <c r="S80" s="528">
        <f ca="1" xml:space="preserve"> -1 * SUMIF(Rollout!$J$4:$EH$4,S$3,Rollout!$J$187:$EH$187) -1 * SUMIF(Rollout!$J$4:$EH$4,S$3,Rollout!$J$193:$EH$193)</f>
        <v>0</v>
      </c>
      <c r="T80" s="528">
        <f ca="1" xml:space="preserve"> -1 * SUMIF(Rollout!$J$4:$EH$4,T$3,Rollout!$J$187:$EH$187) -1 * SUMIF(Rollout!$J$4:$EH$4,T$3,Rollout!$J$193:$EH$193)</f>
        <v>0</v>
      </c>
      <c r="U80" s="528">
        <f ca="1" xml:space="preserve"> -1 * SUMIF(Rollout!$J$4:$EH$4,U$3,Rollout!$J$187:$EH$187) -1 * SUMIF(Rollout!$J$4:$EH$4,U$3,Rollout!$J$193:$EH$193)</f>
        <v>0</v>
      </c>
      <c r="V80" s="528">
        <f xml:space="preserve"> -1 * SUMIF(Rollout!$J$4:$EH$4,V$3,Rollout!$J$187:$EH$187) -1 * SUMIF(Rollout!$J$4:$EH$4,V$3,Rollout!$J$193:$EH$193)</f>
        <v>0</v>
      </c>
      <c r="W80" s="528">
        <f xml:space="preserve"> -1 * SUMIF(Rollout!$J$4:$EH$4,W$3,Rollout!$J$187:$EH$187) -1 * SUMIF(Rollout!$J$4:$EH$4,W$3,Rollout!$J$193:$EH$193)</f>
        <v>0</v>
      </c>
    </row>
    <row r="81" spans="1:23" s="527" customFormat="1" ht="15" customHeight="1" outlineLevel="1" x14ac:dyDescent="0.35">
      <c r="A81" s="25"/>
      <c r="B81" s="25"/>
      <c r="C81" s="25"/>
      <c r="D81" s="19"/>
      <c r="E81" s="25" t="str">
        <f>'Monthly Financials'!E258</f>
        <v>Repayment of Shareholder Loan Tranche 2</v>
      </c>
      <c r="F81" s="25"/>
      <c r="G81" s="25" t="s">
        <v>330</v>
      </c>
      <c r="H81" s="526">
        <f>SUM(J81:W81)</f>
        <v>-71.707394999999977</v>
      </c>
      <c r="I81" s="25"/>
      <c r="J81" s="1084">
        <f>-J202</f>
        <v>0</v>
      </c>
      <c r="K81" s="1084">
        <f t="shared" ref="K81:W81" si="17">-K202</f>
        <v>0</v>
      </c>
      <c r="L81" s="1084">
        <f t="shared" si="17"/>
        <v>0</v>
      </c>
      <c r="M81" s="1084">
        <f t="shared" si="17"/>
        <v>-71.707394999999977</v>
      </c>
      <c r="N81" s="1084">
        <f t="shared" si="17"/>
        <v>0</v>
      </c>
      <c r="O81" s="1084">
        <f t="shared" si="17"/>
        <v>0</v>
      </c>
      <c r="P81" s="1084">
        <f t="shared" si="17"/>
        <v>0</v>
      </c>
      <c r="Q81" s="1084">
        <f t="shared" si="17"/>
        <v>0</v>
      </c>
      <c r="R81" s="1084">
        <f t="shared" si="17"/>
        <v>0</v>
      </c>
      <c r="S81" s="1084">
        <f t="shared" si="17"/>
        <v>0</v>
      </c>
      <c r="T81" s="1084">
        <f t="shared" si="17"/>
        <v>0</v>
      </c>
      <c r="U81" s="1084">
        <f t="shared" si="17"/>
        <v>0</v>
      </c>
      <c r="V81" s="1084">
        <f t="shared" si="17"/>
        <v>0</v>
      </c>
      <c r="W81" s="1084">
        <f t="shared" si="17"/>
        <v>0</v>
      </c>
    </row>
    <row r="82" spans="1:23" s="527" customFormat="1" ht="15" customHeight="1" outlineLevel="1" x14ac:dyDescent="0.35">
      <c r="A82" s="524"/>
      <c r="B82" s="524"/>
      <c r="C82" s="524"/>
      <c r="D82" s="19"/>
      <c r="E82" s="524" t="s">
        <v>141</v>
      </c>
      <c r="F82" s="25"/>
      <c r="G82" s="524" t="s">
        <v>330</v>
      </c>
      <c r="H82" s="526">
        <f t="shared" ca="1" si="15"/>
        <v>-273.39948077319923</v>
      </c>
      <c r="I82" s="524"/>
      <c r="J82" s="526">
        <f ca="1" xml:space="preserve"> -1 * SUMIF(Rollout!$J$4:$EH$4,J$3,Rollout!$J$257:$EH$257)</f>
        <v>0</v>
      </c>
      <c r="K82" s="526">
        <f ca="1" xml:space="preserve"> -1 * SUMIF(Rollout!$J$4:$EH$4,K$3,Rollout!$J$257:$EH$257)</f>
        <v>-4.87930823585741</v>
      </c>
      <c r="L82" s="526">
        <f ca="1" xml:space="preserve"> -1 * SUMIF(Rollout!$J$4:$EH$4,L$3,Rollout!$J$257:$EH$257)</f>
        <v>-54.146034095882818</v>
      </c>
      <c r="M82" s="526">
        <f ca="1" xml:space="preserve"> -1 * SUMIF(Rollout!$J$4:$EH$4,M$3,Rollout!$J$257:$EH$257)</f>
        <v>-67.949968676519475</v>
      </c>
      <c r="N82" s="526">
        <f ca="1" xml:space="preserve"> -1 * SUMIF(Rollout!$J$4:$EH$4,N$3,Rollout!$J$257:$EH$257)</f>
        <v>-51.628901415528844</v>
      </c>
      <c r="O82" s="526">
        <f ca="1" xml:space="preserve"> -1 * SUMIF(Rollout!$J$4:$EH$4,O$3,Rollout!$J$257:$EH$257)</f>
        <v>-41.423801879947142</v>
      </c>
      <c r="P82" s="526">
        <f ca="1" xml:space="preserve"> -1 * SUMIF(Rollout!$J$4:$EH$4,P$3,Rollout!$J$257:$EH$257)</f>
        <v>-30.247303502187542</v>
      </c>
      <c r="Q82" s="526">
        <f ca="1" xml:space="preserve"> -1 * SUMIF(Rollout!$J$4:$EH$4,Q$3,Rollout!$J$257:$EH$257)</f>
        <v>-18.034465969681072</v>
      </c>
      <c r="R82" s="526">
        <f ca="1" xml:space="preserve"> -1 * SUMIF(Rollout!$J$4:$EH$4,R$3,Rollout!$J$257:$EH$257)</f>
        <v>-5.0896969975949089</v>
      </c>
      <c r="S82" s="526">
        <f ca="1" xml:space="preserve"> -1 * SUMIF(Rollout!$J$4:$EH$4,S$3,Rollout!$J$257:$EH$257)</f>
        <v>0</v>
      </c>
      <c r="T82" s="526">
        <f ca="1" xml:space="preserve"> -1 * SUMIF(Rollout!$J$4:$EH$4,T$3,Rollout!$J$257:$EH$257)</f>
        <v>0</v>
      </c>
      <c r="U82" s="526">
        <f ca="1" xml:space="preserve"> -1 * SUMIF(Rollout!$J$4:$EH$4,U$3,Rollout!$J$257:$EH$257)</f>
        <v>0</v>
      </c>
      <c r="V82" s="526">
        <f xml:space="preserve"> -1 * SUMIF(Rollout!$J$4:$EH$4,V$3,Rollout!$J$257:$EH$257)</f>
        <v>0</v>
      </c>
      <c r="W82" s="526">
        <f xml:space="preserve"> -1 * SUMIF(Rollout!$J$4:$EH$4,W$3,Rollout!$J$257:$EH$257)</f>
        <v>0</v>
      </c>
    </row>
    <row r="83" spans="1:23" s="527" customFormat="1" ht="15" customHeight="1" outlineLevel="1" x14ac:dyDescent="0.35">
      <c r="A83" s="25"/>
      <c r="B83" s="25"/>
      <c r="C83" s="25"/>
      <c r="D83" s="19"/>
      <c r="E83" s="25" t="s">
        <v>158</v>
      </c>
      <c r="F83" s="25"/>
      <c r="G83" s="25" t="s">
        <v>330</v>
      </c>
      <c r="H83" s="526">
        <f t="shared" ca="1" si="15"/>
        <v>-48.230538780841961</v>
      </c>
      <c r="I83" s="25"/>
      <c r="J83" s="526">
        <f xml:space="preserve"> -1 * SUMIF(Rollout!$J$4:$EH$4,'Ind AS Financials'!J3,Rollout!$J$247:$EH$247)</f>
        <v>0</v>
      </c>
      <c r="K83" s="526">
        <f xml:space="preserve"> -1 * SUMIF(Rollout!$J$4:$EH$4,'Ind AS Financials'!K3,Rollout!$J$247:$EH$247)</f>
        <v>0</v>
      </c>
      <c r="L83" s="526">
        <f xml:space="preserve"> -1 * SUMIF(Rollout!$J$4:$EH$4,'Ind AS Financials'!L3,Rollout!$J$247:$EH$247)</f>
        <v>0</v>
      </c>
      <c r="M83" s="526">
        <f ca="1" xml:space="preserve"> -1 * SUMIF(Rollout!$J$4:$EH$4,'Ind AS Financials'!M3,Rollout!$J$247:$EH$247)</f>
        <v>-41.249951251507206</v>
      </c>
      <c r="N83" s="526">
        <f ca="1" xml:space="preserve"> -1 * SUMIF(Rollout!$J$4:$EH$4,'Ind AS Financials'!N3,Rollout!$J$247:$EH$247)</f>
        <v>-1.9851892772827284</v>
      </c>
      <c r="O83" s="526">
        <f ca="1" xml:space="preserve"> -1 * SUMIF(Rollout!$J$4:$EH$4,'Ind AS Financials'!O3,Rollout!$J$247:$EH$247)</f>
        <v>-2.1053739529746451</v>
      </c>
      <c r="P83" s="526">
        <f ca="1" xml:space="preserve"> -1 * SUMIF(Rollout!$J$4:$EH$4,'Ind AS Financials'!P3,Rollout!$J$247:$EH$247)</f>
        <v>-2.2214998591310007</v>
      </c>
      <c r="Q83" s="526">
        <f ca="1" xml:space="preserve"> -1 * SUMIF(Rollout!$J$4:$EH$4,'Ind AS Financials'!Q3,Rollout!$J$247:$EH$247)</f>
        <v>-0.66852443994638122</v>
      </c>
      <c r="R83" s="526">
        <f ca="1" xml:space="preserve"> -1 * SUMIF(Rollout!$J$4:$EH$4,'Ind AS Financials'!R3,Rollout!$J$247:$EH$247)</f>
        <v>0</v>
      </c>
      <c r="S83" s="526">
        <f ca="1" xml:space="preserve"> -1 * SUMIF(Rollout!$J$4:$EH$4,'Ind AS Financials'!S3,Rollout!$J$247:$EH$247)</f>
        <v>0</v>
      </c>
      <c r="T83" s="526">
        <f ca="1" xml:space="preserve"> -1 * SUMIF(Rollout!$J$4:$EH$4,'Ind AS Financials'!T3,Rollout!$J$247:$EH$247)</f>
        <v>0</v>
      </c>
      <c r="U83" s="526">
        <f ca="1" xml:space="preserve"> -1 * SUMIF(Rollout!$J$4:$EH$4,'Ind AS Financials'!U3,Rollout!$J$247:$EH$247)</f>
        <v>0</v>
      </c>
      <c r="V83" s="526">
        <f xml:space="preserve"> -1 * SUMIF(Rollout!$J$4:$EH$4,'Ind AS Financials'!V3,Rollout!$J$247:$EH$247)</f>
        <v>0</v>
      </c>
      <c r="W83" s="526">
        <f xml:space="preserve"> -1 * SUMIF(Rollout!$J$4:$EH$4,'Ind AS Financials'!W3,Rollout!$J$247:$EH$247)</f>
        <v>0</v>
      </c>
    </row>
    <row r="84" spans="1:23" s="37" customFormat="1" ht="15" customHeight="1" outlineLevel="1" x14ac:dyDescent="0.25">
      <c r="D84" s="19"/>
      <c r="E84" s="147" t="s">
        <v>512</v>
      </c>
      <c r="F84" s="147"/>
      <c r="G84" s="147" t="s">
        <v>330</v>
      </c>
      <c r="H84" s="148">
        <f ca="1" xml:space="preserve"> SUM(J84:W84)</f>
        <v>-32.879804591739699</v>
      </c>
      <c r="I84" s="147"/>
      <c r="J84" s="148">
        <f t="shared" ref="J84:W84" ca="1" si="18">SUM(J69:J83)</f>
        <v>0</v>
      </c>
      <c r="K84" s="148">
        <f t="shared" ca="1" si="18"/>
        <v>317.00127033202637</v>
      </c>
      <c r="L84" s="148">
        <f ca="1">SUM(L69:L83)</f>
        <v>810.04111951541211</v>
      </c>
      <c r="M84" s="148">
        <f t="shared" ca="1" si="18"/>
        <v>-431.04317503741271</v>
      </c>
      <c r="N84" s="148">
        <f t="shared" ca="1" si="18"/>
        <v>-160.37619004343432</v>
      </c>
      <c r="O84" s="148">
        <f t="shared" ca="1" si="18"/>
        <v>-160.5773246226411</v>
      </c>
      <c r="P84" s="148">
        <f t="shared" ca="1" si="18"/>
        <v>-160.51238431007206</v>
      </c>
      <c r="Q84" s="148">
        <f t="shared" ca="1" si="18"/>
        <v>-158.45138623735289</v>
      </c>
      <c r="R84" s="148">
        <f t="shared" ca="1" si="18"/>
        <v>-88.961734188265027</v>
      </c>
      <c r="S84" s="148">
        <f t="shared" ca="1" si="18"/>
        <v>0</v>
      </c>
      <c r="T84" s="148">
        <f t="shared" ca="1" si="18"/>
        <v>0</v>
      </c>
      <c r="U84" s="148">
        <f t="shared" ca="1" si="18"/>
        <v>0</v>
      </c>
      <c r="V84" s="148">
        <f t="shared" ca="1" si="18"/>
        <v>0</v>
      </c>
      <c r="W84" s="148">
        <f t="shared" ca="1" si="18"/>
        <v>0</v>
      </c>
    </row>
    <row r="85" spans="1:23" s="37" customFormat="1" ht="15" customHeight="1" outlineLevel="1" x14ac:dyDescent="0.25">
      <c r="D85" s="19"/>
      <c r="H85" s="71"/>
      <c r="J85" s="71"/>
      <c r="K85" s="71"/>
      <c r="L85" s="71"/>
      <c r="M85" s="71"/>
      <c r="N85" s="71"/>
      <c r="O85" s="71"/>
      <c r="P85" s="71"/>
      <c r="Q85" s="71"/>
      <c r="R85" s="71"/>
      <c r="S85" s="71"/>
      <c r="T85" s="71"/>
      <c r="U85" s="71"/>
      <c r="V85" s="71"/>
      <c r="W85" s="71"/>
    </row>
    <row r="86" spans="1:23" s="247" customFormat="1" ht="15" customHeight="1" outlineLevel="1" x14ac:dyDescent="0.35">
      <c r="A86" s="421"/>
      <c r="B86" s="421"/>
      <c r="C86" s="421"/>
      <c r="D86" s="19"/>
      <c r="E86" s="538" t="s">
        <v>160</v>
      </c>
      <c r="F86" s="538"/>
      <c r="G86" s="538" t="s">
        <v>330</v>
      </c>
      <c r="H86" s="538"/>
      <c r="I86" s="538"/>
      <c r="J86" s="538">
        <f xml:space="preserve"> IF( J3 &lt;= NTBA!$F$26, 'Ind AS Financials'!I88, 0)</f>
        <v>0</v>
      </c>
      <c r="K86" s="538">
        <f ca="1" xml:space="preserve"> IF( K3 &lt;= NTBA!$F$26, 'Ind AS Financials'!J88, 0)</f>
        <v>0</v>
      </c>
      <c r="L86" s="538">
        <f ca="1" xml:space="preserve"> IF( L3 &lt;= NTBA!$F$26, K88, 0)</f>
        <v>26.98153585409807</v>
      </c>
      <c r="M86" s="538">
        <f ca="1" xml:space="preserve"> IF( M3 &lt;= NTBA!$F$26, L88, 0)</f>
        <v>46.938488727629192</v>
      </c>
      <c r="N86" s="538">
        <f ca="1" xml:space="preserve"> IF( N3 &lt;= NTBA!$F$26, M88, 0)</f>
        <v>65.408861731659783</v>
      </c>
      <c r="O86" s="538">
        <f ca="1" xml:space="preserve"> IF( O3 &lt;= NTBA!$F$26, N88, 0)</f>
        <v>134.20247806694047</v>
      </c>
      <c r="P86" s="538">
        <f ca="1" xml:space="preserve"> IF( P3 &lt;= NTBA!$F$26, O88, 0)</f>
        <v>202.79495982301438</v>
      </c>
      <c r="Q86" s="538">
        <f ca="1" xml:space="preserve"> IF( Q3 &lt;= NTBA!$F$26, P88, 0)</f>
        <v>262.76981249301298</v>
      </c>
      <c r="R86" s="538">
        <f ca="1" xml:space="preserve"> IF( R3 &lt;= NTBA!$F$26, Q88, 0)</f>
        <v>298.53012657660497</v>
      </c>
      <c r="S86" s="538">
        <f ca="1" xml:space="preserve"> IF( S3 &lt;= NTBA!$F$26, R88, 0)</f>
        <v>397.84683621798814</v>
      </c>
      <c r="T86" s="538">
        <f ca="1" xml:space="preserve"> IF( T3 &lt;= NTBA!$F$26, S88, 0)</f>
        <v>552.87436175425205</v>
      </c>
      <c r="U86" s="538">
        <f xml:space="preserve"> IF( U3 &lt;= NTBA!$F$26, T88, 0)</f>
        <v>0</v>
      </c>
      <c r="V86" s="538">
        <f xml:space="preserve"> IF( V3 &lt;= NTBA!$F$26, U88, 0)</f>
        <v>0</v>
      </c>
      <c r="W86" s="538">
        <f xml:space="preserve"> IF( W3 &lt;= NTBA!$F$26, V88, 0)</f>
        <v>0</v>
      </c>
    </row>
    <row r="87" spans="1:23" s="247" customFormat="1" ht="15" customHeight="1" outlineLevel="1" x14ac:dyDescent="0.35">
      <c r="A87" s="421"/>
      <c r="B87" s="421"/>
      <c r="C87" s="421"/>
      <c r="D87" s="19"/>
      <c r="E87" s="537" t="s">
        <v>554</v>
      </c>
      <c r="F87" s="537"/>
      <c r="G87" s="537" t="s">
        <v>330</v>
      </c>
      <c r="H87" s="537">
        <f ca="1" xml:space="preserve"> SUM(J87:W87)</f>
        <v>589.93412623472773</v>
      </c>
      <c r="I87" s="537"/>
      <c r="J87" s="537">
        <f ca="1" xml:space="preserve"> J62 + J66 + J84</f>
        <v>0</v>
      </c>
      <c r="K87" s="537">
        <f ca="1" xml:space="preserve"> K62 + K66 + K84</f>
        <v>26.98153585409807</v>
      </c>
      <c r="L87" s="537">
        <f ca="1" xml:space="preserve"> L62 + L66 + L84</f>
        <v>19.956952873531122</v>
      </c>
      <c r="M87" s="537">
        <f t="shared" ref="M87:W87" ca="1" si="19" xml:space="preserve"> M62 + M66 + M84</f>
        <v>18.470373004030591</v>
      </c>
      <c r="N87" s="537">
        <f t="shared" ca="1" si="19"/>
        <v>68.793616335280689</v>
      </c>
      <c r="O87" s="537">
        <f t="shared" ca="1" si="19"/>
        <v>68.592481756073909</v>
      </c>
      <c r="P87" s="537">
        <f t="shared" ca="1" si="19"/>
        <v>59.974852669998626</v>
      </c>
      <c r="Q87" s="537">
        <f t="shared" ca="1" si="19"/>
        <v>35.760314083592021</v>
      </c>
      <c r="R87" s="537">
        <f t="shared" ca="1" si="19"/>
        <v>99.316709641383156</v>
      </c>
      <c r="S87" s="534">
        <f t="shared" ca="1" si="19"/>
        <v>155.02752553626394</v>
      </c>
      <c r="T87" s="537">
        <f t="shared" ca="1" si="19"/>
        <v>37.059764480475685</v>
      </c>
      <c r="U87" s="537">
        <f t="shared" ca="1" si="19"/>
        <v>0</v>
      </c>
      <c r="V87" s="537">
        <f t="shared" ca="1" si="19"/>
        <v>0</v>
      </c>
      <c r="W87" s="537">
        <f t="shared" ca="1" si="19"/>
        <v>0</v>
      </c>
    </row>
    <row r="88" spans="1:23" s="247" customFormat="1" ht="15" customHeight="1" outlineLevel="1" x14ac:dyDescent="0.35">
      <c r="A88" s="421"/>
      <c r="B88" s="421"/>
      <c r="C88" s="421"/>
      <c r="D88" s="19"/>
      <c r="E88" s="539" t="s">
        <v>161</v>
      </c>
      <c r="F88" s="539"/>
      <c r="G88" s="539" t="s">
        <v>330</v>
      </c>
      <c r="H88" s="539">
        <f ca="1">SUM(J88:W88)</f>
        <v>2578.281587479928</v>
      </c>
      <c r="I88" s="540"/>
      <c r="J88" s="539">
        <f ca="1">J86+J87</f>
        <v>0</v>
      </c>
      <c r="K88" s="539">
        <f ca="1">K86+K87</f>
        <v>26.98153585409807</v>
      </c>
      <c r="L88" s="539">
        <f ca="1">L86+L87</f>
        <v>46.938488727629192</v>
      </c>
      <c r="M88" s="539">
        <f t="shared" ref="M88:W88" ca="1" si="20">M86+M87</f>
        <v>65.408861731659783</v>
      </c>
      <c r="N88" s="539">
        <f t="shared" ca="1" si="20"/>
        <v>134.20247806694047</v>
      </c>
      <c r="O88" s="539">
        <f t="shared" ca="1" si="20"/>
        <v>202.79495982301438</v>
      </c>
      <c r="P88" s="539">
        <f t="shared" ca="1" si="20"/>
        <v>262.76981249301298</v>
      </c>
      <c r="Q88" s="539">
        <f t="shared" ca="1" si="20"/>
        <v>298.53012657660497</v>
      </c>
      <c r="R88" s="539">
        <f t="shared" ca="1" si="20"/>
        <v>397.84683621798814</v>
      </c>
      <c r="S88" s="539">
        <f t="shared" ca="1" si="20"/>
        <v>552.87436175425205</v>
      </c>
      <c r="T88" s="539">
        <f t="shared" ca="1" si="20"/>
        <v>589.93412623472773</v>
      </c>
      <c r="U88" s="539">
        <f t="shared" ca="1" si="20"/>
        <v>0</v>
      </c>
      <c r="V88" s="539">
        <f t="shared" ca="1" si="20"/>
        <v>0</v>
      </c>
      <c r="W88" s="539">
        <f t="shared" ca="1" si="20"/>
        <v>0</v>
      </c>
    </row>
    <row r="89" spans="1:23" s="247" customFormat="1" ht="15" customHeight="1" outlineLevel="1" x14ac:dyDescent="0.35">
      <c r="A89" s="421"/>
      <c r="B89" s="421"/>
      <c r="C89" s="421"/>
      <c r="D89" s="19"/>
      <c r="E89" s="422"/>
      <c r="F89" s="422"/>
      <c r="G89" s="422"/>
      <c r="H89" s="422"/>
      <c r="I89" s="422"/>
      <c r="J89" s="422"/>
      <c r="K89" s="422"/>
      <c r="L89" s="422"/>
      <c r="M89" s="422"/>
      <c r="N89" s="422"/>
      <c r="O89" s="422"/>
      <c r="P89" s="422"/>
      <c r="Q89" s="422"/>
      <c r="R89" s="422"/>
      <c r="S89" s="417"/>
      <c r="T89" s="422"/>
      <c r="U89" s="422"/>
      <c r="V89" s="422"/>
      <c r="W89" s="422"/>
    </row>
    <row r="90" spans="1:23" ht="15" customHeight="1" x14ac:dyDescent="0.25">
      <c r="E90" s="28"/>
      <c r="F90" s="28"/>
      <c r="G90" s="55"/>
      <c r="H90" s="28"/>
      <c r="I90" s="28"/>
      <c r="J90" s="52"/>
      <c r="K90" s="52"/>
      <c r="L90" s="52"/>
      <c r="M90" s="52"/>
      <c r="N90" s="52"/>
      <c r="O90" s="52"/>
      <c r="P90" s="52"/>
      <c r="Q90" s="52"/>
      <c r="R90" s="52"/>
      <c r="S90" s="474"/>
      <c r="T90" s="52"/>
      <c r="U90" s="52"/>
      <c r="V90" s="52"/>
      <c r="W90" s="52"/>
    </row>
    <row r="91" spans="1:23" s="102" customFormat="1" ht="15" customHeight="1" x14ac:dyDescent="0.25">
      <c r="A91" s="103" t="s">
        <v>348</v>
      </c>
      <c r="B91" s="104"/>
      <c r="C91" s="104"/>
      <c r="D91" s="104"/>
      <c r="E91" s="117"/>
      <c r="F91" s="85"/>
      <c r="G91" s="85"/>
      <c r="H91" s="85"/>
      <c r="I91" s="85"/>
      <c r="J91" s="85"/>
      <c r="K91" s="85"/>
      <c r="L91" s="85"/>
      <c r="M91" s="85"/>
      <c r="N91" s="85"/>
      <c r="O91" s="85"/>
      <c r="P91" s="85"/>
      <c r="Q91" s="85"/>
      <c r="R91" s="85"/>
      <c r="S91" s="85"/>
      <c r="T91" s="85"/>
      <c r="U91" s="85"/>
      <c r="V91" s="85"/>
      <c r="W91" s="85"/>
    </row>
    <row r="92" spans="1:23" ht="15" customHeight="1" outlineLevel="1" x14ac:dyDescent="0.35">
      <c r="J92" s="838"/>
      <c r="K92" s="838"/>
      <c r="L92" s="838"/>
      <c r="M92" s="838"/>
      <c r="N92" s="838"/>
      <c r="O92" s="838"/>
      <c r="P92" s="838"/>
      <c r="Q92" s="838"/>
      <c r="R92" s="838"/>
      <c r="S92" s="838"/>
      <c r="T92" s="838"/>
      <c r="U92" s="838"/>
      <c r="V92" s="838"/>
      <c r="W92" s="838"/>
    </row>
    <row r="93" spans="1:23" ht="15" customHeight="1" outlineLevel="1" x14ac:dyDescent="0.25">
      <c r="B93" s="20" t="s">
        <v>514</v>
      </c>
      <c r="J93" s="31"/>
      <c r="K93" s="31"/>
      <c r="L93" s="31"/>
      <c r="M93" s="31"/>
      <c r="N93" s="31"/>
      <c r="O93" s="31"/>
      <c r="P93" s="31"/>
      <c r="Q93" s="31"/>
      <c r="R93" s="31"/>
      <c r="S93" s="462"/>
      <c r="T93" s="31"/>
    </row>
    <row r="94" spans="1:23" ht="15" customHeight="1" outlineLevel="1" x14ac:dyDescent="0.35">
      <c r="E94" s="21" t="s">
        <v>133</v>
      </c>
      <c r="G94" s="21" t="s">
        <v>330</v>
      </c>
      <c r="J94" s="26">
        <f ca="1">IF(J3&lt;=NTBA!$F$26,SUMIF('Monthly Financials'!$J$3:$EH$3,J$3,GST!$J$24:$EH$24),0)</f>
        <v>0</v>
      </c>
      <c r="K94" s="26">
        <f ca="1">IF(K3&lt;=NTBA!$F$26,SUMIF('Monthly Financials'!$J$3:$EH$3,K$3,GST!$J$24:$EH$24),0)</f>
        <v>44.240298479683979</v>
      </c>
      <c r="L94" s="26">
        <f ca="1">IF(L3&lt;=NTBA!$F$26,SUMIF('Monthly Financials'!$J$3:$EH$3,L$3,GST!$J$24:$EH$24),0)</f>
        <v>164.76161203522508</v>
      </c>
      <c r="M94" s="26">
        <f ca="1">IF(M3&lt;=NTBA!$F$26,SUMIF('Monthly Financials'!$J$3:$EH$3,M$3,GST!$J$24:$EH$24),0)</f>
        <v>96.191748774665953</v>
      </c>
      <c r="N94" s="26">
        <f ca="1">IF(N3&lt;=NTBA!$F$26,SUMIF('Monthly Financials'!$J$3:$EH$3,N$3,GST!$J$24:$EH$24),0)</f>
        <v>61.233642716895829</v>
      </c>
      <c r="O94" s="26">
        <f ca="1">IF(O3&lt;=NTBA!$F$26,SUMIF('Monthly Financials'!$J$3:$EH$3,O$3,GST!$J$24:$EH$24),0)</f>
        <v>26.275536659125784</v>
      </c>
      <c r="P94" s="26">
        <f ca="1">IF(P3&lt;=NTBA!$F$26,SUMIF('Monthly Financials'!$J$3:$EH$3,P$3,GST!$J$24:$EH$24),0)</f>
        <v>0</v>
      </c>
      <c r="Q94" s="26">
        <f ca="1">IF(Q3&lt;=NTBA!$F$26,SUMIF('Monthly Financials'!$J$3:$EH$3,Q$3,GST!$J$24:$EH$24),0)</f>
        <v>0</v>
      </c>
      <c r="R94" s="26">
        <f ca="1">IF(R3&lt;=NTBA!$F$26,SUMIF('Monthly Financials'!$J$3:$EH$3,R$3,GST!$J$24:$EH$24),0)</f>
        <v>0</v>
      </c>
      <c r="S94" s="26">
        <f ca="1">IF(S3&lt;=NTBA!$F$26,SUMIF('Monthly Financials'!$J$3:$EH$3,S$3,GST!$J$24:$EH$24),0)</f>
        <v>0</v>
      </c>
      <c r="T94" s="26">
        <f ca="1">IF(T3&lt;=NTBA!$F$26,SUMIF('Monthly Financials'!$J$3:$EH$3,T$3,GST!$J$24:$EH$24),0)</f>
        <v>0</v>
      </c>
      <c r="U94" s="26">
        <f>IF(U3&lt;=NTBA!$F$26,SUMIF('Monthly Financials'!$J$3:$EH$3,U$3,GST!$J$24:$EH$24),0)</f>
        <v>0</v>
      </c>
      <c r="V94" s="26">
        <f>IF(V3&lt;=NTBA!$F$26,SUMIF('Monthly Financials'!$J$3:$EH$3,V$3,GST!$J$24:$EH$24),0)</f>
        <v>0</v>
      </c>
      <c r="W94" s="26">
        <f>IF(W3&lt;=NTBA!$F$26,SUMIF('Monthly Financials'!$J$3:$EH$3,W$3,GST!$J$24:$EH$24),0)</f>
        <v>0</v>
      </c>
    </row>
    <row r="95" spans="1:23" s="798" customFormat="1" ht="15" customHeight="1" outlineLevel="1" x14ac:dyDescent="0.25">
      <c r="A95" s="522"/>
      <c r="B95" s="522"/>
      <c r="C95" s="522"/>
      <c r="D95" s="522"/>
      <c r="E95" s="522" t="s">
        <v>135</v>
      </c>
      <c r="F95" s="522"/>
      <c r="G95" s="522" t="s">
        <v>330</v>
      </c>
      <c r="H95" s="801"/>
      <c r="I95" s="522"/>
      <c r="J95" s="869">
        <f>SUMIF('Monthly Financials'!$J$3:$EH$3,J$3,'Monthly Financials'!$J$171:$EH$171)+IF(J3&lt;NTBA!$F$26,SUM('Ind AS Monthly'!$Q$15:$Q$15),0)</f>
        <v>1.2415215984770587E-3</v>
      </c>
      <c r="K95" s="869">
        <f>SUMIF('Monthly Financials'!$J$3:$EH$3,K$3,'Monthly Financials'!$J$171:$EH$171)+IF(K3&lt;NTBA!$F$26,SUM('Ind AS Monthly'!$Q$15:$R$15),0)</f>
        <v>37.894592248439579</v>
      </c>
      <c r="L95" s="869">
        <f>SUMIF('Monthly Financials'!$J$3:$EH$3,L$3,'Monthly Financials'!$J$171:$EH$171)+IF(L3&lt;NTBA!$F$26,SUM('Ind AS Monthly'!$Q$15:$R$15),0)</f>
        <v>208.65424902810059</v>
      </c>
      <c r="M95" s="869">
        <f>SUMIF('Monthly Financials'!$J$3:$EH$3,M$3,'Monthly Financials'!$J$171:$EH$171)+IF(M3&lt;NTBA!$F$26,SUM('Ind AS Monthly'!$Q$15:$R$15),0)</f>
        <v>8.8223604371778452E-2</v>
      </c>
      <c r="N95" s="869">
        <f>SUMIF('Monthly Financials'!$J$3:$EH$3,N$3,'Monthly Financials'!$J$171:$EH$171)+IF(N3&lt;NTBA!$F$26,SUM('Ind AS Monthly'!$Q$15:$R$15),0)</f>
        <v>8.8223604371778452E-2</v>
      </c>
      <c r="O95" s="869">
        <f>SUMIF('Monthly Financials'!$J$3:$EH$3,O$3,'Monthly Financials'!$J$171:$EH$171)+IF(O3&lt;NTBA!$F$26,SUM('Ind AS Monthly'!$Q$15:$R$15),0)</f>
        <v>8.8223604371778452E-2</v>
      </c>
      <c r="P95" s="869">
        <f>SUMIF('Monthly Financials'!$J$3:$EH$3,P$3,'Monthly Financials'!$J$171:$EH$171)+IF(P3&lt;NTBA!$F$26,SUM('Ind AS Monthly'!$Q$15:$R$15),0)</f>
        <v>8.8223604371778452E-2</v>
      </c>
      <c r="Q95" s="869">
        <f>SUMIF('Monthly Financials'!$J$3:$EH$3,Q$3,'Monthly Financials'!$J$171:$EH$171)+IF(Q3&lt;NTBA!$F$26,SUM('Ind AS Monthly'!$Q$15:$R$15),0)</f>
        <v>8.8223604371778452E-2</v>
      </c>
      <c r="R95" s="869">
        <f>SUMIF('Monthly Financials'!$J$3:$EH$3,R$3,'Monthly Financials'!$J$171:$EH$171)+IF(R3&lt;NTBA!$F$26,SUM('Ind AS Monthly'!$Q$15:$R$15),0)</f>
        <v>8.8223604371778452E-2</v>
      </c>
      <c r="S95" s="869">
        <f>SUMIF('Monthly Financials'!$J$3:$EH$3,S$3,'Monthly Financials'!$J$171:$EH$171)+IF(S3&lt;NTBA!$F$26,SUM('Ind AS Monthly'!$Q$15:$R$15),0)</f>
        <v>8.8223604371778452E-2</v>
      </c>
      <c r="T95" s="869">
        <f>SUMIF('Monthly Financials'!$J$3:$EH$3,T$3,'Monthly Financials'!$J$171:$EH$171)+IF(T3&lt;NTBA!$F$26,SUM('Ind AS Monthly'!$Q$15:$R$15),0)</f>
        <v>0</v>
      </c>
      <c r="U95" s="869">
        <f>SUMIF('Monthly Financials'!$J$3:$EH$3,U$3,'Monthly Financials'!$J$171:$EH$171)+IF(U3&lt;NTBA!$F$26,SUM('Ind AS Monthly'!$Q$15:$R$15),0)</f>
        <v>0</v>
      </c>
      <c r="V95" s="869">
        <f>SUMIF('Monthly Financials'!$J$3:$EH$3,V$3,'Monthly Financials'!$J$171:$EH$171)+IF(V3&lt;NTBA!$F$26,SUM('Ind AS Monthly'!$Q$15:$R$15),0)</f>
        <v>0</v>
      </c>
      <c r="W95" s="869">
        <f>SUMIF('Monthly Financials'!$J$3:$EH$3,W$3,'Monthly Financials'!$J$171:$EH$171)+IF(W3&lt;NTBA!$F$26,SUM('Ind AS Monthly'!$Q$15:$R$15),0)</f>
        <v>0</v>
      </c>
    </row>
    <row r="96" spans="1:23" ht="15" customHeight="1" outlineLevel="1" x14ac:dyDescent="0.35">
      <c r="E96" s="21" t="s">
        <v>168</v>
      </c>
      <c r="G96" s="21" t="s">
        <v>330</v>
      </c>
      <c r="J96" s="26">
        <f ca="1">J88</f>
        <v>0</v>
      </c>
      <c r="K96" s="26">
        <f t="shared" ref="K96:W96" ca="1" si="21">K88</f>
        <v>26.98153585409807</v>
      </c>
      <c r="L96" s="26">
        <f t="shared" ca="1" si="21"/>
        <v>46.938488727629192</v>
      </c>
      <c r="M96" s="26">
        <f t="shared" ca="1" si="21"/>
        <v>65.408861731659783</v>
      </c>
      <c r="N96" s="26">
        <f t="shared" ca="1" si="21"/>
        <v>134.20247806694047</v>
      </c>
      <c r="O96" s="26">
        <f t="shared" ca="1" si="21"/>
        <v>202.79495982301438</v>
      </c>
      <c r="P96" s="26">
        <f t="shared" ca="1" si="21"/>
        <v>262.76981249301298</v>
      </c>
      <c r="Q96" s="26">
        <f t="shared" ca="1" si="21"/>
        <v>298.53012657660497</v>
      </c>
      <c r="R96" s="26">
        <f t="shared" ca="1" si="21"/>
        <v>397.84683621798814</v>
      </c>
      <c r="S96" s="26">
        <f t="shared" ca="1" si="21"/>
        <v>552.87436175425205</v>
      </c>
      <c r="T96" s="26">
        <f t="shared" ca="1" si="21"/>
        <v>589.93412623472773</v>
      </c>
      <c r="U96" s="26">
        <f t="shared" ca="1" si="21"/>
        <v>0</v>
      </c>
      <c r="V96" s="26">
        <f t="shared" ca="1" si="21"/>
        <v>0</v>
      </c>
      <c r="W96" s="26">
        <f t="shared" ca="1" si="21"/>
        <v>0</v>
      </c>
    </row>
    <row r="97" spans="1:93" ht="15" customHeight="1" outlineLevel="1" x14ac:dyDescent="0.35">
      <c r="A97" s="19"/>
      <c r="B97" s="19"/>
      <c r="C97" s="19"/>
      <c r="D97" s="19"/>
      <c r="E97" s="840" t="s">
        <v>685</v>
      </c>
      <c r="F97" s="19"/>
      <c r="G97" s="19" t="s">
        <v>330</v>
      </c>
      <c r="H97" s="19"/>
      <c r="I97" s="19"/>
      <c r="J97" s="53">
        <f ca="1">IF(J3&lt;=NTBA!$F$26,SUMIF(Rollout!$J$3:$EH$3,'Ind AS Financials'!J4,Rollout!$J$139:$EH$139) -SUM('Ind AS Financials'!$J$24:J24),0)</f>
        <v>0</v>
      </c>
      <c r="K97" s="53">
        <f ca="1">IF(K3&lt;=NTBA!$F$26,SUMIF(Rollout!$J$3:$EH$3,'Ind AS Financials'!K4,Rollout!$J$139:$EH$139) -SUM('Ind AS Financials'!$J$24:K24),0)</f>
        <v>88.967801607631344</v>
      </c>
      <c r="L97" s="53">
        <f ca="1">IF(L3&lt;=NTBA!$F$26,SUMIF(Rollout!$J$3:$EH$3,'Ind AS Financials'!L4,Rollout!$J$139:$EH$139) -SUM('Ind AS Financials'!$J$24:L24),0)</f>
        <v>132.58555495869894</v>
      </c>
      <c r="M97" s="53">
        <f ca="1">IF(M3&lt;=NTBA!$F$26,SUMIF(Rollout!$J$3:$EH$3,'Ind AS Financials'!M4,Rollout!$J$139:$EH$139) -SUM('Ind AS Financials'!$J$24:M24),0)</f>
        <v>-2.2737367544323206E-13</v>
      </c>
      <c r="N97" s="53">
        <f ca="1">IF(N3&lt;=NTBA!$F$26,SUMIF(Rollout!$J$3:$EH$3,'Ind AS Financials'!N4,Rollout!$J$139:$EH$139) -SUM('Ind AS Financials'!$J$24:N24),0)</f>
        <v>-2.2737367544323206E-13</v>
      </c>
      <c r="O97" s="53">
        <f ca="1">IF(O3&lt;=NTBA!$F$26,SUMIF(Rollout!$J$3:$EH$3,'Ind AS Financials'!O4,Rollout!$J$139:$EH$139) -SUM('Ind AS Financials'!$J$24:O24),0)</f>
        <v>-2.2737367544323206E-13</v>
      </c>
      <c r="P97" s="53">
        <f ca="1">IF(P3&lt;=NTBA!$F$26,SUMIF(Rollout!$J$3:$EH$3,'Ind AS Financials'!P4,Rollout!$J$139:$EH$139) -SUM('Ind AS Financials'!$J$24:P24),0)</f>
        <v>-2.2737367544323206E-13</v>
      </c>
      <c r="Q97" s="53">
        <f ca="1">IF(Q3&lt;=NTBA!$F$26,SUMIF(Rollout!$J$3:$EH$3,'Ind AS Financials'!Q4,Rollout!$J$139:$EH$139) -SUM('Ind AS Financials'!$J$24:Q24),0)</f>
        <v>-2.2737367544323206E-13</v>
      </c>
      <c r="R97" s="53">
        <f ca="1">IF(R3&lt;=NTBA!$F$26,SUMIF(Rollout!$J$3:$EH$3,'Ind AS Financials'!R4,Rollout!$J$139:$EH$139) -SUM('Ind AS Financials'!$J$24:R24),0)</f>
        <v>-2.2737367544323206E-13</v>
      </c>
      <c r="S97" s="53">
        <f ca="1">IF(S3&lt;=NTBA!$F$26,SUMIF(Rollout!$J$3:$EH$3,'Ind AS Financials'!S4,Rollout!$J$139:$EH$139) -SUM('Ind AS Financials'!$J$24:S24),0)</f>
        <v>-2.2737367544323206E-13</v>
      </c>
      <c r="T97" s="53">
        <f ca="1">IF(T3&lt;=NTBA!$F$26,SUMIF(Rollout!$J$3:$EH$3,'Ind AS Financials'!T4,Rollout!$J$139:$EH$139) -SUM('Ind AS Financials'!$J$24:T24),0)</f>
        <v>-2.2737367544323206E-13</v>
      </c>
      <c r="U97" s="53">
        <f>IF(U3&lt;=NTBA!$F$26,SUMIF(Rollout!$J$3:$EH$3,'Ind AS Financials'!U4,Rollout!$J$139:$EH$139) -SUM('Ind AS Financials'!$J$24:U24),0)</f>
        <v>0</v>
      </c>
      <c r="V97" s="53">
        <f>IF(V3&lt;=NTBA!$F$26,SUMIF(Rollout!$J$3:$EH$3,'Ind AS Financials'!V4,Rollout!$J$139:$EH$139) -SUM('Ind AS Financials'!$J$24:V24),0)</f>
        <v>0</v>
      </c>
      <c r="W97" s="53">
        <f>IF(W3&lt;=NTBA!$F$26,SUMIF(Rollout!$J$3:$EH$3,'Ind AS Financials'!W4,Rollout!$J$139:$EH$139) -SUM('Ind AS Financials'!$J$24:W24),0)</f>
        <v>0</v>
      </c>
    </row>
    <row r="98" spans="1:93" s="247" customFormat="1" ht="15" customHeight="1" outlineLevel="1" x14ac:dyDescent="0.35">
      <c r="A98" s="421"/>
      <c r="B98" s="421"/>
      <c r="C98" s="421"/>
      <c r="D98" s="421"/>
      <c r="E98" s="543" t="s">
        <v>515</v>
      </c>
      <c r="F98" s="543"/>
      <c r="G98" s="543" t="s">
        <v>330</v>
      </c>
      <c r="H98" s="543"/>
      <c r="I98" s="543"/>
      <c r="J98" s="543">
        <f ca="1" xml:space="preserve"> SUM( J94:J97 )</f>
        <v>1.2415215984770587E-3</v>
      </c>
      <c r="K98" s="543">
        <f t="shared" ref="K98:W98" ca="1" si="22" xml:space="preserve"> SUM( K94:K97 )</f>
        <v>198.08422818985298</v>
      </c>
      <c r="L98" s="543">
        <f t="shared" ca="1" si="22"/>
        <v>552.93990474965381</v>
      </c>
      <c r="M98" s="543">
        <f t="shared" ca="1" si="22"/>
        <v>161.68883411069729</v>
      </c>
      <c r="N98" s="543">
        <f t="shared" ca="1" si="22"/>
        <v>195.52434438820785</v>
      </c>
      <c r="O98" s="543">
        <f t="shared" ca="1" si="22"/>
        <v>229.15872008651172</v>
      </c>
      <c r="P98" s="543">
        <f t="shared" ca="1" si="22"/>
        <v>262.85803609738451</v>
      </c>
      <c r="Q98" s="543">
        <f t="shared" ca="1" si="22"/>
        <v>298.61835018097651</v>
      </c>
      <c r="R98" s="543">
        <f t="shared" ca="1" si="22"/>
        <v>397.93505982235968</v>
      </c>
      <c r="S98" s="627">
        <f ca="1" xml:space="preserve"> SUM( S94:S97 )</f>
        <v>552.96258535862364</v>
      </c>
      <c r="T98" s="543">
        <f t="shared" ca="1" si="22"/>
        <v>589.9341262347275</v>
      </c>
      <c r="U98" s="543">
        <f t="shared" ca="1" si="22"/>
        <v>0</v>
      </c>
      <c r="V98" s="543">
        <f t="shared" ca="1" si="22"/>
        <v>0</v>
      </c>
      <c r="W98" s="543">
        <f t="shared" ca="1" si="22"/>
        <v>0</v>
      </c>
    </row>
    <row r="99" spans="1:93" ht="15" customHeight="1" outlineLevel="1" x14ac:dyDescent="0.35">
      <c r="E99" s="533"/>
      <c r="J99" s="26"/>
      <c r="K99" s="26"/>
      <c r="L99" s="26"/>
      <c r="M99" s="26"/>
      <c r="N99" s="26"/>
      <c r="O99" s="26"/>
      <c r="P99" s="26"/>
      <c r="Q99" s="26"/>
      <c r="R99" s="26"/>
      <c r="S99" s="462"/>
      <c r="T99" s="26"/>
      <c r="U99" s="26"/>
      <c r="V99" s="26"/>
      <c r="W99" s="26"/>
    </row>
    <row r="100" spans="1:93" ht="15" customHeight="1" outlineLevel="1" x14ac:dyDescent="0.35">
      <c r="E100" s="21" t="s">
        <v>278</v>
      </c>
      <c r="G100" s="21" t="s">
        <v>330</v>
      </c>
      <c r="J100" s="26">
        <f>SUMIF('Ind AS Monthly'!$J$3:$EH$3,'Ind AS Financials'!J$3,'Ind AS Monthly'!$J$16:$EH$16)</f>
        <v>0</v>
      </c>
      <c r="K100" s="26">
        <f>SUMIF('Ind AS Monthly'!$J$3:$EH$3,'Ind AS Financials'!K$3,'Ind AS Monthly'!$J$16:$EH$16)</f>
        <v>145.89857199450188</v>
      </c>
      <c r="L100" s="26">
        <f>SUMIF('Ind AS Monthly'!$J$3:$EH$3,'Ind AS Financials'!L$3,'Ind AS Monthly'!$J$16:$EH$16)</f>
        <v>790.1041749381335</v>
      </c>
      <c r="M100" s="26">
        <f>SUMIF('Ind AS Monthly'!$J$3:$EH$3,'Ind AS Financials'!M$3,'Ind AS Monthly'!$J$16:$EH$16)</f>
        <v>845.39037012462109</v>
      </c>
      <c r="N100" s="26">
        <f>SUMIF('Ind AS Monthly'!$J$3:$EH$3,'Ind AS Financials'!N$3,'Ind AS Monthly'!$J$16:$EH$16)</f>
        <v>739.90236300923596</v>
      </c>
      <c r="O100" s="26">
        <f>SUMIF('Ind AS Monthly'!$J$3:$EH$3,'Ind AS Financials'!O$3,'Ind AS Monthly'!$J$16:$EH$16)</f>
        <v>624.23221591857555</v>
      </c>
      <c r="P100" s="26">
        <f>SUMIF('Ind AS Monthly'!$J$3:$EH$3,'Ind AS Financials'!P$3,'Ind AS Monthly'!$J$16:$EH$16)</f>
        <v>497.39710647016085</v>
      </c>
      <c r="Q100" s="26">
        <f>SUMIF('Ind AS Monthly'!$J$3:$EH$3,'Ind AS Financials'!Q$3,'Ind AS Monthly'!$J$16:$EH$16)</f>
        <v>358.31934618874158</v>
      </c>
      <c r="R100" s="26">
        <f>SUMIF('Ind AS Monthly'!$J$3:$EH$3,'Ind AS Financials'!R$3,'Ind AS Monthly'!$J$16:$EH$16)</f>
        <v>205.81722363755074</v>
      </c>
      <c r="S100" s="26">
        <f>SUMIF('Ind AS Monthly'!$J$3:$EH$3,'Ind AS Financials'!S$3,'Ind AS Monthly'!$J$16:$EH$16)</f>
        <v>38.594963690605667</v>
      </c>
      <c r="T100" s="26">
        <f>SUMIF('Ind AS Monthly'!$J$3:$EH$3,'Ind AS Financials'!T$3,'Ind AS Monthly'!$J$16:$EH$16)</f>
        <v>-9.1613552531012303E-12</v>
      </c>
      <c r="U100" s="26">
        <f>SUMIF('Ind AS Monthly'!$J$3:$EH$3,'Ind AS Financials'!U$3,'Ind AS Monthly'!$J$16:$EH$16)</f>
        <v>0</v>
      </c>
      <c r="V100" s="26">
        <f>SUMIF('Ind AS Monthly'!$J$3:$EH$3,'Ind AS Financials'!V$3,'Ind AS Monthly'!$J$16:$EH$16)</f>
        <v>0</v>
      </c>
      <c r="W100" s="26">
        <f>SUMIF('Ind AS Monthly'!$J$3:$EH$3,'Ind AS Financials'!W$3,'Ind AS Monthly'!$J$16:$EH$16)</f>
        <v>0</v>
      </c>
    </row>
    <row r="101" spans="1:93" ht="15" customHeight="1" outlineLevel="1" x14ac:dyDescent="0.35">
      <c r="E101" s="836" t="s">
        <v>684</v>
      </c>
      <c r="G101" s="21" t="s">
        <v>330</v>
      </c>
      <c r="J101" s="26">
        <f ca="1">IF(J3&lt;=NTBA!$F$26,-SUMIF('Dep&amp;Tax'!$J$5:$W$5,J$5,'Dep&amp;Tax'!$J$119:$W$119),0)</f>
        <v>0</v>
      </c>
      <c r="K101" s="26">
        <f ca="1">IF(K3&lt;=NTBA!$F$26,J101-SUMIF('Dep&amp;Tax'!$J$5:$W$5,K$5,'Dep&amp;Tax'!$J$119:$W$119),0)</f>
        <v>-7.2497394670167941</v>
      </c>
      <c r="L101" s="26">
        <f ca="1">IF(L3&lt;=NTBA!$F$26,K101-SUMIF('Dep&amp;Tax'!$J$5:$W$5,L$5,'Dep&amp;Tax'!$J$119:$W$119),0)</f>
        <v>-66.734320376424961</v>
      </c>
      <c r="M101" s="26">
        <f ca="1">IF(M3&lt;=NTBA!$F$26,L101-SUMIF('Dep&amp;Tax'!$J$5:$W$5,M$5,'Dep&amp;Tax'!$J$119:$W$119),0)</f>
        <v>-105.44190491786306</v>
      </c>
      <c r="N101" s="26">
        <f ca="1">IF(N3&lt;=NTBA!$F$26,M101-SUMIF('Dep&amp;Tax'!$J$5:$W$5,N$5,'Dep&amp;Tax'!$J$119:$W$119),0)</f>
        <v>-121.83194230780275</v>
      </c>
      <c r="O101" s="26">
        <f ca="1">IF(O3&lt;=NTBA!$F$26,N101-SUMIF('Dep&amp;Tax'!$J$5:$W$5,O$5,'Dep&amp;Tax'!$J$119:$W$119),0)</f>
        <v>-118.4836351004692</v>
      </c>
      <c r="P101" s="26">
        <f ca="1">IF(P3&lt;=NTBA!$F$26,O101-SUMIF('Dep&amp;Tax'!$J$5:$W$5,P$5,'Dep&amp;Tax'!$J$119:$W$119),0)</f>
        <v>-102.0199080019585</v>
      </c>
      <c r="Q101" s="26">
        <f ca="1">IF(Q3&lt;=NTBA!$F$26,P101-SUMIF('Dep&amp;Tax'!$J$5:$W$5,Q$5,'Dep&amp;Tax'!$J$119:$W$119),0)</f>
        <v>-76.291697242810784</v>
      </c>
      <c r="R101" s="26">
        <f ca="1">IF(R3&lt;=NTBA!$F$26,Q101-SUMIF('Dep&amp;Tax'!$J$5:$W$5,R$5,'Dep&amp;Tax'!$J$119:$W$119),0)</f>
        <v>-43.474891008215018</v>
      </c>
      <c r="S101" s="26">
        <f ca="1">IF(S3&lt;=NTBA!$F$26,R101-SUMIF('Dep&amp;Tax'!$J$5:$W$5,S$5,'Dep&amp;Tax'!$J$119:$W$119),0)</f>
        <v>-4.727349406220597</v>
      </c>
      <c r="T101" s="26">
        <f ca="1">IF(T3&lt;=NTBA!$F$26,S101-SUMIF('Dep&amp;Tax'!$J$5:$W$5,T$5,'Dep&amp;Tax'!$J$119:$W$119),0)</f>
        <v>4.5075916549639423</v>
      </c>
      <c r="U101" s="26">
        <f>IF(U3&lt;=NTBA!$F$26,T101-SUMIF('Dep&amp;Tax'!$J$5:$W$5,U$5,'Dep&amp;Tax'!$J$119:$W$119),0)</f>
        <v>0</v>
      </c>
      <c r="V101" s="26">
        <f>IF(V3&lt;=NTBA!$F$26,U101-SUMIF('Dep&amp;Tax'!$J$5:$W$5,V$5,'Dep&amp;Tax'!$J$119:$W$119),0)</f>
        <v>0</v>
      </c>
      <c r="W101" s="26">
        <f>IF(W3&lt;=NTBA!$F$26,V101-SUMIF('Dep&amp;Tax'!$J$5:$W$5,W$5,'Dep&amp;Tax'!$J$119:$W$119),0)</f>
        <v>0</v>
      </c>
    </row>
    <row r="102" spans="1:93" ht="15" customHeight="1" outlineLevel="1" x14ac:dyDescent="0.35">
      <c r="E102" s="21" t="s">
        <v>525</v>
      </c>
      <c r="G102" s="21" t="s">
        <v>330</v>
      </c>
      <c r="J102" s="26">
        <f>SUMIF(Rollout!$J$3:$EH$3,J3,Rollout!$J$249:$EH$249)</f>
        <v>0</v>
      </c>
      <c r="K102" s="26">
        <f>SUMIF(Rollout!$J$3:$EH$3,K3,Rollout!$J$249:$EH$249)</f>
        <v>0</v>
      </c>
      <c r="L102" s="26">
        <f>SUMIF(Rollout!$J$3:$EH$3,L3,Rollout!$J$249:$EH$249)</f>
        <v>0</v>
      </c>
      <c r="M102" s="26">
        <f ca="1">SUMIF(Rollout!$J$3:$EH$3,M3,Rollout!$J$249:$EH$249)</f>
        <v>40.972151025517618</v>
      </c>
      <c r="N102" s="26">
        <f ca="1">SUMIF(Rollout!$J$3:$EH$3,N3,Rollout!$J$249:$EH$249)</f>
        <v>41.124805857494053</v>
      </c>
      <c r="O102" s="26">
        <f ca="1">SUMIF(Rollout!$J$3:$EH$3,O3,Rollout!$J$249:$EH$249)</f>
        <v>41.221088890365436</v>
      </c>
      <c r="P102" s="26">
        <f ca="1">SUMIF(Rollout!$J$3:$EH$3,P3,Rollout!$J$249:$EH$249)</f>
        <v>41.244765045989539</v>
      </c>
      <c r="Q102" s="26">
        <f ca="1">SUMIF(Rollout!$J$3:$EH$3,Q3,Rollout!$J$249:$EH$249)</f>
        <v>39.514556690418701</v>
      </c>
      <c r="R102" s="26">
        <f ca="1">SUMIF(Rollout!$J$3:$EH$3,R3,Rollout!$J$249:$EH$249)</f>
        <v>0</v>
      </c>
      <c r="S102" s="26">
        <f ca="1">SUMIF(Rollout!$J$3:$EH$3,S3,Rollout!$J$249:$EH$249)</f>
        <v>0</v>
      </c>
      <c r="T102" s="26">
        <f ca="1">SUMIF(Rollout!$J$3:$EH$3,T3,Rollout!$J$249:$EH$249)</f>
        <v>0</v>
      </c>
      <c r="U102" s="26">
        <f>SUMIF(Rollout!$J$3:$EH$3,U3,Rollout!$J$249:$EH$249)</f>
        <v>0</v>
      </c>
      <c r="V102" s="26">
        <f>SUMIF(Rollout!$J$3:$EH$3,V3,Rollout!$J$249:$EH$249)</f>
        <v>0</v>
      </c>
      <c r="W102" s="26">
        <f>SUMIF(Rollout!$J$3:$EH$3,W3,Rollout!$J$249:$EH$249)</f>
        <v>0</v>
      </c>
    </row>
    <row r="103" spans="1:93" s="247" customFormat="1" ht="15" customHeight="1" outlineLevel="1" x14ac:dyDescent="0.35">
      <c r="A103" s="421"/>
      <c r="B103" s="421"/>
      <c r="C103" s="421"/>
      <c r="D103" s="421"/>
      <c r="E103" s="543" t="s">
        <v>549</v>
      </c>
      <c r="F103" s="543"/>
      <c r="G103" s="543" t="s">
        <v>330</v>
      </c>
      <c r="H103" s="543"/>
      <c r="I103" s="543"/>
      <c r="J103" s="543">
        <f t="shared" ref="J103:W103" ca="1" si="23" xml:space="preserve"> SUM( J100:J102 )</f>
        <v>0</v>
      </c>
      <c r="K103" s="543">
        <f t="shared" ca="1" si="23"/>
        <v>138.6488325274851</v>
      </c>
      <c r="L103" s="543">
        <f t="shared" ca="1" si="23"/>
        <v>723.36985456170851</v>
      </c>
      <c r="M103" s="543">
        <f t="shared" ca="1" si="23"/>
        <v>780.92061623227562</v>
      </c>
      <c r="N103" s="543">
        <f t="shared" ca="1" si="23"/>
        <v>659.19522655892729</v>
      </c>
      <c r="O103" s="543">
        <f t="shared" ca="1" si="23"/>
        <v>546.96966970847177</v>
      </c>
      <c r="P103" s="543">
        <f t="shared" ca="1" si="23"/>
        <v>436.62196351419186</v>
      </c>
      <c r="Q103" s="543">
        <f t="shared" ca="1" si="23"/>
        <v>321.54220563634948</v>
      </c>
      <c r="R103" s="543">
        <f t="shared" ca="1" si="23"/>
        <v>162.34233262933571</v>
      </c>
      <c r="S103" s="627">
        <f t="shared" ca="1" si="23"/>
        <v>33.86761428438507</v>
      </c>
      <c r="T103" s="543">
        <f t="shared" ca="1" si="23"/>
        <v>4.5075916549547808</v>
      </c>
      <c r="U103" s="543">
        <f t="shared" si="23"/>
        <v>0</v>
      </c>
      <c r="V103" s="543">
        <f t="shared" si="23"/>
        <v>0</v>
      </c>
      <c r="W103" s="543">
        <f t="shared" si="23"/>
        <v>0</v>
      </c>
    </row>
    <row r="104" spans="1:93" ht="15" customHeight="1" outlineLevel="1" x14ac:dyDescent="0.35">
      <c r="J104" s="26"/>
      <c r="K104" s="26"/>
      <c r="L104" s="26"/>
      <c r="M104" s="26"/>
      <c r="N104" s="26"/>
      <c r="O104" s="26"/>
      <c r="P104" s="26"/>
      <c r="Q104" s="26"/>
      <c r="R104" s="26"/>
      <c r="S104" s="462"/>
      <c r="T104" s="26"/>
      <c r="U104" s="26"/>
      <c r="V104" s="26"/>
      <c r="W104" s="26"/>
    </row>
    <row r="105" spans="1:93" s="244" customFormat="1" ht="15" customHeight="1" outlineLevel="1" x14ac:dyDescent="0.35">
      <c r="A105" s="544"/>
      <c r="B105" s="544"/>
      <c r="C105" s="545"/>
      <c r="D105" s="544"/>
      <c r="E105" s="544" t="s">
        <v>514</v>
      </c>
      <c r="F105" s="544"/>
      <c r="G105" s="544" t="s">
        <v>330</v>
      </c>
      <c r="H105" s="544"/>
      <c r="I105" s="544"/>
      <c r="J105" s="544">
        <f ca="1" xml:space="preserve"> J98 + J103</f>
        <v>1.2415215984770587E-3</v>
      </c>
      <c r="K105" s="544">
        <f t="shared" ref="K105:W105" ca="1" si="24" xml:space="preserve"> K98 + K103</f>
        <v>336.73306071733805</v>
      </c>
      <c r="L105" s="544">
        <f t="shared" ca="1" si="24"/>
        <v>1276.3097593113623</v>
      </c>
      <c r="M105" s="544">
        <f t="shared" ca="1" si="24"/>
        <v>942.60945034297288</v>
      </c>
      <c r="N105" s="544">
        <f t="shared" ca="1" si="24"/>
        <v>854.71957094713514</v>
      </c>
      <c r="O105" s="544">
        <f t="shared" ca="1" si="24"/>
        <v>776.12838979498349</v>
      </c>
      <c r="P105" s="544">
        <f t="shared" ca="1" si="24"/>
        <v>699.47999961157643</v>
      </c>
      <c r="Q105" s="544">
        <f t="shared" ca="1" si="24"/>
        <v>620.16055581732599</v>
      </c>
      <c r="R105" s="544">
        <f t="shared" ca="1" si="24"/>
        <v>560.27739245169539</v>
      </c>
      <c r="S105" s="544">
        <f ca="1" xml:space="preserve"> S98 + S103</f>
        <v>586.83019964300865</v>
      </c>
      <c r="T105" s="544">
        <f t="shared" ca="1" si="24"/>
        <v>594.44171788968231</v>
      </c>
      <c r="U105" s="544">
        <f t="shared" ca="1" si="24"/>
        <v>0</v>
      </c>
      <c r="V105" s="544">
        <f t="shared" ca="1" si="24"/>
        <v>0</v>
      </c>
      <c r="W105" s="544">
        <f t="shared" ca="1" si="24"/>
        <v>0</v>
      </c>
      <c r="X105" s="544"/>
      <c r="Y105" s="544"/>
      <c r="Z105" s="544"/>
      <c r="AA105" s="544"/>
      <c r="AB105" s="544"/>
      <c r="AC105" s="544"/>
      <c r="AD105" s="544"/>
      <c r="AE105" s="544"/>
      <c r="AF105" s="544"/>
      <c r="AG105" s="544"/>
      <c r="AH105" s="544"/>
      <c r="AI105" s="544"/>
      <c r="AJ105" s="544"/>
      <c r="AK105" s="544"/>
      <c r="AL105" s="544"/>
      <c r="AM105" s="544"/>
      <c r="AN105" s="544"/>
      <c r="AO105" s="544"/>
      <c r="AP105" s="544"/>
      <c r="AQ105" s="544"/>
      <c r="AR105" s="544"/>
      <c r="AS105" s="544"/>
      <c r="AT105" s="544"/>
      <c r="AU105" s="544"/>
      <c r="AV105" s="544"/>
      <c r="AW105" s="544"/>
      <c r="AX105" s="544"/>
      <c r="AY105" s="544"/>
      <c r="AZ105" s="544"/>
      <c r="BA105" s="544"/>
      <c r="BB105" s="544"/>
      <c r="BC105" s="544"/>
      <c r="BD105" s="544"/>
      <c r="BE105" s="544"/>
      <c r="BF105" s="544"/>
      <c r="BG105" s="544"/>
      <c r="BH105" s="544"/>
      <c r="BI105" s="544"/>
      <c r="BJ105" s="544"/>
      <c r="BK105" s="544"/>
      <c r="BL105" s="544"/>
      <c r="BM105" s="544"/>
      <c r="BN105" s="544"/>
      <c r="BO105" s="544"/>
      <c r="BP105" s="544"/>
      <c r="BQ105" s="544"/>
      <c r="BR105" s="544"/>
      <c r="BS105" s="544"/>
      <c r="BT105" s="544"/>
      <c r="BU105" s="544"/>
      <c r="BV105" s="544"/>
      <c r="BW105" s="544"/>
      <c r="BX105" s="544"/>
      <c r="BY105" s="544"/>
      <c r="BZ105" s="544"/>
      <c r="CA105" s="544"/>
      <c r="CB105" s="544"/>
      <c r="CC105" s="544"/>
      <c r="CD105" s="544"/>
      <c r="CE105" s="544"/>
      <c r="CF105" s="544"/>
      <c r="CG105" s="544"/>
      <c r="CH105" s="544"/>
      <c r="CI105" s="544"/>
      <c r="CJ105" s="544"/>
      <c r="CK105" s="544"/>
      <c r="CL105" s="544"/>
      <c r="CM105" s="544"/>
      <c r="CN105" s="544"/>
      <c r="CO105" s="544"/>
    </row>
    <row r="106" spans="1:93" ht="15" customHeight="1" outlineLevel="1" x14ac:dyDescent="0.35">
      <c r="J106" s="26"/>
      <c r="K106" s="26"/>
      <c r="L106" s="26"/>
      <c r="M106" s="26"/>
      <c r="S106" s="462"/>
      <c r="T106" s="839"/>
    </row>
    <row r="107" spans="1:93" ht="15" customHeight="1" outlineLevel="1" x14ac:dyDescent="0.35">
      <c r="B107" s="350" t="s">
        <v>550</v>
      </c>
      <c r="S107" s="462"/>
    </row>
    <row r="108" spans="1:93" s="546" customFormat="1" ht="15" customHeight="1" outlineLevel="1" x14ac:dyDescent="0.35">
      <c r="A108" s="462"/>
      <c r="B108" s="462"/>
      <c r="C108" s="462"/>
      <c r="D108" s="462"/>
      <c r="E108" s="474" t="s">
        <v>166</v>
      </c>
      <c r="F108" s="474"/>
      <c r="G108" s="474" t="s">
        <v>330</v>
      </c>
      <c r="H108" s="474"/>
      <c r="I108" s="474"/>
      <c r="J108" s="474">
        <f>IF(J3&lt;=NTBA!$F$26,SUM($I$58:J58)+ SUM($I$59:J59),0)</f>
        <v>0</v>
      </c>
      <c r="K108" s="474">
        <f>IF(K3&lt;=NTBA!$F$26,SUM($I$58:K58)+ SUM($I$59:K59),0)</f>
        <v>0</v>
      </c>
      <c r="L108" s="474">
        <f>IF(L3&lt;=NTBA!$F$26,SUM($I$58:L58)+ SUM($I$59:L59),0)</f>
        <v>0</v>
      </c>
      <c r="M108" s="474">
        <f>IF(M3&lt;=NTBA!$F$26,SUM($I$58:M58)+ SUM($I$59:M59),0)</f>
        <v>0</v>
      </c>
      <c r="N108" s="474">
        <f>IF(N3&lt;=NTBA!$F$26,SUM($I$58:N58)+ SUM($I$59:N59),0)</f>
        <v>0</v>
      </c>
      <c r="O108" s="474">
        <f>IF(O3&lt;=NTBA!$F$26,SUM($I$58:O58)+ SUM($I$59:O59),0)</f>
        <v>0</v>
      </c>
      <c r="P108" s="474">
        <f>IF(P3&lt;=NTBA!$F$26,SUM($I$58:P58)+ SUM($I$59:P59),0)</f>
        <v>0</v>
      </c>
      <c r="Q108" s="474">
        <f>IF(Q3&lt;=NTBA!$F$26,SUM($I$58:Q58)+ SUM($I$59:Q59),0)</f>
        <v>0</v>
      </c>
      <c r="R108" s="474">
        <f>IF(R3&lt;=NTBA!$F$26,SUM($I$58:R58)+ SUM($I$59:R59),0)</f>
        <v>0</v>
      </c>
      <c r="S108" s="474">
        <f>IF(S3&lt;=NTBA!$F$26,SUM($I$58:S58)+ SUM($I$59:S59),0)</f>
        <v>0</v>
      </c>
      <c r="T108" s="474">
        <f>IF(T3&lt;=NTBA!$F$26,SUM($I$58:T58)+ SUM($I$59:T59),0)</f>
        <v>0</v>
      </c>
      <c r="U108" s="474">
        <f>IF(U3&lt;=NTBA!$F$26,SUM($I$58:U58)+ SUM($I$59:U59),0)</f>
        <v>0</v>
      </c>
      <c r="V108" s="474">
        <f>IF(V3&lt;=NTBA!$F$26,SUM($I$58:V58)+ SUM($I$59:V59),0)</f>
        <v>0</v>
      </c>
      <c r="W108" s="474">
        <f>IF(W3&lt;=NTBA!$F$26,SUM($I$58:W58)+ SUM($I$59:W59),0)</f>
        <v>0</v>
      </c>
    </row>
    <row r="109" spans="1:93" s="546" customFormat="1" ht="15" customHeight="1" outlineLevel="1" x14ac:dyDescent="0.35">
      <c r="A109" s="462"/>
      <c r="B109" s="462"/>
      <c r="C109" s="462"/>
      <c r="D109" s="462"/>
      <c r="E109" s="474" t="s">
        <v>83</v>
      </c>
      <c r="F109" s="474"/>
      <c r="G109" s="474" t="s">
        <v>330</v>
      </c>
      <c r="H109" s="474"/>
      <c r="I109" s="474"/>
      <c r="J109" s="474">
        <f ca="1">IF(J2&lt;=NTBA!$F$26,J189,0)</f>
        <v>0</v>
      </c>
      <c r="K109" s="474">
        <f ca="1">IF(K2&lt;=NTBA!$F$26,K189,0)</f>
        <v>0</v>
      </c>
      <c r="L109" s="474">
        <f ca="1">IF(L2&lt;=NTBA!$F$26,L189,0)</f>
        <v>0</v>
      </c>
      <c r="M109" s="474">
        <f ca="1">IF(M2&lt;=NTBA!$F$26,M189,0)</f>
        <v>0</v>
      </c>
      <c r="N109" s="474">
        <f ca="1">IF(N2&lt;=NTBA!$F$26,N189,0)</f>
        <v>0</v>
      </c>
      <c r="O109" s="474">
        <f ca="1">IF(O2&lt;=NTBA!$F$26,O189,0)</f>
        <v>0</v>
      </c>
      <c r="P109" s="474">
        <f ca="1">IF(P2&lt;=NTBA!$F$26,P189,0)</f>
        <v>0</v>
      </c>
      <c r="Q109" s="474">
        <f ca="1">IF(Q2&lt;=NTBA!$F$26,Q189,0)</f>
        <v>0</v>
      </c>
      <c r="R109" s="474">
        <f ca="1">IF(R2&lt;=NTBA!$F$26,R189,0)</f>
        <v>0</v>
      </c>
      <c r="S109" s="474">
        <f ca="1">IF(S2&lt;=NTBA!$F$26,S189,0)</f>
        <v>0</v>
      </c>
      <c r="T109" s="474">
        <f ca="1">IF(T2&lt;=NTBA!$F$26,T189,0)</f>
        <v>0</v>
      </c>
      <c r="U109" s="474">
        <f>IF(U2&lt;=NTBA!$F$26,U189,0)</f>
        <v>0</v>
      </c>
      <c r="V109" s="474">
        <f>IF(V2&lt;=NTBA!$F$26,V189,0)</f>
        <v>0</v>
      </c>
      <c r="W109" s="474">
        <f>IF(W2&lt;=NTBA!$F$26,W189,0)</f>
        <v>0</v>
      </c>
    </row>
    <row r="110" spans="1:93" s="546" customFormat="1" ht="15" customHeight="1" outlineLevel="1" x14ac:dyDescent="0.35">
      <c r="A110" s="462"/>
      <c r="B110" s="462"/>
      <c r="C110" s="462"/>
      <c r="D110" s="462"/>
      <c r="E110" s="474" t="s">
        <v>254</v>
      </c>
      <c r="F110" s="474"/>
      <c r="G110" s="474" t="s">
        <v>330</v>
      </c>
      <c r="H110" s="474"/>
      <c r="I110" s="474"/>
      <c r="J110" s="474">
        <f ca="1">IF(J3&lt;=NTBA!$F$26,J209,0)</f>
        <v>0</v>
      </c>
      <c r="K110" s="474">
        <f ca="1">IF(K3&lt;=NTBA!$F$26,K209,0)</f>
        <v>0</v>
      </c>
      <c r="L110" s="474">
        <f ca="1">IF(L3&lt;=NTBA!$F$26,L209,0)</f>
        <v>0</v>
      </c>
      <c r="M110" s="474">
        <f ca="1">IF(M3&lt;=NTBA!$F$26,M209,0)</f>
        <v>0</v>
      </c>
      <c r="N110" s="474">
        <f ca="1">IF(N3&lt;=NTBA!$F$26,N209,0)</f>
        <v>0</v>
      </c>
      <c r="O110" s="474">
        <f ca="1">IF(O3&lt;=NTBA!$F$26,O209,0)</f>
        <v>0</v>
      </c>
      <c r="P110" s="474">
        <f ca="1">IF(P3&lt;=NTBA!$F$26,P209,0)</f>
        <v>0</v>
      </c>
      <c r="Q110" s="474">
        <f ca="1">IF(Q3&lt;=NTBA!$F$26,Q209,0)</f>
        <v>0</v>
      </c>
      <c r="R110" s="474">
        <f ca="1">IF(R3&lt;=NTBA!$F$26,R209,0)</f>
        <v>0</v>
      </c>
      <c r="S110" s="474">
        <f ca="1">IF(S3&lt;=NTBA!$F$26,S209,0)</f>
        <v>0</v>
      </c>
      <c r="T110" s="474">
        <f ca="1">IF(T3&lt;=NTBA!$F$26,T209,0)</f>
        <v>0</v>
      </c>
      <c r="U110" s="474">
        <f>IF(U3&lt;=NTBA!$F$26,U209,0)</f>
        <v>0</v>
      </c>
      <c r="V110" s="474">
        <f>IF(V3&lt;=NTBA!$F$26,V209,0)</f>
        <v>0</v>
      </c>
      <c r="W110" s="474">
        <f>IF(W3&lt;=NTBA!$F$26,W209,0)</f>
        <v>0</v>
      </c>
    </row>
    <row r="111" spans="1:93" s="546" customFormat="1" ht="15" customHeight="1" outlineLevel="1" x14ac:dyDescent="0.35">
      <c r="A111" s="462"/>
      <c r="B111" s="462"/>
      <c r="C111" s="462"/>
      <c r="D111" s="462"/>
      <c r="E111" s="474" t="s">
        <v>253</v>
      </c>
      <c r="F111" s="474"/>
      <c r="G111" s="474" t="s">
        <v>330</v>
      </c>
      <c r="H111" s="474"/>
      <c r="I111" s="474"/>
      <c r="J111" s="474">
        <f ca="1">IF(J3&lt;=NTBA!$F$26,J195,0)</f>
        <v>0</v>
      </c>
      <c r="K111" s="474">
        <f ca="1">IF(K3&lt;=NTBA!$F$26,K195,0)</f>
        <v>0</v>
      </c>
      <c r="L111" s="474">
        <f ca="1">IF(L3&lt;=NTBA!$F$26,L195,0)</f>
        <v>0</v>
      </c>
      <c r="M111" s="474">
        <f ca="1">IF(M3&lt;=NTBA!$F$26,M195,0)</f>
        <v>0</v>
      </c>
      <c r="N111" s="474">
        <f ca="1">IF(N3&lt;=NTBA!$F$26,N195,0)</f>
        <v>0</v>
      </c>
      <c r="O111" s="474">
        <f ca="1">IF(O3&lt;=NTBA!$F$26,O195,0)</f>
        <v>0</v>
      </c>
      <c r="P111" s="474">
        <f ca="1">IF(P3&lt;=NTBA!$F$26,P195,0)</f>
        <v>0</v>
      </c>
      <c r="Q111" s="474">
        <f ca="1">IF(Q3&lt;=NTBA!$F$26,Q195,0)</f>
        <v>0</v>
      </c>
      <c r="R111" s="474">
        <f ca="1">IF(R3&lt;=NTBA!$F$26,R195,0)</f>
        <v>0</v>
      </c>
      <c r="S111" s="474">
        <f ca="1">IF(S3&lt;=NTBA!$F$26,S195,0)</f>
        <v>0</v>
      </c>
      <c r="T111" s="474">
        <f ca="1">IF(T3&lt;=NTBA!$F$26,T195,0)</f>
        <v>0</v>
      </c>
      <c r="U111" s="474">
        <f>IF(U3&lt;=NTBA!$F$26,U195,0)</f>
        <v>0</v>
      </c>
      <c r="V111" s="474">
        <f>IF(V3&lt;=NTBA!$F$26,V195,0)</f>
        <v>0</v>
      </c>
      <c r="W111" s="474">
        <f>IF(W3&lt;=NTBA!$F$26,W195,0)</f>
        <v>0</v>
      </c>
    </row>
    <row r="112" spans="1:93" s="546" customFormat="1" ht="15" customHeight="1" outlineLevel="1" x14ac:dyDescent="0.35">
      <c r="A112" s="462"/>
      <c r="B112" s="462"/>
      <c r="C112" s="462"/>
      <c r="D112" s="462"/>
      <c r="E112" s="474" t="s">
        <v>167</v>
      </c>
      <c r="F112" s="474"/>
      <c r="G112" s="474" t="s">
        <v>330</v>
      </c>
      <c r="H112" s="474"/>
      <c r="I112" s="474"/>
      <c r="J112" s="474">
        <f>SUMIF('Monthly Financials'!$J$3:$EH$3,J$3,'Monthly Financials'!$J$195:$EH$195)</f>
        <v>0</v>
      </c>
      <c r="K112" s="474">
        <f>SUMIF('Monthly Financials'!$J$3:$EH$3,K$3,'Monthly Financials'!$J$195:$EH$195)</f>
        <v>0</v>
      </c>
      <c r="L112" s="474">
        <f>SUMIF('Monthly Financials'!$J$3:$EH$3,L$3,'Monthly Financials'!$J$195:$EH$195)</f>
        <v>0</v>
      </c>
      <c r="M112" s="474">
        <f>SUMIF('Monthly Financials'!$J$3:$EH$3,M$3,'Monthly Financials'!$J$195:$EH$195)</f>
        <v>0</v>
      </c>
      <c r="N112" s="474">
        <f>SUMIF('Monthly Financials'!$J$3:$EH$3,N$3,'Monthly Financials'!$J$195:$EH$195)</f>
        <v>0</v>
      </c>
      <c r="O112" s="474">
        <f>SUMIF('Monthly Financials'!$J$3:$EH$3,O$3,'Monthly Financials'!$J$195:$EH$195)</f>
        <v>0</v>
      </c>
      <c r="P112" s="474">
        <f>SUMIF('Monthly Financials'!$J$3:$EH$3,P$3,'Monthly Financials'!$J$195:$EH$195)</f>
        <v>0</v>
      </c>
      <c r="Q112" s="474">
        <f>SUMIF('Monthly Financials'!$J$3:$EH$3,Q$3,'Monthly Financials'!$J$195:$EH$195)</f>
        <v>0</v>
      </c>
      <c r="R112" s="474">
        <f>SUMIF('Monthly Financials'!$J$3:$EH$3,R$3,'Monthly Financials'!$J$195:$EH$195)</f>
        <v>0</v>
      </c>
      <c r="S112" s="474">
        <f>SUMIF('Monthly Financials'!$J$3:$EH$3,S$3,'Monthly Financials'!$J$195:$EH$195)</f>
        <v>0</v>
      </c>
      <c r="T112" s="474">
        <f>SUMIF('Monthly Financials'!$J$3:$EH$3,T$3,'Monthly Financials'!$J$195:$EH$195)</f>
        <v>0</v>
      </c>
      <c r="U112" s="474">
        <f>SUMIF('Monthly Financials'!$J$3:$EH$3,U$3,'Monthly Financials'!$J$195:$EH$195)</f>
        <v>0</v>
      </c>
      <c r="V112" s="474">
        <f>SUMIF('Monthly Financials'!$J$3:$EH$3,V$3,'Monthly Financials'!$J$195:$EH$195)</f>
        <v>0</v>
      </c>
      <c r="W112" s="474">
        <f>SUMIF('Monthly Financials'!$J$3:$EH$3,W$3,'Monthly Financials'!$J$195:$EH$195)</f>
        <v>0</v>
      </c>
    </row>
    <row r="113" spans="1:93" s="247" customFormat="1" ht="15" customHeight="1" outlineLevel="1" x14ac:dyDescent="0.35">
      <c r="A113" s="421"/>
      <c r="B113" s="421"/>
      <c r="C113" s="421"/>
      <c r="D113" s="421"/>
      <c r="E113" s="543" t="s">
        <v>551</v>
      </c>
      <c r="F113" s="543"/>
      <c r="G113" s="543" t="s">
        <v>330</v>
      </c>
      <c r="H113" s="543"/>
      <c r="I113" s="543"/>
      <c r="J113" s="543">
        <f t="shared" ref="J113:W113" ca="1" si="25" xml:space="preserve"> SUM( J108:J112 )</f>
        <v>0</v>
      </c>
      <c r="K113" s="543">
        <f t="shared" ca="1" si="25"/>
        <v>0</v>
      </c>
      <c r="L113" s="543">
        <f t="shared" ca="1" si="25"/>
        <v>0</v>
      </c>
      <c r="M113" s="543">
        <f t="shared" ca="1" si="25"/>
        <v>0</v>
      </c>
      <c r="N113" s="543">
        <f t="shared" ca="1" si="25"/>
        <v>0</v>
      </c>
      <c r="O113" s="543">
        <f ca="1" xml:space="preserve"> SUM( O108:O112 )</f>
        <v>0</v>
      </c>
      <c r="P113" s="543">
        <f t="shared" ca="1" si="25"/>
        <v>0</v>
      </c>
      <c r="Q113" s="543">
        <f ca="1" xml:space="preserve"> SUM( Q108:Q112 )</f>
        <v>0</v>
      </c>
      <c r="R113" s="543">
        <f t="shared" ca="1" si="25"/>
        <v>0</v>
      </c>
      <c r="S113" s="627">
        <f ca="1" xml:space="preserve"> SUM( S108:S112 )</f>
        <v>0</v>
      </c>
      <c r="T113" s="543">
        <f t="shared" ca="1" si="25"/>
        <v>0</v>
      </c>
      <c r="U113" s="543">
        <f t="shared" si="25"/>
        <v>0</v>
      </c>
      <c r="V113" s="543">
        <f t="shared" si="25"/>
        <v>0</v>
      </c>
      <c r="W113" s="543">
        <f t="shared" si="25"/>
        <v>0</v>
      </c>
    </row>
    <row r="114" spans="1:93" ht="15" customHeight="1" outlineLevel="1" x14ac:dyDescent="0.25">
      <c r="E114" s="28"/>
      <c r="F114" s="28"/>
      <c r="G114" s="28"/>
      <c r="H114" s="28"/>
      <c r="I114" s="28"/>
      <c r="J114" s="52"/>
      <c r="K114" s="52"/>
      <c r="L114" s="52"/>
      <c r="M114" s="52"/>
      <c r="N114" s="52"/>
      <c r="O114" s="52"/>
      <c r="P114" s="52"/>
      <c r="Q114" s="52"/>
      <c r="R114" s="52"/>
      <c r="S114" s="474"/>
      <c r="T114" s="52"/>
      <c r="U114" s="52"/>
      <c r="V114" s="52"/>
      <c r="W114" s="52"/>
    </row>
    <row r="115" spans="1:93" s="724" customFormat="1" ht="15" customHeight="1" outlineLevel="1" x14ac:dyDescent="0.35">
      <c r="A115" s="561"/>
      <c r="B115" s="561"/>
      <c r="C115" s="561"/>
      <c r="D115" s="561"/>
      <c r="E115" s="561" t="s">
        <v>165</v>
      </c>
      <c r="F115" s="561"/>
      <c r="G115" s="561" t="s">
        <v>330</v>
      </c>
      <c r="H115" s="561"/>
      <c r="I115" s="561"/>
      <c r="J115" s="561">
        <f ca="1">SUMIF(Rollout!$K$3:$EH$3,J3,Rollout!$K$188:$EH$188)+SUMIF(Rollout!$K$3:$EH$3,J3,Rollout!$K$194:$EH$194)</f>
        <v>0</v>
      </c>
      <c r="K115" s="561">
        <f ca="1">SUMIF(Rollout!$K$3:$EH$3,K3,Rollout!$K$188:$EH$188)+SUMIF(Rollout!$K$3:$EH$3,K3,Rollout!$K$194:$EH$194)</f>
        <v>214.41043392591286</v>
      </c>
      <c r="L115" s="561">
        <f ca="1">SUMIF(Rollout!$K$3:$EH$3,L3,Rollout!$K$188:$EH$188)+SUMIF(Rollout!$K$3:$EH$3,L3,Rollout!$K$194:$EH$194)</f>
        <v>889.55079913438408</v>
      </c>
      <c r="M115" s="561">
        <f ca="1">SUMIF(Rollout!$K$3:$EH$3,M3,Rollout!$K$188:$EH$188)+SUMIF(Rollout!$K$3:$EH$3,M3,Rollout!$K$194:$EH$194)</f>
        <v>623.42700066234329</v>
      </c>
      <c r="N115" s="561">
        <f ca="1">SUMIF(Rollout!$K$3:$EH$3,N3,Rollout!$K$188:$EH$188)+SUMIF(Rollout!$K$3:$EH$3,N3,Rollout!$K$194:$EH$194)</f>
        <v>514.83236686641476</v>
      </c>
      <c r="O115" s="561">
        <f ca="1">SUMIF(Rollout!$K$3:$EH$3,O3,Rollout!$K$188:$EH$188)+SUMIF(Rollout!$K$3:$EH$3,O3,Rollout!$K$194:$EH$194)</f>
        <v>395.77512715659213</v>
      </c>
      <c r="P115" s="561">
        <f ca="1">SUMIF(Rollout!$K$3:$EH$3,P3,Rollout!$K$188:$EH$188)+SUMIF(Rollout!$K$3:$EH$3,P3,Rollout!$K$194:$EH$194)</f>
        <v>265.53372250433154</v>
      </c>
      <c r="Q115" s="561">
        <f ca="1">SUMIF(Rollout!$K$3:$EH$3,Q3,Rollout!$K$188:$EH$188)+SUMIF(Rollout!$K$3:$EH$3,Q3,Rollout!$K$194:$EH$194)</f>
        <v>123.38659388108876</v>
      </c>
      <c r="R115" s="561">
        <f ca="1">SUMIF(Rollout!$K$3:$EH$3,R3,Rollout!$K$188:$EH$188)+SUMIF(Rollout!$K$3:$EH$3,R3,Rollout!$K$194:$EH$194)</f>
        <v>0</v>
      </c>
      <c r="S115" s="561">
        <f ca="1">SUMIF(Rollout!$K$3:$EH$3,S3,Rollout!$K$188:$EH$188)+SUMIF(Rollout!$K$3:$EH$3,S3,Rollout!$K$194:$EH$194)</f>
        <v>0</v>
      </c>
      <c r="T115" s="561">
        <f ca="1">SUMIF(Rollout!$K$3:$EH$3,T3,Rollout!$K$188:$EH$188)+SUMIF(Rollout!$K$3:$EH$3,T3,Rollout!$K$194:$EH$194)</f>
        <v>0</v>
      </c>
      <c r="U115" s="561">
        <f>SUMIF(Rollout!$K$3:$EH$3,U3,Rollout!$K$188:$EH$188)+SUMIF(Rollout!$K$3:$EH$3,U3,Rollout!$K$194:$EH$194)</f>
        <v>0</v>
      </c>
      <c r="V115" s="561">
        <f>SUMIF(Rollout!$K$3:$EH$3,V3,Rollout!$K$188:$EH$188)+SUMIF(Rollout!$K$3:$EH$3,V3,Rollout!$K$194:$EH$194)</f>
        <v>0</v>
      </c>
      <c r="W115" s="561">
        <f>SUMIF(Rollout!$K$3:$EH$3,W3,Rollout!$K$188:$EH$188)+SUMIF(Rollout!$K$3:$EH$3,W3,Rollout!$K$194:$EH$194)</f>
        <v>0</v>
      </c>
    </row>
    <row r="116" spans="1:93" s="247" customFormat="1" ht="15" customHeight="1" outlineLevel="1" x14ac:dyDescent="0.35">
      <c r="A116" s="421"/>
      <c r="B116" s="421"/>
      <c r="C116" s="421"/>
      <c r="D116" s="421"/>
      <c r="E116" s="543" t="s">
        <v>552</v>
      </c>
      <c r="F116" s="543"/>
      <c r="G116" s="543" t="s">
        <v>330</v>
      </c>
      <c r="H116" s="543"/>
      <c r="I116" s="543"/>
      <c r="J116" s="543">
        <f t="shared" ref="J116:W116" ca="1" si="26" xml:space="preserve"> SUM( J115:J115 )</f>
        <v>0</v>
      </c>
      <c r="K116" s="543">
        <f t="shared" ca="1" si="26"/>
        <v>214.41043392591286</v>
      </c>
      <c r="L116" s="543">
        <f t="shared" ca="1" si="26"/>
        <v>889.55079913438408</v>
      </c>
      <c r="M116" s="543">
        <f t="shared" ca="1" si="26"/>
        <v>623.42700066234329</v>
      </c>
      <c r="N116" s="543">
        <f t="shared" ca="1" si="26"/>
        <v>514.83236686641476</v>
      </c>
      <c r="O116" s="543">
        <f t="shared" ca="1" si="26"/>
        <v>395.77512715659213</v>
      </c>
      <c r="P116" s="543">
        <f t="shared" ca="1" si="26"/>
        <v>265.53372250433154</v>
      </c>
      <c r="Q116" s="543">
        <f t="shared" ca="1" si="26"/>
        <v>123.38659388108876</v>
      </c>
      <c r="R116" s="543">
        <f t="shared" ca="1" si="26"/>
        <v>0</v>
      </c>
      <c r="S116" s="627">
        <f t="shared" ca="1" si="26"/>
        <v>0</v>
      </c>
      <c r="T116" s="543">
        <f t="shared" ca="1" si="26"/>
        <v>0</v>
      </c>
      <c r="U116" s="543">
        <f t="shared" si="26"/>
        <v>0</v>
      </c>
      <c r="V116" s="543">
        <f t="shared" si="26"/>
        <v>0</v>
      </c>
      <c r="W116" s="543">
        <f t="shared" si="26"/>
        <v>0</v>
      </c>
    </row>
    <row r="117" spans="1:93" ht="15" customHeight="1" outlineLevel="1" x14ac:dyDescent="0.25">
      <c r="A117" s="19"/>
      <c r="B117" s="19"/>
      <c r="C117" s="19"/>
      <c r="D117" s="19"/>
      <c r="E117" s="19"/>
      <c r="F117" s="19"/>
      <c r="G117" s="19"/>
      <c r="H117" s="19"/>
      <c r="I117" s="19"/>
      <c r="J117" s="51"/>
      <c r="K117" s="51"/>
      <c r="L117" s="51"/>
      <c r="M117" s="51"/>
      <c r="N117" s="51"/>
      <c r="O117" s="51"/>
      <c r="P117" s="51"/>
      <c r="Q117" s="51"/>
      <c r="R117" s="51"/>
      <c r="S117" s="417"/>
      <c r="T117" s="51"/>
      <c r="U117" s="51"/>
      <c r="V117" s="51"/>
      <c r="W117" s="51"/>
    </row>
    <row r="118" spans="1:93" ht="15" customHeight="1" outlineLevel="1" x14ac:dyDescent="0.35">
      <c r="A118" s="19"/>
      <c r="B118" s="19"/>
      <c r="C118" s="19"/>
      <c r="D118" s="19"/>
      <c r="E118" s="19" t="s">
        <v>162</v>
      </c>
      <c r="F118" s="19"/>
      <c r="G118" s="19" t="s">
        <v>330</v>
      </c>
      <c r="H118" s="19"/>
      <c r="I118" s="19"/>
      <c r="J118" s="53">
        <f ca="1" xml:space="preserve"> IF( J3 &lt;= NTBA!$F$26, SUM($I$69:J69,$I$71:J71)- SUM($J147:J147),0)</f>
        <v>0</v>
      </c>
      <c r="K118" s="53">
        <f ca="1" xml:space="preserve"> IF( K3 &lt;= NTBA!$F$26, SUM($I$69:K69,$I$71:K71)- SUM($J147:K147),0)</f>
        <v>60.129919045364915</v>
      </c>
      <c r="L118" s="53">
        <f ca="1" xml:space="preserve"> IF( L3 &lt;= NTBA!$F$26, SUM($I$69:L69,$I$71:L71)- SUM($J147:L147),0)</f>
        <v>60.129919045364915</v>
      </c>
      <c r="M118" s="53">
        <f ca="1" xml:space="preserve"> IF( M3 &lt;= NTBA!$F$26, SUM($I$69:M69,$I$71:M71)- SUM($J147:M147),0)</f>
        <v>60.129919045364915</v>
      </c>
      <c r="N118" s="53">
        <f ca="1" xml:space="preserve"> IF( N3 &lt;= NTBA!$F$26, SUM($I$69:N69,$I$71:N71)- SUM($J147:N147),0)</f>
        <v>60.129919045364915</v>
      </c>
      <c r="O118" s="53">
        <f ca="1" xml:space="preserve"> IF( O3 &lt;= NTBA!$F$26, SUM($I$69:O69,$I$71:O71)- SUM($J147:O147),0)</f>
        <v>60.129919045364915</v>
      </c>
      <c r="P118" s="53">
        <f ca="1" xml:space="preserve"> IF( P3 &lt;= NTBA!$F$26, SUM($I$69:P69,$I$71:P71)- SUM($J147:P147),0)</f>
        <v>60.129919045364915</v>
      </c>
      <c r="Q118" s="53">
        <f ca="1" xml:space="preserve"> IF( Q3 &lt;= NTBA!$F$26, SUM($I$69:Q69,$I$71:Q71)- SUM($J147:Q147),0)</f>
        <v>60.129919045364915</v>
      </c>
      <c r="R118" s="53">
        <f ca="1" xml:space="preserve"> IF( R3 &lt;= NTBA!$F$26, SUM($I$69:R69,$I$71:R71)- SUM($J147:R147),0)</f>
        <v>60.129919045364915</v>
      </c>
      <c r="S118" s="53">
        <f ca="1" xml:space="preserve"> IF( S3 &lt;= NTBA!$F$26, SUM($I$69:S69,$I$71:S71)- SUM($J147:S147),0)</f>
        <v>60.129919045364915</v>
      </c>
      <c r="T118" s="53">
        <f ca="1" xml:space="preserve"> IF( T3 &lt;= NTBA!$F$26, SUM($I$69:T69,$I$71:T71)- SUM($J147:T147),0)</f>
        <v>60.129919045364915</v>
      </c>
      <c r="U118" s="53">
        <f xml:space="preserve"> IF( U3 &lt;= NTBA!$F$26, SUM($I$69:U69,$I$71:U71)- SUM($J147:U147),0)</f>
        <v>0</v>
      </c>
      <c r="V118" s="53">
        <f xml:space="preserve"> IF( V3 &lt;= NTBA!$F$26, SUM($I$69:V69,$I$71:V71)- SUM($J147:V147),0)</f>
        <v>0</v>
      </c>
      <c r="W118" s="53">
        <f xml:space="preserve"> IF( W3 &lt;= NTBA!$F$26, SUM($I$69:W69,$I$71:W71)- SUM($J147:W147),0)</f>
        <v>0</v>
      </c>
    </row>
    <row r="119" spans="1:93" ht="15" customHeight="1" outlineLevel="1" x14ac:dyDescent="0.35">
      <c r="E119" s="21" t="s">
        <v>163</v>
      </c>
      <c r="G119" s="21" t="s">
        <v>330</v>
      </c>
      <c r="J119" s="26">
        <f ca="1">IF(J3&lt;=NTBA!$F$26,J221,0)</f>
        <v>0</v>
      </c>
      <c r="K119" s="26">
        <f ca="1">IF(K3&lt;=NTBA!$F$26,K221,0)</f>
        <v>14.852482149454346</v>
      </c>
      <c r="L119" s="26">
        <f ca="1">IF(L3&lt;=NTBA!$F$26,L221,0)</f>
        <v>90.242027132184333</v>
      </c>
      <c r="M119" s="26">
        <f ca="1">IF(M3&lt;=NTBA!$F$26,M221,0)</f>
        <v>78.662773499170342</v>
      </c>
      <c r="N119" s="26">
        <f ca="1">IF(N3&lt;=NTBA!$F$26,N221,0)</f>
        <v>99.367527899261219</v>
      </c>
      <c r="O119" s="26">
        <f ca="1">IF(O3&lt;=NTBA!$F$26,O221,0)</f>
        <v>139.83358645693184</v>
      </c>
      <c r="P119" s="26">
        <f ca="1">IF(P3&lt;=NTBA!$F$26,P221,0)</f>
        <v>193.42660092578507</v>
      </c>
      <c r="Q119" s="26">
        <f ca="1">IF(Q3&lt;=NTBA!$F$26,Q221,0)</f>
        <v>256.2542857547777</v>
      </c>
      <c r="R119" s="26">
        <f ca="1">IF(R3&lt;=NTBA!$F$26,R221,0)</f>
        <v>319.75771627023619</v>
      </c>
      <c r="S119" s="26">
        <f ca="1">IF(S3&lt;=NTBA!$F$26,S221,0)</f>
        <v>346.31052346154951</v>
      </c>
      <c r="T119" s="26">
        <f ca="1">IF(T3&lt;=NTBA!$F$26,T221,0)</f>
        <v>353.92204170822225</v>
      </c>
      <c r="U119" s="26">
        <f>IF(U3&lt;=NTBA!$F$26,U221,0)</f>
        <v>0</v>
      </c>
      <c r="V119" s="26">
        <f>IF(V3&lt;=NTBA!$F$26,V221,0)</f>
        <v>0</v>
      </c>
      <c r="W119" s="26">
        <f>IF(W3&lt;=NTBA!$F$26,W221,0)</f>
        <v>0</v>
      </c>
    </row>
    <row r="120" spans="1:93" ht="15" customHeight="1" outlineLevel="1" x14ac:dyDescent="0.25">
      <c r="E120" s="28" t="s">
        <v>241</v>
      </c>
      <c r="F120" s="28"/>
      <c r="G120" s="28" t="s">
        <v>330</v>
      </c>
      <c r="H120" s="28"/>
      <c r="I120" s="28"/>
      <c r="J120" s="52">
        <f ca="1">IF(J4&lt;=NTBA!$F$26,SUM($J$73:J73,$J$75:J75,$J$70:J70,$J$81:J81),0)</f>
        <v>0</v>
      </c>
      <c r="K120" s="52">
        <f ca="1">IF(K4&lt;=NTBA!$F$26,SUM($J$73:K73,$J$75:K75,$J$70:K70,$J$81:K81),0)</f>
        <v>47.340225596606032</v>
      </c>
      <c r="L120" s="52">
        <f ca="1">IF(L4&lt;=NTBA!$F$26,SUM($J$73:L73,$J$75:L75,$J$70:L70,$J$81:L81),0)</f>
        <v>236.38701399942977</v>
      </c>
      <c r="M120" s="52">
        <f ca="1">IF(M4&lt;=NTBA!$F$26,SUM($J$73:M73,$J$75:M75,$J$70:M70,$J$81:M81),0)</f>
        <v>180.38975713609472</v>
      </c>
      <c r="N120" s="52">
        <f ca="1">IF(N4&lt;=NTBA!$F$26,SUM($J$73:N73,$J$75:N75,$J$70:N70,$J$81:N81),0)</f>
        <v>180.38975713609472</v>
      </c>
      <c r="O120" s="52">
        <f ca="1">IF(O4&lt;=NTBA!$F$26,SUM($J$73:O73,$J$75:O75,$J$70:O70,$J$81:O81),0)</f>
        <v>180.38975713609472</v>
      </c>
      <c r="P120" s="52">
        <f ca="1">IF(P4&lt;=NTBA!$F$26,SUM($J$73:P73,$J$75:P75,$J$70:P70,$J$81:P81),0)</f>
        <v>180.38975713609472</v>
      </c>
      <c r="Q120" s="52">
        <f ca="1">IF(Q4&lt;=NTBA!$F$26,SUM($J$73:Q73,$J$75:Q75,$J$70:Q70,$J$81:Q81),0)</f>
        <v>180.38975713609472</v>
      </c>
      <c r="R120" s="52">
        <f ca="1">IF(R4&lt;=NTBA!$F$26,SUM($J$73:R73,$J$75:R75,$J$70:R70,$J$81:R81),0)</f>
        <v>180.38975713609472</v>
      </c>
      <c r="S120" s="52">
        <f ca="1">IF(S4&lt;=NTBA!$F$26,SUM($J$73:S73,$J$75:S75,$J$70:S70,$J$81:S81),0)</f>
        <v>180.38975713609472</v>
      </c>
      <c r="T120" s="52">
        <f ca="1">IF(T4&lt;=NTBA!$F$26,SUM($J$73:T73,$J$75:T75,$J$70:T70,$J$81:T81),0)</f>
        <v>180.38975713609472</v>
      </c>
      <c r="U120" s="52">
        <f>IF(U4&lt;=NTBA!$F$26,SUM($J$73:U73,$J$75:U75,$J$70:U70,$J$81:U81),0)</f>
        <v>0</v>
      </c>
      <c r="V120" s="52">
        <f>IF(V4&lt;=NTBA!$F$26,SUM($J$73:V73,$J$75:V75,$J$70:V70,$J$81:V81),0)</f>
        <v>0</v>
      </c>
      <c r="W120" s="52">
        <f>IF(W4&lt;=NTBA!$F$26,SUM($J$73:W73,$J$75:W75,$J$70:W70,$J$81:W81),0)</f>
        <v>0</v>
      </c>
    </row>
    <row r="121" spans="1:93" ht="15" customHeight="1" outlineLevel="1" x14ac:dyDescent="0.35">
      <c r="E121" s="28" t="s">
        <v>164</v>
      </c>
      <c r="F121" s="28"/>
      <c r="G121" s="28" t="s">
        <v>330</v>
      </c>
      <c r="H121" s="28"/>
      <c r="I121" s="28"/>
      <c r="J121" s="55">
        <f>IF(J3&lt;=NTBA!$F$26,SUM($I$77:J77),0)</f>
        <v>0</v>
      </c>
      <c r="K121" s="55">
        <f>IF(K3&lt;=NTBA!$F$26,SUM($I$77:K77),0)</f>
        <v>0</v>
      </c>
      <c r="L121" s="55">
        <f>IF(L3&lt;=NTBA!$F$26,SUM($I$77:L77),0)</f>
        <v>0</v>
      </c>
      <c r="M121" s="55">
        <f>IF(M3&lt;=NTBA!$F$26,SUM($I$77:M77),0)</f>
        <v>0</v>
      </c>
      <c r="N121" s="55">
        <f>IF(N3&lt;=NTBA!$F$26,SUM($I$77:N77),0)</f>
        <v>0</v>
      </c>
      <c r="O121" s="55">
        <f>IF(O3&lt;=NTBA!$F$26,SUM($I$77:O77),0)</f>
        <v>0</v>
      </c>
      <c r="P121" s="55">
        <f>IF(P3&lt;=NTBA!$F$26,SUM($I$77:P77),0)</f>
        <v>0</v>
      </c>
      <c r="Q121" s="55">
        <f>IF(Q3&lt;=NTBA!$F$26,SUM($I$77:Q77),0)</f>
        <v>0</v>
      </c>
      <c r="R121" s="55">
        <f>IF(R3&lt;=NTBA!$F$26,SUM($I$77:R77),0)</f>
        <v>0</v>
      </c>
      <c r="S121" s="474">
        <f>IF(S3&lt;=NTBA!$F$26,SUM($I$77:S77),0)</f>
        <v>0</v>
      </c>
      <c r="T121" s="55">
        <f>IF(T3&lt;=NTBA!$F$26,SUM($I$77:T77),0)</f>
        <v>0</v>
      </c>
      <c r="U121" s="55">
        <f>IF(U3&lt;=NTBA!$F$26,SUM($I$77:U77),0)</f>
        <v>0</v>
      </c>
      <c r="V121" s="55">
        <f>IF(V3&lt;=NTBA!$F$26,SUM($I$77:V77),0)</f>
        <v>0</v>
      </c>
      <c r="W121" s="55">
        <f>IF(W3&lt;=NTBA!$F$26,SUM($I$77:W77),0)</f>
        <v>0</v>
      </c>
    </row>
    <row r="122" spans="1:93" s="247" customFormat="1" ht="15" customHeight="1" outlineLevel="1" x14ac:dyDescent="0.35">
      <c r="A122" s="421"/>
      <c r="B122" s="421"/>
      <c r="C122" s="421"/>
      <c r="D122" s="421"/>
      <c r="E122" s="543" t="s">
        <v>553</v>
      </c>
      <c r="F122" s="543"/>
      <c r="G122" s="543" t="s">
        <v>330</v>
      </c>
      <c r="H122" s="543"/>
      <c r="I122" s="543"/>
      <c r="J122" s="543">
        <f t="shared" ref="J122:W122" ca="1" si="27" xml:space="preserve"> SUM( J118:J121 )</f>
        <v>0</v>
      </c>
      <c r="K122" s="543">
        <f ca="1" xml:space="preserve"> SUM( K118:K121 )</f>
        <v>122.32262679142529</v>
      </c>
      <c r="L122" s="543">
        <f t="shared" ca="1" si="27"/>
        <v>386.75896017697903</v>
      </c>
      <c r="M122" s="543">
        <f t="shared" ca="1" si="27"/>
        <v>319.18244968062999</v>
      </c>
      <c r="N122" s="543">
        <f t="shared" ca="1" si="27"/>
        <v>339.88720408072084</v>
      </c>
      <c r="O122" s="543">
        <f t="shared" ca="1" si="27"/>
        <v>380.35326263839147</v>
      </c>
      <c r="P122" s="543">
        <f t="shared" ca="1" si="27"/>
        <v>433.94627710724467</v>
      </c>
      <c r="Q122" s="543">
        <f t="shared" ca="1" si="27"/>
        <v>496.7739619362373</v>
      </c>
      <c r="R122" s="543">
        <f t="shared" ca="1" si="27"/>
        <v>560.27739245169573</v>
      </c>
      <c r="S122" s="627">
        <f t="shared" ca="1" si="27"/>
        <v>586.83019964300911</v>
      </c>
      <c r="T122" s="543">
        <f t="shared" ca="1" si="27"/>
        <v>594.44171788968197</v>
      </c>
      <c r="U122" s="543">
        <f t="shared" si="27"/>
        <v>0</v>
      </c>
      <c r="V122" s="543">
        <f t="shared" si="27"/>
        <v>0</v>
      </c>
      <c r="W122" s="543">
        <f t="shared" si="27"/>
        <v>0</v>
      </c>
    </row>
    <row r="123" spans="1:93" ht="15" customHeight="1" outlineLevel="1" x14ac:dyDescent="0.35">
      <c r="E123" s="28"/>
      <c r="F123" s="28"/>
      <c r="G123" s="28"/>
      <c r="H123" s="28"/>
      <c r="I123" s="28"/>
      <c r="J123" s="55"/>
      <c r="K123" s="55"/>
      <c r="L123" s="55"/>
      <c r="M123" s="55"/>
      <c r="N123" s="55"/>
      <c r="O123" s="55"/>
      <c r="P123" s="55"/>
      <c r="Q123" s="55"/>
      <c r="R123" s="55"/>
      <c r="S123" s="474"/>
      <c r="T123" s="55"/>
      <c r="U123" s="55"/>
      <c r="V123" s="55"/>
      <c r="W123" s="55"/>
    </row>
    <row r="124" spans="1:93" s="473" customFormat="1" ht="15" customHeight="1" outlineLevel="1" x14ac:dyDescent="0.35">
      <c r="A124" s="732"/>
      <c r="B124" s="732"/>
      <c r="C124" s="733"/>
      <c r="D124" s="732"/>
      <c r="E124" s="732" t="s">
        <v>550</v>
      </c>
      <c r="F124" s="732"/>
      <c r="G124" s="732" t="s">
        <v>330</v>
      </c>
      <c r="H124" s="732"/>
      <c r="I124" s="732"/>
      <c r="J124" s="732">
        <f ca="1" xml:space="preserve"> J122 + J116 + J113</f>
        <v>0</v>
      </c>
      <c r="K124" s="732">
        <f ca="1" xml:space="preserve"> K122 + K116 + K113</f>
        <v>336.73306071733816</v>
      </c>
      <c r="L124" s="732">
        <f t="shared" ref="L124:W124" ca="1" si="28" xml:space="preserve"> L122 + L116 + L113</f>
        <v>1276.309759311363</v>
      </c>
      <c r="M124" s="732">
        <f ca="1" xml:space="preserve"> M122 + M116 + M113</f>
        <v>942.60945034297333</v>
      </c>
      <c r="N124" s="732">
        <f t="shared" ca="1" si="28"/>
        <v>854.71957094713559</v>
      </c>
      <c r="O124" s="732">
        <f t="shared" ca="1" si="28"/>
        <v>776.1283897949836</v>
      </c>
      <c r="P124" s="732">
        <f t="shared" ca="1" si="28"/>
        <v>699.4799996115762</v>
      </c>
      <c r="Q124" s="732">
        <f ca="1" xml:space="preserve"> Q122 + Q116 + Q113</f>
        <v>620.1605558173261</v>
      </c>
      <c r="R124" s="732">
        <f t="shared" ca="1" si="28"/>
        <v>560.27739245169573</v>
      </c>
      <c r="S124" s="732">
        <f ca="1" xml:space="preserve"> S122 + S116 + S113</f>
        <v>586.83019964300911</v>
      </c>
      <c r="T124" s="732">
        <f t="shared" ca="1" si="28"/>
        <v>594.44171788968197</v>
      </c>
      <c r="U124" s="732">
        <f t="shared" si="28"/>
        <v>0</v>
      </c>
      <c r="V124" s="732">
        <f t="shared" si="28"/>
        <v>0</v>
      </c>
      <c r="W124" s="732">
        <f t="shared" si="28"/>
        <v>0</v>
      </c>
      <c r="X124" s="732"/>
      <c r="Y124" s="732"/>
      <c r="Z124" s="732"/>
      <c r="AA124" s="732"/>
      <c r="AB124" s="732"/>
      <c r="AC124" s="732"/>
      <c r="AD124" s="732"/>
      <c r="AE124" s="732"/>
      <c r="AF124" s="732"/>
      <c r="AG124" s="732"/>
      <c r="AH124" s="732"/>
      <c r="AI124" s="732"/>
      <c r="AJ124" s="732"/>
      <c r="AK124" s="732"/>
      <c r="AL124" s="732"/>
      <c r="AM124" s="732"/>
      <c r="AN124" s="732"/>
      <c r="AO124" s="732"/>
      <c r="AP124" s="732"/>
      <c r="AQ124" s="732"/>
      <c r="AR124" s="732"/>
      <c r="AS124" s="732"/>
      <c r="AT124" s="732"/>
      <c r="AU124" s="732"/>
      <c r="AV124" s="732"/>
      <c r="AW124" s="732"/>
      <c r="AX124" s="732"/>
      <c r="AY124" s="732"/>
      <c r="AZ124" s="732"/>
      <c r="BA124" s="732"/>
      <c r="BB124" s="732"/>
      <c r="BC124" s="732"/>
      <c r="BD124" s="732"/>
      <c r="BE124" s="732"/>
      <c r="BF124" s="732"/>
      <c r="BG124" s="732"/>
      <c r="BH124" s="732"/>
      <c r="BI124" s="732"/>
      <c r="BJ124" s="732"/>
      <c r="BK124" s="732"/>
      <c r="BL124" s="732"/>
      <c r="BM124" s="732"/>
      <c r="BN124" s="732"/>
      <c r="BO124" s="732"/>
      <c r="BP124" s="732"/>
      <c r="BQ124" s="732"/>
      <c r="BR124" s="732"/>
      <c r="BS124" s="732"/>
      <c r="BT124" s="732"/>
      <c r="BU124" s="732"/>
      <c r="BV124" s="732"/>
      <c r="BW124" s="732"/>
      <c r="BX124" s="732"/>
      <c r="BY124" s="732"/>
      <c r="BZ124" s="732"/>
      <c r="CA124" s="732"/>
      <c r="CB124" s="732"/>
      <c r="CC124" s="732"/>
      <c r="CD124" s="732"/>
      <c r="CE124" s="732"/>
      <c r="CF124" s="732"/>
      <c r="CG124" s="732"/>
      <c r="CH124" s="732"/>
      <c r="CI124" s="732"/>
      <c r="CJ124" s="732"/>
      <c r="CK124" s="732"/>
      <c r="CL124" s="732"/>
      <c r="CM124" s="732"/>
      <c r="CN124" s="732"/>
      <c r="CO124" s="732"/>
    </row>
    <row r="125" spans="1:93" ht="15" customHeight="1" outlineLevel="1" x14ac:dyDescent="0.35">
      <c r="J125" s="838">
        <f ca="1">J124-J105</f>
        <v>-1.2415215984770587E-3</v>
      </c>
      <c r="K125" s="838">
        <f ca="1">K124-K105</f>
        <v>0</v>
      </c>
      <c r="L125" s="838">
        <f ca="1">L124-L105</f>
        <v>0</v>
      </c>
      <c r="M125" s="838">
        <f t="shared" ref="M125:R125" ca="1" si="29">M124-M105</f>
        <v>0</v>
      </c>
      <c r="N125" s="838">
        <f t="shared" ca="1" si="29"/>
        <v>0</v>
      </c>
      <c r="O125" s="838">
        <f t="shared" ca="1" si="29"/>
        <v>0</v>
      </c>
      <c r="P125" s="838">
        <f t="shared" ca="1" si="29"/>
        <v>0</v>
      </c>
      <c r="Q125" s="838">
        <f t="shared" ca="1" si="29"/>
        <v>0</v>
      </c>
      <c r="R125" s="838">
        <f t="shared" ca="1" si="29"/>
        <v>0</v>
      </c>
      <c r="S125" s="838">
        <f ca="1">S124-S105</f>
        <v>0</v>
      </c>
      <c r="T125" s="838">
        <f ca="1">T124-T105</f>
        <v>0</v>
      </c>
      <c r="U125" s="838">
        <f ca="1">U124-U105</f>
        <v>0</v>
      </c>
      <c r="V125" s="838">
        <f ca="1">V124-V105</f>
        <v>0</v>
      </c>
      <c r="W125" s="838">
        <f ca="1">W124-W105</f>
        <v>0</v>
      </c>
    </row>
    <row r="126" spans="1:93" ht="15" customHeight="1" outlineLevel="1" x14ac:dyDescent="0.35">
      <c r="E126" s="840" t="s">
        <v>357</v>
      </c>
      <c r="F126" s="101">
        <f ca="1" xml:space="preserve"> IF( SUM( J126:W126) &gt; 0, 1, 0)</f>
        <v>0</v>
      </c>
      <c r="G126" s="19" t="s">
        <v>358</v>
      </c>
      <c r="H126" s="19"/>
      <c r="I126" s="19"/>
      <c r="J126" s="547">
        <f t="shared" ref="J126:W126" ca="1" si="30" xml:space="preserve">  IF(ABS( J124 - J105) &gt; CHK_TOL, 1, 0)</f>
        <v>0</v>
      </c>
      <c r="K126" s="547">
        <f t="shared" ca="1" si="30"/>
        <v>0</v>
      </c>
      <c r="L126" s="547">
        <f t="shared" ca="1" si="30"/>
        <v>0</v>
      </c>
      <c r="M126" s="547">
        <f t="shared" ca="1" si="30"/>
        <v>0</v>
      </c>
      <c r="N126" s="547">
        <f t="shared" ca="1" si="30"/>
        <v>0</v>
      </c>
      <c r="O126" s="547">
        <f t="shared" ca="1" si="30"/>
        <v>0</v>
      </c>
      <c r="P126" s="547">
        <f t="shared" ca="1" si="30"/>
        <v>0</v>
      </c>
      <c r="Q126" s="547">
        <f t="shared" ca="1" si="30"/>
        <v>0</v>
      </c>
      <c r="R126" s="547">
        <f t="shared" ca="1" si="30"/>
        <v>0</v>
      </c>
      <c r="S126" s="547">
        <f t="shared" ca="1" si="30"/>
        <v>0</v>
      </c>
      <c r="T126" s="547">
        <f t="shared" ca="1" si="30"/>
        <v>0</v>
      </c>
      <c r="U126" s="547">
        <f t="shared" ca="1" si="30"/>
        <v>0</v>
      </c>
      <c r="V126" s="547">
        <f t="shared" ca="1" si="30"/>
        <v>0</v>
      </c>
      <c r="W126" s="547">
        <f t="shared" ca="1" si="30"/>
        <v>0</v>
      </c>
    </row>
    <row r="127" spans="1:93" ht="15" customHeight="1" outlineLevel="1" x14ac:dyDescent="0.35">
      <c r="J127" s="26"/>
      <c r="K127" s="26"/>
      <c r="L127" s="26"/>
      <c r="M127" s="26"/>
      <c r="N127" s="26"/>
      <c r="O127" s="26"/>
      <c r="P127" s="26"/>
      <c r="Q127" s="26"/>
      <c r="R127" s="26"/>
      <c r="S127" s="26"/>
      <c r="T127" s="26"/>
      <c r="U127" s="26"/>
      <c r="V127" s="26"/>
      <c r="W127" s="26"/>
    </row>
    <row r="128" spans="1:93" s="518" customFormat="1" ht="15" hidden="1" customHeight="1" x14ac:dyDescent="0.35">
      <c r="A128" s="20"/>
      <c r="B128" s="20"/>
      <c r="C128" s="20"/>
      <c r="D128" s="20"/>
      <c r="E128" s="20"/>
      <c r="F128" s="20"/>
      <c r="G128" s="20"/>
      <c r="H128" s="20"/>
      <c r="I128" s="20"/>
      <c r="J128" s="50"/>
      <c r="K128" s="50"/>
      <c r="L128" s="50"/>
      <c r="M128" s="50"/>
      <c r="N128" s="50"/>
      <c r="O128" s="50"/>
      <c r="P128" s="50"/>
      <c r="Q128" s="50"/>
      <c r="R128" s="50"/>
      <c r="S128" s="50"/>
      <c r="T128" s="50"/>
      <c r="U128" s="50"/>
      <c r="V128" s="50"/>
      <c r="W128" s="50"/>
    </row>
    <row r="129" spans="1:23" ht="15" hidden="1" customHeight="1" x14ac:dyDescent="0.35">
      <c r="E129" s="20"/>
      <c r="J129" s="26"/>
      <c r="K129" s="26"/>
      <c r="L129" s="26"/>
      <c r="M129" s="26"/>
      <c r="N129" s="26"/>
      <c r="O129" s="26"/>
      <c r="P129" s="26"/>
      <c r="Q129" s="26"/>
      <c r="R129" s="26"/>
      <c r="S129" s="26"/>
      <c r="T129" s="26"/>
      <c r="U129" s="26"/>
      <c r="V129" s="26"/>
      <c r="W129" s="26"/>
    </row>
    <row r="130" spans="1:23" ht="15" hidden="1" customHeight="1" x14ac:dyDescent="0.35">
      <c r="A130" s="105" t="s">
        <v>592</v>
      </c>
      <c r="B130" s="106"/>
      <c r="C130" s="106"/>
      <c r="D130" s="106"/>
      <c r="E130" s="106"/>
      <c r="J130" s="83"/>
      <c r="K130" s="83"/>
      <c r="L130" s="83"/>
      <c r="M130" s="83"/>
      <c r="N130" s="83"/>
      <c r="O130" s="83"/>
      <c r="P130" s="83"/>
      <c r="Q130" s="83"/>
      <c r="R130" s="83"/>
      <c r="S130" s="83"/>
      <c r="T130" s="83"/>
      <c r="U130" s="83"/>
      <c r="V130" s="83"/>
      <c r="W130" s="83"/>
    </row>
    <row r="131" spans="1:23" ht="15" hidden="1" customHeight="1" outlineLevel="1" x14ac:dyDescent="0.35">
      <c r="J131" s="17"/>
      <c r="K131" s="17"/>
      <c r="L131" s="17"/>
      <c r="M131" s="17"/>
      <c r="N131" s="17"/>
      <c r="O131" s="17"/>
      <c r="P131" s="17"/>
      <c r="Q131" s="17"/>
      <c r="R131" s="17"/>
      <c r="S131" s="17"/>
      <c r="T131" s="17"/>
      <c r="U131" s="17"/>
      <c r="V131" s="17"/>
      <c r="W131" s="17"/>
    </row>
    <row r="132" spans="1:23" ht="15" hidden="1" customHeight="1" outlineLevel="1" x14ac:dyDescent="0.35">
      <c r="E132" s="402" t="str">
        <f xml:space="preserve"> NTBA!E$251</f>
        <v>Shareholder loan</v>
      </c>
      <c r="F132" s="402">
        <f xml:space="preserve"> NTBA!F$251</f>
        <v>0</v>
      </c>
      <c r="G132" s="402" t="str">
        <f xml:space="preserve"> NTBA!G$251</f>
        <v>switch</v>
      </c>
      <c r="J132" s="17"/>
      <c r="K132" s="17"/>
      <c r="L132" s="17"/>
      <c r="M132" s="17"/>
      <c r="N132" s="17"/>
      <c r="O132" s="17"/>
      <c r="P132" s="17"/>
      <c r="Q132" s="17"/>
      <c r="R132" s="17"/>
      <c r="S132" s="17"/>
      <c r="T132" s="17"/>
      <c r="U132" s="17"/>
      <c r="V132" s="17"/>
      <c r="W132" s="17"/>
    </row>
    <row r="133" spans="1:23" ht="15" hidden="1" customHeight="1" outlineLevel="1" x14ac:dyDescent="0.25">
      <c r="E133" s="402" t="str">
        <f xml:space="preserve"> NTBA!E$248</f>
        <v xml:space="preserve">Minimum Cash </v>
      </c>
      <c r="F133" s="466">
        <f xml:space="preserve"> NTBA!F$248</f>
        <v>0</v>
      </c>
      <c r="G133" s="418" t="str">
        <f xml:space="preserve"> NTBA!G$248</f>
        <v>INR Cr</v>
      </c>
      <c r="H133" s="31">
        <f t="shared" ref="H133:H147" si="31">SUM(J133:W133)</f>
        <v>0</v>
      </c>
      <c r="I133" s="28"/>
      <c r="J133" s="28"/>
      <c r="K133" s="28"/>
      <c r="L133" s="28"/>
      <c r="M133" s="28"/>
      <c r="N133" s="28"/>
      <c r="O133" s="28"/>
      <c r="P133" s="28"/>
      <c r="Q133" s="28"/>
      <c r="R133" s="28"/>
      <c r="S133" s="28"/>
      <c r="T133" s="28"/>
      <c r="U133" s="28"/>
      <c r="V133" s="28"/>
      <c r="W133" s="28"/>
    </row>
    <row r="134" spans="1:23" ht="15" hidden="1" customHeight="1" outlineLevel="1" x14ac:dyDescent="0.25">
      <c r="E134" s="21" t="s">
        <v>226</v>
      </c>
      <c r="G134" s="21" t="s">
        <v>330</v>
      </c>
      <c r="H134" s="31">
        <f>SUM(J134:W134)</f>
        <v>0</v>
      </c>
      <c r="J134" s="26">
        <f t="shared" ref="J134:W134" si="32" xml:space="preserve"> IF( $F132, MAX( 0, J86 + J87 - $F$133),0)</f>
        <v>0</v>
      </c>
      <c r="K134" s="26">
        <f t="shared" si="32"/>
        <v>0</v>
      </c>
      <c r="L134" s="26">
        <f t="shared" si="32"/>
        <v>0</v>
      </c>
      <c r="M134" s="26">
        <f t="shared" si="32"/>
        <v>0</v>
      </c>
      <c r="N134" s="26">
        <f t="shared" si="32"/>
        <v>0</v>
      </c>
      <c r="O134" s="26">
        <f t="shared" si="32"/>
        <v>0</v>
      </c>
      <c r="P134" s="26">
        <f t="shared" si="32"/>
        <v>0</v>
      </c>
      <c r="Q134" s="26">
        <f t="shared" si="32"/>
        <v>0</v>
      </c>
      <c r="R134" s="26">
        <f t="shared" si="32"/>
        <v>0</v>
      </c>
      <c r="S134" s="838">
        <f t="shared" si="32"/>
        <v>0</v>
      </c>
      <c r="T134" s="26">
        <f t="shared" si="32"/>
        <v>0</v>
      </c>
      <c r="U134" s="26">
        <f t="shared" si="32"/>
        <v>0</v>
      </c>
      <c r="V134" s="26">
        <f t="shared" si="32"/>
        <v>0</v>
      </c>
      <c r="W134" s="26">
        <f t="shared" si="32"/>
        <v>0</v>
      </c>
    </row>
    <row r="135" spans="1:23" ht="15" hidden="1" customHeight="1" outlineLevel="1" x14ac:dyDescent="0.25">
      <c r="E135" s="21" t="s">
        <v>227</v>
      </c>
      <c r="G135" s="21" t="s">
        <v>330</v>
      </c>
      <c r="H135" s="31">
        <f t="shared" si="31"/>
        <v>0</v>
      </c>
      <c r="J135" s="42"/>
      <c r="K135" s="42"/>
      <c r="L135" s="42"/>
      <c r="M135" s="42"/>
      <c r="N135" s="42"/>
      <c r="O135" s="42"/>
      <c r="P135" s="42"/>
      <c r="Q135" s="42"/>
      <c r="R135" s="42"/>
      <c r="S135" s="42"/>
      <c r="T135" s="42"/>
      <c r="U135" s="42"/>
      <c r="V135" s="42"/>
      <c r="W135" s="42"/>
    </row>
    <row r="136" spans="1:23" ht="15" hidden="1" customHeight="1" outlineLevel="1" x14ac:dyDescent="0.25">
      <c r="E136" s="21" t="s">
        <v>228</v>
      </c>
      <c r="G136" s="21" t="s">
        <v>330</v>
      </c>
      <c r="H136" s="31">
        <f t="shared" ca="1" si="31"/>
        <v>0</v>
      </c>
      <c r="J136" s="26">
        <f t="shared" ref="J136:W136" ca="1" si="33" xml:space="preserve"> MAX( MIN( J134 - J135, J206 + J207 ),0)</f>
        <v>0</v>
      </c>
      <c r="K136" s="26">
        <f t="shared" ca="1" si="33"/>
        <v>0</v>
      </c>
      <c r="L136" s="26">
        <f t="shared" ca="1" si="33"/>
        <v>0</v>
      </c>
      <c r="M136" s="26">
        <f t="shared" ca="1" si="33"/>
        <v>0</v>
      </c>
      <c r="N136" s="26">
        <f t="shared" ca="1" si="33"/>
        <v>0</v>
      </c>
      <c r="O136" s="26">
        <f t="shared" ca="1" si="33"/>
        <v>0</v>
      </c>
      <c r="P136" s="26">
        <f t="shared" ca="1" si="33"/>
        <v>0</v>
      </c>
      <c r="Q136" s="26">
        <f t="shared" ca="1" si="33"/>
        <v>0</v>
      </c>
      <c r="R136" s="26">
        <f t="shared" ca="1" si="33"/>
        <v>0</v>
      </c>
      <c r="S136" s="26">
        <f t="shared" ca="1" si="33"/>
        <v>0</v>
      </c>
      <c r="T136" s="26">
        <f t="shared" ca="1" si="33"/>
        <v>0</v>
      </c>
      <c r="U136" s="26">
        <f t="shared" ca="1" si="33"/>
        <v>0</v>
      </c>
      <c r="V136" s="26">
        <f t="shared" ca="1" si="33"/>
        <v>0</v>
      </c>
      <c r="W136" s="26">
        <f t="shared" ca="1" si="33"/>
        <v>0</v>
      </c>
    </row>
    <row r="137" spans="1:23" ht="15" hidden="1" customHeight="1" outlineLevel="1" x14ac:dyDescent="0.25">
      <c r="E137" s="21" t="s">
        <v>229</v>
      </c>
      <c r="G137" s="28" t="s">
        <v>330</v>
      </c>
      <c r="H137" s="31">
        <f t="shared" ca="1" si="31"/>
        <v>0</v>
      </c>
      <c r="I137" s="28"/>
      <c r="J137" s="52">
        <f ca="1" xml:space="preserve"> J220</f>
        <v>0</v>
      </c>
      <c r="K137" s="52">
        <f t="shared" ref="K137:W137" ca="1" si="34" xml:space="preserve"> K220</f>
        <v>0</v>
      </c>
      <c r="L137" s="52">
        <f t="shared" ca="1" si="34"/>
        <v>0</v>
      </c>
      <c r="M137" s="52">
        <f t="shared" ca="1" si="34"/>
        <v>0</v>
      </c>
      <c r="N137" s="52">
        <f t="shared" ca="1" si="34"/>
        <v>0</v>
      </c>
      <c r="O137" s="52">
        <f t="shared" ca="1" si="34"/>
        <v>0</v>
      </c>
      <c r="P137" s="52">
        <f t="shared" ca="1" si="34"/>
        <v>0</v>
      </c>
      <c r="Q137" s="52">
        <f t="shared" ca="1" si="34"/>
        <v>0</v>
      </c>
      <c r="R137" s="52">
        <f t="shared" ca="1" si="34"/>
        <v>0</v>
      </c>
      <c r="S137" s="52">
        <f t="shared" ca="1" si="34"/>
        <v>0</v>
      </c>
      <c r="T137" s="52">
        <f t="shared" ca="1" si="34"/>
        <v>0</v>
      </c>
      <c r="U137" s="52">
        <f t="shared" ca="1" si="34"/>
        <v>0</v>
      </c>
      <c r="V137" s="52">
        <f t="shared" ca="1" si="34"/>
        <v>0</v>
      </c>
      <c r="W137" s="52">
        <f t="shared" ca="1" si="34"/>
        <v>0</v>
      </c>
    </row>
    <row r="138" spans="1:23" ht="15" hidden="1" customHeight="1" outlineLevel="1" x14ac:dyDescent="0.25">
      <c r="E138" s="21" t="s">
        <v>230</v>
      </c>
      <c r="G138" s="28" t="s">
        <v>330</v>
      </c>
      <c r="H138" s="31">
        <f t="shared" ca="1" si="31"/>
        <v>0</v>
      </c>
      <c r="I138" s="28"/>
      <c r="J138" s="52">
        <f ca="1" xml:space="preserve"> J217 - J220</f>
        <v>0</v>
      </c>
      <c r="K138" s="52">
        <f t="shared" ref="K138:W138" ca="1" si="35" xml:space="preserve"> K217 - K220</f>
        <v>0</v>
      </c>
      <c r="L138" s="52">
        <f t="shared" ca="1" si="35"/>
        <v>0</v>
      </c>
      <c r="M138" s="52">
        <f t="shared" ca="1" si="35"/>
        <v>0</v>
      </c>
      <c r="N138" s="52">
        <f t="shared" ca="1" si="35"/>
        <v>0</v>
      </c>
      <c r="O138" s="52">
        <f t="shared" ca="1" si="35"/>
        <v>0</v>
      </c>
      <c r="P138" s="52">
        <f t="shared" ca="1" si="35"/>
        <v>0</v>
      </c>
      <c r="Q138" s="52">
        <f t="shared" ca="1" si="35"/>
        <v>0</v>
      </c>
      <c r="R138" s="52">
        <f t="shared" ca="1" si="35"/>
        <v>0</v>
      </c>
      <c r="S138" s="52">
        <f t="shared" ca="1" si="35"/>
        <v>0</v>
      </c>
      <c r="T138" s="52">
        <f t="shared" ca="1" si="35"/>
        <v>0</v>
      </c>
      <c r="U138" s="52">
        <f t="shared" ca="1" si="35"/>
        <v>0</v>
      </c>
      <c r="V138" s="52">
        <f t="shared" ca="1" si="35"/>
        <v>0</v>
      </c>
      <c r="W138" s="52">
        <f t="shared" ca="1" si="35"/>
        <v>0</v>
      </c>
    </row>
    <row r="139" spans="1:23" ht="15" hidden="1" customHeight="1" outlineLevel="1" x14ac:dyDescent="0.25">
      <c r="E139" s="21" t="s">
        <v>231</v>
      </c>
      <c r="G139" s="28" t="s">
        <v>330</v>
      </c>
      <c r="H139" s="31">
        <f t="shared" si="31"/>
        <v>0</v>
      </c>
      <c r="I139" s="28"/>
      <c r="J139" s="28"/>
      <c r="K139" s="51"/>
      <c r="L139" s="51"/>
      <c r="M139" s="51"/>
      <c r="N139" s="51"/>
      <c r="O139" s="51"/>
      <c r="P139" s="51"/>
      <c r="Q139" s="51"/>
      <c r="R139" s="51"/>
      <c r="S139" s="51"/>
      <c r="T139" s="51"/>
      <c r="U139" s="51"/>
      <c r="V139" s="51"/>
      <c r="W139" s="51"/>
    </row>
    <row r="140" spans="1:23" ht="15" hidden="1" customHeight="1" outlineLevel="1" x14ac:dyDescent="0.25">
      <c r="E140" s="21" t="s">
        <v>232</v>
      </c>
      <c r="G140" s="28" t="s">
        <v>330</v>
      </c>
      <c r="H140" s="31">
        <f t="shared" si="31"/>
        <v>71.707394999999977</v>
      </c>
      <c r="I140" s="28"/>
      <c r="J140" s="52">
        <f xml:space="preserve"> J202</f>
        <v>0</v>
      </c>
      <c r="K140" s="52">
        <f t="shared" ref="K140:W140" si="36" xml:space="preserve"> K202</f>
        <v>0</v>
      </c>
      <c r="L140" s="52">
        <f t="shared" si="36"/>
        <v>0</v>
      </c>
      <c r="M140" s="52">
        <f t="shared" si="36"/>
        <v>71.707394999999977</v>
      </c>
      <c r="N140" s="52">
        <f t="shared" si="36"/>
        <v>0</v>
      </c>
      <c r="O140" s="52">
        <f t="shared" si="36"/>
        <v>0</v>
      </c>
      <c r="P140" s="52">
        <f t="shared" si="36"/>
        <v>0</v>
      </c>
      <c r="Q140" s="52">
        <f t="shared" si="36"/>
        <v>0</v>
      </c>
      <c r="R140" s="52">
        <f t="shared" si="36"/>
        <v>0</v>
      </c>
      <c r="S140" s="52">
        <f t="shared" si="36"/>
        <v>0</v>
      </c>
      <c r="T140" s="52">
        <f t="shared" si="36"/>
        <v>0</v>
      </c>
      <c r="U140" s="52">
        <f t="shared" si="36"/>
        <v>0</v>
      </c>
      <c r="V140" s="52">
        <f t="shared" si="36"/>
        <v>0</v>
      </c>
      <c r="W140" s="52">
        <f t="shared" si="36"/>
        <v>0</v>
      </c>
    </row>
    <row r="141" spans="1:23" ht="15" hidden="1" customHeight="1" outlineLevel="1" x14ac:dyDescent="0.25">
      <c r="E141" s="21" t="s">
        <v>233</v>
      </c>
      <c r="G141" s="28" t="s">
        <v>330</v>
      </c>
      <c r="H141" s="31">
        <f t="shared" ca="1" si="31"/>
        <v>0</v>
      </c>
      <c r="I141" s="28"/>
      <c r="J141" s="52">
        <f ca="1" xml:space="preserve"> MAX( J138 - J140 - J139,0)</f>
        <v>0</v>
      </c>
      <c r="K141" s="52">
        <f t="shared" ref="K141:W141" ca="1" si="37" xml:space="preserve"> MAX( K138 - K140 - K139,0)</f>
        <v>0</v>
      </c>
      <c r="L141" s="52">
        <f t="shared" ca="1" si="37"/>
        <v>0</v>
      </c>
      <c r="M141" s="52">
        <f t="shared" ca="1" si="37"/>
        <v>0</v>
      </c>
      <c r="N141" s="52">
        <f t="shared" ca="1" si="37"/>
        <v>0</v>
      </c>
      <c r="O141" s="52">
        <f t="shared" ca="1" si="37"/>
        <v>0</v>
      </c>
      <c r="P141" s="52">
        <f t="shared" ca="1" si="37"/>
        <v>0</v>
      </c>
      <c r="Q141" s="52">
        <f t="shared" ca="1" si="37"/>
        <v>0</v>
      </c>
      <c r="R141" s="52">
        <f t="shared" ca="1" si="37"/>
        <v>0</v>
      </c>
      <c r="S141" s="52">
        <f t="shared" ca="1" si="37"/>
        <v>0</v>
      </c>
      <c r="T141" s="52">
        <f t="shared" ca="1" si="37"/>
        <v>0</v>
      </c>
      <c r="U141" s="52">
        <f t="shared" ca="1" si="37"/>
        <v>0</v>
      </c>
      <c r="V141" s="52">
        <f t="shared" ca="1" si="37"/>
        <v>0</v>
      </c>
      <c r="W141" s="52">
        <f t="shared" ca="1" si="37"/>
        <v>0</v>
      </c>
    </row>
    <row r="142" spans="1:23" ht="15" hidden="1" customHeight="1" outlineLevel="1" x14ac:dyDescent="0.25">
      <c r="G142" s="28"/>
      <c r="H142" s="31"/>
      <c r="I142" s="28"/>
      <c r="J142" s="52"/>
      <c r="K142" s="52"/>
      <c r="L142" s="52"/>
      <c r="M142" s="52"/>
      <c r="N142" s="52"/>
      <c r="O142" s="52"/>
      <c r="P142" s="52"/>
      <c r="Q142" s="52"/>
      <c r="R142" s="52"/>
      <c r="S142" s="52"/>
      <c r="T142" s="52"/>
      <c r="U142" s="52"/>
      <c r="V142" s="52"/>
      <c r="W142" s="52"/>
    </row>
    <row r="143" spans="1:23" s="798" customFormat="1" ht="15" hidden="1" customHeight="1" outlineLevel="1" x14ac:dyDescent="0.25">
      <c r="A143" s="522"/>
      <c r="B143" s="522"/>
      <c r="C143" s="522"/>
      <c r="D143" s="522"/>
      <c r="E143" s="802" t="str">
        <f xml:space="preserve"> NTBA!E$252</f>
        <v xml:space="preserve">Capital reduction </v>
      </c>
      <c r="F143" s="802">
        <f xml:space="preserve"> NTBA!F$252</f>
        <v>0</v>
      </c>
      <c r="G143" s="802" t="str">
        <f xml:space="preserve"> NTBA!G$252</f>
        <v>switch</v>
      </c>
      <c r="H143" s="803" t="str">
        <f xml:space="preserve"> NTBA!H$252</f>
        <v>0 : No , 1 = Yes</v>
      </c>
      <c r="I143" s="452"/>
      <c r="J143" s="804"/>
      <c r="K143" s="804"/>
      <c r="L143" s="804"/>
      <c r="M143" s="804"/>
      <c r="N143" s="804"/>
      <c r="O143" s="804"/>
      <c r="P143" s="804"/>
      <c r="Q143" s="804"/>
      <c r="R143" s="804"/>
      <c r="S143" s="804"/>
      <c r="T143" s="804"/>
      <c r="U143" s="804"/>
      <c r="V143" s="804"/>
      <c r="W143" s="804"/>
    </row>
    <row r="144" spans="1:23" s="798" customFormat="1" ht="15" hidden="1" customHeight="1" outlineLevel="1" x14ac:dyDescent="0.35">
      <c r="A144" s="522"/>
      <c r="B144" s="522"/>
      <c r="C144" s="522"/>
      <c r="D144" s="522"/>
      <c r="E144" s="802" t="str">
        <f xml:space="preserve"> E$141</f>
        <v>Cash Available for Capital Reduction</v>
      </c>
      <c r="F144" s="802">
        <f t="shared" ref="F144:W144" si="38" xml:space="preserve"> F$141</f>
        <v>0</v>
      </c>
      <c r="G144" s="802" t="str">
        <f t="shared" si="38"/>
        <v>INR Cr</v>
      </c>
      <c r="H144" s="802">
        <f t="shared" ca="1" si="38"/>
        <v>0</v>
      </c>
      <c r="I144" s="802">
        <f t="shared" si="38"/>
        <v>0</v>
      </c>
      <c r="J144" s="802">
        <f t="shared" ca="1" si="38"/>
        <v>0</v>
      </c>
      <c r="K144" s="802">
        <f t="shared" ca="1" si="38"/>
        <v>0</v>
      </c>
      <c r="L144" s="802">
        <f t="shared" ca="1" si="38"/>
        <v>0</v>
      </c>
      <c r="M144" s="802">
        <f t="shared" ca="1" si="38"/>
        <v>0</v>
      </c>
      <c r="N144" s="802">
        <f t="shared" ca="1" si="38"/>
        <v>0</v>
      </c>
      <c r="O144" s="802">
        <f t="shared" ca="1" si="38"/>
        <v>0</v>
      </c>
      <c r="P144" s="802">
        <f t="shared" ca="1" si="38"/>
        <v>0</v>
      </c>
      <c r="Q144" s="802">
        <f t="shared" ca="1" si="38"/>
        <v>0</v>
      </c>
      <c r="R144" s="802">
        <f t="shared" ca="1" si="38"/>
        <v>0</v>
      </c>
      <c r="S144" s="802">
        <f t="shared" ca="1" si="38"/>
        <v>0</v>
      </c>
      <c r="T144" s="802">
        <f t="shared" ca="1" si="38"/>
        <v>0</v>
      </c>
      <c r="U144" s="802">
        <f t="shared" ca="1" si="38"/>
        <v>0</v>
      </c>
      <c r="V144" s="802">
        <f t="shared" ca="1" si="38"/>
        <v>0</v>
      </c>
      <c r="W144" s="802">
        <f t="shared" ca="1" si="38"/>
        <v>0</v>
      </c>
    </row>
    <row r="145" spans="1:23" s="798" customFormat="1" ht="15" hidden="1" customHeight="1" outlineLevel="1" x14ac:dyDescent="0.35">
      <c r="A145" s="522"/>
      <c r="B145" s="522"/>
      <c r="C145" s="522"/>
      <c r="D145" s="522"/>
      <c r="E145" s="802" t="s">
        <v>649</v>
      </c>
      <c r="F145" s="802"/>
      <c r="G145" s="452" t="s">
        <v>330</v>
      </c>
      <c r="H145" s="802"/>
      <c r="I145" s="802"/>
      <c r="J145" s="802">
        <f ca="1">IF( J3 &lt;= NTBA!$F$26, SUM($I$69:J69) -SUM($I146:I146),)</f>
        <v>0</v>
      </c>
      <c r="K145" s="802">
        <f ca="1">IF( K3 &lt;= NTBA!$F$26, SUM($I$69:K69) -SUM($I146:J146),)</f>
        <v>60.129919045364915</v>
      </c>
      <c r="L145" s="802">
        <f ca="1">IF( L3 &lt;= NTBA!$F$26, SUM($I$69:L69) -SUM($I146:K146),)</f>
        <v>60.129919045364915</v>
      </c>
      <c r="M145" s="802">
        <f ca="1">IF( M3 &lt;= NTBA!$F$26, SUM($I$69:M69) -SUM($I146:L146),)</f>
        <v>60.129919045364915</v>
      </c>
      <c r="N145" s="802">
        <f ca="1">IF( N3 &lt;= NTBA!$F$26, SUM($I$69:N69) -SUM($I146:M146),)</f>
        <v>60.129919045364915</v>
      </c>
      <c r="O145" s="802">
        <f ca="1">IF( O3 &lt;= NTBA!$F$26, SUM($I$69:O69) -SUM($I146:N146),)</f>
        <v>60.129919045364915</v>
      </c>
      <c r="P145" s="802">
        <f ca="1">IF( P3 &lt;= NTBA!$F$26, SUM($I$69:P69) -SUM($I146:O146),)</f>
        <v>60.129919045364915</v>
      </c>
      <c r="Q145" s="802">
        <f ca="1">IF( Q3 &lt;= NTBA!$F$26, SUM($I$69:Q69) -SUM($I146:P146),)</f>
        <v>60.129919045364915</v>
      </c>
      <c r="R145" s="802">
        <f ca="1">IF( R3 &lt;= NTBA!$F$26, SUM($I$69:R69) -SUM($I146:Q146),)</f>
        <v>60.129919045364915</v>
      </c>
      <c r="S145" s="802">
        <f ca="1">IF( S3 &lt;= NTBA!$F$26, SUM($I$69:S69) -SUM($I146:R146),)</f>
        <v>60.129919045364915</v>
      </c>
      <c r="T145" s="802">
        <f ca="1">IF( T3 &lt;= NTBA!$F$26, SUM($I$69:T69) -SUM($I146:S146),)</f>
        <v>60.129919045364915</v>
      </c>
      <c r="U145" s="802">
        <f>IF( U3 &lt;= NTBA!$F$26, SUM($I$69:U69) -SUM($I146:T146),)</f>
        <v>0</v>
      </c>
      <c r="V145" s="802">
        <f>IF( V3 &lt;= NTBA!$F$26, SUM($I$69:V69) -SUM($I146:U146),)</f>
        <v>0</v>
      </c>
      <c r="W145" s="802">
        <f>IF( W3 &lt;= NTBA!$F$26, SUM($I$69:W69) -SUM($I146:V146),)</f>
        <v>0</v>
      </c>
    </row>
    <row r="146" spans="1:23" ht="15" hidden="1" customHeight="1" outlineLevel="1" x14ac:dyDescent="0.35">
      <c r="E146" s="21" t="s">
        <v>234</v>
      </c>
      <c r="F146" s="413"/>
      <c r="G146" s="28" t="s">
        <v>330</v>
      </c>
      <c r="H146" s="413">
        <f xml:space="preserve"> SUM(J146:W146)</f>
        <v>0</v>
      </c>
      <c r="I146" s="800"/>
      <c r="J146" s="413"/>
      <c r="K146" s="413"/>
      <c r="L146" s="413"/>
      <c r="M146" s="413"/>
      <c r="N146" s="413"/>
      <c r="O146" s="413"/>
      <c r="P146" s="413"/>
      <c r="Q146" s="413"/>
      <c r="R146" s="413"/>
      <c r="S146" s="413"/>
      <c r="T146" s="413"/>
      <c r="U146" s="413"/>
      <c r="V146" s="413"/>
      <c r="W146" s="413"/>
    </row>
    <row r="147" spans="1:23" s="798" customFormat="1" ht="15" hidden="1" customHeight="1" outlineLevel="1" x14ac:dyDescent="0.25">
      <c r="A147" s="522"/>
      <c r="B147" s="522"/>
      <c r="C147" s="522"/>
      <c r="D147" s="522"/>
      <c r="E147" s="522" t="s">
        <v>234</v>
      </c>
      <c r="F147" s="522"/>
      <c r="G147" s="522" t="s">
        <v>330</v>
      </c>
      <c r="H147" s="801">
        <f t="shared" si="31"/>
        <v>0</v>
      </c>
      <c r="I147" s="522"/>
      <c r="J147" s="522">
        <f t="shared" ref="J147:W147" si="39" xml:space="preserve"> IF( $F143, J146,)</f>
        <v>0</v>
      </c>
      <c r="K147" s="522">
        <f t="shared" si="39"/>
        <v>0</v>
      </c>
      <c r="L147" s="522">
        <f t="shared" si="39"/>
        <v>0</v>
      </c>
      <c r="M147" s="522">
        <f t="shared" si="39"/>
        <v>0</v>
      </c>
      <c r="N147" s="522">
        <f t="shared" si="39"/>
        <v>0</v>
      </c>
      <c r="O147" s="522">
        <f t="shared" si="39"/>
        <v>0</v>
      </c>
      <c r="P147" s="522">
        <f t="shared" si="39"/>
        <v>0</v>
      </c>
      <c r="Q147" s="522">
        <f t="shared" si="39"/>
        <v>0</v>
      </c>
      <c r="R147" s="522">
        <f t="shared" si="39"/>
        <v>0</v>
      </c>
      <c r="S147" s="522">
        <f t="shared" si="39"/>
        <v>0</v>
      </c>
      <c r="T147" s="522">
        <f t="shared" si="39"/>
        <v>0</v>
      </c>
      <c r="U147" s="522">
        <f t="shared" si="39"/>
        <v>0</v>
      </c>
      <c r="V147" s="522">
        <f t="shared" si="39"/>
        <v>0</v>
      </c>
      <c r="W147" s="522">
        <f t="shared" si="39"/>
        <v>0</v>
      </c>
    </row>
    <row r="148" spans="1:23" ht="15" hidden="1" customHeight="1" outlineLevel="1" x14ac:dyDescent="0.35"/>
    <row r="149" spans="1:23" ht="15" hidden="1" customHeight="1" outlineLevel="1" x14ac:dyDescent="0.35">
      <c r="B149" s="533" t="s">
        <v>541</v>
      </c>
      <c r="J149" s="17"/>
      <c r="K149" s="17"/>
      <c r="L149" s="17"/>
      <c r="M149" s="17"/>
      <c r="N149" s="17"/>
      <c r="O149" s="17"/>
      <c r="P149" s="17"/>
      <c r="Q149" s="17"/>
      <c r="R149" s="17"/>
      <c r="S149" s="17"/>
      <c r="T149" s="17"/>
      <c r="U149" s="17"/>
      <c r="V149" s="17"/>
      <c r="W149" s="17"/>
    </row>
    <row r="150" spans="1:23" ht="15" hidden="1" customHeight="1" outlineLevel="1" x14ac:dyDescent="0.35">
      <c r="J150" s="17"/>
      <c r="K150" s="17"/>
      <c r="L150" s="17"/>
      <c r="M150" s="17"/>
      <c r="N150" s="17"/>
      <c r="O150" s="17"/>
      <c r="P150" s="17"/>
      <c r="Q150" s="17"/>
      <c r="R150" s="17"/>
      <c r="S150" s="17"/>
      <c r="T150" s="17"/>
      <c r="U150" s="17"/>
      <c r="V150" s="17"/>
      <c r="W150" s="17"/>
    </row>
    <row r="151" spans="1:23" ht="15" hidden="1" customHeight="1" outlineLevel="1" x14ac:dyDescent="0.35">
      <c r="C151" s="533" t="s">
        <v>542</v>
      </c>
      <c r="J151" s="17"/>
      <c r="K151" s="17"/>
      <c r="L151" s="17"/>
      <c r="M151" s="17"/>
      <c r="N151" s="17"/>
      <c r="O151" s="17"/>
      <c r="P151" s="17"/>
      <c r="Q151" s="17"/>
      <c r="R151" s="17"/>
      <c r="S151" s="17"/>
      <c r="T151" s="17"/>
      <c r="U151" s="17"/>
      <c r="V151" s="17"/>
      <c r="W151" s="17"/>
    </row>
    <row r="152" spans="1:23" s="688" customFormat="1" ht="15" hidden="1" customHeight="1" outlineLevel="1" x14ac:dyDescent="0.35">
      <c r="A152" s="462"/>
      <c r="B152" s="462"/>
      <c r="C152" s="462"/>
      <c r="D152" s="462"/>
      <c r="E152" s="534" t="str">
        <f xml:space="preserve"> E$65</f>
        <v>Capex Payment (incl. GST)</v>
      </c>
      <c r="F152" s="534">
        <f t="shared" ref="F152:W152" si="40" xml:space="preserve"> F$65</f>
        <v>0</v>
      </c>
      <c r="G152" s="534" t="str">
        <f t="shared" si="40"/>
        <v>INR Cr</v>
      </c>
      <c r="H152" s="534">
        <f t="shared" ca="1" si="40"/>
        <v>-1248.9082847258385</v>
      </c>
      <c r="I152" s="534">
        <f t="shared" si="40"/>
        <v>0</v>
      </c>
      <c r="J152" s="534">
        <f t="shared" ca="1" si="40"/>
        <v>0</v>
      </c>
      <c r="K152" s="534">
        <f t="shared" ca="1" si="40"/>
        <v>-285.88057856788379</v>
      </c>
      <c r="L152" s="534">
        <f t="shared" ca="1" si="40"/>
        <v>-900.18715361129489</v>
      </c>
      <c r="M152" s="534">
        <f t="shared" ca="1" si="40"/>
        <v>-62.840552546659765</v>
      </c>
      <c r="N152" s="534">
        <f t="shared" ca="1" si="40"/>
        <v>0</v>
      </c>
      <c r="O152" s="534">
        <f t="shared" ca="1" si="40"/>
        <v>0</v>
      </c>
      <c r="P152" s="534">
        <f t="shared" ca="1" si="40"/>
        <v>0</v>
      </c>
      <c r="Q152" s="534">
        <f t="shared" ca="1" si="40"/>
        <v>0</v>
      </c>
      <c r="R152" s="534">
        <f t="shared" ca="1" si="40"/>
        <v>0</v>
      </c>
      <c r="S152" s="534">
        <f t="shared" ca="1" si="40"/>
        <v>0</v>
      </c>
      <c r="T152" s="534">
        <f t="shared" ca="1" si="40"/>
        <v>0</v>
      </c>
      <c r="U152" s="534">
        <f t="shared" ca="1" si="40"/>
        <v>0</v>
      </c>
      <c r="V152" s="534">
        <f t="shared" si="40"/>
        <v>0</v>
      </c>
      <c r="W152" s="534">
        <f t="shared" si="40"/>
        <v>0</v>
      </c>
    </row>
    <row r="153" spans="1:23" s="688" customFormat="1" ht="15" hidden="1" customHeight="1" outlineLevel="1" x14ac:dyDescent="0.35">
      <c r="A153" s="462"/>
      <c r="B153" s="462"/>
      <c r="C153" s="462"/>
      <c r="D153" s="462"/>
      <c r="E153" s="534" t="str">
        <f xml:space="preserve"> E$54</f>
        <v>Opex Payment (incl. GST )</v>
      </c>
      <c r="F153" s="534">
        <f t="shared" ref="F153:W153" si="41" xml:space="preserve"> F$54</f>
        <v>0</v>
      </c>
      <c r="G153" s="534" t="str">
        <f t="shared" si="41"/>
        <v>INR Cr</v>
      </c>
      <c r="H153" s="534">
        <f t="shared" si="41"/>
        <v>-893.9183564961786</v>
      </c>
      <c r="I153" s="534">
        <f t="shared" si="41"/>
        <v>0</v>
      </c>
      <c r="J153" s="534">
        <f t="shared" si="41"/>
        <v>0</v>
      </c>
      <c r="K153" s="534">
        <f t="shared" si="41"/>
        <v>-66.962063226783243</v>
      </c>
      <c r="L153" s="534">
        <f t="shared" si="41"/>
        <v>-216.36105212581521</v>
      </c>
      <c r="M153" s="534">
        <f t="shared" si="41"/>
        <v>-94.078207254180469</v>
      </c>
      <c r="N153" s="534">
        <f t="shared" si="41"/>
        <v>-82.650497576061909</v>
      </c>
      <c r="O153" s="534">
        <f t="shared" si="41"/>
        <v>-82.650497576061909</v>
      </c>
      <c r="P153" s="534">
        <f t="shared" si="41"/>
        <v>-82.650497576061909</v>
      </c>
      <c r="Q153" s="534">
        <f t="shared" si="41"/>
        <v>-82.650497576061909</v>
      </c>
      <c r="R153" s="534">
        <f t="shared" si="41"/>
        <v>-82.650497576061909</v>
      </c>
      <c r="S153" s="534">
        <f t="shared" si="41"/>
        <v>-82.650497576061909</v>
      </c>
      <c r="T153" s="534">
        <f t="shared" si="41"/>
        <v>-20.614048433028401</v>
      </c>
      <c r="U153" s="534">
        <f t="shared" si="41"/>
        <v>0</v>
      </c>
      <c r="V153" s="534">
        <f t="shared" si="41"/>
        <v>0</v>
      </c>
      <c r="W153" s="534">
        <f t="shared" si="41"/>
        <v>0</v>
      </c>
    </row>
    <row r="154" spans="1:23" s="688" customFormat="1" ht="15" hidden="1" customHeight="1" outlineLevel="1" x14ac:dyDescent="0.35">
      <c r="A154" s="462"/>
      <c r="B154" s="462"/>
      <c r="C154" s="462"/>
      <c r="D154" s="462"/>
      <c r="E154" s="534" t="str">
        <f xml:space="preserve"> E$55</f>
        <v>Net GST Paid on AMISP Service Charge</v>
      </c>
      <c r="F154" s="534">
        <f t="shared" ref="F154:W154" si="42" xml:space="preserve"> F$55</f>
        <v>0</v>
      </c>
      <c r="G154" s="534" t="str">
        <f t="shared" si="42"/>
        <v>INR Cr</v>
      </c>
      <c r="H154" s="534">
        <f t="shared" ca="1" si="42"/>
        <v>-120.82184550795908</v>
      </c>
      <c r="I154" s="534">
        <f t="shared" si="42"/>
        <v>0</v>
      </c>
      <c r="J154" s="534">
        <f t="shared" ca="1" si="42"/>
        <v>0</v>
      </c>
      <c r="K154" s="534">
        <f t="shared" ca="1" si="42"/>
        <v>0</v>
      </c>
      <c r="L154" s="534">
        <f t="shared" ca="1" si="42"/>
        <v>0</v>
      </c>
      <c r="M154" s="534">
        <f t="shared" ca="1" si="42"/>
        <v>0</v>
      </c>
      <c r="N154" s="534">
        <f t="shared" ca="1" si="42"/>
        <v>0</v>
      </c>
      <c r="O154" s="534">
        <f t="shared" ca="1" si="42"/>
        <v>0</v>
      </c>
      <c r="P154" s="534">
        <f t="shared" ca="1" si="42"/>
        <v>-8.6825693986443078</v>
      </c>
      <c r="Q154" s="534">
        <f t="shared" ca="1" si="42"/>
        <v>-34.958106057770088</v>
      </c>
      <c r="R154" s="534">
        <f t="shared" ca="1" si="42"/>
        <v>-34.958106057770088</v>
      </c>
      <c r="S154" s="534">
        <f t="shared" ca="1" si="42"/>
        <v>-34.958106057770088</v>
      </c>
      <c r="T154" s="534">
        <f t="shared" ca="1" si="42"/>
        <v>-7.264957936004504</v>
      </c>
      <c r="U154" s="534">
        <f t="shared" ca="1" si="42"/>
        <v>0</v>
      </c>
      <c r="V154" s="534">
        <f t="shared" si="42"/>
        <v>0</v>
      </c>
      <c r="W154" s="534">
        <f t="shared" si="42"/>
        <v>0</v>
      </c>
    </row>
    <row r="155" spans="1:23" s="688" customFormat="1" ht="15" hidden="1" customHeight="1" outlineLevel="1" x14ac:dyDescent="0.35">
      <c r="A155" s="462"/>
      <c r="B155" s="462"/>
      <c r="C155" s="462"/>
      <c r="D155" s="462"/>
      <c r="E155" s="534" t="str">
        <f xml:space="preserve"> E$80</f>
        <v>Repayment of Term Loan</v>
      </c>
      <c r="F155" s="534">
        <f t="shared" ref="F155:W155" si="43" xml:space="preserve"> F$80</f>
        <v>0</v>
      </c>
      <c r="G155" s="534" t="str">
        <f t="shared" si="43"/>
        <v>INR Cr</v>
      </c>
      <c r="H155" s="534">
        <f t="shared" ca="1" si="43"/>
        <v>-936.68121354437892</v>
      </c>
      <c r="I155" s="534">
        <f t="shared" si="43"/>
        <v>0</v>
      </c>
      <c r="J155" s="534">
        <f t="shared" ca="1" si="43"/>
        <v>0</v>
      </c>
      <c r="K155" s="534">
        <f t="shared" ca="1" si="43"/>
        <v>0</v>
      </c>
      <c r="L155" s="534">
        <f t="shared" ca="1" si="43"/>
        <v>0</v>
      </c>
      <c r="M155" s="534">
        <f t="shared" ca="1" si="43"/>
        <v>-313.2542128820354</v>
      </c>
      <c r="N155" s="534">
        <f t="shared" ca="1" si="43"/>
        <v>-108.59463379592904</v>
      </c>
      <c r="O155" s="534">
        <f t="shared" ca="1" si="43"/>
        <v>-119.05723970982257</v>
      </c>
      <c r="P155" s="534">
        <f t="shared" ca="1" si="43"/>
        <v>-130.2414046522604</v>
      </c>
      <c r="Q155" s="534">
        <f t="shared" ca="1" si="43"/>
        <v>-142.14712862324265</v>
      </c>
      <c r="R155" s="534">
        <f t="shared" ca="1" si="43"/>
        <v>-123.38659388108881</v>
      </c>
      <c r="S155" s="534">
        <f t="shared" ca="1" si="43"/>
        <v>0</v>
      </c>
      <c r="T155" s="534">
        <f t="shared" ca="1" si="43"/>
        <v>0</v>
      </c>
      <c r="U155" s="534">
        <f t="shared" ca="1" si="43"/>
        <v>0</v>
      </c>
      <c r="V155" s="534">
        <f t="shared" si="43"/>
        <v>0</v>
      </c>
      <c r="W155" s="534">
        <f t="shared" si="43"/>
        <v>0</v>
      </c>
    </row>
    <row r="156" spans="1:23" s="688" customFormat="1" ht="15" hidden="1" customHeight="1" outlineLevel="1" x14ac:dyDescent="0.35">
      <c r="A156" s="462"/>
      <c r="B156" s="462"/>
      <c r="C156" s="462"/>
      <c r="D156" s="462"/>
      <c r="E156" s="534" t="str">
        <f xml:space="preserve"> E$59</f>
        <v>Repayment of WC</v>
      </c>
      <c r="F156" s="534">
        <f t="shared" ref="F156:W156" si="44" xml:space="preserve"> F$59</f>
        <v>0</v>
      </c>
      <c r="G156" s="534" t="str">
        <f t="shared" si="44"/>
        <v>INR Cr</v>
      </c>
      <c r="H156" s="534">
        <f t="shared" si="44"/>
        <v>0</v>
      </c>
      <c r="I156" s="534">
        <f t="shared" si="44"/>
        <v>0</v>
      </c>
      <c r="J156" s="534">
        <f t="shared" si="44"/>
        <v>0</v>
      </c>
      <c r="K156" s="534">
        <f t="shared" si="44"/>
        <v>0</v>
      </c>
      <c r="L156" s="534">
        <f t="shared" si="44"/>
        <v>0</v>
      </c>
      <c r="M156" s="534">
        <f t="shared" si="44"/>
        <v>0</v>
      </c>
      <c r="N156" s="534">
        <f t="shared" si="44"/>
        <v>0</v>
      </c>
      <c r="O156" s="534">
        <f t="shared" si="44"/>
        <v>0</v>
      </c>
      <c r="P156" s="534">
        <f t="shared" si="44"/>
        <v>0</v>
      </c>
      <c r="Q156" s="534">
        <f t="shared" si="44"/>
        <v>0</v>
      </c>
      <c r="R156" s="534">
        <f t="shared" si="44"/>
        <v>0</v>
      </c>
      <c r="S156" s="534">
        <f t="shared" si="44"/>
        <v>0</v>
      </c>
      <c r="T156" s="534">
        <f t="shared" si="44"/>
        <v>0</v>
      </c>
      <c r="U156" s="534">
        <f t="shared" si="44"/>
        <v>0</v>
      </c>
      <c r="V156" s="534">
        <f t="shared" si="44"/>
        <v>0</v>
      </c>
      <c r="W156" s="534">
        <f t="shared" si="44"/>
        <v>0</v>
      </c>
    </row>
    <row r="157" spans="1:23" s="688" customFormat="1" ht="15" hidden="1" customHeight="1" outlineLevel="1" x14ac:dyDescent="0.35">
      <c r="A157" s="462"/>
      <c r="B157" s="462"/>
      <c r="C157" s="462"/>
      <c r="D157" s="462"/>
      <c r="E157" s="534" t="str">
        <f xml:space="preserve"> E$82</f>
        <v>Interest on Term Loan</v>
      </c>
      <c r="F157" s="534">
        <f t="shared" ref="F157:W157" si="45" xml:space="preserve"> F$82</f>
        <v>0</v>
      </c>
      <c r="G157" s="534" t="str">
        <f t="shared" si="45"/>
        <v>INR Cr</v>
      </c>
      <c r="H157" s="534">
        <f t="shared" ca="1" si="45"/>
        <v>-273.39948077319923</v>
      </c>
      <c r="I157" s="534">
        <f t="shared" si="45"/>
        <v>0</v>
      </c>
      <c r="J157" s="534">
        <f t="shared" ca="1" si="45"/>
        <v>0</v>
      </c>
      <c r="K157" s="534">
        <f t="shared" ca="1" si="45"/>
        <v>-4.87930823585741</v>
      </c>
      <c r="L157" s="534">
        <f t="shared" ca="1" si="45"/>
        <v>-54.146034095882818</v>
      </c>
      <c r="M157" s="534">
        <f t="shared" ca="1" si="45"/>
        <v>-67.949968676519475</v>
      </c>
      <c r="N157" s="534">
        <f t="shared" ca="1" si="45"/>
        <v>-51.628901415528844</v>
      </c>
      <c r="O157" s="534">
        <f t="shared" ca="1" si="45"/>
        <v>-41.423801879947142</v>
      </c>
      <c r="P157" s="534">
        <f t="shared" ca="1" si="45"/>
        <v>-30.247303502187542</v>
      </c>
      <c r="Q157" s="534">
        <f t="shared" ca="1" si="45"/>
        <v>-18.034465969681072</v>
      </c>
      <c r="R157" s="534">
        <f t="shared" ca="1" si="45"/>
        <v>-5.0896969975949089</v>
      </c>
      <c r="S157" s="534">
        <f t="shared" ca="1" si="45"/>
        <v>0</v>
      </c>
      <c r="T157" s="534">
        <f t="shared" ca="1" si="45"/>
        <v>0</v>
      </c>
      <c r="U157" s="534">
        <f t="shared" ca="1" si="45"/>
        <v>0</v>
      </c>
      <c r="V157" s="534">
        <f t="shared" si="45"/>
        <v>0</v>
      </c>
      <c r="W157" s="534">
        <f t="shared" si="45"/>
        <v>0</v>
      </c>
    </row>
    <row r="158" spans="1:23" s="688" customFormat="1" ht="15" hidden="1" customHeight="1" outlineLevel="1" x14ac:dyDescent="0.35">
      <c r="A158" s="462"/>
      <c r="B158" s="462"/>
      <c r="C158" s="462"/>
      <c r="D158" s="462"/>
      <c r="E158" s="534" t="str">
        <f xml:space="preserve"> E$60</f>
        <v>Interest on WC</v>
      </c>
      <c r="F158" s="534">
        <f t="shared" ref="F158:W158" si="46" xml:space="preserve"> F$60</f>
        <v>0</v>
      </c>
      <c r="G158" s="534" t="str">
        <f t="shared" si="46"/>
        <v>INR Cr</v>
      </c>
      <c r="H158" s="534">
        <f t="shared" si="46"/>
        <v>0</v>
      </c>
      <c r="I158" s="534">
        <f t="shared" si="46"/>
        <v>0</v>
      </c>
      <c r="J158" s="534">
        <f t="shared" si="46"/>
        <v>0</v>
      </c>
      <c r="K158" s="534">
        <f t="shared" si="46"/>
        <v>0</v>
      </c>
      <c r="L158" s="534">
        <f t="shared" si="46"/>
        <v>0</v>
      </c>
      <c r="M158" s="534">
        <f t="shared" si="46"/>
        <v>0</v>
      </c>
      <c r="N158" s="534">
        <f t="shared" si="46"/>
        <v>0</v>
      </c>
      <c r="O158" s="534">
        <f t="shared" si="46"/>
        <v>0</v>
      </c>
      <c r="P158" s="534">
        <f t="shared" si="46"/>
        <v>0</v>
      </c>
      <c r="Q158" s="534">
        <f t="shared" si="46"/>
        <v>0</v>
      </c>
      <c r="R158" s="534">
        <f t="shared" si="46"/>
        <v>0</v>
      </c>
      <c r="S158" s="534">
        <f t="shared" si="46"/>
        <v>0</v>
      </c>
      <c r="T158" s="534">
        <f t="shared" si="46"/>
        <v>0</v>
      </c>
      <c r="U158" s="534">
        <f t="shared" si="46"/>
        <v>0</v>
      </c>
      <c r="V158" s="534">
        <f t="shared" si="46"/>
        <v>0</v>
      </c>
      <c r="W158" s="534">
        <f t="shared" si="46"/>
        <v>0</v>
      </c>
    </row>
    <row r="159" spans="1:23" s="688" customFormat="1" ht="15" hidden="1" customHeight="1" outlineLevel="1" x14ac:dyDescent="0.35">
      <c r="A159" s="462"/>
      <c r="B159" s="462"/>
      <c r="C159" s="462"/>
      <c r="D159" s="462"/>
      <c r="E159" s="534" t="str">
        <f xml:space="preserve"> E$61</f>
        <v>Income Tax Payment</v>
      </c>
      <c r="F159" s="534">
        <f t="shared" ref="F159:W159" si="47" xml:space="preserve"> F$61</f>
        <v>0</v>
      </c>
      <c r="G159" s="534" t="str">
        <f t="shared" si="47"/>
        <v>INR Cr</v>
      </c>
      <c r="H159" s="534">
        <f t="shared" ca="1" si="47"/>
        <v>-48.41854421774925</v>
      </c>
      <c r="I159" s="534">
        <f t="shared" si="47"/>
        <v>0</v>
      </c>
      <c r="J159" s="534">
        <f t="shared" ca="1" si="47"/>
        <v>0</v>
      </c>
      <c r="K159" s="534">
        <f t="shared" ca="1" si="47"/>
        <v>0</v>
      </c>
      <c r="L159" s="534">
        <f t="shared" ca="1" si="47"/>
        <v>0</v>
      </c>
      <c r="M159" s="534">
        <f t="shared" ca="1" si="47"/>
        <v>0</v>
      </c>
      <c r="N159" s="534">
        <f t="shared" ca="1" si="47"/>
        <v>0</v>
      </c>
      <c r="O159" s="534">
        <f t="shared" ca="1" si="47"/>
        <v>0</v>
      </c>
      <c r="P159" s="534">
        <f t="shared" ca="1" si="47"/>
        <v>0</v>
      </c>
      <c r="Q159" s="534">
        <f t="shared" ca="1" si="47"/>
        <v>0</v>
      </c>
      <c r="R159" s="534">
        <f t="shared" ca="1" si="47"/>
        <v>-5.9332564912967189</v>
      </c>
      <c r="S159" s="534">
        <f t="shared" ca="1" si="47"/>
        <v>-39.184174784680977</v>
      </c>
      <c r="T159" s="534">
        <f t="shared" ca="1" si="47"/>
        <v>-3.3011129417715535</v>
      </c>
      <c r="U159" s="534">
        <f t="shared" ca="1" si="47"/>
        <v>0</v>
      </c>
      <c r="V159" s="534">
        <f t="shared" ca="1" si="47"/>
        <v>0</v>
      </c>
      <c r="W159" s="534">
        <f t="shared" ca="1" si="47"/>
        <v>0</v>
      </c>
    </row>
    <row r="160" spans="1:23" s="688" customFormat="1" ht="15" hidden="1" customHeight="1" outlineLevel="1" x14ac:dyDescent="0.35">
      <c r="A160" s="462"/>
      <c r="B160" s="462"/>
      <c r="C160" s="462"/>
      <c r="D160" s="462"/>
      <c r="E160" s="534" t="str">
        <f xml:space="preserve"> E$83</f>
        <v>DSRA Top-up out of Project cash flow</v>
      </c>
      <c r="F160" s="534">
        <f t="shared" ref="F160:W160" si="48" xml:space="preserve"> F$83</f>
        <v>0</v>
      </c>
      <c r="G160" s="534" t="str">
        <f t="shared" si="48"/>
        <v>INR Cr</v>
      </c>
      <c r="H160" s="534">
        <f t="shared" ca="1" si="48"/>
        <v>-48.230538780841961</v>
      </c>
      <c r="I160" s="534">
        <f t="shared" si="48"/>
        <v>0</v>
      </c>
      <c r="J160" s="534">
        <f t="shared" si="48"/>
        <v>0</v>
      </c>
      <c r="K160" s="534">
        <f t="shared" si="48"/>
        <v>0</v>
      </c>
      <c r="L160" s="534">
        <f t="shared" si="48"/>
        <v>0</v>
      </c>
      <c r="M160" s="534">
        <f t="shared" ca="1" si="48"/>
        <v>-41.249951251507206</v>
      </c>
      <c r="N160" s="534">
        <f t="shared" ca="1" si="48"/>
        <v>-1.9851892772827284</v>
      </c>
      <c r="O160" s="534">
        <f t="shared" ca="1" si="48"/>
        <v>-2.1053739529746451</v>
      </c>
      <c r="P160" s="534">
        <f t="shared" ca="1" si="48"/>
        <v>-2.2214998591310007</v>
      </c>
      <c r="Q160" s="534">
        <f t="shared" ca="1" si="48"/>
        <v>-0.66852443994638122</v>
      </c>
      <c r="R160" s="534">
        <f t="shared" ca="1" si="48"/>
        <v>0</v>
      </c>
      <c r="S160" s="534">
        <f t="shared" ca="1" si="48"/>
        <v>0</v>
      </c>
      <c r="T160" s="534">
        <f t="shared" ca="1" si="48"/>
        <v>0</v>
      </c>
      <c r="U160" s="534">
        <f t="shared" ca="1" si="48"/>
        <v>0</v>
      </c>
      <c r="V160" s="534">
        <f t="shared" si="48"/>
        <v>0</v>
      </c>
      <c r="W160" s="534">
        <f t="shared" si="48"/>
        <v>0</v>
      </c>
    </row>
    <row r="161" spans="1:23" s="691" customFormat="1" ht="15" hidden="1" customHeight="1" outlineLevel="1" x14ac:dyDescent="0.35">
      <c r="A161" s="689"/>
      <c r="B161" s="689"/>
      <c r="C161" s="689"/>
      <c r="D161" s="689"/>
      <c r="E161" s="690" t="s">
        <v>543</v>
      </c>
      <c r="F161" s="689"/>
      <c r="G161" s="689" t="s">
        <v>330</v>
      </c>
      <c r="H161" s="689">
        <f ca="1" xml:space="preserve"> SUM(J161:W161)</f>
        <v>-3570.3782640461459</v>
      </c>
      <c r="I161" s="689"/>
      <c r="J161" s="691">
        <f ca="1" xml:space="preserve"> SUM(J152:J160)</f>
        <v>0</v>
      </c>
      <c r="K161" s="691">
        <f t="shared" ref="K161:W161" ca="1" si="49" xml:space="preserve"> SUM(K152:K160)</f>
        <v>-357.72195003052445</v>
      </c>
      <c r="L161" s="691">
        <f t="shared" ca="1" si="49"/>
        <v>-1170.6942398329929</v>
      </c>
      <c r="M161" s="691">
        <f t="shared" ca="1" si="49"/>
        <v>-579.37289261090234</v>
      </c>
      <c r="N161" s="691">
        <f t="shared" ca="1" si="49"/>
        <v>-244.85922206480254</v>
      </c>
      <c r="O161" s="691">
        <f t="shared" ca="1" si="49"/>
        <v>-245.23691311880629</v>
      </c>
      <c r="P161" s="691">
        <f t="shared" ca="1" si="49"/>
        <v>-254.04327498828516</v>
      </c>
      <c r="Q161" s="691">
        <f t="shared" ca="1" si="49"/>
        <v>-278.45872266670216</v>
      </c>
      <c r="R161" s="691">
        <f t="shared" ca="1" si="49"/>
        <v>-252.01815100381242</v>
      </c>
      <c r="S161" s="691">
        <f t="shared" ca="1" si="49"/>
        <v>-156.79277841851297</v>
      </c>
      <c r="T161" s="691">
        <f t="shared" ca="1" si="49"/>
        <v>-31.180119310804457</v>
      </c>
      <c r="U161" s="691">
        <f t="shared" ca="1" si="49"/>
        <v>0</v>
      </c>
      <c r="V161" s="691">
        <f t="shared" ca="1" si="49"/>
        <v>0</v>
      </c>
      <c r="W161" s="691">
        <f t="shared" ca="1" si="49"/>
        <v>0</v>
      </c>
    </row>
    <row r="162" spans="1:23" ht="15" hidden="1" customHeight="1" outlineLevel="1" x14ac:dyDescent="0.35">
      <c r="E162" s="529"/>
      <c r="J162" s="17"/>
      <c r="K162" s="17"/>
      <c r="L162" s="17"/>
      <c r="M162" s="17"/>
      <c r="N162" s="17"/>
      <c r="O162" s="17"/>
      <c r="P162" s="17"/>
      <c r="Q162" s="17"/>
      <c r="R162" s="17"/>
      <c r="S162" s="17"/>
      <c r="T162" s="17"/>
      <c r="U162" s="17"/>
      <c r="V162" s="17"/>
      <c r="W162" s="17"/>
    </row>
    <row r="163" spans="1:23" ht="15" hidden="1" customHeight="1" outlineLevel="1" x14ac:dyDescent="0.35">
      <c r="C163" s="533" t="s">
        <v>544</v>
      </c>
      <c r="J163" s="17"/>
      <c r="K163" s="17"/>
      <c r="L163" s="17"/>
      <c r="M163" s="17"/>
      <c r="N163" s="17"/>
      <c r="O163" s="17"/>
      <c r="P163" s="17"/>
      <c r="Q163" s="17"/>
      <c r="R163" s="17"/>
      <c r="S163" s="17"/>
      <c r="T163" s="17"/>
      <c r="U163" s="17"/>
      <c r="V163" s="17"/>
      <c r="W163" s="17"/>
    </row>
    <row r="164" spans="1:23" s="546" customFormat="1" ht="15" hidden="1" customHeight="1" outlineLevel="1" x14ac:dyDescent="0.35">
      <c r="A164" s="462"/>
      <c r="B164" s="462"/>
      <c r="C164" s="462"/>
      <c r="D164" s="462"/>
      <c r="E164" s="534" t="str">
        <f xml:space="preserve"> E$69</f>
        <v>Upfront Equity - Tranche 1</v>
      </c>
      <c r="F164" s="534">
        <f t="shared" ref="F164:W164" si="50" xml:space="preserve"> F$69</f>
        <v>0</v>
      </c>
      <c r="G164" s="534" t="str">
        <f t="shared" si="50"/>
        <v>INR Cr</v>
      </c>
      <c r="H164" s="534">
        <f t="shared" ca="1" si="50"/>
        <v>60.129919045364915</v>
      </c>
      <c r="I164" s="534">
        <f t="shared" si="50"/>
        <v>0</v>
      </c>
      <c r="J164" s="534">
        <f t="shared" ca="1" si="50"/>
        <v>0</v>
      </c>
      <c r="K164" s="534">
        <f t="shared" ca="1" si="50"/>
        <v>60.129919045364915</v>
      </c>
      <c r="L164" s="534">
        <f t="shared" ca="1" si="50"/>
        <v>0</v>
      </c>
      <c r="M164" s="534">
        <f t="shared" ca="1" si="50"/>
        <v>0</v>
      </c>
      <c r="N164" s="534">
        <f t="shared" ca="1" si="50"/>
        <v>0</v>
      </c>
      <c r="O164" s="534">
        <f t="shared" ca="1" si="50"/>
        <v>0</v>
      </c>
      <c r="P164" s="534">
        <f t="shared" ca="1" si="50"/>
        <v>0</v>
      </c>
      <c r="Q164" s="534">
        <f t="shared" ca="1" si="50"/>
        <v>0</v>
      </c>
      <c r="R164" s="534">
        <f t="shared" ca="1" si="50"/>
        <v>0</v>
      </c>
      <c r="S164" s="534">
        <f t="shared" ca="1" si="50"/>
        <v>0</v>
      </c>
      <c r="T164" s="534">
        <f t="shared" ca="1" si="50"/>
        <v>0</v>
      </c>
      <c r="U164" s="534">
        <f t="shared" ca="1" si="50"/>
        <v>0</v>
      </c>
      <c r="V164" s="534">
        <f t="shared" si="50"/>
        <v>0</v>
      </c>
      <c r="W164" s="534">
        <f t="shared" si="50"/>
        <v>0</v>
      </c>
    </row>
    <row r="165" spans="1:23" s="546" customFormat="1" ht="15" hidden="1" customHeight="1" outlineLevel="1" x14ac:dyDescent="0.35">
      <c r="A165" s="462"/>
      <c r="B165" s="462"/>
      <c r="C165" s="462"/>
      <c r="D165" s="462"/>
      <c r="E165" s="534" t="str">
        <f xml:space="preserve"> E$70</f>
        <v>Upfront Shareholders Loan - Tranche 1</v>
      </c>
      <c r="F165" s="534">
        <f t="shared" ref="F165:W165" si="51" xml:space="preserve"> F$70</f>
        <v>0</v>
      </c>
      <c r="G165" s="534" t="str">
        <f t="shared" si="51"/>
        <v>INR Cr</v>
      </c>
      <c r="H165" s="534">
        <f t="shared" ca="1" si="51"/>
        <v>0</v>
      </c>
      <c r="I165" s="534">
        <f t="shared" si="51"/>
        <v>0</v>
      </c>
      <c r="J165" s="534">
        <f t="shared" ca="1" si="51"/>
        <v>0</v>
      </c>
      <c r="K165" s="534">
        <f t="shared" ca="1" si="51"/>
        <v>0</v>
      </c>
      <c r="L165" s="534">
        <f t="shared" ca="1" si="51"/>
        <v>0</v>
      </c>
      <c r="M165" s="534">
        <f t="shared" ca="1" si="51"/>
        <v>0</v>
      </c>
      <c r="N165" s="534">
        <f t="shared" ca="1" si="51"/>
        <v>0</v>
      </c>
      <c r="O165" s="534">
        <f t="shared" ca="1" si="51"/>
        <v>0</v>
      </c>
      <c r="P165" s="534">
        <f t="shared" ca="1" si="51"/>
        <v>0</v>
      </c>
      <c r="Q165" s="534">
        <f t="shared" ca="1" si="51"/>
        <v>0</v>
      </c>
      <c r="R165" s="534">
        <f t="shared" ca="1" si="51"/>
        <v>0</v>
      </c>
      <c r="S165" s="534">
        <f t="shared" ca="1" si="51"/>
        <v>0</v>
      </c>
      <c r="T165" s="534">
        <f t="shared" ca="1" si="51"/>
        <v>0</v>
      </c>
      <c r="U165" s="534">
        <f t="shared" ca="1" si="51"/>
        <v>0</v>
      </c>
      <c r="V165" s="534">
        <f t="shared" si="51"/>
        <v>0</v>
      </c>
      <c r="W165" s="534">
        <f t="shared" si="51"/>
        <v>0</v>
      </c>
    </row>
    <row r="166" spans="1:23" s="546" customFormat="1" ht="15" hidden="1" customHeight="1" outlineLevel="1" x14ac:dyDescent="0.35">
      <c r="A166" s="462"/>
      <c r="B166" s="462"/>
      <c r="C166" s="462"/>
      <c r="D166" s="462"/>
      <c r="E166" s="534" t="str">
        <f xml:space="preserve"> E$72</f>
        <v>Internal Accruals from Upfront Payment</v>
      </c>
      <c r="F166" s="534">
        <f t="shared" ref="F166:W166" si="52" xml:space="preserve"> F$72</f>
        <v>0</v>
      </c>
      <c r="G166" s="534" t="str">
        <f t="shared" si="52"/>
        <v>INR Cr</v>
      </c>
      <c r="H166" s="534">
        <f t="shared" ca="1" si="52"/>
        <v>0</v>
      </c>
      <c r="I166" s="534">
        <f t="shared" si="52"/>
        <v>0</v>
      </c>
      <c r="J166" s="534">
        <f t="shared" ca="1" si="52"/>
        <v>0</v>
      </c>
      <c r="K166" s="534">
        <f t="shared" ca="1" si="52"/>
        <v>0</v>
      </c>
      <c r="L166" s="534">
        <f t="shared" ca="1" si="52"/>
        <v>0</v>
      </c>
      <c r="M166" s="534">
        <f t="shared" ca="1" si="52"/>
        <v>0</v>
      </c>
      <c r="N166" s="534">
        <f t="shared" ca="1" si="52"/>
        <v>0</v>
      </c>
      <c r="O166" s="534">
        <f t="shared" ca="1" si="52"/>
        <v>0</v>
      </c>
      <c r="P166" s="534">
        <f t="shared" ca="1" si="52"/>
        <v>0</v>
      </c>
      <c r="Q166" s="534">
        <f t="shared" ca="1" si="52"/>
        <v>0</v>
      </c>
      <c r="R166" s="534">
        <f t="shared" ca="1" si="52"/>
        <v>0</v>
      </c>
      <c r="S166" s="534">
        <f t="shared" ca="1" si="52"/>
        <v>0</v>
      </c>
      <c r="T166" s="534">
        <f t="shared" ca="1" si="52"/>
        <v>0</v>
      </c>
      <c r="U166" s="534">
        <f t="shared" ca="1" si="52"/>
        <v>0</v>
      </c>
      <c r="V166" s="534">
        <f t="shared" si="52"/>
        <v>0</v>
      </c>
      <c r="W166" s="534">
        <f t="shared" si="52"/>
        <v>0</v>
      </c>
    </row>
    <row r="167" spans="1:23" s="546" customFormat="1" ht="15" hidden="1" customHeight="1" outlineLevel="1" x14ac:dyDescent="0.35">
      <c r="A167" s="462"/>
      <c r="B167" s="462"/>
      <c r="C167" s="462"/>
      <c r="D167" s="462"/>
      <c r="E167" s="534" t="str">
        <f xml:space="preserve"> E$73</f>
        <v>Balance Shareholder Loan - Tranche 1</v>
      </c>
      <c r="F167" s="534">
        <f t="shared" ref="F167:W167" si="53" xml:space="preserve"> F$73</f>
        <v>0</v>
      </c>
      <c r="G167" s="534" t="str">
        <f t="shared" si="53"/>
        <v>INR Cr</v>
      </c>
      <c r="H167" s="534">
        <f t="shared" ca="1" si="53"/>
        <v>180.38975713609472</v>
      </c>
      <c r="I167" s="534">
        <f t="shared" si="53"/>
        <v>0</v>
      </c>
      <c r="J167" s="534">
        <f t="shared" ca="1" si="53"/>
        <v>0</v>
      </c>
      <c r="K167" s="534">
        <f t="shared" ca="1" si="53"/>
        <v>11.340225596606032</v>
      </c>
      <c r="L167" s="534">
        <f t="shared" ca="1" si="53"/>
        <v>169.0495315394887</v>
      </c>
      <c r="M167" s="534">
        <f t="shared" ca="1" si="53"/>
        <v>0</v>
      </c>
      <c r="N167" s="534">
        <f t="shared" ca="1" si="53"/>
        <v>0</v>
      </c>
      <c r="O167" s="534">
        <f t="shared" ca="1" si="53"/>
        <v>0</v>
      </c>
      <c r="P167" s="534">
        <f t="shared" ca="1" si="53"/>
        <v>0</v>
      </c>
      <c r="Q167" s="534">
        <f t="shared" ca="1" si="53"/>
        <v>0</v>
      </c>
      <c r="R167" s="534">
        <f t="shared" ca="1" si="53"/>
        <v>0</v>
      </c>
      <c r="S167" s="534">
        <f t="shared" ca="1" si="53"/>
        <v>0</v>
      </c>
      <c r="T167" s="534">
        <f t="shared" ca="1" si="53"/>
        <v>0</v>
      </c>
      <c r="U167" s="534">
        <f t="shared" ca="1" si="53"/>
        <v>0</v>
      </c>
      <c r="V167" s="534">
        <f t="shared" si="53"/>
        <v>0</v>
      </c>
      <c r="W167" s="534">
        <f t="shared" si="53"/>
        <v>0</v>
      </c>
    </row>
    <row r="168" spans="1:23" s="546" customFormat="1" ht="15" hidden="1" customHeight="1" outlineLevel="1" x14ac:dyDescent="0.35">
      <c r="A168" s="462"/>
      <c r="B168" s="462"/>
      <c r="C168" s="462"/>
      <c r="D168" s="462"/>
      <c r="E168" s="534" t="str">
        <f xml:space="preserve"> E$74</f>
        <v>Debt - Tranche 1</v>
      </c>
      <c r="F168" s="534">
        <f t="shared" ref="F168:W168" si="54" xml:space="preserve"> F$74</f>
        <v>0</v>
      </c>
      <c r="G168" s="534" t="str">
        <f t="shared" si="54"/>
        <v>INR Cr</v>
      </c>
      <c r="H168" s="534">
        <f t="shared" ca="1" si="54"/>
        <v>721.55902854437898</v>
      </c>
      <c r="I168" s="534">
        <f t="shared" si="54"/>
        <v>0</v>
      </c>
      <c r="J168" s="534">
        <f t="shared" ca="1" si="54"/>
        <v>0</v>
      </c>
      <c r="K168" s="534">
        <f t="shared" ca="1" si="54"/>
        <v>214.41043392591286</v>
      </c>
      <c r="L168" s="534">
        <f t="shared" ca="1" si="54"/>
        <v>507.14859461846612</v>
      </c>
      <c r="M168" s="534">
        <f t="shared" ca="1" si="54"/>
        <v>0</v>
      </c>
      <c r="N168" s="534">
        <f t="shared" ca="1" si="54"/>
        <v>0</v>
      </c>
      <c r="O168" s="534">
        <f t="shared" ca="1" si="54"/>
        <v>0</v>
      </c>
      <c r="P168" s="534">
        <f t="shared" ca="1" si="54"/>
        <v>0</v>
      </c>
      <c r="Q168" s="534">
        <f t="shared" ca="1" si="54"/>
        <v>0</v>
      </c>
      <c r="R168" s="534">
        <f t="shared" ca="1" si="54"/>
        <v>0</v>
      </c>
      <c r="S168" s="534">
        <f t="shared" ca="1" si="54"/>
        <v>0</v>
      </c>
      <c r="T168" s="534">
        <f t="shared" ca="1" si="54"/>
        <v>0</v>
      </c>
      <c r="U168" s="534">
        <f t="shared" ca="1" si="54"/>
        <v>0</v>
      </c>
      <c r="V168" s="534">
        <f t="shared" si="54"/>
        <v>0</v>
      </c>
      <c r="W168" s="534">
        <f t="shared" si="54"/>
        <v>0</v>
      </c>
    </row>
    <row r="169" spans="1:23" s="546" customFormat="1" ht="15" hidden="1" customHeight="1" outlineLevel="1" x14ac:dyDescent="0.35">
      <c r="A169" s="462"/>
      <c r="B169" s="462"/>
      <c r="C169" s="462"/>
      <c r="D169" s="462"/>
      <c r="E169" s="534" t="str">
        <f xml:space="preserve"> E$58</f>
        <v>Working Capital Loan</v>
      </c>
      <c r="F169" s="534">
        <f t="shared" ref="F169:W169" si="55" xml:space="preserve"> F$58</f>
        <v>0</v>
      </c>
      <c r="G169" s="534" t="str">
        <f t="shared" si="55"/>
        <v>INR Cr</v>
      </c>
      <c r="H169" s="534">
        <f t="shared" si="55"/>
        <v>0</v>
      </c>
      <c r="I169" s="534">
        <f t="shared" si="55"/>
        <v>0</v>
      </c>
      <c r="J169" s="534">
        <f t="shared" si="55"/>
        <v>0</v>
      </c>
      <c r="K169" s="534">
        <f t="shared" si="55"/>
        <v>0</v>
      </c>
      <c r="L169" s="534">
        <f t="shared" si="55"/>
        <v>0</v>
      </c>
      <c r="M169" s="534">
        <f t="shared" si="55"/>
        <v>0</v>
      </c>
      <c r="N169" s="534">
        <f t="shared" si="55"/>
        <v>0</v>
      </c>
      <c r="O169" s="534">
        <f t="shared" si="55"/>
        <v>0</v>
      </c>
      <c r="P169" s="534">
        <f t="shared" si="55"/>
        <v>0</v>
      </c>
      <c r="Q169" s="534">
        <f t="shared" si="55"/>
        <v>0</v>
      </c>
      <c r="R169" s="534">
        <f t="shared" si="55"/>
        <v>0</v>
      </c>
      <c r="S169" s="534">
        <f t="shared" si="55"/>
        <v>0</v>
      </c>
      <c r="T169" s="534">
        <f t="shared" si="55"/>
        <v>0</v>
      </c>
      <c r="U169" s="534">
        <f t="shared" si="55"/>
        <v>0</v>
      </c>
      <c r="V169" s="534">
        <f t="shared" si="55"/>
        <v>0</v>
      </c>
      <c r="W169" s="534">
        <f t="shared" si="55"/>
        <v>0</v>
      </c>
    </row>
    <row r="170" spans="1:23" s="546" customFormat="1" ht="15" hidden="1" customHeight="1" outlineLevel="1" x14ac:dyDescent="0.35">
      <c r="A170" s="462"/>
      <c r="B170" s="462"/>
      <c r="C170" s="462"/>
      <c r="D170" s="462"/>
      <c r="E170" s="534" t="str">
        <f xml:space="preserve"> E$77</f>
        <v>Margin Money for WC (to be infused by Promoters)</v>
      </c>
      <c r="F170" s="534">
        <f t="shared" ref="F170:W170" si="56" xml:space="preserve"> F$77</f>
        <v>0</v>
      </c>
      <c r="G170" s="534" t="str">
        <f t="shared" si="56"/>
        <v>INR Cr</v>
      </c>
      <c r="H170" s="534">
        <f t="shared" si="56"/>
        <v>0</v>
      </c>
      <c r="I170" s="534">
        <f t="shared" si="56"/>
        <v>0</v>
      </c>
      <c r="J170" s="534">
        <f t="shared" si="56"/>
        <v>0</v>
      </c>
      <c r="K170" s="534">
        <f t="shared" si="56"/>
        <v>0</v>
      </c>
      <c r="L170" s="534">
        <f t="shared" si="56"/>
        <v>0</v>
      </c>
      <c r="M170" s="534">
        <f t="shared" si="56"/>
        <v>0</v>
      </c>
      <c r="N170" s="534">
        <f t="shared" si="56"/>
        <v>0</v>
      </c>
      <c r="O170" s="534">
        <f t="shared" si="56"/>
        <v>0</v>
      </c>
      <c r="P170" s="534">
        <f t="shared" si="56"/>
        <v>0</v>
      </c>
      <c r="Q170" s="534">
        <f t="shared" si="56"/>
        <v>0</v>
      </c>
      <c r="R170" s="534">
        <f t="shared" si="56"/>
        <v>0</v>
      </c>
      <c r="S170" s="534">
        <f t="shared" si="56"/>
        <v>0</v>
      </c>
      <c r="T170" s="534">
        <f t="shared" si="56"/>
        <v>0</v>
      </c>
      <c r="U170" s="534">
        <f t="shared" si="56"/>
        <v>0</v>
      </c>
      <c r="V170" s="534">
        <f t="shared" si="56"/>
        <v>0</v>
      </c>
      <c r="W170" s="534">
        <f t="shared" si="56"/>
        <v>0</v>
      </c>
    </row>
    <row r="171" spans="1:23" s="546" customFormat="1" ht="15" hidden="1" customHeight="1" outlineLevel="1" x14ac:dyDescent="0.35">
      <c r="A171" s="462"/>
      <c r="B171" s="462"/>
      <c r="C171" s="462"/>
      <c r="D171" s="462"/>
      <c r="E171" s="534" t="str">
        <f xml:space="preserve"> E$73</f>
        <v>Balance Shareholder Loan - Tranche 1</v>
      </c>
      <c r="F171" s="534">
        <f t="shared" ref="F171:W171" si="57" xml:space="preserve"> F$73</f>
        <v>0</v>
      </c>
      <c r="G171" s="534" t="str">
        <f t="shared" si="57"/>
        <v>INR Cr</v>
      </c>
      <c r="H171" s="534">
        <f t="shared" ca="1" si="57"/>
        <v>180.38975713609472</v>
      </c>
      <c r="I171" s="534">
        <f t="shared" si="57"/>
        <v>0</v>
      </c>
      <c r="J171" s="534">
        <f t="shared" ca="1" si="57"/>
        <v>0</v>
      </c>
      <c r="K171" s="534">
        <f t="shared" ca="1" si="57"/>
        <v>11.340225596606032</v>
      </c>
      <c r="L171" s="534">
        <f t="shared" ca="1" si="57"/>
        <v>169.0495315394887</v>
      </c>
      <c r="M171" s="534">
        <f t="shared" ca="1" si="57"/>
        <v>0</v>
      </c>
      <c r="N171" s="534">
        <f t="shared" ca="1" si="57"/>
        <v>0</v>
      </c>
      <c r="O171" s="534">
        <f t="shared" ca="1" si="57"/>
        <v>0</v>
      </c>
      <c r="P171" s="534">
        <f t="shared" ca="1" si="57"/>
        <v>0</v>
      </c>
      <c r="Q171" s="534">
        <f t="shared" ca="1" si="57"/>
        <v>0</v>
      </c>
      <c r="R171" s="534">
        <f t="shared" ca="1" si="57"/>
        <v>0</v>
      </c>
      <c r="S171" s="534">
        <f t="shared" ca="1" si="57"/>
        <v>0</v>
      </c>
      <c r="T171" s="534">
        <f t="shared" ca="1" si="57"/>
        <v>0</v>
      </c>
      <c r="U171" s="534">
        <f t="shared" ca="1" si="57"/>
        <v>0</v>
      </c>
      <c r="V171" s="534">
        <f t="shared" si="57"/>
        <v>0</v>
      </c>
      <c r="W171" s="534">
        <f t="shared" si="57"/>
        <v>0</v>
      </c>
    </row>
    <row r="172" spans="1:23" s="546" customFormat="1" ht="15" hidden="1" customHeight="1" outlineLevel="1" x14ac:dyDescent="0.35">
      <c r="A172" s="462"/>
      <c r="B172" s="462"/>
      <c r="C172" s="462"/>
      <c r="D172" s="462"/>
      <c r="E172" s="534" t="str">
        <f xml:space="preserve"> E$50</f>
        <v>AMISP Service Charge on Meters Installed (Cash Basis)</v>
      </c>
      <c r="F172" s="534">
        <f t="shared" ref="F172:W172" si="58" xml:space="preserve"> F$50</f>
        <v>0</v>
      </c>
      <c r="G172" s="534" t="str">
        <f t="shared" si="58"/>
        <v>INR Cr</v>
      </c>
      <c r="H172" s="534">
        <f t="shared" si="58"/>
        <v>2047.9723352962046</v>
      </c>
      <c r="I172" s="534">
        <f t="shared" si="58"/>
        <v>0</v>
      </c>
      <c r="J172" s="534">
        <f t="shared" si="58"/>
        <v>0</v>
      </c>
      <c r="K172" s="534">
        <f t="shared" si="58"/>
        <v>8.6447705869169997</v>
      </c>
      <c r="L172" s="534">
        <f t="shared" si="58"/>
        <v>135.21574979683049</v>
      </c>
      <c r="M172" s="534">
        <f t="shared" si="58"/>
        <v>260.75443565826907</v>
      </c>
      <c r="N172" s="534">
        <f t="shared" si="58"/>
        <v>264.25449487692964</v>
      </c>
      <c r="O172" s="534">
        <f t="shared" si="58"/>
        <v>264.25449487692964</v>
      </c>
      <c r="P172" s="534">
        <f t="shared" si="58"/>
        <v>264.25449487692964</v>
      </c>
      <c r="Q172" s="534">
        <f t="shared" si="58"/>
        <v>264.25449487692964</v>
      </c>
      <c r="R172" s="534">
        <f t="shared" si="58"/>
        <v>264.25449487692964</v>
      </c>
      <c r="S172" s="534">
        <f t="shared" si="58"/>
        <v>264.25449487692964</v>
      </c>
      <c r="T172" s="534">
        <f t="shared" si="58"/>
        <v>57.830409992610299</v>
      </c>
      <c r="U172" s="534">
        <f t="shared" si="58"/>
        <v>0</v>
      </c>
      <c r="V172" s="534">
        <f t="shared" si="58"/>
        <v>0</v>
      </c>
      <c r="W172" s="534">
        <f t="shared" si="58"/>
        <v>0</v>
      </c>
    </row>
    <row r="173" spans="1:23" s="546" customFormat="1" ht="15" hidden="1" customHeight="1" outlineLevel="1" x14ac:dyDescent="0.35">
      <c r="A173" s="462"/>
      <c r="B173" s="462"/>
      <c r="C173" s="462"/>
      <c r="D173" s="462"/>
      <c r="E173" s="534" t="str">
        <f xml:space="preserve"> E$51</f>
        <v>GST Received on AMISP Service Charge</v>
      </c>
      <c r="F173" s="534">
        <f t="shared" ref="F173:W173" si="59" xml:space="preserve"> F$51</f>
        <v>0</v>
      </c>
      <c r="G173" s="534" t="str">
        <f t="shared" si="59"/>
        <v>INR Cr</v>
      </c>
      <c r="H173" s="534">
        <f t="shared" si="59"/>
        <v>447.69370603335153</v>
      </c>
      <c r="I173" s="534">
        <f t="shared" si="59"/>
        <v>0</v>
      </c>
      <c r="J173" s="534">
        <f t="shared" si="59"/>
        <v>0</v>
      </c>
      <c r="K173" s="534">
        <f t="shared" si="59"/>
        <v>9.5831553534008194</v>
      </c>
      <c r="L173" s="534">
        <f t="shared" si="59"/>
        <v>49.799599184018014</v>
      </c>
      <c r="M173" s="534">
        <f t="shared" si="59"/>
        <v>92.506623230178803</v>
      </c>
      <c r="N173" s="534">
        <f t="shared" si="59"/>
        <v>47.565809077847319</v>
      </c>
      <c r="O173" s="534">
        <f t="shared" si="59"/>
        <v>47.565809077847319</v>
      </c>
      <c r="P173" s="534">
        <f t="shared" si="59"/>
        <v>47.565809077847319</v>
      </c>
      <c r="Q173" s="534">
        <f t="shared" si="59"/>
        <v>47.565809077847319</v>
      </c>
      <c r="R173" s="534">
        <f t="shared" si="59"/>
        <v>47.565809077847319</v>
      </c>
      <c r="S173" s="534">
        <f t="shared" si="59"/>
        <v>47.565809077847319</v>
      </c>
      <c r="T173" s="534">
        <f t="shared" si="59"/>
        <v>10.409473798669854</v>
      </c>
      <c r="U173" s="534">
        <f t="shared" si="59"/>
        <v>0</v>
      </c>
      <c r="V173" s="534">
        <f t="shared" si="59"/>
        <v>0</v>
      </c>
      <c r="W173" s="534">
        <f t="shared" si="59"/>
        <v>0</v>
      </c>
    </row>
    <row r="174" spans="1:23" s="546" customFormat="1" ht="15" hidden="1" customHeight="1" outlineLevel="1" x14ac:dyDescent="0.35">
      <c r="A174" s="462"/>
      <c r="B174" s="462"/>
      <c r="C174" s="462"/>
      <c r="D174" s="462"/>
      <c r="E174" s="534" t="str">
        <f xml:space="preserve"> E$79</f>
        <v>DSRA Release</v>
      </c>
      <c r="F174" s="534">
        <f t="shared" ref="F174:W174" si="60" xml:space="preserve"> F$79</f>
        <v>0</v>
      </c>
      <c r="G174" s="534" t="str">
        <f t="shared" si="60"/>
        <v>INR Cr</v>
      </c>
      <c r="H174" s="534">
        <f t="shared" ca="1" si="60"/>
        <v>48.230538780841961</v>
      </c>
      <c r="I174" s="534">
        <f t="shared" si="60"/>
        <v>0</v>
      </c>
      <c r="J174" s="534">
        <f t="shared" si="60"/>
        <v>0</v>
      </c>
      <c r="K174" s="534">
        <f t="shared" si="60"/>
        <v>0</v>
      </c>
      <c r="L174" s="534">
        <f t="shared" si="60"/>
        <v>0</v>
      </c>
      <c r="M174" s="534">
        <f t="shared" ca="1" si="60"/>
        <v>0.27780022598958709</v>
      </c>
      <c r="N174" s="534">
        <f t="shared" ca="1" si="60"/>
        <v>1.8325344453062939</v>
      </c>
      <c r="O174" s="534">
        <f t="shared" ca="1" si="60"/>
        <v>2.0090909201032616</v>
      </c>
      <c r="P174" s="534">
        <f t="shared" ca="1" si="60"/>
        <v>2.1978237035068986</v>
      </c>
      <c r="Q174" s="534">
        <f t="shared" ca="1" si="60"/>
        <v>2.3987327955172191</v>
      </c>
      <c r="R174" s="534">
        <f t="shared" ca="1" si="60"/>
        <v>39.514556690418701</v>
      </c>
      <c r="S174" s="534">
        <f t="shared" ca="1" si="60"/>
        <v>0</v>
      </c>
      <c r="T174" s="534">
        <f t="shared" ca="1" si="60"/>
        <v>0</v>
      </c>
      <c r="U174" s="534">
        <f t="shared" ca="1" si="60"/>
        <v>0</v>
      </c>
      <c r="V174" s="534">
        <f t="shared" si="60"/>
        <v>0</v>
      </c>
      <c r="W174" s="534">
        <f t="shared" si="60"/>
        <v>0</v>
      </c>
    </row>
    <row r="175" spans="1:23" s="691" customFormat="1" ht="15" hidden="1" customHeight="1" outlineLevel="1" x14ac:dyDescent="0.35">
      <c r="A175" s="689"/>
      <c r="B175" s="689"/>
      <c r="C175" s="689"/>
      <c r="D175" s="689"/>
      <c r="E175" s="690" t="s">
        <v>543</v>
      </c>
      <c r="F175" s="689"/>
      <c r="G175" s="689" t="s">
        <v>330</v>
      </c>
      <c r="H175" s="689">
        <f ca="1" xml:space="preserve"> SUM(J175:W175)</f>
        <v>3686.3650419723313</v>
      </c>
      <c r="I175" s="689"/>
      <c r="J175" s="691">
        <f t="shared" ref="J175:W175" ca="1" si="61" xml:space="preserve"> SUM( J164:J174 )</f>
        <v>0</v>
      </c>
      <c r="K175" s="691">
        <f t="shared" ca="1" si="61"/>
        <v>315.44873010480762</v>
      </c>
      <c r="L175" s="691">
        <f t="shared" ca="1" si="61"/>
        <v>1030.263006678292</v>
      </c>
      <c r="M175" s="691">
        <f t="shared" ca="1" si="61"/>
        <v>353.53885911443751</v>
      </c>
      <c r="N175" s="691">
        <f t="shared" ca="1" si="61"/>
        <v>313.65283840008323</v>
      </c>
      <c r="O175" s="691">
        <f t="shared" ca="1" si="61"/>
        <v>313.82939487488022</v>
      </c>
      <c r="P175" s="691">
        <f t="shared" ca="1" si="61"/>
        <v>314.01812765828384</v>
      </c>
      <c r="Q175" s="691">
        <f t="shared" ca="1" si="61"/>
        <v>314.21903675029415</v>
      </c>
      <c r="R175" s="691">
        <f t="shared" ca="1" si="61"/>
        <v>351.33486064519565</v>
      </c>
      <c r="S175" s="691">
        <f t="shared" ca="1" si="61"/>
        <v>311.82030395477693</v>
      </c>
      <c r="T175" s="691">
        <f t="shared" ca="1" si="61"/>
        <v>68.23988379128015</v>
      </c>
      <c r="U175" s="691">
        <f t="shared" ca="1" si="61"/>
        <v>0</v>
      </c>
      <c r="V175" s="691">
        <f t="shared" si="61"/>
        <v>0</v>
      </c>
      <c r="W175" s="691">
        <f t="shared" si="61"/>
        <v>0</v>
      </c>
    </row>
    <row r="176" spans="1:23" ht="15" hidden="1" customHeight="1" outlineLevel="1" x14ac:dyDescent="0.35">
      <c r="E176" s="529"/>
      <c r="J176" s="17"/>
      <c r="K176" s="17"/>
      <c r="L176" s="17"/>
      <c r="M176" s="17"/>
      <c r="N176" s="17"/>
      <c r="O176" s="17"/>
      <c r="P176" s="17"/>
      <c r="Q176" s="17"/>
      <c r="R176" s="17"/>
      <c r="S176" s="17"/>
      <c r="T176" s="17"/>
      <c r="U176" s="17"/>
      <c r="V176" s="17"/>
      <c r="W176" s="17"/>
    </row>
    <row r="177" spans="1:23" ht="15" hidden="1" customHeight="1" outlineLevel="1" x14ac:dyDescent="0.35">
      <c r="E177" s="534" t="str">
        <f t="shared" ref="E177:W177" si="62" xml:space="preserve"> E$86</f>
        <v>Opening Cash</v>
      </c>
      <c r="F177" s="534">
        <f t="shared" si="62"/>
        <v>0</v>
      </c>
      <c r="G177" s="534" t="str">
        <f t="shared" si="62"/>
        <v>INR Cr</v>
      </c>
      <c r="H177" s="534">
        <f t="shared" si="62"/>
        <v>0</v>
      </c>
      <c r="I177" s="534">
        <f t="shared" si="62"/>
        <v>0</v>
      </c>
      <c r="J177" s="534">
        <f t="shared" si="62"/>
        <v>0</v>
      </c>
      <c r="K177" s="534">
        <f t="shared" ca="1" si="62"/>
        <v>0</v>
      </c>
      <c r="L177" s="534">
        <f t="shared" ca="1" si="62"/>
        <v>26.98153585409807</v>
      </c>
      <c r="M177" s="534">
        <f t="shared" ca="1" si="62"/>
        <v>46.938488727629192</v>
      </c>
      <c r="N177" s="534">
        <f t="shared" ca="1" si="62"/>
        <v>65.408861731659783</v>
      </c>
      <c r="O177" s="534">
        <f t="shared" ca="1" si="62"/>
        <v>134.20247806694047</v>
      </c>
      <c r="P177" s="534">
        <f t="shared" ca="1" si="62"/>
        <v>202.79495982301438</v>
      </c>
      <c r="Q177" s="534">
        <f t="shared" ca="1" si="62"/>
        <v>262.76981249301298</v>
      </c>
      <c r="R177" s="534">
        <f t="shared" ca="1" si="62"/>
        <v>298.53012657660497</v>
      </c>
      <c r="S177" s="534">
        <f t="shared" ca="1" si="62"/>
        <v>397.84683621798814</v>
      </c>
      <c r="T177" s="534">
        <f t="shared" ca="1" si="62"/>
        <v>552.87436175425205</v>
      </c>
      <c r="U177" s="534">
        <f t="shared" si="62"/>
        <v>0</v>
      </c>
      <c r="V177" s="534">
        <f t="shared" si="62"/>
        <v>0</v>
      </c>
      <c r="W177" s="534">
        <f t="shared" si="62"/>
        <v>0</v>
      </c>
    </row>
    <row r="178" spans="1:23" ht="15" hidden="1" customHeight="1" outlineLevel="1" x14ac:dyDescent="0.35">
      <c r="E178" s="529"/>
      <c r="J178" s="17"/>
      <c r="K178" s="17"/>
      <c r="L178" s="17"/>
      <c r="M178" s="17"/>
      <c r="N178" s="17"/>
      <c r="O178" s="17"/>
      <c r="P178" s="17"/>
      <c r="Q178" s="17"/>
      <c r="R178" s="17"/>
      <c r="S178" s="17"/>
      <c r="T178" s="17"/>
      <c r="U178" s="17"/>
      <c r="V178" s="17"/>
      <c r="W178" s="17"/>
    </row>
    <row r="179" spans="1:23" s="247" customFormat="1" ht="15" hidden="1" customHeight="1" outlineLevel="1" x14ac:dyDescent="0.35">
      <c r="A179" s="421"/>
      <c r="B179" s="421"/>
      <c r="C179" s="421"/>
      <c r="D179" s="421"/>
      <c r="E179" s="421" t="s">
        <v>259</v>
      </c>
      <c r="F179" s="421"/>
      <c r="G179" s="421" t="s">
        <v>330</v>
      </c>
      <c r="H179" s="421">
        <f ca="1" xml:space="preserve"> SUM(J179:W179)</f>
        <v>0</v>
      </c>
      <c r="I179" s="421"/>
      <c r="J179" s="421">
        <f t="shared" ref="J179:W179" ca="1" si="63" xml:space="preserve"> MAX( J161 - J177 - J175,0)</f>
        <v>0</v>
      </c>
      <c r="K179" s="421">
        <f t="shared" ca="1" si="63"/>
        <v>0</v>
      </c>
      <c r="L179" s="421">
        <f t="shared" ca="1" si="63"/>
        <v>0</v>
      </c>
      <c r="M179" s="421">
        <f t="shared" ca="1" si="63"/>
        <v>0</v>
      </c>
      <c r="N179" s="421">
        <f t="shared" ca="1" si="63"/>
        <v>0</v>
      </c>
      <c r="O179" s="421">
        <f t="shared" ca="1" si="63"/>
        <v>0</v>
      </c>
      <c r="P179" s="421">
        <f t="shared" ca="1" si="63"/>
        <v>0</v>
      </c>
      <c r="Q179" s="421">
        <f t="shared" ca="1" si="63"/>
        <v>0</v>
      </c>
      <c r="R179" s="421">
        <f t="shared" ca="1" si="63"/>
        <v>0</v>
      </c>
      <c r="S179" s="421">
        <f t="shared" ca="1" si="63"/>
        <v>0</v>
      </c>
      <c r="T179" s="421">
        <f t="shared" ca="1" si="63"/>
        <v>0</v>
      </c>
      <c r="U179" s="421">
        <f t="shared" ca="1" si="63"/>
        <v>0</v>
      </c>
      <c r="V179" s="421">
        <f t="shared" ca="1" si="63"/>
        <v>0</v>
      </c>
      <c r="W179" s="421">
        <f t="shared" ca="1" si="63"/>
        <v>0</v>
      </c>
    </row>
    <row r="180" spans="1:23" s="247" customFormat="1" ht="15" hidden="1" customHeight="1" outlineLevel="1" x14ac:dyDescent="0.35">
      <c r="A180" s="421"/>
      <c r="B180" s="421"/>
      <c r="C180" s="421"/>
      <c r="D180" s="421"/>
      <c r="E180" s="421"/>
      <c r="F180" s="421"/>
      <c r="G180" s="421"/>
      <c r="H180" s="421"/>
      <c r="I180" s="421"/>
      <c r="J180" s="421"/>
      <c r="K180" s="421"/>
      <c r="L180" s="421"/>
      <c r="M180" s="421"/>
      <c r="N180" s="421"/>
      <c r="O180" s="421"/>
      <c r="P180" s="421"/>
      <c r="Q180" s="421"/>
      <c r="R180" s="421"/>
      <c r="S180" s="421"/>
      <c r="T180" s="421"/>
      <c r="U180" s="421"/>
      <c r="V180" s="421"/>
      <c r="W180" s="421"/>
    </row>
    <row r="181" spans="1:23" ht="15" hidden="1" customHeight="1" outlineLevel="1" x14ac:dyDescent="0.25">
      <c r="A181" s="37"/>
      <c r="B181" s="37"/>
      <c r="C181" s="37"/>
      <c r="D181" s="37"/>
      <c r="E181" s="37" t="s">
        <v>110</v>
      </c>
      <c r="F181" s="71"/>
      <c r="G181" s="72"/>
      <c r="H181" s="37"/>
      <c r="I181" s="37"/>
      <c r="J181" s="71">
        <f>'Dep&amp;Tax'!J20</f>
        <v>0</v>
      </c>
      <c r="K181" s="71">
        <f>'Dep&amp;Tax'!K20</f>
        <v>9</v>
      </c>
      <c r="L181" s="71">
        <f>'Dep&amp;Tax'!L20</f>
        <v>12</v>
      </c>
      <c r="M181" s="71">
        <f>'Dep&amp;Tax'!M20</f>
        <v>12</v>
      </c>
      <c r="N181" s="71">
        <f>'Dep&amp;Tax'!N20</f>
        <v>12</v>
      </c>
      <c r="O181" s="71">
        <f>'Dep&amp;Tax'!O20</f>
        <v>12</v>
      </c>
      <c r="P181" s="71">
        <f>'Dep&amp;Tax'!P20</f>
        <v>12</v>
      </c>
      <c r="Q181" s="71">
        <f>'Dep&amp;Tax'!Q20</f>
        <v>12</v>
      </c>
      <c r="R181" s="71">
        <f>'Dep&amp;Tax'!R20</f>
        <v>12</v>
      </c>
      <c r="S181" s="71">
        <f>'Dep&amp;Tax'!S20</f>
        <v>12</v>
      </c>
      <c r="T181" s="71">
        <f>'Dep&amp;Tax'!T20</f>
        <v>3</v>
      </c>
      <c r="U181" s="71">
        <f>'Dep&amp;Tax'!U20</f>
        <v>0</v>
      </c>
      <c r="V181" s="71">
        <f>'Dep&amp;Tax'!V20</f>
        <v>0</v>
      </c>
      <c r="W181" s="71">
        <f>'Dep&amp;Tax'!W20</f>
        <v>0</v>
      </c>
    </row>
    <row r="182" spans="1:23" ht="15" hidden="1" customHeight="1" outlineLevel="1" x14ac:dyDescent="0.25">
      <c r="A182" s="37"/>
      <c r="B182" s="37"/>
      <c r="C182" s="37"/>
      <c r="D182" s="37"/>
      <c r="E182" s="37"/>
      <c r="F182" s="71"/>
      <c r="G182" s="72"/>
      <c r="H182" s="37"/>
      <c r="I182" s="37"/>
      <c r="J182" s="71"/>
      <c r="K182" s="71"/>
      <c r="L182" s="71"/>
      <c r="M182" s="71"/>
      <c r="N182" s="71"/>
      <c r="O182" s="71"/>
      <c r="P182" s="71"/>
      <c r="Q182" s="71"/>
      <c r="R182" s="71"/>
      <c r="S182" s="71"/>
      <c r="T182" s="71"/>
      <c r="U182" s="71"/>
      <c r="V182" s="71"/>
      <c r="W182" s="71"/>
    </row>
    <row r="183" spans="1:23" ht="15" hidden="1" customHeight="1" outlineLevel="1" x14ac:dyDescent="0.35">
      <c r="B183" s="38" t="s">
        <v>248</v>
      </c>
    </row>
    <row r="184" spans="1:23" ht="15" hidden="1" customHeight="1" outlineLevel="1" x14ac:dyDescent="0.35">
      <c r="B184" s="38"/>
    </row>
    <row r="185" spans="1:23" ht="15" hidden="1" customHeight="1" outlineLevel="1" x14ac:dyDescent="0.35">
      <c r="C185" s="623" t="s">
        <v>251</v>
      </c>
      <c r="J185" s="79"/>
      <c r="K185" s="79"/>
      <c r="L185" s="79"/>
      <c r="M185" s="79"/>
      <c r="N185" s="79"/>
      <c r="O185" s="79"/>
      <c r="P185" s="79"/>
      <c r="Q185" s="79"/>
      <c r="R185" s="79"/>
      <c r="S185" s="79"/>
      <c r="T185" s="79"/>
      <c r="U185" s="79"/>
      <c r="V185" s="79"/>
      <c r="W185" s="79"/>
    </row>
    <row r="186" spans="1:23" ht="15" hidden="1" customHeight="1" outlineLevel="1" x14ac:dyDescent="0.25">
      <c r="E186" s="140" t="s">
        <v>531</v>
      </c>
      <c r="F186" s="140"/>
      <c r="G186" s="140" t="s">
        <v>330</v>
      </c>
      <c r="H186" s="140"/>
      <c r="I186" s="140"/>
      <c r="J186" s="150">
        <f>IFERROR(I189,0)</f>
        <v>0</v>
      </c>
      <c r="K186" s="150">
        <f t="shared" ref="K186:W186" ca="1" si="64">IFERROR(J189,0)</f>
        <v>0</v>
      </c>
      <c r="L186" s="150">
        <f ca="1">IFERROR(K189,0)</f>
        <v>0</v>
      </c>
      <c r="M186" s="150">
        <f t="shared" ca="1" si="64"/>
        <v>0</v>
      </c>
      <c r="N186" s="150">
        <f t="shared" ca="1" si="64"/>
        <v>0</v>
      </c>
      <c r="O186" s="150">
        <f t="shared" ca="1" si="64"/>
        <v>0</v>
      </c>
      <c r="P186" s="150">
        <f t="shared" ca="1" si="64"/>
        <v>0</v>
      </c>
      <c r="Q186" s="150">
        <f t="shared" ca="1" si="64"/>
        <v>0</v>
      </c>
      <c r="R186" s="150">
        <f t="shared" ca="1" si="64"/>
        <v>0</v>
      </c>
      <c r="S186" s="150">
        <f t="shared" ca="1" si="64"/>
        <v>0</v>
      </c>
      <c r="T186" s="150">
        <f t="shared" ca="1" si="64"/>
        <v>0</v>
      </c>
      <c r="U186" s="150">
        <f t="shared" ca="1" si="64"/>
        <v>0</v>
      </c>
      <c r="V186" s="150">
        <f t="shared" ca="1" si="64"/>
        <v>0</v>
      </c>
      <c r="W186" s="150">
        <f t="shared" ca="1" si="64"/>
        <v>0</v>
      </c>
    </row>
    <row r="187" spans="1:23" ht="15" hidden="1" customHeight="1" outlineLevel="1" x14ac:dyDescent="0.35">
      <c r="E187" s="21" t="s">
        <v>95</v>
      </c>
      <c r="G187" s="21" t="s">
        <v>330</v>
      </c>
      <c r="H187" s="55">
        <f ca="1">SUM(J187:W187)</f>
        <v>0</v>
      </c>
      <c r="J187" s="54">
        <f t="shared" ref="J187:W187" ca="1" si="65">J78</f>
        <v>0</v>
      </c>
      <c r="K187" s="54">
        <f t="shared" ca="1" si="65"/>
        <v>0</v>
      </c>
      <c r="L187" s="54">
        <f t="shared" ca="1" si="65"/>
        <v>0</v>
      </c>
      <c r="M187" s="54">
        <f t="shared" ca="1" si="65"/>
        <v>0</v>
      </c>
      <c r="N187" s="54">
        <f t="shared" ca="1" si="65"/>
        <v>0</v>
      </c>
      <c r="O187" s="54">
        <f t="shared" ca="1" si="65"/>
        <v>0</v>
      </c>
      <c r="P187" s="54">
        <f t="shared" ca="1" si="65"/>
        <v>0</v>
      </c>
      <c r="Q187" s="54">
        <f t="shared" ca="1" si="65"/>
        <v>0</v>
      </c>
      <c r="R187" s="54">
        <f t="shared" ca="1" si="65"/>
        <v>0</v>
      </c>
      <c r="S187" s="54">
        <f t="shared" ca="1" si="65"/>
        <v>0</v>
      </c>
      <c r="T187" s="54">
        <f t="shared" ca="1" si="65"/>
        <v>0</v>
      </c>
      <c r="U187" s="54">
        <f t="shared" ca="1" si="65"/>
        <v>0</v>
      </c>
      <c r="V187" s="54">
        <f t="shared" ca="1" si="65"/>
        <v>0</v>
      </c>
      <c r="W187" s="54">
        <f t="shared" ca="1" si="65"/>
        <v>0</v>
      </c>
    </row>
    <row r="188" spans="1:23" ht="15" hidden="1" customHeight="1" outlineLevel="1" x14ac:dyDescent="0.25">
      <c r="A188" s="28"/>
      <c r="B188" s="28"/>
      <c r="C188" s="28"/>
      <c r="D188" s="28"/>
      <c r="E188" s="28" t="s">
        <v>96</v>
      </c>
      <c r="F188" s="28"/>
      <c r="G188" s="28" t="s">
        <v>330</v>
      </c>
      <c r="H188" s="55">
        <f>SUM(J188:W188)</f>
        <v>0</v>
      </c>
      <c r="I188" s="28"/>
      <c r="J188" s="52">
        <f t="shared" ref="J188:W188" si="66">J139</f>
        <v>0</v>
      </c>
      <c r="K188" s="52">
        <f t="shared" si="66"/>
        <v>0</v>
      </c>
      <c r="L188" s="52">
        <f t="shared" si="66"/>
        <v>0</v>
      </c>
      <c r="M188" s="52">
        <f t="shared" si="66"/>
        <v>0</v>
      </c>
      <c r="N188" s="52">
        <f t="shared" si="66"/>
        <v>0</v>
      </c>
      <c r="O188" s="52">
        <f t="shared" si="66"/>
        <v>0</v>
      </c>
      <c r="P188" s="52">
        <f t="shared" si="66"/>
        <v>0</v>
      </c>
      <c r="Q188" s="52">
        <f t="shared" si="66"/>
        <v>0</v>
      </c>
      <c r="R188" s="52">
        <f t="shared" si="66"/>
        <v>0</v>
      </c>
      <c r="S188" s="52">
        <f t="shared" si="66"/>
        <v>0</v>
      </c>
      <c r="T188" s="52">
        <f t="shared" si="66"/>
        <v>0</v>
      </c>
      <c r="U188" s="52">
        <f t="shared" si="66"/>
        <v>0</v>
      </c>
      <c r="V188" s="52">
        <f t="shared" si="66"/>
        <v>0</v>
      </c>
      <c r="W188" s="52">
        <f t="shared" si="66"/>
        <v>0</v>
      </c>
    </row>
    <row r="189" spans="1:23" ht="15" hidden="1" customHeight="1" outlineLevel="1" x14ac:dyDescent="0.25">
      <c r="E189" s="152" t="s">
        <v>532</v>
      </c>
      <c r="F189" s="152"/>
      <c r="G189" s="152" t="s">
        <v>330</v>
      </c>
      <c r="H189" s="152"/>
      <c r="I189" s="152"/>
      <c r="J189" s="153">
        <f ca="1">J186+J187-J188</f>
        <v>0</v>
      </c>
      <c r="K189" s="153">
        <f t="shared" ref="K189:W189" ca="1" si="67">K186+K187-K188</f>
        <v>0</v>
      </c>
      <c r="L189" s="153">
        <f t="shared" ca="1" si="67"/>
        <v>0</v>
      </c>
      <c r="M189" s="153">
        <f t="shared" ca="1" si="67"/>
        <v>0</v>
      </c>
      <c r="N189" s="153">
        <f t="shared" ca="1" si="67"/>
        <v>0</v>
      </c>
      <c r="O189" s="153">
        <f t="shared" ca="1" si="67"/>
        <v>0</v>
      </c>
      <c r="P189" s="153">
        <f t="shared" ca="1" si="67"/>
        <v>0</v>
      </c>
      <c r="Q189" s="153">
        <f t="shared" ca="1" si="67"/>
        <v>0</v>
      </c>
      <c r="R189" s="153">
        <f t="shared" ca="1" si="67"/>
        <v>0</v>
      </c>
      <c r="S189" s="153">
        <f t="shared" ca="1" si="67"/>
        <v>0</v>
      </c>
      <c r="T189" s="153">
        <f t="shared" ca="1" si="67"/>
        <v>0</v>
      </c>
      <c r="U189" s="153">
        <f t="shared" ca="1" si="67"/>
        <v>0</v>
      </c>
      <c r="V189" s="153">
        <f t="shared" ca="1" si="67"/>
        <v>0</v>
      </c>
      <c r="W189" s="153">
        <f t="shared" ca="1" si="67"/>
        <v>0</v>
      </c>
    </row>
    <row r="190" spans="1:23" ht="15" hidden="1" customHeight="1" outlineLevel="1" x14ac:dyDescent="0.25">
      <c r="J190" s="31"/>
      <c r="K190" s="31"/>
      <c r="L190" s="31"/>
      <c r="M190" s="31"/>
      <c r="N190" s="31"/>
      <c r="O190" s="31"/>
      <c r="P190" s="31"/>
      <c r="Q190" s="31"/>
      <c r="R190" s="31"/>
      <c r="S190" s="31"/>
      <c r="T190" s="31"/>
      <c r="U190" s="31"/>
      <c r="V190" s="31"/>
      <c r="W190" s="31"/>
    </row>
    <row r="191" spans="1:23" ht="15" hidden="1" customHeight="1" outlineLevel="1" x14ac:dyDescent="0.35">
      <c r="C191" s="623" t="s">
        <v>252</v>
      </c>
    </row>
    <row r="192" spans="1:23" ht="15" hidden="1" customHeight="1" outlineLevel="1" x14ac:dyDescent="0.25">
      <c r="E192" s="140" t="s">
        <v>112</v>
      </c>
      <c r="F192" s="140"/>
      <c r="G192" s="140" t="s">
        <v>330</v>
      </c>
      <c r="H192" s="140"/>
      <c r="I192" s="140"/>
      <c r="J192" s="150">
        <f>I195</f>
        <v>0</v>
      </c>
      <c r="K192" s="150">
        <f ca="1">J195</f>
        <v>0</v>
      </c>
      <c r="L192" s="150">
        <f t="shared" ref="L192:W192" ca="1" si="68">K195</f>
        <v>0</v>
      </c>
      <c r="M192" s="150">
        <f t="shared" ca="1" si="68"/>
        <v>0</v>
      </c>
      <c r="N192" s="150">
        <f t="shared" ca="1" si="68"/>
        <v>0</v>
      </c>
      <c r="O192" s="150">
        <f t="shared" ca="1" si="68"/>
        <v>0</v>
      </c>
      <c r="P192" s="150">
        <f t="shared" ca="1" si="68"/>
        <v>0</v>
      </c>
      <c r="Q192" s="150">
        <f t="shared" ca="1" si="68"/>
        <v>0</v>
      </c>
      <c r="R192" s="150">
        <f t="shared" ca="1" si="68"/>
        <v>0</v>
      </c>
      <c r="S192" s="150">
        <f t="shared" ca="1" si="68"/>
        <v>0</v>
      </c>
      <c r="T192" s="150">
        <f t="shared" ca="1" si="68"/>
        <v>0</v>
      </c>
      <c r="U192" s="150">
        <f t="shared" ca="1" si="68"/>
        <v>0</v>
      </c>
      <c r="V192" s="150">
        <f t="shared" ca="1" si="68"/>
        <v>0</v>
      </c>
      <c r="W192" s="150">
        <f t="shared" ca="1" si="68"/>
        <v>0</v>
      </c>
    </row>
    <row r="193" spans="2:23" ht="15" hidden="1" customHeight="1" outlineLevel="1" x14ac:dyDescent="0.35">
      <c r="E193" s="21" t="s">
        <v>222</v>
      </c>
      <c r="G193" s="21" t="s">
        <v>330</v>
      </c>
      <c r="H193" s="55">
        <f ca="1">SUM(J193:W193)</f>
        <v>0</v>
      </c>
      <c r="J193" s="54">
        <f ca="1">AVERAGE(J186,J189)*NTBA!$F$247*(J181/NTBA!$F$303)</f>
        <v>0</v>
      </c>
      <c r="K193" s="54">
        <f ca="1">AVERAGE(K186,K189)*NTBA!$F$247*(K181/NTBA!$F$303)</f>
        <v>0</v>
      </c>
      <c r="L193" s="54">
        <f ca="1">AVERAGE(L186,L189)*NTBA!$F$247*(L181/NTBA!$F$303)</f>
        <v>0</v>
      </c>
      <c r="M193" s="54">
        <f ca="1">AVERAGE(M186,M189)*NTBA!$F$247*(M181/NTBA!$F$303)</f>
        <v>0</v>
      </c>
      <c r="N193" s="54">
        <f ca="1">AVERAGE(N186,N189)*NTBA!$F$247*(N181/NTBA!$F$303)</f>
        <v>0</v>
      </c>
      <c r="O193" s="54">
        <f ca="1">AVERAGE(O186,O189)*NTBA!$F$247*(O181/NTBA!$F$303)</f>
        <v>0</v>
      </c>
      <c r="P193" s="54">
        <f ca="1">AVERAGE(P186,P189)*NTBA!$F$247*(P181/NTBA!$F$303)</f>
        <v>0</v>
      </c>
      <c r="Q193" s="54">
        <f ca="1">AVERAGE(Q186,Q189)*NTBA!$F$247*(Q181/NTBA!$F$303)</f>
        <v>0</v>
      </c>
      <c r="R193" s="54">
        <f ca="1">AVERAGE(R186,R189)*NTBA!$F$247*(R181/NTBA!$F$303)</f>
        <v>0</v>
      </c>
      <c r="S193" s="54">
        <f ca="1">AVERAGE(S186,S189)*NTBA!$F$247*(S181/NTBA!$F$303)</f>
        <v>0</v>
      </c>
      <c r="T193" s="54">
        <f ca="1">AVERAGE(T186,T189)*NTBA!$F$247*(T181/NTBA!$F$303)</f>
        <v>0</v>
      </c>
      <c r="U193" s="54">
        <f ca="1">AVERAGE(U186,U189)*NTBA!$F$247*(U181/NTBA!$F$303)</f>
        <v>0</v>
      </c>
      <c r="V193" s="54">
        <f ca="1">AVERAGE(V186,V189)*NTBA!$F$247*(V181/NTBA!$F$303)</f>
        <v>0</v>
      </c>
      <c r="W193" s="54">
        <f ca="1">AVERAGE(W186,W189)*NTBA!$F$247*(W181/NTBA!$F$303)</f>
        <v>0</v>
      </c>
    </row>
    <row r="194" spans="2:23" ht="15" hidden="1" customHeight="1" outlineLevel="1" x14ac:dyDescent="0.35">
      <c r="E194" s="21" t="s">
        <v>223</v>
      </c>
      <c r="G194" s="21" t="s">
        <v>330</v>
      </c>
      <c r="H194" s="55">
        <f>SUM(J194:W194)</f>
        <v>0</v>
      </c>
      <c r="J194" s="54">
        <f t="shared" ref="J194:W194" si="69">J135</f>
        <v>0</v>
      </c>
      <c r="K194" s="54">
        <f t="shared" si="69"/>
        <v>0</v>
      </c>
      <c r="L194" s="54">
        <f t="shared" si="69"/>
        <v>0</v>
      </c>
      <c r="M194" s="54">
        <f t="shared" si="69"/>
        <v>0</v>
      </c>
      <c r="N194" s="54">
        <f t="shared" si="69"/>
        <v>0</v>
      </c>
      <c r="O194" s="54">
        <f t="shared" si="69"/>
        <v>0</v>
      </c>
      <c r="P194" s="54">
        <f t="shared" si="69"/>
        <v>0</v>
      </c>
      <c r="Q194" s="54">
        <f t="shared" si="69"/>
        <v>0</v>
      </c>
      <c r="R194" s="54">
        <f t="shared" si="69"/>
        <v>0</v>
      </c>
      <c r="S194" s="54">
        <f t="shared" si="69"/>
        <v>0</v>
      </c>
      <c r="T194" s="54">
        <f t="shared" si="69"/>
        <v>0</v>
      </c>
      <c r="U194" s="54">
        <f t="shared" si="69"/>
        <v>0</v>
      </c>
      <c r="V194" s="54">
        <f t="shared" si="69"/>
        <v>0</v>
      </c>
      <c r="W194" s="54">
        <f t="shared" si="69"/>
        <v>0</v>
      </c>
    </row>
    <row r="195" spans="2:23" ht="15" hidden="1" customHeight="1" outlineLevel="1" x14ac:dyDescent="0.35">
      <c r="E195" s="152" t="s">
        <v>134</v>
      </c>
      <c r="F195" s="152"/>
      <c r="G195" s="152" t="s">
        <v>330</v>
      </c>
      <c r="H195" s="152"/>
      <c r="I195" s="152"/>
      <c r="J195" s="162">
        <f ca="1">J193-J194+I195</f>
        <v>0</v>
      </c>
      <c r="K195" s="162">
        <f t="shared" ref="K195:W195" ca="1" si="70">K193-K194+J195</f>
        <v>0</v>
      </c>
      <c r="L195" s="162">
        <f t="shared" ca="1" si="70"/>
        <v>0</v>
      </c>
      <c r="M195" s="162">
        <f t="shared" ca="1" si="70"/>
        <v>0</v>
      </c>
      <c r="N195" s="162">
        <f t="shared" ca="1" si="70"/>
        <v>0</v>
      </c>
      <c r="O195" s="162">
        <f t="shared" ca="1" si="70"/>
        <v>0</v>
      </c>
      <c r="P195" s="162">
        <f t="shared" ca="1" si="70"/>
        <v>0</v>
      </c>
      <c r="Q195" s="162">
        <f t="shared" ca="1" si="70"/>
        <v>0</v>
      </c>
      <c r="R195" s="162">
        <f t="shared" ca="1" si="70"/>
        <v>0</v>
      </c>
      <c r="S195" s="162">
        <f t="shared" ca="1" si="70"/>
        <v>0</v>
      </c>
      <c r="T195" s="162">
        <f t="shared" ca="1" si="70"/>
        <v>0</v>
      </c>
      <c r="U195" s="162">
        <f t="shared" ca="1" si="70"/>
        <v>0</v>
      </c>
      <c r="V195" s="162">
        <f t="shared" ca="1" si="70"/>
        <v>0</v>
      </c>
      <c r="W195" s="162">
        <f t="shared" ca="1" si="70"/>
        <v>0</v>
      </c>
    </row>
    <row r="196" spans="2:23" ht="15" hidden="1" customHeight="1" outlineLevel="1" x14ac:dyDescent="0.35">
      <c r="F196" s="54"/>
      <c r="J196" s="84"/>
      <c r="K196" s="54"/>
      <c r="L196" s="26"/>
    </row>
    <row r="197" spans="2:23" ht="15" hidden="1" customHeight="1" outlineLevel="1" x14ac:dyDescent="0.35">
      <c r="B197" s="118" t="s">
        <v>249</v>
      </c>
    </row>
    <row r="198" spans="2:23" ht="15" hidden="1" customHeight="1" outlineLevel="1" x14ac:dyDescent="0.35">
      <c r="B198" s="118"/>
    </row>
    <row r="199" spans="2:23" ht="15" hidden="1" customHeight="1" outlineLevel="1" x14ac:dyDescent="0.35">
      <c r="C199" s="623" t="s">
        <v>250</v>
      </c>
    </row>
    <row r="200" spans="2:23" ht="15" hidden="1" customHeight="1" outlineLevel="1" x14ac:dyDescent="0.25">
      <c r="E200" s="140" t="s">
        <v>533</v>
      </c>
      <c r="F200" s="140"/>
      <c r="G200" s="140" t="s">
        <v>330</v>
      </c>
      <c r="H200" s="140"/>
      <c r="I200" s="140"/>
      <c r="J200" s="150">
        <f>I203</f>
        <v>0</v>
      </c>
      <c r="K200" s="150">
        <f ca="1">J203</f>
        <v>0</v>
      </c>
      <c r="L200" s="150">
        <f t="shared" ref="L200:W200" ca="1" si="71">K203</f>
        <v>11.340225596606034</v>
      </c>
      <c r="M200" s="150">
        <f t="shared" ca="1" si="71"/>
        <v>236.3870139994298</v>
      </c>
      <c r="N200" s="150">
        <f t="shared" ca="1" si="71"/>
        <v>180.38975713609477</v>
      </c>
      <c r="O200" s="150">
        <f t="shared" ca="1" si="71"/>
        <v>180.38975713609477</v>
      </c>
      <c r="P200" s="150">
        <f t="shared" ca="1" si="71"/>
        <v>180.38975713609477</v>
      </c>
      <c r="Q200" s="150">
        <f t="shared" ca="1" si="71"/>
        <v>180.38975713609477</v>
      </c>
      <c r="R200" s="150">
        <f t="shared" ca="1" si="71"/>
        <v>180.38975713609477</v>
      </c>
      <c r="S200" s="150">
        <f t="shared" ca="1" si="71"/>
        <v>180.38975713609477</v>
      </c>
      <c r="T200" s="150">
        <f t="shared" ca="1" si="71"/>
        <v>180.38975713609477</v>
      </c>
      <c r="U200" s="150">
        <f t="shared" ca="1" si="71"/>
        <v>180.38975713609477</v>
      </c>
      <c r="V200" s="150">
        <f t="shared" ca="1" si="71"/>
        <v>180.38975713609477</v>
      </c>
      <c r="W200" s="150">
        <f t="shared" ca="1" si="71"/>
        <v>180.38975713609477</v>
      </c>
    </row>
    <row r="201" spans="2:23" ht="15" hidden="1" customHeight="1" outlineLevel="1" x14ac:dyDescent="0.25">
      <c r="E201" s="21" t="s">
        <v>95</v>
      </c>
      <c r="G201" s="21" t="s">
        <v>330</v>
      </c>
      <c r="H201" s="26">
        <f ca="1">SUM(J201:W201)</f>
        <v>252.09715213609473</v>
      </c>
      <c r="J201" s="31">
        <f ca="1">SUMIF(Rollout!$J$4:$EH$4,J4,Rollout!$J$170:$EH$170)+SUMIF(Rollout!$J$4:$EH$4,J4,Rollout!$J$172:$EH$172)</f>
        <v>0</v>
      </c>
      <c r="K201" s="31">
        <f ca="1">SUMIF(Rollout!$J$4:$EH$4,K4,Rollout!$J$170:$EH$170)+SUMIF(Rollout!$J$4:$EH$4,K4,Rollout!$J$172:$EH$172)</f>
        <v>11.340225596606034</v>
      </c>
      <c r="L201" s="31">
        <f ca="1">SUMIF(Rollout!$J$4:$EH$4,L4,Rollout!$J$170:$EH$170)+SUMIF(Rollout!$J$4:$EH$4,L4,Rollout!$J$172:$EH$172)</f>
        <v>225.04678840282375</v>
      </c>
      <c r="M201" s="31">
        <f ca="1">SUMIF(Rollout!$J$4:$EH$4,M4,Rollout!$J$170:$EH$170)+SUMIF(Rollout!$J$4:$EH$4,M4,Rollout!$J$172:$EH$172)</f>
        <v>15.710138136664924</v>
      </c>
      <c r="N201" s="31">
        <f ca="1">SUMIF(Rollout!$J$4:$EH$4,N4,Rollout!$J$170:$EH$170)+SUMIF(Rollout!$J$4:$EH$4,N4,Rollout!$J$172:$EH$172)</f>
        <v>0</v>
      </c>
      <c r="O201" s="31">
        <f ca="1">SUMIF(Rollout!$J$4:$EH$4,O4,Rollout!$J$170:$EH$170)+SUMIF(Rollout!$J$4:$EH$4,O4,Rollout!$J$172:$EH$172)</f>
        <v>0</v>
      </c>
      <c r="P201" s="31">
        <f ca="1">SUMIF(Rollout!$J$4:$EH$4,P4,Rollout!$J$170:$EH$170)+SUMIF(Rollout!$J$4:$EH$4,P4,Rollout!$J$172:$EH$172)</f>
        <v>0</v>
      </c>
      <c r="Q201" s="31">
        <f ca="1">SUMIF(Rollout!$J$4:$EH$4,Q4,Rollout!$J$170:$EH$170)+SUMIF(Rollout!$J$4:$EH$4,Q4,Rollout!$J$172:$EH$172)</f>
        <v>0</v>
      </c>
      <c r="R201" s="31">
        <f ca="1">SUMIF(Rollout!$J$4:$EH$4,R4,Rollout!$J$170:$EH$170)+SUMIF(Rollout!$J$4:$EH$4,R4,Rollout!$J$172:$EH$172)</f>
        <v>0</v>
      </c>
      <c r="S201" s="31">
        <f ca="1">SUMIF(Rollout!$J$4:$EH$4,S4,Rollout!$J$170:$EH$170)+SUMIF(Rollout!$J$4:$EH$4,S4,Rollout!$J$172:$EH$172)</f>
        <v>0</v>
      </c>
      <c r="T201" s="31">
        <f ca="1">SUMIF(Rollout!$J$4:$EH$4,T4,Rollout!$J$170:$EH$170)+SUMIF(Rollout!$J$4:$EH$4,T4,Rollout!$J$172:$EH$172)</f>
        <v>0</v>
      </c>
      <c r="U201" s="31">
        <f ca="1">SUMIF(Rollout!$J$4:$EH$4,U4,Rollout!$J$170:$EH$170)+SUMIF(Rollout!$J$4:$EH$4,U4,Rollout!$J$172:$EH$172)</f>
        <v>0</v>
      </c>
      <c r="V201" s="31">
        <f>SUMIF(Rollout!$J$4:$EH$4,V4,Rollout!$J$170:$EH$170)+SUMIF(Rollout!$J$4:$EH$4,V4,Rollout!$J$172:$EH$172)</f>
        <v>0</v>
      </c>
      <c r="W201" s="31">
        <f>SUMIF(Rollout!$J$4:$EH$4,W4,Rollout!$J$170:$EH$170)+SUMIF(Rollout!$J$4:$EH$4,W4,Rollout!$J$172:$EH$172)</f>
        <v>0</v>
      </c>
    </row>
    <row r="202" spans="2:23" ht="15" hidden="1" customHeight="1" outlineLevel="1" x14ac:dyDescent="0.25">
      <c r="E202" s="21" t="s">
        <v>96</v>
      </c>
      <c r="F202" s="26">
        <f>SUM(J202:W202)</f>
        <v>71.707394999999977</v>
      </c>
      <c r="G202" s="21" t="s">
        <v>330</v>
      </c>
      <c r="H202" s="26">
        <f>SUM(J202:W202)</f>
        <v>71.707394999999977</v>
      </c>
      <c r="J202" s="31">
        <f>SUMIF(Rollout!$J$4:$EH$4,J4,Rollout!$J$224:$EH$224)</f>
        <v>0</v>
      </c>
      <c r="K202" s="31">
        <f>SUMIF(Rollout!$J$4:$EH$4,K4,Rollout!$J$224:$EH$224)</f>
        <v>0</v>
      </c>
      <c r="L202" s="31">
        <f>SUMIF(Rollout!$J$4:$EH$4,L4,Rollout!$J$224:$EH$224)</f>
        <v>0</v>
      </c>
      <c r="M202" s="31">
        <f>SUMIF(Rollout!$J$4:$EH$4,M4,Rollout!$J$224:$EH$224)</f>
        <v>71.707394999999977</v>
      </c>
      <c r="N202" s="31">
        <f>SUMIF(Rollout!$J$4:$EH$4,N4,Rollout!$J$224:$EH$224)</f>
        <v>0</v>
      </c>
      <c r="O202" s="31">
        <f>SUMIF(Rollout!$J$4:$EH$4,O4,Rollout!$J$224:$EH$224)</f>
        <v>0</v>
      </c>
      <c r="P202" s="31">
        <f>SUMIF(Rollout!$J$4:$EH$4,P4,Rollout!$J$224:$EH$224)</f>
        <v>0</v>
      </c>
      <c r="Q202" s="31">
        <f>SUMIF(Rollout!$J$4:$EH$4,Q4,Rollout!$J$224:$EH$224)</f>
        <v>0</v>
      </c>
      <c r="R202" s="31">
        <f>SUMIF(Rollout!$J$4:$EH$4,R4,Rollout!$J$224:$EH$224)</f>
        <v>0</v>
      </c>
      <c r="S202" s="31">
        <f>SUMIF(Rollout!$J$4:$EH$4,S4,Rollout!$J$224:$EH$224)</f>
        <v>0</v>
      </c>
      <c r="T202" s="31">
        <f>SUMIF(Rollout!$J$4:$EH$4,T4,Rollout!$J$224:$EH$224)</f>
        <v>0</v>
      </c>
      <c r="U202" s="31">
        <f>SUMIF(Rollout!$J$4:$EH$4,U4,Rollout!$J$224:$EH$224)</f>
        <v>0</v>
      </c>
      <c r="V202" s="31">
        <f>SUMIF(Rollout!$J$4:$EH$4,V4,Rollout!$J$224:$EH$224)</f>
        <v>0</v>
      </c>
      <c r="W202" s="31">
        <f>SUMIF(Rollout!$J$4:$EH$4,W4,Rollout!$J$224:$EH$224)</f>
        <v>0</v>
      </c>
    </row>
    <row r="203" spans="2:23" ht="15" hidden="1" customHeight="1" outlineLevel="1" x14ac:dyDescent="0.25">
      <c r="E203" s="152" t="s">
        <v>534</v>
      </c>
      <c r="F203" s="152"/>
      <c r="G203" s="152" t="s">
        <v>330</v>
      </c>
      <c r="H203" s="152"/>
      <c r="I203" s="152"/>
      <c r="J203" s="153">
        <f ca="1">J200+J201-J202</f>
        <v>0</v>
      </c>
      <c r="K203" s="153">
        <f ca="1">K200+K201-K202</f>
        <v>11.340225596606034</v>
      </c>
      <c r="L203" s="153">
        <f ca="1">L200+L201-L202</f>
        <v>236.3870139994298</v>
      </c>
      <c r="M203" s="153">
        <f t="shared" ref="M203:W203" ca="1" si="72">M200+M201-M202</f>
        <v>180.38975713609477</v>
      </c>
      <c r="N203" s="153">
        <f t="shared" ca="1" si="72"/>
        <v>180.38975713609477</v>
      </c>
      <c r="O203" s="153">
        <f t="shared" ca="1" si="72"/>
        <v>180.38975713609477</v>
      </c>
      <c r="P203" s="153">
        <f t="shared" ca="1" si="72"/>
        <v>180.38975713609477</v>
      </c>
      <c r="Q203" s="153">
        <f t="shared" ca="1" si="72"/>
        <v>180.38975713609477</v>
      </c>
      <c r="R203" s="153">
        <f t="shared" ca="1" si="72"/>
        <v>180.38975713609477</v>
      </c>
      <c r="S203" s="153">
        <f t="shared" ca="1" si="72"/>
        <v>180.38975713609477</v>
      </c>
      <c r="T203" s="153">
        <f t="shared" ca="1" si="72"/>
        <v>180.38975713609477</v>
      </c>
      <c r="U203" s="153">
        <f t="shared" ca="1" si="72"/>
        <v>180.38975713609477</v>
      </c>
      <c r="V203" s="153">
        <f t="shared" ca="1" si="72"/>
        <v>180.38975713609477</v>
      </c>
      <c r="W203" s="153">
        <f t="shared" ca="1" si="72"/>
        <v>180.38975713609477</v>
      </c>
    </row>
    <row r="204" spans="2:23" ht="15" hidden="1" customHeight="1" outlineLevel="1" x14ac:dyDescent="0.35"/>
    <row r="205" spans="2:23" ht="15" hidden="1" customHeight="1" outlineLevel="1" x14ac:dyDescent="0.35">
      <c r="C205" s="632" t="s">
        <v>221</v>
      </c>
    </row>
    <row r="206" spans="2:23" ht="15" hidden="1" customHeight="1" outlineLevel="1" x14ac:dyDescent="0.25">
      <c r="E206" s="140" t="s">
        <v>112</v>
      </c>
      <c r="F206" s="150"/>
      <c r="G206" s="150" t="s">
        <v>330</v>
      </c>
      <c r="H206" s="150"/>
      <c r="I206" s="150"/>
      <c r="J206" s="150">
        <f>I209</f>
        <v>0</v>
      </c>
      <c r="K206" s="150">
        <f t="shared" ref="K206:W206" ca="1" si="73">J209</f>
        <v>0</v>
      </c>
      <c r="L206" s="150">
        <f t="shared" ca="1" si="73"/>
        <v>0</v>
      </c>
      <c r="M206" s="150">
        <f t="shared" ca="1" si="73"/>
        <v>0</v>
      </c>
      <c r="N206" s="150">
        <f t="shared" ca="1" si="73"/>
        <v>0</v>
      </c>
      <c r="O206" s="150">
        <f t="shared" ca="1" si="73"/>
        <v>0</v>
      </c>
      <c r="P206" s="150">
        <f t="shared" ca="1" si="73"/>
        <v>0</v>
      </c>
      <c r="Q206" s="150">
        <f t="shared" ca="1" si="73"/>
        <v>0</v>
      </c>
      <c r="R206" s="150">
        <f t="shared" ca="1" si="73"/>
        <v>0</v>
      </c>
      <c r="S206" s="150">
        <f t="shared" ca="1" si="73"/>
        <v>0</v>
      </c>
      <c r="T206" s="150">
        <f t="shared" ca="1" si="73"/>
        <v>0</v>
      </c>
      <c r="U206" s="150">
        <f t="shared" ca="1" si="73"/>
        <v>0</v>
      </c>
      <c r="V206" s="150">
        <f t="shared" ca="1" si="73"/>
        <v>0</v>
      </c>
      <c r="W206" s="150">
        <f t="shared" ca="1" si="73"/>
        <v>0</v>
      </c>
    </row>
    <row r="207" spans="2:23" ht="15" hidden="1" customHeight="1" outlineLevel="1" x14ac:dyDescent="0.25">
      <c r="E207" s="21" t="s">
        <v>222</v>
      </c>
      <c r="G207" s="31" t="s">
        <v>330</v>
      </c>
      <c r="H207" s="26">
        <f ca="1">SUM(J207:W207)</f>
        <v>0</v>
      </c>
      <c r="I207" s="31"/>
      <c r="J207" s="31">
        <f ca="1">SUMIF(Rollout!$J$4:$EH$4,'Ind AS Financials'!J3,Rollout!$J$235:$EH$235)</f>
        <v>0</v>
      </c>
      <c r="K207" s="31">
        <f ca="1">SUMIF(Rollout!$J$4:$EH$4,'Ind AS Financials'!K3,Rollout!$J$235:$EH$235)</f>
        <v>0</v>
      </c>
      <c r="L207" s="31">
        <f ca="1">SUMIF(Rollout!$J$4:$EH$4,'Ind AS Financials'!L3,Rollout!$J$235:$EH$235)</f>
        <v>0</v>
      </c>
      <c r="M207" s="31">
        <f ca="1">SUMIF(Rollout!$J$4:$EH$4,'Ind AS Financials'!M3,Rollout!$J$235:$EH$235)</f>
        <v>0</v>
      </c>
      <c r="N207" s="31">
        <f ca="1">SUMIF(Rollout!$J$4:$EH$4,'Ind AS Financials'!N3,Rollout!$J$235:$EH$235)</f>
        <v>0</v>
      </c>
      <c r="O207" s="31">
        <f ca="1">SUMIF(Rollout!$J$4:$EH$4,'Ind AS Financials'!O3,Rollout!$J$235:$EH$235)</f>
        <v>0</v>
      </c>
      <c r="P207" s="31">
        <f ca="1">SUMIF(Rollout!$J$4:$EH$4,'Ind AS Financials'!P3,Rollout!$J$235:$EH$235)</f>
        <v>0</v>
      </c>
      <c r="Q207" s="31">
        <f ca="1">SUMIF(Rollout!$J$4:$EH$4,'Ind AS Financials'!Q3,Rollout!$J$235:$EH$235)</f>
        <v>0</v>
      </c>
      <c r="R207" s="31">
        <f ca="1">SUMIF(Rollout!$J$4:$EH$4,'Ind AS Financials'!R3,Rollout!$J$235:$EH$235)</f>
        <v>0</v>
      </c>
      <c r="S207" s="31">
        <f ca="1">SUMIF(Rollout!$J$4:$EH$4,'Ind AS Financials'!S3,Rollout!$J$235:$EH$235)</f>
        <v>0</v>
      </c>
      <c r="T207" s="31">
        <f ca="1">SUMIF(Rollout!$J$4:$EH$4,'Ind AS Financials'!T3,Rollout!$J$235:$EH$235)</f>
        <v>0</v>
      </c>
      <c r="U207" s="31">
        <f>SUMIF(Rollout!$J$4:$EH$4,'Ind AS Financials'!U3,Rollout!$J$235:$EH$235)</f>
        <v>0</v>
      </c>
      <c r="V207" s="31">
        <f>SUMIF(Rollout!$J$4:$EH$4,'Ind AS Financials'!V3,Rollout!$J$235:$EH$235)</f>
        <v>0</v>
      </c>
      <c r="W207" s="31">
        <f>SUMIF(Rollout!$J$4:$EH$4,'Ind AS Financials'!W3,Rollout!$J$235:$EH$235)</f>
        <v>0</v>
      </c>
    </row>
    <row r="208" spans="2:23" ht="15" hidden="1" customHeight="1" outlineLevel="1" x14ac:dyDescent="0.25">
      <c r="E208" s="21" t="s">
        <v>223</v>
      </c>
      <c r="G208" s="31" t="s">
        <v>330</v>
      </c>
      <c r="H208" s="26">
        <f ca="1">SUM(J208:W208)</f>
        <v>0</v>
      </c>
      <c r="I208" s="31"/>
      <c r="J208" s="31">
        <f t="shared" ref="J208:W208" ca="1" si="74">J136</f>
        <v>0</v>
      </c>
      <c r="K208" s="31">
        <f t="shared" ca="1" si="74"/>
        <v>0</v>
      </c>
      <c r="L208" s="31">
        <f t="shared" ca="1" si="74"/>
        <v>0</v>
      </c>
      <c r="M208" s="31">
        <f t="shared" ca="1" si="74"/>
        <v>0</v>
      </c>
      <c r="N208" s="31">
        <f t="shared" ca="1" si="74"/>
        <v>0</v>
      </c>
      <c r="O208" s="31">
        <f t="shared" ca="1" si="74"/>
        <v>0</v>
      </c>
      <c r="P208" s="31">
        <f t="shared" ca="1" si="74"/>
        <v>0</v>
      </c>
      <c r="Q208" s="31">
        <f t="shared" ca="1" si="74"/>
        <v>0</v>
      </c>
      <c r="R208" s="31">
        <f t="shared" ca="1" si="74"/>
        <v>0</v>
      </c>
      <c r="S208" s="31">
        <f t="shared" ca="1" si="74"/>
        <v>0</v>
      </c>
      <c r="T208" s="31">
        <f t="shared" ca="1" si="74"/>
        <v>0</v>
      </c>
      <c r="U208" s="31">
        <f t="shared" ca="1" si="74"/>
        <v>0</v>
      </c>
      <c r="V208" s="31">
        <f t="shared" ca="1" si="74"/>
        <v>0</v>
      </c>
      <c r="W208" s="31">
        <f t="shared" ca="1" si="74"/>
        <v>0</v>
      </c>
    </row>
    <row r="209" spans="1:23" ht="15" hidden="1" customHeight="1" outlineLevel="1" x14ac:dyDescent="0.25">
      <c r="E209" s="152" t="s">
        <v>134</v>
      </c>
      <c r="F209" s="153"/>
      <c r="G209" s="153" t="s">
        <v>330</v>
      </c>
      <c r="H209" s="153"/>
      <c r="I209" s="153"/>
      <c r="J209" s="153">
        <f ca="1">J206+J207-J208</f>
        <v>0</v>
      </c>
      <c r="K209" s="153">
        <f t="shared" ref="K209:W209" ca="1" si="75">K206+K207-K208</f>
        <v>0</v>
      </c>
      <c r="L209" s="153">
        <f t="shared" ca="1" si="75"/>
        <v>0</v>
      </c>
      <c r="M209" s="153">
        <f t="shared" ca="1" si="75"/>
        <v>0</v>
      </c>
      <c r="N209" s="153">
        <f t="shared" ca="1" si="75"/>
        <v>0</v>
      </c>
      <c r="O209" s="153">
        <f t="shared" ca="1" si="75"/>
        <v>0</v>
      </c>
      <c r="P209" s="153">
        <f t="shared" ca="1" si="75"/>
        <v>0</v>
      </c>
      <c r="Q209" s="153">
        <f t="shared" ca="1" si="75"/>
        <v>0</v>
      </c>
      <c r="R209" s="153">
        <f t="shared" ca="1" si="75"/>
        <v>0</v>
      </c>
      <c r="S209" s="153">
        <f t="shared" ca="1" si="75"/>
        <v>0</v>
      </c>
      <c r="T209" s="153">
        <f t="shared" ca="1" si="75"/>
        <v>0</v>
      </c>
      <c r="U209" s="153">
        <f t="shared" ca="1" si="75"/>
        <v>0</v>
      </c>
      <c r="V209" s="153">
        <f t="shared" ca="1" si="75"/>
        <v>0</v>
      </c>
      <c r="W209" s="153">
        <f t="shared" ca="1" si="75"/>
        <v>0</v>
      </c>
    </row>
    <row r="210" spans="1:23" ht="15" hidden="1" customHeight="1" outlineLevel="1" x14ac:dyDescent="0.35"/>
    <row r="211" spans="1:23" ht="15" hidden="1" customHeight="1" collapsed="1" x14ac:dyDescent="0.35"/>
    <row r="212" spans="1:23" ht="15" hidden="1" customHeight="1" x14ac:dyDescent="0.35">
      <c r="A212" s="105" t="s">
        <v>349</v>
      </c>
      <c r="B212" s="106"/>
      <c r="C212" s="106"/>
      <c r="D212" s="106"/>
      <c r="E212" s="106"/>
    </row>
    <row r="213" spans="1:23" customFormat="1" ht="15" hidden="1" customHeight="1" outlineLevel="1" x14ac:dyDescent="0.35"/>
    <row r="214" spans="1:23" customFormat="1" ht="15" hidden="1" customHeight="1" outlineLevel="1" x14ac:dyDescent="0.25">
      <c r="E214" s="397" t="str">
        <f xml:space="preserve"> NTBA!E$249</f>
        <v>Maximum Dividend as a % of Retained Earnings</v>
      </c>
      <c r="F214" s="649">
        <f xml:space="preserve"> NTBA!F$249</f>
        <v>0</v>
      </c>
      <c r="G214" s="511" t="str">
        <f xml:space="preserve"> NTBA!G$249</f>
        <v>%</v>
      </c>
      <c r="H214" s="397">
        <f xml:space="preserve"> NTBA!H$249</f>
        <v>0</v>
      </c>
    </row>
    <row r="215" spans="1:23" customFormat="1" ht="15" hidden="1" customHeight="1" outlineLevel="1" x14ac:dyDescent="0.25">
      <c r="E215" s="397" t="str">
        <f xml:space="preserve"> NTBA!E$250</f>
        <v>Dividends payable</v>
      </c>
      <c r="F215" s="649">
        <f xml:space="preserve"> NTBA!F$250</f>
        <v>0</v>
      </c>
      <c r="G215" s="511" t="str">
        <f xml:space="preserve"> NTBA!G$250</f>
        <v>switch</v>
      </c>
      <c r="H215" s="397" t="str">
        <f xml:space="preserve"> NTBA!H$250</f>
        <v>0 : No , 1 = Yes</v>
      </c>
    </row>
    <row r="216" spans="1:23" customFormat="1" ht="15" hidden="1" customHeight="1" outlineLevel="1" x14ac:dyDescent="0.35">
      <c r="E216" s="673"/>
      <c r="F216" s="674"/>
      <c r="G216" s="673"/>
      <c r="H216" s="673"/>
    </row>
    <row r="217" spans="1:23" ht="15" hidden="1" customHeight="1" outlineLevel="1" x14ac:dyDescent="0.25">
      <c r="E217" s="21" t="s">
        <v>237</v>
      </c>
      <c r="F217" s="31"/>
      <c r="G217" s="31" t="s">
        <v>330</v>
      </c>
      <c r="H217" s="26">
        <f ca="1">SUM(J217:W217)</f>
        <v>0</v>
      </c>
      <c r="I217" s="31"/>
      <c r="J217" s="31">
        <f t="shared" ref="J217:W217" ca="1" si="76" xml:space="preserve"> J134 - J135 - J136</f>
        <v>0</v>
      </c>
      <c r="K217" s="31">
        <f t="shared" ca="1" si="76"/>
        <v>0</v>
      </c>
      <c r="L217" s="31">
        <f t="shared" ca="1" si="76"/>
        <v>0</v>
      </c>
      <c r="M217" s="31">
        <f t="shared" ca="1" si="76"/>
        <v>0</v>
      </c>
      <c r="N217" s="31">
        <f t="shared" ca="1" si="76"/>
        <v>0</v>
      </c>
      <c r="O217" s="31">
        <f t="shared" ca="1" si="76"/>
        <v>0</v>
      </c>
      <c r="P217" s="31">
        <f t="shared" ca="1" si="76"/>
        <v>0</v>
      </c>
      <c r="Q217" s="31">
        <f t="shared" ca="1" si="76"/>
        <v>0</v>
      </c>
      <c r="R217" s="31">
        <f t="shared" ca="1" si="76"/>
        <v>0</v>
      </c>
      <c r="S217" s="31">
        <f t="shared" ca="1" si="76"/>
        <v>0</v>
      </c>
      <c r="T217" s="31">
        <f t="shared" ca="1" si="76"/>
        <v>0</v>
      </c>
      <c r="U217" s="31">
        <f t="shared" ca="1" si="76"/>
        <v>0</v>
      </c>
      <c r="V217" s="31">
        <f t="shared" ca="1" si="76"/>
        <v>0</v>
      </c>
      <c r="W217" s="31">
        <f t="shared" ca="1" si="76"/>
        <v>0</v>
      </c>
    </row>
    <row r="218" spans="1:23" ht="15" hidden="1" customHeight="1" outlineLevel="1" x14ac:dyDescent="0.25">
      <c r="E218" s="21" t="s">
        <v>238</v>
      </c>
      <c r="F218" s="31"/>
      <c r="G218" s="31" t="s">
        <v>330</v>
      </c>
      <c r="H218" s="26">
        <f ca="1">SUM(J218:W218)</f>
        <v>2600.4736486740167</v>
      </c>
      <c r="I218" s="31"/>
      <c r="J218" s="31">
        <f t="shared" ref="J218:W218" si="77" xml:space="preserve"> I221</f>
        <v>0</v>
      </c>
      <c r="K218" s="31">
        <f t="shared" ca="1" si="77"/>
        <v>0</v>
      </c>
      <c r="L218" s="31">
        <f t="shared" ca="1" si="77"/>
        <v>14.852482149454346</v>
      </c>
      <c r="M218" s="31">
        <f t="shared" ca="1" si="77"/>
        <v>90.242027132184333</v>
      </c>
      <c r="N218" s="31">
        <f t="shared" ca="1" si="77"/>
        <v>78.662773499170342</v>
      </c>
      <c r="O218" s="31">
        <f t="shared" ca="1" si="77"/>
        <v>99.367527899261219</v>
      </c>
      <c r="P218" s="31">
        <f t="shared" ca="1" si="77"/>
        <v>139.83358645693184</v>
      </c>
      <c r="Q218" s="31">
        <f t="shared" ca="1" si="77"/>
        <v>193.42660092578507</v>
      </c>
      <c r="R218" s="31">
        <f t="shared" ca="1" si="77"/>
        <v>256.2542857547777</v>
      </c>
      <c r="S218" s="31">
        <f t="shared" ca="1" si="77"/>
        <v>319.75771627023619</v>
      </c>
      <c r="T218" s="31">
        <f t="shared" ca="1" si="77"/>
        <v>346.31052346154951</v>
      </c>
      <c r="U218" s="31">
        <f t="shared" ca="1" si="77"/>
        <v>353.92204170822225</v>
      </c>
      <c r="V218" s="31">
        <f t="shared" ca="1" si="77"/>
        <v>353.92204170822185</v>
      </c>
      <c r="W218" s="31">
        <f t="shared" ca="1" si="77"/>
        <v>353.92204170822185</v>
      </c>
    </row>
    <row r="219" spans="1:23" ht="15" hidden="1" customHeight="1" outlineLevel="1" x14ac:dyDescent="0.25">
      <c r="E219" s="21" t="s">
        <v>144</v>
      </c>
      <c r="F219" s="31"/>
      <c r="G219" s="31" t="s">
        <v>330</v>
      </c>
      <c r="H219" s="26">
        <f ca="1">SUM(J219:W219)</f>
        <v>353.92204170822185</v>
      </c>
      <c r="I219" s="31"/>
      <c r="J219" s="31">
        <f t="shared" ref="J219:W219" ca="1" si="78" xml:space="preserve"> J43</f>
        <v>0</v>
      </c>
      <c r="K219" s="31">
        <f t="shared" ca="1" si="78"/>
        <v>14.852482149454346</v>
      </c>
      <c r="L219" s="31">
        <f t="shared" ca="1" si="78"/>
        <v>75.389544982729987</v>
      </c>
      <c r="M219" s="31">
        <f t="shared" ca="1" si="78"/>
        <v>-11.579253633013991</v>
      </c>
      <c r="N219" s="31">
        <f t="shared" ca="1" si="78"/>
        <v>20.704754400090881</v>
      </c>
      <c r="O219" s="31">
        <f t="shared" ca="1" si="78"/>
        <v>40.466058557670628</v>
      </c>
      <c r="P219" s="31">
        <f t="shared" ca="1" si="78"/>
        <v>53.593014468853227</v>
      </c>
      <c r="Q219" s="31">
        <f t="shared" ca="1" si="78"/>
        <v>62.827684828992638</v>
      </c>
      <c r="R219" s="31">
        <f t="shared" ca="1" si="78"/>
        <v>63.503430515458476</v>
      </c>
      <c r="S219" s="31">
        <f t="shared" ca="1" si="78"/>
        <v>26.552807191313299</v>
      </c>
      <c r="T219" s="31">
        <f t="shared" ca="1" si="78"/>
        <v>7.6115182466727624</v>
      </c>
      <c r="U219" s="31">
        <f t="shared" ca="1" si="78"/>
        <v>-3.785832258272018E-13</v>
      </c>
      <c r="V219" s="31">
        <f t="shared" ca="1" si="78"/>
        <v>0</v>
      </c>
      <c r="W219" s="31">
        <f t="shared" ca="1" si="78"/>
        <v>0</v>
      </c>
    </row>
    <row r="220" spans="1:23" ht="15" hidden="1" customHeight="1" outlineLevel="1" x14ac:dyDescent="0.25">
      <c r="E220" s="21" t="s">
        <v>239</v>
      </c>
      <c r="F220" s="31"/>
      <c r="G220" s="31" t="s">
        <v>330</v>
      </c>
      <c r="H220" s="26">
        <f ca="1">SUM(J220:W220)</f>
        <v>0</v>
      </c>
      <c r="I220" s="31"/>
      <c r="J220" s="51">
        <f t="shared" ref="J220:W220" ca="1" si="79" xml:space="preserve"> IF( J218 &lt; 0, 0, MAX( MIN(( J218 + J219 ) * $F214, J217 ), 0 )) * $F215</f>
        <v>0</v>
      </c>
      <c r="K220" s="51">
        <f t="shared" ca="1" si="79"/>
        <v>0</v>
      </c>
      <c r="L220" s="51">
        <f t="shared" ca="1" si="79"/>
        <v>0</v>
      </c>
      <c r="M220" s="51">
        <f t="shared" ca="1" si="79"/>
        <v>0</v>
      </c>
      <c r="N220" s="51">
        <f t="shared" ca="1" si="79"/>
        <v>0</v>
      </c>
      <c r="O220" s="51">
        <f t="shared" ca="1" si="79"/>
        <v>0</v>
      </c>
      <c r="P220" s="51">
        <f t="shared" ca="1" si="79"/>
        <v>0</v>
      </c>
      <c r="Q220" s="51">
        <f t="shared" ca="1" si="79"/>
        <v>0</v>
      </c>
      <c r="R220" s="51">
        <f t="shared" ca="1" si="79"/>
        <v>0</v>
      </c>
      <c r="S220" s="51">
        <f t="shared" ca="1" si="79"/>
        <v>0</v>
      </c>
      <c r="T220" s="51">
        <f t="shared" ca="1" si="79"/>
        <v>0</v>
      </c>
      <c r="U220" s="51">
        <f t="shared" ca="1" si="79"/>
        <v>0</v>
      </c>
      <c r="V220" s="51">
        <f t="shared" ca="1" si="79"/>
        <v>0</v>
      </c>
      <c r="W220" s="51">
        <f t="shared" ca="1" si="79"/>
        <v>0</v>
      </c>
    </row>
    <row r="221" spans="1:23" ht="15" hidden="1" customHeight="1" outlineLevel="1" x14ac:dyDescent="0.25">
      <c r="E221" s="21" t="s">
        <v>240</v>
      </c>
      <c r="F221" s="31"/>
      <c r="G221" s="31" t="s">
        <v>330</v>
      </c>
      <c r="H221" s="26">
        <f ca="1">SUM(J221:W221)</f>
        <v>2954.3956903822386</v>
      </c>
      <c r="I221" s="675"/>
      <c r="J221" s="31">
        <f t="shared" ref="J221:W221" ca="1" si="80" xml:space="preserve"> J218 + J219 - J220</f>
        <v>0</v>
      </c>
      <c r="K221" s="31">
        <f t="shared" ca="1" si="80"/>
        <v>14.852482149454346</v>
      </c>
      <c r="L221" s="31">
        <f t="shared" ca="1" si="80"/>
        <v>90.242027132184333</v>
      </c>
      <c r="M221" s="31">
        <f t="shared" ca="1" si="80"/>
        <v>78.662773499170342</v>
      </c>
      <c r="N221" s="31">
        <f t="shared" ca="1" si="80"/>
        <v>99.367527899261219</v>
      </c>
      <c r="O221" s="31">
        <f t="shared" ca="1" si="80"/>
        <v>139.83358645693184</v>
      </c>
      <c r="P221" s="31">
        <f t="shared" ca="1" si="80"/>
        <v>193.42660092578507</v>
      </c>
      <c r="Q221" s="31">
        <f t="shared" ca="1" si="80"/>
        <v>256.2542857547777</v>
      </c>
      <c r="R221" s="31">
        <f t="shared" ca="1" si="80"/>
        <v>319.75771627023619</v>
      </c>
      <c r="S221" s="31">
        <f t="shared" ca="1" si="80"/>
        <v>346.31052346154951</v>
      </c>
      <c r="T221" s="31">
        <f ca="1" xml:space="preserve"> T218 + T219 - T220</f>
        <v>353.92204170822225</v>
      </c>
      <c r="U221" s="31">
        <f t="shared" ca="1" si="80"/>
        <v>353.92204170822185</v>
      </c>
      <c r="V221" s="31">
        <f t="shared" ca="1" si="80"/>
        <v>353.92204170822185</v>
      </c>
      <c r="W221" s="31">
        <f t="shared" ca="1" si="80"/>
        <v>353.92204170822185</v>
      </c>
    </row>
    <row r="222" spans="1:23" ht="15" hidden="1" customHeight="1" outlineLevel="1" x14ac:dyDescent="0.35"/>
    <row r="223" spans="1:23" ht="15" hidden="1" customHeight="1" collapsed="1" x14ac:dyDescent="0.35">
      <c r="A223" s="17"/>
    </row>
    <row r="224" spans="1:23" ht="15" customHeight="1" x14ac:dyDescent="0.35">
      <c r="A224" s="20" t="s">
        <v>305</v>
      </c>
    </row>
  </sheetData>
  <conditionalFormatting sqref="K126:W126">
    <cfRule type="cellIs" dxfId="33" priority="9" operator="equal">
      <formula>0</formula>
    </cfRule>
    <cfRule type="cellIs" dxfId="32" priority="10" operator="notEqual">
      <formula>0</formula>
    </cfRule>
  </conditionalFormatting>
  <conditionalFormatting sqref="F126">
    <cfRule type="cellIs" dxfId="31" priority="7" operator="equal">
      <formula>0</formula>
    </cfRule>
    <cfRule type="cellIs" dxfId="30" priority="8" operator="notEqual">
      <formula>0</formula>
    </cfRule>
  </conditionalFormatting>
  <conditionalFormatting sqref="G3">
    <cfRule type="cellIs" dxfId="29" priority="5" operator="equal">
      <formula>0</formula>
    </cfRule>
    <cfRule type="cellIs" dxfId="28" priority="6" operator="notEqual">
      <formula>0</formula>
    </cfRule>
  </conditionalFormatting>
  <conditionalFormatting sqref="J126:W126">
    <cfRule type="cellIs" dxfId="27" priority="3" operator="equal">
      <formula xml:space="preserve"> ""</formula>
    </cfRule>
    <cfRule type="cellIs" dxfId="26" priority="4" operator="notEqual">
      <formula>0</formula>
    </cfRule>
  </conditionalFormatting>
  <conditionalFormatting sqref="J126:W126">
    <cfRule type="cellIs" dxfId="25" priority="1" operator="equal">
      <formula>0</formula>
    </cfRule>
    <cfRule type="cellIs" dxfId="24" priority="2" operator="notEqual">
      <formula>0</formula>
    </cfRule>
  </conditionalFormatting>
  <pageMargins left="0.7" right="0.7" top="0.75" bottom="0.75" header="0.3" footer="0.3"/>
  <pageSetup paperSize="9" orientation="portrait" r:id="rId1"/>
  <ignoredErrors>
    <ignoredError sqref="E15:E18 E19:E21 E22" unlockedFormula="1"/>
    <ignoredError sqref="H78" formula="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9ED7B-0656-4A39-B962-3879C42B25CC}">
  <sheetPr>
    <tabColor rgb="FFC00000"/>
  </sheetPr>
  <dimension ref="B1:P136"/>
  <sheetViews>
    <sheetView showGridLines="0" topLeftCell="A35" zoomScale="40" zoomScaleNormal="80" workbookViewId="0">
      <selection activeCell="AB54" sqref="AB54"/>
    </sheetView>
  </sheetViews>
  <sheetFormatPr defaultRowHeight="14.5" x14ac:dyDescent="0.35"/>
  <cols>
    <col min="1" max="3" width="1.81640625" style="1" customWidth="1"/>
    <col min="4" max="4" width="2.26953125" style="1" customWidth="1"/>
    <col min="5" max="5" width="35.453125" style="1" customWidth="1"/>
    <col min="6" max="6" width="12.7265625" style="1" bestFit="1" customWidth="1"/>
    <col min="7" max="7" width="12.6328125" style="1" bestFit="1" customWidth="1"/>
    <col min="8" max="8" width="12.7265625" style="1" bestFit="1" customWidth="1"/>
    <col min="9" max="9" width="12.453125" style="1" bestFit="1" customWidth="1"/>
    <col min="10" max="11" width="12.7265625" style="1" bestFit="1" customWidth="1"/>
    <col min="12" max="12" width="12.81640625" style="1" bestFit="1" customWidth="1"/>
    <col min="13" max="13" width="12.36328125" style="1" bestFit="1" customWidth="1"/>
    <col min="14" max="15" width="12.6328125" style="1" bestFit="1" customWidth="1"/>
    <col min="16" max="16" width="12.7265625" style="1" bestFit="1" customWidth="1"/>
    <col min="17" max="16384" width="8.7265625" style="1"/>
  </cols>
  <sheetData>
    <row r="1" spans="2:16" x14ac:dyDescent="0.35">
      <c r="B1" s="919" t="s">
        <v>669</v>
      </c>
    </row>
    <row r="3" spans="2:16" x14ac:dyDescent="0.35">
      <c r="E3" s="884" t="s">
        <v>662</v>
      </c>
      <c r="F3" s="885">
        <f>+'Ind AS Financials'!J2</f>
        <v>45323</v>
      </c>
      <c r="G3" s="885">
        <f>+'Ind AS Financials'!K2</f>
        <v>45383</v>
      </c>
      <c r="H3" s="885">
        <f>+'Ind AS Financials'!L2</f>
        <v>45748</v>
      </c>
      <c r="I3" s="885">
        <f>+'Ind AS Financials'!M2</f>
        <v>46113</v>
      </c>
      <c r="J3" s="885">
        <f>+'Ind AS Financials'!N2</f>
        <v>46478</v>
      </c>
      <c r="K3" s="885">
        <f>+'Ind AS Financials'!O2</f>
        <v>46844</v>
      </c>
      <c r="L3" s="885">
        <f>+'Ind AS Financials'!P2</f>
        <v>47209</v>
      </c>
      <c r="M3" s="885">
        <f>+'Ind AS Financials'!Q2</f>
        <v>47574</v>
      </c>
      <c r="N3" s="885">
        <f>+'Ind AS Financials'!R2</f>
        <v>47939</v>
      </c>
      <c r="O3" s="885">
        <f>+'Ind AS Financials'!S2</f>
        <v>48305</v>
      </c>
      <c r="P3" s="885">
        <f>+'Ind AS Financials'!T2</f>
        <v>48670</v>
      </c>
    </row>
    <row r="4" spans="2:16" x14ac:dyDescent="0.35">
      <c r="E4" s="886" t="s">
        <v>663</v>
      </c>
      <c r="F4" s="887">
        <f>+'Ind AS Financials'!J4</f>
        <v>45382</v>
      </c>
      <c r="G4" s="887">
        <f>+'Ind AS Financials'!K4</f>
        <v>45747</v>
      </c>
      <c r="H4" s="887">
        <f>+'Ind AS Financials'!L4</f>
        <v>46112</v>
      </c>
      <c r="I4" s="887">
        <f>+'Ind AS Financials'!M4</f>
        <v>46477</v>
      </c>
      <c r="J4" s="887">
        <f>+'Ind AS Financials'!N4</f>
        <v>46843</v>
      </c>
      <c r="K4" s="887">
        <f>+'Ind AS Financials'!O4</f>
        <v>47208</v>
      </c>
      <c r="L4" s="887">
        <f>+'Ind AS Financials'!P4</f>
        <v>47573</v>
      </c>
      <c r="M4" s="887">
        <f>+'Ind AS Financials'!Q4</f>
        <v>47938</v>
      </c>
      <c r="N4" s="887">
        <f>+'Ind AS Financials'!R4</f>
        <v>48304</v>
      </c>
      <c r="O4" s="887">
        <f>+'Ind AS Financials'!S4</f>
        <v>48669</v>
      </c>
      <c r="P4" s="887">
        <f>+'Ind AS Financials'!T4</f>
        <v>49034</v>
      </c>
    </row>
    <row r="5" spans="2:16" x14ac:dyDescent="0.35">
      <c r="E5" s="886" t="s">
        <v>664</v>
      </c>
      <c r="F5" s="888">
        <f>+'Ind AS Financials'!J5</f>
        <v>2024</v>
      </c>
      <c r="G5" s="888">
        <f>+'Ind AS Financials'!K5</f>
        <v>2025</v>
      </c>
      <c r="H5" s="888">
        <f>+'Ind AS Financials'!L5</f>
        <v>2026</v>
      </c>
      <c r="I5" s="888">
        <f>+'Ind AS Financials'!M5</f>
        <v>2027</v>
      </c>
      <c r="J5" s="888">
        <f>+'Ind AS Financials'!N5</f>
        <v>2028</v>
      </c>
      <c r="K5" s="888">
        <f>+'Ind AS Financials'!O5</f>
        <v>2029</v>
      </c>
      <c r="L5" s="888">
        <f>+'Ind AS Financials'!P5</f>
        <v>2030</v>
      </c>
      <c r="M5" s="888">
        <f>+'Ind AS Financials'!Q5</f>
        <v>2031</v>
      </c>
      <c r="N5" s="888">
        <f>+'Ind AS Financials'!R5</f>
        <v>2032</v>
      </c>
      <c r="O5" s="888">
        <f>+'Ind AS Financials'!S5</f>
        <v>2033</v>
      </c>
      <c r="P5" s="888">
        <f>+'Ind AS Financials'!T5</f>
        <v>2034</v>
      </c>
    </row>
    <row r="6" spans="2:16" x14ac:dyDescent="0.35">
      <c r="E6" s="886" t="s">
        <v>110</v>
      </c>
      <c r="F6" s="889">
        <f>+'Ind AS Financials'!J181</f>
        <v>0</v>
      </c>
      <c r="G6" s="889">
        <f>+'Ind AS Financials'!K181</f>
        <v>9</v>
      </c>
      <c r="H6" s="889">
        <f>+'Ind AS Financials'!L181</f>
        <v>12</v>
      </c>
      <c r="I6" s="889">
        <f>+'Ind AS Financials'!M181</f>
        <v>12</v>
      </c>
      <c r="J6" s="889">
        <f>+'Ind AS Financials'!N181</f>
        <v>12</v>
      </c>
      <c r="K6" s="889">
        <f>+'Ind AS Financials'!O181</f>
        <v>12</v>
      </c>
      <c r="L6" s="889">
        <f>+'Ind AS Financials'!P181</f>
        <v>12</v>
      </c>
      <c r="M6" s="889">
        <f>+'Ind AS Financials'!Q181</f>
        <v>12</v>
      </c>
      <c r="N6" s="889">
        <f>+'Ind AS Financials'!R181</f>
        <v>12</v>
      </c>
      <c r="O6" s="889">
        <f>+'Ind AS Financials'!S181</f>
        <v>12</v>
      </c>
      <c r="P6" s="889">
        <f>+'Ind AS Financials'!T181</f>
        <v>3</v>
      </c>
    </row>
    <row r="7" spans="2:16" x14ac:dyDescent="0.35">
      <c r="E7" s="890" t="s">
        <v>278</v>
      </c>
      <c r="F7" s="891">
        <f>+'Ind AS Financials'!J9</f>
        <v>0</v>
      </c>
      <c r="G7" s="891">
        <f>+'Ind AS Financials'!K9</f>
        <v>149.78009950459594</v>
      </c>
      <c r="H7" s="891">
        <f>+'Ind AS Financials'!L9</f>
        <v>694.77144407652656</v>
      </c>
      <c r="I7" s="891">
        <f>+'Ind AS Financials'!M9</f>
        <v>151.3807601289009</v>
      </c>
      <c r="J7" s="891">
        <f>+'Ind AS Financials'!N9</f>
        <v>0</v>
      </c>
      <c r="K7" s="891">
        <f>+'Ind AS Financials'!O9</f>
        <v>0</v>
      </c>
      <c r="L7" s="891">
        <f>+'Ind AS Financials'!P9</f>
        <v>0</v>
      </c>
      <c r="M7" s="891">
        <f>+'Ind AS Financials'!Q9</f>
        <v>0</v>
      </c>
      <c r="N7" s="891">
        <f>+'Ind AS Financials'!R9</f>
        <v>0</v>
      </c>
      <c r="O7" s="891">
        <f>+'Ind AS Financials'!S9</f>
        <v>0</v>
      </c>
      <c r="P7" s="891">
        <f>+'Ind AS Financials'!T9</f>
        <v>0</v>
      </c>
    </row>
    <row r="8" spans="2:16" x14ac:dyDescent="0.35">
      <c r="E8" s="892" t="s">
        <v>665</v>
      </c>
      <c r="F8" s="891">
        <f>+'Ind AS Financials'!J10</f>
        <v>0</v>
      </c>
      <c r="G8" s="891">
        <f>+'Ind AS Financials'!K10</f>
        <v>2.7795526597117055</v>
      </c>
      <c r="H8" s="891">
        <f>+'Ind AS Financials'!L10</f>
        <v>43.4759133517653</v>
      </c>
      <c r="I8" s="891">
        <f>+'Ind AS Financials'!M10</f>
        <v>83.840360814484754</v>
      </c>
      <c r="J8" s="891">
        <f>+'Ind AS Financials'!N10</f>
        <v>84.965734682138304</v>
      </c>
      <c r="K8" s="891">
        <f>+'Ind AS Financials'!O10</f>
        <v>84.965734682138304</v>
      </c>
      <c r="L8" s="891">
        <f>+'Ind AS Financials'!P10</f>
        <v>84.965734682138304</v>
      </c>
      <c r="M8" s="891">
        <f>+'Ind AS Financials'!Q10</f>
        <v>84.965734682138304</v>
      </c>
      <c r="N8" s="891">
        <f>+'Ind AS Financials'!R10</f>
        <v>84.965734682138304</v>
      </c>
      <c r="O8" s="891">
        <f>+'Ind AS Financials'!S10</f>
        <v>84.965734682138304</v>
      </c>
      <c r="P8" s="891">
        <f>+'Ind AS Financials'!T10</f>
        <v>18.594208867780296</v>
      </c>
    </row>
    <row r="9" spans="2:16" x14ac:dyDescent="0.35">
      <c r="E9" s="893" t="s">
        <v>286</v>
      </c>
      <c r="F9" s="891">
        <f>+'Ind AS Financials'!J11</f>
        <v>0</v>
      </c>
      <c r="G9" s="891">
        <f>+'Ind AS Financials'!K11</f>
        <v>82.401350020488707</v>
      </c>
      <c r="H9" s="891">
        <f>+'Ind AS Financials'!L11</f>
        <v>312.20834689404171</v>
      </c>
      <c r="I9" s="891">
        <f>+'Ind AS Financials'!M11</f>
        <v>44.605223530106855</v>
      </c>
      <c r="J9" s="891">
        <f>+'Ind AS Financials'!N11</f>
        <v>0</v>
      </c>
      <c r="K9" s="891">
        <f>+'Ind AS Financials'!O11</f>
        <v>0</v>
      </c>
      <c r="L9" s="891">
        <f>+'Ind AS Financials'!P11</f>
        <v>0</v>
      </c>
      <c r="M9" s="891">
        <f>+'Ind AS Financials'!Q11</f>
        <v>0</v>
      </c>
      <c r="N9" s="891">
        <f>+'Ind AS Financials'!R11</f>
        <v>0</v>
      </c>
      <c r="O9" s="891">
        <f>+'Ind AS Financials'!S11</f>
        <v>0</v>
      </c>
      <c r="P9" s="891">
        <f>+'Ind AS Financials'!T11</f>
        <v>0</v>
      </c>
    </row>
    <row r="10" spans="2:16" x14ac:dyDescent="0.35">
      <c r="E10" s="894" t="s">
        <v>287</v>
      </c>
      <c r="F10" s="891">
        <f>+'Ind AS Financials'!J12</f>
        <v>0</v>
      </c>
      <c r="G10" s="891">
        <f>+'Ind AS Financials'!K12</f>
        <v>2.0719140214830407</v>
      </c>
      <c r="H10" s="891">
        <f>+'Ind AS Financials'!L12</f>
        <v>41.173995312170348</v>
      </c>
      <c r="I10" s="891">
        <f>+'Ind AS Financials'!M12</f>
        <v>80.819509901370765</v>
      </c>
      <c r="J10" s="891">
        <f>+'Ind AS Financials'!N12</f>
        <v>73.800753079405737</v>
      </c>
      <c r="K10" s="891">
        <f>+'Ind AS Financials'!O12</f>
        <v>63.618613104130553</v>
      </c>
      <c r="L10" s="891">
        <f>+'Ind AS Financials'!P12</f>
        <v>52.453650746376411</v>
      </c>
      <c r="M10" s="891">
        <f>+'Ind AS Financials'!Q12</f>
        <v>40.210999913372333</v>
      </c>
      <c r="N10" s="891">
        <f>+'Ind AS Financials'!R12</f>
        <v>26.786637643600677</v>
      </c>
      <c r="O10" s="891">
        <f>+'Ind AS Financials'!S12</f>
        <v>12.0665002478462</v>
      </c>
      <c r="P10" s="891">
        <f>+'Ind AS Financials'!T12</f>
        <v>0.55301382984253156</v>
      </c>
    </row>
    <row r="11" spans="2:16" x14ac:dyDescent="0.35">
      <c r="E11" s="895" t="s">
        <v>138</v>
      </c>
      <c r="F11" s="896">
        <f>SUM(F7:F10)</f>
        <v>0</v>
      </c>
      <c r="G11" s="896">
        <f t="shared" ref="G11:P11" si="0">SUM(G7:G10)</f>
        <v>237.0329162062794</v>
      </c>
      <c r="H11" s="896">
        <f t="shared" si="0"/>
        <v>1091.6296996345038</v>
      </c>
      <c r="I11" s="896">
        <f t="shared" si="0"/>
        <v>360.64585437486323</v>
      </c>
      <c r="J11" s="896">
        <f t="shared" si="0"/>
        <v>158.76648776154406</v>
      </c>
      <c r="K11" s="896">
        <f t="shared" si="0"/>
        <v>148.58434778626886</v>
      </c>
      <c r="L11" s="896">
        <f t="shared" si="0"/>
        <v>137.41938542851472</v>
      </c>
      <c r="M11" s="896">
        <f t="shared" si="0"/>
        <v>125.17673459551064</v>
      </c>
      <c r="N11" s="896">
        <f t="shared" si="0"/>
        <v>111.75237232573897</v>
      </c>
      <c r="O11" s="896">
        <f t="shared" si="0"/>
        <v>97.032234929984497</v>
      </c>
      <c r="P11" s="896">
        <f t="shared" si="0"/>
        <v>19.147222697622826</v>
      </c>
    </row>
    <row r="12" spans="2:16" ht="29" x14ac:dyDescent="0.35">
      <c r="E12" s="894" t="s">
        <v>702</v>
      </c>
      <c r="F12" s="897">
        <f>+'Ind AS Financials'!J15</f>
        <v>0</v>
      </c>
      <c r="G12" s="897">
        <f>+'Ind AS Financials'!K15</f>
        <v>0.44668016999999993</v>
      </c>
      <c r="H12" s="897">
        <f>+'Ind AS Financials'!L15</f>
        <v>6.8831390249999993</v>
      </c>
      <c r="I12" s="897">
        <f>+'Ind AS Financials'!M15</f>
        <v>13.273668450000001</v>
      </c>
      <c r="J12" s="897">
        <f>+'Ind AS Financials'!N15</f>
        <v>13.451838480000001</v>
      </c>
      <c r="K12" s="897">
        <f>+'Ind AS Financials'!O15</f>
        <v>13.451838480000001</v>
      </c>
      <c r="L12" s="897">
        <f>+'Ind AS Financials'!P15</f>
        <v>13.451838480000001</v>
      </c>
      <c r="M12" s="897">
        <f>+'Ind AS Financials'!Q15</f>
        <v>13.451838480000001</v>
      </c>
      <c r="N12" s="897">
        <f>+'Ind AS Financials'!R15</f>
        <v>13.451838480000001</v>
      </c>
      <c r="O12" s="897">
        <f>+'Ind AS Financials'!S15</f>
        <v>13.451838480000001</v>
      </c>
      <c r="P12" s="897">
        <f>+'Ind AS Financials'!T15</f>
        <v>3.3629596199999998</v>
      </c>
    </row>
    <row r="13" spans="2:16" x14ac:dyDescent="0.35">
      <c r="E13" s="894" t="s">
        <v>666</v>
      </c>
      <c r="F13" s="897">
        <f>+'Ind AS Financials'!J16</f>
        <v>0</v>
      </c>
      <c r="G13" s="897">
        <f>+'Ind AS Financials'!K16</f>
        <v>0.27021393000000005</v>
      </c>
      <c r="H13" s="897">
        <f>+'Ind AS Financials'!L16</f>
        <v>4.1638742249999998</v>
      </c>
      <c r="I13" s="897">
        <f>+'Ind AS Financials'!M16</f>
        <v>8.0297500500000005</v>
      </c>
      <c r="J13" s="897">
        <f>+'Ind AS Financials'!N16</f>
        <v>8.1375319200000025</v>
      </c>
      <c r="K13" s="897">
        <f>+'Ind AS Financials'!O16</f>
        <v>8.1375319200000025</v>
      </c>
      <c r="L13" s="897">
        <f>+'Ind AS Financials'!P16</f>
        <v>8.1375319200000025</v>
      </c>
      <c r="M13" s="897">
        <f>+'Ind AS Financials'!Q16</f>
        <v>8.1375319200000025</v>
      </c>
      <c r="N13" s="897">
        <f>+'Ind AS Financials'!R16</f>
        <v>8.1375319200000025</v>
      </c>
      <c r="O13" s="897">
        <f>+'Ind AS Financials'!S16</f>
        <v>8.1375319200000025</v>
      </c>
      <c r="P13" s="897">
        <f>+'Ind AS Financials'!T16</f>
        <v>2.0343829800000002</v>
      </c>
    </row>
    <row r="14" spans="2:16" x14ac:dyDescent="0.35">
      <c r="E14" s="894" t="s">
        <v>66</v>
      </c>
      <c r="F14" s="897">
        <f>+'Ind AS Financials'!J17</f>
        <v>0</v>
      </c>
      <c r="G14" s="897">
        <f>+'Ind AS Financials'!K17</f>
        <v>0.30881591999999997</v>
      </c>
      <c r="H14" s="897">
        <f>+'Ind AS Financials'!L17</f>
        <v>4.7587133999999995</v>
      </c>
      <c r="I14" s="897">
        <f>+'Ind AS Financials'!M17</f>
        <v>9.1768571999999988</v>
      </c>
      <c r="J14" s="897">
        <f>+'Ind AS Financials'!N17</f>
        <v>9.3000364799999975</v>
      </c>
      <c r="K14" s="897">
        <f>+'Ind AS Financials'!O17</f>
        <v>9.3000364799999975</v>
      </c>
      <c r="L14" s="897">
        <f>+'Ind AS Financials'!P17</f>
        <v>9.3000364799999975</v>
      </c>
      <c r="M14" s="897">
        <f>+'Ind AS Financials'!Q17</f>
        <v>9.3000364799999975</v>
      </c>
      <c r="N14" s="897">
        <f>+'Ind AS Financials'!R17</f>
        <v>9.3000364799999975</v>
      </c>
      <c r="O14" s="897">
        <f>+'Ind AS Financials'!S17</f>
        <v>9.3000364799999975</v>
      </c>
      <c r="P14" s="897">
        <f>+'Ind AS Financials'!T17</f>
        <v>2.3250091199999998</v>
      </c>
    </row>
    <row r="15" spans="2:16" x14ac:dyDescent="0.35">
      <c r="E15" s="894" t="s">
        <v>67</v>
      </c>
      <c r="F15" s="897">
        <f>+'Ind AS Financials'!J18</f>
        <v>0</v>
      </c>
      <c r="G15" s="897">
        <f>+'Ind AS Financials'!K18</f>
        <v>0.67288783139999997</v>
      </c>
      <c r="H15" s="897">
        <f>+'Ind AS Financials'!L18</f>
        <v>10.368896590500002</v>
      </c>
      <c r="I15" s="897">
        <f>+'Ind AS Financials'!M18</f>
        <v>19.995716349000006</v>
      </c>
      <c r="J15" s="897">
        <f>+'Ind AS Financials'!N18</f>
        <v>20.264115201599999</v>
      </c>
      <c r="K15" s="897">
        <f>+'Ind AS Financials'!O18</f>
        <v>20.264115201599999</v>
      </c>
      <c r="L15" s="897">
        <f>+'Ind AS Financials'!P18</f>
        <v>20.264115201599999</v>
      </c>
      <c r="M15" s="897">
        <f>+'Ind AS Financials'!Q18</f>
        <v>20.264115201599999</v>
      </c>
      <c r="N15" s="897">
        <f>+'Ind AS Financials'!R18</f>
        <v>20.264115201599999</v>
      </c>
      <c r="O15" s="897">
        <f>+'Ind AS Financials'!S18</f>
        <v>20.264115201599999</v>
      </c>
      <c r="P15" s="897">
        <f>+'Ind AS Financials'!T18</f>
        <v>5.0660288003999998</v>
      </c>
    </row>
    <row r="16" spans="2:16" x14ac:dyDescent="0.35">
      <c r="E16" s="893" t="s">
        <v>132</v>
      </c>
      <c r="F16" s="897">
        <f>+'Ind AS Financials'!J19</f>
        <v>0</v>
      </c>
      <c r="G16" s="897">
        <f>+'Ind AS Financials'!K19</f>
        <v>6.2240000000000002</v>
      </c>
      <c r="H16" s="897">
        <f>+'Ind AS Financials'!L19</f>
        <v>9.3360000000000021</v>
      </c>
      <c r="I16" s="897">
        <f>+'Ind AS Financials'!M19</f>
        <v>9.3360000000000021</v>
      </c>
      <c r="J16" s="897">
        <f>+'Ind AS Financials'!N19</f>
        <v>9.3360000000000021</v>
      </c>
      <c r="K16" s="897">
        <f>+'Ind AS Financials'!O19</f>
        <v>9.3360000000000021</v>
      </c>
      <c r="L16" s="897">
        <f>+'Ind AS Financials'!P19</f>
        <v>9.3360000000000021</v>
      </c>
      <c r="M16" s="897">
        <f>+'Ind AS Financials'!Q19</f>
        <v>9.3360000000000021</v>
      </c>
      <c r="N16" s="897">
        <f>+'Ind AS Financials'!R19</f>
        <v>9.3360000000000021</v>
      </c>
      <c r="O16" s="897">
        <f>+'Ind AS Financials'!S19</f>
        <v>9.3360000000000021</v>
      </c>
      <c r="P16" s="897">
        <f>+'Ind AS Financials'!T19</f>
        <v>2.3340000000000001</v>
      </c>
    </row>
    <row r="17" spans="5:16" x14ac:dyDescent="0.35">
      <c r="E17" s="892" t="s">
        <v>667</v>
      </c>
      <c r="F17" s="897">
        <f>+'Ind AS Financials'!J20</f>
        <v>0</v>
      </c>
      <c r="G17" s="897">
        <f>+'Ind AS Financials'!K20</f>
        <v>2.2639999999999998</v>
      </c>
      <c r="H17" s="897">
        <f>+'Ind AS Financials'!L20</f>
        <v>3.3959999999999995</v>
      </c>
      <c r="I17" s="897">
        <f>+'Ind AS Financials'!M20</f>
        <v>3.3959999999999995</v>
      </c>
      <c r="J17" s="897">
        <f>+'Ind AS Financials'!N20</f>
        <v>3.3959999999999995</v>
      </c>
      <c r="K17" s="897">
        <f>+'Ind AS Financials'!O20</f>
        <v>3.3959999999999995</v>
      </c>
      <c r="L17" s="897">
        <f>+'Ind AS Financials'!P20</f>
        <v>3.3959999999999995</v>
      </c>
      <c r="M17" s="897">
        <f>+'Ind AS Financials'!Q20</f>
        <v>3.3959999999999995</v>
      </c>
      <c r="N17" s="897">
        <f>+'Ind AS Financials'!R20</f>
        <v>3.3959999999999995</v>
      </c>
      <c r="O17" s="897">
        <f>+'Ind AS Financials'!S20</f>
        <v>3.3959999999999995</v>
      </c>
      <c r="P17" s="897">
        <f>+'Ind AS Financials'!T20</f>
        <v>0.84899999999999998</v>
      </c>
    </row>
    <row r="18" spans="5:16" x14ac:dyDescent="0.35">
      <c r="E18" s="892" t="s">
        <v>701</v>
      </c>
      <c r="F18" s="897">
        <f>+'Ind AS Financials'!J21</f>
        <v>0</v>
      </c>
      <c r="G18" s="897">
        <f>+'Ind AS Financials'!K21</f>
        <v>0.78399999999999992</v>
      </c>
      <c r="H18" s="897">
        <f>+'Ind AS Financials'!L21</f>
        <v>1.1759999999999999</v>
      </c>
      <c r="I18" s="897">
        <f>+'Ind AS Financials'!M21</f>
        <v>1.1759999999999999</v>
      </c>
      <c r="J18" s="897">
        <f>+'Ind AS Financials'!N21</f>
        <v>1.1759999999999999</v>
      </c>
      <c r="K18" s="897">
        <f>+'Ind AS Financials'!O21</f>
        <v>1.1759999999999999</v>
      </c>
      <c r="L18" s="897">
        <f>+'Ind AS Financials'!P21</f>
        <v>1.1759999999999999</v>
      </c>
      <c r="M18" s="897">
        <f>+'Ind AS Financials'!Q21</f>
        <v>1.1759999999999999</v>
      </c>
      <c r="N18" s="897">
        <f>+'Ind AS Financials'!R21</f>
        <v>1.1759999999999999</v>
      </c>
      <c r="O18" s="897">
        <f>+'Ind AS Financials'!S21</f>
        <v>1.1759999999999999</v>
      </c>
      <c r="P18" s="897">
        <f>+'Ind AS Financials'!T21</f>
        <v>0.29400000000000004</v>
      </c>
    </row>
    <row r="19" spans="5:16" x14ac:dyDescent="0.35">
      <c r="E19" s="892" t="s">
        <v>206</v>
      </c>
      <c r="F19" s="897">
        <f>+'Ind AS Financials'!J22</f>
        <v>0</v>
      </c>
      <c r="G19" s="897">
        <f>+'Ind AS Financials'!K22</f>
        <v>2.44</v>
      </c>
      <c r="H19" s="897">
        <f>+'Ind AS Financials'!L22</f>
        <v>3.6600000000000006</v>
      </c>
      <c r="I19" s="897">
        <f>+'Ind AS Financials'!M22</f>
        <v>3.6600000000000006</v>
      </c>
      <c r="J19" s="897">
        <f>+'Ind AS Financials'!N22</f>
        <v>3.6600000000000006</v>
      </c>
      <c r="K19" s="897">
        <f>+'Ind AS Financials'!O22</f>
        <v>3.6600000000000006</v>
      </c>
      <c r="L19" s="897">
        <f>+'Ind AS Financials'!P22</f>
        <v>3.6600000000000006</v>
      </c>
      <c r="M19" s="897">
        <f>+'Ind AS Financials'!Q22</f>
        <v>3.6600000000000006</v>
      </c>
      <c r="N19" s="897">
        <f>+'Ind AS Financials'!R22</f>
        <v>3.6600000000000006</v>
      </c>
      <c r="O19" s="897">
        <f>+'Ind AS Financials'!S22</f>
        <v>3.6600000000000006</v>
      </c>
      <c r="P19" s="897">
        <f>+'Ind AS Financials'!T22</f>
        <v>0.91500000000000004</v>
      </c>
    </row>
    <row r="20" spans="5:16" x14ac:dyDescent="0.35">
      <c r="E20" s="892" t="s">
        <v>277</v>
      </c>
      <c r="F20" s="897">
        <f>+'Ind AS Financials'!J24</f>
        <v>0</v>
      </c>
      <c r="G20" s="897">
        <f ca="1">+'Ind AS Financials'!K24</f>
        <v>153.30387514481251</v>
      </c>
      <c r="H20" s="897">
        <f ca="1">+'Ind AS Financials'!L24</f>
        <v>719.2527158110463</v>
      </c>
      <c r="I20" s="897">
        <f ca="1">+'Ind AS Financials'!M24</f>
        <v>185.84026050671585</v>
      </c>
      <c r="J20" s="897">
        <f ca="1">+'Ind AS Financials'!N24</f>
        <v>0</v>
      </c>
      <c r="K20" s="897">
        <f ca="1">+'Ind AS Financials'!O24</f>
        <v>0</v>
      </c>
      <c r="L20" s="897">
        <f ca="1">+'Ind AS Financials'!P24</f>
        <v>0</v>
      </c>
      <c r="M20" s="897">
        <f ca="1">+'Ind AS Financials'!Q24</f>
        <v>0</v>
      </c>
      <c r="N20" s="897">
        <f ca="1">+'Ind AS Financials'!R24</f>
        <v>0</v>
      </c>
      <c r="O20" s="897">
        <f ca="1">+'Ind AS Financials'!S24</f>
        <v>0</v>
      </c>
      <c r="P20" s="897">
        <f ca="1">+'Ind AS Financials'!T24</f>
        <v>0</v>
      </c>
    </row>
    <row r="21" spans="5:16" x14ac:dyDescent="0.35">
      <c r="E21" s="890" t="s">
        <v>139</v>
      </c>
      <c r="F21" s="898">
        <f>+'Ind AS Financials'!J26</f>
        <v>0</v>
      </c>
      <c r="G21" s="898">
        <f ca="1">+'Ind AS Financials'!K26</f>
        <v>210.05138635395085</v>
      </c>
      <c r="H21" s="898">
        <f ca="1">+'Ind AS Financials'!L26</f>
        <v>902.60953964648286</v>
      </c>
      <c r="I21" s="898">
        <f ca="1">+'Ind AS Financials'!M26</f>
        <v>265.56755478991965</v>
      </c>
      <c r="J21" s="898">
        <f ca="1">+'Ind AS Financials'!N26</f>
        <v>70.042794555984642</v>
      </c>
      <c r="K21" s="898">
        <f ca="1">+'Ind AS Financials'!O26</f>
        <v>70.042794555984642</v>
      </c>
      <c r="L21" s="898">
        <f ca="1">+'Ind AS Financials'!P26</f>
        <v>70.042794555984642</v>
      </c>
      <c r="M21" s="898">
        <f ca="1">+'Ind AS Financials'!Q26</f>
        <v>70.042794555984642</v>
      </c>
      <c r="N21" s="898">
        <f ca="1">+'Ind AS Financials'!R26</f>
        <v>70.042794555984642</v>
      </c>
      <c r="O21" s="898">
        <f ca="1">+'Ind AS Financials'!S26</f>
        <v>70.042794555984642</v>
      </c>
      <c r="P21" s="898">
        <f ca="1">+'Ind AS Financials'!T26</f>
        <v>17.46953257036305</v>
      </c>
    </row>
    <row r="22" spans="5:16" x14ac:dyDescent="0.35">
      <c r="E22" s="890" t="s">
        <v>668</v>
      </c>
      <c r="F22" s="891">
        <f>+'Ind AS Financials'!J28</f>
        <v>0</v>
      </c>
      <c r="G22" s="891">
        <f ca="1">+'Ind AS Financials'!K28</f>
        <v>26.981529852328549</v>
      </c>
      <c r="H22" s="891">
        <f ca="1">+'Ind AS Financials'!L28</f>
        <v>189.02015998802096</v>
      </c>
      <c r="I22" s="891">
        <f ca="1">+'Ind AS Financials'!M28</f>
        <v>95.078299584943579</v>
      </c>
      <c r="J22" s="891">
        <f ca="1">+'Ind AS Financials'!N28</f>
        <v>88.723693205559414</v>
      </c>
      <c r="K22" s="891">
        <f ca="1">+'Ind AS Financials'!O28</f>
        <v>78.541553230284222</v>
      </c>
      <c r="L22" s="891">
        <f ca="1">+'Ind AS Financials'!P28</f>
        <v>67.376590872530073</v>
      </c>
      <c r="M22" s="891">
        <f ca="1">+'Ind AS Financials'!Q28</f>
        <v>55.133940039525996</v>
      </c>
      <c r="N22" s="891">
        <f ca="1">+'Ind AS Financials'!R28</f>
        <v>41.709577769754333</v>
      </c>
      <c r="O22" s="891">
        <f ca="1">+'Ind AS Financials'!S28</f>
        <v>26.989440373999855</v>
      </c>
      <c r="P22" s="891">
        <f ca="1">+'Ind AS Financials'!T28</f>
        <v>1.6776901272597762</v>
      </c>
    </row>
    <row r="23" spans="5:16" x14ac:dyDescent="0.35">
      <c r="E23" s="890" t="s">
        <v>140</v>
      </c>
      <c r="F23" s="898">
        <f>+'Ind AS Financials'!J31</f>
        <v>0</v>
      </c>
      <c r="G23" s="898">
        <f ca="1">+'Ind AS Financials'!K31</f>
        <v>26.981529852328549</v>
      </c>
      <c r="H23" s="898">
        <f ca="1">+'Ind AS Financials'!L31</f>
        <v>189.02015998802096</v>
      </c>
      <c r="I23" s="898">
        <f ca="1">+'Ind AS Financials'!M31</f>
        <v>95.078299584943579</v>
      </c>
      <c r="J23" s="898">
        <f ca="1">+'Ind AS Financials'!N31</f>
        <v>88.723693205559414</v>
      </c>
      <c r="K23" s="898">
        <f ca="1">+'Ind AS Financials'!O31</f>
        <v>78.541553230284222</v>
      </c>
      <c r="L23" s="898">
        <f ca="1">+'Ind AS Financials'!P31</f>
        <v>67.376590872530073</v>
      </c>
      <c r="M23" s="898">
        <f ca="1">+'Ind AS Financials'!Q31</f>
        <v>55.133940039525996</v>
      </c>
      <c r="N23" s="898">
        <f ca="1">+'Ind AS Financials'!R31</f>
        <v>41.709577769754333</v>
      </c>
      <c r="O23" s="898">
        <f ca="1">+'Ind AS Financials'!S31</f>
        <v>26.989440373999855</v>
      </c>
      <c r="P23" s="898">
        <f ca="1">+'Ind AS Financials'!T31</f>
        <v>1.6776901272597762</v>
      </c>
    </row>
    <row r="24" spans="5:16" x14ac:dyDescent="0.35">
      <c r="E24" s="892" t="s">
        <v>141</v>
      </c>
      <c r="F24" s="891">
        <f ca="1">+'Ind AS Financials'!J34</f>
        <v>0</v>
      </c>
      <c r="G24" s="891">
        <f ca="1">+'Ind AS Financials'!K34</f>
        <v>4.87930823585741</v>
      </c>
      <c r="H24" s="891">
        <f ca="1">+'Ind AS Financials'!L34</f>
        <v>54.146034095882818</v>
      </c>
      <c r="I24" s="891">
        <f ca="1">+'Ind AS Financials'!M34</f>
        <v>67.949968676519475</v>
      </c>
      <c r="J24" s="891">
        <f ca="1">+'Ind AS Financials'!N34</f>
        <v>51.628901415528844</v>
      </c>
      <c r="K24" s="891">
        <f ca="1">+'Ind AS Financials'!O34</f>
        <v>41.423801879947142</v>
      </c>
      <c r="L24" s="891">
        <f ca="1">+'Ind AS Financials'!P34</f>
        <v>30.247303502187542</v>
      </c>
      <c r="M24" s="891">
        <f ca="1">+'Ind AS Financials'!Q34</f>
        <v>18.034465969681072</v>
      </c>
      <c r="N24" s="891">
        <f ca="1">+'Ind AS Financials'!R34</f>
        <v>5.0896969975949089</v>
      </c>
      <c r="O24" s="891">
        <f ca="1">+'Ind AS Financials'!S34</f>
        <v>0</v>
      </c>
      <c r="P24" s="891">
        <f ca="1">+'Ind AS Financials'!T34</f>
        <v>0</v>
      </c>
    </row>
    <row r="25" spans="5:16" x14ac:dyDescent="0.35">
      <c r="E25" s="892" t="s">
        <v>142</v>
      </c>
      <c r="F25" s="891">
        <f>+'Ind AS Financials'!J35</f>
        <v>0</v>
      </c>
      <c r="G25" s="891">
        <f>+'Ind AS Financials'!K35</f>
        <v>0</v>
      </c>
      <c r="H25" s="891">
        <f>+'Ind AS Financials'!L35</f>
        <v>0</v>
      </c>
      <c r="I25" s="891">
        <f>+'Ind AS Financials'!M35</f>
        <v>0</v>
      </c>
      <c r="J25" s="891">
        <f>+'Ind AS Financials'!N35</f>
        <v>0</v>
      </c>
      <c r="K25" s="891">
        <f>+'Ind AS Financials'!O35</f>
        <v>0</v>
      </c>
      <c r="L25" s="891">
        <f>+'Ind AS Financials'!P35</f>
        <v>0</v>
      </c>
      <c r="M25" s="891">
        <f>+'Ind AS Financials'!Q35</f>
        <v>0</v>
      </c>
      <c r="N25" s="891">
        <f>+'Ind AS Financials'!R35</f>
        <v>0</v>
      </c>
      <c r="O25" s="891">
        <f>+'Ind AS Financials'!S35</f>
        <v>0</v>
      </c>
      <c r="P25" s="891">
        <f>+'Ind AS Financials'!T35</f>
        <v>0</v>
      </c>
    </row>
    <row r="26" spans="5:16" x14ac:dyDescent="0.35">
      <c r="E26" s="892" t="s">
        <v>249</v>
      </c>
      <c r="F26" s="891">
        <f ca="1">+'Ind AS Financials'!J36</f>
        <v>0</v>
      </c>
      <c r="G26" s="891">
        <f ca="1">+'Ind AS Financials'!K36</f>
        <v>0</v>
      </c>
      <c r="H26" s="891">
        <f ca="1">+'Ind AS Financials'!L36</f>
        <v>0</v>
      </c>
      <c r="I26" s="891">
        <f ca="1">+'Ind AS Financials'!M36</f>
        <v>0</v>
      </c>
      <c r="J26" s="891">
        <f ca="1">+'Ind AS Financials'!N36</f>
        <v>0</v>
      </c>
      <c r="K26" s="891">
        <f ca="1">+'Ind AS Financials'!O36</f>
        <v>0</v>
      </c>
      <c r="L26" s="891">
        <f ca="1">+'Ind AS Financials'!P36</f>
        <v>0</v>
      </c>
      <c r="M26" s="891">
        <f ca="1">+'Ind AS Financials'!Q36</f>
        <v>0</v>
      </c>
      <c r="N26" s="891">
        <f ca="1">+'Ind AS Financials'!R36</f>
        <v>0</v>
      </c>
      <c r="O26" s="891">
        <f ca="1">+'Ind AS Financials'!S36</f>
        <v>0</v>
      </c>
      <c r="P26" s="891">
        <f ca="1">+'Ind AS Financials'!T36</f>
        <v>0</v>
      </c>
    </row>
    <row r="27" spans="5:16" x14ac:dyDescent="0.35">
      <c r="E27" s="892" t="s">
        <v>248</v>
      </c>
      <c r="F27" s="891">
        <f ca="1">+'Ind AS Financials'!J37</f>
        <v>0</v>
      </c>
      <c r="G27" s="891">
        <f ca="1">+'Ind AS Financials'!K37</f>
        <v>0</v>
      </c>
      <c r="H27" s="891">
        <f ca="1">+'Ind AS Financials'!L37</f>
        <v>0</v>
      </c>
      <c r="I27" s="891">
        <f ca="1">+'Ind AS Financials'!M37</f>
        <v>0</v>
      </c>
      <c r="J27" s="891">
        <f ca="1">+'Ind AS Financials'!N37</f>
        <v>0</v>
      </c>
      <c r="K27" s="891">
        <f ca="1">+'Ind AS Financials'!O37</f>
        <v>0</v>
      </c>
      <c r="L27" s="891">
        <f ca="1">+'Ind AS Financials'!P37</f>
        <v>0</v>
      </c>
      <c r="M27" s="891">
        <f ca="1">+'Ind AS Financials'!Q37</f>
        <v>0</v>
      </c>
      <c r="N27" s="891">
        <f ca="1">+'Ind AS Financials'!R37</f>
        <v>0</v>
      </c>
      <c r="O27" s="891">
        <f ca="1">+'Ind AS Financials'!S37</f>
        <v>0</v>
      </c>
      <c r="P27" s="891">
        <f ca="1">+'Ind AS Financials'!T37</f>
        <v>0</v>
      </c>
    </row>
    <row r="28" spans="5:16" x14ac:dyDescent="0.35">
      <c r="E28" s="890" t="s">
        <v>119</v>
      </c>
      <c r="F28" s="898">
        <f ca="1">+'Ind AS Financials'!J38</f>
        <v>0</v>
      </c>
      <c r="G28" s="898">
        <f ca="1">+'Ind AS Financials'!K38</f>
        <v>22.102221616471141</v>
      </c>
      <c r="H28" s="898">
        <f ca="1">+'Ind AS Financials'!L38</f>
        <v>134.87412589213815</v>
      </c>
      <c r="I28" s="898">
        <f ca="1">+'Ind AS Financials'!M38</f>
        <v>27.128330908424104</v>
      </c>
      <c r="J28" s="898">
        <f ca="1">+'Ind AS Financials'!N38</f>
        <v>37.09479179003057</v>
      </c>
      <c r="K28" s="898">
        <f ca="1">+'Ind AS Financials'!O38</f>
        <v>37.11775135033708</v>
      </c>
      <c r="L28" s="898">
        <f ca="1">+'Ind AS Financials'!P38</f>
        <v>37.129287370342531</v>
      </c>
      <c r="M28" s="898">
        <f ca="1">+'Ind AS Financials'!Q38</f>
        <v>37.099474069844923</v>
      </c>
      <c r="N28" s="898">
        <f ca="1">+'Ind AS Financials'!R38</f>
        <v>36.619880772159426</v>
      </c>
      <c r="O28" s="898">
        <f ca="1">+'Ind AS Financials'!S38</f>
        <v>26.989440373999855</v>
      </c>
      <c r="P28" s="898">
        <f ca="1">+'Ind AS Financials'!T38</f>
        <v>1.6776901272597762</v>
      </c>
    </row>
    <row r="29" spans="5:16" x14ac:dyDescent="0.35">
      <c r="E29" s="892" t="s">
        <v>143</v>
      </c>
      <c r="F29" s="891">
        <f ca="1">+'Ind AS Financials'!J41</f>
        <v>0</v>
      </c>
      <c r="G29" s="891">
        <f ca="1">+'Ind AS Financials'!K41</f>
        <v>7.2497394670167941</v>
      </c>
      <c r="H29" s="891">
        <f ca="1">+'Ind AS Financials'!L41</f>
        <v>59.484580909408166</v>
      </c>
      <c r="I29" s="891">
        <f ca="1">+'Ind AS Financials'!M41</f>
        <v>38.707584541438095</v>
      </c>
      <c r="J29" s="891">
        <f ca="1">+'Ind AS Financials'!N41</f>
        <v>16.390037389939689</v>
      </c>
      <c r="K29" s="891">
        <f ca="1">+'Ind AS Financials'!O41</f>
        <v>-3.3483072073335483</v>
      </c>
      <c r="L29" s="891">
        <f ca="1">+'Ind AS Financials'!P41</f>
        <v>-16.463727098510695</v>
      </c>
      <c r="M29" s="891">
        <f ca="1">+'Ind AS Financials'!Q41</f>
        <v>-25.728210759147714</v>
      </c>
      <c r="N29" s="891">
        <f ca="1">+'Ind AS Financials'!R41</f>
        <v>-26.883549743299049</v>
      </c>
      <c r="O29" s="891">
        <f ca="1">+'Ind AS Financials'!S41</f>
        <v>0.43663318268655615</v>
      </c>
      <c r="P29" s="891">
        <f ca="1">+'Ind AS Financials'!T41</f>
        <v>-5.9338281194129863</v>
      </c>
    </row>
    <row r="30" spans="5:16" x14ac:dyDescent="0.35">
      <c r="E30" s="890" t="s">
        <v>144</v>
      </c>
      <c r="F30" s="898">
        <f ca="1">+'Ind AS Financials'!J43</f>
        <v>0</v>
      </c>
      <c r="G30" s="898">
        <f ca="1">+'Ind AS Financials'!K43</f>
        <v>14.852482149454346</v>
      </c>
      <c r="H30" s="898">
        <f ca="1">+'Ind AS Financials'!L43</f>
        <v>75.389544982729987</v>
      </c>
      <c r="I30" s="898">
        <f ca="1">+'Ind AS Financials'!M43</f>
        <v>-11.579253633013991</v>
      </c>
      <c r="J30" s="898">
        <f ca="1">+'Ind AS Financials'!N43</f>
        <v>20.704754400090881</v>
      </c>
      <c r="K30" s="898">
        <f ca="1">+'Ind AS Financials'!O43</f>
        <v>40.466058557670628</v>
      </c>
      <c r="L30" s="898">
        <f ca="1">+'Ind AS Financials'!P43</f>
        <v>53.593014468853227</v>
      </c>
      <c r="M30" s="898">
        <f ca="1">+'Ind AS Financials'!Q43</f>
        <v>62.827684828992638</v>
      </c>
      <c r="N30" s="898">
        <f ca="1">+'Ind AS Financials'!R43</f>
        <v>63.503430515458476</v>
      </c>
      <c r="O30" s="898">
        <f ca="1">+'Ind AS Financials'!S43</f>
        <v>26.552807191313299</v>
      </c>
      <c r="P30" s="898">
        <f ca="1">+'Ind AS Financials'!T43</f>
        <v>7.6115182466727624</v>
      </c>
    </row>
    <row r="33" spans="2:16" x14ac:dyDescent="0.35">
      <c r="B33" s="919" t="s">
        <v>670</v>
      </c>
    </row>
    <row r="35" spans="2:16" x14ac:dyDescent="0.35">
      <c r="E35" s="884" t="s">
        <v>664</v>
      </c>
      <c r="F35" s="928">
        <f>F5</f>
        <v>2024</v>
      </c>
      <c r="G35" s="928">
        <f t="shared" ref="G35:P35" si="1">G5</f>
        <v>2025</v>
      </c>
      <c r="H35" s="928">
        <f t="shared" si="1"/>
        <v>2026</v>
      </c>
      <c r="I35" s="928">
        <f t="shared" si="1"/>
        <v>2027</v>
      </c>
      <c r="J35" s="928">
        <f t="shared" si="1"/>
        <v>2028</v>
      </c>
      <c r="K35" s="928">
        <f t="shared" si="1"/>
        <v>2029</v>
      </c>
      <c r="L35" s="928">
        <f t="shared" si="1"/>
        <v>2030</v>
      </c>
      <c r="M35" s="928">
        <f t="shared" si="1"/>
        <v>2031</v>
      </c>
      <c r="N35" s="928">
        <f t="shared" si="1"/>
        <v>2032</v>
      </c>
      <c r="O35" s="928">
        <f t="shared" si="1"/>
        <v>2033</v>
      </c>
      <c r="P35" s="928">
        <f t="shared" si="1"/>
        <v>2034</v>
      </c>
    </row>
    <row r="36" spans="2:16" x14ac:dyDescent="0.35">
      <c r="E36" s="884" t="s">
        <v>110</v>
      </c>
      <c r="F36" s="899">
        <f>+'Ind AS Financials'!J181</f>
        <v>0</v>
      </c>
      <c r="G36" s="899">
        <f>+'Ind AS Financials'!K181</f>
        <v>9</v>
      </c>
      <c r="H36" s="899">
        <f>+'Ind AS Financials'!L181</f>
        <v>12</v>
      </c>
      <c r="I36" s="899">
        <f>+'Ind AS Financials'!M181</f>
        <v>12</v>
      </c>
      <c r="J36" s="899">
        <f>+'Ind AS Financials'!N181</f>
        <v>12</v>
      </c>
      <c r="K36" s="899">
        <f>+'Ind AS Financials'!O181</f>
        <v>12</v>
      </c>
      <c r="L36" s="899">
        <f>+'Ind AS Financials'!P181</f>
        <v>12</v>
      </c>
      <c r="M36" s="899">
        <f>+'Ind AS Financials'!Q181</f>
        <v>12</v>
      </c>
      <c r="N36" s="899">
        <f>+'Ind AS Financials'!R181</f>
        <v>12</v>
      </c>
      <c r="O36" s="899">
        <f>+'Ind AS Financials'!S181</f>
        <v>12</v>
      </c>
      <c r="P36" s="899">
        <f>+'Ind AS Financials'!T181</f>
        <v>3</v>
      </c>
    </row>
    <row r="37" spans="2:16" x14ac:dyDescent="0.35">
      <c r="E37" s="900" t="s">
        <v>674</v>
      </c>
      <c r="F37" s="901"/>
      <c r="G37" s="902"/>
      <c r="H37" s="902"/>
      <c r="I37" s="902"/>
      <c r="J37" s="902"/>
      <c r="K37" s="902"/>
      <c r="L37" s="902"/>
      <c r="M37" s="902"/>
      <c r="N37" s="902"/>
      <c r="O37" s="902"/>
      <c r="P37" s="901"/>
    </row>
    <row r="38" spans="2:16" x14ac:dyDescent="0.35">
      <c r="E38" s="893" t="s">
        <v>148</v>
      </c>
      <c r="F38" s="897">
        <f>+'Ind AS Financials'!J50</f>
        <v>0</v>
      </c>
      <c r="G38" s="897">
        <f>+'Ind AS Financials'!K50</f>
        <v>8.6447705869169997</v>
      </c>
      <c r="H38" s="897">
        <f>+'Ind AS Financials'!L50</f>
        <v>135.21574979683049</v>
      </c>
      <c r="I38" s="897">
        <f>+'Ind AS Financials'!M50</f>
        <v>260.75443565826907</v>
      </c>
      <c r="J38" s="897">
        <f>+'Ind AS Financials'!N50</f>
        <v>264.25449487692964</v>
      </c>
      <c r="K38" s="897">
        <f>+'Ind AS Financials'!O50</f>
        <v>264.25449487692964</v>
      </c>
      <c r="L38" s="897">
        <f>+'Ind AS Financials'!P50</f>
        <v>264.25449487692964</v>
      </c>
      <c r="M38" s="897">
        <f>+'Ind AS Financials'!Q50</f>
        <v>264.25449487692964</v>
      </c>
      <c r="N38" s="897">
        <f>+'Ind AS Financials'!R50</f>
        <v>264.25449487692964</v>
      </c>
      <c r="O38" s="897">
        <f>+'Ind AS Financials'!S50</f>
        <v>264.25449487692964</v>
      </c>
      <c r="P38" s="897">
        <f>+'Ind AS Financials'!T50</f>
        <v>57.830409992610299</v>
      </c>
    </row>
    <row r="39" spans="2:16" ht="29" x14ac:dyDescent="0.35">
      <c r="E39" s="894" t="s">
        <v>149</v>
      </c>
      <c r="F39" s="897">
        <f>+'Ind AS Financials'!J51</f>
        <v>0</v>
      </c>
      <c r="G39" s="897">
        <f>+'Ind AS Financials'!K51</f>
        <v>9.5831553534008194</v>
      </c>
      <c r="H39" s="897">
        <f>+'Ind AS Financials'!L51</f>
        <v>49.799599184018014</v>
      </c>
      <c r="I39" s="897">
        <f>+'Ind AS Financials'!M51</f>
        <v>92.506623230178803</v>
      </c>
      <c r="J39" s="897">
        <f>+'Ind AS Financials'!N51</f>
        <v>47.565809077847319</v>
      </c>
      <c r="K39" s="897">
        <f>+'Ind AS Financials'!O51</f>
        <v>47.565809077847319</v>
      </c>
      <c r="L39" s="897">
        <f>+'Ind AS Financials'!P51</f>
        <v>47.565809077847319</v>
      </c>
      <c r="M39" s="897">
        <f>+'Ind AS Financials'!Q51</f>
        <v>47.565809077847319</v>
      </c>
      <c r="N39" s="897">
        <f>+'Ind AS Financials'!R51</f>
        <v>47.565809077847319</v>
      </c>
      <c r="O39" s="897">
        <f>+'Ind AS Financials'!S51</f>
        <v>47.565809077847319</v>
      </c>
      <c r="P39" s="897">
        <f>+'Ind AS Financials'!T51</f>
        <v>10.409473798669854</v>
      </c>
    </row>
    <row r="40" spans="2:16" ht="29" x14ac:dyDescent="0.35">
      <c r="E40" s="894" t="s">
        <v>224</v>
      </c>
      <c r="F40" s="897">
        <f ca="1">+'Ind AS Financials'!J52</f>
        <v>0</v>
      </c>
      <c r="G40" s="897">
        <f ca="1">+'Ind AS Financials'!K52</f>
        <v>0</v>
      </c>
      <c r="H40" s="897">
        <f ca="1">+'Ind AS Financials'!L52</f>
        <v>0</v>
      </c>
      <c r="I40" s="897">
        <f ca="1">+'Ind AS Financials'!M52</f>
        <v>243.07591525423723</v>
      </c>
      <c r="J40" s="897">
        <f ca="1">+'Ind AS Financials'!N52</f>
        <v>0</v>
      </c>
      <c r="K40" s="897">
        <f ca="1">+'Ind AS Financials'!O52</f>
        <v>0</v>
      </c>
      <c r="L40" s="897">
        <f ca="1">+'Ind AS Financials'!P52</f>
        <v>0</v>
      </c>
      <c r="M40" s="897">
        <f ca="1">+'Ind AS Financials'!Q52</f>
        <v>0</v>
      </c>
      <c r="N40" s="897">
        <f ca="1">+'Ind AS Financials'!R52</f>
        <v>0</v>
      </c>
      <c r="O40" s="897">
        <f ca="1">+'Ind AS Financials'!S52</f>
        <v>0</v>
      </c>
      <c r="P40" s="897">
        <f ca="1">+'Ind AS Financials'!T52</f>
        <v>0</v>
      </c>
    </row>
    <row r="41" spans="2:16" x14ac:dyDescent="0.35">
      <c r="E41" s="894" t="s">
        <v>675</v>
      </c>
      <c r="F41" s="897">
        <f>+'Ind AS Financials'!J54</f>
        <v>0</v>
      </c>
      <c r="G41" s="897">
        <f>+'Ind AS Financials'!K54</f>
        <v>-66.962063226783243</v>
      </c>
      <c r="H41" s="897">
        <f>+'Ind AS Financials'!L54</f>
        <v>-216.36105212581521</v>
      </c>
      <c r="I41" s="897">
        <f>+'Ind AS Financials'!M54</f>
        <v>-94.078207254180469</v>
      </c>
      <c r="J41" s="897">
        <f>+'Ind AS Financials'!N54</f>
        <v>-82.650497576061909</v>
      </c>
      <c r="K41" s="897">
        <f>+'Ind AS Financials'!O54</f>
        <v>-82.650497576061909</v>
      </c>
      <c r="L41" s="897">
        <f>+'Ind AS Financials'!P54</f>
        <v>-82.650497576061909</v>
      </c>
      <c r="M41" s="897">
        <f>+'Ind AS Financials'!Q54</f>
        <v>-82.650497576061909</v>
      </c>
      <c r="N41" s="897">
        <f>+'Ind AS Financials'!R54</f>
        <v>-82.650497576061909</v>
      </c>
      <c r="O41" s="897">
        <f>+'Ind AS Financials'!S54</f>
        <v>-82.650497576061909</v>
      </c>
      <c r="P41" s="897">
        <f>+'Ind AS Financials'!T54</f>
        <v>-20.614048433028401</v>
      </c>
    </row>
    <row r="42" spans="2:16" ht="29" x14ac:dyDescent="0.35">
      <c r="E42" s="894" t="s">
        <v>154</v>
      </c>
      <c r="F42" s="897">
        <f ca="1">+'Ind AS Financials'!J55</f>
        <v>0</v>
      </c>
      <c r="G42" s="897">
        <f ca="1">+'Ind AS Financials'!K55</f>
        <v>0</v>
      </c>
      <c r="H42" s="897">
        <f ca="1">+'Ind AS Financials'!L55</f>
        <v>0</v>
      </c>
      <c r="I42" s="897">
        <f ca="1">+'Ind AS Financials'!M55</f>
        <v>0</v>
      </c>
      <c r="J42" s="897">
        <f ca="1">+'Ind AS Financials'!N55</f>
        <v>0</v>
      </c>
      <c r="K42" s="897">
        <f ca="1">+'Ind AS Financials'!O55</f>
        <v>0</v>
      </c>
      <c r="L42" s="897">
        <f ca="1">+'Ind AS Financials'!P55</f>
        <v>-8.6825693986443078</v>
      </c>
      <c r="M42" s="897">
        <f ca="1">+'Ind AS Financials'!Q55</f>
        <v>-34.958106057770088</v>
      </c>
      <c r="N42" s="897">
        <f ca="1">+'Ind AS Financials'!R55</f>
        <v>-34.958106057770088</v>
      </c>
      <c r="O42" s="897">
        <f ca="1">+'Ind AS Financials'!S55</f>
        <v>-34.958106057770088</v>
      </c>
      <c r="P42" s="897">
        <f ca="1">+'Ind AS Financials'!T55</f>
        <v>-7.264957936004504</v>
      </c>
    </row>
    <row r="43" spans="2:16" x14ac:dyDescent="0.35">
      <c r="E43" s="894" t="s">
        <v>147</v>
      </c>
      <c r="F43" s="897">
        <f>+'Ind AS Financials'!J58</f>
        <v>0</v>
      </c>
      <c r="G43" s="897">
        <f>+'Ind AS Financials'!K58</f>
        <v>0</v>
      </c>
      <c r="H43" s="897">
        <f>+'Ind AS Financials'!L58</f>
        <v>0</v>
      </c>
      <c r="I43" s="897">
        <f>+'Ind AS Financials'!M58</f>
        <v>0</v>
      </c>
      <c r="J43" s="897">
        <f>+'Ind AS Financials'!N58</f>
        <v>0</v>
      </c>
      <c r="K43" s="897">
        <f>+'Ind AS Financials'!O58</f>
        <v>0</v>
      </c>
      <c r="L43" s="897">
        <f>+'Ind AS Financials'!P58</f>
        <v>0</v>
      </c>
      <c r="M43" s="897">
        <f>+'Ind AS Financials'!Q58</f>
        <v>0</v>
      </c>
      <c r="N43" s="897">
        <f>+'Ind AS Financials'!R58</f>
        <v>0</v>
      </c>
      <c r="O43" s="897">
        <f>+'Ind AS Financials'!S58</f>
        <v>0</v>
      </c>
      <c r="P43" s="897">
        <f>+'Ind AS Financials'!T58</f>
        <v>0</v>
      </c>
    </row>
    <row r="44" spans="2:16" x14ac:dyDescent="0.35">
      <c r="E44" s="894" t="s">
        <v>225</v>
      </c>
      <c r="F44" s="897">
        <f>+'Ind AS Financials'!J59</f>
        <v>0</v>
      </c>
      <c r="G44" s="897">
        <f>+'Ind AS Financials'!K59</f>
        <v>0</v>
      </c>
      <c r="H44" s="897">
        <f>+'Ind AS Financials'!L59</f>
        <v>0</v>
      </c>
      <c r="I44" s="897">
        <f>+'Ind AS Financials'!M59</f>
        <v>0</v>
      </c>
      <c r="J44" s="897">
        <f>+'Ind AS Financials'!N59</f>
        <v>0</v>
      </c>
      <c r="K44" s="897">
        <f>+'Ind AS Financials'!O59</f>
        <v>0</v>
      </c>
      <c r="L44" s="897">
        <f>+'Ind AS Financials'!P59</f>
        <v>0</v>
      </c>
      <c r="M44" s="897">
        <f>+'Ind AS Financials'!Q59</f>
        <v>0</v>
      </c>
      <c r="N44" s="897">
        <f>+'Ind AS Financials'!R59</f>
        <v>0</v>
      </c>
      <c r="O44" s="897">
        <f>+'Ind AS Financials'!S59</f>
        <v>0</v>
      </c>
      <c r="P44" s="897">
        <f>+'Ind AS Financials'!T59</f>
        <v>0</v>
      </c>
    </row>
    <row r="45" spans="2:16" x14ac:dyDescent="0.35">
      <c r="E45" s="894" t="s">
        <v>156</v>
      </c>
      <c r="F45" s="897">
        <f>+'Ind AS Financials'!J60</f>
        <v>0</v>
      </c>
      <c r="G45" s="897">
        <f>+'Ind AS Financials'!K60</f>
        <v>0</v>
      </c>
      <c r="H45" s="897">
        <f>+'Ind AS Financials'!L60</f>
        <v>0</v>
      </c>
      <c r="I45" s="897">
        <f>+'Ind AS Financials'!M60</f>
        <v>0</v>
      </c>
      <c r="J45" s="897">
        <f>+'Ind AS Financials'!N60</f>
        <v>0</v>
      </c>
      <c r="K45" s="897">
        <f>+'Ind AS Financials'!O60</f>
        <v>0</v>
      </c>
      <c r="L45" s="897">
        <f>+'Ind AS Financials'!P60</f>
        <v>0</v>
      </c>
      <c r="M45" s="897">
        <f>+'Ind AS Financials'!Q60</f>
        <v>0</v>
      </c>
      <c r="N45" s="897">
        <f>+'Ind AS Financials'!R60</f>
        <v>0</v>
      </c>
      <c r="O45" s="897">
        <f>+'Ind AS Financials'!S60</f>
        <v>0</v>
      </c>
      <c r="P45" s="897">
        <f>+'Ind AS Financials'!T60</f>
        <v>0</v>
      </c>
    </row>
    <row r="46" spans="2:16" x14ac:dyDescent="0.35">
      <c r="E46" s="894" t="s">
        <v>157</v>
      </c>
      <c r="F46" s="897">
        <f ca="1">+'Ind AS Financials'!J61</f>
        <v>0</v>
      </c>
      <c r="G46" s="897">
        <f ca="1">+'Ind AS Financials'!K61</f>
        <v>0</v>
      </c>
      <c r="H46" s="897">
        <f ca="1">+'Ind AS Financials'!L61</f>
        <v>0</v>
      </c>
      <c r="I46" s="897">
        <f ca="1">+'Ind AS Financials'!M61</f>
        <v>0</v>
      </c>
      <c r="J46" s="897">
        <f ca="1">+'Ind AS Financials'!N61</f>
        <v>0</v>
      </c>
      <c r="K46" s="897">
        <f ca="1">+'Ind AS Financials'!O61</f>
        <v>0</v>
      </c>
      <c r="L46" s="897">
        <f ca="1">+'Ind AS Financials'!P61</f>
        <v>0</v>
      </c>
      <c r="M46" s="897">
        <f ca="1">+'Ind AS Financials'!Q61</f>
        <v>0</v>
      </c>
      <c r="N46" s="897">
        <f ca="1">+'Ind AS Financials'!R61</f>
        <v>-5.9332564912967189</v>
      </c>
      <c r="O46" s="897">
        <f ca="1">+'Ind AS Financials'!S61</f>
        <v>-39.184174784680977</v>
      </c>
      <c r="P46" s="897">
        <f ca="1">+'Ind AS Financials'!T61</f>
        <v>-3.3011129417715535</v>
      </c>
    </row>
    <row r="47" spans="2:16" x14ac:dyDescent="0.35">
      <c r="E47" s="895" t="s">
        <v>679</v>
      </c>
      <c r="F47" s="896">
        <f ca="1">+'Ind AS Financials'!J62</f>
        <v>0</v>
      </c>
      <c r="G47" s="896">
        <f ca="1">+'Ind AS Financials'!K62</f>
        <v>-4.1391559100445221</v>
      </c>
      <c r="H47" s="896">
        <f ca="1">+'Ind AS Financials'!L62</f>
        <v>110.10298696941396</v>
      </c>
      <c r="I47" s="896">
        <f ca="1">+'Ind AS Financials'!M62</f>
        <v>512.35410058810305</v>
      </c>
      <c r="J47" s="896">
        <f ca="1">+'Ind AS Financials'!N62</f>
        <v>229.16980637871501</v>
      </c>
      <c r="K47" s="896">
        <f ca="1">+'Ind AS Financials'!O62</f>
        <v>229.16980637871501</v>
      </c>
      <c r="L47" s="896">
        <f ca="1">+'Ind AS Financials'!P62</f>
        <v>220.48723698007069</v>
      </c>
      <c r="M47" s="896">
        <f ca="1">+'Ind AS Financials'!Q62</f>
        <v>194.21170032094491</v>
      </c>
      <c r="N47" s="896">
        <f ca="1">+'Ind AS Financials'!R62</f>
        <v>188.27844382964818</v>
      </c>
      <c r="O47" s="896">
        <f ca="1">+'Ind AS Financials'!S62</f>
        <v>155.02752553626394</v>
      </c>
      <c r="P47" s="896">
        <f ca="1">+'Ind AS Financials'!T62</f>
        <v>37.059764480475685</v>
      </c>
    </row>
    <row r="48" spans="2:16" x14ac:dyDescent="0.35">
      <c r="E48" s="894"/>
      <c r="F48" s="897"/>
      <c r="G48" s="897"/>
      <c r="H48" s="897"/>
      <c r="I48" s="897"/>
      <c r="J48" s="897"/>
      <c r="K48" s="897"/>
      <c r="L48" s="897"/>
      <c r="M48" s="897"/>
      <c r="N48" s="897"/>
      <c r="O48" s="897"/>
      <c r="P48" s="897"/>
    </row>
    <row r="49" spans="5:16" x14ac:dyDescent="0.35">
      <c r="E49" s="900" t="s">
        <v>676</v>
      </c>
      <c r="F49" s="901"/>
      <c r="G49" s="902"/>
      <c r="H49" s="902"/>
      <c r="I49" s="902"/>
      <c r="J49" s="902"/>
      <c r="K49" s="902"/>
      <c r="L49" s="902"/>
      <c r="M49" s="902"/>
      <c r="N49" s="902"/>
      <c r="O49" s="902"/>
      <c r="P49" s="901"/>
    </row>
    <row r="50" spans="5:16" x14ac:dyDescent="0.35">
      <c r="E50" s="894" t="s">
        <v>353</v>
      </c>
      <c r="F50" s="897">
        <f ca="1">+'Ind AS Financials'!J65</f>
        <v>0</v>
      </c>
      <c r="G50" s="897">
        <f ca="1">+'Ind AS Financials'!K65</f>
        <v>-285.88057856788379</v>
      </c>
      <c r="H50" s="897">
        <f ca="1">+'Ind AS Financials'!L65</f>
        <v>-900.18715361129489</v>
      </c>
      <c r="I50" s="897">
        <f ca="1">+'Ind AS Financials'!M65</f>
        <v>-62.840552546659765</v>
      </c>
      <c r="J50" s="897">
        <f ca="1">+'Ind AS Financials'!N65</f>
        <v>0</v>
      </c>
      <c r="K50" s="897">
        <f ca="1">+'Ind AS Financials'!O65</f>
        <v>0</v>
      </c>
      <c r="L50" s="897">
        <f ca="1">+'Ind AS Financials'!P65</f>
        <v>0</v>
      </c>
      <c r="M50" s="897">
        <f ca="1">+'Ind AS Financials'!Q65</f>
        <v>0</v>
      </c>
      <c r="N50" s="897">
        <f ca="1">+'Ind AS Financials'!R65</f>
        <v>0</v>
      </c>
      <c r="O50" s="897">
        <f ca="1">+'Ind AS Financials'!S65</f>
        <v>0</v>
      </c>
      <c r="P50" s="897">
        <f ca="1">+'Ind AS Financials'!T65</f>
        <v>0</v>
      </c>
    </row>
    <row r="51" spans="5:16" x14ac:dyDescent="0.35">
      <c r="E51" s="895" t="s">
        <v>678</v>
      </c>
      <c r="F51" s="897">
        <f ca="1">+'Ind AS Financials'!J66</f>
        <v>0</v>
      </c>
      <c r="G51" s="897">
        <f ca="1">+'Ind AS Financials'!K66</f>
        <v>-285.88057856788379</v>
      </c>
      <c r="H51" s="897">
        <f ca="1">+'Ind AS Financials'!L66</f>
        <v>-900.18715361129489</v>
      </c>
      <c r="I51" s="897">
        <f ca="1">+'Ind AS Financials'!M66</f>
        <v>-62.840552546659765</v>
      </c>
      <c r="J51" s="897">
        <f ca="1">+'Ind AS Financials'!N66</f>
        <v>0</v>
      </c>
      <c r="K51" s="897">
        <f ca="1">+'Ind AS Financials'!O66</f>
        <v>0</v>
      </c>
      <c r="L51" s="897">
        <f ca="1">+'Ind AS Financials'!P66</f>
        <v>0</v>
      </c>
      <c r="M51" s="897">
        <f ca="1">+'Ind AS Financials'!Q66</f>
        <v>0</v>
      </c>
      <c r="N51" s="897">
        <f ca="1">+'Ind AS Financials'!R66</f>
        <v>0</v>
      </c>
      <c r="O51" s="897">
        <f ca="1">+'Ind AS Financials'!S66</f>
        <v>0</v>
      </c>
      <c r="P51" s="897">
        <f ca="1">+'Ind AS Financials'!T66</f>
        <v>0</v>
      </c>
    </row>
    <row r="52" spans="5:16" x14ac:dyDescent="0.35">
      <c r="E52" s="892"/>
      <c r="F52" s="891"/>
      <c r="G52" s="891"/>
      <c r="H52" s="891"/>
      <c r="I52" s="891"/>
      <c r="J52" s="891"/>
      <c r="K52" s="891"/>
      <c r="L52" s="891"/>
      <c r="M52" s="891"/>
      <c r="N52" s="891"/>
      <c r="O52" s="891"/>
      <c r="P52" s="891"/>
    </row>
    <row r="53" spans="5:16" x14ac:dyDescent="0.35">
      <c r="E53" s="900" t="s">
        <v>677</v>
      </c>
      <c r="F53" s="901"/>
      <c r="G53" s="902"/>
      <c r="H53" s="902"/>
      <c r="I53" s="902"/>
      <c r="J53" s="902"/>
      <c r="K53" s="902"/>
      <c r="L53" s="902"/>
      <c r="M53" s="902"/>
      <c r="N53" s="902"/>
      <c r="O53" s="902"/>
      <c r="P53" s="901"/>
    </row>
    <row r="54" spans="5:16" x14ac:dyDescent="0.35">
      <c r="E54" s="903" t="s">
        <v>93</v>
      </c>
      <c r="F54" s="897">
        <f ca="1">+'Ind AS Financials'!J69</f>
        <v>0</v>
      </c>
      <c r="G54" s="897">
        <f ca="1">+'Ind AS Financials'!K69</f>
        <v>60.129919045364915</v>
      </c>
      <c r="H54" s="897">
        <f ca="1">+'Ind AS Financials'!L69</f>
        <v>0</v>
      </c>
      <c r="I54" s="897">
        <f ca="1">+'Ind AS Financials'!M69</f>
        <v>0</v>
      </c>
      <c r="J54" s="897">
        <f ca="1">+'Ind AS Financials'!N69</f>
        <v>0</v>
      </c>
      <c r="K54" s="897">
        <f ca="1">+'Ind AS Financials'!O69</f>
        <v>0</v>
      </c>
      <c r="L54" s="897">
        <f ca="1">+'Ind AS Financials'!P69</f>
        <v>0</v>
      </c>
      <c r="M54" s="897">
        <f ca="1">+'Ind AS Financials'!Q69</f>
        <v>0</v>
      </c>
      <c r="N54" s="897">
        <f ca="1">+'Ind AS Financials'!R69</f>
        <v>0</v>
      </c>
      <c r="O54" s="897">
        <f ca="1">+'Ind AS Financials'!S69</f>
        <v>0</v>
      </c>
      <c r="P54" s="897">
        <f ca="1">+'Ind AS Financials'!T69</f>
        <v>0</v>
      </c>
    </row>
    <row r="55" spans="5:16" x14ac:dyDescent="0.35">
      <c r="E55" s="903" t="s">
        <v>260</v>
      </c>
      <c r="F55" s="897">
        <f ca="1">+'Ind AS Financials'!J70</f>
        <v>0</v>
      </c>
      <c r="G55" s="897">
        <f ca="1">+'Ind AS Financials'!K70</f>
        <v>0</v>
      </c>
      <c r="H55" s="897">
        <f ca="1">+'Ind AS Financials'!L70</f>
        <v>0</v>
      </c>
      <c r="I55" s="897">
        <f ca="1">+'Ind AS Financials'!M70</f>
        <v>0</v>
      </c>
      <c r="J55" s="897">
        <f ca="1">+'Ind AS Financials'!N70</f>
        <v>0</v>
      </c>
      <c r="K55" s="897">
        <f ca="1">+'Ind AS Financials'!O70</f>
        <v>0</v>
      </c>
      <c r="L55" s="897">
        <f ca="1">+'Ind AS Financials'!P70</f>
        <v>0</v>
      </c>
      <c r="M55" s="897">
        <f ca="1">+'Ind AS Financials'!Q70</f>
        <v>0</v>
      </c>
      <c r="N55" s="897">
        <f ca="1">+'Ind AS Financials'!R70</f>
        <v>0</v>
      </c>
      <c r="O55" s="897">
        <f ca="1">+'Ind AS Financials'!S70</f>
        <v>0</v>
      </c>
      <c r="P55" s="897">
        <f ca="1">+'Ind AS Financials'!T70</f>
        <v>0</v>
      </c>
    </row>
    <row r="56" spans="5:16" x14ac:dyDescent="0.35">
      <c r="E56" s="903" t="s">
        <v>652</v>
      </c>
      <c r="F56" s="897">
        <f ca="1">+'Ind AS Financials'!J71</f>
        <v>0</v>
      </c>
      <c r="G56" s="897">
        <f ca="1">+'Ind AS Financials'!K71</f>
        <v>0</v>
      </c>
      <c r="H56" s="897">
        <f ca="1">+'Ind AS Financials'!L71</f>
        <v>0</v>
      </c>
      <c r="I56" s="897">
        <f ca="1">+'Ind AS Financials'!M71</f>
        <v>0</v>
      </c>
      <c r="J56" s="897">
        <f ca="1">+'Ind AS Financials'!N71</f>
        <v>0</v>
      </c>
      <c r="K56" s="897">
        <f ca="1">+'Ind AS Financials'!O71</f>
        <v>0</v>
      </c>
      <c r="L56" s="897">
        <f ca="1">+'Ind AS Financials'!P71</f>
        <v>0</v>
      </c>
      <c r="M56" s="897">
        <f ca="1">+'Ind AS Financials'!Q71</f>
        <v>0</v>
      </c>
      <c r="N56" s="897">
        <f ca="1">+'Ind AS Financials'!R71</f>
        <v>0</v>
      </c>
      <c r="O56" s="897">
        <f ca="1">+'Ind AS Financials'!S71</f>
        <v>0</v>
      </c>
      <c r="P56" s="897">
        <f ca="1">+'Ind AS Financials'!T71</f>
        <v>0</v>
      </c>
    </row>
    <row r="57" spans="5:16" x14ac:dyDescent="0.35">
      <c r="E57" s="903" t="s">
        <v>261</v>
      </c>
      <c r="F57" s="897">
        <f ca="1">+'Ind AS Financials'!J72</f>
        <v>0</v>
      </c>
      <c r="G57" s="897">
        <f ca="1">+'Ind AS Financials'!K72</f>
        <v>0</v>
      </c>
      <c r="H57" s="897">
        <f ca="1">+'Ind AS Financials'!L72</f>
        <v>0</v>
      </c>
      <c r="I57" s="897">
        <f ca="1">+'Ind AS Financials'!M72</f>
        <v>0</v>
      </c>
      <c r="J57" s="897">
        <f ca="1">+'Ind AS Financials'!N72</f>
        <v>0</v>
      </c>
      <c r="K57" s="897">
        <f ca="1">+'Ind AS Financials'!O72</f>
        <v>0</v>
      </c>
      <c r="L57" s="897">
        <f ca="1">+'Ind AS Financials'!P72</f>
        <v>0</v>
      </c>
      <c r="M57" s="897">
        <f ca="1">+'Ind AS Financials'!Q72</f>
        <v>0</v>
      </c>
      <c r="N57" s="897">
        <f ca="1">+'Ind AS Financials'!R72</f>
        <v>0</v>
      </c>
      <c r="O57" s="897">
        <f ca="1">+'Ind AS Financials'!S72</f>
        <v>0</v>
      </c>
      <c r="P57" s="897">
        <f ca="1">+'Ind AS Financials'!T72</f>
        <v>0</v>
      </c>
    </row>
    <row r="58" spans="5:16" x14ac:dyDescent="0.35">
      <c r="E58" s="903" t="s">
        <v>212</v>
      </c>
      <c r="F58" s="897">
        <f ca="1">+'Ind AS Financials'!J73</f>
        <v>0</v>
      </c>
      <c r="G58" s="897">
        <f ca="1">+'Ind AS Financials'!K73</f>
        <v>11.340225596606032</v>
      </c>
      <c r="H58" s="897">
        <f ca="1">+'Ind AS Financials'!L73</f>
        <v>169.0495315394887</v>
      </c>
      <c r="I58" s="897">
        <f ca="1">+'Ind AS Financials'!M73</f>
        <v>0</v>
      </c>
      <c r="J58" s="897">
        <f ca="1">+'Ind AS Financials'!N73</f>
        <v>0</v>
      </c>
      <c r="K58" s="897">
        <f ca="1">+'Ind AS Financials'!O73</f>
        <v>0</v>
      </c>
      <c r="L58" s="897">
        <f ca="1">+'Ind AS Financials'!P73</f>
        <v>0</v>
      </c>
      <c r="M58" s="897">
        <f ca="1">+'Ind AS Financials'!Q73</f>
        <v>0</v>
      </c>
      <c r="N58" s="897">
        <f ca="1">+'Ind AS Financials'!R73</f>
        <v>0</v>
      </c>
      <c r="O58" s="897">
        <f ca="1">+'Ind AS Financials'!S73</f>
        <v>0</v>
      </c>
      <c r="P58" s="897">
        <f ca="1">+'Ind AS Financials'!T73</f>
        <v>0</v>
      </c>
    </row>
    <row r="59" spans="5:16" x14ac:dyDescent="0.35">
      <c r="E59" s="903" t="s">
        <v>146</v>
      </c>
      <c r="F59" s="897">
        <f ca="1">+'Ind AS Financials'!J74</f>
        <v>0</v>
      </c>
      <c r="G59" s="897">
        <f ca="1">+'Ind AS Financials'!K74</f>
        <v>214.41043392591286</v>
      </c>
      <c r="H59" s="897">
        <f ca="1">+'Ind AS Financials'!L74</f>
        <v>507.14859461846612</v>
      </c>
      <c r="I59" s="897">
        <f ca="1">+'Ind AS Financials'!M74</f>
        <v>0</v>
      </c>
      <c r="J59" s="897">
        <f ca="1">+'Ind AS Financials'!N74</f>
        <v>0</v>
      </c>
      <c r="K59" s="897">
        <f ca="1">+'Ind AS Financials'!O74</f>
        <v>0</v>
      </c>
      <c r="L59" s="897">
        <f ca="1">+'Ind AS Financials'!P74</f>
        <v>0</v>
      </c>
      <c r="M59" s="897">
        <f ca="1">+'Ind AS Financials'!Q74</f>
        <v>0</v>
      </c>
      <c r="N59" s="897">
        <f ca="1">+'Ind AS Financials'!R74</f>
        <v>0</v>
      </c>
      <c r="O59" s="897">
        <f ca="1">+'Ind AS Financials'!S74</f>
        <v>0</v>
      </c>
      <c r="P59" s="897">
        <f ca="1">+'Ind AS Financials'!T74</f>
        <v>0</v>
      </c>
    </row>
    <row r="60" spans="5:16" x14ac:dyDescent="0.35">
      <c r="E60" s="892" t="s">
        <v>268</v>
      </c>
      <c r="F60" s="897">
        <f>+'Ind AS Financials'!J77</f>
        <v>0</v>
      </c>
      <c r="G60" s="897">
        <f>+'Ind AS Financials'!K77</f>
        <v>0</v>
      </c>
      <c r="H60" s="897">
        <f>+'Ind AS Financials'!L77</f>
        <v>0</v>
      </c>
      <c r="I60" s="897">
        <f>+'Ind AS Financials'!M77</f>
        <v>0</v>
      </c>
      <c r="J60" s="897">
        <f>+'Ind AS Financials'!N77</f>
        <v>0</v>
      </c>
      <c r="K60" s="897">
        <f>+'Ind AS Financials'!O77</f>
        <v>0</v>
      </c>
      <c r="L60" s="897">
        <f>+'Ind AS Financials'!P77</f>
        <v>0</v>
      </c>
      <c r="M60" s="897">
        <f>+'Ind AS Financials'!Q77</f>
        <v>0</v>
      </c>
      <c r="N60" s="897">
        <f>+'Ind AS Financials'!R77</f>
        <v>0</v>
      </c>
      <c r="O60" s="897">
        <f>+'Ind AS Financials'!S77</f>
        <v>0</v>
      </c>
      <c r="P60" s="897">
        <f>+'Ind AS Financials'!T77</f>
        <v>0</v>
      </c>
    </row>
    <row r="61" spans="5:16" x14ac:dyDescent="0.35">
      <c r="E61" s="892" t="s">
        <v>259</v>
      </c>
      <c r="F61" s="897">
        <f ca="1">+'Ind AS Financials'!J78</f>
        <v>0</v>
      </c>
      <c r="G61" s="897">
        <f ca="1">+'Ind AS Financials'!K78</f>
        <v>0</v>
      </c>
      <c r="H61" s="897">
        <f ca="1">+'Ind AS Financials'!L78</f>
        <v>0</v>
      </c>
      <c r="I61" s="897">
        <f ca="1">+'Ind AS Financials'!M78</f>
        <v>0</v>
      </c>
      <c r="J61" s="897">
        <f ca="1">+'Ind AS Financials'!N78</f>
        <v>0</v>
      </c>
      <c r="K61" s="897">
        <f ca="1">+'Ind AS Financials'!O78</f>
        <v>0</v>
      </c>
      <c r="L61" s="897">
        <f ca="1">+'Ind AS Financials'!P78</f>
        <v>0</v>
      </c>
      <c r="M61" s="897">
        <f ca="1">+'Ind AS Financials'!Q78</f>
        <v>0</v>
      </c>
      <c r="N61" s="897">
        <f ca="1">+'Ind AS Financials'!R78</f>
        <v>0</v>
      </c>
      <c r="O61" s="897">
        <f ca="1">+'Ind AS Financials'!S78</f>
        <v>0</v>
      </c>
      <c r="P61" s="897">
        <f ca="1">+'Ind AS Financials'!T78</f>
        <v>0</v>
      </c>
    </row>
    <row r="62" spans="5:16" x14ac:dyDescent="0.35">
      <c r="E62" s="893" t="s">
        <v>150</v>
      </c>
      <c r="F62" s="897">
        <f>+'Ind AS Financials'!J79</f>
        <v>0</v>
      </c>
      <c r="G62" s="897">
        <f>+'Ind AS Financials'!K79</f>
        <v>0</v>
      </c>
      <c r="H62" s="897">
        <f>+'Ind AS Financials'!L79</f>
        <v>0</v>
      </c>
      <c r="I62" s="897">
        <f ca="1">+'Ind AS Financials'!M79</f>
        <v>0.27780022598958709</v>
      </c>
      <c r="J62" s="897">
        <f ca="1">+'Ind AS Financials'!N79</f>
        <v>1.8325344453062939</v>
      </c>
      <c r="K62" s="897">
        <f ca="1">+'Ind AS Financials'!O79</f>
        <v>2.0090909201032616</v>
      </c>
      <c r="L62" s="897">
        <f ca="1">+'Ind AS Financials'!P79</f>
        <v>2.1978237035068986</v>
      </c>
      <c r="M62" s="897">
        <f ca="1">+'Ind AS Financials'!Q79</f>
        <v>2.3987327955172191</v>
      </c>
      <c r="N62" s="897">
        <f ca="1">+'Ind AS Financials'!R79</f>
        <v>39.514556690418701</v>
      </c>
      <c r="O62" s="897">
        <f ca="1">+'Ind AS Financials'!S79</f>
        <v>0</v>
      </c>
      <c r="P62" s="897">
        <f ca="1">+'Ind AS Financials'!T79</f>
        <v>0</v>
      </c>
    </row>
    <row r="63" spans="5:16" x14ac:dyDescent="0.35">
      <c r="E63" s="893" t="s">
        <v>155</v>
      </c>
      <c r="F63" s="897">
        <f ca="1">+'Ind AS Financials'!J80</f>
        <v>0</v>
      </c>
      <c r="G63" s="897">
        <f ca="1">+'Ind AS Financials'!K80</f>
        <v>0</v>
      </c>
      <c r="H63" s="897">
        <f ca="1">+'Ind AS Financials'!L80</f>
        <v>0</v>
      </c>
      <c r="I63" s="897">
        <f ca="1">+'Ind AS Financials'!M80</f>
        <v>-313.2542128820354</v>
      </c>
      <c r="J63" s="897">
        <f ca="1">+'Ind AS Financials'!N80</f>
        <v>-108.59463379592904</v>
      </c>
      <c r="K63" s="897">
        <f ca="1">+'Ind AS Financials'!O80</f>
        <v>-119.05723970982257</v>
      </c>
      <c r="L63" s="897">
        <f ca="1">+'Ind AS Financials'!P80</f>
        <v>-130.2414046522604</v>
      </c>
      <c r="M63" s="897">
        <f ca="1">+'Ind AS Financials'!Q80</f>
        <v>-142.14712862324265</v>
      </c>
      <c r="N63" s="897">
        <f ca="1">+'Ind AS Financials'!R80</f>
        <v>-123.38659388108881</v>
      </c>
      <c r="O63" s="897">
        <f ca="1">+'Ind AS Financials'!S80</f>
        <v>0</v>
      </c>
      <c r="P63" s="897">
        <f ca="1">+'Ind AS Financials'!T80</f>
        <v>0</v>
      </c>
    </row>
    <row r="64" spans="5:16" x14ac:dyDescent="0.35">
      <c r="E64" s="893" t="s">
        <v>141</v>
      </c>
      <c r="F64" s="897">
        <f ca="1">+'Ind AS Financials'!J82</f>
        <v>0</v>
      </c>
      <c r="G64" s="897">
        <f ca="1">+'Ind AS Financials'!K82</f>
        <v>-4.87930823585741</v>
      </c>
      <c r="H64" s="897">
        <f ca="1">+'Ind AS Financials'!L82</f>
        <v>-54.146034095882818</v>
      </c>
      <c r="I64" s="897">
        <f ca="1">+'Ind AS Financials'!M82</f>
        <v>-67.949968676519475</v>
      </c>
      <c r="J64" s="897">
        <f ca="1">+'Ind AS Financials'!N82</f>
        <v>-51.628901415528844</v>
      </c>
      <c r="K64" s="897">
        <f ca="1">+'Ind AS Financials'!O82</f>
        <v>-41.423801879947142</v>
      </c>
      <c r="L64" s="897">
        <f ca="1">+'Ind AS Financials'!P82</f>
        <v>-30.247303502187542</v>
      </c>
      <c r="M64" s="897">
        <f ca="1">+'Ind AS Financials'!Q82</f>
        <v>-18.034465969681072</v>
      </c>
      <c r="N64" s="897">
        <f ca="1">+'Ind AS Financials'!R82</f>
        <v>-5.0896969975949089</v>
      </c>
      <c r="O64" s="897">
        <f ca="1">+'Ind AS Financials'!S82</f>
        <v>0</v>
      </c>
      <c r="P64" s="897">
        <f ca="1">+'Ind AS Financials'!T82</f>
        <v>0</v>
      </c>
    </row>
    <row r="65" spans="2:16" x14ac:dyDescent="0.35">
      <c r="E65" s="893" t="s">
        <v>158</v>
      </c>
      <c r="F65" s="897">
        <f>+'Ind AS Financials'!J83</f>
        <v>0</v>
      </c>
      <c r="G65" s="897">
        <f>+'Ind AS Financials'!K83</f>
        <v>0</v>
      </c>
      <c r="H65" s="897">
        <f>+'Ind AS Financials'!L83</f>
        <v>0</v>
      </c>
      <c r="I65" s="897">
        <f ca="1">+'Ind AS Financials'!M83</f>
        <v>-41.249951251507206</v>
      </c>
      <c r="J65" s="897">
        <f ca="1">+'Ind AS Financials'!N83</f>
        <v>-1.9851892772827284</v>
      </c>
      <c r="K65" s="897">
        <f ca="1">+'Ind AS Financials'!O83</f>
        <v>-2.1053739529746451</v>
      </c>
      <c r="L65" s="897">
        <f ca="1">+'Ind AS Financials'!P83</f>
        <v>-2.2214998591310007</v>
      </c>
      <c r="M65" s="897">
        <f ca="1">+'Ind AS Financials'!Q83</f>
        <v>-0.66852443994638122</v>
      </c>
      <c r="N65" s="897">
        <f ca="1">+'Ind AS Financials'!R83</f>
        <v>0</v>
      </c>
      <c r="O65" s="897">
        <f ca="1">+'Ind AS Financials'!S83</f>
        <v>0</v>
      </c>
      <c r="P65" s="897">
        <f ca="1">+'Ind AS Financials'!T83</f>
        <v>0</v>
      </c>
    </row>
    <row r="66" spans="2:16" x14ac:dyDescent="0.35">
      <c r="E66" s="904" t="s">
        <v>512</v>
      </c>
      <c r="F66" s="896">
        <f ca="1">+'Ind AS Financials'!J84</f>
        <v>0</v>
      </c>
      <c r="G66" s="896">
        <f ca="1">+'Ind AS Financials'!K84</f>
        <v>317.00127033202637</v>
      </c>
      <c r="H66" s="896">
        <f ca="1">+'Ind AS Financials'!L84</f>
        <v>810.04111951541211</v>
      </c>
      <c r="I66" s="896">
        <f ca="1">+'Ind AS Financials'!M84</f>
        <v>-431.04317503741271</v>
      </c>
      <c r="J66" s="896">
        <f ca="1">+'Ind AS Financials'!N84</f>
        <v>-160.37619004343432</v>
      </c>
      <c r="K66" s="896">
        <f ca="1">+'Ind AS Financials'!O84</f>
        <v>-160.5773246226411</v>
      </c>
      <c r="L66" s="896">
        <f ca="1">+'Ind AS Financials'!P84</f>
        <v>-160.51238431007206</v>
      </c>
      <c r="M66" s="896">
        <f ca="1">+'Ind AS Financials'!Q84</f>
        <v>-158.45138623735289</v>
      </c>
      <c r="N66" s="896">
        <f ca="1">+'Ind AS Financials'!R84</f>
        <v>-88.961734188265027</v>
      </c>
      <c r="O66" s="896">
        <f ca="1">+'Ind AS Financials'!S84</f>
        <v>0</v>
      </c>
      <c r="P66" s="896">
        <f ca="1">+'Ind AS Financials'!T84</f>
        <v>0</v>
      </c>
    </row>
    <row r="67" spans="2:16" x14ac:dyDescent="0.35">
      <c r="E67" s="893"/>
      <c r="F67" s="891"/>
      <c r="G67" s="891"/>
      <c r="H67" s="891"/>
      <c r="I67" s="891"/>
      <c r="J67" s="891"/>
      <c r="K67" s="891"/>
      <c r="L67" s="891"/>
      <c r="M67" s="891"/>
      <c r="N67" s="891"/>
      <c r="O67" s="891"/>
      <c r="P67" s="891"/>
    </row>
    <row r="68" spans="2:16" x14ac:dyDescent="0.35">
      <c r="E68" s="893" t="s">
        <v>160</v>
      </c>
      <c r="F68" s="897">
        <f>+'Ind AS Financials'!J86</f>
        <v>0</v>
      </c>
      <c r="G68" s="897">
        <f ca="1">+'Ind AS Financials'!K86</f>
        <v>0</v>
      </c>
      <c r="H68" s="897">
        <f ca="1">+'Ind AS Financials'!L86</f>
        <v>26.98153585409807</v>
      </c>
      <c r="I68" s="897">
        <f ca="1">+'Ind AS Financials'!M86</f>
        <v>46.938488727629192</v>
      </c>
      <c r="J68" s="897">
        <f ca="1">+'Ind AS Financials'!N86</f>
        <v>65.408861731659783</v>
      </c>
      <c r="K68" s="897">
        <f ca="1">+'Ind AS Financials'!O86</f>
        <v>134.20247806694047</v>
      </c>
      <c r="L68" s="897">
        <f ca="1">+'Ind AS Financials'!P86</f>
        <v>202.79495982301438</v>
      </c>
      <c r="M68" s="897">
        <f ca="1">+'Ind AS Financials'!Q86</f>
        <v>262.76981249301298</v>
      </c>
      <c r="N68" s="897">
        <f ca="1">+'Ind AS Financials'!R86</f>
        <v>298.53012657660497</v>
      </c>
      <c r="O68" s="897">
        <f ca="1">+'Ind AS Financials'!S86</f>
        <v>397.84683621798814</v>
      </c>
      <c r="P68" s="897">
        <f ca="1">+'Ind AS Financials'!T86</f>
        <v>552.87436175425205</v>
      </c>
    </row>
    <row r="69" spans="2:16" x14ac:dyDescent="0.35">
      <c r="E69" s="892" t="s">
        <v>554</v>
      </c>
      <c r="F69" s="897">
        <f ca="1">+'Ind AS Financials'!J87</f>
        <v>0</v>
      </c>
      <c r="G69" s="897">
        <f ca="1">+'Ind AS Financials'!K87</f>
        <v>26.98153585409807</v>
      </c>
      <c r="H69" s="897">
        <f ca="1">+'Ind AS Financials'!L87</f>
        <v>19.956952873531122</v>
      </c>
      <c r="I69" s="897">
        <f ca="1">+'Ind AS Financials'!M87</f>
        <v>18.470373004030591</v>
      </c>
      <c r="J69" s="897">
        <f ca="1">+'Ind AS Financials'!N87</f>
        <v>68.793616335280689</v>
      </c>
      <c r="K69" s="897">
        <f ca="1">+'Ind AS Financials'!O87</f>
        <v>68.592481756073909</v>
      </c>
      <c r="L69" s="897">
        <f ca="1">+'Ind AS Financials'!P87</f>
        <v>59.974852669998626</v>
      </c>
      <c r="M69" s="897">
        <f ca="1">+'Ind AS Financials'!Q87</f>
        <v>35.760314083592021</v>
      </c>
      <c r="N69" s="897">
        <f ca="1">+'Ind AS Financials'!R87</f>
        <v>99.316709641383156</v>
      </c>
      <c r="O69" s="897">
        <f ca="1">+'Ind AS Financials'!S87</f>
        <v>155.02752553626394</v>
      </c>
      <c r="P69" s="897">
        <f ca="1">+'Ind AS Financials'!T87</f>
        <v>37.059764480475685</v>
      </c>
    </row>
    <row r="70" spans="2:16" x14ac:dyDescent="0.35">
      <c r="E70" s="892" t="s">
        <v>161</v>
      </c>
      <c r="F70" s="897">
        <f ca="1">+'Ind AS Financials'!J88</f>
        <v>0</v>
      </c>
      <c r="G70" s="897">
        <f ca="1">+'Ind AS Financials'!K88</f>
        <v>26.98153585409807</v>
      </c>
      <c r="H70" s="897">
        <f ca="1">+'Ind AS Financials'!L88</f>
        <v>46.938488727629192</v>
      </c>
      <c r="I70" s="897">
        <f ca="1">+'Ind AS Financials'!M88</f>
        <v>65.408861731659783</v>
      </c>
      <c r="J70" s="897">
        <f ca="1">+'Ind AS Financials'!N88</f>
        <v>134.20247806694047</v>
      </c>
      <c r="K70" s="897">
        <f ca="1">+'Ind AS Financials'!O88</f>
        <v>202.79495982301438</v>
      </c>
      <c r="L70" s="897">
        <f ca="1">+'Ind AS Financials'!P88</f>
        <v>262.76981249301298</v>
      </c>
      <c r="M70" s="897">
        <f ca="1">+'Ind AS Financials'!Q88</f>
        <v>298.53012657660497</v>
      </c>
      <c r="N70" s="897">
        <f ca="1">+'Ind AS Financials'!R88</f>
        <v>397.84683621798814</v>
      </c>
      <c r="O70" s="897">
        <f ca="1">+'Ind AS Financials'!S88</f>
        <v>552.87436175425205</v>
      </c>
      <c r="P70" s="897">
        <f ca="1">+'Ind AS Financials'!T88</f>
        <v>589.93412623472773</v>
      </c>
    </row>
    <row r="72" spans="2:16" x14ac:dyDescent="0.35">
      <c r="B72" s="919" t="s">
        <v>671</v>
      </c>
    </row>
    <row r="74" spans="2:16" x14ac:dyDescent="0.35">
      <c r="E74" s="884" t="s">
        <v>664</v>
      </c>
      <c r="F74" s="929">
        <f>F35</f>
        <v>2024</v>
      </c>
      <c r="G74" s="929">
        <f t="shared" ref="G74:P74" si="2">G35</f>
        <v>2025</v>
      </c>
      <c r="H74" s="929">
        <f t="shared" si="2"/>
        <v>2026</v>
      </c>
      <c r="I74" s="929">
        <f t="shared" si="2"/>
        <v>2027</v>
      </c>
      <c r="J74" s="929">
        <f t="shared" si="2"/>
        <v>2028</v>
      </c>
      <c r="K74" s="929">
        <f t="shared" si="2"/>
        <v>2029</v>
      </c>
      <c r="L74" s="929">
        <f t="shared" si="2"/>
        <v>2030</v>
      </c>
      <c r="M74" s="929">
        <f t="shared" si="2"/>
        <v>2031</v>
      </c>
      <c r="N74" s="929">
        <f t="shared" si="2"/>
        <v>2032</v>
      </c>
      <c r="O74" s="929">
        <f t="shared" si="2"/>
        <v>2033</v>
      </c>
      <c r="P74" s="929">
        <f t="shared" si="2"/>
        <v>2034</v>
      </c>
    </row>
    <row r="75" spans="2:16" x14ac:dyDescent="0.35">
      <c r="E75" s="884" t="s">
        <v>110</v>
      </c>
      <c r="F75" s="905">
        <f>+'Ind AS Financials'!J181</f>
        <v>0</v>
      </c>
      <c r="G75" s="905">
        <f>+'Ind AS Financials'!K181</f>
        <v>9</v>
      </c>
      <c r="H75" s="905">
        <f>+'Ind AS Financials'!L181</f>
        <v>12</v>
      </c>
      <c r="I75" s="905">
        <f>+'Ind AS Financials'!M181</f>
        <v>12</v>
      </c>
      <c r="J75" s="905">
        <f>+'Ind AS Financials'!N181</f>
        <v>12</v>
      </c>
      <c r="K75" s="905">
        <f>+'Ind AS Financials'!O181</f>
        <v>12</v>
      </c>
      <c r="L75" s="905">
        <f>+'Ind AS Financials'!P181</f>
        <v>12</v>
      </c>
      <c r="M75" s="905">
        <f>+'Ind AS Financials'!Q181</f>
        <v>12</v>
      </c>
      <c r="N75" s="905">
        <f>+'Ind AS Financials'!R181</f>
        <v>12</v>
      </c>
      <c r="O75" s="905">
        <f>+'Ind AS Financials'!S181</f>
        <v>12</v>
      </c>
      <c r="P75" s="905">
        <f>+'Ind AS Financials'!T181</f>
        <v>3</v>
      </c>
    </row>
    <row r="76" spans="2:16" x14ac:dyDescent="0.35">
      <c r="E76" s="1165" t="s">
        <v>514</v>
      </c>
      <c r="F76" s="1165"/>
      <c r="G76" s="1165"/>
      <c r="H76" s="1165"/>
      <c r="I76" s="1165"/>
      <c r="J76" s="1165"/>
      <c r="K76" s="1165"/>
      <c r="L76" s="1165"/>
      <c r="M76" s="1165"/>
      <c r="N76" s="1165"/>
      <c r="O76" s="1165"/>
      <c r="P76" s="1165"/>
    </row>
    <row r="77" spans="2:16" x14ac:dyDescent="0.35">
      <c r="E77" s="906" t="s">
        <v>278</v>
      </c>
      <c r="F77" s="907">
        <f>+'Ind AS Financials'!J100</f>
        <v>0</v>
      </c>
      <c r="G77" s="907">
        <f>+'Ind AS Financials'!K100</f>
        <v>145.89857199450188</v>
      </c>
      <c r="H77" s="907">
        <f>+'Ind AS Financials'!L100</f>
        <v>790.1041749381335</v>
      </c>
      <c r="I77" s="907">
        <f>+'Ind AS Financials'!M100</f>
        <v>845.39037012462109</v>
      </c>
      <c r="J77" s="907">
        <f>+'Ind AS Financials'!N100</f>
        <v>739.90236300923596</v>
      </c>
      <c r="K77" s="907">
        <f>+'Ind AS Financials'!O100</f>
        <v>624.23221591857555</v>
      </c>
      <c r="L77" s="907">
        <f>+'Ind AS Financials'!P100</f>
        <v>497.39710647016085</v>
      </c>
      <c r="M77" s="907">
        <f>+'Ind AS Financials'!Q100</f>
        <v>358.31934618874158</v>
      </c>
      <c r="N77" s="907">
        <f>+'Ind AS Financials'!R100</f>
        <v>205.81722363755074</v>
      </c>
      <c r="O77" s="907">
        <f>+'Ind AS Financials'!S100</f>
        <v>38.594963690605667</v>
      </c>
      <c r="P77" s="907">
        <f>+'Ind AS Financials'!T100</f>
        <v>-9.1613552531012303E-12</v>
      </c>
    </row>
    <row r="78" spans="2:16" x14ac:dyDescent="0.35">
      <c r="E78" s="906" t="s">
        <v>525</v>
      </c>
      <c r="F78" s="907">
        <f>+'Ind AS Financials'!J102</f>
        <v>0</v>
      </c>
      <c r="G78" s="907">
        <f>+'Ind AS Financials'!K102</f>
        <v>0</v>
      </c>
      <c r="H78" s="907">
        <f>+'Ind AS Financials'!L102</f>
        <v>0</v>
      </c>
      <c r="I78" s="907">
        <f ca="1">+'Ind AS Financials'!M102</f>
        <v>40.972151025517618</v>
      </c>
      <c r="J78" s="907">
        <f ca="1">+'Ind AS Financials'!N102</f>
        <v>41.124805857494053</v>
      </c>
      <c r="K78" s="907">
        <f ca="1">+'Ind AS Financials'!O102</f>
        <v>41.221088890365436</v>
      </c>
      <c r="L78" s="907">
        <f ca="1">+'Ind AS Financials'!P102</f>
        <v>41.244765045989539</v>
      </c>
      <c r="M78" s="907">
        <f ca="1">+'Ind AS Financials'!Q102</f>
        <v>39.514556690418701</v>
      </c>
      <c r="N78" s="907">
        <f ca="1">+'Ind AS Financials'!R102</f>
        <v>0</v>
      </c>
      <c r="O78" s="907">
        <f ca="1">+'Ind AS Financials'!S102</f>
        <v>0</v>
      </c>
      <c r="P78" s="907">
        <f ca="1">+'Ind AS Financials'!T102</f>
        <v>0</v>
      </c>
    </row>
    <row r="79" spans="2:16" x14ac:dyDescent="0.35">
      <c r="E79" s="906" t="s">
        <v>549</v>
      </c>
      <c r="F79" s="907">
        <f ca="1">+'Ind AS Financials'!J103</f>
        <v>0</v>
      </c>
      <c r="G79" s="907">
        <f ca="1">+'Ind AS Financials'!K103</f>
        <v>138.6488325274851</v>
      </c>
      <c r="H79" s="907">
        <f ca="1">+'Ind AS Financials'!L103</f>
        <v>723.36985456170851</v>
      </c>
      <c r="I79" s="907">
        <f ca="1">+'Ind AS Financials'!M103</f>
        <v>780.92061623227562</v>
      </c>
      <c r="J79" s="907">
        <f ca="1">+'Ind AS Financials'!N103</f>
        <v>659.19522655892729</v>
      </c>
      <c r="K79" s="907">
        <f ca="1">+'Ind AS Financials'!O103</f>
        <v>546.96966970847177</v>
      </c>
      <c r="L79" s="907">
        <f ca="1">+'Ind AS Financials'!P103</f>
        <v>436.62196351419186</v>
      </c>
      <c r="M79" s="907">
        <f ca="1">+'Ind AS Financials'!Q103</f>
        <v>321.54220563634948</v>
      </c>
      <c r="N79" s="907">
        <f ca="1">+'Ind AS Financials'!R103</f>
        <v>162.34233262933571</v>
      </c>
      <c r="O79" s="907">
        <f ca="1">+'Ind AS Financials'!S103</f>
        <v>33.86761428438507</v>
      </c>
      <c r="P79" s="907">
        <f ca="1">+'Ind AS Financials'!T103</f>
        <v>4.5075916549547808</v>
      </c>
    </row>
    <row r="80" spans="2:16" x14ac:dyDescent="0.35">
      <c r="E80" s="894"/>
      <c r="F80" s="907"/>
      <c r="G80" s="907"/>
      <c r="H80" s="907"/>
      <c r="I80" s="907"/>
      <c r="J80" s="907"/>
      <c r="K80" s="907"/>
      <c r="L80" s="907"/>
      <c r="M80" s="907"/>
      <c r="N80" s="907"/>
      <c r="O80" s="907"/>
      <c r="P80" s="907"/>
    </row>
    <row r="81" spans="5:16" x14ac:dyDescent="0.35">
      <c r="E81" s="894" t="s">
        <v>133</v>
      </c>
      <c r="F81" s="908">
        <f ca="1">+'Ind AS Financials'!J94</f>
        <v>0</v>
      </c>
      <c r="G81" s="908">
        <f ca="1">+'Ind AS Financials'!K94</f>
        <v>44.240298479683979</v>
      </c>
      <c r="H81" s="908">
        <f ca="1">+'Ind AS Financials'!L94</f>
        <v>164.76161203522508</v>
      </c>
      <c r="I81" s="908">
        <f ca="1">+'Ind AS Financials'!M94</f>
        <v>96.191748774665953</v>
      </c>
      <c r="J81" s="908">
        <f ca="1">+'Ind AS Financials'!N94</f>
        <v>61.233642716895829</v>
      </c>
      <c r="K81" s="908">
        <f ca="1">+'Ind AS Financials'!O94</f>
        <v>26.275536659125784</v>
      </c>
      <c r="L81" s="908">
        <f ca="1">+'Ind AS Financials'!P94</f>
        <v>0</v>
      </c>
      <c r="M81" s="908">
        <f ca="1">+'Ind AS Financials'!Q94</f>
        <v>0</v>
      </c>
      <c r="N81" s="908">
        <f ca="1">+'Ind AS Financials'!R94</f>
        <v>0</v>
      </c>
      <c r="O81" s="908">
        <f ca="1">+'Ind AS Financials'!S94</f>
        <v>0</v>
      </c>
      <c r="P81" s="908">
        <f ca="1">+'Ind AS Financials'!T94</f>
        <v>0</v>
      </c>
    </row>
    <row r="82" spans="5:16" x14ac:dyDescent="0.35">
      <c r="E82" s="893" t="s">
        <v>135</v>
      </c>
      <c r="F82" s="908">
        <f>+'Ind AS Financials'!J95</f>
        <v>1.2415215984770587E-3</v>
      </c>
      <c r="G82" s="908">
        <f>+'Ind AS Financials'!K95</f>
        <v>37.894592248439579</v>
      </c>
      <c r="H82" s="908">
        <f>+'Ind AS Financials'!L95</f>
        <v>208.65424902810059</v>
      </c>
      <c r="I82" s="908">
        <f>+'Ind AS Financials'!M95</f>
        <v>8.8223604371778452E-2</v>
      </c>
      <c r="J82" s="908">
        <f>+'Ind AS Financials'!N95</f>
        <v>8.8223604371778452E-2</v>
      </c>
      <c r="K82" s="908">
        <f>+'Ind AS Financials'!O95</f>
        <v>8.8223604371778452E-2</v>
      </c>
      <c r="L82" s="908">
        <f>+'Ind AS Financials'!P95</f>
        <v>8.8223604371778452E-2</v>
      </c>
      <c r="M82" s="908">
        <f>+'Ind AS Financials'!Q95</f>
        <v>8.8223604371778452E-2</v>
      </c>
      <c r="N82" s="908">
        <f>+'Ind AS Financials'!R95</f>
        <v>8.8223604371778452E-2</v>
      </c>
      <c r="O82" s="908">
        <f>+'Ind AS Financials'!S95</f>
        <v>8.8223604371778452E-2</v>
      </c>
      <c r="P82" s="908">
        <f>+'Ind AS Financials'!T95</f>
        <v>0</v>
      </c>
    </row>
    <row r="83" spans="5:16" x14ac:dyDescent="0.35">
      <c r="E83" s="893" t="s">
        <v>168</v>
      </c>
      <c r="F83" s="908">
        <f ca="1">+'Ind AS Financials'!J96</f>
        <v>0</v>
      </c>
      <c r="G83" s="908">
        <f ca="1">+'Ind AS Financials'!K96</f>
        <v>26.98153585409807</v>
      </c>
      <c r="H83" s="908">
        <f ca="1">+'Ind AS Financials'!L96</f>
        <v>46.938488727629192</v>
      </c>
      <c r="I83" s="908">
        <f ca="1">+'Ind AS Financials'!M96</f>
        <v>65.408861731659783</v>
      </c>
      <c r="J83" s="908">
        <f ca="1">+'Ind AS Financials'!N96</f>
        <v>134.20247806694047</v>
      </c>
      <c r="K83" s="908">
        <f ca="1">+'Ind AS Financials'!O96</f>
        <v>202.79495982301438</v>
      </c>
      <c r="L83" s="908">
        <f ca="1">+'Ind AS Financials'!P96</f>
        <v>262.76981249301298</v>
      </c>
      <c r="M83" s="908">
        <f ca="1">+'Ind AS Financials'!Q96</f>
        <v>298.53012657660497</v>
      </c>
      <c r="N83" s="908">
        <f ca="1">+'Ind AS Financials'!R96</f>
        <v>397.84683621798814</v>
      </c>
      <c r="O83" s="908">
        <f ca="1">+'Ind AS Financials'!S96</f>
        <v>552.87436175425205</v>
      </c>
      <c r="P83" s="908">
        <f ca="1">+'Ind AS Financials'!T96</f>
        <v>589.93412623472773</v>
      </c>
    </row>
    <row r="84" spans="5:16" x14ac:dyDescent="0.35">
      <c r="E84" s="893" t="s">
        <v>288</v>
      </c>
      <c r="F84" s="908">
        <f ca="1">+'Ind AS Financials'!J97</f>
        <v>0</v>
      </c>
      <c r="G84" s="908">
        <f ca="1">+'Ind AS Financials'!K97</f>
        <v>88.967801607631344</v>
      </c>
      <c r="H84" s="908">
        <f ca="1">+'Ind AS Financials'!L97</f>
        <v>132.58555495869894</v>
      </c>
      <c r="I84" s="908">
        <f ca="1">+'Ind AS Financials'!M97</f>
        <v>-2.2737367544323206E-13</v>
      </c>
      <c r="J84" s="908">
        <f ca="1">+'Ind AS Financials'!N97</f>
        <v>-2.2737367544323206E-13</v>
      </c>
      <c r="K84" s="908">
        <f ca="1">+'Ind AS Financials'!O97</f>
        <v>-2.2737367544323206E-13</v>
      </c>
      <c r="L84" s="908">
        <f ca="1">+'Ind AS Financials'!P97</f>
        <v>-2.2737367544323206E-13</v>
      </c>
      <c r="M84" s="908">
        <f ca="1">+'Ind AS Financials'!Q97</f>
        <v>-2.2737367544323206E-13</v>
      </c>
      <c r="N84" s="908">
        <f ca="1">+'Ind AS Financials'!R97</f>
        <v>-2.2737367544323206E-13</v>
      </c>
      <c r="O84" s="908">
        <f ca="1">+'Ind AS Financials'!S97</f>
        <v>-2.2737367544323206E-13</v>
      </c>
      <c r="P84" s="908">
        <f ca="1">+'Ind AS Financials'!T97</f>
        <v>-2.2737367544323206E-13</v>
      </c>
    </row>
    <row r="85" spans="5:16" x14ac:dyDescent="0.35">
      <c r="E85" s="893" t="s">
        <v>515</v>
      </c>
      <c r="F85" s="908">
        <f ca="1">+'Ind AS Financials'!J98</f>
        <v>1.2415215984770587E-3</v>
      </c>
      <c r="G85" s="908">
        <f ca="1">+'Ind AS Financials'!K98</f>
        <v>198.08422818985298</v>
      </c>
      <c r="H85" s="908">
        <f ca="1">+'Ind AS Financials'!L98</f>
        <v>552.93990474965381</v>
      </c>
      <c r="I85" s="908">
        <f ca="1">+'Ind AS Financials'!M98</f>
        <v>161.68883411069729</v>
      </c>
      <c r="J85" s="908">
        <f ca="1">+'Ind AS Financials'!N98</f>
        <v>195.52434438820785</v>
      </c>
      <c r="K85" s="908">
        <f ca="1">+'Ind AS Financials'!O98</f>
        <v>229.15872008651172</v>
      </c>
      <c r="L85" s="908">
        <f ca="1">+'Ind AS Financials'!P98</f>
        <v>262.85803609738451</v>
      </c>
      <c r="M85" s="908">
        <f ca="1">+'Ind AS Financials'!Q98</f>
        <v>298.61835018097651</v>
      </c>
      <c r="N85" s="908">
        <f ca="1">+'Ind AS Financials'!R98</f>
        <v>397.93505982235968</v>
      </c>
      <c r="O85" s="908">
        <f ca="1">+'Ind AS Financials'!S98</f>
        <v>552.96258535862364</v>
      </c>
      <c r="P85" s="908">
        <f ca="1">+'Ind AS Financials'!T98</f>
        <v>589.9341262347275</v>
      </c>
    </row>
    <row r="86" spans="5:16" x14ac:dyDescent="0.35">
      <c r="E86" s="900" t="s">
        <v>14</v>
      </c>
      <c r="F86" s="909">
        <f ca="1">+'Ind AS Financials'!J105</f>
        <v>1.2415215984770587E-3</v>
      </c>
      <c r="G86" s="909">
        <f ca="1">+'Ind AS Financials'!K105</f>
        <v>336.73306071733805</v>
      </c>
      <c r="H86" s="909">
        <f ca="1">+'Ind AS Financials'!L105</f>
        <v>1276.3097593113623</v>
      </c>
      <c r="I86" s="909">
        <f ca="1">+'Ind AS Financials'!M105</f>
        <v>942.60945034297288</v>
      </c>
      <c r="J86" s="909">
        <f ca="1">+'Ind AS Financials'!N105</f>
        <v>854.71957094713514</v>
      </c>
      <c r="K86" s="909">
        <f ca="1">+'Ind AS Financials'!O105</f>
        <v>776.12838979498349</v>
      </c>
      <c r="L86" s="909">
        <f ca="1">+'Ind AS Financials'!P105</f>
        <v>699.47999961157643</v>
      </c>
      <c r="M86" s="909">
        <f ca="1">+'Ind AS Financials'!Q105</f>
        <v>620.16055581732599</v>
      </c>
      <c r="N86" s="909">
        <f ca="1">+'Ind AS Financials'!R105</f>
        <v>560.27739245169539</v>
      </c>
      <c r="O86" s="909">
        <f ca="1">+'Ind AS Financials'!S105</f>
        <v>586.83019964300865</v>
      </c>
      <c r="P86" s="909">
        <f ca="1">+'Ind AS Financials'!T105</f>
        <v>594.44171788968231</v>
      </c>
    </row>
    <row r="87" spans="5:16" x14ac:dyDescent="0.35">
      <c r="E87" s="910"/>
      <c r="F87" s="910"/>
      <c r="G87" s="910"/>
      <c r="H87" s="910"/>
      <c r="I87" s="910"/>
      <c r="J87" s="910"/>
      <c r="K87" s="910"/>
      <c r="L87" s="910"/>
      <c r="M87" s="910"/>
      <c r="N87" s="910"/>
      <c r="O87" s="891"/>
      <c r="P87" s="891"/>
    </row>
    <row r="88" spans="5:16" x14ac:dyDescent="0.35">
      <c r="E88" s="1165" t="s">
        <v>680</v>
      </c>
      <c r="F88" s="1165"/>
      <c r="G88" s="1165"/>
      <c r="H88" s="1165"/>
      <c r="I88" s="1165"/>
      <c r="J88" s="1165"/>
      <c r="K88" s="1165"/>
      <c r="L88" s="1165"/>
      <c r="M88" s="1165"/>
      <c r="N88" s="1165"/>
      <c r="O88" s="1165"/>
      <c r="P88" s="1165"/>
    </row>
    <row r="89" spans="5:16" x14ac:dyDescent="0.35">
      <c r="E89" s="892" t="s">
        <v>162</v>
      </c>
      <c r="F89" s="907">
        <f ca="1">+'Ind AS Financials'!J118</f>
        <v>0</v>
      </c>
      <c r="G89" s="907">
        <f ca="1">+'Ind AS Financials'!K118</f>
        <v>60.129919045364915</v>
      </c>
      <c r="H89" s="907">
        <f ca="1">+'Ind AS Financials'!L118</f>
        <v>60.129919045364915</v>
      </c>
      <c r="I89" s="907">
        <f ca="1">+'Ind AS Financials'!M118</f>
        <v>60.129919045364915</v>
      </c>
      <c r="J89" s="907">
        <f ca="1">+'Ind AS Financials'!N118</f>
        <v>60.129919045364915</v>
      </c>
      <c r="K89" s="907">
        <f ca="1">+'Ind AS Financials'!O118</f>
        <v>60.129919045364915</v>
      </c>
      <c r="L89" s="907">
        <f ca="1">+'Ind AS Financials'!P118</f>
        <v>60.129919045364915</v>
      </c>
      <c r="M89" s="907">
        <f ca="1">+'Ind AS Financials'!Q118</f>
        <v>60.129919045364915</v>
      </c>
      <c r="N89" s="907">
        <f ca="1">+'Ind AS Financials'!R118</f>
        <v>60.129919045364915</v>
      </c>
      <c r="O89" s="907">
        <f ca="1">+'Ind AS Financials'!S118</f>
        <v>60.129919045364915</v>
      </c>
      <c r="P89" s="907">
        <f ca="1">+'Ind AS Financials'!T118</f>
        <v>60.129919045364915</v>
      </c>
    </row>
    <row r="90" spans="5:16" x14ac:dyDescent="0.35">
      <c r="E90" s="892" t="s">
        <v>163</v>
      </c>
      <c r="F90" s="907">
        <f ca="1">+'Ind AS Financials'!J119</f>
        <v>0</v>
      </c>
      <c r="G90" s="907">
        <f ca="1">+'Ind AS Financials'!K119</f>
        <v>14.852482149454346</v>
      </c>
      <c r="H90" s="907">
        <f ca="1">+'Ind AS Financials'!L119</f>
        <v>90.242027132184333</v>
      </c>
      <c r="I90" s="907">
        <f ca="1">+'Ind AS Financials'!M119</f>
        <v>78.662773499170342</v>
      </c>
      <c r="J90" s="907">
        <f ca="1">+'Ind AS Financials'!N119</f>
        <v>99.367527899261219</v>
      </c>
      <c r="K90" s="907">
        <f ca="1">+'Ind AS Financials'!O119</f>
        <v>139.83358645693184</v>
      </c>
      <c r="L90" s="907">
        <f ca="1">+'Ind AS Financials'!P119</f>
        <v>193.42660092578507</v>
      </c>
      <c r="M90" s="907">
        <f ca="1">+'Ind AS Financials'!Q119</f>
        <v>256.2542857547777</v>
      </c>
      <c r="N90" s="907">
        <f ca="1">+'Ind AS Financials'!R119</f>
        <v>319.75771627023619</v>
      </c>
      <c r="O90" s="907">
        <f ca="1">+'Ind AS Financials'!S119</f>
        <v>346.31052346154951</v>
      </c>
      <c r="P90" s="907">
        <f ca="1">+'Ind AS Financials'!T119</f>
        <v>353.92204170822225</v>
      </c>
    </row>
    <row r="91" spans="5:16" x14ac:dyDescent="0.35">
      <c r="E91" s="892" t="s">
        <v>241</v>
      </c>
      <c r="F91" s="907">
        <f ca="1">+'Ind AS Financials'!J120</f>
        <v>0</v>
      </c>
      <c r="G91" s="907">
        <f ca="1">+'Ind AS Financials'!K120</f>
        <v>47.340225596606032</v>
      </c>
      <c r="H91" s="907">
        <f ca="1">+'Ind AS Financials'!L120</f>
        <v>236.38701399942977</v>
      </c>
      <c r="I91" s="907">
        <f ca="1">+'Ind AS Financials'!M120</f>
        <v>180.38975713609472</v>
      </c>
      <c r="J91" s="907">
        <f ca="1">+'Ind AS Financials'!N120</f>
        <v>180.38975713609472</v>
      </c>
      <c r="K91" s="907">
        <f ca="1">+'Ind AS Financials'!O120</f>
        <v>180.38975713609472</v>
      </c>
      <c r="L91" s="907">
        <f ca="1">+'Ind AS Financials'!P120</f>
        <v>180.38975713609472</v>
      </c>
      <c r="M91" s="907">
        <f ca="1">+'Ind AS Financials'!Q120</f>
        <v>180.38975713609472</v>
      </c>
      <c r="N91" s="907">
        <f ca="1">+'Ind AS Financials'!R120</f>
        <v>180.38975713609472</v>
      </c>
      <c r="O91" s="907">
        <f ca="1">+'Ind AS Financials'!S120</f>
        <v>180.38975713609472</v>
      </c>
      <c r="P91" s="907">
        <f ca="1">+'Ind AS Financials'!T120</f>
        <v>180.38975713609472</v>
      </c>
    </row>
    <row r="92" spans="5:16" x14ac:dyDescent="0.35">
      <c r="E92" s="892" t="s">
        <v>164</v>
      </c>
      <c r="F92" s="907">
        <f>+'Ind AS Financials'!J121</f>
        <v>0</v>
      </c>
      <c r="G92" s="907">
        <f>+'Ind AS Financials'!K121</f>
        <v>0</v>
      </c>
      <c r="H92" s="907">
        <f>+'Ind AS Financials'!L121</f>
        <v>0</v>
      </c>
      <c r="I92" s="907">
        <f>+'Ind AS Financials'!M121</f>
        <v>0</v>
      </c>
      <c r="J92" s="907">
        <f>+'Ind AS Financials'!N121</f>
        <v>0</v>
      </c>
      <c r="K92" s="907">
        <f>+'Ind AS Financials'!O121</f>
        <v>0</v>
      </c>
      <c r="L92" s="907">
        <f>+'Ind AS Financials'!P121</f>
        <v>0</v>
      </c>
      <c r="M92" s="907">
        <f>+'Ind AS Financials'!Q121</f>
        <v>0</v>
      </c>
      <c r="N92" s="907">
        <f>+'Ind AS Financials'!R121</f>
        <v>0</v>
      </c>
      <c r="O92" s="907">
        <f>+'Ind AS Financials'!S121</f>
        <v>0</v>
      </c>
      <c r="P92" s="907">
        <f>+'Ind AS Financials'!T121</f>
        <v>0</v>
      </c>
    </row>
    <row r="93" spans="5:16" x14ac:dyDescent="0.35">
      <c r="E93" s="892" t="s">
        <v>553</v>
      </c>
      <c r="F93" s="907">
        <f ca="1">+'Ind AS Financials'!J122</f>
        <v>0</v>
      </c>
      <c r="G93" s="907">
        <f ca="1">+'Ind AS Financials'!K122</f>
        <v>122.32262679142529</v>
      </c>
      <c r="H93" s="907">
        <f ca="1">+'Ind AS Financials'!L122</f>
        <v>386.75896017697903</v>
      </c>
      <c r="I93" s="907">
        <f ca="1">+'Ind AS Financials'!M122</f>
        <v>319.18244968062999</v>
      </c>
      <c r="J93" s="907">
        <f ca="1">+'Ind AS Financials'!N122</f>
        <v>339.88720408072084</v>
      </c>
      <c r="K93" s="907">
        <f ca="1">+'Ind AS Financials'!O122</f>
        <v>380.35326263839147</v>
      </c>
      <c r="L93" s="907">
        <f ca="1">+'Ind AS Financials'!P122</f>
        <v>433.94627710724467</v>
      </c>
      <c r="M93" s="907">
        <f ca="1">+'Ind AS Financials'!Q122</f>
        <v>496.7739619362373</v>
      </c>
      <c r="N93" s="907">
        <f ca="1">+'Ind AS Financials'!R122</f>
        <v>560.27739245169573</v>
      </c>
      <c r="O93" s="907">
        <f ca="1">+'Ind AS Financials'!S122</f>
        <v>586.83019964300911</v>
      </c>
      <c r="P93" s="907">
        <f ca="1">+'Ind AS Financials'!T122</f>
        <v>594.44171788968197</v>
      </c>
    </row>
    <row r="94" spans="5:16" x14ac:dyDescent="0.35">
      <c r="E94" s="892"/>
      <c r="F94" s="907"/>
      <c r="G94" s="907"/>
      <c r="H94" s="907"/>
      <c r="I94" s="907"/>
      <c r="J94" s="907"/>
      <c r="K94" s="907"/>
      <c r="L94" s="907"/>
      <c r="M94" s="907"/>
      <c r="N94" s="907"/>
      <c r="O94" s="907"/>
      <c r="P94" s="907"/>
    </row>
    <row r="95" spans="5:16" x14ac:dyDescent="0.35">
      <c r="E95" s="892" t="s">
        <v>165</v>
      </c>
      <c r="F95" s="907">
        <f ca="1">+'Ind AS Financials'!J115</f>
        <v>0</v>
      </c>
      <c r="G95" s="907">
        <f ca="1">+'Ind AS Financials'!K115</f>
        <v>214.41043392591286</v>
      </c>
      <c r="H95" s="907">
        <f ca="1">+'Ind AS Financials'!L115</f>
        <v>889.55079913438408</v>
      </c>
      <c r="I95" s="907">
        <f ca="1">+'Ind AS Financials'!M115</f>
        <v>623.42700066234329</v>
      </c>
      <c r="J95" s="907">
        <f ca="1">+'Ind AS Financials'!N115</f>
        <v>514.83236686641476</v>
      </c>
      <c r="K95" s="907">
        <f ca="1">+'Ind AS Financials'!O115</f>
        <v>395.77512715659213</v>
      </c>
      <c r="L95" s="907">
        <f ca="1">+'Ind AS Financials'!P115</f>
        <v>265.53372250433154</v>
      </c>
      <c r="M95" s="907">
        <f ca="1">+'Ind AS Financials'!Q115</f>
        <v>123.38659388108876</v>
      </c>
      <c r="N95" s="907">
        <f ca="1">+'Ind AS Financials'!R115</f>
        <v>0</v>
      </c>
      <c r="O95" s="907">
        <f ca="1">+'Ind AS Financials'!S115</f>
        <v>0</v>
      </c>
      <c r="P95" s="907">
        <f ca="1">+'Ind AS Financials'!T115</f>
        <v>0</v>
      </c>
    </row>
    <row r="96" spans="5:16" x14ac:dyDescent="0.35">
      <c r="E96" s="892" t="s">
        <v>552</v>
      </c>
      <c r="F96" s="907">
        <f ca="1">+'Ind AS Financials'!J116</f>
        <v>0</v>
      </c>
      <c r="G96" s="907">
        <f ca="1">+'Ind AS Financials'!K116</f>
        <v>214.41043392591286</v>
      </c>
      <c r="H96" s="907">
        <f ca="1">+'Ind AS Financials'!L116</f>
        <v>889.55079913438408</v>
      </c>
      <c r="I96" s="907">
        <f ca="1">+'Ind AS Financials'!M116</f>
        <v>623.42700066234329</v>
      </c>
      <c r="J96" s="907">
        <f ca="1">+'Ind AS Financials'!N116</f>
        <v>514.83236686641476</v>
      </c>
      <c r="K96" s="907">
        <f ca="1">+'Ind AS Financials'!O116</f>
        <v>395.77512715659213</v>
      </c>
      <c r="L96" s="907">
        <f ca="1">+'Ind AS Financials'!P116</f>
        <v>265.53372250433154</v>
      </c>
      <c r="M96" s="907">
        <f ca="1">+'Ind AS Financials'!Q116</f>
        <v>123.38659388108876</v>
      </c>
      <c r="N96" s="907">
        <f ca="1">+'Ind AS Financials'!R116</f>
        <v>0</v>
      </c>
      <c r="O96" s="907">
        <f ca="1">+'Ind AS Financials'!S116</f>
        <v>0</v>
      </c>
      <c r="P96" s="907">
        <f ca="1">+'Ind AS Financials'!T116</f>
        <v>0</v>
      </c>
    </row>
    <row r="97" spans="2:16" x14ac:dyDescent="0.35">
      <c r="E97" s="892"/>
      <c r="F97" s="907"/>
      <c r="G97" s="907"/>
      <c r="H97" s="907"/>
      <c r="I97" s="907"/>
      <c r="J97" s="907"/>
      <c r="K97" s="907"/>
      <c r="L97" s="907"/>
      <c r="M97" s="907"/>
      <c r="N97" s="907"/>
      <c r="O97" s="907"/>
      <c r="P97" s="907"/>
    </row>
    <row r="98" spans="2:16" x14ac:dyDescent="0.35">
      <c r="E98" s="892" t="s">
        <v>166</v>
      </c>
      <c r="F98" s="907">
        <f>+'Ind AS Financials'!J108</f>
        <v>0</v>
      </c>
      <c r="G98" s="907">
        <f>+'Ind AS Financials'!K108</f>
        <v>0</v>
      </c>
      <c r="H98" s="907">
        <f>+'Ind AS Financials'!L108</f>
        <v>0</v>
      </c>
      <c r="I98" s="907">
        <f>+'Ind AS Financials'!M108</f>
        <v>0</v>
      </c>
      <c r="J98" s="907">
        <f>+'Ind AS Financials'!N108</f>
        <v>0</v>
      </c>
      <c r="K98" s="907">
        <f>+'Ind AS Financials'!O108</f>
        <v>0</v>
      </c>
      <c r="L98" s="907">
        <f>+'Ind AS Financials'!P108</f>
        <v>0</v>
      </c>
      <c r="M98" s="907">
        <f>+'Ind AS Financials'!Q108</f>
        <v>0</v>
      </c>
      <c r="N98" s="907">
        <f>+'Ind AS Financials'!R108</f>
        <v>0</v>
      </c>
      <c r="O98" s="907">
        <f>+'Ind AS Financials'!S108</f>
        <v>0</v>
      </c>
      <c r="P98" s="907">
        <f>+'Ind AS Financials'!T108</f>
        <v>0</v>
      </c>
    </row>
    <row r="99" spans="2:16" x14ac:dyDescent="0.35">
      <c r="E99" s="892" t="s">
        <v>83</v>
      </c>
      <c r="F99" s="907">
        <f ca="1">+'Ind AS Financials'!J109</f>
        <v>0</v>
      </c>
      <c r="G99" s="907">
        <f ca="1">+'Ind AS Financials'!K109</f>
        <v>0</v>
      </c>
      <c r="H99" s="907">
        <f ca="1">+'Ind AS Financials'!L109</f>
        <v>0</v>
      </c>
      <c r="I99" s="907">
        <f ca="1">+'Ind AS Financials'!M109</f>
        <v>0</v>
      </c>
      <c r="J99" s="907">
        <f ca="1">+'Ind AS Financials'!N109</f>
        <v>0</v>
      </c>
      <c r="K99" s="907">
        <f ca="1">+'Ind AS Financials'!O109</f>
        <v>0</v>
      </c>
      <c r="L99" s="907">
        <f ca="1">+'Ind AS Financials'!P109</f>
        <v>0</v>
      </c>
      <c r="M99" s="907">
        <f ca="1">+'Ind AS Financials'!Q109</f>
        <v>0</v>
      </c>
      <c r="N99" s="907">
        <f ca="1">+'Ind AS Financials'!R109</f>
        <v>0</v>
      </c>
      <c r="O99" s="907">
        <f ca="1">+'Ind AS Financials'!S109</f>
        <v>0</v>
      </c>
      <c r="P99" s="907">
        <f ca="1">+'Ind AS Financials'!T109</f>
        <v>0</v>
      </c>
    </row>
    <row r="100" spans="2:16" x14ac:dyDescent="0.35">
      <c r="E100" s="892" t="s">
        <v>254</v>
      </c>
      <c r="F100" s="907">
        <f ca="1">+'Ind AS Financials'!J110</f>
        <v>0</v>
      </c>
      <c r="G100" s="907">
        <f ca="1">+'Ind AS Financials'!K110</f>
        <v>0</v>
      </c>
      <c r="H100" s="907">
        <f ca="1">+'Ind AS Financials'!L110</f>
        <v>0</v>
      </c>
      <c r="I100" s="907">
        <f ca="1">+'Ind AS Financials'!M110</f>
        <v>0</v>
      </c>
      <c r="J100" s="907">
        <f ca="1">+'Ind AS Financials'!N110</f>
        <v>0</v>
      </c>
      <c r="K100" s="907">
        <f ca="1">+'Ind AS Financials'!O110</f>
        <v>0</v>
      </c>
      <c r="L100" s="907">
        <f ca="1">+'Ind AS Financials'!P110</f>
        <v>0</v>
      </c>
      <c r="M100" s="907">
        <f ca="1">+'Ind AS Financials'!Q110</f>
        <v>0</v>
      </c>
      <c r="N100" s="907">
        <f ca="1">+'Ind AS Financials'!R110</f>
        <v>0</v>
      </c>
      <c r="O100" s="907">
        <f ca="1">+'Ind AS Financials'!S110</f>
        <v>0</v>
      </c>
      <c r="P100" s="907">
        <f ca="1">+'Ind AS Financials'!T110</f>
        <v>0</v>
      </c>
    </row>
    <row r="101" spans="2:16" x14ac:dyDescent="0.35">
      <c r="E101" s="892" t="s">
        <v>253</v>
      </c>
      <c r="F101" s="907">
        <f ca="1">+'Ind AS Financials'!J111</f>
        <v>0</v>
      </c>
      <c r="G101" s="907">
        <f ca="1">+'Ind AS Financials'!K111</f>
        <v>0</v>
      </c>
      <c r="H101" s="907">
        <f ca="1">+'Ind AS Financials'!L111</f>
        <v>0</v>
      </c>
      <c r="I101" s="907">
        <f ca="1">+'Ind AS Financials'!M111</f>
        <v>0</v>
      </c>
      <c r="J101" s="907">
        <f ca="1">+'Ind AS Financials'!N111</f>
        <v>0</v>
      </c>
      <c r="K101" s="907">
        <f ca="1">+'Ind AS Financials'!O111</f>
        <v>0</v>
      </c>
      <c r="L101" s="907">
        <f ca="1">+'Ind AS Financials'!P111</f>
        <v>0</v>
      </c>
      <c r="M101" s="907">
        <f ca="1">+'Ind AS Financials'!Q111</f>
        <v>0</v>
      </c>
      <c r="N101" s="907">
        <f ca="1">+'Ind AS Financials'!R111</f>
        <v>0</v>
      </c>
      <c r="O101" s="907">
        <f ca="1">+'Ind AS Financials'!S111</f>
        <v>0</v>
      </c>
      <c r="P101" s="907">
        <f ca="1">+'Ind AS Financials'!T111</f>
        <v>0</v>
      </c>
    </row>
    <row r="102" spans="2:16" x14ac:dyDescent="0.35">
      <c r="E102" s="892" t="s">
        <v>167</v>
      </c>
      <c r="F102" s="907">
        <f>+'Ind AS Financials'!J112</f>
        <v>0</v>
      </c>
      <c r="G102" s="907">
        <f>+'Ind AS Financials'!K112</f>
        <v>0</v>
      </c>
      <c r="H102" s="907">
        <f>+'Ind AS Financials'!L112</f>
        <v>0</v>
      </c>
      <c r="I102" s="907">
        <f>+'Ind AS Financials'!M112</f>
        <v>0</v>
      </c>
      <c r="J102" s="907">
        <f>+'Ind AS Financials'!N112</f>
        <v>0</v>
      </c>
      <c r="K102" s="907">
        <f>+'Ind AS Financials'!O112</f>
        <v>0</v>
      </c>
      <c r="L102" s="907">
        <f>+'Ind AS Financials'!P112</f>
        <v>0</v>
      </c>
      <c r="M102" s="907">
        <f>+'Ind AS Financials'!Q112</f>
        <v>0</v>
      </c>
      <c r="N102" s="907">
        <f>+'Ind AS Financials'!R112</f>
        <v>0</v>
      </c>
      <c r="O102" s="907">
        <f>+'Ind AS Financials'!S112</f>
        <v>0</v>
      </c>
      <c r="P102" s="907">
        <f>+'Ind AS Financials'!T112</f>
        <v>0</v>
      </c>
    </row>
    <row r="103" spans="2:16" x14ac:dyDescent="0.35">
      <c r="E103" s="892" t="s">
        <v>551</v>
      </c>
      <c r="F103" s="907">
        <f ca="1">+'Ind AS Financials'!J113</f>
        <v>0</v>
      </c>
      <c r="G103" s="907">
        <f ca="1">+'Ind AS Financials'!K113</f>
        <v>0</v>
      </c>
      <c r="H103" s="907">
        <f ca="1">+'Ind AS Financials'!L113</f>
        <v>0</v>
      </c>
      <c r="I103" s="907">
        <f ca="1">+'Ind AS Financials'!M113</f>
        <v>0</v>
      </c>
      <c r="J103" s="907">
        <f ca="1">+'Ind AS Financials'!N113</f>
        <v>0</v>
      </c>
      <c r="K103" s="907">
        <f ca="1">+'Ind AS Financials'!O113</f>
        <v>0</v>
      </c>
      <c r="L103" s="907">
        <f ca="1">+'Ind AS Financials'!P113</f>
        <v>0</v>
      </c>
      <c r="M103" s="907">
        <f ca="1">+'Ind AS Financials'!Q113</f>
        <v>0</v>
      </c>
      <c r="N103" s="907">
        <f ca="1">+'Ind AS Financials'!R113</f>
        <v>0</v>
      </c>
      <c r="O103" s="907">
        <f ca="1">+'Ind AS Financials'!S113</f>
        <v>0</v>
      </c>
      <c r="P103" s="907">
        <f ca="1">+'Ind AS Financials'!T113</f>
        <v>0</v>
      </c>
    </row>
    <row r="104" spans="2:16" s="911" customFormat="1" x14ac:dyDescent="0.35">
      <c r="E104" s="900" t="s">
        <v>14</v>
      </c>
      <c r="F104" s="909">
        <f ca="1">+'Ind AS Financials'!J124</f>
        <v>0</v>
      </c>
      <c r="G104" s="909">
        <f ca="1">+'Ind AS Financials'!K124</f>
        <v>336.73306071733816</v>
      </c>
      <c r="H104" s="909">
        <f ca="1">+'Ind AS Financials'!L124</f>
        <v>1276.309759311363</v>
      </c>
      <c r="I104" s="909">
        <f ca="1">+'Ind AS Financials'!M124</f>
        <v>942.60945034297333</v>
      </c>
      <c r="J104" s="909">
        <f ca="1">+'Ind AS Financials'!N124</f>
        <v>854.71957094713559</v>
      </c>
      <c r="K104" s="909">
        <f ca="1">+'Ind AS Financials'!O124</f>
        <v>776.1283897949836</v>
      </c>
      <c r="L104" s="909">
        <f ca="1">+'Ind AS Financials'!P124</f>
        <v>699.4799996115762</v>
      </c>
      <c r="M104" s="909">
        <f ca="1">+'Ind AS Financials'!Q124</f>
        <v>620.1605558173261</v>
      </c>
      <c r="N104" s="909">
        <f ca="1">+'Ind AS Financials'!R124</f>
        <v>560.27739245169573</v>
      </c>
      <c r="O104" s="909">
        <f ca="1">+'Ind AS Financials'!S124</f>
        <v>586.83019964300911</v>
      </c>
      <c r="P104" s="909">
        <f ca="1">+'Ind AS Financials'!T124</f>
        <v>594.44171788968197</v>
      </c>
    </row>
    <row r="105" spans="2:16" x14ac:dyDescent="0.35">
      <c r="F105" s="1">
        <f ca="1">F104-F86</f>
        <v>-1.2415215984770587E-3</v>
      </c>
      <c r="G105" s="1">
        <f t="shared" ref="G105:P105" ca="1" si="3">G104-G86</f>
        <v>0</v>
      </c>
      <c r="H105" s="1">
        <f t="shared" ca="1" si="3"/>
        <v>0</v>
      </c>
      <c r="I105" s="1">
        <f t="shared" ca="1" si="3"/>
        <v>0</v>
      </c>
      <c r="J105" s="1">
        <f ca="1">J104-J86</f>
        <v>0</v>
      </c>
      <c r="K105" s="1">
        <f t="shared" ca="1" si="3"/>
        <v>0</v>
      </c>
      <c r="L105" s="1">
        <f t="shared" ca="1" si="3"/>
        <v>0</v>
      </c>
      <c r="M105" s="1">
        <f t="shared" ca="1" si="3"/>
        <v>0</v>
      </c>
      <c r="N105" s="1">
        <f t="shared" ca="1" si="3"/>
        <v>0</v>
      </c>
      <c r="O105" s="1">
        <f t="shared" ca="1" si="3"/>
        <v>0</v>
      </c>
      <c r="P105" s="1">
        <f t="shared" ca="1" si="3"/>
        <v>0</v>
      </c>
    </row>
    <row r="106" spans="2:16" x14ac:dyDescent="0.35">
      <c r="B106" s="919" t="s">
        <v>490</v>
      </c>
      <c r="E106" s="912"/>
    </row>
    <row r="108" spans="2:16" x14ac:dyDescent="0.35">
      <c r="E108" s="884" t="s">
        <v>664</v>
      </c>
      <c r="F108" s="930">
        <f>F74</f>
        <v>2024</v>
      </c>
      <c r="G108" s="930">
        <f t="shared" ref="G108:O108" si="4">G74</f>
        <v>2025</v>
      </c>
      <c r="H108" s="930">
        <f t="shared" si="4"/>
        <v>2026</v>
      </c>
      <c r="I108" s="930">
        <f t="shared" si="4"/>
        <v>2027</v>
      </c>
      <c r="J108" s="930">
        <f t="shared" si="4"/>
        <v>2028</v>
      </c>
      <c r="K108" s="930">
        <f t="shared" si="4"/>
        <v>2029</v>
      </c>
      <c r="L108" s="930">
        <f t="shared" si="4"/>
        <v>2030</v>
      </c>
      <c r="M108" s="930">
        <f t="shared" si="4"/>
        <v>2031</v>
      </c>
      <c r="N108" s="930">
        <f t="shared" si="4"/>
        <v>2032</v>
      </c>
      <c r="O108" s="930">
        <f t="shared" si="4"/>
        <v>2033</v>
      </c>
    </row>
    <row r="109" spans="2:16" x14ac:dyDescent="0.35">
      <c r="E109" s="884" t="s">
        <v>110</v>
      </c>
      <c r="F109" s="905">
        <f>+'Ind AS Financials'!J181</f>
        <v>0</v>
      </c>
      <c r="G109" s="905">
        <f>+'Ind AS Financials'!K181</f>
        <v>9</v>
      </c>
      <c r="H109" s="905">
        <f>+'Ind AS Financials'!L181</f>
        <v>12</v>
      </c>
      <c r="I109" s="905">
        <f>+'Ind AS Financials'!M181</f>
        <v>12</v>
      </c>
      <c r="J109" s="905">
        <f>+'Ind AS Financials'!N181</f>
        <v>12</v>
      </c>
      <c r="K109" s="905">
        <f>+'Ind AS Financials'!O181</f>
        <v>12</v>
      </c>
      <c r="L109" s="905">
        <f>+'Ind AS Financials'!P181</f>
        <v>12</v>
      </c>
      <c r="M109" s="905">
        <f>+'Ind AS Financials'!Q181</f>
        <v>12</v>
      </c>
      <c r="N109" s="905">
        <f>+'Ind AS Financials'!R181</f>
        <v>12</v>
      </c>
      <c r="O109" s="905">
        <f>+'Ind AS Financials'!S181</f>
        <v>12</v>
      </c>
    </row>
    <row r="110" spans="2:16" x14ac:dyDescent="0.35">
      <c r="E110" s="1166" t="s">
        <v>744</v>
      </c>
      <c r="F110" s="1166"/>
      <c r="G110" s="1166"/>
      <c r="H110" s="1166"/>
      <c r="I110" s="1166"/>
      <c r="J110" s="1166"/>
      <c r="K110" s="1166"/>
      <c r="L110" s="1166"/>
      <c r="M110" s="1166"/>
      <c r="N110" s="1166"/>
      <c r="O110" s="1166"/>
    </row>
    <row r="111" spans="2:16" x14ac:dyDescent="0.35">
      <c r="E111" s="906" t="str">
        <f>Ratios!E10</f>
        <v>Billed Revenue</v>
      </c>
      <c r="F111" s="907">
        <f>Ratios!J10</f>
        <v>0</v>
      </c>
      <c r="G111" s="907">
        <f>Ratios!K10</f>
        <v>53.239751963337902</v>
      </c>
      <c r="H111" s="907">
        <f>Ratios!L10</f>
        <v>276.66443991121116</v>
      </c>
      <c r="I111" s="907">
        <f>Ratios!M10</f>
        <v>270.84976935786744</v>
      </c>
      <c r="J111" s="907">
        <f>Ratios!N10</f>
        <v>264.25449487692964</v>
      </c>
      <c r="K111" s="907">
        <f>Ratios!O10</f>
        <v>264.25449487692964</v>
      </c>
      <c r="L111" s="907">
        <f>Ratios!P10</f>
        <v>264.25449487692964</v>
      </c>
      <c r="M111" s="907">
        <f>Ratios!Q10</f>
        <v>264.25449487692964</v>
      </c>
      <c r="N111" s="907">
        <f>Ratios!R10</f>
        <v>264.25449487692964</v>
      </c>
      <c r="O111" s="907">
        <f>Ratios!S10</f>
        <v>264.25449487692964</v>
      </c>
    </row>
    <row r="112" spans="2:16" x14ac:dyDescent="0.35">
      <c r="E112" s="906" t="s">
        <v>743</v>
      </c>
      <c r="F112" s="907">
        <f ca="1">SUM(Ratios!J11:J21)</f>
        <v>0</v>
      </c>
      <c r="G112" s="907">
        <f ca="1">SUM(Ratios!K11:K21)</f>
        <v>56.747511209138331</v>
      </c>
      <c r="H112" s="907">
        <f ca="1">SUM(Ratios!L11:L21)</f>
        <v>183.35682383543661</v>
      </c>
      <c r="I112" s="907">
        <f ca="1">SUM(Ratios!M11:M21)</f>
        <v>79.727294283203776</v>
      </c>
      <c r="J112" s="907">
        <f ca="1">SUM(Ratios!N11:N21)</f>
        <v>70.042794555984642</v>
      </c>
      <c r="K112" s="907">
        <f ca="1">SUM(Ratios!O11:O21)</f>
        <v>70.042794555984642</v>
      </c>
      <c r="L112" s="907">
        <f ca="1">SUM(Ratios!P11:P21)</f>
        <v>70.042794555984642</v>
      </c>
      <c r="M112" s="907">
        <f ca="1">SUM(Ratios!Q11:Q21)</f>
        <v>70.042794555984642</v>
      </c>
      <c r="N112" s="907">
        <f ca="1">SUM(Ratios!R11:R21)</f>
        <v>75.976051047281359</v>
      </c>
      <c r="O112" s="907">
        <f ca="1">SUM(Ratios!S11:S21)</f>
        <v>109.22696934066562</v>
      </c>
    </row>
    <row r="113" spans="2:15" x14ac:dyDescent="0.35">
      <c r="E113" s="906" t="str">
        <f>Ratios!E22</f>
        <v xml:space="preserve">Interest on WC </v>
      </c>
      <c r="F113" s="907">
        <f>Ratios!J22</f>
        <v>0</v>
      </c>
      <c r="G113" s="907">
        <f>Ratios!K22</f>
        <v>0</v>
      </c>
      <c r="H113" s="907">
        <f>Ratios!L22</f>
        <v>0</v>
      </c>
      <c r="I113" s="907">
        <f>Ratios!M22</f>
        <v>0</v>
      </c>
      <c r="J113" s="907">
        <f>Ratios!N22</f>
        <v>0</v>
      </c>
      <c r="K113" s="907">
        <f>Ratios!O22</f>
        <v>0</v>
      </c>
      <c r="L113" s="907">
        <f>Ratios!P22</f>
        <v>0</v>
      </c>
      <c r="M113" s="907">
        <f>Ratios!Q22</f>
        <v>0</v>
      </c>
      <c r="N113" s="907">
        <f>Ratios!R22</f>
        <v>0</v>
      </c>
      <c r="O113" s="907">
        <f>Ratios!S22</f>
        <v>0</v>
      </c>
    </row>
    <row r="114" spans="2:15" x14ac:dyDescent="0.35">
      <c r="E114" s="913" t="s">
        <v>672</v>
      </c>
      <c r="F114" s="914">
        <f ca="1">+Ratios!J25</f>
        <v>0</v>
      </c>
      <c r="G114" s="914">
        <f ca="1">+Ratios!K25</f>
        <v>-3.507759245800429</v>
      </c>
      <c r="H114" s="914">
        <f ca="1">+Ratios!L25</f>
        <v>93.307616075774547</v>
      </c>
      <c r="I114" s="914">
        <f ca="1">+Ratios!M25</f>
        <v>191.12247507466367</v>
      </c>
      <c r="J114" s="914">
        <f ca="1">+Ratios!N25</f>
        <v>194.211700320945</v>
      </c>
      <c r="K114" s="914">
        <f ca="1">+Ratios!O25</f>
        <v>194.211700320945</v>
      </c>
      <c r="L114" s="914">
        <f ca="1">+Ratios!P25</f>
        <v>194.211700320945</v>
      </c>
      <c r="M114" s="914">
        <f ca="1">+Ratios!Q25</f>
        <v>194.211700320945</v>
      </c>
      <c r="N114" s="914">
        <f ca="1">+Ratios!R25</f>
        <v>188.27844382964827</v>
      </c>
      <c r="O114" s="914">
        <f ca="1">+Ratios!S25</f>
        <v>155.02752553626402</v>
      </c>
    </row>
    <row r="115" spans="2:15" x14ac:dyDescent="0.35">
      <c r="E115" s="915" t="str">
        <f>Ratios!E27</f>
        <v>Counter</v>
      </c>
      <c r="F115" s="971">
        <f>Ratios!J27</f>
        <v>0</v>
      </c>
      <c r="G115" s="971">
        <f>Ratios!K27</f>
        <v>1</v>
      </c>
      <c r="H115" s="971">
        <f>Ratios!L27</f>
        <v>1</v>
      </c>
      <c r="I115" s="971">
        <f>Ratios!M27</f>
        <v>1</v>
      </c>
      <c r="J115" s="971">
        <f>Ratios!N27</f>
        <v>1</v>
      </c>
      <c r="K115" s="971">
        <f>Ratios!O27</f>
        <v>1</v>
      </c>
      <c r="L115" s="971">
        <f>Ratios!P27</f>
        <v>1</v>
      </c>
      <c r="M115" s="971">
        <f>Ratios!Q27</f>
        <v>1</v>
      </c>
      <c r="N115" s="971">
        <f>Ratios!R27</f>
        <v>0.83333333333333337</v>
      </c>
      <c r="O115" s="971">
        <f>Ratios!S27</f>
        <v>0</v>
      </c>
    </row>
    <row r="116" spans="2:15" x14ac:dyDescent="0.35">
      <c r="E116" s="1166" t="s">
        <v>173</v>
      </c>
      <c r="F116" s="1166"/>
      <c r="G116" s="1166"/>
      <c r="H116" s="1166"/>
      <c r="I116" s="1166"/>
      <c r="J116" s="1166"/>
      <c r="K116" s="1166"/>
      <c r="L116" s="1166"/>
      <c r="M116" s="1166"/>
      <c r="N116" s="1166"/>
      <c r="O116" s="1166"/>
    </row>
    <row r="117" spans="2:15" x14ac:dyDescent="0.35">
      <c r="E117" s="893" t="s">
        <v>174</v>
      </c>
      <c r="F117" s="908">
        <f ca="1">+Ratios!J30</f>
        <v>0</v>
      </c>
      <c r="G117" s="908">
        <f ca="1">+Ratios!K30</f>
        <v>0</v>
      </c>
      <c r="H117" s="908">
        <f ca="1">+Ratios!L30</f>
        <v>0</v>
      </c>
      <c r="I117" s="908">
        <f ca="1">+Ratios!M30</f>
        <v>98.132027882035459</v>
      </c>
      <c r="J117" s="908">
        <f ca="1">+Ratios!N30</f>
        <v>108.59463379592904</v>
      </c>
      <c r="K117" s="908">
        <f ca="1">+Ratios!O30</f>
        <v>119.05723970982257</v>
      </c>
      <c r="L117" s="908">
        <f ca="1">+Ratios!P30</f>
        <v>130.2414046522604</v>
      </c>
      <c r="M117" s="908">
        <f ca="1">+Ratios!Q30</f>
        <v>142.14712862324265</v>
      </c>
      <c r="N117" s="908">
        <f ca="1">+Ratios!R30</f>
        <v>123.38659388108881</v>
      </c>
      <c r="O117" s="908">
        <f ca="1">+Ratios!S30</f>
        <v>0</v>
      </c>
    </row>
    <row r="118" spans="2:15" x14ac:dyDescent="0.35">
      <c r="E118" s="892" t="s">
        <v>171</v>
      </c>
      <c r="F118" s="908">
        <f>+Ratios!J31</f>
        <v>0</v>
      </c>
      <c r="G118" s="908">
        <f ca="1">+Ratios!K31</f>
        <v>4.87930823585741</v>
      </c>
      <c r="H118" s="908">
        <f ca="1">+Ratios!L31</f>
        <v>54.146034095882818</v>
      </c>
      <c r="I118" s="908">
        <f ca="1">+Ratios!M31</f>
        <v>67.949968676519475</v>
      </c>
      <c r="J118" s="908">
        <f ca="1">+Ratios!N31</f>
        <v>51.628901415528844</v>
      </c>
      <c r="K118" s="908">
        <f ca="1">+Ratios!O31</f>
        <v>41.423801879947142</v>
      </c>
      <c r="L118" s="908">
        <f ca="1">+Ratios!P31</f>
        <v>30.247303502187542</v>
      </c>
      <c r="M118" s="908">
        <f ca="1">+Ratios!Q31</f>
        <v>18.034465969681072</v>
      </c>
      <c r="N118" s="908">
        <f ca="1">+Ratios!R31</f>
        <v>5.0896969975949089</v>
      </c>
      <c r="O118" s="908">
        <f>+Ratios!S31</f>
        <v>0</v>
      </c>
    </row>
    <row r="119" spans="2:15" x14ac:dyDescent="0.35">
      <c r="E119" s="890" t="s">
        <v>673</v>
      </c>
      <c r="F119" s="914">
        <f ca="1">+Ratios!J32</f>
        <v>0</v>
      </c>
      <c r="G119" s="914">
        <f ca="1">+Ratios!K32</f>
        <v>4.87930823585741</v>
      </c>
      <c r="H119" s="914">
        <f ca="1">+Ratios!L32</f>
        <v>54.146034095882818</v>
      </c>
      <c r="I119" s="914">
        <f ca="1">+Ratios!M32</f>
        <v>166.08199655855492</v>
      </c>
      <c r="J119" s="914">
        <f ca="1">+Ratios!N32</f>
        <v>160.22353521145789</v>
      </c>
      <c r="K119" s="914">
        <f ca="1">+Ratios!O32</f>
        <v>160.48104158976972</v>
      </c>
      <c r="L119" s="914">
        <f ca="1">+Ratios!P32</f>
        <v>160.48870815444795</v>
      </c>
      <c r="M119" s="914">
        <f ca="1">+Ratios!Q32</f>
        <v>160.18159459292372</v>
      </c>
      <c r="N119" s="914">
        <f ca="1">+Ratios!R32</f>
        <v>128.47629087868373</v>
      </c>
      <c r="O119" s="914">
        <f ca="1">+Ratios!S32</f>
        <v>0</v>
      </c>
    </row>
    <row r="120" spans="2:15" x14ac:dyDescent="0.35">
      <c r="E120" s="904" t="s">
        <v>759</v>
      </c>
      <c r="F120" s="916">
        <f>+Ratios!J33</f>
        <v>0</v>
      </c>
      <c r="G120" s="916">
        <f>+Ratios!K33</f>
        <v>0</v>
      </c>
      <c r="H120" s="916">
        <f>+Ratios!L33</f>
        <v>0</v>
      </c>
      <c r="I120" s="916">
        <f ca="1">+Ratios!M33</f>
        <v>1.1507717816198115</v>
      </c>
      <c r="J120" s="916">
        <f ca="1">+Ratios!N33</f>
        <v>1.2121296666225134</v>
      </c>
      <c r="K120" s="916">
        <f ca="1">+Ratios!O33</f>
        <v>1.2101846946968315</v>
      </c>
      <c r="L120" s="916">
        <f ca="1">+Ratios!P33</f>
        <v>1.2101268840300177</v>
      </c>
      <c r="M120" s="916">
        <f ca="1">+Ratios!Q33</f>
        <v>1.2124470405885486</v>
      </c>
      <c r="N120" s="916">
        <f ca="1">+Ratios!R33</f>
        <v>1.2212269059007024</v>
      </c>
      <c r="O120" s="916" t="str">
        <f>+Ratios!S33</f>
        <v/>
      </c>
    </row>
    <row r="121" spans="2:15" x14ac:dyDescent="0.35">
      <c r="E121" s="904"/>
      <c r="F121" s="914"/>
      <c r="G121" s="914"/>
      <c r="H121" s="914"/>
      <c r="I121" s="914"/>
      <c r="J121" s="914"/>
      <c r="K121" s="914"/>
      <c r="L121" s="914"/>
      <c r="M121" s="914"/>
      <c r="N121" s="914"/>
      <c r="O121" s="898"/>
    </row>
    <row r="122" spans="2:15" x14ac:dyDescent="0.35">
      <c r="E122" s="900" t="s">
        <v>85</v>
      </c>
      <c r="F122" s="917">
        <f ca="1">+Ratios!F34</f>
        <v>1.2018678461544876</v>
      </c>
      <c r="G122" s="902"/>
      <c r="H122" s="902"/>
      <c r="I122" s="902"/>
      <c r="J122" s="902"/>
      <c r="K122" s="902"/>
      <c r="L122" s="902"/>
      <c r="M122" s="902"/>
      <c r="N122" s="902"/>
      <c r="O122" s="918"/>
    </row>
    <row r="123" spans="2:15" x14ac:dyDescent="0.35">
      <c r="E123" s="900" t="s">
        <v>86</v>
      </c>
      <c r="F123" s="917">
        <f ca="1">+Ratios!F35</f>
        <v>1.1507717816198115</v>
      </c>
      <c r="G123" s="902"/>
      <c r="H123" s="902"/>
      <c r="I123" s="902"/>
      <c r="J123" s="902"/>
      <c r="K123" s="902"/>
      <c r="L123" s="902"/>
      <c r="M123" s="902"/>
      <c r="N123" s="902"/>
      <c r="O123" s="918"/>
    </row>
    <row r="125" spans="2:15" x14ac:dyDescent="0.35">
      <c r="B125" s="919" t="s">
        <v>703</v>
      </c>
    </row>
    <row r="127" spans="2:15" x14ac:dyDescent="0.35">
      <c r="E127" s="1167" t="s">
        <v>704</v>
      </c>
      <c r="F127" s="1168" t="s">
        <v>705</v>
      </c>
      <c r="G127" s="1168"/>
      <c r="H127" s="1168"/>
      <c r="I127" s="1168"/>
      <c r="J127" s="1169" t="s">
        <v>14</v>
      </c>
    </row>
    <row r="128" spans="2:15" x14ac:dyDescent="0.35">
      <c r="E128" s="1167"/>
      <c r="F128" s="1137">
        <f>F108</f>
        <v>2024</v>
      </c>
      <c r="G128" s="1137">
        <f>G108</f>
        <v>2025</v>
      </c>
      <c r="H128" s="1137">
        <f>H108</f>
        <v>2026</v>
      </c>
      <c r="I128" s="1137">
        <f>I108</f>
        <v>2027</v>
      </c>
      <c r="J128" s="1169"/>
    </row>
    <row r="129" spans="5:10" x14ac:dyDescent="0.35">
      <c r="E129" s="892" t="str">
        <f>Rollout!E166</f>
        <v>Upfront Equity - Tranche 1</v>
      </c>
      <c r="F129" s="1135">
        <f ca="1">Financials!J67</f>
        <v>0</v>
      </c>
      <c r="G129" s="1135">
        <f ca="1">Financials!K67</f>
        <v>60.129919045364915</v>
      </c>
      <c r="H129" s="1135">
        <f ca="1">Financials!L67</f>
        <v>0</v>
      </c>
      <c r="I129" s="1135">
        <f ca="1">Financials!M67</f>
        <v>0</v>
      </c>
      <c r="J129" s="1135">
        <f t="shared" ref="J129:J136" ca="1" si="5">SUM(F129:I129)</f>
        <v>60.129919045364915</v>
      </c>
    </row>
    <row r="130" spans="5:10" hidden="1" x14ac:dyDescent="0.35">
      <c r="E130" s="892" t="str">
        <f>Rollout!E167</f>
        <v>Upfront Shareholders Loan - Tranche 1</v>
      </c>
      <c r="F130" s="1135">
        <f ca="1">Financials!J68</f>
        <v>0</v>
      </c>
      <c r="G130" s="1135">
        <f ca="1">Financials!K68</f>
        <v>0</v>
      </c>
      <c r="H130" s="1135">
        <f ca="1">Financials!L68</f>
        <v>0</v>
      </c>
      <c r="I130" s="1135">
        <f ca="1">Financials!M68</f>
        <v>0</v>
      </c>
      <c r="J130" s="1135">
        <f t="shared" ca="1" si="5"/>
        <v>0</v>
      </c>
    </row>
    <row r="131" spans="5:10" hidden="1" x14ac:dyDescent="0.35">
      <c r="E131" s="892" t="str">
        <f>Rollout!E168</f>
        <v>Balance Equity - Tranche 1</v>
      </c>
      <c r="F131" s="1135">
        <f ca="1">Financials!J69</f>
        <v>0</v>
      </c>
      <c r="G131" s="1135">
        <f ca="1">Financials!K69</f>
        <v>0</v>
      </c>
      <c r="H131" s="1135">
        <f ca="1">Financials!L69</f>
        <v>0</v>
      </c>
      <c r="I131" s="1135">
        <f ca="1">Financials!M69</f>
        <v>0</v>
      </c>
      <c r="J131" s="1135">
        <f t="shared" ca="1" si="5"/>
        <v>0</v>
      </c>
    </row>
    <row r="132" spans="5:10" x14ac:dyDescent="0.35">
      <c r="E132" s="892" t="str">
        <f>Rollout!E170</f>
        <v>Balance Shareholder Loan - Tranche 1</v>
      </c>
      <c r="F132" s="1135">
        <f ca="1">Financials!J71</f>
        <v>0</v>
      </c>
      <c r="G132" s="1135">
        <f ca="1">Financials!K71-NTBA!F218</f>
        <v>-24.659774403393968</v>
      </c>
      <c r="H132" s="1135">
        <f ca="1">Financials!L71</f>
        <v>169.0495315394887</v>
      </c>
      <c r="I132" s="1135">
        <f ca="1">Financials!M71</f>
        <v>0</v>
      </c>
      <c r="J132" s="1135">
        <f t="shared" ca="1" si="5"/>
        <v>144.38975713609472</v>
      </c>
    </row>
    <row r="133" spans="5:10" x14ac:dyDescent="0.35">
      <c r="E133" s="892" t="str">
        <f>Rollout!E171</f>
        <v>Debt - Tranche 1</v>
      </c>
      <c r="F133" s="1135">
        <f ca="1">Financials!J72</f>
        <v>0</v>
      </c>
      <c r="G133" s="1135">
        <f ca="1">Financials!K72</f>
        <v>214.41043392591286</v>
      </c>
      <c r="H133" s="1135">
        <f ca="1">Financials!L72</f>
        <v>507.14859461846612</v>
      </c>
      <c r="I133" s="1135">
        <f ca="1">Financials!M72</f>
        <v>0</v>
      </c>
      <c r="J133" s="1135">
        <f t="shared" ca="1" si="5"/>
        <v>721.55902854437898</v>
      </c>
    </row>
    <row r="134" spans="5:10" x14ac:dyDescent="0.35">
      <c r="E134" s="892" t="str">
        <f>Rollout!E173</f>
        <v>Debt - Tranche 2</v>
      </c>
      <c r="F134" s="1135">
        <f ca="1">Financials!J74</f>
        <v>0</v>
      </c>
      <c r="G134" s="1135">
        <f ca="1">Financials!K74</f>
        <v>5.3290705182007514E-15</v>
      </c>
      <c r="H134" s="1135">
        <f ca="1">Financials!L74</f>
        <v>167.99177059000513</v>
      </c>
      <c r="I134" s="1135">
        <f ca="1">Financials!M74</f>
        <v>47.130414409994785</v>
      </c>
      <c r="J134" s="1135">
        <f t="shared" ca="1" si="5"/>
        <v>215.12218499999992</v>
      </c>
    </row>
    <row r="135" spans="5:10" x14ac:dyDescent="0.35">
      <c r="E135" s="892" t="str">
        <f>Rollout!E172</f>
        <v>Shareholder Loan - Tranche 2</v>
      </c>
      <c r="F135" s="1135">
        <f ca="1">Financials!J73</f>
        <v>0</v>
      </c>
      <c r="G135" s="1135">
        <f ca="1">Financials!K73</f>
        <v>36</v>
      </c>
      <c r="H135" s="1135">
        <f ca="1">Financials!L73</f>
        <v>19.997256863335046</v>
      </c>
      <c r="I135" s="1135">
        <f ca="1">Financials!M73</f>
        <v>15.710138136664924</v>
      </c>
      <c r="J135" s="1135">
        <f t="shared" ca="1" si="5"/>
        <v>71.707394999999963</v>
      </c>
    </row>
    <row r="136" spans="5:10" x14ac:dyDescent="0.35">
      <c r="E136" s="890" t="s">
        <v>38</v>
      </c>
      <c r="F136" s="1136">
        <f ca="1">SUM(F129:F135)</f>
        <v>0</v>
      </c>
      <c r="G136" s="1136">
        <f t="shared" ref="G136:I136" ca="1" si="6">SUM(G129:G135)</f>
        <v>285.88057856788379</v>
      </c>
      <c r="H136" s="1136">
        <f t="shared" ca="1" si="6"/>
        <v>864.18715361129489</v>
      </c>
      <c r="I136" s="1136">
        <f t="shared" ca="1" si="6"/>
        <v>62.840552546659708</v>
      </c>
      <c r="J136" s="1136">
        <f t="shared" ca="1" si="5"/>
        <v>1212.9082847258383</v>
      </c>
    </row>
  </sheetData>
  <mergeCells count="7">
    <mergeCell ref="E76:P76"/>
    <mergeCell ref="E88:P88"/>
    <mergeCell ref="E110:O110"/>
    <mergeCell ref="E116:O116"/>
    <mergeCell ref="E127:E128"/>
    <mergeCell ref="F127:I127"/>
    <mergeCell ref="J127:J128"/>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F3F53-DFF3-4525-A26E-9D20F4ABA20E}">
  <sheetPr codeName="Sheet12">
    <tabColor rgb="FFC00000"/>
  </sheetPr>
  <dimension ref="A1:AG73"/>
  <sheetViews>
    <sheetView showGridLines="0" zoomScale="70" zoomScaleNormal="70" workbookViewId="0">
      <pane xSplit="9" ySplit="5" topLeftCell="J6" activePane="bottomRight" state="frozen"/>
      <selection activeCell="F18" sqref="F18"/>
      <selection pane="topRight" activeCell="F18" sqref="F18"/>
      <selection pane="bottomLeft" activeCell="F18" sqref="F18"/>
      <selection pane="bottomRight"/>
    </sheetView>
  </sheetViews>
  <sheetFormatPr defaultColWidth="0" defaultRowHeight="15" customHeight="1" outlineLevelRow="1" x14ac:dyDescent="0.35"/>
  <cols>
    <col min="1" max="4" width="1.26953125" style="37" customWidth="1"/>
    <col min="5" max="5" width="40.6328125" style="37" customWidth="1"/>
    <col min="6" max="8" width="12.54296875" style="37" customWidth="1"/>
    <col min="9" max="9" width="2.6328125" style="37" customWidth="1"/>
    <col min="10" max="23" width="12.54296875" style="37" customWidth="1"/>
    <col min="24" max="33" width="9.1796875" style="37" hidden="1" customWidth="1"/>
    <col min="34" max="16384" width="0" style="37" hidden="1"/>
  </cols>
  <sheetData>
    <row r="1" spans="1:23" s="38" customFormat="1" ht="25" customHeight="1" x14ac:dyDescent="0.35">
      <c r="A1" s="97" t="str">
        <f ca="1" xml:space="preserve"> RIGHT(CELL("FILENAME", $A$1), LEN(CELL("FILENAME", $A$1)) - SEARCH("]", CELL("FILENAME", $A$1)))</f>
        <v>Ratios</v>
      </c>
      <c r="B1" s="96"/>
      <c r="C1" s="96"/>
      <c r="E1" s="96"/>
    </row>
    <row r="2" spans="1:23" ht="15" customHeight="1" x14ac:dyDescent="0.35">
      <c r="E2" s="37" t="str">
        <f xml:space="preserve"> Time_A!E$18</f>
        <v>Model period beginning_A</v>
      </c>
      <c r="J2" s="494">
        <f xml:space="preserve"> Time_A!J$18</f>
        <v>45323</v>
      </c>
      <c r="K2" s="494">
        <f xml:space="preserve"> Time_A!K$18</f>
        <v>45383</v>
      </c>
      <c r="L2" s="494">
        <f xml:space="preserve"> Time_A!L$18</f>
        <v>45748</v>
      </c>
      <c r="M2" s="494">
        <f xml:space="preserve"> Time_A!M$18</f>
        <v>46113</v>
      </c>
      <c r="N2" s="494">
        <f xml:space="preserve"> Time_A!N$18</f>
        <v>46478</v>
      </c>
      <c r="O2" s="494">
        <f xml:space="preserve"> Time_A!O$18</f>
        <v>46844</v>
      </c>
      <c r="P2" s="494">
        <f xml:space="preserve"> Time_A!P$18</f>
        <v>47209</v>
      </c>
      <c r="Q2" s="494">
        <f xml:space="preserve"> Time_A!Q$18</f>
        <v>47574</v>
      </c>
      <c r="R2" s="494">
        <f xml:space="preserve"> Time_A!R$18</f>
        <v>47939</v>
      </c>
      <c r="S2" s="494">
        <f xml:space="preserve"> Time_A!S$18</f>
        <v>48305</v>
      </c>
      <c r="T2" s="494">
        <f xml:space="preserve"> Time_A!T$18</f>
        <v>48670</v>
      </c>
      <c r="U2" s="494">
        <f xml:space="preserve"> Time_A!U$18</f>
        <v>49035</v>
      </c>
      <c r="V2" s="494">
        <f xml:space="preserve"> Time_A!V$18</f>
        <v>49400</v>
      </c>
      <c r="W2" s="494">
        <f xml:space="preserve"> Time_A!W$18</f>
        <v>49766</v>
      </c>
    </row>
    <row r="3" spans="1:23" ht="15" customHeight="1" x14ac:dyDescent="0.35">
      <c r="E3" s="37" t="str">
        <f xml:space="preserve"> Time_A!E$22</f>
        <v>Model period ending_A</v>
      </c>
      <c r="F3" s="175" t="str">
        <f xml:space="preserve"> Check!E$10</f>
        <v>Model Check</v>
      </c>
      <c r="G3" s="101">
        <f ca="1" xml:space="preserve"> Check!F$10</f>
        <v>0</v>
      </c>
      <c r="H3" s="175" t="str">
        <f xml:space="preserve"> Check!G$10</f>
        <v>check</v>
      </c>
      <c r="J3" s="494">
        <f xml:space="preserve"> Time_A!J$22</f>
        <v>45382</v>
      </c>
      <c r="K3" s="494">
        <f xml:space="preserve"> Time_A!K$22</f>
        <v>45747</v>
      </c>
      <c r="L3" s="494">
        <f xml:space="preserve"> Time_A!L$22</f>
        <v>46112</v>
      </c>
      <c r="M3" s="494">
        <f xml:space="preserve"> Time_A!M$22</f>
        <v>46477</v>
      </c>
      <c r="N3" s="494">
        <f xml:space="preserve"> Time_A!N$22</f>
        <v>46843</v>
      </c>
      <c r="O3" s="494">
        <f xml:space="preserve"> Time_A!O$22</f>
        <v>47208</v>
      </c>
      <c r="P3" s="494">
        <f xml:space="preserve"> Time_A!P$22</f>
        <v>47573</v>
      </c>
      <c r="Q3" s="494">
        <f xml:space="preserve"> Time_A!Q$22</f>
        <v>47938</v>
      </c>
      <c r="R3" s="494">
        <f xml:space="preserve"> Time_A!R$22</f>
        <v>48304</v>
      </c>
      <c r="S3" s="494">
        <f xml:space="preserve"> Time_A!S$22</f>
        <v>48669</v>
      </c>
      <c r="T3" s="494">
        <f xml:space="preserve"> Time_A!T$22</f>
        <v>49034</v>
      </c>
      <c r="U3" s="494">
        <f xml:space="preserve"> Time_A!U$22</f>
        <v>49399</v>
      </c>
      <c r="V3" s="494">
        <f xml:space="preserve"> Time_A!V$22</f>
        <v>49765</v>
      </c>
      <c r="W3" s="494">
        <f xml:space="preserve"> Time_A!W$22</f>
        <v>50130</v>
      </c>
    </row>
    <row r="4" spans="1:23" ht="15" customHeight="1" x14ac:dyDescent="0.35">
      <c r="E4" s="37" t="str">
        <f xml:space="preserve"> Time_A!E$35</f>
        <v>Financial year ending period_A</v>
      </c>
      <c r="J4" s="494">
        <f xml:space="preserve"> Time_A!J$35</f>
        <v>45382</v>
      </c>
      <c r="K4" s="494">
        <f xml:space="preserve"> Time_A!K$35</f>
        <v>45747</v>
      </c>
      <c r="L4" s="494">
        <f xml:space="preserve"> Time_A!L$35</f>
        <v>46112</v>
      </c>
      <c r="M4" s="494">
        <f xml:space="preserve"> Time_A!M$35</f>
        <v>46477</v>
      </c>
      <c r="N4" s="494">
        <f xml:space="preserve"> Time_A!N$35</f>
        <v>46843</v>
      </c>
      <c r="O4" s="494">
        <f xml:space="preserve"> Time_A!O$35</f>
        <v>47208</v>
      </c>
      <c r="P4" s="494">
        <f xml:space="preserve"> Time_A!P$35</f>
        <v>47573</v>
      </c>
      <c r="Q4" s="494">
        <f xml:space="preserve"> Time_A!Q$35</f>
        <v>47938</v>
      </c>
      <c r="R4" s="494">
        <f xml:space="preserve"> Time_A!R$35</f>
        <v>48304</v>
      </c>
      <c r="S4" s="494">
        <f xml:space="preserve"> Time_A!S$35</f>
        <v>48669</v>
      </c>
      <c r="T4" s="494">
        <f xml:space="preserve"> Time_A!T$35</f>
        <v>49034</v>
      </c>
      <c r="U4" s="494">
        <f xml:space="preserve"> Time_A!U$35</f>
        <v>49399</v>
      </c>
      <c r="V4" s="494">
        <f xml:space="preserve"> Time_A!V$35</f>
        <v>49765</v>
      </c>
      <c r="W4" s="494">
        <f xml:space="preserve"> Time_A!W$35</f>
        <v>50130</v>
      </c>
    </row>
    <row r="5" spans="1:23" s="363" customFormat="1" ht="15" customHeight="1" x14ac:dyDescent="0.35">
      <c r="E5" s="363" t="str">
        <f xml:space="preserve"> Time_A!E$32</f>
        <v>Financial year ending_A</v>
      </c>
      <c r="F5" s="365" t="s">
        <v>306</v>
      </c>
      <c r="G5" s="365" t="s">
        <v>16</v>
      </c>
      <c r="H5" s="365" t="s">
        <v>14</v>
      </c>
      <c r="J5" s="363">
        <f xml:space="preserve"> Time_A!J$32</f>
        <v>2024</v>
      </c>
      <c r="K5" s="363">
        <f xml:space="preserve"> Time_A!K$32</f>
        <v>2025</v>
      </c>
      <c r="L5" s="363">
        <f xml:space="preserve"> Time_A!L$32</f>
        <v>2026</v>
      </c>
      <c r="M5" s="363">
        <f xml:space="preserve"> Time_A!M$32</f>
        <v>2027</v>
      </c>
      <c r="N5" s="363">
        <f xml:space="preserve"> Time_A!N$32</f>
        <v>2028</v>
      </c>
      <c r="O5" s="363">
        <f xml:space="preserve"> Time_A!O$32</f>
        <v>2029</v>
      </c>
      <c r="P5" s="363">
        <f xml:space="preserve"> Time_A!P$32</f>
        <v>2030</v>
      </c>
      <c r="Q5" s="363">
        <f xml:space="preserve"> Time_A!Q$32</f>
        <v>2031</v>
      </c>
      <c r="R5" s="363">
        <f xml:space="preserve"> Time_A!R$32</f>
        <v>2032</v>
      </c>
      <c r="S5" s="363">
        <f xml:space="preserve"> Time_A!S$32</f>
        <v>2033</v>
      </c>
      <c r="T5" s="363">
        <f xml:space="preserve"> Time_A!T$32</f>
        <v>2034</v>
      </c>
      <c r="U5" s="363">
        <f xml:space="preserve"> Time_A!U$32</f>
        <v>2035</v>
      </c>
      <c r="V5" s="363">
        <f xml:space="preserve"> Time_A!V$32</f>
        <v>2036</v>
      </c>
      <c r="W5" s="363">
        <f xml:space="preserve"> Time_A!W$32</f>
        <v>2037</v>
      </c>
    </row>
    <row r="6" spans="1:23" ht="15" customHeight="1" x14ac:dyDescent="0.25">
      <c r="Q6" s="71"/>
      <c r="R6" s="71"/>
      <c r="S6" s="71"/>
    </row>
    <row r="7" spans="1:23" ht="15" customHeight="1" x14ac:dyDescent="0.3">
      <c r="A7" s="120" t="s">
        <v>170</v>
      </c>
      <c r="B7" s="121"/>
      <c r="C7" s="121"/>
      <c r="D7" s="121"/>
      <c r="E7" s="122"/>
      <c r="F7" s="85"/>
      <c r="G7" s="85"/>
      <c r="H7" s="85"/>
      <c r="I7" s="85"/>
      <c r="J7" s="85"/>
      <c r="K7" s="85"/>
      <c r="L7" s="85"/>
      <c r="M7" s="85"/>
      <c r="N7" s="85"/>
      <c r="O7" s="85"/>
      <c r="P7" s="85"/>
      <c r="Q7" s="91"/>
      <c r="R7" s="91"/>
      <c r="S7" s="85"/>
      <c r="T7" s="85"/>
      <c r="U7" s="85"/>
      <c r="V7" s="85"/>
      <c r="W7" s="85"/>
    </row>
    <row r="8" spans="1:23" ht="15" customHeight="1" outlineLevel="1" x14ac:dyDescent="0.25">
      <c r="Q8" s="71"/>
      <c r="R8" s="92"/>
    </row>
    <row r="9" spans="1:23" ht="15" customHeight="1" outlineLevel="1" x14ac:dyDescent="0.25">
      <c r="B9" s="38" t="s">
        <v>613</v>
      </c>
      <c r="F9" s="71"/>
      <c r="Q9" s="71"/>
      <c r="R9" s="71"/>
      <c r="S9" s="469"/>
    </row>
    <row r="10" spans="1:23" ht="15" customHeight="1" outlineLevel="1" x14ac:dyDescent="0.35">
      <c r="E10" s="682" t="s">
        <v>611</v>
      </c>
      <c r="G10" s="37" t="s">
        <v>330</v>
      </c>
      <c r="H10" s="375">
        <f>SUM(J10:W10)</f>
        <v>2244.1113404866046</v>
      </c>
      <c r="J10" s="513">
        <f>'Ind AS Financials'!J50+'Ind AS Financials'!J53</f>
        <v>0</v>
      </c>
      <c r="K10" s="513">
        <f>'Ind AS Financials'!K50+'Ind AS Financials'!K53</f>
        <v>53.239751963337902</v>
      </c>
      <c r="L10" s="513">
        <f>'Ind AS Financials'!L50+'Ind AS Financials'!L53</f>
        <v>276.66443991121116</v>
      </c>
      <c r="M10" s="513">
        <f>'Ind AS Financials'!M50+'Ind AS Financials'!M53</f>
        <v>270.84976935786744</v>
      </c>
      <c r="N10" s="513">
        <f>'Ind AS Financials'!N50+'Ind AS Financials'!N53</f>
        <v>264.25449487692964</v>
      </c>
      <c r="O10" s="513">
        <f>'Ind AS Financials'!O50+'Ind AS Financials'!O53</f>
        <v>264.25449487692964</v>
      </c>
      <c r="P10" s="513">
        <f>'Ind AS Financials'!P50+'Ind AS Financials'!P53</f>
        <v>264.25449487692964</v>
      </c>
      <c r="Q10" s="513">
        <f>'Ind AS Financials'!Q50+'Ind AS Financials'!Q53</f>
        <v>264.25449487692964</v>
      </c>
      <c r="R10" s="513">
        <f>'Ind AS Financials'!R50+'Ind AS Financials'!R53</f>
        <v>264.25449487692964</v>
      </c>
      <c r="S10" s="513">
        <f>'Ind AS Financials'!S50+'Ind AS Financials'!S53</f>
        <v>264.25449487692964</v>
      </c>
      <c r="T10" s="513">
        <f>'Ind AS Financials'!T50+'Ind AS Financials'!T53</f>
        <v>57.830409992610299</v>
      </c>
      <c r="U10" s="513">
        <f>'Ind AS Financials'!U50+'Ind AS Financials'!U53</f>
        <v>0</v>
      </c>
      <c r="V10" s="513">
        <f>'Ind AS Financials'!V50+'Ind AS Financials'!V53</f>
        <v>0</v>
      </c>
      <c r="W10" s="513">
        <f>'Ind AS Financials'!W50+'Ind AS Financials'!W53</f>
        <v>0</v>
      </c>
    </row>
    <row r="11" spans="1:23" ht="15" customHeight="1" outlineLevel="1" x14ac:dyDescent="0.35">
      <c r="E11" s="683" t="str">
        <f xml:space="preserve"> 'Ind AS Financials'!E$15</f>
        <v>O &amp; M/ FMS + PMC Charges + MDM Charges</v>
      </c>
      <c r="F11" s="683">
        <f xml:space="preserve"> 'Ind AS Financials'!F$15</f>
        <v>0</v>
      </c>
      <c r="G11" s="683" t="str">
        <f xml:space="preserve"> 'Ind AS Financials'!G$15</f>
        <v>INR Cr</v>
      </c>
      <c r="H11" s="375">
        <f t="shared" ref="H11:H17" si="0">SUM(J11:W11)</f>
        <v>104.67747814500001</v>
      </c>
      <c r="I11" s="683"/>
      <c r="J11" s="683">
        <f xml:space="preserve"> 'Ind AS Financials'!J$15</f>
        <v>0</v>
      </c>
      <c r="K11" s="683">
        <f xml:space="preserve"> 'Ind AS Financials'!K$15</f>
        <v>0.44668016999999993</v>
      </c>
      <c r="L11" s="683">
        <f xml:space="preserve"> 'Ind AS Financials'!L$15</f>
        <v>6.8831390249999993</v>
      </c>
      <c r="M11" s="683">
        <f xml:space="preserve"> 'Ind AS Financials'!M$15</f>
        <v>13.273668450000001</v>
      </c>
      <c r="N11" s="683">
        <f xml:space="preserve"> 'Ind AS Financials'!N$15</f>
        <v>13.451838480000001</v>
      </c>
      <c r="O11" s="683">
        <f xml:space="preserve"> 'Ind AS Financials'!O$15</f>
        <v>13.451838480000001</v>
      </c>
      <c r="P11" s="683">
        <f xml:space="preserve"> 'Ind AS Financials'!P$15</f>
        <v>13.451838480000001</v>
      </c>
      <c r="Q11" s="683">
        <f xml:space="preserve"> 'Ind AS Financials'!Q$15</f>
        <v>13.451838480000001</v>
      </c>
      <c r="R11" s="683">
        <f xml:space="preserve"> 'Ind AS Financials'!R$15</f>
        <v>13.451838480000001</v>
      </c>
      <c r="S11" s="683">
        <f xml:space="preserve"> 'Ind AS Financials'!S$15</f>
        <v>13.451838480000001</v>
      </c>
      <c r="T11" s="683">
        <f xml:space="preserve"> 'Ind AS Financials'!T$15</f>
        <v>3.3629596199999998</v>
      </c>
      <c r="U11" s="683">
        <f xml:space="preserve"> 'Ind AS Financials'!U$15</f>
        <v>0</v>
      </c>
      <c r="V11" s="683">
        <f xml:space="preserve"> 'Ind AS Financials'!V$15</f>
        <v>0</v>
      </c>
      <c r="W11" s="683">
        <f xml:space="preserve"> 'Ind AS Financials'!W$15</f>
        <v>0</v>
      </c>
    </row>
    <row r="12" spans="1:23" ht="15" customHeight="1" outlineLevel="1" x14ac:dyDescent="0.35">
      <c r="E12" s="683" t="str">
        <f xml:space="preserve"> 'Ind AS Financials'!E$16</f>
        <v>ATS Charges on Softwares</v>
      </c>
      <c r="F12" s="683">
        <f xml:space="preserve"> 'Ind AS Financials'!F$16</f>
        <v>0</v>
      </c>
      <c r="G12" s="683" t="str">
        <f xml:space="preserve"> 'Ind AS Financials'!G$16</f>
        <v>INR Cr</v>
      </c>
      <c r="H12" s="375">
        <f t="shared" si="0"/>
        <v>63.32341270500001</v>
      </c>
      <c r="I12" s="683"/>
      <c r="J12" s="683">
        <f xml:space="preserve"> 'Ind AS Financials'!J$16</f>
        <v>0</v>
      </c>
      <c r="K12" s="683">
        <f xml:space="preserve"> 'Ind AS Financials'!K$16</f>
        <v>0.27021393000000005</v>
      </c>
      <c r="L12" s="683">
        <f xml:space="preserve"> 'Ind AS Financials'!L$16</f>
        <v>4.1638742249999998</v>
      </c>
      <c r="M12" s="683">
        <f xml:space="preserve"> 'Ind AS Financials'!M$16</f>
        <v>8.0297500500000005</v>
      </c>
      <c r="N12" s="683">
        <f xml:space="preserve"> 'Ind AS Financials'!N$16</f>
        <v>8.1375319200000025</v>
      </c>
      <c r="O12" s="683">
        <f xml:space="preserve"> 'Ind AS Financials'!O$16</f>
        <v>8.1375319200000025</v>
      </c>
      <c r="P12" s="683">
        <f xml:space="preserve"> 'Ind AS Financials'!P$16</f>
        <v>8.1375319200000025</v>
      </c>
      <c r="Q12" s="683">
        <f xml:space="preserve"> 'Ind AS Financials'!Q$16</f>
        <v>8.1375319200000025</v>
      </c>
      <c r="R12" s="683">
        <f xml:space="preserve"> 'Ind AS Financials'!R$16</f>
        <v>8.1375319200000025</v>
      </c>
      <c r="S12" s="683">
        <f xml:space="preserve"> 'Ind AS Financials'!S$16</f>
        <v>8.1375319200000025</v>
      </c>
      <c r="T12" s="683">
        <f xml:space="preserve"> 'Ind AS Financials'!T$16</f>
        <v>2.0343829800000002</v>
      </c>
      <c r="U12" s="683">
        <f xml:space="preserve"> 'Ind AS Financials'!U$16</f>
        <v>0</v>
      </c>
      <c r="V12" s="683">
        <f xml:space="preserve"> 'Ind AS Financials'!V$16</f>
        <v>0</v>
      </c>
      <c r="W12" s="683">
        <f xml:space="preserve"> 'Ind AS Financials'!W$16</f>
        <v>0</v>
      </c>
    </row>
    <row r="13" spans="1:23" ht="15" customHeight="1" outlineLevel="1" x14ac:dyDescent="0.35">
      <c r="E13" s="683" t="str">
        <f xml:space="preserve"> 'Ind AS Financials'!E$17</f>
        <v xml:space="preserve">Cloud Hosting Charges </v>
      </c>
      <c r="F13" s="683">
        <f xml:space="preserve"> 'Ind AS Financials'!F$17</f>
        <v>0</v>
      </c>
      <c r="G13" s="683" t="str">
        <f xml:space="preserve"> 'Ind AS Financials'!G$17</f>
        <v>INR Cr</v>
      </c>
      <c r="H13" s="375">
        <f t="shared" si="0"/>
        <v>72.369614519999985</v>
      </c>
      <c r="I13" s="683"/>
      <c r="J13" s="683">
        <f xml:space="preserve"> 'Ind AS Financials'!J$17</f>
        <v>0</v>
      </c>
      <c r="K13" s="683">
        <f xml:space="preserve"> 'Ind AS Financials'!K$17</f>
        <v>0.30881591999999997</v>
      </c>
      <c r="L13" s="683">
        <f xml:space="preserve"> 'Ind AS Financials'!L$17</f>
        <v>4.7587133999999995</v>
      </c>
      <c r="M13" s="683">
        <f xml:space="preserve"> 'Ind AS Financials'!M$17</f>
        <v>9.1768571999999988</v>
      </c>
      <c r="N13" s="683">
        <f xml:space="preserve"> 'Ind AS Financials'!N$17</f>
        <v>9.3000364799999975</v>
      </c>
      <c r="O13" s="683">
        <f xml:space="preserve"> 'Ind AS Financials'!O$17</f>
        <v>9.3000364799999975</v>
      </c>
      <c r="P13" s="683">
        <f xml:space="preserve"> 'Ind AS Financials'!P$17</f>
        <v>9.3000364799999975</v>
      </c>
      <c r="Q13" s="683">
        <f xml:space="preserve"> 'Ind AS Financials'!Q$17</f>
        <v>9.3000364799999975</v>
      </c>
      <c r="R13" s="683">
        <f xml:space="preserve"> 'Ind AS Financials'!R$17</f>
        <v>9.3000364799999975</v>
      </c>
      <c r="S13" s="683">
        <f xml:space="preserve"> 'Ind AS Financials'!S$17</f>
        <v>9.3000364799999975</v>
      </c>
      <c r="T13" s="683">
        <f xml:space="preserve"> 'Ind AS Financials'!T$17</f>
        <v>2.3250091199999998</v>
      </c>
      <c r="U13" s="683">
        <f xml:space="preserve"> 'Ind AS Financials'!U$17</f>
        <v>0</v>
      </c>
      <c r="V13" s="683">
        <f xml:space="preserve"> 'Ind AS Financials'!V$17</f>
        <v>0</v>
      </c>
      <c r="W13" s="683">
        <f xml:space="preserve"> 'Ind AS Financials'!W$17</f>
        <v>0</v>
      </c>
    </row>
    <row r="14" spans="1:23" ht="15" customHeight="1" outlineLevel="1" x14ac:dyDescent="0.35">
      <c r="E14" s="683" t="str">
        <f xml:space="preserve"> 'Ind AS Financials'!E$18</f>
        <v>GPRS Charges for GPRS Meters</v>
      </c>
      <c r="F14" s="683">
        <f xml:space="preserve"> 'Ind AS Financials'!F$18</f>
        <v>0</v>
      </c>
      <c r="G14" s="683" t="str">
        <f xml:space="preserve"> 'Ind AS Financials'!G$18</f>
        <v>INR Cr</v>
      </c>
      <c r="H14" s="375">
        <f t="shared" si="0"/>
        <v>157.6882207809</v>
      </c>
      <c r="I14" s="683"/>
      <c r="J14" s="683">
        <f xml:space="preserve"> 'Ind AS Financials'!J$18</f>
        <v>0</v>
      </c>
      <c r="K14" s="683">
        <f xml:space="preserve"> 'Ind AS Financials'!K$18</f>
        <v>0.67288783139999997</v>
      </c>
      <c r="L14" s="683">
        <f xml:space="preserve"> 'Ind AS Financials'!L$18</f>
        <v>10.368896590500002</v>
      </c>
      <c r="M14" s="683">
        <f xml:space="preserve"> 'Ind AS Financials'!M$18</f>
        <v>19.995716349000006</v>
      </c>
      <c r="N14" s="683">
        <f xml:space="preserve"> 'Ind AS Financials'!N$18</f>
        <v>20.264115201599999</v>
      </c>
      <c r="O14" s="683">
        <f xml:space="preserve"> 'Ind AS Financials'!O$18</f>
        <v>20.264115201599999</v>
      </c>
      <c r="P14" s="683">
        <f xml:space="preserve"> 'Ind AS Financials'!P$18</f>
        <v>20.264115201599999</v>
      </c>
      <c r="Q14" s="683">
        <f xml:space="preserve"> 'Ind AS Financials'!Q$18</f>
        <v>20.264115201599999</v>
      </c>
      <c r="R14" s="683">
        <f xml:space="preserve"> 'Ind AS Financials'!R$18</f>
        <v>20.264115201599999</v>
      </c>
      <c r="S14" s="683">
        <f xml:space="preserve"> 'Ind AS Financials'!S$18</f>
        <v>20.264115201599999</v>
      </c>
      <c r="T14" s="683">
        <f xml:space="preserve"> 'Ind AS Financials'!T$18</f>
        <v>5.0660288003999998</v>
      </c>
      <c r="U14" s="683">
        <f xml:space="preserve"> 'Ind AS Financials'!U$18</f>
        <v>0</v>
      </c>
      <c r="V14" s="683">
        <f xml:space="preserve"> 'Ind AS Financials'!V$18</f>
        <v>0</v>
      </c>
      <c r="W14" s="683">
        <f xml:space="preserve"> 'Ind AS Financials'!W$18</f>
        <v>0</v>
      </c>
    </row>
    <row r="15" spans="1:23" ht="15" customHeight="1" outlineLevel="1" x14ac:dyDescent="0.35">
      <c r="E15" s="683" t="str">
        <f xml:space="preserve"> 'Ind AS Financials'!E$19</f>
        <v>Site Mandays Cost</v>
      </c>
      <c r="F15" s="683">
        <f xml:space="preserve"> 'Ind AS Financials'!F$19</f>
        <v>0</v>
      </c>
      <c r="G15" s="683" t="str">
        <f xml:space="preserve"> 'Ind AS Financials'!G$19</f>
        <v>INR Cr</v>
      </c>
      <c r="H15" s="375">
        <f t="shared" si="0"/>
        <v>83.246000000000009</v>
      </c>
      <c r="I15" s="683"/>
      <c r="J15" s="683">
        <f xml:space="preserve"> 'Ind AS Financials'!J$19</f>
        <v>0</v>
      </c>
      <c r="K15" s="683">
        <f xml:space="preserve"> 'Ind AS Financials'!K$19</f>
        <v>6.2240000000000002</v>
      </c>
      <c r="L15" s="683">
        <f xml:space="preserve"> 'Ind AS Financials'!L$19</f>
        <v>9.3360000000000021</v>
      </c>
      <c r="M15" s="683">
        <f xml:space="preserve"> 'Ind AS Financials'!M$19</f>
        <v>9.3360000000000021</v>
      </c>
      <c r="N15" s="683">
        <f xml:space="preserve"> 'Ind AS Financials'!N$19</f>
        <v>9.3360000000000021</v>
      </c>
      <c r="O15" s="683">
        <f xml:space="preserve"> 'Ind AS Financials'!O$19</f>
        <v>9.3360000000000021</v>
      </c>
      <c r="P15" s="683">
        <f xml:space="preserve"> 'Ind AS Financials'!P$19</f>
        <v>9.3360000000000021</v>
      </c>
      <c r="Q15" s="683">
        <f xml:space="preserve"> 'Ind AS Financials'!Q$19</f>
        <v>9.3360000000000021</v>
      </c>
      <c r="R15" s="683">
        <f xml:space="preserve"> 'Ind AS Financials'!R$19</f>
        <v>9.3360000000000021</v>
      </c>
      <c r="S15" s="683">
        <f xml:space="preserve"> 'Ind AS Financials'!S$19</f>
        <v>9.3360000000000021</v>
      </c>
      <c r="T15" s="683">
        <f xml:space="preserve"> 'Ind AS Financials'!T$19</f>
        <v>2.3340000000000001</v>
      </c>
      <c r="U15" s="683">
        <f xml:space="preserve"> 'Ind AS Financials'!U$19</f>
        <v>0</v>
      </c>
      <c r="V15" s="683">
        <f xml:space="preserve"> 'Ind AS Financials'!V$19</f>
        <v>0</v>
      </c>
      <c r="W15" s="683">
        <f xml:space="preserve"> 'Ind AS Financials'!W$19</f>
        <v>0</v>
      </c>
    </row>
    <row r="16" spans="1:23" ht="15" customHeight="1" outlineLevel="1" x14ac:dyDescent="0.35">
      <c r="E16" s="683" t="str">
        <f xml:space="preserve"> 'Ind AS Financials'!E$20</f>
        <v>Site Running+Auditor+Training Cost</v>
      </c>
      <c r="F16" s="683">
        <f xml:space="preserve"> 'Ind AS Financials'!F$20</f>
        <v>0</v>
      </c>
      <c r="G16" s="683" t="str">
        <f xml:space="preserve"> 'Ind AS Financials'!G$20</f>
        <v>INR Cr</v>
      </c>
      <c r="H16" s="375">
        <f t="shared" si="0"/>
        <v>30.280999999999999</v>
      </c>
      <c r="I16" s="683"/>
      <c r="J16" s="683">
        <f xml:space="preserve"> 'Ind AS Financials'!J$20</f>
        <v>0</v>
      </c>
      <c r="K16" s="683">
        <f xml:space="preserve"> 'Ind AS Financials'!K$20</f>
        <v>2.2639999999999998</v>
      </c>
      <c r="L16" s="683">
        <f xml:space="preserve"> 'Ind AS Financials'!L$20</f>
        <v>3.3959999999999995</v>
      </c>
      <c r="M16" s="683">
        <f xml:space="preserve"> 'Ind AS Financials'!M$20</f>
        <v>3.3959999999999995</v>
      </c>
      <c r="N16" s="683">
        <f xml:space="preserve"> 'Ind AS Financials'!N$20</f>
        <v>3.3959999999999995</v>
      </c>
      <c r="O16" s="683">
        <f xml:space="preserve"> 'Ind AS Financials'!O$20</f>
        <v>3.3959999999999995</v>
      </c>
      <c r="P16" s="683">
        <f xml:space="preserve"> 'Ind AS Financials'!P$20</f>
        <v>3.3959999999999995</v>
      </c>
      <c r="Q16" s="683">
        <f xml:space="preserve"> 'Ind AS Financials'!Q$20</f>
        <v>3.3959999999999995</v>
      </c>
      <c r="R16" s="683">
        <f xml:space="preserve"> 'Ind AS Financials'!R$20</f>
        <v>3.3959999999999995</v>
      </c>
      <c r="S16" s="683">
        <f xml:space="preserve"> 'Ind AS Financials'!S$20</f>
        <v>3.3959999999999995</v>
      </c>
      <c r="T16" s="683">
        <f xml:space="preserve"> 'Ind AS Financials'!T$20</f>
        <v>0.84899999999999998</v>
      </c>
      <c r="U16" s="683">
        <f xml:space="preserve"> 'Ind AS Financials'!U$20</f>
        <v>0</v>
      </c>
      <c r="V16" s="683">
        <f xml:space="preserve"> 'Ind AS Financials'!V$20</f>
        <v>0</v>
      </c>
      <c r="W16" s="683">
        <f xml:space="preserve"> 'Ind AS Financials'!W$20</f>
        <v>0</v>
      </c>
    </row>
    <row r="17" spans="2:23" ht="15" customHeight="1" outlineLevel="1" x14ac:dyDescent="0.35">
      <c r="E17" s="683" t="str">
        <f xml:space="preserve"> 'Ind AS Financials'!E$21</f>
        <v>Travel Cost</v>
      </c>
      <c r="F17" s="683">
        <f xml:space="preserve"> 'Ind AS Financials'!F$21</f>
        <v>0</v>
      </c>
      <c r="G17" s="683" t="str">
        <f xml:space="preserve"> 'Ind AS Financials'!G$21</f>
        <v>INR Cr</v>
      </c>
      <c r="H17" s="375">
        <f t="shared" si="0"/>
        <v>10.486000000000001</v>
      </c>
      <c r="I17" s="683"/>
      <c r="J17" s="683">
        <f xml:space="preserve"> 'Ind AS Financials'!J$21</f>
        <v>0</v>
      </c>
      <c r="K17" s="683">
        <f xml:space="preserve"> 'Ind AS Financials'!K$21</f>
        <v>0.78399999999999992</v>
      </c>
      <c r="L17" s="683">
        <f xml:space="preserve"> 'Ind AS Financials'!L$21</f>
        <v>1.1759999999999999</v>
      </c>
      <c r="M17" s="683">
        <f xml:space="preserve"> 'Ind AS Financials'!M$21</f>
        <v>1.1759999999999999</v>
      </c>
      <c r="N17" s="683">
        <f xml:space="preserve"> 'Ind AS Financials'!N$21</f>
        <v>1.1759999999999999</v>
      </c>
      <c r="O17" s="683">
        <f xml:space="preserve"> 'Ind AS Financials'!O$21</f>
        <v>1.1759999999999999</v>
      </c>
      <c r="P17" s="683">
        <f xml:space="preserve"> 'Ind AS Financials'!P$21</f>
        <v>1.1759999999999999</v>
      </c>
      <c r="Q17" s="683">
        <f xml:space="preserve"> 'Ind AS Financials'!Q$21</f>
        <v>1.1759999999999999</v>
      </c>
      <c r="R17" s="683">
        <f xml:space="preserve"> 'Ind AS Financials'!R$21</f>
        <v>1.1759999999999999</v>
      </c>
      <c r="S17" s="683">
        <f xml:space="preserve"> 'Ind AS Financials'!S$21</f>
        <v>1.1759999999999999</v>
      </c>
      <c r="T17" s="683">
        <f xml:space="preserve"> 'Ind AS Financials'!T$21</f>
        <v>0.29400000000000004</v>
      </c>
      <c r="U17" s="683">
        <f xml:space="preserve"> 'Ind AS Financials'!U$21</f>
        <v>0</v>
      </c>
      <c r="V17" s="683">
        <f xml:space="preserve"> 'Ind AS Financials'!V$21</f>
        <v>0</v>
      </c>
      <c r="W17" s="683">
        <f xml:space="preserve"> 'Ind AS Financials'!W$21</f>
        <v>0</v>
      </c>
    </row>
    <row r="18" spans="2:23" ht="15" customHeight="1" outlineLevel="1" x14ac:dyDescent="0.35">
      <c r="E18" s="683" t="str">
        <f xml:space="preserve"> 'Ind AS Financials'!E22</f>
        <v>BG, Insurance Cost &amp; Fin. Compliance Cost</v>
      </c>
      <c r="F18" s="683">
        <f xml:space="preserve"> 'Ind AS Financials'!F$22</f>
        <v>0</v>
      </c>
      <c r="G18" s="683" t="str">
        <f xml:space="preserve"> 'Ind AS Financials'!G$22</f>
        <v>INR Cr</v>
      </c>
      <c r="H18" s="375">
        <f>SUM(J18:W18)</f>
        <v>32.635000000000005</v>
      </c>
      <c r="I18" s="683"/>
      <c r="J18" s="683">
        <f xml:space="preserve"> 'Ind AS Financials'!J$22</f>
        <v>0</v>
      </c>
      <c r="K18" s="683">
        <f xml:space="preserve"> 'Ind AS Financials'!K$22</f>
        <v>2.44</v>
      </c>
      <c r="L18" s="683">
        <f xml:space="preserve"> 'Ind AS Financials'!L$22</f>
        <v>3.6600000000000006</v>
      </c>
      <c r="M18" s="683">
        <f xml:space="preserve"> 'Ind AS Financials'!M$22</f>
        <v>3.6600000000000006</v>
      </c>
      <c r="N18" s="683">
        <f xml:space="preserve"> 'Ind AS Financials'!N$22</f>
        <v>3.6600000000000006</v>
      </c>
      <c r="O18" s="683">
        <f xml:space="preserve"> 'Ind AS Financials'!O$22</f>
        <v>3.6600000000000006</v>
      </c>
      <c r="P18" s="683">
        <f xml:space="preserve"> 'Ind AS Financials'!P$22</f>
        <v>3.6600000000000006</v>
      </c>
      <c r="Q18" s="683">
        <f xml:space="preserve"> 'Ind AS Financials'!Q$22</f>
        <v>3.6600000000000006</v>
      </c>
      <c r="R18" s="683">
        <f xml:space="preserve"> 'Ind AS Financials'!R$22</f>
        <v>3.6600000000000006</v>
      </c>
      <c r="S18" s="683">
        <f xml:space="preserve"> 'Ind AS Financials'!S$22</f>
        <v>3.6600000000000006</v>
      </c>
      <c r="T18" s="683">
        <f xml:space="preserve"> 'Ind AS Financials'!T$22</f>
        <v>0.91500000000000004</v>
      </c>
      <c r="U18" s="683">
        <f xml:space="preserve"> 'Ind AS Financials'!U$22</f>
        <v>0</v>
      </c>
      <c r="V18" s="683">
        <f xml:space="preserve"> 'Ind AS Financials'!V$22</f>
        <v>0</v>
      </c>
      <c r="W18" s="683">
        <f xml:space="preserve"> 'Ind AS Financials'!W$22</f>
        <v>0</v>
      </c>
    </row>
    <row r="19" spans="2:23" s="942" customFormat="1" ht="15" customHeight="1" outlineLevel="1" x14ac:dyDescent="0.35">
      <c r="E19" s="683" t="s">
        <v>810</v>
      </c>
      <c r="F19" s="683">
        <f xml:space="preserve"> 'Ind AS Financials'!F$22</f>
        <v>0</v>
      </c>
      <c r="G19" s="683" t="str">
        <f xml:space="preserve"> 'Ind AS Financials'!G$22</f>
        <v>INR Cr</v>
      </c>
      <c r="H19" s="375">
        <f>SUM(J19:W19)</f>
        <v>189.84529825199996</v>
      </c>
      <c r="I19" s="683"/>
      <c r="J19" s="683">
        <f xml:space="preserve"> 'Ind AS Financials'!J$25</f>
        <v>0</v>
      </c>
      <c r="K19" s="683">
        <f xml:space="preserve"> 'Ind AS Financials'!K$25</f>
        <v>43.164017945999994</v>
      </c>
      <c r="L19" s="683">
        <f xml:space="preserve"> 'Ind AS Financials'!L$25</f>
        <v>136.90988559899998</v>
      </c>
      <c r="M19" s="683">
        <f xml:space="preserve"> 'Ind AS Financials'!M$25</f>
        <v>9.7713947069999989</v>
      </c>
      <c r="N19" s="683">
        <f xml:space="preserve"> 'Ind AS Financials'!N$25</f>
        <v>0</v>
      </c>
      <c r="O19" s="683">
        <f xml:space="preserve"> 'Ind AS Financials'!O$25</f>
        <v>0</v>
      </c>
      <c r="P19" s="683">
        <f xml:space="preserve"> 'Ind AS Financials'!P$25</f>
        <v>0</v>
      </c>
      <c r="Q19" s="683">
        <f xml:space="preserve"> 'Ind AS Financials'!Q$25</f>
        <v>0</v>
      </c>
      <c r="R19" s="683">
        <f xml:space="preserve"> 'Ind AS Financials'!R$25</f>
        <v>0</v>
      </c>
      <c r="S19" s="683">
        <f xml:space="preserve"> 'Ind AS Financials'!S$25</f>
        <v>0</v>
      </c>
      <c r="T19" s="683">
        <f xml:space="preserve"> 'Ind AS Financials'!T$25</f>
        <v>0</v>
      </c>
      <c r="U19" s="683">
        <f xml:space="preserve"> 'Ind AS Financials'!U$25</f>
        <v>0</v>
      </c>
      <c r="V19" s="683">
        <f xml:space="preserve"> 'Ind AS Financials'!V$25</f>
        <v>0</v>
      </c>
      <c r="W19" s="683">
        <f xml:space="preserve"> 'Ind AS Financials'!W$25</f>
        <v>0</v>
      </c>
    </row>
    <row r="20" spans="2:23" s="942" customFormat="1" ht="15" customHeight="1" outlineLevel="1" x14ac:dyDescent="0.35">
      <c r="E20" s="683" t="str">
        <f xml:space="preserve"> 'Ind AS Financials'!E23</f>
        <v>Penalty - SLA</v>
      </c>
      <c r="F20" s="683">
        <f xml:space="preserve"> 'Ind AS Financials'!F$22</f>
        <v>0</v>
      </c>
      <c r="G20" s="683" t="str">
        <f xml:space="preserve"> 'Ind AS Financials'!G$22</f>
        <v>INR Cr</v>
      </c>
      <c r="H20" s="375">
        <f>SUM(J20:W20)</f>
        <v>13.005904831149648</v>
      </c>
      <c r="I20" s="683"/>
      <c r="J20" s="683">
        <f xml:space="preserve"> 'Ind AS Financials'!J$23</f>
        <v>0</v>
      </c>
      <c r="K20" s="683">
        <f xml:space="preserve"> 'Ind AS Financials'!K$23</f>
        <v>0.17289541173834</v>
      </c>
      <c r="L20" s="683">
        <f xml:space="preserve"> 'Ind AS Financials'!L$23</f>
        <v>2.7043149959366102</v>
      </c>
      <c r="M20" s="683">
        <f xml:space="preserve"> 'Ind AS Financials'!M$23</f>
        <v>1.9119075272037609</v>
      </c>
      <c r="N20" s="683">
        <f xml:space="preserve"> 'Ind AS Financials'!N$23</f>
        <v>1.321272474384648</v>
      </c>
      <c r="O20" s="683">
        <f xml:space="preserve"> 'Ind AS Financials'!O$23</f>
        <v>1.321272474384648</v>
      </c>
      <c r="P20" s="683">
        <f xml:space="preserve"> 'Ind AS Financials'!P$23</f>
        <v>1.321272474384648</v>
      </c>
      <c r="Q20" s="683">
        <f xml:space="preserve"> 'Ind AS Financials'!Q$23</f>
        <v>1.321272474384648</v>
      </c>
      <c r="R20" s="683">
        <f xml:space="preserve"> 'Ind AS Financials'!R$23</f>
        <v>1.321272474384648</v>
      </c>
      <c r="S20" s="683">
        <f xml:space="preserve"> 'Ind AS Financials'!S$23</f>
        <v>1.321272474384648</v>
      </c>
      <c r="T20" s="683">
        <f xml:space="preserve"> 'Ind AS Financials'!T$23</f>
        <v>0.28915204996305149</v>
      </c>
      <c r="U20" s="683">
        <f xml:space="preserve"> 'Ind AS Financials'!U$23</f>
        <v>0</v>
      </c>
      <c r="V20" s="683">
        <f xml:space="preserve"> 'Ind AS Financials'!V$23</f>
        <v>0</v>
      </c>
      <c r="W20" s="683">
        <f xml:space="preserve"> 'Ind AS Financials'!W$23</f>
        <v>0</v>
      </c>
    </row>
    <row r="21" spans="2:23" ht="15" customHeight="1" outlineLevel="1" x14ac:dyDescent="0.35">
      <c r="E21" s="363" t="str">
        <f xml:space="preserve"> 'Ind AS Financials'!E$41</f>
        <v>Tax</v>
      </c>
      <c r="F21" s="363">
        <f xml:space="preserve"> 'Ind AS Financials'!F$41</f>
        <v>0</v>
      </c>
      <c r="G21" s="363" t="str">
        <f xml:space="preserve"> 'Ind AS Financials'!G$41</f>
        <v>INR Cr</v>
      </c>
      <c r="H21" s="375">
        <f ca="1">SUM(J21:W21)</f>
        <v>48.41854421774925</v>
      </c>
      <c r="I21" s="683"/>
      <c r="J21" s="854">
        <f ca="1">SUMIF('Dep&amp;Tax'!$J$5:$W$5,J$5,'Dep&amp;Tax'!$J$104:$W$104)</f>
        <v>0</v>
      </c>
      <c r="K21" s="854">
        <f ca="1">SUMIF('Dep&amp;Tax'!$J$5:$W$5,K$5,'Dep&amp;Tax'!$J$104:$W$104)</f>
        <v>0</v>
      </c>
      <c r="L21" s="854">
        <f ca="1">SUMIF('Dep&amp;Tax'!$J$5:$W$5,L$5,'Dep&amp;Tax'!$J$104:$W$104)</f>
        <v>0</v>
      </c>
      <c r="M21" s="854">
        <f ca="1">SUMIF('Dep&amp;Tax'!$J$5:$W$5,M$5,'Dep&amp;Tax'!$J$104:$W$104)</f>
        <v>0</v>
      </c>
      <c r="N21" s="854">
        <f ca="1">SUMIF('Dep&amp;Tax'!$J$5:$W$5,N$5,'Dep&amp;Tax'!$J$104:$W$104)</f>
        <v>0</v>
      </c>
      <c r="O21" s="854">
        <f ca="1">SUMIF('Dep&amp;Tax'!$J$5:$W$5,O$5,'Dep&amp;Tax'!$J$104:$W$104)</f>
        <v>0</v>
      </c>
      <c r="P21" s="854">
        <f ca="1">SUMIF('Dep&amp;Tax'!$J$5:$W$5,P$5,'Dep&amp;Tax'!$J$104:$W$104)</f>
        <v>0</v>
      </c>
      <c r="Q21" s="854">
        <f ca="1">SUMIF('Dep&amp;Tax'!$J$5:$W$5,Q$5,'Dep&amp;Tax'!$J$104:$W$104)</f>
        <v>0</v>
      </c>
      <c r="R21" s="854">
        <f ca="1">SUMIF('Dep&amp;Tax'!$J$5:$W$5,R$5,'Dep&amp;Tax'!$J$104:$W$104)</f>
        <v>5.9332564912967189</v>
      </c>
      <c r="S21" s="854">
        <f ca="1">SUMIF('Dep&amp;Tax'!$J$5:$W$5,S$5,'Dep&amp;Tax'!$J$104:$W$104)</f>
        <v>39.184174784680977</v>
      </c>
      <c r="T21" s="854">
        <f ca="1">SUMIF('Dep&amp;Tax'!$J$5:$W$5,T$5,'Dep&amp;Tax'!$J$104:$W$104)</f>
        <v>3.3011129417715535</v>
      </c>
      <c r="U21" s="854">
        <f ca="1">SUMIF('Dep&amp;Tax'!$J$5:$W$5,U$5,'Dep&amp;Tax'!$J$104:$W$104)</f>
        <v>0</v>
      </c>
      <c r="V21" s="854">
        <f ca="1">SUMIF('Dep&amp;Tax'!$J$5:$W$5,V$5,'Dep&amp;Tax'!$J$104:$W$104)</f>
        <v>0</v>
      </c>
      <c r="W21" s="854">
        <f ca="1">SUMIF('Dep&amp;Tax'!$J$5:$W$5,W$5,'Dep&amp;Tax'!$J$104:$W$104)</f>
        <v>0</v>
      </c>
    </row>
    <row r="22" spans="2:23" s="942" customFormat="1" ht="15" customHeight="1" outlineLevel="1" x14ac:dyDescent="0.35">
      <c r="E22" s="874" t="s">
        <v>758</v>
      </c>
      <c r="F22" s="363"/>
      <c r="G22" s="363" t="str">
        <f xml:space="preserve"> 'Ind AS Financials'!G$41</f>
        <v>INR Cr</v>
      </c>
      <c r="H22" s="854">
        <f>SUM(J22:W22)</f>
        <v>0</v>
      </c>
      <c r="I22" s="683"/>
      <c r="J22" s="985">
        <f>+SUMIF( 'Ind AS Financials'!J3:W3, J$3, 'Ind AS Financials'!J35:W35)</f>
        <v>0</v>
      </c>
      <c r="K22" s="985">
        <f>+SUMIF( 'Ind AS Financials'!K3:X3, K$3, 'Ind AS Financials'!K35:X35)</f>
        <v>0</v>
      </c>
      <c r="L22" s="985">
        <f>+SUMIF( 'Ind AS Financials'!L3:Y3, L$3, 'Ind AS Financials'!L35:Y35)</f>
        <v>0</v>
      </c>
      <c r="M22" s="985">
        <f>+SUMIF( 'Ind AS Financials'!M3:Z3, M$3, 'Ind AS Financials'!M35:Z35)</f>
        <v>0</v>
      </c>
      <c r="N22" s="985">
        <f>+SUMIF( 'Ind AS Financials'!N3:AA3, N$3, 'Ind AS Financials'!N35:AA35)</f>
        <v>0</v>
      </c>
      <c r="O22" s="985">
        <f>+SUMIF( 'Ind AS Financials'!O3:AB3, O$3, 'Ind AS Financials'!O35:AB35)</f>
        <v>0</v>
      </c>
      <c r="P22" s="985">
        <f>+SUMIF( 'Ind AS Financials'!P3:AC3, P$3, 'Ind AS Financials'!P35:AC35)</f>
        <v>0</v>
      </c>
      <c r="Q22" s="985">
        <f>+SUMIF( 'Ind AS Financials'!Q3:AD3, Q$3, 'Ind AS Financials'!Q35:AD35)</f>
        <v>0</v>
      </c>
      <c r="R22" s="985">
        <f>+SUMIF( 'Ind AS Financials'!R3:AE3, R$3, 'Ind AS Financials'!R35:AE35)</f>
        <v>0</v>
      </c>
      <c r="S22" s="985">
        <f>+SUMIF( 'Ind AS Financials'!S3:AF3, S$3, 'Ind AS Financials'!S35:AF35)</f>
        <v>0</v>
      </c>
      <c r="T22" s="985">
        <f>+SUMIF( 'Ind AS Financials'!T3:AG3, T$3, 'Ind AS Financials'!T35:AG35)</f>
        <v>0</v>
      </c>
      <c r="U22" s="985">
        <f>+SUMIF( 'Ind AS Financials'!U3:AH3, U$3, 'Ind AS Financials'!U35:AH35)</f>
        <v>0</v>
      </c>
      <c r="V22" s="985">
        <f>+SUMIF( 'Ind AS Financials'!V3:AI3, V$3, 'Ind AS Financials'!V35:AI35)</f>
        <v>0</v>
      </c>
      <c r="W22" s="985">
        <f>+SUMIF( 'Ind AS Financials'!W3:AJ3, W$3, 'Ind AS Financials'!W35:AJ35)</f>
        <v>0</v>
      </c>
    </row>
    <row r="23" spans="2:23" ht="15" customHeight="1" outlineLevel="1" x14ac:dyDescent="0.35">
      <c r="E23" s="684" t="s">
        <v>612</v>
      </c>
      <c r="F23" s="684"/>
      <c r="G23" s="684" t="s">
        <v>330</v>
      </c>
      <c r="H23" s="596">
        <f ca="1" xml:space="preserve"> SUM(J23:W23)</f>
        <v>1438.1348670348057</v>
      </c>
      <c r="I23" s="684"/>
      <c r="J23" s="986">
        <f ca="1" xml:space="preserve"> J10 - SUM(J11:J22)</f>
        <v>0</v>
      </c>
      <c r="K23" s="986">
        <f ca="1" xml:space="preserve"> K10 - SUM(K11:K22)</f>
        <v>-3.507759245800429</v>
      </c>
      <c r="L23" s="986">
        <f t="shared" ref="K23:W23" ca="1" si="1" xml:space="preserve"> L10 - SUM(L11:L22)</f>
        <v>93.307616075774547</v>
      </c>
      <c r="M23" s="986">
        <f ca="1" xml:space="preserve"> M10 - SUM(M11:M22)</f>
        <v>191.12247507466367</v>
      </c>
      <c r="N23" s="986">
        <f t="shared" ca="1" si="1"/>
        <v>194.211700320945</v>
      </c>
      <c r="O23" s="986">
        <f t="shared" ca="1" si="1"/>
        <v>194.211700320945</v>
      </c>
      <c r="P23" s="986">
        <f t="shared" ca="1" si="1"/>
        <v>194.211700320945</v>
      </c>
      <c r="Q23" s="986">
        <f t="shared" ca="1" si="1"/>
        <v>194.211700320945</v>
      </c>
      <c r="R23" s="986">
        <f t="shared" ca="1" si="1"/>
        <v>188.27844382964827</v>
      </c>
      <c r="S23" s="986">
        <f t="shared" ca="1" si="1"/>
        <v>155.02752553626402</v>
      </c>
      <c r="T23" s="986">
        <f t="shared" ca="1" si="1"/>
        <v>37.059764480475692</v>
      </c>
      <c r="U23" s="986">
        <f t="shared" ca="1" si="1"/>
        <v>0</v>
      </c>
      <c r="V23" s="986">
        <f t="shared" ca="1" si="1"/>
        <v>0</v>
      </c>
      <c r="W23" s="986">
        <f t="shared" ca="1" si="1"/>
        <v>0</v>
      </c>
    </row>
    <row r="24" spans="2:23" ht="15" customHeight="1" outlineLevel="1" x14ac:dyDescent="0.35">
      <c r="E24" s="363"/>
      <c r="F24" s="363"/>
      <c r="G24" s="363"/>
      <c r="H24" s="363"/>
      <c r="I24" s="363"/>
      <c r="J24" s="987"/>
      <c r="K24" s="987"/>
      <c r="L24" s="987"/>
      <c r="M24" s="987"/>
      <c r="N24" s="987"/>
      <c r="O24" s="987"/>
      <c r="P24" s="987"/>
      <c r="Q24" s="987"/>
      <c r="R24" s="987"/>
      <c r="S24" s="987"/>
      <c r="T24" s="987"/>
      <c r="U24" s="987"/>
      <c r="V24" s="987"/>
      <c r="W24" s="987"/>
    </row>
    <row r="25" spans="2:23" ht="15" customHeight="1" outlineLevel="1" x14ac:dyDescent="0.35">
      <c r="E25" s="685" t="str">
        <f xml:space="preserve"> E$23</f>
        <v>Cash available for debt servicing</v>
      </c>
      <c r="F25" s="685">
        <f xml:space="preserve"> F$23</f>
        <v>0</v>
      </c>
      <c r="G25" s="685" t="str">
        <f xml:space="preserve"> G$23</f>
        <v>INR Cr</v>
      </c>
      <c r="H25" s="854">
        <f ca="1">SUM(J25:W25)</f>
        <v>1438.1348670348057</v>
      </c>
      <c r="I25" s="686"/>
      <c r="J25" s="988">
        <f ca="1" xml:space="preserve"> J$23</f>
        <v>0</v>
      </c>
      <c r="K25" s="988">
        <f t="shared" ref="K25:W25" ca="1" si="2" xml:space="preserve"> K$23</f>
        <v>-3.507759245800429</v>
      </c>
      <c r="L25" s="988">
        <f t="shared" ca="1" si="2"/>
        <v>93.307616075774547</v>
      </c>
      <c r="M25" s="988">
        <f t="shared" ca="1" si="2"/>
        <v>191.12247507466367</v>
      </c>
      <c r="N25" s="988">
        <f t="shared" ca="1" si="2"/>
        <v>194.211700320945</v>
      </c>
      <c r="O25" s="988">
        <f t="shared" ca="1" si="2"/>
        <v>194.211700320945</v>
      </c>
      <c r="P25" s="988">
        <f t="shared" ca="1" si="2"/>
        <v>194.211700320945</v>
      </c>
      <c r="Q25" s="988">
        <f t="shared" ca="1" si="2"/>
        <v>194.211700320945</v>
      </c>
      <c r="R25" s="988">
        <f t="shared" ca="1" si="2"/>
        <v>188.27844382964827</v>
      </c>
      <c r="S25" s="988">
        <f t="shared" ca="1" si="2"/>
        <v>155.02752553626402</v>
      </c>
      <c r="T25" s="988">
        <f t="shared" ca="1" si="2"/>
        <v>37.059764480475692</v>
      </c>
      <c r="U25" s="988">
        <f t="shared" ca="1" si="2"/>
        <v>0</v>
      </c>
      <c r="V25" s="988">
        <f t="shared" ca="1" si="2"/>
        <v>0</v>
      </c>
      <c r="W25" s="988">
        <f t="shared" ca="1" si="2"/>
        <v>0</v>
      </c>
    </row>
    <row r="26" spans="2:23" ht="15" customHeight="1" outlineLevel="1" x14ac:dyDescent="0.35">
      <c r="E26" s="37" t="s">
        <v>110</v>
      </c>
      <c r="G26" s="37" t="s">
        <v>509</v>
      </c>
      <c r="J26" s="72">
        <f xml:space="preserve"> 'Ind AS Financials'!J$181</f>
        <v>0</v>
      </c>
      <c r="K26" s="72">
        <f xml:space="preserve"> 'Ind AS Financials'!K$181</f>
        <v>9</v>
      </c>
      <c r="L26" s="72">
        <f xml:space="preserve"> 'Ind AS Financials'!L$181</f>
        <v>12</v>
      </c>
      <c r="M26" s="72">
        <f xml:space="preserve"> 'Ind AS Financials'!M$181</f>
        <v>12</v>
      </c>
      <c r="N26" s="72">
        <f xml:space="preserve"> 'Ind AS Financials'!N$181</f>
        <v>12</v>
      </c>
      <c r="O26" s="72">
        <f xml:space="preserve"> 'Ind AS Financials'!O$181</f>
        <v>12</v>
      </c>
      <c r="P26" s="72">
        <f xml:space="preserve"> 'Ind AS Financials'!P$181</f>
        <v>12</v>
      </c>
      <c r="Q26" s="72">
        <f xml:space="preserve"> 'Ind AS Financials'!Q$181</f>
        <v>12</v>
      </c>
      <c r="R26" s="72">
        <f xml:space="preserve"> 'Ind AS Financials'!R$181</f>
        <v>12</v>
      </c>
      <c r="S26" s="72">
        <f xml:space="preserve"> 'Ind AS Financials'!S$181</f>
        <v>12</v>
      </c>
      <c r="T26" s="72">
        <f xml:space="preserve"> 'Ind AS Financials'!T$181</f>
        <v>3</v>
      </c>
      <c r="U26" s="72">
        <f xml:space="preserve"> 'Ind AS Financials'!U$181</f>
        <v>0</v>
      </c>
      <c r="V26" s="72">
        <f xml:space="preserve"> 'Ind AS Financials'!V$181</f>
        <v>0</v>
      </c>
      <c r="W26" s="72">
        <f xml:space="preserve"> 'Ind AS Financials'!W$181</f>
        <v>0</v>
      </c>
    </row>
    <row r="27" spans="2:23" ht="15" customHeight="1" outlineLevel="1" x14ac:dyDescent="0.35">
      <c r="E27" s="88" t="s">
        <v>172</v>
      </c>
      <c r="F27" s="87"/>
      <c r="G27" s="37" t="s">
        <v>309</v>
      </c>
      <c r="J27" s="72">
        <f xml:space="preserve"> IFERROR( IF(( SUMIF( Rollout!$J$4:$EH$4, Ratios!J3, Rollout!$J$180:$EH$180) / J26) = 1,( SUMIF(Rollout!$J$4:$EH$4, Ratios!J3, Rollout!$J$180:$EH$180) / J26),IF(J3&lt; NTBA!$F$240,1,( SUMIF(Rollout!$J$4:$EH$4, Ratios!J3, Rollout!$J$180:$EH$180) / J26))),0)</f>
        <v>0</v>
      </c>
      <c r="K27" s="72">
        <f>IFERROR(IF((SUMIF(Rollout!$J$4:$EH$4,Ratios!K3,Rollout!$J$180:$EH$180)/K26)=1,(SUMIF(Rollout!$J$4:$EH$4,Ratios!K3,Rollout!$J$180:$EH$180)/K26),IF(K3&lt;NTBA!$F$240,1,(SUMIF(Rollout!$J$4:$EH$4,Ratios!K3,Rollout!$J$180:$EH$180)/K26))),0)</f>
        <v>1</v>
      </c>
      <c r="L27" s="72">
        <f>IFERROR(IF((SUMIF(Rollout!$J$4:$EH$4,Ratios!L3,Rollout!$J$180:$EH$180)/L26)=1,(SUMIF(Rollout!$J$4:$EH$4,Ratios!L3,Rollout!$J$180:$EH$180)/L26),IF(L3&lt;NTBA!$F$240,1,(SUMIF(Rollout!$J$4:$EH$4,Ratios!L3,Rollout!$J$180:$EH$180)/L26))),0)</f>
        <v>1</v>
      </c>
      <c r="M27" s="72">
        <f>IFERROR(IF((SUMIF(Rollout!$J$4:$EH$4,Ratios!M3,Rollout!$J$180:$EH$180)/M26)=1,(SUMIF(Rollout!$J$4:$EH$4,Ratios!M3,Rollout!$J$180:$EH$180)/M26),IF(M3&lt;NTBA!$F$240,1,(SUMIF(Rollout!$J$4:$EH$4,Ratios!M3,Rollout!$J$180:$EH$180)/M26))),0)</f>
        <v>1</v>
      </c>
      <c r="N27" s="72">
        <f>IFERROR(IF((SUMIF(Rollout!$J$4:$EH$4,Ratios!N3,Rollout!$J$180:$EH$180)/N26)=1,(SUMIF(Rollout!$J$4:$EH$4,Ratios!N3,Rollout!$J$180:$EH$180)/N26),IF(N3&lt;NTBA!$F$240,1,(SUMIF(Rollout!$J$4:$EH$4,Ratios!N3,Rollout!$J$180:$EH$180)/N26))),0)</f>
        <v>1</v>
      </c>
      <c r="O27" s="72">
        <f>IFERROR(IF((SUMIF(Rollout!$J$4:$EH$4,Ratios!O3,Rollout!$J$180:$EH$180)/O26)=1,(SUMIF(Rollout!$J$4:$EH$4,Ratios!O3,Rollout!$J$180:$EH$180)/O26),IF(O3&lt;NTBA!$F$240,1,(SUMIF(Rollout!$J$4:$EH$4,Ratios!O3,Rollout!$J$180:$EH$180)/O26))),0)</f>
        <v>1</v>
      </c>
      <c r="P27" s="72">
        <f>IFERROR(IF((SUMIF(Rollout!$J$4:$EH$4,Ratios!P3,Rollout!$J$180:$EH$180)/P26)=1,(SUMIF(Rollout!$J$4:$EH$4,Ratios!P3,Rollout!$J$180:$EH$180)/P26),IF(P3&lt;NTBA!$F$240,1,(SUMIF(Rollout!$J$4:$EH$4,Ratios!P3,Rollout!$J$180:$EH$180)/P26))),0)</f>
        <v>1</v>
      </c>
      <c r="Q27" s="72">
        <f>IFERROR(IF((SUMIF(Rollout!$J$4:$EH$4,Ratios!Q3,Rollout!$J$180:$EH$180)/Q26)=1,(SUMIF(Rollout!$J$4:$EH$4,Ratios!Q3,Rollout!$J$180:$EH$180)/Q26),IF(Q3&lt;NTBA!$F$240,1,(SUMIF(Rollout!$J$4:$EH$4,Ratios!Q3,Rollout!$J$180:$EH$180)/Q26))),0)</f>
        <v>1</v>
      </c>
      <c r="R27" s="72">
        <f>IFERROR(IF((SUMIF(Rollout!$J$4:$EH$4,Ratios!R3,Rollout!$J$180:$EH$180)/R26)=1,(SUMIF(Rollout!$J$4:$EH$4,Ratios!R3,Rollout!$J$180:$EH$180)/R26),IF(R3&lt;NTBA!$F$240,1,(SUMIF(Rollout!$J$4:$EH$4,Ratios!R3,Rollout!$J$180:$EH$180)/R26))),0)</f>
        <v>0.83333333333333337</v>
      </c>
      <c r="S27" s="72">
        <f>IFERROR(IF((SUMIF(Rollout!$J$4:$EH$4,Ratios!S3,Rollout!$J$180:$EH$180)/S26)=1,(SUMIF(Rollout!$J$4:$EH$4,Ratios!S3,Rollout!$J$180:$EH$180)/S26),IF(S3&lt;NTBA!$F$240,1,(SUMIF(Rollout!$J$4:$EH$4,Ratios!S3,Rollout!$J$180:$EH$180)/S26))),0)</f>
        <v>0</v>
      </c>
      <c r="T27" s="72">
        <f>IFERROR(IF((SUMIF(Rollout!$J$4:$EH$4,Ratios!T3,Rollout!$J$180:$EH$180)/T26)=1,(SUMIF(Rollout!$J$4:$EH$4,Ratios!T3,Rollout!$J$180:$EH$180)/T26),IF(T3&lt;NTBA!$F$240,1,(SUMIF(Rollout!$J$4:$EH$4,Ratios!T3,Rollout!$J$180:$EH$180)/T26))),0)</f>
        <v>0</v>
      </c>
      <c r="U27" s="72">
        <f>IFERROR(IF((SUMIF(Rollout!$J$4:$EH$4,Ratios!U3,Rollout!$J$180:$EH$180)/U26)=1,(SUMIF(Rollout!$J$4:$EH$4,Ratios!U3,Rollout!$J$180:$EH$180)/U26),IF(U3&lt;NTBA!$F$240,1,(SUMIF(Rollout!$J$4:$EH$4,Ratios!U3,Rollout!$J$180:$EH$180)/U26))),0)</f>
        <v>0</v>
      </c>
      <c r="V27" s="72">
        <f>IFERROR(IF((SUMIF(Rollout!$J$4:$EH$4,Ratios!V3,Rollout!$J$180:$EH$180)/V26)=1,(SUMIF(Rollout!$J$4:$EH$4,Ratios!V3,Rollout!$J$180:$EH$180)/V26),IF(V3&lt;NTBA!$F$240,1,(SUMIF(Rollout!$J$4:$EH$4,Ratios!V3,Rollout!$J$180:$EH$180)/V26))),0)</f>
        <v>0</v>
      </c>
      <c r="W27" s="72">
        <f>IFERROR(IF((SUMIF(Rollout!$J$4:$EH$4,Ratios!W3,Rollout!$J$180:$EH$180)/W26)=1,(SUMIF(Rollout!$J$4:$EH$4,Ratios!W3,Rollout!$J$180:$EH$180)/W26),IF(W3&lt;NTBA!$F$240,1,(SUMIF(Rollout!$J$4:$EH$4,Ratios!W3,Rollout!$J$180:$EH$180)/W26))),0)</f>
        <v>0</v>
      </c>
    </row>
    <row r="28" spans="2:23" ht="15" customHeight="1" outlineLevel="1" x14ac:dyDescent="0.35">
      <c r="E28" s="88"/>
      <c r="F28" s="87"/>
      <c r="J28" s="989"/>
      <c r="K28" s="989"/>
      <c r="L28" s="989"/>
      <c r="M28" s="989"/>
      <c r="N28" s="989"/>
      <c r="O28" s="989"/>
      <c r="P28" s="989"/>
      <c r="Q28" s="989"/>
      <c r="R28" s="989"/>
      <c r="S28" s="989"/>
      <c r="T28" s="989"/>
      <c r="U28" s="989"/>
      <c r="V28" s="989"/>
      <c r="W28" s="989"/>
    </row>
    <row r="29" spans="2:23" ht="15" customHeight="1" outlineLevel="1" x14ac:dyDescent="0.35">
      <c r="B29" s="38" t="s">
        <v>173</v>
      </c>
      <c r="F29" s="72"/>
      <c r="J29" s="72"/>
      <c r="K29" s="72"/>
      <c r="L29" s="72"/>
      <c r="M29" s="72"/>
      <c r="N29" s="72"/>
      <c r="O29" s="72"/>
      <c r="P29" s="72"/>
      <c r="Q29" s="72"/>
      <c r="R29" s="72"/>
      <c r="S29" s="72"/>
      <c r="T29" s="72"/>
      <c r="U29" s="72"/>
      <c r="V29" s="72"/>
      <c r="W29" s="72"/>
    </row>
    <row r="30" spans="2:23" ht="15" customHeight="1" outlineLevel="1" x14ac:dyDescent="0.25">
      <c r="E30" s="37" t="s">
        <v>174</v>
      </c>
      <c r="G30" s="37" t="s">
        <v>330</v>
      </c>
      <c r="H30" s="71">
        <f ca="1">SUM(J30:W30)</f>
        <v>721.55902854437898</v>
      </c>
      <c r="J30" s="990">
        <f ca="1" xml:space="preserve"> -1 * SUMIF('Ind AS Financials'!J3:W3, J$3, 'Ind AS Financials'!J80:W80)</f>
        <v>0</v>
      </c>
      <c r="K30" s="990">
        <f ca="1" xml:space="preserve"> -1 * SUMIF('Ind AS Financials'!K3:X3, K$3, 'Ind AS Financials'!K80:X80)</f>
        <v>0</v>
      </c>
      <c r="L30" s="990">
        <f ca="1" xml:space="preserve"> -1 * SUMIF('Ind AS Financials'!L3:Y3, L$3, 'Ind AS Financials'!L80:Y80)</f>
        <v>0</v>
      </c>
      <c r="M30" s="990">
        <f ca="1" xml:space="preserve"> -1 * SUMIF('Ind AS Financials'!M3:Z3, M$3, 'Ind AS Financials'!M80:Z80)-1 * SUMIF(Rollout!$J$4:$EH$4,M$3,Rollout!$J$193:$EH$193)</f>
        <v>98.132027882035459</v>
      </c>
      <c r="N30" s="990">
        <f ca="1" xml:space="preserve"> -1 * SUMIF('Ind AS Financials'!N3:AA3, N$3, 'Ind AS Financials'!N80:AA80)-1 * SUMIF(Rollout!$J$4:$EH$4,N$3,Rollout!$J$193:$EH$193)</f>
        <v>108.59463379592904</v>
      </c>
      <c r="O30" s="990">
        <f ca="1" xml:space="preserve"> -1 * SUMIF('Ind AS Financials'!O3:AB3, O$3, 'Ind AS Financials'!O80:AB80)-1 * SUMIF(Rollout!$J$4:$EH$4,O$3,Rollout!$J$193:$EH$193)</f>
        <v>119.05723970982257</v>
      </c>
      <c r="P30" s="990">
        <f ca="1" xml:space="preserve"> -1 * SUMIF('Ind AS Financials'!P3:AC3, P$3, 'Ind AS Financials'!P80:AC80)-1 * SUMIF(Rollout!$J$4:$EH$4,P$3,Rollout!$J$193:$EH$193)</f>
        <v>130.2414046522604</v>
      </c>
      <c r="Q30" s="990">
        <f ca="1" xml:space="preserve"> -1 * SUMIF('Ind AS Financials'!Q3:AD3, Q$3, 'Ind AS Financials'!Q80:AD80)-1 * SUMIF(Rollout!$J$4:$EH$4,Q$3,Rollout!$J$193:$EH$193)</f>
        <v>142.14712862324265</v>
      </c>
      <c r="R30" s="990">
        <f ca="1" xml:space="preserve"> -1 * SUMIF('Ind AS Financials'!R3:AE3, R$3, 'Ind AS Financials'!R80:AE80)-1 * SUMIF(Rollout!$J$4:$EH$4,R$3,Rollout!$J$193:$EH$193)</f>
        <v>123.38659388108881</v>
      </c>
      <c r="S30" s="990">
        <f ca="1" xml:space="preserve"> -1 * SUMIF('Ind AS Financials'!S3:AF3, S$3, 'Ind AS Financials'!S80:AF80)-1 * SUMIF(Rollout!$J$4:$EH$4,S$3,Rollout!$J$193:$EH$193)</f>
        <v>0</v>
      </c>
      <c r="T30" s="990">
        <f ca="1" xml:space="preserve"> -1 * SUMIF('Ind AS Financials'!T3:AG3, T$3, 'Ind AS Financials'!T80:AG80)-1 * SUMIF(Rollout!$J$4:$EH$4,T$3,Rollout!$J$193:$EH$193)</f>
        <v>0</v>
      </c>
      <c r="U30" s="990">
        <f ca="1" xml:space="preserve"> -1 * SUMIF('Ind AS Financials'!U3:AH3, U$3, 'Ind AS Financials'!U80:AH80)-1 * SUMIF(Rollout!$J$4:$EH$4,U$3,Rollout!$J$193:$EH$193)</f>
        <v>0</v>
      </c>
      <c r="V30" s="990">
        <f xml:space="preserve"> -1 * SUMIF('Ind AS Financials'!V3:AI3, V$3, 'Ind AS Financials'!V80:AI80)-1 * SUMIF(Rollout!$J$4:$EH$4,V$3,Rollout!$J$193:$EH$193)</f>
        <v>0</v>
      </c>
      <c r="W30" s="990">
        <f xml:space="preserve"> -1 * SUMIF('Ind AS Financials'!W3:AJ3, W$3, 'Ind AS Financials'!W80:AJ80)-1 * SUMIF(Rollout!$J$4:$EH$4,W$3,Rollout!$J$193:$EH$193)</f>
        <v>0</v>
      </c>
    </row>
    <row r="31" spans="2:23" ht="15" customHeight="1" outlineLevel="1" x14ac:dyDescent="0.25">
      <c r="E31" s="37" t="s">
        <v>171</v>
      </c>
      <c r="G31" s="37" t="s">
        <v>330</v>
      </c>
      <c r="H31" s="71">
        <f ca="1">SUM(J31:W31)</f>
        <v>273.39948077319923</v>
      </c>
      <c r="J31" s="72">
        <f xml:space="preserve"> IF( J27 &gt; 0, SUMIF( 'Ind AS Financials'!J3:W3, J$3, 'Ind AS Financials'!J34:W34 ),0)</f>
        <v>0</v>
      </c>
      <c r="K31" s="72">
        <f ca="1" xml:space="preserve"> IF( K27 &gt; 0, SUMIF( 'Ind AS Financials'!K3:X3, K$3, 'Ind AS Financials'!K34:X34 ),0)</f>
        <v>4.87930823585741</v>
      </c>
      <c r="L31" s="72">
        <f ca="1" xml:space="preserve"> IF( L27 &gt; 0, SUMIF( 'Ind AS Financials'!L3:Y3, L$3, 'Ind AS Financials'!L34:Y34 ),0)</f>
        <v>54.146034095882818</v>
      </c>
      <c r="M31" s="72">
        <f ca="1" xml:space="preserve"> IF( M27 &gt; 0, SUMIF( 'Ind AS Financials'!M3:Z3, M$3, 'Ind AS Financials'!M34:Z34 ),0)</f>
        <v>67.949968676519475</v>
      </c>
      <c r="N31" s="72">
        <f ca="1" xml:space="preserve"> IF( N27 &gt; 0, SUMIF( 'Ind AS Financials'!N3:AA3, N$3, 'Ind AS Financials'!N34:AA34 ),0)</f>
        <v>51.628901415528844</v>
      </c>
      <c r="O31" s="72">
        <f ca="1" xml:space="preserve"> IF( O27 &gt; 0, SUMIF( 'Ind AS Financials'!O3:AB3, O$3, 'Ind AS Financials'!O34:AB34 ),0)</f>
        <v>41.423801879947142</v>
      </c>
      <c r="P31" s="72">
        <f ca="1" xml:space="preserve"> IF( P27 &gt; 0, SUMIF( 'Ind AS Financials'!P3:AC3, P$3, 'Ind AS Financials'!P34:AC34 ),0)</f>
        <v>30.247303502187542</v>
      </c>
      <c r="Q31" s="72">
        <f ca="1" xml:space="preserve"> IF( Q27 &gt; 0, SUMIF( 'Ind AS Financials'!Q3:AD3, Q$3, 'Ind AS Financials'!Q34:AD34 ),0)</f>
        <v>18.034465969681072</v>
      </c>
      <c r="R31" s="72">
        <f ca="1" xml:space="preserve"> IF( R27 &gt; 0, SUMIF( 'Ind AS Financials'!R3:AE3, R$3, 'Ind AS Financials'!R34:AE34 ),0)</f>
        <v>5.0896969975949089</v>
      </c>
      <c r="S31" s="72">
        <f xml:space="preserve"> IF( S27 &gt; 0, SUMIF( 'Ind AS Financials'!S3:AF3, S$3, 'Ind AS Financials'!S34:AF34 ),0)</f>
        <v>0</v>
      </c>
      <c r="T31" s="72">
        <f xml:space="preserve"> IF( T27 &gt; 0, SUMIF( 'Ind AS Financials'!T3:AG3, T$3, 'Ind AS Financials'!T34:AG34 ),0)</f>
        <v>0</v>
      </c>
      <c r="U31" s="72">
        <f xml:space="preserve"> IF( U27 &gt; 0, SUMIF( 'Ind AS Financials'!U3:AH3, U$3, 'Ind AS Financials'!U34:AH34 ),0)</f>
        <v>0</v>
      </c>
      <c r="V31" s="72">
        <f xml:space="preserve"> IF( V27 &gt; 0, SUMIF( 'Ind AS Financials'!V3:AI3, V$3, 'Ind AS Financials'!V34:AI34 ),0)</f>
        <v>0</v>
      </c>
      <c r="W31" s="72">
        <f xml:space="preserve"> IF( W27 &gt; 0, SUMIF( 'Ind AS Financials'!W3:AJ3, W$3, 'Ind AS Financials'!W34:AJ34 ),0)</f>
        <v>0</v>
      </c>
    </row>
    <row r="32" spans="2:23" ht="15" customHeight="1" outlineLevel="1" x14ac:dyDescent="0.25">
      <c r="E32" s="147" t="s">
        <v>558</v>
      </c>
      <c r="F32" s="147"/>
      <c r="G32" s="147" t="s">
        <v>330</v>
      </c>
      <c r="H32" s="148">
        <f ca="1">SUM(J32:W32)</f>
        <v>994.95850931757809</v>
      </c>
      <c r="I32" s="147"/>
      <c r="J32" s="991">
        <f t="shared" ref="J32:O32" ca="1" si="3">SUM(J30:J31)</f>
        <v>0</v>
      </c>
      <c r="K32" s="991">
        <f ca="1">SUM(K30:K31)</f>
        <v>4.87930823585741</v>
      </c>
      <c r="L32" s="991">
        <f t="shared" ca="1" si="3"/>
        <v>54.146034095882818</v>
      </c>
      <c r="M32" s="991">
        <f ca="1">SUM(M30:M31)</f>
        <v>166.08199655855492</v>
      </c>
      <c r="N32" s="991">
        <f t="shared" ca="1" si="3"/>
        <v>160.22353521145789</v>
      </c>
      <c r="O32" s="991">
        <f t="shared" ca="1" si="3"/>
        <v>160.48104158976972</v>
      </c>
      <c r="P32" s="991">
        <f t="shared" ref="P32:W32" ca="1" si="4">SUM(P30:P31)</f>
        <v>160.48870815444795</v>
      </c>
      <c r="Q32" s="991">
        <f t="shared" ca="1" si="4"/>
        <v>160.18159459292372</v>
      </c>
      <c r="R32" s="991">
        <f t="shared" ca="1" si="4"/>
        <v>128.47629087868373</v>
      </c>
      <c r="S32" s="991">
        <f t="shared" ca="1" si="4"/>
        <v>0</v>
      </c>
      <c r="T32" s="991">
        <f t="shared" ca="1" si="4"/>
        <v>0</v>
      </c>
      <c r="U32" s="991">
        <f t="shared" ca="1" si="4"/>
        <v>0</v>
      </c>
      <c r="V32" s="991">
        <f t="shared" si="4"/>
        <v>0</v>
      </c>
      <c r="W32" s="991">
        <f t="shared" si="4"/>
        <v>0</v>
      </c>
    </row>
    <row r="33" spans="1:23" ht="15" customHeight="1" outlineLevel="1" x14ac:dyDescent="0.25">
      <c r="E33" s="37" t="s">
        <v>170</v>
      </c>
      <c r="F33" s="71"/>
      <c r="G33" s="37" t="s">
        <v>341</v>
      </c>
      <c r="J33" s="854"/>
      <c r="K33" s="854"/>
      <c r="L33" s="854"/>
      <c r="M33" s="854">
        <f ca="1" xml:space="preserve"> IF( M27 &gt; 0,( M25 * M27) / M32,"")</f>
        <v>1.1507717816198115</v>
      </c>
      <c r="N33" s="854">
        <f ca="1" xml:space="preserve"> IF( N27 &gt; 0,( N25 * N27) / N32,"")</f>
        <v>1.2121296666225134</v>
      </c>
      <c r="O33" s="854">
        <f ca="1" xml:space="preserve"> IF( O27 &gt; 0,( O25 * O27) / O32,"")</f>
        <v>1.2101846946968315</v>
      </c>
      <c r="P33" s="854">
        <f ca="1" xml:space="preserve"> IF( P27 &gt; 0,( P25 * P27) / P32,"")</f>
        <v>1.2101268840300177</v>
      </c>
      <c r="Q33" s="854">
        <f ca="1" xml:space="preserve"> IF( Q27 &gt; 0,( Q25 * Q27) / Q32,"")</f>
        <v>1.2124470405885486</v>
      </c>
      <c r="R33" s="854">
        <f ca="1" xml:space="preserve"> IF( R27 &gt; 0,( R25 * R27) / R32,"")</f>
        <v>1.2212269059007024</v>
      </c>
      <c r="S33" s="854" t="str">
        <f t="shared" ref="R33:W33" si="5" xml:space="preserve"> IF( S27 &gt; 0,( S25 * S27) / S32,"")</f>
        <v/>
      </c>
      <c r="T33" s="854" t="str">
        <f t="shared" si="5"/>
        <v/>
      </c>
      <c r="U33" s="854" t="str">
        <f t="shared" si="5"/>
        <v/>
      </c>
      <c r="V33" s="854" t="str">
        <f t="shared" si="5"/>
        <v/>
      </c>
      <c r="W33" s="854" t="str">
        <f t="shared" si="5"/>
        <v/>
      </c>
    </row>
    <row r="34" spans="1:23" ht="15" customHeight="1" outlineLevel="1" x14ac:dyDescent="0.25">
      <c r="E34" s="37" t="s">
        <v>85</v>
      </c>
      <c r="F34" s="1008">
        <f ca="1" xml:space="preserve"> SUMPRODUCT( M25:W25, M27:W27) / SUM( M32:W32 )</f>
        <v>1.2018678461544876</v>
      </c>
      <c r="G34" s="37" t="s">
        <v>341</v>
      </c>
      <c r="H34" s="375"/>
      <c r="J34" s="81"/>
      <c r="K34" s="81"/>
      <c r="L34" s="81"/>
      <c r="M34" s="81">
        <f>TBA!M78</f>
        <v>0.13600000000000001</v>
      </c>
      <c r="N34" s="81">
        <f>TBA!N78</f>
        <v>0.15049999999999999</v>
      </c>
      <c r="O34" s="81">
        <f>TBA!O78</f>
        <v>0.16500000000000001</v>
      </c>
      <c r="P34" s="81">
        <f>TBA!P78</f>
        <v>0.18049999999999999</v>
      </c>
      <c r="Q34" s="81">
        <f>TBA!Q78</f>
        <v>0.19700000000000001</v>
      </c>
      <c r="R34" s="81">
        <f>TBA!R78</f>
        <v>0.17100000000000004</v>
      </c>
      <c r="S34" s="71"/>
      <c r="T34" s="72"/>
      <c r="U34" s="72"/>
      <c r="V34" s="72"/>
      <c r="W34" s="72"/>
    </row>
    <row r="35" spans="1:23" ht="15" customHeight="1" outlineLevel="1" x14ac:dyDescent="0.25">
      <c r="E35" s="37" t="s">
        <v>86</v>
      </c>
      <c r="F35" s="1008">
        <f ca="1" xml:space="preserve"> MIN( J33:W33)</f>
        <v>1.1507717816198115</v>
      </c>
      <c r="G35" s="37" t="s">
        <v>341</v>
      </c>
      <c r="H35" s="877"/>
      <c r="J35" s="72"/>
      <c r="K35" s="72"/>
      <c r="L35" s="72"/>
      <c r="M35" s="858"/>
      <c r="N35" s="858"/>
      <c r="O35" s="858"/>
      <c r="P35" s="858"/>
      <c r="Q35" s="858"/>
      <c r="R35" s="858"/>
      <c r="S35" s="71"/>
      <c r="T35" s="71"/>
      <c r="U35" s="71"/>
      <c r="V35" s="71"/>
      <c r="W35" s="71"/>
    </row>
    <row r="36" spans="1:23" ht="15" customHeight="1" outlineLevel="1" x14ac:dyDescent="0.25">
      <c r="F36" s="71"/>
      <c r="J36" s="72"/>
      <c r="K36" s="72"/>
      <c r="L36" s="72"/>
      <c r="M36" s="72"/>
      <c r="N36" s="72"/>
      <c r="O36" s="72"/>
      <c r="P36" s="72"/>
      <c r="Q36" s="72"/>
      <c r="R36" s="72"/>
      <c r="S36" s="72"/>
      <c r="T36" s="71"/>
      <c r="U36" s="71"/>
      <c r="V36" s="71"/>
      <c r="W36" s="71"/>
    </row>
    <row r="37" spans="1:23" ht="15" customHeight="1" x14ac:dyDescent="0.35">
      <c r="F37" s="73"/>
      <c r="J37" s="72"/>
    </row>
    <row r="38" spans="1:23" ht="15" hidden="1" customHeight="1" x14ac:dyDescent="0.35">
      <c r="A38" s="103" t="s">
        <v>351</v>
      </c>
      <c r="B38" s="104"/>
      <c r="C38" s="104"/>
      <c r="D38" s="104"/>
      <c r="E38" s="104"/>
      <c r="F38" s="73"/>
      <c r="J38" s="72"/>
    </row>
    <row r="39" spans="1:23" ht="13" hidden="1" outlineLevel="1" x14ac:dyDescent="0.35">
      <c r="A39" s="38"/>
      <c r="F39" s="73"/>
      <c r="J39" s="72"/>
    </row>
    <row r="40" spans="1:23" ht="13" hidden="1" outlineLevel="1" x14ac:dyDescent="0.35">
      <c r="A40" s="38"/>
      <c r="E40" s="397" t="str">
        <f xml:space="preserve"> NTBA!E$243</f>
        <v>Target DSCR</v>
      </c>
      <c r="F40" s="556">
        <f xml:space="preserve"> NTBA!F$243</f>
        <v>1.2</v>
      </c>
      <c r="G40" s="397" t="str">
        <f xml:space="preserve"> NTBA!G$243</f>
        <v>ratio</v>
      </c>
      <c r="J40" s="72"/>
    </row>
    <row r="41" spans="1:23" ht="12.5" hidden="1" outlineLevel="1" x14ac:dyDescent="0.35">
      <c r="E41" s="37" t="s">
        <v>242</v>
      </c>
      <c r="G41" s="37" t="s">
        <v>341</v>
      </c>
      <c r="J41" s="375">
        <f xml:space="preserve"> $F$40</f>
        <v>1.2</v>
      </c>
      <c r="K41" s="375">
        <f t="shared" ref="K41:W41" si="6" xml:space="preserve"> $F$40</f>
        <v>1.2</v>
      </c>
      <c r="L41" s="375">
        <f t="shared" si="6"/>
        <v>1.2</v>
      </c>
      <c r="M41" s="375">
        <f t="shared" si="6"/>
        <v>1.2</v>
      </c>
      <c r="N41" s="375">
        <f t="shared" si="6"/>
        <v>1.2</v>
      </c>
      <c r="O41" s="375">
        <f t="shared" si="6"/>
        <v>1.2</v>
      </c>
      <c r="P41" s="375">
        <f t="shared" si="6"/>
        <v>1.2</v>
      </c>
      <c r="Q41" s="375">
        <f t="shared" si="6"/>
        <v>1.2</v>
      </c>
      <c r="R41" s="375">
        <f t="shared" si="6"/>
        <v>1.2</v>
      </c>
      <c r="S41" s="375">
        <f t="shared" si="6"/>
        <v>1.2</v>
      </c>
      <c r="T41" s="375">
        <f t="shared" si="6"/>
        <v>1.2</v>
      </c>
      <c r="U41" s="375">
        <f t="shared" si="6"/>
        <v>1.2</v>
      </c>
      <c r="V41" s="375">
        <f t="shared" si="6"/>
        <v>1.2</v>
      </c>
      <c r="W41" s="375">
        <f t="shared" si="6"/>
        <v>1.2</v>
      </c>
    </row>
    <row r="42" spans="1:23" ht="12.5" hidden="1" outlineLevel="1" x14ac:dyDescent="0.25">
      <c r="E42" s="37" t="s">
        <v>243</v>
      </c>
      <c r="F42" s="71"/>
      <c r="G42" s="37" t="s">
        <v>330</v>
      </c>
      <c r="H42" s="71">
        <f ca="1">SUM(J42:W42)</f>
        <v>1012.2231969831596</v>
      </c>
      <c r="J42" s="71">
        <f t="shared" ref="J42:W42" ca="1" si="7" xml:space="preserve"> J25 * J27 / J41</f>
        <v>0</v>
      </c>
      <c r="K42" s="71">
        <f t="shared" ca="1" si="7"/>
        <v>-2.9231327048336908</v>
      </c>
      <c r="L42" s="71">
        <f t="shared" ca="1" si="7"/>
        <v>77.756346729812122</v>
      </c>
      <c r="M42" s="71">
        <f t="shared" ca="1" si="7"/>
        <v>159.2687292288864</v>
      </c>
      <c r="N42" s="71">
        <f t="shared" ca="1" si="7"/>
        <v>161.84308360078751</v>
      </c>
      <c r="O42" s="71">
        <f t="shared" ca="1" si="7"/>
        <v>161.84308360078751</v>
      </c>
      <c r="P42" s="71">
        <f t="shared" ca="1" si="7"/>
        <v>161.84308360078751</v>
      </c>
      <c r="Q42" s="71">
        <f t="shared" ca="1" si="7"/>
        <v>161.84308360078751</v>
      </c>
      <c r="R42" s="71">
        <f t="shared" ca="1" si="7"/>
        <v>130.74891932614463</v>
      </c>
      <c r="S42" s="71">
        <f t="shared" ca="1" si="7"/>
        <v>0</v>
      </c>
      <c r="T42" s="71">
        <f t="shared" ca="1" si="7"/>
        <v>0</v>
      </c>
      <c r="U42" s="71">
        <f t="shared" ca="1" si="7"/>
        <v>0</v>
      </c>
      <c r="V42" s="71">
        <f t="shared" ca="1" si="7"/>
        <v>0</v>
      </c>
      <c r="W42" s="71">
        <f t="shared" ca="1" si="7"/>
        <v>0</v>
      </c>
    </row>
    <row r="43" spans="1:23" ht="12.5" hidden="1" outlineLevel="1" x14ac:dyDescent="0.25">
      <c r="A43" s="93"/>
      <c r="B43" s="93"/>
      <c r="C43" s="93"/>
      <c r="D43" s="93"/>
      <c r="E43" s="93" t="s">
        <v>610</v>
      </c>
      <c r="F43" s="89"/>
      <c r="G43" s="93" t="s">
        <v>330</v>
      </c>
      <c r="H43" s="71">
        <f ca="1">SUM(J43:W43)</f>
        <v>746.62615715065135</v>
      </c>
      <c r="I43" s="93"/>
      <c r="J43" s="94">
        <f t="shared" ref="J43:W43" ca="1" si="8" xml:space="preserve"> IF( J42 &gt; 0, J42 - J31, 0)</f>
        <v>0</v>
      </c>
      <c r="K43" s="94">
        <f t="shared" ca="1" si="8"/>
        <v>0</v>
      </c>
      <c r="L43" s="94">
        <f t="shared" ca="1" si="8"/>
        <v>23.610312633929304</v>
      </c>
      <c r="M43" s="94">
        <f ca="1" xml:space="preserve"> IF( M42 &gt; 0, M42 - M31, 0)</f>
        <v>91.318760552366925</v>
      </c>
      <c r="N43" s="94">
        <f t="shared" ca="1" si="8"/>
        <v>110.21418218525866</v>
      </c>
      <c r="O43" s="94">
        <f t="shared" ca="1" si="8"/>
        <v>120.41928172084036</v>
      </c>
      <c r="P43" s="94">
        <f t="shared" ca="1" si="8"/>
        <v>131.59578009859996</v>
      </c>
      <c r="Q43" s="94">
        <f t="shared" ca="1" si="8"/>
        <v>143.80861763110644</v>
      </c>
      <c r="R43" s="94">
        <f t="shared" ca="1" si="8"/>
        <v>125.65922232854972</v>
      </c>
      <c r="S43" s="94">
        <f t="shared" ca="1" si="8"/>
        <v>0</v>
      </c>
      <c r="T43" s="94">
        <f t="shared" ca="1" si="8"/>
        <v>0</v>
      </c>
      <c r="U43" s="94">
        <f t="shared" ca="1" si="8"/>
        <v>0</v>
      </c>
      <c r="V43" s="94">
        <f t="shared" ca="1" si="8"/>
        <v>0</v>
      </c>
      <c r="W43" s="94">
        <f t="shared" ca="1" si="8"/>
        <v>0</v>
      </c>
    </row>
    <row r="44" spans="1:23" ht="12.5" hidden="1" outlineLevel="1" x14ac:dyDescent="0.35">
      <c r="A44" s="93"/>
      <c r="B44" s="93"/>
      <c r="C44" s="93"/>
      <c r="D44" s="93"/>
      <c r="E44" s="93" t="str">
        <f xml:space="preserve"> Time_A!E$50</f>
        <v>Repayment period flag_M</v>
      </c>
      <c r="F44" s="93">
        <f xml:space="preserve"> Time_A!F$50</f>
        <v>0</v>
      </c>
      <c r="G44" s="93" t="str">
        <f xml:space="preserve"> Time_A!G$50</f>
        <v>flag</v>
      </c>
      <c r="H44" s="93">
        <f xml:space="preserve"> Time_A!H$50</f>
        <v>0</v>
      </c>
      <c r="I44" s="93">
        <f xml:space="preserve"> Time_A!I$50</f>
        <v>0</v>
      </c>
      <c r="J44" s="93">
        <f ca="1" xml:space="preserve"> Time_A!J$50</f>
        <v>0</v>
      </c>
      <c r="K44" s="93">
        <f ca="1" xml:space="preserve"> Time_A!K$50</f>
        <v>0</v>
      </c>
      <c r="L44" s="93">
        <f ca="1" xml:space="preserve"> Time_A!L$50</f>
        <v>0</v>
      </c>
      <c r="M44" s="93">
        <f ca="1" xml:space="preserve"> Time_A!M$50</f>
        <v>1</v>
      </c>
      <c r="N44" s="93">
        <f ca="1" xml:space="preserve"> Time_A!N$50</f>
        <v>1</v>
      </c>
      <c r="O44" s="93">
        <f ca="1" xml:space="preserve"> Time_A!O$50</f>
        <v>1</v>
      </c>
      <c r="P44" s="93">
        <f ca="1" xml:space="preserve"> Time_A!P$50</f>
        <v>1</v>
      </c>
      <c r="Q44" s="93">
        <f ca="1" xml:space="preserve"> Time_A!Q$50</f>
        <v>1</v>
      </c>
      <c r="R44" s="93">
        <f ca="1" xml:space="preserve"> Time_A!R$50</f>
        <v>1</v>
      </c>
      <c r="S44" s="93">
        <f ca="1" xml:space="preserve"> Time_A!S$50</f>
        <v>0</v>
      </c>
      <c r="T44" s="93">
        <f ca="1" xml:space="preserve"> Time_A!T$50</f>
        <v>0</v>
      </c>
      <c r="U44" s="93">
        <f ca="1" xml:space="preserve"> Time_A!U$50</f>
        <v>0</v>
      </c>
      <c r="V44" s="93">
        <f ca="1" xml:space="preserve"> Time_A!V$50</f>
        <v>0</v>
      </c>
      <c r="W44" s="93">
        <f ca="1" xml:space="preserve"> Time_A!W$50</f>
        <v>0</v>
      </c>
    </row>
    <row r="45" spans="1:23" ht="12.5" hidden="1" outlineLevel="1" x14ac:dyDescent="0.35">
      <c r="A45" s="93"/>
      <c r="B45" s="93"/>
      <c r="C45" s="93"/>
      <c r="D45" s="93"/>
      <c r="E45" s="93" t="str">
        <f>Time_A!E$46</f>
        <v>Repayment end flag_A</v>
      </c>
      <c r="F45" s="93">
        <f>Time_A!F$46</f>
        <v>0</v>
      </c>
      <c r="G45" s="93" t="str">
        <f>Time_A!G$46</f>
        <v>flag</v>
      </c>
      <c r="H45" s="93">
        <f>Time_A!H$46</f>
        <v>1</v>
      </c>
      <c r="I45" s="93">
        <f>Time_A!I$46</f>
        <v>0</v>
      </c>
      <c r="J45" s="93">
        <f>Time_A!J$46</f>
        <v>0</v>
      </c>
      <c r="K45" s="93">
        <f>Time_A!K$46</f>
        <v>0</v>
      </c>
      <c r="L45" s="93">
        <f>Time_A!L$46</f>
        <v>0</v>
      </c>
      <c r="M45" s="93">
        <f>Time_A!M$46</f>
        <v>0</v>
      </c>
      <c r="N45" s="93">
        <f>Time_A!N$46</f>
        <v>0</v>
      </c>
      <c r="O45" s="93">
        <f>Time_A!O$46</f>
        <v>0</v>
      </c>
      <c r="P45" s="93">
        <f>Time_A!P$46</f>
        <v>0</v>
      </c>
      <c r="Q45" s="93">
        <f>Time_A!Q$46</f>
        <v>0</v>
      </c>
      <c r="R45" s="93">
        <f>Time_A!R$46</f>
        <v>1</v>
      </c>
      <c r="S45" s="93">
        <f>Time_A!S$46</f>
        <v>0</v>
      </c>
      <c r="T45" s="93">
        <f>Time_A!T$46</f>
        <v>0</v>
      </c>
      <c r="U45" s="93">
        <f>Time_A!U$46</f>
        <v>0</v>
      </c>
      <c r="V45" s="93">
        <f>Time_A!V$46</f>
        <v>0</v>
      </c>
      <c r="W45" s="93">
        <f>Time_A!W$46</f>
        <v>0</v>
      </c>
    </row>
    <row r="46" spans="1:23" ht="12.5" hidden="1" outlineLevel="1" x14ac:dyDescent="0.35">
      <c r="E46" s="37" t="s">
        <v>244</v>
      </c>
      <c r="G46" s="37" t="s">
        <v>311</v>
      </c>
      <c r="H46" s="81">
        <f ca="1">SUM(J46:W46)</f>
        <v>1</v>
      </c>
      <c r="I46" s="653"/>
      <c r="J46" s="73">
        <f ca="1" xml:space="preserve"> IF( J45, 1-SUM($I46:I46 ), J43/ NTBA!$F$201 )* J$44</f>
        <v>0</v>
      </c>
      <c r="K46" s="73">
        <f ca="1" xml:space="preserve"> IF( K45, 1-SUM($I46:J46 ), K43/ NTBA!$F$201 )* K$44</f>
        <v>0</v>
      </c>
      <c r="L46" s="73">
        <f ca="1" xml:space="preserve"> IF( L45, 1-SUM($I46:K46 ), L43/ NTBA!$F$201 )* L$44</f>
        <v>0</v>
      </c>
      <c r="M46" s="73">
        <f ca="1" xml:space="preserve"> IF( M45, 1-SUM($I46:L46 ), M43/ NTBA!$F$201 )* M$44</f>
        <v>9.7491824573719132E-2</v>
      </c>
      <c r="N46" s="73">
        <f ca="1" xml:space="preserve"> IF( N45, 1-SUM($I46:M46 ), N43/ NTBA!$F$201 )* N$44</f>
        <v>0.11766455928822453</v>
      </c>
      <c r="O46" s="73">
        <f ca="1" xml:space="preserve"> IF( O45, 1-SUM($I46:N46 ), O43/ NTBA!$F$201 )* O$44</f>
        <v>0.12855951414374667</v>
      </c>
      <c r="P46" s="73">
        <f ca="1" xml:space="preserve"> IF( P45, 1-SUM($I46:O46 ), P43/ NTBA!$F$201 )* P$44</f>
        <v>0.14049153350758978</v>
      </c>
      <c r="Q46" s="73">
        <f ca="1" xml:space="preserve"> IF( Q45, 1-SUM($I46:P46 ), Q43/ NTBA!$F$201 )* Q$44</f>
        <v>0.15352994759758035</v>
      </c>
      <c r="R46" s="73">
        <f ca="1" xml:space="preserve"> IF( R45, 1-SUM($I46:Q46 ), R43/ NTBA!$F$201 )* R$44</f>
        <v>0.36226262088913952</v>
      </c>
      <c r="S46" s="73">
        <f ca="1" xml:space="preserve"> IF( S45, 1-SUM($I46:R46 ), S43/ NTBA!$F$201 )* S$44</f>
        <v>0</v>
      </c>
      <c r="T46" s="73">
        <f ca="1" xml:space="preserve"> IF( T45, 1-SUM($I46:S46 ), T43/ NTBA!$F$201 )* T$44</f>
        <v>0</v>
      </c>
      <c r="U46" s="73">
        <f ca="1" xml:space="preserve"> IF( U45, 1-SUM($I46:T46 ), U43/ NTBA!$F$201 )* U$44</f>
        <v>0</v>
      </c>
      <c r="V46" s="73">
        <f ca="1" xml:space="preserve"> IF( V45, 1-SUM($I46:U46 ), V43/ NTBA!$F$201 )* V$44</f>
        <v>0</v>
      </c>
      <c r="W46" s="73">
        <f ca="1" xml:space="preserve"> IF( W45, 1-SUM($I46:V46 ), W43/ NTBA!$F$201 )* W$44</f>
        <v>0</v>
      </c>
    </row>
    <row r="47" spans="1:23" ht="15" hidden="1" customHeight="1" outlineLevel="1" x14ac:dyDescent="0.35">
      <c r="J47" s="81"/>
      <c r="K47" s="81"/>
      <c r="L47" s="81"/>
      <c r="M47" s="81"/>
      <c r="N47" s="81"/>
      <c r="O47" s="81"/>
      <c r="P47" s="81"/>
      <c r="Q47" s="81"/>
      <c r="R47" s="81"/>
      <c r="S47" s="81"/>
      <c r="T47" s="81"/>
      <c r="U47" s="81"/>
      <c r="V47" s="81"/>
      <c r="W47" s="81"/>
    </row>
    <row r="48" spans="1:23" ht="15" customHeight="1" collapsed="1" x14ac:dyDescent="0.35">
      <c r="J48" s="95"/>
      <c r="K48" s="95"/>
      <c r="L48" s="95"/>
      <c r="M48" s="95"/>
      <c r="N48" s="95"/>
      <c r="O48" s="95"/>
      <c r="P48" s="95"/>
      <c r="Q48" s="95"/>
      <c r="R48" s="95"/>
    </row>
    <row r="49" spans="1:23" s="942" customFormat="1" ht="15" customHeight="1" collapsed="1" x14ac:dyDescent="0.3">
      <c r="A49" s="120" t="s">
        <v>350</v>
      </c>
      <c r="B49" s="992"/>
      <c r="C49" s="992"/>
      <c r="D49" s="992"/>
      <c r="E49" s="993"/>
      <c r="F49" s="85"/>
      <c r="G49" s="85"/>
      <c r="H49" s="85"/>
      <c r="I49" s="85" t="s">
        <v>824</v>
      </c>
      <c r="J49" s="85"/>
      <c r="K49" s="85"/>
      <c r="L49" s="85"/>
      <c r="M49" s="85"/>
      <c r="N49" s="85"/>
      <c r="O49" s="85"/>
      <c r="P49" s="85"/>
      <c r="Q49" s="85"/>
      <c r="R49" s="85"/>
      <c r="S49" s="85"/>
      <c r="T49" s="85"/>
      <c r="U49" s="85"/>
      <c r="V49" s="85"/>
      <c r="W49" s="85"/>
    </row>
    <row r="50" spans="1:23" s="942" customFormat="1" ht="15" customHeight="1" x14ac:dyDescent="0.3">
      <c r="A50" s="994"/>
      <c r="B50" s="995"/>
      <c r="C50" s="995"/>
      <c r="D50" s="995"/>
      <c r="E50" s="93"/>
      <c r="F50" s="85"/>
      <c r="G50" s="85"/>
      <c r="H50" s="85"/>
      <c r="I50" s="85"/>
      <c r="J50" s="85"/>
      <c r="K50" s="85"/>
      <c r="L50" s="85"/>
      <c r="M50" s="85"/>
      <c r="N50" s="85"/>
      <c r="O50" s="85"/>
      <c r="P50" s="85"/>
      <c r="Q50" s="85"/>
      <c r="R50" s="85"/>
      <c r="S50" s="85"/>
      <c r="T50" s="85"/>
      <c r="U50" s="85"/>
      <c r="V50" s="85"/>
      <c r="W50" s="85"/>
    </row>
    <row r="51" spans="1:23" s="942" customFormat="1" ht="15" customHeight="1" x14ac:dyDescent="0.3">
      <c r="A51" s="994"/>
      <c r="B51" s="994" t="s">
        <v>761</v>
      </c>
      <c r="C51" s="995"/>
      <c r="D51" s="995"/>
      <c r="E51" s="93"/>
      <c r="F51" s="85"/>
      <c r="G51" s="85"/>
      <c r="H51" s="85"/>
      <c r="I51" s="85"/>
      <c r="J51"/>
      <c r="K51"/>
      <c r="L51"/>
      <c r="M51"/>
      <c r="N51"/>
      <c r="O51"/>
      <c r="P51"/>
      <c r="Q51"/>
      <c r="R51"/>
      <c r="S51"/>
      <c r="T51"/>
      <c r="U51"/>
      <c r="V51"/>
      <c r="W51"/>
    </row>
    <row r="52" spans="1:23" s="942" customFormat="1" ht="15" customHeight="1" x14ac:dyDescent="0.35">
      <c r="A52"/>
      <c r="B52"/>
      <c r="C52"/>
      <c r="D52"/>
      <c r="E52" s="81" t="s">
        <v>79</v>
      </c>
      <c r="F52" s="81">
        <f>NTBA!K279</f>
        <v>0.25168000000000001</v>
      </c>
      <c r="G52" s="81" t="s">
        <v>412</v>
      </c>
      <c r="H52"/>
      <c r="I52"/>
      <c r="J52"/>
      <c r="K52"/>
      <c r="L52"/>
      <c r="M52"/>
      <c r="N52"/>
      <c r="O52"/>
      <c r="P52"/>
      <c r="Q52"/>
      <c r="R52"/>
      <c r="S52"/>
      <c r="T52"/>
      <c r="U52"/>
      <c r="V52"/>
      <c r="W52"/>
    </row>
    <row r="53" spans="1:23" s="942" customFormat="1" ht="15" customHeight="1" x14ac:dyDescent="0.35">
      <c r="A53" s="246"/>
      <c r="B53" s="246"/>
      <c r="C53" s="246"/>
      <c r="D53" s="246"/>
      <c r="E53" s="246" t="s">
        <v>141</v>
      </c>
      <c r="F53" s="246"/>
      <c r="G53" s="246" t="s">
        <v>330</v>
      </c>
      <c r="H53" s="246">
        <f ca="1">SUM(J53:W53)</f>
        <v>273.39948077319923</v>
      </c>
      <c r="I53" s="246"/>
      <c r="J53" s="246">
        <f>J31</f>
        <v>0</v>
      </c>
      <c r="K53" s="246">
        <f t="shared" ref="K53:W53" ca="1" si="9">K31</f>
        <v>4.87930823585741</v>
      </c>
      <c r="L53" s="246">
        <f t="shared" ca="1" si="9"/>
        <v>54.146034095882818</v>
      </c>
      <c r="M53" s="246">
        <f t="shared" ca="1" si="9"/>
        <v>67.949968676519475</v>
      </c>
      <c r="N53" s="246">
        <f t="shared" ca="1" si="9"/>
        <v>51.628901415528844</v>
      </c>
      <c r="O53" s="246">
        <f t="shared" ca="1" si="9"/>
        <v>41.423801879947142</v>
      </c>
      <c r="P53" s="246">
        <f t="shared" ca="1" si="9"/>
        <v>30.247303502187542</v>
      </c>
      <c r="Q53" s="246">
        <f t="shared" ca="1" si="9"/>
        <v>18.034465969681072</v>
      </c>
      <c r="R53" s="246">
        <f t="shared" ca="1" si="9"/>
        <v>5.0896969975949089</v>
      </c>
      <c r="S53" s="246">
        <f t="shared" si="9"/>
        <v>0</v>
      </c>
      <c r="T53" s="246">
        <f t="shared" si="9"/>
        <v>0</v>
      </c>
      <c r="U53" s="246">
        <f t="shared" si="9"/>
        <v>0</v>
      </c>
      <c r="V53" s="246">
        <f t="shared" si="9"/>
        <v>0</v>
      </c>
      <c r="W53" s="246">
        <f t="shared" si="9"/>
        <v>0</v>
      </c>
    </row>
    <row r="54" spans="1:23" s="942" customFormat="1" ht="15" customHeight="1" x14ac:dyDescent="0.35">
      <c r="A54" s="246"/>
      <c r="B54" s="246"/>
      <c r="C54" s="246"/>
      <c r="D54" s="246"/>
      <c r="E54" s="246" t="s">
        <v>762</v>
      </c>
      <c r="F54" s="246"/>
      <c r="G54" s="246" t="s">
        <v>330</v>
      </c>
      <c r="H54" s="246">
        <f ca="1">SUM(J54:W54)</f>
        <v>68.809181320998775</v>
      </c>
      <c r="I54" s="246"/>
      <c r="J54" s="246">
        <f>J53*$F$52</f>
        <v>0</v>
      </c>
      <c r="K54" s="246">
        <f t="shared" ref="K54:W54" ca="1" si="10">K53*$F$52</f>
        <v>1.228024296800593</v>
      </c>
      <c r="L54" s="246">
        <f t="shared" ca="1" si="10"/>
        <v>13.627473861251788</v>
      </c>
      <c r="M54" s="246">
        <f t="shared" ca="1" si="10"/>
        <v>17.101648116506421</v>
      </c>
      <c r="N54" s="246">
        <f t="shared" ca="1" si="10"/>
        <v>12.9939619082603</v>
      </c>
      <c r="O54" s="246">
        <f t="shared" ca="1" si="10"/>
        <v>10.425542457145097</v>
      </c>
      <c r="P54" s="246">
        <f t="shared" ca="1" si="10"/>
        <v>7.6126413454305606</v>
      </c>
      <c r="Q54" s="246">
        <f t="shared" ca="1" si="10"/>
        <v>4.5389143952493329</v>
      </c>
      <c r="R54" s="246">
        <f t="shared" ca="1" si="10"/>
        <v>1.2809749403546868</v>
      </c>
      <c r="S54" s="246">
        <f t="shared" si="10"/>
        <v>0</v>
      </c>
      <c r="T54" s="246">
        <f t="shared" si="10"/>
        <v>0</v>
      </c>
      <c r="U54" s="246">
        <f t="shared" si="10"/>
        <v>0</v>
      </c>
      <c r="V54" s="246">
        <f t="shared" si="10"/>
        <v>0</v>
      </c>
      <c r="W54" s="246">
        <f t="shared" si="10"/>
        <v>0</v>
      </c>
    </row>
    <row r="55" spans="1:23" s="942" customFormat="1" ht="15" customHeight="1" x14ac:dyDescent="0.35">
      <c r="A55"/>
      <c r="B55"/>
      <c r="C55"/>
      <c r="D55"/>
      <c r="E55" s="996"/>
      <c r="F55"/>
      <c r="G55"/>
      <c r="H55"/>
      <c r="I55"/>
      <c r="J55"/>
      <c r="K55"/>
      <c r="L55"/>
      <c r="M55"/>
      <c r="N55"/>
      <c r="O55"/>
      <c r="P55"/>
      <c r="Q55"/>
      <c r="R55"/>
      <c r="S55"/>
      <c r="T55"/>
      <c r="U55"/>
      <c r="V55"/>
      <c r="W55"/>
    </row>
    <row r="56" spans="1:23" s="942" customFormat="1" ht="15" customHeight="1" x14ac:dyDescent="0.35">
      <c r="A56"/>
      <c r="B56" s="38" t="s">
        <v>763</v>
      </c>
      <c r="C56"/>
      <c r="D56"/>
      <c r="E56"/>
      <c r="F56"/>
      <c r="G56"/>
      <c r="H56"/>
      <c r="I56"/>
      <c r="J56"/>
      <c r="K56"/>
      <c r="L56"/>
      <c r="M56"/>
      <c r="N56"/>
      <c r="O56"/>
      <c r="P56"/>
      <c r="Q56"/>
      <c r="R56"/>
      <c r="S56"/>
      <c r="T56"/>
      <c r="U56"/>
      <c r="V56"/>
      <c r="W56"/>
    </row>
    <row r="57" spans="1:23" s="942" customFormat="1" ht="15" customHeight="1" x14ac:dyDescent="0.35">
      <c r="A57" s="246"/>
      <c r="B57" s="244"/>
      <c r="C57" s="246"/>
      <c r="D57" s="246"/>
      <c r="E57" s="997" t="s">
        <v>148</v>
      </c>
      <c r="F57" s="997">
        <v>0</v>
      </c>
      <c r="G57" s="997" t="s">
        <v>330</v>
      </c>
      <c r="H57" s="246">
        <f t="shared" ref="H57:H68" si="11">SUM(J57:W57)</f>
        <v>2047.9723352962046</v>
      </c>
      <c r="I57" s="375"/>
      <c r="J57" s="375">
        <f>Financials!J48</f>
        <v>0</v>
      </c>
      <c r="K57" s="375">
        <f>Financials!K48</f>
        <v>8.6447705869169997</v>
      </c>
      <c r="L57" s="375">
        <f>Financials!L48</f>
        <v>135.21574979683049</v>
      </c>
      <c r="M57" s="375">
        <f>Financials!M48</f>
        <v>260.75443565826907</v>
      </c>
      <c r="N57" s="375">
        <f>Financials!N48</f>
        <v>264.25449487692964</v>
      </c>
      <c r="O57" s="375">
        <f>Financials!O48</f>
        <v>264.25449487692964</v>
      </c>
      <c r="P57" s="375">
        <f>Financials!P48</f>
        <v>264.25449487692964</v>
      </c>
      <c r="Q57" s="375">
        <f>Financials!Q48</f>
        <v>264.25449487692964</v>
      </c>
      <c r="R57" s="375">
        <f>Financials!R48</f>
        <v>264.25449487692964</v>
      </c>
      <c r="S57" s="375">
        <f>Financials!S48</f>
        <v>264.25449487692964</v>
      </c>
      <c r="T57" s="375">
        <f>Financials!T48</f>
        <v>57.830409992610299</v>
      </c>
      <c r="U57" s="375">
        <f>Financials!U48</f>
        <v>0</v>
      </c>
      <c r="V57" s="375">
        <f>Financials!V48</f>
        <v>0</v>
      </c>
      <c r="W57" s="375">
        <f>Financials!W48</f>
        <v>0</v>
      </c>
    </row>
    <row r="58" spans="1:23" s="942" customFormat="1" ht="15" customHeight="1" x14ac:dyDescent="0.35">
      <c r="A58" s="246"/>
      <c r="B58" s="244"/>
      <c r="C58" s="246"/>
      <c r="D58" s="246"/>
      <c r="E58" s="997" t="s">
        <v>149</v>
      </c>
      <c r="F58" s="997">
        <v>0</v>
      </c>
      <c r="G58" s="997" t="s">
        <v>330</v>
      </c>
      <c r="H58" s="246">
        <f t="shared" si="11"/>
        <v>447.69370603335153</v>
      </c>
      <c r="I58" s="375"/>
      <c r="J58" s="375">
        <f>Financials!J49</f>
        <v>0</v>
      </c>
      <c r="K58" s="375">
        <f>Financials!K49</f>
        <v>9.5831553534008194</v>
      </c>
      <c r="L58" s="375">
        <f>Financials!L49</f>
        <v>49.799599184018014</v>
      </c>
      <c r="M58" s="375">
        <f>Financials!M49</f>
        <v>92.506623230178803</v>
      </c>
      <c r="N58" s="375">
        <f>Financials!N49</f>
        <v>47.565809077847319</v>
      </c>
      <c r="O58" s="375">
        <f>Financials!O49</f>
        <v>47.565809077847319</v>
      </c>
      <c r="P58" s="375">
        <f>Financials!P49</f>
        <v>47.565809077847319</v>
      </c>
      <c r="Q58" s="375">
        <f>Financials!Q49</f>
        <v>47.565809077847319</v>
      </c>
      <c r="R58" s="375">
        <f>Financials!R49</f>
        <v>47.565809077847319</v>
      </c>
      <c r="S58" s="375">
        <f>Financials!S49</f>
        <v>47.565809077847319</v>
      </c>
      <c r="T58" s="375">
        <f>Financials!T49</f>
        <v>10.409473798669854</v>
      </c>
      <c r="U58" s="375">
        <f>Financials!U49</f>
        <v>0</v>
      </c>
      <c r="V58" s="375">
        <f>Financials!V49</f>
        <v>0</v>
      </c>
      <c r="W58" s="375">
        <f>Financials!W49</f>
        <v>0</v>
      </c>
    </row>
    <row r="59" spans="1:23" s="942" customFormat="1" ht="15" customHeight="1" x14ac:dyDescent="0.35">
      <c r="A59" s="246"/>
      <c r="B59" s="244"/>
      <c r="C59" s="246"/>
      <c r="D59" s="246"/>
      <c r="E59" s="997" t="s">
        <v>54</v>
      </c>
      <c r="F59" s="997">
        <v>0</v>
      </c>
      <c r="G59" s="997" t="s">
        <v>330</v>
      </c>
      <c r="H59" s="246">
        <f t="shared" si="11"/>
        <v>439.2149204446373</v>
      </c>
      <c r="I59" s="375"/>
      <c r="J59" s="375">
        <f>SUMIF('Monthly Financials'!$J$5:$EH$5,J5,'Monthly Financials'!$J$14:$EH$14)</f>
        <v>0</v>
      </c>
      <c r="K59" s="375">
        <f>SUMIF('Monthly Financials'!$J$5:$EH$5,K5,'Monthly Financials'!$J$14:$EH$14)</f>
        <v>82.401350020488707</v>
      </c>
      <c r="L59" s="375">
        <f>SUMIF('Monthly Financials'!$J$5:$EH$5,L5,'Monthly Financials'!$J$14:$EH$14)</f>
        <v>312.20834689404171</v>
      </c>
      <c r="M59" s="375">
        <f>SUMIF('Monthly Financials'!$J$5:$EH$5,M5,'Monthly Financials'!$J$14:$EH$14)</f>
        <v>44.605223530106855</v>
      </c>
      <c r="N59" s="375">
        <f>SUMIF('Monthly Financials'!$J$5:$EH$5,N5,'Monthly Financials'!$J$14:$EH$14)</f>
        <v>0</v>
      </c>
      <c r="O59" s="375">
        <f>SUMIF('Monthly Financials'!$J$5:$EH$5,O5,'Monthly Financials'!$J$14:$EH$14)</f>
        <v>0</v>
      </c>
      <c r="P59" s="375">
        <f>SUMIF('Monthly Financials'!$J$5:$EH$5,P5,'Monthly Financials'!$J$14:$EH$14)</f>
        <v>0</v>
      </c>
      <c r="Q59" s="375">
        <f>SUMIF('Monthly Financials'!$J$5:$EH$5,Q5,'Monthly Financials'!$J$14:$EH$14)</f>
        <v>0</v>
      </c>
      <c r="R59" s="375">
        <f>SUMIF('Monthly Financials'!$J$5:$EH$5,R5,'Monthly Financials'!$J$14:$EH$14)</f>
        <v>0</v>
      </c>
      <c r="S59" s="375">
        <f>SUMIF('Monthly Financials'!$J$5:$EH$5,S5,'Monthly Financials'!$J$14:$EH$14)</f>
        <v>0</v>
      </c>
      <c r="T59" s="375">
        <f>SUMIF('Monthly Financials'!$J$5:$EH$5,T5,'Monthly Financials'!$J$14:$EH$14)</f>
        <v>0</v>
      </c>
      <c r="U59" s="375">
        <f>SUMIF('Monthly Financials'!$J$5:$EH$5,U5,'Monthly Financials'!$J$14:$EH$14)</f>
        <v>0</v>
      </c>
      <c r="V59" s="375">
        <f>SUMIF('Monthly Financials'!$J$5:$EH$5,V5,'Monthly Financials'!$J$14:$EH$14)</f>
        <v>0</v>
      </c>
      <c r="W59" s="375">
        <f>SUMIF('Monthly Financials'!$J$5:$EH$5,W5,'Monthly Financials'!$J$14:$EH$14)</f>
        <v>0</v>
      </c>
    </row>
    <row r="60" spans="1:23" s="942" customFormat="1" ht="15" customHeight="1" x14ac:dyDescent="0.35">
      <c r="A60" s="246"/>
      <c r="B60" s="244"/>
      <c r="C60" s="246"/>
      <c r="D60" s="246"/>
      <c r="E60" s="997" t="s">
        <v>354</v>
      </c>
      <c r="F60" s="997">
        <v>0</v>
      </c>
      <c r="G60" s="997" t="s">
        <v>330</v>
      </c>
      <c r="H60" s="246">
        <f t="shared" si="11"/>
        <v>-893.9183564961786</v>
      </c>
      <c r="I60" s="375"/>
      <c r="J60" s="375">
        <f>Financials!J52</f>
        <v>0</v>
      </c>
      <c r="K60" s="375">
        <f>Financials!K52</f>
        <v>-66.962063226783243</v>
      </c>
      <c r="L60" s="375">
        <f>Financials!L52</f>
        <v>-216.36105212581521</v>
      </c>
      <c r="M60" s="375">
        <f>Financials!M52</f>
        <v>-94.078207254180469</v>
      </c>
      <c r="N60" s="375">
        <f>Financials!N52</f>
        <v>-82.650497576061909</v>
      </c>
      <c r="O60" s="375">
        <f>Financials!O52</f>
        <v>-82.650497576061909</v>
      </c>
      <c r="P60" s="375">
        <f>Financials!P52</f>
        <v>-82.650497576061909</v>
      </c>
      <c r="Q60" s="375">
        <f>Financials!Q52</f>
        <v>-82.650497576061909</v>
      </c>
      <c r="R60" s="375">
        <f>Financials!R52</f>
        <v>-82.650497576061909</v>
      </c>
      <c r="S60" s="375">
        <f>Financials!S52</f>
        <v>-82.650497576061909</v>
      </c>
      <c r="T60" s="375">
        <f>Financials!T52</f>
        <v>-20.614048433028401</v>
      </c>
      <c r="U60" s="375">
        <f>Financials!U52</f>
        <v>0</v>
      </c>
      <c r="V60" s="375">
        <f>Financials!V52</f>
        <v>0</v>
      </c>
      <c r="W60" s="375">
        <f>Financials!W52</f>
        <v>0</v>
      </c>
    </row>
    <row r="61" spans="1:23" s="942" customFormat="1" ht="15" customHeight="1" x14ac:dyDescent="0.35">
      <c r="A61" s="246"/>
      <c r="B61" s="244"/>
      <c r="C61" s="246"/>
      <c r="D61" s="246"/>
      <c r="E61" s="997" t="s">
        <v>154</v>
      </c>
      <c r="F61" s="997">
        <v>0</v>
      </c>
      <c r="G61" s="997" t="s">
        <v>330</v>
      </c>
      <c r="H61" s="246">
        <f ca="1">SUM(J61:W61)</f>
        <v>-120.82184550795908</v>
      </c>
      <c r="I61" s="375"/>
      <c r="J61" s="375">
        <f ca="1">Financials!J53</f>
        <v>0</v>
      </c>
      <c r="K61" s="375">
        <f ca="1">Financials!K53</f>
        <v>0</v>
      </c>
      <c r="L61" s="375">
        <f ca="1">Financials!L53</f>
        <v>0</v>
      </c>
      <c r="M61" s="375">
        <f ca="1">Financials!M53</f>
        <v>0</v>
      </c>
      <c r="N61" s="375">
        <f ca="1">Financials!N53</f>
        <v>0</v>
      </c>
      <c r="O61" s="375">
        <f ca="1">Financials!O53</f>
        <v>0</v>
      </c>
      <c r="P61" s="375">
        <f ca="1">Financials!P53</f>
        <v>-8.6825693986443078</v>
      </c>
      <c r="Q61" s="375">
        <f ca="1">Financials!Q53</f>
        <v>-34.958106057770088</v>
      </c>
      <c r="R61" s="375">
        <f ca="1">Financials!R53</f>
        <v>-34.958106057770088</v>
      </c>
      <c r="S61" s="375">
        <f ca="1">Financials!S53</f>
        <v>-34.958106057770088</v>
      </c>
      <c r="T61" s="375">
        <f ca="1">Financials!T53</f>
        <v>-7.264957936004504</v>
      </c>
      <c r="U61" s="375">
        <f ca="1">Financials!U53</f>
        <v>0</v>
      </c>
      <c r="V61" s="375">
        <f>Financials!V53</f>
        <v>0</v>
      </c>
      <c r="W61" s="375">
        <f>Financials!W53</f>
        <v>0</v>
      </c>
    </row>
    <row r="62" spans="1:23" s="942" customFormat="1" ht="15" customHeight="1" x14ac:dyDescent="0.35">
      <c r="B62" s="244"/>
      <c r="C62" s="246"/>
      <c r="D62" s="246"/>
      <c r="E62" s="997" t="s">
        <v>147</v>
      </c>
      <c r="F62" s="997">
        <v>0</v>
      </c>
      <c r="G62" s="997" t="s">
        <v>330</v>
      </c>
      <c r="H62" s="246">
        <f t="shared" si="11"/>
        <v>0</v>
      </c>
      <c r="I62" s="375"/>
      <c r="J62" s="375">
        <f>Financials!J56</f>
        <v>0</v>
      </c>
      <c r="K62" s="375">
        <f>Financials!K56</f>
        <v>0</v>
      </c>
      <c r="L62" s="375">
        <f>Financials!L56</f>
        <v>0</v>
      </c>
      <c r="M62" s="375">
        <f>Financials!M56</f>
        <v>0</v>
      </c>
      <c r="N62" s="375">
        <f>Financials!N56</f>
        <v>0</v>
      </c>
      <c r="O62" s="375">
        <f>Financials!O56</f>
        <v>0</v>
      </c>
      <c r="P62" s="375">
        <f>Financials!P56</f>
        <v>0</v>
      </c>
      <c r="Q62" s="375">
        <f>Financials!Q56</f>
        <v>0</v>
      </c>
      <c r="R62" s="375">
        <f>Financials!R56</f>
        <v>0</v>
      </c>
      <c r="S62" s="375">
        <f>Financials!S56</f>
        <v>0</v>
      </c>
      <c r="T62" s="375">
        <f>Financials!T56</f>
        <v>0</v>
      </c>
      <c r="U62" s="375">
        <f>Financials!U56</f>
        <v>0</v>
      </c>
      <c r="V62" s="375">
        <f>Financials!V56</f>
        <v>0</v>
      </c>
      <c r="W62" s="375">
        <f>Financials!W56</f>
        <v>0</v>
      </c>
    </row>
    <row r="63" spans="1:23" s="942" customFormat="1" ht="15" customHeight="1" x14ac:dyDescent="0.35">
      <c r="B63" s="244"/>
      <c r="C63" s="246"/>
      <c r="D63" s="246"/>
      <c r="E63" s="997" t="s">
        <v>225</v>
      </c>
      <c r="F63" s="997">
        <v>0</v>
      </c>
      <c r="G63" s="997" t="s">
        <v>330</v>
      </c>
      <c r="H63" s="246">
        <f t="shared" si="11"/>
        <v>0</v>
      </c>
      <c r="I63" s="375"/>
      <c r="J63" s="375">
        <f>Financials!J57</f>
        <v>0</v>
      </c>
      <c r="K63" s="375">
        <f>Financials!K57</f>
        <v>0</v>
      </c>
      <c r="L63" s="375">
        <f>Financials!L57</f>
        <v>0</v>
      </c>
      <c r="M63" s="375">
        <f>Financials!M57</f>
        <v>0</v>
      </c>
      <c r="N63" s="375">
        <f>Financials!N57</f>
        <v>0</v>
      </c>
      <c r="O63" s="375">
        <f>Financials!O57</f>
        <v>0</v>
      </c>
      <c r="P63" s="375">
        <f>Financials!P57</f>
        <v>0</v>
      </c>
      <c r="Q63" s="375">
        <f>Financials!Q57</f>
        <v>0</v>
      </c>
      <c r="R63" s="375">
        <f>Financials!R57</f>
        <v>0</v>
      </c>
      <c r="S63" s="375">
        <f>Financials!S57</f>
        <v>0</v>
      </c>
      <c r="T63" s="375">
        <f>Financials!T57</f>
        <v>0</v>
      </c>
      <c r="U63" s="375">
        <f>Financials!U57</f>
        <v>0</v>
      </c>
      <c r="V63" s="375">
        <f>Financials!V57</f>
        <v>0</v>
      </c>
      <c r="W63" s="375">
        <f>Financials!W57</f>
        <v>0</v>
      </c>
    </row>
    <row r="64" spans="1:23" s="942" customFormat="1" ht="15" customHeight="1" x14ac:dyDescent="0.35">
      <c r="B64" s="244"/>
      <c r="C64" s="246"/>
      <c r="D64" s="246"/>
      <c r="E64" s="997" t="s">
        <v>156</v>
      </c>
      <c r="F64" s="997">
        <v>0</v>
      </c>
      <c r="G64" s="997" t="s">
        <v>330</v>
      </c>
      <c r="H64" s="246">
        <f t="shared" si="11"/>
        <v>0</v>
      </c>
      <c r="I64" s="375"/>
      <c r="J64" s="375">
        <f>Financials!J58</f>
        <v>0</v>
      </c>
      <c r="K64" s="375">
        <f>Financials!K58</f>
        <v>0</v>
      </c>
      <c r="L64" s="375">
        <f>Financials!L58</f>
        <v>0</v>
      </c>
      <c r="M64" s="375">
        <f>Financials!M58</f>
        <v>0</v>
      </c>
      <c r="N64" s="375">
        <f>Financials!N58</f>
        <v>0</v>
      </c>
      <c r="O64" s="375">
        <f>Financials!O58</f>
        <v>0</v>
      </c>
      <c r="P64" s="375">
        <f>Financials!P58</f>
        <v>0</v>
      </c>
      <c r="Q64" s="375">
        <f>Financials!Q58</f>
        <v>0</v>
      </c>
      <c r="R64" s="375">
        <f>Financials!R58</f>
        <v>0</v>
      </c>
      <c r="S64" s="375">
        <f>Financials!S58</f>
        <v>0</v>
      </c>
      <c r="T64" s="375">
        <f>Financials!T58</f>
        <v>0</v>
      </c>
      <c r="U64" s="375">
        <f>Financials!U58</f>
        <v>0</v>
      </c>
      <c r="V64" s="375">
        <f>Financials!V58</f>
        <v>0</v>
      </c>
      <c r="W64" s="375">
        <f>Financials!W58</f>
        <v>0</v>
      </c>
    </row>
    <row r="65" spans="2:23" s="942" customFormat="1" ht="15" customHeight="1" x14ac:dyDescent="0.35">
      <c r="B65" s="246"/>
      <c r="C65" s="246"/>
      <c r="D65" s="246"/>
      <c r="E65" s="997" t="s">
        <v>353</v>
      </c>
      <c r="F65" s="997">
        <v>0</v>
      </c>
      <c r="G65" s="997" t="s">
        <v>330</v>
      </c>
      <c r="H65" s="246">
        <f ca="1">SUM(J65:W65)</f>
        <v>-1248.9082847258385</v>
      </c>
      <c r="I65" s="375"/>
      <c r="J65" s="375">
        <f ca="1">Financials!J63</f>
        <v>0</v>
      </c>
      <c r="K65" s="375">
        <f ca="1">Financials!K63</f>
        <v>-285.88057856788379</v>
      </c>
      <c r="L65" s="375">
        <f ca="1">Financials!L63</f>
        <v>-900.18715361129489</v>
      </c>
      <c r="M65" s="375">
        <f ca="1">Financials!M63</f>
        <v>-62.840552546659765</v>
      </c>
      <c r="N65" s="375">
        <f ca="1">Financials!N63</f>
        <v>0</v>
      </c>
      <c r="O65" s="375">
        <f ca="1">Financials!O63</f>
        <v>0</v>
      </c>
      <c r="P65" s="375">
        <f ca="1">Financials!P63</f>
        <v>0</v>
      </c>
      <c r="Q65" s="375">
        <f ca="1">Financials!Q63</f>
        <v>0</v>
      </c>
      <c r="R65" s="375">
        <f ca="1">Financials!R63</f>
        <v>0</v>
      </c>
      <c r="S65" s="375">
        <f ca="1">Financials!S63</f>
        <v>0</v>
      </c>
      <c r="T65" s="375">
        <f ca="1">Financials!T63</f>
        <v>0</v>
      </c>
      <c r="U65" s="375">
        <f ca="1">Financials!U63</f>
        <v>0</v>
      </c>
      <c r="V65" s="375">
        <f>Financials!V63</f>
        <v>0</v>
      </c>
      <c r="W65" s="375">
        <f>Financials!W63</f>
        <v>0</v>
      </c>
    </row>
    <row r="66" spans="2:23" s="942" customFormat="1" ht="15" customHeight="1" x14ac:dyDescent="0.35">
      <c r="B66" s="246"/>
      <c r="C66" s="246"/>
      <c r="D66" s="246"/>
      <c r="E66" s="997" t="s">
        <v>691</v>
      </c>
      <c r="F66" s="997">
        <v>0</v>
      </c>
      <c r="G66" s="997" t="s">
        <v>330</v>
      </c>
      <c r="H66" s="246">
        <f>SUM(J66:W66)</f>
        <v>0</v>
      </c>
      <c r="I66" s="375"/>
      <c r="J66" s="997">
        <f>Financials!J54+Financials!J55</f>
        <v>0</v>
      </c>
      <c r="K66" s="997">
        <f>Financials!K54+Financials!K55</f>
        <v>0</v>
      </c>
      <c r="L66" s="997">
        <f>Financials!L54+Financials!L55</f>
        <v>0</v>
      </c>
      <c r="M66" s="997">
        <f>Financials!M54+Financials!M55</f>
        <v>0</v>
      </c>
      <c r="N66" s="997">
        <f>Financials!N54+Financials!N55</f>
        <v>0</v>
      </c>
      <c r="O66" s="997">
        <f>Financials!O54+Financials!O55</f>
        <v>0</v>
      </c>
      <c r="P66" s="997">
        <f>Financials!P54+Financials!P55</f>
        <v>0</v>
      </c>
      <c r="Q66" s="997">
        <f>Financials!Q54+Financials!Q55</f>
        <v>0</v>
      </c>
      <c r="R66" s="997">
        <f>Financials!R54+Financials!R55</f>
        <v>0</v>
      </c>
      <c r="S66" s="997">
        <f>Financials!S54+Financials!S55</f>
        <v>0</v>
      </c>
      <c r="T66" s="997">
        <f>Financials!T54+Financials!T55</f>
        <v>0</v>
      </c>
      <c r="U66" s="997">
        <f>Financials!U54+Financials!U55</f>
        <v>0</v>
      </c>
      <c r="V66" s="997">
        <f>Financials!V54+Financials!V55</f>
        <v>0</v>
      </c>
      <c r="W66" s="997">
        <f>Financials!W54+Financials!W55</f>
        <v>0</v>
      </c>
    </row>
    <row r="67" spans="2:23" s="942" customFormat="1" ht="15" customHeight="1" x14ac:dyDescent="0.35">
      <c r="B67" s="244"/>
      <c r="C67" s="246"/>
      <c r="D67" s="246"/>
      <c r="E67" s="997" t="s">
        <v>157</v>
      </c>
      <c r="F67" s="997">
        <v>0</v>
      </c>
      <c r="G67" s="997" t="s">
        <v>330</v>
      </c>
      <c r="H67" s="246">
        <f t="shared" ca="1" si="11"/>
        <v>-48.41854421774925</v>
      </c>
      <c r="I67" s="375"/>
      <c r="J67" s="375">
        <f ca="1">Financials!J59</f>
        <v>0</v>
      </c>
      <c r="K67" s="375">
        <f ca="1">Financials!K59</f>
        <v>0</v>
      </c>
      <c r="L67" s="375">
        <f ca="1">Financials!L59</f>
        <v>0</v>
      </c>
      <c r="M67" s="375">
        <f ca="1">Financials!M59</f>
        <v>0</v>
      </c>
      <c r="N67" s="375">
        <f ca="1">Financials!N59</f>
        <v>0</v>
      </c>
      <c r="O67" s="375">
        <f ca="1">Financials!O59</f>
        <v>0</v>
      </c>
      <c r="P67" s="375">
        <f ca="1">Financials!P59</f>
        <v>0</v>
      </c>
      <c r="Q67" s="375">
        <f ca="1">Financials!Q59</f>
        <v>0</v>
      </c>
      <c r="R67" s="375">
        <f ca="1">Financials!R59</f>
        <v>-5.9332564912967189</v>
      </c>
      <c r="S67" s="375">
        <f ca="1">Financials!S59</f>
        <v>-39.184174784680977</v>
      </c>
      <c r="T67" s="375">
        <f ca="1">Financials!T59</f>
        <v>-3.3011129417715535</v>
      </c>
      <c r="U67" s="375">
        <f ca="1">Financials!U59</f>
        <v>0</v>
      </c>
      <c r="V67" s="375">
        <f ca="1">Financials!V59</f>
        <v>0</v>
      </c>
      <c r="W67" s="375">
        <f ca="1">Financials!W59</f>
        <v>0</v>
      </c>
    </row>
    <row r="68" spans="2:23" s="942" customFormat="1" ht="15" customHeight="1" x14ac:dyDescent="0.35">
      <c r="B68" s="244"/>
      <c r="C68" s="246"/>
      <c r="D68" s="246"/>
      <c r="E68" s="248" t="s">
        <v>762</v>
      </c>
      <c r="F68" s="248">
        <v>0</v>
      </c>
      <c r="G68" s="248" t="s">
        <v>330</v>
      </c>
      <c r="H68" s="246">
        <f t="shared" ca="1" si="11"/>
        <v>68.809181320998775</v>
      </c>
      <c r="I68" s="548"/>
      <c r="J68" s="548">
        <f>J54</f>
        <v>0</v>
      </c>
      <c r="K68" s="548">
        <f t="shared" ref="K68:W68" ca="1" si="12">K54</f>
        <v>1.228024296800593</v>
      </c>
      <c r="L68" s="548">
        <f t="shared" ca="1" si="12"/>
        <v>13.627473861251788</v>
      </c>
      <c r="M68" s="548">
        <f t="shared" ca="1" si="12"/>
        <v>17.101648116506421</v>
      </c>
      <c r="N68" s="548">
        <f t="shared" ca="1" si="12"/>
        <v>12.9939619082603</v>
      </c>
      <c r="O68" s="548">
        <f t="shared" ca="1" si="12"/>
        <v>10.425542457145097</v>
      </c>
      <c r="P68" s="548">
        <f t="shared" ca="1" si="12"/>
        <v>7.6126413454305606</v>
      </c>
      <c r="Q68" s="548">
        <f t="shared" ca="1" si="12"/>
        <v>4.5389143952493329</v>
      </c>
      <c r="R68" s="548">
        <f t="shared" ca="1" si="12"/>
        <v>1.2809749403546868</v>
      </c>
      <c r="S68" s="548">
        <f t="shared" si="12"/>
        <v>0</v>
      </c>
      <c r="T68" s="548">
        <f t="shared" si="12"/>
        <v>0</v>
      </c>
      <c r="U68" s="548">
        <f t="shared" si="12"/>
        <v>0</v>
      </c>
      <c r="V68" s="548">
        <f t="shared" si="12"/>
        <v>0</v>
      </c>
      <c r="W68" s="548">
        <f t="shared" si="12"/>
        <v>0</v>
      </c>
    </row>
    <row r="69" spans="2:23" s="942" customFormat="1" ht="15" customHeight="1" x14ac:dyDescent="0.35">
      <c r="B69" s="246"/>
      <c r="C69" s="246"/>
      <c r="D69" s="246"/>
      <c r="E69" s="470" t="s">
        <v>763</v>
      </c>
      <c r="F69" s="470"/>
      <c r="G69" s="470" t="s">
        <v>330</v>
      </c>
      <c r="H69" s="596">
        <f ca="1">SUM(J69:W69)</f>
        <v>554.00474950546879</v>
      </c>
      <c r="I69" s="596"/>
      <c r="J69" s="596">
        <f ca="1" xml:space="preserve"> SUM( J57:J64) + SUM( J65:J67 ) - J68</f>
        <v>0</v>
      </c>
      <c r="K69" s="596">
        <f t="shared" ref="K69:W69" ca="1" si="13" xml:space="preserve"> SUM( K57:K64) + SUM( K65:K67 ) - K68</f>
        <v>-253.44139013066109</v>
      </c>
      <c r="L69" s="596">
        <f t="shared" ca="1" si="13"/>
        <v>-632.9519837234717</v>
      </c>
      <c r="M69" s="596">
        <f t="shared" ca="1" si="13"/>
        <v>223.8458745012081</v>
      </c>
      <c r="N69" s="596">
        <f t="shared" ca="1" si="13"/>
        <v>216.17584447045471</v>
      </c>
      <c r="O69" s="596">
        <f t="shared" ca="1" si="13"/>
        <v>218.74426392156991</v>
      </c>
      <c r="P69" s="596">
        <f t="shared" ca="1" si="13"/>
        <v>212.87459563464012</v>
      </c>
      <c r="Q69" s="596">
        <f t="shared" ca="1" si="13"/>
        <v>189.67278592569559</v>
      </c>
      <c r="R69" s="596">
        <f t="shared" ca="1" si="13"/>
        <v>186.99746888929349</v>
      </c>
      <c r="S69" s="596">
        <f ca="1" xml:space="preserve"> SUM( S57:S64) + SUM( S65:S67 ) - S68</f>
        <v>155.02752553626394</v>
      </c>
      <c r="T69" s="596">
        <f t="shared" ca="1" si="13"/>
        <v>37.059764480475685</v>
      </c>
      <c r="U69" s="596">
        <f t="shared" ca="1" si="13"/>
        <v>0</v>
      </c>
      <c r="V69" s="596">
        <f t="shared" ca="1" si="13"/>
        <v>0</v>
      </c>
      <c r="W69" s="596">
        <f t="shared" ca="1" si="13"/>
        <v>0</v>
      </c>
    </row>
    <row r="70" spans="2:23" s="942" customFormat="1" ht="15" customHeight="1" x14ac:dyDescent="0.35">
      <c r="B70"/>
      <c r="C70"/>
      <c r="D70"/>
      <c r="E70"/>
      <c r="F70"/>
      <c r="G70" s="75"/>
    </row>
    <row r="71" spans="2:23" s="942" customFormat="1" ht="15" customHeight="1" x14ac:dyDescent="0.35">
      <c r="B71" s="246"/>
      <c r="C71" s="246"/>
      <c r="D71" s="246"/>
      <c r="E71" s="248" t="s">
        <v>763</v>
      </c>
      <c r="F71" s="248">
        <v>0</v>
      </c>
      <c r="G71" s="248" t="s">
        <v>330</v>
      </c>
      <c r="H71" s="246">
        <f ca="1">SUM(J71:W71)</f>
        <v>554.00474950546879</v>
      </c>
      <c r="I71" s="248"/>
      <c r="J71" s="248">
        <f ca="1">J69</f>
        <v>0</v>
      </c>
      <c r="K71" s="248">
        <f t="shared" ref="K71:W71" ca="1" si="14">K69</f>
        <v>-253.44139013066109</v>
      </c>
      <c r="L71" s="248">
        <f t="shared" ca="1" si="14"/>
        <v>-632.9519837234717</v>
      </c>
      <c r="M71" s="248">
        <f t="shared" ca="1" si="14"/>
        <v>223.8458745012081</v>
      </c>
      <c r="N71" s="248">
        <f t="shared" ca="1" si="14"/>
        <v>216.17584447045471</v>
      </c>
      <c r="O71" s="248">
        <f t="shared" ca="1" si="14"/>
        <v>218.74426392156991</v>
      </c>
      <c r="P71" s="248">
        <f t="shared" ca="1" si="14"/>
        <v>212.87459563464012</v>
      </c>
      <c r="Q71" s="248">
        <f t="shared" ca="1" si="14"/>
        <v>189.67278592569559</v>
      </c>
      <c r="R71" s="248">
        <f t="shared" ca="1" si="14"/>
        <v>186.99746888929349</v>
      </c>
      <c r="S71" s="248">
        <f t="shared" ca="1" si="14"/>
        <v>155.02752553626394</v>
      </c>
      <c r="T71" s="248">
        <f t="shared" ca="1" si="14"/>
        <v>37.059764480475685</v>
      </c>
      <c r="U71" s="248">
        <f t="shared" ca="1" si="14"/>
        <v>0</v>
      </c>
      <c r="V71" s="248">
        <f t="shared" ca="1" si="14"/>
        <v>0</v>
      </c>
      <c r="W71" s="248">
        <f t="shared" ca="1" si="14"/>
        <v>0</v>
      </c>
    </row>
    <row r="72" spans="2:23" s="942" customFormat="1" ht="15" customHeight="1" x14ac:dyDescent="0.35">
      <c r="B72"/>
      <c r="C72"/>
      <c r="D72"/>
      <c r="E72" s="38" t="s">
        <v>764</v>
      </c>
      <c r="F72" s="1115">
        <f ca="1">XIRR(K71:S71,K4:S4)</f>
        <v>0.12614220976829527</v>
      </c>
      <c r="G72" s="38" t="s">
        <v>311</v>
      </c>
      <c r="H72" s="998"/>
      <c r="I72"/>
      <c r="J72"/>
      <c r="K72"/>
      <c r="L72"/>
      <c r="M72"/>
      <c r="N72"/>
      <c r="O72"/>
      <c r="P72"/>
      <c r="Q72"/>
      <c r="R72"/>
      <c r="S72"/>
      <c r="T72"/>
      <c r="U72"/>
      <c r="V72"/>
      <c r="W72"/>
    </row>
    <row r="73" spans="2:23" s="942" customFormat="1" ht="15" customHeight="1" x14ac:dyDescent="0.35">
      <c r="B73"/>
      <c r="C73"/>
      <c r="D73"/>
      <c r="E73"/>
      <c r="F73"/>
      <c r="G73" s="75"/>
    </row>
  </sheetData>
  <conditionalFormatting sqref="G3">
    <cfRule type="cellIs" dxfId="23" priority="1" operator="equal">
      <formula>0</formula>
    </cfRule>
    <cfRule type="cellIs" dxfId="22" priority="2" operator="notEqual">
      <formula>0</formula>
    </cfRule>
  </conditionalFormatting>
  <pageMargins left="0.7" right="0.7" top="0.75" bottom="0.75" header="0.3" footer="0.3"/>
  <pageSetup paperSize="9" orientation="portrait" verticalDpi="90" r:id="rId1"/>
  <ignoredErrors>
    <ignoredError sqref="E11:G11 E12:G12 E13:G13 E14:G14 L11:W11 K12:W12 L13:W13 L14:W14 E17:G17 F18:G18 E15:G15 L15:W15 E16:G16 K16:W16 L17:W17 L18:W18" unlocked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5DF59-979A-4A67-AA45-0046A55B4D32}">
  <sheetPr codeName="Sheet19"/>
  <dimension ref="A1:EH32"/>
  <sheetViews>
    <sheetView showGridLines="0" zoomScale="70" zoomScaleNormal="70" workbookViewId="0">
      <pane xSplit="9" ySplit="5" topLeftCell="J6" activePane="bottomRight" state="frozen"/>
      <selection activeCell="E1" sqref="E1:E1048576"/>
      <selection pane="topRight" activeCell="E1" sqref="E1:E1048576"/>
      <selection pane="bottomLeft" activeCell="E1" sqref="E1:E1048576"/>
      <selection pane="bottomRight"/>
    </sheetView>
  </sheetViews>
  <sheetFormatPr defaultColWidth="0" defaultRowHeight="15" customHeight="1" outlineLevelRow="1" x14ac:dyDescent="0.35"/>
  <cols>
    <col min="1" max="2" width="1.26953125" style="232" customWidth="1"/>
    <col min="3" max="3" width="1.26953125" style="233" customWidth="1"/>
    <col min="4" max="4" width="1.26953125" style="234" customWidth="1"/>
    <col min="5" max="5" width="40.6328125" style="235" customWidth="1"/>
    <col min="6" max="8" width="12.54296875" style="235" customWidth="1"/>
    <col min="9" max="9" width="2.6328125" style="235" customWidth="1"/>
    <col min="10" max="138" width="12.54296875" style="235" customWidth="1"/>
    <col min="139" max="16384" width="12.54296875" style="17" hidden="1"/>
  </cols>
  <sheetData>
    <row r="1" spans="1:138" ht="25" customHeight="1" x14ac:dyDescent="0.35">
      <c r="A1" s="226" t="str" cm="1">
        <f t="array" aca="1" ref="A1" ca="1" xml:space="preserve"> RIGHT(CELL("FILENAME", $A$1), LEN(CELL("FILENAME", $A$1)) - SEARCH("]", CELL("FILENAME", $A$1)))</f>
        <v>GST</v>
      </c>
      <c r="B1" s="226"/>
      <c r="C1" s="227"/>
      <c r="D1" s="228"/>
      <c r="E1" s="229"/>
      <c r="F1" s="230"/>
      <c r="G1" s="229"/>
      <c r="H1" s="229"/>
      <c r="I1" s="229"/>
      <c r="J1" s="231"/>
      <c r="K1" s="231"/>
      <c r="L1" s="231"/>
      <c r="M1" s="231"/>
      <c r="N1" s="231"/>
      <c r="O1" s="231"/>
      <c r="P1" s="231"/>
      <c r="Q1" s="231"/>
      <c r="R1" s="231"/>
      <c r="S1" s="231"/>
      <c r="T1" s="231"/>
      <c r="U1" s="231"/>
      <c r="V1" s="231"/>
      <c r="W1" s="231"/>
      <c r="X1" s="231"/>
      <c r="Y1" s="231"/>
      <c r="Z1" s="231"/>
      <c r="AA1" s="231"/>
      <c r="AB1" s="231"/>
      <c r="AC1" s="231"/>
      <c r="AD1" s="231"/>
      <c r="AE1" s="231"/>
      <c r="AF1" s="231"/>
      <c r="AG1" s="231"/>
      <c r="AH1" s="231"/>
      <c r="AI1" s="231"/>
      <c r="AJ1" s="231"/>
      <c r="AK1" s="231"/>
      <c r="AL1" s="231"/>
      <c r="AM1" s="231"/>
      <c r="AN1" s="231"/>
      <c r="AO1" s="231"/>
      <c r="AP1" s="231"/>
      <c r="AQ1" s="231"/>
      <c r="AR1" s="231"/>
      <c r="AS1" s="231"/>
      <c r="AT1" s="231"/>
      <c r="AU1" s="231"/>
      <c r="AV1" s="231"/>
      <c r="AW1" s="231"/>
      <c r="AX1" s="231"/>
      <c r="AY1" s="231"/>
      <c r="AZ1" s="231"/>
      <c r="BA1" s="231"/>
      <c r="BB1" s="231"/>
      <c r="BC1" s="231"/>
      <c r="BD1" s="231"/>
      <c r="BE1" s="231"/>
      <c r="BF1" s="231"/>
      <c r="BG1" s="231"/>
      <c r="BH1" s="231"/>
      <c r="BI1" s="231"/>
      <c r="BJ1" s="231"/>
      <c r="BK1" s="231"/>
      <c r="BL1" s="231"/>
      <c r="BM1" s="231"/>
      <c r="BN1" s="231"/>
      <c r="BO1" s="231"/>
      <c r="BP1" s="231"/>
      <c r="BQ1" s="231"/>
      <c r="BR1" s="231"/>
      <c r="BS1" s="231"/>
      <c r="BT1" s="231"/>
      <c r="BU1" s="231"/>
      <c r="BV1" s="231"/>
      <c r="BW1" s="231"/>
      <c r="BX1" s="231"/>
      <c r="BY1" s="231"/>
      <c r="BZ1" s="231"/>
      <c r="CA1" s="231"/>
      <c r="CB1" s="231"/>
      <c r="CC1" s="231"/>
      <c r="CD1" s="231"/>
      <c r="CE1" s="231"/>
      <c r="CF1" s="231"/>
      <c r="CG1" s="231"/>
      <c r="CH1" s="231"/>
      <c r="CI1" s="231"/>
      <c r="CJ1" s="231"/>
      <c r="CK1" s="231"/>
      <c r="CL1" s="231"/>
      <c r="CM1" s="231"/>
      <c r="CN1" s="231"/>
      <c r="CO1" s="231"/>
      <c r="CP1" s="231"/>
      <c r="CQ1" s="231"/>
      <c r="CR1" s="231"/>
      <c r="CS1" s="231"/>
      <c r="CT1" s="231"/>
      <c r="CU1" s="231"/>
      <c r="CV1" s="231"/>
      <c r="CW1" s="231"/>
      <c r="CX1" s="231"/>
      <c r="CY1" s="231"/>
      <c r="CZ1" s="231"/>
      <c r="DA1" s="231"/>
      <c r="DB1" s="231"/>
      <c r="DC1" s="231"/>
      <c r="DD1" s="231"/>
      <c r="DE1" s="231"/>
      <c r="DF1" s="231"/>
      <c r="DG1" s="231"/>
      <c r="DH1" s="231"/>
      <c r="DI1" s="231"/>
      <c r="DJ1" s="231"/>
      <c r="DK1" s="231"/>
      <c r="DL1" s="231"/>
      <c r="DM1" s="231"/>
      <c r="DN1" s="231"/>
      <c r="DO1" s="231"/>
      <c r="DP1" s="231"/>
      <c r="DQ1" s="231"/>
      <c r="DR1" s="231"/>
      <c r="DS1" s="231"/>
      <c r="DT1" s="231"/>
      <c r="DU1" s="231"/>
      <c r="DV1" s="231"/>
      <c r="DW1" s="231"/>
      <c r="DX1" s="231"/>
      <c r="DY1" s="231"/>
      <c r="DZ1" s="231"/>
      <c r="EA1" s="231"/>
      <c r="EB1" s="231"/>
      <c r="EC1" s="231"/>
      <c r="ED1" s="231"/>
      <c r="EE1" s="231"/>
      <c r="EF1" s="231"/>
      <c r="EG1" s="231"/>
      <c r="EH1" s="231"/>
    </row>
    <row r="2" spans="1:138" s="37" customFormat="1" ht="15" customHeight="1" x14ac:dyDescent="0.35">
      <c r="E2" s="37" t="str">
        <f xml:space="preserve"> Time_M!E$18</f>
        <v>Model period beginning_M</v>
      </c>
      <c r="J2" s="494">
        <f xml:space="preserve"> Time_M!J$18</f>
        <v>45323</v>
      </c>
      <c r="K2" s="494">
        <f xml:space="preserve"> Time_M!K$18</f>
        <v>45352</v>
      </c>
      <c r="L2" s="494">
        <f xml:space="preserve"> Time_M!L$18</f>
        <v>45383</v>
      </c>
      <c r="M2" s="494">
        <f xml:space="preserve"> Time_M!M$18</f>
        <v>45413</v>
      </c>
      <c r="N2" s="494">
        <f xml:space="preserve"> Time_M!N$18</f>
        <v>45444</v>
      </c>
      <c r="O2" s="494">
        <f xml:space="preserve"> Time_M!O$18</f>
        <v>45474</v>
      </c>
      <c r="P2" s="494">
        <f xml:space="preserve"> Time_M!P$18</f>
        <v>45505</v>
      </c>
      <c r="Q2" s="494">
        <f xml:space="preserve"> Time_M!Q$18</f>
        <v>45536</v>
      </c>
      <c r="R2" s="494">
        <f xml:space="preserve"> Time_M!R$18</f>
        <v>45566</v>
      </c>
      <c r="S2" s="494">
        <f xml:space="preserve"> Time_M!S$18</f>
        <v>45597</v>
      </c>
      <c r="T2" s="494">
        <f xml:space="preserve"> Time_M!T$18</f>
        <v>45627</v>
      </c>
      <c r="U2" s="494">
        <f xml:space="preserve"> Time_M!U$18</f>
        <v>45658</v>
      </c>
      <c r="V2" s="494">
        <f xml:space="preserve"> Time_M!V$18</f>
        <v>45689</v>
      </c>
      <c r="W2" s="494">
        <f xml:space="preserve"> Time_M!W$18</f>
        <v>45717</v>
      </c>
      <c r="X2" s="494">
        <f xml:space="preserve"> Time_M!X$18</f>
        <v>45748</v>
      </c>
      <c r="Y2" s="494">
        <f xml:space="preserve"> Time_M!Y$18</f>
        <v>45778</v>
      </c>
      <c r="Z2" s="494">
        <f xml:space="preserve"> Time_M!Z$18</f>
        <v>45809</v>
      </c>
      <c r="AA2" s="494">
        <f xml:space="preserve"> Time_M!AA$18</f>
        <v>45839</v>
      </c>
      <c r="AB2" s="494">
        <f xml:space="preserve"> Time_M!AB$18</f>
        <v>45870</v>
      </c>
      <c r="AC2" s="494">
        <f xml:space="preserve"> Time_M!AC$18</f>
        <v>45901</v>
      </c>
      <c r="AD2" s="494">
        <f xml:space="preserve"> Time_M!AD$18</f>
        <v>45931</v>
      </c>
      <c r="AE2" s="494">
        <f xml:space="preserve"> Time_M!AE$18</f>
        <v>45962</v>
      </c>
      <c r="AF2" s="494">
        <f xml:space="preserve"> Time_M!AF$18</f>
        <v>45992</v>
      </c>
      <c r="AG2" s="494">
        <f xml:space="preserve"> Time_M!AG$18</f>
        <v>46023</v>
      </c>
      <c r="AH2" s="494">
        <f xml:space="preserve"> Time_M!AH$18</f>
        <v>46054</v>
      </c>
      <c r="AI2" s="494">
        <f xml:space="preserve"> Time_M!AI$18</f>
        <v>46082</v>
      </c>
      <c r="AJ2" s="494">
        <f xml:space="preserve"> Time_M!AJ$18</f>
        <v>46113</v>
      </c>
      <c r="AK2" s="494">
        <f xml:space="preserve"> Time_M!AK$18</f>
        <v>46143</v>
      </c>
      <c r="AL2" s="494">
        <f xml:space="preserve"> Time_M!AL$18</f>
        <v>46174</v>
      </c>
      <c r="AM2" s="494">
        <f xml:space="preserve"> Time_M!AM$18</f>
        <v>46204</v>
      </c>
      <c r="AN2" s="494">
        <f xml:space="preserve"> Time_M!AN$18</f>
        <v>46235</v>
      </c>
      <c r="AO2" s="494">
        <f xml:space="preserve"> Time_M!AO$18</f>
        <v>46266</v>
      </c>
      <c r="AP2" s="494">
        <f xml:space="preserve"> Time_M!AP$18</f>
        <v>46296</v>
      </c>
      <c r="AQ2" s="494">
        <f xml:space="preserve"> Time_M!AQ$18</f>
        <v>46327</v>
      </c>
      <c r="AR2" s="494">
        <f xml:space="preserve"> Time_M!AR$18</f>
        <v>46357</v>
      </c>
      <c r="AS2" s="494">
        <f xml:space="preserve"> Time_M!AS$18</f>
        <v>46388</v>
      </c>
      <c r="AT2" s="494">
        <f xml:space="preserve"> Time_M!AT$18</f>
        <v>46419</v>
      </c>
      <c r="AU2" s="494">
        <f xml:space="preserve"> Time_M!AU$18</f>
        <v>46447</v>
      </c>
      <c r="AV2" s="494">
        <f xml:space="preserve"> Time_M!AV$18</f>
        <v>46478</v>
      </c>
      <c r="AW2" s="494">
        <f xml:space="preserve"> Time_M!AW$18</f>
        <v>46508</v>
      </c>
      <c r="AX2" s="494">
        <f xml:space="preserve"> Time_M!AX$18</f>
        <v>46539</v>
      </c>
      <c r="AY2" s="494">
        <f xml:space="preserve"> Time_M!AY$18</f>
        <v>46569</v>
      </c>
      <c r="AZ2" s="494">
        <f xml:space="preserve"> Time_M!AZ$18</f>
        <v>46600</v>
      </c>
      <c r="BA2" s="494">
        <f xml:space="preserve"> Time_M!BA$18</f>
        <v>46631</v>
      </c>
      <c r="BB2" s="494">
        <f xml:space="preserve"> Time_M!BB$18</f>
        <v>46661</v>
      </c>
      <c r="BC2" s="494">
        <f xml:space="preserve"> Time_M!BC$18</f>
        <v>46692</v>
      </c>
      <c r="BD2" s="494">
        <f xml:space="preserve"> Time_M!BD$18</f>
        <v>46722</v>
      </c>
      <c r="BE2" s="494">
        <f xml:space="preserve"> Time_M!BE$18</f>
        <v>46753</v>
      </c>
      <c r="BF2" s="494">
        <f xml:space="preserve"> Time_M!BF$18</f>
        <v>46784</v>
      </c>
      <c r="BG2" s="494">
        <f xml:space="preserve"> Time_M!BG$18</f>
        <v>46813</v>
      </c>
      <c r="BH2" s="494">
        <f xml:space="preserve"> Time_M!BH$18</f>
        <v>46844</v>
      </c>
      <c r="BI2" s="494">
        <f xml:space="preserve"> Time_M!BI$18</f>
        <v>46874</v>
      </c>
      <c r="BJ2" s="494">
        <f xml:space="preserve"> Time_M!BJ$18</f>
        <v>46905</v>
      </c>
      <c r="BK2" s="494">
        <f xml:space="preserve"> Time_M!BK$18</f>
        <v>46935</v>
      </c>
      <c r="BL2" s="494">
        <f xml:space="preserve"> Time_M!BL$18</f>
        <v>46966</v>
      </c>
      <c r="BM2" s="494">
        <f xml:space="preserve"> Time_M!BM$18</f>
        <v>46997</v>
      </c>
      <c r="BN2" s="494">
        <f xml:space="preserve"> Time_M!BN$18</f>
        <v>47027</v>
      </c>
      <c r="BO2" s="494">
        <f xml:space="preserve"> Time_M!BO$18</f>
        <v>47058</v>
      </c>
      <c r="BP2" s="494">
        <f xml:space="preserve"> Time_M!BP$18</f>
        <v>47088</v>
      </c>
      <c r="BQ2" s="494">
        <f xml:space="preserve"> Time_M!BQ$18</f>
        <v>47119</v>
      </c>
      <c r="BR2" s="494">
        <f xml:space="preserve"> Time_M!BR$18</f>
        <v>47150</v>
      </c>
      <c r="BS2" s="494">
        <f xml:space="preserve"> Time_M!BS$18</f>
        <v>47178</v>
      </c>
      <c r="BT2" s="494">
        <f xml:space="preserve"> Time_M!BT$18</f>
        <v>47209</v>
      </c>
      <c r="BU2" s="494">
        <f xml:space="preserve"> Time_M!BU$18</f>
        <v>47239</v>
      </c>
      <c r="BV2" s="494">
        <f xml:space="preserve"> Time_M!BV$18</f>
        <v>47270</v>
      </c>
      <c r="BW2" s="494">
        <f xml:space="preserve"> Time_M!BW$18</f>
        <v>47300</v>
      </c>
      <c r="BX2" s="494">
        <f xml:space="preserve"> Time_M!BX$18</f>
        <v>47331</v>
      </c>
      <c r="BY2" s="494">
        <f xml:space="preserve"> Time_M!BY$18</f>
        <v>47362</v>
      </c>
      <c r="BZ2" s="494">
        <f xml:space="preserve"> Time_M!BZ$18</f>
        <v>47392</v>
      </c>
      <c r="CA2" s="494">
        <f xml:space="preserve"> Time_M!CA$18</f>
        <v>47423</v>
      </c>
      <c r="CB2" s="494">
        <f xml:space="preserve"> Time_M!CB$18</f>
        <v>47453</v>
      </c>
      <c r="CC2" s="494">
        <f xml:space="preserve"> Time_M!CC$18</f>
        <v>47484</v>
      </c>
      <c r="CD2" s="494">
        <f xml:space="preserve"> Time_M!CD$18</f>
        <v>47515</v>
      </c>
      <c r="CE2" s="494">
        <f xml:space="preserve"> Time_M!CE$18</f>
        <v>47543</v>
      </c>
      <c r="CF2" s="494">
        <f xml:space="preserve"> Time_M!CF$18</f>
        <v>47574</v>
      </c>
      <c r="CG2" s="494">
        <f xml:space="preserve"> Time_M!CG$18</f>
        <v>47604</v>
      </c>
      <c r="CH2" s="494">
        <f xml:space="preserve"> Time_M!CH$18</f>
        <v>47635</v>
      </c>
      <c r="CI2" s="494">
        <f xml:space="preserve"> Time_M!CI$18</f>
        <v>47665</v>
      </c>
      <c r="CJ2" s="494">
        <f xml:space="preserve"> Time_M!CJ$18</f>
        <v>47696</v>
      </c>
      <c r="CK2" s="494">
        <f xml:space="preserve"> Time_M!CK$18</f>
        <v>47727</v>
      </c>
      <c r="CL2" s="494">
        <f xml:space="preserve"> Time_M!CL$18</f>
        <v>47757</v>
      </c>
      <c r="CM2" s="494">
        <f xml:space="preserve"> Time_M!CM$18</f>
        <v>47788</v>
      </c>
      <c r="CN2" s="494">
        <f xml:space="preserve"> Time_M!CN$18</f>
        <v>47818</v>
      </c>
      <c r="CO2" s="494">
        <f xml:space="preserve"> Time_M!CO$18</f>
        <v>47849</v>
      </c>
      <c r="CP2" s="494">
        <f xml:space="preserve"> Time_M!CP$18</f>
        <v>47880</v>
      </c>
      <c r="CQ2" s="494">
        <f xml:space="preserve"> Time_M!CQ$18</f>
        <v>47908</v>
      </c>
      <c r="CR2" s="494">
        <f xml:space="preserve"> Time_M!CR$18</f>
        <v>47939</v>
      </c>
      <c r="CS2" s="494">
        <f xml:space="preserve"> Time_M!CS$18</f>
        <v>47969</v>
      </c>
      <c r="CT2" s="494">
        <f xml:space="preserve"> Time_M!CT$18</f>
        <v>48000</v>
      </c>
      <c r="CU2" s="494">
        <f xml:space="preserve"> Time_M!CU$18</f>
        <v>48030</v>
      </c>
      <c r="CV2" s="494">
        <f xml:space="preserve"> Time_M!CV$18</f>
        <v>48061</v>
      </c>
      <c r="CW2" s="494">
        <f xml:space="preserve"> Time_M!CW$18</f>
        <v>48092</v>
      </c>
      <c r="CX2" s="494">
        <f xml:space="preserve"> Time_M!CX$18</f>
        <v>48122</v>
      </c>
      <c r="CY2" s="494">
        <f xml:space="preserve"> Time_M!CY$18</f>
        <v>48153</v>
      </c>
      <c r="CZ2" s="494">
        <f xml:space="preserve"> Time_M!CZ$18</f>
        <v>48183</v>
      </c>
      <c r="DA2" s="494">
        <f xml:space="preserve"> Time_M!DA$18</f>
        <v>48214</v>
      </c>
      <c r="DB2" s="494">
        <f xml:space="preserve"> Time_M!DB$18</f>
        <v>48245</v>
      </c>
      <c r="DC2" s="494">
        <f xml:space="preserve"> Time_M!DC$18</f>
        <v>48274</v>
      </c>
      <c r="DD2" s="494">
        <f xml:space="preserve"> Time_M!DD$18</f>
        <v>48305</v>
      </c>
      <c r="DE2" s="494">
        <f xml:space="preserve"> Time_M!DE$18</f>
        <v>48335</v>
      </c>
      <c r="DF2" s="494">
        <f xml:space="preserve"> Time_M!DF$18</f>
        <v>48366</v>
      </c>
      <c r="DG2" s="494">
        <f xml:space="preserve"> Time_M!DG$18</f>
        <v>48396</v>
      </c>
      <c r="DH2" s="494">
        <f xml:space="preserve"> Time_M!DH$18</f>
        <v>48427</v>
      </c>
      <c r="DI2" s="494">
        <f xml:space="preserve"> Time_M!DI$18</f>
        <v>48458</v>
      </c>
      <c r="DJ2" s="494">
        <f xml:space="preserve"> Time_M!DJ$18</f>
        <v>48488</v>
      </c>
      <c r="DK2" s="494">
        <f xml:space="preserve"> Time_M!DK$18</f>
        <v>48519</v>
      </c>
      <c r="DL2" s="494">
        <f xml:space="preserve"> Time_M!DL$18</f>
        <v>48549</v>
      </c>
      <c r="DM2" s="494">
        <f xml:space="preserve"> Time_M!DM$18</f>
        <v>48580</v>
      </c>
      <c r="DN2" s="494">
        <f xml:space="preserve"> Time_M!DN$18</f>
        <v>48611</v>
      </c>
      <c r="DO2" s="494">
        <f xml:space="preserve"> Time_M!DO$18</f>
        <v>48639</v>
      </c>
      <c r="DP2" s="494">
        <f xml:space="preserve"> Time_M!DP$18</f>
        <v>48670</v>
      </c>
      <c r="DQ2" s="494">
        <f xml:space="preserve"> Time_M!DQ$18</f>
        <v>48700</v>
      </c>
      <c r="DR2" s="494">
        <f xml:space="preserve"> Time_M!DR$18</f>
        <v>48731</v>
      </c>
      <c r="DS2" s="494">
        <f xml:space="preserve"> Time_M!DS$18</f>
        <v>48761</v>
      </c>
      <c r="DT2" s="494">
        <f xml:space="preserve"> Time_M!DT$18</f>
        <v>48792</v>
      </c>
      <c r="DU2" s="494">
        <f xml:space="preserve"> Time_M!DU$18</f>
        <v>48823</v>
      </c>
      <c r="DV2" s="494">
        <f xml:space="preserve"> Time_M!DV$18</f>
        <v>48853</v>
      </c>
      <c r="DW2" s="494">
        <f xml:space="preserve"> Time_M!DW$18</f>
        <v>48884</v>
      </c>
      <c r="DX2" s="494">
        <f xml:space="preserve"> Time_M!DX$18</f>
        <v>48914</v>
      </c>
      <c r="DY2" s="494">
        <f xml:space="preserve"> Time_M!DY$18</f>
        <v>48945</v>
      </c>
      <c r="DZ2" s="494">
        <f xml:space="preserve"> Time_M!DZ$18</f>
        <v>48976</v>
      </c>
      <c r="EA2" s="494">
        <f xml:space="preserve"> Time_M!EA$18</f>
        <v>49004</v>
      </c>
      <c r="EB2" s="494">
        <f xml:space="preserve"> Time_M!EB$18</f>
        <v>49035</v>
      </c>
      <c r="EC2" s="494">
        <f xml:space="preserve"> Time_M!EC$18</f>
        <v>49065</v>
      </c>
      <c r="ED2" s="494">
        <f xml:space="preserve"> Time_M!ED$18</f>
        <v>49096</v>
      </c>
      <c r="EE2" s="494">
        <f xml:space="preserve"> Time_M!EE$18</f>
        <v>49126</v>
      </c>
      <c r="EF2" s="494">
        <f xml:space="preserve"> Time_M!EF$18</f>
        <v>49157</v>
      </c>
      <c r="EG2" s="494">
        <f xml:space="preserve"> Time_M!EG$18</f>
        <v>49188</v>
      </c>
      <c r="EH2" s="494">
        <f xml:space="preserve"> Time_M!EH$18</f>
        <v>49218</v>
      </c>
    </row>
    <row r="3" spans="1:138" s="37" customFormat="1" ht="15" customHeight="1" x14ac:dyDescent="0.35">
      <c r="E3" s="37" t="str">
        <f xml:space="preserve"> Time_M!E$22</f>
        <v>Model period ending_M</v>
      </c>
      <c r="F3" s="175" t="str">
        <f xml:space="preserve"> Check!E$10</f>
        <v>Model Check</v>
      </c>
      <c r="G3" s="101">
        <f ca="1" xml:space="preserve"> Check!F$10</f>
        <v>0</v>
      </c>
      <c r="H3" s="175" t="str">
        <f xml:space="preserve"> Check!G$10</f>
        <v>check</v>
      </c>
      <c r="J3" s="494">
        <f xml:space="preserve"> Time_M!J$22</f>
        <v>45351</v>
      </c>
      <c r="K3" s="494">
        <f xml:space="preserve"> Time_M!K$22</f>
        <v>45382</v>
      </c>
      <c r="L3" s="494">
        <f xml:space="preserve"> Time_M!L$22</f>
        <v>45412</v>
      </c>
      <c r="M3" s="494">
        <f xml:space="preserve"> Time_M!M$22</f>
        <v>45443</v>
      </c>
      <c r="N3" s="494">
        <f xml:space="preserve"> Time_M!N$22</f>
        <v>45473</v>
      </c>
      <c r="O3" s="494">
        <f xml:space="preserve"> Time_M!O$22</f>
        <v>45504</v>
      </c>
      <c r="P3" s="494">
        <f xml:space="preserve"> Time_M!P$22</f>
        <v>45535</v>
      </c>
      <c r="Q3" s="494">
        <f xml:space="preserve"> Time_M!Q$22</f>
        <v>45565</v>
      </c>
      <c r="R3" s="494">
        <f xml:space="preserve"> Time_M!R$22</f>
        <v>45596</v>
      </c>
      <c r="S3" s="494">
        <f xml:space="preserve"> Time_M!S$22</f>
        <v>45626</v>
      </c>
      <c r="T3" s="494">
        <f xml:space="preserve"> Time_M!T$22</f>
        <v>45657</v>
      </c>
      <c r="U3" s="494">
        <f xml:space="preserve"> Time_M!U$22</f>
        <v>45688</v>
      </c>
      <c r="V3" s="494">
        <f xml:space="preserve"> Time_M!V$22</f>
        <v>45716</v>
      </c>
      <c r="W3" s="494">
        <f xml:space="preserve"> Time_M!W$22</f>
        <v>45747</v>
      </c>
      <c r="X3" s="494">
        <f xml:space="preserve"> Time_M!X$22</f>
        <v>45777</v>
      </c>
      <c r="Y3" s="494">
        <f xml:space="preserve"> Time_M!Y$22</f>
        <v>45808</v>
      </c>
      <c r="Z3" s="494">
        <f xml:space="preserve"> Time_M!Z$22</f>
        <v>45838</v>
      </c>
      <c r="AA3" s="494">
        <f xml:space="preserve"> Time_M!AA$22</f>
        <v>45869</v>
      </c>
      <c r="AB3" s="494">
        <f xml:space="preserve"> Time_M!AB$22</f>
        <v>45900</v>
      </c>
      <c r="AC3" s="494">
        <f xml:space="preserve"> Time_M!AC$22</f>
        <v>45930</v>
      </c>
      <c r="AD3" s="494">
        <f xml:space="preserve"> Time_M!AD$22</f>
        <v>45961</v>
      </c>
      <c r="AE3" s="494">
        <f xml:space="preserve"> Time_M!AE$22</f>
        <v>45991</v>
      </c>
      <c r="AF3" s="494">
        <f xml:space="preserve"> Time_M!AF$22</f>
        <v>46022</v>
      </c>
      <c r="AG3" s="494">
        <f xml:space="preserve"> Time_M!AG$22</f>
        <v>46053</v>
      </c>
      <c r="AH3" s="494">
        <f xml:space="preserve"> Time_M!AH$22</f>
        <v>46081</v>
      </c>
      <c r="AI3" s="494">
        <f xml:space="preserve"> Time_M!AI$22</f>
        <v>46112</v>
      </c>
      <c r="AJ3" s="494">
        <f xml:space="preserve"> Time_M!AJ$22</f>
        <v>46142</v>
      </c>
      <c r="AK3" s="494">
        <f xml:space="preserve"> Time_M!AK$22</f>
        <v>46173</v>
      </c>
      <c r="AL3" s="494">
        <f xml:space="preserve"> Time_M!AL$22</f>
        <v>46203</v>
      </c>
      <c r="AM3" s="494">
        <f xml:space="preserve"> Time_M!AM$22</f>
        <v>46234</v>
      </c>
      <c r="AN3" s="494">
        <f xml:space="preserve"> Time_M!AN$22</f>
        <v>46265</v>
      </c>
      <c r="AO3" s="494">
        <f xml:space="preserve"> Time_M!AO$22</f>
        <v>46295</v>
      </c>
      <c r="AP3" s="494">
        <f xml:space="preserve"> Time_M!AP$22</f>
        <v>46326</v>
      </c>
      <c r="AQ3" s="494">
        <f xml:space="preserve"> Time_M!AQ$22</f>
        <v>46356</v>
      </c>
      <c r="AR3" s="494">
        <f xml:space="preserve"> Time_M!AR$22</f>
        <v>46387</v>
      </c>
      <c r="AS3" s="494">
        <f xml:space="preserve"> Time_M!AS$22</f>
        <v>46418</v>
      </c>
      <c r="AT3" s="494">
        <f xml:space="preserve"> Time_M!AT$22</f>
        <v>46446</v>
      </c>
      <c r="AU3" s="494">
        <f xml:space="preserve"> Time_M!AU$22</f>
        <v>46477</v>
      </c>
      <c r="AV3" s="494">
        <f xml:space="preserve"> Time_M!AV$22</f>
        <v>46507</v>
      </c>
      <c r="AW3" s="494">
        <f xml:space="preserve"> Time_M!AW$22</f>
        <v>46538</v>
      </c>
      <c r="AX3" s="494">
        <f xml:space="preserve"> Time_M!AX$22</f>
        <v>46568</v>
      </c>
      <c r="AY3" s="494">
        <f xml:space="preserve"> Time_M!AY$22</f>
        <v>46599</v>
      </c>
      <c r="AZ3" s="494">
        <f xml:space="preserve"> Time_M!AZ$22</f>
        <v>46630</v>
      </c>
      <c r="BA3" s="494">
        <f xml:space="preserve"> Time_M!BA$22</f>
        <v>46660</v>
      </c>
      <c r="BB3" s="494">
        <f xml:space="preserve"> Time_M!BB$22</f>
        <v>46691</v>
      </c>
      <c r="BC3" s="494">
        <f xml:space="preserve"> Time_M!BC$22</f>
        <v>46721</v>
      </c>
      <c r="BD3" s="494">
        <f xml:space="preserve"> Time_M!BD$22</f>
        <v>46752</v>
      </c>
      <c r="BE3" s="494">
        <f xml:space="preserve"> Time_M!BE$22</f>
        <v>46783</v>
      </c>
      <c r="BF3" s="494">
        <f xml:space="preserve"> Time_M!BF$22</f>
        <v>46812</v>
      </c>
      <c r="BG3" s="494">
        <f xml:space="preserve"> Time_M!BG$22</f>
        <v>46843</v>
      </c>
      <c r="BH3" s="494">
        <f xml:space="preserve"> Time_M!BH$22</f>
        <v>46873</v>
      </c>
      <c r="BI3" s="494">
        <f xml:space="preserve"> Time_M!BI$22</f>
        <v>46904</v>
      </c>
      <c r="BJ3" s="494">
        <f xml:space="preserve"> Time_M!BJ$22</f>
        <v>46934</v>
      </c>
      <c r="BK3" s="494">
        <f xml:space="preserve"> Time_M!BK$22</f>
        <v>46965</v>
      </c>
      <c r="BL3" s="494">
        <f xml:space="preserve"> Time_M!BL$22</f>
        <v>46996</v>
      </c>
      <c r="BM3" s="494">
        <f xml:space="preserve"> Time_M!BM$22</f>
        <v>47026</v>
      </c>
      <c r="BN3" s="494">
        <f xml:space="preserve"> Time_M!BN$22</f>
        <v>47057</v>
      </c>
      <c r="BO3" s="494">
        <f xml:space="preserve"> Time_M!BO$22</f>
        <v>47087</v>
      </c>
      <c r="BP3" s="494">
        <f xml:space="preserve"> Time_M!BP$22</f>
        <v>47118</v>
      </c>
      <c r="BQ3" s="494">
        <f xml:space="preserve"> Time_M!BQ$22</f>
        <v>47149</v>
      </c>
      <c r="BR3" s="494">
        <f xml:space="preserve"> Time_M!BR$22</f>
        <v>47177</v>
      </c>
      <c r="BS3" s="494">
        <f xml:space="preserve"> Time_M!BS$22</f>
        <v>47208</v>
      </c>
      <c r="BT3" s="494">
        <f xml:space="preserve"> Time_M!BT$22</f>
        <v>47238</v>
      </c>
      <c r="BU3" s="494">
        <f xml:space="preserve"> Time_M!BU$22</f>
        <v>47269</v>
      </c>
      <c r="BV3" s="494">
        <f xml:space="preserve"> Time_M!BV$22</f>
        <v>47299</v>
      </c>
      <c r="BW3" s="494">
        <f xml:space="preserve"> Time_M!BW$22</f>
        <v>47330</v>
      </c>
      <c r="BX3" s="494">
        <f xml:space="preserve"> Time_M!BX$22</f>
        <v>47361</v>
      </c>
      <c r="BY3" s="494">
        <f xml:space="preserve"> Time_M!BY$22</f>
        <v>47391</v>
      </c>
      <c r="BZ3" s="494">
        <f xml:space="preserve"> Time_M!BZ$22</f>
        <v>47422</v>
      </c>
      <c r="CA3" s="494">
        <f xml:space="preserve"> Time_M!CA$22</f>
        <v>47452</v>
      </c>
      <c r="CB3" s="494">
        <f xml:space="preserve"> Time_M!CB$22</f>
        <v>47483</v>
      </c>
      <c r="CC3" s="494">
        <f xml:space="preserve"> Time_M!CC$22</f>
        <v>47514</v>
      </c>
      <c r="CD3" s="494">
        <f xml:space="preserve"> Time_M!CD$22</f>
        <v>47542</v>
      </c>
      <c r="CE3" s="494">
        <f xml:space="preserve"> Time_M!CE$22</f>
        <v>47573</v>
      </c>
      <c r="CF3" s="494">
        <f xml:space="preserve"> Time_M!CF$22</f>
        <v>47603</v>
      </c>
      <c r="CG3" s="494">
        <f xml:space="preserve"> Time_M!CG$22</f>
        <v>47634</v>
      </c>
      <c r="CH3" s="494">
        <f xml:space="preserve"> Time_M!CH$22</f>
        <v>47664</v>
      </c>
      <c r="CI3" s="494">
        <f xml:space="preserve"> Time_M!CI$22</f>
        <v>47695</v>
      </c>
      <c r="CJ3" s="494">
        <f xml:space="preserve"> Time_M!CJ$22</f>
        <v>47726</v>
      </c>
      <c r="CK3" s="494">
        <f xml:space="preserve"> Time_M!CK$22</f>
        <v>47756</v>
      </c>
      <c r="CL3" s="494">
        <f xml:space="preserve"> Time_M!CL$22</f>
        <v>47787</v>
      </c>
      <c r="CM3" s="494">
        <f xml:space="preserve"> Time_M!CM$22</f>
        <v>47817</v>
      </c>
      <c r="CN3" s="494">
        <f xml:space="preserve"> Time_M!CN$22</f>
        <v>47848</v>
      </c>
      <c r="CO3" s="494">
        <f xml:space="preserve"> Time_M!CO$22</f>
        <v>47879</v>
      </c>
      <c r="CP3" s="494">
        <f xml:space="preserve"> Time_M!CP$22</f>
        <v>47907</v>
      </c>
      <c r="CQ3" s="494">
        <f xml:space="preserve"> Time_M!CQ$22</f>
        <v>47938</v>
      </c>
      <c r="CR3" s="494">
        <f xml:space="preserve"> Time_M!CR$22</f>
        <v>47968</v>
      </c>
      <c r="CS3" s="494">
        <f xml:space="preserve"> Time_M!CS$22</f>
        <v>47999</v>
      </c>
      <c r="CT3" s="494">
        <f xml:space="preserve"> Time_M!CT$22</f>
        <v>48029</v>
      </c>
      <c r="CU3" s="494">
        <f xml:space="preserve"> Time_M!CU$22</f>
        <v>48060</v>
      </c>
      <c r="CV3" s="494">
        <f xml:space="preserve"> Time_M!CV$22</f>
        <v>48091</v>
      </c>
      <c r="CW3" s="494">
        <f xml:space="preserve"> Time_M!CW$22</f>
        <v>48121</v>
      </c>
      <c r="CX3" s="494">
        <f xml:space="preserve"> Time_M!CX$22</f>
        <v>48152</v>
      </c>
      <c r="CY3" s="494">
        <f xml:space="preserve"> Time_M!CY$22</f>
        <v>48182</v>
      </c>
      <c r="CZ3" s="494">
        <f xml:space="preserve"> Time_M!CZ$22</f>
        <v>48213</v>
      </c>
      <c r="DA3" s="494">
        <f xml:space="preserve"> Time_M!DA$22</f>
        <v>48244</v>
      </c>
      <c r="DB3" s="494">
        <f xml:space="preserve"> Time_M!DB$22</f>
        <v>48273</v>
      </c>
      <c r="DC3" s="494">
        <f xml:space="preserve"> Time_M!DC$22</f>
        <v>48304</v>
      </c>
      <c r="DD3" s="494">
        <f xml:space="preserve"> Time_M!DD$22</f>
        <v>48334</v>
      </c>
      <c r="DE3" s="494">
        <f xml:space="preserve"> Time_M!DE$22</f>
        <v>48365</v>
      </c>
      <c r="DF3" s="494">
        <f xml:space="preserve"> Time_M!DF$22</f>
        <v>48395</v>
      </c>
      <c r="DG3" s="494">
        <f xml:space="preserve"> Time_M!DG$22</f>
        <v>48426</v>
      </c>
      <c r="DH3" s="494">
        <f xml:space="preserve"> Time_M!DH$22</f>
        <v>48457</v>
      </c>
      <c r="DI3" s="494">
        <f xml:space="preserve"> Time_M!DI$22</f>
        <v>48487</v>
      </c>
      <c r="DJ3" s="494">
        <f xml:space="preserve"> Time_M!DJ$22</f>
        <v>48518</v>
      </c>
      <c r="DK3" s="494">
        <f xml:space="preserve"> Time_M!DK$22</f>
        <v>48548</v>
      </c>
      <c r="DL3" s="494">
        <f xml:space="preserve"> Time_M!DL$22</f>
        <v>48579</v>
      </c>
      <c r="DM3" s="494">
        <f xml:space="preserve"> Time_M!DM$22</f>
        <v>48610</v>
      </c>
      <c r="DN3" s="494">
        <f xml:space="preserve"> Time_M!DN$22</f>
        <v>48638</v>
      </c>
      <c r="DO3" s="494">
        <f xml:space="preserve"> Time_M!DO$22</f>
        <v>48669</v>
      </c>
      <c r="DP3" s="494">
        <f xml:space="preserve"> Time_M!DP$22</f>
        <v>48699</v>
      </c>
      <c r="DQ3" s="494">
        <f xml:space="preserve"> Time_M!DQ$22</f>
        <v>48730</v>
      </c>
      <c r="DR3" s="494">
        <f xml:space="preserve"> Time_M!DR$22</f>
        <v>48760</v>
      </c>
      <c r="DS3" s="494">
        <f xml:space="preserve"> Time_M!DS$22</f>
        <v>48791</v>
      </c>
      <c r="DT3" s="494">
        <f xml:space="preserve"> Time_M!DT$22</f>
        <v>48822</v>
      </c>
      <c r="DU3" s="494">
        <f xml:space="preserve"> Time_M!DU$22</f>
        <v>48852</v>
      </c>
      <c r="DV3" s="494">
        <f xml:space="preserve"> Time_M!DV$22</f>
        <v>48883</v>
      </c>
      <c r="DW3" s="494">
        <f xml:space="preserve"> Time_M!DW$22</f>
        <v>48913</v>
      </c>
      <c r="DX3" s="494">
        <f xml:space="preserve"> Time_M!DX$22</f>
        <v>48944</v>
      </c>
      <c r="DY3" s="494">
        <f xml:space="preserve"> Time_M!DY$22</f>
        <v>48975</v>
      </c>
      <c r="DZ3" s="494">
        <f xml:space="preserve"> Time_M!DZ$22</f>
        <v>49003</v>
      </c>
      <c r="EA3" s="494">
        <f xml:space="preserve"> Time_M!EA$22</f>
        <v>49034</v>
      </c>
      <c r="EB3" s="494">
        <f xml:space="preserve"> Time_M!EB$22</f>
        <v>49064</v>
      </c>
      <c r="EC3" s="494">
        <f xml:space="preserve"> Time_M!EC$22</f>
        <v>49095</v>
      </c>
      <c r="ED3" s="494">
        <f xml:space="preserve"> Time_M!ED$22</f>
        <v>49125</v>
      </c>
      <c r="EE3" s="494">
        <f xml:space="preserve"> Time_M!EE$22</f>
        <v>49156</v>
      </c>
      <c r="EF3" s="494">
        <f xml:space="preserve"> Time_M!EF$22</f>
        <v>49187</v>
      </c>
      <c r="EG3" s="494">
        <f xml:space="preserve"> Time_M!EG$22</f>
        <v>49217</v>
      </c>
      <c r="EH3" s="494">
        <f xml:space="preserve"> Time_M!EH$22</f>
        <v>49248</v>
      </c>
    </row>
    <row r="4" spans="1:138" s="37" customFormat="1" ht="15" customHeight="1" x14ac:dyDescent="0.35">
      <c r="E4" s="37" t="str">
        <f xml:space="preserve"> Time_M!E$35</f>
        <v>Financial year ending period_M</v>
      </c>
      <c r="J4" s="494">
        <f xml:space="preserve"> Time_M!J$35</f>
        <v>45382</v>
      </c>
      <c r="K4" s="494">
        <f xml:space="preserve"> Time_M!K$35</f>
        <v>45382</v>
      </c>
      <c r="L4" s="494">
        <f xml:space="preserve"> Time_M!L$35</f>
        <v>45747</v>
      </c>
      <c r="M4" s="494">
        <f xml:space="preserve"> Time_M!M$35</f>
        <v>45747</v>
      </c>
      <c r="N4" s="494">
        <f xml:space="preserve"> Time_M!N$35</f>
        <v>45747</v>
      </c>
      <c r="O4" s="494">
        <f xml:space="preserve"> Time_M!O$35</f>
        <v>45747</v>
      </c>
      <c r="P4" s="494">
        <f xml:space="preserve"> Time_M!P$35</f>
        <v>45747</v>
      </c>
      <c r="Q4" s="494">
        <f xml:space="preserve"> Time_M!Q$35</f>
        <v>45747</v>
      </c>
      <c r="R4" s="494">
        <f xml:space="preserve"> Time_M!R$35</f>
        <v>45747</v>
      </c>
      <c r="S4" s="494">
        <f xml:space="preserve"> Time_M!S$35</f>
        <v>45747</v>
      </c>
      <c r="T4" s="494">
        <f xml:space="preserve"> Time_M!T$35</f>
        <v>45747</v>
      </c>
      <c r="U4" s="494">
        <f xml:space="preserve"> Time_M!U$35</f>
        <v>45747</v>
      </c>
      <c r="V4" s="494">
        <f xml:space="preserve"> Time_M!V$35</f>
        <v>45747</v>
      </c>
      <c r="W4" s="494">
        <f xml:space="preserve"> Time_M!W$35</f>
        <v>45747</v>
      </c>
      <c r="X4" s="494">
        <f xml:space="preserve"> Time_M!X$35</f>
        <v>46112</v>
      </c>
      <c r="Y4" s="494">
        <f xml:space="preserve"> Time_M!Y$35</f>
        <v>46112</v>
      </c>
      <c r="Z4" s="494">
        <f xml:space="preserve"> Time_M!Z$35</f>
        <v>46112</v>
      </c>
      <c r="AA4" s="494">
        <f xml:space="preserve"> Time_M!AA$35</f>
        <v>46112</v>
      </c>
      <c r="AB4" s="494">
        <f xml:space="preserve"> Time_M!AB$35</f>
        <v>46112</v>
      </c>
      <c r="AC4" s="494">
        <f xml:space="preserve"> Time_M!AC$35</f>
        <v>46112</v>
      </c>
      <c r="AD4" s="494">
        <f xml:space="preserve"> Time_M!AD$35</f>
        <v>46112</v>
      </c>
      <c r="AE4" s="494">
        <f xml:space="preserve"> Time_M!AE$35</f>
        <v>46112</v>
      </c>
      <c r="AF4" s="494">
        <f xml:space="preserve"> Time_M!AF$35</f>
        <v>46112</v>
      </c>
      <c r="AG4" s="494">
        <f xml:space="preserve"> Time_M!AG$35</f>
        <v>46112</v>
      </c>
      <c r="AH4" s="494">
        <f xml:space="preserve"> Time_M!AH$35</f>
        <v>46112</v>
      </c>
      <c r="AI4" s="494">
        <f xml:space="preserve"> Time_M!AI$35</f>
        <v>46112</v>
      </c>
      <c r="AJ4" s="494">
        <f xml:space="preserve"> Time_M!AJ$35</f>
        <v>46477</v>
      </c>
      <c r="AK4" s="494">
        <f xml:space="preserve"> Time_M!AK$35</f>
        <v>46477</v>
      </c>
      <c r="AL4" s="494">
        <f xml:space="preserve"> Time_M!AL$35</f>
        <v>46477</v>
      </c>
      <c r="AM4" s="494">
        <f xml:space="preserve"> Time_M!AM$35</f>
        <v>46477</v>
      </c>
      <c r="AN4" s="494">
        <f xml:space="preserve"> Time_M!AN$35</f>
        <v>46477</v>
      </c>
      <c r="AO4" s="494">
        <f xml:space="preserve"> Time_M!AO$35</f>
        <v>46477</v>
      </c>
      <c r="AP4" s="494">
        <f xml:space="preserve"> Time_M!AP$35</f>
        <v>46477</v>
      </c>
      <c r="AQ4" s="494">
        <f xml:space="preserve"> Time_M!AQ$35</f>
        <v>46477</v>
      </c>
      <c r="AR4" s="494">
        <f xml:space="preserve"> Time_M!AR$35</f>
        <v>46477</v>
      </c>
      <c r="AS4" s="494">
        <f xml:space="preserve"> Time_M!AS$35</f>
        <v>46477</v>
      </c>
      <c r="AT4" s="494">
        <f xml:space="preserve"> Time_M!AT$35</f>
        <v>46477</v>
      </c>
      <c r="AU4" s="494">
        <f xml:space="preserve"> Time_M!AU$35</f>
        <v>46477</v>
      </c>
      <c r="AV4" s="494">
        <f xml:space="preserve"> Time_M!AV$35</f>
        <v>46843</v>
      </c>
      <c r="AW4" s="494">
        <f xml:space="preserve"> Time_M!AW$35</f>
        <v>46843</v>
      </c>
      <c r="AX4" s="494">
        <f xml:space="preserve"> Time_M!AX$35</f>
        <v>46843</v>
      </c>
      <c r="AY4" s="494">
        <f xml:space="preserve"> Time_M!AY$35</f>
        <v>46843</v>
      </c>
      <c r="AZ4" s="494">
        <f xml:space="preserve"> Time_M!AZ$35</f>
        <v>46843</v>
      </c>
      <c r="BA4" s="494">
        <f xml:space="preserve"> Time_M!BA$35</f>
        <v>46843</v>
      </c>
      <c r="BB4" s="494">
        <f xml:space="preserve"> Time_M!BB$35</f>
        <v>46843</v>
      </c>
      <c r="BC4" s="494">
        <f xml:space="preserve"> Time_M!BC$35</f>
        <v>46843</v>
      </c>
      <c r="BD4" s="494">
        <f xml:space="preserve"> Time_M!BD$35</f>
        <v>46843</v>
      </c>
      <c r="BE4" s="494">
        <f xml:space="preserve"> Time_M!BE$35</f>
        <v>46843</v>
      </c>
      <c r="BF4" s="494">
        <f xml:space="preserve"> Time_M!BF$35</f>
        <v>46843</v>
      </c>
      <c r="BG4" s="494">
        <f xml:space="preserve"> Time_M!BG$35</f>
        <v>46843</v>
      </c>
      <c r="BH4" s="494">
        <f xml:space="preserve"> Time_M!BH$35</f>
        <v>47208</v>
      </c>
      <c r="BI4" s="494">
        <f xml:space="preserve"> Time_M!BI$35</f>
        <v>47208</v>
      </c>
      <c r="BJ4" s="494">
        <f xml:space="preserve"> Time_M!BJ$35</f>
        <v>47208</v>
      </c>
      <c r="BK4" s="494">
        <f xml:space="preserve"> Time_M!BK$35</f>
        <v>47208</v>
      </c>
      <c r="BL4" s="494">
        <f xml:space="preserve"> Time_M!BL$35</f>
        <v>47208</v>
      </c>
      <c r="BM4" s="494">
        <f xml:space="preserve"> Time_M!BM$35</f>
        <v>47208</v>
      </c>
      <c r="BN4" s="494">
        <f xml:space="preserve"> Time_M!BN$35</f>
        <v>47208</v>
      </c>
      <c r="BO4" s="494">
        <f xml:space="preserve"> Time_M!BO$35</f>
        <v>47208</v>
      </c>
      <c r="BP4" s="494">
        <f xml:space="preserve"> Time_M!BP$35</f>
        <v>47208</v>
      </c>
      <c r="BQ4" s="494">
        <f xml:space="preserve"> Time_M!BQ$35</f>
        <v>47208</v>
      </c>
      <c r="BR4" s="494">
        <f xml:space="preserve"> Time_M!BR$35</f>
        <v>47208</v>
      </c>
      <c r="BS4" s="494">
        <f xml:space="preserve"> Time_M!BS$35</f>
        <v>47208</v>
      </c>
      <c r="BT4" s="494">
        <f xml:space="preserve"> Time_M!BT$35</f>
        <v>47573</v>
      </c>
      <c r="BU4" s="494">
        <f xml:space="preserve"> Time_M!BU$35</f>
        <v>47573</v>
      </c>
      <c r="BV4" s="494">
        <f xml:space="preserve"> Time_M!BV$35</f>
        <v>47573</v>
      </c>
      <c r="BW4" s="494">
        <f xml:space="preserve"> Time_M!BW$35</f>
        <v>47573</v>
      </c>
      <c r="BX4" s="494">
        <f xml:space="preserve"> Time_M!BX$35</f>
        <v>47573</v>
      </c>
      <c r="BY4" s="494">
        <f xml:space="preserve"> Time_M!BY$35</f>
        <v>47573</v>
      </c>
      <c r="BZ4" s="494">
        <f xml:space="preserve"> Time_M!BZ$35</f>
        <v>47573</v>
      </c>
      <c r="CA4" s="494">
        <f xml:space="preserve"> Time_M!CA$35</f>
        <v>47573</v>
      </c>
      <c r="CB4" s="494">
        <f xml:space="preserve"> Time_M!CB$35</f>
        <v>47573</v>
      </c>
      <c r="CC4" s="494">
        <f xml:space="preserve"> Time_M!CC$35</f>
        <v>47573</v>
      </c>
      <c r="CD4" s="494">
        <f xml:space="preserve"> Time_M!CD$35</f>
        <v>47573</v>
      </c>
      <c r="CE4" s="494">
        <f xml:space="preserve"> Time_M!CE$35</f>
        <v>47573</v>
      </c>
      <c r="CF4" s="494">
        <f xml:space="preserve"> Time_M!CF$35</f>
        <v>47938</v>
      </c>
      <c r="CG4" s="494">
        <f xml:space="preserve"> Time_M!CG$35</f>
        <v>47938</v>
      </c>
      <c r="CH4" s="494">
        <f xml:space="preserve"> Time_M!CH$35</f>
        <v>47938</v>
      </c>
      <c r="CI4" s="494">
        <f xml:space="preserve"> Time_M!CI$35</f>
        <v>47938</v>
      </c>
      <c r="CJ4" s="494">
        <f xml:space="preserve"> Time_M!CJ$35</f>
        <v>47938</v>
      </c>
      <c r="CK4" s="494">
        <f xml:space="preserve"> Time_M!CK$35</f>
        <v>47938</v>
      </c>
      <c r="CL4" s="494">
        <f xml:space="preserve"> Time_M!CL$35</f>
        <v>47938</v>
      </c>
      <c r="CM4" s="494">
        <f xml:space="preserve"> Time_M!CM$35</f>
        <v>47938</v>
      </c>
      <c r="CN4" s="494">
        <f xml:space="preserve"> Time_M!CN$35</f>
        <v>47938</v>
      </c>
      <c r="CO4" s="494">
        <f xml:space="preserve"> Time_M!CO$35</f>
        <v>47938</v>
      </c>
      <c r="CP4" s="494">
        <f xml:space="preserve"> Time_M!CP$35</f>
        <v>47938</v>
      </c>
      <c r="CQ4" s="494">
        <f xml:space="preserve"> Time_M!CQ$35</f>
        <v>47938</v>
      </c>
      <c r="CR4" s="494">
        <f xml:space="preserve"> Time_M!CR$35</f>
        <v>48304</v>
      </c>
      <c r="CS4" s="494">
        <f xml:space="preserve"> Time_M!CS$35</f>
        <v>48304</v>
      </c>
      <c r="CT4" s="494">
        <f xml:space="preserve"> Time_M!CT$35</f>
        <v>48304</v>
      </c>
      <c r="CU4" s="494">
        <f xml:space="preserve"> Time_M!CU$35</f>
        <v>48304</v>
      </c>
      <c r="CV4" s="494">
        <f xml:space="preserve"> Time_M!CV$35</f>
        <v>48304</v>
      </c>
      <c r="CW4" s="494">
        <f xml:space="preserve"> Time_M!CW$35</f>
        <v>48304</v>
      </c>
      <c r="CX4" s="494">
        <f xml:space="preserve"> Time_M!CX$35</f>
        <v>48304</v>
      </c>
      <c r="CY4" s="494">
        <f xml:space="preserve"> Time_M!CY$35</f>
        <v>48304</v>
      </c>
      <c r="CZ4" s="494">
        <f xml:space="preserve"> Time_M!CZ$35</f>
        <v>48304</v>
      </c>
      <c r="DA4" s="494">
        <f xml:space="preserve"> Time_M!DA$35</f>
        <v>48304</v>
      </c>
      <c r="DB4" s="494">
        <f xml:space="preserve"> Time_M!DB$35</f>
        <v>48304</v>
      </c>
      <c r="DC4" s="494">
        <f xml:space="preserve"> Time_M!DC$35</f>
        <v>48304</v>
      </c>
      <c r="DD4" s="494">
        <f xml:space="preserve"> Time_M!DD$35</f>
        <v>48669</v>
      </c>
      <c r="DE4" s="494">
        <f xml:space="preserve"> Time_M!DE$35</f>
        <v>48669</v>
      </c>
      <c r="DF4" s="494">
        <f xml:space="preserve"> Time_M!DF$35</f>
        <v>48669</v>
      </c>
      <c r="DG4" s="494">
        <f xml:space="preserve"> Time_M!DG$35</f>
        <v>48669</v>
      </c>
      <c r="DH4" s="494">
        <f xml:space="preserve"> Time_M!DH$35</f>
        <v>48669</v>
      </c>
      <c r="DI4" s="494">
        <f xml:space="preserve"> Time_M!DI$35</f>
        <v>48669</v>
      </c>
      <c r="DJ4" s="494">
        <f xml:space="preserve"> Time_M!DJ$35</f>
        <v>48669</v>
      </c>
      <c r="DK4" s="494">
        <f xml:space="preserve"> Time_M!DK$35</f>
        <v>48669</v>
      </c>
      <c r="DL4" s="494">
        <f xml:space="preserve"> Time_M!DL$35</f>
        <v>48669</v>
      </c>
      <c r="DM4" s="494">
        <f xml:space="preserve"> Time_M!DM$35</f>
        <v>48669</v>
      </c>
      <c r="DN4" s="494">
        <f xml:space="preserve"> Time_M!DN$35</f>
        <v>48669</v>
      </c>
      <c r="DO4" s="494">
        <f xml:space="preserve"> Time_M!DO$35</f>
        <v>48669</v>
      </c>
      <c r="DP4" s="494">
        <f xml:space="preserve"> Time_M!DP$35</f>
        <v>49034</v>
      </c>
      <c r="DQ4" s="494">
        <f xml:space="preserve"> Time_M!DQ$35</f>
        <v>49034</v>
      </c>
      <c r="DR4" s="494">
        <f xml:space="preserve"> Time_M!DR$35</f>
        <v>49034</v>
      </c>
      <c r="DS4" s="494">
        <f xml:space="preserve"> Time_M!DS$35</f>
        <v>49034</v>
      </c>
      <c r="DT4" s="494">
        <f xml:space="preserve"> Time_M!DT$35</f>
        <v>49034</v>
      </c>
      <c r="DU4" s="494">
        <f xml:space="preserve"> Time_M!DU$35</f>
        <v>49034</v>
      </c>
      <c r="DV4" s="494">
        <f xml:space="preserve"> Time_M!DV$35</f>
        <v>49034</v>
      </c>
      <c r="DW4" s="494">
        <f xml:space="preserve"> Time_M!DW$35</f>
        <v>49034</v>
      </c>
      <c r="DX4" s="494">
        <f xml:space="preserve"> Time_M!DX$35</f>
        <v>49034</v>
      </c>
      <c r="DY4" s="494">
        <f xml:space="preserve"> Time_M!DY$35</f>
        <v>49034</v>
      </c>
      <c r="DZ4" s="494">
        <f xml:space="preserve"> Time_M!DZ$35</f>
        <v>49034</v>
      </c>
      <c r="EA4" s="494">
        <f xml:space="preserve"> Time_M!EA$35</f>
        <v>49034</v>
      </c>
      <c r="EB4" s="494">
        <f xml:space="preserve"> Time_M!EB$35</f>
        <v>49399</v>
      </c>
      <c r="EC4" s="494">
        <f xml:space="preserve"> Time_M!EC$35</f>
        <v>49399</v>
      </c>
      <c r="ED4" s="494">
        <f xml:space="preserve"> Time_M!ED$35</f>
        <v>49399</v>
      </c>
      <c r="EE4" s="494">
        <f xml:space="preserve"> Time_M!EE$35</f>
        <v>49399</v>
      </c>
      <c r="EF4" s="494">
        <f xml:space="preserve"> Time_M!EF$35</f>
        <v>49399</v>
      </c>
      <c r="EG4" s="494">
        <f xml:space="preserve"> Time_M!EG$35</f>
        <v>49399</v>
      </c>
      <c r="EH4" s="494">
        <f xml:space="preserve"> Time_M!EH$35</f>
        <v>49399</v>
      </c>
    </row>
    <row r="5" spans="1:138" s="363" customFormat="1" ht="15" customHeight="1" x14ac:dyDescent="0.35">
      <c r="E5" s="363" t="str">
        <f xml:space="preserve"> Time_M!E$32</f>
        <v>Financial year ending_M</v>
      </c>
      <c r="F5" s="365" t="s">
        <v>306</v>
      </c>
      <c r="G5" s="365" t="s">
        <v>16</v>
      </c>
      <c r="H5" s="365" t="s">
        <v>14</v>
      </c>
      <c r="J5" s="363">
        <f xml:space="preserve"> Time_M!J$32</f>
        <v>2024</v>
      </c>
      <c r="K5" s="363">
        <f xml:space="preserve"> Time_M!K$32</f>
        <v>2024</v>
      </c>
      <c r="L5" s="363">
        <f xml:space="preserve"> Time_M!L$32</f>
        <v>2025</v>
      </c>
      <c r="M5" s="363">
        <f xml:space="preserve"> Time_M!M$32</f>
        <v>2025</v>
      </c>
      <c r="N5" s="363">
        <f xml:space="preserve"> Time_M!N$32</f>
        <v>2025</v>
      </c>
      <c r="O5" s="363">
        <f xml:space="preserve"> Time_M!O$32</f>
        <v>2025</v>
      </c>
      <c r="P5" s="363">
        <f xml:space="preserve"> Time_M!P$32</f>
        <v>2025</v>
      </c>
      <c r="Q5" s="363">
        <f xml:space="preserve"> Time_M!Q$32</f>
        <v>2025</v>
      </c>
      <c r="R5" s="363">
        <f xml:space="preserve"> Time_M!R$32</f>
        <v>2025</v>
      </c>
      <c r="S5" s="363">
        <f xml:space="preserve"> Time_M!S$32</f>
        <v>2025</v>
      </c>
      <c r="T5" s="363">
        <f xml:space="preserve"> Time_M!T$32</f>
        <v>2025</v>
      </c>
      <c r="U5" s="363">
        <f xml:space="preserve"> Time_M!U$32</f>
        <v>2025</v>
      </c>
      <c r="V5" s="363">
        <f xml:space="preserve"> Time_M!V$32</f>
        <v>2025</v>
      </c>
      <c r="W5" s="363">
        <f xml:space="preserve"> Time_M!W$32</f>
        <v>2025</v>
      </c>
      <c r="X5" s="363">
        <f xml:space="preserve"> Time_M!X$32</f>
        <v>2026</v>
      </c>
      <c r="Y5" s="363">
        <f xml:space="preserve"> Time_M!Y$32</f>
        <v>2026</v>
      </c>
      <c r="Z5" s="363">
        <f xml:space="preserve"> Time_M!Z$32</f>
        <v>2026</v>
      </c>
      <c r="AA5" s="363">
        <f xml:space="preserve"> Time_M!AA$32</f>
        <v>2026</v>
      </c>
      <c r="AB5" s="363">
        <f xml:space="preserve"> Time_M!AB$32</f>
        <v>2026</v>
      </c>
      <c r="AC5" s="363">
        <f xml:space="preserve"> Time_M!AC$32</f>
        <v>2026</v>
      </c>
      <c r="AD5" s="363">
        <f xml:space="preserve"> Time_M!AD$32</f>
        <v>2026</v>
      </c>
      <c r="AE5" s="363">
        <f xml:space="preserve"> Time_M!AE$32</f>
        <v>2026</v>
      </c>
      <c r="AF5" s="363">
        <f xml:space="preserve"> Time_M!AF$32</f>
        <v>2026</v>
      </c>
      <c r="AG5" s="363">
        <f xml:space="preserve"> Time_M!AG$32</f>
        <v>2026</v>
      </c>
      <c r="AH5" s="363">
        <f xml:space="preserve"> Time_M!AH$32</f>
        <v>2026</v>
      </c>
      <c r="AI5" s="363">
        <f xml:space="preserve"> Time_M!AI$32</f>
        <v>2026</v>
      </c>
      <c r="AJ5" s="363">
        <f xml:space="preserve"> Time_M!AJ$32</f>
        <v>2027</v>
      </c>
      <c r="AK5" s="363">
        <f xml:space="preserve"> Time_M!AK$32</f>
        <v>2027</v>
      </c>
      <c r="AL5" s="363">
        <f xml:space="preserve"> Time_M!AL$32</f>
        <v>2027</v>
      </c>
      <c r="AM5" s="363">
        <f xml:space="preserve"> Time_M!AM$32</f>
        <v>2027</v>
      </c>
      <c r="AN5" s="363">
        <f xml:space="preserve"> Time_M!AN$32</f>
        <v>2027</v>
      </c>
      <c r="AO5" s="363">
        <f xml:space="preserve"> Time_M!AO$32</f>
        <v>2027</v>
      </c>
      <c r="AP5" s="363">
        <f xml:space="preserve"> Time_M!AP$32</f>
        <v>2027</v>
      </c>
      <c r="AQ5" s="363">
        <f xml:space="preserve"> Time_M!AQ$32</f>
        <v>2027</v>
      </c>
      <c r="AR5" s="363">
        <f xml:space="preserve"> Time_M!AR$32</f>
        <v>2027</v>
      </c>
      <c r="AS5" s="363">
        <f xml:space="preserve"> Time_M!AS$32</f>
        <v>2027</v>
      </c>
      <c r="AT5" s="363">
        <f xml:space="preserve"> Time_M!AT$32</f>
        <v>2027</v>
      </c>
      <c r="AU5" s="363">
        <f xml:space="preserve"> Time_M!AU$32</f>
        <v>2027</v>
      </c>
      <c r="AV5" s="363">
        <f xml:space="preserve"> Time_M!AV$32</f>
        <v>2028</v>
      </c>
      <c r="AW5" s="363">
        <f xml:space="preserve"> Time_M!AW$32</f>
        <v>2028</v>
      </c>
      <c r="AX5" s="363">
        <f xml:space="preserve"> Time_M!AX$32</f>
        <v>2028</v>
      </c>
      <c r="AY5" s="363">
        <f xml:space="preserve"> Time_M!AY$32</f>
        <v>2028</v>
      </c>
      <c r="AZ5" s="363">
        <f xml:space="preserve"> Time_M!AZ$32</f>
        <v>2028</v>
      </c>
      <c r="BA5" s="363">
        <f xml:space="preserve"> Time_M!BA$32</f>
        <v>2028</v>
      </c>
      <c r="BB5" s="363">
        <f xml:space="preserve"> Time_M!BB$32</f>
        <v>2028</v>
      </c>
      <c r="BC5" s="363">
        <f xml:space="preserve"> Time_M!BC$32</f>
        <v>2028</v>
      </c>
      <c r="BD5" s="363">
        <f xml:space="preserve"> Time_M!BD$32</f>
        <v>2028</v>
      </c>
      <c r="BE5" s="363">
        <f xml:space="preserve"> Time_M!BE$32</f>
        <v>2028</v>
      </c>
      <c r="BF5" s="363">
        <f xml:space="preserve"> Time_M!BF$32</f>
        <v>2028</v>
      </c>
      <c r="BG5" s="363">
        <f xml:space="preserve"> Time_M!BG$32</f>
        <v>2028</v>
      </c>
      <c r="BH5" s="363">
        <f xml:space="preserve"> Time_M!BH$32</f>
        <v>2029</v>
      </c>
      <c r="BI5" s="363">
        <f xml:space="preserve"> Time_M!BI$32</f>
        <v>2029</v>
      </c>
      <c r="BJ5" s="363">
        <f xml:space="preserve"> Time_M!BJ$32</f>
        <v>2029</v>
      </c>
      <c r="BK5" s="363">
        <f xml:space="preserve"> Time_M!BK$32</f>
        <v>2029</v>
      </c>
      <c r="BL5" s="363">
        <f xml:space="preserve"> Time_M!BL$32</f>
        <v>2029</v>
      </c>
      <c r="BM5" s="363">
        <f xml:space="preserve"> Time_M!BM$32</f>
        <v>2029</v>
      </c>
      <c r="BN5" s="363">
        <f xml:space="preserve"> Time_M!BN$32</f>
        <v>2029</v>
      </c>
      <c r="BO5" s="363">
        <f xml:space="preserve"> Time_M!BO$32</f>
        <v>2029</v>
      </c>
      <c r="BP5" s="363">
        <f xml:space="preserve"> Time_M!BP$32</f>
        <v>2029</v>
      </c>
      <c r="BQ5" s="363">
        <f xml:space="preserve"> Time_M!BQ$32</f>
        <v>2029</v>
      </c>
      <c r="BR5" s="363">
        <f xml:space="preserve"> Time_M!BR$32</f>
        <v>2029</v>
      </c>
      <c r="BS5" s="363">
        <f xml:space="preserve"> Time_M!BS$32</f>
        <v>2029</v>
      </c>
      <c r="BT5" s="363">
        <f xml:space="preserve"> Time_M!BT$32</f>
        <v>2030</v>
      </c>
      <c r="BU5" s="363">
        <f xml:space="preserve"> Time_M!BU$32</f>
        <v>2030</v>
      </c>
      <c r="BV5" s="363">
        <f xml:space="preserve"> Time_M!BV$32</f>
        <v>2030</v>
      </c>
      <c r="BW5" s="363">
        <f xml:space="preserve"> Time_M!BW$32</f>
        <v>2030</v>
      </c>
      <c r="BX5" s="363">
        <f xml:space="preserve"> Time_M!BX$32</f>
        <v>2030</v>
      </c>
      <c r="BY5" s="363">
        <f xml:space="preserve"> Time_M!BY$32</f>
        <v>2030</v>
      </c>
      <c r="BZ5" s="363">
        <f xml:space="preserve"> Time_M!BZ$32</f>
        <v>2030</v>
      </c>
      <c r="CA5" s="363">
        <f xml:space="preserve"> Time_M!CA$32</f>
        <v>2030</v>
      </c>
      <c r="CB5" s="363">
        <f xml:space="preserve"> Time_M!CB$32</f>
        <v>2030</v>
      </c>
      <c r="CC5" s="363">
        <f xml:space="preserve"> Time_M!CC$32</f>
        <v>2030</v>
      </c>
      <c r="CD5" s="363">
        <f xml:space="preserve"> Time_M!CD$32</f>
        <v>2030</v>
      </c>
      <c r="CE5" s="363">
        <f xml:space="preserve"> Time_M!CE$32</f>
        <v>2030</v>
      </c>
      <c r="CF5" s="363">
        <f xml:space="preserve"> Time_M!CF$32</f>
        <v>2031</v>
      </c>
      <c r="CG5" s="363">
        <f xml:space="preserve"> Time_M!CG$32</f>
        <v>2031</v>
      </c>
      <c r="CH5" s="363">
        <f xml:space="preserve"> Time_M!CH$32</f>
        <v>2031</v>
      </c>
      <c r="CI5" s="363">
        <f xml:space="preserve"> Time_M!CI$32</f>
        <v>2031</v>
      </c>
      <c r="CJ5" s="363">
        <f xml:space="preserve"> Time_M!CJ$32</f>
        <v>2031</v>
      </c>
      <c r="CK5" s="363">
        <f xml:space="preserve"> Time_M!CK$32</f>
        <v>2031</v>
      </c>
      <c r="CL5" s="363">
        <f xml:space="preserve"> Time_M!CL$32</f>
        <v>2031</v>
      </c>
      <c r="CM5" s="363">
        <f xml:space="preserve"> Time_M!CM$32</f>
        <v>2031</v>
      </c>
      <c r="CN5" s="363">
        <f xml:space="preserve"> Time_M!CN$32</f>
        <v>2031</v>
      </c>
      <c r="CO5" s="363">
        <f xml:space="preserve"> Time_M!CO$32</f>
        <v>2031</v>
      </c>
      <c r="CP5" s="363">
        <f xml:space="preserve"> Time_M!CP$32</f>
        <v>2031</v>
      </c>
      <c r="CQ5" s="363">
        <f xml:space="preserve"> Time_M!CQ$32</f>
        <v>2031</v>
      </c>
      <c r="CR5" s="363">
        <f xml:space="preserve"> Time_M!CR$32</f>
        <v>2032</v>
      </c>
      <c r="CS5" s="363">
        <f xml:space="preserve"> Time_M!CS$32</f>
        <v>2032</v>
      </c>
      <c r="CT5" s="363">
        <f xml:space="preserve"> Time_M!CT$32</f>
        <v>2032</v>
      </c>
      <c r="CU5" s="363">
        <f xml:space="preserve"> Time_M!CU$32</f>
        <v>2032</v>
      </c>
      <c r="CV5" s="363">
        <f xml:space="preserve"> Time_M!CV$32</f>
        <v>2032</v>
      </c>
      <c r="CW5" s="363">
        <f xml:space="preserve"> Time_M!CW$32</f>
        <v>2032</v>
      </c>
      <c r="CX5" s="363">
        <f xml:space="preserve"> Time_M!CX$32</f>
        <v>2032</v>
      </c>
      <c r="CY5" s="363">
        <f xml:space="preserve"> Time_M!CY$32</f>
        <v>2032</v>
      </c>
      <c r="CZ5" s="363">
        <f xml:space="preserve"> Time_M!CZ$32</f>
        <v>2032</v>
      </c>
      <c r="DA5" s="363">
        <f xml:space="preserve"> Time_M!DA$32</f>
        <v>2032</v>
      </c>
      <c r="DB5" s="363">
        <f xml:space="preserve"> Time_M!DB$32</f>
        <v>2032</v>
      </c>
      <c r="DC5" s="363">
        <f xml:space="preserve"> Time_M!DC$32</f>
        <v>2032</v>
      </c>
      <c r="DD5" s="363">
        <f xml:space="preserve"> Time_M!DD$32</f>
        <v>2033</v>
      </c>
      <c r="DE5" s="363">
        <f xml:space="preserve"> Time_M!DE$32</f>
        <v>2033</v>
      </c>
      <c r="DF5" s="363">
        <f xml:space="preserve"> Time_M!DF$32</f>
        <v>2033</v>
      </c>
      <c r="DG5" s="363">
        <f xml:space="preserve"> Time_M!DG$32</f>
        <v>2033</v>
      </c>
      <c r="DH5" s="363">
        <f xml:space="preserve"> Time_M!DH$32</f>
        <v>2033</v>
      </c>
      <c r="DI5" s="363">
        <f xml:space="preserve"> Time_M!DI$32</f>
        <v>2033</v>
      </c>
      <c r="DJ5" s="363">
        <f xml:space="preserve"> Time_M!DJ$32</f>
        <v>2033</v>
      </c>
      <c r="DK5" s="363">
        <f xml:space="preserve"> Time_M!DK$32</f>
        <v>2033</v>
      </c>
      <c r="DL5" s="363">
        <f xml:space="preserve"> Time_M!DL$32</f>
        <v>2033</v>
      </c>
      <c r="DM5" s="363">
        <f xml:space="preserve"> Time_M!DM$32</f>
        <v>2033</v>
      </c>
      <c r="DN5" s="363">
        <f xml:space="preserve"> Time_M!DN$32</f>
        <v>2033</v>
      </c>
      <c r="DO5" s="363">
        <f xml:space="preserve"> Time_M!DO$32</f>
        <v>2033</v>
      </c>
      <c r="DP5" s="363">
        <f xml:space="preserve"> Time_M!DP$32</f>
        <v>2034</v>
      </c>
      <c r="DQ5" s="363">
        <f xml:space="preserve"> Time_M!DQ$32</f>
        <v>2034</v>
      </c>
      <c r="DR5" s="363">
        <f xml:space="preserve"> Time_M!DR$32</f>
        <v>2034</v>
      </c>
      <c r="DS5" s="363">
        <f xml:space="preserve"> Time_M!DS$32</f>
        <v>2034</v>
      </c>
      <c r="DT5" s="363">
        <f xml:space="preserve"> Time_M!DT$32</f>
        <v>2034</v>
      </c>
      <c r="DU5" s="363">
        <f xml:space="preserve"> Time_M!DU$32</f>
        <v>2034</v>
      </c>
      <c r="DV5" s="363">
        <f xml:space="preserve"> Time_M!DV$32</f>
        <v>2034</v>
      </c>
      <c r="DW5" s="363">
        <f xml:space="preserve"> Time_M!DW$32</f>
        <v>2034</v>
      </c>
      <c r="DX5" s="363">
        <f xml:space="preserve"> Time_M!DX$32</f>
        <v>2034</v>
      </c>
      <c r="DY5" s="363">
        <f xml:space="preserve"> Time_M!DY$32</f>
        <v>2034</v>
      </c>
      <c r="DZ5" s="363">
        <f xml:space="preserve"> Time_M!DZ$32</f>
        <v>2034</v>
      </c>
      <c r="EA5" s="363">
        <f xml:space="preserve"> Time_M!EA$32</f>
        <v>2034</v>
      </c>
      <c r="EB5" s="363">
        <f xml:space="preserve"> Time_M!EB$32</f>
        <v>2035</v>
      </c>
      <c r="EC5" s="363">
        <f xml:space="preserve"> Time_M!EC$32</f>
        <v>2035</v>
      </c>
      <c r="ED5" s="363">
        <f xml:space="preserve"> Time_M!ED$32</f>
        <v>2035</v>
      </c>
      <c r="EE5" s="363">
        <f xml:space="preserve"> Time_M!EE$32</f>
        <v>2035</v>
      </c>
      <c r="EF5" s="363">
        <f xml:space="preserve"> Time_M!EF$32</f>
        <v>2035</v>
      </c>
      <c r="EG5" s="363">
        <f xml:space="preserve"> Time_M!EG$32</f>
        <v>2035</v>
      </c>
      <c r="EH5" s="363">
        <f xml:space="preserve"> Time_M!EH$32</f>
        <v>2035</v>
      </c>
    </row>
    <row r="7" spans="1:138" ht="15" customHeight="1" x14ac:dyDescent="0.35">
      <c r="A7" s="249" t="s">
        <v>365</v>
      </c>
      <c r="B7" s="249"/>
      <c r="C7" s="250"/>
      <c r="D7" s="249"/>
      <c r="E7" s="249"/>
      <c r="F7" s="236"/>
      <c r="G7" s="236"/>
      <c r="H7" s="237"/>
      <c r="I7" s="238"/>
      <c r="J7" s="239"/>
      <c r="K7" s="239"/>
      <c r="L7" s="239"/>
      <c r="M7" s="239"/>
      <c r="N7" s="239"/>
      <c r="O7" s="239"/>
      <c r="P7" s="239"/>
      <c r="Q7" s="239"/>
      <c r="R7" s="239"/>
      <c r="S7" s="239"/>
      <c r="T7" s="239"/>
      <c r="U7" s="239"/>
      <c r="V7" s="239"/>
      <c r="W7" s="239"/>
      <c r="X7" s="239"/>
      <c r="Y7" s="239"/>
      <c r="Z7" s="239"/>
      <c r="AA7" s="239"/>
      <c r="AB7" s="239"/>
      <c r="AC7" s="239"/>
      <c r="AD7" s="239"/>
      <c r="AE7" s="239"/>
      <c r="AF7" s="239"/>
      <c r="AG7" s="239"/>
      <c r="AH7" s="239"/>
      <c r="AI7" s="239"/>
      <c r="AJ7" s="239"/>
      <c r="AK7" s="239"/>
      <c r="AL7" s="239"/>
      <c r="AM7" s="239"/>
      <c r="AN7" s="239"/>
      <c r="AO7" s="239"/>
      <c r="AP7" s="239"/>
      <c r="AQ7" s="239"/>
      <c r="AR7" s="239"/>
      <c r="AS7" s="239"/>
      <c r="AT7" s="239"/>
      <c r="AU7" s="239"/>
      <c r="AV7" s="239"/>
      <c r="AW7" s="239"/>
      <c r="AX7" s="239"/>
      <c r="AY7" s="239"/>
      <c r="AZ7" s="239"/>
      <c r="BA7" s="239"/>
      <c r="BB7" s="239"/>
      <c r="BC7" s="239"/>
      <c r="BD7" s="239"/>
      <c r="BE7" s="239"/>
      <c r="BF7" s="239"/>
      <c r="BG7" s="239"/>
      <c r="BH7" s="239"/>
      <c r="BI7" s="239"/>
      <c r="BJ7" s="239"/>
      <c r="BK7" s="239"/>
      <c r="BL7" s="239"/>
      <c r="BM7" s="239"/>
      <c r="BN7" s="239"/>
      <c r="BO7" s="239"/>
      <c r="BP7" s="239"/>
      <c r="BQ7" s="239"/>
      <c r="BR7" s="239"/>
      <c r="BS7" s="239"/>
      <c r="BT7" s="239"/>
      <c r="BU7" s="239"/>
      <c r="BV7" s="239"/>
      <c r="BW7" s="239"/>
      <c r="BX7" s="239"/>
      <c r="BY7" s="239"/>
      <c r="BZ7" s="239"/>
      <c r="CA7" s="239"/>
      <c r="CB7" s="239"/>
      <c r="CC7" s="239"/>
      <c r="CD7" s="239"/>
      <c r="CE7" s="239"/>
      <c r="CF7" s="239"/>
      <c r="CG7" s="239"/>
      <c r="CH7" s="239"/>
      <c r="CI7" s="239"/>
      <c r="CJ7" s="239"/>
      <c r="CK7" s="239"/>
      <c r="CL7" s="239"/>
      <c r="CM7" s="239"/>
      <c r="CN7" s="239"/>
      <c r="CO7" s="239"/>
      <c r="CP7" s="239"/>
      <c r="CQ7" s="239"/>
      <c r="CR7" s="239"/>
      <c r="CS7" s="239"/>
      <c r="CT7" s="239"/>
      <c r="CU7" s="239"/>
      <c r="CV7" s="239"/>
      <c r="CW7" s="239"/>
      <c r="CX7" s="239"/>
      <c r="CY7" s="239"/>
      <c r="CZ7" s="239"/>
      <c r="DA7" s="239"/>
      <c r="DB7" s="239"/>
      <c r="DC7" s="239"/>
      <c r="DD7" s="239"/>
      <c r="DE7" s="239"/>
      <c r="DF7" s="239"/>
      <c r="DG7" s="239"/>
      <c r="DH7" s="239"/>
      <c r="DI7" s="239"/>
      <c r="DJ7" s="239"/>
      <c r="DK7" s="239"/>
      <c r="DL7" s="239"/>
      <c r="DM7" s="239"/>
      <c r="DN7" s="239"/>
      <c r="DO7" s="239"/>
      <c r="DP7" s="239"/>
      <c r="DQ7" s="239"/>
      <c r="DR7" s="239"/>
      <c r="DS7" s="239"/>
      <c r="DT7" s="239"/>
      <c r="DU7" s="239"/>
      <c r="DV7" s="239"/>
      <c r="DW7" s="239"/>
      <c r="DX7" s="239"/>
      <c r="DY7" s="239"/>
      <c r="DZ7" s="239"/>
      <c r="EA7" s="239"/>
      <c r="EB7" s="239"/>
      <c r="EC7" s="239"/>
      <c r="ED7" s="239"/>
      <c r="EE7" s="239"/>
      <c r="EF7" s="239"/>
      <c r="EG7" s="239"/>
      <c r="EH7" s="239"/>
    </row>
    <row r="8" spans="1:138" ht="15" customHeight="1" outlineLevel="1" x14ac:dyDescent="0.35"/>
    <row r="9" spans="1:138" s="247" customFormat="1" ht="15" customHeight="1" outlineLevel="1" x14ac:dyDescent="0.35">
      <c r="A9" s="244"/>
      <c r="B9" s="244"/>
      <c r="C9" s="245"/>
      <c r="D9" s="246"/>
      <c r="E9" s="475" t="str">
        <f xml:space="preserve"> Rollout!E$142</f>
        <v>GST on Project Cost</v>
      </c>
      <c r="F9" s="475">
        <f xml:space="preserve"> Rollout!F$142</f>
        <v>0</v>
      </c>
      <c r="G9" s="475" t="str">
        <f xml:space="preserve"> Rollout!G$142</f>
        <v>INR Cr</v>
      </c>
      <c r="H9" s="475">
        <f ca="1" xml:space="preserve"> Rollout!H$142</f>
        <v>190.51143326326346</v>
      </c>
      <c r="I9" s="475">
        <f xml:space="preserve"> Rollout!I$142</f>
        <v>0</v>
      </c>
      <c r="J9" s="475">
        <f ca="1" xml:space="preserve"> Rollout!J$142</f>
        <v>0</v>
      </c>
      <c r="K9" s="475">
        <f ca="1" xml:space="preserve"> Rollout!K$142</f>
        <v>0</v>
      </c>
      <c r="L9" s="475">
        <f ca="1" xml:space="preserve"> Rollout!L$142</f>
        <v>0</v>
      </c>
      <c r="M9" s="475">
        <f ca="1" xml:space="preserve"> Rollout!M$142</f>
        <v>0</v>
      </c>
      <c r="N9" s="475">
        <f ca="1" xml:space="preserve"> Rollout!N$142</f>
        <v>0</v>
      </c>
      <c r="O9" s="475">
        <f ca="1" xml:space="preserve"> Rollout!O$142</f>
        <v>1.2799955499931295</v>
      </c>
      <c r="P9" s="475">
        <f ca="1" xml:space="preserve"> Rollout!P$142</f>
        <v>1.0687799198840797</v>
      </c>
      <c r="Q9" s="475">
        <f ca="1" xml:space="preserve"> Rollout!Q$142</f>
        <v>2.2339142117949793</v>
      </c>
      <c r="R9" s="475">
        <f ca="1" xml:space="preserve"> Rollout!R$142</f>
        <v>5.2483526662653128</v>
      </c>
      <c r="S9" s="475">
        <f ca="1" xml:space="preserve"> Rollout!S$142</f>
        <v>5.9212183927095836</v>
      </c>
      <c r="T9" s="475">
        <f ca="1" xml:space="preserve"> Rollout!T$142</f>
        <v>5.9212183927095836</v>
      </c>
      <c r="U9" s="475">
        <f ca="1" xml:space="preserve"> Rollout!U$142</f>
        <v>5.9212183927095836</v>
      </c>
      <c r="V9" s="475">
        <f ca="1" xml:space="preserve"> Rollout!V$142</f>
        <v>7.2669498455981252</v>
      </c>
      <c r="W9" s="475">
        <f ca="1" xml:space="preserve"> Rollout!W$142</f>
        <v>8.7472544437755211</v>
      </c>
      <c r="X9" s="475">
        <f ca="1" xml:space="preserve"> Rollout!X$142</f>
        <v>10.429418759886198</v>
      </c>
      <c r="Y9" s="475">
        <f ca="1" xml:space="preserve"> Rollout!Y$142</f>
        <v>11.977009930708022</v>
      </c>
      <c r="Z9" s="475">
        <f ca="1" xml:space="preserve"> Rollout!Z$142</f>
        <v>13.793747392107553</v>
      </c>
      <c r="AA9" s="475">
        <f ca="1" xml:space="preserve"> Rollout!AA$142</f>
        <v>14.674595914595747</v>
      </c>
      <c r="AB9" s="475">
        <f ca="1" xml:space="preserve"> Rollout!AB$142</f>
        <v>10.429418759886198</v>
      </c>
      <c r="AC9" s="475">
        <f ca="1" xml:space="preserve"> Rollout!AC$142</f>
        <v>10.429418759886198</v>
      </c>
      <c r="AD9" s="475">
        <f ca="1" xml:space="preserve"> Rollout!AD$142</f>
        <v>10.429418759886198</v>
      </c>
      <c r="AE9" s="475">
        <f ca="1" xml:space="preserve"> Rollout!AE$142</f>
        <v>10.429418759886198</v>
      </c>
      <c r="AF9" s="475">
        <f ca="1" xml:space="preserve"> Rollout!AF$142</f>
        <v>10.429418759886198</v>
      </c>
      <c r="AG9" s="475">
        <f ca="1" xml:space="preserve"> Rollout!AG$142</f>
        <v>10.429418759886198</v>
      </c>
      <c r="AH9" s="475">
        <f ca="1" xml:space="preserve"> Rollout!AH$142</f>
        <v>10.429418759886198</v>
      </c>
      <c r="AI9" s="475">
        <f ca="1" xml:space="preserve"> Rollout!AI$142</f>
        <v>13.43598113267964</v>
      </c>
      <c r="AJ9" s="475">
        <f ca="1" xml:space="preserve"> Rollout!AJ$142</f>
        <v>9.5858469986430155</v>
      </c>
      <c r="AK9" s="475">
        <f ca="1" xml:space="preserve"> Rollout!AK$142</f>
        <v>0</v>
      </c>
      <c r="AL9" s="475">
        <f ca="1" xml:space="preserve"> Rollout!AL$142</f>
        <v>0</v>
      </c>
      <c r="AM9" s="475">
        <f ca="1" xml:space="preserve"> Rollout!AM$142</f>
        <v>0</v>
      </c>
      <c r="AN9" s="475">
        <f ca="1" xml:space="preserve"> Rollout!AN$142</f>
        <v>0</v>
      </c>
      <c r="AO9" s="475">
        <f ca="1" xml:space="preserve"> Rollout!AO$142</f>
        <v>0</v>
      </c>
      <c r="AP9" s="475">
        <f ca="1" xml:space="preserve"> Rollout!AP$142</f>
        <v>0</v>
      </c>
      <c r="AQ9" s="475">
        <f ca="1" xml:space="preserve"> Rollout!AQ$142</f>
        <v>0</v>
      </c>
      <c r="AR9" s="475">
        <f ca="1" xml:space="preserve"> Rollout!AR$142</f>
        <v>0</v>
      </c>
      <c r="AS9" s="475">
        <f ca="1" xml:space="preserve"> Rollout!AS$142</f>
        <v>0</v>
      </c>
      <c r="AT9" s="475">
        <f ca="1" xml:space="preserve"> Rollout!AT$142</f>
        <v>0</v>
      </c>
      <c r="AU9" s="475">
        <f ca="1" xml:space="preserve"> Rollout!AU$142</f>
        <v>0</v>
      </c>
      <c r="AV9" s="475">
        <f ca="1" xml:space="preserve"> Rollout!AV$142</f>
        <v>0</v>
      </c>
      <c r="AW9" s="475">
        <f ca="1" xml:space="preserve"> Rollout!AW$142</f>
        <v>0</v>
      </c>
      <c r="AX9" s="475">
        <f ca="1" xml:space="preserve"> Rollout!AX$142</f>
        <v>0</v>
      </c>
      <c r="AY9" s="475">
        <f ca="1" xml:space="preserve"> Rollout!AY$142</f>
        <v>0</v>
      </c>
      <c r="AZ9" s="475">
        <f ca="1" xml:space="preserve"> Rollout!AZ$142</f>
        <v>0</v>
      </c>
      <c r="BA9" s="475">
        <f ca="1" xml:space="preserve"> Rollout!BA$142</f>
        <v>0</v>
      </c>
      <c r="BB9" s="475">
        <f ca="1" xml:space="preserve"> Rollout!BB$142</f>
        <v>0</v>
      </c>
      <c r="BC9" s="475">
        <f ca="1" xml:space="preserve"> Rollout!BC$142</f>
        <v>0</v>
      </c>
      <c r="BD9" s="475">
        <f ca="1" xml:space="preserve"> Rollout!BD$142</f>
        <v>0</v>
      </c>
      <c r="BE9" s="475">
        <f ca="1" xml:space="preserve"> Rollout!BE$142</f>
        <v>0</v>
      </c>
      <c r="BF9" s="475">
        <f ca="1" xml:space="preserve"> Rollout!BF$142</f>
        <v>0</v>
      </c>
      <c r="BG9" s="475">
        <f ca="1" xml:space="preserve"> Rollout!BG$142</f>
        <v>0</v>
      </c>
      <c r="BH9" s="475">
        <f ca="1" xml:space="preserve"> Rollout!BH$142</f>
        <v>0</v>
      </c>
      <c r="BI9" s="475">
        <f ca="1" xml:space="preserve"> Rollout!BI$142</f>
        <v>0</v>
      </c>
      <c r="BJ9" s="475">
        <f ca="1" xml:space="preserve"> Rollout!BJ$142</f>
        <v>0</v>
      </c>
      <c r="BK9" s="475">
        <f ca="1" xml:space="preserve"> Rollout!BK$142</f>
        <v>0</v>
      </c>
      <c r="BL9" s="475">
        <f ca="1" xml:space="preserve"> Rollout!BL$142</f>
        <v>0</v>
      </c>
      <c r="BM9" s="475">
        <f ca="1" xml:space="preserve"> Rollout!BM$142</f>
        <v>0</v>
      </c>
      <c r="BN9" s="475">
        <f ca="1" xml:space="preserve"> Rollout!BN$142</f>
        <v>0</v>
      </c>
      <c r="BO9" s="475">
        <f ca="1" xml:space="preserve"> Rollout!BO$142</f>
        <v>0</v>
      </c>
      <c r="BP9" s="475">
        <f ca="1" xml:space="preserve"> Rollout!BP$142</f>
        <v>0</v>
      </c>
      <c r="BQ9" s="475">
        <f ca="1" xml:space="preserve"> Rollout!BQ$142</f>
        <v>0</v>
      </c>
      <c r="BR9" s="475">
        <f ca="1" xml:space="preserve"> Rollout!BR$142</f>
        <v>0</v>
      </c>
      <c r="BS9" s="475">
        <f ca="1" xml:space="preserve"> Rollout!BS$142</f>
        <v>0</v>
      </c>
      <c r="BT9" s="475">
        <f ca="1" xml:space="preserve"> Rollout!BT$142</f>
        <v>0</v>
      </c>
      <c r="BU9" s="475">
        <f ca="1" xml:space="preserve"> Rollout!BU$142</f>
        <v>0</v>
      </c>
      <c r="BV9" s="475">
        <f ca="1" xml:space="preserve"> Rollout!BV$142</f>
        <v>0</v>
      </c>
      <c r="BW9" s="475">
        <f ca="1" xml:space="preserve"> Rollout!BW$142</f>
        <v>0</v>
      </c>
      <c r="BX9" s="475">
        <f ca="1" xml:space="preserve"> Rollout!BX$142</f>
        <v>0</v>
      </c>
      <c r="BY9" s="475">
        <f ca="1" xml:space="preserve"> Rollout!BY$142</f>
        <v>0</v>
      </c>
      <c r="BZ9" s="475">
        <f ca="1" xml:space="preserve"> Rollout!BZ$142</f>
        <v>0</v>
      </c>
      <c r="CA9" s="475">
        <f ca="1" xml:space="preserve"> Rollout!CA$142</f>
        <v>0</v>
      </c>
      <c r="CB9" s="475">
        <f ca="1" xml:space="preserve"> Rollout!CB$142</f>
        <v>0</v>
      </c>
      <c r="CC9" s="475">
        <f ca="1" xml:space="preserve"> Rollout!CC$142</f>
        <v>0</v>
      </c>
      <c r="CD9" s="475">
        <f ca="1" xml:space="preserve"> Rollout!CD$142</f>
        <v>0</v>
      </c>
      <c r="CE9" s="475">
        <f ca="1" xml:space="preserve"> Rollout!CE$142</f>
        <v>0</v>
      </c>
      <c r="CF9" s="475">
        <f ca="1" xml:space="preserve"> Rollout!CF$142</f>
        <v>0</v>
      </c>
      <c r="CG9" s="475">
        <f ca="1" xml:space="preserve"> Rollout!CG$142</f>
        <v>0</v>
      </c>
      <c r="CH9" s="475">
        <f ca="1" xml:space="preserve"> Rollout!CH$142</f>
        <v>0</v>
      </c>
      <c r="CI9" s="475">
        <f ca="1" xml:space="preserve"> Rollout!CI$142</f>
        <v>0</v>
      </c>
      <c r="CJ9" s="475">
        <f ca="1" xml:space="preserve"> Rollout!CJ$142</f>
        <v>0</v>
      </c>
      <c r="CK9" s="475">
        <f ca="1" xml:space="preserve"> Rollout!CK$142</f>
        <v>0</v>
      </c>
      <c r="CL9" s="475">
        <f ca="1" xml:space="preserve"> Rollout!CL$142</f>
        <v>0</v>
      </c>
      <c r="CM9" s="475">
        <f ca="1" xml:space="preserve"> Rollout!CM$142</f>
        <v>0</v>
      </c>
      <c r="CN9" s="475">
        <f ca="1" xml:space="preserve"> Rollout!CN$142</f>
        <v>0</v>
      </c>
      <c r="CO9" s="475">
        <f ca="1" xml:space="preserve"> Rollout!CO$142</f>
        <v>0</v>
      </c>
      <c r="CP9" s="475">
        <f ca="1" xml:space="preserve"> Rollout!CP$142</f>
        <v>0</v>
      </c>
      <c r="CQ9" s="475">
        <f ca="1" xml:space="preserve"> Rollout!CQ$142</f>
        <v>0</v>
      </c>
      <c r="CR9" s="475">
        <f ca="1" xml:space="preserve"> Rollout!CR$142</f>
        <v>0</v>
      </c>
      <c r="CS9" s="475">
        <f ca="1" xml:space="preserve"> Rollout!CS$142</f>
        <v>0</v>
      </c>
      <c r="CT9" s="475">
        <f ca="1" xml:space="preserve"> Rollout!CT$142</f>
        <v>0</v>
      </c>
      <c r="CU9" s="475">
        <f ca="1" xml:space="preserve"> Rollout!CU$142</f>
        <v>0</v>
      </c>
      <c r="CV9" s="475">
        <f ca="1" xml:space="preserve"> Rollout!CV$142</f>
        <v>0</v>
      </c>
      <c r="CW9" s="475">
        <f ca="1" xml:space="preserve"> Rollout!CW$142</f>
        <v>0</v>
      </c>
      <c r="CX9" s="475">
        <f ca="1" xml:space="preserve"> Rollout!CX$142</f>
        <v>0</v>
      </c>
      <c r="CY9" s="475">
        <f ca="1" xml:space="preserve"> Rollout!CY$142</f>
        <v>0</v>
      </c>
      <c r="CZ9" s="475">
        <f ca="1" xml:space="preserve"> Rollout!CZ$142</f>
        <v>0</v>
      </c>
      <c r="DA9" s="475">
        <f ca="1" xml:space="preserve"> Rollout!DA$142</f>
        <v>0</v>
      </c>
      <c r="DB9" s="475">
        <f ca="1" xml:space="preserve"> Rollout!DB$142</f>
        <v>0</v>
      </c>
      <c r="DC9" s="475">
        <f ca="1" xml:space="preserve"> Rollout!DC$142</f>
        <v>0</v>
      </c>
      <c r="DD9" s="475">
        <f ca="1" xml:space="preserve"> Rollout!DD$142</f>
        <v>0</v>
      </c>
      <c r="DE9" s="475">
        <f ca="1" xml:space="preserve"> Rollout!DE$142</f>
        <v>0</v>
      </c>
      <c r="DF9" s="475">
        <f ca="1" xml:space="preserve"> Rollout!DF$142</f>
        <v>0</v>
      </c>
      <c r="DG9" s="475">
        <f ca="1" xml:space="preserve"> Rollout!DG$142</f>
        <v>0</v>
      </c>
      <c r="DH9" s="475">
        <f ca="1" xml:space="preserve"> Rollout!DH$142</f>
        <v>0</v>
      </c>
      <c r="DI9" s="475">
        <f ca="1" xml:space="preserve"> Rollout!DI$142</f>
        <v>0</v>
      </c>
      <c r="DJ9" s="475">
        <f ca="1" xml:space="preserve"> Rollout!DJ$142</f>
        <v>0</v>
      </c>
      <c r="DK9" s="475">
        <f ca="1" xml:space="preserve"> Rollout!DK$142</f>
        <v>0</v>
      </c>
      <c r="DL9" s="475">
        <f ca="1" xml:space="preserve"> Rollout!DL$142</f>
        <v>0</v>
      </c>
      <c r="DM9" s="475">
        <f ca="1" xml:space="preserve"> Rollout!DM$142</f>
        <v>0</v>
      </c>
      <c r="DN9" s="475">
        <f ca="1" xml:space="preserve"> Rollout!DN$142</f>
        <v>0</v>
      </c>
      <c r="DO9" s="475">
        <f ca="1" xml:space="preserve"> Rollout!DO$142</f>
        <v>0</v>
      </c>
      <c r="DP9" s="475">
        <f ca="1" xml:space="preserve"> Rollout!DP$142</f>
        <v>0</v>
      </c>
      <c r="DQ9" s="475">
        <f ca="1" xml:space="preserve"> Rollout!DQ$142</f>
        <v>0</v>
      </c>
      <c r="DR9" s="475">
        <f ca="1" xml:space="preserve"> Rollout!DR$142</f>
        <v>0</v>
      </c>
      <c r="DS9" s="475">
        <f ca="1" xml:space="preserve"> Rollout!DS$142</f>
        <v>0</v>
      </c>
      <c r="DT9" s="475">
        <f ca="1" xml:space="preserve"> Rollout!DT$142</f>
        <v>0</v>
      </c>
      <c r="DU9" s="475">
        <f ca="1" xml:space="preserve"> Rollout!DU$142</f>
        <v>0</v>
      </c>
      <c r="DV9" s="475">
        <f ca="1" xml:space="preserve"> Rollout!DV$142</f>
        <v>0</v>
      </c>
      <c r="DW9" s="475">
        <f ca="1" xml:space="preserve"> Rollout!DW$142</f>
        <v>0</v>
      </c>
      <c r="DX9" s="475">
        <f ca="1" xml:space="preserve"> Rollout!DX$142</f>
        <v>0</v>
      </c>
      <c r="DY9" s="475">
        <f ca="1" xml:space="preserve"> Rollout!DY$142</f>
        <v>0</v>
      </c>
      <c r="DZ9" s="475">
        <f ca="1" xml:space="preserve"> Rollout!DZ$142</f>
        <v>0</v>
      </c>
      <c r="EA9" s="475">
        <f ca="1" xml:space="preserve"> Rollout!EA$142</f>
        <v>0</v>
      </c>
      <c r="EB9" s="475">
        <f ca="1" xml:space="preserve"> Rollout!EB$142</f>
        <v>0</v>
      </c>
      <c r="EC9" s="475">
        <f ca="1" xml:space="preserve"> Rollout!EC$142</f>
        <v>0</v>
      </c>
      <c r="ED9" s="475">
        <f ca="1" xml:space="preserve"> Rollout!ED$142</f>
        <v>0</v>
      </c>
      <c r="EE9" s="475">
        <f ca="1" xml:space="preserve"> Rollout!EE$142</f>
        <v>0</v>
      </c>
      <c r="EF9" s="475">
        <f ca="1" xml:space="preserve"> Rollout!EF$142</f>
        <v>0</v>
      </c>
      <c r="EG9" s="475">
        <f ca="1" xml:space="preserve"> Rollout!EG$142</f>
        <v>0</v>
      </c>
      <c r="EH9" s="475">
        <f ca="1" xml:space="preserve"> Rollout!EH$142</f>
        <v>0</v>
      </c>
    </row>
    <row r="10" spans="1:138" s="247" customFormat="1" ht="15" customHeight="1" outlineLevel="1" x14ac:dyDescent="0.35">
      <c r="A10" s="244"/>
      <c r="B10" s="244"/>
      <c r="C10" s="245"/>
      <c r="D10" s="246"/>
      <c r="E10" s="475" t="str">
        <f xml:space="preserve"> Rollout!E$153</f>
        <v>GST on Armoured Cables</v>
      </c>
      <c r="F10" s="475">
        <f xml:space="preserve"> Rollout!F$153</f>
        <v>0</v>
      </c>
      <c r="G10" s="475" t="str">
        <f xml:space="preserve"> Rollout!G$153</f>
        <v>INR Cr</v>
      </c>
      <c r="H10" s="475">
        <f xml:space="preserve"> Rollout!H$153</f>
        <v>0</v>
      </c>
      <c r="I10" s="475"/>
      <c r="J10" s="475">
        <f xml:space="preserve"> Rollout!J$153</f>
        <v>0</v>
      </c>
      <c r="K10" s="475">
        <f xml:space="preserve"> Rollout!K$153</f>
        <v>0</v>
      </c>
      <c r="L10" s="475">
        <f xml:space="preserve"> Rollout!L$153</f>
        <v>0</v>
      </c>
      <c r="M10" s="475">
        <f xml:space="preserve"> Rollout!M$153</f>
        <v>0</v>
      </c>
      <c r="N10" s="475">
        <f xml:space="preserve"> Rollout!N$153</f>
        <v>0</v>
      </c>
      <c r="O10" s="475">
        <f xml:space="preserve"> Rollout!O$153</f>
        <v>0</v>
      </c>
      <c r="P10" s="475">
        <f xml:space="preserve"> Rollout!P$153</f>
        <v>0</v>
      </c>
      <c r="Q10" s="475">
        <f xml:space="preserve"> Rollout!Q$153</f>
        <v>0</v>
      </c>
      <c r="R10" s="475">
        <f xml:space="preserve"> Rollout!R$153</f>
        <v>0</v>
      </c>
      <c r="S10" s="475">
        <f xml:space="preserve"> Rollout!S$153</f>
        <v>0</v>
      </c>
      <c r="T10" s="475">
        <f xml:space="preserve"> Rollout!T$153</f>
        <v>0</v>
      </c>
      <c r="U10" s="475">
        <f xml:space="preserve"> Rollout!U$153</f>
        <v>0</v>
      </c>
      <c r="V10" s="475">
        <f xml:space="preserve"> Rollout!V$153</f>
        <v>0</v>
      </c>
      <c r="W10" s="475">
        <f xml:space="preserve"> Rollout!W$153</f>
        <v>0</v>
      </c>
      <c r="X10" s="475">
        <f xml:space="preserve"> Rollout!X$153</f>
        <v>0</v>
      </c>
      <c r="Y10" s="475">
        <f xml:space="preserve"> Rollout!Y$153</f>
        <v>0</v>
      </c>
      <c r="Z10" s="475">
        <f xml:space="preserve"> Rollout!Z$153</f>
        <v>0</v>
      </c>
      <c r="AA10" s="475">
        <f xml:space="preserve"> Rollout!AA$153</f>
        <v>0</v>
      </c>
      <c r="AB10" s="475">
        <f xml:space="preserve"> Rollout!AB$153</f>
        <v>0</v>
      </c>
      <c r="AC10" s="475">
        <f xml:space="preserve"> Rollout!AC$153</f>
        <v>0</v>
      </c>
      <c r="AD10" s="475">
        <f xml:space="preserve"> Rollout!AD$153</f>
        <v>0</v>
      </c>
      <c r="AE10" s="475">
        <f xml:space="preserve"> Rollout!AE$153</f>
        <v>0</v>
      </c>
      <c r="AF10" s="475">
        <f xml:space="preserve"> Rollout!AF$153</f>
        <v>0</v>
      </c>
      <c r="AG10" s="475">
        <f xml:space="preserve"> Rollout!AG$153</f>
        <v>0</v>
      </c>
      <c r="AH10" s="475">
        <f xml:space="preserve"> Rollout!AH$153</f>
        <v>0</v>
      </c>
      <c r="AI10" s="475">
        <f xml:space="preserve"> Rollout!AI$153</f>
        <v>0</v>
      </c>
      <c r="AJ10" s="475">
        <f xml:space="preserve"> Rollout!AJ$153</f>
        <v>0</v>
      </c>
      <c r="AK10" s="475">
        <f xml:space="preserve"> Rollout!AK$153</f>
        <v>0</v>
      </c>
      <c r="AL10" s="475">
        <f xml:space="preserve"> Rollout!AL$153</f>
        <v>0</v>
      </c>
      <c r="AM10" s="475">
        <f xml:space="preserve"> Rollout!AM$153</f>
        <v>0</v>
      </c>
      <c r="AN10" s="475">
        <f xml:space="preserve"> Rollout!AN$153</f>
        <v>0</v>
      </c>
      <c r="AO10" s="475">
        <f xml:space="preserve"> Rollout!AO$153</f>
        <v>0</v>
      </c>
      <c r="AP10" s="475">
        <f xml:space="preserve"> Rollout!AP$153</f>
        <v>0</v>
      </c>
      <c r="AQ10" s="475">
        <f xml:space="preserve"> Rollout!AQ$153</f>
        <v>0</v>
      </c>
      <c r="AR10" s="475">
        <f xml:space="preserve"> Rollout!AR$153</f>
        <v>0</v>
      </c>
      <c r="AS10" s="475">
        <f xml:space="preserve"> Rollout!AS$153</f>
        <v>0</v>
      </c>
      <c r="AT10" s="475">
        <f xml:space="preserve"> Rollout!AT$153</f>
        <v>0</v>
      </c>
      <c r="AU10" s="475">
        <f xml:space="preserve"> Rollout!AU$153</f>
        <v>0</v>
      </c>
      <c r="AV10" s="475">
        <f xml:space="preserve"> Rollout!AV$153</f>
        <v>0</v>
      </c>
      <c r="AW10" s="475">
        <f xml:space="preserve"> Rollout!AW$153</f>
        <v>0</v>
      </c>
      <c r="AX10" s="475">
        <f xml:space="preserve"> Rollout!AX$153</f>
        <v>0</v>
      </c>
      <c r="AY10" s="475">
        <f xml:space="preserve"> Rollout!AY$153</f>
        <v>0</v>
      </c>
      <c r="AZ10" s="475">
        <f xml:space="preserve"> Rollout!AZ$153</f>
        <v>0</v>
      </c>
      <c r="BA10" s="475">
        <f xml:space="preserve"> Rollout!BA$153</f>
        <v>0</v>
      </c>
      <c r="BB10" s="475">
        <f xml:space="preserve"> Rollout!BB$153</f>
        <v>0</v>
      </c>
      <c r="BC10" s="475">
        <f xml:space="preserve"> Rollout!BC$153</f>
        <v>0</v>
      </c>
      <c r="BD10" s="475">
        <f xml:space="preserve"> Rollout!BD$153</f>
        <v>0</v>
      </c>
      <c r="BE10" s="475">
        <f xml:space="preserve"> Rollout!BE$153</f>
        <v>0</v>
      </c>
      <c r="BF10" s="475">
        <f xml:space="preserve"> Rollout!BF$153</f>
        <v>0</v>
      </c>
      <c r="BG10" s="475">
        <f xml:space="preserve"> Rollout!BG$153</f>
        <v>0</v>
      </c>
      <c r="BH10" s="475">
        <f xml:space="preserve"> Rollout!BH$153</f>
        <v>0</v>
      </c>
      <c r="BI10" s="475">
        <f xml:space="preserve"> Rollout!BI$153</f>
        <v>0</v>
      </c>
      <c r="BJ10" s="475">
        <f xml:space="preserve"> Rollout!BJ$153</f>
        <v>0</v>
      </c>
      <c r="BK10" s="475">
        <f xml:space="preserve"> Rollout!BK$153</f>
        <v>0</v>
      </c>
      <c r="BL10" s="475">
        <f xml:space="preserve"> Rollout!BL$153</f>
        <v>0</v>
      </c>
      <c r="BM10" s="475">
        <f xml:space="preserve"> Rollout!BM$153</f>
        <v>0</v>
      </c>
      <c r="BN10" s="475">
        <f xml:space="preserve"> Rollout!BN$153</f>
        <v>0</v>
      </c>
      <c r="BO10" s="475">
        <f xml:space="preserve"> Rollout!BO$153</f>
        <v>0</v>
      </c>
      <c r="BP10" s="475">
        <f xml:space="preserve"> Rollout!BP$153</f>
        <v>0</v>
      </c>
      <c r="BQ10" s="475">
        <f xml:space="preserve"> Rollout!BQ$153</f>
        <v>0</v>
      </c>
      <c r="BR10" s="475">
        <f xml:space="preserve"> Rollout!BR$153</f>
        <v>0</v>
      </c>
      <c r="BS10" s="475">
        <f xml:space="preserve"> Rollout!BS$153</f>
        <v>0</v>
      </c>
      <c r="BT10" s="475">
        <f xml:space="preserve"> Rollout!BT$153</f>
        <v>0</v>
      </c>
      <c r="BU10" s="475">
        <f xml:space="preserve"> Rollout!BU$153</f>
        <v>0</v>
      </c>
      <c r="BV10" s="475">
        <f xml:space="preserve"> Rollout!BV$153</f>
        <v>0</v>
      </c>
      <c r="BW10" s="475">
        <f xml:space="preserve"> Rollout!BW$153</f>
        <v>0</v>
      </c>
      <c r="BX10" s="475">
        <f xml:space="preserve"> Rollout!BX$153</f>
        <v>0</v>
      </c>
      <c r="BY10" s="475">
        <f xml:space="preserve"> Rollout!BY$153</f>
        <v>0</v>
      </c>
      <c r="BZ10" s="475">
        <f xml:space="preserve"> Rollout!BZ$153</f>
        <v>0</v>
      </c>
      <c r="CA10" s="475">
        <f xml:space="preserve"> Rollout!CA$153</f>
        <v>0</v>
      </c>
      <c r="CB10" s="475">
        <f xml:space="preserve"> Rollout!CB$153</f>
        <v>0</v>
      </c>
      <c r="CC10" s="475">
        <f xml:space="preserve"> Rollout!CC$153</f>
        <v>0</v>
      </c>
      <c r="CD10" s="475">
        <f xml:space="preserve"> Rollout!CD$153</f>
        <v>0</v>
      </c>
      <c r="CE10" s="475">
        <f xml:space="preserve"> Rollout!CE$153</f>
        <v>0</v>
      </c>
      <c r="CF10" s="475">
        <f xml:space="preserve"> Rollout!CF$153</f>
        <v>0</v>
      </c>
      <c r="CG10" s="475">
        <f xml:space="preserve"> Rollout!CG$153</f>
        <v>0</v>
      </c>
      <c r="CH10" s="475">
        <f xml:space="preserve"> Rollout!CH$153</f>
        <v>0</v>
      </c>
      <c r="CI10" s="475">
        <f xml:space="preserve"> Rollout!CI$153</f>
        <v>0</v>
      </c>
      <c r="CJ10" s="475">
        <f xml:space="preserve"> Rollout!CJ$153</f>
        <v>0</v>
      </c>
      <c r="CK10" s="475">
        <f xml:space="preserve"> Rollout!CK$153</f>
        <v>0</v>
      </c>
      <c r="CL10" s="475">
        <f xml:space="preserve"> Rollout!CL$153</f>
        <v>0</v>
      </c>
      <c r="CM10" s="475">
        <f xml:space="preserve"> Rollout!CM$153</f>
        <v>0</v>
      </c>
      <c r="CN10" s="475">
        <f xml:space="preserve"> Rollout!CN$153</f>
        <v>0</v>
      </c>
      <c r="CO10" s="475">
        <f xml:space="preserve"> Rollout!CO$153</f>
        <v>0</v>
      </c>
      <c r="CP10" s="475">
        <f xml:space="preserve"> Rollout!CP$153</f>
        <v>0</v>
      </c>
      <c r="CQ10" s="475">
        <f xml:space="preserve"> Rollout!CQ$153</f>
        <v>0</v>
      </c>
      <c r="CR10" s="475">
        <f xml:space="preserve"> Rollout!CR$153</f>
        <v>0</v>
      </c>
      <c r="CS10" s="475">
        <f xml:space="preserve"> Rollout!CS$153</f>
        <v>0</v>
      </c>
      <c r="CT10" s="475">
        <f xml:space="preserve"> Rollout!CT$153</f>
        <v>0</v>
      </c>
      <c r="CU10" s="475">
        <f xml:space="preserve"> Rollout!CU$153</f>
        <v>0</v>
      </c>
      <c r="CV10" s="475">
        <f xml:space="preserve"> Rollout!CV$153</f>
        <v>0</v>
      </c>
      <c r="CW10" s="475">
        <f xml:space="preserve"> Rollout!CW$153</f>
        <v>0</v>
      </c>
      <c r="CX10" s="475">
        <f xml:space="preserve"> Rollout!CX$153</f>
        <v>0</v>
      </c>
      <c r="CY10" s="475">
        <f xml:space="preserve"> Rollout!CY$153</f>
        <v>0</v>
      </c>
      <c r="CZ10" s="475">
        <f xml:space="preserve"> Rollout!CZ$153</f>
        <v>0</v>
      </c>
      <c r="DA10" s="475">
        <f xml:space="preserve"> Rollout!DA$153</f>
        <v>0</v>
      </c>
      <c r="DB10" s="475">
        <f xml:space="preserve"> Rollout!DB$153</f>
        <v>0</v>
      </c>
      <c r="DC10" s="475">
        <f xml:space="preserve"> Rollout!DC$153</f>
        <v>0</v>
      </c>
      <c r="DD10" s="475">
        <f xml:space="preserve"> Rollout!DD$153</f>
        <v>0</v>
      </c>
      <c r="DE10" s="475">
        <f xml:space="preserve"> Rollout!DE$153</f>
        <v>0</v>
      </c>
      <c r="DF10" s="475">
        <f xml:space="preserve"> Rollout!DF$153</f>
        <v>0</v>
      </c>
      <c r="DG10" s="475">
        <f xml:space="preserve"> Rollout!DG$153</f>
        <v>0</v>
      </c>
      <c r="DH10" s="475">
        <f xml:space="preserve"> Rollout!DH$153</f>
        <v>0</v>
      </c>
      <c r="DI10" s="475">
        <f xml:space="preserve"> Rollout!DI$153</f>
        <v>0</v>
      </c>
      <c r="DJ10" s="475">
        <f xml:space="preserve"> Rollout!DJ$153</f>
        <v>0</v>
      </c>
      <c r="DK10" s="475">
        <f xml:space="preserve"> Rollout!DK$153</f>
        <v>0</v>
      </c>
      <c r="DL10" s="475">
        <f xml:space="preserve"> Rollout!DL$153</f>
        <v>0</v>
      </c>
      <c r="DM10" s="475">
        <f xml:space="preserve"> Rollout!DM$153</f>
        <v>0</v>
      </c>
      <c r="DN10" s="475">
        <f xml:space="preserve"> Rollout!DN$153</f>
        <v>0</v>
      </c>
      <c r="DO10" s="475">
        <f xml:space="preserve"> Rollout!DO$153</f>
        <v>0</v>
      </c>
      <c r="DP10" s="475">
        <f xml:space="preserve"> Rollout!DP$153</f>
        <v>0</v>
      </c>
      <c r="DQ10" s="475">
        <f xml:space="preserve"> Rollout!DQ$153</f>
        <v>0</v>
      </c>
      <c r="DR10" s="475">
        <f xml:space="preserve"> Rollout!DR$153</f>
        <v>0</v>
      </c>
      <c r="DS10" s="475">
        <f xml:space="preserve"> Rollout!DS$153</f>
        <v>0</v>
      </c>
      <c r="DT10" s="475">
        <f xml:space="preserve"> Rollout!DT$153</f>
        <v>0</v>
      </c>
      <c r="DU10" s="475">
        <f xml:space="preserve"> Rollout!DU$153</f>
        <v>0</v>
      </c>
      <c r="DV10" s="475">
        <f xml:space="preserve"> Rollout!DV$153</f>
        <v>0</v>
      </c>
      <c r="DW10" s="475">
        <f xml:space="preserve"> Rollout!DW$153</f>
        <v>0</v>
      </c>
      <c r="DX10" s="475">
        <f xml:space="preserve"> Rollout!DX$153</f>
        <v>0</v>
      </c>
      <c r="DY10" s="475">
        <f xml:space="preserve"> Rollout!DY$153</f>
        <v>0</v>
      </c>
      <c r="DZ10" s="475">
        <f xml:space="preserve"> Rollout!DZ$153</f>
        <v>0</v>
      </c>
      <c r="EA10" s="475">
        <f xml:space="preserve"> Rollout!EA$153</f>
        <v>0</v>
      </c>
      <c r="EB10" s="475">
        <f xml:space="preserve"> Rollout!EB$153</f>
        <v>0</v>
      </c>
      <c r="EC10" s="475">
        <f xml:space="preserve"> Rollout!EC$153</f>
        <v>0</v>
      </c>
      <c r="ED10" s="475">
        <f xml:space="preserve"> Rollout!ED$153</f>
        <v>0</v>
      </c>
      <c r="EE10" s="475">
        <f xml:space="preserve"> Rollout!EE$153</f>
        <v>0</v>
      </c>
      <c r="EF10" s="475">
        <f xml:space="preserve"> Rollout!EF$153</f>
        <v>0</v>
      </c>
      <c r="EG10" s="475">
        <f xml:space="preserve"> Rollout!EG$153</f>
        <v>0</v>
      </c>
      <c r="EH10" s="475">
        <f xml:space="preserve"> Rollout!EH$153</f>
        <v>0</v>
      </c>
    </row>
    <row r="11" spans="1:138" s="479" customFormat="1" ht="15" customHeight="1" outlineLevel="1" x14ac:dyDescent="0.35">
      <c r="A11" s="244"/>
      <c r="B11" s="244"/>
      <c r="C11" s="245"/>
      <c r="D11" s="246"/>
      <c r="E11" s="475" t="str">
        <f xml:space="preserve"> 'Monthly Financials'!E$161</f>
        <v xml:space="preserve">GST on Opex </v>
      </c>
      <c r="F11" s="475">
        <f xml:space="preserve"> 'Monthly Financials'!F$161</f>
        <v>0</v>
      </c>
      <c r="G11" s="475" t="str">
        <f xml:space="preserve"> 'Monthly Financials'!G$161</f>
        <v>INR Cr</v>
      </c>
      <c r="H11" s="475">
        <f xml:space="preserve"> 'Monthly Financials'!H$161</f>
        <v>136.36042726212867</v>
      </c>
      <c r="I11" s="475">
        <f xml:space="preserve"> 'Monthly Financials'!I$161</f>
        <v>0</v>
      </c>
      <c r="J11" s="475">
        <f xml:space="preserve"> 'Monthly Financials'!J$161</f>
        <v>0</v>
      </c>
      <c r="K11" s="475">
        <f xml:space="preserve"> 'Monthly Financials'!K$161</f>
        <v>0</v>
      </c>
      <c r="L11" s="475">
        <f xml:space="preserve"> 'Monthly Financials'!L$161</f>
        <v>0</v>
      </c>
      <c r="M11" s="475">
        <f xml:space="preserve"> 'Monthly Financials'!M$161</f>
        <v>0</v>
      </c>
      <c r="N11" s="475">
        <f xml:space="preserve"> 'Monthly Financials'!N$161</f>
        <v>0</v>
      </c>
      <c r="O11" s="475">
        <f xml:space="preserve"> 'Monthly Financials'!O$161</f>
        <v>2.8395845999999998E-3</v>
      </c>
      <c r="P11" s="475">
        <f xml:space="preserve"> 'Monthly Financials'!P$161</f>
        <v>0.45962418167999997</v>
      </c>
      <c r="Q11" s="475">
        <f xml:space="preserve"> 'Monthly Financials'!Q$161</f>
        <v>0.67347162413999995</v>
      </c>
      <c r="R11" s="475">
        <f xml:space="preserve"> 'Monthly Financials'!R$161</f>
        <v>1.2309766508519999</v>
      </c>
      <c r="S11" s="475">
        <f xml:space="preserve"> 'Monthly Financials'!S$161</f>
        <v>1.3650529235277002</v>
      </c>
      <c r="T11" s="475">
        <f xml:space="preserve"> 'Monthly Financials'!T$161</f>
        <v>1.3889099774101803</v>
      </c>
      <c r="U11" s="475">
        <f xml:space="preserve"> 'Monthly Financials'!U$161</f>
        <v>1.4158256279442603</v>
      </c>
      <c r="V11" s="475">
        <f xml:space="preserve"> 'Monthly Financials'!V$161</f>
        <v>1.6896616784783403</v>
      </c>
      <c r="W11" s="475">
        <f xml:space="preserve"> 'Monthly Financials'!W$161</f>
        <v>1.9881897690124202</v>
      </c>
      <c r="X11" s="475">
        <f xml:space="preserve"> 'Monthly Financials'!X$161</f>
        <v>2.3298731128497003</v>
      </c>
      <c r="Y11" s="475">
        <f xml:space="preserve"> 'Monthly Financials'!Y$161</f>
        <v>2.6535933293205001</v>
      </c>
      <c r="Z11" s="475">
        <f xml:space="preserve"> 'Monthly Financials'!Z$161</f>
        <v>3.0343441174203005</v>
      </c>
      <c r="AA11" s="475">
        <f xml:space="preserve"> 'Monthly Financials'!AA$161</f>
        <v>3.2504088856387807</v>
      </c>
      <c r="AB11" s="475">
        <f xml:space="preserve"> 'Monthly Financials'!AB$161</f>
        <v>2.5341873691765802</v>
      </c>
      <c r="AC11" s="475">
        <f xml:space="preserve"> 'Monthly Financials'!AC$161</f>
        <v>2.6008926094109897</v>
      </c>
      <c r="AD11" s="475">
        <f xml:space="preserve"> 'Monthly Financials'!AD$161</f>
        <v>2.6483008575107894</v>
      </c>
      <c r="AE11" s="475">
        <f xml:space="preserve"> 'Monthly Financials'!AE$161</f>
        <v>2.6957091056105895</v>
      </c>
      <c r="AF11" s="475">
        <f xml:space="preserve"> 'Monthly Financials'!AF$161</f>
        <v>2.7431173537103897</v>
      </c>
      <c r="AG11" s="475">
        <f xml:space="preserve"> 'Monthly Financials'!AG$161</f>
        <v>2.7905256018101894</v>
      </c>
      <c r="AH11" s="475">
        <f xml:space="preserve"> 'Monthly Financials'!AH$161</f>
        <v>2.8379338499099895</v>
      </c>
      <c r="AI11" s="475">
        <f xml:space="preserve"> 'Monthly Financials'!AI$161</f>
        <v>2.8853420980097897</v>
      </c>
      <c r="AJ11" s="475">
        <f xml:space="preserve"> 'Monthly Financials'!AJ$161</f>
        <v>2.7779682933695895</v>
      </c>
      <c r="AK11" s="475">
        <f xml:space="preserve"> 'Monthly Financials'!AK$161</f>
        <v>1.0665254942093898</v>
      </c>
      <c r="AL11" s="475">
        <f xml:space="preserve"> 'Monthly Financials'!AL$161</f>
        <v>1.0506419183397697</v>
      </c>
      <c r="AM11" s="475">
        <f xml:space="preserve"> 'Monthly Financials'!AM$161</f>
        <v>1.0506419183397697</v>
      </c>
      <c r="AN11" s="475">
        <f xml:space="preserve"> 'Monthly Financials'!AN$161</f>
        <v>1.0506419183397697</v>
      </c>
      <c r="AO11" s="475">
        <f xml:space="preserve"> 'Monthly Financials'!AO$161</f>
        <v>1.0506419183397697</v>
      </c>
      <c r="AP11" s="475">
        <f xml:space="preserve"> 'Monthly Financials'!AP$161</f>
        <v>1.0506419183397697</v>
      </c>
      <c r="AQ11" s="475">
        <f xml:space="preserve"> 'Monthly Financials'!AQ$161</f>
        <v>1.0506419183397697</v>
      </c>
      <c r="AR11" s="475">
        <f xml:space="preserve"> 'Monthly Financials'!AR$161</f>
        <v>1.0506419183397697</v>
      </c>
      <c r="AS11" s="475">
        <f xml:space="preserve"> 'Monthly Financials'!AS$161</f>
        <v>1.0506419183397697</v>
      </c>
      <c r="AT11" s="475">
        <f xml:space="preserve"> 'Monthly Financials'!AT$161</f>
        <v>1.0506419183397697</v>
      </c>
      <c r="AU11" s="475">
        <f xml:space="preserve"> 'Monthly Financials'!AU$161</f>
        <v>1.0506419183397697</v>
      </c>
      <c r="AV11" s="475">
        <f xml:space="preserve"> 'Monthly Financials'!AV$161</f>
        <v>1.0506419183397697</v>
      </c>
      <c r="AW11" s="475">
        <f xml:space="preserve"> 'Monthly Financials'!AW$161</f>
        <v>1.0506419183397697</v>
      </c>
      <c r="AX11" s="475">
        <f xml:space="preserve"> 'Monthly Financials'!AX$161</f>
        <v>1.0506419183397697</v>
      </c>
      <c r="AY11" s="475">
        <f xml:space="preserve"> 'Monthly Financials'!AY$161</f>
        <v>1.0506419183397697</v>
      </c>
      <c r="AZ11" s="475">
        <f xml:space="preserve"> 'Monthly Financials'!AZ$161</f>
        <v>1.0506419183397697</v>
      </c>
      <c r="BA11" s="475">
        <f xml:space="preserve"> 'Monthly Financials'!BA$161</f>
        <v>1.0506419183397697</v>
      </c>
      <c r="BB11" s="475">
        <f xml:space="preserve"> 'Monthly Financials'!BB$161</f>
        <v>1.0506419183397697</v>
      </c>
      <c r="BC11" s="475">
        <f xml:space="preserve"> 'Monthly Financials'!BC$161</f>
        <v>1.0506419183397697</v>
      </c>
      <c r="BD11" s="475">
        <f xml:space="preserve"> 'Monthly Financials'!BD$161</f>
        <v>1.0506419183397697</v>
      </c>
      <c r="BE11" s="475">
        <f xml:space="preserve"> 'Monthly Financials'!BE$161</f>
        <v>1.0506419183397697</v>
      </c>
      <c r="BF11" s="475">
        <f xml:space="preserve"> 'Monthly Financials'!BF$161</f>
        <v>1.0506419183397697</v>
      </c>
      <c r="BG11" s="475">
        <f xml:space="preserve"> 'Monthly Financials'!BG$161</f>
        <v>1.0506419183397697</v>
      </c>
      <c r="BH11" s="475">
        <f xml:space="preserve"> 'Monthly Financials'!BH$161</f>
        <v>1.0506419183397697</v>
      </c>
      <c r="BI11" s="475">
        <f xml:space="preserve"> 'Monthly Financials'!BI$161</f>
        <v>1.0506419183397697</v>
      </c>
      <c r="BJ11" s="475">
        <f xml:space="preserve"> 'Monthly Financials'!BJ$161</f>
        <v>1.0506419183397697</v>
      </c>
      <c r="BK11" s="475">
        <f xml:space="preserve"> 'Monthly Financials'!BK$161</f>
        <v>1.0506419183397697</v>
      </c>
      <c r="BL11" s="475">
        <f xml:space="preserve"> 'Monthly Financials'!BL$161</f>
        <v>1.0506419183397697</v>
      </c>
      <c r="BM11" s="475">
        <f xml:space="preserve"> 'Monthly Financials'!BM$161</f>
        <v>1.0506419183397697</v>
      </c>
      <c r="BN11" s="475">
        <f xml:space="preserve"> 'Monthly Financials'!BN$161</f>
        <v>1.0506419183397697</v>
      </c>
      <c r="BO11" s="475">
        <f xml:space="preserve"> 'Monthly Financials'!BO$161</f>
        <v>1.0506419183397697</v>
      </c>
      <c r="BP11" s="475">
        <f xml:space="preserve"> 'Monthly Financials'!BP$161</f>
        <v>1.0506419183397697</v>
      </c>
      <c r="BQ11" s="475">
        <f xml:space="preserve"> 'Monthly Financials'!BQ$161</f>
        <v>1.0506419183397697</v>
      </c>
      <c r="BR11" s="475">
        <f xml:space="preserve"> 'Monthly Financials'!BR$161</f>
        <v>1.0506419183397697</v>
      </c>
      <c r="BS11" s="475">
        <f xml:space="preserve"> 'Monthly Financials'!BS$161</f>
        <v>1.0506419183397697</v>
      </c>
      <c r="BT11" s="475">
        <f xml:space="preserve"> 'Monthly Financials'!BT$161</f>
        <v>1.0506419183397697</v>
      </c>
      <c r="BU11" s="475">
        <f xml:space="preserve"> 'Monthly Financials'!BU$161</f>
        <v>1.0506419183397697</v>
      </c>
      <c r="BV11" s="475">
        <f xml:space="preserve"> 'Monthly Financials'!BV$161</f>
        <v>1.0506419183397697</v>
      </c>
      <c r="BW11" s="475">
        <f xml:space="preserve"> 'Monthly Financials'!BW$161</f>
        <v>1.0506419183397697</v>
      </c>
      <c r="BX11" s="475">
        <f xml:space="preserve"> 'Monthly Financials'!BX$161</f>
        <v>1.0506419183397697</v>
      </c>
      <c r="BY11" s="475">
        <f xml:space="preserve"> 'Monthly Financials'!BY$161</f>
        <v>1.0506419183397697</v>
      </c>
      <c r="BZ11" s="475">
        <f xml:space="preserve"> 'Monthly Financials'!BZ$161</f>
        <v>1.0506419183397697</v>
      </c>
      <c r="CA11" s="475">
        <f xml:space="preserve"> 'Monthly Financials'!CA$161</f>
        <v>1.0506419183397697</v>
      </c>
      <c r="CB11" s="475">
        <f xml:space="preserve"> 'Monthly Financials'!CB$161</f>
        <v>1.0506419183397697</v>
      </c>
      <c r="CC11" s="475">
        <f xml:space="preserve"> 'Monthly Financials'!CC$161</f>
        <v>1.0506419183397697</v>
      </c>
      <c r="CD11" s="475">
        <f xml:space="preserve"> 'Monthly Financials'!CD$161</f>
        <v>1.0506419183397697</v>
      </c>
      <c r="CE11" s="475">
        <f xml:space="preserve"> 'Monthly Financials'!CE$161</f>
        <v>1.0506419183397697</v>
      </c>
      <c r="CF11" s="475">
        <f xml:space="preserve"> 'Monthly Financials'!CF$161</f>
        <v>1.0506419183397697</v>
      </c>
      <c r="CG11" s="475">
        <f xml:space="preserve"> 'Monthly Financials'!CG$161</f>
        <v>1.0506419183397697</v>
      </c>
      <c r="CH11" s="475">
        <f xml:space="preserve"> 'Monthly Financials'!CH$161</f>
        <v>1.0506419183397697</v>
      </c>
      <c r="CI11" s="475">
        <f xml:space="preserve"> 'Monthly Financials'!CI$161</f>
        <v>1.0506419183397697</v>
      </c>
      <c r="CJ11" s="475">
        <f xml:space="preserve"> 'Monthly Financials'!CJ$161</f>
        <v>1.0506419183397697</v>
      </c>
      <c r="CK11" s="475">
        <f xml:space="preserve"> 'Monthly Financials'!CK$161</f>
        <v>1.0506419183397697</v>
      </c>
      <c r="CL11" s="475">
        <f xml:space="preserve"> 'Monthly Financials'!CL$161</f>
        <v>1.0506419183397697</v>
      </c>
      <c r="CM11" s="475">
        <f xml:space="preserve"> 'Monthly Financials'!CM$161</f>
        <v>1.0506419183397697</v>
      </c>
      <c r="CN11" s="475">
        <f xml:space="preserve"> 'Monthly Financials'!CN$161</f>
        <v>1.0506419183397697</v>
      </c>
      <c r="CO11" s="475">
        <f xml:space="preserve"> 'Monthly Financials'!CO$161</f>
        <v>1.0506419183397697</v>
      </c>
      <c r="CP11" s="475">
        <f xml:space="preserve"> 'Monthly Financials'!CP$161</f>
        <v>1.0506419183397697</v>
      </c>
      <c r="CQ11" s="475">
        <f xml:space="preserve"> 'Monthly Financials'!CQ$161</f>
        <v>1.0506419183397697</v>
      </c>
      <c r="CR11" s="475">
        <f xml:space="preserve"> 'Monthly Financials'!CR$161</f>
        <v>1.0506419183397697</v>
      </c>
      <c r="CS11" s="475">
        <f xml:space="preserve"> 'Monthly Financials'!CS$161</f>
        <v>1.0506419183397697</v>
      </c>
      <c r="CT11" s="475">
        <f xml:space="preserve"> 'Monthly Financials'!CT$161</f>
        <v>1.0506419183397697</v>
      </c>
      <c r="CU11" s="475">
        <f xml:space="preserve"> 'Monthly Financials'!CU$161</f>
        <v>1.0506419183397697</v>
      </c>
      <c r="CV11" s="475">
        <f xml:space="preserve"> 'Monthly Financials'!CV$161</f>
        <v>1.0506419183397697</v>
      </c>
      <c r="CW11" s="475">
        <f xml:space="preserve"> 'Monthly Financials'!CW$161</f>
        <v>1.0506419183397697</v>
      </c>
      <c r="CX11" s="475">
        <f xml:space="preserve"> 'Monthly Financials'!CX$161</f>
        <v>1.0506419183397697</v>
      </c>
      <c r="CY11" s="475">
        <f xml:space="preserve"> 'Monthly Financials'!CY$161</f>
        <v>1.0506419183397697</v>
      </c>
      <c r="CZ11" s="475">
        <f xml:space="preserve"> 'Monthly Financials'!CZ$161</f>
        <v>1.0506419183397697</v>
      </c>
      <c r="DA11" s="475">
        <f xml:space="preserve"> 'Monthly Financials'!DA$161</f>
        <v>1.0506419183397697</v>
      </c>
      <c r="DB11" s="475">
        <f xml:space="preserve"> 'Monthly Financials'!DB$161</f>
        <v>1.0506419183397697</v>
      </c>
      <c r="DC11" s="475">
        <f xml:space="preserve"> 'Monthly Financials'!DC$161</f>
        <v>1.0506419183397697</v>
      </c>
      <c r="DD11" s="475">
        <f xml:space="preserve"> 'Monthly Financials'!DD$161</f>
        <v>1.0506419183397697</v>
      </c>
      <c r="DE11" s="475">
        <f xml:space="preserve"> 'Monthly Financials'!DE$161</f>
        <v>1.0506419183397697</v>
      </c>
      <c r="DF11" s="475">
        <f xml:space="preserve"> 'Monthly Financials'!DF$161</f>
        <v>1.0506419183397697</v>
      </c>
      <c r="DG11" s="475">
        <f xml:space="preserve"> 'Monthly Financials'!DG$161</f>
        <v>1.0506419183397697</v>
      </c>
      <c r="DH11" s="475">
        <f xml:space="preserve"> 'Monthly Financials'!DH$161</f>
        <v>1.0506419183397697</v>
      </c>
      <c r="DI11" s="475">
        <f xml:space="preserve"> 'Monthly Financials'!DI$161</f>
        <v>1.0506419183397697</v>
      </c>
      <c r="DJ11" s="475">
        <f xml:space="preserve"> 'Monthly Financials'!DJ$161</f>
        <v>1.0506419183397697</v>
      </c>
      <c r="DK11" s="475">
        <f xml:space="preserve"> 'Monthly Financials'!DK$161</f>
        <v>1.0506419183397697</v>
      </c>
      <c r="DL11" s="475">
        <f xml:space="preserve"> 'Monthly Financials'!DL$161</f>
        <v>1.0506419183397697</v>
      </c>
      <c r="DM11" s="475">
        <f xml:space="preserve"> 'Monthly Financials'!DM$161</f>
        <v>1.0506419183397697</v>
      </c>
      <c r="DN11" s="475">
        <f xml:space="preserve"> 'Monthly Financials'!DN$161</f>
        <v>1.0506419183397697</v>
      </c>
      <c r="DO11" s="475">
        <f xml:space="preserve"> 'Monthly Financials'!DO$161</f>
        <v>1.0506419183397697</v>
      </c>
      <c r="DP11" s="475">
        <f xml:space="preserve"> 'Monthly Financials'!DP$161</f>
        <v>1.0506419183397697</v>
      </c>
      <c r="DQ11" s="475">
        <f xml:space="preserve"> 'Monthly Financials'!DQ$161</f>
        <v>1.0506419183397697</v>
      </c>
      <c r="DR11" s="475">
        <f xml:space="preserve"> 'Monthly Financials'!DR$161</f>
        <v>1.0432320259858099</v>
      </c>
      <c r="DS11" s="475">
        <f xml:space="preserve"> 'Monthly Financials'!DS$161</f>
        <v>0</v>
      </c>
      <c r="DT11" s="475">
        <f xml:space="preserve"> 'Monthly Financials'!DT$161</f>
        <v>0</v>
      </c>
      <c r="DU11" s="475">
        <f xml:space="preserve"> 'Monthly Financials'!DU$161</f>
        <v>0</v>
      </c>
      <c r="DV11" s="475">
        <f xml:space="preserve"> 'Monthly Financials'!DV$161</f>
        <v>0</v>
      </c>
      <c r="DW11" s="475">
        <f xml:space="preserve"> 'Monthly Financials'!DW$161</f>
        <v>0</v>
      </c>
      <c r="DX11" s="475">
        <f xml:space="preserve"> 'Monthly Financials'!DX$161</f>
        <v>0</v>
      </c>
      <c r="DY11" s="475">
        <f xml:space="preserve"> 'Monthly Financials'!DY$161</f>
        <v>0</v>
      </c>
      <c r="DZ11" s="475">
        <f xml:space="preserve"> 'Monthly Financials'!DZ$161</f>
        <v>0</v>
      </c>
      <c r="EA11" s="475">
        <f xml:space="preserve"> 'Monthly Financials'!EA$161</f>
        <v>0</v>
      </c>
      <c r="EB11" s="475">
        <f xml:space="preserve"> 'Monthly Financials'!EB$161</f>
        <v>0</v>
      </c>
      <c r="EC11" s="475">
        <f xml:space="preserve"> 'Monthly Financials'!EC$161</f>
        <v>0</v>
      </c>
      <c r="ED11" s="475">
        <f xml:space="preserve"> 'Monthly Financials'!ED$161</f>
        <v>0</v>
      </c>
      <c r="EE11" s="475">
        <f xml:space="preserve"> 'Monthly Financials'!EE$161</f>
        <v>0</v>
      </c>
      <c r="EF11" s="475">
        <f xml:space="preserve"> 'Monthly Financials'!EF$161</f>
        <v>0</v>
      </c>
      <c r="EG11" s="475">
        <f xml:space="preserve"> 'Monthly Financials'!EG$161</f>
        <v>0</v>
      </c>
      <c r="EH11" s="475">
        <f xml:space="preserve"> 'Monthly Financials'!EH$161</f>
        <v>0</v>
      </c>
    </row>
    <row r="12" spans="1:138" s="247" customFormat="1" ht="15" customHeight="1" outlineLevel="1" x14ac:dyDescent="0.35">
      <c r="A12" s="244"/>
      <c r="B12" s="244"/>
      <c r="C12" s="245"/>
      <c r="D12" s="246"/>
      <c r="E12" s="470" t="s">
        <v>366</v>
      </c>
      <c r="F12" s="470"/>
      <c r="G12" s="470" t="s">
        <v>330</v>
      </c>
      <c r="H12" s="470">
        <f ca="1" xml:space="preserve"> SUM(J12:EH12)</f>
        <v>326.87186052539118</v>
      </c>
      <c r="I12" s="470"/>
      <c r="J12" s="470">
        <f ca="1">SUM(J9:J11)</f>
        <v>0</v>
      </c>
      <c r="K12" s="470">
        <f t="shared" ref="K12:AA12" ca="1" si="0">SUM(K9:K11)</f>
        <v>0</v>
      </c>
      <c r="L12" s="470">
        <f t="shared" ca="1" si="0"/>
        <v>0</v>
      </c>
      <c r="M12" s="470">
        <f t="shared" ca="1" si="0"/>
        <v>0</v>
      </c>
      <c r="N12" s="470">
        <f t="shared" ca="1" si="0"/>
        <v>0</v>
      </c>
      <c r="O12" s="470">
        <f t="shared" ca="1" si="0"/>
        <v>1.2828351345931295</v>
      </c>
      <c r="P12" s="470">
        <f t="shared" ca="1" si="0"/>
        <v>1.5284041015640797</v>
      </c>
      <c r="Q12" s="470">
        <f t="shared" ca="1" si="0"/>
        <v>2.9073858359349791</v>
      </c>
      <c r="R12" s="470">
        <f t="shared" ca="1" si="0"/>
        <v>6.4793293171173127</v>
      </c>
      <c r="S12" s="470">
        <f t="shared" ca="1" si="0"/>
        <v>7.2862713162372836</v>
      </c>
      <c r="T12" s="470">
        <f t="shared" ca="1" si="0"/>
        <v>7.3101283701197639</v>
      </c>
      <c r="U12" s="470">
        <f t="shared" ca="1" si="0"/>
        <v>7.3370440206538436</v>
      </c>
      <c r="V12" s="470">
        <f t="shared" ca="1" si="0"/>
        <v>8.9566115240764645</v>
      </c>
      <c r="W12" s="470">
        <f t="shared" ca="1" si="0"/>
        <v>10.735444212787941</v>
      </c>
      <c r="X12" s="470">
        <f t="shared" ca="1" si="0"/>
        <v>12.759291872735899</v>
      </c>
      <c r="Y12" s="470">
        <f t="shared" ca="1" si="0"/>
        <v>14.630603260028522</v>
      </c>
      <c r="Z12" s="470">
        <f t="shared" ca="1" si="0"/>
        <v>16.828091509527855</v>
      </c>
      <c r="AA12" s="470">
        <f t="shared" ca="1" si="0"/>
        <v>17.925004800234529</v>
      </c>
      <c r="AB12" s="470">
        <f t="shared" ref="AB12:BG12" ca="1" si="1">SUM(AB9:AB11)</f>
        <v>12.963606129062779</v>
      </c>
      <c r="AC12" s="470">
        <f t="shared" ca="1" si="1"/>
        <v>13.030311369297188</v>
      </c>
      <c r="AD12" s="470">
        <f t="shared" ca="1" si="1"/>
        <v>13.077719617396987</v>
      </c>
      <c r="AE12" s="470">
        <f t="shared" ca="1" si="1"/>
        <v>13.125127865496788</v>
      </c>
      <c r="AF12" s="470">
        <f t="shared" ca="1" si="1"/>
        <v>13.172536113596589</v>
      </c>
      <c r="AG12" s="470">
        <f t="shared" ca="1" si="1"/>
        <v>13.219944361696388</v>
      </c>
      <c r="AH12" s="470">
        <f t="shared" ca="1" si="1"/>
        <v>13.267352609796188</v>
      </c>
      <c r="AI12" s="470">
        <f t="shared" ca="1" si="1"/>
        <v>16.32132323068943</v>
      </c>
      <c r="AJ12" s="470">
        <f t="shared" ca="1" si="1"/>
        <v>12.363815292012605</v>
      </c>
      <c r="AK12" s="470">
        <f t="shared" ca="1" si="1"/>
        <v>1.0665254942093898</v>
      </c>
      <c r="AL12" s="470">
        <f t="shared" ca="1" si="1"/>
        <v>1.0506419183397697</v>
      </c>
      <c r="AM12" s="470">
        <f t="shared" ca="1" si="1"/>
        <v>1.0506419183397697</v>
      </c>
      <c r="AN12" s="470">
        <f t="shared" ca="1" si="1"/>
        <v>1.0506419183397697</v>
      </c>
      <c r="AO12" s="470">
        <f t="shared" ca="1" si="1"/>
        <v>1.0506419183397697</v>
      </c>
      <c r="AP12" s="470">
        <f t="shared" ca="1" si="1"/>
        <v>1.0506419183397697</v>
      </c>
      <c r="AQ12" s="470">
        <f t="shared" ca="1" si="1"/>
        <v>1.0506419183397697</v>
      </c>
      <c r="AR12" s="470">
        <f t="shared" ca="1" si="1"/>
        <v>1.0506419183397697</v>
      </c>
      <c r="AS12" s="470">
        <f t="shared" ca="1" si="1"/>
        <v>1.0506419183397697</v>
      </c>
      <c r="AT12" s="470">
        <f t="shared" ca="1" si="1"/>
        <v>1.0506419183397697</v>
      </c>
      <c r="AU12" s="470">
        <f t="shared" ca="1" si="1"/>
        <v>1.0506419183397697</v>
      </c>
      <c r="AV12" s="470">
        <f t="shared" ca="1" si="1"/>
        <v>1.0506419183397697</v>
      </c>
      <c r="AW12" s="470">
        <f t="shared" ca="1" si="1"/>
        <v>1.0506419183397697</v>
      </c>
      <c r="AX12" s="470">
        <f t="shared" ca="1" si="1"/>
        <v>1.0506419183397697</v>
      </c>
      <c r="AY12" s="470">
        <f t="shared" ca="1" si="1"/>
        <v>1.0506419183397697</v>
      </c>
      <c r="AZ12" s="470">
        <f t="shared" ca="1" si="1"/>
        <v>1.0506419183397697</v>
      </c>
      <c r="BA12" s="470">
        <f t="shared" ca="1" si="1"/>
        <v>1.0506419183397697</v>
      </c>
      <c r="BB12" s="470">
        <f t="shared" ca="1" si="1"/>
        <v>1.0506419183397697</v>
      </c>
      <c r="BC12" s="470">
        <f t="shared" ca="1" si="1"/>
        <v>1.0506419183397697</v>
      </c>
      <c r="BD12" s="470">
        <f t="shared" ca="1" si="1"/>
        <v>1.0506419183397697</v>
      </c>
      <c r="BE12" s="470">
        <f t="shared" ca="1" si="1"/>
        <v>1.0506419183397697</v>
      </c>
      <c r="BF12" s="470">
        <f t="shared" ca="1" si="1"/>
        <v>1.0506419183397697</v>
      </c>
      <c r="BG12" s="470">
        <f t="shared" ca="1" si="1"/>
        <v>1.0506419183397697</v>
      </c>
      <c r="BH12" s="470">
        <f t="shared" ref="BH12:CM12" ca="1" si="2">SUM(BH9:BH11)</f>
        <v>1.0506419183397697</v>
      </c>
      <c r="BI12" s="470">
        <f t="shared" ca="1" si="2"/>
        <v>1.0506419183397697</v>
      </c>
      <c r="BJ12" s="470">
        <f t="shared" ca="1" si="2"/>
        <v>1.0506419183397697</v>
      </c>
      <c r="BK12" s="470">
        <f t="shared" ca="1" si="2"/>
        <v>1.0506419183397697</v>
      </c>
      <c r="BL12" s="470">
        <f t="shared" ca="1" si="2"/>
        <v>1.0506419183397697</v>
      </c>
      <c r="BM12" s="470">
        <f t="shared" ca="1" si="2"/>
        <v>1.0506419183397697</v>
      </c>
      <c r="BN12" s="470">
        <f t="shared" ca="1" si="2"/>
        <v>1.0506419183397697</v>
      </c>
      <c r="BO12" s="470">
        <f t="shared" ca="1" si="2"/>
        <v>1.0506419183397697</v>
      </c>
      <c r="BP12" s="470">
        <f t="shared" ca="1" si="2"/>
        <v>1.0506419183397697</v>
      </c>
      <c r="BQ12" s="470">
        <f t="shared" ca="1" si="2"/>
        <v>1.0506419183397697</v>
      </c>
      <c r="BR12" s="470">
        <f t="shared" ca="1" si="2"/>
        <v>1.0506419183397697</v>
      </c>
      <c r="BS12" s="470">
        <f t="shared" ca="1" si="2"/>
        <v>1.0506419183397697</v>
      </c>
      <c r="BT12" s="470">
        <f t="shared" ca="1" si="2"/>
        <v>1.0506419183397697</v>
      </c>
      <c r="BU12" s="470">
        <f t="shared" ca="1" si="2"/>
        <v>1.0506419183397697</v>
      </c>
      <c r="BV12" s="470">
        <f t="shared" ca="1" si="2"/>
        <v>1.0506419183397697</v>
      </c>
      <c r="BW12" s="470">
        <f t="shared" ca="1" si="2"/>
        <v>1.0506419183397697</v>
      </c>
      <c r="BX12" s="470">
        <f t="shared" ca="1" si="2"/>
        <v>1.0506419183397697</v>
      </c>
      <c r="BY12" s="470">
        <f t="shared" ca="1" si="2"/>
        <v>1.0506419183397697</v>
      </c>
      <c r="BZ12" s="470">
        <f t="shared" ca="1" si="2"/>
        <v>1.0506419183397697</v>
      </c>
      <c r="CA12" s="470">
        <f t="shared" ca="1" si="2"/>
        <v>1.0506419183397697</v>
      </c>
      <c r="CB12" s="470">
        <f t="shared" ca="1" si="2"/>
        <v>1.0506419183397697</v>
      </c>
      <c r="CC12" s="470">
        <f t="shared" ca="1" si="2"/>
        <v>1.0506419183397697</v>
      </c>
      <c r="CD12" s="470">
        <f t="shared" ca="1" si="2"/>
        <v>1.0506419183397697</v>
      </c>
      <c r="CE12" s="470">
        <f t="shared" ca="1" si="2"/>
        <v>1.0506419183397697</v>
      </c>
      <c r="CF12" s="470">
        <f t="shared" ca="1" si="2"/>
        <v>1.0506419183397697</v>
      </c>
      <c r="CG12" s="470">
        <f t="shared" ca="1" si="2"/>
        <v>1.0506419183397697</v>
      </c>
      <c r="CH12" s="470">
        <f t="shared" ca="1" si="2"/>
        <v>1.0506419183397697</v>
      </c>
      <c r="CI12" s="470">
        <f t="shared" ca="1" si="2"/>
        <v>1.0506419183397697</v>
      </c>
      <c r="CJ12" s="470">
        <f t="shared" ca="1" si="2"/>
        <v>1.0506419183397697</v>
      </c>
      <c r="CK12" s="470">
        <f t="shared" ca="1" si="2"/>
        <v>1.0506419183397697</v>
      </c>
      <c r="CL12" s="470">
        <f t="shared" ca="1" si="2"/>
        <v>1.0506419183397697</v>
      </c>
      <c r="CM12" s="470">
        <f t="shared" ca="1" si="2"/>
        <v>1.0506419183397697</v>
      </c>
      <c r="CN12" s="470">
        <f t="shared" ref="CN12:DS12" ca="1" si="3">SUM(CN9:CN11)</f>
        <v>1.0506419183397697</v>
      </c>
      <c r="CO12" s="470">
        <f t="shared" ca="1" si="3"/>
        <v>1.0506419183397697</v>
      </c>
      <c r="CP12" s="470">
        <f t="shared" ca="1" si="3"/>
        <v>1.0506419183397697</v>
      </c>
      <c r="CQ12" s="470">
        <f t="shared" ca="1" si="3"/>
        <v>1.0506419183397697</v>
      </c>
      <c r="CR12" s="470">
        <f t="shared" ca="1" si="3"/>
        <v>1.0506419183397697</v>
      </c>
      <c r="CS12" s="470">
        <f t="shared" ca="1" si="3"/>
        <v>1.0506419183397697</v>
      </c>
      <c r="CT12" s="470">
        <f t="shared" ca="1" si="3"/>
        <v>1.0506419183397697</v>
      </c>
      <c r="CU12" s="470">
        <f t="shared" ca="1" si="3"/>
        <v>1.0506419183397697</v>
      </c>
      <c r="CV12" s="470">
        <f t="shared" ca="1" si="3"/>
        <v>1.0506419183397697</v>
      </c>
      <c r="CW12" s="470">
        <f t="shared" ca="1" si="3"/>
        <v>1.0506419183397697</v>
      </c>
      <c r="CX12" s="470">
        <f t="shared" ca="1" si="3"/>
        <v>1.0506419183397697</v>
      </c>
      <c r="CY12" s="470">
        <f t="shared" ca="1" si="3"/>
        <v>1.0506419183397697</v>
      </c>
      <c r="CZ12" s="470">
        <f t="shared" ca="1" si="3"/>
        <v>1.0506419183397697</v>
      </c>
      <c r="DA12" s="470">
        <f t="shared" ca="1" si="3"/>
        <v>1.0506419183397697</v>
      </c>
      <c r="DB12" s="470">
        <f t="shared" ca="1" si="3"/>
        <v>1.0506419183397697</v>
      </c>
      <c r="DC12" s="470">
        <f t="shared" ca="1" si="3"/>
        <v>1.0506419183397697</v>
      </c>
      <c r="DD12" s="470">
        <f t="shared" ca="1" si="3"/>
        <v>1.0506419183397697</v>
      </c>
      <c r="DE12" s="470">
        <f t="shared" ca="1" si="3"/>
        <v>1.0506419183397697</v>
      </c>
      <c r="DF12" s="470">
        <f t="shared" ca="1" si="3"/>
        <v>1.0506419183397697</v>
      </c>
      <c r="DG12" s="470">
        <f t="shared" ca="1" si="3"/>
        <v>1.0506419183397697</v>
      </c>
      <c r="DH12" s="470">
        <f t="shared" ca="1" si="3"/>
        <v>1.0506419183397697</v>
      </c>
      <c r="DI12" s="470">
        <f t="shared" ca="1" si="3"/>
        <v>1.0506419183397697</v>
      </c>
      <c r="DJ12" s="470">
        <f t="shared" ca="1" si="3"/>
        <v>1.0506419183397697</v>
      </c>
      <c r="DK12" s="470">
        <f t="shared" ca="1" si="3"/>
        <v>1.0506419183397697</v>
      </c>
      <c r="DL12" s="470">
        <f t="shared" ca="1" si="3"/>
        <v>1.0506419183397697</v>
      </c>
      <c r="DM12" s="470">
        <f t="shared" ca="1" si="3"/>
        <v>1.0506419183397697</v>
      </c>
      <c r="DN12" s="470">
        <f t="shared" ca="1" si="3"/>
        <v>1.0506419183397697</v>
      </c>
      <c r="DO12" s="470">
        <f t="shared" ca="1" si="3"/>
        <v>1.0506419183397697</v>
      </c>
      <c r="DP12" s="470">
        <f t="shared" ca="1" si="3"/>
        <v>1.0506419183397697</v>
      </c>
      <c r="DQ12" s="470">
        <f t="shared" ca="1" si="3"/>
        <v>1.0506419183397697</v>
      </c>
      <c r="DR12" s="470">
        <f t="shared" ca="1" si="3"/>
        <v>1.0432320259858099</v>
      </c>
      <c r="DS12" s="470">
        <f t="shared" ca="1" si="3"/>
        <v>0</v>
      </c>
      <c r="DT12" s="470">
        <f t="shared" ref="DT12:EH12" ca="1" si="4">SUM(DT9:DT11)</f>
        <v>0</v>
      </c>
      <c r="DU12" s="470">
        <f t="shared" ca="1" si="4"/>
        <v>0</v>
      </c>
      <c r="DV12" s="470">
        <f t="shared" ca="1" si="4"/>
        <v>0</v>
      </c>
      <c r="DW12" s="470">
        <f t="shared" ca="1" si="4"/>
        <v>0</v>
      </c>
      <c r="DX12" s="470">
        <f t="shared" ca="1" si="4"/>
        <v>0</v>
      </c>
      <c r="DY12" s="470">
        <f t="shared" ca="1" si="4"/>
        <v>0</v>
      </c>
      <c r="DZ12" s="470">
        <f t="shared" ca="1" si="4"/>
        <v>0</v>
      </c>
      <c r="EA12" s="470">
        <f t="shared" ca="1" si="4"/>
        <v>0</v>
      </c>
      <c r="EB12" s="470">
        <f t="shared" ca="1" si="4"/>
        <v>0</v>
      </c>
      <c r="EC12" s="470">
        <f t="shared" ca="1" si="4"/>
        <v>0</v>
      </c>
      <c r="ED12" s="470">
        <f t="shared" ca="1" si="4"/>
        <v>0</v>
      </c>
      <c r="EE12" s="470">
        <f t="shared" ca="1" si="4"/>
        <v>0</v>
      </c>
      <c r="EF12" s="470">
        <f t="shared" ca="1" si="4"/>
        <v>0</v>
      </c>
      <c r="EG12" s="470">
        <f t="shared" ca="1" si="4"/>
        <v>0</v>
      </c>
      <c r="EH12" s="470">
        <f t="shared" ca="1" si="4"/>
        <v>0</v>
      </c>
    </row>
    <row r="13" spans="1:138" ht="15" customHeight="1" outlineLevel="1" x14ac:dyDescent="0.35"/>
    <row r="14" spans="1:138" s="247" customFormat="1" ht="15" customHeight="1" outlineLevel="1" x14ac:dyDescent="0.35">
      <c r="A14" s="1126"/>
      <c r="B14" s="244"/>
      <c r="C14" s="245"/>
      <c r="D14" s="246"/>
      <c r="E14" s="475" t="str">
        <f xml:space="preserve"> 'Monthly Financials'!E$80</f>
        <v>GST on revenue</v>
      </c>
      <c r="F14" s="475">
        <f xml:space="preserve"> 'Monthly Financials'!F$80</f>
        <v>0</v>
      </c>
      <c r="G14" s="475" t="str">
        <f xml:space="preserve"> 'Monthly Financials'!G$80</f>
        <v>INR Cr</v>
      </c>
      <c r="H14" s="475">
        <f xml:space="preserve"> 'Monthly Financials'!H$80</f>
        <v>447.69370603335238</v>
      </c>
      <c r="I14" s="475">
        <f xml:space="preserve"> 'Monthly Financials'!I$80</f>
        <v>0</v>
      </c>
      <c r="J14" s="475">
        <f xml:space="preserve"> 'Monthly Financials'!J$80</f>
        <v>0</v>
      </c>
      <c r="K14" s="475">
        <f xml:space="preserve"> 'Monthly Financials'!K$80</f>
        <v>0</v>
      </c>
      <c r="L14" s="475">
        <f xml:space="preserve"> 'Monthly Financials'!L$80</f>
        <v>0</v>
      </c>
      <c r="M14" s="475">
        <f xml:space="preserve"> 'Monthly Financials'!M$80</f>
        <v>0</v>
      </c>
      <c r="N14" s="475">
        <f xml:space="preserve"> 'Monthly Financials'!N$80</f>
        <v>0</v>
      </c>
      <c r="O14" s="475">
        <f xml:space="preserve"> 'Monthly Financials'!O$80</f>
        <v>0</v>
      </c>
      <c r="P14" s="475">
        <f xml:space="preserve"> 'Monthly Financials'!P$80</f>
        <v>0</v>
      </c>
      <c r="Q14" s="475">
        <f xml:space="preserve"> 'Monthly Financials'!Q$80</f>
        <v>0.6290154741312407</v>
      </c>
      <c r="R14" s="475">
        <f xml:space="preserve"> 'Monthly Financials'!R$80</f>
        <v>0</v>
      </c>
      <c r="S14" s="475">
        <f xml:space="preserve"> 'Monthly Financials'!S$80</f>
        <v>7.0621753785011995E-2</v>
      </c>
      <c r="T14" s="475">
        <f xml:space="preserve"> 'Monthly Financials'!T$80</f>
        <v>3.4221735894618193</v>
      </c>
      <c r="U14" s="475">
        <f xml:space="preserve"> 'Monthly Financials'!U$80</f>
        <v>0.30834757461301199</v>
      </c>
      <c r="V14" s="475">
        <f xml:space="preserve"> 'Monthly Financials'!V$80</f>
        <v>0.43437090131701195</v>
      </c>
      <c r="W14" s="475">
        <f xml:space="preserve"> 'Monthly Financials'!W$80</f>
        <v>4.718626060092725</v>
      </c>
      <c r="X14" s="475">
        <f xml:space="preserve"> 'Monthly Financials'!X$80</f>
        <v>0.71505921988501198</v>
      </c>
      <c r="Y14" s="475">
        <f xml:space="preserve"> 'Monthly Financials'!Y$80</f>
        <v>0.9012300434250119</v>
      </c>
      <c r="Z14" s="475">
        <f xml:space="preserve"> 'Monthly Financials'!Z$80</f>
        <v>7.9855610025701713</v>
      </c>
      <c r="AA14" s="475">
        <f xml:space="preserve"> 'Monthly Financials'!AA$80</f>
        <v>1.3781137683390119</v>
      </c>
      <c r="AB14" s="475">
        <f xml:space="preserve"> 'Monthly Financials'!AB$80</f>
        <v>1.6716908362290119</v>
      </c>
      <c r="AC14" s="475">
        <f xml:space="preserve"> 'Monthly Financials'!AC$80</f>
        <v>8.7199809699469846</v>
      </c>
      <c r="AD14" s="475">
        <f xml:space="preserve"> 'Monthly Financials'!AD$80</f>
        <v>2.2059882110394899</v>
      </c>
      <c r="AE14" s="475">
        <f xml:space="preserve"> 'Monthly Financials'!AE$80</f>
        <v>2.4279611160294903</v>
      </c>
      <c r="AF14" s="475">
        <f xml:space="preserve"> 'Monthly Financials'!AF$80</f>
        <v>8.5811542722874243</v>
      </c>
      <c r="AG14" s="475">
        <f xml:space="preserve"> 'Monthly Financials'!AG$80</f>
        <v>2.8719069260094896</v>
      </c>
      <c r="AH14" s="475">
        <f xml:space="preserve"> 'Monthly Financials'!AH$80</f>
        <v>3.0938798309994899</v>
      </c>
      <c r="AI14" s="475">
        <f xml:space="preserve"> 'Monthly Financials'!AI$80</f>
        <v>9.2470729872574253</v>
      </c>
      <c r="AJ14" s="475">
        <f xml:space="preserve"> 'Monthly Financials'!AJ$80</f>
        <v>3.5378256409794897</v>
      </c>
      <c r="AK14" s="475">
        <f xml:space="preserve"> 'Monthly Financials'!AK$80</f>
        <v>3.75979854596949</v>
      </c>
      <c r="AL14" s="475">
        <f xml:space="preserve"> 'Monthly Financials'!AL$80</f>
        <v>5.7809774890816517</v>
      </c>
      <c r="AM14" s="475">
        <f xml:space="preserve"> 'Monthly Financials'!AM$80</f>
        <v>3.963817423153944</v>
      </c>
      <c r="AN14" s="475">
        <f xml:space="preserve"> 'Monthly Financials'!AN$80</f>
        <v>47.717482168916646</v>
      </c>
      <c r="AO14" s="475">
        <f xml:space="preserve"> 'Monthly Financials'!AO$80</f>
        <v>3.963817423153944</v>
      </c>
      <c r="AP14" s="475">
        <f xml:space="preserve"> 'Monthly Financials'!AP$80</f>
        <v>3.963817423153944</v>
      </c>
      <c r="AQ14" s="475">
        <f xml:space="preserve"> 'Monthly Financials'!AQ$80</f>
        <v>3.963817423153944</v>
      </c>
      <c r="AR14" s="475">
        <f xml:space="preserve"> 'Monthly Financials'!AR$80</f>
        <v>3.963817423153944</v>
      </c>
      <c r="AS14" s="475">
        <f xml:space="preserve"> 'Monthly Financials'!AS$80</f>
        <v>3.963817423153944</v>
      </c>
      <c r="AT14" s="475">
        <f xml:space="preserve"> 'Monthly Financials'!AT$80</f>
        <v>3.963817423153944</v>
      </c>
      <c r="AU14" s="475">
        <f xml:space="preserve"> 'Monthly Financials'!AU$80</f>
        <v>3.963817423153944</v>
      </c>
      <c r="AV14" s="475">
        <f xml:space="preserve"> 'Monthly Financials'!AV$80</f>
        <v>3.963817423153944</v>
      </c>
      <c r="AW14" s="475">
        <f xml:space="preserve"> 'Monthly Financials'!AW$80</f>
        <v>3.963817423153944</v>
      </c>
      <c r="AX14" s="475">
        <f xml:space="preserve"> 'Monthly Financials'!AX$80</f>
        <v>3.963817423153944</v>
      </c>
      <c r="AY14" s="475">
        <f xml:space="preserve"> 'Monthly Financials'!AY$80</f>
        <v>3.963817423153944</v>
      </c>
      <c r="AZ14" s="475">
        <f xml:space="preserve"> 'Monthly Financials'!AZ$80</f>
        <v>3.963817423153944</v>
      </c>
      <c r="BA14" s="475">
        <f xml:space="preserve"> 'Monthly Financials'!BA$80</f>
        <v>3.963817423153944</v>
      </c>
      <c r="BB14" s="475">
        <f xml:space="preserve"> 'Monthly Financials'!BB$80</f>
        <v>3.963817423153944</v>
      </c>
      <c r="BC14" s="475">
        <f xml:space="preserve"> 'Monthly Financials'!BC$80</f>
        <v>3.963817423153944</v>
      </c>
      <c r="BD14" s="475">
        <f xml:space="preserve"> 'Monthly Financials'!BD$80</f>
        <v>3.963817423153944</v>
      </c>
      <c r="BE14" s="475">
        <f xml:space="preserve"> 'Monthly Financials'!BE$80</f>
        <v>3.963817423153944</v>
      </c>
      <c r="BF14" s="475">
        <f xml:space="preserve"> 'Monthly Financials'!BF$80</f>
        <v>3.963817423153944</v>
      </c>
      <c r="BG14" s="475">
        <f xml:space="preserve"> 'Monthly Financials'!BG$80</f>
        <v>3.963817423153944</v>
      </c>
      <c r="BH14" s="475">
        <f xml:space="preserve"> 'Monthly Financials'!BH$80</f>
        <v>3.963817423153944</v>
      </c>
      <c r="BI14" s="475">
        <f xml:space="preserve"> 'Monthly Financials'!BI$80</f>
        <v>3.963817423153944</v>
      </c>
      <c r="BJ14" s="475">
        <f xml:space="preserve"> 'Monthly Financials'!BJ$80</f>
        <v>3.963817423153944</v>
      </c>
      <c r="BK14" s="475">
        <f xml:space="preserve"> 'Monthly Financials'!BK$80</f>
        <v>3.963817423153944</v>
      </c>
      <c r="BL14" s="475">
        <f xml:space="preserve"> 'Monthly Financials'!BL$80</f>
        <v>3.963817423153944</v>
      </c>
      <c r="BM14" s="475">
        <f xml:space="preserve"> 'Monthly Financials'!BM$80</f>
        <v>3.963817423153944</v>
      </c>
      <c r="BN14" s="475">
        <f xml:space="preserve"> 'Monthly Financials'!BN$80</f>
        <v>3.963817423153944</v>
      </c>
      <c r="BO14" s="475">
        <f xml:space="preserve"> 'Monthly Financials'!BO$80</f>
        <v>3.963817423153944</v>
      </c>
      <c r="BP14" s="475">
        <f xml:space="preserve"> 'Monthly Financials'!BP$80</f>
        <v>3.963817423153944</v>
      </c>
      <c r="BQ14" s="475">
        <f xml:space="preserve"> 'Monthly Financials'!BQ$80</f>
        <v>3.963817423153944</v>
      </c>
      <c r="BR14" s="475">
        <f xml:space="preserve"> 'Monthly Financials'!BR$80</f>
        <v>3.963817423153944</v>
      </c>
      <c r="BS14" s="475">
        <f xml:space="preserve"> 'Monthly Financials'!BS$80</f>
        <v>3.963817423153944</v>
      </c>
      <c r="BT14" s="475">
        <f xml:space="preserve"> 'Monthly Financials'!BT$80</f>
        <v>3.963817423153944</v>
      </c>
      <c r="BU14" s="475">
        <f xml:space="preserve"> 'Monthly Financials'!BU$80</f>
        <v>3.963817423153944</v>
      </c>
      <c r="BV14" s="475">
        <f xml:space="preserve"> 'Monthly Financials'!BV$80</f>
        <v>3.963817423153944</v>
      </c>
      <c r="BW14" s="475">
        <f xml:space="preserve"> 'Monthly Financials'!BW$80</f>
        <v>3.963817423153944</v>
      </c>
      <c r="BX14" s="475">
        <f xml:space="preserve"> 'Monthly Financials'!BX$80</f>
        <v>3.963817423153944</v>
      </c>
      <c r="BY14" s="475">
        <f xml:space="preserve"> 'Monthly Financials'!BY$80</f>
        <v>3.963817423153944</v>
      </c>
      <c r="BZ14" s="475">
        <f xml:space="preserve"> 'Monthly Financials'!BZ$80</f>
        <v>3.963817423153944</v>
      </c>
      <c r="CA14" s="475">
        <f xml:space="preserve"> 'Monthly Financials'!CA$80</f>
        <v>3.963817423153944</v>
      </c>
      <c r="CB14" s="475">
        <f xml:space="preserve"> 'Monthly Financials'!CB$80</f>
        <v>3.963817423153944</v>
      </c>
      <c r="CC14" s="475">
        <f xml:space="preserve"> 'Monthly Financials'!CC$80</f>
        <v>3.963817423153944</v>
      </c>
      <c r="CD14" s="475">
        <f xml:space="preserve"> 'Monthly Financials'!CD$80</f>
        <v>3.963817423153944</v>
      </c>
      <c r="CE14" s="475">
        <f xml:space="preserve"> 'Monthly Financials'!CE$80</f>
        <v>3.963817423153944</v>
      </c>
      <c r="CF14" s="475">
        <f xml:space="preserve"> 'Monthly Financials'!CF$80</f>
        <v>3.963817423153944</v>
      </c>
      <c r="CG14" s="475">
        <f xml:space="preserve"> 'Monthly Financials'!CG$80</f>
        <v>3.963817423153944</v>
      </c>
      <c r="CH14" s="475">
        <f xml:space="preserve"> 'Monthly Financials'!CH$80</f>
        <v>3.963817423153944</v>
      </c>
      <c r="CI14" s="475">
        <f xml:space="preserve"> 'Monthly Financials'!CI$80</f>
        <v>3.963817423153944</v>
      </c>
      <c r="CJ14" s="475">
        <f xml:space="preserve"> 'Monthly Financials'!CJ$80</f>
        <v>3.963817423153944</v>
      </c>
      <c r="CK14" s="475">
        <f xml:space="preserve"> 'Monthly Financials'!CK$80</f>
        <v>3.963817423153944</v>
      </c>
      <c r="CL14" s="475">
        <f xml:space="preserve"> 'Monthly Financials'!CL$80</f>
        <v>3.963817423153944</v>
      </c>
      <c r="CM14" s="475">
        <f xml:space="preserve"> 'Monthly Financials'!CM$80</f>
        <v>3.963817423153944</v>
      </c>
      <c r="CN14" s="475">
        <f xml:space="preserve"> 'Monthly Financials'!CN$80</f>
        <v>3.963817423153944</v>
      </c>
      <c r="CO14" s="475">
        <f xml:space="preserve"> 'Monthly Financials'!CO$80</f>
        <v>3.963817423153944</v>
      </c>
      <c r="CP14" s="475">
        <f xml:space="preserve"> 'Monthly Financials'!CP$80</f>
        <v>3.963817423153944</v>
      </c>
      <c r="CQ14" s="475">
        <f xml:space="preserve"> 'Monthly Financials'!CQ$80</f>
        <v>3.963817423153944</v>
      </c>
      <c r="CR14" s="475">
        <f xml:space="preserve"> 'Monthly Financials'!CR$80</f>
        <v>3.963817423153944</v>
      </c>
      <c r="CS14" s="475">
        <f xml:space="preserve"> 'Monthly Financials'!CS$80</f>
        <v>3.963817423153944</v>
      </c>
      <c r="CT14" s="475">
        <f xml:space="preserve"> 'Monthly Financials'!CT$80</f>
        <v>3.963817423153944</v>
      </c>
      <c r="CU14" s="475">
        <f xml:space="preserve"> 'Monthly Financials'!CU$80</f>
        <v>3.963817423153944</v>
      </c>
      <c r="CV14" s="475">
        <f xml:space="preserve"> 'Monthly Financials'!CV$80</f>
        <v>3.963817423153944</v>
      </c>
      <c r="CW14" s="475">
        <f xml:space="preserve"> 'Monthly Financials'!CW$80</f>
        <v>3.963817423153944</v>
      </c>
      <c r="CX14" s="475">
        <f xml:space="preserve"> 'Monthly Financials'!CX$80</f>
        <v>3.963817423153944</v>
      </c>
      <c r="CY14" s="475">
        <f xml:space="preserve"> 'Monthly Financials'!CY$80</f>
        <v>3.963817423153944</v>
      </c>
      <c r="CZ14" s="475">
        <f xml:space="preserve"> 'Monthly Financials'!CZ$80</f>
        <v>3.963817423153944</v>
      </c>
      <c r="DA14" s="475">
        <f xml:space="preserve"> 'Monthly Financials'!DA$80</f>
        <v>3.963817423153944</v>
      </c>
      <c r="DB14" s="475">
        <f xml:space="preserve"> 'Monthly Financials'!DB$80</f>
        <v>3.963817423153944</v>
      </c>
      <c r="DC14" s="475">
        <f xml:space="preserve"> 'Monthly Financials'!DC$80</f>
        <v>3.963817423153944</v>
      </c>
      <c r="DD14" s="475">
        <f xml:space="preserve"> 'Monthly Financials'!DD$80</f>
        <v>3.963817423153944</v>
      </c>
      <c r="DE14" s="475">
        <f xml:space="preserve"> 'Monthly Financials'!DE$80</f>
        <v>3.963817423153944</v>
      </c>
      <c r="DF14" s="475">
        <f xml:space="preserve"> 'Monthly Financials'!DF$80</f>
        <v>3.963817423153944</v>
      </c>
      <c r="DG14" s="475">
        <f xml:space="preserve"> 'Monthly Financials'!DG$80</f>
        <v>3.963817423153944</v>
      </c>
      <c r="DH14" s="475">
        <f xml:space="preserve"> 'Monthly Financials'!DH$80</f>
        <v>3.963817423153944</v>
      </c>
      <c r="DI14" s="475">
        <f xml:space="preserve"> 'Monthly Financials'!DI$80</f>
        <v>3.963817423153944</v>
      </c>
      <c r="DJ14" s="475">
        <f xml:space="preserve"> 'Monthly Financials'!DJ$80</f>
        <v>3.963817423153944</v>
      </c>
      <c r="DK14" s="475">
        <f xml:space="preserve"> 'Monthly Financials'!DK$80</f>
        <v>3.963817423153944</v>
      </c>
      <c r="DL14" s="475">
        <f xml:space="preserve"> 'Monthly Financials'!DL$80</f>
        <v>3.963817423153944</v>
      </c>
      <c r="DM14" s="475">
        <f xml:space="preserve"> 'Monthly Financials'!DM$80</f>
        <v>3.963817423153944</v>
      </c>
      <c r="DN14" s="475">
        <f xml:space="preserve"> 'Monthly Financials'!DN$80</f>
        <v>3.963817423153944</v>
      </c>
      <c r="DO14" s="475">
        <f xml:space="preserve"> 'Monthly Financials'!DO$80</f>
        <v>3.963817423153944</v>
      </c>
      <c r="DP14" s="475">
        <f xml:space="preserve"> 'Monthly Financials'!DP$80</f>
        <v>3.963817423153944</v>
      </c>
      <c r="DQ14" s="475">
        <f xml:space="preserve"> 'Monthly Financials'!DQ$80</f>
        <v>3.963817423153944</v>
      </c>
      <c r="DR14" s="475">
        <f xml:space="preserve"> 'Monthly Financials'!DR$80</f>
        <v>2.4818389523619655</v>
      </c>
      <c r="DS14" s="475">
        <f xml:space="preserve"> 'Monthly Financials'!DS$80</f>
        <v>0</v>
      </c>
      <c r="DT14" s="475">
        <f xml:space="preserve"> 'Monthly Financials'!DT$80</f>
        <v>0</v>
      </c>
      <c r="DU14" s="475">
        <f xml:space="preserve"> 'Monthly Financials'!DU$80</f>
        <v>0</v>
      </c>
      <c r="DV14" s="475">
        <f xml:space="preserve"> 'Monthly Financials'!DV$80</f>
        <v>0</v>
      </c>
      <c r="DW14" s="475">
        <f xml:space="preserve"> 'Monthly Financials'!DW$80</f>
        <v>0</v>
      </c>
      <c r="DX14" s="475">
        <f xml:space="preserve"> 'Monthly Financials'!DX$80</f>
        <v>0</v>
      </c>
      <c r="DY14" s="475">
        <f xml:space="preserve"> 'Monthly Financials'!DY$80</f>
        <v>0</v>
      </c>
      <c r="DZ14" s="475">
        <f xml:space="preserve"> 'Monthly Financials'!DZ$80</f>
        <v>0</v>
      </c>
      <c r="EA14" s="475">
        <f xml:space="preserve"> 'Monthly Financials'!EA$80</f>
        <v>0</v>
      </c>
      <c r="EB14" s="475">
        <f xml:space="preserve"> 'Monthly Financials'!EB$80</f>
        <v>0</v>
      </c>
      <c r="EC14" s="475">
        <f xml:space="preserve"> 'Monthly Financials'!EC$80</f>
        <v>0</v>
      </c>
      <c r="ED14" s="475">
        <f xml:space="preserve"> 'Monthly Financials'!ED$80</f>
        <v>0</v>
      </c>
      <c r="EE14" s="475">
        <f xml:space="preserve"> 'Monthly Financials'!EE$80</f>
        <v>0</v>
      </c>
      <c r="EF14" s="475">
        <f xml:space="preserve"> 'Monthly Financials'!EF$80</f>
        <v>0</v>
      </c>
      <c r="EG14" s="475">
        <f xml:space="preserve"> 'Monthly Financials'!EG$80</f>
        <v>0</v>
      </c>
      <c r="EH14" s="475">
        <f xml:space="preserve"> 'Monthly Financials'!EH$80</f>
        <v>0</v>
      </c>
    </row>
    <row r="15" spans="1:138" s="247" customFormat="1" ht="15" customHeight="1" outlineLevel="1" x14ac:dyDescent="0.35">
      <c r="A15" s="1126"/>
      <c r="B15" s="244"/>
      <c r="C15" s="245"/>
      <c r="D15" s="246"/>
      <c r="E15" s="478" t="str">
        <f xml:space="preserve"> E$21</f>
        <v>GST credit opening balance</v>
      </c>
      <c r="F15" s="478">
        <f xml:space="preserve"> F$21</f>
        <v>0</v>
      </c>
      <c r="G15" s="478" t="str">
        <f xml:space="preserve"> G$21</f>
        <v>INR Cr</v>
      </c>
      <c r="H15" s="478">
        <f xml:space="preserve"> H$21</f>
        <v>0</v>
      </c>
      <c r="I15" s="478">
        <f xml:space="preserve"> I$21</f>
        <v>0</v>
      </c>
      <c r="J15" s="478">
        <f t="shared" ref="J15:AO15" si="5" xml:space="preserve"> J$21</f>
        <v>0</v>
      </c>
      <c r="K15" s="478">
        <f t="shared" ca="1" si="5"/>
        <v>0</v>
      </c>
      <c r="L15" s="478">
        <f t="shared" ca="1" si="5"/>
        <v>0</v>
      </c>
      <c r="M15" s="478">
        <f t="shared" ca="1" si="5"/>
        <v>0</v>
      </c>
      <c r="N15" s="478">
        <f t="shared" ca="1" si="5"/>
        <v>0</v>
      </c>
      <c r="O15" s="478">
        <f t="shared" ca="1" si="5"/>
        <v>0</v>
      </c>
      <c r="P15" s="478">
        <f t="shared" ca="1" si="5"/>
        <v>1.2828351345931295</v>
      </c>
      <c r="Q15" s="478">
        <f t="shared" ca="1" si="5"/>
        <v>2.8112392361572089</v>
      </c>
      <c r="R15" s="478">
        <f t="shared" ca="1" si="5"/>
        <v>5.0896095979609468</v>
      </c>
      <c r="S15" s="478">
        <f t="shared" ca="1" si="5"/>
        <v>11.56893891507826</v>
      </c>
      <c r="T15" s="478">
        <f t="shared" ca="1" si="5"/>
        <v>18.78458847753053</v>
      </c>
      <c r="U15" s="478">
        <f t="shared" ca="1" si="5"/>
        <v>22.672543258188472</v>
      </c>
      <c r="V15" s="478">
        <f t="shared" ca="1" si="5"/>
        <v>29.701239704229305</v>
      </c>
      <c r="W15" s="478">
        <f t="shared" ca="1" si="5"/>
        <v>38.223480326988764</v>
      </c>
      <c r="X15" s="478">
        <f t="shared" ca="1" si="5"/>
        <v>44.240298479683979</v>
      </c>
      <c r="Y15" s="478">
        <f t="shared" ca="1" si="5"/>
        <v>56.284531132534866</v>
      </c>
      <c r="Z15" s="478">
        <f t="shared" ca="1" si="5"/>
        <v>70.013904349138372</v>
      </c>
      <c r="AA15" s="478">
        <f t="shared" ca="1" si="5"/>
        <v>78.856434856096058</v>
      </c>
      <c r="AB15" s="478">
        <f t="shared" ca="1" si="5"/>
        <v>95.403325887991585</v>
      </c>
      <c r="AC15" s="478">
        <f t="shared" ca="1" si="5"/>
        <v>106.69524118082535</v>
      </c>
      <c r="AD15" s="478">
        <f t="shared" ca="1" si="5"/>
        <v>111.00557158017554</v>
      </c>
      <c r="AE15" s="478">
        <f t="shared" ca="1" si="5"/>
        <v>121.87730298653302</v>
      </c>
      <c r="AF15" s="478">
        <f t="shared" ca="1" si="5"/>
        <v>132.57446973600034</v>
      </c>
      <c r="AG15" s="478">
        <f t="shared" ca="1" si="5"/>
        <v>137.1658515773095</v>
      </c>
      <c r="AH15" s="478">
        <f t="shared" ca="1" si="5"/>
        <v>147.51388901299637</v>
      </c>
      <c r="AI15" s="478">
        <f t="shared" ca="1" si="5"/>
        <v>157.68736179179305</v>
      </c>
      <c r="AJ15" s="478">
        <f t="shared" ca="1" si="5"/>
        <v>164.76161203522508</v>
      </c>
      <c r="AK15" s="478">
        <f t="shared" ca="1" si="5"/>
        <v>173.58760168625821</v>
      </c>
      <c r="AL15" s="478">
        <f t="shared" ca="1" si="5"/>
        <v>170.89432863449812</v>
      </c>
      <c r="AM15" s="478">
        <f t="shared" ca="1" si="5"/>
        <v>166.16399306375624</v>
      </c>
      <c r="AN15" s="478">
        <f t="shared" ca="1" si="5"/>
        <v>163.25081755894206</v>
      </c>
      <c r="AO15" s="478">
        <f t="shared" ca="1" si="5"/>
        <v>116.58397730836519</v>
      </c>
      <c r="AP15" s="478">
        <f t="shared" ref="AP15:BU15" ca="1" si="6" xml:space="preserve"> AP$21</f>
        <v>113.67080180355102</v>
      </c>
      <c r="AQ15" s="478">
        <f t="shared" ca="1" si="6"/>
        <v>110.75762629873684</v>
      </c>
      <c r="AR15" s="478">
        <f t="shared" ca="1" si="6"/>
        <v>107.84445079392266</v>
      </c>
      <c r="AS15" s="478">
        <f t="shared" ca="1" si="6"/>
        <v>104.93127528910848</v>
      </c>
      <c r="AT15" s="478">
        <f t="shared" ca="1" si="6"/>
        <v>102.01809978429431</v>
      </c>
      <c r="AU15" s="478">
        <f t="shared" ca="1" si="6"/>
        <v>99.10492427948013</v>
      </c>
      <c r="AV15" s="478">
        <f t="shared" ca="1" si="6"/>
        <v>96.191748774665953</v>
      </c>
      <c r="AW15" s="478">
        <f t="shared" ca="1" si="6"/>
        <v>93.278573269851776</v>
      </c>
      <c r="AX15" s="478">
        <f t="shared" ca="1" si="6"/>
        <v>90.365397765037599</v>
      </c>
      <c r="AY15" s="478">
        <f t="shared" ca="1" si="6"/>
        <v>87.452222260223422</v>
      </c>
      <c r="AZ15" s="478">
        <f t="shared" ca="1" si="6"/>
        <v>84.539046755409245</v>
      </c>
      <c r="BA15" s="478">
        <f t="shared" ca="1" si="6"/>
        <v>81.625871250595068</v>
      </c>
      <c r="BB15" s="478">
        <f t="shared" ca="1" si="6"/>
        <v>78.712695745780891</v>
      </c>
      <c r="BC15" s="478">
        <f t="shared" ca="1" si="6"/>
        <v>75.799520240966714</v>
      </c>
      <c r="BD15" s="478">
        <f t="shared" ca="1" si="6"/>
        <v>72.886344736152537</v>
      </c>
      <c r="BE15" s="478">
        <f t="shared" ca="1" si="6"/>
        <v>69.97316923133836</v>
      </c>
      <c r="BF15" s="478">
        <f t="shared" ca="1" si="6"/>
        <v>67.059993726524183</v>
      </c>
      <c r="BG15" s="478">
        <f t="shared" ca="1" si="6"/>
        <v>64.146818221710006</v>
      </c>
      <c r="BH15" s="478">
        <f t="shared" ca="1" si="6"/>
        <v>61.233642716895829</v>
      </c>
      <c r="BI15" s="478">
        <f t="shared" ca="1" si="6"/>
        <v>58.32046721208166</v>
      </c>
      <c r="BJ15" s="478">
        <f t="shared" ca="1" si="6"/>
        <v>55.40729170726749</v>
      </c>
      <c r="BK15" s="478">
        <f t="shared" ca="1" si="6"/>
        <v>52.49411620245332</v>
      </c>
      <c r="BL15" s="478">
        <f t="shared" ca="1" si="6"/>
        <v>49.58094069763915</v>
      </c>
      <c r="BM15" s="478">
        <f t="shared" ca="1" si="6"/>
        <v>46.66776519282498</v>
      </c>
      <c r="BN15" s="478">
        <f t="shared" ca="1" si="6"/>
        <v>43.75458968801081</v>
      </c>
      <c r="BO15" s="478">
        <f t="shared" ca="1" si="6"/>
        <v>40.84141418319664</v>
      </c>
      <c r="BP15" s="478">
        <f t="shared" ca="1" si="6"/>
        <v>37.928238678382471</v>
      </c>
      <c r="BQ15" s="478">
        <f t="shared" ca="1" si="6"/>
        <v>35.015063173568301</v>
      </c>
      <c r="BR15" s="478">
        <f t="shared" ca="1" si="6"/>
        <v>32.101887668754131</v>
      </c>
      <c r="BS15" s="478">
        <f t="shared" ca="1" si="6"/>
        <v>29.188712163939957</v>
      </c>
      <c r="BT15" s="478">
        <f t="shared" ca="1" si="6"/>
        <v>26.275536659125784</v>
      </c>
      <c r="BU15" s="478">
        <f t="shared" ca="1" si="6"/>
        <v>23.362361154311611</v>
      </c>
      <c r="BV15" s="478">
        <f t="shared" ref="BV15:DA15" ca="1" si="7" xml:space="preserve"> BV$21</f>
        <v>20.449185649497437</v>
      </c>
      <c r="BW15" s="478">
        <f t="shared" ca="1" si="7"/>
        <v>17.536010144683264</v>
      </c>
      <c r="BX15" s="478">
        <f t="shared" ca="1" si="7"/>
        <v>14.62283463986909</v>
      </c>
      <c r="BY15" s="478">
        <f t="shared" ca="1" si="7"/>
        <v>11.709659135054915</v>
      </c>
      <c r="BZ15" s="478">
        <f t="shared" ca="1" si="7"/>
        <v>8.7964836302407399</v>
      </c>
      <c r="CA15" s="478">
        <f t="shared" ca="1" si="7"/>
        <v>5.8833081254265647</v>
      </c>
      <c r="CB15" s="478">
        <f t="shared" ca="1" si="7"/>
        <v>2.9701326206123899</v>
      </c>
      <c r="CC15" s="478">
        <f t="shared" ca="1" si="7"/>
        <v>5.6957115798215607E-2</v>
      </c>
      <c r="CD15" s="478">
        <f t="shared" ca="1" si="7"/>
        <v>0</v>
      </c>
      <c r="CE15" s="478">
        <f t="shared" ca="1" si="7"/>
        <v>0</v>
      </c>
      <c r="CF15" s="478">
        <f t="shared" ca="1" si="7"/>
        <v>0</v>
      </c>
      <c r="CG15" s="478">
        <f t="shared" ca="1" si="7"/>
        <v>0</v>
      </c>
      <c r="CH15" s="478">
        <f t="shared" ca="1" si="7"/>
        <v>0</v>
      </c>
      <c r="CI15" s="478">
        <f t="shared" ca="1" si="7"/>
        <v>0</v>
      </c>
      <c r="CJ15" s="478">
        <f t="shared" ca="1" si="7"/>
        <v>0</v>
      </c>
      <c r="CK15" s="478">
        <f t="shared" ca="1" si="7"/>
        <v>0</v>
      </c>
      <c r="CL15" s="478">
        <f t="shared" ca="1" si="7"/>
        <v>0</v>
      </c>
      <c r="CM15" s="478">
        <f t="shared" ca="1" si="7"/>
        <v>0</v>
      </c>
      <c r="CN15" s="478">
        <f t="shared" ca="1" si="7"/>
        <v>0</v>
      </c>
      <c r="CO15" s="478">
        <f t="shared" ca="1" si="7"/>
        <v>0</v>
      </c>
      <c r="CP15" s="478">
        <f t="shared" ca="1" si="7"/>
        <v>0</v>
      </c>
      <c r="CQ15" s="478">
        <f t="shared" ca="1" si="7"/>
        <v>0</v>
      </c>
      <c r="CR15" s="478">
        <f t="shared" ca="1" si="7"/>
        <v>0</v>
      </c>
      <c r="CS15" s="478">
        <f t="shared" ca="1" si="7"/>
        <v>0</v>
      </c>
      <c r="CT15" s="478">
        <f t="shared" ca="1" si="7"/>
        <v>0</v>
      </c>
      <c r="CU15" s="478">
        <f t="shared" ca="1" si="7"/>
        <v>0</v>
      </c>
      <c r="CV15" s="478">
        <f t="shared" ca="1" si="7"/>
        <v>0</v>
      </c>
      <c r="CW15" s="478">
        <f t="shared" ca="1" si="7"/>
        <v>0</v>
      </c>
      <c r="CX15" s="478">
        <f t="shared" ca="1" si="7"/>
        <v>0</v>
      </c>
      <c r="CY15" s="478">
        <f t="shared" ca="1" si="7"/>
        <v>0</v>
      </c>
      <c r="CZ15" s="478">
        <f t="shared" ca="1" si="7"/>
        <v>0</v>
      </c>
      <c r="DA15" s="478">
        <f t="shared" ca="1" si="7"/>
        <v>0</v>
      </c>
      <c r="DB15" s="478">
        <f t="shared" ref="DB15:EH15" ca="1" si="8" xml:space="preserve"> DB$21</f>
        <v>0</v>
      </c>
      <c r="DC15" s="478">
        <f t="shared" ca="1" si="8"/>
        <v>0</v>
      </c>
      <c r="DD15" s="478">
        <f t="shared" ca="1" si="8"/>
        <v>0</v>
      </c>
      <c r="DE15" s="478">
        <f t="shared" ca="1" si="8"/>
        <v>0</v>
      </c>
      <c r="DF15" s="478">
        <f t="shared" ca="1" si="8"/>
        <v>0</v>
      </c>
      <c r="DG15" s="478">
        <f t="shared" ca="1" si="8"/>
        <v>0</v>
      </c>
      <c r="DH15" s="478">
        <f t="shared" ca="1" si="8"/>
        <v>0</v>
      </c>
      <c r="DI15" s="478">
        <f t="shared" ca="1" si="8"/>
        <v>0</v>
      </c>
      <c r="DJ15" s="478">
        <f t="shared" ca="1" si="8"/>
        <v>0</v>
      </c>
      <c r="DK15" s="478">
        <f t="shared" ca="1" si="8"/>
        <v>0</v>
      </c>
      <c r="DL15" s="478">
        <f t="shared" ca="1" si="8"/>
        <v>0</v>
      </c>
      <c r="DM15" s="478">
        <f t="shared" ca="1" si="8"/>
        <v>0</v>
      </c>
      <c r="DN15" s="478">
        <f t="shared" ca="1" si="8"/>
        <v>0</v>
      </c>
      <c r="DO15" s="478">
        <f t="shared" ca="1" si="8"/>
        <v>0</v>
      </c>
      <c r="DP15" s="478">
        <f t="shared" ca="1" si="8"/>
        <v>0</v>
      </c>
      <c r="DQ15" s="478">
        <f t="shared" ca="1" si="8"/>
        <v>0</v>
      </c>
      <c r="DR15" s="478">
        <f t="shared" ca="1" si="8"/>
        <v>0</v>
      </c>
      <c r="DS15" s="478">
        <f t="shared" ca="1" si="8"/>
        <v>0</v>
      </c>
      <c r="DT15" s="478">
        <f t="shared" ca="1" si="8"/>
        <v>0</v>
      </c>
      <c r="DU15" s="478">
        <f t="shared" ca="1" si="8"/>
        <v>0</v>
      </c>
      <c r="DV15" s="478">
        <f t="shared" ca="1" si="8"/>
        <v>0</v>
      </c>
      <c r="DW15" s="478">
        <f t="shared" ca="1" si="8"/>
        <v>0</v>
      </c>
      <c r="DX15" s="478">
        <f t="shared" ca="1" si="8"/>
        <v>0</v>
      </c>
      <c r="DY15" s="478">
        <f t="shared" ca="1" si="8"/>
        <v>0</v>
      </c>
      <c r="DZ15" s="478">
        <f t="shared" ca="1" si="8"/>
        <v>0</v>
      </c>
      <c r="EA15" s="478">
        <f t="shared" ca="1" si="8"/>
        <v>0</v>
      </c>
      <c r="EB15" s="478">
        <f t="shared" ca="1" si="8"/>
        <v>0</v>
      </c>
      <c r="EC15" s="478">
        <f t="shared" ca="1" si="8"/>
        <v>0</v>
      </c>
      <c r="ED15" s="478">
        <f t="shared" ca="1" si="8"/>
        <v>0</v>
      </c>
      <c r="EE15" s="478">
        <f t="shared" ca="1" si="8"/>
        <v>0</v>
      </c>
      <c r="EF15" s="478">
        <f t="shared" ca="1" si="8"/>
        <v>0</v>
      </c>
      <c r="EG15" s="478">
        <f t="shared" ca="1" si="8"/>
        <v>0</v>
      </c>
      <c r="EH15" s="478">
        <f t="shared" ca="1" si="8"/>
        <v>0</v>
      </c>
    </row>
    <row r="16" spans="1:138" s="247" customFormat="1" ht="15" customHeight="1" outlineLevel="1" x14ac:dyDescent="0.35">
      <c r="A16" s="1126"/>
      <c r="B16" s="244"/>
      <c r="C16" s="245"/>
      <c r="D16" s="246"/>
      <c r="E16" s="476" t="str">
        <f t="shared" ref="E16:AA16" si="9" xml:space="preserve"> E$12</f>
        <v>GST credit addition</v>
      </c>
      <c r="F16" s="476">
        <f t="shared" si="9"/>
        <v>0</v>
      </c>
      <c r="G16" s="476" t="str">
        <f t="shared" si="9"/>
        <v>INR Cr</v>
      </c>
      <c r="H16" s="476">
        <f t="shared" ca="1" si="9"/>
        <v>326.87186052539118</v>
      </c>
      <c r="I16" s="476">
        <f t="shared" si="9"/>
        <v>0</v>
      </c>
      <c r="J16" s="476">
        <f t="shared" ca="1" si="9"/>
        <v>0</v>
      </c>
      <c r="K16" s="476">
        <f t="shared" ca="1" si="9"/>
        <v>0</v>
      </c>
      <c r="L16" s="476">
        <f t="shared" ca="1" si="9"/>
        <v>0</v>
      </c>
      <c r="M16" s="476">
        <f t="shared" ca="1" si="9"/>
        <v>0</v>
      </c>
      <c r="N16" s="476">
        <f t="shared" ca="1" si="9"/>
        <v>0</v>
      </c>
      <c r="O16" s="476">
        <f t="shared" ca="1" si="9"/>
        <v>1.2828351345931295</v>
      </c>
      <c r="P16" s="476">
        <f t="shared" ca="1" si="9"/>
        <v>1.5284041015640797</v>
      </c>
      <c r="Q16" s="476">
        <f t="shared" ca="1" si="9"/>
        <v>2.9073858359349791</v>
      </c>
      <c r="R16" s="476">
        <f t="shared" ca="1" si="9"/>
        <v>6.4793293171173127</v>
      </c>
      <c r="S16" s="476">
        <f t="shared" ca="1" si="9"/>
        <v>7.2862713162372836</v>
      </c>
      <c r="T16" s="476">
        <f t="shared" ca="1" si="9"/>
        <v>7.3101283701197639</v>
      </c>
      <c r="U16" s="476">
        <f t="shared" ca="1" si="9"/>
        <v>7.3370440206538436</v>
      </c>
      <c r="V16" s="476">
        <f t="shared" ca="1" si="9"/>
        <v>8.9566115240764645</v>
      </c>
      <c r="W16" s="476">
        <f t="shared" ca="1" si="9"/>
        <v>10.735444212787941</v>
      </c>
      <c r="X16" s="476">
        <f t="shared" ca="1" si="9"/>
        <v>12.759291872735899</v>
      </c>
      <c r="Y16" s="476">
        <f t="shared" ca="1" si="9"/>
        <v>14.630603260028522</v>
      </c>
      <c r="Z16" s="476">
        <f t="shared" ca="1" si="9"/>
        <v>16.828091509527855</v>
      </c>
      <c r="AA16" s="476">
        <f t="shared" ca="1" si="9"/>
        <v>17.925004800234529</v>
      </c>
      <c r="AB16" s="476">
        <f t="shared" ref="AB16:BG16" ca="1" si="10" xml:space="preserve"> AB$12</f>
        <v>12.963606129062779</v>
      </c>
      <c r="AC16" s="476">
        <f t="shared" ca="1" si="10"/>
        <v>13.030311369297188</v>
      </c>
      <c r="AD16" s="476">
        <f t="shared" ca="1" si="10"/>
        <v>13.077719617396987</v>
      </c>
      <c r="AE16" s="476">
        <f t="shared" ca="1" si="10"/>
        <v>13.125127865496788</v>
      </c>
      <c r="AF16" s="476">
        <f t="shared" ca="1" si="10"/>
        <v>13.172536113596589</v>
      </c>
      <c r="AG16" s="476">
        <f t="shared" ca="1" si="10"/>
        <v>13.219944361696388</v>
      </c>
      <c r="AH16" s="476">
        <f t="shared" ca="1" si="10"/>
        <v>13.267352609796188</v>
      </c>
      <c r="AI16" s="476">
        <f t="shared" ca="1" si="10"/>
        <v>16.32132323068943</v>
      </c>
      <c r="AJ16" s="476">
        <f t="shared" ca="1" si="10"/>
        <v>12.363815292012605</v>
      </c>
      <c r="AK16" s="476">
        <f t="shared" ca="1" si="10"/>
        <v>1.0665254942093898</v>
      </c>
      <c r="AL16" s="476">
        <f t="shared" ca="1" si="10"/>
        <v>1.0506419183397697</v>
      </c>
      <c r="AM16" s="476">
        <f t="shared" ca="1" si="10"/>
        <v>1.0506419183397697</v>
      </c>
      <c r="AN16" s="476">
        <f t="shared" ca="1" si="10"/>
        <v>1.0506419183397697</v>
      </c>
      <c r="AO16" s="476">
        <f t="shared" ca="1" si="10"/>
        <v>1.0506419183397697</v>
      </c>
      <c r="AP16" s="476">
        <f t="shared" ca="1" si="10"/>
        <v>1.0506419183397697</v>
      </c>
      <c r="AQ16" s="476">
        <f t="shared" ca="1" si="10"/>
        <v>1.0506419183397697</v>
      </c>
      <c r="AR16" s="476">
        <f t="shared" ca="1" si="10"/>
        <v>1.0506419183397697</v>
      </c>
      <c r="AS16" s="476">
        <f t="shared" ca="1" si="10"/>
        <v>1.0506419183397697</v>
      </c>
      <c r="AT16" s="476">
        <f t="shared" ca="1" si="10"/>
        <v>1.0506419183397697</v>
      </c>
      <c r="AU16" s="476">
        <f t="shared" ca="1" si="10"/>
        <v>1.0506419183397697</v>
      </c>
      <c r="AV16" s="476">
        <f t="shared" ca="1" si="10"/>
        <v>1.0506419183397697</v>
      </c>
      <c r="AW16" s="476">
        <f t="shared" ca="1" si="10"/>
        <v>1.0506419183397697</v>
      </c>
      <c r="AX16" s="476">
        <f t="shared" ca="1" si="10"/>
        <v>1.0506419183397697</v>
      </c>
      <c r="AY16" s="476">
        <f t="shared" ca="1" si="10"/>
        <v>1.0506419183397697</v>
      </c>
      <c r="AZ16" s="476">
        <f t="shared" ca="1" si="10"/>
        <v>1.0506419183397697</v>
      </c>
      <c r="BA16" s="476">
        <f t="shared" ca="1" si="10"/>
        <v>1.0506419183397697</v>
      </c>
      <c r="BB16" s="476">
        <f t="shared" ca="1" si="10"/>
        <v>1.0506419183397697</v>
      </c>
      <c r="BC16" s="476">
        <f t="shared" ca="1" si="10"/>
        <v>1.0506419183397697</v>
      </c>
      <c r="BD16" s="476">
        <f t="shared" ca="1" si="10"/>
        <v>1.0506419183397697</v>
      </c>
      <c r="BE16" s="476">
        <f t="shared" ca="1" si="10"/>
        <v>1.0506419183397697</v>
      </c>
      <c r="BF16" s="476">
        <f t="shared" ca="1" si="10"/>
        <v>1.0506419183397697</v>
      </c>
      <c r="BG16" s="476">
        <f t="shared" ca="1" si="10"/>
        <v>1.0506419183397697</v>
      </c>
      <c r="BH16" s="476">
        <f t="shared" ref="BH16:CM16" ca="1" si="11" xml:space="preserve"> BH$12</f>
        <v>1.0506419183397697</v>
      </c>
      <c r="BI16" s="476">
        <f t="shared" ca="1" si="11"/>
        <v>1.0506419183397697</v>
      </c>
      <c r="BJ16" s="476">
        <f t="shared" ca="1" si="11"/>
        <v>1.0506419183397697</v>
      </c>
      <c r="BK16" s="476">
        <f t="shared" ca="1" si="11"/>
        <v>1.0506419183397697</v>
      </c>
      <c r="BL16" s="476">
        <f t="shared" ca="1" si="11"/>
        <v>1.0506419183397697</v>
      </c>
      <c r="BM16" s="476">
        <f t="shared" ca="1" si="11"/>
        <v>1.0506419183397697</v>
      </c>
      <c r="BN16" s="476">
        <f t="shared" ca="1" si="11"/>
        <v>1.0506419183397697</v>
      </c>
      <c r="BO16" s="476">
        <f t="shared" ca="1" si="11"/>
        <v>1.0506419183397697</v>
      </c>
      <c r="BP16" s="476">
        <f t="shared" ca="1" si="11"/>
        <v>1.0506419183397697</v>
      </c>
      <c r="BQ16" s="476">
        <f t="shared" ca="1" si="11"/>
        <v>1.0506419183397697</v>
      </c>
      <c r="BR16" s="476">
        <f t="shared" ca="1" si="11"/>
        <v>1.0506419183397697</v>
      </c>
      <c r="BS16" s="476">
        <f t="shared" ca="1" si="11"/>
        <v>1.0506419183397697</v>
      </c>
      <c r="BT16" s="476">
        <f t="shared" ca="1" si="11"/>
        <v>1.0506419183397697</v>
      </c>
      <c r="BU16" s="476">
        <f t="shared" ca="1" si="11"/>
        <v>1.0506419183397697</v>
      </c>
      <c r="BV16" s="476">
        <f t="shared" ca="1" si="11"/>
        <v>1.0506419183397697</v>
      </c>
      <c r="BW16" s="476">
        <f t="shared" ca="1" si="11"/>
        <v>1.0506419183397697</v>
      </c>
      <c r="BX16" s="476">
        <f t="shared" ca="1" si="11"/>
        <v>1.0506419183397697</v>
      </c>
      <c r="BY16" s="476">
        <f t="shared" ca="1" si="11"/>
        <v>1.0506419183397697</v>
      </c>
      <c r="BZ16" s="476">
        <f t="shared" ca="1" si="11"/>
        <v>1.0506419183397697</v>
      </c>
      <c r="CA16" s="476">
        <f t="shared" ca="1" si="11"/>
        <v>1.0506419183397697</v>
      </c>
      <c r="CB16" s="476">
        <f t="shared" ca="1" si="11"/>
        <v>1.0506419183397697</v>
      </c>
      <c r="CC16" s="476">
        <f t="shared" ca="1" si="11"/>
        <v>1.0506419183397697</v>
      </c>
      <c r="CD16" s="476">
        <f t="shared" ca="1" si="11"/>
        <v>1.0506419183397697</v>
      </c>
      <c r="CE16" s="476">
        <f t="shared" ca="1" si="11"/>
        <v>1.0506419183397697</v>
      </c>
      <c r="CF16" s="476">
        <f t="shared" ca="1" si="11"/>
        <v>1.0506419183397697</v>
      </c>
      <c r="CG16" s="476">
        <f t="shared" ca="1" si="11"/>
        <v>1.0506419183397697</v>
      </c>
      <c r="CH16" s="476">
        <f t="shared" ca="1" si="11"/>
        <v>1.0506419183397697</v>
      </c>
      <c r="CI16" s="476">
        <f t="shared" ca="1" si="11"/>
        <v>1.0506419183397697</v>
      </c>
      <c r="CJ16" s="476">
        <f t="shared" ca="1" si="11"/>
        <v>1.0506419183397697</v>
      </c>
      <c r="CK16" s="476">
        <f t="shared" ca="1" si="11"/>
        <v>1.0506419183397697</v>
      </c>
      <c r="CL16" s="476">
        <f t="shared" ca="1" si="11"/>
        <v>1.0506419183397697</v>
      </c>
      <c r="CM16" s="476">
        <f t="shared" ca="1" si="11"/>
        <v>1.0506419183397697</v>
      </c>
      <c r="CN16" s="476">
        <f t="shared" ref="CN16:DS16" ca="1" si="12" xml:space="preserve"> CN$12</f>
        <v>1.0506419183397697</v>
      </c>
      <c r="CO16" s="476">
        <f t="shared" ca="1" si="12"/>
        <v>1.0506419183397697</v>
      </c>
      <c r="CP16" s="476">
        <f t="shared" ca="1" si="12"/>
        <v>1.0506419183397697</v>
      </c>
      <c r="CQ16" s="476">
        <f t="shared" ca="1" si="12"/>
        <v>1.0506419183397697</v>
      </c>
      <c r="CR16" s="476">
        <f t="shared" ca="1" si="12"/>
        <v>1.0506419183397697</v>
      </c>
      <c r="CS16" s="476">
        <f t="shared" ca="1" si="12"/>
        <v>1.0506419183397697</v>
      </c>
      <c r="CT16" s="476">
        <f t="shared" ca="1" si="12"/>
        <v>1.0506419183397697</v>
      </c>
      <c r="CU16" s="476">
        <f t="shared" ca="1" si="12"/>
        <v>1.0506419183397697</v>
      </c>
      <c r="CV16" s="476">
        <f t="shared" ca="1" si="12"/>
        <v>1.0506419183397697</v>
      </c>
      <c r="CW16" s="476">
        <f t="shared" ca="1" si="12"/>
        <v>1.0506419183397697</v>
      </c>
      <c r="CX16" s="476">
        <f t="shared" ca="1" si="12"/>
        <v>1.0506419183397697</v>
      </c>
      <c r="CY16" s="476">
        <f t="shared" ca="1" si="12"/>
        <v>1.0506419183397697</v>
      </c>
      <c r="CZ16" s="476">
        <f t="shared" ca="1" si="12"/>
        <v>1.0506419183397697</v>
      </c>
      <c r="DA16" s="476">
        <f t="shared" ca="1" si="12"/>
        <v>1.0506419183397697</v>
      </c>
      <c r="DB16" s="476">
        <f t="shared" ca="1" si="12"/>
        <v>1.0506419183397697</v>
      </c>
      <c r="DC16" s="476">
        <f t="shared" ca="1" si="12"/>
        <v>1.0506419183397697</v>
      </c>
      <c r="DD16" s="476">
        <f t="shared" ca="1" si="12"/>
        <v>1.0506419183397697</v>
      </c>
      <c r="DE16" s="476">
        <f t="shared" ca="1" si="12"/>
        <v>1.0506419183397697</v>
      </c>
      <c r="DF16" s="476">
        <f t="shared" ca="1" si="12"/>
        <v>1.0506419183397697</v>
      </c>
      <c r="DG16" s="476">
        <f t="shared" ca="1" si="12"/>
        <v>1.0506419183397697</v>
      </c>
      <c r="DH16" s="476">
        <f t="shared" ca="1" si="12"/>
        <v>1.0506419183397697</v>
      </c>
      <c r="DI16" s="476">
        <f t="shared" ca="1" si="12"/>
        <v>1.0506419183397697</v>
      </c>
      <c r="DJ16" s="476">
        <f t="shared" ca="1" si="12"/>
        <v>1.0506419183397697</v>
      </c>
      <c r="DK16" s="476">
        <f t="shared" ca="1" si="12"/>
        <v>1.0506419183397697</v>
      </c>
      <c r="DL16" s="476">
        <f t="shared" ca="1" si="12"/>
        <v>1.0506419183397697</v>
      </c>
      <c r="DM16" s="476">
        <f t="shared" ca="1" si="12"/>
        <v>1.0506419183397697</v>
      </c>
      <c r="DN16" s="476">
        <f t="shared" ca="1" si="12"/>
        <v>1.0506419183397697</v>
      </c>
      <c r="DO16" s="476">
        <f t="shared" ca="1" si="12"/>
        <v>1.0506419183397697</v>
      </c>
      <c r="DP16" s="476">
        <f t="shared" ca="1" si="12"/>
        <v>1.0506419183397697</v>
      </c>
      <c r="DQ16" s="476">
        <f t="shared" ca="1" si="12"/>
        <v>1.0506419183397697</v>
      </c>
      <c r="DR16" s="476">
        <f t="shared" ca="1" si="12"/>
        <v>1.0432320259858099</v>
      </c>
      <c r="DS16" s="476">
        <f t="shared" ca="1" si="12"/>
        <v>0</v>
      </c>
      <c r="DT16" s="476">
        <f t="shared" ref="DT16:EH16" ca="1" si="13" xml:space="preserve"> DT$12</f>
        <v>0</v>
      </c>
      <c r="DU16" s="476">
        <f t="shared" ca="1" si="13"/>
        <v>0</v>
      </c>
      <c r="DV16" s="476">
        <f t="shared" ca="1" si="13"/>
        <v>0</v>
      </c>
      <c r="DW16" s="476">
        <f t="shared" ca="1" si="13"/>
        <v>0</v>
      </c>
      <c r="DX16" s="476">
        <f t="shared" ca="1" si="13"/>
        <v>0</v>
      </c>
      <c r="DY16" s="476">
        <f t="shared" ca="1" si="13"/>
        <v>0</v>
      </c>
      <c r="DZ16" s="476">
        <f t="shared" ca="1" si="13"/>
        <v>0</v>
      </c>
      <c r="EA16" s="476">
        <f t="shared" ca="1" si="13"/>
        <v>0</v>
      </c>
      <c r="EB16" s="476">
        <f t="shared" ca="1" si="13"/>
        <v>0</v>
      </c>
      <c r="EC16" s="476">
        <f t="shared" ca="1" si="13"/>
        <v>0</v>
      </c>
      <c r="ED16" s="476">
        <f t="shared" ca="1" si="13"/>
        <v>0</v>
      </c>
      <c r="EE16" s="476">
        <f t="shared" ca="1" si="13"/>
        <v>0</v>
      </c>
      <c r="EF16" s="476">
        <f t="shared" ca="1" si="13"/>
        <v>0</v>
      </c>
      <c r="EG16" s="476">
        <f t="shared" ca="1" si="13"/>
        <v>0</v>
      </c>
      <c r="EH16" s="476">
        <f t="shared" ca="1" si="13"/>
        <v>0</v>
      </c>
    </row>
    <row r="17" spans="1:138" s="247" customFormat="1" ht="15" customHeight="1" outlineLevel="1" x14ac:dyDescent="0.35">
      <c r="A17" s="1126"/>
      <c r="B17" s="244"/>
      <c r="C17" s="245"/>
      <c r="D17" s="246"/>
      <c r="E17" s="475" t="s">
        <v>367</v>
      </c>
      <c r="F17" s="475"/>
      <c r="G17" s="475" t="s">
        <v>330</v>
      </c>
      <c r="H17" s="475">
        <f ca="1" xml:space="preserve"> SUM(J17:EH17)</f>
        <v>326.87186052539204</v>
      </c>
      <c r="I17" s="475"/>
      <c r="J17" s="373">
        <f ca="1">MIN(J14,SUM(J15:J16))</f>
        <v>0</v>
      </c>
      <c r="K17" s="373">
        <f t="shared" ref="K17:AA17" ca="1" si="14">MIN(K14,SUM(K15:K16))</f>
        <v>0</v>
      </c>
      <c r="L17" s="373">
        <f t="shared" ca="1" si="14"/>
        <v>0</v>
      </c>
      <c r="M17" s="373">
        <f ca="1">MIN(M14,SUM(M15:M16))</f>
        <v>0</v>
      </c>
      <c r="N17" s="373">
        <f t="shared" ca="1" si="14"/>
        <v>0</v>
      </c>
      <c r="O17" s="373">
        <f t="shared" ca="1" si="14"/>
        <v>0</v>
      </c>
      <c r="P17" s="373">
        <f t="shared" ca="1" si="14"/>
        <v>0</v>
      </c>
      <c r="Q17" s="373">
        <f t="shared" ca="1" si="14"/>
        <v>0.6290154741312407</v>
      </c>
      <c r="R17" s="373">
        <f t="shared" ca="1" si="14"/>
        <v>0</v>
      </c>
      <c r="S17" s="373">
        <f t="shared" ca="1" si="14"/>
        <v>7.0621753785011995E-2</v>
      </c>
      <c r="T17" s="373">
        <f t="shared" ca="1" si="14"/>
        <v>3.4221735894618193</v>
      </c>
      <c r="U17" s="373">
        <f t="shared" ca="1" si="14"/>
        <v>0.30834757461301199</v>
      </c>
      <c r="V17" s="373">
        <f t="shared" ca="1" si="14"/>
        <v>0.43437090131701195</v>
      </c>
      <c r="W17" s="373">
        <f t="shared" ca="1" si="14"/>
        <v>4.718626060092725</v>
      </c>
      <c r="X17" s="373">
        <f t="shared" ca="1" si="14"/>
        <v>0.71505921988501198</v>
      </c>
      <c r="Y17" s="373">
        <f t="shared" ca="1" si="14"/>
        <v>0.9012300434250119</v>
      </c>
      <c r="Z17" s="373">
        <f t="shared" ca="1" si="14"/>
        <v>7.9855610025701713</v>
      </c>
      <c r="AA17" s="373">
        <f t="shared" ca="1" si="14"/>
        <v>1.3781137683390119</v>
      </c>
      <c r="AB17" s="373">
        <f t="shared" ref="AB17:BG17" ca="1" si="15">MIN(AB14,SUM(AB15:AB16))</f>
        <v>1.6716908362290119</v>
      </c>
      <c r="AC17" s="373">
        <f t="shared" ca="1" si="15"/>
        <v>8.7199809699469846</v>
      </c>
      <c r="AD17" s="373">
        <f t="shared" ca="1" si="15"/>
        <v>2.2059882110394899</v>
      </c>
      <c r="AE17" s="373">
        <f t="shared" ca="1" si="15"/>
        <v>2.4279611160294903</v>
      </c>
      <c r="AF17" s="373">
        <f t="shared" ca="1" si="15"/>
        <v>8.5811542722874243</v>
      </c>
      <c r="AG17" s="373">
        <f t="shared" ca="1" si="15"/>
        <v>2.8719069260094896</v>
      </c>
      <c r="AH17" s="373">
        <f t="shared" ca="1" si="15"/>
        <v>3.0938798309994899</v>
      </c>
      <c r="AI17" s="373">
        <f t="shared" ca="1" si="15"/>
        <v>9.2470729872574253</v>
      </c>
      <c r="AJ17" s="373">
        <f t="shared" ca="1" si="15"/>
        <v>3.5378256409794897</v>
      </c>
      <c r="AK17" s="373">
        <f t="shared" ca="1" si="15"/>
        <v>3.75979854596949</v>
      </c>
      <c r="AL17" s="373">
        <f t="shared" ca="1" si="15"/>
        <v>5.7809774890816517</v>
      </c>
      <c r="AM17" s="373">
        <f t="shared" ca="1" si="15"/>
        <v>3.963817423153944</v>
      </c>
      <c r="AN17" s="373">
        <f t="shared" ca="1" si="15"/>
        <v>47.717482168916646</v>
      </c>
      <c r="AO17" s="373">
        <f t="shared" ca="1" si="15"/>
        <v>3.963817423153944</v>
      </c>
      <c r="AP17" s="373">
        <f t="shared" ca="1" si="15"/>
        <v>3.963817423153944</v>
      </c>
      <c r="AQ17" s="373">
        <f t="shared" ca="1" si="15"/>
        <v>3.963817423153944</v>
      </c>
      <c r="AR17" s="373">
        <f t="shared" ca="1" si="15"/>
        <v>3.963817423153944</v>
      </c>
      <c r="AS17" s="373">
        <f t="shared" ca="1" si="15"/>
        <v>3.963817423153944</v>
      </c>
      <c r="AT17" s="373">
        <f t="shared" ca="1" si="15"/>
        <v>3.963817423153944</v>
      </c>
      <c r="AU17" s="373">
        <f t="shared" ca="1" si="15"/>
        <v>3.963817423153944</v>
      </c>
      <c r="AV17" s="373">
        <f t="shared" ca="1" si="15"/>
        <v>3.963817423153944</v>
      </c>
      <c r="AW17" s="373">
        <f t="shared" ca="1" si="15"/>
        <v>3.963817423153944</v>
      </c>
      <c r="AX17" s="373">
        <f t="shared" ca="1" si="15"/>
        <v>3.963817423153944</v>
      </c>
      <c r="AY17" s="373">
        <f t="shared" ca="1" si="15"/>
        <v>3.963817423153944</v>
      </c>
      <c r="AZ17" s="373">
        <f t="shared" ca="1" si="15"/>
        <v>3.963817423153944</v>
      </c>
      <c r="BA17" s="373">
        <f t="shared" ca="1" si="15"/>
        <v>3.963817423153944</v>
      </c>
      <c r="BB17" s="373">
        <f t="shared" ca="1" si="15"/>
        <v>3.963817423153944</v>
      </c>
      <c r="BC17" s="373">
        <f t="shared" ca="1" si="15"/>
        <v>3.963817423153944</v>
      </c>
      <c r="BD17" s="373">
        <f t="shared" ca="1" si="15"/>
        <v>3.963817423153944</v>
      </c>
      <c r="BE17" s="373">
        <f t="shared" ca="1" si="15"/>
        <v>3.963817423153944</v>
      </c>
      <c r="BF17" s="373">
        <f t="shared" ca="1" si="15"/>
        <v>3.963817423153944</v>
      </c>
      <c r="BG17" s="373">
        <f t="shared" ca="1" si="15"/>
        <v>3.963817423153944</v>
      </c>
      <c r="BH17" s="373">
        <f t="shared" ref="BH17:CM17" ca="1" si="16">MIN(BH14,SUM(BH15:BH16))</f>
        <v>3.963817423153944</v>
      </c>
      <c r="BI17" s="373">
        <f t="shared" ca="1" si="16"/>
        <v>3.963817423153944</v>
      </c>
      <c r="BJ17" s="373">
        <f t="shared" ca="1" si="16"/>
        <v>3.963817423153944</v>
      </c>
      <c r="BK17" s="373">
        <f t="shared" ca="1" si="16"/>
        <v>3.963817423153944</v>
      </c>
      <c r="BL17" s="373">
        <f t="shared" ca="1" si="16"/>
        <v>3.963817423153944</v>
      </c>
      <c r="BM17" s="373">
        <f t="shared" ca="1" si="16"/>
        <v>3.963817423153944</v>
      </c>
      <c r="BN17" s="373">
        <f t="shared" ca="1" si="16"/>
        <v>3.963817423153944</v>
      </c>
      <c r="BO17" s="373">
        <f t="shared" ca="1" si="16"/>
        <v>3.963817423153944</v>
      </c>
      <c r="BP17" s="373">
        <f t="shared" ca="1" si="16"/>
        <v>3.963817423153944</v>
      </c>
      <c r="BQ17" s="373">
        <f t="shared" ca="1" si="16"/>
        <v>3.963817423153944</v>
      </c>
      <c r="BR17" s="373">
        <f t="shared" ca="1" si="16"/>
        <v>3.963817423153944</v>
      </c>
      <c r="BS17" s="373">
        <f t="shared" ca="1" si="16"/>
        <v>3.963817423153944</v>
      </c>
      <c r="BT17" s="373">
        <f t="shared" ca="1" si="16"/>
        <v>3.963817423153944</v>
      </c>
      <c r="BU17" s="373">
        <f t="shared" ca="1" si="16"/>
        <v>3.963817423153944</v>
      </c>
      <c r="BV17" s="373">
        <f t="shared" ca="1" si="16"/>
        <v>3.963817423153944</v>
      </c>
      <c r="BW17" s="373">
        <f t="shared" ca="1" si="16"/>
        <v>3.963817423153944</v>
      </c>
      <c r="BX17" s="373">
        <f t="shared" ca="1" si="16"/>
        <v>3.963817423153944</v>
      </c>
      <c r="BY17" s="373">
        <f t="shared" ca="1" si="16"/>
        <v>3.963817423153944</v>
      </c>
      <c r="BZ17" s="373">
        <f t="shared" ca="1" si="16"/>
        <v>3.963817423153944</v>
      </c>
      <c r="CA17" s="373">
        <f t="shared" ca="1" si="16"/>
        <v>3.963817423153944</v>
      </c>
      <c r="CB17" s="373">
        <f t="shared" ca="1" si="16"/>
        <v>3.963817423153944</v>
      </c>
      <c r="CC17" s="373">
        <f t="shared" ca="1" si="16"/>
        <v>1.1075990341379853</v>
      </c>
      <c r="CD17" s="373">
        <f t="shared" ca="1" si="16"/>
        <v>1.0506419183397697</v>
      </c>
      <c r="CE17" s="373">
        <f t="shared" ca="1" si="16"/>
        <v>1.0506419183397697</v>
      </c>
      <c r="CF17" s="373">
        <f t="shared" ca="1" si="16"/>
        <v>1.0506419183397697</v>
      </c>
      <c r="CG17" s="373">
        <f t="shared" ca="1" si="16"/>
        <v>1.0506419183397697</v>
      </c>
      <c r="CH17" s="373">
        <f t="shared" ca="1" si="16"/>
        <v>1.0506419183397697</v>
      </c>
      <c r="CI17" s="373">
        <f t="shared" ca="1" si="16"/>
        <v>1.0506419183397697</v>
      </c>
      <c r="CJ17" s="373">
        <f ca="1">MIN(CJ14,SUM(CJ15:CJ16))</f>
        <v>1.0506419183397697</v>
      </c>
      <c r="CK17" s="373">
        <f t="shared" ca="1" si="16"/>
        <v>1.0506419183397697</v>
      </c>
      <c r="CL17" s="373">
        <f t="shared" ca="1" si="16"/>
        <v>1.0506419183397697</v>
      </c>
      <c r="CM17" s="373">
        <f t="shared" ca="1" si="16"/>
        <v>1.0506419183397697</v>
      </c>
      <c r="CN17" s="373">
        <f t="shared" ref="CN17:DS17" ca="1" si="17">MIN(CN14,SUM(CN15:CN16))</f>
        <v>1.0506419183397697</v>
      </c>
      <c r="CO17" s="373">
        <f t="shared" ca="1" si="17"/>
        <v>1.0506419183397697</v>
      </c>
      <c r="CP17" s="373">
        <f t="shared" ca="1" si="17"/>
        <v>1.0506419183397697</v>
      </c>
      <c r="CQ17" s="373">
        <f t="shared" ca="1" si="17"/>
        <v>1.0506419183397697</v>
      </c>
      <c r="CR17" s="373">
        <f t="shared" ca="1" si="17"/>
        <v>1.0506419183397697</v>
      </c>
      <c r="CS17" s="373">
        <f t="shared" ca="1" si="17"/>
        <v>1.0506419183397697</v>
      </c>
      <c r="CT17" s="373">
        <f t="shared" ca="1" si="17"/>
        <v>1.0506419183397697</v>
      </c>
      <c r="CU17" s="373">
        <f t="shared" ca="1" si="17"/>
        <v>1.0506419183397697</v>
      </c>
      <c r="CV17" s="373">
        <f ca="1">MIN(CV14,SUM(CV15:CV16))</f>
        <v>1.0506419183397697</v>
      </c>
      <c r="CW17" s="373">
        <f t="shared" ca="1" si="17"/>
        <v>1.0506419183397697</v>
      </c>
      <c r="CX17" s="373">
        <f t="shared" ca="1" si="17"/>
        <v>1.0506419183397697</v>
      </c>
      <c r="CY17" s="373">
        <f t="shared" ca="1" si="17"/>
        <v>1.0506419183397697</v>
      </c>
      <c r="CZ17" s="373">
        <f t="shared" ca="1" si="17"/>
        <v>1.0506419183397697</v>
      </c>
      <c r="DA17" s="373">
        <f t="shared" ca="1" si="17"/>
        <v>1.0506419183397697</v>
      </c>
      <c r="DB17" s="373">
        <f t="shared" ca="1" si="17"/>
        <v>1.0506419183397697</v>
      </c>
      <c r="DC17" s="373">
        <f ca="1">MIN(DC14,SUM(DC15:DC16))</f>
        <v>1.0506419183397697</v>
      </c>
      <c r="DD17" s="373">
        <f ca="1">MIN(DD14,SUM(DD15:DD16))</f>
        <v>1.0506419183397697</v>
      </c>
      <c r="DE17" s="373">
        <f t="shared" ca="1" si="17"/>
        <v>1.0506419183397697</v>
      </c>
      <c r="DF17" s="373">
        <f t="shared" ca="1" si="17"/>
        <v>1.0506419183397697</v>
      </c>
      <c r="DG17" s="373">
        <f t="shared" ca="1" si="17"/>
        <v>1.0506419183397697</v>
      </c>
      <c r="DH17" s="373">
        <f ca="1">MIN(DH14,SUM(DH15:DH16))</f>
        <v>1.0506419183397697</v>
      </c>
      <c r="DI17" s="373">
        <f t="shared" ca="1" si="17"/>
        <v>1.0506419183397697</v>
      </c>
      <c r="DJ17" s="373">
        <f t="shared" ca="1" si="17"/>
        <v>1.0506419183397697</v>
      </c>
      <c r="DK17" s="373">
        <f ca="1">MIN(DK14,SUM(DK15:DK16))</f>
        <v>1.0506419183397697</v>
      </c>
      <c r="DL17" s="373">
        <f t="shared" ca="1" si="17"/>
        <v>1.0506419183397697</v>
      </c>
      <c r="DM17" s="373">
        <f t="shared" ca="1" si="17"/>
        <v>1.0506419183397697</v>
      </c>
      <c r="DN17" s="373">
        <f t="shared" ca="1" si="17"/>
        <v>1.0506419183397697</v>
      </c>
      <c r="DO17" s="373">
        <f t="shared" ca="1" si="17"/>
        <v>1.0506419183397697</v>
      </c>
      <c r="DP17" s="373">
        <f t="shared" ca="1" si="17"/>
        <v>1.0506419183397697</v>
      </c>
      <c r="DQ17" s="373">
        <f t="shared" ca="1" si="17"/>
        <v>1.0506419183397697</v>
      </c>
      <c r="DR17" s="373">
        <f t="shared" ca="1" si="17"/>
        <v>1.0432320259858099</v>
      </c>
      <c r="DS17" s="373">
        <f t="shared" ca="1" si="17"/>
        <v>0</v>
      </c>
      <c r="DT17" s="373">
        <f t="shared" ref="DT17:EH17" ca="1" si="18">MIN(DT14,SUM(DT15:DT16))</f>
        <v>0</v>
      </c>
      <c r="DU17" s="373">
        <f t="shared" ca="1" si="18"/>
        <v>0</v>
      </c>
      <c r="DV17" s="373">
        <f t="shared" ca="1" si="18"/>
        <v>0</v>
      </c>
      <c r="DW17" s="373">
        <f t="shared" ca="1" si="18"/>
        <v>0</v>
      </c>
      <c r="DX17" s="373">
        <f t="shared" ca="1" si="18"/>
        <v>0</v>
      </c>
      <c r="DY17" s="373">
        <f t="shared" ca="1" si="18"/>
        <v>0</v>
      </c>
      <c r="DZ17" s="373">
        <f t="shared" ca="1" si="18"/>
        <v>0</v>
      </c>
      <c r="EA17" s="373">
        <f t="shared" ca="1" si="18"/>
        <v>0</v>
      </c>
      <c r="EB17" s="373">
        <f t="shared" ca="1" si="18"/>
        <v>0</v>
      </c>
      <c r="EC17" s="373">
        <f t="shared" ca="1" si="18"/>
        <v>0</v>
      </c>
      <c r="ED17" s="373">
        <f t="shared" ca="1" si="18"/>
        <v>0</v>
      </c>
      <c r="EE17" s="373">
        <f t="shared" ca="1" si="18"/>
        <v>0</v>
      </c>
      <c r="EF17" s="373">
        <f t="shared" ca="1" si="18"/>
        <v>0</v>
      </c>
      <c r="EG17" s="373">
        <f t="shared" ca="1" si="18"/>
        <v>0</v>
      </c>
      <c r="EH17" s="373">
        <f t="shared" ca="1" si="18"/>
        <v>0</v>
      </c>
    </row>
    <row r="18" spans="1:138" ht="15" customHeight="1" outlineLevel="1" x14ac:dyDescent="0.35"/>
    <row r="19" spans="1:138" s="102" customFormat="1" ht="15" customHeight="1" outlineLevel="1" x14ac:dyDescent="0.35">
      <c r="A19" s="232"/>
      <c r="B19" s="232"/>
      <c r="C19" s="233"/>
      <c r="D19" s="234"/>
      <c r="E19" s="530" t="str">
        <f xml:space="preserve"> Rollout!E$44</f>
        <v>SBD billing flag</v>
      </c>
      <c r="F19" s="530">
        <f xml:space="preserve"> Rollout!F$44</f>
        <v>0</v>
      </c>
      <c r="G19" s="530" t="str">
        <f xml:space="preserve"> Rollout!G$44</f>
        <v>flag</v>
      </c>
      <c r="H19" s="530">
        <f xml:space="preserve"> Rollout!H$44</f>
        <v>1</v>
      </c>
      <c r="I19" s="530">
        <f xml:space="preserve"> Rollout!I$44</f>
        <v>0</v>
      </c>
      <c r="J19" s="530">
        <f xml:space="preserve"> Rollout!J$44</f>
        <v>0</v>
      </c>
      <c r="K19" s="530">
        <f xml:space="preserve"> Rollout!K$44</f>
        <v>0</v>
      </c>
      <c r="L19" s="530">
        <f xml:space="preserve"> Rollout!L$44</f>
        <v>0</v>
      </c>
      <c r="M19" s="530">
        <f xml:space="preserve"> Rollout!M$44</f>
        <v>0</v>
      </c>
      <c r="N19" s="530">
        <f xml:space="preserve"> Rollout!N$44</f>
        <v>0</v>
      </c>
      <c r="O19" s="530">
        <f xml:space="preserve"> Rollout!O$44</f>
        <v>0</v>
      </c>
      <c r="P19" s="530">
        <f xml:space="preserve"> Rollout!P$44</f>
        <v>0</v>
      </c>
      <c r="Q19" s="530">
        <f xml:space="preserve"> Rollout!Q$44</f>
        <v>0</v>
      </c>
      <c r="R19" s="530">
        <f xml:space="preserve"> Rollout!R$44</f>
        <v>0</v>
      </c>
      <c r="S19" s="530">
        <f xml:space="preserve"> Rollout!S$44</f>
        <v>0</v>
      </c>
      <c r="T19" s="530">
        <f xml:space="preserve"> Rollout!T$44</f>
        <v>0</v>
      </c>
      <c r="U19" s="530">
        <f xml:space="preserve"> Rollout!U$44</f>
        <v>0</v>
      </c>
      <c r="V19" s="530">
        <f xml:space="preserve"> Rollout!V$44</f>
        <v>0</v>
      </c>
      <c r="W19" s="530">
        <f xml:space="preserve"> Rollout!W$44</f>
        <v>0</v>
      </c>
      <c r="X19" s="530">
        <f xml:space="preserve"> Rollout!X$44</f>
        <v>0</v>
      </c>
      <c r="Y19" s="530">
        <f xml:space="preserve"> Rollout!Y$44</f>
        <v>0</v>
      </c>
      <c r="Z19" s="530">
        <f xml:space="preserve"> Rollout!Z$44</f>
        <v>0</v>
      </c>
      <c r="AA19" s="530">
        <f xml:space="preserve"> Rollout!AA$44</f>
        <v>0</v>
      </c>
      <c r="AB19" s="530">
        <f xml:space="preserve"> Rollout!AB$44</f>
        <v>0</v>
      </c>
      <c r="AC19" s="530">
        <f xml:space="preserve"> Rollout!AC$44</f>
        <v>0</v>
      </c>
      <c r="AD19" s="530">
        <f xml:space="preserve"> Rollout!AD$44</f>
        <v>0</v>
      </c>
      <c r="AE19" s="530">
        <f xml:space="preserve"> Rollout!AE$44</f>
        <v>0</v>
      </c>
      <c r="AF19" s="530">
        <f xml:space="preserve"> Rollout!AF$44</f>
        <v>0</v>
      </c>
      <c r="AG19" s="530">
        <f xml:space="preserve"> Rollout!AG$44</f>
        <v>0</v>
      </c>
      <c r="AH19" s="530">
        <f xml:space="preserve"> Rollout!AH$44</f>
        <v>0</v>
      </c>
      <c r="AI19" s="530">
        <f xml:space="preserve"> Rollout!AI$44</f>
        <v>0</v>
      </c>
      <c r="AJ19" s="530">
        <f xml:space="preserve"> Rollout!AJ$44</f>
        <v>0</v>
      </c>
      <c r="AK19" s="530">
        <f xml:space="preserve"> Rollout!AK$44</f>
        <v>0</v>
      </c>
      <c r="AL19" s="530">
        <f xml:space="preserve"> Rollout!AL$44</f>
        <v>0</v>
      </c>
      <c r="AM19" s="530">
        <f xml:space="preserve"> Rollout!AM$44</f>
        <v>0</v>
      </c>
      <c r="AN19" s="530">
        <f xml:space="preserve"> Rollout!AN$44</f>
        <v>0</v>
      </c>
      <c r="AO19" s="530">
        <f xml:space="preserve"> Rollout!AO$44</f>
        <v>0</v>
      </c>
      <c r="AP19" s="530">
        <f xml:space="preserve"> Rollout!AP$44</f>
        <v>0</v>
      </c>
      <c r="AQ19" s="530">
        <f xml:space="preserve"> Rollout!AQ$44</f>
        <v>0</v>
      </c>
      <c r="AR19" s="530">
        <f xml:space="preserve"> Rollout!AR$44</f>
        <v>0</v>
      </c>
      <c r="AS19" s="530">
        <f xml:space="preserve"> Rollout!AS$44</f>
        <v>0</v>
      </c>
      <c r="AT19" s="530">
        <f xml:space="preserve"> Rollout!AT$44</f>
        <v>0</v>
      </c>
      <c r="AU19" s="530">
        <f xml:space="preserve"> Rollout!AU$44</f>
        <v>0</v>
      </c>
      <c r="AV19" s="530">
        <f xml:space="preserve"> Rollout!AV$44</f>
        <v>0</v>
      </c>
      <c r="AW19" s="530">
        <f xml:space="preserve"> Rollout!AW$44</f>
        <v>0</v>
      </c>
      <c r="AX19" s="530">
        <f xml:space="preserve"> Rollout!AX$44</f>
        <v>0</v>
      </c>
      <c r="AY19" s="530">
        <f xml:space="preserve"> Rollout!AY$44</f>
        <v>0</v>
      </c>
      <c r="AZ19" s="530">
        <f xml:space="preserve"> Rollout!AZ$44</f>
        <v>0</v>
      </c>
      <c r="BA19" s="530">
        <f xml:space="preserve"> Rollout!BA$44</f>
        <v>0</v>
      </c>
      <c r="BB19" s="530">
        <f xml:space="preserve"> Rollout!BB$44</f>
        <v>0</v>
      </c>
      <c r="BC19" s="530">
        <f xml:space="preserve"> Rollout!BC$44</f>
        <v>0</v>
      </c>
      <c r="BD19" s="530">
        <f xml:space="preserve"> Rollout!BD$44</f>
        <v>0</v>
      </c>
      <c r="BE19" s="530">
        <f xml:space="preserve"> Rollout!BE$44</f>
        <v>0</v>
      </c>
      <c r="BF19" s="530">
        <f xml:space="preserve"> Rollout!BF$44</f>
        <v>0</v>
      </c>
      <c r="BG19" s="530">
        <f xml:space="preserve"> Rollout!BG$44</f>
        <v>0</v>
      </c>
      <c r="BH19" s="530">
        <f xml:space="preserve"> Rollout!BH$44</f>
        <v>0</v>
      </c>
      <c r="BI19" s="530">
        <f xml:space="preserve"> Rollout!BI$44</f>
        <v>0</v>
      </c>
      <c r="BJ19" s="530">
        <f xml:space="preserve"> Rollout!BJ$44</f>
        <v>0</v>
      </c>
      <c r="BK19" s="530">
        <f xml:space="preserve"> Rollout!BK$44</f>
        <v>0</v>
      </c>
      <c r="BL19" s="530">
        <f xml:space="preserve"> Rollout!BL$44</f>
        <v>0</v>
      </c>
      <c r="BM19" s="530">
        <f xml:space="preserve"> Rollout!BM$44</f>
        <v>0</v>
      </c>
      <c r="BN19" s="530">
        <f xml:space="preserve"> Rollout!BN$44</f>
        <v>0</v>
      </c>
      <c r="BO19" s="530">
        <f xml:space="preserve"> Rollout!BO$44</f>
        <v>0</v>
      </c>
      <c r="BP19" s="530">
        <f xml:space="preserve"> Rollout!BP$44</f>
        <v>0</v>
      </c>
      <c r="BQ19" s="530">
        <f xml:space="preserve"> Rollout!BQ$44</f>
        <v>0</v>
      </c>
      <c r="BR19" s="530">
        <f xml:space="preserve"> Rollout!BR$44</f>
        <v>0</v>
      </c>
      <c r="BS19" s="530">
        <f xml:space="preserve"> Rollout!BS$44</f>
        <v>0</v>
      </c>
      <c r="BT19" s="530">
        <f xml:space="preserve"> Rollout!BT$44</f>
        <v>0</v>
      </c>
      <c r="BU19" s="530">
        <f xml:space="preserve"> Rollout!BU$44</f>
        <v>0</v>
      </c>
      <c r="BV19" s="530">
        <f xml:space="preserve"> Rollout!BV$44</f>
        <v>0</v>
      </c>
      <c r="BW19" s="530">
        <f xml:space="preserve"> Rollout!BW$44</f>
        <v>0</v>
      </c>
      <c r="BX19" s="530">
        <f xml:space="preserve"> Rollout!BX$44</f>
        <v>0</v>
      </c>
      <c r="BY19" s="530">
        <f xml:space="preserve"> Rollout!BY$44</f>
        <v>0</v>
      </c>
      <c r="BZ19" s="530">
        <f xml:space="preserve"> Rollout!BZ$44</f>
        <v>0</v>
      </c>
      <c r="CA19" s="530">
        <f xml:space="preserve"> Rollout!CA$44</f>
        <v>0</v>
      </c>
      <c r="CB19" s="530">
        <f xml:space="preserve"> Rollout!CB$44</f>
        <v>0</v>
      </c>
      <c r="CC19" s="530">
        <f xml:space="preserve"> Rollout!CC$44</f>
        <v>0</v>
      </c>
      <c r="CD19" s="530">
        <f xml:space="preserve"> Rollout!CD$44</f>
        <v>0</v>
      </c>
      <c r="CE19" s="530">
        <f xml:space="preserve"> Rollout!CE$44</f>
        <v>0</v>
      </c>
      <c r="CF19" s="530">
        <f xml:space="preserve"> Rollout!CF$44</f>
        <v>0</v>
      </c>
      <c r="CG19" s="530">
        <f xml:space="preserve"> Rollout!CG$44</f>
        <v>0</v>
      </c>
      <c r="CH19" s="530">
        <f xml:space="preserve"> Rollout!CH$44</f>
        <v>0</v>
      </c>
      <c r="CI19" s="530">
        <f xml:space="preserve"> Rollout!CI$44</f>
        <v>0</v>
      </c>
      <c r="CJ19" s="530">
        <f xml:space="preserve"> Rollout!CJ$44</f>
        <v>0</v>
      </c>
      <c r="CK19" s="530">
        <f xml:space="preserve"> Rollout!CK$44</f>
        <v>0</v>
      </c>
      <c r="CL19" s="530">
        <f xml:space="preserve"> Rollout!CL$44</f>
        <v>0</v>
      </c>
      <c r="CM19" s="530">
        <f xml:space="preserve"> Rollout!CM$44</f>
        <v>0</v>
      </c>
      <c r="CN19" s="530">
        <f xml:space="preserve"> Rollout!CN$44</f>
        <v>0</v>
      </c>
      <c r="CO19" s="530">
        <f xml:space="preserve"> Rollout!CO$44</f>
        <v>0</v>
      </c>
      <c r="CP19" s="530">
        <f xml:space="preserve"> Rollout!CP$44</f>
        <v>0</v>
      </c>
      <c r="CQ19" s="530">
        <f xml:space="preserve"> Rollout!CQ$44</f>
        <v>0</v>
      </c>
      <c r="CR19" s="530">
        <f xml:space="preserve"> Rollout!CR$44</f>
        <v>0</v>
      </c>
      <c r="CS19" s="530">
        <f xml:space="preserve"> Rollout!CS$44</f>
        <v>0</v>
      </c>
      <c r="CT19" s="530">
        <f xml:space="preserve"> Rollout!CT$44</f>
        <v>0</v>
      </c>
      <c r="CU19" s="530">
        <f xml:space="preserve"> Rollout!CU$44</f>
        <v>0</v>
      </c>
      <c r="CV19" s="530">
        <f xml:space="preserve"> Rollout!CV$44</f>
        <v>0</v>
      </c>
      <c r="CW19" s="530">
        <f xml:space="preserve"> Rollout!CW$44</f>
        <v>0</v>
      </c>
      <c r="CX19" s="530">
        <f xml:space="preserve"> Rollout!CX$44</f>
        <v>0</v>
      </c>
      <c r="CY19" s="530">
        <f xml:space="preserve"> Rollout!CY$44</f>
        <v>0</v>
      </c>
      <c r="CZ19" s="530">
        <f xml:space="preserve"> Rollout!CZ$44</f>
        <v>0</v>
      </c>
      <c r="DA19" s="530">
        <f xml:space="preserve"> Rollout!DA$44</f>
        <v>0</v>
      </c>
      <c r="DB19" s="530">
        <f xml:space="preserve"> Rollout!DB$44</f>
        <v>0</v>
      </c>
      <c r="DC19" s="530">
        <f xml:space="preserve"> Rollout!DC$44</f>
        <v>0</v>
      </c>
      <c r="DD19" s="530">
        <f xml:space="preserve"> Rollout!DD$44</f>
        <v>0</v>
      </c>
      <c r="DE19" s="530">
        <f xml:space="preserve"> Rollout!DE$44</f>
        <v>0</v>
      </c>
      <c r="DF19" s="530">
        <f xml:space="preserve"> Rollout!DF$44</f>
        <v>0</v>
      </c>
      <c r="DG19" s="530">
        <f xml:space="preserve"> Rollout!DG$44</f>
        <v>0</v>
      </c>
      <c r="DH19" s="530">
        <f xml:space="preserve"> Rollout!DH$44</f>
        <v>0</v>
      </c>
      <c r="DI19" s="530">
        <f xml:space="preserve"> Rollout!DI$44</f>
        <v>0</v>
      </c>
      <c r="DJ19" s="530">
        <f xml:space="preserve"> Rollout!DJ$44</f>
        <v>0</v>
      </c>
      <c r="DK19" s="530">
        <f xml:space="preserve"> Rollout!DK$44</f>
        <v>0</v>
      </c>
      <c r="DL19" s="530">
        <f xml:space="preserve"> Rollout!DL$44</f>
        <v>0</v>
      </c>
      <c r="DM19" s="530">
        <f xml:space="preserve"> Rollout!DM$44</f>
        <v>0</v>
      </c>
      <c r="DN19" s="530">
        <f xml:space="preserve"> Rollout!DN$44</f>
        <v>0</v>
      </c>
      <c r="DO19" s="530">
        <f xml:space="preserve"> Rollout!DO$44</f>
        <v>0</v>
      </c>
      <c r="DP19" s="530">
        <f xml:space="preserve"> Rollout!DP$44</f>
        <v>0</v>
      </c>
      <c r="DQ19" s="530">
        <f xml:space="preserve"> Rollout!DQ$44</f>
        <v>0</v>
      </c>
      <c r="DR19" s="530">
        <f xml:space="preserve"> Rollout!DR$44</f>
        <v>1</v>
      </c>
      <c r="DS19" s="530">
        <f xml:space="preserve"> Rollout!DS$44</f>
        <v>0</v>
      </c>
      <c r="DT19" s="530">
        <f xml:space="preserve"> Rollout!DT$44</f>
        <v>0</v>
      </c>
      <c r="DU19" s="530">
        <f xml:space="preserve"> Rollout!DU$44</f>
        <v>0</v>
      </c>
      <c r="DV19" s="530">
        <f xml:space="preserve"> Rollout!DV$44</f>
        <v>0</v>
      </c>
      <c r="DW19" s="530">
        <f xml:space="preserve"> Rollout!DW$44</f>
        <v>0</v>
      </c>
      <c r="DX19" s="530">
        <f xml:space="preserve"> Rollout!DX$44</f>
        <v>0</v>
      </c>
      <c r="DY19" s="530">
        <f xml:space="preserve"> Rollout!DY$44</f>
        <v>0</v>
      </c>
      <c r="DZ19" s="530">
        <f xml:space="preserve"> Rollout!DZ$44</f>
        <v>0</v>
      </c>
      <c r="EA19" s="530">
        <f xml:space="preserve"> Rollout!EA$44</f>
        <v>0</v>
      </c>
      <c r="EB19" s="530">
        <f xml:space="preserve"> Rollout!EB$44</f>
        <v>0</v>
      </c>
      <c r="EC19" s="530">
        <f xml:space="preserve"> Rollout!EC$44</f>
        <v>0</v>
      </c>
      <c r="ED19" s="530">
        <f xml:space="preserve"> Rollout!ED$44</f>
        <v>0</v>
      </c>
      <c r="EE19" s="530">
        <f xml:space="preserve"> Rollout!EE$44</f>
        <v>0</v>
      </c>
      <c r="EF19" s="530">
        <f xml:space="preserve"> Rollout!EF$44</f>
        <v>0</v>
      </c>
      <c r="EG19" s="530">
        <f xml:space="preserve"> Rollout!EG$44</f>
        <v>0</v>
      </c>
      <c r="EH19" s="530">
        <f xml:space="preserve"> Rollout!EH$44</f>
        <v>0</v>
      </c>
    </row>
    <row r="20" spans="1:138" ht="15" customHeight="1" outlineLevel="1" x14ac:dyDescent="0.35">
      <c r="E20" s="234"/>
      <c r="F20" s="234"/>
      <c r="G20" s="234"/>
      <c r="H20" s="234"/>
      <c r="I20" s="234"/>
      <c r="J20" s="234"/>
      <c r="K20" s="234"/>
      <c r="L20" s="234"/>
      <c r="M20" s="234"/>
      <c r="N20" s="234"/>
      <c r="O20" s="234"/>
      <c r="P20" s="234"/>
      <c r="Q20" s="234"/>
      <c r="R20" s="234"/>
      <c r="S20" s="234"/>
      <c r="T20" s="234"/>
      <c r="U20" s="234"/>
      <c r="V20" s="234"/>
      <c r="W20" s="234"/>
      <c r="X20" s="234"/>
      <c r="Y20" s="234"/>
      <c r="Z20" s="234"/>
      <c r="AA20" s="234"/>
      <c r="AB20" s="234"/>
      <c r="AC20" s="234"/>
      <c r="AD20" s="234"/>
      <c r="AE20" s="234"/>
      <c r="AF20" s="234"/>
      <c r="AG20" s="234"/>
      <c r="AH20" s="234"/>
      <c r="AI20" s="234"/>
      <c r="AJ20" s="234"/>
      <c r="AK20" s="234"/>
      <c r="AL20" s="234"/>
      <c r="AM20" s="234"/>
      <c r="AN20" s="234"/>
      <c r="AO20" s="234"/>
      <c r="AP20" s="234"/>
      <c r="AQ20" s="234"/>
      <c r="AR20" s="234"/>
      <c r="AS20" s="234"/>
      <c r="AT20" s="234"/>
      <c r="AU20" s="234"/>
      <c r="AV20" s="234"/>
      <c r="AW20" s="234"/>
      <c r="AX20" s="234"/>
      <c r="AY20" s="234"/>
      <c r="AZ20" s="234"/>
      <c r="BA20" s="234"/>
      <c r="BB20" s="234"/>
      <c r="BC20" s="234"/>
      <c r="BD20" s="234"/>
      <c r="BE20" s="234"/>
      <c r="BF20" s="234"/>
      <c r="BG20" s="234"/>
      <c r="BH20" s="234"/>
      <c r="BI20" s="234"/>
      <c r="BJ20" s="234"/>
      <c r="BK20" s="234"/>
      <c r="BL20" s="234"/>
      <c r="BM20" s="234"/>
      <c r="BN20" s="234"/>
      <c r="BO20" s="234"/>
      <c r="BP20" s="234"/>
      <c r="BQ20" s="234"/>
      <c r="BR20" s="234"/>
      <c r="BS20" s="234"/>
      <c r="BT20" s="234"/>
      <c r="BU20" s="234"/>
      <c r="BV20" s="234"/>
      <c r="BW20" s="234"/>
      <c r="BX20" s="234"/>
      <c r="BY20" s="234"/>
      <c r="BZ20" s="234"/>
      <c r="CA20" s="234"/>
      <c r="CB20" s="234"/>
      <c r="CC20" s="234"/>
      <c r="CD20" s="234"/>
      <c r="CE20" s="234"/>
      <c r="CF20" s="234"/>
      <c r="CG20" s="234"/>
      <c r="CH20" s="234"/>
      <c r="CI20" s="234"/>
      <c r="CJ20" s="234"/>
      <c r="CK20" s="234"/>
      <c r="CL20" s="234"/>
      <c r="CM20" s="234"/>
      <c r="CN20" s="234"/>
      <c r="CO20" s="234"/>
      <c r="CP20" s="234"/>
      <c r="CQ20" s="234"/>
      <c r="CR20" s="234"/>
      <c r="CS20" s="234"/>
      <c r="CT20" s="234"/>
      <c r="CU20" s="234"/>
      <c r="CV20" s="234"/>
      <c r="CW20" s="234"/>
      <c r="CX20" s="234"/>
      <c r="CY20" s="234"/>
      <c r="CZ20" s="234"/>
      <c r="DA20" s="234"/>
      <c r="DB20" s="234"/>
      <c r="DC20" s="234"/>
      <c r="DD20" s="234"/>
      <c r="DE20" s="234"/>
      <c r="DF20" s="234"/>
      <c r="DG20" s="234"/>
      <c r="DH20" s="234"/>
      <c r="DI20" s="234"/>
      <c r="DJ20" s="234"/>
      <c r="DK20" s="234"/>
      <c r="DL20" s="234"/>
      <c r="DM20" s="234"/>
      <c r="DN20" s="234"/>
      <c r="DO20" s="234"/>
      <c r="DP20" s="234"/>
      <c r="DQ20" s="234"/>
      <c r="DR20" s="234"/>
      <c r="DS20" s="234"/>
      <c r="DT20" s="234"/>
      <c r="DU20" s="234"/>
      <c r="DV20" s="234"/>
      <c r="DW20" s="234"/>
      <c r="DX20" s="234"/>
      <c r="DY20" s="234"/>
      <c r="DZ20" s="234"/>
      <c r="EA20" s="234"/>
      <c r="EB20" s="234"/>
      <c r="EC20" s="234"/>
      <c r="ED20" s="234"/>
      <c r="EE20" s="234"/>
      <c r="EF20" s="234"/>
      <c r="EG20" s="234"/>
      <c r="EH20" s="234"/>
    </row>
    <row r="21" spans="1:138" s="247" customFormat="1" ht="15" customHeight="1" outlineLevel="1" x14ac:dyDescent="0.35">
      <c r="A21" s="244"/>
      <c r="B21" s="244"/>
      <c r="C21" s="245"/>
      <c r="D21" s="246"/>
      <c r="E21" s="246" t="s">
        <v>368</v>
      </c>
      <c r="F21" s="246"/>
      <c r="G21" s="246" t="s">
        <v>330</v>
      </c>
      <c r="H21" s="246"/>
      <c r="I21" s="246"/>
      <c r="J21" s="246">
        <f>I24</f>
        <v>0</v>
      </c>
      <c r="K21" s="246">
        <f ca="1">J24</f>
        <v>0</v>
      </c>
      <c r="L21" s="246">
        <f t="shared" ref="L21:BW21" ca="1" si="19">K24</f>
        <v>0</v>
      </c>
      <c r="M21" s="246">
        <f t="shared" ca="1" si="19"/>
        <v>0</v>
      </c>
      <c r="N21" s="246">
        <f t="shared" ca="1" si="19"/>
        <v>0</v>
      </c>
      <c r="O21" s="246">
        <f t="shared" ca="1" si="19"/>
        <v>0</v>
      </c>
      <c r="P21" s="246">
        <f t="shared" ca="1" si="19"/>
        <v>1.2828351345931295</v>
      </c>
      <c r="Q21" s="246">
        <f t="shared" ca="1" si="19"/>
        <v>2.8112392361572089</v>
      </c>
      <c r="R21" s="246">
        <f t="shared" ca="1" si="19"/>
        <v>5.0896095979609468</v>
      </c>
      <c r="S21" s="246">
        <f t="shared" ca="1" si="19"/>
        <v>11.56893891507826</v>
      </c>
      <c r="T21" s="246">
        <f t="shared" ca="1" si="19"/>
        <v>18.78458847753053</v>
      </c>
      <c r="U21" s="246">
        <f t="shared" ca="1" si="19"/>
        <v>22.672543258188472</v>
      </c>
      <c r="V21" s="246">
        <f t="shared" ca="1" si="19"/>
        <v>29.701239704229305</v>
      </c>
      <c r="W21" s="246">
        <f t="shared" ca="1" si="19"/>
        <v>38.223480326988764</v>
      </c>
      <c r="X21" s="246">
        <f t="shared" ca="1" si="19"/>
        <v>44.240298479683979</v>
      </c>
      <c r="Y21" s="246">
        <f t="shared" ca="1" si="19"/>
        <v>56.284531132534866</v>
      </c>
      <c r="Z21" s="246">
        <f t="shared" ca="1" si="19"/>
        <v>70.013904349138372</v>
      </c>
      <c r="AA21" s="246">
        <f t="shared" ca="1" si="19"/>
        <v>78.856434856096058</v>
      </c>
      <c r="AB21" s="246">
        <f t="shared" ca="1" si="19"/>
        <v>95.403325887991585</v>
      </c>
      <c r="AC21" s="246">
        <f t="shared" ca="1" si="19"/>
        <v>106.69524118082535</v>
      </c>
      <c r="AD21" s="246">
        <f t="shared" ca="1" si="19"/>
        <v>111.00557158017554</v>
      </c>
      <c r="AE21" s="246">
        <f t="shared" ca="1" si="19"/>
        <v>121.87730298653302</v>
      </c>
      <c r="AF21" s="246">
        <f t="shared" ca="1" si="19"/>
        <v>132.57446973600034</v>
      </c>
      <c r="AG21" s="246">
        <f t="shared" ca="1" si="19"/>
        <v>137.1658515773095</v>
      </c>
      <c r="AH21" s="246">
        <f t="shared" ca="1" si="19"/>
        <v>147.51388901299637</v>
      </c>
      <c r="AI21" s="246">
        <f t="shared" ca="1" si="19"/>
        <v>157.68736179179305</v>
      </c>
      <c r="AJ21" s="246">
        <f t="shared" ca="1" si="19"/>
        <v>164.76161203522508</v>
      </c>
      <c r="AK21" s="246">
        <f t="shared" ca="1" si="19"/>
        <v>173.58760168625821</v>
      </c>
      <c r="AL21" s="246">
        <f t="shared" ca="1" si="19"/>
        <v>170.89432863449812</v>
      </c>
      <c r="AM21" s="246">
        <f t="shared" ca="1" si="19"/>
        <v>166.16399306375624</v>
      </c>
      <c r="AN21" s="246">
        <f t="shared" ca="1" si="19"/>
        <v>163.25081755894206</v>
      </c>
      <c r="AO21" s="246">
        <f t="shared" ca="1" si="19"/>
        <v>116.58397730836519</v>
      </c>
      <c r="AP21" s="246">
        <f t="shared" ca="1" si="19"/>
        <v>113.67080180355102</v>
      </c>
      <c r="AQ21" s="246">
        <f t="shared" ca="1" si="19"/>
        <v>110.75762629873684</v>
      </c>
      <c r="AR21" s="246">
        <f t="shared" ca="1" si="19"/>
        <v>107.84445079392266</v>
      </c>
      <c r="AS21" s="246">
        <f t="shared" ca="1" si="19"/>
        <v>104.93127528910848</v>
      </c>
      <c r="AT21" s="246">
        <f t="shared" ca="1" si="19"/>
        <v>102.01809978429431</v>
      </c>
      <c r="AU21" s="246">
        <f t="shared" ca="1" si="19"/>
        <v>99.10492427948013</v>
      </c>
      <c r="AV21" s="246">
        <f t="shared" ca="1" si="19"/>
        <v>96.191748774665953</v>
      </c>
      <c r="AW21" s="246">
        <f t="shared" ca="1" si="19"/>
        <v>93.278573269851776</v>
      </c>
      <c r="AX21" s="246">
        <f t="shared" ca="1" si="19"/>
        <v>90.365397765037599</v>
      </c>
      <c r="AY21" s="246">
        <f t="shared" ca="1" si="19"/>
        <v>87.452222260223422</v>
      </c>
      <c r="AZ21" s="246">
        <f t="shared" ca="1" si="19"/>
        <v>84.539046755409245</v>
      </c>
      <c r="BA21" s="246">
        <f t="shared" ca="1" si="19"/>
        <v>81.625871250595068</v>
      </c>
      <c r="BB21" s="246">
        <f t="shared" ca="1" si="19"/>
        <v>78.712695745780891</v>
      </c>
      <c r="BC21" s="246">
        <f t="shared" ca="1" si="19"/>
        <v>75.799520240966714</v>
      </c>
      <c r="BD21" s="246">
        <f t="shared" ca="1" si="19"/>
        <v>72.886344736152537</v>
      </c>
      <c r="BE21" s="246">
        <f t="shared" ca="1" si="19"/>
        <v>69.97316923133836</v>
      </c>
      <c r="BF21" s="246">
        <f t="shared" ca="1" si="19"/>
        <v>67.059993726524183</v>
      </c>
      <c r="BG21" s="246">
        <f t="shared" ca="1" si="19"/>
        <v>64.146818221710006</v>
      </c>
      <c r="BH21" s="246">
        <f t="shared" ca="1" si="19"/>
        <v>61.233642716895829</v>
      </c>
      <c r="BI21" s="246">
        <f t="shared" ca="1" si="19"/>
        <v>58.32046721208166</v>
      </c>
      <c r="BJ21" s="246">
        <f t="shared" ca="1" si="19"/>
        <v>55.40729170726749</v>
      </c>
      <c r="BK21" s="246">
        <f t="shared" ca="1" si="19"/>
        <v>52.49411620245332</v>
      </c>
      <c r="BL21" s="246">
        <f t="shared" ca="1" si="19"/>
        <v>49.58094069763915</v>
      </c>
      <c r="BM21" s="246">
        <f t="shared" ca="1" si="19"/>
        <v>46.66776519282498</v>
      </c>
      <c r="BN21" s="246">
        <f t="shared" ca="1" si="19"/>
        <v>43.75458968801081</v>
      </c>
      <c r="BO21" s="246">
        <f t="shared" ca="1" si="19"/>
        <v>40.84141418319664</v>
      </c>
      <c r="BP21" s="246">
        <f t="shared" ca="1" si="19"/>
        <v>37.928238678382471</v>
      </c>
      <c r="BQ21" s="246">
        <f t="shared" ca="1" si="19"/>
        <v>35.015063173568301</v>
      </c>
      <c r="BR21" s="246">
        <f t="shared" ca="1" si="19"/>
        <v>32.101887668754131</v>
      </c>
      <c r="BS21" s="246">
        <f t="shared" ca="1" si="19"/>
        <v>29.188712163939957</v>
      </c>
      <c r="BT21" s="246">
        <f t="shared" ca="1" si="19"/>
        <v>26.275536659125784</v>
      </c>
      <c r="BU21" s="246">
        <f t="shared" ca="1" si="19"/>
        <v>23.362361154311611</v>
      </c>
      <c r="BV21" s="246">
        <f t="shared" ca="1" si="19"/>
        <v>20.449185649497437</v>
      </c>
      <c r="BW21" s="246">
        <f t="shared" ca="1" si="19"/>
        <v>17.536010144683264</v>
      </c>
      <c r="BX21" s="246">
        <f t="shared" ref="BX21:EH21" ca="1" si="20">BW24</f>
        <v>14.62283463986909</v>
      </c>
      <c r="BY21" s="246">
        <f t="shared" ca="1" si="20"/>
        <v>11.709659135054915</v>
      </c>
      <c r="BZ21" s="246">
        <f t="shared" ca="1" si="20"/>
        <v>8.7964836302407399</v>
      </c>
      <c r="CA21" s="246">
        <f t="shared" ca="1" si="20"/>
        <v>5.8833081254265647</v>
      </c>
      <c r="CB21" s="246">
        <f t="shared" ca="1" si="20"/>
        <v>2.9701326206123899</v>
      </c>
      <c r="CC21" s="246">
        <f t="shared" ca="1" si="20"/>
        <v>5.6957115798215607E-2</v>
      </c>
      <c r="CD21" s="246">
        <f t="shared" ca="1" si="20"/>
        <v>0</v>
      </c>
      <c r="CE21" s="246">
        <f t="shared" ca="1" si="20"/>
        <v>0</v>
      </c>
      <c r="CF21" s="246">
        <f t="shared" ca="1" si="20"/>
        <v>0</v>
      </c>
      <c r="CG21" s="246">
        <f t="shared" ca="1" si="20"/>
        <v>0</v>
      </c>
      <c r="CH21" s="246">
        <f t="shared" ca="1" si="20"/>
        <v>0</v>
      </c>
      <c r="CI21" s="246">
        <f t="shared" ca="1" si="20"/>
        <v>0</v>
      </c>
      <c r="CJ21" s="246">
        <f t="shared" ca="1" si="20"/>
        <v>0</v>
      </c>
      <c r="CK21" s="246">
        <f t="shared" ca="1" si="20"/>
        <v>0</v>
      </c>
      <c r="CL21" s="246">
        <f t="shared" ca="1" si="20"/>
        <v>0</v>
      </c>
      <c r="CM21" s="246">
        <f t="shared" ca="1" si="20"/>
        <v>0</v>
      </c>
      <c r="CN21" s="246">
        <f t="shared" ca="1" si="20"/>
        <v>0</v>
      </c>
      <c r="CO21" s="246">
        <f t="shared" ca="1" si="20"/>
        <v>0</v>
      </c>
      <c r="CP21" s="246">
        <f t="shared" ca="1" si="20"/>
        <v>0</v>
      </c>
      <c r="CQ21" s="246">
        <f t="shared" ca="1" si="20"/>
        <v>0</v>
      </c>
      <c r="CR21" s="246">
        <f t="shared" ca="1" si="20"/>
        <v>0</v>
      </c>
      <c r="CS21" s="246">
        <f t="shared" ca="1" si="20"/>
        <v>0</v>
      </c>
      <c r="CT21" s="246">
        <f t="shared" ca="1" si="20"/>
        <v>0</v>
      </c>
      <c r="CU21" s="246">
        <f t="shared" ca="1" si="20"/>
        <v>0</v>
      </c>
      <c r="CV21" s="246">
        <f t="shared" ca="1" si="20"/>
        <v>0</v>
      </c>
      <c r="CW21" s="246">
        <f t="shared" ca="1" si="20"/>
        <v>0</v>
      </c>
      <c r="CX21" s="246">
        <f t="shared" ca="1" si="20"/>
        <v>0</v>
      </c>
      <c r="CY21" s="246">
        <f t="shared" ca="1" si="20"/>
        <v>0</v>
      </c>
      <c r="CZ21" s="246">
        <f t="shared" ca="1" si="20"/>
        <v>0</v>
      </c>
      <c r="DA21" s="246">
        <f t="shared" ca="1" si="20"/>
        <v>0</v>
      </c>
      <c r="DB21" s="246">
        <f t="shared" ca="1" si="20"/>
        <v>0</v>
      </c>
      <c r="DC21" s="246">
        <f t="shared" ca="1" si="20"/>
        <v>0</v>
      </c>
      <c r="DD21" s="246">
        <f t="shared" ca="1" si="20"/>
        <v>0</v>
      </c>
      <c r="DE21" s="246">
        <f t="shared" ca="1" si="20"/>
        <v>0</v>
      </c>
      <c r="DF21" s="246">
        <f t="shared" ca="1" si="20"/>
        <v>0</v>
      </c>
      <c r="DG21" s="246">
        <f t="shared" ca="1" si="20"/>
        <v>0</v>
      </c>
      <c r="DH21" s="246">
        <f t="shared" ca="1" si="20"/>
        <v>0</v>
      </c>
      <c r="DI21" s="246">
        <f t="shared" ca="1" si="20"/>
        <v>0</v>
      </c>
      <c r="DJ21" s="246">
        <f t="shared" ca="1" si="20"/>
        <v>0</v>
      </c>
      <c r="DK21" s="246">
        <f t="shared" ca="1" si="20"/>
        <v>0</v>
      </c>
      <c r="DL21" s="246">
        <f t="shared" ca="1" si="20"/>
        <v>0</v>
      </c>
      <c r="DM21" s="246">
        <f t="shared" ca="1" si="20"/>
        <v>0</v>
      </c>
      <c r="DN21" s="246">
        <f t="shared" ca="1" si="20"/>
        <v>0</v>
      </c>
      <c r="DO21" s="246">
        <f t="shared" ca="1" si="20"/>
        <v>0</v>
      </c>
      <c r="DP21" s="246">
        <f t="shared" ca="1" si="20"/>
        <v>0</v>
      </c>
      <c r="DQ21" s="246">
        <f t="shared" ca="1" si="20"/>
        <v>0</v>
      </c>
      <c r="DR21" s="246">
        <f t="shared" ca="1" si="20"/>
        <v>0</v>
      </c>
      <c r="DS21" s="246">
        <f t="shared" ca="1" si="20"/>
        <v>0</v>
      </c>
      <c r="DT21" s="246">
        <f t="shared" ca="1" si="20"/>
        <v>0</v>
      </c>
      <c r="DU21" s="246">
        <f t="shared" ca="1" si="20"/>
        <v>0</v>
      </c>
      <c r="DV21" s="246">
        <f t="shared" ca="1" si="20"/>
        <v>0</v>
      </c>
      <c r="DW21" s="246">
        <f t="shared" ca="1" si="20"/>
        <v>0</v>
      </c>
      <c r="DX21" s="246">
        <f t="shared" ca="1" si="20"/>
        <v>0</v>
      </c>
      <c r="DY21" s="246">
        <f t="shared" ca="1" si="20"/>
        <v>0</v>
      </c>
      <c r="DZ21" s="246">
        <f t="shared" ca="1" si="20"/>
        <v>0</v>
      </c>
      <c r="EA21" s="246">
        <f t="shared" ca="1" si="20"/>
        <v>0</v>
      </c>
      <c r="EB21" s="246">
        <f t="shared" ca="1" si="20"/>
        <v>0</v>
      </c>
      <c r="EC21" s="246">
        <f t="shared" ca="1" si="20"/>
        <v>0</v>
      </c>
      <c r="ED21" s="246">
        <f t="shared" ca="1" si="20"/>
        <v>0</v>
      </c>
      <c r="EE21" s="246">
        <f t="shared" ca="1" si="20"/>
        <v>0</v>
      </c>
      <c r="EF21" s="246">
        <f t="shared" ca="1" si="20"/>
        <v>0</v>
      </c>
      <c r="EG21" s="246">
        <f t="shared" ca="1" si="20"/>
        <v>0</v>
      </c>
      <c r="EH21" s="246">
        <f t="shared" ca="1" si="20"/>
        <v>0</v>
      </c>
    </row>
    <row r="22" spans="1:138" s="247" customFormat="1" ht="15" customHeight="1" outlineLevel="1" x14ac:dyDescent="0.35">
      <c r="A22" s="244"/>
      <c r="B22" s="244"/>
      <c r="C22" s="245"/>
      <c r="D22" s="246"/>
      <c r="E22" s="248" t="str">
        <f xml:space="preserve"> E$12</f>
        <v>GST credit addition</v>
      </c>
      <c r="F22" s="248">
        <f xml:space="preserve"> F$12</f>
        <v>0</v>
      </c>
      <c r="G22" s="248" t="str">
        <f xml:space="preserve"> G$12</f>
        <v>INR Cr</v>
      </c>
      <c r="H22" s="248">
        <f ca="1" xml:space="preserve"> H$12</f>
        <v>326.87186052539118</v>
      </c>
      <c r="I22" s="248">
        <f xml:space="preserve"> I$12</f>
        <v>0</v>
      </c>
      <c r="J22" s="248">
        <f t="shared" ref="J22:AO22" ca="1" si="21" xml:space="preserve"> J$12</f>
        <v>0</v>
      </c>
      <c r="K22" s="248">
        <f t="shared" ca="1" si="21"/>
        <v>0</v>
      </c>
      <c r="L22" s="248">
        <f ca="1" xml:space="preserve"> L$12</f>
        <v>0</v>
      </c>
      <c r="M22" s="248">
        <f t="shared" ca="1" si="21"/>
        <v>0</v>
      </c>
      <c r="N22" s="248">
        <f t="shared" ca="1" si="21"/>
        <v>0</v>
      </c>
      <c r="O22" s="248">
        <f t="shared" ca="1" si="21"/>
        <v>1.2828351345931295</v>
      </c>
      <c r="P22" s="248">
        <f t="shared" ca="1" si="21"/>
        <v>1.5284041015640797</v>
      </c>
      <c r="Q22" s="248">
        <f t="shared" ca="1" si="21"/>
        <v>2.9073858359349791</v>
      </c>
      <c r="R22" s="248">
        <f t="shared" ca="1" si="21"/>
        <v>6.4793293171173127</v>
      </c>
      <c r="S22" s="248">
        <f t="shared" ca="1" si="21"/>
        <v>7.2862713162372836</v>
      </c>
      <c r="T22" s="248">
        <f t="shared" ca="1" si="21"/>
        <v>7.3101283701197639</v>
      </c>
      <c r="U22" s="248">
        <f t="shared" ca="1" si="21"/>
        <v>7.3370440206538436</v>
      </c>
      <c r="V22" s="248">
        <f t="shared" ca="1" si="21"/>
        <v>8.9566115240764645</v>
      </c>
      <c r="W22" s="248">
        <f t="shared" ca="1" si="21"/>
        <v>10.735444212787941</v>
      </c>
      <c r="X22" s="248">
        <f t="shared" ca="1" si="21"/>
        <v>12.759291872735899</v>
      </c>
      <c r="Y22" s="248">
        <f t="shared" ca="1" si="21"/>
        <v>14.630603260028522</v>
      </c>
      <c r="Z22" s="248">
        <f t="shared" ca="1" si="21"/>
        <v>16.828091509527855</v>
      </c>
      <c r="AA22" s="248">
        <f t="shared" ca="1" si="21"/>
        <v>17.925004800234529</v>
      </c>
      <c r="AB22" s="248">
        <f t="shared" ca="1" si="21"/>
        <v>12.963606129062779</v>
      </c>
      <c r="AC22" s="248">
        <f t="shared" ca="1" si="21"/>
        <v>13.030311369297188</v>
      </c>
      <c r="AD22" s="248">
        <f t="shared" ca="1" si="21"/>
        <v>13.077719617396987</v>
      </c>
      <c r="AE22" s="248">
        <f t="shared" ca="1" si="21"/>
        <v>13.125127865496788</v>
      </c>
      <c r="AF22" s="248">
        <f t="shared" ca="1" si="21"/>
        <v>13.172536113596589</v>
      </c>
      <c r="AG22" s="248">
        <f t="shared" ca="1" si="21"/>
        <v>13.219944361696388</v>
      </c>
      <c r="AH22" s="248">
        <f t="shared" ca="1" si="21"/>
        <v>13.267352609796188</v>
      </c>
      <c r="AI22" s="248">
        <f t="shared" ca="1" si="21"/>
        <v>16.32132323068943</v>
      </c>
      <c r="AJ22" s="248">
        <f t="shared" ca="1" si="21"/>
        <v>12.363815292012605</v>
      </c>
      <c r="AK22" s="248">
        <f t="shared" ca="1" si="21"/>
        <v>1.0665254942093898</v>
      </c>
      <c r="AL22" s="248">
        <f t="shared" ca="1" si="21"/>
        <v>1.0506419183397697</v>
      </c>
      <c r="AM22" s="248">
        <f t="shared" ca="1" si="21"/>
        <v>1.0506419183397697</v>
      </c>
      <c r="AN22" s="248">
        <f t="shared" ca="1" si="21"/>
        <v>1.0506419183397697</v>
      </c>
      <c r="AO22" s="248">
        <f t="shared" ca="1" si="21"/>
        <v>1.0506419183397697</v>
      </c>
      <c r="AP22" s="248">
        <f t="shared" ref="AP22:BU22" ca="1" si="22" xml:space="preserve"> AP$12</f>
        <v>1.0506419183397697</v>
      </c>
      <c r="AQ22" s="248">
        <f t="shared" ca="1" si="22"/>
        <v>1.0506419183397697</v>
      </c>
      <c r="AR22" s="248">
        <f t="shared" ca="1" si="22"/>
        <v>1.0506419183397697</v>
      </c>
      <c r="AS22" s="248">
        <f t="shared" ca="1" si="22"/>
        <v>1.0506419183397697</v>
      </c>
      <c r="AT22" s="248">
        <f t="shared" ca="1" si="22"/>
        <v>1.0506419183397697</v>
      </c>
      <c r="AU22" s="248">
        <f t="shared" ca="1" si="22"/>
        <v>1.0506419183397697</v>
      </c>
      <c r="AV22" s="248">
        <f t="shared" ca="1" si="22"/>
        <v>1.0506419183397697</v>
      </c>
      <c r="AW22" s="248">
        <f t="shared" ca="1" si="22"/>
        <v>1.0506419183397697</v>
      </c>
      <c r="AX22" s="248">
        <f t="shared" ca="1" si="22"/>
        <v>1.0506419183397697</v>
      </c>
      <c r="AY22" s="248">
        <f t="shared" ca="1" si="22"/>
        <v>1.0506419183397697</v>
      </c>
      <c r="AZ22" s="248">
        <f t="shared" ca="1" si="22"/>
        <v>1.0506419183397697</v>
      </c>
      <c r="BA22" s="248">
        <f t="shared" ca="1" si="22"/>
        <v>1.0506419183397697</v>
      </c>
      <c r="BB22" s="248">
        <f t="shared" ca="1" si="22"/>
        <v>1.0506419183397697</v>
      </c>
      <c r="BC22" s="248">
        <f t="shared" ca="1" si="22"/>
        <v>1.0506419183397697</v>
      </c>
      <c r="BD22" s="248">
        <f t="shared" ca="1" si="22"/>
        <v>1.0506419183397697</v>
      </c>
      <c r="BE22" s="248">
        <f t="shared" ca="1" si="22"/>
        <v>1.0506419183397697</v>
      </c>
      <c r="BF22" s="248">
        <f t="shared" ca="1" si="22"/>
        <v>1.0506419183397697</v>
      </c>
      <c r="BG22" s="248">
        <f t="shared" ca="1" si="22"/>
        <v>1.0506419183397697</v>
      </c>
      <c r="BH22" s="248">
        <f t="shared" ca="1" si="22"/>
        <v>1.0506419183397697</v>
      </c>
      <c r="BI22" s="248">
        <f t="shared" ca="1" si="22"/>
        <v>1.0506419183397697</v>
      </c>
      <c r="BJ22" s="248">
        <f t="shared" ca="1" si="22"/>
        <v>1.0506419183397697</v>
      </c>
      <c r="BK22" s="248">
        <f t="shared" ca="1" si="22"/>
        <v>1.0506419183397697</v>
      </c>
      <c r="BL22" s="248">
        <f t="shared" ca="1" si="22"/>
        <v>1.0506419183397697</v>
      </c>
      <c r="BM22" s="248">
        <f t="shared" ca="1" si="22"/>
        <v>1.0506419183397697</v>
      </c>
      <c r="BN22" s="248">
        <f t="shared" ca="1" si="22"/>
        <v>1.0506419183397697</v>
      </c>
      <c r="BO22" s="248">
        <f t="shared" ca="1" si="22"/>
        <v>1.0506419183397697</v>
      </c>
      <c r="BP22" s="248">
        <f t="shared" ca="1" si="22"/>
        <v>1.0506419183397697</v>
      </c>
      <c r="BQ22" s="248">
        <f t="shared" ca="1" si="22"/>
        <v>1.0506419183397697</v>
      </c>
      <c r="BR22" s="248">
        <f t="shared" ca="1" si="22"/>
        <v>1.0506419183397697</v>
      </c>
      <c r="BS22" s="248">
        <f t="shared" ca="1" si="22"/>
        <v>1.0506419183397697</v>
      </c>
      <c r="BT22" s="248">
        <f t="shared" ca="1" si="22"/>
        <v>1.0506419183397697</v>
      </c>
      <c r="BU22" s="248">
        <f t="shared" ca="1" si="22"/>
        <v>1.0506419183397697</v>
      </c>
      <c r="BV22" s="248">
        <f t="shared" ref="BV22:DA22" ca="1" si="23" xml:space="preserve"> BV$12</f>
        <v>1.0506419183397697</v>
      </c>
      <c r="BW22" s="248">
        <f t="shared" ca="1" si="23"/>
        <v>1.0506419183397697</v>
      </c>
      <c r="BX22" s="248">
        <f t="shared" ca="1" si="23"/>
        <v>1.0506419183397697</v>
      </c>
      <c r="BY22" s="248">
        <f t="shared" ca="1" si="23"/>
        <v>1.0506419183397697</v>
      </c>
      <c r="BZ22" s="248">
        <f t="shared" ca="1" si="23"/>
        <v>1.0506419183397697</v>
      </c>
      <c r="CA22" s="248">
        <f t="shared" ca="1" si="23"/>
        <v>1.0506419183397697</v>
      </c>
      <c r="CB22" s="248">
        <f t="shared" ca="1" si="23"/>
        <v>1.0506419183397697</v>
      </c>
      <c r="CC22" s="248">
        <f t="shared" ca="1" si="23"/>
        <v>1.0506419183397697</v>
      </c>
      <c r="CD22" s="248">
        <f t="shared" ca="1" si="23"/>
        <v>1.0506419183397697</v>
      </c>
      <c r="CE22" s="248">
        <f t="shared" ca="1" si="23"/>
        <v>1.0506419183397697</v>
      </c>
      <c r="CF22" s="248">
        <f t="shared" ca="1" si="23"/>
        <v>1.0506419183397697</v>
      </c>
      <c r="CG22" s="248">
        <f t="shared" ca="1" si="23"/>
        <v>1.0506419183397697</v>
      </c>
      <c r="CH22" s="248">
        <f t="shared" ca="1" si="23"/>
        <v>1.0506419183397697</v>
      </c>
      <c r="CI22" s="248">
        <f t="shared" ca="1" si="23"/>
        <v>1.0506419183397697</v>
      </c>
      <c r="CJ22" s="248">
        <f t="shared" ca="1" si="23"/>
        <v>1.0506419183397697</v>
      </c>
      <c r="CK22" s="248">
        <f t="shared" ca="1" si="23"/>
        <v>1.0506419183397697</v>
      </c>
      <c r="CL22" s="248">
        <f t="shared" ca="1" si="23"/>
        <v>1.0506419183397697</v>
      </c>
      <c r="CM22" s="248">
        <f t="shared" ca="1" si="23"/>
        <v>1.0506419183397697</v>
      </c>
      <c r="CN22" s="248">
        <f t="shared" ca="1" si="23"/>
        <v>1.0506419183397697</v>
      </c>
      <c r="CO22" s="248">
        <f t="shared" ca="1" si="23"/>
        <v>1.0506419183397697</v>
      </c>
      <c r="CP22" s="248">
        <f t="shared" ca="1" si="23"/>
        <v>1.0506419183397697</v>
      </c>
      <c r="CQ22" s="248">
        <f t="shared" ca="1" si="23"/>
        <v>1.0506419183397697</v>
      </c>
      <c r="CR22" s="248">
        <f t="shared" ca="1" si="23"/>
        <v>1.0506419183397697</v>
      </c>
      <c r="CS22" s="248">
        <f t="shared" ca="1" si="23"/>
        <v>1.0506419183397697</v>
      </c>
      <c r="CT22" s="248">
        <f t="shared" ca="1" si="23"/>
        <v>1.0506419183397697</v>
      </c>
      <c r="CU22" s="248">
        <f t="shared" ca="1" si="23"/>
        <v>1.0506419183397697</v>
      </c>
      <c r="CV22" s="248">
        <f t="shared" ca="1" si="23"/>
        <v>1.0506419183397697</v>
      </c>
      <c r="CW22" s="248">
        <f t="shared" ca="1" si="23"/>
        <v>1.0506419183397697</v>
      </c>
      <c r="CX22" s="248">
        <f t="shared" ca="1" si="23"/>
        <v>1.0506419183397697</v>
      </c>
      <c r="CY22" s="248">
        <f t="shared" ca="1" si="23"/>
        <v>1.0506419183397697</v>
      </c>
      <c r="CZ22" s="248">
        <f t="shared" ca="1" si="23"/>
        <v>1.0506419183397697</v>
      </c>
      <c r="DA22" s="248">
        <f t="shared" ca="1" si="23"/>
        <v>1.0506419183397697</v>
      </c>
      <c r="DB22" s="248">
        <f t="shared" ref="DB22:EH22" ca="1" si="24" xml:space="preserve"> DB$12</f>
        <v>1.0506419183397697</v>
      </c>
      <c r="DC22" s="248">
        <f t="shared" ca="1" si="24"/>
        <v>1.0506419183397697</v>
      </c>
      <c r="DD22" s="248">
        <f t="shared" ca="1" si="24"/>
        <v>1.0506419183397697</v>
      </c>
      <c r="DE22" s="248">
        <f t="shared" ca="1" si="24"/>
        <v>1.0506419183397697</v>
      </c>
      <c r="DF22" s="248">
        <f t="shared" ca="1" si="24"/>
        <v>1.0506419183397697</v>
      </c>
      <c r="DG22" s="248">
        <f t="shared" ca="1" si="24"/>
        <v>1.0506419183397697</v>
      </c>
      <c r="DH22" s="248">
        <f t="shared" ca="1" si="24"/>
        <v>1.0506419183397697</v>
      </c>
      <c r="DI22" s="248">
        <f t="shared" ca="1" si="24"/>
        <v>1.0506419183397697</v>
      </c>
      <c r="DJ22" s="248">
        <f t="shared" ca="1" si="24"/>
        <v>1.0506419183397697</v>
      </c>
      <c r="DK22" s="248">
        <f t="shared" ca="1" si="24"/>
        <v>1.0506419183397697</v>
      </c>
      <c r="DL22" s="248">
        <f t="shared" ca="1" si="24"/>
        <v>1.0506419183397697</v>
      </c>
      <c r="DM22" s="248">
        <f t="shared" ca="1" si="24"/>
        <v>1.0506419183397697</v>
      </c>
      <c r="DN22" s="248">
        <f t="shared" ca="1" si="24"/>
        <v>1.0506419183397697</v>
      </c>
      <c r="DO22" s="248">
        <f t="shared" ca="1" si="24"/>
        <v>1.0506419183397697</v>
      </c>
      <c r="DP22" s="248">
        <f t="shared" ca="1" si="24"/>
        <v>1.0506419183397697</v>
      </c>
      <c r="DQ22" s="248">
        <f t="shared" ca="1" si="24"/>
        <v>1.0506419183397697</v>
      </c>
      <c r="DR22" s="248">
        <f t="shared" ca="1" si="24"/>
        <v>1.0432320259858099</v>
      </c>
      <c r="DS22" s="248">
        <f t="shared" ca="1" si="24"/>
        <v>0</v>
      </c>
      <c r="DT22" s="248">
        <f t="shared" ca="1" si="24"/>
        <v>0</v>
      </c>
      <c r="DU22" s="248">
        <f t="shared" ca="1" si="24"/>
        <v>0</v>
      </c>
      <c r="DV22" s="248">
        <f t="shared" ca="1" si="24"/>
        <v>0</v>
      </c>
      <c r="DW22" s="248">
        <f t="shared" ca="1" si="24"/>
        <v>0</v>
      </c>
      <c r="DX22" s="248">
        <f t="shared" ca="1" si="24"/>
        <v>0</v>
      </c>
      <c r="DY22" s="248">
        <f t="shared" ca="1" si="24"/>
        <v>0</v>
      </c>
      <c r="DZ22" s="248">
        <f t="shared" ca="1" si="24"/>
        <v>0</v>
      </c>
      <c r="EA22" s="248">
        <f t="shared" ca="1" si="24"/>
        <v>0</v>
      </c>
      <c r="EB22" s="248">
        <f t="shared" ca="1" si="24"/>
        <v>0</v>
      </c>
      <c r="EC22" s="248">
        <f t="shared" ca="1" si="24"/>
        <v>0</v>
      </c>
      <c r="ED22" s="248">
        <f t="shared" ca="1" si="24"/>
        <v>0</v>
      </c>
      <c r="EE22" s="248">
        <f t="shared" ca="1" si="24"/>
        <v>0</v>
      </c>
      <c r="EF22" s="248">
        <f t="shared" ca="1" si="24"/>
        <v>0</v>
      </c>
      <c r="EG22" s="248">
        <f t="shared" ca="1" si="24"/>
        <v>0</v>
      </c>
      <c r="EH22" s="248">
        <f t="shared" ca="1" si="24"/>
        <v>0</v>
      </c>
    </row>
    <row r="23" spans="1:138" ht="15" customHeight="1" outlineLevel="1" x14ac:dyDescent="0.25">
      <c r="E23" s="19" t="s">
        <v>367</v>
      </c>
      <c r="F23" s="21"/>
      <c r="G23" s="19" t="s">
        <v>330</v>
      </c>
      <c r="H23" s="54">
        <f ca="1">SUM(J23:EH23)</f>
        <v>326.87186052539204</v>
      </c>
      <c r="I23" s="19"/>
      <c r="J23" s="31">
        <f t="shared" ref="J23:AO23" ca="1" si="25" xml:space="preserve"> J$17</f>
        <v>0</v>
      </c>
      <c r="K23" s="31">
        <f t="shared" ca="1" si="25"/>
        <v>0</v>
      </c>
      <c r="L23" s="31">
        <f t="shared" ca="1" si="25"/>
        <v>0</v>
      </c>
      <c r="M23" s="31">
        <f t="shared" ca="1" si="25"/>
        <v>0</v>
      </c>
      <c r="N23" s="31">
        <f t="shared" ca="1" si="25"/>
        <v>0</v>
      </c>
      <c r="O23" s="31">
        <f t="shared" ca="1" si="25"/>
        <v>0</v>
      </c>
      <c r="P23" s="31">
        <f t="shared" ca="1" si="25"/>
        <v>0</v>
      </c>
      <c r="Q23" s="31">
        <f t="shared" ca="1" si="25"/>
        <v>0.6290154741312407</v>
      </c>
      <c r="R23" s="31">
        <f t="shared" ca="1" si="25"/>
        <v>0</v>
      </c>
      <c r="S23" s="31">
        <f t="shared" ca="1" si="25"/>
        <v>7.0621753785011995E-2</v>
      </c>
      <c r="T23" s="31">
        <f t="shared" ca="1" si="25"/>
        <v>3.4221735894618193</v>
      </c>
      <c r="U23" s="31">
        <f t="shared" ca="1" si="25"/>
        <v>0.30834757461301199</v>
      </c>
      <c r="V23" s="31">
        <f t="shared" ca="1" si="25"/>
        <v>0.43437090131701195</v>
      </c>
      <c r="W23" s="31">
        <f t="shared" ca="1" si="25"/>
        <v>4.718626060092725</v>
      </c>
      <c r="X23" s="31">
        <f t="shared" ca="1" si="25"/>
        <v>0.71505921988501198</v>
      </c>
      <c r="Y23" s="31">
        <f t="shared" ca="1" si="25"/>
        <v>0.9012300434250119</v>
      </c>
      <c r="Z23" s="31">
        <f t="shared" ca="1" si="25"/>
        <v>7.9855610025701713</v>
      </c>
      <c r="AA23" s="31">
        <f t="shared" ca="1" si="25"/>
        <v>1.3781137683390119</v>
      </c>
      <c r="AB23" s="31">
        <f t="shared" ca="1" si="25"/>
        <v>1.6716908362290119</v>
      </c>
      <c r="AC23" s="31">
        <f t="shared" ca="1" si="25"/>
        <v>8.7199809699469846</v>
      </c>
      <c r="AD23" s="31">
        <f t="shared" ca="1" si="25"/>
        <v>2.2059882110394899</v>
      </c>
      <c r="AE23" s="31">
        <f t="shared" ca="1" si="25"/>
        <v>2.4279611160294903</v>
      </c>
      <c r="AF23" s="31">
        <f t="shared" ca="1" si="25"/>
        <v>8.5811542722874243</v>
      </c>
      <c r="AG23" s="31">
        <f t="shared" ca="1" si="25"/>
        <v>2.8719069260094896</v>
      </c>
      <c r="AH23" s="31">
        <f t="shared" ca="1" si="25"/>
        <v>3.0938798309994899</v>
      </c>
      <c r="AI23" s="31">
        <f t="shared" ca="1" si="25"/>
        <v>9.2470729872574253</v>
      </c>
      <c r="AJ23" s="31">
        <f t="shared" ca="1" si="25"/>
        <v>3.5378256409794897</v>
      </c>
      <c r="AK23" s="31">
        <f t="shared" ca="1" si="25"/>
        <v>3.75979854596949</v>
      </c>
      <c r="AL23" s="31">
        <f t="shared" ca="1" si="25"/>
        <v>5.7809774890816517</v>
      </c>
      <c r="AM23" s="31">
        <f t="shared" ca="1" si="25"/>
        <v>3.963817423153944</v>
      </c>
      <c r="AN23" s="31">
        <f t="shared" ca="1" si="25"/>
        <v>47.717482168916646</v>
      </c>
      <c r="AO23" s="31">
        <f t="shared" ca="1" si="25"/>
        <v>3.963817423153944</v>
      </c>
      <c r="AP23" s="31">
        <f t="shared" ref="AP23:BU23" ca="1" si="26" xml:space="preserve"> AP$17</f>
        <v>3.963817423153944</v>
      </c>
      <c r="AQ23" s="31">
        <f t="shared" ca="1" si="26"/>
        <v>3.963817423153944</v>
      </c>
      <c r="AR23" s="31">
        <f t="shared" ca="1" si="26"/>
        <v>3.963817423153944</v>
      </c>
      <c r="AS23" s="31">
        <f t="shared" ca="1" si="26"/>
        <v>3.963817423153944</v>
      </c>
      <c r="AT23" s="31">
        <f t="shared" ca="1" si="26"/>
        <v>3.963817423153944</v>
      </c>
      <c r="AU23" s="31">
        <f t="shared" ca="1" si="26"/>
        <v>3.963817423153944</v>
      </c>
      <c r="AV23" s="31">
        <f t="shared" ca="1" si="26"/>
        <v>3.963817423153944</v>
      </c>
      <c r="AW23" s="31">
        <f t="shared" ca="1" si="26"/>
        <v>3.963817423153944</v>
      </c>
      <c r="AX23" s="31">
        <f t="shared" ca="1" si="26"/>
        <v>3.963817423153944</v>
      </c>
      <c r="AY23" s="31">
        <f t="shared" ca="1" si="26"/>
        <v>3.963817423153944</v>
      </c>
      <c r="AZ23" s="31">
        <f t="shared" ca="1" si="26"/>
        <v>3.963817423153944</v>
      </c>
      <c r="BA23" s="31">
        <f t="shared" ca="1" si="26"/>
        <v>3.963817423153944</v>
      </c>
      <c r="BB23" s="31">
        <f t="shared" ca="1" si="26"/>
        <v>3.963817423153944</v>
      </c>
      <c r="BC23" s="31">
        <f t="shared" ca="1" si="26"/>
        <v>3.963817423153944</v>
      </c>
      <c r="BD23" s="31">
        <f t="shared" ca="1" si="26"/>
        <v>3.963817423153944</v>
      </c>
      <c r="BE23" s="31">
        <f t="shared" ca="1" si="26"/>
        <v>3.963817423153944</v>
      </c>
      <c r="BF23" s="31">
        <f t="shared" ca="1" si="26"/>
        <v>3.963817423153944</v>
      </c>
      <c r="BG23" s="31">
        <f t="shared" ca="1" si="26"/>
        <v>3.963817423153944</v>
      </c>
      <c r="BH23" s="31">
        <f t="shared" ca="1" si="26"/>
        <v>3.963817423153944</v>
      </c>
      <c r="BI23" s="31">
        <f t="shared" ca="1" si="26"/>
        <v>3.963817423153944</v>
      </c>
      <c r="BJ23" s="31">
        <f t="shared" ca="1" si="26"/>
        <v>3.963817423153944</v>
      </c>
      <c r="BK23" s="31">
        <f t="shared" ca="1" si="26"/>
        <v>3.963817423153944</v>
      </c>
      <c r="BL23" s="31">
        <f t="shared" ca="1" si="26"/>
        <v>3.963817423153944</v>
      </c>
      <c r="BM23" s="31">
        <f t="shared" ca="1" si="26"/>
        <v>3.963817423153944</v>
      </c>
      <c r="BN23" s="31">
        <f t="shared" ca="1" si="26"/>
        <v>3.963817423153944</v>
      </c>
      <c r="BO23" s="31">
        <f t="shared" ca="1" si="26"/>
        <v>3.963817423153944</v>
      </c>
      <c r="BP23" s="31">
        <f t="shared" ca="1" si="26"/>
        <v>3.963817423153944</v>
      </c>
      <c r="BQ23" s="31">
        <f t="shared" ca="1" si="26"/>
        <v>3.963817423153944</v>
      </c>
      <c r="BR23" s="31">
        <f t="shared" ca="1" si="26"/>
        <v>3.963817423153944</v>
      </c>
      <c r="BS23" s="31">
        <f t="shared" ca="1" si="26"/>
        <v>3.963817423153944</v>
      </c>
      <c r="BT23" s="31">
        <f t="shared" ca="1" si="26"/>
        <v>3.963817423153944</v>
      </c>
      <c r="BU23" s="31">
        <f t="shared" ca="1" si="26"/>
        <v>3.963817423153944</v>
      </c>
      <c r="BV23" s="31">
        <f t="shared" ref="BV23:DA23" ca="1" si="27" xml:space="preserve"> BV$17</f>
        <v>3.963817423153944</v>
      </c>
      <c r="BW23" s="31">
        <f t="shared" ca="1" si="27"/>
        <v>3.963817423153944</v>
      </c>
      <c r="BX23" s="31">
        <f t="shared" ca="1" si="27"/>
        <v>3.963817423153944</v>
      </c>
      <c r="BY23" s="31">
        <f t="shared" ca="1" si="27"/>
        <v>3.963817423153944</v>
      </c>
      <c r="BZ23" s="31">
        <f t="shared" ca="1" si="27"/>
        <v>3.963817423153944</v>
      </c>
      <c r="CA23" s="31">
        <f t="shared" ca="1" si="27"/>
        <v>3.963817423153944</v>
      </c>
      <c r="CB23" s="31">
        <f t="shared" ca="1" si="27"/>
        <v>3.963817423153944</v>
      </c>
      <c r="CC23" s="31">
        <f t="shared" ca="1" si="27"/>
        <v>1.1075990341379853</v>
      </c>
      <c r="CD23" s="31">
        <f t="shared" ca="1" si="27"/>
        <v>1.0506419183397697</v>
      </c>
      <c r="CE23" s="31">
        <f t="shared" ca="1" si="27"/>
        <v>1.0506419183397697</v>
      </c>
      <c r="CF23" s="31">
        <f t="shared" ca="1" si="27"/>
        <v>1.0506419183397697</v>
      </c>
      <c r="CG23" s="31">
        <f t="shared" ca="1" si="27"/>
        <v>1.0506419183397697</v>
      </c>
      <c r="CH23" s="31">
        <f t="shared" ca="1" si="27"/>
        <v>1.0506419183397697</v>
      </c>
      <c r="CI23" s="31">
        <f t="shared" ca="1" si="27"/>
        <v>1.0506419183397697</v>
      </c>
      <c r="CJ23" s="31">
        <f t="shared" ca="1" si="27"/>
        <v>1.0506419183397697</v>
      </c>
      <c r="CK23" s="31">
        <f t="shared" ca="1" si="27"/>
        <v>1.0506419183397697</v>
      </c>
      <c r="CL23" s="31">
        <f t="shared" ca="1" si="27"/>
        <v>1.0506419183397697</v>
      </c>
      <c r="CM23" s="31">
        <f t="shared" ca="1" si="27"/>
        <v>1.0506419183397697</v>
      </c>
      <c r="CN23" s="31">
        <f t="shared" ca="1" si="27"/>
        <v>1.0506419183397697</v>
      </c>
      <c r="CO23" s="31">
        <f t="shared" ca="1" si="27"/>
        <v>1.0506419183397697</v>
      </c>
      <c r="CP23" s="31">
        <f t="shared" ca="1" si="27"/>
        <v>1.0506419183397697</v>
      </c>
      <c r="CQ23" s="31">
        <f t="shared" ca="1" si="27"/>
        <v>1.0506419183397697</v>
      </c>
      <c r="CR23" s="31">
        <f t="shared" ca="1" si="27"/>
        <v>1.0506419183397697</v>
      </c>
      <c r="CS23" s="31">
        <f t="shared" ca="1" si="27"/>
        <v>1.0506419183397697</v>
      </c>
      <c r="CT23" s="31">
        <f t="shared" ca="1" si="27"/>
        <v>1.0506419183397697</v>
      </c>
      <c r="CU23" s="31">
        <f t="shared" ca="1" si="27"/>
        <v>1.0506419183397697</v>
      </c>
      <c r="CV23" s="31">
        <f t="shared" ca="1" si="27"/>
        <v>1.0506419183397697</v>
      </c>
      <c r="CW23" s="31">
        <f t="shared" ca="1" si="27"/>
        <v>1.0506419183397697</v>
      </c>
      <c r="CX23" s="31">
        <f t="shared" ca="1" si="27"/>
        <v>1.0506419183397697</v>
      </c>
      <c r="CY23" s="31">
        <f t="shared" ca="1" si="27"/>
        <v>1.0506419183397697</v>
      </c>
      <c r="CZ23" s="31">
        <f t="shared" ca="1" si="27"/>
        <v>1.0506419183397697</v>
      </c>
      <c r="DA23" s="31">
        <f t="shared" ca="1" si="27"/>
        <v>1.0506419183397697</v>
      </c>
      <c r="DB23" s="31">
        <f t="shared" ref="DB23:EH23" ca="1" si="28" xml:space="preserve"> DB$17</f>
        <v>1.0506419183397697</v>
      </c>
      <c r="DC23" s="31">
        <f t="shared" ca="1" si="28"/>
        <v>1.0506419183397697</v>
      </c>
      <c r="DD23" s="31">
        <f t="shared" ca="1" si="28"/>
        <v>1.0506419183397697</v>
      </c>
      <c r="DE23" s="31">
        <f t="shared" ca="1" si="28"/>
        <v>1.0506419183397697</v>
      </c>
      <c r="DF23" s="31">
        <f t="shared" ca="1" si="28"/>
        <v>1.0506419183397697</v>
      </c>
      <c r="DG23" s="31">
        <f t="shared" ca="1" si="28"/>
        <v>1.0506419183397697</v>
      </c>
      <c r="DH23" s="31">
        <f t="shared" ca="1" si="28"/>
        <v>1.0506419183397697</v>
      </c>
      <c r="DI23" s="31">
        <f t="shared" ca="1" si="28"/>
        <v>1.0506419183397697</v>
      </c>
      <c r="DJ23" s="31">
        <f t="shared" ca="1" si="28"/>
        <v>1.0506419183397697</v>
      </c>
      <c r="DK23" s="31">
        <f t="shared" ca="1" si="28"/>
        <v>1.0506419183397697</v>
      </c>
      <c r="DL23" s="31">
        <f t="shared" ca="1" si="28"/>
        <v>1.0506419183397697</v>
      </c>
      <c r="DM23" s="31">
        <f t="shared" ca="1" si="28"/>
        <v>1.0506419183397697</v>
      </c>
      <c r="DN23" s="31">
        <f t="shared" ca="1" si="28"/>
        <v>1.0506419183397697</v>
      </c>
      <c r="DO23" s="31">
        <f t="shared" ca="1" si="28"/>
        <v>1.0506419183397697</v>
      </c>
      <c r="DP23" s="31">
        <f t="shared" ca="1" si="28"/>
        <v>1.0506419183397697</v>
      </c>
      <c r="DQ23" s="31">
        <f t="shared" ca="1" si="28"/>
        <v>1.0506419183397697</v>
      </c>
      <c r="DR23" s="31">
        <f t="shared" ca="1" si="28"/>
        <v>1.0432320259858099</v>
      </c>
      <c r="DS23" s="31">
        <f t="shared" ca="1" si="28"/>
        <v>0</v>
      </c>
      <c r="DT23" s="31">
        <f t="shared" ca="1" si="28"/>
        <v>0</v>
      </c>
      <c r="DU23" s="31">
        <f t="shared" ca="1" si="28"/>
        <v>0</v>
      </c>
      <c r="DV23" s="31">
        <f t="shared" ca="1" si="28"/>
        <v>0</v>
      </c>
      <c r="DW23" s="31">
        <f t="shared" ca="1" si="28"/>
        <v>0</v>
      </c>
      <c r="DX23" s="31">
        <f t="shared" ca="1" si="28"/>
        <v>0</v>
      </c>
      <c r="DY23" s="31">
        <f t="shared" ca="1" si="28"/>
        <v>0</v>
      </c>
      <c r="DZ23" s="31">
        <f t="shared" ca="1" si="28"/>
        <v>0</v>
      </c>
      <c r="EA23" s="31">
        <f t="shared" ca="1" si="28"/>
        <v>0</v>
      </c>
      <c r="EB23" s="31">
        <f t="shared" ca="1" si="28"/>
        <v>0</v>
      </c>
      <c r="EC23" s="31">
        <f t="shared" ca="1" si="28"/>
        <v>0</v>
      </c>
      <c r="ED23" s="31">
        <f t="shared" ca="1" si="28"/>
        <v>0</v>
      </c>
      <c r="EE23" s="31">
        <f t="shared" ca="1" si="28"/>
        <v>0</v>
      </c>
      <c r="EF23" s="31">
        <f t="shared" ca="1" si="28"/>
        <v>0</v>
      </c>
      <c r="EG23" s="31">
        <f t="shared" ca="1" si="28"/>
        <v>0</v>
      </c>
      <c r="EH23" s="31">
        <f t="shared" ca="1" si="28"/>
        <v>0</v>
      </c>
    </row>
    <row r="24" spans="1:138" s="247" customFormat="1" ht="15" customHeight="1" outlineLevel="1" x14ac:dyDescent="0.25">
      <c r="A24" s="244"/>
      <c r="B24" s="244"/>
      <c r="C24" s="245"/>
      <c r="D24" s="246"/>
      <c r="E24" s="156" t="s">
        <v>369</v>
      </c>
      <c r="F24" s="477" t="s">
        <v>370</v>
      </c>
      <c r="G24" s="156" t="s">
        <v>330</v>
      </c>
      <c r="H24" s="152"/>
      <c r="I24" s="156"/>
      <c r="J24" s="153">
        <f ca="1">SUM(J21:J22) - J23</f>
        <v>0</v>
      </c>
      <c r="K24" s="153">
        <f t="shared" ref="K24:AO24" ca="1" si="29">SUM(K21:K22) - K23</f>
        <v>0</v>
      </c>
      <c r="L24" s="153">
        <f t="shared" ca="1" si="29"/>
        <v>0</v>
      </c>
      <c r="M24" s="153">
        <f t="shared" ca="1" si="29"/>
        <v>0</v>
      </c>
      <c r="N24" s="153">
        <f t="shared" ca="1" si="29"/>
        <v>0</v>
      </c>
      <c r="O24" s="153">
        <f t="shared" ca="1" si="29"/>
        <v>1.2828351345931295</v>
      </c>
      <c r="P24" s="153">
        <f t="shared" ca="1" si="29"/>
        <v>2.8112392361572089</v>
      </c>
      <c r="Q24" s="153">
        <f t="shared" ca="1" si="29"/>
        <v>5.0896095979609468</v>
      </c>
      <c r="R24" s="153">
        <f t="shared" ca="1" si="29"/>
        <v>11.56893891507826</v>
      </c>
      <c r="S24" s="153">
        <f t="shared" ca="1" si="29"/>
        <v>18.78458847753053</v>
      </c>
      <c r="T24" s="153">
        <f t="shared" ca="1" si="29"/>
        <v>22.672543258188472</v>
      </c>
      <c r="U24" s="153">
        <f t="shared" ca="1" si="29"/>
        <v>29.701239704229305</v>
      </c>
      <c r="V24" s="153">
        <f t="shared" ca="1" si="29"/>
        <v>38.223480326988764</v>
      </c>
      <c r="W24" s="153">
        <f t="shared" ca="1" si="29"/>
        <v>44.240298479683979</v>
      </c>
      <c r="X24" s="153">
        <f t="shared" ca="1" si="29"/>
        <v>56.284531132534866</v>
      </c>
      <c r="Y24" s="153">
        <f t="shared" ca="1" si="29"/>
        <v>70.013904349138372</v>
      </c>
      <c r="Z24" s="153">
        <f t="shared" ca="1" si="29"/>
        <v>78.856434856096058</v>
      </c>
      <c r="AA24" s="153">
        <f t="shared" ca="1" si="29"/>
        <v>95.403325887991585</v>
      </c>
      <c r="AB24" s="153">
        <f t="shared" ca="1" si="29"/>
        <v>106.69524118082535</v>
      </c>
      <c r="AC24" s="153">
        <f t="shared" ca="1" si="29"/>
        <v>111.00557158017554</v>
      </c>
      <c r="AD24" s="153">
        <f t="shared" ca="1" si="29"/>
        <v>121.87730298653302</v>
      </c>
      <c r="AE24" s="153">
        <f t="shared" ca="1" si="29"/>
        <v>132.57446973600034</v>
      </c>
      <c r="AF24" s="153">
        <f t="shared" ca="1" si="29"/>
        <v>137.1658515773095</v>
      </c>
      <c r="AG24" s="153">
        <f t="shared" ca="1" si="29"/>
        <v>147.51388901299637</v>
      </c>
      <c r="AH24" s="153">
        <f t="shared" ca="1" si="29"/>
        <v>157.68736179179305</v>
      </c>
      <c r="AI24" s="153">
        <f t="shared" ca="1" si="29"/>
        <v>164.76161203522508</v>
      </c>
      <c r="AJ24" s="153">
        <f t="shared" ca="1" si="29"/>
        <v>173.58760168625821</v>
      </c>
      <c r="AK24" s="153">
        <f t="shared" ca="1" si="29"/>
        <v>170.89432863449812</v>
      </c>
      <c r="AL24" s="153">
        <f t="shared" ca="1" si="29"/>
        <v>166.16399306375624</v>
      </c>
      <c r="AM24" s="153">
        <f t="shared" ca="1" si="29"/>
        <v>163.25081755894206</v>
      </c>
      <c r="AN24" s="153">
        <f t="shared" ca="1" si="29"/>
        <v>116.58397730836519</v>
      </c>
      <c r="AO24" s="153">
        <f t="shared" ca="1" si="29"/>
        <v>113.67080180355102</v>
      </c>
      <c r="AP24" s="153">
        <f t="shared" ref="AP24:BU24" ca="1" si="30">SUM(AP21:AP22) - AP23</f>
        <v>110.75762629873684</v>
      </c>
      <c r="AQ24" s="153">
        <f t="shared" ca="1" si="30"/>
        <v>107.84445079392266</v>
      </c>
      <c r="AR24" s="153">
        <f t="shared" ca="1" si="30"/>
        <v>104.93127528910848</v>
      </c>
      <c r="AS24" s="153">
        <f t="shared" ca="1" si="30"/>
        <v>102.01809978429431</v>
      </c>
      <c r="AT24" s="153">
        <f t="shared" ca="1" si="30"/>
        <v>99.10492427948013</v>
      </c>
      <c r="AU24" s="153">
        <f t="shared" ca="1" si="30"/>
        <v>96.191748774665953</v>
      </c>
      <c r="AV24" s="153">
        <f t="shared" ca="1" si="30"/>
        <v>93.278573269851776</v>
      </c>
      <c r="AW24" s="153">
        <f t="shared" ca="1" si="30"/>
        <v>90.365397765037599</v>
      </c>
      <c r="AX24" s="153">
        <f t="shared" ca="1" si="30"/>
        <v>87.452222260223422</v>
      </c>
      <c r="AY24" s="153">
        <f t="shared" ca="1" si="30"/>
        <v>84.539046755409245</v>
      </c>
      <c r="AZ24" s="153">
        <f t="shared" ca="1" si="30"/>
        <v>81.625871250595068</v>
      </c>
      <c r="BA24" s="153">
        <f t="shared" ca="1" si="30"/>
        <v>78.712695745780891</v>
      </c>
      <c r="BB24" s="153">
        <f t="shared" ca="1" si="30"/>
        <v>75.799520240966714</v>
      </c>
      <c r="BC24" s="153">
        <f t="shared" ca="1" si="30"/>
        <v>72.886344736152537</v>
      </c>
      <c r="BD24" s="153">
        <f t="shared" ca="1" si="30"/>
        <v>69.97316923133836</v>
      </c>
      <c r="BE24" s="153">
        <f t="shared" ca="1" si="30"/>
        <v>67.059993726524183</v>
      </c>
      <c r="BF24" s="153">
        <f t="shared" ca="1" si="30"/>
        <v>64.146818221710006</v>
      </c>
      <c r="BG24" s="153">
        <f t="shared" ca="1" si="30"/>
        <v>61.233642716895829</v>
      </c>
      <c r="BH24" s="153">
        <f t="shared" ca="1" si="30"/>
        <v>58.32046721208166</v>
      </c>
      <c r="BI24" s="153">
        <f t="shared" ca="1" si="30"/>
        <v>55.40729170726749</v>
      </c>
      <c r="BJ24" s="153">
        <f t="shared" ca="1" si="30"/>
        <v>52.49411620245332</v>
      </c>
      <c r="BK24" s="153">
        <f t="shared" ca="1" si="30"/>
        <v>49.58094069763915</v>
      </c>
      <c r="BL24" s="153">
        <f t="shared" ca="1" si="30"/>
        <v>46.66776519282498</v>
      </c>
      <c r="BM24" s="153">
        <f t="shared" ca="1" si="30"/>
        <v>43.75458968801081</v>
      </c>
      <c r="BN24" s="153">
        <f t="shared" ca="1" si="30"/>
        <v>40.84141418319664</v>
      </c>
      <c r="BO24" s="153">
        <f t="shared" ca="1" si="30"/>
        <v>37.928238678382471</v>
      </c>
      <c r="BP24" s="153">
        <f t="shared" ca="1" si="30"/>
        <v>35.015063173568301</v>
      </c>
      <c r="BQ24" s="153">
        <f t="shared" ca="1" si="30"/>
        <v>32.101887668754131</v>
      </c>
      <c r="BR24" s="153">
        <f t="shared" ca="1" si="30"/>
        <v>29.188712163939957</v>
      </c>
      <c r="BS24" s="153">
        <f t="shared" ca="1" si="30"/>
        <v>26.275536659125784</v>
      </c>
      <c r="BT24" s="153">
        <f t="shared" ca="1" si="30"/>
        <v>23.362361154311611</v>
      </c>
      <c r="BU24" s="153">
        <f t="shared" ca="1" si="30"/>
        <v>20.449185649497437</v>
      </c>
      <c r="BV24" s="153">
        <f t="shared" ref="BV24:DA24" ca="1" si="31">SUM(BV21:BV22) - BV23</f>
        <v>17.536010144683264</v>
      </c>
      <c r="BW24" s="153">
        <f t="shared" ca="1" si="31"/>
        <v>14.62283463986909</v>
      </c>
      <c r="BX24" s="153">
        <f t="shared" ca="1" si="31"/>
        <v>11.709659135054915</v>
      </c>
      <c r="BY24" s="153">
        <f t="shared" ca="1" si="31"/>
        <v>8.7964836302407399</v>
      </c>
      <c r="BZ24" s="153">
        <f t="shared" ca="1" si="31"/>
        <v>5.8833081254265647</v>
      </c>
      <c r="CA24" s="153">
        <f t="shared" ca="1" si="31"/>
        <v>2.9701326206123899</v>
      </c>
      <c r="CB24" s="153">
        <f t="shared" ca="1" si="31"/>
        <v>5.6957115798215607E-2</v>
      </c>
      <c r="CC24" s="153">
        <f t="shared" ca="1" si="31"/>
        <v>0</v>
      </c>
      <c r="CD24" s="153">
        <f t="shared" ca="1" si="31"/>
        <v>0</v>
      </c>
      <c r="CE24" s="153">
        <f t="shared" ca="1" si="31"/>
        <v>0</v>
      </c>
      <c r="CF24" s="153">
        <f t="shared" ca="1" si="31"/>
        <v>0</v>
      </c>
      <c r="CG24" s="153">
        <f t="shared" ca="1" si="31"/>
        <v>0</v>
      </c>
      <c r="CH24" s="153">
        <f t="shared" ca="1" si="31"/>
        <v>0</v>
      </c>
      <c r="CI24" s="153">
        <f t="shared" ca="1" si="31"/>
        <v>0</v>
      </c>
      <c r="CJ24" s="153">
        <f t="shared" ca="1" si="31"/>
        <v>0</v>
      </c>
      <c r="CK24" s="153">
        <f t="shared" ca="1" si="31"/>
        <v>0</v>
      </c>
      <c r="CL24" s="153">
        <f t="shared" ca="1" si="31"/>
        <v>0</v>
      </c>
      <c r="CM24" s="153">
        <f t="shared" ca="1" si="31"/>
        <v>0</v>
      </c>
      <c r="CN24" s="153">
        <f t="shared" ca="1" si="31"/>
        <v>0</v>
      </c>
      <c r="CO24" s="153">
        <f t="shared" ca="1" si="31"/>
        <v>0</v>
      </c>
      <c r="CP24" s="153">
        <f t="shared" ca="1" si="31"/>
        <v>0</v>
      </c>
      <c r="CQ24" s="153">
        <f t="shared" ca="1" si="31"/>
        <v>0</v>
      </c>
      <c r="CR24" s="153">
        <f t="shared" ca="1" si="31"/>
        <v>0</v>
      </c>
      <c r="CS24" s="153">
        <f t="shared" ca="1" si="31"/>
        <v>0</v>
      </c>
      <c r="CT24" s="153">
        <f t="shared" ca="1" si="31"/>
        <v>0</v>
      </c>
      <c r="CU24" s="153">
        <f t="shared" ca="1" si="31"/>
        <v>0</v>
      </c>
      <c r="CV24" s="153">
        <f t="shared" ca="1" si="31"/>
        <v>0</v>
      </c>
      <c r="CW24" s="153">
        <f t="shared" ca="1" si="31"/>
        <v>0</v>
      </c>
      <c r="CX24" s="153">
        <f t="shared" ca="1" si="31"/>
        <v>0</v>
      </c>
      <c r="CY24" s="153">
        <f t="shared" ca="1" si="31"/>
        <v>0</v>
      </c>
      <c r="CZ24" s="153">
        <f t="shared" ca="1" si="31"/>
        <v>0</v>
      </c>
      <c r="DA24" s="153">
        <f t="shared" ca="1" si="31"/>
        <v>0</v>
      </c>
      <c r="DB24" s="153">
        <f t="shared" ref="DB24:DT24" ca="1" si="32">SUM(DB21:DB22) - DB23</f>
        <v>0</v>
      </c>
      <c r="DC24" s="153">
        <f t="shared" ca="1" si="32"/>
        <v>0</v>
      </c>
      <c r="DD24" s="153">
        <f t="shared" ca="1" si="32"/>
        <v>0</v>
      </c>
      <c r="DE24" s="153">
        <f t="shared" ca="1" si="32"/>
        <v>0</v>
      </c>
      <c r="DF24" s="153">
        <f t="shared" ca="1" si="32"/>
        <v>0</v>
      </c>
      <c r="DG24" s="153">
        <f t="shared" ca="1" si="32"/>
        <v>0</v>
      </c>
      <c r="DH24" s="153">
        <f t="shared" ca="1" si="32"/>
        <v>0</v>
      </c>
      <c r="DI24" s="153">
        <f t="shared" ca="1" si="32"/>
        <v>0</v>
      </c>
      <c r="DJ24" s="153">
        <f t="shared" ca="1" si="32"/>
        <v>0</v>
      </c>
      <c r="DK24" s="153">
        <f t="shared" ca="1" si="32"/>
        <v>0</v>
      </c>
      <c r="DL24" s="153">
        <f t="shared" ca="1" si="32"/>
        <v>0</v>
      </c>
      <c r="DM24" s="153">
        <f t="shared" ca="1" si="32"/>
        <v>0</v>
      </c>
      <c r="DN24" s="153">
        <f t="shared" ca="1" si="32"/>
        <v>0</v>
      </c>
      <c r="DO24" s="153">
        <f t="shared" ca="1" si="32"/>
        <v>0</v>
      </c>
      <c r="DP24" s="153">
        <f t="shared" ca="1" si="32"/>
        <v>0</v>
      </c>
      <c r="DQ24" s="153">
        <f t="shared" ca="1" si="32"/>
        <v>0</v>
      </c>
      <c r="DR24" s="153">
        <f t="shared" ca="1" si="32"/>
        <v>0</v>
      </c>
      <c r="DS24" s="153">
        <f t="shared" ca="1" si="32"/>
        <v>0</v>
      </c>
      <c r="DT24" s="153">
        <f t="shared" ca="1" si="32"/>
        <v>0</v>
      </c>
      <c r="DU24" s="153">
        <f t="shared" ref="DU24:EH24" ca="1" si="33">SUM(DU21:DU22) - DU23</f>
        <v>0</v>
      </c>
      <c r="DV24" s="153">
        <f t="shared" ca="1" si="33"/>
        <v>0</v>
      </c>
      <c r="DW24" s="153">
        <f t="shared" ca="1" si="33"/>
        <v>0</v>
      </c>
      <c r="DX24" s="153">
        <f t="shared" ca="1" si="33"/>
        <v>0</v>
      </c>
      <c r="DY24" s="153">
        <f t="shared" ca="1" si="33"/>
        <v>0</v>
      </c>
      <c r="DZ24" s="153">
        <f t="shared" ca="1" si="33"/>
        <v>0</v>
      </c>
      <c r="EA24" s="153">
        <f t="shared" ca="1" si="33"/>
        <v>0</v>
      </c>
      <c r="EB24" s="153">
        <f t="shared" ca="1" si="33"/>
        <v>0</v>
      </c>
      <c r="EC24" s="153">
        <f t="shared" ca="1" si="33"/>
        <v>0</v>
      </c>
      <c r="ED24" s="153">
        <f t="shared" ca="1" si="33"/>
        <v>0</v>
      </c>
      <c r="EE24" s="153">
        <f t="shared" ca="1" si="33"/>
        <v>0</v>
      </c>
      <c r="EF24" s="153">
        <f t="shared" ca="1" si="33"/>
        <v>0</v>
      </c>
      <c r="EG24" s="153">
        <f t="shared" ca="1" si="33"/>
        <v>0</v>
      </c>
      <c r="EH24" s="153">
        <f t="shared" ca="1" si="33"/>
        <v>0</v>
      </c>
    </row>
    <row r="25" spans="1:138" ht="15" customHeight="1" outlineLevel="1" x14ac:dyDescent="0.35"/>
    <row r="26" spans="1:138" s="247" customFormat="1" ht="15" customHeight="1" outlineLevel="1" x14ac:dyDescent="0.35">
      <c r="A26" s="244"/>
      <c r="B26" s="244"/>
      <c r="C26" s="245"/>
      <c r="D26" s="246"/>
      <c r="E26" s="475" t="str">
        <f xml:space="preserve"> 'Monthly Financials'!E$80</f>
        <v>GST on revenue</v>
      </c>
      <c r="F26" s="475">
        <f xml:space="preserve"> 'Monthly Financials'!F$80</f>
        <v>0</v>
      </c>
      <c r="G26" s="475" t="str">
        <f xml:space="preserve"> 'Monthly Financials'!G$80</f>
        <v>INR Cr</v>
      </c>
      <c r="H26" s="475">
        <f xml:space="preserve"> 'Monthly Financials'!H$80</f>
        <v>447.69370603335238</v>
      </c>
      <c r="I26" s="475">
        <f xml:space="preserve"> 'Monthly Financials'!I$80</f>
        <v>0</v>
      </c>
      <c r="J26" s="475">
        <f xml:space="preserve"> 'Monthly Financials'!J$80</f>
        <v>0</v>
      </c>
      <c r="K26" s="475">
        <f xml:space="preserve"> 'Monthly Financials'!K$80</f>
        <v>0</v>
      </c>
      <c r="L26" s="475">
        <f xml:space="preserve"> 'Monthly Financials'!L$80</f>
        <v>0</v>
      </c>
      <c r="M26" s="475">
        <f xml:space="preserve"> 'Monthly Financials'!M$80</f>
        <v>0</v>
      </c>
      <c r="N26" s="475">
        <f xml:space="preserve"> 'Monthly Financials'!N$80</f>
        <v>0</v>
      </c>
      <c r="O26" s="475">
        <f xml:space="preserve"> 'Monthly Financials'!O$80</f>
        <v>0</v>
      </c>
      <c r="P26" s="475">
        <f xml:space="preserve"> 'Monthly Financials'!P$80</f>
        <v>0</v>
      </c>
      <c r="Q26" s="475">
        <f xml:space="preserve"> 'Monthly Financials'!Q$80</f>
        <v>0.6290154741312407</v>
      </c>
      <c r="R26" s="475">
        <f xml:space="preserve"> 'Monthly Financials'!R$80</f>
        <v>0</v>
      </c>
      <c r="S26" s="475">
        <f xml:space="preserve"> 'Monthly Financials'!S$80</f>
        <v>7.0621753785011995E-2</v>
      </c>
      <c r="T26" s="475">
        <f xml:space="preserve"> 'Monthly Financials'!T$80</f>
        <v>3.4221735894618193</v>
      </c>
      <c r="U26" s="475">
        <f xml:space="preserve"> 'Monthly Financials'!U$80</f>
        <v>0.30834757461301199</v>
      </c>
      <c r="V26" s="475">
        <f xml:space="preserve"> 'Monthly Financials'!V$80</f>
        <v>0.43437090131701195</v>
      </c>
      <c r="W26" s="475">
        <f xml:space="preserve"> 'Monthly Financials'!W$80</f>
        <v>4.718626060092725</v>
      </c>
      <c r="X26" s="475">
        <f xml:space="preserve"> 'Monthly Financials'!X$80</f>
        <v>0.71505921988501198</v>
      </c>
      <c r="Y26" s="475">
        <f xml:space="preserve"> 'Monthly Financials'!Y$80</f>
        <v>0.9012300434250119</v>
      </c>
      <c r="Z26" s="475">
        <f xml:space="preserve"> 'Monthly Financials'!Z$80</f>
        <v>7.9855610025701713</v>
      </c>
      <c r="AA26" s="475">
        <f xml:space="preserve"> 'Monthly Financials'!AA$80</f>
        <v>1.3781137683390119</v>
      </c>
      <c r="AB26" s="475">
        <f xml:space="preserve"> 'Monthly Financials'!AB$80</f>
        <v>1.6716908362290119</v>
      </c>
      <c r="AC26" s="475">
        <f xml:space="preserve"> 'Monthly Financials'!AC$80</f>
        <v>8.7199809699469846</v>
      </c>
      <c r="AD26" s="475">
        <f xml:space="preserve"> 'Monthly Financials'!AD$80</f>
        <v>2.2059882110394899</v>
      </c>
      <c r="AE26" s="475">
        <f xml:space="preserve"> 'Monthly Financials'!AE$80</f>
        <v>2.4279611160294903</v>
      </c>
      <c r="AF26" s="475">
        <f xml:space="preserve"> 'Monthly Financials'!AF$80</f>
        <v>8.5811542722874243</v>
      </c>
      <c r="AG26" s="475">
        <f xml:space="preserve"> 'Monthly Financials'!AG$80</f>
        <v>2.8719069260094896</v>
      </c>
      <c r="AH26" s="475">
        <f xml:space="preserve"> 'Monthly Financials'!AH$80</f>
        <v>3.0938798309994899</v>
      </c>
      <c r="AI26" s="475">
        <f xml:space="preserve"> 'Monthly Financials'!AI$80</f>
        <v>9.2470729872574253</v>
      </c>
      <c r="AJ26" s="475">
        <f xml:space="preserve"> 'Monthly Financials'!AJ$80</f>
        <v>3.5378256409794897</v>
      </c>
      <c r="AK26" s="475">
        <f xml:space="preserve"> 'Monthly Financials'!AK$80</f>
        <v>3.75979854596949</v>
      </c>
      <c r="AL26" s="475">
        <f xml:space="preserve"> 'Monthly Financials'!AL$80</f>
        <v>5.7809774890816517</v>
      </c>
      <c r="AM26" s="475">
        <f xml:space="preserve"> 'Monthly Financials'!AM$80</f>
        <v>3.963817423153944</v>
      </c>
      <c r="AN26" s="475">
        <f xml:space="preserve"> 'Monthly Financials'!AN$80</f>
        <v>47.717482168916646</v>
      </c>
      <c r="AO26" s="475">
        <f xml:space="preserve"> 'Monthly Financials'!AO$80</f>
        <v>3.963817423153944</v>
      </c>
      <c r="AP26" s="475">
        <f xml:space="preserve"> 'Monthly Financials'!AP$80</f>
        <v>3.963817423153944</v>
      </c>
      <c r="AQ26" s="475">
        <f xml:space="preserve"> 'Monthly Financials'!AQ$80</f>
        <v>3.963817423153944</v>
      </c>
      <c r="AR26" s="475">
        <f xml:space="preserve"> 'Monthly Financials'!AR$80</f>
        <v>3.963817423153944</v>
      </c>
      <c r="AS26" s="475">
        <f xml:space="preserve"> 'Monthly Financials'!AS$80</f>
        <v>3.963817423153944</v>
      </c>
      <c r="AT26" s="475">
        <f xml:space="preserve"> 'Monthly Financials'!AT$80</f>
        <v>3.963817423153944</v>
      </c>
      <c r="AU26" s="475">
        <f xml:space="preserve"> 'Monthly Financials'!AU$80</f>
        <v>3.963817423153944</v>
      </c>
      <c r="AV26" s="475">
        <f xml:space="preserve"> 'Monthly Financials'!AV$80</f>
        <v>3.963817423153944</v>
      </c>
      <c r="AW26" s="475">
        <f xml:space="preserve"> 'Monthly Financials'!AW$80</f>
        <v>3.963817423153944</v>
      </c>
      <c r="AX26" s="475">
        <f xml:space="preserve"> 'Monthly Financials'!AX$80</f>
        <v>3.963817423153944</v>
      </c>
      <c r="AY26" s="475">
        <f xml:space="preserve"> 'Monthly Financials'!AY$80</f>
        <v>3.963817423153944</v>
      </c>
      <c r="AZ26" s="475">
        <f xml:space="preserve"> 'Monthly Financials'!AZ$80</f>
        <v>3.963817423153944</v>
      </c>
      <c r="BA26" s="475">
        <f xml:space="preserve"> 'Monthly Financials'!BA$80</f>
        <v>3.963817423153944</v>
      </c>
      <c r="BB26" s="475">
        <f xml:space="preserve"> 'Monthly Financials'!BB$80</f>
        <v>3.963817423153944</v>
      </c>
      <c r="BC26" s="475">
        <f xml:space="preserve"> 'Monthly Financials'!BC$80</f>
        <v>3.963817423153944</v>
      </c>
      <c r="BD26" s="475">
        <f xml:space="preserve"> 'Monthly Financials'!BD$80</f>
        <v>3.963817423153944</v>
      </c>
      <c r="BE26" s="475">
        <f xml:space="preserve"> 'Monthly Financials'!BE$80</f>
        <v>3.963817423153944</v>
      </c>
      <c r="BF26" s="475">
        <f xml:space="preserve"> 'Monthly Financials'!BF$80</f>
        <v>3.963817423153944</v>
      </c>
      <c r="BG26" s="475">
        <f xml:space="preserve"> 'Monthly Financials'!BG$80</f>
        <v>3.963817423153944</v>
      </c>
      <c r="BH26" s="475">
        <f xml:space="preserve"> 'Monthly Financials'!BH$80</f>
        <v>3.963817423153944</v>
      </c>
      <c r="BI26" s="475">
        <f xml:space="preserve"> 'Monthly Financials'!BI$80</f>
        <v>3.963817423153944</v>
      </c>
      <c r="BJ26" s="475">
        <f xml:space="preserve"> 'Monthly Financials'!BJ$80</f>
        <v>3.963817423153944</v>
      </c>
      <c r="BK26" s="475">
        <f xml:space="preserve"> 'Monthly Financials'!BK$80</f>
        <v>3.963817423153944</v>
      </c>
      <c r="BL26" s="475">
        <f xml:space="preserve"> 'Monthly Financials'!BL$80</f>
        <v>3.963817423153944</v>
      </c>
      <c r="BM26" s="475">
        <f xml:space="preserve"> 'Monthly Financials'!BM$80</f>
        <v>3.963817423153944</v>
      </c>
      <c r="BN26" s="475">
        <f xml:space="preserve"> 'Monthly Financials'!BN$80</f>
        <v>3.963817423153944</v>
      </c>
      <c r="BO26" s="475">
        <f xml:space="preserve"> 'Monthly Financials'!BO$80</f>
        <v>3.963817423153944</v>
      </c>
      <c r="BP26" s="475">
        <f xml:space="preserve"> 'Monthly Financials'!BP$80</f>
        <v>3.963817423153944</v>
      </c>
      <c r="BQ26" s="475">
        <f xml:space="preserve"> 'Monthly Financials'!BQ$80</f>
        <v>3.963817423153944</v>
      </c>
      <c r="BR26" s="475">
        <f xml:space="preserve"> 'Monthly Financials'!BR$80</f>
        <v>3.963817423153944</v>
      </c>
      <c r="BS26" s="475">
        <f xml:space="preserve"> 'Monthly Financials'!BS$80</f>
        <v>3.963817423153944</v>
      </c>
      <c r="BT26" s="475">
        <f xml:space="preserve"> 'Monthly Financials'!BT$80</f>
        <v>3.963817423153944</v>
      </c>
      <c r="BU26" s="475">
        <f xml:space="preserve"> 'Monthly Financials'!BU$80</f>
        <v>3.963817423153944</v>
      </c>
      <c r="BV26" s="475">
        <f xml:space="preserve"> 'Monthly Financials'!BV$80</f>
        <v>3.963817423153944</v>
      </c>
      <c r="BW26" s="475">
        <f xml:space="preserve"> 'Monthly Financials'!BW$80</f>
        <v>3.963817423153944</v>
      </c>
      <c r="BX26" s="475">
        <f xml:space="preserve"> 'Monthly Financials'!BX$80</f>
        <v>3.963817423153944</v>
      </c>
      <c r="BY26" s="475">
        <f xml:space="preserve"> 'Monthly Financials'!BY$80</f>
        <v>3.963817423153944</v>
      </c>
      <c r="BZ26" s="475">
        <f xml:space="preserve"> 'Monthly Financials'!BZ$80</f>
        <v>3.963817423153944</v>
      </c>
      <c r="CA26" s="475">
        <f xml:space="preserve"> 'Monthly Financials'!CA$80</f>
        <v>3.963817423153944</v>
      </c>
      <c r="CB26" s="475">
        <f xml:space="preserve"> 'Monthly Financials'!CB$80</f>
        <v>3.963817423153944</v>
      </c>
      <c r="CC26" s="475">
        <f xml:space="preserve"> 'Monthly Financials'!CC$80</f>
        <v>3.963817423153944</v>
      </c>
      <c r="CD26" s="475">
        <f xml:space="preserve"> 'Monthly Financials'!CD$80</f>
        <v>3.963817423153944</v>
      </c>
      <c r="CE26" s="475">
        <f xml:space="preserve"> 'Monthly Financials'!CE$80</f>
        <v>3.963817423153944</v>
      </c>
      <c r="CF26" s="475">
        <f xml:space="preserve"> 'Monthly Financials'!CF$80</f>
        <v>3.963817423153944</v>
      </c>
      <c r="CG26" s="475">
        <f xml:space="preserve"> 'Monthly Financials'!CG$80</f>
        <v>3.963817423153944</v>
      </c>
      <c r="CH26" s="475">
        <f xml:space="preserve"> 'Monthly Financials'!CH$80</f>
        <v>3.963817423153944</v>
      </c>
      <c r="CI26" s="475">
        <f xml:space="preserve"> 'Monthly Financials'!CI$80</f>
        <v>3.963817423153944</v>
      </c>
      <c r="CJ26" s="475">
        <f xml:space="preserve"> 'Monthly Financials'!CJ$80</f>
        <v>3.963817423153944</v>
      </c>
      <c r="CK26" s="475">
        <f xml:space="preserve"> 'Monthly Financials'!CK$80</f>
        <v>3.963817423153944</v>
      </c>
      <c r="CL26" s="475">
        <f xml:space="preserve"> 'Monthly Financials'!CL$80</f>
        <v>3.963817423153944</v>
      </c>
      <c r="CM26" s="475">
        <f xml:space="preserve"> 'Monthly Financials'!CM$80</f>
        <v>3.963817423153944</v>
      </c>
      <c r="CN26" s="475">
        <f xml:space="preserve"> 'Monthly Financials'!CN$80</f>
        <v>3.963817423153944</v>
      </c>
      <c r="CO26" s="475">
        <f xml:space="preserve"> 'Monthly Financials'!CO$80</f>
        <v>3.963817423153944</v>
      </c>
      <c r="CP26" s="475">
        <f xml:space="preserve"> 'Monthly Financials'!CP$80</f>
        <v>3.963817423153944</v>
      </c>
      <c r="CQ26" s="475">
        <f xml:space="preserve"> 'Monthly Financials'!CQ$80</f>
        <v>3.963817423153944</v>
      </c>
      <c r="CR26" s="475">
        <f xml:space="preserve"> 'Monthly Financials'!CR$80</f>
        <v>3.963817423153944</v>
      </c>
      <c r="CS26" s="475">
        <f xml:space="preserve"> 'Monthly Financials'!CS$80</f>
        <v>3.963817423153944</v>
      </c>
      <c r="CT26" s="475">
        <f xml:space="preserve"> 'Monthly Financials'!CT$80</f>
        <v>3.963817423153944</v>
      </c>
      <c r="CU26" s="475">
        <f xml:space="preserve"> 'Monthly Financials'!CU$80</f>
        <v>3.963817423153944</v>
      </c>
      <c r="CV26" s="475">
        <f xml:space="preserve"> 'Monthly Financials'!CV$80</f>
        <v>3.963817423153944</v>
      </c>
      <c r="CW26" s="475">
        <f xml:space="preserve"> 'Monthly Financials'!CW$80</f>
        <v>3.963817423153944</v>
      </c>
      <c r="CX26" s="475">
        <f xml:space="preserve"> 'Monthly Financials'!CX$80</f>
        <v>3.963817423153944</v>
      </c>
      <c r="CY26" s="475">
        <f xml:space="preserve"> 'Monthly Financials'!CY$80</f>
        <v>3.963817423153944</v>
      </c>
      <c r="CZ26" s="475">
        <f xml:space="preserve"> 'Monthly Financials'!CZ$80</f>
        <v>3.963817423153944</v>
      </c>
      <c r="DA26" s="475">
        <f xml:space="preserve"> 'Monthly Financials'!DA$80</f>
        <v>3.963817423153944</v>
      </c>
      <c r="DB26" s="475">
        <f xml:space="preserve"> 'Monthly Financials'!DB$80</f>
        <v>3.963817423153944</v>
      </c>
      <c r="DC26" s="475">
        <f xml:space="preserve"> 'Monthly Financials'!DC$80</f>
        <v>3.963817423153944</v>
      </c>
      <c r="DD26" s="475">
        <f xml:space="preserve"> 'Monthly Financials'!DD$80</f>
        <v>3.963817423153944</v>
      </c>
      <c r="DE26" s="475">
        <f xml:space="preserve"> 'Monthly Financials'!DE$80</f>
        <v>3.963817423153944</v>
      </c>
      <c r="DF26" s="475">
        <f xml:space="preserve"> 'Monthly Financials'!DF$80</f>
        <v>3.963817423153944</v>
      </c>
      <c r="DG26" s="475">
        <f xml:space="preserve"> 'Monthly Financials'!DG$80</f>
        <v>3.963817423153944</v>
      </c>
      <c r="DH26" s="475">
        <f xml:space="preserve"> 'Monthly Financials'!DH$80</f>
        <v>3.963817423153944</v>
      </c>
      <c r="DI26" s="475">
        <f xml:space="preserve"> 'Monthly Financials'!DI$80</f>
        <v>3.963817423153944</v>
      </c>
      <c r="DJ26" s="475">
        <f xml:space="preserve"> 'Monthly Financials'!DJ$80</f>
        <v>3.963817423153944</v>
      </c>
      <c r="DK26" s="475">
        <f xml:space="preserve"> 'Monthly Financials'!DK$80</f>
        <v>3.963817423153944</v>
      </c>
      <c r="DL26" s="475">
        <f xml:space="preserve"> 'Monthly Financials'!DL$80</f>
        <v>3.963817423153944</v>
      </c>
      <c r="DM26" s="475">
        <f xml:space="preserve"> 'Monthly Financials'!DM$80</f>
        <v>3.963817423153944</v>
      </c>
      <c r="DN26" s="475">
        <f xml:space="preserve"> 'Monthly Financials'!DN$80</f>
        <v>3.963817423153944</v>
      </c>
      <c r="DO26" s="475">
        <f xml:space="preserve"> 'Monthly Financials'!DO$80</f>
        <v>3.963817423153944</v>
      </c>
      <c r="DP26" s="475">
        <f xml:space="preserve"> 'Monthly Financials'!DP$80</f>
        <v>3.963817423153944</v>
      </c>
      <c r="DQ26" s="475">
        <f xml:space="preserve"> 'Monthly Financials'!DQ$80</f>
        <v>3.963817423153944</v>
      </c>
      <c r="DR26" s="475">
        <f xml:space="preserve"> 'Monthly Financials'!DR$80</f>
        <v>2.4818389523619655</v>
      </c>
      <c r="DS26" s="475">
        <f xml:space="preserve"> 'Monthly Financials'!DS$80</f>
        <v>0</v>
      </c>
      <c r="DT26" s="475">
        <f xml:space="preserve"> 'Monthly Financials'!DT$80</f>
        <v>0</v>
      </c>
      <c r="DU26" s="475">
        <f xml:space="preserve"> 'Monthly Financials'!DU$80</f>
        <v>0</v>
      </c>
      <c r="DV26" s="475">
        <f xml:space="preserve"> 'Monthly Financials'!DV$80</f>
        <v>0</v>
      </c>
      <c r="DW26" s="475">
        <f xml:space="preserve"> 'Monthly Financials'!DW$80</f>
        <v>0</v>
      </c>
      <c r="DX26" s="475">
        <f xml:space="preserve"> 'Monthly Financials'!DX$80</f>
        <v>0</v>
      </c>
      <c r="DY26" s="475">
        <f xml:space="preserve"> 'Monthly Financials'!DY$80</f>
        <v>0</v>
      </c>
      <c r="DZ26" s="475">
        <f xml:space="preserve"> 'Monthly Financials'!DZ$80</f>
        <v>0</v>
      </c>
      <c r="EA26" s="475">
        <f xml:space="preserve"> 'Monthly Financials'!EA$80</f>
        <v>0</v>
      </c>
      <c r="EB26" s="475">
        <f xml:space="preserve"> 'Monthly Financials'!EB$80</f>
        <v>0</v>
      </c>
      <c r="EC26" s="475">
        <f xml:space="preserve"> 'Monthly Financials'!EC$80</f>
        <v>0</v>
      </c>
      <c r="ED26" s="475">
        <f xml:space="preserve"> 'Monthly Financials'!ED$80</f>
        <v>0</v>
      </c>
      <c r="EE26" s="475">
        <f xml:space="preserve"> 'Monthly Financials'!EE$80</f>
        <v>0</v>
      </c>
      <c r="EF26" s="475">
        <f xml:space="preserve"> 'Monthly Financials'!EF$80</f>
        <v>0</v>
      </c>
      <c r="EG26" s="475">
        <f xml:space="preserve"> 'Monthly Financials'!EG$80</f>
        <v>0</v>
      </c>
      <c r="EH26" s="475">
        <f xml:space="preserve"> 'Monthly Financials'!EH$80</f>
        <v>0</v>
      </c>
    </row>
    <row r="27" spans="1:138" s="247" customFormat="1" ht="15" customHeight="1" outlineLevel="1" x14ac:dyDescent="0.35">
      <c r="A27" s="244"/>
      <c r="B27" s="244"/>
      <c r="C27" s="245"/>
      <c r="D27" s="246"/>
      <c r="E27" s="476" t="str">
        <f t="shared" ref="E27:AA27" si="34" xml:space="preserve"> E$17</f>
        <v>GST credit set off</v>
      </c>
      <c r="F27" s="476"/>
      <c r="G27" s="476" t="str">
        <f t="shared" si="34"/>
        <v>INR Cr</v>
      </c>
      <c r="H27" s="476">
        <f t="shared" ca="1" si="34"/>
        <v>326.87186052539204</v>
      </c>
      <c r="I27" s="476">
        <f t="shared" si="34"/>
        <v>0</v>
      </c>
      <c r="J27" s="476">
        <f t="shared" ca="1" si="34"/>
        <v>0</v>
      </c>
      <c r="K27" s="476">
        <f t="shared" ca="1" si="34"/>
        <v>0</v>
      </c>
      <c r="L27" s="476">
        <f t="shared" ca="1" si="34"/>
        <v>0</v>
      </c>
      <c r="M27" s="476">
        <f t="shared" ca="1" si="34"/>
        <v>0</v>
      </c>
      <c r="N27" s="476">
        <f t="shared" ca="1" si="34"/>
        <v>0</v>
      </c>
      <c r="O27" s="476">
        <f t="shared" ca="1" si="34"/>
        <v>0</v>
      </c>
      <c r="P27" s="476">
        <f t="shared" ca="1" si="34"/>
        <v>0</v>
      </c>
      <c r="Q27" s="476">
        <f t="shared" ca="1" si="34"/>
        <v>0.6290154741312407</v>
      </c>
      <c r="R27" s="476">
        <f t="shared" ca="1" si="34"/>
        <v>0</v>
      </c>
      <c r="S27" s="476">
        <f t="shared" ca="1" si="34"/>
        <v>7.0621753785011995E-2</v>
      </c>
      <c r="T27" s="476">
        <f t="shared" ca="1" si="34"/>
        <v>3.4221735894618193</v>
      </c>
      <c r="U27" s="476">
        <f t="shared" ca="1" si="34"/>
        <v>0.30834757461301199</v>
      </c>
      <c r="V27" s="476">
        <f t="shared" ca="1" si="34"/>
        <v>0.43437090131701195</v>
      </c>
      <c r="W27" s="476">
        <f t="shared" ca="1" si="34"/>
        <v>4.718626060092725</v>
      </c>
      <c r="X27" s="476">
        <f t="shared" ca="1" si="34"/>
        <v>0.71505921988501198</v>
      </c>
      <c r="Y27" s="476">
        <f t="shared" ca="1" si="34"/>
        <v>0.9012300434250119</v>
      </c>
      <c r="Z27" s="476">
        <f t="shared" ca="1" si="34"/>
        <v>7.9855610025701713</v>
      </c>
      <c r="AA27" s="476">
        <f t="shared" ca="1" si="34"/>
        <v>1.3781137683390119</v>
      </c>
      <c r="AB27" s="476">
        <f t="shared" ref="AB27:BG27" ca="1" si="35" xml:space="preserve"> AB$17</f>
        <v>1.6716908362290119</v>
      </c>
      <c r="AC27" s="476">
        <f t="shared" ca="1" si="35"/>
        <v>8.7199809699469846</v>
      </c>
      <c r="AD27" s="476">
        <f t="shared" ca="1" si="35"/>
        <v>2.2059882110394899</v>
      </c>
      <c r="AE27" s="476">
        <f t="shared" ca="1" si="35"/>
        <v>2.4279611160294903</v>
      </c>
      <c r="AF27" s="476">
        <f t="shared" ca="1" si="35"/>
        <v>8.5811542722874243</v>
      </c>
      <c r="AG27" s="476">
        <f t="shared" ca="1" si="35"/>
        <v>2.8719069260094896</v>
      </c>
      <c r="AH27" s="476">
        <f t="shared" ca="1" si="35"/>
        <v>3.0938798309994899</v>
      </c>
      <c r="AI27" s="476">
        <f t="shared" ca="1" si="35"/>
        <v>9.2470729872574253</v>
      </c>
      <c r="AJ27" s="476">
        <f t="shared" ca="1" si="35"/>
        <v>3.5378256409794897</v>
      </c>
      <c r="AK27" s="476">
        <f t="shared" ca="1" si="35"/>
        <v>3.75979854596949</v>
      </c>
      <c r="AL27" s="476">
        <f t="shared" ca="1" si="35"/>
        <v>5.7809774890816517</v>
      </c>
      <c r="AM27" s="476">
        <f t="shared" ca="1" si="35"/>
        <v>3.963817423153944</v>
      </c>
      <c r="AN27" s="476">
        <f t="shared" ca="1" si="35"/>
        <v>47.717482168916646</v>
      </c>
      <c r="AO27" s="476">
        <f t="shared" ca="1" si="35"/>
        <v>3.963817423153944</v>
      </c>
      <c r="AP27" s="476">
        <f t="shared" ca="1" si="35"/>
        <v>3.963817423153944</v>
      </c>
      <c r="AQ27" s="476">
        <f t="shared" ca="1" si="35"/>
        <v>3.963817423153944</v>
      </c>
      <c r="AR27" s="476">
        <f t="shared" ca="1" si="35"/>
        <v>3.963817423153944</v>
      </c>
      <c r="AS27" s="476">
        <f t="shared" ca="1" si="35"/>
        <v>3.963817423153944</v>
      </c>
      <c r="AT27" s="476">
        <f t="shared" ca="1" si="35"/>
        <v>3.963817423153944</v>
      </c>
      <c r="AU27" s="476">
        <f t="shared" ca="1" si="35"/>
        <v>3.963817423153944</v>
      </c>
      <c r="AV27" s="476">
        <f t="shared" ca="1" si="35"/>
        <v>3.963817423153944</v>
      </c>
      <c r="AW27" s="476">
        <f t="shared" ca="1" si="35"/>
        <v>3.963817423153944</v>
      </c>
      <c r="AX27" s="476">
        <f t="shared" ca="1" si="35"/>
        <v>3.963817423153944</v>
      </c>
      <c r="AY27" s="476">
        <f t="shared" ca="1" si="35"/>
        <v>3.963817423153944</v>
      </c>
      <c r="AZ27" s="476">
        <f t="shared" ca="1" si="35"/>
        <v>3.963817423153944</v>
      </c>
      <c r="BA27" s="476">
        <f t="shared" ca="1" si="35"/>
        <v>3.963817423153944</v>
      </c>
      <c r="BB27" s="476">
        <f t="shared" ca="1" si="35"/>
        <v>3.963817423153944</v>
      </c>
      <c r="BC27" s="476">
        <f t="shared" ca="1" si="35"/>
        <v>3.963817423153944</v>
      </c>
      <c r="BD27" s="476">
        <f t="shared" ca="1" si="35"/>
        <v>3.963817423153944</v>
      </c>
      <c r="BE27" s="476">
        <f t="shared" ca="1" si="35"/>
        <v>3.963817423153944</v>
      </c>
      <c r="BF27" s="476">
        <f t="shared" ca="1" si="35"/>
        <v>3.963817423153944</v>
      </c>
      <c r="BG27" s="476">
        <f t="shared" ca="1" si="35"/>
        <v>3.963817423153944</v>
      </c>
      <c r="BH27" s="476">
        <f t="shared" ref="BH27:CM27" ca="1" si="36" xml:space="preserve"> BH$17</f>
        <v>3.963817423153944</v>
      </c>
      <c r="BI27" s="476">
        <f t="shared" ca="1" si="36"/>
        <v>3.963817423153944</v>
      </c>
      <c r="BJ27" s="476">
        <f t="shared" ca="1" si="36"/>
        <v>3.963817423153944</v>
      </c>
      <c r="BK27" s="476">
        <f t="shared" ca="1" si="36"/>
        <v>3.963817423153944</v>
      </c>
      <c r="BL27" s="476">
        <f t="shared" ca="1" si="36"/>
        <v>3.963817423153944</v>
      </c>
      <c r="BM27" s="476">
        <f t="shared" ca="1" si="36"/>
        <v>3.963817423153944</v>
      </c>
      <c r="BN27" s="476">
        <f t="shared" ca="1" si="36"/>
        <v>3.963817423153944</v>
      </c>
      <c r="BO27" s="476">
        <f t="shared" ca="1" si="36"/>
        <v>3.963817423153944</v>
      </c>
      <c r="BP27" s="476">
        <f t="shared" ca="1" si="36"/>
        <v>3.963817423153944</v>
      </c>
      <c r="BQ27" s="476">
        <f t="shared" ca="1" si="36"/>
        <v>3.963817423153944</v>
      </c>
      <c r="BR27" s="476">
        <f t="shared" ca="1" si="36"/>
        <v>3.963817423153944</v>
      </c>
      <c r="BS27" s="476">
        <f t="shared" ca="1" si="36"/>
        <v>3.963817423153944</v>
      </c>
      <c r="BT27" s="476">
        <f t="shared" ca="1" si="36"/>
        <v>3.963817423153944</v>
      </c>
      <c r="BU27" s="476">
        <f t="shared" ca="1" si="36"/>
        <v>3.963817423153944</v>
      </c>
      <c r="BV27" s="476">
        <f t="shared" ca="1" si="36"/>
        <v>3.963817423153944</v>
      </c>
      <c r="BW27" s="476">
        <f t="shared" ca="1" si="36"/>
        <v>3.963817423153944</v>
      </c>
      <c r="BX27" s="476">
        <f t="shared" ca="1" si="36"/>
        <v>3.963817423153944</v>
      </c>
      <c r="BY27" s="476">
        <f t="shared" ca="1" si="36"/>
        <v>3.963817423153944</v>
      </c>
      <c r="BZ27" s="476">
        <f t="shared" ca="1" si="36"/>
        <v>3.963817423153944</v>
      </c>
      <c r="CA27" s="476">
        <f t="shared" ca="1" si="36"/>
        <v>3.963817423153944</v>
      </c>
      <c r="CB27" s="476">
        <f t="shared" ca="1" si="36"/>
        <v>3.963817423153944</v>
      </c>
      <c r="CC27" s="476">
        <f t="shared" ca="1" si="36"/>
        <v>1.1075990341379853</v>
      </c>
      <c r="CD27" s="476">
        <f t="shared" ca="1" si="36"/>
        <v>1.0506419183397697</v>
      </c>
      <c r="CE27" s="476">
        <f t="shared" ca="1" si="36"/>
        <v>1.0506419183397697</v>
      </c>
      <c r="CF27" s="476">
        <f t="shared" ca="1" si="36"/>
        <v>1.0506419183397697</v>
      </c>
      <c r="CG27" s="476">
        <f t="shared" ca="1" si="36"/>
        <v>1.0506419183397697</v>
      </c>
      <c r="CH27" s="476">
        <f t="shared" ca="1" si="36"/>
        <v>1.0506419183397697</v>
      </c>
      <c r="CI27" s="476">
        <f t="shared" ca="1" si="36"/>
        <v>1.0506419183397697</v>
      </c>
      <c r="CJ27" s="476">
        <f t="shared" ca="1" si="36"/>
        <v>1.0506419183397697</v>
      </c>
      <c r="CK27" s="476">
        <f t="shared" ca="1" si="36"/>
        <v>1.0506419183397697</v>
      </c>
      <c r="CL27" s="476">
        <f t="shared" ca="1" si="36"/>
        <v>1.0506419183397697</v>
      </c>
      <c r="CM27" s="476">
        <f t="shared" ca="1" si="36"/>
        <v>1.0506419183397697</v>
      </c>
      <c r="CN27" s="476">
        <f t="shared" ref="CN27:DS27" ca="1" si="37" xml:space="preserve"> CN$17</f>
        <v>1.0506419183397697</v>
      </c>
      <c r="CO27" s="476">
        <f t="shared" ca="1" si="37"/>
        <v>1.0506419183397697</v>
      </c>
      <c r="CP27" s="476">
        <f t="shared" ca="1" si="37"/>
        <v>1.0506419183397697</v>
      </c>
      <c r="CQ27" s="476">
        <f t="shared" ca="1" si="37"/>
        <v>1.0506419183397697</v>
      </c>
      <c r="CR27" s="476">
        <f t="shared" ca="1" si="37"/>
        <v>1.0506419183397697</v>
      </c>
      <c r="CS27" s="476">
        <f t="shared" ca="1" si="37"/>
        <v>1.0506419183397697</v>
      </c>
      <c r="CT27" s="476">
        <f t="shared" ca="1" si="37"/>
        <v>1.0506419183397697</v>
      </c>
      <c r="CU27" s="476">
        <f t="shared" ca="1" si="37"/>
        <v>1.0506419183397697</v>
      </c>
      <c r="CV27" s="476">
        <f t="shared" ca="1" si="37"/>
        <v>1.0506419183397697</v>
      </c>
      <c r="CW27" s="476">
        <f t="shared" ca="1" si="37"/>
        <v>1.0506419183397697</v>
      </c>
      <c r="CX27" s="476">
        <f t="shared" ca="1" si="37"/>
        <v>1.0506419183397697</v>
      </c>
      <c r="CY27" s="476">
        <f t="shared" ca="1" si="37"/>
        <v>1.0506419183397697</v>
      </c>
      <c r="CZ27" s="476">
        <f t="shared" ca="1" si="37"/>
        <v>1.0506419183397697</v>
      </c>
      <c r="DA27" s="476">
        <f t="shared" ca="1" si="37"/>
        <v>1.0506419183397697</v>
      </c>
      <c r="DB27" s="476">
        <f t="shared" ca="1" si="37"/>
        <v>1.0506419183397697</v>
      </c>
      <c r="DC27" s="476">
        <f t="shared" ca="1" si="37"/>
        <v>1.0506419183397697</v>
      </c>
      <c r="DD27" s="476">
        <f t="shared" ca="1" si="37"/>
        <v>1.0506419183397697</v>
      </c>
      <c r="DE27" s="476">
        <f t="shared" ca="1" si="37"/>
        <v>1.0506419183397697</v>
      </c>
      <c r="DF27" s="476">
        <f t="shared" ca="1" si="37"/>
        <v>1.0506419183397697</v>
      </c>
      <c r="DG27" s="476">
        <f t="shared" ca="1" si="37"/>
        <v>1.0506419183397697</v>
      </c>
      <c r="DH27" s="476">
        <f t="shared" ca="1" si="37"/>
        <v>1.0506419183397697</v>
      </c>
      <c r="DI27" s="476">
        <f t="shared" ca="1" si="37"/>
        <v>1.0506419183397697</v>
      </c>
      <c r="DJ27" s="476">
        <f t="shared" ca="1" si="37"/>
        <v>1.0506419183397697</v>
      </c>
      <c r="DK27" s="476">
        <f t="shared" ca="1" si="37"/>
        <v>1.0506419183397697</v>
      </c>
      <c r="DL27" s="476">
        <f t="shared" ca="1" si="37"/>
        <v>1.0506419183397697</v>
      </c>
      <c r="DM27" s="476">
        <f t="shared" ca="1" si="37"/>
        <v>1.0506419183397697</v>
      </c>
      <c r="DN27" s="476">
        <f t="shared" ca="1" si="37"/>
        <v>1.0506419183397697</v>
      </c>
      <c r="DO27" s="476">
        <f t="shared" ca="1" si="37"/>
        <v>1.0506419183397697</v>
      </c>
      <c r="DP27" s="476">
        <f t="shared" ca="1" si="37"/>
        <v>1.0506419183397697</v>
      </c>
      <c r="DQ27" s="476">
        <f t="shared" ca="1" si="37"/>
        <v>1.0506419183397697</v>
      </c>
      <c r="DR27" s="476">
        <f t="shared" ca="1" si="37"/>
        <v>1.0432320259858099</v>
      </c>
      <c r="DS27" s="476">
        <f t="shared" ca="1" si="37"/>
        <v>0</v>
      </c>
      <c r="DT27" s="476">
        <f t="shared" ref="DT27:EH27" ca="1" si="38" xml:space="preserve"> DT$17</f>
        <v>0</v>
      </c>
      <c r="DU27" s="476">
        <f t="shared" ca="1" si="38"/>
        <v>0</v>
      </c>
      <c r="DV27" s="476">
        <f t="shared" ca="1" si="38"/>
        <v>0</v>
      </c>
      <c r="DW27" s="476">
        <f t="shared" ca="1" si="38"/>
        <v>0</v>
      </c>
      <c r="DX27" s="476">
        <f t="shared" ca="1" si="38"/>
        <v>0</v>
      </c>
      <c r="DY27" s="476">
        <f t="shared" ca="1" si="38"/>
        <v>0</v>
      </c>
      <c r="DZ27" s="476">
        <f t="shared" ca="1" si="38"/>
        <v>0</v>
      </c>
      <c r="EA27" s="476">
        <f t="shared" ca="1" si="38"/>
        <v>0</v>
      </c>
      <c r="EB27" s="476">
        <f t="shared" ca="1" si="38"/>
        <v>0</v>
      </c>
      <c r="EC27" s="476">
        <f t="shared" ca="1" si="38"/>
        <v>0</v>
      </c>
      <c r="ED27" s="476">
        <f t="shared" ca="1" si="38"/>
        <v>0</v>
      </c>
      <c r="EE27" s="476">
        <f t="shared" ca="1" si="38"/>
        <v>0</v>
      </c>
      <c r="EF27" s="476">
        <f t="shared" ca="1" si="38"/>
        <v>0</v>
      </c>
      <c r="EG27" s="476">
        <f t="shared" ca="1" si="38"/>
        <v>0</v>
      </c>
      <c r="EH27" s="476">
        <f t="shared" ca="1" si="38"/>
        <v>0</v>
      </c>
    </row>
    <row r="28" spans="1:138" s="247" customFormat="1" ht="15" customHeight="1" outlineLevel="1" x14ac:dyDescent="0.35">
      <c r="A28" s="244"/>
      <c r="B28" s="244"/>
      <c r="C28" s="245"/>
      <c r="D28" s="246"/>
      <c r="E28" s="470" t="s">
        <v>371</v>
      </c>
      <c r="F28" s="470"/>
      <c r="G28" s="470" t="s">
        <v>330</v>
      </c>
      <c r="H28" s="470">
        <f ca="1" xml:space="preserve"> SUM(J28:EH28)</f>
        <v>120.82184550795915</v>
      </c>
      <c r="I28" s="470"/>
      <c r="J28" s="470">
        <f t="shared" ref="J28:AO28" ca="1" si="39" xml:space="preserve"> J26 - J27</f>
        <v>0</v>
      </c>
      <c r="K28" s="470">
        <f t="shared" ca="1" si="39"/>
        <v>0</v>
      </c>
      <c r="L28" s="470">
        <f t="shared" ca="1" si="39"/>
        <v>0</v>
      </c>
      <c r="M28" s="470">
        <f t="shared" ca="1" si="39"/>
        <v>0</v>
      </c>
      <c r="N28" s="470">
        <f t="shared" ca="1" si="39"/>
        <v>0</v>
      </c>
      <c r="O28" s="470">
        <f t="shared" ca="1" si="39"/>
        <v>0</v>
      </c>
      <c r="P28" s="470">
        <f t="shared" ca="1" si="39"/>
        <v>0</v>
      </c>
      <c r="Q28" s="470">
        <f t="shared" ca="1" si="39"/>
        <v>0</v>
      </c>
      <c r="R28" s="470">
        <f t="shared" ca="1" si="39"/>
        <v>0</v>
      </c>
      <c r="S28" s="470">
        <f t="shared" ca="1" si="39"/>
        <v>0</v>
      </c>
      <c r="T28" s="470">
        <f t="shared" ca="1" si="39"/>
        <v>0</v>
      </c>
      <c r="U28" s="470">
        <f t="shared" ca="1" si="39"/>
        <v>0</v>
      </c>
      <c r="V28" s="470">
        <f t="shared" ca="1" si="39"/>
        <v>0</v>
      </c>
      <c r="W28" s="470">
        <f t="shared" ca="1" si="39"/>
        <v>0</v>
      </c>
      <c r="X28" s="470">
        <f t="shared" ca="1" si="39"/>
        <v>0</v>
      </c>
      <c r="Y28" s="470">
        <f t="shared" ca="1" si="39"/>
        <v>0</v>
      </c>
      <c r="Z28" s="470">
        <f t="shared" ca="1" si="39"/>
        <v>0</v>
      </c>
      <c r="AA28" s="470">
        <f t="shared" ca="1" si="39"/>
        <v>0</v>
      </c>
      <c r="AB28" s="470">
        <f t="shared" ca="1" si="39"/>
        <v>0</v>
      </c>
      <c r="AC28" s="470">
        <f t="shared" ca="1" si="39"/>
        <v>0</v>
      </c>
      <c r="AD28" s="470">
        <f t="shared" ca="1" si="39"/>
        <v>0</v>
      </c>
      <c r="AE28" s="470">
        <f t="shared" ca="1" si="39"/>
        <v>0</v>
      </c>
      <c r="AF28" s="470">
        <f t="shared" ca="1" si="39"/>
        <v>0</v>
      </c>
      <c r="AG28" s="470">
        <f t="shared" ca="1" si="39"/>
        <v>0</v>
      </c>
      <c r="AH28" s="470">
        <f t="shared" ca="1" si="39"/>
        <v>0</v>
      </c>
      <c r="AI28" s="470">
        <f t="shared" ca="1" si="39"/>
        <v>0</v>
      </c>
      <c r="AJ28" s="470">
        <f t="shared" ca="1" si="39"/>
        <v>0</v>
      </c>
      <c r="AK28" s="470">
        <f t="shared" ca="1" si="39"/>
        <v>0</v>
      </c>
      <c r="AL28" s="470">
        <f t="shared" ca="1" si="39"/>
        <v>0</v>
      </c>
      <c r="AM28" s="470">
        <f t="shared" ca="1" si="39"/>
        <v>0</v>
      </c>
      <c r="AN28" s="470">
        <f t="shared" ca="1" si="39"/>
        <v>0</v>
      </c>
      <c r="AO28" s="470">
        <f t="shared" ca="1" si="39"/>
        <v>0</v>
      </c>
      <c r="AP28" s="470">
        <f t="shared" ref="AP28:BU28" ca="1" si="40" xml:space="preserve"> AP26 - AP27</f>
        <v>0</v>
      </c>
      <c r="AQ28" s="470">
        <f t="shared" ca="1" si="40"/>
        <v>0</v>
      </c>
      <c r="AR28" s="470">
        <f t="shared" ca="1" si="40"/>
        <v>0</v>
      </c>
      <c r="AS28" s="470">
        <f t="shared" ca="1" si="40"/>
        <v>0</v>
      </c>
      <c r="AT28" s="470">
        <f t="shared" ca="1" si="40"/>
        <v>0</v>
      </c>
      <c r="AU28" s="470">
        <f t="shared" ca="1" si="40"/>
        <v>0</v>
      </c>
      <c r="AV28" s="470">
        <f t="shared" ca="1" si="40"/>
        <v>0</v>
      </c>
      <c r="AW28" s="470">
        <f t="shared" ca="1" si="40"/>
        <v>0</v>
      </c>
      <c r="AX28" s="470">
        <f t="shared" ca="1" si="40"/>
        <v>0</v>
      </c>
      <c r="AY28" s="470">
        <f t="shared" ca="1" si="40"/>
        <v>0</v>
      </c>
      <c r="AZ28" s="470">
        <f t="shared" ca="1" si="40"/>
        <v>0</v>
      </c>
      <c r="BA28" s="470">
        <f t="shared" ca="1" si="40"/>
        <v>0</v>
      </c>
      <c r="BB28" s="470">
        <f t="shared" ca="1" si="40"/>
        <v>0</v>
      </c>
      <c r="BC28" s="470">
        <f t="shared" ca="1" si="40"/>
        <v>0</v>
      </c>
      <c r="BD28" s="470">
        <f t="shared" ca="1" si="40"/>
        <v>0</v>
      </c>
      <c r="BE28" s="470">
        <f t="shared" ca="1" si="40"/>
        <v>0</v>
      </c>
      <c r="BF28" s="470">
        <f t="shared" ca="1" si="40"/>
        <v>0</v>
      </c>
      <c r="BG28" s="470">
        <f t="shared" ca="1" si="40"/>
        <v>0</v>
      </c>
      <c r="BH28" s="470">
        <f t="shared" ca="1" si="40"/>
        <v>0</v>
      </c>
      <c r="BI28" s="470">
        <f t="shared" ca="1" si="40"/>
        <v>0</v>
      </c>
      <c r="BJ28" s="470">
        <f t="shared" ca="1" si="40"/>
        <v>0</v>
      </c>
      <c r="BK28" s="470">
        <f t="shared" ca="1" si="40"/>
        <v>0</v>
      </c>
      <c r="BL28" s="470">
        <f t="shared" ca="1" si="40"/>
        <v>0</v>
      </c>
      <c r="BM28" s="470">
        <f t="shared" ca="1" si="40"/>
        <v>0</v>
      </c>
      <c r="BN28" s="470">
        <f t="shared" ca="1" si="40"/>
        <v>0</v>
      </c>
      <c r="BO28" s="470">
        <f t="shared" ca="1" si="40"/>
        <v>0</v>
      </c>
      <c r="BP28" s="470">
        <f t="shared" ca="1" si="40"/>
        <v>0</v>
      </c>
      <c r="BQ28" s="470">
        <f t="shared" ca="1" si="40"/>
        <v>0</v>
      </c>
      <c r="BR28" s="470">
        <f t="shared" ca="1" si="40"/>
        <v>0</v>
      </c>
      <c r="BS28" s="470">
        <f t="shared" ca="1" si="40"/>
        <v>0</v>
      </c>
      <c r="BT28" s="470">
        <f t="shared" ca="1" si="40"/>
        <v>0</v>
      </c>
      <c r="BU28" s="470">
        <f t="shared" ca="1" si="40"/>
        <v>0</v>
      </c>
      <c r="BV28" s="470">
        <f t="shared" ref="BV28:DA28" ca="1" si="41" xml:space="preserve"> BV26 - BV27</f>
        <v>0</v>
      </c>
      <c r="BW28" s="470">
        <f t="shared" ca="1" si="41"/>
        <v>0</v>
      </c>
      <c r="BX28" s="470">
        <f t="shared" ca="1" si="41"/>
        <v>0</v>
      </c>
      <c r="BY28" s="470">
        <f t="shared" ca="1" si="41"/>
        <v>0</v>
      </c>
      <c r="BZ28" s="470">
        <f t="shared" ca="1" si="41"/>
        <v>0</v>
      </c>
      <c r="CA28" s="470">
        <f t="shared" ca="1" si="41"/>
        <v>0</v>
      </c>
      <c r="CB28" s="470">
        <f t="shared" ca="1" si="41"/>
        <v>0</v>
      </c>
      <c r="CC28" s="470">
        <f t="shared" ca="1" si="41"/>
        <v>2.8562183890159587</v>
      </c>
      <c r="CD28" s="470">
        <f t="shared" ca="1" si="41"/>
        <v>2.9131755048141743</v>
      </c>
      <c r="CE28" s="470">
        <f t="shared" ca="1" si="41"/>
        <v>2.9131755048141743</v>
      </c>
      <c r="CF28" s="470">
        <f t="shared" ca="1" si="41"/>
        <v>2.9131755048141743</v>
      </c>
      <c r="CG28" s="470">
        <f t="shared" ca="1" si="41"/>
        <v>2.9131755048141743</v>
      </c>
      <c r="CH28" s="470">
        <f t="shared" ca="1" si="41"/>
        <v>2.9131755048141743</v>
      </c>
      <c r="CI28" s="470">
        <f t="shared" ca="1" si="41"/>
        <v>2.9131755048141743</v>
      </c>
      <c r="CJ28" s="470">
        <f t="shared" ca="1" si="41"/>
        <v>2.9131755048141743</v>
      </c>
      <c r="CK28" s="470">
        <f t="shared" ca="1" si="41"/>
        <v>2.9131755048141743</v>
      </c>
      <c r="CL28" s="470">
        <f t="shared" ca="1" si="41"/>
        <v>2.9131755048141743</v>
      </c>
      <c r="CM28" s="470">
        <f t="shared" ca="1" si="41"/>
        <v>2.9131755048141743</v>
      </c>
      <c r="CN28" s="470">
        <f t="shared" ca="1" si="41"/>
        <v>2.9131755048141743</v>
      </c>
      <c r="CO28" s="470">
        <f t="shared" ca="1" si="41"/>
        <v>2.9131755048141743</v>
      </c>
      <c r="CP28" s="470">
        <f t="shared" ca="1" si="41"/>
        <v>2.9131755048141743</v>
      </c>
      <c r="CQ28" s="470">
        <f t="shared" ca="1" si="41"/>
        <v>2.9131755048141743</v>
      </c>
      <c r="CR28" s="470">
        <f t="shared" ca="1" si="41"/>
        <v>2.9131755048141743</v>
      </c>
      <c r="CS28" s="470">
        <f t="shared" ca="1" si="41"/>
        <v>2.9131755048141743</v>
      </c>
      <c r="CT28" s="470">
        <f t="shared" ca="1" si="41"/>
        <v>2.9131755048141743</v>
      </c>
      <c r="CU28" s="470">
        <f t="shared" ca="1" si="41"/>
        <v>2.9131755048141743</v>
      </c>
      <c r="CV28" s="470">
        <f t="shared" ca="1" si="41"/>
        <v>2.9131755048141743</v>
      </c>
      <c r="CW28" s="470">
        <f t="shared" ca="1" si="41"/>
        <v>2.9131755048141743</v>
      </c>
      <c r="CX28" s="470">
        <f t="shared" ca="1" si="41"/>
        <v>2.9131755048141743</v>
      </c>
      <c r="CY28" s="470">
        <f t="shared" ca="1" si="41"/>
        <v>2.9131755048141743</v>
      </c>
      <c r="CZ28" s="470">
        <f t="shared" ca="1" si="41"/>
        <v>2.9131755048141743</v>
      </c>
      <c r="DA28" s="470">
        <f t="shared" ca="1" si="41"/>
        <v>2.9131755048141743</v>
      </c>
      <c r="DB28" s="470">
        <f t="shared" ref="DB28:EG28" ca="1" si="42" xml:space="preserve"> DB26 - DB27</f>
        <v>2.9131755048141743</v>
      </c>
      <c r="DC28" s="470">
        <f t="shared" ca="1" si="42"/>
        <v>2.9131755048141743</v>
      </c>
      <c r="DD28" s="470">
        <f t="shared" ca="1" si="42"/>
        <v>2.9131755048141743</v>
      </c>
      <c r="DE28" s="470">
        <f t="shared" ca="1" si="42"/>
        <v>2.9131755048141743</v>
      </c>
      <c r="DF28" s="470">
        <f t="shared" ca="1" si="42"/>
        <v>2.9131755048141743</v>
      </c>
      <c r="DG28" s="470">
        <f t="shared" ca="1" si="42"/>
        <v>2.9131755048141743</v>
      </c>
      <c r="DH28" s="470">
        <f t="shared" ca="1" si="42"/>
        <v>2.9131755048141743</v>
      </c>
      <c r="DI28" s="470">
        <f t="shared" ca="1" si="42"/>
        <v>2.9131755048141743</v>
      </c>
      <c r="DJ28" s="470">
        <f t="shared" ca="1" si="42"/>
        <v>2.9131755048141743</v>
      </c>
      <c r="DK28" s="470">
        <f t="shared" ca="1" si="42"/>
        <v>2.9131755048141743</v>
      </c>
      <c r="DL28" s="470">
        <f t="shared" ca="1" si="42"/>
        <v>2.9131755048141743</v>
      </c>
      <c r="DM28" s="470">
        <f t="shared" ca="1" si="42"/>
        <v>2.9131755048141743</v>
      </c>
      <c r="DN28" s="470">
        <f t="shared" ca="1" si="42"/>
        <v>2.9131755048141743</v>
      </c>
      <c r="DO28" s="470">
        <f t="shared" ca="1" si="42"/>
        <v>2.9131755048141743</v>
      </c>
      <c r="DP28" s="470">
        <f t="shared" ca="1" si="42"/>
        <v>2.9131755048141743</v>
      </c>
      <c r="DQ28" s="470">
        <f t="shared" ca="1" si="42"/>
        <v>2.9131755048141743</v>
      </c>
      <c r="DR28" s="470">
        <f t="shared" ca="1" si="42"/>
        <v>1.4386069263761556</v>
      </c>
      <c r="DS28" s="470">
        <f t="shared" ca="1" si="42"/>
        <v>0</v>
      </c>
      <c r="DT28" s="470">
        <f t="shared" ca="1" si="42"/>
        <v>0</v>
      </c>
      <c r="DU28" s="470">
        <f t="shared" ca="1" si="42"/>
        <v>0</v>
      </c>
      <c r="DV28" s="470">
        <f t="shared" ca="1" si="42"/>
        <v>0</v>
      </c>
      <c r="DW28" s="470">
        <f t="shared" ca="1" si="42"/>
        <v>0</v>
      </c>
      <c r="DX28" s="470">
        <f t="shared" ca="1" si="42"/>
        <v>0</v>
      </c>
      <c r="DY28" s="470">
        <f t="shared" ca="1" si="42"/>
        <v>0</v>
      </c>
      <c r="DZ28" s="470">
        <f t="shared" ca="1" si="42"/>
        <v>0</v>
      </c>
      <c r="EA28" s="470">
        <f t="shared" ca="1" si="42"/>
        <v>0</v>
      </c>
      <c r="EB28" s="470">
        <f t="shared" ca="1" si="42"/>
        <v>0</v>
      </c>
      <c r="EC28" s="470">
        <f t="shared" ca="1" si="42"/>
        <v>0</v>
      </c>
      <c r="ED28" s="470">
        <f t="shared" ca="1" si="42"/>
        <v>0</v>
      </c>
      <c r="EE28" s="470">
        <f t="shared" ca="1" si="42"/>
        <v>0</v>
      </c>
      <c r="EF28" s="470">
        <f t="shared" ca="1" si="42"/>
        <v>0</v>
      </c>
      <c r="EG28" s="470">
        <f t="shared" ca="1" si="42"/>
        <v>0</v>
      </c>
      <c r="EH28" s="470">
        <f ca="1" xml:space="preserve"> EH26 - EH27</f>
        <v>0</v>
      </c>
    </row>
    <row r="29" spans="1:138" s="247" customFormat="1" ht="15" customHeight="1" outlineLevel="1" x14ac:dyDescent="0.35">
      <c r="A29" s="244"/>
      <c r="B29" s="244"/>
      <c r="C29" s="245"/>
      <c r="D29" s="246"/>
      <c r="E29" s="475" t="str">
        <f xml:space="preserve"> LEFT(E28, LEN(E28) - 4)</f>
        <v>GST paid</v>
      </c>
      <c r="F29" s="475" t="s">
        <v>372</v>
      </c>
      <c r="G29" s="475" t="s">
        <v>330</v>
      </c>
      <c r="H29" s="475">
        <f ca="1" xml:space="preserve"> SUM(J29:EH29)</f>
        <v>-120.82184550795915</v>
      </c>
      <c r="I29" s="475"/>
      <c r="J29" s="475">
        <f t="shared" ref="J29:AO29" ca="1" si="43" xml:space="preserve"> -1 * J28</f>
        <v>0</v>
      </c>
      <c r="K29" s="475">
        <f t="shared" ca="1" si="43"/>
        <v>0</v>
      </c>
      <c r="L29" s="475">
        <f t="shared" ca="1" si="43"/>
        <v>0</v>
      </c>
      <c r="M29" s="475">
        <f t="shared" ca="1" si="43"/>
        <v>0</v>
      </c>
      <c r="N29" s="475">
        <f t="shared" ca="1" si="43"/>
        <v>0</v>
      </c>
      <c r="O29" s="475">
        <f t="shared" ca="1" si="43"/>
        <v>0</v>
      </c>
      <c r="P29" s="475">
        <f t="shared" ca="1" si="43"/>
        <v>0</v>
      </c>
      <c r="Q29" s="475">
        <f t="shared" ca="1" si="43"/>
        <v>0</v>
      </c>
      <c r="R29" s="475">
        <f t="shared" ca="1" si="43"/>
        <v>0</v>
      </c>
      <c r="S29" s="475">
        <f t="shared" ca="1" si="43"/>
        <v>0</v>
      </c>
      <c r="T29" s="475">
        <f t="shared" ca="1" si="43"/>
        <v>0</v>
      </c>
      <c r="U29" s="475">
        <f t="shared" ca="1" si="43"/>
        <v>0</v>
      </c>
      <c r="V29" s="475">
        <f t="shared" ca="1" si="43"/>
        <v>0</v>
      </c>
      <c r="W29" s="475">
        <f t="shared" ca="1" si="43"/>
        <v>0</v>
      </c>
      <c r="X29" s="475">
        <f t="shared" ca="1" si="43"/>
        <v>0</v>
      </c>
      <c r="Y29" s="475">
        <f t="shared" ca="1" si="43"/>
        <v>0</v>
      </c>
      <c r="Z29" s="475">
        <f t="shared" ca="1" si="43"/>
        <v>0</v>
      </c>
      <c r="AA29" s="475">
        <f t="shared" ca="1" si="43"/>
        <v>0</v>
      </c>
      <c r="AB29" s="475">
        <f t="shared" ca="1" si="43"/>
        <v>0</v>
      </c>
      <c r="AC29" s="475">
        <f t="shared" ca="1" si="43"/>
        <v>0</v>
      </c>
      <c r="AD29" s="475">
        <f t="shared" ca="1" si="43"/>
        <v>0</v>
      </c>
      <c r="AE29" s="475">
        <f t="shared" ca="1" si="43"/>
        <v>0</v>
      </c>
      <c r="AF29" s="475">
        <f t="shared" ca="1" si="43"/>
        <v>0</v>
      </c>
      <c r="AG29" s="475">
        <f t="shared" ca="1" si="43"/>
        <v>0</v>
      </c>
      <c r="AH29" s="475">
        <f t="shared" ca="1" si="43"/>
        <v>0</v>
      </c>
      <c r="AI29" s="475">
        <f t="shared" ca="1" si="43"/>
        <v>0</v>
      </c>
      <c r="AJ29" s="475">
        <f t="shared" ca="1" si="43"/>
        <v>0</v>
      </c>
      <c r="AK29" s="475">
        <f t="shared" ca="1" si="43"/>
        <v>0</v>
      </c>
      <c r="AL29" s="475">
        <f t="shared" ca="1" si="43"/>
        <v>0</v>
      </c>
      <c r="AM29" s="475">
        <f t="shared" ca="1" si="43"/>
        <v>0</v>
      </c>
      <c r="AN29" s="475">
        <f t="shared" ca="1" si="43"/>
        <v>0</v>
      </c>
      <c r="AO29" s="475">
        <f t="shared" ca="1" si="43"/>
        <v>0</v>
      </c>
      <c r="AP29" s="475">
        <f t="shared" ref="AP29:BU29" ca="1" si="44" xml:space="preserve"> -1 * AP28</f>
        <v>0</v>
      </c>
      <c r="AQ29" s="475">
        <f t="shared" ca="1" si="44"/>
        <v>0</v>
      </c>
      <c r="AR29" s="475">
        <f t="shared" ca="1" si="44"/>
        <v>0</v>
      </c>
      <c r="AS29" s="475">
        <f t="shared" ca="1" si="44"/>
        <v>0</v>
      </c>
      <c r="AT29" s="475">
        <f t="shared" ca="1" si="44"/>
        <v>0</v>
      </c>
      <c r="AU29" s="475">
        <f t="shared" ca="1" si="44"/>
        <v>0</v>
      </c>
      <c r="AV29" s="475">
        <f t="shared" ca="1" si="44"/>
        <v>0</v>
      </c>
      <c r="AW29" s="475">
        <f t="shared" ca="1" si="44"/>
        <v>0</v>
      </c>
      <c r="AX29" s="475">
        <f t="shared" ca="1" si="44"/>
        <v>0</v>
      </c>
      <c r="AY29" s="475">
        <f t="shared" ca="1" si="44"/>
        <v>0</v>
      </c>
      <c r="AZ29" s="475">
        <f t="shared" ca="1" si="44"/>
        <v>0</v>
      </c>
      <c r="BA29" s="475">
        <f t="shared" ca="1" si="44"/>
        <v>0</v>
      </c>
      <c r="BB29" s="475">
        <f t="shared" ca="1" si="44"/>
        <v>0</v>
      </c>
      <c r="BC29" s="475">
        <f t="shared" ca="1" si="44"/>
        <v>0</v>
      </c>
      <c r="BD29" s="475">
        <f t="shared" ca="1" si="44"/>
        <v>0</v>
      </c>
      <c r="BE29" s="475">
        <f t="shared" ca="1" si="44"/>
        <v>0</v>
      </c>
      <c r="BF29" s="475">
        <f t="shared" ca="1" si="44"/>
        <v>0</v>
      </c>
      <c r="BG29" s="475">
        <f t="shared" ca="1" si="44"/>
        <v>0</v>
      </c>
      <c r="BH29" s="475">
        <f t="shared" ca="1" si="44"/>
        <v>0</v>
      </c>
      <c r="BI29" s="475">
        <f t="shared" ca="1" si="44"/>
        <v>0</v>
      </c>
      <c r="BJ29" s="475">
        <f t="shared" ca="1" si="44"/>
        <v>0</v>
      </c>
      <c r="BK29" s="475">
        <f t="shared" ca="1" si="44"/>
        <v>0</v>
      </c>
      <c r="BL29" s="475">
        <f t="shared" ca="1" si="44"/>
        <v>0</v>
      </c>
      <c r="BM29" s="475">
        <f t="shared" ca="1" si="44"/>
        <v>0</v>
      </c>
      <c r="BN29" s="475">
        <f t="shared" ca="1" si="44"/>
        <v>0</v>
      </c>
      <c r="BO29" s="475">
        <f t="shared" ca="1" si="44"/>
        <v>0</v>
      </c>
      <c r="BP29" s="475">
        <f t="shared" ca="1" si="44"/>
        <v>0</v>
      </c>
      <c r="BQ29" s="475">
        <f t="shared" ca="1" si="44"/>
        <v>0</v>
      </c>
      <c r="BR29" s="475">
        <f t="shared" ca="1" si="44"/>
        <v>0</v>
      </c>
      <c r="BS29" s="475">
        <f t="shared" ca="1" si="44"/>
        <v>0</v>
      </c>
      <c r="BT29" s="475">
        <f t="shared" ca="1" si="44"/>
        <v>0</v>
      </c>
      <c r="BU29" s="475">
        <f t="shared" ca="1" si="44"/>
        <v>0</v>
      </c>
      <c r="BV29" s="475">
        <f t="shared" ref="BV29:DA29" ca="1" si="45" xml:space="preserve"> -1 * BV28</f>
        <v>0</v>
      </c>
      <c r="BW29" s="475">
        <f t="shared" ca="1" si="45"/>
        <v>0</v>
      </c>
      <c r="BX29" s="475">
        <f t="shared" ca="1" si="45"/>
        <v>0</v>
      </c>
      <c r="BY29" s="475">
        <f t="shared" ca="1" si="45"/>
        <v>0</v>
      </c>
      <c r="BZ29" s="475">
        <f t="shared" ca="1" si="45"/>
        <v>0</v>
      </c>
      <c r="CA29" s="475">
        <f t="shared" ca="1" si="45"/>
        <v>0</v>
      </c>
      <c r="CB29" s="475">
        <f t="shared" ca="1" si="45"/>
        <v>0</v>
      </c>
      <c r="CC29" s="475">
        <f t="shared" ca="1" si="45"/>
        <v>-2.8562183890159587</v>
      </c>
      <c r="CD29" s="475">
        <f t="shared" ca="1" si="45"/>
        <v>-2.9131755048141743</v>
      </c>
      <c r="CE29" s="475">
        <f t="shared" ca="1" si="45"/>
        <v>-2.9131755048141743</v>
      </c>
      <c r="CF29" s="475">
        <f t="shared" ca="1" si="45"/>
        <v>-2.9131755048141743</v>
      </c>
      <c r="CG29" s="475">
        <f t="shared" ca="1" si="45"/>
        <v>-2.9131755048141743</v>
      </c>
      <c r="CH29" s="475">
        <f t="shared" ca="1" si="45"/>
        <v>-2.9131755048141743</v>
      </c>
      <c r="CI29" s="475">
        <f t="shared" ca="1" si="45"/>
        <v>-2.9131755048141743</v>
      </c>
      <c r="CJ29" s="475">
        <f t="shared" ca="1" si="45"/>
        <v>-2.9131755048141743</v>
      </c>
      <c r="CK29" s="475">
        <f t="shared" ca="1" si="45"/>
        <v>-2.9131755048141743</v>
      </c>
      <c r="CL29" s="475">
        <f t="shared" ca="1" si="45"/>
        <v>-2.9131755048141743</v>
      </c>
      <c r="CM29" s="475">
        <f t="shared" ca="1" si="45"/>
        <v>-2.9131755048141743</v>
      </c>
      <c r="CN29" s="475">
        <f t="shared" ca="1" si="45"/>
        <v>-2.9131755048141743</v>
      </c>
      <c r="CO29" s="475">
        <f t="shared" ca="1" si="45"/>
        <v>-2.9131755048141743</v>
      </c>
      <c r="CP29" s="475">
        <f t="shared" ca="1" si="45"/>
        <v>-2.9131755048141743</v>
      </c>
      <c r="CQ29" s="475">
        <f t="shared" ca="1" si="45"/>
        <v>-2.9131755048141743</v>
      </c>
      <c r="CR29" s="475">
        <f t="shared" ca="1" si="45"/>
        <v>-2.9131755048141743</v>
      </c>
      <c r="CS29" s="475">
        <f t="shared" ca="1" si="45"/>
        <v>-2.9131755048141743</v>
      </c>
      <c r="CT29" s="475">
        <f t="shared" ca="1" si="45"/>
        <v>-2.9131755048141743</v>
      </c>
      <c r="CU29" s="475">
        <f t="shared" ca="1" si="45"/>
        <v>-2.9131755048141743</v>
      </c>
      <c r="CV29" s="475">
        <f t="shared" ca="1" si="45"/>
        <v>-2.9131755048141743</v>
      </c>
      <c r="CW29" s="475">
        <f t="shared" ca="1" si="45"/>
        <v>-2.9131755048141743</v>
      </c>
      <c r="CX29" s="475">
        <f t="shared" ca="1" si="45"/>
        <v>-2.9131755048141743</v>
      </c>
      <c r="CY29" s="475">
        <f t="shared" ca="1" si="45"/>
        <v>-2.9131755048141743</v>
      </c>
      <c r="CZ29" s="475">
        <f t="shared" ca="1" si="45"/>
        <v>-2.9131755048141743</v>
      </c>
      <c r="DA29" s="475">
        <f t="shared" ca="1" si="45"/>
        <v>-2.9131755048141743</v>
      </c>
      <c r="DB29" s="475">
        <f t="shared" ref="DB29:EG29" ca="1" si="46" xml:space="preserve"> -1 * DB28</f>
        <v>-2.9131755048141743</v>
      </c>
      <c r="DC29" s="475">
        <f t="shared" ca="1" si="46"/>
        <v>-2.9131755048141743</v>
      </c>
      <c r="DD29" s="475">
        <f t="shared" ca="1" si="46"/>
        <v>-2.9131755048141743</v>
      </c>
      <c r="DE29" s="475">
        <f t="shared" ca="1" si="46"/>
        <v>-2.9131755048141743</v>
      </c>
      <c r="DF29" s="475">
        <f t="shared" ca="1" si="46"/>
        <v>-2.9131755048141743</v>
      </c>
      <c r="DG29" s="475">
        <f t="shared" ca="1" si="46"/>
        <v>-2.9131755048141743</v>
      </c>
      <c r="DH29" s="475">
        <f t="shared" ca="1" si="46"/>
        <v>-2.9131755048141743</v>
      </c>
      <c r="DI29" s="475">
        <f t="shared" ca="1" si="46"/>
        <v>-2.9131755048141743</v>
      </c>
      <c r="DJ29" s="475">
        <f t="shared" ca="1" si="46"/>
        <v>-2.9131755048141743</v>
      </c>
      <c r="DK29" s="475">
        <f t="shared" ca="1" si="46"/>
        <v>-2.9131755048141743</v>
      </c>
      <c r="DL29" s="475">
        <f t="shared" ca="1" si="46"/>
        <v>-2.9131755048141743</v>
      </c>
      <c r="DM29" s="475">
        <f t="shared" ca="1" si="46"/>
        <v>-2.9131755048141743</v>
      </c>
      <c r="DN29" s="475">
        <f t="shared" ca="1" si="46"/>
        <v>-2.9131755048141743</v>
      </c>
      <c r="DO29" s="475">
        <f t="shared" ca="1" si="46"/>
        <v>-2.9131755048141743</v>
      </c>
      <c r="DP29" s="475">
        <f t="shared" ca="1" si="46"/>
        <v>-2.9131755048141743</v>
      </c>
      <c r="DQ29" s="475">
        <f t="shared" ca="1" si="46"/>
        <v>-2.9131755048141743</v>
      </c>
      <c r="DR29" s="475">
        <f t="shared" ca="1" si="46"/>
        <v>-1.4386069263761556</v>
      </c>
      <c r="DS29" s="475">
        <f t="shared" ca="1" si="46"/>
        <v>0</v>
      </c>
      <c r="DT29" s="475">
        <f t="shared" ca="1" si="46"/>
        <v>0</v>
      </c>
      <c r="DU29" s="475">
        <f t="shared" ca="1" si="46"/>
        <v>0</v>
      </c>
      <c r="DV29" s="475">
        <f t="shared" ca="1" si="46"/>
        <v>0</v>
      </c>
      <c r="DW29" s="475">
        <f t="shared" ca="1" si="46"/>
        <v>0</v>
      </c>
      <c r="DX29" s="475">
        <f t="shared" ca="1" si="46"/>
        <v>0</v>
      </c>
      <c r="DY29" s="475">
        <f t="shared" ca="1" si="46"/>
        <v>0</v>
      </c>
      <c r="DZ29" s="475">
        <f t="shared" ca="1" si="46"/>
        <v>0</v>
      </c>
      <c r="EA29" s="475">
        <f t="shared" ca="1" si="46"/>
        <v>0</v>
      </c>
      <c r="EB29" s="475">
        <f t="shared" ca="1" si="46"/>
        <v>0</v>
      </c>
      <c r="EC29" s="475">
        <f t="shared" ca="1" si="46"/>
        <v>0</v>
      </c>
      <c r="ED29" s="475">
        <f t="shared" ca="1" si="46"/>
        <v>0</v>
      </c>
      <c r="EE29" s="475">
        <f t="shared" ca="1" si="46"/>
        <v>0</v>
      </c>
      <c r="EF29" s="475">
        <f t="shared" ca="1" si="46"/>
        <v>0</v>
      </c>
      <c r="EG29" s="475">
        <f t="shared" ca="1" si="46"/>
        <v>0</v>
      </c>
      <c r="EH29" s="475">
        <f ca="1" xml:space="preserve"> -1 * EH28</f>
        <v>0</v>
      </c>
    </row>
    <row r="30" spans="1:138" ht="15" customHeight="1" outlineLevel="1" x14ac:dyDescent="0.35">
      <c r="E30" s="242"/>
      <c r="F30" s="242"/>
      <c r="G30" s="242"/>
      <c r="H30" s="242"/>
      <c r="I30" s="242"/>
      <c r="J30" s="242"/>
      <c r="K30" s="242"/>
      <c r="L30" s="242"/>
      <c r="M30" s="242"/>
      <c r="N30" s="242"/>
      <c r="O30" s="242"/>
      <c r="P30" s="242"/>
      <c r="Q30" s="242"/>
      <c r="R30" s="242"/>
      <c r="S30" s="242"/>
      <c r="T30" s="242"/>
      <c r="U30" s="242"/>
      <c r="V30" s="242"/>
      <c r="W30" s="242"/>
      <c r="X30" s="242"/>
      <c r="Y30" s="242"/>
      <c r="Z30" s="242"/>
      <c r="AA30" s="242"/>
      <c r="AB30" s="242"/>
      <c r="AC30" s="242"/>
      <c r="AD30" s="242"/>
      <c r="AE30" s="242"/>
      <c r="AF30" s="242"/>
      <c r="AG30" s="242"/>
      <c r="AH30" s="242"/>
      <c r="AI30" s="242"/>
      <c r="AJ30" s="242"/>
      <c r="AK30" s="242"/>
      <c r="AL30" s="242"/>
      <c r="AM30" s="242"/>
      <c r="AN30" s="242"/>
      <c r="AO30" s="242"/>
      <c r="AP30" s="242"/>
      <c r="AQ30" s="242"/>
      <c r="AR30" s="242"/>
      <c r="AS30" s="242"/>
      <c r="AT30" s="242"/>
      <c r="AU30" s="242"/>
      <c r="AV30" s="242"/>
      <c r="AW30" s="242"/>
      <c r="AX30" s="242"/>
      <c r="AY30" s="242"/>
      <c r="AZ30" s="242"/>
      <c r="BA30" s="242"/>
      <c r="BB30" s="242"/>
      <c r="BC30" s="242"/>
      <c r="BD30" s="242"/>
      <c r="BE30" s="242"/>
      <c r="BF30" s="242"/>
      <c r="BG30" s="242"/>
      <c r="BH30" s="242"/>
      <c r="BI30" s="242"/>
      <c r="BJ30" s="242"/>
      <c r="BK30" s="242"/>
      <c r="BL30" s="242"/>
      <c r="BM30" s="242"/>
      <c r="BN30" s="242"/>
      <c r="BO30" s="242"/>
      <c r="BP30" s="242"/>
      <c r="BQ30" s="242"/>
      <c r="BR30" s="242"/>
      <c r="BS30" s="242"/>
      <c r="BT30" s="242"/>
      <c r="BU30" s="242"/>
      <c r="BV30" s="242"/>
      <c r="BW30" s="242"/>
      <c r="BX30" s="242"/>
      <c r="BY30" s="242"/>
      <c r="BZ30" s="242"/>
      <c r="CA30" s="242"/>
      <c r="CB30" s="242"/>
      <c r="CC30" s="242"/>
      <c r="CD30" s="242"/>
      <c r="CE30" s="242"/>
      <c r="CF30" s="242"/>
      <c r="CG30" s="242"/>
      <c r="CH30" s="242"/>
      <c r="CI30" s="242"/>
      <c r="CJ30" s="242"/>
      <c r="CK30" s="242"/>
      <c r="CL30" s="242"/>
      <c r="CM30" s="242"/>
      <c r="CN30" s="242"/>
      <c r="CO30" s="242"/>
      <c r="CP30" s="242"/>
      <c r="CQ30" s="242"/>
      <c r="CR30" s="242"/>
      <c r="CS30" s="242"/>
      <c r="CT30" s="242"/>
      <c r="CU30" s="242"/>
      <c r="CV30" s="242"/>
      <c r="CW30" s="242"/>
      <c r="CX30" s="242"/>
      <c r="CY30" s="242"/>
      <c r="CZ30" s="242"/>
      <c r="DA30" s="242"/>
      <c r="DB30" s="242"/>
      <c r="DC30" s="242"/>
      <c r="DD30" s="242"/>
      <c r="DE30" s="242"/>
      <c r="DF30" s="242"/>
      <c r="DG30" s="242"/>
      <c r="DH30" s="242"/>
      <c r="DI30" s="242"/>
      <c r="DJ30" s="242"/>
      <c r="DK30" s="242"/>
      <c r="DL30" s="242"/>
      <c r="DM30" s="242"/>
      <c r="DN30" s="242"/>
      <c r="DO30" s="242"/>
      <c r="DP30" s="242"/>
      <c r="DQ30" s="242"/>
      <c r="DR30" s="242"/>
      <c r="DS30" s="242"/>
      <c r="DT30" s="242"/>
      <c r="DU30" s="242"/>
      <c r="DV30" s="242"/>
      <c r="DW30" s="242"/>
      <c r="DX30" s="242"/>
      <c r="DY30" s="242"/>
      <c r="DZ30" s="242"/>
      <c r="EA30" s="242"/>
      <c r="EB30" s="242"/>
      <c r="EC30" s="242"/>
      <c r="ED30" s="242"/>
      <c r="EE30" s="242"/>
      <c r="EF30" s="242"/>
      <c r="EG30" s="242"/>
      <c r="EH30" s="242"/>
    </row>
    <row r="31" spans="1:138" ht="15" customHeight="1" x14ac:dyDescent="0.35">
      <c r="B31" s="482"/>
      <c r="C31" s="483"/>
      <c r="D31" s="484"/>
      <c r="E31" s="484"/>
      <c r="F31" s="484"/>
      <c r="G31" s="484"/>
      <c r="H31" s="237"/>
      <c r="I31" s="238"/>
      <c r="J31" s="238"/>
      <c r="K31" s="238"/>
      <c r="L31" s="238"/>
      <c r="M31" s="238"/>
      <c r="N31" s="238"/>
      <c r="O31" s="238"/>
      <c r="P31" s="238"/>
      <c r="Q31" s="238"/>
      <c r="R31" s="238"/>
      <c r="S31" s="238"/>
      <c r="T31" s="238"/>
      <c r="U31" s="238"/>
      <c r="V31" s="238"/>
      <c r="W31" s="238"/>
      <c r="X31" s="238"/>
      <c r="Y31" s="238"/>
      <c r="Z31" s="238"/>
      <c r="AA31" s="238"/>
      <c r="AB31" s="238"/>
      <c r="AC31" s="238"/>
      <c r="AD31" s="238"/>
      <c r="AE31" s="238"/>
      <c r="AF31" s="238"/>
      <c r="AG31" s="238"/>
      <c r="AH31" s="238"/>
      <c r="AI31" s="238"/>
      <c r="AJ31" s="238"/>
      <c r="AK31" s="238"/>
      <c r="AL31" s="238"/>
      <c r="AM31" s="238"/>
      <c r="AN31" s="238"/>
      <c r="AO31" s="238"/>
      <c r="AP31" s="238"/>
      <c r="AQ31" s="238"/>
      <c r="AR31" s="238"/>
      <c r="AS31" s="238"/>
      <c r="AT31" s="238"/>
      <c r="AU31" s="238"/>
      <c r="AV31" s="238"/>
      <c r="AW31" s="238"/>
      <c r="AX31" s="238"/>
      <c r="AY31" s="238"/>
      <c r="AZ31" s="238"/>
      <c r="BA31" s="238"/>
      <c r="BB31" s="238"/>
      <c r="BC31" s="238"/>
      <c r="BD31" s="238"/>
      <c r="BE31" s="238"/>
      <c r="BF31" s="238"/>
      <c r="BG31" s="238"/>
      <c r="BH31" s="238"/>
      <c r="BI31" s="238"/>
      <c r="BJ31" s="238"/>
      <c r="BK31" s="238"/>
      <c r="BL31" s="238"/>
      <c r="BM31" s="238"/>
      <c r="BN31" s="238"/>
      <c r="BO31" s="238"/>
      <c r="BP31" s="238"/>
      <c r="BQ31" s="238"/>
      <c r="BR31" s="238"/>
      <c r="BS31" s="238"/>
      <c r="BT31" s="238"/>
      <c r="BU31" s="238"/>
      <c r="BV31" s="238"/>
      <c r="BW31" s="238"/>
      <c r="BX31" s="238"/>
      <c r="BY31" s="238"/>
      <c r="BZ31" s="238"/>
      <c r="CA31" s="238"/>
      <c r="CB31" s="238"/>
      <c r="CC31" s="238"/>
      <c r="CD31" s="238"/>
      <c r="CE31" s="238"/>
      <c r="CF31" s="238"/>
      <c r="CG31" s="238"/>
      <c r="CH31" s="238"/>
      <c r="CI31" s="238"/>
      <c r="CJ31" s="238"/>
      <c r="CK31" s="238"/>
      <c r="CL31" s="238"/>
      <c r="CM31" s="238"/>
      <c r="CN31" s="238"/>
      <c r="CO31" s="238"/>
      <c r="CP31" s="238"/>
      <c r="CQ31" s="238"/>
      <c r="CR31" s="238"/>
      <c r="CS31" s="238"/>
      <c r="CT31" s="238"/>
      <c r="CU31" s="238"/>
      <c r="CV31" s="238"/>
      <c r="CW31" s="238"/>
      <c r="CX31" s="238"/>
      <c r="CY31" s="238"/>
      <c r="CZ31" s="238"/>
      <c r="DA31" s="238"/>
      <c r="DB31" s="238"/>
      <c r="DC31" s="238"/>
      <c r="DD31" s="238"/>
      <c r="DE31" s="238"/>
      <c r="DF31" s="238"/>
      <c r="DG31" s="238"/>
      <c r="DH31" s="238"/>
      <c r="DI31" s="238"/>
      <c r="DJ31" s="238"/>
      <c r="DK31" s="238"/>
      <c r="DL31" s="238"/>
      <c r="DM31" s="238"/>
      <c r="DN31" s="238"/>
      <c r="DO31" s="238"/>
      <c r="DP31" s="238"/>
      <c r="DQ31" s="238"/>
      <c r="DR31" s="238"/>
      <c r="DS31" s="238"/>
      <c r="DT31" s="238"/>
      <c r="DU31" s="238"/>
      <c r="DV31" s="238"/>
      <c r="DW31" s="238"/>
      <c r="DX31" s="238"/>
      <c r="DY31" s="238"/>
      <c r="DZ31" s="238"/>
      <c r="EA31" s="238"/>
      <c r="EB31" s="238"/>
      <c r="EC31" s="238"/>
      <c r="ED31" s="238"/>
      <c r="EE31" s="238"/>
      <c r="EF31" s="238"/>
      <c r="EG31" s="238"/>
      <c r="EH31" s="238"/>
    </row>
    <row r="32" spans="1:138" ht="15" customHeight="1" x14ac:dyDescent="0.35">
      <c r="A32" s="482" t="s">
        <v>305</v>
      </c>
    </row>
  </sheetData>
  <conditionalFormatting sqref="F27">
    <cfRule type="colorScale" priority="20">
      <colorScale>
        <cfvo type="num" val="0"/>
        <cfvo type="num" val="1"/>
        <color rgb="FF92D050"/>
        <color rgb="FFFF0000"/>
      </colorScale>
    </cfRule>
  </conditionalFormatting>
  <conditionalFormatting sqref="J4:EH4">
    <cfRule type="cellIs" dxfId="21" priority="18" operator="equal">
      <formula xml:space="preserve"> "Ops."</formula>
    </cfRule>
    <cfRule type="cellIs" dxfId="20" priority="19" operator="equal">
      <formula xml:space="preserve"> "Const."</formula>
    </cfRule>
  </conditionalFormatting>
  <conditionalFormatting sqref="J4:EH4">
    <cfRule type="cellIs" dxfId="19" priority="17" operator="equal">
      <formula xml:space="preserve"> "Forecast"</formula>
    </cfRule>
  </conditionalFormatting>
  <conditionalFormatting sqref="J4:EH4">
    <cfRule type="cellIs" dxfId="18" priority="16" operator="equal">
      <formula>"Pre Forecast"</formula>
    </cfRule>
  </conditionalFormatting>
  <conditionalFormatting sqref="EH4">
    <cfRule type="cellIs" dxfId="17" priority="5" operator="equal">
      <formula>"Post forecast"</formula>
    </cfRule>
  </conditionalFormatting>
  <conditionalFormatting sqref="G3">
    <cfRule type="cellIs" dxfId="16" priority="1" operator="equal">
      <formula>0</formula>
    </cfRule>
    <cfRule type="cellIs" dxfId="15" priority="2" operator="notEqual">
      <formula>0</formula>
    </cfRule>
  </conditionalFormatting>
  <dataValidations disablePrompts="1" count="1">
    <dataValidation allowBlank="1" showInputMessage="1" showErrorMessage="1" sqref="E29:H29" xr:uid="{ED97C495-6C1A-49B8-85FE-DB179CC26A68}"/>
  </dataValidations>
  <pageMargins left="0.7" right="0.7" top="0.75" bottom="0.75" header="0.3" footer="0.3"/>
  <pageSetup orientation="portrait" horizontalDpi="90" verticalDpi="9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23DE5-AE7E-4C1B-BB7B-D596926F7381}">
  <sheetPr codeName="Sheet7"/>
  <dimension ref="A1:W122"/>
  <sheetViews>
    <sheetView showGridLines="0" zoomScale="70" zoomScaleNormal="70" workbookViewId="0">
      <pane xSplit="9" ySplit="5" topLeftCell="J6" activePane="bottomRight" state="frozen"/>
      <selection activeCell="F18" sqref="F18"/>
      <selection pane="topRight" activeCell="F18" sqref="F18"/>
      <selection pane="bottomLeft" activeCell="F18" sqref="F18"/>
      <selection pane="bottomRight"/>
    </sheetView>
  </sheetViews>
  <sheetFormatPr defaultColWidth="0" defaultRowHeight="15" customHeight="1" x14ac:dyDescent="0.35"/>
  <cols>
    <col min="1" max="4" width="1.26953125" style="21" customWidth="1"/>
    <col min="5" max="5" width="40.6328125" style="19" customWidth="1"/>
    <col min="6" max="8" width="12.54296875" style="19" customWidth="1"/>
    <col min="9" max="9" width="2.6328125" style="19" customWidth="1"/>
    <col min="10" max="23" width="12.54296875" style="19" customWidth="1"/>
    <col min="24" max="16384" width="8.81640625" style="19" hidden="1"/>
  </cols>
  <sheetData>
    <row r="1" spans="1:23" s="21" customFormat="1" ht="25" customHeight="1" x14ac:dyDescent="0.35">
      <c r="A1" s="97" t="str">
        <f ca="1" xml:space="preserve"> RIGHT(CELL("FILENAME", $A$1), LEN(CELL("FILENAME", $A$1)) - SEARCH("]", CELL("FILENAME", $A$1)))</f>
        <v>Dep&amp;Tax</v>
      </c>
      <c r="B1" s="59"/>
      <c r="C1" s="59"/>
      <c r="D1" s="59"/>
      <c r="K1" s="19"/>
    </row>
    <row r="2" spans="1:23" s="494" customFormat="1" ht="15" customHeight="1" x14ac:dyDescent="0.35">
      <c r="E2" s="494" t="str">
        <f xml:space="preserve"> Time_A!E$18</f>
        <v>Model period beginning_A</v>
      </c>
      <c r="J2" s="494">
        <f xml:space="preserve"> Time_A!J$18</f>
        <v>45323</v>
      </c>
      <c r="K2" s="494">
        <f xml:space="preserve"> Time_A!K$18</f>
        <v>45383</v>
      </c>
      <c r="L2" s="494">
        <f xml:space="preserve"> Time_A!L$18</f>
        <v>45748</v>
      </c>
      <c r="M2" s="494">
        <f xml:space="preserve"> Time_A!M$18</f>
        <v>46113</v>
      </c>
      <c r="N2" s="494">
        <f xml:space="preserve"> Time_A!N$18</f>
        <v>46478</v>
      </c>
      <c r="O2" s="494">
        <f xml:space="preserve"> Time_A!O$18</f>
        <v>46844</v>
      </c>
      <c r="P2" s="494">
        <f xml:space="preserve"> Time_A!P$18</f>
        <v>47209</v>
      </c>
      <c r="Q2" s="494">
        <f xml:space="preserve"> Time_A!Q$18</f>
        <v>47574</v>
      </c>
      <c r="R2" s="494">
        <f xml:space="preserve"> Time_A!R$18</f>
        <v>47939</v>
      </c>
      <c r="S2" s="494">
        <f xml:space="preserve"> Time_A!S$18</f>
        <v>48305</v>
      </c>
      <c r="T2" s="494">
        <f xml:space="preserve"> Time_A!T$18</f>
        <v>48670</v>
      </c>
      <c r="U2" s="494">
        <f xml:space="preserve"> Time_A!U$18</f>
        <v>49035</v>
      </c>
      <c r="V2" s="494">
        <f xml:space="preserve"> Time_A!V$18</f>
        <v>49400</v>
      </c>
      <c r="W2" s="494">
        <f xml:space="preserve"> Time_A!W$18</f>
        <v>49766</v>
      </c>
    </row>
    <row r="3" spans="1:23" s="494" customFormat="1" ht="15" customHeight="1" x14ac:dyDescent="0.35">
      <c r="E3" s="494" t="str">
        <f xml:space="preserve"> Time_A!E$22</f>
        <v>Model period ending_A</v>
      </c>
      <c r="F3" s="503" t="str">
        <f xml:space="preserve"> Check!E$10</f>
        <v>Model Check</v>
      </c>
      <c r="G3" s="1124">
        <f ca="1" xml:space="preserve"> Check!F$10</f>
        <v>0</v>
      </c>
      <c r="H3" s="503" t="str">
        <f xml:space="preserve"> Check!G$10</f>
        <v>check</v>
      </c>
      <c r="J3" s="494">
        <f xml:space="preserve"> Time_A!J$22</f>
        <v>45382</v>
      </c>
      <c r="K3" s="494">
        <f xml:space="preserve"> Time_A!K$22</f>
        <v>45747</v>
      </c>
      <c r="L3" s="494">
        <f xml:space="preserve"> Time_A!L$22</f>
        <v>46112</v>
      </c>
      <c r="M3" s="494">
        <f xml:space="preserve"> Time_A!M$22</f>
        <v>46477</v>
      </c>
      <c r="N3" s="494">
        <f xml:space="preserve"> Time_A!N$22</f>
        <v>46843</v>
      </c>
      <c r="O3" s="494">
        <f xml:space="preserve"> Time_A!O$22</f>
        <v>47208</v>
      </c>
      <c r="P3" s="494">
        <f xml:space="preserve"> Time_A!P$22</f>
        <v>47573</v>
      </c>
      <c r="Q3" s="494">
        <f xml:space="preserve"> Time_A!Q$22</f>
        <v>47938</v>
      </c>
      <c r="R3" s="494">
        <f xml:space="preserve"> Time_A!R$22</f>
        <v>48304</v>
      </c>
      <c r="S3" s="494">
        <f xml:space="preserve"> Time_A!S$22</f>
        <v>48669</v>
      </c>
      <c r="T3" s="494">
        <f xml:space="preserve"> Time_A!T$22</f>
        <v>49034</v>
      </c>
      <c r="U3" s="494">
        <f xml:space="preserve"> Time_A!U$22</f>
        <v>49399</v>
      </c>
      <c r="V3" s="494">
        <f xml:space="preserve"> Time_A!V$22</f>
        <v>49765</v>
      </c>
      <c r="W3" s="494">
        <f xml:space="preserve"> Time_A!W$22</f>
        <v>50130</v>
      </c>
    </row>
    <row r="4" spans="1:23" s="494" customFormat="1" ht="15" customHeight="1" x14ac:dyDescent="0.35">
      <c r="E4" s="494" t="str">
        <f xml:space="preserve"> Time_A!E$35</f>
        <v>Financial year ending period_A</v>
      </c>
      <c r="J4" s="494">
        <f xml:space="preserve"> Time_A!J$35</f>
        <v>45382</v>
      </c>
      <c r="K4" s="494">
        <f xml:space="preserve"> Time_A!K$35</f>
        <v>45747</v>
      </c>
      <c r="L4" s="494">
        <f xml:space="preserve"> Time_A!L$35</f>
        <v>46112</v>
      </c>
      <c r="M4" s="494">
        <f xml:space="preserve"> Time_A!M$35</f>
        <v>46477</v>
      </c>
      <c r="N4" s="494">
        <f xml:space="preserve"> Time_A!N$35</f>
        <v>46843</v>
      </c>
      <c r="O4" s="494">
        <f xml:space="preserve"> Time_A!O$35</f>
        <v>47208</v>
      </c>
      <c r="P4" s="494">
        <f xml:space="preserve"> Time_A!P$35</f>
        <v>47573</v>
      </c>
      <c r="Q4" s="494">
        <f xml:space="preserve"> Time_A!Q$35</f>
        <v>47938</v>
      </c>
      <c r="R4" s="494">
        <f xml:space="preserve"> Time_A!R$35</f>
        <v>48304</v>
      </c>
      <c r="S4" s="494">
        <f xml:space="preserve"> Time_A!S$35</f>
        <v>48669</v>
      </c>
      <c r="T4" s="494">
        <f xml:space="preserve"> Time_A!T$35</f>
        <v>49034</v>
      </c>
      <c r="U4" s="494">
        <f xml:space="preserve"> Time_A!U$35</f>
        <v>49399</v>
      </c>
      <c r="V4" s="494">
        <f xml:space="preserve"> Time_A!V$35</f>
        <v>49765</v>
      </c>
      <c r="W4" s="494">
        <f xml:space="preserve"> Time_A!W$35</f>
        <v>50130</v>
      </c>
    </row>
    <row r="5" spans="1:23" s="363" customFormat="1" ht="15" customHeight="1" x14ac:dyDescent="0.35">
      <c r="E5" s="501" t="str">
        <f xml:space="preserve"> Time_A!E$32</f>
        <v>Financial year ending_A</v>
      </c>
      <c r="F5" s="365" t="s">
        <v>306</v>
      </c>
      <c r="G5" s="365" t="s">
        <v>16</v>
      </c>
      <c r="H5" s="365" t="s">
        <v>14</v>
      </c>
      <c r="J5" s="363">
        <f xml:space="preserve"> Time_A!J$32</f>
        <v>2024</v>
      </c>
      <c r="K5" s="363">
        <f xml:space="preserve"> Time_A!K$32</f>
        <v>2025</v>
      </c>
      <c r="L5" s="363">
        <f xml:space="preserve"> Time_A!L$32</f>
        <v>2026</v>
      </c>
      <c r="M5" s="363">
        <f xml:space="preserve"> Time_A!M$32</f>
        <v>2027</v>
      </c>
      <c r="N5" s="363">
        <f xml:space="preserve"> Time_A!N$32</f>
        <v>2028</v>
      </c>
      <c r="O5" s="363">
        <f xml:space="preserve"> Time_A!O$32</f>
        <v>2029</v>
      </c>
      <c r="P5" s="363">
        <f xml:space="preserve"> Time_A!P$32</f>
        <v>2030</v>
      </c>
      <c r="Q5" s="363">
        <f xml:space="preserve"> Time_A!Q$32</f>
        <v>2031</v>
      </c>
      <c r="R5" s="363">
        <f xml:space="preserve"> Time_A!R$32</f>
        <v>2032</v>
      </c>
      <c r="S5" s="363">
        <f xml:space="preserve"> Time_A!S$32</f>
        <v>2033</v>
      </c>
      <c r="T5" s="363">
        <f xml:space="preserve"> Time_A!T$32</f>
        <v>2034</v>
      </c>
      <c r="U5" s="363">
        <f xml:space="preserve"> Time_A!U$32</f>
        <v>2035</v>
      </c>
      <c r="V5" s="363">
        <f xml:space="preserve"> Time_A!V$32</f>
        <v>2036</v>
      </c>
      <c r="W5" s="363">
        <f xml:space="preserve"> Time_A!W$32</f>
        <v>2037</v>
      </c>
    </row>
    <row r="6" spans="1:23" s="363" customFormat="1" ht="15" customHeight="1" x14ac:dyDescent="0.35">
      <c r="F6" s="365"/>
      <c r="G6" s="365"/>
      <c r="H6" s="365"/>
    </row>
    <row r="7" spans="1:23" customFormat="1" ht="15" customHeight="1" x14ac:dyDescent="0.35">
      <c r="A7" s="113" t="s">
        <v>327</v>
      </c>
      <c r="B7" s="114"/>
      <c r="C7" s="114"/>
      <c r="D7" s="114"/>
      <c r="E7" s="114"/>
    </row>
    <row r="8" spans="1:23" ht="15" customHeight="1" x14ac:dyDescent="0.3">
      <c r="E8" s="63"/>
      <c r="F8" s="64"/>
      <c r="G8" s="28"/>
      <c r="H8" s="64"/>
      <c r="I8" s="64"/>
      <c r="J8" s="62"/>
      <c r="K8" s="62"/>
      <c r="L8" s="62"/>
      <c r="M8" s="62"/>
      <c r="N8" s="62"/>
      <c r="O8" s="62"/>
      <c r="P8" s="62"/>
      <c r="Q8" s="62"/>
      <c r="R8" s="62"/>
      <c r="S8" s="62"/>
      <c r="T8" s="62"/>
      <c r="U8" s="62"/>
      <c r="V8" s="62"/>
      <c r="W8" s="62"/>
    </row>
    <row r="9" spans="1:23" ht="15" customHeight="1" x14ac:dyDescent="0.35">
      <c r="B9" s="65" t="s">
        <v>111</v>
      </c>
      <c r="J9" s="417"/>
      <c r="K9" s="417"/>
      <c r="L9" s="417"/>
    </row>
    <row r="10" spans="1:23" ht="15" customHeight="1" x14ac:dyDescent="0.25">
      <c r="E10" s="128" t="s">
        <v>75</v>
      </c>
      <c r="F10" s="145">
        <f ca="1">IF(Capex!$F$48,Capex!$F$70,Capex!$F$72)</f>
        <v>1058.3968514625749</v>
      </c>
      <c r="G10" s="128" t="s">
        <v>330</v>
      </c>
    </row>
    <row r="11" spans="1:23" ht="15" customHeight="1" x14ac:dyDescent="0.25">
      <c r="E11" s="19" t="s">
        <v>112</v>
      </c>
      <c r="G11" s="19" t="s">
        <v>330</v>
      </c>
      <c r="J11" s="51">
        <f>I13</f>
        <v>0</v>
      </c>
      <c r="K11" s="51">
        <f>J13</f>
        <v>0</v>
      </c>
      <c r="L11" s="51">
        <f t="shared" ref="L11:W11" ca="1" si="0">K13</f>
        <v>120.40821740753705</v>
      </c>
      <c r="M11" s="51">
        <f t="shared" ca="1" si="0"/>
        <v>814.61537562315766</v>
      </c>
      <c r="N11" s="51">
        <f t="shared" ca="1" si="0"/>
        <v>1058.3968514625747</v>
      </c>
      <c r="O11" s="51">
        <f t="shared" ca="1" si="0"/>
        <v>1058.3968514625747</v>
      </c>
      <c r="P11" s="51">
        <f t="shared" ca="1" si="0"/>
        <v>1058.3968514625747</v>
      </c>
      <c r="Q11" s="51">
        <f t="shared" ca="1" si="0"/>
        <v>1058.3968514625747</v>
      </c>
      <c r="R11" s="51">
        <f t="shared" ca="1" si="0"/>
        <v>1058.3968514625747</v>
      </c>
      <c r="S11" s="51">
        <f t="shared" ca="1" si="0"/>
        <v>1058.3968514625747</v>
      </c>
      <c r="T11" s="51">
        <f t="shared" ca="1" si="0"/>
        <v>1058.3968514625747</v>
      </c>
      <c r="U11" s="51">
        <f t="shared" ca="1" si="0"/>
        <v>1058.3968514625747</v>
      </c>
      <c r="V11" s="51">
        <f t="shared" si="0"/>
        <v>0</v>
      </c>
      <c r="W11" s="51">
        <f t="shared" si="0"/>
        <v>0</v>
      </c>
    </row>
    <row r="12" spans="1:23" s="28" customFormat="1" ht="15" customHeight="1" x14ac:dyDescent="0.25">
      <c r="E12" s="28" t="s">
        <v>113</v>
      </c>
      <c r="G12" s="28" t="s">
        <v>330</v>
      </c>
      <c r="H12" s="55">
        <f ca="1" xml:space="preserve"> SUM(J12:W12)</f>
        <v>1058.3968514625747</v>
      </c>
      <c r="J12" s="52">
        <f>SUMIF(Rollout!$J$4:$EH$4,'Dep&amp;Tax'!J4,Rollout!$J$265:$EH$265)</f>
        <v>0</v>
      </c>
      <c r="K12" s="52">
        <f ca="1">SUMIF(Rollout!$J$4:$EH$4,'Dep&amp;Tax'!K4,Rollout!$J$265:$EH$265)</f>
        <v>120.40821740753705</v>
      </c>
      <c r="L12" s="52">
        <f ca="1">SUMIF(Rollout!$J$4:$EH$4,'Dep&amp;Tax'!L4,Rollout!$J$265:$EH$265)</f>
        <v>694.20715821562067</v>
      </c>
      <c r="M12" s="52">
        <f ca="1">SUMIF(Rollout!$J$4:$EH$4,'Dep&amp;Tax'!M4,Rollout!$J$265:$EH$265)</f>
        <v>243.78147583941697</v>
      </c>
      <c r="N12" s="52">
        <f ca="1">SUMIF(Rollout!$J$4:$EH$4,'Dep&amp;Tax'!N4,Rollout!$J$265:$EH$265)</f>
        <v>0</v>
      </c>
      <c r="O12" s="52">
        <f ca="1">SUMIF(Rollout!$J$4:$EH$4,'Dep&amp;Tax'!O4,Rollout!$J$265:$EH$265)</f>
        <v>0</v>
      </c>
      <c r="P12" s="52">
        <f ca="1">SUMIF(Rollout!$J$4:$EH$4,'Dep&amp;Tax'!P4,Rollout!$J$265:$EH$265)</f>
        <v>0</v>
      </c>
      <c r="Q12" s="52">
        <f ca="1">SUMIF(Rollout!$J$4:$EH$4,'Dep&amp;Tax'!Q4,Rollout!$J$265:$EH$265)</f>
        <v>0</v>
      </c>
      <c r="R12" s="52">
        <f ca="1">SUMIF(Rollout!$J$4:$EH$4,'Dep&amp;Tax'!R4,Rollout!$J$265:$EH$265)</f>
        <v>0</v>
      </c>
      <c r="S12" s="52">
        <f ca="1">SUMIF(Rollout!$J$4:$EH$4,'Dep&amp;Tax'!S4,Rollout!$J$265:$EH$265)</f>
        <v>0</v>
      </c>
      <c r="T12" s="52">
        <f ca="1">SUMIF(Rollout!$J$4:$EH$4,'Dep&amp;Tax'!T4,Rollout!$J$265:$EH$265)</f>
        <v>0</v>
      </c>
      <c r="U12" s="52">
        <f ca="1">SUMIF(Rollout!$J$4:$EH$4,'Dep&amp;Tax'!U4,Rollout!$J$265:$EH$265)</f>
        <v>0</v>
      </c>
      <c r="V12" s="52">
        <f>SUMIF(Rollout!$J$4:$EH$4,'Dep&amp;Tax'!V4,Rollout!$J$265:$EH$265)</f>
        <v>0</v>
      </c>
      <c r="W12" s="52">
        <f>SUMIF(Rollout!$J$4:$EH$4,'Dep&amp;Tax'!W4,Rollout!$J$265:$EH$265)</f>
        <v>0</v>
      </c>
    </row>
    <row r="13" spans="1:23" ht="15" customHeight="1" x14ac:dyDescent="0.35">
      <c r="E13" s="19" t="s">
        <v>114</v>
      </c>
      <c r="G13" s="19" t="s">
        <v>330</v>
      </c>
      <c r="H13" s="53"/>
      <c r="J13" s="53">
        <f>IF(J3&lt;=NTBA!$F$26,J11+J12,0)</f>
        <v>0</v>
      </c>
      <c r="K13" s="53">
        <f ca="1">IF(K3&lt;=NTBA!$F$26,K11+K12,0)</f>
        <v>120.40821740753705</v>
      </c>
      <c r="L13" s="53">
        <f ca="1">IF(L3&lt;=NTBA!$F$26,L11+L12,0)</f>
        <v>814.61537562315766</v>
      </c>
      <c r="M13" s="53">
        <f ca="1">IF(M3&lt;=NTBA!$F$26,M11+M12,0)</f>
        <v>1058.3968514625747</v>
      </c>
      <c r="N13" s="53">
        <f ca="1">IF(N3&lt;=NTBA!$F$26,N11+N12,0)</f>
        <v>1058.3968514625747</v>
      </c>
      <c r="O13" s="53">
        <f ca="1">IF(O3&lt;=NTBA!$F$26,O11+O12,0)</f>
        <v>1058.3968514625747</v>
      </c>
      <c r="P13" s="53">
        <f ca="1">IF(P3&lt;=NTBA!$F$26,P11+P12,0)</f>
        <v>1058.3968514625747</v>
      </c>
      <c r="Q13" s="53">
        <f ca="1">IF(Q3&lt;=NTBA!$F$26,Q11+Q12,0)</f>
        <v>1058.3968514625747</v>
      </c>
      <c r="R13" s="53">
        <f ca="1">IF(R3&lt;=NTBA!$F$26,R11+R12,0)</f>
        <v>1058.3968514625747</v>
      </c>
      <c r="S13" s="53">
        <f ca="1">IF(S3&lt;=NTBA!$F$26,S11+S12,0)</f>
        <v>1058.3968514625747</v>
      </c>
      <c r="T13" s="53">
        <f ca="1">IF(T3&lt;=NTBA!$F$26,T11+T12,0)</f>
        <v>1058.3968514625747</v>
      </c>
      <c r="U13" s="53">
        <f>IF(U3&lt;=NTBA!$F$26,U11+U12,0)</f>
        <v>0</v>
      </c>
      <c r="V13" s="53">
        <f>IF(V3&lt;=NTBA!$F$26,V11+V12,0)</f>
        <v>0</v>
      </c>
      <c r="W13" s="53">
        <f>IF(W3&lt;=NTBA!$F$26,W11+W12,0)</f>
        <v>0</v>
      </c>
    </row>
    <row r="14" spans="1:23" ht="15" customHeight="1" x14ac:dyDescent="0.25">
      <c r="E14" s="19" t="s">
        <v>71</v>
      </c>
      <c r="G14" s="19" t="s">
        <v>330</v>
      </c>
      <c r="H14" s="53">
        <f ca="1" xml:space="preserve"> SUM(J14:W14)</f>
        <v>1058.3968514625747</v>
      </c>
      <c r="J14" s="51">
        <f>IF(AND(J3&gt;=NTBA!$F$20,J3&lt;=NTBA!$F$26),SUMIF(Rollout!$J$4:$EH$4,'Dep&amp;Tax'!J3,Rollout!$J$398:$EH$398),0)</f>
        <v>0</v>
      </c>
      <c r="K14" s="51">
        <f ca="1">IF(AND(K3&gt;=NTBA!$F$20,K3&lt;=NTBA!$F$26),SUMIF(Rollout!$J$4:$EH$4,'Dep&amp;Tax'!K3,Rollout!$J$398:$EH$398),0)</f>
        <v>3.7127337967525973</v>
      </c>
      <c r="L14" s="51">
        <f ca="1">IF(AND(L3&gt;=NTBA!$F$20,L3&lt;=NTBA!$F$26),SUMIF(Rollout!$J$4:$EH$4,'Dep&amp;Tax'!L3,Rollout!$J$398:$EH$398),0)</f>
        <v>68.893661309731598</v>
      </c>
      <c r="M14" s="51">
        <f ca="1">IF(AND(M3&gt;=NTBA!$F$20,M3&lt;=NTBA!$F$26),SUMIF(Rollout!$J$4:$EH$4,'Dep&amp;Tax'!M3,Rollout!$J$398:$EH$398),0)</f>
        <v>148.59961694364037</v>
      </c>
      <c r="N14" s="51">
        <f ca="1">IF(AND(N3&gt;=NTBA!$F$20,N3&lt;=NTBA!$F$26),SUMIF(Rollout!$J$4:$EH$4,'Dep&amp;Tax'!N3,Rollout!$J$398:$EH$398),0)</f>
        <v>153.0212315367578</v>
      </c>
      <c r="O14" s="51">
        <f ca="1">IF(AND(O3&gt;=NTBA!$F$20,O3&lt;=NTBA!$F$26),SUMIF(Rollout!$J$4:$EH$4,'Dep&amp;Tax'!O3,Rollout!$J$398:$EH$398),0)</f>
        <v>153.0212315367578</v>
      </c>
      <c r="P14" s="51">
        <f ca="1">IF(AND(P3&gt;=NTBA!$F$20,P3&lt;=NTBA!$F$26),SUMIF(Rollout!$J$4:$EH$4,'Dep&amp;Tax'!P3,Rollout!$J$398:$EH$398),0)</f>
        <v>153.0212315367578</v>
      </c>
      <c r="Q14" s="51">
        <f ca="1">IF(AND(Q3&gt;=NTBA!$F$20,Q3&lt;=NTBA!$F$26),SUMIF(Rollout!$J$4:$EH$4,'Dep&amp;Tax'!Q3,Rollout!$J$398:$EH$398),0)</f>
        <v>153.0212315367578</v>
      </c>
      <c r="R14" s="51">
        <f ca="1">IF(AND(R3&gt;=NTBA!$F$20,R3&lt;=NTBA!$F$26),SUMIF(Rollout!$J$4:$EH$4,'Dep&amp;Tax'!R3,Rollout!$J$398:$EH$398),0)</f>
        <v>147.46146309970601</v>
      </c>
      <c r="S14" s="51">
        <f ca="1">IF(AND(S3&gt;=NTBA!$F$20,S3&lt;=NTBA!$F$26),SUMIF(Rollout!$J$4:$EH$4,'Dep&amp;Tax'!S3,Rollout!$J$398:$EH$398),0)</f>
        <v>75.461874855808958</v>
      </c>
      <c r="T14" s="51">
        <f ca="1">IF(AND(T3&gt;=NTBA!$F$20,T3&lt;=NTBA!$F$26),SUMIF(Rollout!$J$4:$EH$4,'Dep&amp;Tax'!T3,Rollout!$J$398:$EH$398),0)</f>
        <v>2.1825753099039105</v>
      </c>
      <c r="U14" s="51">
        <f>IF(AND(U3&gt;=NTBA!$F$20,U3&lt;=NTBA!$F$26),SUMIF(Rollout!$J$4:$EH$4,'Dep&amp;Tax'!U3,Rollout!$J$398:$EH$398),0)</f>
        <v>0</v>
      </c>
      <c r="V14" s="51">
        <f>IF(AND(V3&gt;=NTBA!$F$20,V3&lt;=NTBA!$F$26),SUMIF(Rollout!$J$4:$EH$4,'Dep&amp;Tax'!V3,Rollout!$J$398:$EH$398),0)</f>
        <v>0</v>
      </c>
      <c r="W14" s="51">
        <f>IF(AND(W3&gt;=NTBA!$F$20,W3&lt;=NTBA!$F$26),SUMIF(Rollout!$J$4:$EH$4,'Dep&amp;Tax'!W3,Rollout!$J$398:$EH$398),0)</f>
        <v>0</v>
      </c>
    </row>
    <row r="15" spans="1:23" ht="15" customHeight="1" x14ac:dyDescent="0.35">
      <c r="E15" s="19" t="s">
        <v>115</v>
      </c>
      <c r="G15" s="19" t="s">
        <v>330</v>
      </c>
      <c r="J15" s="53">
        <f>IF(J3&lt;=NTBA!$F$26,I15+J14,0)</f>
        <v>0</v>
      </c>
      <c r="K15" s="53">
        <f ca="1">IF(K3&lt;=NTBA!$F$26,J15+K14,0)</f>
        <v>3.7127337967525973</v>
      </c>
      <c r="L15" s="53">
        <f ca="1">IF(L3&lt;=NTBA!$F$26,K15+L14,0)</f>
        <v>72.6063951064842</v>
      </c>
      <c r="M15" s="53">
        <f ca="1">IF(M3&lt;=NTBA!$F$26,L15+M14,0)</f>
        <v>221.20601205012457</v>
      </c>
      <c r="N15" s="53">
        <f ca="1">IF(N3&lt;=NTBA!$F$26,M15+N14,0)</f>
        <v>374.22724358688237</v>
      </c>
      <c r="O15" s="53">
        <f ca="1">IF(O3&lt;=NTBA!$F$26,N15+O14,0)</f>
        <v>527.24847512364022</v>
      </c>
      <c r="P15" s="53">
        <f ca="1">IF(P3&lt;=NTBA!$F$26,O15+P14,0)</f>
        <v>680.26970666039801</v>
      </c>
      <c r="Q15" s="53">
        <f ca="1">IF(Q3&lt;=NTBA!$F$26,P15+Q14,0)</f>
        <v>833.29093819715581</v>
      </c>
      <c r="R15" s="53">
        <f ca="1">IF(R3&lt;=NTBA!$F$26,Q15+R14,0)</f>
        <v>980.75240129686176</v>
      </c>
      <c r="S15" s="53">
        <f ca="1">IF(S3&lt;=NTBA!$F$26,R15+S14,0)</f>
        <v>1056.2142761526707</v>
      </c>
      <c r="T15" s="53">
        <f ca="1">IF(T3&lt;=NTBA!$F$26,S15+T14,0)</f>
        <v>1058.3968514625747</v>
      </c>
      <c r="U15" s="53">
        <f>IF(U3&lt;=NTBA!$F$26,T15+U14,0)</f>
        <v>0</v>
      </c>
      <c r="V15" s="53">
        <f>IF(V3&lt;=NTBA!$F$26,U15+V14,0)</f>
        <v>0</v>
      </c>
      <c r="W15" s="53">
        <f>IF(W3&lt;=NTBA!$F$26,V15+W14,0)</f>
        <v>0</v>
      </c>
    </row>
    <row r="16" spans="1:23" s="128" customFormat="1" ht="15" customHeight="1" x14ac:dyDescent="0.35">
      <c r="A16" s="125"/>
      <c r="B16" s="125"/>
      <c r="C16" s="125"/>
      <c r="D16" s="125"/>
      <c r="E16" s="128" t="s">
        <v>116</v>
      </c>
      <c r="G16" s="128" t="s">
        <v>330</v>
      </c>
      <c r="J16" s="132">
        <f>J13-J15</f>
        <v>0</v>
      </c>
      <c r="K16" s="132">
        <f t="shared" ref="K16:W16" ca="1" si="1">K13-K15</f>
        <v>116.69548361078445</v>
      </c>
      <c r="L16" s="132">
        <f t="shared" ca="1" si="1"/>
        <v>742.00898051667343</v>
      </c>
      <c r="M16" s="132">
        <f t="shared" ca="1" si="1"/>
        <v>837.19083941245003</v>
      </c>
      <c r="N16" s="132">
        <f t="shared" ca="1" si="1"/>
        <v>684.16960787569224</v>
      </c>
      <c r="O16" s="132">
        <f t="shared" ca="1" si="1"/>
        <v>531.14837633893444</v>
      </c>
      <c r="P16" s="132">
        <f t="shared" ca="1" si="1"/>
        <v>378.12714480217664</v>
      </c>
      <c r="Q16" s="132">
        <f t="shared" ca="1" si="1"/>
        <v>225.10591326541885</v>
      </c>
      <c r="R16" s="132">
        <f t="shared" ca="1" si="1"/>
        <v>77.644450165712897</v>
      </c>
      <c r="S16" s="132">
        <f ca="1">S13-S15</f>
        <v>2.1825753099039957</v>
      </c>
      <c r="T16" s="132">
        <f t="shared" ca="1" si="1"/>
        <v>0</v>
      </c>
      <c r="U16" s="132">
        <f t="shared" si="1"/>
        <v>0</v>
      </c>
      <c r="V16" s="132">
        <f t="shared" si="1"/>
        <v>0</v>
      </c>
      <c r="W16" s="132">
        <f t="shared" si="1"/>
        <v>0</v>
      </c>
    </row>
    <row r="17" spans="1:23" ht="15" customHeight="1" x14ac:dyDescent="0.35">
      <c r="J17" s="53"/>
      <c r="K17" s="53"/>
      <c r="L17" s="53"/>
      <c r="M17" s="53"/>
      <c r="N17" s="53"/>
      <c r="O17" s="53"/>
      <c r="P17" s="53"/>
      <c r="Q17" s="53"/>
      <c r="R17" s="53"/>
      <c r="S17" s="53"/>
      <c r="T17" s="53"/>
    </row>
    <row r="18" spans="1:23" ht="15" customHeight="1" x14ac:dyDescent="0.35">
      <c r="B18" s="65" t="s">
        <v>181</v>
      </c>
    </row>
    <row r="19" spans="1:23" s="128" customFormat="1" ht="15" customHeight="1" x14ac:dyDescent="0.25">
      <c r="A19" s="125"/>
      <c r="B19" s="125"/>
      <c r="C19" s="125"/>
      <c r="D19" s="125"/>
      <c r="E19" s="128" t="s">
        <v>75</v>
      </c>
      <c r="F19" s="145">
        <f ca="1">IF(Capex!$F$48,Capex!$F$70,Capex!$F$72)</f>
        <v>1058.3968514625749</v>
      </c>
      <c r="G19" s="128" t="s">
        <v>330</v>
      </c>
    </row>
    <row r="20" spans="1:23" s="405" customFormat="1" ht="15" customHeight="1" x14ac:dyDescent="0.35">
      <c r="A20" s="403"/>
      <c r="B20" s="403"/>
      <c r="C20" s="403"/>
      <c r="D20" s="403"/>
      <c r="E20" s="363" t="s">
        <v>110</v>
      </c>
      <c r="F20" s="671"/>
      <c r="G20" s="672" t="s">
        <v>329</v>
      </c>
      <c r="H20" s="671"/>
      <c r="I20" s="671"/>
      <c r="J20" s="363">
        <f xml:space="preserve"> IF( AND( NTBA!$F$17 &gt;= J$2, NTBA!$F$17 &lt;= J$3), ROUND(( J$3 - NTBA!$F$17) /Days_month, 0 ), IF( AND( NTBA!$F$25 &gt;= J$2, NTBA!$F$25 &lt;= J$3), ROUND( (NTBA!$F$25 - J$2) / Days_month, 0 ), IF( AND( NTBA!$F$17 &lt;= J$2, NTBA!$F$25 &gt;= J$3), months,0)))</f>
        <v>0</v>
      </c>
      <c r="K20" s="363">
        <f xml:space="preserve"> IF( AND( NTBA!$F$17 &gt;= K$2, NTBA!$F$17 &lt;= K$3), ROUND(( K$3 - NTBA!$F$17) /Days_month, 0 ), IF( AND( NTBA!$F$25 &gt;= K$2, NTBA!$F$25 &lt;= K$3), ROUND( (NTBA!$F$25 - K$2) / Days_month, 0 ), IF( AND( NTBA!$F$17 &lt;= K$2, NTBA!$F$25 &gt;= K$3), months,0)))</f>
        <v>9</v>
      </c>
      <c r="L20" s="363">
        <f xml:space="preserve"> IF( AND( NTBA!$F$17 &gt;= L$2, NTBA!$F$17 &lt;= L$3), ROUND(( L$3 - NTBA!$F$17) /Days_month, 0 ), IF( AND( NTBA!$F$25 &gt;= L$2, NTBA!$F$25 &lt;= L$3), ROUND( (NTBA!$F$25 - L$2) / Days_month, 0 ), IF( AND( NTBA!$F$17 &lt;= L$2, NTBA!$F$25 &gt;= L$3), months,0)))</f>
        <v>12</v>
      </c>
      <c r="M20" s="363">
        <f xml:space="preserve"> IF( AND( NTBA!$F$17 &gt;= M$2, NTBA!$F$17 &lt;= M$3), ROUND(( M$3 - NTBA!$F$17) /Days_month, 0 ), IF( AND( NTBA!$F$25 &gt;= M$2, NTBA!$F$25 &lt;= M$3), ROUND( (NTBA!$F$25 - M$2) / Days_month, 0 ), IF( AND( NTBA!$F$17 &lt;= M$2, NTBA!$F$25 &gt;= M$3), months,0)))</f>
        <v>12</v>
      </c>
      <c r="N20" s="363">
        <f xml:space="preserve"> IF( AND( NTBA!$F$17 &gt;= N$2, NTBA!$F$17 &lt;= N$3), ROUND(( N$3 - NTBA!$F$17) /Days_month, 0 ), IF( AND( NTBA!$F$25 &gt;= N$2, NTBA!$F$25 &lt;= N$3), ROUND( (NTBA!$F$25 - N$2) / Days_month, 0 ), IF( AND( NTBA!$F$17 &lt;= N$2, NTBA!$F$25 &gt;= N$3), months,0)))</f>
        <v>12</v>
      </c>
      <c r="O20" s="363">
        <f xml:space="preserve"> IF( AND( NTBA!$F$17 &gt;= O$2, NTBA!$F$17 &lt;= O$3), ROUND(( O$3 - NTBA!$F$17) /Days_month, 0 ), IF( AND( NTBA!$F$25 &gt;= O$2, NTBA!$F$25 &lt;= O$3), ROUND( (NTBA!$F$25 - O$2) / Days_month, 0 ), IF( AND( NTBA!$F$17 &lt;= O$2, NTBA!$F$25 &gt;= O$3), months,0)))</f>
        <v>12</v>
      </c>
      <c r="P20" s="363">
        <f xml:space="preserve"> IF( AND( NTBA!$F$17 &gt;= P$2, NTBA!$F$17 &lt;= P$3), ROUND(( P$3 - NTBA!$F$17) /Days_month, 0 ), IF( AND( NTBA!$F$25 &gt;= P$2, NTBA!$F$25 &lt;= P$3), ROUND( (NTBA!$F$25 - P$2) / Days_month, 0 ), IF( AND( NTBA!$F$17 &lt;= P$2, NTBA!$F$25 &gt;= P$3), months,0)))</f>
        <v>12</v>
      </c>
      <c r="Q20" s="363">
        <f xml:space="preserve"> IF( AND( NTBA!$F$17 &gt;= Q$2, NTBA!$F$17 &lt;= Q$3), ROUND(( Q$3 - NTBA!$F$17) /Days_month, 0 ), IF( AND( NTBA!$F$25 &gt;= Q$2, NTBA!$F$25 &lt;= Q$3), ROUND( (NTBA!$F$25 - Q$2) / Days_month, 0 ), IF( AND( NTBA!$F$17 &lt;= Q$2, NTBA!$F$25 &gt;= Q$3), months,0)))</f>
        <v>12</v>
      </c>
      <c r="R20" s="363">
        <f xml:space="preserve"> IF( AND( NTBA!$F$17 &gt;= R$2, NTBA!$F$17 &lt;= R$3), ROUND(( R$3 - NTBA!$F$17) /Days_month, 0 ), IF( AND( NTBA!$F$25 &gt;= R$2, NTBA!$F$25 &lt;= R$3), ROUND( (NTBA!$F$25 - R$2) / Days_month, 0 ), IF( AND( NTBA!$F$17 &lt;= R$2, NTBA!$F$25 &gt;= R$3), months,0)))</f>
        <v>12</v>
      </c>
      <c r="S20" s="363">
        <f xml:space="preserve"> IF( AND( NTBA!$F$17 &gt;= S$2, NTBA!$F$17 &lt;= S$3), ROUND(( S$3 - NTBA!$F$17) /Days_month, 0 ), IF( AND( NTBA!$F$25 &gt;= S$2, NTBA!$F$25 &lt;= S$3), ROUND( (NTBA!$F$25 - S$2) / Days_month, 0 ), IF( AND( NTBA!$F$17 &lt;= S$2, NTBA!$F$25 &gt;= S$3), months,0)))</f>
        <v>12</v>
      </c>
      <c r="T20" s="363">
        <f xml:space="preserve"> IF( AND( NTBA!$F$17 &gt;= T$2, NTBA!$F$17 &lt;= T$3), ROUND(( T$3 - NTBA!$F$17) /Days_month, 0 ), IF( AND( NTBA!$F$25 &gt;= T$2, NTBA!$F$25 &lt;= T$3), ROUND( (NTBA!$F$25 - T$2) / Days_month, 0 ), IF( AND( NTBA!$F$17 &lt;= T$2, NTBA!$F$25 &gt;= T$3), months,0)))</f>
        <v>3</v>
      </c>
      <c r="U20" s="363">
        <f xml:space="preserve"> IF( AND( NTBA!$F$17 &gt;= U$2, NTBA!$F$17 &lt;= U$3), ROUND(( U$3 - NTBA!$F$17) /Days_month, 0 ), IF( AND( NTBA!$F$25 &gt;= U$2, NTBA!$F$25 &lt;= U$3), ROUND( (NTBA!$F$25 - U$2) / Days_month, 0 ), IF( AND( NTBA!$F$17 &lt;= U$2, NTBA!$F$25 &gt;= U$3), months,0)))</f>
        <v>0</v>
      </c>
      <c r="V20" s="363">
        <f xml:space="preserve"> IF( AND( NTBA!$F$17 &gt;= V$2, NTBA!$F$17 &lt;= V$3), ROUND(( V$3 - NTBA!$F$17) /Days_month, 0 ), IF( AND( NTBA!$F$25 &gt;= V$2, NTBA!$F$25 &lt;= V$3), ROUND( (NTBA!$F$25 - V$2) / Days_month, 0 ), IF( AND( NTBA!$F$17 &lt;= V$2, NTBA!$F$25 &gt;= V$3), months,0)))</f>
        <v>0</v>
      </c>
      <c r="W20" s="363">
        <f xml:space="preserve"> IF( AND( NTBA!$F$17 &gt;= W$2, NTBA!$F$17 &lt;= W$3), ROUND(( W$3 - NTBA!$F$17) /Days_month, 0 ), IF( AND( NTBA!$F$25 &gt;= W$2, NTBA!$F$25 &lt;= W$3), ROUND( (NTBA!$F$25 - W$2) / Days_month, 0 ), IF( AND( NTBA!$F$17 &lt;= W$2, NTBA!$F$25 &gt;= W$3), months,0)))</f>
        <v>0</v>
      </c>
    </row>
    <row r="21" spans="1:23" ht="15" customHeight="1" x14ac:dyDescent="0.35">
      <c r="E21" s="37"/>
      <c r="F21" s="64"/>
      <c r="G21" s="28"/>
      <c r="H21" s="64"/>
      <c r="I21" s="64"/>
      <c r="J21" s="69"/>
      <c r="K21" s="69"/>
      <c r="L21" s="69"/>
      <c r="M21" s="69"/>
      <c r="N21" s="69"/>
      <c r="O21" s="69"/>
      <c r="P21" s="69"/>
      <c r="Q21" s="69"/>
      <c r="R21" s="69"/>
      <c r="S21" s="69"/>
      <c r="T21" s="69"/>
      <c r="U21" s="69"/>
      <c r="V21" s="69"/>
      <c r="W21" s="69"/>
    </row>
    <row r="22" spans="1:23" ht="15" customHeight="1" x14ac:dyDescent="0.25">
      <c r="E22" s="19" t="s">
        <v>112</v>
      </c>
      <c r="G22" s="19" t="s">
        <v>330</v>
      </c>
      <c r="J22" s="51">
        <f xml:space="preserve"> I27</f>
        <v>0</v>
      </c>
      <c r="K22" s="51">
        <f t="shared" ref="K22:W22" ca="1" si="2" xml:space="preserve"> J27</f>
        <v>0</v>
      </c>
      <c r="L22" s="51">
        <f t="shared" ca="1" si="2"/>
        <v>84.285752185275925</v>
      </c>
      <c r="M22" s="51">
        <f t="shared" ca="1" si="2"/>
        <v>467.09574624053789</v>
      </c>
      <c r="N22" s="51">
        <f t="shared" ca="1" si="2"/>
        <v>426.5263332479729</v>
      </c>
      <c r="O22" s="51">
        <f t="shared" ca="1" si="2"/>
        <v>255.91579994878373</v>
      </c>
      <c r="P22" s="51">
        <f t="shared" ca="1" si="2"/>
        <v>153.54947996927024</v>
      </c>
      <c r="Q22" s="51">
        <f t="shared" ca="1" si="2"/>
        <v>92.129687981562142</v>
      </c>
      <c r="R22" s="51">
        <f t="shared" ca="1" si="2"/>
        <v>55.277812788937283</v>
      </c>
      <c r="S22" s="51">
        <f t="shared" ca="1" si="2"/>
        <v>33.166687673362361</v>
      </c>
      <c r="T22" s="51">
        <f t="shared" ca="1" si="2"/>
        <v>19.900012604017412</v>
      </c>
      <c r="U22" s="51">
        <f t="shared" ca="1" si="2"/>
        <v>17.910011343615672</v>
      </c>
      <c r="V22" s="51">
        <f t="shared" ca="1" si="2"/>
        <v>0</v>
      </c>
      <c r="W22" s="51">
        <f t="shared" ca="1" si="2"/>
        <v>0</v>
      </c>
    </row>
    <row r="23" spans="1:23" s="28" customFormat="1" ht="15" customHeight="1" x14ac:dyDescent="0.25">
      <c r="E23" s="28" t="s">
        <v>113</v>
      </c>
      <c r="G23" s="28" t="s">
        <v>330</v>
      </c>
      <c r="H23" s="55">
        <f ca="1" xml:space="preserve"> SUM(J23:W23)</f>
        <v>1058.3968514625747</v>
      </c>
      <c r="J23" s="52">
        <f>SUMIF(Rollout!$J$4:$EH$4,'Dep&amp;Tax'!J4,Rollout!$J$265:$EH$265)</f>
        <v>0</v>
      </c>
      <c r="K23" s="52">
        <f ca="1">SUMIF(Rollout!$J$4:$EH$4,'Dep&amp;Tax'!K4,Rollout!$J$265:$EH$265)</f>
        <v>120.40821740753705</v>
      </c>
      <c r="L23" s="52">
        <f ca="1">SUMIF(Rollout!$J$4:$EH$4,'Dep&amp;Tax'!L4,Rollout!$J$265:$EH$265)</f>
        <v>694.20715821562067</v>
      </c>
      <c r="M23" s="52">
        <f ca="1">SUMIF(Rollout!$J$4:$EH$4,'Dep&amp;Tax'!M4,Rollout!$J$265:$EH$265)</f>
        <v>243.78147583941697</v>
      </c>
      <c r="N23" s="52">
        <f ca="1">SUMIF(Rollout!$J$4:$EH$4,'Dep&amp;Tax'!N4,Rollout!$J$265:$EH$265)</f>
        <v>0</v>
      </c>
      <c r="O23" s="52">
        <f ca="1">SUMIF(Rollout!$J$4:$EH$4,'Dep&amp;Tax'!O4,Rollout!$J$265:$EH$265)</f>
        <v>0</v>
      </c>
      <c r="P23" s="52">
        <f ca="1">SUMIF(Rollout!$J$4:$EH$4,'Dep&amp;Tax'!P4,Rollout!$J$265:$EH$265)</f>
        <v>0</v>
      </c>
      <c r="Q23" s="52">
        <f ca="1">SUMIF(Rollout!$J$4:$EH$4,'Dep&amp;Tax'!Q4,Rollout!$J$265:$EH$265)</f>
        <v>0</v>
      </c>
      <c r="R23" s="52">
        <f ca="1">SUMIF(Rollout!$J$4:$EH$4,'Dep&amp;Tax'!R4,Rollout!$J$265:$EH$265)</f>
        <v>0</v>
      </c>
      <c r="S23" s="52">
        <f ca="1">SUMIF(Rollout!$J$4:$EH$4,'Dep&amp;Tax'!S4,Rollout!$J$265:$EH$265)</f>
        <v>0</v>
      </c>
      <c r="T23" s="52">
        <f ca="1">SUMIF(Rollout!$J$4:$EH$4,'Dep&amp;Tax'!T4,Rollout!$J$265:$EH$265)</f>
        <v>0</v>
      </c>
      <c r="U23" s="52">
        <f ca="1">SUMIF(Rollout!$J$4:$EH$4,'Dep&amp;Tax'!U4,Rollout!$J$265:$EH$265)</f>
        <v>0</v>
      </c>
      <c r="V23" s="52">
        <f>SUMIF(Rollout!$J$4:$EH$4,'Dep&amp;Tax'!V4,Rollout!$J$265:$EH$265)</f>
        <v>0</v>
      </c>
      <c r="W23" s="52">
        <f>SUMIF(Rollout!$J$4:$EH$4,'Dep&amp;Tax'!W4,Rollout!$J$265:$EH$265)</f>
        <v>0</v>
      </c>
    </row>
    <row r="24" spans="1:23" ht="15" customHeight="1" x14ac:dyDescent="0.35">
      <c r="E24" s="19" t="s">
        <v>114</v>
      </c>
      <c r="G24" s="19" t="s">
        <v>330</v>
      </c>
      <c r="H24" s="53"/>
      <c r="J24" s="53">
        <f xml:space="preserve"> IF( J3 &lt;= NTBA!$F$26, J22 + J23,0)</f>
        <v>0</v>
      </c>
      <c r="K24" s="53">
        <f ca="1" xml:space="preserve"> IF( K3 &lt;= NTBA!$F$26, K22 + K23,0)</f>
        <v>120.40821740753705</v>
      </c>
      <c r="L24" s="53">
        <f ca="1" xml:space="preserve"> IF( L3 &lt;= NTBA!$F$26, L22 + L23,0)</f>
        <v>778.49291040089656</v>
      </c>
      <c r="M24" s="53">
        <f ca="1" xml:space="preserve"> IF( M3 &lt;= NTBA!$F$26, M22 + M23,0)</f>
        <v>710.87722207995489</v>
      </c>
      <c r="N24" s="53">
        <f ca="1" xml:space="preserve"> IF( N3 &lt;= NTBA!$F$26, N22 + N23,0)</f>
        <v>426.5263332479729</v>
      </c>
      <c r="O24" s="53">
        <f ca="1" xml:space="preserve"> IF( O3 &lt;= NTBA!$F$26, O22 + O23,0)</f>
        <v>255.91579994878373</v>
      </c>
      <c r="P24" s="53">
        <f ca="1" xml:space="preserve"> IF( P3 &lt;= NTBA!$F$26, P22 + P23,0)</f>
        <v>153.54947996927024</v>
      </c>
      <c r="Q24" s="53">
        <f ca="1" xml:space="preserve"> IF( Q3 &lt;= NTBA!$F$26, Q22 + Q23,0)</f>
        <v>92.129687981562142</v>
      </c>
      <c r="R24" s="53">
        <f ca="1" xml:space="preserve"> IF( R3 &lt;= NTBA!$F$26, R22 + R23,0)</f>
        <v>55.277812788937283</v>
      </c>
      <c r="S24" s="53">
        <f ca="1" xml:space="preserve"> IF( S3 &lt;= NTBA!$F$26, S22 + S23,0)</f>
        <v>33.166687673362361</v>
      </c>
      <c r="T24" s="53">
        <f ca="1" xml:space="preserve"> IF( T3 &lt;= NTBA!$F$26, T22 + T23,0)</f>
        <v>19.900012604017412</v>
      </c>
      <c r="U24" s="53">
        <f xml:space="preserve"> IF( U3 &lt;= NTBA!$F$26, U22 + U23,0)</f>
        <v>0</v>
      </c>
      <c r="V24" s="53">
        <f xml:space="preserve"> IF( V3 &lt;= NTBA!$F$26, V22 + V23,0)</f>
        <v>0</v>
      </c>
      <c r="W24" s="53">
        <f xml:space="preserve"> IF( W3 &lt;= NTBA!$F$26, W22 + W23,0)</f>
        <v>0</v>
      </c>
    </row>
    <row r="25" spans="1:23" ht="15" customHeight="1" x14ac:dyDescent="0.25">
      <c r="E25" s="19" t="s">
        <v>71</v>
      </c>
      <c r="G25" s="19" t="s">
        <v>330</v>
      </c>
      <c r="H25" s="53">
        <f ca="1" xml:space="preserve"> SUM(J25:W25)</f>
        <v>1040.486840118959</v>
      </c>
      <c r="J25" s="51">
        <f ca="1" xml:space="preserve"> IF(AND( I26 &lt;= $F$19, J3 &gt;= NTBA!$F$20, J3 &lt;= NTBA!$F$26 ), MIN( $F$19 - I26, J24 * NTBA!$F$267 * J20 / NTBA!$F$303),0)</f>
        <v>0</v>
      </c>
      <c r="K25" s="51">
        <f ca="1" xml:space="preserve"> IF(AND( J26 &lt;= $F$19, K3 &gt;= NTBA!$F$20, K3 &lt;= NTBA!$F$26 ), MIN( $F$19 - J26, K24 * NTBA!$F$267 * K20 / NTBA!$F$303),0)</f>
        <v>36.12246522226112</v>
      </c>
      <c r="L25" s="51">
        <f ca="1" xml:space="preserve"> IF(AND( K26 &lt;= $F$19, L3 &gt;= NTBA!$F$20, L3 &lt;= NTBA!$F$26 ), MIN( $F$19 - K26, L24 * NTBA!$F$267 * L20 / NTBA!$F$303),0)</f>
        <v>311.39716416035867</v>
      </c>
      <c r="M25" s="51">
        <f ca="1" xml:space="preserve"> IF(AND( L26 &lt;= $F$19, M3 &gt;= NTBA!$F$20, M3 &lt;= NTBA!$F$26 ), MIN( $F$19 - L26, M24 * NTBA!$F$267 * M20 / NTBA!$F$303),0)</f>
        <v>284.35088883198199</v>
      </c>
      <c r="N25" s="51">
        <f ca="1" xml:space="preserve"> IF(AND( M26 &lt;= $F$19, N3 &gt;= NTBA!$F$20, N3 &lt;= NTBA!$F$26 ), MIN( $F$19 - M26, N24 * NTBA!$F$267 * N20 / NTBA!$F$303),0)</f>
        <v>170.61053329918917</v>
      </c>
      <c r="O25" s="51">
        <f ca="1" xml:space="preserve"> IF(AND( N26 &lt;= $F$19, O3 &gt;= NTBA!$F$20, O3 &lt;= NTBA!$F$26 ), MIN( $F$19 - N26, O24 * NTBA!$F$267 * O20 / NTBA!$F$303),0)</f>
        <v>102.36631997951349</v>
      </c>
      <c r="P25" s="51">
        <f ca="1" xml:space="preserve"> IF(AND( O26 &lt;= $F$19, P3 &gt;= NTBA!$F$20, P3 &lt;= NTBA!$F$26 ), MIN( $F$19 - O26, P24 * NTBA!$F$267 * P20 / NTBA!$F$303),0)</f>
        <v>61.419791987708095</v>
      </c>
      <c r="Q25" s="51">
        <f ca="1" xml:space="preserve"> IF(AND( P26 &lt;= $F$19, Q3 &gt;= NTBA!$F$20, Q3 &lt;= NTBA!$F$26 ), MIN( $F$19 - P26, Q24 * NTBA!$F$267 * Q20 / NTBA!$F$303),0)</f>
        <v>36.85187519262486</v>
      </c>
      <c r="R25" s="51">
        <f ca="1" xml:space="preserve"> IF(AND( Q26 &lt;= $F$19, R3 &gt;= NTBA!$F$20, R3 &lt;= NTBA!$F$26 ), MIN( $F$19 - Q26, R24 * NTBA!$F$267 * R20 / NTBA!$F$303),0)</f>
        <v>22.111125115574918</v>
      </c>
      <c r="S25" s="51">
        <f ca="1" xml:space="preserve"> IF(AND( R26 &lt;= $F$19, S3 &gt;= NTBA!$F$20, S3 &lt;= NTBA!$F$26 ), MIN( $F$19 - R26, S24 * NTBA!$F$267 * S20 / NTBA!$F$303),0)</f>
        <v>13.266675069344947</v>
      </c>
      <c r="T25" s="51">
        <f ca="1" xml:space="preserve"> IF(AND( S26 &lt;= $F$19, T3 &gt;= NTBA!$F$20, T3 &lt;= NTBA!$F$26 ), MIN( $F$19 - S26, T24 * NTBA!$F$267 * T20 / NTBA!$F$303),0)</f>
        <v>1.9900012604017414</v>
      </c>
      <c r="U25" s="51">
        <f ca="1" xml:space="preserve"> IF(AND( T26 &lt;= $F$19, U3 &gt;= NTBA!$F$20, U3 &lt;= NTBA!$F$26 ), MIN( $F$19 - T26, U24 * NTBA!$F$267 * U20 / NTBA!$F$303),0)</f>
        <v>0</v>
      </c>
      <c r="V25" s="51">
        <f ca="1" xml:space="preserve"> IF(AND( U26 &lt;= $F$19, V3 &gt;= NTBA!$F$20, V3 &lt;= NTBA!$F$26 ), MIN( $F$19 - U26, V24 * NTBA!$F$267 * V20 / NTBA!$F$303),0)</f>
        <v>0</v>
      </c>
      <c r="W25" s="51">
        <f ca="1" xml:space="preserve"> IF(AND( V26 &lt;= $F$19, W3 &gt;= NTBA!$F$20, W3 &lt;= NTBA!$F$26 ), MIN( $F$19 - V26, W24 * NTBA!$F$267 * W20 / NTBA!$F$303),0)</f>
        <v>0</v>
      </c>
    </row>
    <row r="26" spans="1:23" ht="15" customHeight="1" x14ac:dyDescent="0.35">
      <c r="E26" s="19" t="s">
        <v>115</v>
      </c>
      <c r="G26" s="19" t="s">
        <v>330</v>
      </c>
      <c r="J26" s="53">
        <f ca="1" xml:space="preserve"> IF( J3 &lt;=NTBA!$F$26, I26 + J25, 0 )</f>
        <v>0</v>
      </c>
      <c r="K26" s="53">
        <f ca="1" xml:space="preserve"> IF( K3 &lt;=NTBA!$F$26, J26 + K25, 0 )</f>
        <v>36.12246522226112</v>
      </c>
      <c r="L26" s="53">
        <f ca="1" xml:space="preserve"> IF( L3 &lt;=NTBA!$F$26, K26 + L25, 0 )</f>
        <v>347.51962938261977</v>
      </c>
      <c r="M26" s="53">
        <f ca="1" xml:space="preserve"> IF( M3 &lt;=NTBA!$F$26, L26 + M25, 0 )</f>
        <v>631.87051821460182</v>
      </c>
      <c r="N26" s="53">
        <f ca="1" xml:space="preserve"> IF( N3 &lt;=NTBA!$F$26, M26 + N25, 0 )</f>
        <v>802.48105151379104</v>
      </c>
      <c r="O26" s="53">
        <f ca="1" xml:space="preserve"> IF( O3 &lt;=NTBA!$F$26, N26 + O25, 0 )</f>
        <v>904.84737149330454</v>
      </c>
      <c r="P26" s="53">
        <f ca="1" xml:space="preserve"> IF( P3 &lt;=NTBA!$F$26, O26 + P25, 0 )</f>
        <v>966.26716348101263</v>
      </c>
      <c r="Q26" s="53">
        <f ca="1" xml:space="preserve"> IF( Q3 &lt;=NTBA!$F$26, P26 + Q25, 0 )</f>
        <v>1003.1190386736375</v>
      </c>
      <c r="R26" s="53">
        <f ca="1" xml:space="preserve"> IF( R3 &lt;=NTBA!$F$26, Q26 + R25, 0 )</f>
        <v>1025.2301637892124</v>
      </c>
      <c r="S26" s="53">
        <f ca="1" xml:space="preserve"> IF( S3 &lt;=NTBA!$F$26, R26 + S25, 0 )</f>
        <v>1038.4968388585573</v>
      </c>
      <c r="T26" s="53">
        <f ca="1" xml:space="preserve"> IF( T3 &lt;=NTBA!$F$26, S26 + T25, 0 )</f>
        <v>1040.486840118959</v>
      </c>
      <c r="U26" s="53">
        <f xml:space="preserve"> IF( U3 &lt;=NTBA!$F$26, T26 + U25, 0 )</f>
        <v>0</v>
      </c>
      <c r="V26" s="53">
        <f xml:space="preserve"> IF( V3 &lt;=NTBA!$F$26, U26 + V25, 0 )</f>
        <v>0</v>
      </c>
      <c r="W26" s="53">
        <f xml:space="preserve"> IF( W3 &lt;=NTBA!$F$26, V26 + W25, 0 )</f>
        <v>0</v>
      </c>
    </row>
    <row r="27" spans="1:23" s="128" customFormat="1" ht="15" customHeight="1" x14ac:dyDescent="0.35">
      <c r="A27" s="125"/>
      <c r="B27" s="125"/>
      <c r="C27" s="125"/>
      <c r="D27" s="125"/>
      <c r="E27" s="128" t="s">
        <v>116</v>
      </c>
      <c r="G27" s="128" t="s">
        <v>330</v>
      </c>
      <c r="I27" s="630"/>
      <c r="J27" s="132">
        <f ca="1" xml:space="preserve"> J24 - J25</f>
        <v>0</v>
      </c>
      <c r="K27" s="132">
        <f t="shared" ref="K27:W27" ca="1" si="3" xml:space="preserve"> K24 - K25</f>
        <v>84.285752185275925</v>
      </c>
      <c r="L27" s="132">
        <f t="shared" ca="1" si="3"/>
        <v>467.09574624053789</v>
      </c>
      <c r="M27" s="132">
        <f t="shared" ca="1" si="3"/>
        <v>426.5263332479729</v>
      </c>
      <c r="N27" s="132">
        <f t="shared" ca="1" si="3"/>
        <v>255.91579994878373</v>
      </c>
      <c r="O27" s="132">
        <f t="shared" ca="1" si="3"/>
        <v>153.54947996927024</v>
      </c>
      <c r="P27" s="132">
        <f t="shared" ca="1" si="3"/>
        <v>92.129687981562142</v>
      </c>
      <c r="Q27" s="132">
        <f t="shared" ca="1" si="3"/>
        <v>55.277812788937283</v>
      </c>
      <c r="R27" s="132">
        <f t="shared" ca="1" si="3"/>
        <v>33.166687673362361</v>
      </c>
      <c r="S27" s="132">
        <f ca="1" xml:space="preserve"> S24 - S25</f>
        <v>19.900012604017412</v>
      </c>
      <c r="T27" s="132">
        <f t="shared" ca="1" si="3"/>
        <v>17.910011343615672</v>
      </c>
      <c r="U27" s="132">
        <f t="shared" ca="1" si="3"/>
        <v>0</v>
      </c>
      <c r="V27" s="132">
        <f t="shared" ca="1" si="3"/>
        <v>0</v>
      </c>
      <c r="W27" s="132">
        <f t="shared" ca="1" si="3"/>
        <v>0</v>
      </c>
    </row>
    <row r="28" spans="1:23" s="128" customFormat="1" ht="15" customHeight="1" x14ac:dyDescent="0.35">
      <c r="A28" s="125"/>
      <c r="B28" s="125"/>
      <c r="C28" s="125"/>
      <c r="D28" s="125"/>
      <c r="J28" s="132"/>
      <c r="K28" s="132"/>
      <c r="L28" s="132"/>
      <c r="M28" s="132"/>
      <c r="N28" s="132"/>
      <c r="O28" s="132"/>
      <c r="P28" s="132"/>
      <c r="Q28" s="132"/>
      <c r="R28" s="132"/>
      <c r="S28" s="132"/>
      <c r="T28" s="132"/>
      <c r="U28" s="132"/>
      <c r="V28" s="132"/>
      <c r="W28" s="132"/>
    </row>
    <row r="29" spans="1:23" s="128" customFormat="1" ht="15" customHeight="1" x14ac:dyDescent="0.35">
      <c r="A29" s="125"/>
      <c r="B29" s="125"/>
      <c r="C29" s="125"/>
      <c r="D29" s="125"/>
      <c r="J29" s="132"/>
      <c r="K29" s="132"/>
      <c r="L29" s="132"/>
      <c r="M29" s="132"/>
      <c r="N29" s="132"/>
      <c r="O29" s="132"/>
      <c r="P29" s="132"/>
      <c r="Q29" s="132"/>
      <c r="R29" s="132"/>
      <c r="S29" s="132"/>
      <c r="T29" s="132"/>
      <c r="U29" s="132"/>
      <c r="V29" s="132"/>
      <c r="W29" s="132"/>
    </row>
    <row r="30" spans="1:23" ht="15" customHeight="1" x14ac:dyDescent="0.35">
      <c r="A30" s="105" t="s">
        <v>352</v>
      </c>
      <c r="B30" s="106"/>
      <c r="C30" s="106"/>
      <c r="D30" s="106"/>
      <c r="E30" s="106"/>
      <c r="J30" s="53"/>
      <c r="K30" s="53"/>
      <c r="L30" s="53"/>
      <c r="M30" s="53"/>
      <c r="N30" s="53"/>
      <c r="O30" s="53"/>
      <c r="P30" s="53"/>
      <c r="Q30" s="53"/>
      <c r="R30" s="53"/>
      <c r="S30" s="53"/>
      <c r="T30" s="53"/>
    </row>
    <row r="31" spans="1:23" ht="15" customHeight="1" x14ac:dyDescent="0.35">
      <c r="A31" s="66"/>
      <c r="B31" s="19"/>
      <c r="C31" s="19"/>
      <c r="D31" s="19"/>
      <c r="J31" s="53"/>
      <c r="K31" s="53"/>
      <c r="L31" s="53"/>
      <c r="M31" s="53"/>
      <c r="N31" s="53"/>
      <c r="O31" s="53"/>
      <c r="P31" s="53"/>
      <c r="Q31" s="53"/>
      <c r="R31" s="53"/>
      <c r="S31" s="53"/>
      <c r="T31" s="53"/>
    </row>
    <row r="32" spans="1:23" ht="15" customHeight="1" x14ac:dyDescent="0.35">
      <c r="B32" s="65" t="s">
        <v>182</v>
      </c>
    </row>
    <row r="33" spans="1:23" s="128" customFormat="1" ht="15" customHeight="1" x14ac:dyDescent="0.25">
      <c r="A33" s="125"/>
      <c r="B33" s="125"/>
      <c r="C33" s="125"/>
      <c r="D33" s="125"/>
      <c r="E33" s="128" t="s">
        <v>75</v>
      </c>
      <c r="F33" s="145">
        <f ca="1">IF(Capex!$F$48&gt;0%,Capex!$F$70,Capex!$F$72)</f>
        <v>1058.3968514625749</v>
      </c>
      <c r="G33" s="128" t="s">
        <v>330</v>
      </c>
    </row>
    <row r="34" spans="1:23" ht="15" customHeight="1" x14ac:dyDescent="0.25">
      <c r="E34" s="19" t="s">
        <v>118</v>
      </c>
      <c r="G34" s="19" t="s">
        <v>330</v>
      </c>
      <c r="J34" s="51">
        <f xml:space="preserve"> I36</f>
        <v>0</v>
      </c>
      <c r="K34" s="51">
        <f t="shared" ref="K34:W34" si="4" xml:space="preserve"> J36</f>
        <v>0</v>
      </c>
      <c r="L34" s="51">
        <f t="shared" ca="1" si="4"/>
        <v>120.40821740753705</v>
      </c>
      <c r="M34" s="51">
        <f t="shared" ca="1" si="4"/>
        <v>814.61537562315766</v>
      </c>
      <c r="N34" s="51">
        <f t="shared" ca="1" si="4"/>
        <v>1058.3968514625747</v>
      </c>
      <c r="O34" s="51">
        <f t="shared" ca="1" si="4"/>
        <v>1058.3968514625747</v>
      </c>
      <c r="P34" s="51">
        <f t="shared" ca="1" si="4"/>
        <v>1058.3968514625747</v>
      </c>
      <c r="Q34" s="51">
        <f t="shared" ca="1" si="4"/>
        <v>1058.3968514625747</v>
      </c>
      <c r="R34" s="51">
        <f t="shared" ca="1" si="4"/>
        <v>1058.3968514625747</v>
      </c>
      <c r="S34" s="51">
        <f t="shared" ca="1" si="4"/>
        <v>1058.3968514625747</v>
      </c>
      <c r="T34" s="51">
        <f t="shared" ca="1" si="4"/>
        <v>1058.3968514625747</v>
      </c>
      <c r="U34" s="51">
        <f t="shared" ca="1" si="4"/>
        <v>1058.3968514625747</v>
      </c>
      <c r="V34" s="51">
        <f t="shared" si="4"/>
        <v>0</v>
      </c>
      <c r="W34" s="51">
        <f t="shared" si="4"/>
        <v>0</v>
      </c>
    </row>
    <row r="35" spans="1:23" s="28" customFormat="1" ht="15" customHeight="1" x14ac:dyDescent="0.25">
      <c r="E35" s="28" t="s">
        <v>113</v>
      </c>
      <c r="G35" s="28" t="s">
        <v>330</v>
      </c>
      <c r="H35" s="55">
        <f ca="1" xml:space="preserve"> SUM(J35:W35)</f>
        <v>1058.3968514625747</v>
      </c>
      <c r="J35" s="52">
        <f>SUMIF(Rollout!$J$4:$EH$4,'Dep&amp;Tax'!J4,Rollout!$J$265:$EH$265)</f>
        <v>0</v>
      </c>
      <c r="K35" s="52">
        <f ca="1">SUMIF(Rollout!$J$4:$EH$4,'Dep&amp;Tax'!K4,Rollout!$J$265:$EH$265)</f>
        <v>120.40821740753705</v>
      </c>
      <c r="L35" s="52">
        <f ca="1">SUMIF(Rollout!$J$4:$EH$4,'Dep&amp;Tax'!L4,Rollout!$J$265:$EH$265)</f>
        <v>694.20715821562067</v>
      </c>
      <c r="M35" s="52">
        <f ca="1">SUMIF(Rollout!$J$4:$EH$4,'Dep&amp;Tax'!M4,Rollout!$J$265:$EH$265)</f>
        <v>243.78147583941697</v>
      </c>
      <c r="N35" s="52">
        <f ca="1">SUMIF(Rollout!$J$4:$EH$4,'Dep&amp;Tax'!N4,Rollout!$J$265:$EH$265)</f>
        <v>0</v>
      </c>
      <c r="O35" s="52">
        <f ca="1">SUMIF(Rollout!$J$4:$EH$4,'Dep&amp;Tax'!O4,Rollout!$J$265:$EH$265)</f>
        <v>0</v>
      </c>
      <c r="P35" s="52">
        <f ca="1">SUMIF(Rollout!$J$4:$EH$4,'Dep&amp;Tax'!P4,Rollout!$J$265:$EH$265)</f>
        <v>0</v>
      </c>
      <c r="Q35" s="52">
        <f ca="1">SUMIF(Rollout!$J$4:$EH$4,'Dep&amp;Tax'!Q4,Rollout!$J$265:$EH$265)</f>
        <v>0</v>
      </c>
      <c r="R35" s="52">
        <f ca="1">SUMIF(Rollout!$J$4:$EH$4,'Dep&amp;Tax'!R4,Rollout!$J$265:$EH$265)</f>
        <v>0</v>
      </c>
      <c r="S35" s="52">
        <f ca="1">SUMIF(Rollout!$J$4:$EH$4,'Dep&amp;Tax'!S4,Rollout!$J$265:$EH$265)</f>
        <v>0</v>
      </c>
      <c r="T35" s="52">
        <f ca="1">SUMIF(Rollout!$J$4:$EH$4,'Dep&amp;Tax'!T4,Rollout!$J$265:$EH$265)</f>
        <v>0</v>
      </c>
      <c r="U35" s="52">
        <f ca="1">SUMIF(Rollout!$J$4:$EH$4,'Dep&amp;Tax'!U4,Rollout!$J$265:$EH$265)</f>
        <v>0</v>
      </c>
      <c r="V35" s="52">
        <f>SUMIF(Rollout!$J$4:$EH$4,'Dep&amp;Tax'!V4,Rollout!$J$265:$EH$265)</f>
        <v>0</v>
      </c>
      <c r="W35" s="52">
        <f>SUMIF(Rollout!$J$4:$EH$4,'Dep&amp;Tax'!W4,Rollout!$J$265:$EH$265)</f>
        <v>0</v>
      </c>
    </row>
    <row r="36" spans="1:23" ht="15" customHeight="1" x14ac:dyDescent="0.35">
      <c r="E36" s="19" t="s">
        <v>114</v>
      </c>
      <c r="G36" s="19" t="s">
        <v>330</v>
      </c>
      <c r="H36" s="53"/>
      <c r="J36" s="53">
        <f xml:space="preserve"> IF( J3 &lt;= NTBA!$F$26, J34 + J35, 0 )</f>
        <v>0</v>
      </c>
      <c r="K36" s="53">
        <f ca="1" xml:space="preserve"> IF( K3 &lt;= NTBA!$F$26, K34 + K35, 0 )</f>
        <v>120.40821740753705</v>
      </c>
      <c r="L36" s="53">
        <f ca="1" xml:space="preserve"> IF( L3 &lt;= NTBA!$F$26, L34 + L35, 0 )</f>
        <v>814.61537562315766</v>
      </c>
      <c r="M36" s="53">
        <f ca="1" xml:space="preserve"> IF( M3 &lt;= NTBA!$F$26, M34 + M35, 0 )</f>
        <v>1058.3968514625747</v>
      </c>
      <c r="N36" s="53">
        <f ca="1" xml:space="preserve"> IF( N3 &lt;= NTBA!$F$26, N34 + N35, 0 )</f>
        <v>1058.3968514625747</v>
      </c>
      <c r="O36" s="53">
        <f ca="1" xml:space="preserve"> IF( O3 &lt;= NTBA!$F$26, O34 + O35, 0 )</f>
        <v>1058.3968514625747</v>
      </c>
      <c r="P36" s="53">
        <f ca="1" xml:space="preserve"> IF( P3 &lt;= NTBA!$F$26, P34 + P35, 0 )</f>
        <v>1058.3968514625747</v>
      </c>
      <c r="Q36" s="53">
        <f ca="1" xml:space="preserve"> IF( Q3 &lt;= NTBA!$F$26, Q34 + Q35, 0 )</f>
        <v>1058.3968514625747</v>
      </c>
      <c r="R36" s="53">
        <f ca="1" xml:space="preserve"> IF( R3 &lt;= NTBA!$F$26, R34 + R35, 0 )</f>
        <v>1058.3968514625747</v>
      </c>
      <c r="S36" s="53">
        <f ca="1" xml:space="preserve"> IF( S3 &lt;= NTBA!$F$26, S34 + S35, 0 )</f>
        <v>1058.3968514625747</v>
      </c>
      <c r="T36" s="53">
        <f ca="1" xml:space="preserve"> IF( T3 &lt;= NTBA!$F$26, T34 + T35, 0 )</f>
        <v>1058.3968514625747</v>
      </c>
      <c r="U36" s="53">
        <f xml:space="preserve"> IF( U3 &lt;= NTBA!$F$26, U34 + U35, 0 )</f>
        <v>0</v>
      </c>
      <c r="V36" s="53">
        <f xml:space="preserve"> IF( V3 &lt;= NTBA!$F$26, V34 + V35, 0 )</f>
        <v>0</v>
      </c>
      <c r="W36" s="53">
        <f xml:space="preserve"> IF( W3 &lt;= NTBA!$F$26, W34 + W35, 0 )</f>
        <v>0</v>
      </c>
    </row>
    <row r="37" spans="1:23" ht="15" customHeight="1" x14ac:dyDescent="0.25">
      <c r="E37" s="19" t="s">
        <v>71</v>
      </c>
      <c r="G37" s="19" t="s">
        <v>330</v>
      </c>
      <c r="H37" s="53">
        <f ca="1" xml:space="preserve"> SUM(J37:W37)</f>
        <v>1058.3968514625747</v>
      </c>
      <c r="J37" s="51">
        <f xml:space="preserve"> IF( AND( J3 &gt;= NTBA!$F$20, J3 &lt;= NTBA!$F$26 ), SUMIF( Rollout!$J$4:$EH$4, 'Dep&amp;Tax'!J3, Rollout!$J$398:$EH$398 ), 0 )</f>
        <v>0</v>
      </c>
      <c r="K37" s="51">
        <f ca="1" xml:space="preserve"> IF( AND( K3 &gt;= NTBA!$F$20, K3 &lt;= NTBA!$F$26 ), SUMIF( Rollout!$J$4:$EH$4, 'Dep&amp;Tax'!K3, Rollout!$J$398:$EH$398 ), 0 )</f>
        <v>3.7127337967525973</v>
      </c>
      <c r="L37" s="51">
        <f ca="1" xml:space="preserve"> IF( AND( L3 &gt;= NTBA!$F$20, L3 &lt;= NTBA!$F$26 ), SUMIF( Rollout!$J$4:$EH$4, 'Dep&amp;Tax'!L3, Rollout!$J$398:$EH$398 ), 0 )</f>
        <v>68.893661309731598</v>
      </c>
      <c r="M37" s="51">
        <f ca="1" xml:space="preserve"> IF( AND( M3 &gt;= NTBA!$F$20, M3 &lt;= NTBA!$F$26 ), SUMIF( Rollout!$J$4:$EH$4, 'Dep&amp;Tax'!M3, Rollout!$J$398:$EH$398 ), 0 )</f>
        <v>148.59961694364037</v>
      </c>
      <c r="N37" s="51">
        <f ca="1" xml:space="preserve"> IF( AND( N3 &gt;= NTBA!$F$20, N3 &lt;= NTBA!$F$26 ), SUMIF( Rollout!$J$4:$EH$4, 'Dep&amp;Tax'!N3, Rollout!$J$398:$EH$398 ), 0 )</f>
        <v>153.0212315367578</v>
      </c>
      <c r="O37" s="51">
        <f ca="1" xml:space="preserve"> IF( AND( O3 &gt;= NTBA!$F$20, O3 &lt;= NTBA!$F$26 ), SUMIF( Rollout!$J$4:$EH$4, 'Dep&amp;Tax'!O3, Rollout!$J$398:$EH$398 ), 0 )</f>
        <v>153.0212315367578</v>
      </c>
      <c r="P37" s="51">
        <f ca="1" xml:space="preserve"> IF( AND( P3 &gt;= NTBA!$F$20, P3 &lt;= NTBA!$F$26 ), SUMIF( Rollout!$J$4:$EH$4, 'Dep&amp;Tax'!P3, Rollout!$J$398:$EH$398 ), 0 )</f>
        <v>153.0212315367578</v>
      </c>
      <c r="Q37" s="51">
        <f ca="1" xml:space="preserve"> IF( AND( Q3 &gt;= NTBA!$F$20, Q3 &lt;= NTBA!$F$26 ), SUMIF( Rollout!$J$4:$EH$4, 'Dep&amp;Tax'!Q3, Rollout!$J$398:$EH$398 ), 0 )</f>
        <v>153.0212315367578</v>
      </c>
      <c r="R37" s="51">
        <f ca="1" xml:space="preserve"> IF( AND( R3 &gt;= NTBA!$F$20, R3 &lt;= NTBA!$F$26 ), SUMIF( Rollout!$J$4:$EH$4, 'Dep&amp;Tax'!R3, Rollout!$J$398:$EH$398 ), 0 )</f>
        <v>147.46146309970601</v>
      </c>
      <c r="S37" s="51">
        <f ca="1" xml:space="preserve"> IF( AND( S3 &gt;= NTBA!$F$20, S3 &lt;= NTBA!$F$26 ), SUMIF( Rollout!$J$4:$EH$4, 'Dep&amp;Tax'!S3, Rollout!$J$398:$EH$398 ), 0 )</f>
        <v>75.461874855808958</v>
      </c>
      <c r="T37" s="51">
        <f ca="1" xml:space="preserve"> IF( AND( T3 &gt;= NTBA!$F$20, T3 &lt;= NTBA!$F$26 ), SUMIF( Rollout!$J$4:$EH$4, 'Dep&amp;Tax'!T3, Rollout!$J$398:$EH$398 ), 0 )</f>
        <v>2.1825753099039105</v>
      </c>
      <c r="U37" s="51">
        <f xml:space="preserve"> IF( AND( U3 &gt;= NTBA!$F$20, U3 &lt;= NTBA!$F$26 ), SUMIF( Rollout!$J$4:$EH$4, 'Dep&amp;Tax'!U3, Rollout!$J$398:$EH$398 ), 0 )</f>
        <v>0</v>
      </c>
      <c r="V37" s="51">
        <f xml:space="preserve"> IF( AND( V3 &gt;= NTBA!$F$20, V3 &lt;= NTBA!$F$26 ), SUMIF( Rollout!$J$4:$EH$4, 'Dep&amp;Tax'!V3, Rollout!$J$398:$EH$398 ), 0 )</f>
        <v>0</v>
      </c>
      <c r="W37" s="51">
        <f xml:space="preserve"> IF( AND( W3 &gt;= NTBA!$F$20, W3 &lt;= NTBA!$F$26 ), SUMIF( Rollout!$J$4:$EH$4, 'Dep&amp;Tax'!W3, Rollout!$J$398:$EH$398 ), 0 )</f>
        <v>0</v>
      </c>
    </row>
    <row r="38" spans="1:23" ht="15" customHeight="1" x14ac:dyDescent="0.35">
      <c r="E38" s="19" t="s">
        <v>115</v>
      </c>
      <c r="G38" s="19" t="s">
        <v>330</v>
      </c>
      <c r="I38" s="39"/>
      <c r="J38" s="53">
        <f xml:space="preserve"> IF( J3 &lt;= NTBA!$F$26, I38 + J37, 0 )</f>
        <v>0</v>
      </c>
      <c r="K38" s="53">
        <f ca="1" xml:space="preserve"> IF( K3 &lt;= NTBA!$F$26, J38 + K37, 0 )</f>
        <v>3.7127337967525973</v>
      </c>
      <c r="L38" s="53">
        <f ca="1" xml:space="preserve"> IF( L3 &lt;= NTBA!$F$26, K38 + L37, 0 )</f>
        <v>72.6063951064842</v>
      </c>
      <c r="M38" s="53">
        <f ca="1" xml:space="preserve"> IF( M3 &lt;= NTBA!$F$26, L38 + M37, 0 )</f>
        <v>221.20601205012457</v>
      </c>
      <c r="N38" s="53">
        <f ca="1" xml:space="preserve"> IF( N3 &lt;= NTBA!$F$26, M38 + N37, 0 )</f>
        <v>374.22724358688237</v>
      </c>
      <c r="O38" s="53">
        <f ca="1" xml:space="preserve"> IF( O3 &lt;= NTBA!$F$26, N38 + O37, 0 )</f>
        <v>527.24847512364022</v>
      </c>
      <c r="P38" s="53">
        <f ca="1" xml:space="preserve"> IF( P3 &lt;= NTBA!$F$26, O38 + P37, 0 )</f>
        <v>680.26970666039801</v>
      </c>
      <c r="Q38" s="53">
        <f ca="1" xml:space="preserve"> IF( Q3 &lt;= NTBA!$F$26, P38 + Q37, 0 )</f>
        <v>833.29093819715581</v>
      </c>
      <c r="R38" s="53">
        <f ca="1" xml:space="preserve"> IF( R3 &lt;= NTBA!$F$26, Q38 + R37, 0 )</f>
        <v>980.75240129686176</v>
      </c>
      <c r="S38" s="53">
        <f ca="1" xml:space="preserve"> IF( S3 &lt;= NTBA!$F$26, R38 + S37, 0 )</f>
        <v>1056.2142761526707</v>
      </c>
      <c r="T38" s="53">
        <f ca="1" xml:space="preserve"> IF( T3 &lt;= NTBA!$F$26, S38 + T37, 0 )</f>
        <v>1058.3968514625747</v>
      </c>
      <c r="U38" s="53">
        <f xml:space="preserve"> IF( U3 &lt;= NTBA!$F$26, T38 + U37, 0 )</f>
        <v>0</v>
      </c>
      <c r="V38" s="53">
        <f xml:space="preserve"> IF( V3 &lt;= NTBA!$F$26, U38 + V37, 0 )</f>
        <v>0</v>
      </c>
      <c r="W38" s="53">
        <f xml:space="preserve"> IF( W3 &lt;= NTBA!$F$26, V38 + W37, 0 )</f>
        <v>0</v>
      </c>
    </row>
    <row r="39" spans="1:23" s="128" customFormat="1" ht="15" customHeight="1" x14ac:dyDescent="0.35">
      <c r="A39" s="125"/>
      <c r="B39" s="125"/>
      <c r="C39" s="125"/>
      <c r="D39" s="125"/>
      <c r="E39" s="128" t="s">
        <v>116</v>
      </c>
      <c r="G39" s="128" t="s">
        <v>330</v>
      </c>
      <c r="H39" s="132"/>
      <c r="J39" s="132">
        <f xml:space="preserve"> J36 - J38</f>
        <v>0</v>
      </c>
      <c r="K39" s="132">
        <f t="shared" ref="K39:W39" ca="1" si="5" xml:space="preserve"> K36 - K38</f>
        <v>116.69548361078445</v>
      </c>
      <c r="L39" s="132">
        <f t="shared" ca="1" si="5"/>
        <v>742.00898051667343</v>
      </c>
      <c r="M39" s="132">
        <f t="shared" ca="1" si="5"/>
        <v>837.19083941245003</v>
      </c>
      <c r="N39" s="132">
        <f t="shared" ca="1" si="5"/>
        <v>684.16960787569224</v>
      </c>
      <c r="O39" s="132">
        <f t="shared" ca="1" si="5"/>
        <v>531.14837633893444</v>
      </c>
      <c r="P39" s="132">
        <f t="shared" ca="1" si="5"/>
        <v>378.12714480217664</v>
      </c>
      <c r="Q39" s="132">
        <f t="shared" ca="1" si="5"/>
        <v>225.10591326541885</v>
      </c>
      <c r="R39" s="132">
        <f t="shared" ca="1" si="5"/>
        <v>77.644450165712897</v>
      </c>
      <c r="S39" s="132">
        <f ca="1" xml:space="preserve"> S36 - S38</f>
        <v>2.1825753099039957</v>
      </c>
      <c r="T39" s="132">
        <f t="shared" ca="1" si="5"/>
        <v>0</v>
      </c>
      <c r="U39" s="132">
        <f t="shared" si="5"/>
        <v>0</v>
      </c>
      <c r="V39" s="132">
        <f t="shared" si="5"/>
        <v>0</v>
      </c>
      <c r="W39" s="132">
        <f t="shared" si="5"/>
        <v>0</v>
      </c>
    </row>
    <row r="41" spans="1:23" ht="15" customHeight="1" x14ac:dyDescent="0.35">
      <c r="B41" s="65" t="s">
        <v>117</v>
      </c>
    </row>
    <row r="42" spans="1:23" s="128" customFormat="1" ht="15" customHeight="1" x14ac:dyDescent="0.25">
      <c r="A42" s="125"/>
      <c r="B42" s="125"/>
      <c r="C42" s="125"/>
      <c r="D42" s="125"/>
      <c r="E42" s="128" t="s">
        <v>75</v>
      </c>
      <c r="F42" s="145">
        <f ca="1">IF(Capex!$F$48&gt;0%,Capex!$F$70,Capex!$F$72)</f>
        <v>1058.3968514625749</v>
      </c>
      <c r="G42" s="128" t="s">
        <v>330</v>
      </c>
    </row>
    <row r="43" spans="1:23" ht="15" customHeight="1" x14ac:dyDescent="0.25">
      <c r="E43" s="19" t="s">
        <v>118</v>
      </c>
      <c r="G43" s="19" t="s">
        <v>330</v>
      </c>
      <c r="J43" s="51">
        <f xml:space="preserve"> I48</f>
        <v>0</v>
      </c>
      <c r="K43" s="51">
        <f t="shared" ref="K43:W43" ca="1" si="6" xml:space="preserve"> J48</f>
        <v>0</v>
      </c>
      <c r="L43" s="51">
        <f t="shared" ca="1" si="6"/>
        <v>84.285752185275925</v>
      </c>
      <c r="M43" s="51">
        <f t="shared" ca="1" si="6"/>
        <v>467.09574624053789</v>
      </c>
      <c r="N43" s="51">
        <f t="shared" ca="1" si="6"/>
        <v>426.5263332479729</v>
      </c>
      <c r="O43" s="51">
        <f t="shared" ca="1" si="6"/>
        <v>255.91579994878373</v>
      </c>
      <c r="P43" s="51">
        <f t="shared" ca="1" si="6"/>
        <v>153.54947996927024</v>
      </c>
      <c r="Q43" s="51">
        <f t="shared" ca="1" si="6"/>
        <v>92.129687981562142</v>
      </c>
      <c r="R43" s="51">
        <f t="shared" ca="1" si="6"/>
        <v>55.277812788937283</v>
      </c>
      <c r="S43" s="51">
        <f t="shared" ca="1" si="6"/>
        <v>33.166687673362361</v>
      </c>
      <c r="T43" s="51">
        <f t="shared" ca="1" si="6"/>
        <v>19.900012604017412</v>
      </c>
      <c r="U43" s="51">
        <f t="shared" ca="1" si="6"/>
        <v>17.910011343615672</v>
      </c>
      <c r="V43" s="51">
        <f t="shared" ca="1" si="6"/>
        <v>0</v>
      </c>
      <c r="W43" s="51">
        <f t="shared" ca="1" si="6"/>
        <v>0</v>
      </c>
    </row>
    <row r="44" spans="1:23" s="28" customFormat="1" ht="15" customHeight="1" x14ac:dyDescent="0.25">
      <c r="E44" s="28" t="s">
        <v>113</v>
      </c>
      <c r="G44" s="28" t="s">
        <v>330</v>
      </c>
      <c r="H44" s="55">
        <f ca="1" xml:space="preserve"> SUM(J44:W44)</f>
        <v>1058.3968514625747</v>
      </c>
      <c r="J44" s="52">
        <f>SUMIF(Rollout!$J$4:$EH$4,'Dep&amp;Tax'!J4,Rollout!$J$265:$EH$265)</f>
        <v>0</v>
      </c>
      <c r="K44" s="52">
        <f ca="1">SUMIF(Rollout!$J$4:$EH$4,'Dep&amp;Tax'!K4,Rollout!$J$265:$EH$265)</f>
        <v>120.40821740753705</v>
      </c>
      <c r="L44" s="52">
        <f ca="1">SUMIF(Rollout!$J$4:$EH$4,'Dep&amp;Tax'!L4,Rollout!$J$265:$EH$265)</f>
        <v>694.20715821562067</v>
      </c>
      <c r="M44" s="52">
        <f ca="1">SUMIF(Rollout!$J$4:$EH$4,'Dep&amp;Tax'!M4,Rollout!$J$265:$EH$265)</f>
        <v>243.78147583941697</v>
      </c>
      <c r="N44" s="52">
        <f ca="1">SUMIF(Rollout!$J$4:$EH$4,'Dep&amp;Tax'!N4,Rollout!$J$265:$EH$265)</f>
        <v>0</v>
      </c>
      <c r="O44" s="52">
        <f ca="1">SUMIF(Rollout!$J$4:$EH$4,'Dep&amp;Tax'!O4,Rollout!$J$265:$EH$265)</f>
        <v>0</v>
      </c>
      <c r="P44" s="52">
        <f ca="1">SUMIF(Rollout!$J$4:$EH$4,'Dep&amp;Tax'!P4,Rollout!$J$265:$EH$265)</f>
        <v>0</v>
      </c>
      <c r="Q44" s="52">
        <f ca="1">SUMIF(Rollout!$J$4:$EH$4,'Dep&amp;Tax'!Q4,Rollout!$J$265:$EH$265)</f>
        <v>0</v>
      </c>
      <c r="R44" s="52">
        <f ca="1">SUMIF(Rollout!$J$4:$EH$4,'Dep&amp;Tax'!R4,Rollout!$J$265:$EH$265)</f>
        <v>0</v>
      </c>
      <c r="S44" s="52">
        <f ca="1">SUMIF(Rollout!$J$4:$EH$4,'Dep&amp;Tax'!S4,Rollout!$J$265:$EH$265)</f>
        <v>0</v>
      </c>
      <c r="T44" s="52">
        <f ca="1">SUMIF(Rollout!$J$4:$EH$4,'Dep&amp;Tax'!T4,Rollout!$J$265:$EH$265)</f>
        <v>0</v>
      </c>
      <c r="U44" s="52">
        <f ca="1">SUMIF(Rollout!$J$4:$EH$4,'Dep&amp;Tax'!U4,Rollout!$J$265:$EH$265)</f>
        <v>0</v>
      </c>
      <c r="V44" s="52">
        <f>SUMIF(Rollout!$J$4:$EH$4,'Dep&amp;Tax'!V4,Rollout!$J$265:$EH$265)</f>
        <v>0</v>
      </c>
      <c r="W44" s="52">
        <f>SUMIF(Rollout!$J$4:$EH$4,'Dep&amp;Tax'!W4,Rollout!$J$265:$EH$265)</f>
        <v>0</v>
      </c>
    </row>
    <row r="45" spans="1:23" ht="15" customHeight="1" x14ac:dyDescent="0.35">
      <c r="E45" s="19" t="s">
        <v>114</v>
      </c>
      <c r="G45" s="19" t="s">
        <v>330</v>
      </c>
      <c r="J45" s="53">
        <f xml:space="preserve"> IF( J3 &lt;= NTBA!$F$26, J43 + J44, 0)</f>
        <v>0</v>
      </c>
      <c r="K45" s="53">
        <f ca="1" xml:space="preserve"> IF( K3 &lt;= NTBA!$F$26, K43 + K44, 0)</f>
        <v>120.40821740753705</v>
      </c>
      <c r="L45" s="53">
        <f ca="1" xml:space="preserve"> IF( L3 &lt;= NTBA!$F$26, L43 + L44, 0)</f>
        <v>778.49291040089656</v>
      </c>
      <c r="M45" s="53">
        <f ca="1" xml:space="preserve"> IF( M3 &lt;= NTBA!$F$26, M43 + M44, 0)</f>
        <v>710.87722207995489</v>
      </c>
      <c r="N45" s="53">
        <f ca="1" xml:space="preserve"> IF( N3 &lt;= NTBA!$F$26, N43 + N44, 0)</f>
        <v>426.5263332479729</v>
      </c>
      <c r="O45" s="53">
        <f ca="1" xml:space="preserve"> IF( O3 &lt;= NTBA!$F$26, O43 + O44, 0)</f>
        <v>255.91579994878373</v>
      </c>
      <c r="P45" s="53">
        <f ca="1" xml:space="preserve"> IF( P3 &lt;= NTBA!$F$26, P43 + P44, 0)</f>
        <v>153.54947996927024</v>
      </c>
      <c r="Q45" s="53">
        <f ca="1" xml:space="preserve"> IF( Q3 &lt;= NTBA!$F$26, Q43 + Q44, 0)</f>
        <v>92.129687981562142</v>
      </c>
      <c r="R45" s="53">
        <f ca="1" xml:space="preserve"> IF( R3 &lt;= NTBA!$F$26, R43 + R44, 0)</f>
        <v>55.277812788937283</v>
      </c>
      <c r="S45" s="53">
        <f ca="1" xml:space="preserve"> IF( S3 &lt;= NTBA!$F$26, S43 + S44, 0)</f>
        <v>33.166687673362361</v>
      </c>
      <c r="T45" s="53">
        <f ca="1" xml:space="preserve"> IF( T3 &lt;= NTBA!$F$26, T43 + T44, 0)</f>
        <v>19.900012604017412</v>
      </c>
      <c r="U45" s="53">
        <f xml:space="preserve"> IF( U3 &lt;= NTBA!$F$26, U43 + U44, 0)</f>
        <v>0</v>
      </c>
      <c r="V45" s="53">
        <f xml:space="preserve"> IF( V3 &lt;= NTBA!$F$26, V43 + V44, 0)</f>
        <v>0</v>
      </c>
      <c r="W45" s="53">
        <f xml:space="preserve"> IF( W3 &lt;= NTBA!$F$26, W43 + W44, 0)</f>
        <v>0</v>
      </c>
    </row>
    <row r="46" spans="1:23" ht="15" customHeight="1" x14ac:dyDescent="0.25">
      <c r="E46" s="19" t="s">
        <v>71</v>
      </c>
      <c r="G46" s="19" t="s">
        <v>330</v>
      </c>
      <c r="H46" s="53">
        <f ca="1" xml:space="preserve"> SUM(J46:W46)</f>
        <v>1040.486840118959</v>
      </c>
      <c r="J46" s="51">
        <f ca="1" xml:space="preserve"> IF( AND( I47 &lt;= $F$42, J3 &gt;= NTBA!$F$20, J3 &lt;= NTBA!$F$26 ), MIN( $F$42 - I47, J45 * NTBA!$F$267 * J20 / NTBA!$F$303 ), 0 )</f>
        <v>0</v>
      </c>
      <c r="K46" s="51">
        <f ca="1" xml:space="preserve"> IF( AND( J47 &lt;= $F$42, K3 &gt;= NTBA!$F$20, K3 &lt;= NTBA!$F$26 ), MIN( $F$42 - J47, K45 * NTBA!$F$267 * K20 / NTBA!$F$303 ), 0 )</f>
        <v>36.12246522226112</v>
      </c>
      <c r="L46" s="51">
        <f ca="1" xml:space="preserve"> IF( AND( K47 &lt;= $F$42, L3 &gt;= NTBA!$F$20, L3 &lt;= NTBA!$F$26 ), MIN( $F$42 - K47, L45 * NTBA!$F$267 * L20 / NTBA!$F$303 ), 0 )</f>
        <v>311.39716416035867</v>
      </c>
      <c r="M46" s="51">
        <f ca="1" xml:space="preserve"> IF( AND( L47 &lt;= $F$42, M3 &gt;= NTBA!$F$20, M3 &lt;= NTBA!$F$26 ), MIN( $F$42 - L47, M45 * NTBA!$F$267 * M20 / NTBA!$F$303 ), 0 )</f>
        <v>284.35088883198199</v>
      </c>
      <c r="N46" s="51">
        <f ca="1" xml:space="preserve"> IF( AND( M47 &lt;= $F$42, N3 &gt;= NTBA!$F$20, N3 &lt;= NTBA!$F$26 ), MIN( $F$42 - M47, N45 * NTBA!$F$267 * N20 / NTBA!$F$303 ), 0 )</f>
        <v>170.61053329918917</v>
      </c>
      <c r="O46" s="51">
        <f ca="1" xml:space="preserve"> IF( AND( N47 &lt;= $F$42, O3 &gt;= NTBA!$F$20, O3 &lt;= NTBA!$F$26 ), MIN( $F$42 - N47, O45 * NTBA!$F$267 * O20 / NTBA!$F$303 ), 0 )</f>
        <v>102.36631997951349</v>
      </c>
      <c r="P46" s="51">
        <f ca="1" xml:space="preserve"> IF( AND( O47 &lt;= $F$42, P3 &gt;= NTBA!$F$20, P3 &lt;= NTBA!$F$26 ), MIN( $F$42 - O47, P45 * NTBA!$F$267 * P20 / NTBA!$F$303 ), 0 )</f>
        <v>61.419791987708095</v>
      </c>
      <c r="Q46" s="51">
        <f ca="1" xml:space="preserve"> IF( AND( P47 &lt;= $F$42, Q3 &gt;= NTBA!$F$20, Q3 &lt;= NTBA!$F$26 ), MIN( $F$42 - P47, Q45 * NTBA!$F$267 * Q20 / NTBA!$F$303 ), 0 )</f>
        <v>36.85187519262486</v>
      </c>
      <c r="R46" s="51">
        <f ca="1" xml:space="preserve"> IF( AND( Q47 &lt;= $F$42, R3 &gt;= NTBA!$F$20, R3 &lt;= NTBA!$F$26 ), MIN( $F$42 - Q47, R45 * NTBA!$F$267 * R20 / NTBA!$F$303 ), 0 )</f>
        <v>22.111125115574918</v>
      </c>
      <c r="S46" s="51">
        <f ca="1" xml:space="preserve"> IF( AND( R47 &lt;= $F$42, S3 &gt;= NTBA!$F$20, S3 &lt;= NTBA!$F$26 ), MIN( $F$42 - R47, S45 * NTBA!$F$267 * S20 / NTBA!$F$303 ), 0 )</f>
        <v>13.266675069344947</v>
      </c>
      <c r="T46" s="51">
        <f ca="1" xml:space="preserve"> IF( AND( S47 &lt;= $F$42, T3 &gt;= NTBA!$F$20, T3 &lt;= NTBA!$F$26 ), MIN( $F$42 - S47, T45 * NTBA!$F$267 * T20 / NTBA!$F$303 ), 0 )</f>
        <v>1.9900012604017414</v>
      </c>
      <c r="U46" s="51">
        <f ca="1" xml:space="preserve"> IF( AND( T47 &lt;= $F$42, U3 &gt;= NTBA!$F$20, U3 &lt;= NTBA!$F$26 ), MIN( $F$42 - T47, U45 * NTBA!$F$267 * U20 / NTBA!$F$303 ), 0 )</f>
        <v>0</v>
      </c>
      <c r="V46" s="51">
        <f ca="1" xml:space="preserve"> IF( AND( U47 &lt;= $F$42, V3 &gt;= NTBA!$F$20, V3 &lt;= NTBA!$F$26 ), MIN( $F$42 - U47, V45 * NTBA!$F$267 * V20 / NTBA!$F$303 ), 0 )</f>
        <v>0</v>
      </c>
      <c r="W46" s="51">
        <f ca="1" xml:space="preserve"> IF( AND( V47 &lt;= $F$42, W3 &gt;= NTBA!$F$20, W3 &lt;= NTBA!$F$26 ), MIN( $F$42 - V47, W45 * NTBA!$F$267 * W20 / NTBA!$F$303 ), 0 )</f>
        <v>0</v>
      </c>
    </row>
    <row r="47" spans="1:23" ht="15" customHeight="1" x14ac:dyDescent="0.35">
      <c r="E47" s="19" t="s">
        <v>115</v>
      </c>
      <c r="G47" s="19" t="s">
        <v>330</v>
      </c>
      <c r="I47" s="39"/>
      <c r="J47" s="53">
        <f ca="1" xml:space="preserve"> IF( J3 &lt;= NTBA!$F$26, I47 + J46, 0 )</f>
        <v>0</v>
      </c>
      <c r="K47" s="53">
        <f ca="1" xml:space="preserve"> IF( K3 &lt;= NTBA!$F$26, J47 + K46, 0 )</f>
        <v>36.12246522226112</v>
      </c>
      <c r="L47" s="53">
        <f ca="1" xml:space="preserve"> IF( L3 &lt;= NTBA!$F$26, K47 + L46, 0 )</f>
        <v>347.51962938261977</v>
      </c>
      <c r="M47" s="53">
        <f ca="1" xml:space="preserve"> IF( M3 &lt;= NTBA!$F$26, L47 + M46, 0 )</f>
        <v>631.87051821460182</v>
      </c>
      <c r="N47" s="53">
        <f ca="1" xml:space="preserve"> IF( N3 &lt;= NTBA!$F$26, M47 + N46, 0 )</f>
        <v>802.48105151379104</v>
      </c>
      <c r="O47" s="53">
        <f ca="1" xml:space="preserve"> IF( O3 &lt;= NTBA!$F$26, N47 + O46, 0 )</f>
        <v>904.84737149330454</v>
      </c>
      <c r="P47" s="53">
        <f ca="1" xml:space="preserve"> IF( P3 &lt;= NTBA!$F$26, O47 + P46, 0 )</f>
        <v>966.26716348101263</v>
      </c>
      <c r="Q47" s="53">
        <f ca="1" xml:space="preserve"> IF( Q3 &lt;= NTBA!$F$26, P47 + Q46, 0 )</f>
        <v>1003.1190386736375</v>
      </c>
      <c r="R47" s="53">
        <f ca="1" xml:space="preserve"> IF( R3 &lt;= NTBA!$F$26, Q47 + R46, 0 )</f>
        <v>1025.2301637892124</v>
      </c>
      <c r="S47" s="53">
        <f ca="1" xml:space="preserve"> IF( S3 &lt;= NTBA!$F$26, R47 + S46, 0 )</f>
        <v>1038.4968388585573</v>
      </c>
      <c r="T47" s="53">
        <f ca="1" xml:space="preserve"> IF( T3 &lt;= NTBA!$F$26, S47 + T46, 0 )</f>
        <v>1040.486840118959</v>
      </c>
      <c r="U47" s="53">
        <f xml:space="preserve"> IF( U3 &lt;= NTBA!$F$26, T47 + U46, 0 )</f>
        <v>0</v>
      </c>
      <c r="V47" s="53">
        <f xml:space="preserve"> IF( V3 &lt;= NTBA!$F$26, U47 + V46, 0 )</f>
        <v>0</v>
      </c>
      <c r="W47" s="53">
        <f xml:space="preserve"> IF( W3 &lt;= NTBA!$F$26, V47 + W46, 0 )</f>
        <v>0</v>
      </c>
    </row>
    <row r="48" spans="1:23" s="37" customFormat="1" ht="15" customHeight="1" x14ac:dyDescent="0.35">
      <c r="A48" s="146"/>
      <c r="B48" s="146"/>
      <c r="C48" s="146"/>
      <c r="D48" s="146"/>
      <c r="E48" s="37" t="s">
        <v>116</v>
      </c>
      <c r="G48" s="37" t="s">
        <v>330</v>
      </c>
      <c r="J48" s="72">
        <f ca="1" xml:space="preserve"> J45 - J46</f>
        <v>0</v>
      </c>
      <c r="K48" s="72">
        <f t="shared" ref="K48:W48" ca="1" si="7" xml:space="preserve"> K45 - K46</f>
        <v>84.285752185275925</v>
      </c>
      <c r="L48" s="72">
        <f t="shared" ca="1" si="7"/>
        <v>467.09574624053789</v>
      </c>
      <c r="M48" s="72">
        <f t="shared" ca="1" si="7"/>
        <v>426.5263332479729</v>
      </c>
      <c r="N48" s="72">
        <f t="shared" ca="1" si="7"/>
        <v>255.91579994878373</v>
      </c>
      <c r="O48" s="72">
        <f t="shared" ca="1" si="7"/>
        <v>153.54947996927024</v>
      </c>
      <c r="P48" s="72">
        <f t="shared" ca="1" si="7"/>
        <v>92.129687981562142</v>
      </c>
      <c r="Q48" s="72">
        <f t="shared" ca="1" si="7"/>
        <v>55.277812788937283</v>
      </c>
      <c r="R48" s="72">
        <f t="shared" ca="1" si="7"/>
        <v>33.166687673362361</v>
      </c>
      <c r="S48" s="72">
        <f t="shared" ca="1" si="7"/>
        <v>19.900012604017412</v>
      </c>
      <c r="T48" s="72">
        <f t="shared" ca="1" si="7"/>
        <v>17.910011343615672</v>
      </c>
      <c r="U48" s="72">
        <f t="shared" ca="1" si="7"/>
        <v>0</v>
      </c>
      <c r="V48" s="72">
        <f t="shared" ca="1" si="7"/>
        <v>0</v>
      </c>
      <c r="W48" s="72">
        <f t="shared" ca="1" si="7"/>
        <v>0</v>
      </c>
    </row>
    <row r="51" spans="1:23" customFormat="1" ht="15" customHeight="1" x14ac:dyDescent="0.35">
      <c r="A51" s="115" t="s">
        <v>342</v>
      </c>
      <c r="B51" s="110"/>
      <c r="C51" s="110"/>
      <c r="D51" s="110"/>
      <c r="E51" s="110"/>
    </row>
    <row r="53" spans="1:23" s="37" customFormat="1" ht="15" customHeight="1" x14ac:dyDescent="0.35">
      <c r="E53" s="682" t="s">
        <v>611</v>
      </c>
      <c r="G53" s="37" t="s">
        <v>330</v>
      </c>
      <c r="H53" s="375">
        <f>SUM(J53:W53)</f>
        <v>2487.1872557408419</v>
      </c>
      <c r="J53" s="513">
        <f xml:space="preserve">  SUMIF('Monthly Financials'!$J$4:$EH$4, J3, 'Monthly Financials'!$J$29:$EH$29) +SUMIF('Monthly Financials'!$J$4:$EH$4, J3, 'Monthly Financials'!$J$30:$EH$30) +  SUMIF('Monthly Financials'!$J$4:$EH$4, J3, 'Monthly Financials'!$J$31:$EH$31)</f>
        <v>0</v>
      </c>
      <c r="K53" s="513">
        <f xml:space="preserve">  SUMIF('Monthly Financials'!$J$4:$EH$4, K3, 'Monthly Financials'!$J$29:$EH$29) +SUMIF('Monthly Financials'!$J$4:$EH$4, K3, 'Monthly Financials'!$J$30:$EH$30) +  SUMIF('Monthly Financials'!$J$4:$EH$4, K3, 'Monthly Financials'!$J$31:$EH$31)</f>
        <v>91.046120607405712</v>
      </c>
      <c r="L53" s="513">
        <f xml:space="preserve">  SUMIF('Monthly Financials'!$J$4:$EH$4, L3, 'Monthly Financials'!$J$29:$EH$29) +SUMIF('Monthly Financials'!$J$4:$EH$4, L3, 'Monthly Financials'!$J$30:$EH$30) +  SUMIF('Monthly Financials'!$J$4:$EH$4, L3, 'Monthly Financials'!$J$31:$EH$31)</f>
        <v>447.4240966908722</v>
      </c>
      <c r="M53" s="513">
        <f xml:space="preserve">  SUMIF('Monthly Financials'!$J$4:$EH$4, M3, 'Monthly Financials'!$J$29:$EH$29) +SUMIF('Monthly Financials'!$J$4:$EH$4, M3, 'Monthly Financials'!$J$30:$EH$30) +  SUMIF('Monthly Financials'!$J$4:$EH$4, M3, 'Monthly Financials'!$J$31:$EH$31)</f>
        <v>305.35965918837593</v>
      </c>
      <c r="N53" s="513">
        <f xml:space="preserve">  SUMIF('Monthly Financials'!$J$4:$EH$4, N3, 'Monthly Financials'!$J$29:$EH$29) +SUMIF('Monthly Financials'!$J$4:$EH$4, N3, 'Monthly Financials'!$J$30:$EH$30) +  SUMIF('Monthly Financials'!$J$4:$EH$4, N3, 'Monthly Financials'!$J$31:$EH$31)</f>
        <v>264.25449487692964</v>
      </c>
      <c r="O53" s="513">
        <f xml:space="preserve">  SUMIF('Monthly Financials'!$J$4:$EH$4, O3, 'Monthly Financials'!$J$29:$EH$29) +SUMIF('Monthly Financials'!$J$4:$EH$4, O3, 'Monthly Financials'!$J$30:$EH$30) +  SUMIF('Monthly Financials'!$J$4:$EH$4, O3, 'Monthly Financials'!$J$31:$EH$31)</f>
        <v>264.25449487692964</v>
      </c>
      <c r="P53" s="513">
        <f xml:space="preserve">  SUMIF('Monthly Financials'!$J$4:$EH$4, P3, 'Monthly Financials'!$J$29:$EH$29) +SUMIF('Monthly Financials'!$J$4:$EH$4, P3, 'Monthly Financials'!$J$30:$EH$30) +  SUMIF('Monthly Financials'!$J$4:$EH$4, P3, 'Monthly Financials'!$J$31:$EH$31)</f>
        <v>264.25449487692964</v>
      </c>
      <c r="Q53" s="513">
        <f xml:space="preserve">  SUMIF('Monthly Financials'!$J$4:$EH$4, Q3, 'Monthly Financials'!$J$29:$EH$29) +SUMIF('Monthly Financials'!$J$4:$EH$4, Q3, 'Monthly Financials'!$J$30:$EH$30) +  SUMIF('Monthly Financials'!$J$4:$EH$4, Q3, 'Monthly Financials'!$J$31:$EH$31)</f>
        <v>264.25449487692964</v>
      </c>
      <c r="R53" s="513">
        <f xml:space="preserve">  SUMIF('Monthly Financials'!$J$4:$EH$4, R3, 'Monthly Financials'!$J$29:$EH$29) +SUMIF('Monthly Financials'!$J$4:$EH$4, R3, 'Monthly Financials'!$J$30:$EH$30) +  SUMIF('Monthly Financials'!$J$4:$EH$4, R3, 'Monthly Financials'!$J$31:$EH$31)</f>
        <v>264.25449487692964</v>
      </c>
      <c r="S53" s="513">
        <f xml:space="preserve">  SUMIF('Monthly Financials'!$J$4:$EH$4, S3, 'Monthly Financials'!$J$29:$EH$29) +SUMIF('Monthly Financials'!$J$4:$EH$4, S3, 'Monthly Financials'!$J$30:$EH$30) +  SUMIF('Monthly Financials'!$J$4:$EH$4, S3, 'Monthly Financials'!$J$31:$EH$31)</f>
        <v>264.25449487692964</v>
      </c>
      <c r="T53" s="513">
        <f xml:space="preserve">  SUMIF('Monthly Financials'!$J$4:$EH$4, T3, 'Monthly Financials'!$J$29:$EH$29) +SUMIF('Monthly Financials'!$J$4:$EH$4, T3, 'Monthly Financials'!$J$30:$EH$30) +  SUMIF('Monthly Financials'!$J$4:$EH$4, T3, 'Monthly Financials'!$J$31:$EH$31)</f>
        <v>57.830409992610299</v>
      </c>
      <c r="U53" s="513">
        <f xml:space="preserve">  SUMIF('Monthly Financials'!$J$4:$EH$4, U3, 'Monthly Financials'!$J$29:$EH$29) +SUMIF('Monthly Financials'!$J$4:$EH$4, U3, 'Monthly Financials'!$J$30:$EH$30) +  SUMIF('Monthly Financials'!$J$4:$EH$4, U3, 'Monthly Financials'!$J$31:$EH$31)</f>
        <v>0</v>
      </c>
      <c r="V53" s="513">
        <f xml:space="preserve">  SUMIF('Monthly Financials'!$J$4:$EH$4, V3, 'Monthly Financials'!$J$29:$EH$29) +SUMIF('Monthly Financials'!$J$4:$EH$4, V3, 'Monthly Financials'!$J$30:$EH$30) +  SUMIF('Monthly Financials'!$J$4:$EH$4, V3, 'Monthly Financials'!$J$31:$EH$31)</f>
        <v>0</v>
      </c>
      <c r="W53" s="513">
        <f xml:space="preserve">  SUMIF('Monthly Financials'!$J$4:$EH$4, W3, 'Monthly Financials'!$J$29:$EH$29) +SUMIF('Monthly Financials'!$J$4:$EH$4, W3, 'Monthly Financials'!$J$30:$EH$30) +  SUMIF('Monthly Financials'!$J$4:$EH$4, W3, 'Monthly Financials'!$J$31:$EH$31)</f>
        <v>0</v>
      </c>
    </row>
    <row r="54" spans="1:23" ht="15" customHeight="1" x14ac:dyDescent="0.35">
      <c r="E54" s="66" t="s">
        <v>138</v>
      </c>
      <c r="F54" s="66"/>
      <c r="G54" s="38" t="s">
        <v>330</v>
      </c>
      <c r="H54" s="823">
        <f xml:space="preserve"> SUM(J54:W54)</f>
        <v>2487.1872557408419</v>
      </c>
      <c r="I54" s="823"/>
      <c r="J54" s="823">
        <f>SUM(J53)</f>
        <v>0</v>
      </c>
      <c r="K54" s="823">
        <f t="shared" ref="K54:W54" si="8">SUM(K53)</f>
        <v>91.046120607405712</v>
      </c>
      <c r="L54" s="823">
        <f t="shared" si="8"/>
        <v>447.4240966908722</v>
      </c>
      <c r="M54" s="823">
        <f t="shared" si="8"/>
        <v>305.35965918837593</v>
      </c>
      <c r="N54" s="823">
        <f t="shared" si="8"/>
        <v>264.25449487692964</v>
      </c>
      <c r="O54" s="823">
        <f t="shared" si="8"/>
        <v>264.25449487692964</v>
      </c>
      <c r="P54" s="823">
        <f t="shared" si="8"/>
        <v>264.25449487692964</v>
      </c>
      <c r="Q54" s="823">
        <f t="shared" si="8"/>
        <v>264.25449487692964</v>
      </c>
      <c r="R54" s="823">
        <f t="shared" si="8"/>
        <v>264.25449487692964</v>
      </c>
      <c r="S54" s="823">
        <f t="shared" si="8"/>
        <v>264.25449487692964</v>
      </c>
      <c r="T54" s="823">
        <f t="shared" si="8"/>
        <v>57.830409992610299</v>
      </c>
      <c r="U54" s="823">
        <f t="shared" si="8"/>
        <v>0</v>
      </c>
      <c r="V54" s="823">
        <f t="shared" si="8"/>
        <v>0</v>
      </c>
      <c r="W54" s="823">
        <f t="shared" si="8"/>
        <v>0</v>
      </c>
    </row>
    <row r="56" spans="1:23" s="37" customFormat="1" ht="15" customHeight="1" x14ac:dyDescent="0.35">
      <c r="E56" s="683" t="str">
        <f xml:space="preserve"> 'Ind AS Financials'!E$15</f>
        <v>O &amp; M/ FMS + PMC Charges + MDM Charges</v>
      </c>
      <c r="F56" s="683">
        <f xml:space="preserve"> 'Ind AS Financials'!F$15</f>
        <v>0</v>
      </c>
      <c r="G56" s="683" t="str">
        <f xml:space="preserve"> 'Ind AS Financials'!G$15</f>
        <v>INR Cr</v>
      </c>
      <c r="H56" s="687">
        <f t="shared" ref="H56:H63" si="9">SUM(J56:W56)</f>
        <v>104.67747814500001</v>
      </c>
      <c r="I56" s="683">
        <f xml:space="preserve"> 'Ind AS Financials'!I$15</f>
        <v>0</v>
      </c>
      <c r="J56" s="683">
        <f xml:space="preserve"> 'Ind AS Financials'!J$15</f>
        <v>0</v>
      </c>
      <c r="K56" s="683">
        <f xml:space="preserve"> 'Ind AS Financials'!K$15</f>
        <v>0.44668016999999993</v>
      </c>
      <c r="L56" s="683">
        <f xml:space="preserve"> 'Ind AS Financials'!L$15</f>
        <v>6.8831390249999993</v>
      </c>
      <c r="M56" s="683">
        <f xml:space="preserve"> 'Ind AS Financials'!M$15</f>
        <v>13.273668450000001</v>
      </c>
      <c r="N56" s="683">
        <f xml:space="preserve"> 'Ind AS Financials'!N$15</f>
        <v>13.451838480000001</v>
      </c>
      <c r="O56" s="683">
        <f xml:space="preserve"> 'Ind AS Financials'!O$15</f>
        <v>13.451838480000001</v>
      </c>
      <c r="P56" s="683">
        <f xml:space="preserve"> 'Ind AS Financials'!P$15</f>
        <v>13.451838480000001</v>
      </c>
      <c r="Q56" s="683">
        <f xml:space="preserve"> 'Ind AS Financials'!Q$15</f>
        <v>13.451838480000001</v>
      </c>
      <c r="R56" s="683">
        <f xml:space="preserve"> 'Ind AS Financials'!R$15</f>
        <v>13.451838480000001</v>
      </c>
      <c r="S56" s="683">
        <f xml:space="preserve"> 'Ind AS Financials'!S$15</f>
        <v>13.451838480000001</v>
      </c>
      <c r="T56" s="683">
        <f xml:space="preserve"> 'Ind AS Financials'!T$15</f>
        <v>3.3629596199999998</v>
      </c>
      <c r="U56" s="683">
        <f xml:space="preserve"> 'Ind AS Financials'!U$15</f>
        <v>0</v>
      </c>
      <c r="V56" s="683">
        <f xml:space="preserve"> 'Ind AS Financials'!V$15</f>
        <v>0</v>
      </c>
      <c r="W56" s="683">
        <f xml:space="preserve"> 'Ind AS Financials'!W$15</f>
        <v>0</v>
      </c>
    </row>
    <row r="57" spans="1:23" s="37" customFormat="1" ht="15" customHeight="1" x14ac:dyDescent="0.35">
      <c r="E57" s="683" t="str">
        <f xml:space="preserve"> 'Ind AS Financials'!E$16</f>
        <v>ATS Charges on Softwares</v>
      </c>
      <c r="F57" s="683">
        <f xml:space="preserve"> 'Ind AS Financials'!F$16</f>
        <v>0</v>
      </c>
      <c r="G57" s="683" t="str">
        <f xml:space="preserve"> 'Ind AS Financials'!G$16</f>
        <v>INR Cr</v>
      </c>
      <c r="H57" s="687">
        <f t="shared" si="9"/>
        <v>63.32341270500001</v>
      </c>
      <c r="I57" s="683">
        <f xml:space="preserve"> 'Ind AS Financials'!I$16</f>
        <v>0</v>
      </c>
      <c r="J57" s="683">
        <f xml:space="preserve"> 'Ind AS Financials'!J$16</f>
        <v>0</v>
      </c>
      <c r="K57" s="683">
        <f xml:space="preserve"> 'Ind AS Financials'!K$16</f>
        <v>0.27021393000000005</v>
      </c>
      <c r="L57" s="683">
        <f xml:space="preserve"> 'Ind AS Financials'!L$16</f>
        <v>4.1638742249999998</v>
      </c>
      <c r="M57" s="683">
        <f xml:space="preserve"> 'Ind AS Financials'!M$16</f>
        <v>8.0297500500000005</v>
      </c>
      <c r="N57" s="683">
        <f xml:space="preserve"> 'Ind AS Financials'!N$16</f>
        <v>8.1375319200000025</v>
      </c>
      <c r="O57" s="683">
        <f xml:space="preserve"> 'Ind AS Financials'!O$16</f>
        <v>8.1375319200000025</v>
      </c>
      <c r="P57" s="683">
        <f xml:space="preserve"> 'Ind AS Financials'!P$16</f>
        <v>8.1375319200000025</v>
      </c>
      <c r="Q57" s="683">
        <f xml:space="preserve"> 'Ind AS Financials'!Q$16</f>
        <v>8.1375319200000025</v>
      </c>
      <c r="R57" s="683">
        <f xml:space="preserve"> 'Ind AS Financials'!R$16</f>
        <v>8.1375319200000025</v>
      </c>
      <c r="S57" s="683">
        <f xml:space="preserve"> 'Ind AS Financials'!S$16</f>
        <v>8.1375319200000025</v>
      </c>
      <c r="T57" s="683">
        <f xml:space="preserve"> 'Ind AS Financials'!T$16</f>
        <v>2.0343829800000002</v>
      </c>
      <c r="U57" s="683">
        <f xml:space="preserve"> 'Ind AS Financials'!U$16</f>
        <v>0</v>
      </c>
      <c r="V57" s="683">
        <f xml:space="preserve"> 'Ind AS Financials'!V$16</f>
        <v>0</v>
      </c>
      <c r="W57" s="683">
        <f xml:space="preserve"> 'Ind AS Financials'!W$16</f>
        <v>0</v>
      </c>
    </row>
    <row r="58" spans="1:23" s="37" customFormat="1" ht="15" customHeight="1" x14ac:dyDescent="0.35">
      <c r="E58" s="683" t="str">
        <f xml:space="preserve"> 'Ind AS Financials'!E$17</f>
        <v xml:space="preserve">Cloud Hosting Charges </v>
      </c>
      <c r="F58" s="683">
        <f xml:space="preserve"> 'Ind AS Financials'!F$17</f>
        <v>0</v>
      </c>
      <c r="G58" s="683" t="str">
        <f xml:space="preserve"> 'Ind AS Financials'!G$17</f>
        <v>INR Cr</v>
      </c>
      <c r="H58" s="687">
        <f t="shared" si="9"/>
        <v>72.369614519999985</v>
      </c>
      <c r="I58" s="683">
        <f xml:space="preserve"> 'Ind AS Financials'!I$17</f>
        <v>0</v>
      </c>
      <c r="J58" s="683">
        <f xml:space="preserve"> 'Ind AS Financials'!J$17</f>
        <v>0</v>
      </c>
      <c r="K58" s="683">
        <f xml:space="preserve"> 'Ind AS Financials'!K$17</f>
        <v>0.30881591999999997</v>
      </c>
      <c r="L58" s="683">
        <f xml:space="preserve"> 'Ind AS Financials'!L$17</f>
        <v>4.7587133999999995</v>
      </c>
      <c r="M58" s="683">
        <f xml:space="preserve"> 'Ind AS Financials'!M$17</f>
        <v>9.1768571999999988</v>
      </c>
      <c r="N58" s="683">
        <f xml:space="preserve"> 'Ind AS Financials'!N$17</f>
        <v>9.3000364799999975</v>
      </c>
      <c r="O58" s="683">
        <f xml:space="preserve"> 'Ind AS Financials'!O$17</f>
        <v>9.3000364799999975</v>
      </c>
      <c r="P58" s="683">
        <f xml:space="preserve"> 'Ind AS Financials'!P$17</f>
        <v>9.3000364799999975</v>
      </c>
      <c r="Q58" s="683">
        <f xml:space="preserve"> 'Ind AS Financials'!Q$17</f>
        <v>9.3000364799999975</v>
      </c>
      <c r="R58" s="683">
        <f xml:space="preserve"> 'Ind AS Financials'!R$17</f>
        <v>9.3000364799999975</v>
      </c>
      <c r="S58" s="683">
        <f xml:space="preserve"> 'Ind AS Financials'!S$17</f>
        <v>9.3000364799999975</v>
      </c>
      <c r="T58" s="683">
        <f xml:space="preserve"> 'Ind AS Financials'!T$17</f>
        <v>2.3250091199999998</v>
      </c>
      <c r="U58" s="683">
        <f xml:space="preserve"> 'Ind AS Financials'!U$17</f>
        <v>0</v>
      </c>
      <c r="V58" s="683">
        <f xml:space="preserve"> 'Ind AS Financials'!V$17</f>
        <v>0</v>
      </c>
      <c r="W58" s="683">
        <f xml:space="preserve"> 'Ind AS Financials'!W$17</f>
        <v>0</v>
      </c>
    </row>
    <row r="59" spans="1:23" s="37" customFormat="1" ht="15" customHeight="1" x14ac:dyDescent="0.35">
      <c r="E59" s="683" t="str">
        <f xml:space="preserve"> 'Ind AS Financials'!E$18</f>
        <v>GPRS Charges for GPRS Meters</v>
      </c>
      <c r="F59" s="683">
        <f xml:space="preserve"> 'Ind AS Financials'!F$18</f>
        <v>0</v>
      </c>
      <c r="G59" s="683" t="str">
        <f xml:space="preserve"> 'Ind AS Financials'!G$18</f>
        <v>INR Cr</v>
      </c>
      <c r="H59" s="687">
        <f t="shared" si="9"/>
        <v>157.6882207809</v>
      </c>
      <c r="I59" s="683">
        <f xml:space="preserve"> 'Ind AS Financials'!I$18</f>
        <v>0</v>
      </c>
      <c r="J59" s="683">
        <f xml:space="preserve"> 'Ind AS Financials'!J$18</f>
        <v>0</v>
      </c>
      <c r="K59" s="683">
        <f xml:space="preserve"> 'Ind AS Financials'!K$18</f>
        <v>0.67288783139999997</v>
      </c>
      <c r="L59" s="683">
        <f xml:space="preserve"> 'Ind AS Financials'!L$18</f>
        <v>10.368896590500002</v>
      </c>
      <c r="M59" s="683">
        <f xml:space="preserve"> 'Ind AS Financials'!M$18</f>
        <v>19.995716349000006</v>
      </c>
      <c r="N59" s="683">
        <f xml:space="preserve"> 'Ind AS Financials'!N$18</f>
        <v>20.264115201599999</v>
      </c>
      <c r="O59" s="683">
        <f xml:space="preserve"> 'Ind AS Financials'!O$18</f>
        <v>20.264115201599999</v>
      </c>
      <c r="P59" s="683">
        <f xml:space="preserve"> 'Ind AS Financials'!P$18</f>
        <v>20.264115201599999</v>
      </c>
      <c r="Q59" s="683">
        <f xml:space="preserve"> 'Ind AS Financials'!Q$18</f>
        <v>20.264115201599999</v>
      </c>
      <c r="R59" s="683">
        <f xml:space="preserve"> 'Ind AS Financials'!R$18</f>
        <v>20.264115201599999</v>
      </c>
      <c r="S59" s="683">
        <f xml:space="preserve"> 'Ind AS Financials'!S$18</f>
        <v>20.264115201599999</v>
      </c>
      <c r="T59" s="683">
        <f xml:space="preserve"> 'Ind AS Financials'!T$18</f>
        <v>5.0660288003999998</v>
      </c>
      <c r="U59" s="683">
        <f xml:space="preserve"> 'Ind AS Financials'!U$18</f>
        <v>0</v>
      </c>
      <c r="V59" s="683">
        <f xml:space="preserve"> 'Ind AS Financials'!V$18</f>
        <v>0</v>
      </c>
      <c r="W59" s="683">
        <f xml:space="preserve"> 'Ind AS Financials'!W$18</f>
        <v>0</v>
      </c>
    </row>
    <row r="60" spans="1:23" s="37" customFormat="1" ht="15" customHeight="1" x14ac:dyDescent="0.35">
      <c r="E60" s="683" t="str">
        <f xml:space="preserve"> 'Ind AS Financials'!E$19</f>
        <v>Site Mandays Cost</v>
      </c>
      <c r="F60" s="683">
        <f xml:space="preserve"> 'Ind AS Financials'!F$19</f>
        <v>0</v>
      </c>
      <c r="G60" s="683" t="str">
        <f xml:space="preserve"> 'Ind AS Financials'!G$19</f>
        <v>INR Cr</v>
      </c>
      <c r="H60" s="687">
        <f t="shared" si="9"/>
        <v>83.246000000000009</v>
      </c>
      <c r="I60" s="683">
        <f xml:space="preserve"> 'Ind AS Financials'!I$19</f>
        <v>0</v>
      </c>
      <c r="J60" s="683">
        <f xml:space="preserve"> 'Ind AS Financials'!J$19</f>
        <v>0</v>
      </c>
      <c r="K60" s="683">
        <f xml:space="preserve"> 'Ind AS Financials'!K$19</f>
        <v>6.2240000000000002</v>
      </c>
      <c r="L60" s="683">
        <f xml:space="preserve"> 'Ind AS Financials'!L$19</f>
        <v>9.3360000000000021</v>
      </c>
      <c r="M60" s="683">
        <f xml:space="preserve"> 'Ind AS Financials'!M$19</f>
        <v>9.3360000000000021</v>
      </c>
      <c r="N60" s="683">
        <f xml:space="preserve"> 'Ind AS Financials'!N$19</f>
        <v>9.3360000000000021</v>
      </c>
      <c r="O60" s="683">
        <f xml:space="preserve"> 'Ind AS Financials'!O$19</f>
        <v>9.3360000000000021</v>
      </c>
      <c r="P60" s="683">
        <f xml:space="preserve"> 'Ind AS Financials'!P$19</f>
        <v>9.3360000000000021</v>
      </c>
      <c r="Q60" s="683">
        <f xml:space="preserve"> 'Ind AS Financials'!Q$19</f>
        <v>9.3360000000000021</v>
      </c>
      <c r="R60" s="683">
        <f xml:space="preserve"> 'Ind AS Financials'!R$19</f>
        <v>9.3360000000000021</v>
      </c>
      <c r="S60" s="683">
        <f xml:space="preserve"> 'Ind AS Financials'!S$19</f>
        <v>9.3360000000000021</v>
      </c>
      <c r="T60" s="683">
        <f xml:space="preserve"> 'Ind AS Financials'!T$19</f>
        <v>2.3340000000000001</v>
      </c>
      <c r="U60" s="683">
        <f xml:space="preserve"> 'Ind AS Financials'!U$19</f>
        <v>0</v>
      </c>
      <c r="V60" s="683">
        <f xml:space="preserve"> 'Ind AS Financials'!V$19</f>
        <v>0</v>
      </c>
      <c r="W60" s="683">
        <f xml:space="preserve"> 'Ind AS Financials'!W$19</f>
        <v>0</v>
      </c>
    </row>
    <row r="61" spans="1:23" s="37" customFormat="1" ht="15" customHeight="1" x14ac:dyDescent="0.35">
      <c r="E61" s="683" t="str">
        <f xml:space="preserve"> 'Ind AS Financials'!E$20</f>
        <v>Site Running+Auditor+Training Cost</v>
      </c>
      <c r="F61" s="683">
        <f xml:space="preserve"> 'Ind AS Financials'!F$20</f>
        <v>0</v>
      </c>
      <c r="G61" s="683" t="str">
        <f xml:space="preserve"> 'Ind AS Financials'!G$20</f>
        <v>INR Cr</v>
      </c>
      <c r="H61" s="687">
        <f t="shared" si="9"/>
        <v>30.280999999999999</v>
      </c>
      <c r="I61" s="683">
        <f xml:space="preserve"> 'Ind AS Financials'!I$20</f>
        <v>0</v>
      </c>
      <c r="J61" s="683">
        <f xml:space="preserve"> 'Ind AS Financials'!J$20</f>
        <v>0</v>
      </c>
      <c r="K61" s="683">
        <f xml:space="preserve"> 'Ind AS Financials'!K$20</f>
        <v>2.2639999999999998</v>
      </c>
      <c r="L61" s="683">
        <f xml:space="preserve"> 'Ind AS Financials'!L$20</f>
        <v>3.3959999999999995</v>
      </c>
      <c r="M61" s="683">
        <f xml:space="preserve"> 'Ind AS Financials'!M$20</f>
        <v>3.3959999999999995</v>
      </c>
      <c r="N61" s="683">
        <f xml:space="preserve"> 'Ind AS Financials'!N$20</f>
        <v>3.3959999999999995</v>
      </c>
      <c r="O61" s="683">
        <f xml:space="preserve"> 'Ind AS Financials'!O$20</f>
        <v>3.3959999999999995</v>
      </c>
      <c r="P61" s="683">
        <f xml:space="preserve"> 'Ind AS Financials'!P$20</f>
        <v>3.3959999999999995</v>
      </c>
      <c r="Q61" s="683">
        <f xml:space="preserve"> 'Ind AS Financials'!Q$20</f>
        <v>3.3959999999999995</v>
      </c>
      <c r="R61" s="683">
        <f xml:space="preserve"> 'Ind AS Financials'!R$20</f>
        <v>3.3959999999999995</v>
      </c>
      <c r="S61" s="683">
        <f xml:space="preserve"> 'Ind AS Financials'!S$20</f>
        <v>3.3959999999999995</v>
      </c>
      <c r="T61" s="683">
        <f xml:space="preserve"> 'Ind AS Financials'!T$20</f>
        <v>0.84899999999999998</v>
      </c>
      <c r="U61" s="683">
        <f xml:space="preserve"> 'Ind AS Financials'!U$20</f>
        <v>0</v>
      </c>
      <c r="V61" s="683">
        <f xml:space="preserve"> 'Ind AS Financials'!V$20</f>
        <v>0</v>
      </c>
      <c r="W61" s="683">
        <f xml:space="preserve"> 'Ind AS Financials'!W$20</f>
        <v>0</v>
      </c>
    </row>
    <row r="62" spans="1:23" s="37" customFormat="1" ht="15" customHeight="1" x14ac:dyDescent="0.35">
      <c r="E62" s="683" t="str">
        <f xml:space="preserve"> 'Ind AS Financials'!E$21</f>
        <v>Travel Cost</v>
      </c>
      <c r="F62" s="683">
        <f xml:space="preserve"> 'Ind AS Financials'!F$21</f>
        <v>0</v>
      </c>
      <c r="G62" s="683" t="str">
        <f xml:space="preserve"> 'Ind AS Financials'!G$21</f>
        <v>INR Cr</v>
      </c>
      <c r="H62" s="687">
        <f t="shared" si="9"/>
        <v>10.486000000000001</v>
      </c>
      <c r="I62" s="683">
        <f xml:space="preserve"> 'Ind AS Financials'!I$21</f>
        <v>0</v>
      </c>
      <c r="J62" s="683">
        <f xml:space="preserve"> 'Ind AS Financials'!J$21</f>
        <v>0</v>
      </c>
      <c r="K62" s="683">
        <f xml:space="preserve"> 'Ind AS Financials'!K$21</f>
        <v>0.78399999999999992</v>
      </c>
      <c r="L62" s="683">
        <f xml:space="preserve"> 'Ind AS Financials'!L$21</f>
        <v>1.1759999999999999</v>
      </c>
      <c r="M62" s="683">
        <f xml:space="preserve"> 'Ind AS Financials'!M$21</f>
        <v>1.1759999999999999</v>
      </c>
      <c r="N62" s="683">
        <f xml:space="preserve"> 'Ind AS Financials'!N$21</f>
        <v>1.1759999999999999</v>
      </c>
      <c r="O62" s="683">
        <f xml:space="preserve"> 'Ind AS Financials'!O$21</f>
        <v>1.1759999999999999</v>
      </c>
      <c r="P62" s="683">
        <f xml:space="preserve"> 'Ind AS Financials'!P$21</f>
        <v>1.1759999999999999</v>
      </c>
      <c r="Q62" s="683">
        <f xml:space="preserve"> 'Ind AS Financials'!Q$21</f>
        <v>1.1759999999999999</v>
      </c>
      <c r="R62" s="683">
        <f xml:space="preserve"> 'Ind AS Financials'!R$21</f>
        <v>1.1759999999999999</v>
      </c>
      <c r="S62" s="683">
        <f xml:space="preserve"> 'Ind AS Financials'!S$21</f>
        <v>1.1759999999999999</v>
      </c>
      <c r="T62" s="683">
        <f xml:space="preserve"> 'Ind AS Financials'!T$21</f>
        <v>0.29400000000000004</v>
      </c>
      <c r="U62" s="683">
        <f xml:space="preserve"> 'Ind AS Financials'!U$21</f>
        <v>0</v>
      </c>
      <c r="V62" s="683">
        <f xml:space="preserve"> 'Ind AS Financials'!V$21</f>
        <v>0</v>
      </c>
      <c r="W62" s="683">
        <f xml:space="preserve"> 'Ind AS Financials'!W$21</f>
        <v>0</v>
      </c>
    </row>
    <row r="63" spans="1:23" s="37" customFormat="1" ht="15" customHeight="1" x14ac:dyDescent="0.35">
      <c r="E63" s="683" t="str">
        <f xml:space="preserve"> 'Ind AS Financials'!E22</f>
        <v>BG, Insurance Cost &amp; Fin. Compliance Cost</v>
      </c>
      <c r="F63" s="683">
        <f xml:space="preserve"> 'Ind AS Financials'!F$22</f>
        <v>0</v>
      </c>
      <c r="G63" s="683" t="str">
        <f xml:space="preserve"> 'Ind AS Financials'!G$22</f>
        <v>INR Cr</v>
      </c>
      <c r="H63" s="687">
        <f t="shared" si="9"/>
        <v>32.635000000000005</v>
      </c>
      <c r="I63" s="683">
        <f xml:space="preserve"> 'Ind AS Financials'!I$22</f>
        <v>0</v>
      </c>
      <c r="J63" s="683">
        <f xml:space="preserve"> 'Ind AS Financials'!J$22</f>
        <v>0</v>
      </c>
      <c r="K63" s="683">
        <f xml:space="preserve"> 'Ind AS Financials'!K$22</f>
        <v>2.44</v>
      </c>
      <c r="L63" s="683">
        <f xml:space="preserve"> 'Ind AS Financials'!L$22</f>
        <v>3.6600000000000006</v>
      </c>
      <c r="M63" s="683">
        <f xml:space="preserve"> 'Ind AS Financials'!M$22</f>
        <v>3.6600000000000006</v>
      </c>
      <c r="N63" s="683">
        <f xml:space="preserve"> 'Ind AS Financials'!N$22</f>
        <v>3.6600000000000006</v>
      </c>
      <c r="O63" s="683">
        <f xml:space="preserve"> 'Ind AS Financials'!O$22</f>
        <v>3.6600000000000006</v>
      </c>
      <c r="P63" s="683">
        <f xml:space="preserve"> 'Ind AS Financials'!P$22</f>
        <v>3.6600000000000006</v>
      </c>
      <c r="Q63" s="683">
        <f xml:space="preserve"> 'Ind AS Financials'!Q$22</f>
        <v>3.6600000000000006</v>
      </c>
      <c r="R63" s="683">
        <f xml:space="preserve"> 'Ind AS Financials'!R$22</f>
        <v>3.6600000000000006</v>
      </c>
      <c r="S63" s="683">
        <f xml:space="preserve"> 'Ind AS Financials'!S$22</f>
        <v>3.6600000000000006</v>
      </c>
      <c r="T63" s="683">
        <f xml:space="preserve"> 'Ind AS Financials'!T$22</f>
        <v>0.91500000000000004</v>
      </c>
      <c r="U63" s="683">
        <f xml:space="preserve"> 'Ind AS Financials'!U$22</f>
        <v>0</v>
      </c>
      <c r="V63" s="683">
        <f xml:space="preserve"> 'Ind AS Financials'!V$22</f>
        <v>0</v>
      </c>
      <c r="W63" s="683">
        <f xml:space="preserve"> 'Ind AS Financials'!W$22</f>
        <v>0</v>
      </c>
    </row>
    <row r="64" spans="1:23" s="942" customFormat="1" ht="15" customHeight="1" x14ac:dyDescent="0.35">
      <c r="E64" s="683" t="s">
        <v>813</v>
      </c>
      <c r="F64" s="683">
        <f xml:space="preserve"> 'Ind AS Financials'!F$22</f>
        <v>0</v>
      </c>
      <c r="G64" s="683" t="str">
        <f xml:space="preserve"> 'Ind AS Financials'!G$22</f>
        <v>INR Cr</v>
      </c>
      <c r="H64" s="687">
        <f>SUM(J64:W64)</f>
        <v>189.84529825199996</v>
      </c>
      <c r="I64" s="683"/>
      <c r="J64" s="683">
        <f xml:space="preserve"> 'Ind AS Financials'!J$25</f>
        <v>0</v>
      </c>
      <c r="K64" s="683">
        <f xml:space="preserve"> 'Ind AS Financials'!K$25</f>
        <v>43.164017945999994</v>
      </c>
      <c r="L64" s="683">
        <f xml:space="preserve"> 'Ind AS Financials'!L$25</f>
        <v>136.90988559899998</v>
      </c>
      <c r="M64" s="683">
        <f xml:space="preserve"> 'Ind AS Financials'!M$25</f>
        <v>9.7713947069999989</v>
      </c>
      <c r="N64" s="683">
        <f xml:space="preserve"> 'Ind AS Financials'!N$25</f>
        <v>0</v>
      </c>
      <c r="O64" s="683">
        <f xml:space="preserve"> 'Ind AS Financials'!O$25</f>
        <v>0</v>
      </c>
      <c r="P64" s="683">
        <f xml:space="preserve"> 'Ind AS Financials'!P$25</f>
        <v>0</v>
      </c>
      <c r="Q64" s="683">
        <f xml:space="preserve"> 'Ind AS Financials'!Q$25</f>
        <v>0</v>
      </c>
      <c r="R64" s="683">
        <f xml:space="preserve"> 'Ind AS Financials'!R$25</f>
        <v>0</v>
      </c>
      <c r="S64" s="683">
        <f xml:space="preserve"> 'Ind AS Financials'!S$25</f>
        <v>0</v>
      </c>
      <c r="T64" s="683">
        <f xml:space="preserve"> 'Ind AS Financials'!T$25</f>
        <v>0</v>
      </c>
      <c r="U64" s="683">
        <f xml:space="preserve"> 'Ind AS Financials'!U$25</f>
        <v>0</v>
      </c>
      <c r="V64" s="683">
        <f xml:space="preserve"> 'Ind AS Financials'!V$25</f>
        <v>0</v>
      </c>
      <c r="W64" s="683">
        <f xml:space="preserve"> 'Ind AS Financials'!W$25</f>
        <v>0</v>
      </c>
    </row>
    <row r="65" spans="1:23" s="942" customFormat="1" ht="15" customHeight="1" x14ac:dyDescent="0.35">
      <c r="E65" s="683" t="str">
        <f xml:space="preserve"> 'Ind AS Financials'!E23</f>
        <v>Penalty - SLA</v>
      </c>
      <c r="F65" s="683">
        <f xml:space="preserve"> 'Ind AS Financials'!F$22</f>
        <v>0</v>
      </c>
      <c r="G65" s="683" t="str">
        <f xml:space="preserve"> 'Ind AS Financials'!G$22</f>
        <v>INR Cr</v>
      </c>
      <c r="H65" s="687">
        <f>SUM(J65:W65)</f>
        <v>13.005904831149648</v>
      </c>
      <c r="I65" s="683"/>
      <c r="J65" s="683">
        <f xml:space="preserve"> 'Ind AS Financials'!J$23</f>
        <v>0</v>
      </c>
      <c r="K65" s="683">
        <f xml:space="preserve"> 'Ind AS Financials'!K$23</f>
        <v>0.17289541173834</v>
      </c>
      <c r="L65" s="683">
        <f xml:space="preserve"> 'Ind AS Financials'!L$23</f>
        <v>2.7043149959366102</v>
      </c>
      <c r="M65" s="683">
        <f xml:space="preserve"> 'Ind AS Financials'!M$23</f>
        <v>1.9119075272037609</v>
      </c>
      <c r="N65" s="683">
        <f xml:space="preserve"> 'Ind AS Financials'!N$23</f>
        <v>1.321272474384648</v>
      </c>
      <c r="O65" s="683">
        <f xml:space="preserve"> 'Ind AS Financials'!O$23</f>
        <v>1.321272474384648</v>
      </c>
      <c r="P65" s="683">
        <f xml:space="preserve"> 'Ind AS Financials'!P$23</f>
        <v>1.321272474384648</v>
      </c>
      <c r="Q65" s="683">
        <f xml:space="preserve"> 'Ind AS Financials'!Q$23</f>
        <v>1.321272474384648</v>
      </c>
      <c r="R65" s="683">
        <f xml:space="preserve"> 'Ind AS Financials'!R$23</f>
        <v>1.321272474384648</v>
      </c>
      <c r="S65" s="683">
        <f xml:space="preserve"> 'Ind AS Financials'!S$23</f>
        <v>1.321272474384648</v>
      </c>
      <c r="T65" s="683">
        <f xml:space="preserve"> 'Ind AS Financials'!T$23</f>
        <v>0.28915204996305149</v>
      </c>
      <c r="U65" s="683">
        <f xml:space="preserve"> 'Ind AS Financials'!U$23</f>
        <v>0</v>
      </c>
      <c r="V65" s="683">
        <f xml:space="preserve"> 'Ind AS Financials'!V$23</f>
        <v>0</v>
      </c>
      <c r="W65" s="683">
        <f xml:space="preserve"> 'Ind AS Financials'!W$23</f>
        <v>0</v>
      </c>
    </row>
    <row r="66" spans="1:23" s="37" customFormat="1" ht="15" customHeight="1" x14ac:dyDescent="0.35">
      <c r="E66" s="871" t="s">
        <v>691</v>
      </c>
      <c r="F66" s="683">
        <v>0</v>
      </c>
      <c r="G66" s="683" t="s">
        <v>330</v>
      </c>
      <c r="H66" s="687">
        <f>SUM(J66:W66)</f>
        <v>0</v>
      </c>
      <c r="I66" s="683"/>
      <c r="J66" s="683">
        <f>SUMIF(Rollout!$J$4:$EH$4,J4,Rollout!$J$152:$EH$152)</f>
        <v>0</v>
      </c>
      <c r="K66" s="683">
        <f>SUMIF(Rollout!$J$4:$EH$4,K4,Rollout!$J$152:$EH$152)</f>
        <v>0</v>
      </c>
      <c r="L66" s="683">
        <f>SUMIF(Rollout!$J$4:$EH$4,L4,Rollout!$J$152:$EH$152)</f>
        <v>0</v>
      </c>
      <c r="M66" s="683">
        <f>SUMIF(Rollout!$J$4:$EH$4,M4,Rollout!$J$152:$EH$152)</f>
        <v>0</v>
      </c>
      <c r="N66" s="683">
        <f>SUMIF(Rollout!$J$4:$EH$4,N4,Rollout!$J$152:$EH$152)</f>
        <v>0</v>
      </c>
      <c r="O66" s="683">
        <f>SUMIF(Rollout!$J$4:$EH$4,O4,Rollout!$J$152:$EH$152)</f>
        <v>0</v>
      </c>
      <c r="P66" s="683">
        <f>SUMIF(Rollout!$J$4:$EH$4,P4,Rollout!$J$152:$EH$152)</f>
        <v>0</v>
      </c>
      <c r="Q66" s="683">
        <f>SUMIF(Rollout!$J$4:$EH$4,Q4,Rollout!$J$152:$EH$152)</f>
        <v>0</v>
      </c>
      <c r="R66" s="683">
        <f>SUMIF(Rollout!$J$4:$EH$4,R4,Rollout!$J$152:$EH$152)</f>
        <v>0</v>
      </c>
      <c r="S66" s="683">
        <f>SUMIF(Rollout!$J$4:$EH$4,S4,Rollout!$J$152:$EH$152)</f>
        <v>0</v>
      </c>
      <c r="T66" s="683">
        <f>SUMIF(Rollout!$J$4:$EH$4,T4,Rollout!$J$152:$EH$152)</f>
        <v>0</v>
      </c>
      <c r="U66" s="683">
        <f>SUMIF(Rollout!$J$4:$EH$4,U4,Rollout!$J$152:$EH$152)</f>
        <v>0</v>
      </c>
      <c r="V66" s="683">
        <f>SUMIF(Rollout!$J$4:$EH$4,V4,Rollout!$J$152:$EH$152)</f>
        <v>0</v>
      </c>
      <c r="W66" s="683">
        <f>SUMIF(Rollout!$J$4:$EH$4,W4,Rollout!$J$152:$EH$152)</f>
        <v>0</v>
      </c>
    </row>
    <row r="67" spans="1:23" ht="15" customHeight="1" x14ac:dyDescent="0.35">
      <c r="E67" s="66" t="s">
        <v>139</v>
      </c>
      <c r="F67" s="66"/>
      <c r="G67" s="822" t="s">
        <v>330</v>
      </c>
      <c r="H67" s="823">
        <f xml:space="preserve"> SUM(J67:W67)</f>
        <v>757.55792923404965</v>
      </c>
      <c r="I67" s="823"/>
      <c r="J67" s="823">
        <f t="shared" ref="J67:W67" si="10">SUM(J56:J66)</f>
        <v>0</v>
      </c>
      <c r="K67" s="823">
        <f t="shared" si="10"/>
        <v>56.747511209138331</v>
      </c>
      <c r="L67" s="823">
        <f t="shared" si="10"/>
        <v>183.35682383543661</v>
      </c>
      <c r="M67" s="823">
        <f t="shared" si="10"/>
        <v>79.727294283203776</v>
      </c>
      <c r="N67" s="823">
        <f t="shared" si="10"/>
        <v>70.042794555984642</v>
      </c>
      <c r="O67" s="823">
        <f t="shared" si="10"/>
        <v>70.042794555984642</v>
      </c>
      <c r="P67" s="823">
        <f t="shared" si="10"/>
        <v>70.042794555984642</v>
      </c>
      <c r="Q67" s="823">
        <f t="shared" si="10"/>
        <v>70.042794555984642</v>
      </c>
      <c r="R67" s="823">
        <f t="shared" si="10"/>
        <v>70.042794555984642</v>
      </c>
      <c r="S67" s="823">
        <f t="shared" si="10"/>
        <v>70.042794555984642</v>
      </c>
      <c r="T67" s="823">
        <f t="shared" si="10"/>
        <v>17.46953257036305</v>
      </c>
      <c r="U67" s="823">
        <f t="shared" si="10"/>
        <v>0</v>
      </c>
      <c r="V67" s="823">
        <f t="shared" si="10"/>
        <v>0</v>
      </c>
      <c r="W67" s="823">
        <f t="shared" si="10"/>
        <v>0</v>
      </c>
    </row>
    <row r="69" spans="1:23" ht="15" customHeight="1" x14ac:dyDescent="0.35">
      <c r="E69" s="824" t="s">
        <v>516</v>
      </c>
      <c r="F69" s="824"/>
      <c r="G69" s="824" t="s">
        <v>330</v>
      </c>
      <c r="H69" s="824">
        <f xml:space="preserve"> SUM(J69:W69)</f>
        <v>1729.6293265067927</v>
      </c>
      <c r="I69" s="824"/>
      <c r="J69" s="824">
        <f xml:space="preserve"> J54 - J67</f>
        <v>0</v>
      </c>
      <c r="K69" s="824">
        <f t="shared" ref="K69:W69" si="11" xml:space="preserve"> K54 - K67</f>
        <v>34.298609398267381</v>
      </c>
      <c r="L69" s="824">
        <f t="shared" si="11"/>
        <v>264.06727285543559</v>
      </c>
      <c r="M69" s="824">
        <f t="shared" si="11"/>
        <v>225.63236490517215</v>
      </c>
      <c r="N69" s="824">
        <f t="shared" si="11"/>
        <v>194.211700320945</v>
      </c>
      <c r="O69" s="824">
        <f t="shared" si="11"/>
        <v>194.211700320945</v>
      </c>
      <c r="P69" s="824">
        <f t="shared" si="11"/>
        <v>194.211700320945</v>
      </c>
      <c r="Q69" s="824">
        <f t="shared" si="11"/>
        <v>194.211700320945</v>
      </c>
      <c r="R69" s="824">
        <f t="shared" si="11"/>
        <v>194.211700320945</v>
      </c>
      <c r="S69" s="824">
        <f t="shared" si="11"/>
        <v>194.211700320945</v>
      </c>
      <c r="T69" s="824">
        <f t="shared" si="11"/>
        <v>40.360877422247249</v>
      </c>
      <c r="U69" s="824">
        <f t="shared" si="11"/>
        <v>0</v>
      </c>
      <c r="V69" s="824">
        <f t="shared" si="11"/>
        <v>0</v>
      </c>
      <c r="W69" s="824">
        <f t="shared" si="11"/>
        <v>0</v>
      </c>
    </row>
    <row r="71" spans="1:23" ht="15" customHeight="1" x14ac:dyDescent="0.35">
      <c r="E71" s="19" t="s">
        <v>71</v>
      </c>
      <c r="G71" s="19" t="s">
        <v>330</v>
      </c>
      <c r="H71" s="417">
        <f ca="1" xml:space="preserve"> SUM(J71:W71)</f>
        <v>1058.3968514625747</v>
      </c>
      <c r="J71" s="417">
        <f xml:space="preserve"> IF( NTBA!$F$270 ="SLM", J14, 'Dep&amp;Tax'!J25 )</f>
        <v>0</v>
      </c>
      <c r="K71" s="417">
        <f ca="1" xml:space="preserve"> IF( NTBA!$F$270 ="SLM", K14, 'Dep&amp;Tax'!K25 )</f>
        <v>3.7127337967525973</v>
      </c>
      <c r="L71" s="417">
        <f ca="1" xml:space="preserve"> IF( NTBA!$F$270 ="SLM", L14, 'Dep&amp;Tax'!L25 )</f>
        <v>68.893661309731598</v>
      </c>
      <c r="M71" s="417">
        <f ca="1" xml:space="preserve"> IF( NTBA!$F$270 ="SLM", M14, 'Dep&amp;Tax'!M25 )</f>
        <v>148.59961694364037</v>
      </c>
      <c r="N71" s="417">
        <f ca="1" xml:space="preserve"> IF( NTBA!$F$270 ="SLM", N14, 'Dep&amp;Tax'!N25 )</f>
        <v>153.0212315367578</v>
      </c>
      <c r="O71" s="417">
        <f ca="1" xml:space="preserve"> IF( NTBA!$F$270 ="SLM", O14, 'Dep&amp;Tax'!O25 )</f>
        <v>153.0212315367578</v>
      </c>
      <c r="P71" s="417">
        <f ca="1" xml:space="preserve"> IF( NTBA!$F$270 ="SLM", P14, 'Dep&amp;Tax'!P25 )</f>
        <v>153.0212315367578</v>
      </c>
      <c r="Q71" s="417">
        <f ca="1" xml:space="preserve"> IF( NTBA!$F$270 ="SLM", Q14, 'Dep&amp;Tax'!Q25 )</f>
        <v>153.0212315367578</v>
      </c>
      <c r="R71" s="417">
        <f ca="1" xml:space="preserve"> IF( NTBA!$F$270 ="SLM", R14, 'Dep&amp;Tax'!R25 )</f>
        <v>147.46146309970601</v>
      </c>
      <c r="S71" s="417">
        <f ca="1" xml:space="preserve"> IF( NTBA!$F$270 ="SLM", S14, 'Dep&amp;Tax'!S25 )</f>
        <v>75.461874855808958</v>
      </c>
      <c r="T71" s="417">
        <f ca="1" xml:space="preserve"> IF( NTBA!$F$270 ="SLM", T14, 'Dep&amp;Tax'!T25 )</f>
        <v>2.1825753099039105</v>
      </c>
      <c r="U71" s="417">
        <f xml:space="preserve"> IF( NTBA!$F$270 ="SLM", U14, 'Dep&amp;Tax'!U25 )</f>
        <v>0</v>
      </c>
      <c r="V71" s="417">
        <f xml:space="preserve"> IF( NTBA!$F$270 ="SLM", V14, 'Dep&amp;Tax'!V25 )</f>
        <v>0</v>
      </c>
      <c r="W71" s="417">
        <f xml:space="preserve"> IF( NTBA!$F$270 ="SLM", W14, 'Dep&amp;Tax'!W25 )</f>
        <v>0</v>
      </c>
    </row>
    <row r="73" spans="1:23" ht="15" customHeight="1" x14ac:dyDescent="0.35">
      <c r="E73" s="825" t="s">
        <v>140</v>
      </c>
      <c r="F73" s="825"/>
      <c r="G73" s="825" t="s">
        <v>330</v>
      </c>
      <c r="H73" s="824">
        <f ca="1" xml:space="preserve"> SUM(J73:W73)</f>
        <v>671.23247504421772</v>
      </c>
      <c r="I73" s="824"/>
      <c r="J73" s="824">
        <f t="shared" ref="J73:W73" si="12" xml:space="preserve"> J69 - J71</f>
        <v>0</v>
      </c>
      <c r="K73" s="824">
        <f t="shared" ca="1" si="12"/>
        <v>30.585875601514783</v>
      </c>
      <c r="L73" s="824">
        <f t="shared" ca="1" si="12"/>
        <v>195.17361154570398</v>
      </c>
      <c r="M73" s="824">
        <f t="shared" ca="1" si="12"/>
        <v>77.032747961531783</v>
      </c>
      <c r="N73" s="824">
        <f t="shared" ca="1" si="12"/>
        <v>41.190468784187203</v>
      </c>
      <c r="O73" s="824">
        <f t="shared" ca="1" si="12"/>
        <v>41.190468784187203</v>
      </c>
      <c r="P73" s="824">
        <f t="shared" ca="1" si="12"/>
        <v>41.190468784187203</v>
      </c>
      <c r="Q73" s="824">
        <f t="shared" ca="1" si="12"/>
        <v>41.190468784187203</v>
      </c>
      <c r="R73" s="824">
        <f t="shared" ca="1" si="12"/>
        <v>46.75023722123899</v>
      </c>
      <c r="S73" s="824">
        <f t="shared" ca="1" si="12"/>
        <v>118.74982546513604</v>
      </c>
      <c r="T73" s="824">
        <f t="shared" ca="1" si="12"/>
        <v>38.178302112343339</v>
      </c>
      <c r="U73" s="824">
        <f t="shared" si="12"/>
        <v>0</v>
      </c>
      <c r="V73" s="824">
        <f t="shared" si="12"/>
        <v>0</v>
      </c>
      <c r="W73" s="824">
        <f t="shared" si="12"/>
        <v>0</v>
      </c>
    </row>
    <row r="75" spans="1:23" s="37" customFormat="1" ht="15" customHeight="1" x14ac:dyDescent="0.35">
      <c r="A75" s="146"/>
      <c r="B75" s="146"/>
      <c r="C75" s="146"/>
      <c r="D75" s="146"/>
      <c r="E75" s="375" t="str">
        <f xml:space="preserve"> 'Ind AS Financials'!E$34</f>
        <v>Interest on Term Loan</v>
      </c>
      <c r="F75" s="375">
        <f xml:space="preserve"> 'Ind AS Financials'!F$34</f>
        <v>0</v>
      </c>
      <c r="G75" s="375" t="str">
        <f xml:space="preserve"> 'Ind AS Financials'!G$34</f>
        <v>INR Cr</v>
      </c>
      <c r="H75" s="375">
        <f ca="1" xml:space="preserve"> 'Ind AS Financials'!H$34</f>
        <v>273.39948077319923</v>
      </c>
      <c r="I75" s="375">
        <f xml:space="preserve"> 'Ind AS Financials'!I$34</f>
        <v>0</v>
      </c>
      <c r="J75" s="375">
        <f ca="1" xml:space="preserve"> 'Ind AS Financials'!J$34</f>
        <v>0</v>
      </c>
      <c r="K75" s="375">
        <f ca="1" xml:space="preserve"> 'Ind AS Financials'!K$34</f>
        <v>4.87930823585741</v>
      </c>
      <c r="L75" s="375">
        <f ca="1" xml:space="preserve"> 'Ind AS Financials'!L$34</f>
        <v>54.146034095882818</v>
      </c>
      <c r="M75" s="375">
        <f ca="1" xml:space="preserve"> 'Ind AS Financials'!M$34</f>
        <v>67.949968676519475</v>
      </c>
      <c r="N75" s="375">
        <f ca="1" xml:space="preserve"> 'Ind AS Financials'!N$34</f>
        <v>51.628901415528844</v>
      </c>
      <c r="O75" s="375">
        <f ca="1" xml:space="preserve"> 'Ind AS Financials'!O$34</f>
        <v>41.423801879947142</v>
      </c>
      <c r="P75" s="375">
        <f ca="1" xml:space="preserve"> 'Ind AS Financials'!P$34</f>
        <v>30.247303502187542</v>
      </c>
      <c r="Q75" s="375">
        <f ca="1" xml:space="preserve"> 'Ind AS Financials'!Q$34</f>
        <v>18.034465969681072</v>
      </c>
      <c r="R75" s="375">
        <f ca="1" xml:space="preserve"> 'Ind AS Financials'!R$34</f>
        <v>5.0896969975949089</v>
      </c>
      <c r="S75" s="375">
        <f ca="1" xml:space="preserve"> 'Ind AS Financials'!S$34</f>
        <v>0</v>
      </c>
      <c r="T75" s="375">
        <f ca="1" xml:space="preserve"> 'Ind AS Financials'!T$34</f>
        <v>0</v>
      </c>
      <c r="U75" s="375">
        <f ca="1" xml:space="preserve"> 'Ind AS Financials'!U$34</f>
        <v>0</v>
      </c>
      <c r="V75" s="375">
        <f xml:space="preserve"> 'Ind AS Financials'!V$34</f>
        <v>0</v>
      </c>
      <c r="W75" s="375">
        <f xml:space="preserve"> 'Ind AS Financials'!W$34</f>
        <v>0</v>
      </c>
    </row>
    <row r="76" spans="1:23" s="37" customFormat="1" ht="15" customHeight="1" x14ac:dyDescent="0.35">
      <c r="A76" s="146"/>
      <c r="B76" s="146"/>
      <c r="C76" s="146"/>
      <c r="D76" s="146"/>
      <c r="E76" s="375" t="str">
        <f xml:space="preserve"> 'Ind AS Financials'!E$35</f>
        <v>Interest on Working Capital</v>
      </c>
      <c r="F76" s="375">
        <f xml:space="preserve"> 'Ind AS Financials'!F$35</f>
        <v>0</v>
      </c>
      <c r="G76" s="375" t="str">
        <f xml:space="preserve"> 'Ind AS Financials'!G$35</f>
        <v>INR Cr</v>
      </c>
      <c r="H76" s="375">
        <f xml:space="preserve"> 'Ind AS Financials'!H$35</f>
        <v>0</v>
      </c>
      <c r="I76" s="375">
        <f xml:space="preserve"> 'Ind AS Financials'!I$35</f>
        <v>0</v>
      </c>
      <c r="J76" s="375">
        <f xml:space="preserve"> 'Ind AS Financials'!J$35</f>
        <v>0</v>
      </c>
      <c r="K76" s="375">
        <f xml:space="preserve"> 'Ind AS Financials'!K$35</f>
        <v>0</v>
      </c>
      <c r="L76" s="375">
        <f xml:space="preserve"> 'Ind AS Financials'!L$35</f>
        <v>0</v>
      </c>
      <c r="M76" s="375">
        <f xml:space="preserve"> 'Ind AS Financials'!M$35</f>
        <v>0</v>
      </c>
      <c r="N76" s="375">
        <f xml:space="preserve"> 'Ind AS Financials'!N$35</f>
        <v>0</v>
      </c>
      <c r="O76" s="375">
        <f xml:space="preserve"> 'Ind AS Financials'!O$35</f>
        <v>0</v>
      </c>
      <c r="P76" s="375">
        <f xml:space="preserve"> 'Ind AS Financials'!P$35</f>
        <v>0</v>
      </c>
      <c r="Q76" s="375">
        <f xml:space="preserve"> 'Ind AS Financials'!Q$35</f>
        <v>0</v>
      </c>
      <c r="R76" s="375">
        <f xml:space="preserve"> 'Ind AS Financials'!R$35</f>
        <v>0</v>
      </c>
      <c r="S76" s="375">
        <f xml:space="preserve"> 'Ind AS Financials'!S$35</f>
        <v>0</v>
      </c>
      <c r="T76" s="375">
        <f xml:space="preserve"> 'Ind AS Financials'!T$35</f>
        <v>0</v>
      </c>
      <c r="U76" s="375">
        <f xml:space="preserve"> 'Ind AS Financials'!U$35</f>
        <v>0</v>
      </c>
      <c r="V76" s="375">
        <f xml:space="preserve"> 'Ind AS Financials'!V$35</f>
        <v>0</v>
      </c>
      <c r="W76" s="375">
        <f xml:space="preserve"> 'Ind AS Financials'!W$35</f>
        <v>0</v>
      </c>
    </row>
    <row r="77" spans="1:23" s="37" customFormat="1" ht="15" customHeight="1" x14ac:dyDescent="0.35">
      <c r="A77" s="146"/>
      <c r="B77" s="146"/>
      <c r="C77" s="146"/>
      <c r="D77" s="146"/>
      <c r="E77" s="375" t="str">
        <f xml:space="preserve"> 'Ind AS Financials'!E$36</f>
        <v>Interest on Shareholder Loan (Project Cost)</v>
      </c>
      <c r="F77" s="375">
        <f xml:space="preserve"> 'Ind AS Financials'!F$36</f>
        <v>0</v>
      </c>
      <c r="G77" s="375" t="str">
        <f xml:space="preserve"> 'Ind AS Financials'!G$36</f>
        <v>INR Cr</v>
      </c>
      <c r="H77" s="375">
        <f ca="1">SUM(J77:W77)</f>
        <v>223.36163157716885</v>
      </c>
      <c r="I77" s="375">
        <f xml:space="preserve"> 'Ind AS Financials'!I$36</f>
        <v>0</v>
      </c>
      <c r="J77" s="375">
        <f ca="1">SUMIF(Rollout!$J$4:$EH$4,'Dep&amp;Tax'!J4,Rollout!$J$243:$EH$243)</f>
        <v>0</v>
      </c>
      <c r="K77" s="375">
        <f ca="1">SUMIF(Rollout!$J$4:$EH$4,'Dep&amp;Tax'!K4,Rollout!$J$243:$EH$243)</f>
        <v>6.6151315980201977E-2</v>
      </c>
      <c r="L77" s="375">
        <f ca="1">SUMIF(Rollout!$J$4:$EH$4,'Dep&amp;Tax'!L4,Rollout!$J$243:$EH$243)</f>
        <v>17.585956503726468</v>
      </c>
      <c r="M77" s="375">
        <f ca="1">SUMIF(Rollout!$J$4:$EH$4,'Dep&amp;Tax'!M4,Rollout!$J$243:$EH$243)</f>
        <v>28.927561764089379</v>
      </c>
      <c r="N77" s="375">
        <f ca="1">SUMIF(Rollout!$J$4:$EH$4,'Dep&amp;Tax'!N4,Rollout!$J$243:$EH$243)</f>
        <v>25.254565999053259</v>
      </c>
      <c r="O77" s="375">
        <f ca="1">SUMIF(Rollout!$J$4:$EH$4,'Dep&amp;Tax'!O4,Rollout!$J$243:$EH$243)</f>
        <v>25.254565999053259</v>
      </c>
      <c r="P77" s="375">
        <f ca="1">SUMIF(Rollout!$J$4:$EH$4,'Dep&amp;Tax'!P4,Rollout!$J$243:$EH$243)</f>
        <v>25.254565999053259</v>
      </c>
      <c r="Q77" s="375">
        <f ca="1">SUMIF(Rollout!$J$4:$EH$4,'Dep&amp;Tax'!Q4,Rollout!$J$243:$EH$243)</f>
        <v>25.254565999053259</v>
      </c>
      <c r="R77" s="375">
        <f ca="1">SUMIF(Rollout!$J$4:$EH$4,'Dep&amp;Tax'!R4,Rollout!$J$243:$EH$243)</f>
        <v>25.254565999053259</v>
      </c>
      <c r="S77" s="375">
        <f ca="1">SUMIF(Rollout!$J$4:$EH$4,'Dep&amp;Tax'!S4,Rollout!$J$243:$EH$243)</f>
        <v>25.254565999053259</v>
      </c>
      <c r="T77" s="375">
        <f ca="1">SUMIF(Rollout!$J$4:$EH$4,'Dep&amp;Tax'!T4,Rollout!$J$243:$EH$243)</f>
        <v>25.254565999053259</v>
      </c>
      <c r="U77" s="375">
        <f>SUMIF(Rollout!$J$4:$EH$4,'Dep&amp;Tax'!U4,Rollout!$J$243:$EH$243)</f>
        <v>0</v>
      </c>
      <c r="V77" s="375">
        <f>SUMIF(Rollout!$J$4:$EH$4,'Dep&amp;Tax'!V4,Rollout!$J$243:$EH$243)</f>
        <v>0</v>
      </c>
      <c r="W77" s="375">
        <f>SUMIF(Rollout!$J$4:$EH$4,'Dep&amp;Tax'!W4,Rollout!$J$243:$EH$243)</f>
        <v>0</v>
      </c>
    </row>
    <row r="78" spans="1:23" s="37" customFormat="1" ht="15" customHeight="1" x14ac:dyDescent="0.35">
      <c r="A78" s="146"/>
      <c r="B78" s="146"/>
      <c r="C78" s="146"/>
      <c r="D78" s="146"/>
      <c r="E78" s="375" t="str">
        <f xml:space="preserve"> 'Ind AS Financials'!E$37</f>
        <v>Interest on Shareholder loan (Cash Shortfall Funding)</v>
      </c>
      <c r="F78" s="375">
        <f xml:space="preserve"> 'Ind AS Financials'!F$37</f>
        <v>0</v>
      </c>
      <c r="G78" s="375" t="str">
        <f xml:space="preserve"> 'Ind AS Financials'!G$37</f>
        <v>INR Cr</v>
      </c>
      <c r="H78" s="375">
        <f ca="1" xml:space="preserve"> 'Ind AS Financials'!H$37</f>
        <v>0</v>
      </c>
      <c r="I78" s="375">
        <f xml:space="preserve"> 'Ind AS Financials'!I$37</f>
        <v>0</v>
      </c>
      <c r="J78" s="375">
        <f ca="1" xml:space="preserve"> 'Ind AS Financials'!J$37</f>
        <v>0</v>
      </c>
      <c r="K78" s="375">
        <f ca="1" xml:space="preserve"> 'Ind AS Financials'!K$37</f>
        <v>0</v>
      </c>
      <c r="L78" s="375">
        <f ca="1" xml:space="preserve"> 'Ind AS Financials'!L$37</f>
        <v>0</v>
      </c>
      <c r="M78" s="375">
        <f ca="1" xml:space="preserve"> 'Ind AS Financials'!M$37</f>
        <v>0</v>
      </c>
      <c r="N78" s="375">
        <f ca="1" xml:space="preserve"> 'Ind AS Financials'!N$37</f>
        <v>0</v>
      </c>
      <c r="O78" s="375">
        <f ca="1" xml:space="preserve"> 'Ind AS Financials'!O$37</f>
        <v>0</v>
      </c>
      <c r="P78" s="375">
        <f ca="1" xml:space="preserve"> 'Ind AS Financials'!P$37</f>
        <v>0</v>
      </c>
      <c r="Q78" s="375">
        <f ca="1" xml:space="preserve"> 'Ind AS Financials'!Q$37</f>
        <v>0</v>
      </c>
      <c r="R78" s="375">
        <f ca="1" xml:space="preserve"> 'Ind AS Financials'!R$37</f>
        <v>0</v>
      </c>
      <c r="S78" s="375">
        <f ca="1" xml:space="preserve"> 'Ind AS Financials'!S$37</f>
        <v>0</v>
      </c>
      <c r="T78" s="375">
        <f ca="1" xml:space="preserve"> 'Ind AS Financials'!T$37</f>
        <v>0</v>
      </c>
      <c r="U78" s="375">
        <f ca="1" xml:space="preserve"> 'Ind AS Financials'!U$37</f>
        <v>0</v>
      </c>
      <c r="V78" s="375">
        <f ca="1" xml:space="preserve"> 'Ind AS Financials'!V$37</f>
        <v>0</v>
      </c>
      <c r="W78" s="375">
        <f ca="1" xml:space="preserve"> 'Ind AS Financials'!W$37</f>
        <v>0</v>
      </c>
    </row>
    <row r="79" spans="1:23" s="37" customFormat="1" ht="15" customHeight="1" x14ac:dyDescent="0.35">
      <c r="A79" s="146"/>
      <c r="B79" s="146"/>
      <c r="C79" s="146"/>
      <c r="D79" s="146"/>
      <c r="E79" s="375"/>
      <c r="F79" s="375"/>
      <c r="G79" s="375"/>
      <c r="H79" s="375"/>
      <c r="I79" s="375"/>
      <c r="J79" s="375"/>
      <c r="K79" s="375"/>
      <c r="L79" s="375"/>
      <c r="M79" s="375"/>
      <c r="N79" s="375"/>
      <c r="O79" s="375"/>
      <c r="P79" s="375"/>
      <c r="Q79" s="375"/>
      <c r="R79" s="375"/>
      <c r="S79" s="375"/>
      <c r="T79" s="375"/>
      <c r="U79" s="375"/>
      <c r="V79" s="375"/>
      <c r="W79" s="375"/>
    </row>
    <row r="80" spans="1:23" s="37" customFormat="1" ht="15" customHeight="1" x14ac:dyDescent="0.35">
      <c r="A80" s="146"/>
      <c r="B80" s="146"/>
      <c r="C80" s="146"/>
      <c r="D80" s="146"/>
      <c r="E80" s="826" t="s">
        <v>119</v>
      </c>
      <c r="F80" s="826"/>
      <c r="G80" s="825" t="s">
        <v>330</v>
      </c>
      <c r="H80" s="824">
        <f ca="1" xml:space="preserve"> SUM(J80:W80)</f>
        <v>174.47136269384967</v>
      </c>
      <c r="I80" s="826"/>
      <c r="J80" s="826">
        <f ca="1" xml:space="preserve"> J73 - SUM(J75:J78)</f>
        <v>0</v>
      </c>
      <c r="K80" s="826">
        <f ca="1" xml:space="preserve"> K73 - SUM(K75:K78)</f>
        <v>25.640416049677171</v>
      </c>
      <c r="L80" s="826">
        <f t="shared" ref="L80:W80" ca="1" si="13" xml:space="preserve"> L73 - SUM(L75:L78)</f>
        <v>123.44162094609469</v>
      </c>
      <c r="M80" s="826">
        <f t="shared" ca="1" si="13"/>
        <v>-19.844782479077068</v>
      </c>
      <c r="N80" s="826">
        <f t="shared" ca="1" si="13"/>
        <v>-35.692998630394897</v>
      </c>
      <c r="O80" s="826">
        <f t="shared" ca="1" si="13"/>
        <v>-25.487899094813201</v>
      </c>
      <c r="P80" s="826">
        <f t="shared" ca="1" si="13"/>
        <v>-14.311400717053601</v>
      </c>
      <c r="Q80" s="826">
        <f t="shared" ca="1" si="13"/>
        <v>-2.0985631845471318</v>
      </c>
      <c r="R80" s="826">
        <f t="shared" ca="1" si="13"/>
        <v>16.405974224590821</v>
      </c>
      <c r="S80" s="826">
        <f ca="1" xml:space="preserve"> S73 - SUM(S75:S78)</f>
        <v>93.495259466082786</v>
      </c>
      <c r="T80" s="826">
        <f t="shared" ca="1" si="13"/>
        <v>12.923736113290079</v>
      </c>
      <c r="U80" s="826">
        <f t="shared" ca="1" si="13"/>
        <v>0</v>
      </c>
      <c r="V80" s="826">
        <f t="shared" ca="1" si="13"/>
        <v>0</v>
      </c>
      <c r="W80" s="826">
        <f t="shared" ca="1" si="13"/>
        <v>0</v>
      </c>
    </row>
    <row r="81" spans="1:23" s="37" customFormat="1" ht="15" customHeight="1" x14ac:dyDescent="0.35">
      <c r="A81" s="146"/>
      <c r="B81" s="146"/>
      <c r="C81" s="146"/>
      <c r="D81" s="146"/>
      <c r="E81" s="375"/>
      <c r="F81" s="375"/>
      <c r="G81" s="375"/>
      <c r="H81" s="375"/>
      <c r="I81" s="375"/>
      <c r="J81"/>
      <c r="K81"/>
      <c r="L81"/>
      <c r="M81"/>
      <c r="N81"/>
      <c r="O81"/>
      <c r="P81"/>
      <c r="Q81"/>
      <c r="R81"/>
      <c r="S81"/>
      <c r="T81"/>
      <c r="U81"/>
      <c r="V81"/>
      <c r="W81"/>
    </row>
    <row r="82" spans="1:23" ht="15" customHeight="1" x14ac:dyDescent="0.35">
      <c r="E82" s="548" t="str">
        <f t="shared" ref="E82:J82" si="14" xml:space="preserve"> E$80</f>
        <v>PBT</v>
      </c>
      <c r="F82" s="548">
        <f t="shared" si="14"/>
        <v>0</v>
      </c>
      <c r="G82" s="548" t="str">
        <f t="shared" si="14"/>
        <v>INR Cr</v>
      </c>
      <c r="H82" s="548">
        <f t="shared" ca="1" si="14"/>
        <v>174.47136269384967</v>
      </c>
      <c r="I82" s="548">
        <f t="shared" si="14"/>
        <v>0</v>
      </c>
      <c r="J82" s="548">
        <f t="shared" ca="1" si="14"/>
        <v>0</v>
      </c>
      <c r="K82" s="548">
        <f t="shared" ref="K82:W82" ca="1" si="15" xml:space="preserve"> K$80</f>
        <v>25.640416049677171</v>
      </c>
      <c r="L82" s="548">
        <f t="shared" ca="1" si="15"/>
        <v>123.44162094609469</v>
      </c>
      <c r="M82" s="548">
        <f t="shared" ca="1" si="15"/>
        <v>-19.844782479077068</v>
      </c>
      <c r="N82" s="548">
        <f t="shared" ca="1" si="15"/>
        <v>-35.692998630394897</v>
      </c>
      <c r="O82" s="548">
        <f t="shared" ca="1" si="15"/>
        <v>-25.487899094813201</v>
      </c>
      <c r="P82" s="548">
        <f t="shared" ca="1" si="15"/>
        <v>-14.311400717053601</v>
      </c>
      <c r="Q82" s="548">
        <f t="shared" ca="1" si="15"/>
        <v>-2.0985631845471318</v>
      </c>
      <c r="R82" s="548">
        <f t="shared" ca="1" si="15"/>
        <v>16.405974224590821</v>
      </c>
      <c r="S82" s="548">
        <f ca="1" xml:space="preserve"> S$80</f>
        <v>93.495259466082786</v>
      </c>
      <c r="T82" s="548">
        <f t="shared" ca="1" si="15"/>
        <v>12.923736113290079</v>
      </c>
      <c r="U82" s="548">
        <f t="shared" ca="1" si="15"/>
        <v>0</v>
      </c>
      <c r="V82" s="548">
        <f t="shared" ca="1" si="15"/>
        <v>0</v>
      </c>
      <c r="W82" s="548">
        <f t="shared" ca="1" si="15"/>
        <v>0</v>
      </c>
    </row>
    <row r="83" spans="1:23" ht="15" customHeight="1" x14ac:dyDescent="0.35">
      <c r="E83" s="19" t="s">
        <v>120</v>
      </c>
      <c r="G83" s="19" t="s">
        <v>330</v>
      </c>
      <c r="H83" s="53">
        <f t="shared" ref="H83:H89" ca="1" si="16" xml:space="preserve"> SUM(J83:W83)</f>
        <v>1058.3968514625747</v>
      </c>
      <c r="J83" s="57">
        <f xml:space="preserve"> IF( NTBA!$F$270 ="SLM", J14, 'Dep&amp;Tax'!J25 )</f>
        <v>0</v>
      </c>
      <c r="K83" s="57">
        <f ca="1" xml:space="preserve"> IF( NTBA!$F$270 ="SLM", K14, 'Dep&amp;Tax'!K25 )</f>
        <v>3.7127337967525973</v>
      </c>
      <c r="L83" s="57">
        <f ca="1" xml:space="preserve"> IF( NTBA!$F$270 ="SLM", L14, 'Dep&amp;Tax'!L25 )</f>
        <v>68.893661309731598</v>
      </c>
      <c r="M83" s="57">
        <f ca="1" xml:space="preserve"> IF( NTBA!$F$270 ="SLM", M14, 'Dep&amp;Tax'!M25 )</f>
        <v>148.59961694364037</v>
      </c>
      <c r="N83" s="57">
        <f ca="1" xml:space="preserve"> IF( NTBA!$F$270 ="SLM", N14, 'Dep&amp;Tax'!N25 )</f>
        <v>153.0212315367578</v>
      </c>
      <c r="O83" s="57">
        <f ca="1" xml:space="preserve"> IF( NTBA!$F$270 ="SLM", O14, 'Dep&amp;Tax'!O25 )</f>
        <v>153.0212315367578</v>
      </c>
      <c r="P83" s="57">
        <f ca="1" xml:space="preserve"> IF( NTBA!$F$270 ="SLM", P14, 'Dep&amp;Tax'!P25 )</f>
        <v>153.0212315367578</v>
      </c>
      <c r="Q83" s="57">
        <f ca="1" xml:space="preserve"> IF( NTBA!$F$270 ="SLM", Q14, 'Dep&amp;Tax'!Q25 )</f>
        <v>153.0212315367578</v>
      </c>
      <c r="R83" s="57">
        <f ca="1" xml:space="preserve"> IF( NTBA!$F$270 ="SLM", R14, 'Dep&amp;Tax'!R25 )</f>
        <v>147.46146309970601</v>
      </c>
      <c r="S83" s="57">
        <f ca="1" xml:space="preserve"> IF( NTBA!$F$270 ="SLM", S14, 'Dep&amp;Tax'!S25 )</f>
        <v>75.461874855808958</v>
      </c>
      <c r="T83" s="57">
        <f ca="1" xml:space="preserve"> IF( NTBA!$F$270 ="SLM", T14, 'Dep&amp;Tax'!T25 )</f>
        <v>2.1825753099039105</v>
      </c>
      <c r="U83" s="57">
        <f xml:space="preserve"> IF( NTBA!$F$270 ="SLM", U14, 'Dep&amp;Tax'!U25 )</f>
        <v>0</v>
      </c>
      <c r="V83" s="57">
        <f xml:space="preserve"> IF( NTBA!$F$270 ="SLM", V14, 'Dep&amp;Tax'!V25 )</f>
        <v>0</v>
      </c>
      <c r="W83" s="57">
        <f xml:space="preserve"> IF( NTBA!$F$270 ="SLM", W14, 'Dep&amp;Tax'!W25 )</f>
        <v>0</v>
      </c>
    </row>
    <row r="84" spans="1:23" ht="15" customHeight="1" x14ac:dyDescent="0.35">
      <c r="E84" s="19" t="s">
        <v>121</v>
      </c>
      <c r="G84" s="19" t="s">
        <v>330</v>
      </c>
      <c r="H84" s="53">
        <f t="shared" ca="1" si="16"/>
        <v>1040.486840118959</v>
      </c>
      <c r="J84" s="57">
        <f ca="1" xml:space="preserve"> IF( NTBA!$F$271 ="WDV", J46, 'Dep&amp;Tax'!J37 )</f>
        <v>0</v>
      </c>
      <c r="K84" s="57">
        <f ca="1" xml:space="preserve"> IF( NTBA!$F$271 ="WDV", K46, 'Dep&amp;Tax'!K37 )</f>
        <v>36.12246522226112</v>
      </c>
      <c r="L84" s="57">
        <f ca="1" xml:space="preserve"> IF( NTBA!$F$271 ="WDV", L46, 'Dep&amp;Tax'!L37 )</f>
        <v>311.39716416035867</v>
      </c>
      <c r="M84" s="57">
        <f ca="1" xml:space="preserve"> IF( NTBA!$F$271 ="WDV", M46, 'Dep&amp;Tax'!M37 )</f>
        <v>284.35088883198199</v>
      </c>
      <c r="N84" s="57">
        <f ca="1" xml:space="preserve"> IF( NTBA!$F$271 ="WDV", N46, 'Dep&amp;Tax'!N37 )</f>
        <v>170.61053329918917</v>
      </c>
      <c r="O84" s="57">
        <f ca="1" xml:space="preserve"> IF( NTBA!$F$271 ="WDV", O46, 'Dep&amp;Tax'!O37 )</f>
        <v>102.36631997951349</v>
      </c>
      <c r="P84" s="57">
        <f ca="1" xml:space="preserve"> IF( NTBA!$F$271 ="WDV", P46, 'Dep&amp;Tax'!P37 )</f>
        <v>61.419791987708095</v>
      </c>
      <c r="Q84" s="57">
        <f ca="1" xml:space="preserve"> IF( NTBA!$F$271 ="WDV", Q46, 'Dep&amp;Tax'!Q37 )</f>
        <v>36.85187519262486</v>
      </c>
      <c r="R84" s="57">
        <f ca="1" xml:space="preserve"> IF( NTBA!$F$271 ="WDV", R46, 'Dep&amp;Tax'!R37 )</f>
        <v>22.111125115574918</v>
      </c>
      <c r="S84" s="57">
        <f ca="1" xml:space="preserve"> IF( NTBA!$F$271 ="WDV", S46, 'Dep&amp;Tax'!S37 )</f>
        <v>13.266675069344947</v>
      </c>
      <c r="T84" s="57">
        <f ca="1" xml:space="preserve"> IF( NTBA!$F$271 ="WDV", T46, 'Dep&amp;Tax'!T37 )</f>
        <v>1.9900012604017414</v>
      </c>
      <c r="U84" s="57">
        <f ca="1" xml:space="preserve"> IF( NTBA!$F$271 ="WDV", U46, 'Dep&amp;Tax'!U37 )</f>
        <v>0</v>
      </c>
      <c r="V84" s="57">
        <f ca="1" xml:space="preserve"> IF( NTBA!$F$271 ="WDV", V46, 'Dep&amp;Tax'!V37 )</f>
        <v>0</v>
      </c>
      <c r="W84" s="57">
        <f ca="1" xml:space="preserve"> IF( NTBA!$F$271 ="WDV", W46, 'Dep&amp;Tax'!W37 )</f>
        <v>0</v>
      </c>
    </row>
    <row r="85" spans="1:23" s="128" customFormat="1" ht="15" customHeight="1" x14ac:dyDescent="0.35">
      <c r="A85" s="125"/>
      <c r="B85" s="125"/>
      <c r="C85" s="125"/>
      <c r="D85" s="125"/>
      <c r="E85" s="128" t="s">
        <v>122</v>
      </c>
      <c r="G85" s="128" t="s">
        <v>330</v>
      </c>
      <c r="H85" s="53">
        <f t="shared" ca="1" si="16"/>
        <v>192.38137403746524</v>
      </c>
      <c r="J85" s="132">
        <f ca="1" xml:space="preserve"> IF( J3 &lt;= NTBA!$F$26, J82 + J83 - J84, 0 )</f>
        <v>0</v>
      </c>
      <c r="K85" s="132">
        <f ca="1" xml:space="preserve"> IF( K3 &lt;= NTBA!$F$26, K82 + K83 - K84, 0 )</f>
        <v>-6.7693153758313507</v>
      </c>
      <c r="L85" s="132">
        <f ca="1" xml:space="preserve"> IF( L3 &lt;= NTBA!$F$26, L82 + L83 - L84, 0 )</f>
        <v>-119.06188190453238</v>
      </c>
      <c r="M85" s="132">
        <f ca="1" xml:space="preserve"> IF( M3 &lt;= NTBA!$F$26, M82 + M83 - M84, 0 )</f>
        <v>-155.59605436741867</v>
      </c>
      <c r="N85" s="132">
        <f ca="1" xml:space="preserve"> IF( N3 &lt;= NTBA!$F$26, N82 + N83 - N84, 0 )</f>
        <v>-53.282300392826272</v>
      </c>
      <c r="O85" s="132">
        <f ca="1" xml:space="preserve"> IF( O3 &lt;= NTBA!$F$26, O82 + O83 - O84, 0 )</f>
        <v>25.167012462431103</v>
      </c>
      <c r="P85" s="132">
        <f ca="1" xml:space="preserve"> IF( P3 &lt;= NTBA!$F$26, P82 + P83 - P84, 0 )</f>
        <v>77.2900388319961</v>
      </c>
      <c r="Q85" s="132">
        <f ca="1" xml:space="preserve"> IF( Q3 &lt;= NTBA!$F$26, Q82 + Q83 - Q84, 0 )</f>
        <v>114.07079315958582</v>
      </c>
      <c r="R85" s="132">
        <f ca="1" xml:space="preserve"> IF( R3 &lt;= NTBA!$F$26, R82 + R83 - R84, 0 )</f>
        <v>141.75631220872191</v>
      </c>
      <c r="S85" s="132">
        <f ca="1" xml:space="preserve"> IF( S3 &lt;= NTBA!$F$26, S82 + S83 - S84, 0 )</f>
        <v>155.69045925254679</v>
      </c>
      <c r="T85" s="132">
        <f ca="1" xml:space="preserve"> IF( T3 &lt;= NTBA!$F$26, T82 + T83 - T84, 0 )</f>
        <v>13.116310162792249</v>
      </c>
      <c r="U85" s="132">
        <f xml:space="preserve"> IF( U3 &lt;= NTBA!$F$26, U82 + U83 - U84, 0 )</f>
        <v>0</v>
      </c>
      <c r="V85" s="132">
        <f xml:space="preserve"> IF( V3 &lt;= NTBA!$F$26, V82 + V83 - V84, 0 )</f>
        <v>0</v>
      </c>
      <c r="W85" s="132">
        <f xml:space="preserve"> IF( W3 &lt;= NTBA!$F$26, W82 + W83 - W84, 0 )</f>
        <v>0</v>
      </c>
    </row>
    <row r="86" spans="1:23" ht="15" customHeight="1" x14ac:dyDescent="0.35">
      <c r="E86" s="67" t="s">
        <v>123</v>
      </c>
      <c r="G86" s="19" t="s">
        <v>330</v>
      </c>
      <c r="H86" s="53">
        <f t="shared" ca="1" si="16"/>
        <v>-1408.7140642555412</v>
      </c>
      <c r="J86" s="68">
        <f xml:space="preserve"> I89</f>
        <v>0</v>
      </c>
      <c r="K86" s="68">
        <f ca="1" xml:space="preserve"> J89</f>
        <v>0</v>
      </c>
      <c r="L86" s="68">
        <f t="shared" ref="L86:W86" ca="1" si="17" xml:space="preserve"> K89</f>
        <v>-6.7693153758313507</v>
      </c>
      <c r="M86" s="68">
        <f t="shared" ca="1" si="17"/>
        <v>-125.83119728036374</v>
      </c>
      <c r="N86" s="68">
        <f t="shared" ca="1" si="17"/>
        <v>-281.42725164778244</v>
      </c>
      <c r="O86" s="68">
        <f t="shared" ca="1" si="17"/>
        <v>-334.70955204060874</v>
      </c>
      <c r="P86" s="68">
        <f t="shared" ca="1" si="17"/>
        <v>-309.54253957817764</v>
      </c>
      <c r="Q86" s="68">
        <f t="shared" ca="1" si="17"/>
        <v>-232.25250074618154</v>
      </c>
      <c r="R86" s="68">
        <f t="shared" ca="1" si="17"/>
        <v>-118.18170758659572</v>
      </c>
      <c r="S86" s="68">
        <f ca="1" xml:space="preserve"> R89</f>
        <v>0</v>
      </c>
      <c r="T86" s="68">
        <f t="shared" ca="1" si="17"/>
        <v>0</v>
      </c>
      <c r="U86" s="68">
        <f t="shared" ca="1" si="17"/>
        <v>0</v>
      </c>
      <c r="V86" s="68">
        <f t="shared" ca="1" si="17"/>
        <v>0</v>
      </c>
      <c r="W86" s="68">
        <f t="shared" ca="1" si="17"/>
        <v>0</v>
      </c>
    </row>
    <row r="87" spans="1:23" ht="15" customHeight="1" x14ac:dyDescent="0.35">
      <c r="E87" s="19" t="s">
        <v>124</v>
      </c>
      <c r="G87" s="19" t="s">
        <v>330</v>
      </c>
      <c r="H87" s="53">
        <f t="shared" ca="1" si="16"/>
        <v>-1216.3326902180761</v>
      </c>
      <c r="J87" s="53">
        <f ca="1" xml:space="preserve"> J85 + J86</f>
        <v>0</v>
      </c>
      <c r="K87" s="53">
        <f t="shared" ref="K87:W87" ca="1" si="18" xml:space="preserve"> K85 + K86</f>
        <v>-6.7693153758313507</v>
      </c>
      <c r="L87" s="53">
        <f t="shared" ca="1" si="18"/>
        <v>-125.83119728036374</v>
      </c>
      <c r="M87" s="53">
        <f t="shared" ca="1" si="18"/>
        <v>-281.42725164778244</v>
      </c>
      <c r="N87" s="53">
        <f t="shared" ca="1" si="18"/>
        <v>-334.70955204060874</v>
      </c>
      <c r="O87" s="53">
        <f t="shared" ca="1" si="18"/>
        <v>-309.54253957817764</v>
      </c>
      <c r="P87" s="53">
        <f t="shared" ca="1" si="18"/>
        <v>-232.25250074618154</v>
      </c>
      <c r="Q87" s="53">
        <f t="shared" ca="1" si="18"/>
        <v>-118.18170758659572</v>
      </c>
      <c r="R87" s="53">
        <f t="shared" ca="1" si="18"/>
        <v>23.574604622126188</v>
      </c>
      <c r="S87" s="53">
        <f ca="1" xml:space="preserve"> S85 + S86</f>
        <v>155.69045925254679</v>
      </c>
      <c r="T87" s="53">
        <f t="shared" ca="1" si="18"/>
        <v>13.116310162792249</v>
      </c>
      <c r="U87" s="53">
        <f t="shared" ca="1" si="18"/>
        <v>0</v>
      </c>
      <c r="V87" s="53">
        <f t="shared" ca="1" si="18"/>
        <v>0</v>
      </c>
      <c r="W87" s="53">
        <f t="shared" ca="1" si="18"/>
        <v>0</v>
      </c>
    </row>
    <row r="88" spans="1:23" ht="15" customHeight="1" x14ac:dyDescent="0.35">
      <c r="E88" s="19" t="s">
        <v>125</v>
      </c>
      <c r="G88" s="19" t="s">
        <v>330</v>
      </c>
      <c r="H88" s="53">
        <f t="shared" ca="1" si="16"/>
        <v>-1216.3326902180761</v>
      </c>
      <c r="J88" s="53">
        <f ca="1" xml:space="preserve"> J87</f>
        <v>0</v>
      </c>
      <c r="K88" s="53">
        <f t="shared" ref="K88:W88" ca="1" si="19" xml:space="preserve"> K87</f>
        <v>-6.7693153758313507</v>
      </c>
      <c r="L88" s="53">
        <f t="shared" ca="1" si="19"/>
        <v>-125.83119728036374</v>
      </c>
      <c r="M88" s="53">
        <f t="shared" ca="1" si="19"/>
        <v>-281.42725164778244</v>
      </c>
      <c r="N88" s="53">
        <f t="shared" ca="1" si="19"/>
        <v>-334.70955204060874</v>
      </c>
      <c r="O88" s="53">
        <f t="shared" ca="1" si="19"/>
        <v>-309.54253957817764</v>
      </c>
      <c r="P88" s="53">
        <f t="shared" ca="1" si="19"/>
        <v>-232.25250074618154</v>
      </c>
      <c r="Q88" s="53">
        <f t="shared" ca="1" si="19"/>
        <v>-118.18170758659572</v>
      </c>
      <c r="R88" s="53">
        <f t="shared" ca="1" si="19"/>
        <v>23.574604622126188</v>
      </c>
      <c r="S88" s="53">
        <f ca="1" xml:space="preserve"> S87</f>
        <v>155.69045925254679</v>
      </c>
      <c r="T88" s="53">
        <f t="shared" ca="1" si="19"/>
        <v>13.116310162792249</v>
      </c>
      <c r="U88" s="53">
        <f t="shared" ca="1" si="19"/>
        <v>0</v>
      </c>
      <c r="V88" s="53">
        <f t="shared" ca="1" si="19"/>
        <v>0</v>
      </c>
      <c r="W88" s="53">
        <f t="shared" ca="1" si="19"/>
        <v>0</v>
      </c>
    </row>
    <row r="89" spans="1:23" ht="15" customHeight="1" x14ac:dyDescent="0.35">
      <c r="E89" s="67" t="s">
        <v>126</v>
      </c>
      <c r="G89" s="19" t="s">
        <v>330</v>
      </c>
      <c r="H89" s="53">
        <f t="shared" ca="1" si="16"/>
        <v>-1408.7140642555412</v>
      </c>
      <c r="J89" s="53">
        <f ca="1" xml:space="preserve"> MIN( J88, 0 )</f>
        <v>0</v>
      </c>
      <c r="K89" s="53">
        <f t="shared" ref="K89:W89" ca="1" si="20" xml:space="preserve"> MIN( K88, 0 )</f>
        <v>-6.7693153758313507</v>
      </c>
      <c r="L89" s="53">
        <f t="shared" ca="1" si="20"/>
        <v>-125.83119728036374</v>
      </c>
      <c r="M89" s="53">
        <f t="shared" ca="1" si="20"/>
        <v>-281.42725164778244</v>
      </c>
      <c r="N89" s="53">
        <f t="shared" ca="1" si="20"/>
        <v>-334.70955204060874</v>
      </c>
      <c r="O89" s="53">
        <f t="shared" ca="1" si="20"/>
        <v>-309.54253957817764</v>
      </c>
      <c r="P89" s="53">
        <f t="shared" ca="1" si="20"/>
        <v>-232.25250074618154</v>
      </c>
      <c r="Q89" s="53">
        <f t="shared" ca="1" si="20"/>
        <v>-118.18170758659572</v>
      </c>
      <c r="R89" s="53">
        <f t="shared" ca="1" si="20"/>
        <v>0</v>
      </c>
      <c r="S89" s="53">
        <f ca="1" xml:space="preserve"> MIN( S88, 0 )</f>
        <v>0</v>
      </c>
      <c r="T89" s="53">
        <f t="shared" ca="1" si="20"/>
        <v>0</v>
      </c>
      <c r="U89" s="53">
        <f t="shared" ca="1" si="20"/>
        <v>0</v>
      </c>
      <c r="V89" s="53">
        <f t="shared" ca="1" si="20"/>
        <v>0</v>
      </c>
      <c r="W89" s="53">
        <f t="shared" ca="1" si="20"/>
        <v>0</v>
      </c>
    </row>
    <row r="91" spans="1:23" s="37" customFormat="1" ht="15" customHeight="1" x14ac:dyDescent="0.35">
      <c r="A91" s="146"/>
      <c r="B91" s="146"/>
      <c r="C91" s="146"/>
      <c r="D91" s="146"/>
      <c r="E91" s="397" t="str">
        <f xml:space="preserve"> NTBA!E$279</f>
        <v>Corporate Tax Rate</v>
      </c>
      <c r="F91" s="631">
        <f xml:space="preserve"> NTBA!F$279</f>
        <v>0.25168000000000001</v>
      </c>
      <c r="G91" s="397" t="str">
        <f xml:space="preserve"> NTBA!G$279</f>
        <v>% p.a.</v>
      </c>
    </row>
    <row r="92" spans="1:23" s="375" customFormat="1" ht="15" customHeight="1" x14ac:dyDescent="0.35">
      <c r="A92" s="463"/>
      <c r="B92" s="463"/>
      <c r="C92" s="463"/>
      <c r="D92" s="463"/>
      <c r="E92" s="375" t="str">
        <f xml:space="preserve"> 'Dep&amp;Tax'!E$88</f>
        <v>Taxable PBT</v>
      </c>
      <c r="F92" s="375">
        <f xml:space="preserve"> 'Dep&amp;Tax'!F$88</f>
        <v>0</v>
      </c>
      <c r="G92" s="375" t="str">
        <f xml:space="preserve"> 'Dep&amp;Tax'!G$88</f>
        <v>INR Cr</v>
      </c>
      <c r="H92" s="375">
        <f ca="1" xml:space="preserve"> 'Dep&amp;Tax'!H$88</f>
        <v>-1216.3326902180761</v>
      </c>
      <c r="I92" s="375">
        <f xml:space="preserve"> 'Dep&amp;Tax'!I$88</f>
        <v>0</v>
      </c>
      <c r="J92" s="375">
        <f ca="1" xml:space="preserve"> 'Dep&amp;Tax'!J$88</f>
        <v>0</v>
      </c>
      <c r="K92" s="375">
        <f ca="1" xml:space="preserve"> 'Dep&amp;Tax'!K$88</f>
        <v>-6.7693153758313507</v>
      </c>
      <c r="L92" s="375">
        <f ca="1" xml:space="preserve"> 'Dep&amp;Tax'!L$88</f>
        <v>-125.83119728036374</v>
      </c>
      <c r="M92" s="375">
        <f ca="1" xml:space="preserve"> 'Dep&amp;Tax'!M$88</f>
        <v>-281.42725164778244</v>
      </c>
      <c r="N92" s="375">
        <f ca="1" xml:space="preserve"> 'Dep&amp;Tax'!N$88</f>
        <v>-334.70955204060874</v>
      </c>
      <c r="O92" s="375">
        <f ca="1" xml:space="preserve"> 'Dep&amp;Tax'!O$88</f>
        <v>-309.54253957817764</v>
      </c>
      <c r="P92" s="375">
        <f ca="1" xml:space="preserve"> 'Dep&amp;Tax'!P$88</f>
        <v>-232.25250074618154</v>
      </c>
      <c r="Q92" s="375">
        <f ca="1" xml:space="preserve"> 'Dep&amp;Tax'!Q$88</f>
        <v>-118.18170758659572</v>
      </c>
      <c r="R92" s="375">
        <f ca="1" xml:space="preserve"> 'Dep&amp;Tax'!R$88</f>
        <v>23.574604622126188</v>
      </c>
      <c r="S92" s="375">
        <f ca="1" xml:space="preserve"> 'Dep&amp;Tax'!S$88</f>
        <v>155.69045925254679</v>
      </c>
      <c r="T92" s="375">
        <f ca="1" xml:space="preserve"> 'Dep&amp;Tax'!T$88</f>
        <v>13.116310162792249</v>
      </c>
      <c r="U92" s="375">
        <f ca="1" xml:space="preserve"> 'Dep&amp;Tax'!U$88</f>
        <v>0</v>
      </c>
      <c r="V92" s="375">
        <f ca="1" xml:space="preserve"> 'Dep&amp;Tax'!V$88</f>
        <v>0</v>
      </c>
      <c r="W92" s="375">
        <f ca="1" xml:space="preserve"> 'Dep&amp;Tax'!W$88</f>
        <v>0</v>
      </c>
    </row>
    <row r="93" spans="1:23" ht="15" customHeight="1" x14ac:dyDescent="0.35">
      <c r="E93" s="19" t="s">
        <v>127</v>
      </c>
      <c r="G93" s="19" t="s">
        <v>330</v>
      </c>
      <c r="H93" s="936">
        <f ca="1" xml:space="preserve"> SUM(J93:W93)</f>
        <v>48.41854421774925</v>
      </c>
      <c r="J93" s="19">
        <f ca="1" xml:space="preserve"> IF( J92 &lt;= 0, 0, J92 * $F91)</f>
        <v>0</v>
      </c>
      <c r="K93" s="19">
        <f t="shared" ref="K93:W93" ca="1" si="21" xml:space="preserve"> IF( K92 &lt;= 0, 0, K92 * $F91)</f>
        <v>0</v>
      </c>
      <c r="L93" s="19">
        <f t="shared" ca="1" si="21"/>
        <v>0</v>
      </c>
      <c r="M93" s="19">
        <f t="shared" ca="1" si="21"/>
        <v>0</v>
      </c>
      <c r="N93" s="19">
        <f t="shared" ca="1" si="21"/>
        <v>0</v>
      </c>
      <c r="O93" s="19">
        <f t="shared" ca="1" si="21"/>
        <v>0</v>
      </c>
      <c r="P93" s="19">
        <f t="shared" ca="1" si="21"/>
        <v>0</v>
      </c>
      <c r="Q93" s="19">
        <f t="shared" ca="1" si="21"/>
        <v>0</v>
      </c>
      <c r="R93" s="19">
        <f ca="1" xml:space="preserve"> IF( R92 &lt;= 0, 0, R92 * $F91)</f>
        <v>5.9332564912967189</v>
      </c>
      <c r="S93" s="19">
        <f ca="1" xml:space="preserve"> IF( S92 &lt;= 0, 0, S92 * $F91)</f>
        <v>39.184174784680977</v>
      </c>
      <c r="T93" s="19">
        <f t="shared" ca="1" si="21"/>
        <v>3.3011129417715535</v>
      </c>
      <c r="U93" s="19">
        <f t="shared" ca="1" si="21"/>
        <v>0</v>
      </c>
      <c r="V93" s="19">
        <f t="shared" ca="1" si="21"/>
        <v>0</v>
      </c>
      <c r="W93" s="19">
        <f t="shared" ca="1" si="21"/>
        <v>0</v>
      </c>
    </row>
    <row r="94" spans="1:23" ht="15" customHeight="1" x14ac:dyDescent="0.25">
      <c r="H94" s="53"/>
      <c r="J94" s="51"/>
      <c r="K94" s="51"/>
      <c r="L94" s="51"/>
      <c r="M94" s="51"/>
      <c r="N94" s="51"/>
      <c r="O94" s="51"/>
      <c r="P94" s="51"/>
      <c r="Q94" s="51"/>
      <c r="R94" s="51"/>
      <c r="S94" s="51"/>
      <c r="T94" s="51"/>
      <c r="U94" s="51"/>
      <c r="V94" s="51"/>
      <c r="W94" s="51"/>
    </row>
    <row r="95" spans="1:23" s="37" customFormat="1" ht="15" customHeight="1" x14ac:dyDescent="0.25">
      <c r="A95" s="146"/>
      <c r="B95" s="146"/>
      <c r="C95" s="146"/>
      <c r="D95" s="146"/>
      <c r="E95" s="397" t="str">
        <f xml:space="preserve"> NTBA!E$280</f>
        <v>MAT rate</v>
      </c>
      <c r="F95" s="631">
        <f xml:space="preserve"> NTBA!F$280</f>
        <v>0</v>
      </c>
      <c r="G95" s="397" t="str">
        <f xml:space="preserve"> NTBA!G$280</f>
        <v>%</v>
      </c>
      <c r="H95" s="72"/>
      <c r="J95" s="71"/>
      <c r="K95" s="71"/>
      <c r="L95" s="71"/>
      <c r="M95" s="71"/>
      <c r="N95" s="71"/>
      <c r="O95" s="71"/>
      <c r="P95" s="71"/>
      <c r="Q95" s="71"/>
      <c r="R95" s="71"/>
      <c r="S95" s="71"/>
      <c r="T95" s="71"/>
      <c r="U95" s="71"/>
      <c r="V95" s="71"/>
      <c r="W95" s="71"/>
    </row>
    <row r="96" spans="1:23" s="375" customFormat="1" ht="15" customHeight="1" x14ac:dyDescent="0.35">
      <c r="A96" s="463"/>
      <c r="B96" s="463"/>
      <c r="C96" s="463"/>
      <c r="D96" s="463"/>
      <c r="E96" s="375" t="str">
        <f xml:space="preserve"> E$82</f>
        <v>PBT</v>
      </c>
      <c r="F96" s="375">
        <f xml:space="preserve"> F$82</f>
        <v>0</v>
      </c>
      <c r="G96" s="375" t="str">
        <f t="shared" ref="G96:W96" si="22" xml:space="preserve"> G$82</f>
        <v>INR Cr</v>
      </c>
      <c r="H96" s="375">
        <f t="shared" ca="1" si="22"/>
        <v>174.47136269384967</v>
      </c>
      <c r="I96" s="375">
        <f t="shared" si="22"/>
        <v>0</v>
      </c>
      <c r="J96" s="375">
        <f t="shared" ca="1" si="22"/>
        <v>0</v>
      </c>
      <c r="K96" s="375">
        <f t="shared" ca="1" si="22"/>
        <v>25.640416049677171</v>
      </c>
      <c r="L96" s="375">
        <f t="shared" ca="1" si="22"/>
        <v>123.44162094609469</v>
      </c>
      <c r="M96" s="375">
        <f t="shared" ca="1" si="22"/>
        <v>-19.844782479077068</v>
      </c>
      <c r="N96" s="375">
        <f t="shared" ca="1" si="22"/>
        <v>-35.692998630394897</v>
      </c>
      <c r="O96" s="375">
        <f t="shared" ca="1" si="22"/>
        <v>-25.487899094813201</v>
      </c>
      <c r="P96" s="375">
        <f t="shared" ca="1" si="22"/>
        <v>-14.311400717053601</v>
      </c>
      <c r="Q96" s="375">
        <f t="shared" ca="1" si="22"/>
        <v>-2.0985631845471318</v>
      </c>
      <c r="R96" s="375">
        <f t="shared" ca="1" si="22"/>
        <v>16.405974224590821</v>
      </c>
      <c r="S96" s="375">
        <f t="shared" ca="1" si="22"/>
        <v>93.495259466082786</v>
      </c>
      <c r="T96" s="375">
        <f t="shared" ca="1" si="22"/>
        <v>12.923736113290079</v>
      </c>
      <c r="U96" s="375">
        <f t="shared" ca="1" si="22"/>
        <v>0</v>
      </c>
      <c r="V96" s="375">
        <f t="shared" ca="1" si="22"/>
        <v>0</v>
      </c>
      <c r="W96" s="375">
        <f t="shared" ca="1" si="22"/>
        <v>0</v>
      </c>
    </row>
    <row r="97" spans="1:23" ht="15" customHeight="1" x14ac:dyDescent="0.25">
      <c r="E97" s="632" t="s">
        <v>584</v>
      </c>
      <c r="G97" s="19" t="s">
        <v>330</v>
      </c>
      <c r="H97" s="53">
        <f ca="1" xml:space="preserve"> SUM(J97:W97)</f>
        <v>0</v>
      </c>
      <c r="J97" s="51">
        <f t="shared" ref="J97:W97" ca="1" si="23" xml:space="preserve"> IF( J96 &lt;= 0, 0, J96 * $F95)</f>
        <v>0</v>
      </c>
      <c r="K97" s="51">
        <f t="shared" ca="1" si="23"/>
        <v>0</v>
      </c>
      <c r="L97" s="51">
        <f t="shared" ca="1" si="23"/>
        <v>0</v>
      </c>
      <c r="M97" s="51">
        <f t="shared" ca="1" si="23"/>
        <v>0</v>
      </c>
      <c r="N97" s="51">
        <f t="shared" ca="1" si="23"/>
        <v>0</v>
      </c>
      <c r="O97" s="51">
        <f t="shared" ca="1" si="23"/>
        <v>0</v>
      </c>
      <c r="P97" s="51">
        <f t="shared" ca="1" si="23"/>
        <v>0</v>
      </c>
      <c r="Q97" s="51">
        <f t="shared" ca="1" si="23"/>
        <v>0</v>
      </c>
      <c r="R97" s="51">
        <f t="shared" ca="1" si="23"/>
        <v>0</v>
      </c>
      <c r="S97" s="51">
        <f t="shared" ca="1" si="23"/>
        <v>0</v>
      </c>
      <c r="T97" s="51">
        <f t="shared" ca="1" si="23"/>
        <v>0</v>
      </c>
      <c r="U97" s="51">
        <f t="shared" ca="1" si="23"/>
        <v>0</v>
      </c>
      <c r="V97" s="51">
        <f t="shared" ca="1" si="23"/>
        <v>0</v>
      </c>
      <c r="W97" s="51">
        <f t="shared" ca="1" si="23"/>
        <v>0</v>
      </c>
    </row>
    <row r="98" spans="1:23" ht="15" customHeight="1" x14ac:dyDescent="0.25">
      <c r="H98" s="53"/>
      <c r="J98" s="51"/>
      <c r="K98" s="51"/>
      <c r="L98" s="51"/>
      <c r="M98" s="51"/>
      <c r="N98" s="51"/>
      <c r="O98" s="51"/>
      <c r="P98" s="51"/>
      <c r="Q98" s="51"/>
      <c r="R98" s="51"/>
      <c r="S98" s="51"/>
      <c r="T98" s="51"/>
      <c r="U98" s="51"/>
      <c r="V98" s="51"/>
      <c r="W98" s="51"/>
    </row>
    <row r="99" spans="1:23" ht="15" customHeight="1" x14ac:dyDescent="0.25">
      <c r="E99" s="19" t="s">
        <v>127</v>
      </c>
      <c r="G99" s="19" t="s">
        <v>330</v>
      </c>
      <c r="H99" s="53">
        <f ca="1" xml:space="preserve"> SUM(J99:W99)</f>
        <v>48.41854421774925</v>
      </c>
      <c r="J99" s="51">
        <f ca="1" xml:space="preserve"> J93</f>
        <v>0</v>
      </c>
      <c r="K99" s="51">
        <f t="shared" ref="K99:W99" ca="1" si="24" xml:space="preserve"> K93</f>
        <v>0</v>
      </c>
      <c r="L99" s="51">
        <f t="shared" ca="1" si="24"/>
        <v>0</v>
      </c>
      <c r="M99" s="51">
        <f t="shared" ca="1" si="24"/>
        <v>0</v>
      </c>
      <c r="N99" s="51">
        <f t="shared" ca="1" si="24"/>
        <v>0</v>
      </c>
      <c r="O99" s="51">
        <f t="shared" ca="1" si="24"/>
        <v>0</v>
      </c>
      <c r="P99" s="51">
        <f t="shared" ca="1" si="24"/>
        <v>0</v>
      </c>
      <c r="Q99" s="51">
        <f t="shared" ca="1" si="24"/>
        <v>0</v>
      </c>
      <c r="R99" s="51">
        <f t="shared" ca="1" si="24"/>
        <v>5.9332564912967189</v>
      </c>
      <c r="S99" s="51">
        <f t="shared" ca="1" si="24"/>
        <v>39.184174784680977</v>
      </c>
      <c r="T99" s="51">
        <f t="shared" ca="1" si="24"/>
        <v>3.3011129417715535</v>
      </c>
      <c r="U99" s="51">
        <f t="shared" ca="1" si="24"/>
        <v>0</v>
      </c>
      <c r="V99" s="51">
        <f t="shared" ca="1" si="24"/>
        <v>0</v>
      </c>
      <c r="W99" s="51">
        <f t="shared" ca="1" si="24"/>
        <v>0</v>
      </c>
    </row>
    <row r="100" spans="1:23" ht="15" customHeight="1" x14ac:dyDescent="0.25">
      <c r="E100" s="51" t="str">
        <f t="shared" ref="E100:J100" si="25" xml:space="preserve"> E97</f>
        <v xml:space="preserve">MAT </v>
      </c>
      <c r="F100" s="51">
        <f t="shared" si="25"/>
        <v>0</v>
      </c>
      <c r="G100" s="51" t="str">
        <f t="shared" si="25"/>
        <v>INR Cr</v>
      </c>
      <c r="H100" s="51">
        <f t="shared" ca="1" si="25"/>
        <v>0</v>
      </c>
      <c r="I100" s="51">
        <f t="shared" si="25"/>
        <v>0</v>
      </c>
      <c r="J100" s="51">
        <f t="shared" ca="1" si="25"/>
        <v>0</v>
      </c>
      <c r="K100" s="51">
        <f t="shared" ref="K100:W100" ca="1" si="26" xml:space="preserve"> K97</f>
        <v>0</v>
      </c>
      <c r="L100" s="51">
        <f t="shared" ca="1" si="26"/>
        <v>0</v>
      </c>
      <c r="M100" s="51">
        <f t="shared" ca="1" si="26"/>
        <v>0</v>
      </c>
      <c r="N100" s="51">
        <f t="shared" ca="1" si="26"/>
        <v>0</v>
      </c>
      <c r="O100" s="51">
        <f t="shared" ca="1" si="26"/>
        <v>0</v>
      </c>
      <c r="P100" s="51">
        <f t="shared" ca="1" si="26"/>
        <v>0</v>
      </c>
      <c r="Q100" s="51">
        <f t="shared" ca="1" si="26"/>
        <v>0</v>
      </c>
      <c r="R100" s="51">
        <f t="shared" ca="1" si="26"/>
        <v>0</v>
      </c>
      <c r="S100" s="51">
        <f t="shared" ca="1" si="26"/>
        <v>0</v>
      </c>
      <c r="T100" s="51">
        <f t="shared" ca="1" si="26"/>
        <v>0</v>
      </c>
      <c r="U100" s="51">
        <f t="shared" ca="1" si="26"/>
        <v>0</v>
      </c>
      <c r="V100" s="51">
        <f t="shared" ca="1" si="26"/>
        <v>0</v>
      </c>
      <c r="W100" s="51">
        <f t="shared" ca="1" si="26"/>
        <v>0</v>
      </c>
    </row>
    <row r="101" spans="1:23" ht="15" customHeight="1" x14ac:dyDescent="0.25">
      <c r="E101" s="19" t="s">
        <v>128</v>
      </c>
      <c r="G101" s="19" t="s">
        <v>330</v>
      </c>
      <c r="H101" s="53">
        <f ca="1" xml:space="preserve"> SUM(J101:W101)</f>
        <v>0</v>
      </c>
      <c r="J101" s="51">
        <f ca="1" xml:space="preserve"> IF( J100 &gt; J99, J100 - J99, 0 )</f>
        <v>0</v>
      </c>
      <c r="K101" s="51">
        <f t="shared" ref="K101:W101" ca="1" si="27" xml:space="preserve"> IF( K100 &gt; K99, K100 - K99, 0 )</f>
        <v>0</v>
      </c>
      <c r="L101" s="51">
        <f t="shared" ca="1" si="27"/>
        <v>0</v>
      </c>
      <c r="M101" s="51">
        <f t="shared" ca="1" si="27"/>
        <v>0</v>
      </c>
      <c r="N101" s="51">
        <f t="shared" ca="1" si="27"/>
        <v>0</v>
      </c>
      <c r="O101" s="51">
        <f t="shared" ca="1" si="27"/>
        <v>0</v>
      </c>
      <c r="P101" s="51">
        <f t="shared" ca="1" si="27"/>
        <v>0</v>
      </c>
      <c r="Q101" s="51">
        <f t="shared" ca="1" si="27"/>
        <v>0</v>
      </c>
      <c r="R101" s="51">
        <f t="shared" ca="1" si="27"/>
        <v>0</v>
      </c>
      <c r="S101" s="51">
        <f t="shared" ca="1" si="27"/>
        <v>0</v>
      </c>
      <c r="T101" s="51">
        <f t="shared" ca="1" si="27"/>
        <v>0</v>
      </c>
      <c r="U101" s="51">
        <f t="shared" ca="1" si="27"/>
        <v>0</v>
      </c>
      <c r="V101" s="51">
        <f t="shared" ca="1" si="27"/>
        <v>0</v>
      </c>
      <c r="W101" s="51">
        <f t="shared" ca="1" si="27"/>
        <v>0</v>
      </c>
    </row>
    <row r="102" spans="1:23" ht="15" customHeight="1" x14ac:dyDescent="0.35">
      <c r="E102" s="19" t="s">
        <v>129</v>
      </c>
      <c r="G102" s="19" t="s">
        <v>330</v>
      </c>
      <c r="H102" s="53">
        <f ca="1" xml:space="preserve"> SUM(J102:W102)</f>
        <v>0</v>
      </c>
      <c r="J102" s="53">
        <f ca="1">SUM($J$101:J101)</f>
        <v>0</v>
      </c>
      <c r="K102" s="53">
        <f ca="1">SUM($J$101:K101)</f>
        <v>0</v>
      </c>
      <c r="L102" s="53">
        <f ca="1">SUM($J$101:L101)</f>
        <v>0</v>
      </c>
      <c r="M102" s="53">
        <f ca="1">SUM($J$101:M101)</f>
        <v>0</v>
      </c>
      <c r="N102" s="53">
        <f ca="1">SUM($J$101:N101)</f>
        <v>0</v>
      </c>
      <c r="O102" s="53">
        <f ca="1">SUM($J$101:O101)</f>
        <v>0</v>
      </c>
      <c r="P102" s="53">
        <f ca="1">SUM($J$101:P101)</f>
        <v>0</v>
      </c>
      <c r="Q102" s="53">
        <f ca="1">SUM($J$101:Q101)</f>
        <v>0</v>
      </c>
      <c r="R102" s="53">
        <f ca="1">SUM($J$101:R101)</f>
        <v>0</v>
      </c>
      <c r="S102" s="53">
        <f ca="1">SUM($J$101:S101)</f>
        <v>0</v>
      </c>
      <c r="T102" s="53">
        <f ca="1">SUM($J$101:T101)</f>
        <v>0</v>
      </c>
      <c r="U102" s="53">
        <f ca="1">SUM($J$101:U101)</f>
        <v>0</v>
      </c>
      <c r="V102" s="53">
        <f ca="1">SUM($J$101:V101)</f>
        <v>0</v>
      </c>
      <c r="W102" s="53">
        <f ca="1">SUM($J$101:W101)</f>
        <v>0</v>
      </c>
    </row>
    <row r="103" spans="1:23" ht="15" customHeight="1" x14ac:dyDescent="0.25">
      <c r="E103" s="19" t="s">
        <v>130</v>
      </c>
      <c r="G103" s="19" t="s">
        <v>330</v>
      </c>
      <c r="H103" s="53">
        <f ca="1" xml:space="preserve"> SUM(J103:W103)</f>
        <v>0</v>
      </c>
      <c r="J103" s="51">
        <f ca="1" xml:space="preserve"> IF( J99 &gt; J100, MIN( J99 - J100, J102 ), 0)</f>
        <v>0</v>
      </c>
      <c r="K103" s="51">
        <f t="shared" ref="K103:W103" ca="1" si="28" xml:space="preserve"> IF( K99 &gt; K100, MIN( K99 - K100, K102 ), 0)</f>
        <v>0</v>
      </c>
      <c r="L103" s="51">
        <f t="shared" ca="1" si="28"/>
        <v>0</v>
      </c>
      <c r="M103" s="51">
        <f t="shared" ca="1" si="28"/>
        <v>0</v>
      </c>
      <c r="N103" s="51">
        <f t="shared" ca="1" si="28"/>
        <v>0</v>
      </c>
      <c r="O103" s="51">
        <f t="shared" ca="1" si="28"/>
        <v>0</v>
      </c>
      <c r="P103" s="51">
        <f t="shared" ca="1" si="28"/>
        <v>0</v>
      </c>
      <c r="Q103" s="51">
        <f t="shared" ca="1" si="28"/>
        <v>0</v>
      </c>
      <c r="R103" s="51">
        <f t="shared" ca="1" si="28"/>
        <v>0</v>
      </c>
      <c r="S103" s="51">
        <f t="shared" ca="1" si="28"/>
        <v>0</v>
      </c>
      <c r="T103" s="51">
        <f t="shared" ca="1" si="28"/>
        <v>0</v>
      </c>
      <c r="U103" s="51">
        <f t="shared" ca="1" si="28"/>
        <v>0</v>
      </c>
      <c r="V103" s="51">
        <f t="shared" ca="1" si="28"/>
        <v>0</v>
      </c>
      <c r="W103" s="51">
        <f t="shared" ca="1" si="28"/>
        <v>0</v>
      </c>
    </row>
    <row r="104" spans="1:23" ht="15" customHeight="1" x14ac:dyDescent="0.35">
      <c r="E104" s="128" t="s">
        <v>131</v>
      </c>
      <c r="G104" s="19" t="s">
        <v>330</v>
      </c>
      <c r="H104" s="53">
        <f ca="1" xml:space="preserve"> SUM(J104:W104)</f>
        <v>48.41854421774925</v>
      </c>
      <c r="J104" s="57">
        <f ca="1" xml:space="preserve"> MAX( J99 - J103, J100 )</f>
        <v>0</v>
      </c>
      <c r="K104" s="57">
        <f t="shared" ref="K104:W104" ca="1" si="29" xml:space="preserve"> MAX( K99 - K103, K100 )</f>
        <v>0</v>
      </c>
      <c r="L104" s="57">
        <f t="shared" ca="1" si="29"/>
        <v>0</v>
      </c>
      <c r="M104" s="57">
        <f t="shared" ca="1" si="29"/>
        <v>0</v>
      </c>
      <c r="N104" s="57">
        <f t="shared" ca="1" si="29"/>
        <v>0</v>
      </c>
      <c r="O104" s="57">
        <f t="shared" ca="1" si="29"/>
        <v>0</v>
      </c>
      <c r="P104" s="57">
        <f t="shared" ca="1" si="29"/>
        <v>0</v>
      </c>
      <c r="Q104" s="57">
        <f t="shared" ca="1" si="29"/>
        <v>0</v>
      </c>
      <c r="R104" s="57">
        <f t="shared" ca="1" si="29"/>
        <v>5.9332564912967189</v>
      </c>
      <c r="S104" s="57">
        <f t="shared" ca="1" si="29"/>
        <v>39.184174784680977</v>
      </c>
      <c r="T104" s="57">
        <f t="shared" ca="1" si="29"/>
        <v>3.3011129417715535</v>
      </c>
      <c r="U104" s="57">
        <f t="shared" ca="1" si="29"/>
        <v>0</v>
      </c>
      <c r="V104" s="57">
        <f t="shared" ca="1" si="29"/>
        <v>0</v>
      </c>
      <c r="W104" s="57">
        <f t="shared" ca="1" si="29"/>
        <v>0</v>
      </c>
    </row>
    <row r="106" spans="1:23" ht="15" customHeight="1" x14ac:dyDescent="0.35">
      <c r="A106" s="115" t="s">
        <v>707</v>
      </c>
      <c r="B106" s="110"/>
      <c r="C106" s="110"/>
      <c r="D106" s="110"/>
      <c r="E106" s="110"/>
    </row>
    <row r="107" spans="1:23" ht="15" customHeight="1" x14ac:dyDescent="0.35">
      <c r="A107" s="19"/>
      <c r="B107" s="19"/>
      <c r="C107" s="19"/>
      <c r="D107" s="19"/>
      <c r="E107" s="66" t="s">
        <v>681</v>
      </c>
    </row>
    <row r="108" spans="1:23" ht="15" customHeight="1" x14ac:dyDescent="0.35">
      <c r="A108" s="19"/>
      <c r="B108" s="19"/>
      <c r="C108" s="19"/>
      <c r="D108" s="19"/>
      <c r="E108" s="840" t="s">
        <v>682</v>
      </c>
      <c r="H108" s="936">
        <f ca="1" xml:space="preserve"> SUM(J108:W108)</f>
        <v>1058.3968514625747</v>
      </c>
      <c r="J108" s="936">
        <f>J83</f>
        <v>0</v>
      </c>
      <c r="K108" s="936">
        <f t="shared" ref="K108:W108" ca="1" si="30">K83</f>
        <v>3.7127337967525973</v>
      </c>
      <c r="L108" s="936">
        <f t="shared" ca="1" si="30"/>
        <v>68.893661309731598</v>
      </c>
      <c r="M108" s="936">
        <f t="shared" ca="1" si="30"/>
        <v>148.59961694364037</v>
      </c>
      <c r="N108" s="936">
        <f t="shared" ca="1" si="30"/>
        <v>153.0212315367578</v>
      </c>
      <c r="O108" s="936">
        <f t="shared" ca="1" si="30"/>
        <v>153.0212315367578</v>
      </c>
      <c r="P108" s="936">
        <f t="shared" ca="1" si="30"/>
        <v>153.0212315367578</v>
      </c>
      <c r="Q108" s="936">
        <f t="shared" ca="1" si="30"/>
        <v>153.0212315367578</v>
      </c>
      <c r="R108" s="936">
        <f t="shared" ca="1" si="30"/>
        <v>147.46146309970601</v>
      </c>
      <c r="S108" s="936">
        <f t="shared" ca="1" si="30"/>
        <v>75.461874855808958</v>
      </c>
      <c r="T108" s="936">
        <f t="shared" ca="1" si="30"/>
        <v>2.1825753099039105</v>
      </c>
      <c r="U108" s="936">
        <f t="shared" si="30"/>
        <v>0</v>
      </c>
      <c r="V108" s="936">
        <f t="shared" si="30"/>
        <v>0</v>
      </c>
      <c r="W108" s="936">
        <f t="shared" si="30"/>
        <v>0</v>
      </c>
    </row>
    <row r="109" spans="1:23" ht="15" customHeight="1" x14ac:dyDescent="0.35">
      <c r="A109" s="19"/>
      <c r="B109" s="19"/>
      <c r="C109" s="19"/>
      <c r="D109" s="19"/>
      <c r="E109" s="19" t="s">
        <v>121</v>
      </c>
      <c r="H109" s="936">
        <f ca="1" xml:space="preserve"> SUM(J109:W109)</f>
        <v>1040.486840118959</v>
      </c>
      <c r="J109" s="936">
        <f ca="1">J84</f>
        <v>0</v>
      </c>
      <c r="K109" s="936">
        <f ca="1">K84</f>
        <v>36.12246522226112</v>
      </c>
      <c r="L109" s="936">
        <f t="shared" ref="L109:W109" ca="1" si="31">L84</f>
        <v>311.39716416035867</v>
      </c>
      <c r="M109" s="936">
        <f t="shared" ca="1" si="31"/>
        <v>284.35088883198199</v>
      </c>
      <c r="N109" s="936">
        <f t="shared" ca="1" si="31"/>
        <v>170.61053329918917</v>
      </c>
      <c r="O109" s="936">
        <f t="shared" ca="1" si="31"/>
        <v>102.36631997951349</v>
      </c>
      <c r="P109" s="936">
        <f t="shared" ca="1" si="31"/>
        <v>61.419791987708095</v>
      </c>
      <c r="Q109" s="936">
        <f t="shared" ca="1" si="31"/>
        <v>36.85187519262486</v>
      </c>
      <c r="R109" s="936">
        <f ca="1">R84</f>
        <v>22.111125115574918</v>
      </c>
      <c r="S109" s="936">
        <f ca="1">S84</f>
        <v>13.266675069344947</v>
      </c>
      <c r="T109" s="936">
        <f t="shared" ca="1" si="31"/>
        <v>1.9900012604017414</v>
      </c>
      <c r="U109" s="936">
        <f t="shared" ca="1" si="31"/>
        <v>0</v>
      </c>
      <c r="V109" s="936">
        <f t="shared" ca="1" si="31"/>
        <v>0</v>
      </c>
      <c r="W109" s="936">
        <f t="shared" ca="1" si="31"/>
        <v>0</v>
      </c>
    </row>
    <row r="110" spans="1:23" s="66" customFormat="1" ht="15" customHeight="1" x14ac:dyDescent="0.35">
      <c r="E110" s="66" t="s">
        <v>681</v>
      </c>
      <c r="H110" s="937">
        <f ca="1" xml:space="preserve"> SUM(J110:W110)</f>
        <v>-17.910011343615658</v>
      </c>
      <c r="J110" s="937">
        <f ca="1">J109-J108</f>
        <v>0</v>
      </c>
      <c r="K110" s="937">
        <f ca="1">K109-K108</f>
        <v>32.409731425508525</v>
      </c>
      <c r="L110" s="937">
        <f t="shared" ref="L110:W110" ca="1" si="32">L109-L108</f>
        <v>242.50350285062706</v>
      </c>
      <c r="M110" s="937">
        <f t="shared" ca="1" si="32"/>
        <v>135.75127188834162</v>
      </c>
      <c r="N110" s="937">
        <f t="shared" ca="1" si="32"/>
        <v>17.589301762431376</v>
      </c>
      <c r="O110" s="937">
        <f t="shared" ca="1" si="32"/>
        <v>-50.654911557244304</v>
      </c>
      <c r="P110" s="937">
        <f t="shared" ca="1" si="32"/>
        <v>-91.601439549049701</v>
      </c>
      <c r="Q110" s="937">
        <f t="shared" ca="1" si="32"/>
        <v>-116.16935634413294</v>
      </c>
      <c r="R110" s="937">
        <f t="shared" ca="1" si="32"/>
        <v>-125.35033798413109</v>
      </c>
      <c r="S110" s="937">
        <f ca="1">S109-S108</f>
        <v>-62.195199786464009</v>
      </c>
      <c r="T110" s="937">
        <f t="shared" ca="1" si="32"/>
        <v>-0.19257404950216905</v>
      </c>
      <c r="U110" s="937">
        <f t="shared" ca="1" si="32"/>
        <v>0</v>
      </c>
      <c r="V110" s="937">
        <f t="shared" ca="1" si="32"/>
        <v>0</v>
      </c>
      <c r="W110" s="937">
        <f t="shared" ca="1" si="32"/>
        <v>0</v>
      </c>
    </row>
    <row r="111" spans="1:23" s="66" customFormat="1" ht="15" customHeight="1" x14ac:dyDescent="0.35">
      <c r="E111" s="66" t="s">
        <v>683</v>
      </c>
      <c r="H111" s="937">
        <f ca="1" xml:space="preserve"> SUM(J111:W111)</f>
        <v>-4.5075916549611881</v>
      </c>
      <c r="J111" s="937">
        <f ca="1">J110*NTBA!$F$279</f>
        <v>0</v>
      </c>
      <c r="K111" s="937">
        <f ca="1">K110*NTBA!$F$279</f>
        <v>8.1568812051719863</v>
      </c>
      <c r="L111" s="937">
        <f ca="1">L110*NTBA!$F$279</f>
        <v>61.033281597445821</v>
      </c>
      <c r="M111" s="937">
        <f ca="1">M110*NTBA!$F$279</f>
        <v>34.16588010885782</v>
      </c>
      <c r="N111" s="937">
        <f ca="1">N110*NTBA!$F$279</f>
        <v>4.4268754675687285</v>
      </c>
      <c r="O111" s="937">
        <f ca="1">O110*NTBA!$F$279</f>
        <v>-12.748828140727248</v>
      </c>
      <c r="P111" s="937">
        <f ca="1">P110*NTBA!$F$279</f>
        <v>-23.05425030570483</v>
      </c>
      <c r="Q111" s="937">
        <f ca="1">Q110*NTBA!$F$279</f>
        <v>-29.23750360469138</v>
      </c>
      <c r="R111" s="937">
        <f ca="1">R110*NTBA!$F$279</f>
        <v>-31.548173063846114</v>
      </c>
      <c r="S111" s="937">
        <f ca="1">S110*NTBA!$F$279</f>
        <v>-15.653287882257263</v>
      </c>
      <c r="T111" s="937">
        <f ca="1">T110*NTBA!$F$279</f>
        <v>-4.846703677870591E-2</v>
      </c>
      <c r="U111" s="937">
        <f ca="1">U110*NTBA!$F$279</f>
        <v>0</v>
      </c>
      <c r="V111" s="937">
        <f ca="1">V110*NTBA!$F$279</f>
        <v>0</v>
      </c>
      <c r="W111" s="937">
        <f ca="1">W110*NTBA!$F$279</f>
        <v>0</v>
      </c>
    </row>
    <row r="112" spans="1:23" s="66" customFormat="1" ht="15" customHeight="1" x14ac:dyDescent="0.35">
      <c r="H112" s="937"/>
      <c r="J112" s="937"/>
      <c r="K112" s="937"/>
      <c r="L112" s="937"/>
      <c r="M112" s="937"/>
      <c r="N112" s="937"/>
      <c r="O112" s="937"/>
      <c r="P112" s="937"/>
      <c r="Q112" s="937"/>
      <c r="R112" s="937"/>
      <c r="S112" s="937"/>
      <c r="T112" s="937"/>
      <c r="U112" s="937"/>
      <c r="V112" s="937"/>
      <c r="W112" s="937"/>
    </row>
    <row r="113" spans="1:23" s="66" customFormat="1" ht="15" customHeight="1" x14ac:dyDescent="0.35">
      <c r="H113" s="937"/>
      <c r="J113" s="937"/>
      <c r="K113" s="937"/>
      <c r="L113" s="937"/>
      <c r="M113" s="937"/>
      <c r="N113" s="937"/>
      <c r="O113" s="937"/>
      <c r="P113" s="937"/>
      <c r="Q113" s="937"/>
      <c r="R113" s="937"/>
      <c r="S113" s="937"/>
      <c r="T113" s="937"/>
      <c r="U113" s="937"/>
      <c r="V113" s="937"/>
      <c r="W113" s="937"/>
    </row>
    <row r="114" spans="1:23" s="66" customFormat="1" ht="15" customHeight="1" x14ac:dyDescent="0.35">
      <c r="A114" s="115" t="s">
        <v>708</v>
      </c>
      <c r="B114" s="110"/>
      <c r="C114" s="110"/>
      <c r="D114" s="110"/>
      <c r="E114" s="110"/>
      <c r="H114" s="937"/>
      <c r="J114" s="937"/>
      <c r="K114" s="937"/>
      <c r="L114" s="937"/>
      <c r="M114" s="937"/>
      <c r="N114" s="937"/>
      <c r="O114" s="937"/>
      <c r="P114" s="937"/>
      <c r="Q114" s="937"/>
      <c r="R114" s="937"/>
      <c r="S114" s="937"/>
      <c r="T114" s="937"/>
      <c r="U114" s="937"/>
      <c r="V114" s="937"/>
      <c r="W114" s="937"/>
    </row>
    <row r="115" spans="1:23" s="66" customFormat="1" ht="15" customHeight="1" x14ac:dyDescent="0.35">
      <c r="E115" s="66" t="s">
        <v>681</v>
      </c>
      <c r="H115" s="937"/>
      <c r="J115" s="937"/>
      <c r="K115" s="937"/>
      <c r="L115" s="937"/>
      <c r="M115" s="937"/>
      <c r="N115" s="937"/>
      <c r="O115" s="937"/>
      <c r="P115" s="937"/>
      <c r="Q115" s="937"/>
      <c r="R115" s="937"/>
      <c r="S115" s="937"/>
      <c r="T115" s="937"/>
      <c r="U115" s="937"/>
      <c r="V115" s="937"/>
      <c r="W115" s="937"/>
    </row>
    <row r="116" spans="1:23" s="840" customFormat="1" ht="15" customHeight="1" x14ac:dyDescent="0.35">
      <c r="E116" s="840" t="s">
        <v>709</v>
      </c>
      <c r="H116" s="938">
        <f ca="1" xml:space="preserve"> SUM(J116:W116)</f>
        <v>174.47136269383819</v>
      </c>
      <c r="J116" s="938">
        <f ca="1">'Ind AS Financials'!J38-J77</f>
        <v>0</v>
      </c>
      <c r="K116" s="938">
        <f ca="1">'Ind AS Financials'!K38-K77</f>
        <v>22.036070300490938</v>
      </c>
      <c r="L116" s="938">
        <f ca="1">'Ind AS Financials'!L38-L77</f>
        <v>117.28816938841169</v>
      </c>
      <c r="M116" s="938">
        <f ca="1">'Ind AS Financials'!M38-M77</f>
        <v>-1.7992308556652752</v>
      </c>
      <c r="N116" s="938">
        <f ca="1">'Ind AS Financials'!N38-N77</f>
        <v>11.840225790977311</v>
      </c>
      <c r="O116" s="938">
        <f ca="1">'Ind AS Financials'!O38-O77</f>
        <v>11.863185351283821</v>
      </c>
      <c r="P116" s="938">
        <f ca="1">'Ind AS Financials'!P38-P77</f>
        <v>11.874721371289272</v>
      </c>
      <c r="Q116" s="938">
        <f ca="1">'Ind AS Financials'!Q38-Q77</f>
        <v>11.844908070791664</v>
      </c>
      <c r="R116" s="938">
        <f ca="1">'Ind AS Financials'!R38-R77</f>
        <v>11.365314773106167</v>
      </c>
      <c r="S116" s="938">
        <f ca="1">'Ind AS Financials'!S38-S77</f>
        <v>1.734874374946596</v>
      </c>
      <c r="T116" s="938">
        <f ca="1">'Ind AS Financials'!T38-T77</f>
        <v>-23.576875871793483</v>
      </c>
      <c r="U116" s="938">
        <f ca="1">'Ind AS Financials'!U38-U77</f>
        <v>-5.0591087479581171E-13</v>
      </c>
      <c r="V116" s="938">
        <f ca="1">'Ind AS Financials'!V38-V77</f>
        <v>0</v>
      </c>
      <c r="W116" s="938">
        <f ca="1">'Ind AS Financials'!W38-W77</f>
        <v>0</v>
      </c>
    </row>
    <row r="117" spans="1:23" s="840" customFormat="1" ht="15" customHeight="1" x14ac:dyDescent="0.35">
      <c r="E117" s="840" t="s">
        <v>710</v>
      </c>
      <c r="H117" s="938">
        <f ca="1" xml:space="preserve"> SUM(J117:W117)</f>
        <v>192.38137403746524</v>
      </c>
      <c r="J117" s="938">
        <f ca="1">J85</f>
        <v>0</v>
      </c>
      <c r="K117" s="938">
        <f t="shared" ref="K117:W117" ca="1" si="33">K85</f>
        <v>-6.7693153758313507</v>
      </c>
      <c r="L117" s="938">
        <f t="shared" ca="1" si="33"/>
        <v>-119.06188190453238</v>
      </c>
      <c r="M117" s="938">
        <f t="shared" ca="1" si="33"/>
        <v>-155.59605436741867</v>
      </c>
      <c r="N117" s="938">
        <f t="shared" ca="1" si="33"/>
        <v>-53.282300392826272</v>
      </c>
      <c r="O117" s="938">
        <f t="shared" ca="1" si="33"/>
        <v>25.167012462431103</v>
      </c>
      <c r="P117" s="938">
        <f t="shared" ca="1" si="33"/>
        <v>77.2900388319961</v>
      </c>
      <c r="Q117" s="938">
        <f t="shared" ca="1" si="33"/>
        <v>114.07079315958582</v>
      </c>
      <c r="R117" s="938">
        <f t="shared" ca="1" si="33"/>
        <v>141.75631220872191</v>
      </c>
      <c r="S117" s="938">
        <f t="shared" ca="1" si="33"/>
        <v>155.69045925254679</v>
      </c>
      <c r="T117" s="938">
        <f t="shared" ca="1" si="33"/>
        <v>13.116310162792249</v>
      </c>
      <c r="U117" s="938">
        <f t="shared" si="33"/>
        <v>0</v>
      </c>
      <c r="V117" s="938">
        <f t="shared" si="33"/>
        <v>0</v>
      </c>
      <c r="W117" s="938">
        <f t="shared" si="33"/>
        <v>0</v>
      </c>
    </row>
    <row r="118" spans="1:23" s="66" customFormat="1" ht="15" customHeight="1" x14ac:dyDescent="0.35">
      <c r="E118" s="66" t="s">
        <v>681</v>
      </c>
      <c r="H118" s="937">
        <f ca="1" xml:space="preserve"> SUM(J118:W118)</f>
        <v>-17.910011343627083</v>
      </c>
      <c r="J118" s="937">
        <f ca="1">J116-J117</f>
        <v>0</v>
      </c>
      <c r="K118" s="937">
        <f t="shared" ref="K118:W118" ca="1" si="34">K116-K117</f>
        <v>28.805385676322288</v>
      </c>
      <c r="L118" s="937">
        <f t="shared" ca="1" si="34"/>
        <v>236.35005129294407</v>
      </c>
      <c r="M118" s="937">
        <f t="shared" ca="1" si="34"/>
        <v>153.79682351175339</v>
      </c>
      <c r="N118" s="937">
        <f t="shared" ca="1" si="34"/>
        <v>65.122526183803586</v>
      </c>
      <c r="O118" s="937">
        <f t="shared" ca="1" si="34"/>
        <v>-13.303827111147282</v>
      </c>
      <c r="P118" s="937">
        <f t="shared" ca="1" si="34"/>
        <v>-65.415317460706831</v>
      </c>
      <c r="Q118" s="937">
        <f t="shared" ca="1" si="34"/>
        <v>-102.22588508879416</v>
      </c>
      <c r="R118" s="937">
        <f t="shared" ca="1" si="34"/>
        <v>-130.39099743561573</v>
      </c>
      <c r="S118" s="937">
        <f t="shared" ca="1" si="34"/>
        <v>-153.95558487760019</v>
      </c>
      <c r="T118" s="937">
        <f t="shared" ca="1" si="34"/>
        <v>-36.693186034585736</v>
      </c>
      <c r="U118" s="937">
        <f t="shared" ca="1" si="34"/>
        <v>-5.0591087479581171E-13</v>
      </c>
      <c r="V118" s="937">
        <f t="shared" ca="1" si="34"/>
        <v>0</v>
      </c>
      <c r="W118" s="937">
        <f t="shared" ca="1" si="34"/>
        <v>0</v>
      </c>
    </row>
    <row r="119" spans="1:23" s="66" customFormat="1" ht="15" customHeight="1" x14ac:dyDescent="0.35">
      <c r="A119" s="20"/>
      <c r="B119" s="20"/>
      <c r="C119" s="20"/>
      <c r="D119" s="20"/>
      <c r="E119" s="66" t="s">
        <v>683</v>
      </c>
      <c r="H119" s="937">
        <f ca="1" xml:space="preserve"> SUM(J119:W119)</f>
        <v>-4.5075916549640693</v>
      </c>
      <c r="J119" s="937">
        <f ca="1">J118*NTBA!$F$279</f>
        <v>0</v>
      </c>
      <c r="K119" s="937">
        <f ca="1">K118*NTBA!$F$279</f>
        <v>7.2497394670167941</v>
      </c>
      <c r="L119" s="937">
        <f ca="1">L118*NTBA!$F$279</f>
        <v>59.484580909408166</v>
      </c>
      <c r="M119" s="937">
        <f ca="1">M118*NTBA!$F$279</f>
        <v>38.707584541438095</v>
      </c>
      <c r="N119" s="937">
        <f ca="1">N118*NTBA!$F$279</f>
        <v>16.390037389939689</v>
      </c>
      <c r="O119" s="937">
        <f ca="1">O118*NTBA!$F$279</f>
        <v>-3.3483072073335483</v>
      </c>
      <c r="P119" s="937">
        <f ca="1">P118*NTBA!$F$279</f>
        <v>-16.463727098510695</v>
      </c>
      <c r="Q119" s="937">
        <f ca="1">Q118*NTBA!$F$279</f>
        <v>-25.728210759147714</v>
      </c>
      <c r="R119" s="937">
        <f ca="1">R118*NTBA!$F$279</f>
        <v>-32.816806234595767</v>
      </c>
      <c r="S119" s="937">
        <f ca="1">S118*NTBA!$F$279</f>
        <v>-38.747541601994421</v>
      </c>
      <c r="T119" s="937">
        <f ca="1">T118*NTBA!$F$279</f>
        <v>-9.2349410611845393</v>
      </c>
      <c r="U119" s="937">
        <f ca="1">U118*NTBA!$F$279</f>
        <v>-1.2732764896860991E-13</v>
      </c>
      <c r="V119" s="937">
        <f ca="1">V118*NTBA!$F$279</f>
        <v>0</v>
      </c>
      <c r="W119" s="937">
        <f ca="1">W118*NTBA!$F$279</f>
        <v>0</v>
      </c>
    </row>
    <row r="120" spans="1:23" ht="15" customHeight="1" x14ac:dyDescent="0.35">
      <c r="E120" s="66"/>
    </row>
    <row r="121" spans="1:23" ht="15" customHeight="1" x14ac:dyDescent="0.35">
      <c r="A121" s="20" t="s">
        <v>305</v>
      </c>
    </row>
    <row r="122" spans="1:23" ht="15" customHeight="1" x14ac:dyDescent="0.35">
      <c r="K122" s="937"/>
    </row>
  </sheetData>
  <conditionalFormatting sqref="G3">
    <cfRule type="cellIs" dxfId="14" priority="1" operator="equal">
      <formula>0</formula>
    </cfRule>
    <cfRule type="cellIs" dxfId="13" priority="2" operator="notEqual">
      <formula>0</formula>
    </cfRule>
  </conditionalFormatting>
  <pageMargins left="0.7" right="0.7" top="0.75" bottom="0.75" header="0.3" footer="0.3"/>
  <pageSetup paperSize="9" orientation="portrait" verticalDpi="9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315BA-C465-48A3-A609-C817E40857D8}">
  <sheetPr codeName="Sheet8"/>
  <dimension ref="A1:W47"/>
  <sheetViews>
    <sheetView showGridLines="0" zoomScale="80" zoomScaleNormal="80" workbookViewId="0">
      <pane xSplit="9" ySplit="5" topLeftCell="J6" activePane="bottomRight" state="frozen"/>
      <selection activeCell="F18" sqref="F18"/>
      <selection pane="topRight" activeCell="F18" sqref="F18"/>
      <selection pane="bottomLeft" activeCell="F18" sqref="F18"/>
      <selection pane="bottomRight"/>
    </sheetView>
  </sheetViews>
  <sheetFormatPr defaultColWidth="0" defaultRowHeight="15" customHeight="1" x14ac:dyDescent="0.35"/>
  <cols>
    <col min="1" max="4" width="1.26953125" style="17" customWidth="1"/>
    <col min="5" max="5" width="40.6328125" style="17" customWidth="1"/>
    <col min="6" max="8" width="12.54296875" style="17" customWidth="1"/>
    <col min="9" max="9" width="2.6328125" style="17" customWidth="1"/>
    <col min="10" max="23" width="12.54296875" style="17" customWidth="1"/>
    <col min="24" max="16384" width="8.81640625" style="17" hidden="1"/>
  </cols>
  <sheetData>
    <row r="1" spans="1:23" s="21" customFormat="1" ht="25" customHeight="1" x14ac:dyDescent="0.35">
      <c r="A1" s="97" t="str">
        <f ca="1" xml:space="preserve"> RIGHT(CELL("FILENAME", $A$1), LEN(CELL("FILENAME", $A$1)) - SEARCH("]", CELL("FILENAME", $A$1)))</f>
        <v>Termination Value</v>
      </c>
      <c r="B1" s="59"/>
      <c r="C1" s="59"/>
      <c r="D1" s="59"/>
      <c r="K1" s="19"/>
    </row>
    <row r="2" spans="1:23" s="37" customFormat="1" ht="15" customHeight="1" x14ac:dyDescent="0.35">
      <c r="E2" s="37" t="str">
        <f xml:space="preserve"> Time_A!E$18</f>
        <v>Model period beginning_A</v>
      </c>
      <c r="J2" s="494">
        <f xml:space="preserve"> Time_A!J$18</f>
        <v>45323</v>
      </c>
      <c r="K2" s="494">
        <f xml:space="preserve"> Time_A!K$18</f>
        <v>45383</v>
      </c>
      <c r="L2" s="494">
        <f xml:space="preserve"> Time_A!L$18</f>
        <v>45748</v>
      </c>
      <c r="M2" s="494">
        <f xml:space="preserve"> Time_A!M$18</f>
        <v>46113</v>
      </c>
      <c r="N2" s="494">
        <f xml:space="preserve"> Time_A!N$18</f>
        <v>46478</v>
      </c>
      <c r="O2" s="494">
        <f xml:space="preserve"> Time_A!O$18</f>
        <v>46844</v>
      </c>
      <c r="P2" s="494">
        <f xml:space="preserve"> Time_A!P$18</f>
        <v>47209</v>
      </c>
      <c r="Q2" s="494">
        <f xml:space="preserve"> Time_A!Q$18</f>
        <v>47574</v>
      </c>
      <c r="R2" s="494">
        <f xml:space="preserve"> Time_A!R$18</f>
        <v>47939</v>
      </c>
      <c r="S2" s="494">
        <f xml:space="preserve"> Time_A!S$18</f>
        <v>48305</v>
      </c>
      <c r="T2" s="494">
        <f xml:space="preserve"> Time_A!T$18</f>
        <v>48670</v>
      </c>
      <c r="U2" s="494">
        <f xml:space="preserve"> Time_A!U$18</f>
        <v>49035</v>
      </c>
      <c r="V2" s="494">
        <f xml:space="preserve"> Time_A!V$18</f>
        <v>49400</v>
      </c>
      <c r="W2" s="494">
        <f xml:space="preserve"> Time_A!W$18</f>
        <v>49766</v>
      </c>
    </row>
    <row r="3" spans="1:23" s="37" customFormat="1" ht="15" customHeight="1" x14ac:dyDescent="0.35">
      <c r="E3" s="397" t="str">
        <f xml:space="preserve"> Time_A!E$22</f>
        <v>Model period ending_A</v>
      </c>
      <c r="F3" s="175" t="str">
        <f xml:space="preserve"> Check!E$10</f>
        <v>Model Check</v>
      </c>
      <c r="G3" s="101">
        <f ca="1" xml:space="preserve"> Check!F$10</f>
        <v>0</v>
      </c>
      <c r="H3" s="175" t="str">
        <f xml:space="preserve"> Check!G$10</f>
        <v>check</v>
      </c>
      <c r="J3" s="494">
        <f xml:space="preserve"> Time_A!J$22</f>
        <v>45382</v>
      </c>
      <c r="K3" s="494">
        <f xml:space="preserve"> Time_A!K$22</f>
        <v>45747</v>
      </c>
      <c r="L3" s="494">
        <f xml:space="preserve"> Time_A!L$22</f>
        <v>46112</v>
      </c>
      <c r="M3" s="494">
        <f xml:space="preserve"> Time_A!M$22</f>
        <v>46477</v>
      </c>
      <c r="N3" s="494">
        <f xml:space="preserve"> Time_A!N$22</f>
        <v>46843</v>
      </c>
      <c r="O3" s="494">
        <f xml:space="preserve"> Time_A!O$22</f>
        <v>47208</v>
      </c>
      <c r="P3" s="494">
        <f xml:space="preserve"> Time_A!P$22</f>
        <v>47573</v>
      </c>
      <c r="Q3" s="494">
        <f xml:space="preserve"> Time_A!Q$22</f>
        <v>47938</v>
      </c>
      <c r="R3" s="494">
        <f xml:space="preserve"> Time_A!R$22</f>
        <v>48304</v>
      </c>
      <c r="S3" s="494">
        <f xml:space="preserve"> Time_A!S$22</f>
        <v>48669</v>
      </c>
      <c r="T3" s="494">
        <f xml:space="preserve"> Time_A!T$22</f>
        <v>49034</v>
      </c>
      <c r="U3" s="494">
        <f xml:space="preserve"> Time_A!U$22</f>
        <v>49399</v>
      </c>
      <c r="V3" s="494">
        <f xml:space="preserve"> Time_A!V$22</f>
        <v>49765</v>
      </c>
      <c r="W3" s="494">
        <f xml:space="preserve"> Time_A!W$22</f>
        <v>50130</v>
      </c>
    </row>
    <row r="4" spans="1:23" s="37" customFormat="1" ht="15" customHeight="1" x14ac:dyDescent="0.35">
      <c r="E4" s="397" t="str">
        <f xml:space="preserve"> Time_A!E$35</f>
        <v>Financial year ending period_A</v>
      </c>
      <c r="J4" s="494">
        <f xml:space="preserve"> Time_A!J$35</f>
        <v>45382</v>
      </c>
      <c r="K4" s="494">
        <f xml:space="preserve"> Time_A!K$35</f>
        <v>45747</v>
      </c>
      <c r="L4" s="494">
        <f xml:space="preserve"> Time_A!L$35</f>
        <v>46112</v>
      </c>
      <c r="M4" s="494">
        <f xml:space="preserve"> Time_A!M$35</f>
        <v>46477</v>
      </c>
      <c r="N4" s="494">
        <f xml:space="preserve"> Time_A!N$35</f>
        <v>46843</v>
      </c>
      <c r="O4" s="494">
        <f xml:space="preserve"> Time_A!O$35</f>
        <v>47208</v>
      </c>
      <c r="P4" s="494">
        <f xml:space="preserve"> Time_A!P$35</f>
        <v>47573</v>
      </c>
      <c r="Q4" s="494">
        <f xml:space="preserve"> Time_A!Q$35</f>
        <v>47938</v>
      </c>
      <c r="R4" s="494">
        <f xml:space="preserve"> Time_A!R$35</f>
        <v>48304</v>
      </c>
      <c r="S4" s="494">
        <f xml:space="preserve"> Time_A!S$35</f>
        <v>48669</v>
      </c>
      <c r="T4" s="494">
        <f xml:space="preserve"> Time_A!T$35</f>
        <v>49034</v>
      </c>
      <c r="U4" s="494">
        <f xml:space="preserve"> Time_A!U$35</f>
        <v>49399</v>
      </c>
      <c r="V4" s="494">
        <f xml:space="preserve"> Time_A!V$35</f>
        <v>49765</v>
      </c>
      <c r="W4" s="494">
        <f xml:space="preserve"> Time_A!W$35</f>
        <v>50130</v>
      </c>
    </row>
    <row r="5" spans="1:23" s="363" customFormat="1" ht="15" customHeight="1" x14ac:dyDescent="0.35">
      <c r="E5" s="501" t="str">
        <f xml:space="preserve"> Time_A!E$32</f>
        <v>Financial year ending_A</v>
      </c>
      <c r="F5" s="365" t="s">
        <v>306</v>
      </c>
      <c r="G5" s="365" t="s">
        <v>16</v>
      </c>
      <c r="H5" s="365" t="s">
        <v>14</v>
      </c>
      <c r="J5" s="363">
        <f xml:space="preserve"> Time_A!J$32</f>
        <v>2024</v>
      </c>
      <c r="K5" s="363">
        <f xml:space="preserve"> Time_A!K$32</f>
        <v>2025</v>
      </c>
      <c r="L5" s="363">
        <f xml:space="preserve"> Time_A!L$32</f>
        <v>2026</v>
      </c>
      <c r="M5" s="363">
        <f xml:space="preserve"> Time_A!M$32</f>
        <v>2027</v>
      </c>
      <c r="N5" s="363">
        <f xml:space="preserve"> Time_A!N$32</f>
        <v>2028</v>
      </c>
      <c r="O5" s="363">
        <f xml:space="preserve"> Time_A!O$32</f>
        <v>2029</v>
      </c>
      <c r="P5" s="363">
        <f xml:space="preserve"> Time_A!P$32</f>
        <v>2030</v>
      </c>
      <c r="Q5" s="363">
        <f xml:space="preserve"> Time_A!Q$32</f>
        <v>2031</v>
      </c>
      <c r="R5" s="363">
        <f xml:space="preserve"> Time_A!R$32</f>
        <v>2032</v>
      </c>
      <c r="S5" s="363">
        <f xml:space="preserve"> Time_A!S$32</f>
        <v>2033</v>
      </c>
      <c r="T5" s="363">
        <f xml:space="preserve"> Time_A!T$32</f>
        <v>2034</v>
      </c>
      <c r="U5" s="363">
        <f xml:space="preserve"> Time_A!U$32</f>
        <v>2035</v>
      </c>
      <c r="V5" s="363">
        <f xml:space="preserve"> Time_A!V$32</f>
        <v>2036</v>
      </c>
      <c r="W5" s="363">
        <f xml:space="preserve"> Time_A!W$32</f>
        <v>2037</v>
      </c>
    </row>
    <row r="6" spans="1:23" s="19" customFormat="1" ht="15" customHeight="1" x14ac:dyDescent="0.35">
      <c r="A6" s="21"/>
      <c r="B6" s="21"/>
      <c r="C6" s="21"/>
      <c r="D6" s="21"/>
      <c r="E6" s="21"/>
      <c r="F6" s="21"/>
      <c r="G6" s="21"/>
      <c r="H6" s="21"/>
      <c r="I6" s="21"/>
      <c r="J6" s="21"/>
      <c r="K6" s="21"/>
      <c r="L6" s="21"/>
      <c r="M6" s="21"/>
      <c r="N6" s="21"/>
      <c r="O6" s="21"/>
      <c r="P6" s="21"/>
      <c r="Q6" s="21"/>
      <c r="R6" s="21"/>
      <c r="S6" s="21"/>
      <c r="T6" s="21"/>
      <c r="U6" s="21"/>
      <c r="V6" s="21"/>
      <c r="W6" s="21"/>
    </row>
    <row r="7" spans="1:23" s="19" customFormat="1" ht="15" customHeight="1" x14ac:dyDescent="0.35">
      <c r="A7" s="105" t="s">
        <v>754</v>
      </c>
      <c r="B7" s="106"/>
      <c r="C7" s="106"/>
      <c r="D7" s="106"/>
      <c r="E7" s="106"/>
      <c r="F7" s="21"/>
      <c r="G7" s="21"/>
      <c r="H7" s="21"/>
      <c r="I7" s="21"/>
      <c r="J7" s="21"/>
      <c r="K7" s="21"/>
      <c r="L7" s="21"/>
      <c r="M7" s="21"/>
      <c r="N7" s="21"/>
      <c r="O7" s="21"/>
      <c r="P7" s="21"/>
      <c r="Q7" s="21"/>
      <c r="R7" s="21"/>
      <c r="S7" s="21"/>
      <c r="T7" s="21"/>
      <c r="U7" s="21"/>
      <c r="V7" s="21"/>
      <c r="W7" s="21"/>
    </row>
    <row r="8" spans="1:23" s="19" customFormat="1" ht="15" customHeight="1" x14ac:dyDescent="0.35">
      <c r="A8" s="21"/>
      <c r="B8" s="21"/>
      <c r="C8" s="21"/>
      <c r="D8" s="21"/>
      <c r="E8" s="21"/>
      <c r="F8" s="21"/>
      <c r="G8" s="21"/>
      <c r="H8" s="21"/>
      <c r="I8" s="21"/>
      <c r="J8" s="21"/>
      <c r="K8" s="21"/>
      <c r="L8" s="21"/>
      <c r="M8" s="403"/>
      <c r="N8" s="403"/>
      <c r="O8" s="403"/>
      <c r="P8" s="403"/>
      <c r="Q8" s="403"/>
      <c r="R8" s="403"/>
      <c r="S8" s="403"/>
      <c r="T8" s="403"/>
      <c r="U8" s="403"/>
      <c r="V8" s="403"/>
      <c r="W8" s="21"/>
    </row>
    <row r="9" spans="1:23" s="19" customFormat="1" ht="15" customHeight="1" x14ac:dyDescent="0.35">
      <c r="A9" s="21"/>
      <c r="B9" s="20" t="s">
        <v>256</v>
      </c>
      <c r="C9" s="21"/>
      <c r="D9" s="21"/>
      <c r="E9" s="224"/>
      <c r="F9" s="224"/>
      <c r="G9" s="224"/>
      <c r="H9" s="21"/>
      <c r="I9" s="21"/>
      <c r="J9" s="21"/>
      <c r="K9" s="21"/>
      <c r="L9" s="21"/>
      <c r="M9" s="403"/>
      <c r="N9" s="403"/>
      <c r="O9" s="403"/>
      <c r="P9" s="403"/>
      <c r="Q9" s="403"/>
      <c r="R9" s="403"/>
      <c r="S9" s="403"/>
      <c r="T9" s="403"/>
      <c r="U9" s="403"/>
      <c r="V9" s="403"/>
      <c r="W9" s="21"/>
    </row>
    <row r="10" spans="1:23" s="19" customFormat="1" ht="15" customHeight="1" x14ac:dyDescent="0.35">
      <c r="A10" s="21"/>
      <c r="B10" s="21"/>
      <c r="C10" s="21"/>
      <c r="D10" s="21"/>
      <c r="E10" s="224" t="str">
        <f xml:space="preserve"> NTBA!E$294</f>
        <v>Discount Rate</v>
      </c>
      <c r="F10" s="224">
        <f xml:space="preserve"> NTBA!F$294</f>
        <v>0.105</v>
      </c>
      <c r="G10" s="224" t="str">
        <f xml:space="preserve"> NTBA!G$294</f>
        <v>%</v>
      </c>
      <c r="H10" s="21"/>
      <c r="I10" s="21"/>
      <c r="J10" s="21"/>
      <c r="K10" s="21"/>
      <c r="L10" s="21"/>
      <c r="M10" s="403"/>
      <c r="N10" s="403"/>
      <c r="O10" s="403"/>
      <c r="P10" s="403"/>
      <c r="Q10" s="403"/>
      <c r="R10" s="403"/>
      <c r="S10" s="403"/>
      <c r="T10" s="403"/>
      <c r="U10" s="403"/>
      <c r="V10" s="403"/>
      <c r="W10" s="21"/>
    </row>
    <row r="11" spans="1:23" s="19" customFormat="1" ht="15" customHeight="1" x14ac:dyDescent="0.35">
      <c r="E11" s="19" t="s">
        <v>255</v>
      </c>
      <c r="G11" s="19" t="s">
        <v>330</v>
      </c>
      <c r="H11" s="405">
        <f xml:space="preserve"> SUM(J11:W11)</f>
        <v>2047.9723352962046</v>
      </c>
      <c r="J11" s="405">
        <f xml:space="preserve"> SUMIF( 'Monthly Financials'!$J$4:$EH$4, J3, 'Monthly Financials'!$J$31:$EH$31 )</f>
        <v>0</v>
      </c>
      <c r="K11" s="405">
        <f xml:space="preserve"> SUMIF( 'Monthly Financials'!$J$4:$EH$4, K3, 'Monthly Financials'!$J$31:$EH$31 )</f>
        <v>8.6447705869169997</v>
      </c>
      <c r="L11" s="405">
        <f xml:space="preserve"> SUMIF( 'Monthly Financials'!$J$4:$EH$4, L3, 'Monthly Financials'!$J$31:$EH$31 )</f>
        <v>135.21574979683049</v>
      </c>
      <c r="M11" s="405">
        <f xml:space="preserve"> SUMIF( 'Monthly Financials'!$J$4:$EH$4, M3, 'Monthly Financials'!$J$31:$EH$31 )</f>
        <v>260.75443565826907</v>
      </c>
      <c r="N11" s="405">
        <f xml:space="preserve"> SUMIF( 'Monthly Financials'!$J$4:$EH$4, N3, 'Monthly Financials'!$J$31:$EH$31 )</f>
        <v>264.25449487692964</v>
      </c>
      <c r="O11" s="405">
        <f xml:space="preserve"> SUMIF( 'Monthly Financials'!$J$4:$EH$4, O3, 'Monthly Financials'!$J$31:$EH$31 )</f>
        <v>264.25449487692964</v>
      </c>
      <c r="P11" s="405">
        <f xml:space="preserve"> SUMIF( 'Monthly Financials'!$J$4:$EH$4, P3, 'Monthly Financials'!$J$31:$EH$31 )</f>
        <v>264.25449487692964</v>
      </c>
      <c r="Q11" s="405">
        <f xml:space="preserve"> SUMIF( 'Monthly Financials'!$J$4:$EH$4, Q3, 'Monthly Financials'!$J$31:$EH$31 )</f>
        <v>264.25449487692964</v>
      </c>
      <c r="R11" s="405">
        <f xml:space="preserve"> SUMIF( 'Monthly Financials'!$J$4:$EH$4, R3, 'Monthly Financials'!$J$31:$EH$31 )</f>
        <v>264.25449487692964</v>
      </c>
      <c r="S11" s="405">
        <f xml:space="preserve"> SUMIF( 'Monthly Financials'!$J$4:$EH$4, S3, 'Monthly Financials'!$J$31:$EH$31 )</f>
        <v>264.25449487692964</v>
      </c>
      <c r="T11" s="405">
        <f xml:space="preserve"> SUMIF( 'Monthly Financials'!$J$4:$EH$4, T3, 'Monthly Financials'!$J$31:$EH$31 )</f>
        <v>57.830409992610299</v>
      </c>
      <c r="U11" s="405">
        <f xml:space="preserve"> SUMIF( 'Monthly Financials'!$J$4:$EH$4, U3, 'Monthly Financials'!$J$31:$EH$31 )</f>
        <v>0</v>
      </c>
      <c r="V11" s="405">
        <f xml:space="preserve"> SUMIF( 'Monthly Financials'!$J$4:$EH$4, V3, 'Monthly Financials'!$J$31:$EH$31 )</f>
        <v>0</v>
      </c>
      <c r="W11" s="405">
        <f xml:space="preserve"> SUMIF( 'Monthly Financials'!$J$4:$EH$4, W3, 'Monthly Financials'!$J$31:$EH$31 )</f>
        <v>0</v>
      </c>
    </row>
    <row r="12" spans="1:23" s="100" customFormat="1" ht="15" customHeight="1" x14ac:dyDescent="0.35">
      <c r="A12" s="98"/>
      <c r="B12" s="98"/>
      <c r="C12" s="98"/>
      <c r="D12" s="98"/>
      <c r="E12" s="98" t="s">
        <v>179</v>
      </c>
      <c r="F12" s="98"/>
      <c r="G12" s="21" t="s">
        <v>330</v>
      </c>
      <c r="H12" s="405"/>
      <c r="I12" s="98"/>
      <c r="J12" s="645"/>
      <c r="K12" s="645"/>
      <c r="L12" s="645"/>
      <c r="M12" s="506">
        <f>XNPV($F$10,N11:$W$11,N3:$W$3)</f>
        <v>1284.9880331338302</v>
      </c>
      <c r="N12" s="506">
        <f>XNPV($F$10,O11:$W$11,O3:$W$3)</f>
        <v>1127.9105597738749</v>
      </c>
      <c r="O12" s="506">
        <f>XNPV($F$10,P11:$W$11,P3:$W$3)</f>
        <v>954.33995171112451</v>
      </c>
      <c r="P12" s="506">
        <f>XNPV($F$10,Q11:$W$11,Q3:$W$3)</f>
        <v>762.54442980178521</v>
      </c>
      <c r="Q12" s="506">
        <f>XNPV($F$10,R11:$W$11,R3:$W$3)</f>
        <v>550.7610175374956</v>
      </c>
      <c r="R12" s="506">
        <f>XNPV($F$10,S11:$W$11,S3:$W$3)</f>
        <v>316.58970753992537</v>
      </c>
      <c r="S12" s="506">
        <f>XNPV($F$10,T11:$W$11,T3:$W$3)</f>
        <v>57.830409992610299</v>
      </c>
      <c r="T12" s="506">
        <f>XNPV($F$10,U11:$W$11,U3:$W$3)</f>
        <v>0</v>
      </c>
      <c r="U12" s="506">
        <f>XNPV($F$10,V11:$W$11,V3:$W$3)</f>
        <v>0</v>
      </c>
      <c r="V12" s="506">
        <f>XNPV($F$10,W11:$W$11,W3:$W$3)</f>
        <v>0</v>
      </c>
      <c r="W12" s="99"/>
    </row>
    <row r="13" spans="1:23" s="19" customFormat="1" ht="15" customHeight="1" x14ac:dyDescent="0.35">
      <c r="A13" s="21"/>
      <c r="B13" s="21"/>
      <c r="C13" s="21"/>
      <c r="D13" s="21"/>
      <c r="E13" s="21"/>
      <c r="F13" s="21"/>
      <c r="G13" s="21"/>
      <c r="H13" s="403"/>
      <c r="I13" s="21"/>
      <c r="J13" s="21"/>
      <c r="K13" s="21"/>
      <c r="L13" s="21"/>
      <c r="M13" s="403"/>
      <c r="N13" s="403"/>
      <c r="O13" s="403"/>
      <c r="P13" s="403"/>
      <c r="Q13" s="403"/>
      <c r="R13" s="403"/>
      <c r="S13" s="403"/>
      <c r="T13" s="403"/>
      <c r="U13" s="403"/>
      <c r="V13" s="403"/>
      <c r="W13" s="21"/>
    </row>
    <row r="14" spans="1:23" s="19" customFormat="1" ht="15" customHeight="1" x14ac:dyDescent="0.35">
      <c r="A14" s="21"/>
      <c r="B14" s="21"/>
      <c r="C14" s="21"/>
      <c r="D14" s="21"/>
      <c r="E14" s="224" t="str">
        <f xml:space="preserve"> NTBA!E$292</f>
        <v>AMISP Event of Default</v>
      </c>
      <c r="F14" s="224">
        <f xml:space="preserve"> NTBA!F$292</f>
        <v>0.6</v>
      </c>
      <c r="G14" s="224" t="str">
        <f xml:space="preserve"> NTBA!G$292</f>
        <v>%</v>
      </c>
      <c r="H14" s="403"/>
      <c r="I14" s="21"/>
      <c r="J14" s="21"/>
      <c r="K14" s="21"/>
      <c r="L14" s="21"/>
      <c r="M14" s="403"/>
      <c r="N14" s="403"/>
      <c r="O14" s="403"/>
      <c r="P14" s="403"/>
      <c r="Q14" s="403"/>
      <c r="R14" s="403"/>
      <c r="S14" s="403"/>
      <c r="T14" s="403"/>
      <c r="U14" s="403"/>
      <c r="V14" s="403"/>
      <c r="W14" s="21"/>
    </row>
    <row r="15" spans="1:23" s="19" customFormat="1" ht="15" customHeight="1" x14ac:dyDescent="0.35">
      <c r="A15" s="21"/>
      <c r="B15" s="21"/>
      <c r="C15" s="21"/>
      <c r="D15" s="21"/>
      <c r="E15" s="529" t="str">
        <f t="shared" ref="E15:W15" si="0" xml:space="preserve"> E$12</f>
        <v>NPV at Discount Rate</v>
      </c>
      <c r="F15" s="529">
        <f t="shared" si="0"/>
        <v>0</v>
      </c>
      <c r="G15" s="529" t="str">
        <f t="shared" si="0"/>
        <v>INR Cr</v>
      </c>
      <c r="H15" s="584">
        <f t="shared" si="0"/>
        <v>0</v>
      </c>
      <c r="I15" s="529">
        <f t="shared" si="0"/>
        <v>0</v>
      </c>
      <c r="J15" s="529">
        <f xml:space="preserve"> J$12</f>
        <v>0</v>
      </c>
      <c r="K15" s="529">
        <f t="shared" si="0"/>
        <v>0</v>
      </c>
      <c r="L15" s="529">
        <f t="shared" si="0"/>
        <v>0</v>
      </c>
      <c r="M15" s="584">
        <f xml:space="preserve"> M$12</f>
        <v>1284.9880331338302</v>
      </c>
      <c r="N15" s="584">
        <f t="shared" si="0"/>
        <v>1127.9105597738749</v>
      </c>
      <c r="O15" s="584">
        <f t="shared" si="0"/>
        <v>954.33995171112451</v>
      </c>
      <c r="P15" s="584">
        <f t="shared" si="0"/>
        <v>762.54442980178521</v>
      </c>
      <c r="Q15" s="584">
        <f t="shared" si="0"/>
        <v>550.7610175374956</v>
      </c>
      <c r="R15" s="584">
        <f t="shared" si="0"/>
        <v>316.58970753992537</v>
      </c>
      <c r="S15" s="584">
        <f t="shared" si="0"/>
        <v>57.830409992610299</v>
      </c>
      <c r="T15" s="584">
        <f t="shared" si="0"/>
        <v>0</v>
      </c>
      <c r="U15" s="584">
        <f t="shared" si="0"/>
        <v>0</v>
      </c>
      <c r="V15" s="584">
        <f t="shared" si="0"/>
        <v>0</v>
      </c>
      <c r="W15" s="529">
        <f t="shared" si="0"/>
        <v>0</v>
      </c>
    </row>
    <row r="16" spans="1:23" s="19" customFormat="1" ht="15" customHeight="1" x14ac:dyDescent="0.35">
      <c r="A16" s="21"/>
      <c r="B16" s="21"/>
      <c r="C16" s="21"/>
      <c r="D16" s="21"/>
      <c r="E16" s="21" t="s">
        <v>256</v>
      </c>
      <c r="F16" s="21"/>
      <c r="G16" s="21" t="s">
        <v>330</v>
      </c>
      <c r="H16" s="405">
        <f xml:space="preserve"> SUM(J16:W16)</f>
        <v>3032.9784656943871</v>
      </c>
      <c r="I16" s="21"/>
      <c r="J16" s="403">
        <f xml:space="preserve"> J15 * $F$14</f>
        <v>0</v>
      </c>
      <c r="K16" s="403">
        <f t="shared" ref="K16:W16" si="1" xml:space="preserve"> K15 * $F$14</f>
        <v>0</v>
      </c>
      <c r="L16" s="403">
        <f t="shared" si="1"/>
        <v>0</v>
      </c>
      <c r="M16" s="403">
        <f xml:space="preserve"> M15 * $F$14</f>
        <v>770.99281988029804</v>
      </c>
      <c r="N16" s="403">
        <f t="shared" si="1"/>
        <v>676.74633586432492</v>
      </c>
      <c r="O16" s="403">
        <f t="shared" si="1"/>
        <v>572.60397102667469</v>
      </c>
      <c r="P16" s="403">
        <f t="shared" si="1"/>
        <v>457.52665788107112</v>
      </c>
      <c r="Q16" s="403">
        <f t="shared" si="1"/>
        <v>330.45661052249733</v>
      </c>
      <c r="R16" s="403">
        <f t="shared" si="1"/>
        <v>189.95382452395521</v>
      </c>
      <c r="S16" s="403">
        <f t="shared" si="1"/>
        <v>34.698245995566175</v>
      </c>
      <c r="T16" s="403">
        <f t="shared" si="1"/>
        <v>0</v>
      </c>
      <c r="U16" s="403">
        <f t="shared" si="1"/>
        <v>0</v>
      </c>
      <c r="V16" s="403">
        <f t="shared" si="1"/>
        <v>0</v>
      </c>
      <c r="W16" s="403">
        <f t="shared" si="1"/>
        <v>0</v>
      </c>
    </row>
    <row r="17" spans="1:23" s="19" customFormat="1" ht="15" customHeight="1" x14ac:dyDescent="0.35">
      <c r="A17" s="21"/>
      <c r="B17" s="21"/>
      <c r="C17" s="21"/>
      <c r="D17" s="21"/>
      <c r="E17" s="21"/>
      <c r="F17" s="21"/>
      <c r="G17" s="21"/>
      <c r="H17" s="405"/>
      <c r="I17" s="21"/>
      <c r="J17" s="26"/>
      <c r="K17" s="26"/>
      <c r="L17" s="26"/>
      <c r="M17" s="26"/>
      <c r="N17" s="26"/>
      <c r="O17" s="26"/>
      <c r="P17" s="26"/>
      <c r="Q17" s="26"/>
      <c r="R17" s="26"/>
      <c r="S17" s="26"/>
      <c r="T17" s="26"/>
      <c r="U17" s="26"/>
      <c r="V17" s="26"/>
      <c r="W17" s="26"/>
    </row>
    <row r="18" spans="1:23" s="19" customFormat="1" ht="15" customHeight="1" x14ac:dyDescent="0.35">
      <c r="A18" s="21"/>
      <c r="B18" s="21"/>
      <c r="C18" s="112" t="s">
        <v>257</v>
      </c>
      <c r="D18" s="21"/>
      <c r="E18" s="21"/>
      <c r="F18" s="21"/>
      <c r="G18" s="21"/>
      <c r="H18" s="405"/>
      <c r="I18" s="21"/>
      <c r="J18" s="26"/>
      <c r="K18" s="26"/>
      <c r="L18" s="26"/>
      <c r="M18" s="26"/>
      <c r="N18" s="26"/>
      <c r="O18" s="26"/>
      <c r="P18" s="26"/>
      <c r="Q18" s="26"/>
      <c r="R18" s="26"/>
      <c r="S18" s="26"/>
      <c r="T18" s="26"/>
      <c r="U18" s="26"/>
      <c r="V18" s="26"/>
      <c r="W18" s="26"/>
    </row>
    <row r="19" spans="1:23" s="19" customFormat="1" ht="15" customHeight="1" x14ac:dyDescent="0.35">
      <c r="A19" s="21"/>
      <c r="B19" s="21"/>
      <c r="C19" s="21"/>
      <c r="D19" s="21"/>
      <c r="E19" s="523" t="str">
        <f t="shared" ref="E19:W19" si="2" xml:space="preserve"> E$16</f>
        <v>Termination Payment for AMISP Default</v>
      </c>
      <c r="F19" s="529">
        <f t="shared" si="2"/>
        <v>0</v>
      </c>
      <c r="G19" s="529" t="str">
        <f t="shared" si="2"/>
        <v>INR Cr</v>
      </c>
      <c r="H19" s="584">
        <f t="shared" si="2"/>
        <v>3032.9784656943871</v>
      </c>
      <c r="I19" s="529">
        <f t="shared" si="2"/>
        <v>0</v>
      </c>
      <c r="J19" s="529">
        <f t="shared" si="2"/>
        <v>0</v>
      </c>
      <c r="K19" s="529">
        <f t="shared" si="2"/>
        <v>0</v>
      </c>
      <c r="L19" s="529">
        <f t="shared" si="2"/>
        <v>0</v>
      </c>
      <c r="M19" s="584">
        <f t="shared" si="2"/>
        <v>770.99281988029804</v>
      </c>
      <c r="N19" s="584">
        <f t="shared" si="2"/>
        <v>676.74633586432492</v>
      </c>
      <c r="O19" s="584">
        <f t="shared" si="2"/>
        <v>572.60397102667469</v>
      </c>
      <c r="P19" s="584">
        <f t="shared" si="2"/>
        <v>457.52665788107112</v>
      </c>
      <c r="Q19" s="584">
        <f t="shared" si="2"/>
        <v>330.45661052249733</v>
      </c>
      <c r="R19" s="584">
        <f t="shared" si="2"/>
        <v>189.95382452395521</v>
      </c>
      <c r="S19" s="584">
        <f t="shared" si="2"/>
        <v>34.698245995566175</v>
      </c>
      <c r="T19" s="584">
        <f t="shared" si="2"/>
        <v>0</v>
      </c>
      <c r="U19" s="584">
        <f t="shared" si="2"/>
        <v>0</v>
      </c>
      <c r="V19" s="584">
        <f t="shared" si="2"/>
        <v>0</v>
      </c>
      <c r="W19" s="529">
        <f t="shared" si="2"/>
        <v>0</v>
      </c>
    </row>
    <row r="20" spans="1:23" s="19" customFormat="1" ht="15" customHeight="1" x14ac:dyDescent="0.35">
      <c r="A20" s="21"/>
      <c r="B20" s="21"/>
      <c r="C20" s="21"/>
      <c r="D20" s="21"/>
      <c r="E20" s="19" t="s">
        <v>175</v>
      </c>
      <c r="F20" s="21"/>
      <c r="G20" s="21" t="s">
        <v>330</v>
      </c>
      <c r="H20" s="405"/>
      <c r="I20" s="26"/>
      <c r="J20" s="404">
        <f ca="1" xml:space="preserve"> 'Ind AS Financials'!J$115</f>
        <v>0</v>
      </c>
      <c r="K20" s="404">
        <f ca="1" xml:space="preserve"> 'Ind AS Financials'!K$115</f>
        <v>214.41043392591286</v>
      </c>
      <c r="L20" s="404">
        <f ca="1" xml:space="preserve"> 'Ind AS Financials'!L$115</f>
        <v>889.55079913438408</v>
      </c>
      <c r="M20" s="404">
        <f ca="1" xml:space="preserve"> 'Ind AS Financials'!M$115</f>
        <v>623.42700066234329</v>
      </c>
      <c r="N20" s="404">
        <f ca="1" xml:space="preserve"> 'Ind AS Financials'!N$115</f>
        <v>514.83236686641476</v>
      </c>
      <c r="O20" s="404">
        <f ca="1" xml:space="preserve"> 'Ind AS Financials'!O$115</f>
        <v>395.77512715659213</v>
      </c>
      <c r="P20" s="404">
        <f ca="1" xml:space="preserve"> 'Ind AS Financials'!P$115</f>
        <v>265.53372250433154</v>
      </c>
      <c r="Q20" s="404">
        <f ca="1" xml:space="preserve"> 'Ind AS Financials'!Q$115</f>
        <v>123.38659388108876</v>
      </c>
      <c r="R20" s="404">
        <f ca="1" xml:space="preserve"> 'Ind AS Financials'!R$115</f>
        <v>0</v>
      </c>
      <c r="S20" s="404">
        <f ca="1" xml:space="preserve"> 'Ind AS Financials'!S$115</f>
        <v>0</v>
      </c>
      <c r="T20" s="404">
        <f ca="1" xml:space="preserve"> 'Ind AS Financials'!T$115</f>
        <v>0</v>
      </c>
      <c r="U20" s="404">
        <f xml:space="preserve"> 'Ind AS Financials'!U$115</f>
        <v>0</v>
      </c>
      <c r="V20" s="404">
        <f xml:space="preserve"> 'Ind AS Financials'!V$115</f>
        <v>0</v>
      </c>
      <c r="W20" s="404">
        <f xml:space="preserve"> 'Ind AS Financials'!W$115</f>
        <v>0</v>
      </c>
    </row>
    <row r="21" spans="1:23" s="417" customFormat="1" ht="15" customHeight="1" x14ac:dyDescent="0.35">
      <c r="A21" s="462"/>
      <c r="B21" s="462"/>
      <c r="C21" s="462"/>
      <c r="D21" s="462"/>
      <c r="E21" s="417" t="s">
        <v>257</v>
      </c>
      <c r="F21" s="462"/>
      <c r="G21" s="462" t="s">
        <v>330</v>
      </c>
      <c r="H21" s="405">
        <f ca="1" xml:space="preserve"> SUM(J21:W21)</f>
        <v>1110.0236546236169</v>
      </c>
      <c r="I21" s="462"/>
      <c r="J21" s="462"/>
      <c r="K21" s="462"/>
      <c r="L21" s="462"/>
      <c r="M21" s="462">
        <f ca="1" xml:space="preserve"> IF( M19, M19 - M20, )</f>
        <v>147.56581921795475</v>
      </c>
      <c r="N21" s="462">
        <f t="shared" ref="N21:V21" ca="1" si="3" xml:space="preserve"> IF( N19, N19 - N20, )</f>
        <v>161.91396899791016</v>
      </c>
      <c r="O21" s="462">
        <f t="shared" ca="1" si="3"/>
        <v>176.82884387008255</v>
      </c>
      <c r="P21" s="462">
        <f t="shared" ca="1" si="3"/>
        <v>191.99293537673958</v>
      </c>
      <c r="Q21" s="462">
        <f t="shared" ca="1" si="3"/>
        <v>207.07001664140859</v>
      </c>
      <c r="R21" s="462">
        <f t="shared" ca="1" si="3"/>
        <v>189.95382452395521</v>
      </c>
      <c r="S21" s="462">
        <f t="shared" ca="1" si="3"/>
        <v>34.698245995566175</v>
      </c>
      <c r="T21" s="462">
        <f t="shared" si="3"/>
        <v>0</v>
      </c>
      <c r="U21" s="462">
        <f t="shared" si="3"/>
        <v>0</v>
      </c>
      <c r="V21" s="462">
        <f t="shared" si="3"/>
        <v>0</v>
      </c>
      <c r="W21" s="462"/>
    </row>
    <row r="22" spans="1:23" s="19" customFormat="1" ht="15" customHeight="1" x14ac:dyDescent="0.35">
      <c r="A22" s="21"/>
      <c r="B22" s="21"/>
      <c r="C22" s="21"/>
      <c r="D22" s="21"/>
      <c r="E22" s="21"/>
      <c r="F22" s="21"/>
      <c r="G22" s="21"/>
      <c r="H22" s="53"/>
      <c r="I22" s="21"/>
      <c r="J22" s="26"/>
      <c r="K22" s="26"/>
      <c r="L22" s="26"/>
      <c r="M22" s="26"/>
      <c r="N22" s="26"/>
      <c r="O22" s="26"/>
      <c r="P22" s="26"/>
      <c r="Q22" s="26"/>
      <c r="R22" s="26"/>
      <c r="S22" s="26"/>
      <c r="T22" s="26"/>
      <c r="U22" s="26"/>
      <c r="V22" s="26"/>
      <c r="W22" s="26"/>
    </row>
    <row r="23" spans="1:23" s="19" customFormat="1" ht="15" customHeight="1" x14ac:dyDescent="0.35">
      <c r="A23" s="21"/>
      <c r="B23" s="20" t="s">
        <v>180</v>
      </c>
      <c r="C23" s="21"/>
      <c r="D23" s="21"/>
      <c r="E23" s="21"/>
      <c r="F23" s="21"/>
      <c r="G23" s="21"/>
      <c r="H23" s="53"/>
      <c r="I23" s="21"/>
      <c r="J23" s="26"/>
      <c r="K23" s="26"/>
      <c r="L23" s="26"/>
      <c r="M23" s="26"/>
      <c r="N23" s="26"/>
      <c r="O23" s="26"/>
      <c r="P23" s="26"/>
      <c r="Q23" s="26"/>
      <c r="R23" s="26"/>
      <c r="S23" s="26"/>
      <c r="T23" s="26"/>
      <c r="U23" s="26"/>
      <c r="V23" s="26"/>
      <c r="W23" s="26"/>
    </row>
    <row r="24" spans="1:23" s="19" customFormat="1" ht="15" customHeight="1" x14ac:dyDescent="0.35">
      <c r="A24" s="21"/>
      <c r="B24" s="21"/>
      <c r="C24" s="21"/>
      <c r="D24" s="21"/>
      <c r="E24" s="224" t="str">
        <f xml:space="preserve"> NTBA!E$293</f>
        <v>Utility's Event of Default</v>
      </c>
      <c r="F24" s="224">
        <f xml:space="preserve"> NTBA!F$293</f>
        <v>1</v>
      </c>
      <c r="G24" s="224" t="str">
        <f xml:space="preserve"> NTBA!G$293</f>
        <v>%</v>
      </c>
      <c r="H24" s="53"/>
      <c r="I24" s="21"/>
      <c r="J24" s="26"/>
      <c r="K24" s="26"/>
      <c r="L24" s="26"/>
      <c r="M24" s="26"/>
      <c r="N24" s="26"/>
      <c r="O24" s="26"/>
      <c r="P24" s="26"/>
      <c r="Q24" s="26"/>
      <c r="R24" s="26"/>
      <c r="S24" s="26"/>
      <c r="T24" s="26"/>
      <c r="U24" s="26"/>
      <c r="V24" s="26"/>
      <c r="W24" s="26"/>
    </row>
    <row r="25" spans="1:23" s="19" customFormat="1" ht="15" customHeight="1" x14ac:dyDescent="0.35">
      <c r="A25" s="21"/>
      <c r="B25" s="21"/>
      <c r="C25" s="21"/>
      <c r="D25" s="21"/>
      <c r="E25" s="529" t="str">
        <f t="shared" ref="E25:W25" si="4" xml:space="preserve"> E$12</f>
        <v>NPV at Discount Rate</v>
      </c>
      <c r="F25" s="529">
        <f t="shared" si="4"/>
        <v>0</v>
      </c>
      <c r="G25" s="529" t="str">
        <f t="shared" si="4"/>
        <v>INR Cr</v>
      </c>
      <c r="H25" s="529">
        <f t="shared" si="4"/>
        <v>0</v>
      </c>
      <c r="I25" s="529">
        <f t="shared" si="4"/>
        <v>0</v>
      </c>
      <c r="J25" s="529">
        <f t="shared" si="4"/>
        <v>0</v>
      </c>
      <c r="K25" s="529">
        <f t="shared" si="4"/>
        <v>0</v>
      </c>
      <c r="L25" s="529">
        <f t="shared" si="4"/>
        <v>0</v>
      </c>
      <c r="M25" s="529">
        <f t="shared" si="4"/>
        <v>1284.9880331338302</v>
      </c>
      <c r="N25" s="529">
        <f t="shared" si="4"/>
        <v>1127.9105597738749</v>
      </c>
      <c r="O25" s="529">
        <f t="shared" si="4"/>
        <v>954.33995171112451</v>
      </c>
      <c r="P25" s="529">
        <f t="shared" si="4"/>
        <v>762.54442980178521</v>
      </c>
      <c r="Q25" s="529">
        <f t="shared" si="4"/>
        <v>550.7610175374956</v>
      </c>
      <c r="R25" s="529">
        <f t="shared" si="4"/>
        <v>316.58970753992537</v>
      </c>
      <c r="S25" s="529">
        <f t="shared" si="4"/>
        <v>57.830409992610299</v>
      </c>
      <c r="T25" s="529">
        <f t="shared" si="4"/>
        <v>0</v>
      </c>
      <c r="U25" s="529">
        <f t="shared" si="4"/>
        <v>0</v>
      </c>
      <c r="V25" s="529">
        <f t="shared" si="4"/>
        <v>0</v>
      </c>
      <c r="W25" s="529">
        <f t="shared" si="4"/>
        <v>0</v>
      </c>
    </row>
    <row r="26" spans="1:23" s="19" customFormat="1" ht="15" customHeight="1" x14ac:dyDescent="0.35">
      <c r="A26" s="21"/>
      <c r="B26" s="21"/>
      <c r="C26" s="21"/>
      <c r="D26" s="21"/>
      <c r="E26" s="21" t="s">
        <v>180</v>
      </c>
      <c r="F26" s="21"/>
      <c r="G26" s="21" t="s">
        <v>330</v>
      </c>
      <c r="H26" s="405">
        <f xml:space="preserve"> SUM(J26:W26)</f>
        <v>5054.9641094906465</v>
      </c>
      <c r="I26" s="21"/>
      <c r="J26" s="26"/>
      <c r="K26" s="26"/>
      <c r="L26" s="26"/>
      <c r="M26" s="403">
        <f t="shared" ref="M26:V26" si="5" xml:space="preserve"> M25 * $F24</f>
        <v>1284.9880331338302</v>
      </c>
      <c r="N26" s="403">
        <f t="shared" si="5"/>
        <v>1127.9105597738749</v>
      </c>
      <c r="O26" s="403">
        <f t="shared" si="5"/>
        <v>954.33995171112451</v>
      </c>
      <c r="P26" s="403">
        <f t="shared" si="5"/>
        <v>762.54442980178521</v>
      </c>
      <c r="Q26" s="403">
        <f t="shared" si="5"/>
        <v>550.7610175374956</v>
      </c>
      <c r="R26" s="403">
        <f t="shared" si="5"/>
        <v>316.58970753992537</v>
      </c>
      <c r="S26" s="403">
        <f t="shared" si="5"/>
        <v>57.830409992610299</v>
      </c>
      <c r="T26" s="403">
        <f t="shared" si="5"/>
        <v>0</v>
      </c>
      <c r="U26" s="403">
        <f t="shared" si="5"/>
        <v>0</v>
      </c>
      <c r="V26" s="403">
        <f t="shared" si="5"/>
        <v>0</v>
      </c>
      <c r="W26" s="26"/>
    </row>
    <row r="27" spans="1:23" s="19" customFormat="1" ht="15" customHeight="1" x14ac:dyDescent="0.35">
      <c r="A27" s="21"/>
      <c r="B27" s="21"/>
      <c r="C27" s="21"/>
      <c r="D27" s="21"/>
      <c r="E27" s="21"/>
      <c r="F27" s="21"/>
      <c r="G27" s="21"/>
      <c r="H27" s="405"/>
      <c r="I27" s="21"/>
      <c r="J27" s="26"/>
      <c r="K27" s="26"/>
      <c r="L27" s="26"/>
      <c r="M27" s="403"/>
      <c r="N27" s="403"/>
      <c r="O27" s="403"/>
      <c r="P27" s="403"/>
      <c r="Q27" s="403"/>
      <c r="R27" s="403"/>
      <c r="S27" s="403"/>
      <c r="T27" s="403"/>
      <c r="U27" s="403"/>
      <c r="V27" s="403"/>
      <c r="W27" s="26"/>
    </row>
    <row r="28" spans="1:23" s="19" customFormat="1" ht="15" customHeight="1" x14ac:dyDescent="0.35">
      <c r="A28" s="21"/>
      <c r="B28" s="21"/>
      <c r="C28" s="112" t="s">
        <v>258</v>
      </c>
      <c r="D28" s="21"/>
      <c r="E28" s="21"/>
      <c r="F28" s="21"/>
      <c r="G28" s="21"/>
      <c r="H28" s="405"/>
      <c r="I28" s="21"/>
      <c r="J28" s="26"/>
      <c r="K28" s="26"/>
      <c r="L28" s="26"/>
      <c r="M28" s="26"/>
      <c r="N28" s="26"/>
      <c r="O28" s="26"/>
      <c r="P28" s="26"/>
      <c r="Q28" s="26"/>
      <c r="R28" s="26"/>
      <c r="S28" s="26"/>
      <c r="T28" s="26"/>
      <c r="U28" s="26"/>
      <c r="V28" s="26"/>
      <c r="W28" s="26"/>
    </row>
    <row r="29" spans="1:23" s="19" customFormat="1" ht="15" customHeight="1" x14ac:dyDescent="0.35">
      <c r="A29" s="21"/>
      <c r="B29" s="21"/>
      <c r="C29" s="21"/>
      <c r="D29" s="21"/>
      <c r="E29" s="529" t="str">
        <f t="shared" ref="E29:W29" si="6" xml:space="preserve"> E$26</f>
        <v>Termination Payment for Utility Default</v>
      </c>
      <c r="F29" s="529">
        <f t="shared" si="6"/>
        <v>0</v>
      </c>
      <c r="G29" s="529" t="str">
        <f t="shared" si="6"/>
        <v>INR Cr</v>
      </c>
      <c r="H29" s="584">
        <f t="shared" si="6"/>
        <v>5054.9641094906465</v>
      </c>
      <c r="I29" s="529">
        <f t="shared" si="6"/>
        <v>0</v>
      </c>
      <c r="J29" s="529">
        <f t="shared" si="6"/>
        <v>0</v>
      </c>
      <c r="K29" s="529">
        <f t="shared" si="6"/>
        <v>0</v>
      </c>
      <c r="L29" s="529">
        <f t="shared" si="6"/>
        <v>0</v>
      </c>
      <c r="M29" s="529">
        <f xml:space="preserve"> M$26</f>
        <v>1284.9880331338302</v>
      </c>
      <c r="N29" s="529">
        <f t="shared" si="6"/>
        <v>1127.9105597738749</v>
      </c>
      <c r="O29" s="529">
        <f t="shared" si="6"/>
        <v>954.33995171112451</v>
      </c>
      <c r="P29" s="529">
        <f t="shared" si="6"/>
        <v>762.54442980178521</v>
      </c>
      <c r="Q29" s="529">
        <f t="shared" si="6"/>
        <v>550.7610175374956</v>
      </c>
      <c r="R29" s="529">
        <f t="shared" si="6"/>
        <v>316.58970753992537</v>
      </c>
      <c r="S29" s="529">
        <f t="shared" si="6"/>
        <v>57.830409992610299</v>
      </c>
      <c r="T29" s="529">
        <f t="shared" si="6"/>
        <v>0</v>
      </c>
      <c r="U29" s="529">
        <f t="shared" si="6"/>
        <v>0</v>
      </c>
      <c r="V29" s="529">
        <f t="shared" si="6"/>
        <v>0</v>
      </c>
      <c r="W29" s="529">
        <f t="shared" si="6"/>
        <v>0</v>
      </c>
    </row>
    <row r="30" spans="1:23" s="19" customFormat="1" ht="15" customHeight="1" x14ac:dyDescent="0.35">
      <c r="A30" s="21"/>
      <c r="B30" s="21"/>
      <c r="C30" s="21"/>
      <c r="D30" s="21"/>
      <c r="E30" s="21" t="s">
        <v>175</v>
      </c>
      <c r="F30" s="21"/>
      <c r="G30" s="21" t="s">
        <v>330</v>
      </c>
      <c r="H30" s="405">
        <f ca="1" xml:space="preserve"> SUM(J30:W30)</f>
        <v>1922.9548110707706</v>
      </c>
      <c r="I30" s="21"/>
      <c r="J30" s="146"/>
      <c r="K30" s="146"/>
      <c r="L30" s="146"/>
      <c r="M30" s="146">
        <f ca="1" xml:space="preserve"> 'Ind AS Financials'!M$115</f>
        <v>623.42700066234329</v>
      </c>
      <c r="N30" s="146">
        <f ca="1" xml:space="preserve"> 'Ind AS Financials'!N$115</f>
        <v>514.83236686641476</v>
      </c>
      <c r="O30" s="146">
        <f ca="1" xml:space="preserve"> 'Ind AS Financials'!O$115</f>
        <v>395.77512715659213</v>
      </c>
      <c r="P30" s="146">
        <f ca="1" xml:space="preserve"> 'Ind AS Financials'!P$115</f>
        <v>265.53372250433154</v>
      </c>
      <c r="Q30" s="146">
        <f ca="1" xml:space="preserve"> 'Ind AS Financials'!Q$115</f>
        <v>123.38659388108876</v>
      </c>
      <c r="R30" s="146">
        <f ca="1" xml:space="preserve"> 'Ind AS Financials'!R$115</f>
        <v>0</v>
      </c>
      <c r="S30" s="146">
        <f ca="1" xml:space="preserve"> 'Ind AS Financials'!S$115</f>
        <v>0</v>
      </c>
      <c r="T30" s="146">
        <f ca="1" xml:space="preserve"> 'Ind AS Financials'!T$115</f>
        <v>0</v>
      </c>
      <c r="U30" s="146">
        <f xml:space="preserve"> 'Ind AS Financials'!U$115</f>
        <v>0</v>
      </c>
      <c r="V30" s="146">
        <f xml:space="preserve"> 'Ind AS Financials'!V$115</f>
        <v>0</v>
      </c>
      <c r="W30" s="146">
        <f xml:space="preserve"> 'Ind AS Financials'!W$115</f>
        <v>0</v>
      </c>
    </row>
    <row r="31" spans="1:23" s="19" customFormat="1" ht="15" customHeight="1" x14ac:dyDescent="0.35">
      <c r="A31" s="21"/>
      <c r="B31" s="21"/>
      <c r="C31" s="21"/>
      <c r="D31" s="21"/>
      <c r="E31" s="21" t="s">
        <v>258</v>
      </c>
      <c r="F31" s="21"/>
      <c r="G31" s="21" t="s">
        <v>330</v>
      </c>
      <c r="H31" s="405">
        <f ca="1" xml:space="preserve"> SUM(J31:W31)</f>
        <v>3132.0092984198759</v>
      </c>
      <c r="I31" s="21"/>
      <c r="J31" s="26"/>
      <c r="K31" s="26"/>
      <c r="L31" s="26"/>
      <c r="M31" s="403">
        <f t="shared" ref="M31:W31" ca="1" si="7" xml:space="preserve">  IF( M19, M29 - M30, )</f>
        <v>661.5610324714869</v>
      </c>
      <c r="N31" s="403">
        <f t="shared" ca="1" si="7"/>
        <v>613.07819290746011</v>
      </c>
      <c r="O31" s="403">
        <f t="shared" ca="1" si="7"/>
        <v>558.56482455453238</v>
      </c>
      <c r="P31" s="403">
        <f t="shared" ca="1" si="7"/>
        <v>497.01070729745368</v>
      </c>
      <c r="Q31" s="403">
        <f t="shared" ca="1" si="7"/>
        <v>427.37442365640686</v>
      </c>
      <c r="R31" s="403">
        <f t="shared" ca="1" si="7"/>
        <v>316.58970753992537</v>
      </c>
      <c r="S31" s="403">
        <f t="shared" ca="1" si="7"/>
        <v>57.830409992610299</v>
      </c>
      <c r="T31" s="403">
        <f t="shared" si="7"/>
        <v>0</v>
      </c>
      <c r="U31" s="403">
        <f t="shared" si="7"/>
        <v>0</v>
      </c>
      <c r="V31" s="403">
        <f t="shared" si="7"/>
        <v>0</v>
      </c>
      <c r="W31" s="403">
        <f t="shared" si="7"/>
        <v>0</v>
      </c>
    </row>
    <row r="32" spans="1:23" s="19" customFormat="1" ht="15" customHeight="1" x14ac:dyDescent="0.35">
      <c r="A32" s="21"/>
      <c r="B32" s="21"/>
      <c r="C32" s="21"/>
      <c r="D32" s="21"/>
      <c r="E32" s="21"/>
      <c r="F32" s="21"/>
      <c r="G32" s="21"/>
      <c r="H32" s="405"/>
      <c r="I32" s="21"/>
      <c r="J32" s="26"/>
      <c r="K32" s="26"/>
      <c r="L32" s="26"/>
      <c r="M32" s="403"/>
      <c r="N32" s="403"/>
      <c r="O32" s="403"/>
      <c r="P32" s="403"/>
      <c r="Q32" s="403"/>
      <c r="R32" s="403"/>
      <c r="S32" s="403"/>
      <c r="T32" s="403"/>
      <c r="U32" s="403"/>
      <c r="V32" s="403"/>
      <c r="W32" s="403"/>
    </row>
    <row r="33" spans="1:23" s="19" customFormat="1" ht="15" customHeight="1" x14ac:dyDescent="0.35">
      <c r="A33" s="105" t="s">
        <v>755</v>
      </c>
      <c r="B33" s="106"/>
      <c r="C33" s="106"/>
      <c r="D33" s="106"/>
      <c r="E33" s="106"/>
      <c r="F33" s="21"/>
      <c r="G33" s="21"/>
      <c r="H33" s="405"/>
      <c r="I33" s="21"/>
      <c r="J33" s="26"/>
      <c r="K33" s="26"/>
      <c r="L33" s="26"/>
      <c r="M33" s="403"/>
      <c r="N33" s="403"/>
      <c r="O33" s="403"/>
      <c r="P33" s="403"/>
      <c r="Q33" s="403"/>
      <c r="R33" s="403"/>
      <c r="S33" s="403"/>
      <c r="T33" s="403"/>
      <c r="U33" s="403"/>
      <c r="V33" s="403"/>
      <c r="W33" s="403"/>
    </row>
    <row r="34" spans="1:23" s="19" customFormat="1" ht="15" customHeight="1" x14ac:dyDescent="0.35">
      <c r="A34" s="21"/>
      <c r="B34" s="21"/>
      <c r="C34" s="21"/>
      <c r="D34" s="21"/>
      <c r="E34" s="21"/>
      <c r="F34" s="21"/>
      <c r="G34" s="21"/>
      <c r="H34" s="405"/>
      <c r="I34" s="21"/>
      <c r="J34" s="26"/>
      <c r="K34" s="26"/>
      <c r="L34" s="26"/>
      <c r="M34" s="403"/>
      <c r="N34" s="403"/>
      <c r="O34" s="403"/>
      <c r="P34" s="403"/>
      <c r="Q34" s="403"/>
      <c r="R34" s="403"/>
      <c r="S34" s="403"/>
      <c r="T34" s="403"/>
      <c r="U34" s="403"/>
      <c r="V34" s="403"/>
      <c r="W34" s="403"/>
    </row>
    <row r="35" spans="1:23" s="19" customFormat="1" ht="15" customHeight="1" x14ac:dyDescent="0.35">
      <c r="A35" s="21"/>
      <c r="B35" s="21"/>
      <c r="C35" s="21"/>
      <c r="D35" s="21"/>
      <c r="E35" s="836" t="s">
        <v>757</v>
      </c>
      <c r="F35" s="21"/>
      <c r="G35" s="21"/>
      <c r="H35" s="405"/>
      <c r="I35" s="21"/>
      <c r="J35" s="26">
        <f>Financials!J98</f>
        <v>0</v>
      </c>
      <c r="K35" s="26">
        <f ca="1">Financials!K98</f>
        <v>116.69548361078445</v>
      </c>
      <c r="L35" s="26">
        <f ca="1">Financials!L98</f>
        <v>742.00898051667343</v>
      </c>
      <c r="M35" s="403"/>
      <c r="N35" s="403"/>
      <c r="O35" s="403"/>
      <c r="P35" s="403"/>
      <c r="Q35" s="403"/>
      <c r="R35" s="403"/>
      <c r="S35" s="403"/>
      <c r="T35" s="403"/>
      <c r="U35" s="403"/>
      <c r="V35" s="403"/>
      <c r="W35" s="403"/>
    </row>
    <row r="36" spans="1:23" s="19" customFormat="1" ht="15" customHeight="1" x14ac:dyDescent="0.35">
      <c r="A36" s="21"/>
      <c r="B36" s="21"/>
      <c r="C36" s="21"/>
      <c r="D36" s="21"/>
      <c r="E36" s="836"/>
      <c r="F36" s="21"/>
      <c r="G36" s="21"/>
      <c r="H36" s="405"/>
      <c r="I36" s="21"/>
      <c r="J36" s="26"/>
      <c r="K36" s="26"/>
      <c r="L36" s="26"/>
      <c r="M36" s="403"/>
      <c r="N36" s="403"/>
      <c r="O36" s="403"/>
      <c r="P36" s="403"/>
      <c r="Q36" s="403"/>
      <c r="R36" s="403"/>
      <c r="S36" s="403"/>
      <c r="T36" s="403"/>
      <c r="U36" s="403"/>
      <c r="V36" s="403"/>
      <c r="W36" s="403"/>
    </row>
    <row r="37" spans="1:23" s="19" customFormat="1" ht="15" customHeight="1" x14ac:dyDescent="0.35">
      <c r="A37" s="21"/>
      <c r="B37" s="20" t="s">
        <v>256</v>
      </c>
      <c r="C37" s="21"/>
      <c r="D37" s="21"/>
      <c r="E37" s="21"/>
      <c r="F37" s="21"/>
      <c r="G37" s="21"/>
      <c r="H37" s="405"/>
      <c r="I37" s="21"/>
      <c r="J37" s="26"/>
      <c r="K37" s="26"/>
      <c r="L37" s="26"/>
      <c r="M37" s="403"/>
      <c r="N37" s="403"/>
      <c r="O37" s="403"/>
      <c r="P37" s="403"/>
      <c r="Q37" s="403"/>
      <c r="R37" s="403"/>
      <c r="S37" s="403"/>
      <c r="T37" s="403"/>
      <c r="U37" s="403"/>
      <c r="V37" s="403"/>
      <c r="W37" s="403"/>
    </row>
    <row r="38" spans="1:23" s="19" customFormat="1" ht="15" customHeight="1" x14ac:dyDescent="0.35">
      <c r="A38" s="21"/>
      <c r="B38" s="21"/>
      <c r="C38" s="21"/>
      <c r="D38" s="21"/>
      <c r="E38" s="836" t="s">
        <v>756</v>
      </c>
      <c r="F38" s="21"/>
      <c r="G38" s="21"/>
      <c r="H38" s="405"/>
      <c r="I38" s="21"/>
      <c r="J38" s="26">
        <f>J35*$F$14</f>
        <v>0</v>
      </c>
      <c r="K38" s="26">
        <f ca="1">K35*$F$14</f>
        <v>70.017290166470673</v>
      </c>
      <c r="L38" s="26">
        <f ca="1">L35*$F$14</f>
        <v>445.20538831000403</v>
      </c>
      <c r="M38" s="403"/>
      <c r="N38" s="403"/>
      <c r="O38" s="403"/>
      <c r="P38" s="403"/>
      <c r="Q38" s="403"/>
      <c r="R38" s="403"/>
      <c r="S38" s="403"/>
      <c r="T38" s="403"/>
      <c r="U38" s="403"/>
      <c r="V38" s="403"/>
      <c r="W38" s="403"/>
    </row>
    <row r="39" spans="1:23" s="19" customFormat="1" ht="15" customHeight="1" x14ac:dyDescent="0.35">
      <c r="A39" s="21"/>
      <c r="B39" s="21"/>
      <c r="C39" s="21"/>
      <c r="D39" s="21"/>
      <c r="E39" s="21" t="s">
        <v>175</v>
      </c>
      <c r="F39" s="21"/>
      <c r="G39" s="21"/>
      <c r="H39" s="405"/>
      <c r="I39" s="21"/>
      <c r="J39" s="26">
        <f ca="1" xml:space="preserve"> 'Ind AS Financials'!J$115</f>
        <v>0</v>
      </c>
      <c r="K39" s="26">
        <f ca="1" xml:space="preserve"> 'Ind AS Financials'!K$115</f>
        <v>214.41043392591286</v>
      </c>
      <c r="L39" s="26">
        <f ca="1" xml:space="preserve"> 'Ind AS Financials'!L$115</f>
        <v>889.55079913438408</v>
      </c>
      <c r="M39" s="403"/>
      <c r="N39" s="403"/>
      <c r="O39" s="403"/>
      <c r="P39" s="403"/>
      <c r="Q39" s="403"/>
      <c r="R39" s="403"/>
      <c r="S39" s="403"/>
      <c r="T39" s="403"/>
      <c r="U39" s="403"/>
      <c r="V39" s="403"/>
      <c r="W39" s="403"/>
    </row>
    <row r="40" spans="1:23" s="19" customFormat="1" ht="15" customHeight="1" x14ac:dyDescent="0.35">
      <c r="A40" s="21"/>
      <c r="B40" s="21"/>
      <c r="C40" s="21"/>
      <c r="D40" s="21"/>
      <c r="E40" s="21" t="s">
        <v>258</v>
      </c>
      <c r="F40" s="21"/>
      <c r="G40" s="21"/>
      <c r="H40" s="405"/>
      <c r="I40" s="21"/>
      <c r="J40" s="403">
        <f ca="1">J38-J39</f>
        <v>0</v>
      </c>
      <c r="K40" s="403">
        <f ca="1">K38-K39</f>
        <v>-144.39314375944218</v>
      </c>
      <c r="L40" s="403">
        <f ca="1">L38-L39</f>
        <v>-444.34541082438005</v>
      </c>
      <c r="M40" s="403"/>
      <c r="N40" s="403"/>
      <c r="O40" s="403"/>
      <c r="P40" s="403"/>
      <c r="Q40" s="403"/>
      <c r="R40" s="403"/>
      <c r="S40" s="403"/>
      <c r="T40" s="403"/>
      <c r="U40" s="403"/>
      <c r="V40" s="403"/>
      <c r="W40" s="403"/>
    </row>
    <row r="41" spans="1:23" s="19" customFormat="1" ht="15" customHeight="1" x14ac:dyDescent="0.35">
      <c r="A41" s="21"/>
      <c r="B41" s="21"/>
      <c r="C41" s="21"/>
      <c r="D41" s="21"/>
      <c r="E41" s="21"/>
      <c r="F41" s="21"/>
      <c r="G41" s="21"/>
      <c r="H41" s="405"/>
      <c r="I41" s="21"/>
      <c r="J41" s="403"/>
      <c r="K41" s="403"/>
      <c r="L41" s="403"/>
      <c r="M41" s="403"/>
      <c r="N41" s="403"/>
      <c r="O41" s="403"/>
      <c r="P41" s="403"/>
      <c r="Q41" s="403"/>
      <c r="R41" s="403"/>
      <c r="S41" s="403"/>
      <c r="T41" s="403"/>
      <c r="U41" s="403"/>
      <c r="V41" s="403"/>
      <c r="W41" s="403"/>
    </row>
    <row r="42" spans="1:23" s="19" customFormat="1" ht="15" customHeight="1" x14ac:dyDescent="0.35">
      <c r="A42" s="21"/>
      <c r="B42" s="20" t="s">
        <v>180</v>
      </c>
      <c r="C42" s="21"/>
      <c r="D42" s="21"/>
      <c r="E42" s="21"/>
      <c r="F42" s="21"/>
      <c r="G42" s="21"/>
      <c r="H42" s="405"/>
      <c r="I42" s="21"/>
      <c r="J42" s="403"/>
      <c r="K42" s="403"/>
      <c r="L42" s="403"/>
      <c r="M42" s="403"/>
      <c r="N42" s="403"/>
      <c r="O42" s="403"/>
      <c r="P42" s="403"/>
      <c r="Q42" s="403"/>
      <c r="R42" s="403"/>
      <c r="S42" s="403"/>
      <c r="T42" s="403"/>
      <c r="U42" s="403"/>
      <c r="V42" s="403"/>
      <c r="W42" s="403"/>
    </row>
    <row r="43" spans="1:23" s="19" customFormat="1" ht="15" customHeight="1" x14ac:dyDescent="0.35">
      <c r="A43" s="21"/>
      <c r="B43" s="21"/>
      <c r="C43" s="21"/>
      <c r="D43" s="21"/>
      <c r="E43" s="836" t="s">
        <v>756</v>
      </c>
      <c r="F43" s="21"/>
      <c r="G43" s="21"/>
      <c r="H43" s="405"/>
      <c r="I43" s="21"/>
      <c r="J43" s="403">
        <f>J35*$F$24</f>
        <v>0</v>
      </c>
      <c r="K43" s="403">
        <f ca="1">K35*$F$24</f>
        <v>116.69548361078445</v>
      </c>
      <c r="L43" s="403">
        <f ca="1">L35*$F$24</f>
        <v>742.00898051667343</v>
      </c>
      <c r="M43" s="403"/>
      <c r="N43" s="403"/>
      <c r="O43" s="403"/>
      <c r="P43" s="403"/>
      <c r="Q43" s="403"/>
      <c r="R43" s="403"/>
      <c r="S43" s="403"/>
      <c r="T43" s="403"/>
      <c r="U43" s="403"/>
      <c r="V43" s="403"/>
      <c r="W43" s="403"/>
    </row>
    <row r="44" spans="1:23" s="19" customFormat="1" ht="15" customHeight="1" x14ac:dyDescent="0.35">
      <c r="A44" s="21"/>
      <c r="B44" s="21"/>
      <c r="C44" s="21"/>
      <c r="D44" s="21"/>
      <c r="E44" s="21" t="s">
        <v>175</v>
      </c>
      <c r="F44" s="21"/>
      <c r="G44" s="21"/>
      <c r="H44" s="405"/>
      <c r="I44" s="21"/>
      <c r="J44" s="403">
        <f ca="1">J39</f>
        <v>0</v>
      </c>
      <c r="K44" s="403">
        <f ca="1">K39</f>
        <v>214.41043392591286</v>
      </c>
      <c r="L44" s="403">
        <f ca="1">L39</f>
        <v>889.55079913438408</v>
      </c>
      <c r="M44" s="403"/>
      <c r="N44" s="403"/>
      <c r="O44" s="403"/>
      <c r="P44" s="403"/>
      <c r="Q44" s="403"/>
      <c r="R44" s="403"/>
      <c r="S44" s="403"/>
      <c r="T44" s="403"/>
      <c r="U44" s="403"/>
      <c r="V44" s="403"/>
      <c r="W44" s="403"/>
    </row>
    <row r="45" spans="1:23" s="19" customFormat="1" ht="15" customHeight="1" x14ac:dyDescent="0.35">
      <c r="A45" s="21"/>
      <c r="B45" s="21"/>
      <c r="C45" s="21"/>
      <c r="D45" s="21"/>
      <c r="E45" s="21" t="s">
        <v>258</v>
      </c>
      <c r="F45" s="21"/>
      <c r="G45" s="21"/>
      <c r="H45" s="405"/>
      <c r="I45" s="21"/>
      <c r="J45" s="403">
        <f ca="1">J43-J44</f>
        <v>0</v>
      </c>
      <c r="K45" s="403">
        <f ca="1">K43-K44</f>
        <v>-97.714950315128405</v>
      </c>
      <c r="L45" s="403">
        <f ca="1">L43-L44</f>
        <v>-147.54181861771065</v>
      </c>
      <c r="M45" s="403"/>
      <c r="N45" s="403"/>
      <c r="O45" s="403"/>
      <c r="P45" s="403"/>
      <c r="Q45" s="403"/>
      <c r="R45" s="403"/>
      <c r="S45" s="403"/>
      <c r="T45" s="403"/>
      <c r="U45" s="403"/>
      <c r="V45" s="403"/>
      <c r="W45" s="403"/>
    </row>
    <row r="46" spans="1:23" s="19" customFormat="1" ht="15" customHeight="1" x14ac:dyDescent="0.35">
      <c r="A46" s="21"/>
      <c r="B46" s="21"/>
      <c r="C46" s="21"/>
      <c r="D46" s="21"/>
      <c r="E46" s="21"/>
      <c r="F46" s="21"/>
      <c r="G46" s="21"/>
      <c r="H46" s="21"/>
      <c r="I46" s="21"/>
      <c r="J46" s="21"/>
      <c r="K46" s="21"/>
      <c r="L46" s="21"/>
      <c r="M46" s="21"/>
      <c r="N46" s="21"/>
      <c r="O46" s="21"/>
      <c r="P46" s="21"/>
      <c r="Q46" s="21"/>
      <c r="R46" s="21"/>
      <c r="S46" s="21"/>
      <c r="T46" s="21"/>
      <c r="U46" s="21"/>
      <c r="V46" s="21"/>
      <c r="W46" s="21"/>
    </row>
    <row r="47" spans="1:23" s="19" customFormat="1" ht="15" customHeight="1" x14ac:dyDescent="0.35">
      <c r="A47" s="20" t="s">
        <v>305</v>
      </c>
      <c r="B47" s="21"/>
      <c r="C47" s="21"/>
      <c r="D47" s="21"/>
      <c r="E47" s="21"/>
      <c r="F47" s="21"/>
      <c r="G47" s="21"/>
      <c r="H47" s="21"/>
      <c r="I47" s="21"/>
      <c r="J47" s="21"/>
      <c r="K47" s="21"/>
      <c r="L47" s="21"/>
      <c r="M47" s="21"/>
      <c r="N47" s="21"/>
      <c r="O47" s="21"/>
      <c r="P47" s="21"/>
      <c r="Q47" s="21"/>
      <c r="R47" s="21"/>
      <c r="S47" s="21"/>
      <c r="T47" s="21"/>
      <c r="U47" s="21"/>
      <c r="V47" s="21"/>
      <c r="W47" s="21"/>
    </row>
  </sheetData>
  <conditionalFormatting sqref="N30:V30 J21:M21 M21:V29 M31:W45 J40:L45">
    <cfRule type="cellIs" dxfId="12" priority="5" operator="lessThan">
      <formula>0</formula>
    </cfRule>
  </conditionalFormatting>
  <conditionalFormatting sqref="G3">
    <cfRule type="cellIs" dxfId="11" priority="2" operator="equal">
      <formula>0</formula>
    </cfRule>
    <cfRule type="cellIs" dxfId="10" priority="3" operator="notEqual">
      <formula>0</formula>
    </cfRule>
  </conditionalFormatting>
  <pageMargins left="0.7" right="0.7" top="0.75" bottom="0.75" header="0.3" footer="0.3"/>
  <pageSetup paperSize="9" orientation="portrait" verticalDpi="9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8EC4B-5BF4-47D4-A1EE-F1A2CF0ACB1B}">
  <sheetPr codeName="Sheet14"/>
  <dimension ref="A1:JA112"/>
  <sheetViews>
    <sheetView showGridLines="0" zoomScale="70" zoomScaleNormal="70" workbookViewId="0">
      <pane xSplit="9" ySplit="5" topLeftCell="AJ6" activePane="bottomRight" state="frozen"/>
      <selection activeCell="F18" sqref="F18"/>
      <selection pane="topRight" activeCell="F18" sqref="F18"/>
      <selection pane="bottomLeft" activeCell="F18" sqref="F18"/>
      <selection pane="bottomRight"/>
    </sheetView>
  </sheetViews>
  <sheetFormatPr defaultColWidth="0" defaultRowHeight="15" customHeight="1" x14ac:dyDescent="0.35"/>
  <cols>
    <col min="1" max="4" width="1.26953125" style="61" customWidth="1"/>
    <col min="5" max="5" width="40.6328125" style="61" customWidth="1"/>
    <col min="6" max="8" width="12.54296875" style="61" customWidth="1"/>
    <col min="9" max="9" width="2.6328125" style="61" customWidth="1"/>
    <col min="10" max="10" width="12.81640625" style="61" bestFit="1" customWidth="1"/>
    <col min="11" max="12" width="13.08984375" style="61" bestFit="1" customWidth="1"/>
    <col min="13" max="13" width="13.36328125" style="61" bestFit="1" customWidth="1"/>
    <col min="14" max="17" width="12.81640625" style="61" bestFit="1" customWidth="1"/>
    <col min="18" max="18" width="13.453125" style="61" bestFit="1" customWidth="1"/>
    <col min="19" max="22" width="12.81640625" style="61" bestFit="1" customWidth="1"/>
    <col min="23" max="24" width="13.08984375" style="61" bestFit="1" customWidth="1"/>
    <col min="25" max="25" width="13.36328125" style="61" bestFit="1" customWidth="1"/>
    <col min="26" max="29" width="12.81640625" style="61" bestFit="1" customWidth="1"/>
    <col min="30" max="30" width="13.453125" style="61" bestFit="1" customWidth="1"/>
    <col min="31" max="34" width="12.81640625" style="61" bestFit="1" customWidth="1"/>
    <col min="35" max="36" width="13.08984375" style="61" bestFit="1" customWidth="1"/>
    <col min="37" max="37" width="13.36328125" style="61" bestFit="1" customWidth="1"/>
    <col min="38" max="41" width="12.81640625" style="61" bestFit="1" customWidth="1"/>
    <col min="42" max="42" width="13.453125" style="61" bestFit="1" customWidth="1"/>
    <col min="43" max="46" width="12.81640625" style="61" bestFit="1" customWidth="1"/>
    <col min="47" max="48" width="13.08984375" style="61" bestFit="1" customWidth="1"/>
    <col min="49" max="49" width="13.36328125" style="61" bestFit="1" customWidth="1"/>
    <col min="50" max="53" width="12.81640625" style="61" bestFit="1" customWidth="1"/>
    <col min="54" max="54" width="13.453125" style="61" bestFit="1" customWidth="1"/>
    <col min="55" max="58" width="12.81640625" style="61" bestFit="1" customWidth="1"/>
    <col min="59" max="60" width="13.08984375" style="61" bestFit="1" customWidth="1"/>
    <col min="61" max="61" width="13.36328125" style="61" bestFit="1" customWidth="1"/>
    <col min="62" max="65" width="12.81640625" style="61" bestFit="1" customWidth="1"/>
    <col min="66" max="66" width="13.453125" style="61" bestFit="1" customWidth="1"/>
    <col min="67" max="70" width="12.81640625" style="61" bestFit="1" customWidth="1"/>
    <col min="71" max="72" width="13.08984375" style="61" bestFit="1" customWidth="1"/>
    <col min="73" max="73" width="13.36328125" style="61" bestFit="1" customWidth="1"/>
    <col min="74" max="77" width="12.81640625" style="61" bestFit="1" customWidth="1"/>
    <col min="78" max="78" width="13.453125" style="61" bestFit="1" customWidth="1"/>
    <col min="79" max="82" width="12.81640625" style="61" bestFit="1" customWidth="1"/>
    <col min="83" max="84" width="13.08984375" style="61" bestFit="1" customWidth="1"/>
    <col min="85" max="85" width="13.36328125" style="61" bestFit="1" customWidth="1"/>
    <col min="86" max="89" width="13" style="61" bestFit="1" customWidth="1"/>
    <col min="90" max="90" width="13.453125" style="61" bestFit="1" customWidth="1"/>
    <col min="91" max="94" width="13" style="61" bestFit="1" customWidth="1"/>
    <col min="95" max="96" width="13.36328125" style="61" bestFit="1" customWidth="1"/>
    <col min="97" max="97" width="13.453125" style="61" bestFit="1" customWidth="1"/>
    <col min="98" max="98" width="12.36328125" style="61" bestFit="1" customWidth="1"/>
    <col min="99" max="100" width="13" style="61" bestFit="1" customWidth="1"/>
    <col min="101" max="101" width="12.36328125" style="61" bestFit="1" customWidth="1"/>
    <col min="102" max="102" width="13.54296875" style="61" bestFit="1" customWidth="1"/>
    <col min="103" max="103" width="12.6328125" style="61" bestFit="1" customWidth="1"/>
    <col min="104" max="106" width="12.36328125" style="61" bestFit="1" customWidth="1"/>
    <col min="107" max="113" width="12.81640625" style="61" bestFit="1" customWidth="1"/>
    <col min="114" max="114" width="13" style="61" bestFit="1" customWidth="1"/>
    <col min="115" max="118" width="12.81640625" style="61" bestFit="1" customWidth="1"/>
    <col min="119" max="120" width="13.08984375" style="61" bestFit="1" customWidth="1"/>
    <col min="121" max="121" width="13.36328125" style="61" bestFit="1" customWidth="1"/>
    <col min="122" max="125" width="12.81640625" style="61" bestFit="1" customWidth="1"/>
    <col min="126" max="126" width="13.453125" style="61" bestFit="1" customWidth="1"/>
    <col min="127" max="130" width="12.81640625" style="61" bestFit="1" customWidth="1"/>
    <col min="131" max="132" width="13.08984375" style="61" bestFit="1" customWidth="1"/>
    <col min="133" max="133" width="13.36328125" style="61" bestFit="1" customWidth="1"/>
    <col min="134" max="137" width="12.81640625" style="61" bestFit="1" customWidth="1"/>
    <col min="138" max="138" width="13.453125" style="61" bestFit="1" customWidth="1"/>
    <col min="139" max="261" width="0" style="61" hidden="1" customWidth="1"/>
    <col min="262" max="16384" width="8.81640625" style="61" hidden="1"/>
  </cols>
  <sheetData>
    <row r="1" spans="1:261" s="1" customFormat="1" ht="25" customHeight="1" x14ac:dyDescent="0.35">
      <c r="A1" s="97" t="str">
        <f ca="1" xml:space="preserve"> RIGHT(CELL("FILENAME", $A$1), LEN(CELL("FILENAME", $A$1)) - SEARCH("]", CELL("FILENAME", $A$1)))</f>
        <v>Time_M</v>
      </c>
      <c r="B1" s="2"/>
      <c r="C1" s="2"/>
      <c r="G1" s="636"/>
      <c r="AG1" s="3"/>
    </row>
    <row r="2" spans="1:261" s="37" customFormat="1" ht="15" customHeight="1" x14ac:dyDescent="0.35">
      <c r="E2" s="37" t="str">
        <f xml:space="preserve"> Time_M!E$18</f>
        <v>Model period beginning_M</v>
      </c>
      <c r="J2" s="494">
        <f xml:space="preserve"> Time_M!J$18</f>
        <v>45323</v>
      </c>
      <c r="K2" s="494">
        <f xml:space="preserve"> Time_M!K$18</f>
        <v>45352</v>
      </c>
      <c r="L2" s="494">
        <f xml:space="preserve"> Time_M!L$18</f>
        <v>45383</v>
      </c>
      <c r="M2" s="494">
        <f xml:space="preserve"> Time_M!M$18</f>
        <v>45413</v>
      </c>
      <c r="N2" s="494">
        <f xml:space="preserve"> Time_M!N$18</f>
        <v>45444</v>
      </c>
      <c r="O2" s="494">
        <f xml:space="preserve"> Time_M!O$18</f>
        <v>45474</v>
      </c>
      <c r="P2" s="494">
        <f xml:space="preserve"> Time_M!P$18</f>
        <v>45505</v>
      </c>
      <c r="Q2" s="494">
        <f xml:space="preserve"> Time_M!Q$18</f>
        <v>45536</v>
      </c>
      <c r="R2" s="494">
        <f xml:space="preserve"> Time_M!R$18</f>
        <v>45566</v>
      </c>
      <c r="S2" s="494">
        <f xml:space="preserve"> Time_M!S$18</f>
        <v>45597</v>
      </c>
      <c r="T2" s="494">
        <f xml:space="preserve"> Time_M!T$18</f>
        <v>45627</v>
      </c>
      <c r="U2" s="494">
        <f xml:space="preserve"> Time_M!U$18</f>
        <v>45658</v>
      </c>
      <c r="V2" s="494">
        <f xml:space="preserve"> Time_M!V$18</f>
        <v>45689</v>
      </c>
      <c r="W2" s="494">
        <f xml:space="preserve"> Time_M!W$18</f>
        <v>45717</v>
      </c>
      <c r="X2" s="494">
        <f xml:space="preserve"> Time_M!X$18</f>
        <v>45748</v>
      </c>
      <c r="Y2" s="494">
        <f xml:space="preserve"> Time_M!Y$18</f>
        <v>45778</v>
      </c>
      <c r="Z2" s="494">
        <f xml:space="preserve"> Time_M!Z$18</f>
        <v>45809</v>
      </c>
      <c r="AA2" s="494">
        <f xml:space="preserve"> Time_M!AA$18</f>
        <v>45839</v>
      </c>
      <c r="AB2" s="494">
        <f xml:space="preserve"> Time_M!AB$18</f>
        <v>45870</v>
      </c>
      <c r="AC2" s="494">
        <f xml:space="preserve"> Time_M!AC$18</f>
        <v>45901</v>
      </c>
      <c r="AD2" s="494">
        <f xml:space="preserve"> Time_M!AD$18</f>
        <v>45931</v>
      </c>
      <c r="AE2" s="494">
        <f xml:space="preserve"> Time_M!AE$18</f>
        <v>45962</v>
      </c>
      <c r="AF2" s="494">
        <f xml:space="preserve"> Time_M!AF$18</f>
        <v>45992</v>
      </c>
      <c r="AG2" s="494">
        <f xml:space="preserve"> Time_M!AG$18</f>
        <v>46023</v>
      </c>
      <c r="AH2" s="494">
        <f xml:space="preserve"> Time_M!AH$18</f>
        <v>46054</v>
      </c>
      <c r="AI2" s="494">
        <f xml:space="preserve"> Time_M!AI$18</f>
        <v>46082</v>
      </c>
      <c r="AJ2" s="494">
        <f xml:space="preserve"> Time_M!AJ$18</f>
        <v>46113</v>
      </c>
      <c r="AK2" s="494">
        <f xml:space="preserve"> Time_M!AK$18</f>
        <v>46143</v>
      </c>
      <c r="AL2" s="494">
        <f xml:space="preserve"> Time_M!AL$18</f>
        <v>46174</v>
      </c>
      <c r="AM2" s="494">
        <f xml:space="preserve"> Time_M!AM$18</f>
        <v>46204</v>
      </c>
      <c r="AN2" s="494">
        <f xml:space="preserve"> Time_M!AN$18</f>
        <v>46235</v>
      </c>
      <c r="AO2" s="494">
        <f xml:space="preserve"> Time_M!AO$18</f>
        <v>46266</v>
      </c>
      <c r="AP2" s="494">
        <f xml:space="preserve"> Time_M!AP$18</f>
        <v>46296</v>
      </c>
      <c r="AQ2" s="494">
        <f xml:space="preserve"> Time_M!AQ$18</f>
        <v>46327</v>
      </c>
      <c r="AR2" s="494">
        <f xml:space="preserve"> Time_M!AR$18</f>
        <v>46357</v>
      </c>
      <c r="AS2" s="494">
        <f xml:space="preserve"> Time_M!AS$18</f>
        <v>46388</v>
      </c>
      <c r="AT2" s="494">
        <f xml:space="preserve"> Time_M!AT$18</f>
        <v>46419</v>
      </c>
      <c r="AU2" s="494">
        <f xml:space="preserve"> Time_M!AU$18</f>
        <v>46447</v>
      </c>
      <c r="AV2" s="494">
        <f xml:space="preserve"> Time_M!AV$18</f>
        <v>46478</v>
      </c>
      <c r="AW2" s="494">
        <f xml:space="preserve"> Time_M!AW$18</f>
        <v>46508</v>
      </c>
      <c r="AX2" s="494">
        <f xml:space="preserve"> Time_M!AX$18</f>
        <v>46539</v>
      </c>
      <c r="AY2" s="494">
        <f xml:space="preserve"> Time_M!AY$18</f>
        <v>46569</v>
      </c>
      <c r="AZ2" s="494">
        <f xml:space="preserve"> Time_M!AZ$18</f>
        <v>46600</v>
      </c>
      <c r="BA2" s="494">
        <f xml:space="preserve"> Time_M!BA$18</f>
        <v>46631</v>
      </c>
      <c r="BB2" s="494">
        <f xml:space="preserve"> Time_M!BB$18</f>
        <v>46661</v>
      </c>
      <c r="BC2" s="494">
        <f xml:space="preserve"> Time_M!BC$18</f>
        <v>46692</v>
      </c>
      <c r="BD2" s="494">
        <f xml:space="preserve"> Time_M!BD$18</f>
        <v>46722</v>
      </c>
      <c r="BE2" s="494">
        <f xml:space="preserve"> Time_M!BE$18</f>
        <v>46753</v>
      </c>
      <c r="BF2" s="494">
        <f xml:space="preserve"> Time_M!BF$18</f>
        <v>46784</v>
      </c>
      <c r="BG2" s="494">
        <f xml:space="preserve"> Time_M!BG$18</f>
        <v>46813</v>
      </c>
      <c r="BH2" s="494">
        <f xml:space="preserve"> Time_M!BH$18</f>
        <v>46844</v>
      </c>
      <c r="BI2" s="494">
        <f xml:space="preserve"> Time_M!BI$18</f>
        <v>46874</v>
      </c>
      <c r="BJ2" s="494">
        <f xml:space="preserve"> Time_M!BJ$18</f>
        <v>46905</v>
      </c>
      <c r="BK2" s="494">
        <f xml:space="preserve"> Time_M!BK$18</f>
        <v>46935</v>
      </c>
      <c r="BL2" s="494">
        <f xml:space="preserve"> Time_M!BL$18</f>
        <v>46966</v>
      </c>
      <c r="BM2" s="494">
        <f xml:space="preserve"> Time_M!BM$18</f>
        <v>46997</v>
      </c>
      <c r="BN2" s="494">
        <f xml:space="preserve"> Time_M!BN$18</f>
        <v>47027</v>
      </c>
      <c r="BO2" s="494">
        <f xml:space="preserve"> Time_M!BO$18</f>
        <v>47058</v>
      </c>
      <c r="BP2" s="494">
        <f xml:space="preserve"> Time_M!BP$18</f>
        <v>47088</v>
      </c>
      <c r="BQ2" s="494">
        <f xml:space="preserve"> Time_M!BQ$18</f>
        <v>47119</v>
      </c>
      <c r="BR2" s="494">
        <f xml:space="preserve"> Time_M!BR$18</f>
        <v>47150</v>
      </c>
      <c r="BS2" s="494">
        <f xml:space="preserve"> Time_M!BS$18</f>
        <v>47178</v>
      </c>
      <c r="BT2" s="494">
        <f xml:space="preserve"> Time_M!BT$18</f>
        <v>47209</v>
      </c>
      <c r="BU2" s="494">
        <f xml:space="preserve"> Time_M!BU$18</f>
        <v>47239</v>
      </c>
      <c r="BV2" s="494">
        <f xml:space="preserve"> Time_M!BV$18</f>
        <v>47270</v>
      </c>
      <c r="BW2" s="494">
        <f xml:space="preserve"> Time_M!BW$18</f>
        <v>47300</v>
      </c>
      <c r="BX2" s="494">
        <f xml:space="preserve"> Time_M!BX$18</f>
        <v>47331</v>
      </c>
      <c r="BY2" s="494">
        <f xml:space="preserve"> Time_M!BY$18</f>
        <v>47362</v>
      </c>
      <c r="BZ2" s="494">
        <f xml:space="preserve"> Time_M!BZ$18</f>
        <v>47392</v>
      </c>
      <c r="CA2" s="494">
        <f xml:space="preserve"> Time_M!CA$18</f>
        <v>47423</v>
      </c>
      <c r="CB2" s="494">
        <f xml:space="preserve"> Time_M!CB$18</f>
        <v>47453</v>
      </c>
      <c r="CC2" s="494">
        <f xml:space="preserve"> Time_M!CC$18</f>
        <v>47484</v>
      </c>
      <c r="CD2" s="494">
        <f xml:space="preserve"> Time_M!CD$18</f>
        <v>47515</v>
      </c>
      <c r="CE2" s="494">
        <f xml:space="preserve"> Time_M!CE$18</f>
        <v>47543</v>
      </c>
      <c r="CF2" s="494">
        <f xml:space="preserve"> Time_M!CF$18</f>
        <v>47574</v>
      </c>
      <c r="CG2" s="494">
        <f xml:space="preserve"> Time_M!CG$18</f>
        <v>47604</v>
      </c>
      <c r="CH2" s="494">
        <f xml:space="preserve"> Time_M!CH$18</f>
        <v>47635</v>
      </c>
      <c r="CI2" s="494">
        <f xml:space="preserve"> Time_M!CI$18</f>
        <v>47665</v>
      </c>
      <c r="CJ2" s="494">
        <f xml:space="preserve"> Time_M!CJ$18</f>
        <v>47696</v>
      </c>
      <c r="CK2" s="494">
        <f xml:space="preserve"> Time_M!CK$18</f>
        <v>47727</v>
      </c>
      <c r="CL2" s="494">
        <f xml:space="preserve"> Time_M!CL$18</f>
        <v>47757</v>
      </c>
      <c r="CM2" s="494">
        <f xml:space="preserve"> Time_M!CM$18</f>
        <v>47788</v>
      </c>
      <c r="CN2" s="494">
        <f xml:space="preserve"> Time_M!CN$18</f>
        <v>47818</v>
      </c>
      <c r="CO2" s="494">
        <f xml:space="preserve"> Time_M!CO$18</f>
        <v>47849</v>
      </c>
      <c r="CP2" s="494">
        <f xml:space="preserve"> Time_M!CP$18</f>
        <v>47880</v>
      </c>
      <c r="CQ2" s="494">
        <f xml:space="preserve"> Time_M!CQ$18</f>
        <v>47908</v>
      </c>
      <c r="CR2" s="494">
        <f xml:space="preserve"> Time_M!CR$18</f>
        <v>47939</v>
      </c>
      <c r="CS2" s="494">
        <f xml:space="preserve"> Time_M!CS$18</f>
        <v>47969</v>
      </c>
      <c r="CT2" s="494">
        <f xml:space="preserve"> Time_M!CT$18</f>
        <v>48000</v>
      </c>
      <c r="CU2" s="494">
        <f xml:space="preserve"> Time_M!CU$18</f>
        <v>48030</v>
      </c>
      <c r="CV2" s="494">
        <f xml:space="preserve"> Time_M!CV$18</f>
        <v>48061</v>
      </c>
      <c r="CW2" s="494">
        <f xml:space="preserve"> Time_M!CW$18</f>
        <v>48092</v>
      </c>
      <c r="CX2" s="494">
        <f xml:space="preserve"> Time_M!CX$18</f>
        <v>48122</v>
      </c>
      <c r="CY2" s="494">
        <f xml:space="preserve"> Time_M!CY$18</f>
        <v>48153</v>
      </c>
      <c r="CZ2" s="494">
        <f xml:space="preserve"> Time_M!CZ$18</f>
        <v>48183</v>
      </c>
      <c r="DA2" s="494">
        <f xml:space="preserve"> Time_M!DA$18</f>
        <v>48214</v>
      </c>
      <c r="DB2" s="494">
        <f xml:space="preserve"> Time_M!DB$18</f>
        <v>48245</v>
      </c>
      <c r="DC2" s="494">
        <f xml:space="preserve"> Time_M!DC$18</f>
        <v>48274</v>
      </c>
      <c r="DD2" s="494">
        <f xml:space="preserve"> Time_M!DD$18</f>
        <v>48305</v>
      </c>
      <c r="DE2" s="494">
        <f xml:space="preserve"> Time_M!DE$18</f>
        <v>48335</v>
      </c>
      <c r="DF2" s="494">
        <f xml:space="preserve"> Time_M!DF$18</f>
        <v>48366</v>
      </c>
      <c r="DG2" s="494">
        <f xml:space="preserve"> Time_M!DG$18</f>
        <v>48396</v>
      </c>
      <c r="DH2" s="494">
        <f xml:space="preserve"> Time_M!DH$18</f>
        <v>48427</v>
      </c>
      <c r="DI2" s="494">
        <f xml:space="preserve"> Time_M!DI$18</f>
        <v>48458</v>
      </c>
      <c r="DJ2" s="494">
        <f xml:space="preserve"> Time_M!DJ$18</f>
        <v>48488</v>
      </c>
      <c r="DK2" s="494">
        <f xml:space="preserve"> Time_M!DK$18</f>
        <v>48519</v>
      </c>
      <c r="DL2" s="494">
        <f xml:space="preserve"> Time_M!DL$18</f>
        <v>48549</v>
      </c>
      <c r="DM2" s="494">
        <f xml:space="preserve"> Time_M!DM$18</f>
        <v>48580</v>
      </c>
      <c r="DN2" s="494">
        <f xml:space="preserve"> Time_M!DN$18</f>
        <v>48611</v>
      </c>
      <c r="DO2" s="494">
        <f xml:space="preserve"> Time_M!DO$18</f>
        <v>48639</v>
      </c>
      <c r="DP2" s="494">
        <f xml:space="preserve"> Time_M!DP$18</f>
        <v>48670</v>
      </c>
      <c r="DQ2" s="494">
        <f xml:space="preserve"> Time_M!DQ$18</f>
        <v>48700</v>
      </c>
      <c r="DR2" s="494">
        <f xml:space="preserve"> Time_M!DR$18</f>
        <v>48731</v>
      </c>
      <c r="DS2" s="494">
        <f xml:space="preserve"> Time_M!DS$18</f>
        <v>48761</v>
      </c>
      <c r="DT2" s="494">
        <f xml:space="preserve"> Time_M!DT$18</f>
        <v>48792</v>
      </c>
      <c r="DU2" s="494">
        <f xml:space="preserve"> Time_M!DU$18</f>
        <v>48823</v>
      </c>
      <c r="DV2" s="494">
        <f xml:space="preserve"> Time_M!DV$18</f>
        <v>48853</v>
      </c>
      <c r="DW2" s="494">
        <f xml:space="preserve"> Time_M!DW$18</f>
        <v>48884</v>
      </c>
      <c r="DX2" s="494">
        <f xml:space="preserve"> Time_M!DX$18</f>
        <v>48914</v>
      </c>
      <c r="DY2" s="494">
        <f xml:space="preserve"> Time_M!DY$18</f>
        <v>48945</v>
      </c>
      <c r="DZ2" s="494">
        <f xml:space="preserve"> Time_M!DZ$18</f>
        <v>48976</v>
      </c>
      <c r="EA2" s="494">
        <f xml:space="preserve"> Time_M!EA$18</f>
        <v>49004</v>
      </c>
      <c r="EB2" s="494">
        <f xml:space="preserve"> Time_M!EB$18</f>
        <v>49035</v>
      </c>
      <c r="EC2" s="494">
        <f xml:space="preserve"> Time_M!EC$18</f>
        <v>49065</v>
      </c>
      <c r="ED2" s="494">
        <f xml:space="preserve"> Time_M!ED$18</f>
        <v>49096</v>
      </c>
      <c r="EE2" s="494">
        <f xml:space="preserve"> Time_M!EE$18</f>
        <v>49126</v>
      </c>
      <c r="EF2" s="494">
        <f xml:space="preserve"> Time_M!EF$18</f>
        <v>49157</v>
      </c>
      <c r="EG2" s="494">
        <f xml:space="preserve"> Time_M!EG$18</f>
        <v>49188</v>
      </c>
      <c r="EH2" s="494">
        <f xml:space="preserve"> Time_M!EH$18</f>
        <v>49218</v>
      </c>
    </row>
    <row r="3" spans="1:261" s="37" customFormat="1" ht="15" customHeight="1" x14ac:dyDescent="0.35">
      <c r="E3" s="397" t="str">
        <f xml:space="preserve"> Time_M!E$22</f>
        <v>Model period ending_M</v>
      </c>
      <c r="F3" s="175" t="str">
        <f xml:space="preserve"> Check!E$10</f>
        <v>Model Check</v>
      </c>
      <c r="G3" s="101">
        <f ca="1" xml:space="preserve"> Check!F$10</f>
        <v>0</v>
      </c>
      <c r="H3" s="175" t="str">
        <f xml:space="preserve"> Check!G$10</f>
        <v>check</v>
      </c>
      <c r="J3" s="494">
        <f xml:space="preserve"> Time_M!J$22</f>
        <v>45351</v>
      </c>
      <c r="K3" s="494">
        <f xml:space="preserve"> Time_M!K$22</f>
        <v>45382</v>
      </c>
      <c r="L3" s="494">
        <f xml:space="preserve"> Time_M!L$22</f>
        <v>45412</v>
      </c>
      <c r="M3" s="494">
        <f xml:space="preserve"> Time_M!M$22</f>
        <v>45443</v>
      </c>
      <c r="N3" s="494">
        <f xml:space="preserve"> Time_M!N$22</f>
        <v>45473</v>
      </c>
      <c r="O3" s="494">
        <f xml:space="preserve"> Time_M!O$22</f>
        <v>45504</v>
      </c>
      <c r="P3" s="494">
        <f xml:space="preserve"> Time_M!P$22</f>
        <v>45535</v>
      </c>
      <c r="Q3" s="494">
        <f xml:space="preserve"> Time_M!Q$22</f>
        <v>45565</v>
      </c>
      <c r="R3" s="494">
        <f xml:space="preserve"> Time_M!R$22</f>
        <v>45596</v>
      </c>
      <c r="S3" s="494">
        <f xml:space="preserve"> Time_M!S$22</f>
        <v>45626</v>
      </c>
      <c r="T3" s="494">
        <f xml:space="preserve"> Time_M!T$22</f>
        <v>45657</v>
      </c>
      <c r="U3" s="494">
        <f xml:space="preserve"> Time_M!U$22</f>
        <v>45688</v>
      </c>
      <c r="V3" s="494">
        <f xml:space="preserve"> Time_M!V$22</f>
        <v>45716</v>
      </c>
      <c r="W3" s="494">
        <f xml:space="preserve"> Time_M!W$22</f>
        <v>45747</v>
      </c>
      <c r="X3" s="494">
        <f xml:space="preserve"> Time_M!X$22</f>
        <v>45777</v>
      </c>
      <c r="Y3" s="494">
        <f xml:space="preserve"> Time_M!Y$22</f>
        <v>45808</v>
      </c>
      <c r="Z3" s="494">
        <f xml:space="preserve"> Time_M!Z$22</f>
        <v>45838</v>
      </c>
      <c r="AA3" s="494">
        <f xml:space="preserve"> Time_M!AA$22</f>
        <v>45869</v>
      </c>
      <c r="AB3" s="494">
        <f xml:space="preserve"> Time_M!AB$22</f>
        <v>45900</v>
      </c>
      <c r="AC3" s="494">
        <f xml:space="preserve"> Time_M!AC$22</f>
        <v>45930</v>
      </c>
      <c r="AD3" s="494">
        <f xml:space="preserve"> Time_M!AD$22</f>
        <v>45961</v>
      </c>
      <c r="AE3" s="494">
        <f xml:space="preserve"> Time_M!AE$22</f>
        <v>45991</v>
      </c>
      <c r="AF3" s="494">
        <f xml:space="preserve"> Time_M!AF$22</f>
        <v>46022</v>
      </c>
      <c r="AG3" s="494">
        <f xml:space="preserve"> Time_M!AG$22</f>
        <v>46053</v>
      </c>
      <c r="AH3" s="494">
        <f xml:space="preserve"> Time_M!AH$22</f>
        <v>46081</v>
      </c>
      <c r="AI3" s="494">
        <f xml:space="preserve"> Time_M!AI$22</f>
        <v>46112</v>
      </c>
      <c r="AJ3" s="494">
        <f xml:space="preserve"> Time_M!AJ$22</f>
        <v>46142</v>
      </c>
      <c r="AK3" s="494">
        <f xml:space="preserve"> Time_M!AK$22</f>
        <v>46173</v>
      </c>
      <c r="AL3" s="494">
        <f xml:space="preserve"> Time_M!AL$22</f>
        <v>46203</v>
      </c>
      <c r="AM3" s="494">
        <f xml:space="preserve"> Time_M!AM$22</f>
        <v>46234</v>
      </c>
      <c r="AN3" s="494">
        <f xml:space="preserve"> Time_M!AN$22</f>
        <v>46265</v>
      </c>
      <c r="AO3" s="494">
        <f xml:space="preserve"> Time_M!AO$22</f>
        <v>46295</v>
      </c>
      <c r="AP3" s="494">
        <f xml:space="preserve"> Time_M!AP$22</f>
        <v>46326</v>
      </c>
      <c r="AQ3" s="494">
        <f xml:space="preserve"> Time_M!AQ$22</f>
        <v>46356</v>
      </c>
      <c r="AR3" s="494">
        <f xml:space="preserve"> Time_M!AR$22</f>
        <v>46387</v>
      </c>
      <c r="AS3" s="494">
        <f xml:space="preserve"> Time_M!AS$22</f>
        <v>46418</v>
      </c>
      <c r="AT3" s="494">
        <f xml:space="preserve"> Time_M!AT$22</f>
        <v>46446</v>
      </c>
      <c r="AU3" s="494">
        <f xml:space="preserve"> Time_M!AU$22</f>
        <v>46477</v>
      </c>
      <c r="AV3" s="494">
        <f xml:space="preserve"> Time_M!AV$22</f>
        <v>46507</v>
      </c>
      <c r="AW3" s="494">
        <f xml:space="preserve"> Time_M!AW$22</f>
        <v>46538</v>
      </c>
      <c r="AX3" s="494">
        <f xml:space="preserve"> Time_M!AX$22</f>
        <v>46568</v>
      </c>
      <c r="AY3" s="494">
        <f xml:space="preserve"> Time_M!AY$22</f>
        <v>46599</v>
      </c>
      <c r="AZ3" s="494">
        <f xml:space="preserve"> Time_M!AZ$22</f>
        <v>46630</v>
      </c>
      <c r="BA3" s="494">
        <f xml:space="preserve"> Time_M!BA$22</f>
        <v>46660</v>
      </c>
      <c r="BB3" s="494">
        <f xml:space="preserve"> Time_M!BB$22</f>
        <v>46691</v>
      </c>
      <c r="BC3" s="494">
        <f xml:space="preserve"> Time_M!BC$22</f>
        <v>46721</v>
      </c>
      <c r="BD3" s="494">
        <f xml:space="preserve"> Time_M!BD$22</f>
        <v>46752</v>
      </c>
      <c r="BE3" s="494">
        <f xml:space="preserve"> Time_M!BE$22</f>
        <v>46783</v>
      </c>
      <c r="BF3" s="494">
        <f xml:space="preserve"> Time_M!BF$22</f>
        <v>46812</v>
      </c>
      <c r="BG3" s="494">
        <f xml:space="preserve"> Time_M!BG$22</f>
        <v>46843</v>
      </c>
      <c r="BH3" s="494">
        <f xml:space="preserve"> Time_M!BH$22</f>
        <v>46873</v>
      </c>
      <c r="BI3" s="494">
        <f xml:space="preserve"> Time_M!BI$22</f>
        <v>46904</v>
      </c>
      <c r="BJ3" s="494">
        <f xml:space="preserve"> Time_M!BJ$22</f>
        <v>46934</v>
      </c>
      <c r="BK3" s="494">
        <f xml:space="preserve"> Time_M!BK$22</f>
        <v>46965</v>
      </c>
      <c r="BL3" s="494">
        <f xml:space="preserve"> Time_M!BL$22</f>
        <v>46996</v>
      </c>
      <c r="BM3" s="494">
        <f xml:space="preserve"> Time_M!BM$22</f>
        <v>47026</v>
      </c>
      <c r="BN3" s="494">
        <f xml:space="preserve"> Time_M!BN$22</f>
        <v>47057</v>
      </c>
      <c r="BO3" s="494">
        <f xml:space="preserve"> Time_M!BO$22</f>
        <v>47087</v>
      </c>
      <c r="BP3" s="494">
        <f xml:space="preserve"> Time_M!BP$22</f>
        <v>47118</v>
      </c>
      <c r="BQ3" s="494">
        <f xml:space="preserve"> Time_M!BQ$22</f>
        <v>47149</v>
      </c>
      <c r="BR3" s="494">
        <f xml:space="preserve"> Time_M!BR$22</f>
        <v>47177</v>
      </c>
      <c r="BS3" s="494">
        <f xml:space="preserve"> Time_M!BS$22</f>
        <v>47208</v>
      </c>
      <c r="BT3" s="494">
        <f xml:space="preserve"> Time_M!BT$22</f>
        <v>47238</v>
      </c>
      <c r="BU3" s="494">
        <f xml:space="preserve"> Time_M!BU$22</f>
        <v>47269</v>
      </c>
      <c r="BV3" s="494">
        <f xml:space="preserve"> Time_M!BV$22</f>
        <v>47299</v>
      </c>
      <c r="BW3" s="494">
        <f xml:space="preserve"> Time_M!BW$22</f>
        <v>47330</v>
      </c>
      <c r="BX3" s="494">
        <f xml:space="preserve"> Time_M!BX$22</f>
        <v>47361</v>
      </c>
      <c r="BY3" s="494">
        <f xml:space="preserve"> Time_M!BY$22</f>
        <v>47391</v>
      </c>
      <c r="BZ3" s="494">
        <f xml:space="preserve"> Time_M!BZ$22</f>
        <v>47422</v>
      </c>
      <c r="CA3" s="494">
        <f xml:space="preserve"> Time_M!CA$22</f>
        <v>47452</v>
      </c>
      <c r="CB3" s="494">
        <f xml:space="preserve"> Time_M!CB$22</f>
        <v>47483</v>
      </c>
      <c r="CC3" s="494">
        <f xml:space="preserve"> Time_M!CC$22</f>
        <v>47514</v>
      </c>
      <c r="CD3" s="494">
        <f xml:space="preserve"> Time_M!CD$22</f>
        <v>47542</v>
      </c>
      <c r="CE3" s="494">
        <f xml:space="preserve"> Time_M!CE$22</f>
        <v>47573</v>
      </c>
      <c r="CF3" s="494">
        <f xml:space="preserve"> Time_M!CF$22</f>
        <v>47603</v>
      </c>
      <c r="CG3" s="494">
        <f xml:space="preserve"> Time_M!CG$22</f>
        <v>47634</v>
      </c>
      <c r="CH3" s="494">
        <f xml:space="preserve"> Time_M!CH$22</f>
        <v>47664</v>
      </c>
      <c r="CI3" s="494">
        <f xml:space="preserve"> Time_M!CI$22</f>
        <v>47695</v>
      </c>
      <c r="CJ3" s="494">
        <f xml:space="preserve"> Time_M!CJ$22</f>
        <v>47726</v>
      </c>
      <c r="CK3" s="494">
        <f xml:space="preserve"> Time_M!CK$22</f>
        <v>47756</v>
      </c>
      <c r="CL3" s="494">
        <f xml:space="preserve"> Time_M!CL$22</f>
        <v>47787</v>
      </c>
      <c r="CM3" s="494">
        <f xml:space="preserve"> Time_M!CM$22</f>
        <v>47817</v>
      </c>
      <c r="CN3" s="494">
        <f xml:space="preserve"> Time_M!CN$22</f>
        <v>47848</v>
      </c>
      <c r="CO3" s="494">
        <f xml:space="preserve"> Time_M!CO$22</f>
        <v>47879</v>
      </c>
      <c r="CP3" s="494">
        <f xml:space="preserve"> Time_M!CP$22</f>
        <v>47907</v>
      </c>
      <c r="CQ3" s="494">
        <f xml:space="preserve"> Time_M!CQ$22</f>
        <v>47938</v>
      </c>
      <c r="CR3" s="494">
        <f xml:space="preserve"> Time_M!CR$22</f>
        <v>47968</v>
      </c>
      <c r="CS3" s="494">
        <f xml:space="preserve"> Time_M!CS$22</f>
        <v>47999</v>
      </c>
      <c r="CT3" s="494">
        <f xml:space="preserve"> Time_M!CT$22</f>
        <v>48029</v>
      </c>
      <c r="CU3" s="494">
        <f xml:space="preserve"> Time_M!CU$22</f>
        <v>48060</v>
      </c>
      <c r="CV3" s="494">
        <f xml:space="preserve"> Time_M!CV$22</f>
        <v>48091</v>
      </c>
      <c r="CW3" s="494">
        <f xml:space="preserve"> Time_M!CW$22</f>
        <v>48121</v>
      </c>
      <c r="CX3" s="494">
        <f xml:space="preserve"> Time_M!CX$22</f>
        <v>48152</v>
      </c>
      <c r="CY3" s="494">
        <f xml:space="preserve"> Time_M!CY$22</f>
        <v>48182</v>
      </c>
      <c r="CZ3" s="494">
        <f xml:space="preserve"> Time_M!CZ$22</f>
        <v>48213</v>
      </c>
      <c r="DA3" s="494">
        <f xml:space="preserve"> Time_M!DA$22</f>
        <v>48244</v>
      </c>
      <c r="DB3" s="494">
        <f xml:space="preserve"> Time_M!DB$22</f>
        <v>48273</v>
      </c>
      <c r="DC3" s="494">
        <f xml:space="preserve"> Time_M!DC$22</f>
        <v>48304</v>
      </c>
      <c r="DD3" s="494">
        <f xml:space="preserve"> Time_M!DD$22</f>
        <v>48334</v>
      </c>
      <c r="DE3" s="494">
        <f xml:space="preserve"> Time_M!DE$22</f>
        <v>48365</v>
      </c>
      <c r="DF3" s="494">
        <f xml:space="preserve"> Time_M!DF$22</f>
        <v>48395</v>
      </c>
      <c r="DG3" s="494">
        <f xml:space="preserve"> Time_M!DG$22</f>
        <v>48426</v>
      </c>
      <c r="DH3" s="494">
        <f xml:space="preserve"> Time_M!DH$22</f>
        <v>48457</v>
      </c>
      <c r="DI3" s="494">
        <f xml:space="preserve"> Time_M!DI$22</f>
        <v>48487</v>
      </c>
      <c r="DJ3" s="494">
        <f xml:space="preserve"> Time_M!DJ$22</f>
        <v>48518</v>
      </c>
      <c r="DK3" s="494">
        <f xml:space="preserve"> Time_M!DK$22</f>
        <v>48548</v>
      </c>
      <c r="DL3" s="494">
        <f xml:space="preserve"> Time_M!DL$22</f>
        <v>48579</v>
      </c>
      <c r="DM3" s="494">
        <f xml:space="preserve"> Time_M!DM$22</f>
        <v>48610</v>
      </c>
      <c r="DN3" s="494">
        <f xml:space="preserve"> Time_M!DN$22</f>
        <v>48638</v>
      </c>
      <c r="DO3" s="494">
        <f xml:space="preserve"> Time_M!DO$22</f>
        <v>48669</v>
      </c>
      <c r="DP3" s="494">
        <f xml:space="preserve"> Time_M!DP$22</f>
        <v>48699</v>
      </c>
      <c r="DQ3" s="494">
        <f xml:space="preserve"> Time_M!DQ$22</f>
        <v>48730</v>
      </c>
      <c r="DR3" s="494">
        <f xml:space="preserve"> Time_M!DR$22</f>
        <v>48760</v>
      </c>
      <c r="DS3" s="494">
        <f xml:space="preserve"> Time_M!DS$22</f>
        <v>48791</v>
      </c>
      <c r="DT3" s="494">
        <f xml:space="preserve"> Time_M!DT$22</f>
        <v>48822</v>
      </c>
      <c r="DU3" s="494">
        <f xml:space="preserve"> Time_M!DU$22</f>
        <v>48852</v>
      </c>
      <c r="DV3" s="494">
        <f xml:space="preserve"> Time_M!DV$22</f>
        <v>48883</v>
      </c>
      <c r="DW3" s="494">
        <f xml:space="preserve"> Time_M!DW$22</f>
        <v>48913</v>
      </c>
      <c r="DX3" s="494">
        <f xml:space="preserve"> Time_M!DX$22</f>
        <v>48944</v>
      </c>
      <c r="DY3" s="494">
        <f xml:space="preserve"> Time_M!DY$22</f>
        <v>48975</v>
      </c>
      <c r="DZ3" s="494">
        <f xml:space="preserve"> Time_M!DZ$22</f>
        <v>49003</v>
      </c>
      <c r="EA3" s="494">
        <f xml:space="preserve"> Time_M!EA$22</f>
        <v>49034</v>
      </c>
      <c r="EB3" s="494">
        <f xml:space="preserve"> Time_M!EB$22</f>
        <v>49064</v>
      </c>
      <c r="EC3" s="494">
        <f xml:space="preserve"> Time_M!EC$22</f>
        <v>49095</v>
      </c>
      <c r="ED3" s="494">
        <f xml:space="preserve"> Time_M!ED$22</f>
        <v>49125</v>
      </c>
      <c r="EE3" s="494">
        <f xml:space="preserve"> Time_M!EE$22</f>
        <v>49156</v>
      </c>
      <c r="EF3" s="494">
        <f xml:space="preserve"> Time_M!EF$22</f>
        <v>49187</v>
      </c>
      <c r="EG3" s="494">
        <f xml:space="preserve"> Time_M!EG$22</f>
        <v>49217</v>
      </c>
      <c r="EH3" s="494">
        <f xml:space="preserve"> Time_M!EH$22</f>
        <v>49248</v>
      </c>
    </row>
    <row r="4" spans="1:261" s="37" customFormat="1" ht="15" customHeight="1" x14ac:dyDescent="0.35">
      <c r="E4" s="397" t="str">
        <f xml:space="preserve"> Time_M!E$35</f>
        <v>Financial year ending period_M</v>
      </c>
      <c r="J4" s="494">
        <f xml:space="preserve"> Time_M!J$35</f>
        <v>45382</v>
      </c>
      <c r="K4" s="494">
        <f xml:space="preserve"> Time_M!K$35</f>
        <v>45382</v>
      </c>
      <c r="L4" s="494">
        <f xml:space="preserve"> Time_M!L$35</f>
        <v>45747</v>
      </c>
      <c r="M4" s="494">
        <f xml:space="preserve"> Time_M!M$35</f>
        <v>45747</v>
      </c>
      <c r="N4" s="494">
        <f xml:space="preserve"> Time_M!N$35</f>
        <v>45747</v>
      </c>
      <c r="O4" s="494">
        <f xml:space="preserve"> Time_M!O$35</f>
        <v>45747</v>
      </c>
      <c r="P4" s="494">
        <f xml:space="preserve"> Time_M!P$35</f>
        <v>45747</v>
      </c>
      <c r="Q4" s="494">
        <f xml:space="preserve"> Time_M!Q$35</f>
        <v>45747</v>
      </c>
      <c r="R4" s="494">
        <f xml:space="preserve"> Time_M!R$35</f>
        <v>45747</v>
      </c>
      <c r="S4" s="494">
        <f xml:space="preserve"> Time_M!S$35</f>
        <v>45747</v>
      </c>
      <c r="T4" s="494">
        <f xml:space="preserve"> Time_M!T$35</f>
        <v>45747</v>
      </c>
      <c r="U4" s="494">
        <f xml:space="preserve"> Time_M!U$35</f>
        <v>45747</v>
      </c>
      <c r="V4" s="494">
        <f xml:space="preserve"> Time_M!V$35</f>
        <v>45747</v>
      </c>
      <c r="W4" s="494">
        <f xml:space="preserve"> Time_M!W$35</f>
        <v>45747</v>
      </c>
      <c r="X4" s="494">
        <f xml:space="preserve"> Time_M!X$35</f>
        <v>46112</v>
      </c>
      <c r="Y4" s="494">
        <f xml:space="preserve"> Time_M!Y$35</f>
        <v>46112</v>
      </c>
      <c r="Z4" s="494">
        <f xml:space="preserve"> Time_M!Z$35</f>
        <v>46112</v>
      </c>
      <c r="AA4" s="494">
        <f xml:space="preserve"> Time_M!AA$35</f>
        <v>46112</v>
      </c>
      <c r="AB4" s="494">
        <f xml:space="preserve"> Time_M!AB$35</f>
        <v>46112</v>
      </c>
      <c r="AC4" s="494">
        <f xml:space="preserve"> Time_M!AC$35</f>
        <v>46112</v>
      </c>
      <c r="AD4" s="494">
        <f xml:space="preserve"> Time_M!AD$35</f>
        <v>46112</v>
      </c>
      <c r="AE4" s="494">
        <f xml:space="preserve"> Time_M!AE$35</f>
        <v>46112</v>
      </c>
      <c r="AF4" s="494">
        <f xml:space="preserve"> Time_M!AF$35</f>
        <v>46112</v>
      </c>
      <c r="AG4" s="494">
        <f xml:space="preserve"> Time_M!AG$35</f>
        <v>46112</v>
      </c>
      <c r="AH4" s="494">
        <f xml:space="preserve"> Time_M!AH$35</f>
        <v>46112</v>
      </c>
      <c r="AI4" s="494">
        <f xml:space="preserve"> Time_M!AI$35</f>
        <v>46112</v>
      </c>
      <c r="AJ4" s="494">
        <f xml:space="preserve"> Time_M!AJ$35</f>
        <v>46477</v>
      </c>
      <c r="AK4" s="494">
        <f xml:space="preserve"> Time_M!AK$35</f>
        <v>46477</v>
      </c>
      <c r="AL4" s="494">
        <f xml:space="preserve"> Time_M!AL$35</f>
        <v>46477</v>
      </c>
      <c r="AM4" s="494">
        <f xml:space="preserve"> Time_M!AM$35</f>
        <v>46477</v>
      </c>
      <c r="AN4" s="494">
        <f xml:space="preserve"> Time_M!AN$35</f>
        <v>46477</v>
      </c>
      <c r="AO4" s="494">
        <f xml:space="preserve"> Time_M!AO$35</f>
        <v>46477</v>
      </c>
      <c r="AP4" s="494">
        <f xml:space="preserve"> Time_M!AP$35</f>
        <v>46477</v>
      </c>
      <c r="AQ4" s="494">
        <f xml:space="preserve"> Time_M!AQ$35</f>
        <v>46477</v>
      </c>
      <c r="AR4" s="494">
        <f xml:space="preserve"> Time_M!AR$35</f>
        <v>46477</v>
      </c>
      <c r="AS4" s="494">
        <f xml:space="preserve"> Time_M!AS$35</f>
        <v>46477</v>
      </c>
      <c r="AT4" s="494">
        <f xml:space="preserve"> Time_M!AT$35</f>
        <v>46477</v>
      </c>
      <c r="AU4" s="494">
        <f xml:space="preserve"> Time_M!AU$35</f>
        <v>46477</v>
      </c>
      <c r="AV4" s="494">
        <f xml:space="preserve"> Time_M!AV$35</f>
        <v>46843</v>
      </c>
      <c r="AW4" s="494">
        <f xml:space="preserve"> Time_M!AW$35</f>
        <v>46843</v>
      </c>
      <c r="AX4" s="494">
        <f xml:space="preserve"> Time_M!AX$35</f>
        <v>46843</v>
      </c>
      <c r="AY4" s="494">
        <f xml:space="preserve"> Time_M!AY$35</f>
        <v>46843</v>
      </c>
      <c r="AZ4" s="494">
        <f xml:space="preserve"> Time_M!AZ$35</f>
        <v>46843</v>
      </c>
      <c r="BA4" s="494">
        <f xml:space="preserve"> Time_M!BA$35</f>
        <v>46843</v>
      </c>
      <c r="BB4" s="494">
        <f xml:space="preserve"> Time_M!BB$35</f>
        <v>46843</v>
      </c>
      <c r="BC4" s="494">
        <f xml:space="preserve"> Time_M!BC$35</f>
        <v>46843</v>
      </c>
      <c r="BD4" s="494">
        <f xml:space="preserve"> Time_M!BD$35</f>
        <v>46843</v>
      </c>
      <c r="BE4" s="494">
        <f xml:space="preserve"> Time_M!BE$35</f>
        <v>46843</v>
      </c>
      <c r="BF4" s="494">
        <f xml:space="preserve"> Time_M!BF$35</f>
        <v>46843</v>
      </c>
      <c r="BG4" s="494">
        <f xml:space="preserve"> Time_M!BG$35</f>
        <v>46843</v>
      </c>
      <c r="BH4" s="494">
        <f xml:space="preserve"> Time_M!BH$35</f>
        <v>47208</v>
      </c>
      <c r="BI4" s="494">
        <f xml:space="preserve"> Time_M!BI$35</f>
        <v>47208</v>
      </c>
      <c r="BJ4" s="494">
        <f xml:space="preserve"> Time_M!BJ$35</f>
        <v>47208</v>
      </c>
      <c r="BK4" s="494">
        <f xml:space="preserve"> Time_M!BK$35</f>
        <v>47208</v>
      </c>
      <c r="BL4" s="494">
        <f xml:space="preserve"> Time_M!BL$35</f>
        <v>47208</v>
      </c>
      <c r="BM4" s="494">
        <f xml:space="preserve"> Time_M!BM$35</f>
        <v>47208</v>
      </c>
      <c r="BN4" s="494">
        <f xml:space="preserve"> Time_M!BN$35</f>
        <v>47208</v>
      </c>
      <c r="BO4" s="494">
        <f xml:space="preserve"> Time_M!BO$35</f>
        <v>47208</v>
      </c>
      <c r="BP4" s="494">
        <f xml:space="preserve"> Time_M!BP$35</f>
        <v>47208</v>
      </c>
      <c r="BQ4" s="494">
        <f xml:space="preserve"> Time_M!BQ$35</f>
        <v>47208</v>
      </c>
      <c r="BR4" s="494">
        <f xml:space="preserve"> Time_M!BR$35</f>
        <v>47208</v>
      </c>
      <c r="BS4" s="494">
        <f xml:space="preserve"> Time_M!BS$35</f>
        <v>47208</v>
      </c>
      <c r="BT4" s="494">
        <f xml:space="preserve"> Time_M!BT$35</f>
        <v>47573</v>
      </c>
      <c r="BU4" s="494">
        <f xml:space="preserve"> Time_M!BU$35</f>
        <v>47573</v>
      </c>
      <c r="BV4" s="494">
        <f xml:space="preserve"> Time_M!BV$35</f>
        <v>47573</v>
      </c>
      <c r="BW4" s="494">
        <f xml:space="preserve"> Time_M!BW$35</f>
        <v>47573</v>
      </c>
      <c r="BX4" s="494">
        <f xml:space="preserve"> Time_M!BX$35</f>
        <v>47573</v>
      </c>
      <c r="BY4" s="494">
        <f xml:space="preserve"> Time_M!BY$35</f>
        <v>47573</v>
      </c>
      <c r="BZ4" s="494">
        <f xml:space="preserve"> Time_M!BZ$35</f>
        <v>47573</v>
      </c>
      <c r="CA4" s="494">
        <f xml:space="preserve"> Time_M!CA$35</f>
        <v>47573</v>
      </c>
      <c r="CB4" s="494">
        <f xml:space="preserve"> Time_M!CB$35</f>
        <v>47573</v>
      </c>
      <c r="CC4" s="494">
        <f xml:space="preserve"> Time_M!CC$35</f>
        <v>47573</v>
      </c>
      <c r="CD4" s="494">
        <f xml:space="preserve"> Time_M!CD$35</f>
        <v>47573</v>
      </c>
      <c r="CE4" s="494">
        <f xml:space="preserve"> Time_M!CE$35</f>
        <v>47573</v>
      </c>
      <c r="CF4" s="494">
        <f xml:space="preserve"> Time_M!CF$35</f>
        <v>47938</v>
      </c>
      <c r="CG4" s="494">
        <f xml:space="preserve"> Time_M!CG$35</f>
        <v>47938</v>
      </c>
      <c r="CH4" s="494">
        <f xml:space="preserve"> Time_M!CH$35</f>
        <v>47938</v>
      </c>
      <c r="CI4" s="494">
        <f xml:space="preserve"> Time_M!CI$35</f>
        <v>47938</v>
      </c>
      <c r="CJ4" s="494">
        <f xml:space="preserve"> Time_M!CJ$35</f>
        <v>47938</v>
      </c>
      <c r="CK4" s="494">
        <f xml:space="preserve"> Time_M!CK$35</f>
        <v>47938</v>
      </c>
      <c r="CL4" s="494">
        <f xml:space="preserve"> Time_M!CL$35</f>
        <v>47938</v>
      </c>
      <c r="CM4" s="494">
        <f xml:space="preserve"> Time_M!CM$35</f>
        <v>47938</v>
      </c>
      <c r="CN4" s="494">
        <f xml:space="preserve"> Time_M!CN$35</f>
        <v>47938</v>
      </c>
      <c r="CO4" s="494">
        <f xml:space="preserve"> Time_M!CO$35</f>
        <v>47938</v>
      </c>
      <c r="CP4" s="494">
        <f xml:space="preserve"> Time_M!CP$35</f>
        <v>47938</v>
      </c>
      <c r="CQ4" s="494">
        <f xml:space="preserve"> Time_M!CQ$35</f>
        <v>47938</v>
      </c>
      <c r="CR4" s="494">
        <f xml:space="preserve"> Time_M!CR$35</f>
        <v>48304</v>
      </c>
      <c r="CS4" s="494">
        <f xml:space="preserve"> Time_M!CS$35</f>
        <v>48304</v>
      </c>
      <c r="CT4" s="494">
        <f xml:space="preserve"> Time_M!CT$35</f>
        <v>48304</v>
      </c>
      <c r="CU4" s="494">
        <f xml:space="preserve"> Time_M!CU$35</f>
        <v>48304</v>
      </c>
      <c r="CV4" s="494">
        <f xml:space="preserve"> Time_M!CV$35</f>
        <v>48304</v>
      </c>
      <c r="CW4" s="494">
        <f xml:space="preserve"> Time_M!CW$35</f>
        <v>48304</v>
      </c>
      <c r="CX4" s="494">
        <f xml:space="preserve"> Time_M!CX$35</f>
        <v>48304</v>
      </c>
      <c r="CY4" s="494">
        <f xml:space="preserve"> Time_M!CY$35</f>
        <v>48304</v>
      </c>
      <c r="CZ4" s="494">
        <f xml:space="preserve"> Time_M!CZ$35</f>
        <v>48304</v>
      </c>
      <c r="DA4" s="494">
        <f xml:space="preserve"> Time_M!DA$35</f>
        <v>48304</v>
      </c>
      <c r="DB4" s="494">
        <f xml:space="preserve"> Time_M!DB$35</f>
        <v>48304</v>
      </c>
      <c r="DC4" s="494">
        <f xml:space="preserve"> Time_M!DC$35</f>
        <v>48304</v>
      </c>
      <c r="DD4" s="494">
        <f xml:space="preserve"> Time_M!DD$35</f>
        <v>48669</v>
      </c>
      <c r="DE4" s="494">
        <f xml:space="preserve"> Time_M!DE$35</f>
        <v>48669</v>
      </c>
      <c r="DF4" s="494">
        <f xml:space="preserve"> Time_M!DF$35</f>
        <v>48669</v>
      </c>
      <c r="DG4" s="494">
        <f xml:space="preserve"> Time_M!DG$35</f>
        <v>48669</v>
      </c>
      <c r="DH4" s="494">
        <f xml:space="preserve"> Time_M!DH$35</f>
        <v>48669</v>
      </c>
      <c r="DI4" s="494">
        <f xml:space="preserve"> Time_M!DI$35</f>
        <v>48669</v>
      </c>
      <c r="DJ4" s="494">
        <f xml:space="preserve"> Time_M!DJ$35</f>
        <v>48669</v>
      </c>
      <c r="DK4" s="494">
        <f xml:space="preserve"> Time_M!DK$35</f>
        <v>48669</v>
      </c>
      <c r="DL4" s="494">
        <f xml:space="preserve"> Time_M!DL$35</f>
        <v>48669</v>
      </c>
      <c r="DM4" s="494">
        <f xml:space="preserve"> Time_M!DM$35</f>
        <v>48669</v>
      </c>
      <c r="DN4" s="494">
        <f xml:space="preserve"> Time_M!DN$35</f>
        <v>48669</v>
      </c>
      <c r="DO4" s="494">
        <f xml:space="preserve"> Time_M!DO$35</f>
        <v>48669</v>
      </c>
      <c r="DP4" s="494">
        <f xml:space="preserve"> Time_M!DP$35</f>
        <v>49034</v>
      </c>
      <c r="DQ4" s="494">
        <f xml:space="preserve"> Time_M!DQ$35</f>
        <v>49034</v>
      </c>
      <c r="DR4" s="494">
        <f xml:space="preserve"> Time_M!DR$35</f>
        <v>49034</v>
      </c>
      <c r="DS4" s="494">
        <f xml:space="preserve"> Time_M!DS$35</f>
        <v>49034</v>
      </c>
      <c r="DT4" s="494">
        <f xml:space="preserve"> Time_M!DT$35</f>
        <v>49034</v>
      </c>
      <c r="DU4" s="494">
        <f xml:space="preserve"> Time_M!DU$35</f>
        <v>49034</v>
      </c>
      <c r="DV4" s="494">
        <f xml:space="preserve"> Time_M!DV$35</f>
        <v>49034</v>
      </c>
      <c r="DW4" s="494">
        <f xml:space="preserve"> Time_M!DW$35</f>
        <v>49034</v>
      </c>
      <c r="DX4" s="494">
        <f xml:space="preserve"> Time_M!DX$35</f>
        <v>49034</v>
      </c>
      <c r="DY4" s="494">
        <f xml:space="preserve"> Time_M!DY$35</f>
        <v>49034</v>
      </c>
      <c r="DZ4" s="494">
        <f xml:space="preserve"> Time_M!DZ$35</f>
        <v>49034</v>
      </c>
      <c r="EA4" s="494">
        <f xml:space="preserve"> Time_M!EA$35</f>
        <v>49034</v>
      </c>
      <c r="EB4" s="494">
        <f xml:space="preserve"> Time_M!EB$35</f>
        <v>49399</v>
      </c>
      <c r="EC4" s="494">
        <f xml:space="preserve"> Time_M!EC$35</f>
        <v>49399</v>
      </c>
      <c r="ED4" s="494">
        <f xml:space="preserve"> Time_M!ED$35</f>
        <v>49399</v>
      </c>
      <c r="EE4" s="494">
        <f xml:space="preserve"> Time_M!EE$35</f>
        <v>49399</v>
      </c>
      <c r="EF4" s="494">
        <f xml:space="preserve"> Time_M!EF$35</f>
        <v>49399</v>
      </c>
      <c r="EG4" s="494">
        <f xml:space="preserve"> Time_M!EG$35</f>
        <v>49399</v>
      </c>
      <c r="EH4" s="494">
        <f xml:space="preserve"> Time_M!EH$35</f>
        <v>49399</v>
      </c>
    </row>
    <row r="5" spans="1:261" s="363" customFormat="1" ht="15" customHeight="1" x14ac:dyDescent="0.35">
      <c r="E5" s="501" t="str">
        <f xml:space="preserve"> Time_M!E$32</f>
        <v>Financial year ending_M</v>
      </c>
      <c r="F5" s="365" t="s">
        <v>306</v>
      </c>
      <c r="G5" s="365" t="s">
        <v>16</v>
      </c>
      <c r="H5" s="365" t="s">
        <v>14</v>
      </c>
      <c r="J5" s="363">
        <f xml:space="preserve"> Time_M!J$32</f>
        <v>2024</v>
      </c>
      <c r="K5" s="363">
        <f xml:space="preserve"> Time_M!K$32</f>
        <v>2024</v>
      </c>
      <c r="L5" s="363">
        <f xml:space="preserve"> Time_M!L$32</f>
        <v>2025</v>
      </c>
      <c r="M5" s="363">
        <f xml:space="preserve"> Time_M!M$32</f>
        <v>2025</v>
      </c>
      <c r="N5" s="363">
        <f xml:space="preserve"> Time_M!N$32</f>
        <v>2025</v>
      </c>
      <c r="O5" s="363">
        <f xml:space="preserve"> Time_M!O$32</f>
        <v>2025</v>
      </c>
      <c r="P5" s="363">
        <f xml:space="preserve"> Time_M!P$32</f>
        <v>2025</v>
      </c>
      <c r="Q5" s="363">
        <f xml:space="preserve"> Time_M!Q$32</f>
        <v>2025</v>
      </c>
      <c r="R5" s="363">
        <f xml:space="preserve"> Time_M!R$32</f>
        <v>2025</v>
      </c>
      <c r="S5" s="363">
        <f xml:space="preserve"> Time_M!S$32</f>
        <v>2025</v>
      </c>
      <c r="T5" s="363">
        <f xml:space="preserve"> Time_M!T$32</f>
        <v>2025</v>
      </c>
      <c r="U5" s="363">
        <f xml:space="preserve"> Time_M!U$32</f>
        <v>2025</v>
      </c>
      <c r="V5" s="363">
        <f xml:space="preserve"> Time_M!V$32</f>
        <v>2025</v>
      </c>
      <c r="W5" s="363">
        <f xml:space="preserve"> Time_M!W$32</f>
        <v>2025</v>
      </c>
      <c r="X5" s="363">
        <f xml:space="preserve"> Time_M!X$32</f>
        <v>2026</v>
      </c>
      <c r="Y5" s="363">
        <f xml:space="preserve"> Time_M!Y$32</f>
        <v>2026</v>
      </c>
      <c r="Z5" s="363">
        <f xml:space="preserve"> Time_M!Z$32</f>
        <v>2026</v>
      </c>
      <c r="AA5" s="363">
        <f xml:space="preserve"> Time_M!AA$32</f>
        <v>2026</v>
      </c>
      <c r="AB5" s="363">
        <f xml:space="preserve"> Time_M!AB$32</f>
        <v>2026</v>
      </c>
      <c r="AC5" s="363">
        <f xml:space="preserve"> Time_M!AC$32</f>
        <v>2026</v>
      </c>
      <c r="AD5" s="363">
        <f xml:space="preserve"> Time_M!AD$32</f>
        <v>2026</v>
      </c>
      <c r="AE5" s="363">
        <f xml:space="preserve"> Time_M!AE$32</f>
        <v>2026</v>
      </c>
      <c r="AF5" s="363">
        <f xml:space="preserve"> Time_M!AF$32</f>
        <v>2026</v>
      </c>
      <c r="AG5" s="363">
        <f xml:space="preserve"> Time_M!AG$32</f>
        <v>2026</v>
      </c>
      <c r="AH5" s="363">
        <f xml:space="preserve"> Time_M!AH$32</f>
        <v>2026</v>
      </c>
      <c r="AI5" s="363">
        <f xml:space="preserve"> Time_M!AI$32</f>
        <v>2026</v>
      </c>
      <c r="AJ5" s="363">
        <f xml:space="preserve"> Time_M!AJ$32</f>
        <v>2027</v>
      </c>
      <c r="AK5" s="363">
        <f xml:space="preserve"> Time_M!AK$32</f>
        <v>2027</v>
      </c>
      <c r="AL5" s="363">
        <f xml:space="preserve"> Time_M!AL$32</f>
        <v>2027</v>
      </c>
      <c r="AM5" s="363">
        <f xml:space="preserve"> Time_M!AM$32</f>
        <v>2027</v>
      </c>
      <c r="AN5" s="363">
        <f xml:space="preserve"> Time_M!AN$32</f>
        <v>2027</v>
      </c>
      <c r="AO5" s="363">
        <f xml:space="preserve"> Time_M!AO$32</f>
        <v>2027</v>
      </c>
      <c r="AP5" s="363">
        <f xml:space="preserve"> Time_M!AP$32</f>
        <v>2027</v>
      </c>
      <c r="AQ5" s="363">
        <f xml:space="preserve"> Time_M!AQ$32</f>
        <v>2027</v>
      </c>
      <c r="AR5" s="363">
        <f xml:space="preserve"> Time_M!AR$32</f>
        <v>2027</v>
      </c>
      <c r="AS5" s="363">
        <f xml:space="preserve"> Time_M!AS$32</f>
        <v>2027</v>
      </c>
      <c r="AT5" s="363">
        <f xml:space="preserve"> Time_M!AT$32</f>
        <v>2027</v>
      </c>
      <c r="AU5" s="363">
        <f xml:space="preserve"> Time_M!AU$32</f>
        <v>2027</v>
      </c>
      <c r="AV5" s="363">
        <f xml:space="preserve"> Time_M!AV$32</f>
        <v>2028</v>
      </c>
      <c r="AW5" s="363">
        <f xml:space="preserve"> Time_M!AW$32</f>
        <v>2028</v>
      </c>
      <c r="AX5" s="363">
        <f xml:space="preserve"> Time_M!AX$32</f>
        <v>2028</v>
      </c>
      <c r="AY5" s="363">
        <f xml:space="preserve"> Time_M!AY$32</f>
        <v>2028</v>
      </c>
      <c r="AZ5" s="363">
        <f xml:space="preserve"> Time_M!AZ$32</f>
        <v>2028</v>
      </c>
      <c r="BA5" s="363">
        <f xml:space="preserve"> Time_M!BA$32</f>
        <v>2028</v>
      </c>
      <c r="BB5" s="363">
        <f xml:space="preserve"> Time_M!BB$32</f>
        <v>2028</v>
      </c>
      <c r="BC5" s="363">
        <f xml:space="preserve"> Time_M!BC$32</f>
        <v>2028</v>
      </c>
      <c r="BD5" s="363">
        <f xml:space="preserve"> Time_M!BD$32</f>
        <v>2028</v>
      </c>
      <c r="BE5" s="363">
        <f xml:space="preserve"> Time_M!BE$32</f>
        <v>2028</v>
      </c>
      <c r="BF5" s="363">
        <f xml:space="preserve"> Time_M!BF$32</f>
        <v>2028</v>
      </c>
      <c r="BG5" s="363">
        <f xml:space="preserve"> Time_M!BG$32</f>
        <v>2028</v>
      </c>
      <c r="BH5" s="363">
        <f xml:space="preserve"> Time_M!BH$32</f>
        <v>2029</v>
      </c>
      <c r="BI5" s="363">
        <f xml:space="preserve"> Time_M!BI$32</f>
        <v>2029</v>
      </c>
      <c r="BJ5" s="363">
        <f xml:space="preserve"> Time_M!BJ$32</f>
        <v>2029</v>
      </c>
      <c r="BK5" s="363">
        <f xml:space="preserve"> Time_M!BK$32</f>
        <v>2029</v>
      </c>
      <c r="BL5" s="363">
        <f xml:space="preserve"> Time_M!BL$32</f>
        <v>2029</v>
      </c>
      <c r="BM5" s="363">
        <f xml:space="preserve"> Time_M!BM$32</f>
        <v>2029</v>
      </c>
      <c r="BN5" s="363">
        <f xml:space="preserve"> Time_M!BN$32</f>
        <v>2029</v>
      </c>
      <c r="BO5" s="363">
        <f xml:space="preserve"> Time_M!BO$32</f>
        <v>2029</v>
      </c>
      <c r="BP5" s="363">
        <f xml:space="preserve"> Time_M!BP$32</f>
        <v>2029</v>
      </c>
      <c r="BQ5" s="363">
        <f xml:space="preserve"> Time_M!BQ$32</f>
        <v>2029</v>
      </c>
      <c r="BR5" s="363">
        <f xml:space="preserve"> Time_M!BR$32</f>
        <v>2029</v>
      </c>
      <c r="BS5" s="363">
        <f xml:space="preserve"> Time_M!BS$32</f>
        <v>2029</v>
      </c>
      <c r="BT5" s="363">
        <f xml:space="preserve"> Time_M!BT$32</f>
        <v>2030</v>
      </c>
      <c r="BU5" s="363">
        <f xml:space="preserve"> Time_M!BU$32</f>
        <v>2030</v>
      </c>
      <c r="BV5" s="363">
        <f xml:space="preserve"> Time_M!BV$32</f>
        <v>2030</v>
      </c>
      <c r="BW5" s="363">
        <f xml:space="preserve"> Time_M!BW$32</f>
        <v>2030</v>
      </c>
      <c r="BX5" s="363">
        <f xml:space="preserve"> Time_M!BX$32</f>
        <v>2030</v>
      </c>
      <c r="BY5" s="363">
        <f xml:space="preserve"> Time_M!BY$32</f>
        <v>2030</v>
      </c>
      <c r="BZ5" s="363">
        <f xml:space="preserve"> Time_M!BZ$32</f>
        <v>2030</v>
      </c>
      <c r="CA5" s="363">
        <f xml:space="preserve"> Time_M!CA$32</f>
        <v>2030</v>
      </c>
      <c r="CB5" s="363">
        <f xml:space="preserve"> Time_M!CB$32</f>
        <v>2030</v>
      </c>
      <c r="CC5" s="363">
        <f xml:space="preserve"> Time_M!CC$32</f>
        <v>2030</v>
      </c>
      <c r="CD5" s="363">
        <f xml:space="preserve"> Time_M!CD$32</f>
        <v>2030</v>
      </c>
      <c r="CE5" s="363">
        <f xml:space="preserve"> Time_M!CE$32</f>
        <v>2030</v>
      </c>
      <c r="CF5" s="363">
        <f xml:space="preserve"> Time_M!CF$32</f>
        <v>2031</v>
      </c>
      <c r="CG5" s="363">
        <f xml:space="preserve"> Time_M!CG$32</f>
        <v>2031</v>
      </c>
      <c r="CH5" s="363">
        <f xml:space="preserve"> Time_M!CH$32</f>
        <v>2031</v>
      </c>
      <c r="CI5" s="363">
        <f xml:space="preserve"> Time_M!CI$32</f>
        <v>2031</v>
      </c>
      <c r="CJ5" s="363">
        <f xml:space="preserve"> Time_M!CJ$32</f>
        <v>2031</v>
      </c>
      <c r="CK5" s="363">
        <f xml:space="preserve"> Time_M!CK$32</f>
        <v>2031</v>
      </c>
      <c r="CL5" s="363">
        <f xml:space="preserve"> Time_M!CL$32</f>
        <v>2031</v>
      </c>
      <c r="CM5" s="363">
        <f xml:space="preserve"> Time_M!CM$32</f>
        <v>2031</v>
      </c>
      <c r="CN5" s="363">
        <f xml:space="preserve"> Time_M!CN$32</f>
        <v>2031</v>
      </c>
      <c r="CO5" s="363">
        <f xml:space="preserve"> Time_M!CO$32</f>
        <v>2031</v>
      </c>
      <c r="CP5" s="363">
        <f xml:space="preserve"> Time_M!CP$32</f>
        <v>2031</v>
      </c>
      <c r="CQ5" s="363">
        <f xml:space="preserve"> Time_M!CQ$32</f>
        <v>2031</v>
      </c>
      <c r="CR5" s="363">
        <f xml:space="preserve"> Time_M!CR$32</f>
        <v>2032</v>
      </c>
      <c r="CS5" s="363">
        <f xml:space="preserve"> Time_M!CS$32</f>
        <v>2032</v>
      </c>
      <c r="CT5" s="363">
        <f xml:space="preserve"> Time_M!CT$32</f>
        <v>2032</v>
      </c>
      <c r="CU5" s="363">
        <f xml:space="preserve"> Time_M!CU$32</f>
        <v>2032</v>
      </c>
      <c r="CV5" s="363">
        <f xml:space="preserve"> Time_M!CV$32</f>
        <v>2032</v>
      </c>
      <c r="CW5" s="363">
        <f xml:space="preserve"> Time_M!CW$32</f>
        <v>2032</v>
      </c>
      <c r="CX5" s="363">
        <f xml:space="preserve"> Time_M!CX$32</f>
        <v>2032</v>
      </c>
      <c r="CY5" s="363">
        <f xml:space="preserve"> Time_M!CY$32</f>
        <v>2032</v>
      </c>
      <c r="CZ5" s="363">
        <f xml:space="preserve"> Time_M!CZ$32</f>
        <v>2032</v>
      </c>
      <c r="DA5" s="363">
        <f xml:space="preserve"> Time_M!DA$32</f>
        <v>2032</v>
      </c>
      <c r="DB5" s="363">
        <f xml:space="preserve"> Time_M!DB$32</f>
        <v>2032</v>
      </c>
      <c r="DC5" s="363">
        <f xml:space="preserve"> Time_M!DC$32</f>
        <v>2032</v>
      </c>
      <c r="DD5" s="363">
        <f xml:space="preserve"> Time_M!DD$32</f>
        <v>2033</v>
      </c>
      <c r="DE5" s="363">
        <f xml:space="preserve"> Time_M!DE$32</f>
        <v>2033</v>
      </c>
      <c r="DF5" s="363">
        <f xml:space="preserve"> Time_M!DF$32</f>
        <v>2033</v>
      </c>
      <c r="DG5" s="363">
        <f xml:space="preserve"> Time_M!DG$32</f>
        <v>2033</v>
      </c>
      <c r="DH5" s="363">
        <f xml:space="preserve"> Time_M!DH$32</f>
        <v>2033</v>
      </c>
      <c r="DI5" s="363">
        <f xml:space="preserve"> Time_M!DI$32</f>
        <v>2033</v>
      </c>
      <c r="DJ5" s="363">
        <f xml:space="preserve"> Time_M!DJ$32</f>
        <v>2033</v>
      </c>
      <c r="DK5" s="363">
        <f xml:space="preserve"> Time_M!DK$32</f>
        <v>2033</v>
      </c>
      <c r="DL5" s="363">
        <f xml:space="preserve"> Time_M!DL$32</f>
        <v>2033</v>
      </c>
      <c r="DM5" s="363">
        <f xml:space="preserve"> Time_M!DM$32</f>
        <v>2033</v>
      </c>
      <c r="DN5" s="363">
        <f xml:space="preserve"> Time_M!DN$32</f>
        <v>2033</v>
      </c>
      <c r="DO5" s="363">
        <f xml:space="preserve"> Time_M!DO$32</f>
        <v>2033</v>
      </c>
      <c r="DP5" s="363">
        <f xml:space="preserve"> Time_M!DP$32</f>
        <v>2034</v>
      </c>
      <c r="DQ5" s="363">
        <f xml:space="preserve"> Time_M!DQ$32</f>
        <v>2034</v>
      </c>
      <c r="DR5" s="363">
        <f xml:space="preserve"> Time_M!DR$32</f>
        <v>2034</v>
      </c>
      <c r="DS5" s="363">
        <f xml:space="preserve"> Time_M!DS$32</f>
        <v>2034</v>
      </c>
      <c r="DT5" s="363">
        <f xml:space="preserve"> Time_M!DT$32</f>
        <v>2034</v>
      </c>
      <c r="DU5" s="363">
        <f xml:space="preserve"> Time_M!DU$32</f>
        <v>2034</v>
      </c>
      <c r="DV5" s="363">
        <f xml:space="preserve"> Time_M!DV$32</f>
        <v>2034</v>
      </c>
      <c r="DW5" s="363">
        <f xml:space="preserve"> Time_M!DW$32</f>
        <v>2034</v>
      </c>
      <c r="DX5" s="363">
        <f xml:space="preserve"> Time_M!DX$32</f>
        <v>2034</v>
      </c>
      <c r="DY5" s="363">
        <f xml:space="preserve"> Time_M!DY$32</f>
        <v>2034</v>
      </c>
      <c r="DZ5" s="363">
        <f xml:space="preserve"> Time_M!DZ$32</f>
        <v>2034</v>
      </c>
      <c r="EA5" s="363">
        <f xml:space="preserve"> Time_M!EA$32</f>
        <v>2034</v>
      </c>
      <c r="EB5" s="363">
        <f xml:space="preserve"> Time_M!EB$32</f>
        <v>2035</v>
      </c>
      <c r="EC5" s="363">
        <f xml:space="preserve"> Time_M!EC$32</f>
        <v>2035</v>
      </c>
      <c r="ED5" s="363">
        <f xml:space="preserve"> Time_M!ED$32</f>
        <v>2035</v>
      </c>
      <c r="EE5" s="363">
        <f xml:space="preserve"> Time_M!EE$32</f>
        <v>2035</v>
      </c>
      <c r="EF5" s="363">
        <f xml:space="preserve"> Time_M!EF$32</f>
        <v>2035</v>
      </c>
      <c r="EG5" s="363">
        <f xml:space="preserve"> Time_M!EG$32</f>
        <v>2035</v>
      </c>
      <c r="EH5" s="363">
        <f xml:space="preserve"> Time_M!EH$32</f>
        <v>2035</v>
      </c>
    </row>
    <row r="6" spans="1:261" s="37" customFormat="1" ht="15" customHeight="1" x14ac:dyDescent="0.35">
      <c r="F6" s="38"/>
      <c r="G6" s="38"/>
      <c r="H6" s="38"/>
    </row>
    <row r="7" spans="1:261" s="390" customFormat="1" ht="15" customHeight="1" x14ac:dyDescent="0.35">
      <c r="A7" s="324" t="s">
        <v>491</v>
      </c>
      <c r="B7" s="324"/>
      <c r="C7" s="324"/>
      <c r="D7" s="324"/>
      <c r="E7" s="324"/>
      <c r="F7" s="346"/>
      <c r="G7" s="346"/>
      <c r="H7" s="346"/>
      <c r="I7" s="346"/>
      <c r="J7" s="346"/>
      <c r="K7" s="346"/>
      <c r="L7" s="346"/>
      <c r="M7" s="346"/>
      <c r="N7" s="346"/>
      <c r="O7" s="346"/>
      <c r="P7" s="346"/>
      <c r="Q7" s="346"/>
      <c r="R7" s="346"/>
      <c r="S7" s="346"/>
      <c r="T7" s="346"/>
      <c r="U7" s="346"/>
      <c r="V7" s="346"/>
      <c r="W7" s="346"/>
      <c r="X7" s="346"/>
      <c r="Y7" s="346"/>
      <c r="Z7" s="346"/>
      <c r="AA7" s="346"/>
      <c r="AB7" s="346"/>
      <c r="AC7" s="346"/>
      <c r="AD7" s="346"/>
      <c r="AE7" s="346"/>
      <c r="AF7" s="346"/>
      <c r="AG7" s="346"/>
      <c r="AH7" s="346"/>
      <c r="AI7" s="346"/>
      <c r="AJ7" s="346"/>
      <c r="AK7" s="346"/>
      <c r="AL7" s="346"/>
      <c r="AM7" s="346"/>
      <c r="AN7" s="346"/>
      <c r="AO7" s="346"/>
      <c r="AP7" s="346"/>
      <c r="AQ7" s="346"/>
      <c r="AR7" s="346"/>
      <c r="AS7" s="346"/>
      <c r="AT7" s="346"/>
      <c r="AU7" s="346"/>
      <c r="AV7" s="346"/>
      <c r="AW7" s="346"/>
      <c r="AX7" s="346"/>
      <c r="AY7" s="346"/>
      <c r="AZ7" s="346"/>
      <c r="BA7" s="346"/>
      <c r="BB7" s="346"/>
      <c r="BC7" s="346"/>
      <c r="BD7" s="346"/>
      <c r="BE7" s="346"/>
      <c r="BF7" s="346"/>
      <c r="BG7" s="346"/>
      <c r="BH7" s="346"/>
      <c r="BI7" s="346"/>
      <c r="BJ7" s="346"/>
      <c r="BK7" s="346"/>
      <c r="BL7" s="346"/>
      <c r="BM7" s="346"/>
      <c r="BN7" s="346"/>
      <c r="BO7" s="346"/>
      <c r="BP7" s="346"/>
      <c r="BQ7" s="346"/>
      <c r="BR7" s="346"/>
      <c r="BS7" s="346"/>
      <c r="BT7" s="346"/>
      <c r="BU7" s="346"/>
      <c r="BV7" s="346"/>
      <c r="BW7" s="346"/>
      <c r="BX7" s="346"/>
      <c r="BY7" s="346"/>
      <c r="BZ7" s="346"/>
      <c r="CA7" s="346"/>
      <c r="CB7" s="346"/>
      <c r="CC7" s="346"/>
      <c r="CD7" s="346"/>
      <c r="CE7" s="346"/>
      <c r="CF7" s="346"/>
      <c r="CG7" s="346"/>
      <c r="CH7" s="346"/>
      <c r="CI7" s="346"/>
      <c r="CJ7" s="346"/>
      <c r="CK7" s="346"/>
      <c r="CL7" s="346"/>
      <c r="CM7" s="346"/>
      <c r="CN7" s="346"/>
      <c r="CO7" s="346"/>
      <c r="CP7" s="346"/>
      <c r="CQ7" s="346"/>
      <c r="CR7" s="346"/>
      <c r="CS7" s="346"/>
      <c r="CT7" s="346"/>
      <c r="CU7" s="346"/>
      <c r="CV7" s="346"/>
      <c r="CW7" s="346"/>
      <c r="CX7" s="346"/>
      <c r="CY7" s="346"/>
      <c r="CZ7" s="346"/>
      <c r="DA7" s="346"/>
      <c r="DB7" s="346"/>
      <c r="DC7" s="346"/>
      <c r="DD7" s="346"/>
      <c r="DE7" s="346"/>
      <c r="DF7" s="346"/>
      <c r="DG7" s="346"/>
      <c r="DH7" s="346"/>
      <c r="DI7" s="346"/>
      <c r="DJ7" s="346"/>
      <c r="DK7" s="346"/>
      <c r="DL7" s="346"/>
      <c r="DM7" s="346"/>
      <c r="DN7" s="346"/>
      <c r="DO7" s="346"/>
      <c r="DP7" s="346"/>
      <c r="DQ7" s="346"/>
      <c r="DR7" s="346"/>
      <c r="DS7" s="346"/>
      <c r="DT7" s="346"/>
      <c r="DU7" s="346"/>
      <c r="DV7" s="346"/>
      <c r="DW7" s="346"/>
      <c r="DX7" s="346"/>
      <c r="DY7" s="346"/>
      <c r="DZ7" s="346"/>
      <c r="EA7" s="346"/>
      <c r="EB7" s="346"/>
      <c r="EC7" s="346"/>
      <c r="ED7" s="346"/>
      <c r="EE7" s="346"/>
      <c r="EF7" s="346"/>
      <c r="EG7" s="346"/>
      <c r="EH7" s="346"/>
      <c r="EI7" s="346"/>
      <c r="EJ7" s="346"/>
      <c r="EK7" s="346"/>
      <c r="EL7" s="346"/>
      <c r="EM7" s="346"/>
      <c r="EN7" s="346"/>
      <c r="EO7" s="346"/>
      <c r="EP7" s="346"/>
      <c r="EQ7" s="346"/>
      <c r="ER7" s="346"/>
      <c r="ES7" s="346"/>
      <c r="ET7" s="346"/>
      <c r="EU7" s="346"/>
      <c r="EV7" s="346"/>
      <c r="EW7" s="346"/>
      <c r="EX7" s="346"/>
      <c r="EY7" s="346"/>
      <c r="EZ7" s="346"/>
      <c r="FA7" s="346"/>
      <c r="FB7" s="346"/>
      <c r="FC7" s="346"/>
      <c r="FD7" s="346"/>
      <c r="FE7" s="346"/>
      <c r="FF7" s="346"/>
      <c r="FG7" s="346"/>
      <c r="FH7" s="346"/>
      <c r="FI7" s="346"/>
      <c r="FJ7" s="346"/>
      <c r="FK7" s="346"/>
      <c r="FL7" s="346"/>
      <c r="FM7" s="346"/>
      <c r="FN7" s="346"/>
      <c r="FO7" s="346"/>
      <c r="FP7" s="346"/>
      <c r="FQ7" s="346"/>
      <c r="FR7" s="346"/>
      <c r="FS7" s="346"/>
      <c r="FT7" s="346"/>
      <c r="FU7" s="346"/>
      <c r="FV7" s="346"/>
      <c r="FW7" s="346"/>
      <c r="FX7" s="346"/>
      <c r="FY7" s="346"/>
      <c r="FZ7" s="346"/>
      <c r="GA7" s="346"/>
      <c r="GB7" s="346"/>
      <c r="GC7" s="346"/>
      <c r="GD7" s="346"/>
      <c r="GE7" s="346"/>
      <c r="GF7" s="346"/>
      <c r="GG7" s="346"/>
      <c r="GH7" s="346"/>
      <c r="GI7" s="346"/>
      <c r="GJ7" s="346"/>
      <c r="GK7" s="346"/>
      <c r="GL7" s="346"/>
      <c r="GM7" s="346"/>
      <c r="GN7" s="346"/>
      <c r="GO7" s="346"/>
      <c r="GP7" s="346"/>
      <c r="GQ7" s="346"/>
      <c r="GR7" s="346"/>
      <c r="GS7" s="346"/>
      <c r="GT7" s="346"/>
      <c r="GU7" s="346"/>
      <c r="GV7" s="346"/>
      <c r="GW7" s="346"/>
      <c r="GX7" s="346"/>
      <c r="GY7" s="346"/>
      <c r="GZ7" s="346"/>
      <c r="HA7" s="346"/>
      <c r="HB7" s="346"/>
      <c r="HC7" s="346"/>
      <c r="HD7" s="346"/>
      <c r="HE7" s="346"/>
      <c r="HF7" s="346"/>
      <c r="HG7" s="346"/>
      <c r="HH7" s="346"/>
      <c r="HI7" s="346"/>
      <c r="HJ7" s="346"/>
      <c r="HK7" s="346"/>
      <c r="HL7" s="346"/>
      <c r="HM7" s="346"/>
      <c r="HN7" s="346"/>
      <c r="HO7" s="346"/>
      <c r="HP7" s="346"/>
      <c r="HQ7" s="346"/>
      <c r="HR7" s="346"/>
      <c r="HS7" s="346"/>
      <c r="HT7" s="346"/>
      <c r="HU7" s="346"/>
      <c r="HV7" s="346"/>
      <c r="HW7" s="346"/>
      <c r="HX7" s="346"/>
      <c r="HY7" s="346"/>
      <c r="HZ7" s="346"/>
      <c r="IA7" s="346"/>
      <c r="IB7" s="346"/>
      <c r="IC7" s="346"/>
      <c r="ID7" s="346"/>
      <c r="IE7" s="346"/>
      <c r="IF7" s="346"/>
      <c r="IG7" s="346"/>
      <c r="IH7" s="346"/>
      <c r="II7" s="346"/>
      <c r="IJ7" s="346"/>
      <c r="IK7" s="346"/>
      <c r="IL7" s="346"/>
      <c r="IM7" s="346"/>
      <c r="IN7" s="346"/>
      <c r="IO7" s="346"/>
      <c r="IP7" s="346"/>
      <c r="IQ7" s="346"/>
      <c r="IR7" s="346"/>
      <c r="IS7" s="346"/>
      <c r="IT7" s="346"/>
      <c r="IU7" s="346"/>
      <c r="IV7" s="346"/>
      <c r="IW7" s="346"/>
      <c r="IX7" s="346"/>
      <c r="IY7" s="346"/>
      <c r="IZ7" s="346"/>
      <c r="JA7" s="346"/>
    </row>
    <row r="8" spans="1:261" s="19" customFormat="1" ht="15" customHeight="1" x14ac:dyDescent="0.35">
      <c r="A8" s="66"/>
    </row>
    <row r="9" spans="1:261" s="19" customFormat="1" ht="15" customHeight="1" x14ac:dyDescent="0.35">
      <c r="A9" s="66"/>
      <c r="E9" s="455" t="s">
        <v>494</v>
      </c>
      <c r="F9" s="18"/>
      <c r="G9" s="455" t="s">
        <v>309</v>
      </c>
      <c r="H9" s="485"/>
      <c r="I9" s="486"/>
      <c r="J9" s="594">
        <f xml:space="preserve"> I9 + 1</f>
        <v>1</v>
      </c>
      <c r="K9" s="594">
        <f t="shared" ref="K9:AO9" si="0" xml:space="preserve"> J9 + 1</f>
        <v>2</v>
      </c>
      <c r="L9" s="594">
        <f t="shared" si="0"/>
        <v>3</v>
      </c>
      <c r="M9" s="594">
        <f t="shared" si="0"/>
        <v>4</v>
      </c>
      <c r="N9" s="594">
        <f t="shared" si="0"/>
        <v>5</v>
      </c>
      <c r="O9" s="594">
        <f t="shared" si="0"/>
        <v>6</v>
      </c>
      <c r="P9" s="594">
        <f t="shared" si="0"/>
        <v>7</v>
      </c>
      <c r="Q9" s="594">
        <f t="shared" si="0"/>
        <v>8</v>
      </c>
      <c r="R9" s="594">
        <f t="shared" si="0"/>
        <v>9</v>
      </c>
      <c r="S9" s="594">
        <f t="shared" si="0"/>
        <v>10</v>
      </c>
      <c r="T9" s="594">
        <f t="shared" si="0"/>
        <v>11</v>
      </c>
      <c r="U9" s="594">
        <f t="shared" si="0"/>
        <v>12</v>
      </c>
      <c r="V9" s="594">
        <f t="shared" si="0"/>
        <v>13</v>
      </c>
      <c r="W9" s="594">
        <f t="shared" si="0"/>
        <v>14</v>
      </c>
      <c r="X9" s="594">
        <f t="shared" si="0"/>
        <v>15</v>
      </c>
      <c r="Y9" s="594">
        <f t="shared" si="0"/>
        <v>16</v>
      </c>
      <c r="Z9" s="594">
        <f t="shared" si="0"/>
        <v>17</v>
      </c>
      <c r="AA9" s="594">
        <f t="shared" si="0"/>
        <v>18</v>
      </c>
      <c r="AB9" s="594">
        <f t="shared" si="0"/>
        <v>19</v>
      </c>
      <c r="AC9" s="594">
        <f t="shared" si="0"/>
        <v>20</v>
      </c>
      <c r="AD9" s="594">
        <f t="shared" si="0"/>
        <v>21</v>
      </c>
      <c r="AE9" s="594">
        <f t="shared" si="0"/>
        <v>22</v>
      </c>
      <c r="AF9" s="594">
        <f t="shared" si="0"/>
        <v>23</v>
      </c>
      <c r="AG9" s="594">
        <f t="shared" si="0"/>
        <v>24</v>
      </c>
      <c r="AH9" s="594">
        <f t="shared" si="0"/>
        <v>25</v>
      </c>
      <c r="AI9" s="594">
        <f t="shared" si="0"/>
        <v>26</v>
      </c>
      <c r="AJ9" s="594">
        <f t="shared" si="0"/>
        <v>27</v>
      </c>
      <c r="AK9" s="594">
        <f t="shared" si="0"/>
        <v>28</v>
      </c>
      <c r="AL9" s="594">
        <f t="shared" si="0"/>
        <v>29</v>
      </c>
      <c r="AM9" s="594">
        <f t="shared" si="0"/>
        <v>30</v>
      </c>
      <c r="AN9" s="594">
        <f t="shared" si="0"/>
        <v>31</v>
      </c>
      <c r="AO9" s="594">
        <f t="shared" si="0"/>
        <v>32</v>
      </c>
      <c r="AP9" s="594">
        <f t="shared" ref="AP9:BU9" si="1" xml:space="preserve"> AO9 + 1</f>
        <v>33</v>
      </c>
      <c r="AQ9" s="594">
        <f t="shared" si="1"/>
        <v>34</v>
      </c>
      <c r="AR9" s="594">
        <f t="shared" si="1"/>
        <v>35</v>
      </c>
      <c r="AS9" s="594">
        <f t="shared" si="1"/>
        <v>36</v>
      </c>
      <c r="AT9" s="594">
        <f t="shared" si="1"/>
        <v>37</v>
      </c>
      <c r="AU9" s="594">
        <f t="shared" si="1"/>
        <v>38</v>
      </c>
      <c r="AV9" s="594">
        <f t="shared" si="1"/>
        <v>39</v>
      </c>
      <c r="AW9" s="594">
        <f t="shared" si="1"/>
        <v>40</v>
      </c>
      <c r="AX9" s="594">
        <f t="shared" si="1"/>
        <v>41</v>
      </c>
      <c r="AY9" s="594">
        <f t="shared" si="1"/>
        <v>42</v>
      </c>
      <c r="AZ9" s="594">
        <f t="shared" si="1"/>
        <v>43</v>
      </c>
      <c r="BA9" s="594">
        <f t="shared" si="1"/>
        <v>44</v>
      </c>
      <c r="BB9" s="594">
        <f t="shared" si="1"/>
        <v>45</v>
      </c>
      <c r="BC9" s="594">
        <f t="shared" si="1"/>
        <v>46</v>
      </c>
      <c r="BD9" s="594">
        <f t="shared" si="1"/>
        <v>47</v>
      </c>
      <c r="BE9" s="594">
        <f t="shared" si="1"/>
        <v>48</v>
      </c>
      <c r="BF9" s="594">
        <f t="shared" si="1"/>
        <v>49</v>
      </c>
      <c r="BG9" s="594">
        <f t="shared" si="1"/>
        <v>50</v>
      </c>
      <c r="BH9" s="594">
        <f t="shared" si="1"/>
        <v>51</v>
      </c>
      <c r="BI9" s="594">
        <f t="shared" si="1"/>
        <v>52</v>
      </c>
      <c r="BJ9" s="594">
        <f t="shared" si="1"/>
        <v>53</v>
      </c>
      <c r="BK9" s="594">
        <f t="shared" si="1"/>
        <v>54</v>
      </c>
      <c r="BL9" s="594">
        <f t="shared" si="1"/>
        <v>55</v>
      </c>
      <c r="BM9" s="594">
        <f t="shared" si="1"/>
        <v>56</v>
      </c>
      <c r="BN9" s="594">
        <f t="shared" si="1"/>
        <v>57</v>
      </c>
      <c r="BO9" s="594">
        <f t="shared" si="1"/>
        <v>58</v>
      </c>
      <c r="BP9" s="594">
        <f t="shared" si="1"/>
        <v>59</v>
      </c>
      <c r="BQ9" s="594">
        <f t="shared" si="1"/>
        <v>60</v>
      </c>
      <c r="BR9" s="594">
        <f t="shared" si="1"/>
        <v>61</v>
      </c>
      <c r="BS9" s="594">
        <f t="shared" si="1"/>
        <v>62</v>
      </c>
      <c r="BT9" s="594">
        <f t="shared" si="1"/>
        <v>63</v>
      </c>
      <c r="BU9" s="594">
        <f t="shared" si="1"/>
        <v>64</v>
      </c>
      <c r="BV9" s="594">
        <f t="shared" ref="BV9:DA9" si="2" xml:space="preserve"> BU9 + 1</f>
        <v>65</v>
      </c>
      <c r="BW9" s="594">
        <f t="shared" si="2"/>
        <v>66</v>
      </c>
      <c r="BX9" s="594">
        <f t="shared" si="2"/>
        <v>67</v>
      </c>
      <c r="BY9" s="594">
        <f t="shared" si="2"/>
        <v>68</v>
      </c>
      <c r="BZ9" s="594">
        <f t="shared" si="2"/>
        <v>69</v>
      </c>
      <c r="CA9" s="594">
        <f t="shared" si="2"/>
        <v>70</v>
      </c>
      <c r="CB9" s="594">
        <f t="shared" si="2"/>
        <v>71</v>
      </c>
      <c r="CC9" s="594">
        <f t="shared" si="2"/>
        <v>72</v>
      </c>
      <c r="CD9" s="594">
        <f t="shared" si="2"/>
        <v>73</v>
      </c>
      <c r="CE9" s="594">
        <f t="shared" si="2"/>
        <v>74</v>
      </c>
      <c r="CF9" s="594">
        <f t="shared" si="2"/>
        <v>75</v>
      </c>
      <c r="CG9" s="594">
        <f t="shared" si="2"/>
        <v>76</v>
      </c>
      <c r="CH9" s="594">
        <f t="shared" si="2"/>
        <v>77</v>
      </c>
      <c r="CI9" s="594">
        <f t="shared" si="2"/>
        <v>78</v>
      </c>
      <c r="CJ9" s="594">
        <f t="shared" si="2"/>
        <v>79</v>
      </c>
      <c r="CK9" s="594">
        <f t="shared" si="2"/>
        <v>80</v>
      </c>
      <c r="CL9" s="594">
        <f t="shared" si="2"/>
        <v>81</v>
      </c>
      <c r="CM9" s="594">
        <f t="shared" si="2"/>
        <v>82</v>
      </c>
      <c r="CN9" s="594">
        <f t="shared" si="2"/>
        <v>83</v>
      </c>
      <c r="CO9" s="594">
        <f t="shared" si="2"/>
        <v>84</v>
      </c>
      <c r="CP9" s="594">
        <f t="shared" si="2"/>
        <v>85</v>
      </c>
      <c r="CQ9" s="594">
        <f t="shared" si="2"/>
        <v>86</v>
      </c>
      <c r="CR9" s="594">
        <f t="shared" si="2"/>
        <v>87</v>
      </c>
      <c r="CS9" s="594">
        <f t="shared" si="2"/>
        <v>88</v>
      </c>
      <c r="CT9" s="594">
        <f t="shared" si="2"/>
        <v>89</v>
      </c>
      <c r="CU9" s="594">
        <f t="shared" si="2"/>
        <v>90</v>
      </c>
      <c r="CV9" s="594">
        <f t="shared" si="2"/>
        <v>91</v>
      </c>
      <c r="CW9" s="594">
        <f t="shared" si="2"/>
        <v>92</v>
      </c>
      <c r="CX9" s="594">
        <f t="shared" si="2"/>
        <v>93</v>
      </c>
      <c r="CY9" s="594">
        <f t="shared" si="2"/>
        <v>94</v>
      </c>
      <c r="CZ9" s="594">
        <f t="shared" si="2"/>
        <v>95</v>
      </c>
      <c r="DA9" s="594">
        <f t="shared" si="2"/>
        <v>96</v>
      </c>
      <c r="DB9" s="594">
        <f t="shared" ref="DB9:EH9" si="3" xml:space="preserve"> DA9 + 1</f>
        <v>97</v>
      </c>
      <c r="DC9" s="594">
        <f t="shared" si="3"/>
        <v>98</v>
      </c>
      <c r="DD9" s="594">
        <f t="shared" si="3"/>
        <v>99</v>
      </c>
      <c r="DE9" s="594">
        <f t="shared" si="3"/>
        <v>100</v>
      </c>
      <c r="DF9" s="594">
        <f t="shared" si="3"/>
        <v>101</v>
      </c>
      <c r="DG9" s="594">
        <f t="shared" si="3"/>
        <v>102</v>
      </c>
      <c r="DH9" s="594">
        <f t="shared" si="3"/>
        <v>103</v>
      </c>
      <c r="DI9" s="594">
        <f t="shared" si="3"/>
        <v>104</v>
      </c>
      <c r="DJ9" s="594">
        <f t="shared" si="3"/>
        <v>105</v>
      </c>
      <c r="DK9" s="594">
        <f t="shared" si="3"/>
        <v>106</v>
      </c>
      <c r="DL9" s="594">
        <f t="shared" si="3"/>
        <v>107</v>
      </c>
      <c r="DM9" s="594">
        <f t="shared" si="3"/>
        <v>108</v>
      </c>
      <c r="DN9" s="594">
        <f t="shared" si="3"/>
        <v>109</v>
      </c>
      <c r="DO9" s="594">
        <f t="shared" si="3"/>
        <v>110</v>
      </c>
      <c r="DP9" s="594">
        <f t="shared" si="3"/>
        <v>111</v>
      </c>
      <c r="DQ9" s="594">
        <f t="shared" si="3"/>
        <v>112</v>
      </c>
      <c r="DR9" s="594">
        <f t="shared" si="3"/>
        <v>113</v>
      </c>
      <c r="DS9" s="594">
        <f t="shared" si="3"/>
        <v>114</v>
      </c>
      <c r="DT9" s="594">
        <f t="shared" si="3"/>
        <v>115</v>
      </c>
      <c r="DU9" s="594">
        <f t="shared" si="3"/>
        <v>116</v>
      </c>
      <c r="DV9" s="594">
        <f t="shared" si="3"/>
        <v>117</v>
      </c>
      <c r="DW9" s="594">
        <f t="shared" si="3"/>
        <v>118</v>
      </c>
      <c r="DX9" s="594">
        <f t="shared" si="3"/>
        <v>119</v>
      </c>
      <c r="DY9" s="594">
        <f t="shared" si="3"/>
        <v>120</v>
      </c>
      <c r="DZ9" s="594">
        <f t="shared" si="3"/>
        <v>121</v>
      </c>
      <c r="EA9" s="594">
        <f t="shared" si="3"/>
        <v>122</v>
      </c>
      <c r="EB9" s="594">
        <f t="shared" si="3"/>
        <v>123</v>
      </c>
      <c r="EC9" s="594">
        <f t="shared" si="3"/>
        <v>124</v>
      </c>
      <c r="ED9" s="594">
        <f t="shared" si="3"/>
        <v>125</v>
      </c>
      <c r="EE9" s="594">
        <f t="shared" si="3"/>
        <v>126</v>
      </c>
      <c r="EF9" s="594">
        <f t="shared" si="3"/>
        <v>127</v>
      </c>
      <c r="EG9" s="594">
        <f t="shared" si="3"/>
        <v>128</v>
      </c>
      <c r="EH9" s="594">
        <f t="shared" si="3"/>
        <v>129</v>
      </c>
    </row>
    <row r="10" spans="1:261" s="19" customFormat="1" ht="15" customHeight="1" x14ac:dyDescent="0.35">
      <c r="A10" s="66"/>
      <c r="E10" s="37" t="s">
        <v>492</v>
      </c>
      <c r="F10" s="487">
        <f xml:space="preserve"> MAX(J9:JA9)</f>
        <v>129</v>
      </c>
      <c r="G10" s="488" t="s">
        <v>493</v>
      </c>
      <c r="H10" s="37"/>
      <c r="I10" s="37"/>
      <c r="J10" s="37"/>
    </row>
    <row r="11" spans="1:261" s="19" customFormat="1" ht="15" customHeight="1" x14ac:dyDescent="0.35">
      <c r="A11" s="66"/>
    </row>
    <row r="12" spans="1:261" s="19" customFormat="1" ht="15" customHeight="1" x14ac:dyDescent="0.35">
      <c r="A12" s="66"/>
      <c r="E12" s="37" t="str">
        <f xml:space="preserve"> E$9</f>
        <v>Model column counter</v>
      </c>
      <c r="F12" s="489">
        <f xml:space="preserve"> F$9</f>
        <v>0</v>
      </c>
      <c r="G12" s="489" t="str">
        <f xml:space="preserve"> G$9</f>
        <v>counter</v>
      </c>
      <c r="H12" s="489">
        <f xml:space="preserve"> H$9</f>
        <v>0</v>
      </c>
      <c r="I12" s="489">
        <f xml:space="preserve"> I$9</f>
        <v>0</v>
      </c>
      <c r="J12" s="595">
        <f t="shared" ref="J12:AO12" si="4" xml:space="preserve"> J$9</f>
        <v>1</v>
      </c>
      <c r="K12" s="595">
        <f t="shared" si="4"/>
        <v>2</v>
      </c>
      <c r="L12" s="595">
        <f t="shared" si="4"/>
        <v>3</v>
      </c>
      <c r="M12" s="595">
        <f t="shared" si="4"/>
        <v>4</v>
      </c>
      <c r="N12" s="595">
        <f t="shared" si="4"/>
        <v>5</v>
      </c>
      <c r="O12" s="595">
        <f t="shared" si="4"/>
        <v>6</v>
      </c>
      <c r="P12" s="595">
        <f t="shared" si="4"/>
        <v>7</v>
      </c>
      <c r="Q12" s="595">
        <f t="shared" si="4"/>
        <v>8</v>
      </c>
      <c r="R12" s="595">
        <f t="shared" si="4"/>
        <v>9</v>
      </c>
      <c r="S12" s="595">
        <f t="shared" si="4"/>
        <v>10</v>
      </c>
      <c r="T12" s="595">
        <f t="shared" si="4"/>
        <v>11</v>
      </c>
      <c r="U12" s="595">
        <f t="shared" si="4"/>
        <v>12</v>
      </c>
      <c r="V12" s="595">
        <f t="shared" si="4"/>
        <v>13</v>
      </c>
      <c r="W12" s="595">
        <f t="shared" si="4"/>
        <v>14</v>
      </c>
      <c r="X12" s="595">
        <f t="shared" si="4"/>
        <v>15</v>
      </c>
      <c r="Y12" s="595">
        <f t="shared" si="4"/>
        <v>16</v>
      </c>
      <c r="Z12" s="595">
        <f t="shared" si="4"/>
        <v>17</v>
      </c>
      <c r="AA12" s="595">
        <f t="shared" si="4"/>
        <v>18</v>
      </c>
      <c r="AB12" s="595">
        <f t="shared" si="4"/>
        <v>19</v>
      </c>
      <c r="AC12" s="595">
        <f t="shared" si="4"/>
        <v>20</v>
      </c>
      <c r="AD12" s="595">
        <f t="shared" si="4"/>
        <v>21</v>
      </c>
      <c r="AE12" s="595">
        <f t="shared" si="4"/>
        <v>22</v>
      </c>
      <c r="AF12" s="595">
        <f t="shared" si="4"/>
        <v>23</v>
      </c>
      <c r="AG12" s="595">
        <f t="shared" si="4"/>
        <v>24</v>
      </c>
      <c r="AH12" s="595">
        <f t="shared" si="4"/>
        <v>25</v>
      </c>
      <c r="AI12" s="595">
        <f t="shared" si="4"/>
        <v>26</v>
      </c>
      <c r="AJ12" s="595">
        <f t="shared" si="4"/>
        <v>27</v>
      </c>
      <c r="AK12" s="595">
        <f t="shared" si="4"/>
        <v>28</v>
      </c>
      <c r="AL12" s="595">
        <f t="shared" si="4"/>
        <v>29</v>
      </c>
      <c r="AM12" s="595">
        <f t="shared" si="4"/>
        <v>30</v>
      </c>
      <c r="AN12" s="595">
        <f t="shared" si="4"/>
        <v>31</v>
      </c>
      <c r="AO12" s="595">
        <f t="shared" si="4"/>
        <v>32</v>
      </c>
      <c r="AP12" s="595">
        <f t="shared" ref="AP12:BU12" si="5" xml:space="preserve"> AP$9</f>
        <v>33</v>
      </c>
      <c r="AQ12" s="595">
        <f t="shared" si="5"/>
        <v>34</v>
      </c>
      <c r="AR12" s="595">
        <f t="shared" si="5"/>
        <v>35</v>
      </c>
      <c r="AS12" s="595">
        <f t="shared" si="5"/>
        <v>36</v>
      </c>
      <c r="AT12" s="595">
        <f t="shared" si="5"/>
        <v>37</v>
      </c>
      <c r="AU12" s="595">
        <f t="shared" si="5"/>
        <v>38</v>
      </c>
      <c r="AV12" s="595">
        <f t="shared" si="5"/>
        <v>39</v>
      </c>
      <c r="AW12" s="595">
        <f t="shared" si="5"/>
        <v>40</v>
      </c>
      <c r="AX12" s="595">
        <f t="shared" si="5"/>
        <v>41</v>
      </c>
      <c r="AY12" s="595">
        <f t="shared" si="5"/>
        <v>42</v>
      </c>
      <c r="AZ12" s="595">
        <f t="shared" si="5"/>
        <v>43</v>
      </c>
      <c r="BA12" s="595">
        <f t="shared" si="5"/>
        <v>44</v>
      </c>
      <c r="BB12" s="595">
        <f t="shared" si="5"/>
        <v>45</v>
      </c>
      <c r="BC12" s="595">
        <f t="shared" si="5"/>
        <v>46</v>
      </c>
      <c r="BD12" s="595">
        <f t="shared" si="5"/>
        <v>47</v>
      </c>
      <c r="BE12" s="595">
        <f t="shared" si="5"/>
        <v>48</v>
      </c>
      <c r="BF12" s="595">
        <f t="shared" si="5"/>
        <v>49</v>
      </c>
      <c r="BG12" s="595">
        <f t="shared" si="5"/>
        <v>50</v>
      </c>
      <c r="BH12" s="595">
        <f t="shared" si="5"/>
        <v>51</v>
      </c>
      <c r="BI12" s="595">
        <f t="shared" si="5"/>
        <v>52</v>
      </c>
      <c r="BJ12" s="595">
        <f t="shared" si="5"/>
        <v>53</v>
      </c>
      <c r="BK12" s="595">
        <f t="shared" si="5"/>
        <v>54</v>
      </c>
      <c r="BL12" s="595">
        <f t="shared" si="5"/>
        <v>55</v>
      </c>
      <c r="BM12" s="595">
        <f t="shared" si="5"/>
        <v>56</v>
      </c>
      <c r="BN12" s="595">
        <f t="shared" si="5"/>
        <v>57</v>
      </c>
      <c r="BO12" s="595">
        <f t="shared" si="5"/>
        <v>58</v>
      </c>
      <c r="BP12" s="595">
        <f t="shared" si="5"/>
        <v>59</v>
      </c>
      <c r="BQ12" s="595">
        <f t="shared" si="5"/>
        <v>60</v>
      </c>
      <c r="BR12" s="595">
        <f t="shared" si="5"/>
        <v>61</v>
      </c>
      <c r="BS12" s="595">
        <f t="shared" si="5"/>
        <v>62</v>
      </c>
      <c r="BT12" s="595">
        <f t="shared" si="5"/>
        <v>63</v>
      </c>
      <c r="BU12" s="595">
        <f t="shared" si="5"/>
        <v>64</v>
      </c>
      <c r="BV12" s="595">
        <f t="shared" ref="BV12:DA12" si="6" xml:space="preserve"> BV$9</f>
        <v>65</v>
      </c>
      <c r="BW12" s="595">
        <f t="shared" si="6"/>
        <v>66</v>
      </c>
      <c r="BX12" s="595">
        <f t="shared" si="6"/>
        <v>67</v>
      </c>
      <c r="BY12" s="595">
        <f t="shared" si="6"/>
        <v>68</v>
      </c>
      <c r="BZ12" s="595">
        <f t="shared" si="6"/>
        <v>69</v>
      </c>
      <c r="CA12" s="595">
        <f t="shared" si="6"/>
        <v>70</v>
      </c>
      <c r="CB12" s="595">
        <f t="shared" si="6"/>
        <v>71</v>
      </c>
      <c r="CC12" s="595">
        <f t="shared" si="6"/>
        <v>72</v>
      </c>
      <c r="CD12" s="595">
        <f t="shared" si="6"/>
        <v>73</v>
      </c>
      <c r="CE12" s="595">
        <f t="shared" si="6"/>
        <v>74</v>
      </c>
      <c r="CF12" s="595">
        <f t="shared" si="6"/>
        <v>75</v>
      </c>
      <c r="CG12" s="595">
        <f t="shared" si="6"/>
        <v>76</v>
      </c>
      <c r="CH12" s="595">
        <f t="shared" si="6"/>
        <v>77</v>
      </c>
      <c r="CI12" s="595">
        <f t="shared" si="6"/>
        <v>78</v>
      </c>
      <c r="CJ12" s="595">
        <f t="shared" si="6"/>
        <v>79</v>
      </c>
      <c r="CK12" s="595">
        <f t="shared" si="6"/>
        <v>80</v>
      </c>
      <c r="CL12" s="595">
        <f t="shared" si="6"/>
        <v>81</v>
      </c>
      <c r="CM12" s="595">
        <f t="shared" si="6"/>
        <v>82</v>
      </c>
      <c r="CN12" s="595">
        <f t="shared" si="6"/>
        <v>83</v>
      </c>
      <c r="CO12" s="595">
        <f t="shared" si="6"/>
        <v>84</v>
      </c>
      <c r="CP12" s="595">
        <f t="shared" si="6"/>
        <v>85</v>
      </c>
      <c r="CQ12" s="595">
        <f t="shared" si="6"/>
        <v>86</v>
      </c>
      <c r="CR12" s="595">
        <f t="shared" si="6"/>
        <v>87</v>
      </c>
      <c r="CS12" s="595">
        <f t="shared" si="6"/>
        <v>88</v>
      </c>
      <c r="CT12" s="595">
        <f t="shared" si="6"/>
        <v>89</v>
      </c>
      <c r="CU12" s="595">
        <f t="shared" si="6"/>
        <v>90</v>
      </c>
      <c r="CV12" s="595">
        <f t="shared" si="6"/>
        <v>91</v>
      </c>
      <c r="CW12" s="595">
        <f t="shared" si="6"/>
        <v>92</v>
      </c>
      <c r="CX12" s="595">
        <f t="shared" si="6"/>
        <v>93</v>
      </c>
      <c r="CY12" s="595">
        <f t="shared" si="6"/>
        <v>94</v>
      </c>
      <c r="CZ12" s="595">
        <f t="shared" si="6"/>
        <v>95</v>
      </c>
      <c r="DA12" s="595">
        <f t="shared" si="6"/>
        <v>96</v>
      </c>
      <c r="DB12" s="595">
        <f t="shared" ref="DB12:EH12" si="7" xml:space="preserve"> DB$9</f>
        <v>97</v>
      </c>
      <c r="DC12" s="595">
        <f t="shared" si="7"/>
        <v>98</v>
      </c>
      <c r="DD12" s="595">
        <f t="shared" si="7"/>
        <v>99</v>
      </c>
      <c r="DE12" s="595">
        <f t="shared" si="7"/>
        <v>100</v>
      </c>
      <c r="DF12" s="595">
        <f t="shared" si="7"/>
        <v>101</v>
      </c>
      <c r="DG12" s="595">
        <f t="shared" si="7"/>
        <v>102</v>
      </c>
      <c r="DH12" s="595">
        <f t="shared" si="7"/>
        <v>103</v>
      </c>
      <c r="DI12" s="595">
        <f t="shared" si="7"/>
        <v>104</v>
      </c>
      <c r="DJ12" s="595">
        <f t="shared" si="7"/>
        <v>105</v>
      </c>
      <c r="DK12" s="595">
        <f t="shared" si="7"/>
        <v>106</v>
      </c>
      <c r="DL12" s="595">
        <f t="shared" si="7"/>
        <v>107</v>
      </c>
      <c r="DM12" s="595">
        <f t="shared" si="7"/>
        <v>108</v>
      </c>
      <c r="DN12" s="595">
        <f t="shared" si="7"/>
        <v>109</v>
      </c>
      <c r="DO12" s="595">
        <f t="shared" si="7"/>
        <v>110</v>
      </c>
      <c r="DP12" s="595">
        <f t="shared" si="7"/>
        <v>111</v>
      </c>
      <c r="DQ12" s="595">
        <f t="shared" si="7"/>
        <v>112</v>
      </c>
      <c r="DR12" s="595">
        <f t="shared" si="7"/>
        <v>113</v>
      </c>
      <c r="DS12" s="595">
        <f t="shared" si="7"/>
        <v>114</v>
      </c>
      <c r="DT12" s="595">
        <f t="shared" si="7"/>
        <v>115</v>
      </c>
      <c r="DU12" s="595">
        <f t="shared" si="7"/>
        <v>116</v>
      </c>
      <c r="DV12" s="595">
        <f t="shared" si="7"/>
        <v>117</v>
      </c>
      <c r="DW12" s="595">
        <f t="shared" si="7"/>
        <v>118</v>
      </c>
      <c r="DX12" s="595">
        <f t="shared" si="7"/>
        <v>119</v>
      </c>
      <c r="DY12" s="595">
        <f t="shared" si="7"/>
        <v>120</v>
      </c>
      <c r="DZ12" s="595">
        <f t="shared" si="7"/>
        <v>121</v>
      </c>
      <c r="EA12" s="595">
        <f t="shared" si="7"/>
        <v>122</v>
      </c>
      <c r="EB12" s="595">
        <f t="shared" si="7"/>
        <v>123</v>
      </c>
      <c r="EC12" s="595">
        <f t="shared" si="7"/>
        <v>124</v>
      </c>
      <c r="ED12" s="595">
        <f t="shared" si="7"/>
        <v>125</v>
      </c>
      <c r="EE12" s="595">
        <f t="shared" si="7"/>
        <v>126</v>
      </c>
      <c r="EF12" s="595">
        <f t="shared" si="7"/>
        <v>127</v>
      </c>
      <c r="EG12" s="595">
        <f t="shared" si="7"/>
        <v>128</v>
      </c>
      <c r="EH12" s="595">
        <f t="shared" si="7"/>
        <v>129</v>
      </c>
    </row>
    <row r="13" spans="1:261" s="19" customFormat="1" ht="15" customHeight="1" x14ac:dyDescent="0.35">
      <c r="A13" s="66"/>
      <c r="E13" s="37" t="s">
        <v>495</v>
      </c>
      <c r="F13" s="37"/>
      <c r="G13" s="488" t="s">
        <v>308</v>
      </c>
      <c r="H13" s="488">
        <f xml:space="preserve"> SUM(J13:JA13)</f>
        <v>1</v>
      </c>
      <c r="I13" s="37"/>
      <c r="J13" s="488">
        <f t="shared" ref="J13:AO13" si="8" xml:space="preserve"> IF(J12 = 1, 1, 0)</f>
        <v>1</v>
      </c>
      <c r="K13" s="488">
        <f t="shared" si="8"/>
        <v>0</v>
      </c>
      <c r="L13" s="488">
        <f t="shared" si="8"/>
        <v>0</v>
      </c>
      <c r="M13" s="488">
        <f t="shared" si="8"/>
        <v>0</v>
      </c>
      <c r="N13" s="488">
        <f t="shared" si="8"/>
        <v>0</v>
      </c>
      <c r="O13" s="488">
        <f t="shared" si="8"/>
        <v>0</v>
      </c>
      <c r="P13" s="488">
        <f t="shared" si="8"/>
        <v>0</v>
      </c>
      <c r="Q13" s="488">
        <f t="shared" si="8"/>
        <v>0</v>
      </c>
      <c r="R13" s="488">
        <f t="shared" si="8"/>
        <v>0</v>
      </c>
      <c r="S13" s="488">
        <f t="shared" si="8"/>
        <v>0</v>
      </c>
      <c r="T13" s="488">
        <f t="shared" si="8"/>
        <v>0</v>
      </c>
      <c r="U13" s="488">
        <f t="shared" si="8"/>
        <v>0</v>
      </c>
      <c r="V13" s="488">
        <f t="shared" si="8"/>
        <v>0</v>
      </c>
      <c r="W13" s="488">
        <f t="shared" si="8"/>
        <v>0</v>
      </c>
      <c r="X13" s="488">
        <f t="shared" si="8"/>
        <v>0</v>
      </c>
      <c r="Y13" s="488">
        <f t="shared" si="8"/>
        <v>0</v>
      </c>
      <c r="Z13" s="488">
        <f t="shared" si="8"/>
        <v>0</v>
      </c>
      <c r="AA13" s="488">
        <f t="shared" si="8"/>
        <v>0</v>
      </c>
      <c r="AB13" s="488">
        <f t="shared" si="8"/>
        <v>0</v>
      </c>
      <c r="AC13" s="488">
        <f t="shared" si="8"/>
        <v>0</v>
      </c>
      <c r="AD13" s="488">
        <f t="shared" si="8"/>
        <v>0</v>
      </c>
      <c r="AE13" s="488">
        <f t="shared" si="8"/>
        <v>0</v>
      </c>
      <c r="AF13" s="488">
        <f t="shared" si="8"/>
        <v>0</v>
      </c>
      <c r="AG13" s="488">
        <f t="shared" si="8"/>
        <v>0</v>
      </c>
      <c r="AH13" s="488">
        <f t="shared" si="8"/>
        <v>0</v>
      </c>
      <c r="AI13" s="488">
        <f t="shared" si="8"/>
        <v>0</v>
      </c>
      <c r="AJ13" s="488">
        <f t="shared" si="8"/>
        <v>0</v>
      </c>
      <c r="AK13" s="488">
        <f t="shared" si="8"/>
        <v>0</v>
      </c>
      <c r="AL13" s="488">
        <f t="shared" si="8"/>
        <v>0</v>
      </c>
      <c r="AM13" s="488">
        <f t="shared" si="8"/>
        <v>0</v>
      </c>
      <c r="AN13" s="488">
        <f t="shared" si="8"/>
        <v>0</v>
      </c>
      <c r="AO13" s="488">
        <f t="shared" si="8"/>
        <v>0</v>
      </c>
      <c r="AP13" s="488">
        <f t="shared" ref="AP13:BU13" si="9" xml:space="preserve"> IF(AP12 = 1, 1, 0)</f>
        <v>0</v>
      </c>
      <c r="AQ13" s="488">
        <f t="shared" si="9"/>
        <v>0</v>
      </c>
      <c r="AR13" s="488">
        <f t="shared" si="9"/>
        <v>0</v>
      </c>
      <c r="AS13" s="488">
        <f t="shared" si="9"/>
        <v>0</v>
      </c>
      <c r="AT13" s="488">
        <f t="shared" si="9"/>
        <v>0</v>
      </c>
      <c r="AU13" s="488">
        <f t="shared" si="9"/>
        <v>0</v>
      </c>
      <c r="AV13" s="488">
        <f t="shared" si="9"/>
        <v>0</v>
      </c>
      <c r="AW13" s="488">
        <f t="shared" si="9"/>
        <v>0</v>
      </c>
      <c r="AX13" s="488">
        <f t="shared" si="9"/>
        <v>0</v>
      </c>
      <c r="AY13" s="488">
        <f t="shared" si="9"/>
        <v>0</v>
      </c>
      <c r="AZ13" s="488">
        <f t="shared" si="9"/>
        <v>0</v>
      </c>
      <c r="BA13" s="488">
        <f t="shared" si="9"/>
        <v>0</v>
      </c>
      <c r="BB13" s="488">
        <f t="shared" si="9"/>
        <v>0</v>
      </c>
      <c r="BC13" s="488">
        <f t="shared" si="9"/>
        <v>0</v>
      </c>
      <c r="BD13" s="488">
        <f t="shared" si="9"/>
        <v>0</v>
      </c>
      <c r="BE13" s="488">
        <f t="shared" si="9"/>
        <v>0</v>
      </c>
      <c r="BF13" s="488">
        <f t="shared" si="9"/>
        <v>0</v>
      </c>
      <c r="BG13" s="488">
        <f t="shared" si="9"/>
        <v>0</v>
      </c>
      <c r="BH13" s="488">
        <f t="shared" si="9"/>
        <v>0</v>
      </c>
      <c r="BI13" s="488">
        <f t="shared" si="9"/>
        <v>0</v>
      </c>
      <c r="BJ13" s="488">
        <f t="shared" si="9"/>
        <v>0</v>
      </c>
      <c r="BK13" s="488">
        <f t="shared" si="9"/>
        <v>0</v>
      </c>
      <c r="BL13" s="488">
        <f t="shared" si="9"/>
        <v>0</v>
      </c>
      <c r="BM13" s="488">
        <f t="shared" si="9"/>
        <v>0</v>
      </c>
      <c r="BN13" s="488">
        <f t="shared" si="9"/>
        <v>0</v>
      </c>
      <c r="BO13" s="488">
        <f t="shared" si="9"/>
        <v>0</v>
      </c>
      <c r="BP13" s="488">
        <f t="shared" si="9"/>
        <v>0</v>
      </c>
      <c r="BQ13" s="488">
        <f t="shared" si="9"/>
        <v>0</v>
      </c>
      <c r="BR13" s="488">
        <f t="shared" si="9"/>
        <v>0</v>
      </c>
      <c r="BS13" s="488">
        <f t="shared" si="9"/>
        <v>0</v>
      </c>
      <c r="BT13" s="488">
        <f t="shared" si="9"/>
        <v>0</v>
      </c>
      <c r="BU13" s="488">
        <f t="shared" si="9"/>
        <v>0</v>
      </c>
      <c r="BV13" s="488">
        <f t="shared" ref="BV13:DA13" si="10" xml:space="preserve"> IF(BV12 = 1, 1, 0)</f>
        <v>0</v>
      </c>
      <c r="BW13" s="488">
        <f t="shared" si="10"/>
        <v>0</v>
      </c>
      <c r="BX13" s="488">
        <f t="shared" si="10"/>
        <v>0</v>
      </c>
      <c r="BY13" s="488">
        <f t="shared" si="10"/>
        <v>0</v>
      </c>
      <c r="BZ13" s="488">
        <f t="shared" si="10"/>
        <v>0</v>
      </c>
      <c r="CA13" s="488">
        <f t="shared" si="10"/>
        <v>0</v>
      </c>
      <c r="CB13" s="488">
        <f t="shared" si="10"/>
        <v>0</v>
      </c>
      <c r="CC13" s="488">
        <f t="shared" si="10"/>
        <v>0</v>
      </c>
      <c r="CD13" s="488">
        <f t="shared" si="10"/>
        <v>0</v>
      </c>
      <c r="CE13" s="488">
        <f t="shared" si="10"/>
        <v>0</v>
      </c>
      <c r="CF13" s="488">
        <f t="shared" si="10"/>
        <v>0</v>
      </c>
      <c r="CG13" s="488">
        <f t="shared" si="10"/>
        <v>0</v>
      </c>
      <c r="CH13" s="488">
        <f t="shared" si="10"/>
        <v>0</v>
      </c>
      <c r="CI13" s="488">
        <f t="shared" si="10"/>
        <v>0</v>
      </c>
      <c r="CJ13" s="488">
        <f t="shared" si="10"/>
        <v>0</v>
      </c>
      <c r="CK13" s="488">
        <f t="shared" si="10"/>
        <v>0</v>
      </c>
      <c r="CL13" s="488">
        <f t="shared" si="10"/>
        <v>0</v>
      </c>
      <c r="CM13" s="488">
        <f t="shared" si="10"/>
        <v>0</v>
      </c>
      <c r="CN13" s="488">
        <f t="shared" si="10"/>
        <v>0</v>
      </c>
      <c r="CO13" s="488">
        <f t="shared" si="10"/>
        <v>0</v>
      </c>
      <c r="CP13" s="488">
        <f t="shared" si="10"/>
        <v>0</v>
      </c>
      <c r="CQ13" s="488">
        <f t="shared" si="10"/>
        <v>0</v>
      </c>
      <c r="CR13" s="488">
        <f t="shared" si="10"/>
        <v>0</v>
      </c>
      <c r="CS13" s="488">
        <f t="shared" si="10"/>
        <v>0</v>
      </c>
      <c r="CT13" s="488">
        <f t="shared" si="10"/>
        <v>0</v>
      </c>
      <c r="CU13" s="488">
        <f t="shared" si="10"/>
        <v>0</v>
      </c>
      <c r="CV13" s="488">
        <f t="shared" si="10"/>
        <v>0</v>
      </c>
      <c r="CW13" s="488">
        <f t="shared" si="10"/>
        <v>0</v>
      </c>
      <c r="CX13" s="488">
        <f t="shared" si="10"/>
        <v>0</v>
      </c>
      <c r="CY13" s="488">
        <f t="shared" si="10"/>
        <v>0</v>
      </c>
      <c r="CZ13" s="488">
        <f t="shared" si="10"/>
        <v>0</v>
      </c>
      <c r="DA13" s="488">
        <f t="shared" si="10"/>
        <v>0</v>
      </c>
      <c r="DB13" s="488">
        <f t="shared" ref="DB13:EG13" si="11" xml:space="preserve"> IF(DB12 = 1, 1, 0)</f>
        <v>0</v>
      </c>
      <c r="DC13" s="488">
        <f t="shared" si="11"/>
        <v>0</v>
      </c>
      <c r="DD13" s="488">
        <f t="shared" si="11"/>
        <v>0</v>
      </c>
      <c r="DE13" s="488">
        <f t="shared" si="11"/>
        <v>0</v>
      </c>
      <c r="DF13" s="488">
        <f t="shared" si="11"/>
        <v>0</v>
      </c>
      <c r="DG13" s="488">
        <f t="shared" si="11"/>
        <v>0</v>
      </c>
      <c r="DH13" s="488">
        <f t="shared" si="11"/>
        <v>0</v>
      </c>
      <c r="DI13" s="488">
        <f t="shared" si="11"/>
        <v>0</v>
      </c>
      <c r="DJ13" s="488">
        <f t="shared" si="11"/>
        <v>0</v>
      </c>
      <c r="DK13" s="488">
        <f t="shared" si="11"/>
        <v>0</v>
      </c>
      <c r="DL13" s="488">
        <f t="shared" si="11"/>
        <v>0</v>
      </c>
      <c r="DM13" s="488">
        <f t="shared" si="11"/>
        <v>0</v>
      </c>
      <c r="DN13" s="488">
        <f t="shared" si="11"/>
        <v>0</v>
      </c>
      <c r="DO13" s="488">
        <f t="shared" si="11"/>
        <v>0</v>
      </c>
      <c r="DP13" s="488">
        <f t="shared" si="11"/>
        <v>0</v>
      </c>
      <c r="DQ13" s="488">
        <f t="shared" si="11"/>
        <v>0</v>
      </c>
      <c r="DR13" s="488">
        <f t="shared" si="11"/>
        <v>0</v>
      </c>
      <c r="DS13" s="488">
        <f t="shared" si="11"/>
        <v>0</v>
      </c>
      <c r="DT13" s="488">
        <f t="shared" si="11"/>
        <v>0</v>
      </c>
      <c r="DU13" s="488">
        <f t="shared" si="11"/>
        <v>0</v>
      </c>
      <c r="DV13" s="488">
        <f t="shared" si="11"/>
        <v>0</v>
      </c>
      <c r="DW13" s="488">
        <f t="shared" si="11"/>
        <v>0</v>
      </c>
      <c r="DX13" s="488">
        <f t="shared" si="11"/>
        <v>0</v>
      </c>
      <c r="DY13" s="488">
        <f t="shared" si="11"/>
        <v>0</v>
      </c>
      <c r="DZ13" s="488">
        <f t="shared" si="11"/>
        <v>0</v>
      </c>
      <c r="EA13" s="488">
        <f t="shared" si="11"/>
        <v>0</v>
      </c>
      <c r="EB13" s="488">
        <f t="shared" si="11"/>
        <v>0</v>
      </c>
      <c r="EC13" s="488">
        <f t="shared" si="11"/>
        <v>0</v>
      </c>
      <c r="ED13" s="488">
        <f t="shared" si="11"/>
        <v>0</v>
      </c>
      <c r="EE13" s="488">
        <f t="shared" si="11"/>
        <v>0</v>
      </c>
      <c r="EF13" s="488">
        <f t="shared" si="11"/>
        <v>0</v>
      </c>
      <c r="EG13" s="488">
        <f t="shared" si="11"/>
        <v>0</v>
      </c>
      <c r="EH13" s="488">
        <f xml:space="preserve"> IF(EH12 = 1, 1, 0)</f>
        <v>0</v>
      </c>
    </row>
    <row r="14" spans="1:261" s="19" customFormat="1" ht="15" customHeight="1" x14ac:dyDescent="0.35">
      <c r="A14" s="66"/>
    </row>
    <row r="15" spans="1:261" s="37" customFormat="1" ht="15" customHeight="1" x14ac:dyDescent="0.35">
      <c r="A15" s="38"/>
      <c r="E15" s="397" t="str">
        <f xml:space="preserve"> NTBA!E$12</f>
        <v>1st model column start date</v>
      </c>
      <c r="F15" s="491">
        <f xml:space="preserve"> NTBA!F$12</f>
        <v>45323</v>
      </c>
      <c r="G15" s="397" t="str">
        <f xml:space="preserve"> NTBA!G$12</f>
        <v>date</v>
      </c>
    </row>
    <row r="16" spans="1:261" s="37" customFormat="1" ht="15" customHeight="1" x14ac:dyDescent="0.35">
      <c r="A16" s="38"/>
      <c r="E16" s="397" t="str">
        <f xml:space="preserve"> NTBA!E$300</f>
        <v>Months per model period</v>
      </c>
      <c r="F16" s="397">
        <f xml:space="preserve"> NTBA!F$300</f>
        <v>1</v>
      </c>
      <c r="G16" s="397" t="str">
        <f xml:space="preserve"> NTBA!G$300</f>
        <v>month</v>
      </c>
    </row>
    <row r="17" spans="1:139" s="19" customFormat="1" ht="15" customHeight="1" x14ac:dyDescent="0.35">
      <c r="A17" s="66"/>
      <c r="E17" s="146" t="str">
        <f t="shared" ref="E17:AJ17" si="12" xml:space="preserve"> E$13</f>
        <v>1st model column flag_M</v>
      </c>
      <c r="F17" s="146">
        <f t="shared" si="12"/>
        <v>0</v>
      </c>
      <c r="G17" s="146" t="str">
        <f t="shared" si="12"/>
        <v>flag</v>
      </c>
      <c r="H17" s="146">
        <f t="shared" si="12"/>
        <v>1</v>
      </c>
      <c r="I17" s="146">
        <f t="shared" si="12"/>
        <v>0</v>
      </c>
      <c r="J17" s="146">
        <f t="shared" si="12"/>
        <v>1</v>
      </c>
      <c r="K17" s="146">
        <f t="shared" si="12"/>
        <v>0</v>
      </c>
      <c r="L17" s="146">
        <f t="shared" si="12"/>
        <v>0</v>
      </c>
      <c r="M17" s="146">
        <f t="shared" si="12"/>
        <v>0</v>
      </c>
      <c r="N17" s="146">
        <f t="shared" si="12"/>
        <v>0</v>
      </c>
      <c r="O17" s="146">
        <f t="shared" si="12"/>
        <v>0</v>
      </c>
      <c r="P17" s="146">
        <f t="shared" si="12"/>
        <v>0</v>
      </c>
      <c r="Q17" s="146">
        <f t="shared" si="12"/>
        <v>0</v>
      </c>
      <c r="R17" s="146">
        <f t="shared" si="12"/>
        <v>0</v>
      </c>
      <c r="S17" s="146">
        <f t="shared" si="12"/>
        <v>0</v>
      </c>
      <c r="T17" s="146">
        <f t="shared" si="12"/>
        <v>0</v>
      </c>
      <c r="U17" s="146">
        <f t="shared" si="12"/>
        <v>0</v>
      </c>
      <c r="V17" s="146">
        <f t="shared" si="12"/>
        <v>0</v>
      </c>
      <c r="W17" s="146">
        <f t="shared" si="12"/>
        <v>0</v>
      </c>
      <c r="X17" s="146">
        <f t="shared" si="12"/>
        <v>0</v>
      </c>
      <c r="Y17" s="146">
        <f t="shared" si="12"/>
        <v>0</v>
      </c>
      <c r="Z17" s="146">
        <f t="shared" si="12"/>
        <v>0</v>
      </c>
      <c r="AA17" s="146">
        <f t="shared" si="12"/>
        <v>0</v>
      </c>
      <c r="AB17" s="146">
        <f t="shared" si="12"/>
        <v>0</v>
      </c>
      <c r="AC17" s="146">
        <f t="shared" si="12"/>
        <v>0</v>
      </c>
      <c r="AD17" s="146">
        <f t="shared" si="12"/>
        <v>0</v>
      </c>
      <c r="AE17" s="146">
        <f t="shared" si="12"/>
        <v>0</v>
      </c>
      <c r="AF17" s="146">
        <f t="shared" si="12"/>
        <v>0</v>
      </c>
      <c r="AG17" s="146">
        <f t="shared" si="12"/>
        <v>0</v>
      </c>
      <c r="AH17" s="146">
        <f t="shared" si="12"/>
        <v>0</v>
      </c>
      <c r="AI17" s="146">
        <f t="shared" si="12"/>
        <v>0</v>
      </c>
      <c r="AJ17" s="146">
        <f t="shared" si="12"/>
        <v>0</v>
      </c>
      <c r="AK17" s="146">
        <f t="shared" ref="AK17:BP17" si="13" xml:space="preserve"> AK$13</f>
        <v>0</v>
      </c>
      <c r="AL17" s="146">
        <f t="shared" si="13"/>
        <v>0</v>
      </c>
      <c r="AM17" s="146">
        <f t="shared" si="13"/>
        <v>0</v>
      </c>
      <c r="AN17" s="146">
        <f t="shared" si="13"/>
        <v>0</v>
      </c>
      <c r="AO17" s="146">
        <f t="shared" si="13"/>
        <v>0</v>
      </c>
      <c r="AP17" s="146">
        <f t="shared" si="13"/>
        <v>0</v>
      </c>
      <c r="AQ17" s="146">
        <f t="shared" si="13"/>
        <v>0</v>
      </c>
      <c r="AR17" s="146">
        <f t="shared" si="13"/>
        <v>0</v>
      </c>
      <c r="AS17" s="146">
        <f t="shared" si="13"/>
        <v>0</v>
      </c>
      <c r="AT17" s="146">
        <f t="shared" si="13"/>
        <v>0</v>
      </c>
      <c r="AU17" s="146">
        <f t="shared" si="13"/>
        <v>0</v>
      </c>
      <c r="AV17" s="146">
        <f t="shared" si="13"/>
        <v>0</v>
      </c>
      <c r="AW17" s="146">
        <f t="shared" si="13"/>
        <v>0</v>
      </c>
      <c r="AX17" s="146">
        <f t="shared" si="13"/>
        <v>0</v>
      </c>
      <c r="AY17" s="146">
        <f t="shared" si="13"/>
        <v>0</v>
      </c>
      <c r="AZ17" s="146">
        <f t="shared" si="13"/>
        <v>0</v>
      </c>
      <c r="BA17" s="146">
        <f t="shared" si="13"/>
        <v>0</v>
      </c>
      <c r="BB17" s="146">
        <f t="shared" si="13"/>
        <v>0</v>
      </c>
      <c r="BC17" s="146">
        <f t="shared" si="13"/>
        <v>0</v>
      </c>
      <c r="BD17" s="146">
        <f t="shared" si="13"/>
        <v>0</v>
      </c>
      <c r="BE17" s="146">
        <f t="shared" si="13"/>
        <v>0</v>
      </c>
      <c r="BF17" s="146">
        <f t="shared" si="13"/>
        <v>0</v>
      </c>
      <c r="BG17" s="146">
        <f t="shared" si="13"/>
        <v>0</v>
      </c>
      <c r="BH17" s="146">
        <f t="shared" si="13"/>
        <v>0</v>
      </c>
      <c r="BI17" s="146">
        <f t="shared" si="13"/>
        <v>0</v>
      </c>
      <c r="BJ17" s="146">
        <f t="shared" si="13"/>
        <v>0</v>
      </c>
      <c r="BK17" s="146">
        <f t="shared" si="13"/>
        <v>0</v>
      </c>
      <c r="BL17" s="146">
        <f t="shared" si="13"/>
        <v>0</v>
      </c>
      <c r="BM17" s="146">
        <f t="shared" si="13"/>
        <v>0</v>
      </c>
      <c r="BN17" s="146">
        <f t="shared" si="13"/>
        <v>0</v>
      </c>
      <c r="BO17" s="146">
        <f t="shared" si="13"/>
        <v>0</v>
      </c>
      <c r="BP17" s="146">
        <f t="shared" si="13"/>
        <v>0</v>
      </c>
      <c r="BQ17" s="146">
        <f t="shared" ref="BQ17:CV17" si="14" xml:space="preserve"> BQ$13</f>
        <v>0</v>
      </c>
      <c r="BR17" s="146">
        <f t="shared" si="14"/>
        <v>0</v>
      </c>
      <c r="BS17" s="146">
        <f t="shared" si="14"/>
        <v>0</v>
      </c>
      <c r="BT17" s="146">
        <f t="shared" si="14"/>
        <v>0</v>
      </c>
      <c r="BU17" s="146">
        <f t="shared" si="14"/>
        <v>0</v>
      </c>
      <c r="BV17" s="146">
        <f t="shared" si="14"/>
        <v>0</v>
      </c>
      <c r="BW17" s="146">
        <f t="shared" si="14"/>
        <v>0</v>
      </c>
      <c r="BX17" s="146">
        <f t="shared" si="14"/>
        <v>0</v>
      </c>
      <c r="BY17" s="146">
        <f t="shared" si="14"/>
        <v>0</v>
      </c>
      <c r="BZ17" s="146">
        <f t="shared" si="14"/>
        <v>0</v>
      </c>
      <c r="CA17" s="146">
        <f t="shared" si="14"/>
        <v>0</v>
      </c>
      <c r="CB17" s="146">
        <f t="shared" si="14"/>
        <v>0</v>
      </c>
      <c r="CC17" s="146">
        <f t="shared" si="14"/>
        <v>0</v>
      </c>
      <c r="CD17" s="146">
        <f t="shared" si="14"/>
        <v>0</v>
      </c>
      <c r="CE17" s="146">
        <f t="shared" si="14"/>
        <v>0</v>
      </c>
      <c r="CF17" s="146">
        <f t="shared" si="14"/>
        <v>0</v>
      </c>
      <c r="CG17" s="146">
        <f t="shared" si="14"/>
        <v>0</v>
      </c>
      <c r="CH17" s="146">
        <f t="shared" si="14"/>
        <v>0</v>
      </c>
      <c r="CI17" s="146">
        <f t="shared" si="14"/>
        <v>0</v>
      </c>
      <c r="CJ17" s="146">
        <f t="shared" si="14"/>
        <v>0</v>
      </c>
      <c r="CK17" s="146">
        <f t="shared" si="14"/>
        <v>0</v>
      </c>
      <c r="CL17" s="146">
        <f t="shared" si="14"/>
        <v>0</v>
      </c>
      <c r="CM17" s="146">
        <f t="shared" si="14"/>
        <v>0</v>
      </c>
      <c r="CN17" s="146">
        <f t="shared" si="14"/>
        <v>0</v>
      </c>
      <c r="CO17" s="146">
        <f t="shared" si="14"/>
        <v>0</v>
      </c>
      <c r="CP17" s="146">
        <f t="shared" si="14"/>
        <v>0</v>
      </c>
      <c r="CQ17" s="146">
        <f t="shared" si="14"/>
        <v>0</v>
      </c>
      <c r="CR17" s="146">
        <f t="shared" si="14"/>
        <v>0</v>
      </c>
      <c r="CS17" s="146">
        <f t="shared" si="14"/>
        <v>0</v>
      </c>
      <c r="CT17" s="146">
        <f t="shared" si="14"/>
        <v>0</v>
      </c>
      <c r="CU17" s="146">
        <f t="shared" si="14"/>
        <v>0</v>
      </c>
      <c r="CV17" s="146">
        <f t="shared" si="14"/>
        <v>0</v>
      </c>
      <c r="CW17" s="146">
        <f t="shared" ref="CW17:EB17" si="15" xml:space="preserve"> CW$13</f>
        <v>0</v>
      </c>
      <c r="CX17" s="146">
        <f t="shared" si="15"/>
        <v>0</v>
      </c>
      <c r="CY17" s="146">
        <f t="shared" si="15"/>
        <v>0</v>
      </c>
      <c r="CZ17" s="146">
        <f t="shared" si="15"/>
        <v>0</v>
      </c>
      <c r="DA17" s="146">
        <f t="shared" si="15"/>
        <v>0</v>
      </c>
      <c r="DB17" s="146">
        <f t="shared" si="15"/>
        <v>0</v>
      </c>
      <c r="DC17" s="146">
        <f t="shared" si="15"/>
        <v>0</v>
      </c>
      <c r="DD17" s="146">
        <f t="shared" si="15"/>
        <v>0</v>
      </c>
      <c r="DE17" s="146">
        <f t="shared" si="15"/>
        <v>0</v>
      </c>
      <c r="DF17" s="146">
        <f t="shared" si="15"/>
        <v>0</v>
      </c>
      <c r="DG17" s="146">
        <f t="shared" si="15"/>
        <v>0</v>
      </c>
      <c r="DH17" s="146">
        <f t="shared" si="15"/>
        <v>0</v>
      </c>
      <c r="DI17" s="146">
        <f t="shared" si="15"/>
        <v>0</v>
      </c>
      <c r="DJ17" s="146">
        <f t="shared" si="15"/>
        <v>0</v>
      </c>
      <c r="DK17" s="146">
        <f t="shared" si="15"/>
        <v>0</v>
      </c>
      <c r="DL17" s="146">
        <f t="shared" si="15"/>
        <v>0</v>
      </c>
      <c r="DM17" s="146">
        <f t="shared" si="15"/>
        <v>0</v>
      </c>
      <c r="DN17" s="146">
        <f t="shared" si="15"/>
        <v>0</v>
      </c>
      <c r="DO17" s="146">
        <f t="shared" si="15"/>
        <v>0</v>
      </c>
      <c r="DP17" s="146">
        <f t="shared" si="15"/>
        <v>0</v>
      </c>
      <c r="DQ17" s="146">
        <f t="shared" si="15"/>
        <v>0</v>
      </c>
      <c r="DR17" s="146">
        <f t="shared" si="15"/>
        <v>0</v>
      </c>
      <c r="DS17" s="146">
        <f t="shared" si="15"/>
        <v>0</v>
      </c>
      <c r="DT17" s="146">
        <f t="shared" si="15"/>
        <v>0</v>
      </c>
      <c r="DU17" s="146">
        <f t="shared" si="15"/>
        <v>0</v>
      </c>
      <c r="DV17" s="146">
        <f t="shared" si="15"/>
        <v>0</v>
      </c>
      <c r="DW17" s="146">
        <f t="shared" si="15"/>
        <v>0</v>
      </c>
      <c r="DX17" s="146">
        <f t="shared" si="15"/>
        <v>0</v>
      </c>
      <c r="DY17" s="146">
        <f t="shared" si="15"/>
        <v>0</v>
      </c>
      <c r="DZ17" s="146">
        <f t="shared" si="15"/>
        <v>0</v>
      </c>
      <c r="EA17" s="146">
        <f t="shared" si="15"/>
        <v>0</v>
      </c>
      <c r="EB17" s="146">
        <f t="shared" si="15"/>
        <v>0</v>
      </c>
      <c r="EC17" s="146">
        <f t="shared" ref="EC17:EH17" si="16" xml:space="preserve"> EC$13</f>
        <v>0</v>
      </c>
      <c r="ED17" s="146">
        <f t="shared" si="16"/>
        <v>0</v>
      </c>
      <c r="EE17" s="146">
        <f t="shared" si="16"/>
        <v>0</v>
      </c>
      <c r="EF17" s="146">
        <f t="shared" si="16"/>
        <v>0</v>
      </c>
      <c r="EG17" s="146">
        <f t="shared" si="16"/>
        <v>0</v>
      </c>
      <c r="EH17" s="146">
        <f t="shared" si="16"/>
        <v>0</v>
      </c>
    </row>
    <row r="18" spans="1:139" s="19" customFormat="1" ht="15" customHeight="1" x14ac:dyDescent="0.35">
      <c r="A18" s="66"/>
      <c r="E18" s="490" t="s">
        <v>496</v>
      </c>
      <c r="G18" s="490" t="s">
        <v>310</v>
      </c>
      <c r="H18" s="490"/>
      <c r="I18" s="492"/>
      <c r="J18" s="192">
        <f xml:space="preserve"> IF(J17 = 1, $F15, DATE(YEAR(I18), MONTH(I18) + $F16, DAY(1)))</f>
        <v>45323</v>
      </c>
      <c r="K18" s="192">
        <f t="shared" ref="K18:AO18" si="17" xml:space="preserve"> IF(K17 = 1, $F15, DATE(YEAR(J18), MONTH(J18) + $F16, DAY(1)))</f>
        <v>45352</v>
      </c>
      <c r="L18" s="192">
        <f t="shared" si="17"/>
        <v>45383</v>
      </c>
      <c r="M18" s="192">
        <f t="shared" si="17"/>
        <v>45413</v>
      </c>
      <c r="N18" s="192">
        <f t="shared" si="17"/>
        <v>45444</v>
      </c>
      <c r="O18" s="192">
        <f t="shared" si="17"/>
        <v>45474</v>
      </c>
      <c r="P18" s="192">
        <f t="shared" si="17"/>
        <v>45505</v>
      </c>
      <c r="Q18" s="192">
        <f t="shared" si="17"/>
        <v>45536</v>
      </c>
      <c r="R18" s="192">
        <f t="shared" si="17"/>
        <v>45566</v>
      </c>
      <c r="S18" s="192">
        <f t="shared" si="17"/>
        <v>45597</v>
      </c>
      <c r="T18" s="192">
        <f t="shared" si="17"/>
        <v>45627</v>
      </c>
      <c r="U18" s="192">
        <f t="shared" si="17"/>
        <v>45658</v>
      </c>
      <c r="V18" s="192">
        <f t="shared" si="17"/>
        <v>45689</v>
      </c>
      <c r="W18" s="192">
        <f t="shared" si="17"/>
        <v>45717</v>
      </c>
      <c r="X18" s="192">
        <f t="shared" si="17"/>
        <v>45748</v>
      </c>
      <c r="Y18" s="192">
        <f t="shared" si="17"/>
        <v>45778</v>
      </c>
      <c r="Z18" s="192">
        <f t="shared" si="17"/>
        <v>45809</v>
      </c>
      <c r="AA18" s="192">
        <f t="shared" si="17"/>
        <v>45839</v>
      </c>
      <c r="AB18" s="192">
        <f t="shared" si="17"/>
        <v>45870</v>
      </c>
      <c r="AC18" s="192">
        <f t="shared" si="17"/>
        <v>45901</v>
      </c>
      <c r="AD18" s="192">
        <f t="shared" si="17"/>
        <v>45931</v>
      </c>
      <c r="AE18" s="192">
        <f t="shared" si="17"/>
        <v>45962</v>
      </c>
      <c r="AF18" s="192">
        <f t="shared" si="17"/>
        <v>45992</v>
      </c>
      <c r="AG18" s="192">
        <f t="shared" si="17"/>
        <v>46023</v>
      </c>
      <c r="AH18" s="192">
        <f t="shared" si="17"/>
        <v>46054</v>
      </c>
      <c r="AI18" s="192">
        <f t="shared" si="17"/>
        <v>46082</v>
      </c>
      <c r="AJ18" s="192">
        <f t="shared" si="17"/>
        <v>46113</v>
      </c>
      <c r="AK18" s="192">
        <f t="shared" si="17"/>
        <v>46143</v>
      </c>
      <c r="AL18" s="192">
        <f t="shared" si="17"/>
        <v>46174</v>
      </c>
      <c r="AM18" s="192">
        <f t="shared" si="17"/>
        <v>46204</v>
      </c>
      <c r="AN18" s="192">
        <f t="shared" si="17"/>
        <v>46235</v>
      </c>
      <c r="AO18" s="192">
        <f t="shared" si="17"/>
        <v>46266</v>
      </c>
      <c r="AP18" s="192">
        <f t="shared" ref="AP18:BU18" si="18" xml:space="preserve"> IF(AP17 = 1, $F15, DATE(YEAR(AO18), MONTH(AO18) + $F16, DAY(1)))</f>
        <v>46296</v>
      </c>
      <c r="AQ18" s="192">
        <f t="shared" si="18"/>
        <v>46327</v>
      </c>
      <c r="AR18" s="192">
        <f t="shared" si="18"/>
        <v>46357</v>
      </c>
      <c r="AS18" s="192">
        <f t="shared" si="18"/>
        <v>46388</v>
      </c>
      <c r="AT18" s="192">
        <f t="shared" si="18"/>
        <v>46419</v>
      </c>
      <c r="AU18" s="192">
        <f t="shared" si="18"/>
        <v>46447</v>
      </c>
      <c r="AV18" s="192">
        <f t="shared" si="18"/>
        <v>46478</v>
      </c>
      <c r="AW18" s="192">
        <f t="shared" si="18"/>
        <v>46508</v>
      </c>
      <c r="AX18" s="192">
        <f t="shared" si="18"/>
        <v>46539</v>
      </c>
      <c r="AY18" s="192">
        <f t="shared" si="18"/>
        <v>46569</v>
      </c>
      <c r="AZ18" s="192">
        <f t="shared" si="18"/>
        <v>46600</v>
      </c>
      <c r="BA18" s="192">
        <f t="shared" si="18"/>
        <v>46631</v>
      </c>
      <c r="BB18" s="192">
        <f t="shared" si="18"/>
        <v>46661</v>
      </c>
      <c r="BC18" s="192">
        <f t="shared" si="18"/>
        <v>46692</v>
      </c>
      <c r="BD18" s="192">
        <f t="shared" si="18"/>
        <v>46722</v>
      </c>
      <c r="BE18" s="192">
        <f t="shared" si="18"/>
        <v>46753</v>
      </c>
      <c r="BF18" s="192">
        <f t="shared" si="18"/>
        <v>46784</v>
      </c>
      <c r="BG18" s="192">
        <f t="shared" si="18"/>
        <v>46813</v>
      </c>
      <c r="BH18" s="192">
        <f t="shared" si="18"/>
        <v>46844</v>
      </c>
      <c r="BI18" s="192">
        <f t="shared" si="18"/>
        <v>46874</v>
      </c>
      <c r="BJ18" s="192">
        <f t="shared" si="18"/>
        <v>46905</v>
      </c>
      <c r="BK18" s="192">
        <f t="shared" si="18"/>
        <v>46935</v>
      </c>
      <c r="BL18" s="192">
        <f t="shared" si="18"/>
        <v>46966</v>
      </c>
      <c r="BM18" s="192">
        <f t="shared" si="18"/>
        <v>46997</v>
      </c>
      <c r="BN18" s="192">
        <f t="shared" si="18"/>
        <v>47027</v>
      </c>
      <c r="BO18" s="192">
        <f t="shared" si="18"/>
        <v>47058</v>
      </c>
      <c r="BP18" s="192">
        <f t="shared" si="18"/>
        <v>47088</v>
      </c>
      <c r="BQ18" s="192">
        <f t="shared" si="18"/>
        <v>47119</v>
      </c>
      <c r="BR18" s="192">
        <f t="shared" si="18"/>
        <v>47150</v>
      </c>
      <c r="BS18" s="192">
        <f t="shared" si="18"/>
        <v>47178</v>
      </c>
      <c r="BT18" s="192">
        <f t="shared" si="18"/>
        <v>47209</v>
      </c>
      <c r="BU18" s="192">
        <f t="shared" si="18"/>
        <v>47239</v>
      </c>
      <c r="BV18" s="192">
        <f t="shared" ref="BV18:DA18" si="19" xml:space="preserve"> IF(BV17 = 1, $F15, DATE(YEAR(BU18), MONTH(BU18) + $F16, DAY(1)))</f>
        <v>47270</v>
      </c>
      <c r="BW18" s="192">
        <f t="shared" si="19"/>
        <v>47300</v>
      </c>
      <c r="BX18" s="192">
        <f t="shared" si="19"/>
        <v>47331</v>
      </c>
      <c r="BY18" s="192">
        <f t="shared" si="19"/>
        <v>47362</v>
      </c>
      <c r="BZ18" s="192">
        <f t="shared" si="19"/>
        <v>47392</v>
      </c>
      <c r="CA18" s="192">
        <f t="shared" si="19"/>
        <v>47423</v>
      </c>
      <c r="CB18" s="192">
        <f t="shared" si="19"/>
        <v>47453</v>
      </c>
      <c r="CC18" s="192">
        <f t="shared" si="19"/>
        <v>47484</v>
      </c>
      <c r="CD18" s="192">
        <f t="shared" si="19"/>
        <v>47515</v>
      </c>
      <c r="CE18" s="192">
        <f t="shared" si="19"/>
        <v>47543</v>
      </c>
      <c r="CF18" s="192">
        <f t="shared" si="19"/>
        <v>47574</v>
      </c>
      <c r="CG18" s="192">
        <f t="shared" si="19"/>
        <v>47604</v>
      </c>
      <c r="CH18" s="192">
        <f t="shared" si="19"/>
        <v>47635</v>
      </c>
      <c r="CI18" s="192">
        <f t="shared" si="19"/>
        <v>47665</v>
      </c>
      <c r="CJ18" s="192">
        <f t="shared" si="19"/>
        <v>47696</v>
      </c>
      <c r="CK18" s="192">
        <f t="shared" si="19"/>
        <v>47727</v>
      </c>
      <c r="CL18" s="192">
        <f t="shared" si="19"/>
        <v>47757</v>
      </c>
      <c r="CM18" s="192">
        <f t="shared" si="19"/>
        <v>47788</v>
      </c>
      <c r="CN18" s="192">
        <f t="shared" si="19"/>
        <v>47818</v>
      </c>
      <c r="CO18" s="192">
        <f t="shared" si="19"/>
        <v>47849</v>
      </c>
      <c r="CP18" s="192">
        <f t="shared" si="19"/>
        <v>47880</v>
      </c>
      <c r="CQ18" s="192">
        <f t="shared" si="19"/>
        <v>47908</v>
      </c>
      <c r="CR18" s="192">
        <f t="shared" si="19"/>
        <v>47939</v>
      </c>
      <c r="CS18" s="192">
        <f t="shared" si="19"/>
        <v>47969</v>
      </c>
      <c r="CT18" s="192">
        <f t="shared" si="19"/>
        <v>48000</v>
      </c>
      <c r="CU18" s="192">
        <f t="shared" si="19"/>
        <v>48030</v>
      </c>
      <c r="CV18" s="192">
        <f t="shared" si="19"/>
        <v>48061</v>
      </c>
      <c r="CW18" s="192">
        <f t="shared" si="19"/>
        <v>48092</v>
      </c>
      <c r="CX18" s="192">
        <f t="shared" si="19"/>
        <v>48122</v>
      </c>
      <c r="CY18" s="192">
        <f t="shared" si="19"/>
        <v>48153</v>
      </c>
      <c r="CZ18" s="192">
        <f t="shared" si="19"/>
        <v>48183</v>
      </c>
      <c r="DA18" s="192">
        <f t="shared" si="19"/>
        <v>48214</v>
      </c>
      <c r="DB18" s="192">
        <f t="shared" ref="DB18:EG18" si="20" xml:space="preserve"> IF(DB17 = 1, $F15, DATE(YEAR(DA18), MONTH(DA18) + $F16, DAY(1)))</f>
        <v>48245</v>
      </c>
      <c r="DC18" s="192">
        <f t="shared" si="20"/>
        <v>48274</v>
      </c>
      <c r="DD18" s="192">
        <f t="shared" si="20"/>
        <v>48305</v>
      </c>
      <c r="DE18" s="192">
        <f t="shared" si="20"/>
        <v>48335</v>
      </c>
      <c r="DF18" s="192">
        <f t="shared" si="20"/>
        <v>48366</v>
      </c>
      <c r="DG18" s="192">
        <f t="shared" si="20"/>
        <v>48396</v>
      </c>
      <c r="DH18" s="192">
        <f t="shared" si="20"/>
        <v>48427</v>
      </c>
      <c r="DI18" s="192">
        <f t="shared" si="20"/>
        <v>48458</v>
      </c>
      <c r="DJ18" s="192">
        <f t="shared" si="20"/>
        <v>48488</v>
      </c>
      <c r="DK18" s="192">
        <f t="shared" si="20"/>
        <v>48519</v>
      </c>
      <c r="DL18" s="192">
        <f t="shared" si="20"/>
        <v>48549</v>
      </c>
      <c r="DM18" s="192">
        <f t="shared" si="20"/>
        <v>48580</v>
      </c>
      <c r="DN18" s="192">
        <f t="shared" si="20"/>
        <v>48611</v>
      </c>
      <c r="DO18" s="192">
        <f t="shared" si="20"/>
        <v>48639</v>
      </c>
      <c r="DP18" s="192">
        <f t="shared" si="20"/>
        <v>48670</v>
      </c>
      <c r="DQ18" s="192">
        <f t="shared" si="20"/>
        <v>48700</v>
      </c>
      <c r="DR18" s="192">
        <f t="shared" si="20"/>
        <v>48731</v>
      </c>
      <c r="DS18" s="192">
        <f t="shared" si="20"/>
        <v>48761</v>
      </c>
      <c r="DT18" s="192">
        <f t="shared" si="20"/>
        <v>48792</v>
      </c>
      <c r="DU18" s="192">
        <f t="shared" si="20"/>
        <v>48823</v>
      </c>
      <c r="DV18" s="192">
        <f t="shared" si="20"/>
        <v>48853</v>
      </c>
      <c r="DW18" s="192">
        <f t="shared" si="20"/>
        <v>48884</v>
      </c>
      <c r="DX18" s="192">
        <f t="shared" si="20"/>
        <v>48914</v>
      </c>
      <c r="DY18" s="192">
        <f t="shared" si="20"/>
        <v>48945</v>
      </c>
      <c r="DZ18" s="192">
        <f t="shared" si="20"/>
        <v>48976</v>
      </c>
      <c r="EA18" s="192">
        <f t="shared" si="20"/>
        <v>49004</v>
      </c>
      <c r="EB18" s="192">
        <f t="shared" si="20"/>
        <v>49035</v>
      </c>
      <c r="EC18" s="192">
        <f t="shared" si="20"/>
        <v>49065</v>
      </c>
      <c r="ED18" s="192">
        <f t="shared" si="20"/>
        <v>49096</v>
      </c>
      <c r="EE18" s="192">
        <f t="shared" si="20"/>
        <v>49126</v>
      </c>
      <c r="EF18" s="192">
        <f t="shared" si="20"/>
        <v>49157</v>
      </c>
      <c r="EG18" s="192">
        <f t="shared" si="20"/>
        <v>49188</v>
      </c>
      <c r="EH18" s="192">
        <f xml:space="preserve"> IF(EH17 = 1, $F15, DATE(YEAR(EG18), MONTH(EG18) + $F16, DAY(1)))</f>
        <v>49218</v>
      </c>
    </row>
    <row r="19" spans="1:139" s="19" customFormat="1" ht="15" customHeight="1" x14ac:dyDescent="0.35">
      <c r="A19" s="66"/>
    </row>
    <row r="20" spans="1:139" s="37" customFormat="1" ht="15" customHeight="1" x14ac:dyDescent="0.35">
      <c r="A20" s="38"/>
      <c r="E20" s="397" t="str">
        <f xml:space="preserve"> NTBA!E$300</f>
        <v>Months per model period</v>
      </c>
      <c r="F20" s="397">
        <f xml:space="preserve"> NTBA!F$300</f>
        <v>1</v>
      </c>
      <c r="G20" s="397" t="str">
        <f xml:space="preserve"> NTBA!G$300</f>
        <v>month</v>
      </c>
    </row>
    <row r="21" spans="1:139" s="19" customFormat="1" ht="15" customHeight="1" x14ac:dyDescent="0.35">
      <c r="A21" s="66"/>
      <c r="E21" s="495" t="str">
        <f t="shared" ref="E21:AJ21" si="21" xml:space="preserve"> E18</f>
        <v>Model period beginning_M</v>
      </c>
      <c r="F21" s="495">
        <f t="shared" si="21"/>
        <v>0</v>
      </c>
      <c r="G21" s="495" t="str">
        <f t="shared" si="21"/>
        <v>date</v>
      </c>
      <c r="H21" s="495">
        <f t="shared" si="21"/>
        <v>0</v>
      </c>
      <c r="I21" s="495">
        <f t="shared" si="21"/>
        <v>0</v>
      </c>
      <c r="J21" s="495">
        <f t="shared" si="21"/>
        <v>45323</v>
      </c>
      <c r="K21" s="495">
        <f t="shared" si="21"/>
        <v>45352</v>
      </c>
      <c r="L21" s="495">
        <f t="shared" si="21"/>
        <v>45383</v>
      </c>
      <c r="M21" s="495">
        <f t="shared" si="21"/>
        <v>45413</v>
      </c>
      <c r="N21" s="495">
        <f t="shared" si="21"/>
        <v>45444</v>
      </c>
      <c r="O21" s="495">
        <f t="shared" si="21"/>
        <v>45474</v>
      </c>
      <c r="P21" s="495">
        <f t="shared" si="21"/>
        <v>45505</v>
      </c>
      <c r="Q21" s="495">
        <f t="shared" si="21"/>
        <v>45536</v>
      </c>
      <c r="R21" s="495">
        <f t="shared" si="21"/>
        <v>45566</v>
      </c>
      <c r="S21" s="495">
        <f t="shared" si="21"/>
        <v>45597</v>
      </c>
      <c r="T21" s="495">
        <f t="shared" si="21"/>
        <v>45627</v>
      </c>
      <c r="U21" s="495">
        <f t="shared" si="21"/>
        <v>45658</v>
      </c>
      <c r="V21" s="495">
        <f t="shared" si="21"/>
        <v>45689</v>
      </c>
      <c r="W21" s="495">
        <f t="shared" si="21"/>
        <v>45717</v>
      </c>
      <c r="X21" s="495">
        <f t="shared" si="21"/>
        <v>45748</v>
      </c>
      <c r="Y21" s="495">
        <f t="shared" si="21"/>
        <v>45778</v>
      </c>
      <c r="Z21" s="495">
        <f t="shared" si="21"/>
        <v>45809</v>
      </c>
      <c r="AA21" s="495">
        <f t="shared" si="21"/>
        <v>45839</v>
      </c>
      <c r="AB21" s="495">
        <f t="shared" si="21"/>
        <v>45870</v>
      </c>
      <c r="AC21" s="495">
        <f t="shared" si="21"/>
        <v>45901</v>
      </c>
      <c r="AD21" s="495">
        <f t="shared" si="21"/>
        <v>45931</v>
      </c>
      <c r="AE21" s="495">
        <f t="shared" si="21"/>
        <v>45962</v>
      </c>
      <c r="AF21" s="495">
        <f t="shared" si="21"/>
        <v>45992</v>
      </c>
      <c r="AG21" s="495">
        <f t="shared" si="21"/>
        <v>46023</v>
      </c>
      <c r="AH21" s="495">
        <f t="shared" si="21"/>
        <v>46054</v>
      </c>
      <c r="AI21" s="495">
        <f t="shared" si="21"/>
        <v>46082</v>
      </c>
      <c r="AJ21" s="495">
        <f t="shared" si="21"/>
        <v>46113</v>
      </c>
      <c r="AK21" s="495">
        <f t="shared" ref="AK21:BP21" si="22" xml:space="preserve"> AK18</f>
        <v>46143</v>
      </c>
      <c r="AL21" s="495">
        <f t="shared" si="22"/>
        <v>46174</v>
      </c>
      <c r="AM21" s="495">
        <f t="shared" si="22"/>
        <v>46204</v>
      </c>
      <c r="AN21" s="495">
        <f t="shared" si="22"/>
        <v>46235</v>
      </c>
      <c r="AO21" s="495">
        <f t="shared" si="22"/>
        <v>46266</v>
      </c>
      <c r="AP21" s="495">
        <f t="shared" si="22"/>
        <v>46296</v>
      </c>
      <c r="AQ21" s="495">
        <f t="shared" si="22"/>
        <v>46327</v>
      </c>
      <c r="AR21" s="495">
        <f t="shared" si="22"/>
        <v>46357</v>
      </c>
      <c r="AS21" s="495">
        <f t="shared" si="22"/>
        <v>46388</v>
      </c>
      <c r="AT21" s="495">
        <f t="shared" si="22"/>
        <v>46419</v>
      </c>
      <c r="AU21" s="495">
        <f t="shared" si="22"/>
        <v>46447</v>
      </c>
      <c r="AV21" s="495">
        <f t="shared" si="22"/>
        <v>46478</v>
      </c>
      <c r="AW21" s="495">
        <f t="shared" si="22"/>
        <v>46508</v>
      </c>
      <c r="AX21" s="495">
        <f t="shared" si="22"/>
        <v>46539</v>
      </c>
      <c r="AY21" s="495">
        <f t="shared" si="22"/>
        <v>46569</v>
      </c>
      <c r="AZ21" s="495">
        <f t="shared" si="22"/>
        <v>46600</v>
      </c>
      <c r="BA21" s="495">
        <f t="shared" si="22"/>
        <v>46631</v>
      </c>
      <c r="BB21" s="495">
        <f t="shared" si="22"/>
        <v>46661</v>
      </c>
      <c r="BC21" s="495">
        <f t="shared" si="22"/>
        <v>46692</v>
      </c>
      <c r="BD21" s="495">
        <f t="shared" si="22"/>
        <v>46722</v>
      </c>
      <c r="BE21" s="495">
        <f t="shared" si="22"/>
        <v>46753</v>
      </c>
      <c r="BF21" s="495">
        <f t="shared" si="22"/>
        <v>46784</v>
      </c>
      <c r="BG21" s="495">
        <f t="shared" si="22"/>
        <v>46813</v>
      </c>
      <c r="BH21" s="495">
        <f t="shared" si="22"/>
        <v>46844</v>
      </c>
      <c r="BI21" s="495">
        <f t="shared" si="22"/>
        <v>46874</v>
      </c>
      <c r="BJ21" s="495">
        <f t="shared" si="22"/>
        <v>46905</v>
      </c>
      <c r="BK21" s="495">
        <f t="shared" si="22"/>
        <v>46935</v>
      </c>
      <c r="BL21" s="495">
        <f t="shared" si="22"/>
        <v>46966</v>
      </c>
      <c r="BM21" s="495">
        <f t="shared" si="22"/>
        <v>46997</v>
      </c>
      <c r="BN21" s="495">
        <f t="shared" si="22"/>
        <v>47027</v>
      </c>
      <c r="BO21" s="495">
        <f t="shared" si="22"/>
        <v>47058</v>
      </c>
      <c r="BP21" s="495">
        <f t="shared" si="22"/>
        <v>47088</v>
      </c>
      <c r="BQ21" s="495">
        <f t="shared" ref="BQ21:CV21" si="23" xml:space="preserve"> BQ18</f>
        <v>47119</v>
      </c>
      <c r="BR21" s="495">
        <f t="shared" si="23"/>
        <v>47150</v>
      </c>
      <c r="BS21" s="495">
        <f t="shared" si="23"/>
        <v>47178</v>
      </c>
      <c r="BT21" s="495">
        <f t="shared" si="23"/>
        <v>47209</v>
      </c>
      <c r="BU21" s="495">
        <f t="shared" si="23"/>
        <v>47239</v>
      </c>
      <c r="BV21" s="495">
        <f t="shared" si="23"/>
        <v>47270</v>
      </c>
      <c r="BW21" s="495">
        <f t="shared" si="23"/>
        <v>47300</v>
      </c>
      <c r="BX21" s="495">
        <f t="shared" si="23"/>
        <v>47331</v>
      </c>
      <c r="BY21" s="495">
        <f t="shared" si="23"/>
        <v>47362</v>
      </c>
      <c r="BZ21" s="495">
        <f t="shared" si="23"/>
        <v>47392</v>
      </c>
      <c r="CA21" s="495">
        <f t="shared" si="23"/>
        <v>47423</v>
      </c>
      <c r="CB21" s="495">
        <f t="shared" si="23"/>
        <v>47453</v>
      </c>
      <c r="CC21" s="495">
        <f t="shared" si="23"/>
        <v>47484</v>
      </c>
      <c r="CD21" s="495">
        <f t="shared" si="23"/>
        <v>47515</v>
      </c>
      <c r="CE21" s="495">
        <f t="shared" si="23"/>
        <v>47543</v>
      </c>
      <c r="CF21" s="495">
        <f t="shared" si="23"/>
        <v>47574</v>
      </c>
      <c r="CG21" s="495">
        <f t="shared" si="23"/>
        <v>47604</v>
      </c>
      <c r="CH21" s="495">
        <f t="shared" si="23"/>
        <v>47635</v>
      </c>
      <c r="CI21" s="495">
        <f t="shared" si="23"/>
        <v>47665</v>
      </c>
      <c r="CJ21" s="495">
        <f t="shared" si="23"/>
        <v>47696</v>
      </c>
      <c r="CK21" s="495">
        <f t="shared" si="23"/>
        <v>47727</v>
      </c>
      <c r="CL21" s="495">
        <f t="shared" si="23"/>
        <v>47757</v>
      </c>
      <c r="CM21" s="495">
        <f t="shared" si="23"/>
        <v>47788</v>
      </c>
      <c r="CN21" s="495">
        <f t="shared" si="23"/>
        <v>47818</v>
      </c>
      <c r="CO21" s="495">
        <f t="shared" si="23"/>
        <v>47849</v>
      </c>
      <c r="CP21" s="495">
        <f t="shared" si="23"/>
        <v>47880</v>
      </c>
      <c r="CQ21" s="495">
        <f t="shared" si="23"/>
        <v>47908</v>
      </c>
      <c r="CR21" s="495">
        <f t="shared" si="23"/>
        <v>47939</v>
      </c>
      <c r="CS21" s="495">
        <f t="shared" si="23"/>
        <v>47969</v>
      </c>
      <c r="CT21" s="495">
        <f t="shared" si="23"/>
        <v>48000</v>
      </c>
      <c r="CU21" s="495">
        <f t="shared" si="23"/>
        <v>48030</v>
      </c>
      <c r="CV21" s="495">
        <f t="shared" si="23"/>
        <v>48061</v>
      </c>
      <c r="CW21" s="495">
        <f t="shared" ref="CW21:EB21" si="24" xml:space="preserve"> CW18</f>
        <v>48092</v>
      </c>
      <c r="CX21" s="495">
        <f t="shared" si="24"/>
        <v>48122</v>
      </c>
      <c r="CY21" s="495">
        <f t="shared" si="24"/>
        <v>48153</v>
      </c>
      <c r="CZ21" s="495">
        <f t="shared" si="24"/>
        <v>48183</v>
      </c>
      <c r="DA21" s="495">
        <f t="shared" si="24"/>
        <v>48214</v>
      </c>
      <c r="DB21" s="495">
        <f t="shared" si="24"/>
        <v>48245</v>
      </c>
      <c r="DC21" s="495">
        <f t="shared" si="24"/>
        <v>48274</v>
      </c>
      <c r="DD21" s="495">
        <f t="shared" si="24"/>
        <v>48305</v>
      </c>
      <c r="DE21" s="495">
        <f t="shared" si="24"/>
        <v>48335</v>
      </c>
      <c r="DF21" s="495">
        <f t="shared" si="24"/>
        <v>48366</v>
      </c>
      <c r="DG21" s="495">
        <f t="shared" si="24"/>
        <v>48396</v>
      </c>
      <c r="DH21" s="495">
        <f t="shared" si="24"/>
        <v>48427</v>
      </c>
      <c r="DI21" s="495">
        <f t="shared" si="24"/>
        <v>48458</v>
      </c>
      <c r="DJ21" s="495">
        <f t="shared" si="24"/>
        <v>48488</v>
      </c>
      <c r="DK21" s="495">
        <f t="shared" si="24"/>
        <v>48519</v>
      </c>
      <c r="DL21" s="495">
        <f t="shared" si="24"/>
        <v>48549</v>
      </c>
      <c r="DM21" s="495">
        <f t="shared" si="24"/>
        <v>48580</v>
      </c>
      <c r="DN21" s="495">
        <f t="shared" si="24"/>
        <v>48611</v>
      </c>
      <c r="DO21" s="495">
        <f t="shared" si="24"/>
        <v>48639</v>
      </c>
      <c r="DP21" s="495">
        <f t="shared" si="24"/>
        <v>48670</v>
      </c>
      <c r="DQ21" s="495">
        <f t="shared" si="24"/>
        <v>48700</v>
      </c>
      <c r="DR21" s="495">
        <f t="shared" si="24"/>
        <v>48731</v>
      </c>
      <c r="DS21" s="495">
        <f t="shared" si="24"/>
        <v>48761</v>
      </c>
      <c r="DT21" s="495">
        <f t="shared" si="24"/>
        <v>48792</v>
      </c>
      <c r="DU21" s="495">
        <f t="shared" si="24"/>
        <v>48823</v>
      </c>
      <c r="DV21" s="495">
        <f t="shared" si="24"/>
        <v>48853</v>
      </c>
      <c r="DW21" s="495">
        <f t="shared" si="24"/>
        <v>48884</v>
      </c>
      <c r="DX21" s="495">
        <f t="shared" si="24"/>
        <v>48914</v>
      </c>
      <c r="DY21" s="495">
        <f t="shared" si="24"/>
        <v>48945</v>
      </c>
      <c r="DZ21" s="495">
        <f t="shared" si="24"/>
        <v>48976</v>
      </c>
      <c r="EA21" s="495">
        <f t="shared" si="24"/>
        <v>49004</v>
      </c>
      <c r="EB21" s="495">
        <f t="shared" si="24"/>
        <v>49035</v>
      </c>
      <c r="EC21" s="495">
        <f t="shared" ref="EC21:EH21" si="25" xml:space="preserve"> EC18</f>
        <v>49065</v>
      </c>
      <c r="ED21" s="495">
        <f t="shared" si="25"/>
        <v>49096</v>
      </c>
      <c r="EE21" s="495">
        <f t="shared" si="25"/>
        <v>49126</v>
      </c>
      <c r="EF21" s="495">
        <f t="shared" si="25"/>
        <v>49157</v>
      </c>
      <c r="EG21" s="495">
        <f t="shared" si="25"/>
        <v>49188</v>
      </c>
      <c r="EH21" s="495">
        <f t="shared" si="25"/>
        <v>49218</v>
      </c>
    </row>
    <row r="22" spans="1:139" s="19" customFormat="1" ht="15" customHeight="1" x14ac:dyDescent="0.35">
      <c r="A22" s="66"/>
      <c r="E22" s="37" t="s">
        <v>497</v>
      </c>
      <c r="G22" s="192" t="s">
        <v>310</v>
      </c>
      <c r="J22" s="192">
        <f t="shared" ref="J22:AO22" si="26" xml:space="preserve"> DATE(YEAR(J21), MONTH(J21) + $F20, DAY(1) -1)</f>
        <v>45351</v>
      </c>
      <c r="K22" s="192">
        <f t="shared" si="26"/>
        <v>45382</v>
      </c>
      <c r="L22" s="192">
        <f t="shared" si="26"/>
        <v>45412</v>
      </c>
      <c r="M22" s="192">
        <f t="shared" si="26"/>
        <v>45443</v>
      </c>
      <c r="N22" s="192">
        <f t="shared" si="26"/>
        <v>45473</v>
      </c>
      <c r="O22" s="192">
        <f t="shared" si="26"/>
        <v>45504</v>
      </c>
      <c r="P22" s="192">
        <f t="shared" si="26"/>
        <v>45535</v>
      </c>
      <c r="Q22" s="192">
        <f t="shared" si="26"/>
        <v>45565</v>
      </c>
      <c r="R22" s="192">
        <f t="shared" si="26"/>
        <v>45596</v>
      </c>
      <c r="S22" s="192">
        <f t="shared" si="26"/>
        <v>45626</v>
      </c>
      <c r="T22" s="192">
        <f t="shared" si="26"/>
        <v>45657</v>
      </c>
      <c r="U22" s="192">
        <f t="shared" si="26"/>
        <v>45688</v>
      </c>
      <c r="V22" s="192">
        <f t="shared" si="26"/>
        <v>45716</v>
      </c>
      <c r="W22" s="192">
        <f t="shared" si="26"/>
        <v>45747</v>
      </c>
      <c r="X22" s="192">
        <f t="shared" si="26"/>
        <v>45777</v>
      </c>
      <c r="Y22" s="192">
        <f t="shared" si="26"/>
        <v>45808</v>
      </c>
      <c r="Z22" s="192">
        <f t="shared" si="26"/>
        <v>45838</v>
      </c>
      <c r="AA22" s="192">
        <f t="shared" si="26"/>
        <v>45869</v>
      </c>
      <c r="AB22" s="192">
        <f t="shared" si="26"/>
        <v>45900</v>
      </c>
      <c r="AC22" s="192">
        <f t="shared" si="26"/>
        <v>45930</v>
      </c>
      <c r="AD22" s="192">
        <f t="shared" si="26"/>
        <v>45961</v>
      </c>
      <c r="AE22" s="192">
        <f t="shared" si="26"/>
        <v>45991</v>
      </c>
      <c r="AF22" s="192">
        <f t="shared" si="26"/>
        <v>46022</v>
      </c>
      <c r="AG22" s="192">
        <f t="shared" si="26"/>
        <v>46053</v>
      </c>
      <c r="AH22" s="192">
        <f t="shared" si="26"/>
        <v>46081</v>
      </c>
      <c r="AI22" s="192">
        <f t="shared" si="26"/>
        <v>46112</v>
      </c>
      <c r="AJ22" s="192">
        <f t="shared" si="26"/>
        <v>46142</v>
      </c>
      <c r="AK22" s="192">
        <f t="shared" si="26"/>
        <v>46173</v>
      </c>
      <c r="AL22" s="192">
        <f t="shared" si="26"/>
        <v>46203</v>
      </c>
      <c r="AM22" s="192">
        <f t="shared" si="26"/>
        <v>46234</v>
      </c>
      <c r="AN22" s="192">
        <f t="shared" si="26"/>
        <v>46265</v>
      </c>
      <c r="AO22" s="192">
        <f t="shared" si="26"/>
        <v>46295</v>
      </c>
      <c r="AP22" s="192">
        <f t="shared" ref="AP22:BU22" si="27" xml:space="preserve"> DATE(YEAR(AP21), MONTH(AP21) + $F20, DAY(1) -1)</f>
        <v>46326</v>
      </c>
      <c r="AQ22" s="192">
        <f t="shared" si="27"/>
        <v>46356</v>
      </c>
      <c r="AR22" s="192">
        <f t="shared" si="27"/>
        <v>46387</v>
      </c>
      <c r="AS22" s="192">
        <f t="shared" si="27"/>
        <v>46418</v>
      </c>
      <c r="AT22" s="192">
        <f t="shared" si="27"/>
        <v>46446</v>
      </c>
      <c r="AU22" s="192">
        <f t="shared" si="27"/>
        <v>46477</v>
      </c>
      <c r="AV22" s="192">
        <f t="shared" si="27"/>
        <v>46507</v>
      </c>
      <c r="AW22" s="192">
        <f t="shared" si="27"/>
        <v>46538</v>
      </c>
      <c r="AX22" s="192">
        <f t="shared" si="27"/>
        <v>46568</v>
      </c>
      <c r="AY22" s="192">
        <f t="shared" si="27"/>
        <v>46599</v>
      </c>
      <c r="AZ22" s="192">
        <f t="shared" si="27"/>
        <v>46630</v>
      </c>
      <c r="BA22" s="192">
        <f t="shared" si="27"/>
        <v>46660</v>
      </c>
      <c r="BB22" s="192">
        <f t="shared" si="27"/>
        <v>46691</v>
      </c>
      <c r="BC22" s="192">
        <f t="shared" si="27"/>
        <v>46721</v>
      </c>
      <c r="BD22" s="192">
        <f t="shared" si="27"/>
        <v>46752</v>
      </c>
      <c r="BE22" s="192">
        <f t="shared" si="27"/>
        <v>46783</v>
      </c>
      <c r="BF22" s="192">
        <f t="shared" si="27"/>
        <v>46812</v>
      </c>
      <c r="BG22" s="192">
        <f t="shared" si="27"/>
        <v>46843</v>
      </c>
      <c r="BH22" s="192">
        <f t="shared" si="27"/>
        <v>46873</v>
      </c>
      <c r="BI22" s="192">
        <f t="shared" si="27"/>
        <v>46904</v>
      </c>
      <c r="BJ22" s="192">
        <f t="shared" si="27"/>
        <v>46934</v>
      </c>
      <c r="BK22" s="192">
        <f t="shared" si="27"/>
        <v>46965</v>
      </c>
      <c r="BL22" s="192">
        <f t="shared" si="27"/>
        <v>46996</v>
      </c>
      <c r="BM22" s="192">
        <f t="shared" si="27"/>
        <v>47026</v>
      </c>
      <c r="BN22" s="192">
        <f t="shared" si="27"/>
        <v>47057</v>
      </c>
      <c r="BO22" s="192">
        <f t="shared" si="27"/>
        <v>47087</v>
      </c>
      <c r="BP22" s="192">
        <f t="shared" si="27"/>
        <v>47118</v>
      </c>
      <c r="BQ22" s="192">
        <f t="shared" si="27"/>
        <v>47149</v>
      </c>
      <c r="BR22" s="192">
        <f t="shared" si="27"/>
        <v>47177</v>
      </c>
      <c r="BS22" s="192">
        <f t="shared" si="27"/>
        <v>47208</v>
      </c>
      <c r="BT22" s="192">
        <f t="shared" si="27"/>
        <v>47238</v>
      </c>
      <c r="BU22" s="192">
        <f t="shared" si="27"/>
        <v>47269</v>
      </c>
      <c r="BV22" s="192">
        <f t="shared" ref="BV22:DA22" si="28" xml:space="preserve"> DATE(YEAR(BV21), MONTH(BV21) + $F20, DAY(1) -1)</f>
        <v>47299</v>
      </c>
      <c r="BW22" s="192">
        <f t="shared" si="28"/>
        <v>47330</v>
      </c>
      <c r="BX22" s="192">
        <f t="shared" si="28"/>
        <v>47361</v>
      </c>
      <c r="BY22" s="192">
        <f t="shared" si="28"/>
        <v>47391</v>
      </c>
      <c r="BZ22" s="192">
        <f t="shared" si="28"/>
        <v>47422</v>
      </c>
      <c r="CA22" s="192">
        <f t="shared" si="28"/>
        <v>47452</v>
      </c>
      <c r="CB22" s="192">
        <f t="shared" si="28"/>
        <v>47483</v>
      </c>
      <c r="CC22" s="192">
        <f t="shared" si="28"/>
        <v>47514</v>
      </c>
      <c r="CD22" s="192">
        <f t="shared" si="28"/>
        <v>47542</v>
      </c>
      <c r="CE22" s="192">
        <f t="shared" si="28"/>
        <v>47573</v>
      </c>
      <c r="CF22" s="192">
        <f t="shared" si="28"/>
        <v>47603</v>
      </c>
      <c r="CG22" s="192">
        <f t="shared" si="28"/>
        <v>47634</v>
      </c>
      <c r="CH22" s="192">
        <f t="shared" si="28"/>
        <v>47664</v>
      </c>
      <c r="CI22" s="192">
        <f t="shared" si="28"/>
        <v>47695</v>
      </c>
      <c r="CJ22" s="192">
        <f t="shared" si="28"/>
        <v>47726</v>
      </c>
      <c r="CK22" s="192">
        <f t="shared" si="28"/>
        <v>47756</v>
      </c>
      <c r="CL22" s="192">
        <f t="shared" si="28"/>
        <v>47787</v>
      </c>
      <c r="CM22" s="192">
        <f t="shared" si="28"/>
        <v>47817</v>
      </c>
      <c r="CN22" s="192">
        <f t="shared" si="28"/>
        <v>47848</v>
      </c>
      <c r="CO22" s="192">
        <f t="shared" si="28"/>
        <v>47879</v>
      </c>
      <c r="CP22" s="192">
        <f t="shared" si="28"/>
        <v>47907</v>
      </c>
      <c r="CQ22" s="192">
        <f t="shared" si="28"/>
        <v>47938</v>
      </c>
      <c r="CR22" s="192">
        <f t="shared" si="28"/>
        <v>47968</v>
      </c>
      <c r="CS22" s="192">
        <f t="shared" si="28"/>
        <v>47999</v>
      </c>
      <c r="CT22" s="192">
        <f t="shared" si="28"/>
        <v>48029</v>
      </c>
      <c r="CU22" s="192">
        <f t="shared" si="28"/>
        <v>48060</v>
      </c>
      <c r="CV22" s="192">
        <f t="shared" si="28"/>
        <v>48091</v>
      </c>
      <c r="CW22" s="192">
        <f t="shared" si="28"/>
        <v>48121</v>
      </c>
      <c r="CX22" s="192">
        <f t="shared" si="28"/>
        <v>48152</v>
      </c>
      <c r="CY22" s="192">
        <f t="shared" si="28"/>
        <v>48182</v>
      </c>
      <c r="CZ22" s="192">
        <f t="shared" si="28"/>
        <v>48213</v>
      </c>
      <c r="DA22" s="192">
        <f t="shared" si="28"/>
        <v>48244</v>
      </c>
      <c r="DB22" s="192">
        <f t="shared" ref="DB22:EG22" si="29" xml:space="preserve"> DATE(YEAR(DB21), MONTH(DB21) + $F20, DAY(1) -1)</f>
        <v>48273</v>
      </c>
      <c r="DC22" s="192">
        <f t="shared" si="29"/>
        <v>48304</v>
      </c>
      <c r="DD22" s="192">
        <f t="shared" si="29"/>
        <v>48334</v>
      </c>
      <c r="DE22" s="192">
        <f t="shared" si="29"/>
        <v>48365</v>
      </c>
      <c r="DF22" s="192">
        <f t="shared" si="29"/>
        <v>48395</v>
      </c>
      <c r="DG22" s="192">
        <f t="shared" si="29"/>
        <v>48426</v>
      </c>
      <c r="DH22" s="192">
        <f t="shared" si="29"/>
        <v>48457</v>
      </c>
      <c r="DI22" s="192">
        <f t="shared" si="29"/>
        <v>48487</v>
      </c>
      <c r="DJ22" s="192">
        <f t="shared" si="29"/>
        <v>48518</v>
      </c>
      <c r="DK22" s="192">
        <f t="shared" si="29"/>
        <v>48548</v>
      </c>
      <c r="DL22" s="192">
        <f t="shared" si="29"/>
        <v>48579</v>
      </c>
      <c r="DM22" s="192">
        <f t="shared" si="29"/>
        <v>48610</v>
      </c>
      <c r="DN22" s="192">
        <f t="shared" si="29"/>
        <v>48638</v>
      </c>
      <c r="DO22" s="192">
        <f t="shared" si="29"/>
        <v>48669</v>
      </c>
      <c r="DP22" s="192">
        <f t="shared" si="29"/>
        <v>48699</v>
      </c>
      <c r="DQ22" s="192">
        <f t="shared" si="29"/>
        <v>48730</v>
      </c>
      <c r="DR22" s="192">
        <f t="shared" si="29"/>
        <v>48760</v>
      </c>
      <c r="DS22" s="192">
        <f t="shared" si="29"/>
        <v>48791</v>
      </c>
      <c r="DT22" s="192">
        <f t="shared" si="29"/>
        <v>48822</v>
      </c>
      <c r="DU22" s="192">
        <f t="shared" si="29"/>
        <v>48852</v>
      </c>
      <c r="DV22" s="192">
        <f t="shared" si="29"/>
        <v>48883</v>
      </c>
      <c r="DW22" s="192">
        <f t="shared" si="29"/>
        <v>48913</v>
      </c>
      <c r="DX22" s="192">
        <f t="shared" si="29"/>
        <v>48944</v>
      </c>
      <c r="DY22" s="192">
        <f t="shared" si="29"/>
        <v>48975</v>
      </c>
      <c r="DZ22" s="192">
        <f t="shared" si="29"/>
        <v>49003</v>
      </c>
      <c r="EA22" s="192">
        <f t="shared" si="29"/>
        <v>49034</v>
      </c>
      <c r="EB22" s="192">
        <f t="shared" si="29"/>
        <v>49064</v>
      </c>
      <c r="EC22" s="192">
        <f t="shared" si="29"/>
        <v>49095</v>
      </c>
      <c r="ED22" s="192">
        <f t="shared" si="29"/>
        <v>49125</v>
      </c>
      <c r="EE22" s="192">
        <f t="shared" si="29"/>
        <v>49156</v>
      </c>
      <c r="EF22" s="192">
        <f t="shared" si="29"/>
        <v>49187</v>
      </c>
      <c r="EG22" s="192">
        <f t="shared" si="29"/>
        <v>49217</v>
      </c>
      <c r="EH22" s="192">
        <f xml:space="preserve"> DATE(YEAR(EH21), MONTH(EH21) + $F20, DAY(1) -1)</f>
        <v>49248</v>
      </c>
    </row>
    <row r="23" spans="1:139" s="19" customFormat="1" ht="15" customHeight="1" x14ac:dyDescent="0.35">
      <c r="A23" s="66"/>
    </row>
    <row r="24" spans="1:139" s="495" customFormat="1" ht="15" customHeight="1" x14ac:dyDescent="0.35">
      <c r="A24" s="497"/>
      <c r="E24" s="451" t="str">
        <f t="shared" ref="E24:AJ24" si="30" xml:space="preserve"> E$22</f>
        <v>Model period ending_M</v>
      </c>
      <c r="F24" s="451">
        <f t="shared" si="30"/>
        <v>0</v>
      </c>
      <c r="G24" s="451" t="str">
        <f t="shared" si="30"/>
        <v>date</v>
      </c>
      <c r="H24" s="451">
        <f t="shared" si="30"/>
        <v>0</v>
      </c>
      <c r="I24" s="451">
        <f t="shared" si="30"/>
        <v>0</v>
      </c>
      <c r="J24" s="451">
        <f t="shared" si="30"/>
        <v>45351</v>
      </c>
      <c r="K24" s="451">
        <f t="shared" si="30"/>
        <v>45382</v>
      </c>
      <c r="L24" s="451">
        <f t="shared" si="30"/>
        <v>45412</v>
      </c>
      <c r="M24" s="451">
        <f t="shared" si="30"/>
        <v>45443</v>
      </c>
      <c r="N24" s="451">
        <f t="shared" si="30"/>
        <v>45473</v>
      </c>
      <c r="O24" s="451">
        <f t="shared" si="30"/>
        <v>45504</v>
      </c>
      <c r="P24" s="451">
        <f t="shared" si="30"/>
        <v>45535</v>
      </c>
      <c r="Q24" s="451">
        <f t="shared" si="30"/>
        <v>45565</v>
      </c>
      <c r="R24" s="451">
        <f t="shared" si="30"/>
        <v>45596</v>
      </c>
      <c r="S24" s="451">
        <f t="shared" si="30"/>
        <v>45626</v>
      </c>
      <c r="T24" s="451">
        <f t="shared" si="30"/>
        <v>45657</v>
      </c>
      <c r="U24" s="451">
        <f t="shared" si="30"/>
        <v>45688</v>
      </c>
      <c r="V24" s="451">
        <f t="shared" si="30"/>
        <v>45716</v>
      </c>
      <c r="W24" s="451">
        <f t="shared" si="30"/>
        <v>45747</v>
      </c>
      <c r="X24" s="451">
        <f t="shared" si="30"/>
        <v>45777</v>
      </c>
      <c r="Y24" s="451">
        <f t="shared" si="30"/>
        <v>45808</v>
      </c>
      <c r="Z24" s="451">
        <f t="shared" si="30"/>
        <v>45838</v>
      </c>
      <c r="AA24" s="451">
        <f t="shared" si="30"/>
        <v>45869</v>
      </c>
      <c r="AB24" s="451">
        <f t="shared" si="30"/>
        <v>45900</v>
      </c>
      <c r="AC24" s="451">
        <f t="shared" si="30"/>
        <v>45930</v>
      </c>
      <c r="AD24" s="451">
        <f t="shared" si="30"/>
        <v>45961</v>
      </c>
      <c r="AE24" s="451">
        <f t="shared" si="30"/>
        <v>45991</v>
      </c>
      <c r="AF24" s="451">
        <f t="shared" si="30"/>
        <v>46022</v>
      </c>
      <c r="AG24" s="451">
        <f t="shared" si="30"/>
        <v>46053</v>
      </c>
      <c r="AH24" s="451">
        <f t="shared" si="30"/>
        <v>46081</v>
      </c>
      <c r="AI24" s="451">
        <f t="shared" si="30"/>
        <v>46112</v>
      </c>
      <c r="AJ24" s="451">
        <f t="shared" si="30"/>
        <v>46142</v>
      </c>
      <c r="AK24" s="451">
        <f t="shared" ref="AK24:BP24" si="31" xml:space="preserve"> AK$22</f>
        <v>46173</v>
      </c>
      <c r="AL24" s="451">
        <f t="shared" si="31"/>
        <v>46203</v>
      </c>
      <c r="AM24" s="451">
        <f t="shared" si="31"/>
        <v>46234</v>
      </c>
      <c r="AN24" s="451">
        <f t="shared" si="31"/>
        <v>46265</v>
      </c>
      <c r="AO24" s="451">
        <f t="shared" si="31"/>
        <v>46295</v>
      </c>
      <c r="AP24" s="451">
        <f t="shared" si="31"/>
        <v>46326</v>
      </c>
      <c r="AQ24" s="451">
        <f t="shared" si="31"/>
        <v>46356</v>
      </c>
      <c r="AR24" s="451">
        <f t="shared" si="31"/>
        <v>46387</v>
      </c>
      <c r="AS24" s="451">
        <f t="shared" si="31"/>
        <v>46418</v>
      </c>
      <c r="AT24" s="451">
        <f t="shared" si="31"/>
        <v>46446</v>
      </c>
      <c r="AU24" s="451">
        <f t="shared" si="31"/>
        <v>46477</v>
      </c>
      <c r="AV24" s="451">
        <f t="shared" si="31"/>
        <v>46507</v>
      </c>
      <c r="AW24" s="451">
        <f t="shared" si="31"/>
        <v>46538</v>
      </c>
      <c r="AX24" s="451">
        <f t="shared" si="31"/>
        <v>46568</v>
      </c>
      <c r="AY24" s="451">
        <f t="shared" si="31"/>
        <v>46599</v>
      </c>
      <c r="AZ24" s="451">
        <f t="shared" si="31"/>
        <v>46630</v>
      </c>
      <c r="BA24" s="451">
        <f t="shared" si="31"/>
        <v>46660</v>
      </c>
      <c r="BB24" s="451">
        <f t="shared" si="31"/>
        <v>46691</v>
      </c>
      <c r="BC24" s="451">
        <f t="shared" si="31"/>
        <v>46721</v>
      </c>
      <c r="BD24" s="451">
        <f t="shared" si="31"/>
        <v>46752</v>
      </c>
      <c r="BE24" s="451">
        <f t="shared" si="31"/>
        <v>46783</v>
      </c>
      <c r="BF24" s="451">
        <f t="shared" si="31"/>
        <v>46812</v>
      </c>
      <c r="BG24" s="451">
        <f t="shared" si="31"/>
        <v>46843</v>
      </c>
      <c r="BH24" s="451">
        <f t="shared" si="31"/>
        <v>46873</v>
      </c>
      <c r="BI24" s="451">
        <f t="shared" si="31"/>
        <v>46904</v>
      </c>
      <c r="BJ24" s="451">
        <f t="shared" si="31"/>
        <v>46934</v>
      </c>
      <c r="BK24" s="451">
        <f t="shared" si="31"/>
        <v>46965</v>
      </c>
      <c r="BL24" s="451">
        <f t="shared" si="31"/>
        <v>46996</v>
      </c>
      <c r="BM24" s="451">
        <f t="shared" si="31"/>
        <v>47026</v>
      </c>
      <c r="BN24" s="451">
        <f t="shared" si="31"/>
        <v>47057</v>
      </c>
      <c r="BO24" s="451">
        <f t="shared" si="31"/>
        <v>47087</v>
      </c>
      <c r="BP24" s="451">
        <f t="shared" si="31"/>
        <v>47118</v>
      </c>
      <c r="BQ24" s="451">
        <f t="shared" ref="BQ24:CV24" si="32" xml:space="preserve"> BQ$22</f>
        <v>47149</v>
      </c>
      <c r="BR24" s="451">
        <f t="shared" si="32"/>
        <v>47177</v>
      </c>
      <c r="BS24" s="451">
        <f t="shared" si="32"/>
        <v>47208</v>
      </c>
      <c r="BT24" s="451">
        <f t="shared" si="32"/>
        <v>47238</v>
      </c>
      <c r="BU24" s="451">
        <f t="shared" si="32"/>
        <v>47269</v>
      </c>
      <c r="BV24" s="451">
        <f t="shared" si="32"/>
        <v>47299</v>
      </c>
      <c r="BW24" s="451">
        <f t="shared" si="32"/>
        <v>47330</v>
      </c>
      <c r="BX24" s="451">
        <f t="shared" si="32"/>
        <v>47361</v>
      </c>
      <c r="BY24" s="451">
        <f t="shared" si="32"/>
        <v>47391</v>
      </c>
      <c r="BZ24" s="451">
        <f t="shared" si="32"/>
        <v>47422</v>
      </c>
      <c r="CA24" s="451">
        <f t="shared" si="32"/>
        <v>47452</v>
      </c>
      <c r="CB24" s="451">
        <f t="shared" si="32"/>
        <v>47483</v>
      </c>
      <c r="CC24" s="451">
        <f t="shared" si="32"/>
        <v>47514</v>
      </c>
      <c r="CD24" s="451">
        <f t="shared" si="32"/>
        <v>47542</v>
      </c>
      <c r="CE24" s="451">
        <f t="shared" si="32"/>
        <v>47573</v>
      </c>
      <c r="CF24" s="451">
        <f t="shared" si="32"/>
        <v>47603</v>
      </c>
      <c r="CG24" s="451">
        <f t="shared" si="32"/>
        <v>47634</v>
      </c>
      <c r="CH24" s="451">
        <f t="shared" si="32"/>
        <v>47664</v>
      </c>
      <c r="CI24" s="451">
        <f t="shared" si="32"/>
        <v>47695</v>
      </c>
      <c r="CJ24" s="451">
        <f t="shared" si="32"/>
        <v>47726</v>
      </c>
      <c r="CK24" s="451">
        <f t="shared" si="32"/>
        <v>47756</v>
      </c>
      <c r="CL24" s="451">
        <f t="shared" si="32"/>
        <v>47787</v>
      </c>
      <c r="CM24" s="451">
        <f t="shared" si="32"/>
        <v>47817</v>
      </c>
      <c r="CN24" s="451">
        <f t="shared" si="32"/>
        <v>47848</v>
      </c>
      <c r="CO24" s="451">
        <f t="shared" si="32"/>
        <v>47879</v>
      </c>
      <c r="CP24" s="451">
        <f t="shared" si="32"/>
        <v>47907</v>
      </c>
      <c r="CQ24" s="451">
        <f t="shared" si="32"/>
        <v>47938</v>
      </c>
      <c r="CR24" s="451">
        <f t="shared" si="32"/>
        <v>47968</v>
      </c>
      <c r="CS24" s="451">
        <f t="shared" si="32"/>
        <v>47999</v>
      </c>
      <c r="CT24" s="451">
        <f t="shared" si="32"/>
        <v>48029</v>
      </c>
      <c r="CU24" s="451">
        <f t="shared" si="32"/>
        <v>48060</v>
      </c>
      <c r="CV24" s="451">
        <f t="shared" si="32"/>
        <v>48091</v>
      </c>
      <c r="CW24" s="451">
        <f t="shared" ref="CW24:EB24" si="33" xml:space="preserve"> CW$22</f>
        <v>48121</v>
      </c>
      <c r="CX24" s="451">
        <f t="shared" si="33"/>
        <v>48152</v>
      </c>
      <c r="CY24" s="451">
        <f t="shared" si="33"/>
        <v>48182</v>
      </c>
      <c r="CZ24" s="451">
        <f t="shared" si="33"/>
        <v>48213</v>
      </c>
      <c r="DA24" s="451">
        <f t="shared" si="33"/>
        <v>48244</v>
      </c>
      <c r="DB24" s="451">
        <f t="shared" si="33"/>
        <v>48273</v>
      </c>
      <c r="DC24" s="451">
        <f t="shared" si="33"/>
        <v>48304</v>
      </c>
      <c r="DD24" s="451">
        <f t="shared" si="33"/>
        <v>48334</v>
      </c>
      <c r="DE24" s="451">
        <f t="shared" si="33"/>
        <v>48365</v>
      </c>
      <c r="DF24" s="451">
        <f t="shared" si="33"/>
        <v>48395</v>
      </c>
      <c r="DG24" s="451">
        <f t="shared" si="33"/>
        <v>48426</v>
      </c>
      <c r="DH24" s="451">
        <f t="shared" si="33"/>
        <v>48457</v>
      </c>
      <c r="DI24" s="451">
        <f t="shared" si="33"/>
        <v>48487</v>
      </c>
      <c r="DJ24" s="451">
        <f t="shared" si="33"/>
        <v>48518</v>
      </c>
      <c r="DK24" s="451">
        <f t="shared" si="33"/>
        <v>48548</v>
      </c>
      <c r="DL24" s="451">
        <f t="shared" si="33"/>
        <v>48579</v>
      </c>
      <c r="DM24" s="451">
        <f t="shared" si="33"/>
        <v>48610</v>
      </c>
      <c r="DN24" s="451">
        <f t="shared" si="33"/>
        <v>48638</v>
      </c>
      <c r="DO24" s="451">
        <f t="shared" si="33"/>
        <v>48669</v>
      </c>
      <c r="DP24" s="451">
        <f t="shared" si="33"/>
        <v>48699</v>
      </c>
      <c r="DQ24" s="451">
        <f t="shared" si="33"/>
        <v>48730</v>
      </c>
      <c r="DR24" s="451">
        <f t="shared" si="33"/>
        <v>48760</v>
      </c>
      <c r="DS24" s="451">
        <f t="shared" si="33"/>
        <v>48791</v>
      </c>
      <c r="DT24" s="451">
        <f t="shared" si="33"/>
        <v>48822</v>
      </c>
      <c r="DU24" s="451">
        <f t="shared" si="33"/>
        <v>48852</v>
      </c>
      <c r="DV24" s="451">
        <f t="shared" si="33"/>
        <v>48883</v>
      </c>
      <c r="DW24" s="451">
        <f t="shared" si="33"/>
        <v>48913</v>
      </c>
      <c r="DX24" s="451">
        <f t="shared" si="33"/>
        <v>48944</v>
      </c>
      <c r="DY24" s="451">
        <f t="shared" si="33"/>
        <v>48975</v>
      </c>
      <c r="DZ24" s="451">
        <f t="shared" si="33"/>
        <v>49003</v>
      </c>
      <c r="EA24" s="451">
        <f t="shared" si="33"/>
        <v>49034</v>
      </c>
      <c r="EB24" s="451">
        <f t="shared" si="33"/>
        <v>49064</v>
      </c>
      <c r="EC24" s="451">
        <f t="shared" ref="EC24:EH24" si="34" xml:space="preserve"> EC$22</f>
        <v>49095</v>
      </c>
      <c r="ED24" s="451">
        <f t="shared" si="34"/>
        <v>49125</v>
      </c>
      <c r="EE24" s="451">
        <f t="shared" si="34"/>
        <v>49156</v>
      </c>
      <c r="EF24" s="451">
        <f t="shared" si="34"/>
        <v>49187</v>
      </c>
      <c r="EG24" s="451">
        <f t="shared" si="34"/>
        <v>49217</v>
      </c>
      <c r="EH24" s="451">
        <f t="shared" si="34"/>
        <v>49248</v>
      </c>
    </row>
    <row r="25" spans="1:139" s="495" customFormat="1" ht="15" customHeight="1" x14ac:dyDescent="0.35">
      <c r="A25" s="497"/>
      <c r="E25" s="451" t="str">
        <f t="shared" ref="E25:AJ25" si="35" xml:space="preserve"> E$18</f>
        <v>Model period beginning_M</v>
      </c>
      <c r="F25" s="451">
        <f t="shared" si="35"/>
        <v>0</v>
      </c>
      <c r="G25" s="451" t="str">
        <f t="shared" si="35"/>
        <v>date</v>
      </c>
      <c r="H25" s="451">
        <f t="shared" si="35"/>
        <v>0</v>
      </c>
      <c r="I25" s="451">
        <f t="shared" si="35"/>
        <v>0</v>
      </c>
      <c r="J25" s="451">
        <f t="shared" si="35"/>
        <v>45323</v>
      </c>
      <c r="K25" s="451">
        <f t="shared" si="35"/>
        <v>45352</v>
      </c>
      <c r="L25" s="451">
        <f t="shared" si="35"/>
        <v>45383</v>
      </c>
      <c r="M25" s="451">
        <f t="shared" si="35"/>
        <v>45413</v>
      </c>
      <c r="N25" s="451">
        <f t="shared" si="35"/>
        <v>45444</v>
      </c>
      <c r="O25" s="451">
        <f t="shared" si="35"/>
        <v>45474</v>
      </c>
      <c r="P25" s="451">
        <f t="shared" si="35"/>
        <v>45505</v>
      </c>
      <c r="Q25" s="451">
        <f t="shared" si="35"/>
        <v>45536</v>
      </c>
      <c r="R25" s="451">
        <f t="shared" si="35"/>
        <v>45566</v>
      </c>
      <c r="S25" s="451">
        <f t="shared" si="35"/>
        <v>45597</v>
      </c>
      <c r="T25" s="451">
        <f t="shared" si="35"/>
        <v>45627</v>
      </c>
      <c r="U25" s="451">
        <f t="shared" si="35"/>
        <v>45658</v>
      </c>
      <c r="V25" s="451">
        <f t="shared" si="35"/>
        <v>45689</v>
      </c>
      <c r="W25" s="451">
        <f t="shared" si="35"/>
        <v>45717</v>
      </c>
      <c r="X25" s="451">
        <f t="shared" si="35"/>
        <v>45748</v>
      </c>
      <c r="Y25" s="451">
        <f t="shared" si="35"/>
        <v>45778</v>
      </c>
      <c r="Z25" s="451">
        <f t="shared" si="35"/>
        <v>45809</v>
      </c>
      <c r="AA25" s="451">
        <f t="shared" si="35"/>
        <v>45839</v>
      </c>
      <c r="AB25" s="451">
        <f t="shared" si="35"/>
        <v>45870</v>
      </c>
      <c r="AC25" s="451">
        <f t="shared" si="35"/>
        <v>45901</v>
      </c>
      <c r="AD25" s="451">
        <f t="shared" si="35"/>
        <v>45931</v>
      </c>
      <c r="AE25" s="451">
        <f t="shared" si="35"/>
        <v>45962</v>
      </c>
      <c r="AF25" s="451">
        <f t="shared" si="35"/>
        <v>45992</v>
      </c>
      <c r="AG25" s="451">
        <f t="shared" si="35"/>
        <v>46023</v>
      </c>
      <c r="AH25" s="451">
        <f t="shared" si="35"/>
        <v>46054</v>
      </c>
      <c r="AI25" s="451">
        <f t="shared" si="35"/>
        <v>46082</v>
      </c>
      <c r="AJ25" s="451">
        <f t="shared" si="35"/>
        <v>46113</v>
      </c>
      <c r="AK25" s="451">
        <f t="shared" ref="AK25:BP25" si="36" xml:space="preserve"> AK$18</f>
        <v>46143</v>
      </c>
      <c r="AL25" s="451">
        <f t="shared" si="36"/>
        <v>46174</v>
      </c>
      <c r="AM25" s="451">
        <f t="shared" si="36"/>
        <v>46204</v>
      </c>
      <c r="AN25" s="451">
        <f t="shared" si="36"/>
        <v>46235</v>
      </c>
      <c r="AO25" s="451">
        <f t="shared" si="36"/>
        <v>46266</v>
      </c>
      <c r="AP25" s="451">
        <f t="shared" si="36"/>
        <v>46296</v>
      </c>
      <c r="AQ25" s="451">
        <f t="shared" si="36"/>
        <v>46327</v>
      </c>
      <c r="AR25" s="451">
        <f t="shared" si="36"/>
        <v>46357</v>
      </c>
      <c r="AS25" s="451">
        <f t="shared" si="36"/>
        <v>46388</v>
      </c>
      <c r="AT25" s="451">
        <f t="shared" si="36"/>
        <v>46419</v>
      </c>
      <c r="AU25" s="451">
        <f t="shared" si="36"/>
        <v>46447</v>
      </c>
      <c r="AV25" s="451">
        <f t="shared" si="36"/>
        <v>46478</v>
      </c>
      <c r="AW25" s="451">
        <f t="shared" si="36"/>
        <v>46508</v>
      </c>
      <c r="AX25" s="451">
        <f t="shared" si="36"/>
        <v>46539</v>
      </c>
      <c r="AY25" s="451">
        <f t="shared" si="36"/>
        <v>46569</v>
      </c>
      <c r="AZ25" s="451">
        <f t="shared" si="36"/>
        <v>46600</v>
      </c>
      <c r="BA25" s="451">
        <f t="shared" si="36"/>
        <v>46631</v>
      </c>
      <c r="BB25" s="451">
        <f t="shared" si="36"/>
        <v>46661</v>
      </c>
      <c r="BC25" s="451">
        <f t="shared" si="36"/>
        <v>46692</v>
      </c>
      <c r="BD25" s="451">
        <f t="shared" si="36"/>
        <v>46722</v>
      </c>
      <c r="BE25" s="451">
        <f t="shared" si="36"/>
        <v>46753</v>
      </c>
      <c r="BF25" s="451">
        <f t="shared" si="36"/>
        <v>46784</v>
      </c>
      <c r="BG25" s="451">
        <f t="shared" si="36"/>
        <v>46813</v>
      </c>
      <c r="BH25" s="451">
        <f t="shared" si="36"/>
        <v>46844</v>
      </c>
      <c r="BI25" s="451">
        <f t="shared" si="36"/>
        <v>46874</v>
      </c>
      <c r="BJ25" s="451">
        <f t="shared" si="36"/>
        <v>46905</v>
      </c>
      <c r="BK25" s="451">
        <f t="shared" si="36"/>
        <v>46935</v>
      </c>
      <c r="BL25" s="451">
        <f t="shared" si="36"/>
        <v>46966</v>
      </c>
      <c r="BM25" s="451">
        <f t="shared" si="36"/>
        <v>46997</v>
      </c>
      <c r="BN25" s="451">
        <f t="shared" si="36"/>
        <v>47027</v>
      </c>
      <c r="BO25" s="451">
        <f t="shared" si="36"/>
        <v>47058</v>
      </c>
      <c r="BP25" s="451">
        <f t="shared" si="36"/>
        <v>47088</v>
      </c>
      <c r="BQ25" s="451">
        <f t="shared" ref="BQ25:CV25" si="37" xml:space="preserve"> BQ$18</f>
        <v>47119</v>
      </c>
      <c r="BR25" s="451">
        <f t="shared" si="37"/>
        <v>47150</v>
      </c>
      <c r="BS25" s="451">
        <f t="shared" si="37"/>
        <v>47178</v>
      </c>
      <c r="BT25" s="451">
        <f t="shared" si="37"/>
        <v>47209</v>
      </c>
      <c r="BU25" s="451">
        <f t="shared" si="37"/>
        <v>47239</v>
      </c>
      <c r="BV25" s="451">
        <f t="shared" si="37"/>
        <v>47270</v>
      </c>
      <c r="BW25" s="451">
        <f t="shared" si="37"/>
        <v>47300</v>
      </c>
      <c r="BX25" s="451">
        <f t="shared" si="37"/>
        <v>47331</v>
      </c>
      <c r="BY25" s="451">
        <f t="shared" si="37"/>
        <v>47362</v>
      </c>
      <c r="BZ25" s="451">
        <f t="shared" si="37"/>
        <v>47392</v>
      </c>
      <c r="CA25" s="451">
        <f t="shared" si="37"/>
        <v>47423</v>
      </c>
      <c r="CB25" s="451">
        <f t="shared" si="37"/>
        <v>47453</v>
      </c>
      <c r="CC25" s="451">
        <f t="shared" si="37"/>
        <v>47484</v>
      </c>
      <c r="CD25" s="451">
        <f t="shared" si="37"/>
        <v>47515</v>
      </c>
      <c r="CE25" s="451">
        <f t="shared" si="37"/>
        <v>47543</v>
      </c>
      <c r="CF25" s="451">
        <f t="shared" si="37"/>
        <v>47574</v>
      </c>
      <c r="CG25" s="451">
        <f t="shared" si="37"/>
        <v>47604</v>
      </c>
      <c r="CH25" s="451">
        <f t="shared" si="37"/>
        <v>47635</v>
      </c>
      <c r="CI25" s="451">
        <f t="shared" si="37"/>
        <v>47665</v>
      </c>
      <c r="CJ25" s="451">
        <f t="shared" si="37"/>
        <v>47696</v>
      </c>
      <c r="CK25" s="451">
        <f t="shared" si="37"/>
        <v>47727</v>
      </c>
      <c r="CL25" s="451">
        <f t="shared" si="37"/>
        <v>47757</v>
      </c>
      <c r="CM25" s="451">
        <f t="shared" si="37"/>
        <v>47788</v>
      </c>
      <c r="CN25" s="451">
        <f t="shared" si="37"/>
        <v>47818</v>
      </c>
      <c r="CO25" s="451">
        <f t="shared" si="37"/>
        <v>47849</v>
      </c>
      <c r="CP25" s="451">
        <f t="shared" si="37"/>
        <v>47880</v>
      </c>
      <c r="CQ25" s="451">
        <f t="shared" si="37"/>
        <v>47908</v>
      </c>
      <c r="CR25" s="451">
        <f t="shared" si="37"/>
        <v>47939</v>
      </c>
      <c r="CS25" s="451">
        <f t="shared" si="37"/>
        <v>47969</v>
      </c>
      <c r="CT25" s="451">
        <f t="shared" si="37"/>
        <v>48000</v>
      </c>
      <c r="CU25" s="451">
        <f t="shared" si="37"/>
        <v>48030</v>
      </c>
      <c r="CV25" s="451">
        <f t="shared" si="37"/>
        <v>48061</v>
      </c>
      <c r="CW25" s="451">
        <f t="shared" ref="CW25:EB25" si="38" xml:space="preserve"> CW$18</f>
        <v>48092</v>
      </c>
      <c r="CX25" s="451">
        <f t="shared" si="38"/>
        <v>48122</v>
      </c>
      <c r="CY25" s="451">
        <f t="shared" si="38"/>
        <v>48153</v>
      </c>
      <c r="CZ25" s="451">
        <f t="shared" si="38"/>
        <v>48183</v>
      </c>
      <c r="DA25" s="451">
        <f t="shared" si="38"/>
        <v>48214</v>
      </c>
      <c r="DB25" s="451">
        <f t="shared" si="38"/>
        <v>48245</v>
      </c>
      <c r="DC25" s="451">
        <f t="shared" si="38"/>
        <v>48274</v>
      </c>
      <c r="DD25" s="451">
        <f t="shared" si="38"/>
        <v>48305</v>
      </c>
      <c r="DE25" s="451">
        <f t="shared" si="38"/>
        <v>48335</v>
      </c>
      <c r="DF25" s="451">
        <f t="shared" si="38"/>
        <v>48366</v>
      </c>
      <c r="DG25" s="451">
        <f t="shared" si="38"/>
        <v>48396</v>
      </c>
      <c r="DH25" s="451">
        <f t="shared" si="38"/>
        <v>48427</v>
      </c>
      <c r="DI25" s="451">
        <f t="shared" si="38"/>
        <v>48458</v>
      </c>
      <c r="DJ25" s="451">
        <f t="shared" si="38"/>
        <v>48488</v>
      </c>
      <c r="DK25" s="451">
        <f t="shared" si="38"/>
        <v>48519</v>
      </c>
      <c r="DL25" s="451">
        <f t="shared" si="38"/>
        <v>48549</v>
      </c>
      <c r="DM25" s="451">
        <f t="shared" si="38"/>
        <v>48580</v>
      </c>
      <c r="DN25" s="451">
        <f t="shared" si="38"/>
        <v>48611</v>
      </c>
      <c r="DO25" s="451">
        <f t="shared" si="38"/>
        <v>48639</v>
      </c>
      <c r="DP25" s="451">
        <f t="shared" si="38"/>
        <v>48670</v>
      </c>
      <c r="DQ25" s="451">
        <f t="shared" si="38"/>
        <v>48700</v>
      </c>
      <c r="DR25" s="451">
        <f t="shared" si="38"/>
        <v>48731</v>
      </c>
      <c r="DS25" s="451">
        <f t="shared" si="38"/>
        <v>48761</v>
      </c>
      <c r="DT25" s="451">
        <f t="shared" si="38"/>
        <v>48792</v>
      </c>
      <c r="DU25" s="451">
        <f t="shared" si="38"/>
        <v>48823</v>
      </c>
      <c r="DV25" s="451">
        <f t="shared" si="38"/>
        <v>48853</v>
      </c>
      <c r="DW25" s="451">
        <f t="shared" si="38"/>
        <v>48884</v>
      </c>
      <c r="DX25" s="451">
        <f t="shared" si="38"/>
        <v>48914</v>
      </c>
      <c r="DY25" s="451">
        <f t="shared" si="38"/>
        <v>48945</v>
      </c>
      <c r="DZ25" s="451">
        <f t="shared" si="38"/>
        <v>48976</v>
      </c>
      <c r="EA25" s="451">
        <f t="shared" si="38"/>
        <v>49004</v>
      </c>
      <c r="EB25" s="451">
        <f t="shared" si="38"/>
        <v>49035</v>
      </c>
      <c r="EC25" s="451">
        <f t="shared" ref="EC25:EH25" si="39" xml:space="preserve"> EC$18</f>
        <v>49065</v>
      </c>
      <c r="ED25" s="451">
        <f t="shared" si="39"/>
        <v>49096</v>
      </c>
      <c r="EE25" s="451">
        <f t="shared" si="39"/>
        <v>49126</v>
      </c>
      <c r="EF25" s="451">
        <f t="shared" si="39"/>
        <v>49157</v>
      </c>
      <c r="EG25" s="451">
        <f t="shared" si="39"/>
        <v>49188</v>
      </c>
      <c r="EH25" s="451">
        <f t="shared" si="39"/>
        <v>49218</v>
      </c>
    </row>
    <row r="26" spans="1:139" s="19" customFormat="1" ht="15" customHeight="1" x14ac:dyDescent="0.25">
      <c r="A26" s="21"/>
      <c r="B26" s="21"/>
      <c r="C26" s="21"/>
      <c r="D26" s="21"/>
      <c r="E26" s="21" t="s">
        <v>498</v>
      </c>
      <c r="F26" s="21"/>
      <c r="G26" s="21" t="s">
        <v>307</v>
      </c>
      <c r="H26" s="44">
        <v>3928</v>
      </c>
      <c r="J26" s="43">
        <f t="shared" ref="J26:AO26" si="40" xml:space="preserve"> J24 - J25 + 1</f>
        <v>29</v>
      </c>
      <c r="K26" s="43">
        <f t="shared" si="40"/>
        <v>31</v>
      </c>
      <c r="L26" s="43">
        <f t="shared" si="40"/>
        <v>30</v>
      </c>
      <c r="M26" s="43">
        <f t="shared" si="40"/>
        <v>31</v>
      </c>
      <c r="N26" s="43">
        <f t="shared" si="40"/>
        <v>30</v>
      </c>
      <c r="O26" s="43">
        <f t="shared" si="40"/>
        <v>31</v>
      </c>
      <c r="P26" s="43">
        <f t="shared" si="40"/>
        <v>31</v>
      </c>
      <c r="Q26" s="43">
        <f t="shared" si="40"/>
        <v>30</v>
      </c>
      <c r="R26" s="43">
        <f t="shared" si="40"/>
        <v>31</v>
      </c>
      <c r="S26" s="43">
        <f t="shared" si="40"/>
        <v>30</v>
      </c>
      <c r="T26" s="43">
        <f t="shared" si="40"/>
        <v>31</v>
      </c>
      <c r="U26" s="43">
        <f t="shared" si="40"/>
        <v>31</v>
      </c>
      <c r="V26" s="43">
        <f t="shared" si="40"/>
        <v>28</v>
      </c>
      <c r="W26" s="43">
        <f t="shared" si="40"/>
        <v>31</v>
      </c>
      <c r="X26" s="43">
        <f t="shared" si="40"/>
        <v>30</v>
      </c>
      <c r="Y26" s="43">
        <f t="shared" si="40"/>
        <v>31</v>
      </c>
      <c r="Z26" s="43">
        <f t="shared" si="40"/>
        <v>30</v>
      </c>
      <c r="AA26" s="43">
        <f t="shared" si="40"/>
        <v>31</v>
      </c>
      <c r="AB26" s="43">
        <f t="shared" si="40"/>
        <v>31</v>
      </c>
      <c r="AC26" s="43">
        <f t="shared" si="40"/>
        <v>30</v>
      </c>
      <c r="AD26" s="43">
        <f t="shared" si="40"/>
        <v>31</v>
      </c>
      <c r="AE26" s="43">
        <f t="shared" si="40"/>
        <v>30</v>
      </c>
      <c r="AF26" s="43">
        <f t="shared" si="40"/>
        <v>31</v>
      </c>
      <c r="AG26" s="43">
        <f t="shared" si="40"/>
        <v>31</v>
      </c>
      <c r="AH26" s="43">
        <f t="shared" si="40"/>
        <v>28</v>
      </c>
      <c r="AI26" s="43">
        <f t="shared" si="40"/>
        <v>31</v>
      </c>
      <c r="AJ26" s="43">
        <f t="shared" si="40"/>
        <v>30</v>
      </c>
      <c r="AK26" s="43">
        <f t="shared" si="40"/>
        <v>31</v>
      </c>
      <c r="AL26" s="43">
        <f t="shared" si="40"/>
        <v>30</v>
      </c>
      <c r="AM26" s="43">
        <f t="shared" si="40"/>
        <v>31</v>
      </c>
      <c r="AN26" s="43">
        <f t="shared" si="40"/>
        <v>31</v>
      </c>
      <c r="AO26" s="43">
        <f t="shared" si="40"/>
        <v>30</v>
      </c>
      <c r="AP26" s="43">
        <f t="shared" ref="AP26:BU26" si="41" xml:space="preserve"> AP24 - AP25 + 1</f>
        <v>31</v>
      </c>
      <c r="AQ26" s="43">
        <f t="shared" si="41"/>
        <v>30</v>
      </c>
      <c r="AR26" s="43">
        <f t="shared" si="41"/>
        <v>31</v>
      </c>
      <c r="AS26" s="43">
        <f t="shared" si="41"/>
        <v>31</v>
      </c>
      <c r="AT26" s="43">
        <f t="shared" si="41"/>
        <v>28</v>
      </c>
      <c r="AU26" s="43">
        <f t="shared" si="41"/>
        <v>31</v>
      </c>
      <c r="AV26" s="43">
        <f t="shared" si="41"/>
        <v>30</v>
      </c>
      <c r="AW26" s="43">
        <f t="shared" si="41"/>
        <v>31</v>
      </c>
      <c r="AX26" s="43">
        <f t="shared" si="41"/>
        <v>30</v>
      </c>
      <c r="AY26" s="43">
        <f t="shared" si="41"/>
        <v>31</v>
      </c>
      <c r="AZ26" s="43">
        <f t="shared" si="41"/>
        <v>31</v>
      </c>
      <c r="BA26" s="43">
        <f t="shared" si="41"/>
        <v>30</v>
      </c>
      <c r="BB26" s="43">
        <f t="shared" si="41"/>
        <v>31</v>
      </c>
      <c r="BC26" s="43">
        <f t="shared" si="41"/>
        <v>30</v>
      </c>
      <c r="BD26" s="43">
        <f t="shared" si="41"/>
        <v>31</v>
      </c>
      <c r="BE26" s="43">
        <f t="shared" si="41"/>
        <v>31</v>
      </c>
      <c r="BF26" s="43">
        <f t="shared" si="41"/>
        <v>29</v>
      </c>
      <c r="BG26" s="43">
        <f t="shared" si="41"/>
        <v>31</v>
      </c>
      <c r="BH26" s="43">
        <f t="shared" si="41"/>
        <v>30</v>
      </c>
      <c r="BI26" s="43">
        <f t="shared" si="41"/>
        <v>31</v>
      </c>
      <c r="BJ26" s="43">
        <f t="shared" si="41"/>
        <v>30</v>
      </c>
      <c r="BK26" s="43">
        <f t="shared" si="41"/>
        <v>31</v>
      </c>
      <c r="BL26" s="43">
        <f t="shared" si="41"/>
        <v>31</v>
      </c>
      <c r="BM26" s="43">
        <f t="shared" si="41"/>
        <v>30</v>
      </c>
      <c r="BN26" s="43">
        <f t="shared" si="41"/>
        <v>31</v>
      </c>
      <c r="BO26" s="43">
        <f t="shared" si="41"/>
        <v>30</v>
      </c>
      <c r="BP26" s="43">
        <f t="shared" si="41"/>
        <v>31</v>
      </c>
      <c r="BQ26" s="43">
        <f t="shared" si="41"/>
        <v>31</v>
      </c>
      <c r="BR26" s="43">
        <f t="shared" si="41"/>
        <v>28</v>
      </c>
      <c r="BS26" s="43">
        <f t="shared" si="41"/>
        <v>31</v>
      </c>
      <c r="BT26" s="43">
        <f t="shared" si="41"/>
        <v>30</v>
      </c>
      <c r="BU26" s="43">
        <f t="shared" si="41"/>
        <v>31</v>
      </c>
      <c r="BV26" s="43">
        <f t="shared" ref="BV26:DA26" si="42" xml:space="preserve"> BV24 - BV25 + 1</f>
        <v>30</v>
      </c>
      <c r="BW26" s="43">
        <f t="shared" si="42"/>
        <v>31</v>
      </c>
      <c r="BX26" s="43">
        <f t="shared" si="42"/>
        <v>31</v>
      </c>
      <c r="BY26" s="43">
        <f t="shared" si="42"/>
        <v>30</v>
      </c>
      <c r="BZ26" s="43">
        <f t="shared" si="42"/>
        <v>31</v>
      </c>
      <c r="CA26" s="43">
        <f t="shared" si="42"/>
        <v>30</v>
      </c>
      <c r="CB26" s="43">
        <f t="shared" si="42"/>
        <v>31</v>
      </c>
      <c r="CC26" s="43">
        <f t="shared" si="42"/>
        <v>31</v>
      </c>
      <c r="CD26" s="43">
        <f t="shared" si="42"/>
        <v>28</v>
      </c>
      <c r="CE26" s="43">
        <f t="shared" si="42"/>
        <v>31</v>
      </c>
      <c r="CF26" s="43">
        <f t="shared" si="42"/>
        <v>30</v>
      </c>
      <c r="CG26" s="43">
        <f t="shared" si="42"/>
        <v>31</v>
      </c>
      <c r="CH26" s="43">
        <f t="shared" si="42"/>
        <v>30</v>
      </c>
      <c r="CI26" s="43">
        <f t="shared" si="42"/>
        <v>31</v>
      </c>
      <c r="CJ26" s="43">
        <f t="shared" si="42"/>
        <v>31</v>
      </c>
      <c r="CK26" s="43">
        <f t="shared" si="42"/>
        <v>30</v>
      </c>
      <c r="CL26" s="43">
        <f t="shared" si="42"/>
        <v>31</v>
      </c>
      <c r="CM26" s="43">
        <f t="shared" si="42"/>
        <v>30</v>
      </c>
      <c r="CN26" s="43">
        <f t="shared" si="42"/>
        <v>31</v>
      </c>
      <c r="CO26" s="43">
        <f t="shared" si="42"/>
        <v>31</v>
      </c>
      <c r="CP26" s="43">
        <f t="shared" si="42"/>
        <v>28</v>
      </c>
      <c r="CQ26" s="43">
        <f t="shared" si="42"/>
        <v>31</v>
      </c>
      <c r="CR26" s="43">
        <f t="shared" si="42"/>
        <v>30</v>
      </c>
      <c r="CS26" s="43">
        <f t="shared" si="42"/>
        <v>31</v>
      </c>
      <c r="CT26" s="43">
        <f t="shared" si="42"/>
        <v>30</v>
      </c>
      <c r="CU26" s="43">
        <f t="shared" si="42"/>
        <v>31</v>
      </c>
      <c r="CV26" s="43">
        <f t="shared" si="42"/>
        <v>31</v>
      </c>
      <c r="CW26" s="43">
        <f t="shared" si="42"/>
        <v>30</v>
      </c>
      <c r="CX26" s="43">
        <f t="shared" si="42"/>
        <v>31</v>
      </c>
      <c r="CY26" s="43">
        <f t="shared" si="42"/>
        <v>30</v>
      </c>
      <c r="CZ26" s="43">
        <f t="shared" si="42"/>
        <v>31</v>
      </c>
      <c r="DA26" s="43">
        <f t="shared" si="42"/>
        <v>31</v>
      </c>
      <c r="DB26" s="43">
        <f t="shared" ref="DB26:EG26" si="43" xml:space="preserve"> DB24 - DB25 + 1</f>
        <v>29</v>
      </c>
      <c r="DC26" s="43">
        <f t="shared" si="43"/>
        <v>31</v>
      </c>
      <c r="DD26" s="43">
        <f t="shared" si="43"/>
        <v>30</v>
      </c>
      <c r="DE26" s="43">
        <f t="shared" si="43"/>
        <v>31</v>
      </c>
      <c r="DF26" s="43">
        <f t="shared" si="43"/>
        <v>30</v>
      </c>
      <c r="DG26" s="43">
        <f t="shared" si="43"/>
        <v>31</v>
      </c>
      <c r="DH26" s="43">
        <f t="shared" si="43"/>
        <v>31</v>
      </c>
      <c r="DI26" s="43">
        <f t="shared" si="43"/>
        <v>30</v>
      </c>
      <c r="DJ26" s="43">
        <f t="shared" si="43"/>
        <v>31</v>
      </c>
      <c r="DK26" s="43">
        <f t="shared" si="43"/>
        <v>30</v>
      </c>
      <c r="DL26" s="43">
        <f t="shared" si="43"/>
        <v>31</v>
      </c>
      <c r="DM26" s="43">
        <f t="shared" si="43"/>
        <v>31</v>
      </c>
      <c r="DN26" s="43">
        <f t="shared" si="43"/>
        <v>28</v>
      </c>
      <c r="DO26" s="43">
        <f t="shared" si="43"/>
        <v>31</v>
      </c>
      <c r="DP26" s="43">
        <f t="shared" si="43"/>
        <v>30</v>
      </c>
      <c r="DQ26" s="43">
        <f t="shared" si="43"/>
        <v>31</v>
      </c>
      <c r="DR26" s="43">
        <f t="shared" si="43"/>
        <v>30</v>
      </c>
      <c r="DS26" s="43">
        <f t="shared" si="43"/>
        <v>31</v>
      </c>
      <c r="DT26" s="43">
        <f t="shared" si="43"/>
        <v>31</v>
      </c>
      <c r="DU26" s="43">
        <f t="shared" si="43"/>
        <v>30</v>
      </c>
      <c r="DV26" s="43">
        <f t="shared" si="43"/>
        <v>31</v>
      </c>
      <c r="DW26" s="43">
        <f t="shared" si="43"/>
        <v>30</v>
      </c>
      <c r="DX26" s="43">
        <f t="shared" si="43"/>
        <v>31</v>
      </c>
      <c r="DY26" s="43">
        <f t="shared" si="43"/>
        <v>31</v>
      </c>
      <c r="DZ26" s="43">
        <f t="shared" si="43"/>
        <v>28</v>
      </c>
      <c r="EA26" s="43">
        <f t="shared" si="43"/>
        <v>31</v>
      </c>
      <c r="EB26" s="43">
        <f t="shared" si="43"/>
        <v>30</v>
      </c>
      <c r="EC26" s="43">
        <f t="shared" si="43"/>
        <v>31</v>
      </c>
      <c r="ED26" s="43">
        <f t="shared" si="43"/>
        <v>30</v>
      </c>
      <c r="EE26" s="43">
        <f t="shared" si="43"/>
        <v>31</v>
      </c>
      <c r="EF26" s="43">
        <f t="shared" si="43"/>
        <v>31</v>
      </c>
      <c r="EG26" s="43">
        <f t="shared" si="43"/>
        <v>30</v>
      </c>
      <c r="EH26" s="43">
        <f xml:space="preserve"> EH24 - EH25 + 1</f>
        <v>31</v>
      </c>
      <c r="EI26" s="21"/>
    </row>
    <row r="27" spans="1:139" s="19" customFormat="1" ht="15" customHeight="1" x14ac:dyDescent="0.35">
      <c r="A27" s="66"/>
    </row>
    <row r="28" spans="1:139" s="37" customFormat="1" ht="15" customHeight="1" x14ac:dyDescent="0.35">
      <c r="A28" s="38"/>
      <c r="E28" s="397" t="str">
        <f xml:space="preserve"> NTBA!E$13</f>
        <v>1st model column financial year</v>
      </c>
      <c r="F28" s="498">
        <f xml:space="preserve"> NTBA!F$13</f>
        <v>2024</v>
      </c>
      <c r="G28" s="397" t="str">
        <f xml:space="preserve"> NTBA!G$13</f>
        <v>year</v>
      </c>
    </row>
    <row r="29" spans="1:139" s="37" customFormat="1" ht="15" customHeight="1" x14ac:dyDescent="0.35">
      <c r="A29" s="38"/>
      <c r="E29" s="397" t="str">
        <f xml:space="preserve"> NTBA!E$307</f>
        <v>Financial year end month#</v>
      </c>
      <c r="F29" s="397">
        <f xml:space="preserve"> NTBA!F$307</f>
        <v>3</v>
      </c>
      <c r="G29" s="397" t="str">
        <f xml:space="preserve"> NTBA!G$307</f>
        <v>month</v>
      </c>
    </row>
    <row r="30" spans="1:139" s="494" customFormat="1" ht="15" customHeight="1" x14ac:dyDescent="0.35">
      <c r="A30" s="499"/>
      <c r="E30" s="494" t="str">
        <f xml:space="preserve"> Time_M!E$22</f>
        <v>Model period ending_M</v>
      </c>
      <c r="F30" s="494">
        <f xml:space="preserve"> Time_M!F$22</f>
        <v>0</v>
      </c>
      <c r="G30" s="494" t="str">
        <f xml:space="preserve"> Time_M!G$22</f>
        <v>date</v>
      </c>
      <c r="H30" s="494">
        <f xml:space="preserve"> Time_M!H$22</f>
        <v>0</v>
      </c>
      <c r="I30" s="494">
        <f xml:space="preserve"> Time_M!I$22</f>
        <v>0</v>
      </c>
      <c r="J30" s="494">
        <f xml:space="preserve"> Time_M!J$22</f>
        <v>45351</v>
      </c>
      <c r="K30" s="494">
        <f xml:space="preserve"> Time_M!K$22</f>
        <v>45382</v>
      </c>
      <c r="L30" s="494">
        <f xml:space="preserve"> Time_M!L$22</f>
        <v>45412</v>
      </c>
      <c r="M30" s="494">
        <f xml:space="preserve"> Time_M!M$22</f>
        <v>45443</v>
      </c>
      <c r="N30" s="494">
        <f xml:space="preserve"> Time_M!N$22</f>
        <v>45473</v>
      </c>
      <c r="O30" s="494">
        <f xml:space="preserve"> Time_M!O$22</f>
        <v>45504</v>
      </c>
      <c r="P30" s="494">
        <f xml:space="preserve"> Time_M!P$22</f>
        <v>45535</v>
      </c>
      <c r="Q30" s="494">
        <f xml:space="preserve"> Time_M!Q$22</f>
        <v>45565</v>
      </c>
      <c r="R30" s="494">
        <f xml:space="preserve"> Time_M!R$22</f>
        <v>45596</v>
      </c>
      <c r="S30" s="494">
        <f xml:space="preserve"> Time_M!S$22</f>
        <v>45626</v>
      </c>
      <c r="T30" s="494">
        <f xml:space="preserve"> Time_M!T$22</f>
        <v>45657</v>
      </c>
      <c r="U30" s="494">
        <f xml:space="preserve"> Time_M!U$22</f>
        <v>45688</v>
      </c>
      <c r="V30" s="494">
        <f xml:space="preserve"> Time_M!V$22</f>
        <v>45716</v>
      </c>
      <c r="W30" s="494">
        <f xml:space="preserve"> Time_M!W$22</f>
        <v>45747</v>
      </c>
      <c r="X30" s="494">
        <f xml:space="preserve"> Time_M!X$22</f>
        <v>45777</v>
      </c>
      <c r="Y30" s="494">
        <f xml:space="preserve"> Time_M!Y$22</f>
        <v>45808</v>
      </c>
      <c r="Z30" s="494">
        <f xml:space="preserve"> Time_M!Z$22</f>
        <v>45838</v>
      </c>
      <c r="AA30" s="494">
        <f xml:space="preserve"> Time_M!AA$22</f>
        <v>45869</v>
      </c>
      <c r="AB30" s="494">
        <f xml:space="preserve"> Time_M!AB$22</f>
        <v>45900</v>
      </c>
      <c r="AC30" s="494">
        <f xml:space="preserve"> Time_M!AC$22</f>
        <v>45930</v>
      </c>
      <c r="AD30" s="494">
        <f xml:space="preserve"> Time_M!AD$22</f>
        <v>45961</v>
      </c>
      <c r="AE30" s="494">
        <f xml:space="preserve"> Time_M!AE$22</f>
        <v>45991</v>
      </c>
      <c r="AF30" s="494">
        <f xml:space="preserve"> Time_M!AF$22</f>
        <v>46022</v>
      </c>
      <c r="AG30" s="494">
        <f xml:space="preserve"> Time_M!AG$22</f>
        <v>46053</v>
      </c>
      <c r="AH30" s="494">
        <f xml:space="preserve"> Time_M!AH$22</f>
        <v>46081</v>
      </c>
      <c r="AI30" s="494">
        <f xml:space="preserve"> Time_M!AI$22</f>
        <v>46112</v>
      </c>
      <c r="AJ30" s="494">
        <f xml:space="preserve"> Time_M!AJ$22</f>
        <v>46142</v>
      </c>
      <c r="AK30" s="494">
        <f xml:space="preserve"> Time_M!AK$22</f>
        <v>46173</v>
      </c>
      <c r="AL30" s="494">
        <f xml:space="preserve"> Time_M!AL$22</f>
        <v>46203</v>
      </c>
      <c r="AM30" s="494">
        <f xml:space="preserve"> Time_M!AM$22</f>
        <v>46234</v>
      </c>
      <c r="AN30" s="494">
        <f xml:space="preserve"> Time_M!AN$22</f>
        <v>46265</v>
      </c>
      <c r="AO30" s="494">
        <f xml:space="preserve"> Time_M!AO$22</f>
        <v>46295</v>
      </c>
      <c r="AP30" s="494">
        <f xml:space="preserve"> Time_M!AP$22</f>
        <v>46326</v>
      </c>
      <c r="AQ30" s="494">
        <f xml:space="preserve"> Time_M!AQ$22</f>
        <v>46356</v>
      </c>
      <c r="AR30" s="494">
        <f xml:space="preserve"> Time_M!AR$22</f>
        <v>46387</v>
      </c>
      <c r="AS30" s="494">
        <f xml:space="preserve"> Time_M!AS$22</f>
        <v>46418</v>
      </c>
      <c r="AT30" s="494">
        <f xml:space="preserve"> Time_M!AT$22</f>
        <v>46446</v>
      </c>
      <c r="AU30" s="494">
        <f xml:space="preserve"> Time_M!AU$22</f>
        <v>46477</v>
      </c>
      <c r="AV30" s="494">
        <f xml:space="preserve"> Time_M!AV$22</f>
        <v>46507</v>
      </c>
      <c r="AW30" s="494">
        <f xml:space="preserve"> Time_M!AW$22</f>
        <v>46538</v>
      </c>
      <c r="AX30" s="494">
        <f xml:space="preserve"> Time_M!AX$22</f>
        <v>46568</v>
      </c>
      <c r="AY30" s="494">
        <f xml:space="preserve"> Time_M!AY$22</f>
        <v>46599</v>
      </c>
      <c r="AZ30" s="494">
        <f xml:space="preserve"> Time_M!AZ$22</f>
        <v>46630</v>
      </c>
      <c r="BA30" s="494">
        <f xml:space="preserve"> Time_M!BA$22</f>
        <v>46660</v>
      </c>
      <c r="BB30" s="494">
        <f xml:space="preserve"> Time_M!BB$22</f>
        <v>46691</v>
      </c>
      <c r="BC30" s="494">
        <f xml:space="preserve"> Time_M!BC$22</f>
        <v>46721</v>
      </c>
      <c r="BD30" s="494">
        <f xml:space="preserve"> Time_M!BD$22</f>
        <v>46752</v>
      </c>
      <c r="BE30" s="494">
        <f xml:space="preserve"> Time_M!BE$22</f>
        <v>46783</v>
      </c>
      <c r="BF30" s="494">
        <f xml:space="preserve"> Time_M!BF$22</f>
        <v>46812</v>
      </c>
      <c r="BG30" s="494">
        <f xml:space="preserve"> Time_M!BG$22</f>
        <v>46843</v>
      </c>
      <c r="BH30" s="494">
        <f xml:space="preserve"> Time_M!BH$22</f>
        <v>46873</v>
      </c>
      <c r="BI30" s="494">
        <f xml:space="preserve"> Time_M!BI$22</f>
        <v>46904</v>
      </c>
      <c r="BJ30" s="494">
        <f xml:space="preserve"> Time_M!BJ$22</f>
        <v>46934</v>
      </c>
      <c r="BK30" s="494">
        <f xml:space="preserve"> Time_M!BK$22</f>
        <v>46965</v>
      </c>
      <c r="BL30" s="494">
        <f xml:space="preserve"> Time_M!BL$22</f>
        <v>46996</v>
      </c>
      <c r="BM30" s="494">
        <f xml:space="preserve"> Time_M!BM$22</f>
        <v>47026</v>
      </c>
      <c r="BN30" s="494">
        <f xml:space="preserve"> Time_M!BN$22</f>
        <v>47057</v>
      </c>
      <c r="BO30" s="494">
        <f xml:space="preserve"> Time_M!BO$22</f>
        <v>47087</v>
      </c>
      <c r="BP30" s="494">
        <f xml:space="preserve"> Time_M!BP$22</f>
        <v>47118</v>
      </c>
      <c r="BQ30" s="494">
        <f xml:space="preserve"> Time_M!BQ$22</f>
        <v>47149</v>
      </c>
      <c r="BR30" s="494">
        <f xml:space="preserve"> Time_M!BR$22</f>
        <v>47177</v>
      </c>
      <c r="BS30" s="494">
        <f xml:space="preserve"> Time_M!BS$22</f>
        <v>47208</v>
      </c>
      <c r="BT30" s="494">
        <f xml:space="preserve"> Time_M!BT$22</f>
        <v>47238</v>
      </c>
      <c r="BU30" s="494">
        <f xml:space="preserve"> Time_M!BU$22</f>
        <v>47269</v>
      </c>
      <c r="BV30" s="494">
        <f xml:space="preserve"> Time_M!BV$22</f>
        <v>47299</v>
      </c>
      <c r="BW30" s="494">
        <f xml:space="preserve"> Time_M!BW$22</f>
        <v>47330</v>
      </c>
      <c r="BX30" s="494">
        <f xml:space="preserve"> Time_M!BX$22</f>
        <v>47361</v>
      </c>
      <c r="BY30" s="494">
        <f xml:space="preserve"> Time_M!BY$22</f>
        <v>47391</v>
      </c>
      <c r="BZ30" s="494">
        <f xml:space="preserve"> Time_M!BZ$22</f>
        <v>47422</v>
      </c>
      <c r="CA30" s="494">
        <f xml:space="preserve"> Time_M!CA$22</f>
        <v>47452</v>
      </c>
      <c r="CB30" s="494">
        <f xml:space="preserve"> Time_M!CB$22</f>
        <v>47483</v>
      </c>
      <c r="CC30" s="494">
        <f xml:space="preserve"> Time_M!CC$22</f>
        <v>47514</v>
      </c>
      <c r="CD30" s="494">
        <f xml:space="preserve"> Time_M!CD$22</f>
        <v>47542</v>
      </c>
      <c r="CE30" s="494">
        <f xml:space="preserve"> Time_M!CE$22</f>
        <v>47573</v>
      </c>
      <c r="CF30" s="494">
        <f xml:space="preserve"> Time_M!CF$22</f>
        <v>47603</v>
      </c>
      <c r="CG30" s="494">
        <f xml:space="preserve"> Time_M!CG$22</f>
        <v>47634</v>
      </c>
      <c r="CH30" s="494">
        <f xml:space="preserve"> Time_M!CH$22</f>
        <v>47664</v>
      </c>
      <c r="CI30" s="494">
        <f xml:space="preserve"> Time_M!CI$22</f>
        <v>47695</v>
      </c>
      <c r="CJ30" s="494">
        <f xml:space="preserve"> Time_M!CJ$22</f>
        <v>47726</v>
      </c>
      <c r="CK30" s="494">
        <f xml:space="preserve"> Time_M!CK$22</f>
        <v>47756</v>
      </c>
      <c r="CL30" s="494">
        <f xml:space="preserve"> Time_M!CL$22</f>
        <v>47787</v>
      </c>
      <c r="CM30" s="494">
        <f xml:space="preserve"> Time_M!CM$22</f>
        <v>47817</v>
      </c>
      <c r="CN30" s="494">
        <f xml:space="preserve"> Time_M!CN$22</f>
        <v>47848</v>
      </c>
      <c r="CO30" s="494">
        <f xml:space="preserve"> Time_M!CO$22</f>
        <v>47879</v>
      </c>
      <c r="CP30" s="494">
        <f xml:space="preserve"> Time_M!CP$22</f>
        <v>47907</v>
      </c>
      <c r="CQ30" s="494">
        <f xml:space="preserve"> Time_M!CQ$22</f>
        <v>47938</v>
      </c>
      <c r="CR30" s="494">
        <f xml:space="preserve"> Time_M!CR$22</f>
        <v>47968</v>
      </c>
      <c r="CS30" s="494">
        <f xml:space="preserve"> Time_M!CS$22</f>
        <v>47999</v>
      </c>
      <c r="CT30" s="494">
        <f xml:space="preserve"> Time_M!CT$22</f>
        <v>48029</v>
      </c>
      <c r="CU30" s="494">
        <f xml:space="preserve"> Time_M!CU$22</f>
        <v>48060</v>
      </c>
      <c r="CV30" s="494">
        <f xml:space="preserve"> Time_M!CV$22</f>
        <v>48091</v>
      </c>
      <c r="CW30" s="494">
        <f xml:space="preserve"> Time_M!CW$22</f>
        <v>48121</v>
      </c>
      <c r="CX30" s="494">
        <f xml:space="preserve"> Time_M!CX$22</f>
        <v>48152</v>
      </c>
      <c r="CY30" s="494">
        <f xml:space="preserve"> Time_M!CY$22</f>
        <v>48182</v>
      </c>
      <c r="CZ30" s="494">
        <f xml:space="preserve"> Time_M!CZ$22</f>
        <v>48213</v>
      </c>
      <c r="DA30" s="494">
        <f xml:space="preserve"> Time_M!DA$22</f>
        <v>48244</v>
      </c>
      <c r="DB30" s="494">
        <f xml:space="preserve"> Time_M!DB$22</f>
        <v>48273</v>
      </c>
      <c r="DC30" s="494">
        <f xml:space="preserve"> Time_M!DC$22</f>
        <v>48304</v>
      </c>
      <c r="DD30" s="494">
        <f xml:space="preserve"> Time_M!DD$22</f>
        <v>48334</v>
      </c>
      <c r="DE30" s="494">
        <f xml:space="preserve"> Time_M!DE$22</f>
        <v>48365</v>
      </c>
      <c r="DF30" s="494">
        <f xml:space="preserve"> Time_M!DF$22</f>
        <v>48395</v>
      </c>
      <c r="DG30" s="494">
        <f xml:space="preserve"> Time_M!DG$22</f>
        <v>48426</v>
      </c>
      <c r="DH30" s="494">
        <f xml:space="preserve"> Time_M!DH$22</f>
        <v>48457</v>
      </c>
      <c r="DI30" s="494">
        <f xml:space="preserve"> Time_M!DI$22</f>
        <v>48487</v>
      </c>
      <c r="DJ30" s="494">
        <f xml:space="preserve"> Time_M!DJ$22</f>
        <v>48518</v>
      </c>
      <c r="DK30" s="494">
        <f xml:space="preserve"> Time_M!DK$22</f>
        <v>48548</v>
      </c>
      <c r="DL30" s="494">
        <f xml:space="preserve"> Time_M!DL$22</f>
        <v>48579</v>
      </c>
      <c r="DM30" s="494">
        <f xml:space="preserve"> Time_M!DM$22</f>
        <v>48610</v>
      </c>
      <c r="DN30" s="494">
        <f xml:space="preserve"> Time_M!DN$22</f>
        <v>48638</v>
      </c>
      <c r="DO30" s="494">
        <f xml:space="preserve"> Time_M!DO$22</f>
        <v>48669</v>
      </c>
      <c r="DP30" s="494">
        <f xml:space="preserve"> Time_M!DP$22</f>
        <v>48699</v>
      </c>
      <c r="DQ30" s="494">
        <f xml:space="preserve"> Time_M!DQ$22</f>
        <v>48730</v>
      </c>
      <c r="DR30" s="494">
        <f xml:space="preserve"> Time_M!DR$22</f>
        <v>48760</v>
      </c>
      <c r="DS30" s="494">
        <f xml:space="preserve"> Time_M!DS$22</f>
        <v>48791</v>
      </c>
      <c r="DT30" s="494">
        <f xml:space="preserve"> Time_M!DT$22</f>
        <v>48822</v>
      </c>
      <c r="DU30" s="494">
        <f xml:space="preserve"> Time_M!DU$22</f>
        <v>48852</v>
      </c>
      <c r="DV30" s="494">
        <f xml:space="preserve"> Time_M!DV$22</f>
        <v>48883</v>
      </c>
      <c r="DW30" s="494">
        <f xml:space="preserve"> Time_M!DW$22</f>
        <v>48913</v>
      </c>
      <c r="DX30" s="494">
        <f xml:space="preserve"> Time_M!DX$22</f>
        <v>48944</v>
      </c>
      <c r="DY30" s="494">
        <f xml:space="preserve"> Time_M!DY$22</f>
        <v>48975</v>
      </c>
      <c r="DZ30" s="494">
        <f xml:space="preserve"> Time_M!DZ$22</f>
        <v>49003</v>
      </c>
      <c r="EA30" s="494">
        <f xml:space="preserve"> Time_M!EA$22</f>
        <v>49034</v>
      </c>
      <c r="EB30" s="494">
        <f xml:space="preserve"> Time_M!EB$22</f>
        <v>49064</v>
      </c>
      <c r="EC30" s="494">
        <f xml:space="preserve"> Time_M!EC$22</f>
        <v>49095</v>
      </c>
      <c r="ED30" s="494">
        <f xml:space="preserve"> Time_M!ED$22</f>
        <v>49125</v>
      </c>
      <c r="EE30" s="494">
        <f xml:space="preserve"> Time_M!EE$22</f>
        <v>49156</v>
      </c>
      <c r="EF30" s="494">
        <f xml:space="preserve"> Time_M!EF$22</f>
        <v>49187</v>
      </c>
      <c r="EG30" s="494">
        <f xml:space="preserve"> Time_M!EG$22</f>
        <v>49217</v>
      </c>
      <c r="EH30" s="494">
        <f xml:space="preserve"> Time_M!EH$22</f>
        <v>49248</v>
      </c>
    </row>
    <row r="31" spans="1:139" s="37" customFormat="1" ht="15" customHeight="1" x14ac:dyDescent="0.35">
      <c r="A31" s="38"/>
      <c r="E31" s="397" t="str">
        <f xml:space="preserve"> Time_M!E$13</f>
        <v>1st model column flag_M</v>
      </c>
      <c r="F31" s="397">
        <f xml:space="preserve"> Time_M!F$13</f>
        <v>0</v>
      </c>
      <c r="G31" s="397" t="str">
        <f xml:space="preserve"> Time_M!G$13</f>
        <v>flag</v>
      </c>
      <c r="H31" s="397">
        <f xml:space="preserve"> Time_M!H$13</f>
        <v>1</v>
      </c>
      <c r="I31" s="397">
        <f xml:space="preserve"> Time_M!I$13</f>
        <v>0</v>
      </c>
      <c r="J31" s="397">
        <f xml:space="preserve"> Time_M!J$13</f>
        <v>1</v>
      </c>
      <c r="K31" s="397">
        <f xml:space="preserve"> Time_M!K$13</f>
        <v>0</v>
      </c>
      <c r="L31" s="397">
        <f xml:space="preserve"> Time_M!L$13</f>
        <v>0</v>
      </c>
      <c r="M31" s="397">
        <f xml:space="preserve"> Time_M!M$13</f>
        <v>0</v>
      </c>
      <c r="N31" s="397">
        <f xml:space="preserve"> Time_M!N$13</f>
        <v>0</v>
      </c>
      <c r="O31" s="397">
        <f xml:space="preserve"> Time_M!O$13</f>
        <v>0</v>
      </c>
      <c r="P31" s="397">
        <f xml:space="preserve"> Time_M!P$13</f>
        <v>0</v>
      </c>
      <c r="Q31" s="397">
        <f xml:space="preserve"> Time_M!Q$13</f>
        <v>0</v>
      </c>
      <c r="R31" s="397">
        <f xml:space="preserve"> Time_M!R$13</f>
        <v>0</v>
      </c>
      <c r="S31" s="397">
        <f xml:space="preserve"> Time_M!S$13</f>
        <v>0</v>
      </c>
      <c r="T31" s="397">
        <f xml:space="preserve"> Time_M!T$13</f>
        <v>0</v>
      </c>
      <c r="U31" s="397">
        <f xml:space="preserve"> Time_M!U$13</f>
        <v>0</v>
      </c>
      <c r="V31" s="397">
        <f xml:space="preserve"> Time_M!V$13</f>
        <v>0</v>
      </c>
      <c r="W31" s="397">
        <f xml:space="preserve"> Time_M!W$13</f>
        <v>0</v>
      </c>
      <c r="X31" s="397">
        <f xml:space="preserve"> Time_M!X$13</f>
        <v>0</v>
      </c>
      <c r="Y31" s="397">
        <f xml:space="preserve"> Time_M!Y$13</f>
        <v>0</v>
      </c>
      <c r="Z31" s="397">
        <f xml:space="preserve"> Time_M!Z$13</f>
        <v>0</v>
      </c>
      <c r="AA31" s="397">
        <f xml:space="preserve"> Time_M!AA$13</f>
        <v>0</v>
      </c>
      <c r="AB31" s="397">
        <f xml:space="preserve"> Time_M!AB$13</f>
        <v>0</v>
      </c>
      <c r="AC31" s="397">
        <f xml:space="preserve"> Time_M!AC$13</f>
        <v>0</v>
      </c>
      <c r="AD31" s="397">
        <f xml:space="preserve"> Time_M!AD$13</f>
        <v>0</v>
      </c>
      <c r="AE31" s="397">
        <f xml:space="preserve"> Time_M!AE$13</f>
        <v>0</v>
      </c>
      <c r="AF31" s="397">
        <f xml:space="preserve"> Time_M!AF$13</f>
        <v>0</v>
      </c>
      <c r="AG31" s="397">
        <f xml:space="preserve"> Time_M!AG$13</f>
        <v>0</v>
      </c>
      <c r="AH31" s="397">
        <f xml:space="preserve"> Time_M!AH$13</f>
        <v>0</v>
      </c>
      <c r="AI31" s="397">
        <f xml:space="preserve"> Time_M!AI$13</f>
        <v>0</v>
      </c>
      <c r="AJ31" s="397">
        <f xml:space="preserve"> Time_M!AJ$13</f>
        <v>0</v>
      </c>
      <c r="AK31" s="397">
        <f xml:space="preserve"> Time_M!AK$13</f>
        <v>0</v>
      </c>
      <c r="AL31" s="397">
        <f xml:space="preserve"> Time_M!AL$13</f>
        <v>0</v>
      </c>
      <c r="AM31" s="397">
        <f xml:space="preserve"> Time_M!AM$13</f>
        <v>0</v>
      </c>
      <c r="AN31" s="397">
        <f xml:space="preserve"> Time_M!AN$13</f>
        <v>0</v>
      </c>
      <c r="AO31" s="397">
        <f xml:space="preserve"> Time_M!AO$13</f>
        <v>0</v>
      </c>
      <c r="AP31" s="397">
        <f xml:space="preserve"> Time_M!AP$13</f>
        <v>0</v>
      </c>
      <c r="AQ31" s="397">
        <f xml:space="preserve"> Time_M!AQ$13</f>
        <v>0</v>
      </c>
      <c r="AR31" s="397">
        <f xml:space="preserve"> Time_M!AR$13</f>
        <v>0</v>
      </c>
      <c r="AS31" s="397">
        <f xml:space="preserve"> Time_M!AS$13</f>
        <v>0</v>
      </c>
      <c r="AT31" s="397">
        <f xml:space="preserve"> Time_M!AT$13</f>
        <v>0</v>
      </c>
      <c r="AU31" s="397">
        <f xml:space="preserve"> Time_M!AU$13</f>
        <v>0</v>
      </c>
      <c r="AV31" s="397">
        <f xml:space="preserve"> Time_M!AV$13</f>
        <v>0</v>
      </c>
      <c r="AW31" s="397">
        <f xml:space="preserve"> Time_M!AW$13</f>
        <v>0</v>
      </c>
      <c r="AX31" s="397">
        <f xml:space="preserve"> Time_M!AX$13</f>
        <v>0</v>
      </c>
      <c r="AY31" s="397">
        <f xml:space="preserve"> Time_M!AY$13</f>
        <v>0</v>
      </c>
      <c r="AZ31" s="397">
        <f xml:space="preserve"> Time_M!AZ$13</f>
        <v>0</v>
      </c>
      <c r="BA31" s="397">
        <f xml:space="preserve"> Time_M!BA$13</f>
        <v>0</v>
      </c>
      <c r="BB31" s="397">
        <f xml:space="preserve"> Time_M!BB$13</f>
        <v>0</v>
      </c>
      <c r="BC31" s="397">
        <f xml:space="preserve"> Time_M!BC$13</f>
        <v>0</v>
      </c>
      <c r="BD31" s="397">
        <f xml:space="preserve"> Time_M!BD$13</f>
        <v>0</v>
      </c>
      <c r="BE31" s="397">
        <f xml:space="preserve"> Time_M!BE$13</f>
        <v>0</v>
      </c>
      <c r="BF31" s="397">
        <f xml:space="preserve"> Time_M!BF$13</f>
        <v>0</v>
      </c>
      <c r="BG31" s="397">
        <f xml:space="preserve"> Time_M!BG$13</f>
        <v>0</v>
      </c>
      <c r="BH31" s="397">
        <f xml:space="preserve"> Time_M!BH$13</f>
        <v>0</v>
      </c>
      <c r="BI31" s="397">
        <f xml:space="preserve"> Time_M!BI$13</f>
        <v>0</v>
      </c>
      <c r="BJ31" s="397">
        <f xml:space="preserve"> Time_M!BJ$13</f>
        <v>0</v>
      </c>
      <c r="BK31" s="397">
        <f xml:space="preserve"> Time_M!BK$13</f>
        <v>0</v>
      </c>
      <c r="BL31" s="397">
        <f xml:space="preserve"> Time_M!BL$13</f>
        <v>0</v>
      </c>
      <c r="BM31" s="397">
        <f xml:space="preserve"> Time_M!BM$13</f>
        <v>0</v>
      </c>
      <c r="BN31" s="397">
        <f xml:space="preserve"> Time_M!BN$13</f>
        <v>0</v>
      </c>
      <c r="BO31" s="397">
        <f xml:space="preserve"> Time_M!BO$13</f>
        <v>0</v>
      </c>
      <c r="BP31" s="397">
        <f xml:space="preserve"> Time_M!BP$13</f>
        <v>0</v>
      </c>
      <c r="BQ31" s="397">
        <f xml:space="preserve"> Time_M!BQ$13</f>
        <v>0</v>
      </c>
      <c r="BR31" s="397">
        <f xml:space="preserve"> Time_M!BR$13</f>
        <v>0</v>
      </c>
      <c r="BS31" s="397">
        <f xml:space="preserve"> Time_M!BS$13</f>
        <v>0</v>
      </c>
      <c r="BT31" s="397">
        <f xml:space="preserve"> Time_M!BT$13</f>
        <v>0</v>
      </c>
      <c r="BU31" s="397">
        <f xml:space="preserve"> Time_M!BU$13</f>
        <v>0</v>
      </c>
      <c r="BV31" s="397">
        <f xml:space="preserve"> Time_M!BV$13</f>
        <v>0</v>
      </c>
      <c r="BW31" s="397">
        <f xml:space="preserve"> Time_M!BW$13</f>
        <v>0</v>
      </c>
      <c r="BX31" s="397">
        <f xml:space="preserve"> Time_M!BX$13</f>
        <v>0</v>
      </c>
      <c r="BY31" s="397">
        <f xml:space="preserve"> Time_M!BY$13</f>
        <v>0</v>
      </c>
      <c r="BZ31" s="397">
        <f xml:space="preserve"> Time_M!BZ$13</f>
        <v>0</v>
      </c>
      <c r="CA31" s="397">
        <f xml:space="preserve"> Time_M!CA$13</f>
        <v>0</v>
      </c>
      <c r="CB31" s="397">
        <f xml:space="preserve"> Time_M!CB$13</f>
        <v>0</v>
      </c>
      <c r="CC31" s="397">
        <f xml:space="preserve"> Time_M!CC$13</f>
        <v>0</v>
      </c>
      <c r="CD31" s="397">
        <f xml:space="preserve"> Time_M!CD$13</f>
        <v>0</v>
      </c>
      <c r="CE31" s="397">
        <f xml:space="preserve"> Time_M!CE$13</f>
        <v>0</v>
      </c>
      <c r="CF31" s="397">
        <f xml:space="preserve"> Time_M!CF$13</f>
        <v>0</v>
      </c>
      <c r="CG31" s="397">
        <f xml:space="preserve"> Time_M!CG$13</f>
        <v>0</v>
      </c>
      <c r="CH31" s="397">
        <f xml:space="preserve"> Time_M!CH$13</f>
        <v>0</v>
      </c>
      <c r="CI31" s="397">
        <f xml:space="preserve"> Time_M!CI$13</f>
        <v>0</v>
      </c>
      <c r="CJ31" s="397">
        <f xml:space="preserve"> Time_M!CJ$13</f>
        <v>0</v>
      </c>
      <c r="CK31" s="397">
        <f xml:space="preserve"> Time_M!CK$13</f>
        <v>0</v>
      </c>
      <c r="CL31" s="397">
        <f xml:space="preserve"> Time_M!CL$13</f>
        <v>0</v>
      </c>
      <c r="CM31" s="397">
        <f xml:space="preserve"> Time_M!CM$13</f>
        <v>0</v>
      </c>
      <c r="CN31" s="397">
        <f xml:space="preserve"> Time_M!CN$13</f>
        <v>0</v>
      </c>
      <c r="CO31" s="397">
        <f xml:space="preserve"> Time_M!CO$13</f>
        <v>0</v>
      </c>
      <c r="CP31" s="397">
        <f xml:space="preserve"> Time_M!CP$13</f>
        <v>0</v>
      </c>
      <c r="CQ31" s="397">
        <f xml:space="preserve"> Time_M!CQ$13</f>
        <v>0</v>
      </c>
      <c r="CR31" s="397">
        <f xml:space="preserve"> Time_M!CR$13</f>
        <v>0</v>
      </c>
      <c r="CS31" s="397">
        <f xml:space="preserve"> Time_M!CS$13</f>
        <v>0</v>
      </c>
      <c r="CT31" s="397">
        <f xml:space="preserve"> Time_M!CT$13</f>
        <v>0</v>
      </c>
      <c r="CU31" s="397">
        <f xml:space="preserve"> Time_M!CU$13</f>
        <v>0</v>
      </c>
      <c r="CV31" s="397">
        <f xml:space="preserve"> Time_M!CV$13</f>
        <v>0</v>
      </c>
      <c r="CW31" s="397">
        <f xml:space="preserve"> Time_M!CW$13</f>
        <v>0</v>
      </c>
      <c r="CX31" s="397">
        <f xml:space="preserve"> Time_M!CX$13</f>
        <v>0</v>
      </c>
      <c r="CY31" s="397">
        <f xml:space="preserve"> Time_M!CY$13</f>
        <v>0</v>
      </c>
      <c r="CZ31" s="397">
        <f xml:space="preserve"> Time_M!CZ$13</f>
        <v>0</v>
      </c>
      <c r="DA31" s="397">
        <f xml:space="preserve"> Time_M!DA$13</f>
        <v>0</v>
      </c>
      <c r="DB31" s="397">
        <f xml:space="preserve"> Time_M!DB$13</f>
        <v>0</v>
      </c>
      <c r="DC31" s="397">
        <f xml:space="preserve"> Time_M!DC$13</f>
        <v>0</v>
      </c>
      <c r="DD31" s="397">
        <f xml:space="preserve"> Time_M!DD$13</f>
        <v>0</v>
      </c>
      <c r="DE31" s="397">
        <f xml:space="preserve"> Time_M!DE$13</f>
        <v>0</v>
      </c>
      <c r="DF31" s="397">
        <f xml:space="preserve"> Time_M!DF$13</f>
        <v>0</v>
      </c>
      <c r="DG31" s="397">
        <f xml:space="preserve"> Time_M!DG$13</f>
        <v>0</v>
      </c>
      <c r="DH31" s="397">
        <f xml:space="preserve"> Time_M!DH$13</f>
        <v>0</v>
      </c>
      <c r="DI31" s="397">
        <f xml:space="preserve"> Time_M!DI$13</f>
        <v>0</v>
      </c>
      <c r="DJ31" s="397">
        <f xml:space="preserve"> Time_M!DJ$13</f>
        <v>0</v>
      </c>
      <c r="DK31" s="397">
        <f xml:space="preserve"> Time_M!DK$13</f>
        <v>0</v>
      </c>
      <c r="DL31" s="397">
        <f xml:space="preserve"> Time_M!DL$13</f>
        <v>0</v>
      </c>
      <c r="DM31" s="397">
        <f xml:space="preserve"> Time_M!DM$13</f>
        <v>0</v>
      </c>
      <c r="DN31" s="397">
        <f xml:space="preserve"> Time_M!DN$13</f>
        <v>0</v>
      </c>
      <c r="DO31" s="397">
        <f xml:space="preserve"> Time_M!DO$13</f>
        <v>0</v>
      </c>
      <c r="DP31" s="397">
        <f xml:space="preserve"> Time_M!DP$13</f>
        <v>0</v>
      </c>
      <c r="DQ31" s="397">
        <f xml:space="preserve"> Time_M!DQ$13</f>
        <v>0</v>
      </c>
      <c r="DR31" s="397">
        <f xml:space="preserve"> Time_M!DR$13</f>
        <v>0</v>
      </c>
      <c r="DS31" s="397">
        <f xml:space="preserve"> Time_M!DS$13</f>
        <v>0</v>
      </c>
      <c r="DT31" s="397">
        <f xml:space="preserve"> Time_M!DT$13</f>
        <v>0</v>
      </c>
      <c r="DU31" s="397">
        <f xml:space="preserve"> Time_M!DU$13</f>
        <v>0</v>
      </c>
      <c r="DV31" s="397">
        <f xml:space="preserve"> Time_M!DV$13</f>
        <v>0</v>
      </c>
      <c r="DW31" s="397">
        <f xml:space="preserve"> Time_M!DW$13</f>
        <v>0</v>
      </c>
      <c r="DX31" s="397">
        <f xml:space="preserve"> Time_M!DX$13</f>
        <v>0</v>
      </c>
      <c r="DY31" s="397">
        <f xml:space="preserve"> Time_M!DY$13</f>
        <v>0</v>
      </c>
      <c r="DZ31" s="397">
        <f xml:space="preserve"> Time_M!DZ$13</f>
        <v>0</v>
      </c>
      <c r="EA31" s="397">
        <f xml:space="preserve"> Time_M!EA$13</f>
        <v>0</v>
      </c>
      <c r="EB31" s="397">
        <f xml:space="preserve"> Time_M!EB$13</f>
        <v>0</v>
      </c>
      <c r="EC31" s="397">
        <f xml:space="preserve"> Time_M!EC$13</f>
        <v>0</v>
      </c>
      <c r="ED31" s="397">
        <f xml:space="preserve"> Time_M!ED$13</f>
        <v>0</v>
      </c>
      <c r="EE31" s="397">
        <f xml:space="preserve"> Time_M!EE$13</f>
        <v>0</v>
      </c>
      <c r="EF31" s="397">
        <f xml:space="preserve"> Time_M!EF$13</f>
        <v>0</v>
      </c>
      <c r="EG31" s="397">
        <f xml:space="preserve"> Time_M!EG$13</f>
        <v>0</v>
      </c>
      <c r="EH31" s="397">
        <f xml:space="preserve"> Time_M!EH$13</f>
        <v>0</v>
      </c>
    </row>
    <row r="32" spans="1:139" s="19" customFormat="1" ht="15" customHeight="1" x14ac:dyDescent="0.35">
      <c r="A32" s="66"/>
      <c r="E32" s="19" t="s">
        <v>499</v>
      </c>
      <c r="G32" s="500" t="s">
        <v>500</v>
      </c>
      <c r="J32" s="500">
        <f t="shared" ref="J32:AO32" si="44" xml:space="preserve"> IF(J31 = 1, $F28, IF(J30 &gt; (DATE(I32, $F29 + 1, 1) - 1), I32 + 1, I32))</f>
        <v>2024</v>
      </c>
      <c r="K32" s="500">
        <f t="shared" si="44"/>
        <v>2024</v>
      </c>
      <c r="L32" s="500">
        <f t="shared" si="44"/>
        <v>2025</v>
      </c>
      <c r="M32" s="500">
        <f t="shared" si="44"/>
        <v>2025</v>
      </c>
      <c r="N32" s="500">
        <f t="shared" si="44"/>
        <v>2025</v>
      </c>
      <c r="O32" s="500">
        <f t="shared" si="44"/>
        <v>2025</v>
      </c>
      <c r="P32" s="500">
        <f t="shared" si="44"/>
        <v>2025</v>
      </c>
      <c r="Q32" s="500">
        <f t="shared" si="44"/>
        <v>2025</v>
      </c>
      <c r="R32" s="500">
        <f t="shared" si="44"/>
        <v>2025</v>
      </c>
      <c r="S32" s="500">
        <f t="shared" si="44"/>
        <v>2025</v>
      </c>
      <c r="T32" s="500">
        <f t="shared" si="44"/>
        <v>2025</v>
      </c>
      <c r="U32" s="500">
        <f t="shared" si="44"/>
        <v>2025</v>
      </c>
      <c r="V32" s="500">
        <f t="shared" si="44"/>
        <v>2025</v>
      </c>
      <c r="W32" s="500">
        <f t="shared" si="44"/>
        <v>2025</v>
      </c>
      <c r="X32" s="500">
        <f t="shared" si="44"/>
        <v>2026</v>
      </c>
      <c r="Y32" s="500">
        <f t="shared" si="44"/>
        <v>2026</v>
      </c>
      <c r="Z32" s="500">
        <f t="shared" si="44"/>
        <v>2026</v>
      </c>
      <c r="AA32" s="500">
        <f t="shared" si="44"/>
        <v>2026</v>
      </c>
      <c r="AB32" s="500">
        <f t="shared" si="44"/>
        <v>2026</v>
      </c>
      <c r="AC32" s="500">
        <f t="shared" si="44"/>
        <v>2026</v>
      </c>
      <c r="AD32" s="500">
        <f t="shared" si="44"/>
        <v>2026</v>
      </c>
      <c r="AE32" s="500">
        <f t="shared" si="44"/>
        <v>2026</v>
      </c>
      <c r="AF32" s="500">
        <f t="shared" si="44"/>
        <v>2026</v>
      </c>
      <c r="AG32" s="500">
        <f t="shared" si="44"/>
        <v>2026</v>
      </c>
      <c r="AH32" s="500">
        <f t="shared" si="44"/>
        <v>2026</v>
      </c>
      <c r="AI32" s="500">
        <f t="shared" si="44"/>
        <v>2026</v>
      </c>
      <c r="AJ32" s="500">
        <f t="shared" si="44"/>
        <v>2027</v>
      </c>
      <c r="AK32" s="500">
        <f t="shared" si="44"/>
        <v>2027</v>
      </c>
      <c r="AL32" s="500">
        <f t="shared" si="44"/>
        <v>2027</v>
      </c>
      <c r="AM32" s="500">
        <f t="shared" si="44"/>
        <v>2027</v>
      </c>
      <c r="AN32" s="500">
        <f t="shared" si="44"/>
        <v>2027</v>
      </c>
      <c r="AO32" s="500">
        <f t="shared" si="44"/>
        <v>2027</v>
      </c>
      <c r="AP32" s="500">
        <f t="shared" ref="AP32:BU32" si="45" xml:space="preserve"> IF(AP31 = 1, $F28, IF(AP30 &gt; (DATE(AO32, $F29 + 1, 1) - 1), AO32 + 1, AO32))</f>
        <v>2027</v>
      </c>
      <c r="AQ32" s="500">
        <f t="shared" si="45"/>
        <v>2027</v>
      </c>
      <c r="AR32" s="500">
        <f t="shared" si="45"/>
        <v>2027</v>
      </c>
      <c r="AS32" s="500">
        <f t="shared" si="45"/>
        <v>2027</v>
      </c>
      <c r="AT32" s="500">
        <f t="shared" si="45"/>
        <v>2027</v>
      </c>
      <c r="AU32" s="500">
        <f t="shared" si="45"/>
        <v>2027</v>
      </c>
      <c r="AV32" s="500">
        <f t="shared" si="45"/>
        <v>2028</v>
      </c>
      <c r="AW32" s="500">
        <f t="shared" si="45"/>
        <v>2028</v>
      </c>
      <c r="AX32" s="500">
        <f t="shared" si="45"/>
        <v>2028</v>
      </c>
      <c r="AY32" s="500">
        <f t="shared" si="45"/>
        <v>2028</v>
      </c>
      <c r="AZ32" s="500">
        <f t="shared" si="45"/>
        <v>2028</v>
      </c>
      <c r="BA32" s="500">
        <f t="shared" si="45"/>
        <v>2028</v>
      </c>
      <c r="BB32" s="500">
        <f t="shared" si="45"/>
        <v>2028</v>
      </c>
      <c r="BC32" s="500">
        <f t="shared" si="45"/>
        <v>2028</v>
      </c>
      <c r="BD32" s="500">
        <f t="shared" si="45"/>
        <v>2028</v>
      </c>
      <c r="BE32" s="500">
        <f t="shared" si="45"/>
        <v>2028</v>
      </c>
      <c r="BF32" s="500">
        <f t="shared" si="45"/>
        <v>2028</v>
      </c>
      <c r="BG32" s="500">
        <f t="shared" si="45"/>
        <v>2028</v>
      </c>
      <c r="BH32" s="500">
        <f t="shared" si="45"/>
        <v>2029</v>
      </c>
      <c r="BI32" s="500">
        <f t="shared" si="45"/>
        <v>2029</v>
      </c>
      <c r="BJ32" s="500">
        <f t="shared" si="45"/>
        <v>2029</v>
      </c>
      <c r="BK32" s="500">
        <f t="shared" si="45"/>
        <v>2029</v>
      </c>
      <c r="BL32" s="500">
        <f t="shared" si="45"/>
        <v>2029</v>
      </c>
      <c r="BM32" s="500">
        <f t="shared" si="45"/>
        <v>2029</v>
      </c>
      <c r="BN32" s="500">
        <f t="shared" si="45"/>
        <v>2029</v>
      </c>
      <c r="BO32" s="500">
        <f t="shared" si="45"/>
        <v>2029</v>
      </c>
      <c r="BP32" s="500">
        <f t="shared" si="45"/>
        <v>2029</v>
      </c>
      <c r="BQ32" s="500">
        <f t="shared" si="45"/>
        <v>2029</v>
      </c>
      <c r="BR32" s="500">
        <f t="shared" si="45"/>
        <v>2029</v>
      </c>
      <c r="BS32" s="500">
        <f t="shared" si="45"/>
        <v>2029</v>
      </c>
      <c r="BT32" s="500">
        <f t="shared" si="45"/>
        <v>2030</v>
      </c>
      <c r="BU32" s="500">
        <f t="shared" si="45"/>
        <v>2030</v>
      </c>
      <c r="BV32" s="500">
        <f t="shared" ref="BV32:DA32" si="46" xml:space="preserve"> IF(BV31 = 1, $F28, IF(BV30 &gt; (DATE(BU32, $F29 + 1, 1) - 1), BU32 + 1, BU32))</f>
        <v>2030</v>
      </c>
      <c r="BW32" s="500">
        <f t="shared" si="46"/>
        <v>2030</v>
      </c>
      <c r="BX32" s="500">
        <f t="shared" si="46"/>
        <v>2030</v>
      </c>
      <c r="BY32" s="500">
        <f t="shared" si="46"/>
        <v>2030</v>
      </c>
      <c r="BZ32" s="500">
        <f t="shared" si="46"/>
        <v>2030</v>
      </c>
      <c r="CA32" s="500">
        <f t="shared" si="46"/>
        <v>2030</v>
      </c>
      <c r="CB32" s="500">
        <f t="shared" si="46"/>
        <v>2030</v>
      </c>
      <c r="CC32" s="500">
        <f t="shared" si="46"/>
        <v>2030</v>
      </c>
      <c r="CD32" s="500">
        <f t="shared" si="46"/>
        <v>2030</v>
      </c>
      <c r="CE32" s="500">
        <f t="shared" si="46"/>
        <v>2030</v>
      </c>
      <c r="CF32" s="500">
        <f t="shared" si="46"/>
        <v>2031</v>
      </c>
      <c r="CG32" s="500">
        <f t="shared" si="46"/>
        <v>2031</v>
      </c>
      <c r="CH32" s="500">
        <f t="shared" si="46"/>
        <v>2031</v>
      </c>
      <c r="CI32" s="500">
        <f t="shared" si="46"/>
        <v>2031</v>
      </c>
      <c r="CJ32" s="500">
        <f t="shared" si="46"/>
        <v>2031</v>
      </c>
      <c r="CK32" s="500">
        <f t="shared" si="46"/>
        <v>2031</v>
      </c>
      <c r="CL32" s="500">
        <f t="shared" si="46"/>
        <v>2031</v>
      </c>
      <c r="CM32" s="500">
        <f t="shared" si="46"/>
        <v>2031</v>
      </c>
      <c r="CN32" s="500">
        <f t="shared" si="46"/>
        <v>2031</v>
      </c>
      <c r="CO32" s="500">
        <f t="shared" si="46"/>
        <v>2031</v>
      </c>
      <c r="CP32" s="500">
        <f t="shared" si="46"/>
        <v>2031</v>
      </c>
      <c r="CQ32" s="500">
        <f t="shared" si="46"/>
        <v>2031</v>
      </c>
      <c r="CR32" s="500">
        <f t="shared" si="46"/>
        <v>2032</v>
      </c>
      <c r="CS32" s="500">
        <f t="shared" si="46"/>
        <v>2032</v>
      </c>
      <c r="CT32" s="500">
        <f t="shared" si="46"/>
        <v>2032</v>
      </c>
      <c r="CU32" s="500">
        <f t="shared" si="46"/>
        <v>2032</v>
      </c>
      <c r="CV32" s="500">
        <f t="shared" si="46"/>
        <v>2032</v>
      </c>
      <c r="CW32" s="500">
        <f t="shared" si="46"/>
        <v>2032</v>
      </c>
      <c r="CX32" s="500">
        <f t="shared" si="46"/>
        <v>2032</v>
      </c>
      <c r="CY32" s="500">
        <f t="shared" si="46"/>
        <v>2032</v>
      </c>
      <c r="CZ32" s="500">
        <f t="shared" si="46"/>
        <v>2032</v>
      </c>
      <c r="DA32" s="500">
        <f t="shared" si="46"/>
        <v>2032</v>
      </c>
      <c r="DB32" s="500">
        <f t="shared" ref="DB32:EG32" si="47" xml:space="preserve"> IF(DB31 = 1, $F28, IF(DB30 &gt; (DATE(DA32, $F29 + 1, 1) - 1), DA32 + 1, DA32))</f>
        <v>2032</v>
      </c>
      <c r="DC32" s="500">
        <f t="shared" si="47"/>
        <v>2032</v>
      </c>
      <c r="DD32" s="500">
        <f t="shared" si="47"/>
        <v>2033</v>
      </c>
      <c r="DE32" s="500">
        <f t="shared" si="47"/>
        <v>2033</v>
      </c>
      <c r="DF32" s="500">
        <f t="shared" si="47"/>
        <v>2033</v>
      </c>
      <c r="DG32" s="500">
        <f t="shared" si="47"/>
        <v>2033</v>
      </c>
      <c r="DH32" s="500">
        <f t="shared" si="47"/>
        <v>2033</v>
      </c>
      <c r="DI32" s="500">
        <f t="shared" si="47"/>
        <v>2033</v>
      </c>
      <c r="DJ32" s="500">
        <f t="shared" si="47"/>
        <v>2033</v>
      </c>
      <c r="DK32" s="500">
        <f t="shared" si="47"/>
        <v>2033</v>
      </c>
      <c r="DL32" s="500">
        <f t="shared" si="47"/>
        <v>2033</v>
      </c>
      <c r="DM32" s="500">
        <f t="shared" si="47"/>
        <v>2033</v>
      </c>
      <c r="DN32" s="500">
        <f t="shared" si="47"/>
        <v>2033</v>
      </c>
      <c r="DO32" s="500">
        <f t="shared" si="47"/>
        <v>2033</v>
      </c>
      <c r="DP32" s="500">
        <f t="shared" si="47"/>
        <v>2034</v>
      </c>
      <c r="DQ32" s="500">
        <f t="shared" si="47"/>
        <v>2034</v>
      </c>
      <c r="DR32" s="500">
        <f t="shared" si="47"/>
        <v>2034</v>
      </c>
      <c r="DS32" s="500">
        <f t="shared" si="47"/>
        <v>2034</v>
      </c>
      <c r="DT32" s="500">
        <f t="shared" si="47"/>
        <v>2034</v>
      </c>
      <c r="DU32" s="500">
        <f t="shared" si="47"/>
        <v>2034</v>
      </c>
      <c r="DV32" s="500">
        <f t="shared" si="47"/>
        <v>2034</v>
      </c>
      <c r="DW32" s="500">
        <f t="shared" si="47"/>
        <v>2034</v>
      </c>
      <c r="DX32" s="500">
        <f t="shared" si="47"/>
        <v>2034</v>
      </c>
      <c r="DY32" s="500">
        <f t="shared" si="47"/>
        <v>2034</v>
      </c>
      <c r="DZ32" s="500">
        <f t="shared" si="47"/>
        <v>2034</v>
      </c>
      <c r="EA32" s="500">
        <f t="shared" si="47"/>
        <v>2034</v>
      </c>
      <c r="EB32" s="500">
        <f t="shared" si="47"/>
        <v>2035</v>
      </c>
      <c r="EC32" s="500">
        <f t="shared" si="47"/>
        <v>2035</v>
      </c>
      <c r="ED32" s="500">
        <f t="shared" si="47"/>
        <v>2035</v>
      </c>
      <c r="EE32" s="500">
        <f t="shared" si="47"/>
        <v>2035</v>
      </c>
      <c r="EF32" s="500">
        <f t="shared" si="47"/>
        <v>2035</v>
      </c>
      <c r="EG32" s="500">
        <f t="shared" si="47"/>
        <v>2035</v>
      </c>
      <c r="EH32" s="500">
        <f xml:space="preserve"> IF(EH31 = 1, $F28, IF(EH30 &gt; (DATE(EG32, $F29 + 1, 1) - 1), EG32 + 1, EG32))</f>
        <v>2035</v>
      </c>
    </row>
    <row r="33" spans="1:139" s="19" customFormat="1" ht="15" customHeight="1" x14ac:dyDescent="0.35">
      <c r="A33" s="66"/>
      <c r="G33" s="500"/>
      <c r="J33" s="500"/>
      <c r="K33" s="500"/>
      <c r="L33" s="500"/>
      <c r="M33" s="500"/>
      <c r="N33" s="500"/>
      <c r="O33" s="500"/>
      <c r="P33" s="500"/>
      <c r="Q33" s="500"/>
      <c r="R33" s="500"/>
      <c r="S33" s="500"/>
      <c r="T33" s="500"/>
      <c r="U33" s="500"/>
      <c r="V33" s="500"/>
      <c r="W33" s="500"/>
      <c r="X33" s="500"/>
      <c r="Y33" s="500"/>
      <c r="Z33" s="500"/>
      <c r="AA33" s="500"/>
      <c r="AB33" s="500"/>
      <c r="AC33" s="500"/>
      <c r="AD33" s="500"/>
      <c r="AE33" s="500"/>
      <c r="AF33" s="500"/>
      <c r="AG33" s="500"/>
      <c r="AH33" s="500"/>
      <c r="AI33" s="500"/>
      <c r="AJ33" s="500"/>
      <c r="AK33" s="500"/>
      <c r="AL33" s="500"/>
      <c r="AM33" s="500"/>
      <c r="AN33" s="500"/>
      <c r="AO33" s="500"/>
      <c r="AP33" s="500"/>
      <c r="AQ33" s="500"/>
      <c r="AR33" s="500"/>
      <c r="AS33" s="500"/>
      <c r="AT33" s="500"/>
      <c r="AU33" s="500"/>
      <c r="AV33" s="500"/>
      <c r="AW33" s="500"/>
      <c r="AX33" s="500"/>
      <c r="AY33" s="500"/>
      <c r="AZ33" s="500"/>
      <c r="BA33" s="500"/>
      <c r="BB33" s="500"/>
      <c r="BC33" s="500"/>
      <c r="BD33" s="500"/>
      <c r="BE33" s="500"/>
      <c r="BF33" s="500"/>
      <c r="BG33" s="500"/>
      <c r="BH33" s="500"/>
      <c r="BI33" s="500"/>
      <c r="BJ33" s="500"/>
      <c r="BK33" s="500"/>
      <c r="BL33" s="500"/>
      <c r="BM33" s="500"/>
      <c r="BN33" s="500"/>
      <c r="BO33" s="500"/>
      <c r="BP33" s="500"/>
      <c r="BQ33" s="500"/>
      <c r="BR33" s="500"/>
      <c r="BS33" s="500"/>
      <c r="BT33" s="500"/>
      <c r="BU33" s="500"/>
      <c r="BV33" s="500"/>
      <c r="BW33" s="500"/>
      <c r="BX33" s="500"/>
      <c r="BY33" s="500"/>
      <c r="BZ33" s="500"/>
      <c r="CA33" s="500"/>
      <c r="CB33" s="500"/>
      <c r="CC33" s="500"/>
      <c r="CD33" s="500"/>
      <c r="CE33" s="500"/>
      <c r="CF33" s="500"/>
      <c r="CG33" s="500"/>
      <c r="CH33" s="500"/>
      <c r="CI33" s="500"/>
      <c r="CJ33" s="500"/>
      <c r="CK33" s="500"/>
      <c r="CL33" s="500"/>
      <c r="CM33" s="500"/>
      <c r="CN33" s="500"/>
      <c r="CO33" s="500"/>
      <c r="CP33" s="500"/>
      <c r="CQ33" s="500"/>
      <c r="CR33" s="500"/>
      <c r="CS33" s="500"/>
      <c r="CT33" s="500"/>
      <c r="CU33" s="500"/>
      <c r="CV33" s="500"/>
      <c r="CW33" s="500"/>
      <c r="CX33" s="500"/>
      <c r="CY33" s="500"/>
      <c r="CZ33" s="500"/>
      <c r="DA33" s="500"/>
      <c r="DB33" s="500"/>
      <c r="DC33" s="500"/>
      <c r="DD33" s="500"/>
      <c r="DE33" s="500"/>
      <c r="DF33" s="500"/>
      <c r="DG33" s="500"/>
      <c r="DH33" s="500"/>
      <c r="DI33" s="500"/>
      <c r="DJ33" s="500"/>
      <c r="DK33" s="500"/>
      <c r="DL33" s="500"/>
      <c r="DM33" s="500"/>
      <c r="DN33" s="500"/>
      <c r="DO33" s="500"/>
      <c r="DP33" s="500"/>
      <c r="DQ33" s="500"/>
      <c r="DR33" s="500"/>
      <c r="DS33" s="500"/>
      <c r="DT33" s="500"/>
      <c r="DU33" s="500"/>
      <c r="DV33" s="500"/>
      <c r="DW33" s="500"/>
      <c r="DX33" s="500"/>
      <c r="DY33" s="500"/>
      <c r="DZ33" s="500"/>
      <c r="EA33" s="500"/>
      <c r="EB33" s="500"/>
      <c r="EC33" s="500"/>
      <c r="ED33" s="500"/>
      <c r="EE33" s="500"/>
      <c r="EF33" s="500"/>
      <c r="EG33" s="500"/>
      <c r="EH33" s="500"/>
    </row>
    <row r="34" spans="1:139" s="493" customFormat="1" ht="15" customHeight="1" x14ac:dyDescent="0.35">
      <c r="A34" s="502"/>
      <c r="E34" s="493" t="str">
        <f xml:space="preserve"> Time_M!E$22</f>
        <v>Model period ending_M</v>
      </c>
      <c r="F34" s="493">
        <f xml:space="preserve"> Time_M!F$22</f>
        <v>0</v>
      </c>
      <c r="G34" s="493" t="str">
        <f xml:space="preserve"> Time_M!G$22</f>
        <v>date</v>
      </c>
      <c r="H34" s="493">
        <f xml:space="preserve"> Time_M!H$22</f>
        <v>0</v>
      </c>
      <c r="I34" s="493">
        <f xml:space="preserve"> Time_M!I$22</f>
        <v>0</v>
      </c>
      <c r="J34" s="493">
        <f xml:space="preserve"> Time_M!J$22</f>
        <v>45351</v>
      </c>
      <c r="K34" s="493">
        <f xml:space="preserve"> Time_M!K$22</f>
        <v>45382</v>
      </c>
      <c r="L34" s="493">
        <f xml:space="preserve"> Time_M!L$22</f>
        <v>45412</v>
      </c>
      <c r="M34" s="493">
        <f xml:space="preserve"> Time_M!M$22</f>
        <v>45443</v>
      </c>
      <c r="N34" s="493">
        <f xml:space="preserve"> Time_M!N$22</f>
        <v>45473</v>
      </c>
      <c r="O34" s="493">
        <f xml:space="preserve"> Time_M!O$22</f>
        <v>45504</v>
      </c>
      <c r="P34" s="493">
        <f xml:space="preserve"> Time_M!P$22</f>
        <v>45535</v>
      </c>
      <c r="Q34" s="493">
        <f xml:space="preserve"> Time_M!Q$22</f>
        <v>45565</v>
      </c>
      <c r="R34" s="493">
        <f xml:space="preserve"> Time_M!R$22</f>
        <v>45596</v>
      </c>
      <c r="S34" s="493">
        <f xml:space="preserve"> Time_M!S$22</f>
        <v>45626</v>
      </c>
      <c r="T34" s="493">
        <f xml:space="preserve"> Time_M!T$22</f>
        <v>45657</v>
      </c>
      <c r="U34" s="493">
        <f xml:space="preserve"> Time_M!U$22</f>
        <v>45688</v>
      </c>
      <c r="V34" s="493">
        <f xml:space="preserve"> Time_M!V$22</f>
        <v>45716</v>
      </c>
      <c r="W34" s="493">
        <f xml:space="preserve"> Time_M!W$22</f>
        <v>45747</v>
      </c>
      <c r="X34" s="493">
        <f xml:space="preserve"> Time_M!X$22</f>
        <v>45777</v>
      </c>
      <c r="Y34" s="493">
        <f xml:space="preserve"> Time_M!Y$22</f>
        <v>45808</v>
      </c>
      <c r="Z34" s="493">
        <f xml:space="preserve"> Time_M!Z$22</f>
        <v>45838</v>
      </c>
      <c r="AA34" s="493">
        <f xml:space="preserve"> Time_M!AA$22</f>
        <v>45869</v>
      </c>
      <c r="AB34" s="493">
        <f xml:space="preserve"> Time_M!AB$22</f>
        <v>45900</v>
      </c>
      <c r="AC34" s="493">
        <f xml:space="preserve"> Time_M!AC$22</f>
        <v>45930</v>
      </c>
      <c r="AD34" s="493">
        <f xml:space="preserve"> Time_M!AD$22</f>
        <v>45961</v>
      </c>
      <c r="AE34" s="493">
        <f xml:space="preserve"> Time_M!AE$22</f>
        <v>45991</v>
      </c>
      <c r="AF34" s="493">
        <f xml:space="preserve"> Time_M!AF$22</f>
        <v>46022</v>
      </c>
      <c r="AG34" s="493">
        <f xml:space="preserve"> Time_M!AG$22</f>
        <v>46053</v>
      </c>
      <c r="AH34" s="493">
        <f xml:space="preserve"> Time_M!AH$22</f>
        <v>46081</v>
      </c>
      <c r="AI34" s="493">
        <f xml:space="preserve"> Time_M!AI$22</f>
        <v>46112</v>
      </c>
      <c r="AJ34" s="493">
        <f xml:space="preserve"> Time_M!AJ$22</f>
        <v>46142</v>
      </c>
      <c r="AK34" s="493">
        <f xml:space="preserve"> Time_M!AK$22</f>
        <v>46173</v>
      </c>
      <c r="AL34" s="493">
        <f xml:space="preserve"> Time_M!AL$22</f>
        <v>46203</v>
      </c>
      <c r="AM34" s="493">
        <f xml:space="preserve"> Time_M!AM$22</f>
        <v>46234</v>
      </c>
      <c r="AN34" s="493">
        <f xml:space="preserve"> Time_M!AN$22</f>
        <v>46265</v>
      </c>
      <c r="AO34" s="493">
        <f xml:space="preserve"> Time_M!AO$22</f>
        <v>46295</v>
      </c>
      <c r="AP34" s="493">
        <f xml:space="preserve"> Time_M!AP$22</f>
        <v>46326</v>
      </c>
      <c r="AQ34" s="493">
        <f xml:space="preserve"> Time_M!AQ$22</f>
        <v>46356</v>
      </c>
      <c r="AR34" s="493">
        <f xml:space="preserve"> Time_M!AR$22</f>
        <v>46387</v>
      </c>
      <c r="AS34" s="493">
        <f xml:space="preserve"> Time_M!AS$22</f>
        <v>46418</v>
      </c>
      <c r="AT34" s="493">
        <f xml:space="preserve"> Time_M!AT$22</f>
        <v>46446</v>
      </c>
      <c r="AU34" s="493">
        <f xml:space="preserve"> Time_M!AU$22</f>
        <v>46477</v>
      </c>
      <c r="AV34" s="493">
        <f xml:space="preserve"> Time_M!AV$22</f>
        <v>46507</v>
      </c>
      <c r="AW34" s="493">
        <f xml:space="preserve"> Time_M!AW$22</f>
        <v>46538</v>
      </c>
      <c r="AX34" s="493">
        <f xml:space="preserve"> Time_M!AX$22</f>
        <v>46568</v>
      </c>
      <c r="AY34" s="493">
        <f xml:space="preserve"> Time_M!AY$22</f>
        <v>46599</v>
      </c>
      <c r="AZ34" s="493">
        <f xml:space="preserve"> Time_M!AZ$22</f>
        <v>46630</v>
      </c>
      <c r="BA34" s="493">
        <f xml:space="preserve"> Time_M!BA$22</f>
        <v>46660</v>
      </c>
      <c r="BB34" s="493">
        <f xml:space="preserve"> Time_M!BB$22</f>
        <v>46691</v>
      </c>
      <c r="BC34" s="493">
        <f xml:space="preserve"> Time_M!BC$22</f>
        <v>46721</v>
      </c>
      <c r="BD34" s="493">
        <f xml:space="preserve"> Time_M!BD$22</f>
        <v>46752</v>
      </c>
      <c r="BE34" s="493">
        <f xml:space="preserve"> Time_M!BE$22</f>
        <v>46783</v>
      </c>
      <c r="BF34" s="493">
        <f xml:space="preserve"> Time_M!BF$22</f>
        <v>46812</v>
      </c>
      <c r="BG34" s="493">
        <f xml:space="preserve"> Time_M!BG$22</f>
        <v>46843</v>
      </c>
      <c r="BH34" s="493">
        <f xml:space="preserve"> Time_M!BH$22</f>
        <v>46873</v>
      </c>
      <c r="BI34" s="493">
        <f xml:space="preserve"> Time_M!BI$22</f>
        <v>46904</v>
      </c>
      <c r="BJ34" s="493">
        <f xml:space="preserve"> Time_M!BJ$22</f>
        <v>46934</v>
      </c>
      <c r="BK34" s="493">
        <f xml:space="preserve"> Time_M!BK$22</f>
        <v>46965</v>
      </c>
      <c r="BL34" s="493">
        <f xml:space="preserve"> Time_M!BL$22</f>
        <v>46996</v>
      </c>
      <c r="BM34" s="493">
        <f xml:space="preserve"> Time_M!BM$22</f>
        <v>47026</v>
      </c>
      <c r="BN34" s="493">
        <f xml:space="preserve"> Time_M!BN$22</f>
        <v>47057</v>
      </c>
      <c r="BO34" s="493">
        <f xml:space="preserve"> Time_M!BO$22</f>
        <v>47087</v>
      </c>
      <c r="BP34" s="493">
        <f xml:space="preserve"> Time_M!BP$22</f>
        <v>47118</v>
      </c>
      <c r="BQ34" s="493">
        <f xml:space="preserve"> Time_M!BQ$22</f>
        <v>47149</v>
      </c>
      <c r="BR34" s="493">
        <f xml:space="preserve"> Time_M!BR$22</f>
        <v>47177</v>
      </c>
      <c r="BS34" s="493">
        <f xml:space="preserve"> Time_M!BS$22</f>
        <v>47208</v>
      </c>
      <c r="BT34" s="493">
        <f xml:space="preserve"> Time_M!BT$22</f>
        <v>47238</v>
      </c>
      <c r="BU34" s="493">
        <f xml:space="preserve"> Time_M!BU$22</f>
        <v>47269</v>
      </c>
      <c r="BV34" s="493">
        <f xml:space="preserve"> Time_M!BV$22</f>
        <v>47299</v>
      </c>
      <c r="BW34" s="493">
        <f xml:space="preserve"> Time_M!BW$22</f>
        <v>47330</v>
      </c>
      <c r="BX34" s="493">
        <f xml:space="preserve"> Time_M!BX$22</f>
        <v>47361</v>
      </c>
      <c r="BY34" s="493">
        <f xml:space="preserve"> Time_M!BY$22</f>
        <v>47391</v>
      </c>
      <c r="BZ34" s="493">
        <f xml:space="preserve"> Time_M!BZ$22</f>
        <v>47422</v>
      </c>
      <c r="CA34" s="493">
        <f xml:space="preserve"> Time_M!CA$22</f>
        <v>47452</v>
      </c>
      <c r="CB34" s="493">
        <f xml:space="preserve"> Time_M!CB$22</f>
        <v>47483</v>
      </c>
      <c r="CC34" s="493">
        <f xml:space="preserve"> Time_M!CC$22</f>
        <v>47514</v>
      </c>
      <c r="CD34" s="493">
        <f xml:space="preserve"> Time_M!CD$22</f>
        <v>47542</v>
      </c>
      <c r="CE34" s="493">
        <f xml:space="preserve"> Time_M!CE$22</f>
        <v>47573</v>
      </c>
      <c r="CF34" s="493">
        <f xml:space="preserve"> Time_M!CF$22</f>
        <v>47603</v>
      </c>
      <c r="CG34" s="493">
        <f xml:space="preserve"> Time_M!CG$22</f>
        <v>47634</v>
      </c>
      <c r="CH34" s="493">
        <f xml:space="preserve"> Time_M!CH$22</f>
        <v>47664</v>
      </c>
      <c r="CI34" s="493">
        <f xml:space="preserve"> Time_M!CI$22</f>
        <v>47695</v>
      </c>
      <c r="CJ34" s="493">
        <f xml:space="preserve"> Time_M!CJ$22</f>
        <v>47726</v>
      </c>
      <c r="CK34" s="493">
        <f xml:space="preserve"> Time_M!CK$22</f>
        <v>47756</v>
      </c>
      <c r="CL34" s="493">
        <f xml:space="preserve"> Time_M!CL$22</f>
        <v>47787</v>
      </c>
      <c r="CM34" s="493">
        <f xml:space="preserve"> Time_M!CM$22</f>
        <v>47817</v>
      </c>
      <c r="CN34" s="493">
        <f xml:space="preserve"> Time_M!CN$22</f>
        <v>47848</v>
      </c>
      <c r="CO34" s="493">
        <f xml:space="preserve"> Time_M!CO$22</f>
        <v>47879</v>
      </c>
      <c r="CP34" s="493">
        <f xml:space="preserve"> Time_M!CP$22</f>
        <v>47907</v>
      </c>
      <c r="CQ34" s="493">
        <f xml:space="preserve"> Time_M!CQ$22</f>
        <v>47938</v>
      </c>
      <c r="CR34" s="493">
        <f xml:space="preserve"> Time_M!CR$22</f>
        <v>47968</v>
      </c>
      <c r="CS34" s="493">
        <f xml:space="preserve"> Time_M!CS$22</f>
        <v>47999</v>
      </c>
      <c r="CT34" s="493">
        <f xml:space="preserve"> Time_M!CT$22</f>
        <v>48029</v>
      </c>
      <c r="CU34" s="493">
        <f xml:space="preserve"> Time_M!CU$22</f>
        <v>48060</v>
      </c>
      <c r="CV34" s="493">
        <f xml:space="preserve"> Time_M!CV$22</f>
        <v>48091</v>
      </c>
      <c r="CW34" s="493">
        <f xml:space="preserve"> Time_M!CW$22</f>
        <v>48121</v>
      </c>
      <c r="CX34" s="493">
        <f xml:space="preserve"> Time_M!CX$22</f>
        <v>48152</v>
      </c>
      <c r="CY34" s="493">
        <f xml:space="preserve"> Time_M!CY$22</f>
        <v>48182</v>
      </c>
      <c r="CZ34" s="493">
        <f xml:space="preserve"> Time_M!CZ$22</f>
        <v>48213</v>
      </c>
      <c r="DA34" s="493">
        <f xml:space="preserve"> Time_M!DA$22</f>
        <v>48244</v>
      </c>
      <c r="DB34" s="493">
        <f xml:space="preserve"> Time_M!DB$22</f>
        <v>48273</v>
      </c>
      <c r="DC34" s="493">
        <f xml:space="preserve"> Time_M!DC$22</f>
        <v>48304</v>
      </c>
      <c r="DD34" s="493">
        <f xml:space="preserve"> Time_M!DD$22</f>
        <v>48334</v>
      </c>
      <c r="DE34" s="493">
        <f xml:space="preserve"> Time_M!DE$22</f>
        <v>48365</v>
      </c>
      <c r="DF34" s="493">
        <f xml:space="preserve"> Time_M!DF$22</f>
        <v>48395</v>
      </c>
      <c r="DG34" s="493">
        <f xml:space="preserve"> Time_M!DG$22</f>
        <v>48426</v>
      </c>
      <c r="DH34" s="493">
        <f xml:space="preserve"> Time_M!DH$22</f>
        <v>48457</v>
      </c>
      <c r="DI34" s="493">
        <f xml:space="preserve"> Time_M!DI$22</f>
        <v>48487</v>
      </c>
      <c r="DJ34" s="493">
        <f xml:space="preserve"> Time_M!DJ$22</f>
        <v>48518</v>
      </c>
      <c r="DK34" s="493">
        <f xml:space="preserve"> Time_M!DK$22</f>
        <v>48548</v>
      </c>
      <c r="DL34" s="493">
        <f xml:space="preserve"> Time_M!DL$22</f>
        <v>48579</v>
      </c>
      <c r="DM34" s="493">
        <f xml:space="preserve"> Time_M!DM$22</f>
        <v>48610</v>
      </c>
      <c r="DN34" s="493">
        <f xml:space="preserve"> Time_M!DN$22</f>
        <v>48638</v>
      </c>
      <c r="DO34" s="493">
        <f xml:space="preserve"> Time_M!DO$22</f>
        <v>48669</v>
      </c>
      <c r="DP34" s="493">
        <f xml:space="preserve"> Time_M!DP$22</f>
        <v>48699</v>
      </c>
      <c r="DQ34" s="493">
        <f xml:space="preserve"> Time_M!DQ$22</f>
        <v>48730</v>
      </c>
      <c r="DR34" s="493">
        <f xml:space="preserve"> Time_M!DR$22</f>
        <v>48760</v>
      </c>
      <c r="DS34" s="493">
        <f xml:space="preserve"> Time_M!DS$22</f>
        <v>48791</v>
      </c>
      <c r="DT34" s="493">
        <f xml:space="preserve"> Time_M!DT$22</f>
        <v>48822</v>
      </c>
      <c r="DU34" s="493">
        <f xml:space="preserve"> Time_M!DU$22</f>
        <v>48852</v>
      </c>
      <c r="DV34" s="493">
        <f xml:space="preserve"> Time_M!DV$22</f>
        <v>48883</v>
      </c>
      <c r="DW34" s="493">
        <f xml:space="preserve"> Time_M!DW$22</f>
        <v>48913</v>
      </c>
      <c r="DX34" s="493">
        <f xml:space="preserve"> Time_M!DX$22</f>
        <v>48944</v>
      </c>
      <c r="DY34" s="493">
        <f xml:space="preserve"> Time_M!DY$22</f>
        <v>48975</v>
      </c>
      <c r="DZ34" s="493">
        <f xml:space="preserve"> Time_M!DZ$22</f>
        <v>49003</v>
      </c>
      <c r="EA34" s="493">
        <f xml:space="preserve"> Time_M!EA$22</f>
        <v>49034</v>
      </c>
      <c r="EB34" s="493">
        <f xml:space="preserve"> Time_M!EB$22</f>
        <v>49064</v>
      </c>
      <c r="EC34" s="493">
        <f xml:space="preserve"> Time_M!EC$22</f>
        <v>49095</v>
      </c>
      <c r="ED34" s="493">
        <f xml:space="preserve"> Time_M!ED$22</f>
        <v>49125</v>
      </c>
      <c r="EE34" s="493">
        <f xml:space="preserve"> Time_M!EE$22</f>
        <v>49156</v>
      </c>
      <c r="EF34" s="493">
        <f xml:space="preserve"> Time_M!EF$22</f>
        <v>49187</v>
      </c>
      <c r="EG34" s="493">
        <f xml:space="preserve"> Time_M!EG$22</f>
        <v>49217</v>
      </c>
      <c r="EH34" s="493">
        <f xml:space="preserve"> Time_M!EH$22</f>
        <v>49248</v>
      </c>
    </row>
    <row r="35" spans="1:139" s="19" customFormat="1" ht="15" customHeight="1" x14ac:dyDescent="0.35">
      <c r="A35" s="66"/>
      <c r="E35" s="128" t="s">
        <v>501</v>
      </c>
      <c r="G35" s="493" t="str">
        <f xml:space="preserve"> Time_M!G$22</f>
        <v>date</v>
      </c>
      <c r="J35" s="495">
        <f t="shared" ref="J35:AO35" si="48">DATE(IF(MONTH(J34)&lt;=3,YEAR(J34),YEAR(J34)+1),3,31)</f>
        <v>45382</v>
      </c>
      <c r="K35" s="495">
        <f t="shared" si="48"/>
        <v>45382</v>
      </c>
      <c r="L35" s="495">
        <f t="shared" si="48"/>
        <v>45747</v>
      </c>
      <c r="M35" s="495">
        <f t="shared" si="48"/>
        <v>45747</v>
      </c>
      <c r="N35" s="495">
        <f t="shared" si="48"/>
        <v>45747</v>
      </c>
      <c r="O35" s="495">
        <f t="shared" si="48"/>
        <v>45747</v>
      </c>
      <c r="P35" s="495">
        <f t="shared" si="48"/>
        <v>45747</v>
      </c>
      <c r="Q35" s="495">
        <f t="shared" si="48"/>
        <v>45747</v>
      </c>
      <c r="R35" s="495">
        <f t="shared" si="48"/>
        <v>45747</v>
      </c>
      <c r="S35" s="495">
        <f t="shared" si="48"/>
        <v>45747</v>
      </c>
      <c r="T35" s="495">
        <f t="shared" si="48"/>
        <v>45747</v>
      </c>
      <c r="U35" s="495">
        <f t="shared" si="48"/>
        <v>45747</v>
      </c>
      <c r="V35" s="495">
        <f t="shared" si="48"/>
        <v>45747</v>
      </c>
      <c r="W35" s="495">
        <f t="shared" si="48"/>
        <v>45747</v>
      </c>
      <c r="X35" s="495">
        <f t="shared" si="48"/>
        <v>46112</v>
      </c>
      <c r="Y35" s="495">
        <f t="shared" si="48"/>
        <v>46112</v>
      </c>
      <c r="Z35" s="495">
        <f t="shared" si="48"/>
        <v>46112</v>
      </c>
      <c r="AA35" s="495">
        <f t="shared" si="48"/>
        <v>46112</v>
      </c>
      <c r="AB35" s="495">
        <f t="shared" si="48"/>
        <v>46112</v>
      </c>
      <c r="AC35" s="495">
        <f t="shared" si="48"/>
        <v>46112</v>
      </c>
      <c r="AD35" s="495">
        <f t="shared" si="48"/>
        <v>46112</v>
      </c>
      <c r="AE35" s="495">
        <f t="shared" si="48"/>
        <v>46112</v>
      </c>
      <c r="AF35" s="495">
        <f t="shared" si="48"/>
        <v>46112</v>
      </c>
      <c r="AG35" s="495">
        <f t="shared" si="48"/>
        <v>46112</v>
      </c>
      <c r="AH35" s="495">
        <f t="shared" si="48"/>
        <v>46112</v>
      </c>
      <c r="AI35" s="495">
        <f t="shared" si="48"/>
        <v>46112</v>
      </c>
      <c r="AJ35" s="495">
        <f t="shared" si="48"/>
        <v>46477</v>
      </c>
      <c r="AK35" s="495">
        <f t="shared" si="48"/>
        <v>46477</v>
      </c>
      <c r="AL35" s="495">
        <f t="shared" si="48"/>
        <v>46477</v>
      </c>
      <c r="AM35" s="495">
        <f t="shared" si="48"/>
        <v>46477</v>
      </c>
      <c r="AN35" s="495">
        <f t="shared" si="48"/>
        <v>46477</v>
      </c>
      <c r="AO35" s="495">
        <f t="shared" si="48"/>
        <v>46477</v>
      </c>
      <c r="AP35" s="495">
        <f t="shared" ref="AP35:BU35" si="49">DATE(IF(MONTH(AP34)&lt;=3,YEAR(AP34),YEAR(AP34)+1),3,31)</f>
        <v>46477</v>
      </c>
      <c r="AQ35" s="495">
        <f t="shared" si="49"/>
        <v>46477</v>
      </c>
      <c r="AR35" s="495">
        <f t="shared" si="49"/>
        <v>46477</v>
      </c>
      <c r="AS35" s="495">
        <f t="shared" si="49"/>
        <v>46477</v>
      </c>
      <c r="AT35" s="495">
        <f t="shared" si="49"/>
        <v>46477</v>
      </c>
      <c r="AU35" s="495">
        <f t="shared" si="49"/>
        <v>46477</v>
      </c>
      <c r="AV35" s="495">
        <f t="shared" si="49"/>
        <v>46843</v>
      </c>
      <c r="AW35" s="495">
        <f t="shared" si="49"/>
        <v>46843</v>
      </c>
      <c r="AX35" s="495">
        <f t="shared" si="49"/>
        <v>46843</v>
      </c>
      <c r="AY35" s="495">
        <f t="shared" si="49"/>
        <v>46843</v>
      </c>
      <c r="AZ35" s="495">
        <f t="shared" si="49"/>
        <v>46843</v>
      </c>
      <c r="BA35" s="495">
        <f t="shared" si="49"/>
        <v>46843</v>
      </c>
      <c r="BB35" s="495">
        <f t="shared" si="49"/>
        <v>46843</v>
      </c>
      <c r="BC35" s="495">
        <f t="shared" si="49"/>
        <v>46843</v>
      </c>
      <c r="BD35" s="495">
        <f t="shared" si="49"/>
        <v>46843</v>
      </c>
      <c r="BE35" s="495">
        <f t="shared" si="49"/>
        <v>46843</v>
      </c>
      <c r="BF35" s="495">
        <f t="shared" si="49"/>
        <v>46843</v>
      </c>
      <c r="BG35" s="495">
        <f t="shared" si="49"/>
        <v>46843</v>
      </c>
      <c r="BH35" s="495">
        <f t="shared" si="49"/>
        <v>47208</v>
      </c>
      <c r="BI35" s="495">
        <f t="shared" si="49"/>
        <v>47208</v>
      </c>
      <c r="BJ35" s="495">
        <f t="shared" si="49"/>
        <v>47208</v>
      </c>
      <c r="BK35" s="495">
        <f t="shared" si="49"/>
        <v>47208</v>
      </c>
      <c r="BL35" s="495">
        <f t="shared" si="49"/>
        <v>47208</v>
      </c>
      <c r="BM35" s="495">
        <f t="shared" si="49"/>
        <v>47208</v>
      </c>
      <c r="BN35" s="495">
        <f t="shared" si="49"/>
        <v>47208</v>
      </c>
      <c r="BO35" s="495">
        <f t="shared" si="49"/>
        <v>47208</v>
      </c>
      <c r="BP35" s="495">
        <f t="shared" si="49"/>
        <v>47208</v>
      </c>
      <c r="BQ35" s="495">
        <f t="shared" si="49"/>
        <v>47208</v>
      </c>
      <c r="BR35" s="495">
        <f t="shared" si="49"/>
        <v>47208</v>
      </c>
      <c r="BS35" s="495">
        <f t="shared" si="49"/>
        <v>47208</v>
      </c>
      <c r="BT35" s="495">
        <f t="shared" si="49"/>
        <v>47573</v>
      </c>
      <c r="BU35" s="495">
        <f t="shared" si="49"/>
        <v>47573</v>
      </c>
      <c r="BV35" s="495">
        <f t="shared" ref="BV35:DA35" si="50">DATE(IF(MONTH(BV34)&lt;=3,YEAR(BV34),YEAR(BV34)+1),3,31)</f>
        <v>47573</v>
      </c>
      <c r="BW35" s="495">
        <f t="shared" si="50"/>
        <v>47573</v>
      </c>
      <c r="BX35" s="495">
        <f t="shared" si="50"/>
        <v>47573</v>
      </c>
      <c r="BY35" s="495">
        <f t="shared" si="50"/>
        <v>47573</v>
      </c>
      <c r="BZ35" s="495">
        <f t="shared" si="50"/>
        <v>47573</v>
      </c>
      <c r="CA35" s="495">
        <f t="shared" si="50"/>
        <v>47573</v>
      </c>
      <c r="CB35" s="495">
        <f t="shared" si="50"/>
        <v>47573</v>
      </c>
      <c r="CC35" s="495">
        <f t="shared" si="50"/>
        <v>47573</v>
      </c>
      <c r="CD35" s="495">
        <f t="shared" si="50"/>
        <v>47573</v>
      </c>
      <c r="CE35" s="495">
        <f t="shared" si="50"/>
        <v>47573</v>
      </c>
      <c r="CF35" s="495">
        <f t="shared" si="50"/>
        <v>47938</v>
      </c>
      <c r="CG35" s="495">
        <f t="shared" si="50"/>
        <v>47938</v>
      </c>
      <c r="CH35" s="495">
        <f t="shared" si="50"/>
        <v>47938</v>
      </c>
      <c r="CI35" s="495">
        <f t="shared" si="50"/>
        <v>47938</v>
      </c>
      <c r="CJ35" s="495">
        <f t="shared" si="50"/>
        <v>47938</v>
      </c>
      <c r="CK35" s="495">
        <f t="shared" si="50"/>
        <v>47938</v>
      </c>
      <c r="CL35" s="495">
        <f t="shared" si="50"/>
        <v>47938</v>
      </c>
      <c r="CM35" s="495">
        <f t="shared" si="50"/>
        <v>47938</v>
      </c>
      <c r="CN35" s="495">
        <f t="shared" si="50"/>
        <v>47938</v>
      </c>
      <c r="CO35" s="495">
        <f t="shared" si="50"/>
        <v>47938</v>
      </c>
      <c r="CP35" s="495">
        <f t="shared" si="50"/>
        <v>47938</v>
      </c>
      <c r="CQ35" s="495">
        <f t="shared" si="50"/>
        <v>47938</v>
      </c>
      <c r="CR35" s="495">
        <f t="shared" si="50"/>
        <v>48304</v>
      </c>
      <c r="CS35" s="495">
        <f t="shared" si="50"/>
        <v>48304</v>
      </c>
      <c r="CT35" s="495">
        <f t="shared" si="50"/>
        <v>48304</v>
      </c>
      <c r="CU35" s="495">
        <f t="shared" si="50"/>
        <v>48304</v>
      </c>
      <c r="CV35" s="495">
        <f t="shared" si="50"/>
        <v>48304</v>
      </c>
      <c r="CW35" s="495">
        <f t="shared" si="50"/>
        <v>48304</v>
      </c>
      <c r="CX35" s="495">
        <f t="shared" si="50"/>
        <v>48304</v>
      </c>
      <c r="CY35" s="495">
        <f t="shared" si="50"/>
        <v>48304</v>
      </c>
      <c r="CZ35" s="495">
        <f t="shared" si="50"/>
        <v>48304</v>
      </c>
      <c r="DA35" s="495">
        <f t="shared" si="50"/>
        <v>48304</v>
      </c>
      <c r="DB35" s="495">
        <f t="shared" ref="DB35:EG35" si="51">DATE(IF(MONTH(DB34)&lt;=3,YEAR(DB34),YEAR(DB34)+1),3,31)</f>
        <v>48304</v>
      </c>
      <c r="DC35" s="495">
        <f t="shared" si="51"/>
        <v>48304</v>
      </c>
      <c r="DD35" s="495">
        <f t="shared" si="51"/>
        <v>48669</v>
      </c>
      <c r="DE35" s="495">
        <f t="shared" si="51"/>
        <v>48669</v>
      </c>
      <c r="DF35" s="495">
        <f t="shared" si="51"/>
        <v>48669</v>
      </c>
      <c r="DG35" s="495">
        <f t="shared" si="51"/>
        <v>48669</v>
      </c>
      <c r="DH35" s="495">
        <f t="shared" si="51"/>
        <v>48669</v>
      </c>
      <c r="DI35" s="495">
        <f t="shared" si="51"/>
        <v>48669</v>
      </c>
      <c r="DJ35" s="495">
        <f t="shared" si="51"/>
        <v>48669</v>
      </c>
      <c r="DK35" s="495">
        <f t="shared" si="51"/>
        <v>48669</v>
      </c>
      <c r="DL35" s="495">
        <f t="shared" si="51"/>
        <v>48669</v>
      </c>
      <c r="DM35" s="495">
        <f t="shared" si="51"/>
        <v>48669</v>
      </c>
      <c r="DN35" s="495">
        <f t="shared" si="51"/>
        <v>48669</v>
      </c>
      <c r="DO35" s="495">
        <f t="shared" si="51"/>
        <v>48669</v>
      </c>
      <c r="DP35" s="495">
        <f t="shared" si="51"/>
        <v>49034</v>
      </c>
      <c r="DQ35" s="495">
        <f t="shared" si="51"/>
        <v>49034</v>
      </c>
      <c r="DR35" s="495">
        <f t="shared" si="51"/>
        <v>49034</v>
      </c>
      <c r="DS35" s="495">
        <f t="shared" si="51"/>
        <v>49034</v>
      </c>
      <c r="DT35" s="495">
        <f t="shared" si="51"/>
        <v>49034</v>
      </c>
      <c r="DU35" s="495">
        <f t="shared" si="51"/>
        <v>49034</v>
      </c>
      <c r="DV35" s="495">
        <f t="shared" si="51"/>
        <v>49034</v>
      </c>
      <c r="DW35" s="495">
        <f t="shared" si="51"/>
        <v>49034</v>
      </c>
      <c r="DX35" s="495">
        <f t="shared" si="51"/>
        <v>49034</v>
      </c>
      <c r="DY35" s="495">
        <f t="shared" si="51"/>
        <v>49034</v>
      </c>
      <c r="DZ35" s="495">
        <f t="shared" si="51"/>
        <v>49034</v>
      </c>
      <c r="EA35" s="495">
        <f t="shared" si="51"/>
        <v>49034</v>
      </c>
      <c r="EB35" s="495">
        <f t="shared" si="51"/>
        <v>49399</v>
      </c>
      <c r="EC35" s="495">
        <f t="shared" si="51"/>
        <v>49399</v>
      </c>
      <c r="ED35" s="495">
        <f t="shared" si="51"/>
        <v>49399</v>
      </c>
      <c r="EE35" s="495">
        <f t="shared" si="51"/>
        <v>49399</v>
      </c>
      <c r="EF35" s="495">
        <f t="shared" si="51"/>
        <v>49399</v>
      </c>
      <c r="EG35" s="495">
        <f t="shared" si="51"/>
        <v>49399</v>
      </c>
      <c r="EH35" s="495">
        <f>DATE(IF(MONTH(EH34)&lt;=3,YEAR(EH34),YEAR(EH34)+1),3,31)</f>
        <v>49399</v>
      </c>
    </row>
    <row r="36" spans="1:139" s="19" customFormat="1" ht="15" customHeight="1" x14ac:dyDescent="0.35">
      <c r="A36" s="66"/>
    </row>
    <row r="37" spans="1:139" s="19" customFormat="1" ht="15" customHeight="1" x14ac:dyDescent="0.35">
      <c r="A37" s="66"/>
    </row>
    <row r="38" spans="1:139" s="19" customFormat="1" ht="15" customHeight="1" x14ac:dyDescent="0.35">
      <c r="A38" s="324" t="s">
        <v>585</v>
      </c>
      <c r="B38" s="324"/>
      <c r="C38" s="324"/>
      <c r="D38" s="324"/>
      <c r="E38" s="324"/>
    </row>
    <row r="39" spans="1:139" s="19" customFormat="1" ht="15" customHeight="1" x14ac:dyDescent="0.35">
      <c r="A39" s="66"/>
    </row>
    <row r="40" spans="1:139" s="19" customFormat="1" ht="15" customHeight="1" x14ac:dyDescent="0.35">
      <c r="A40" s="66"/>
      <c r="E40" s="495" t="str">
        <f xml:space="preserve"> NTBA!E$17</f>
        <v xml:space="preserve">Construction start date </v>
      </c>
      <c r="F40" s="495">
        <f xml:space="preserve"> NTBA!F$17</f>
        <v>45474</v>
      </c>
      <c r="G40" s="495" t="str">
        <f xml:space="preserve"> NTBA!G$17</f>
        <v>date</v>
      </c>
    </row>
    <row r="41" spans="1:139" s="37" customFormat="1" ht="15" customHeight="1" x14ac:dyDescent="0.35">
      <c r="A41" s="38"/>
      <c r="E41" s="397" t="str">
        <f xml:space="preserve"> NTBA!E$19</f>
        <v>Construction end date</v>
      </c>
      <c r="F41" s="491">
        <f xml:space="preserve"> NTBA!F$19</f>
        <v>46173</v>
      </c>
      <c r="G41" s="397" t="str">
        <f xml:space="preserve"> NTBA!G$19</f>
        <v>date</v>
      </c>
    </row>
    <row r="42" spans="1:139" s="19" customFormat="1" ht="15" customHeight="1" x14ac:dyDescent="0.35">
      <c r="A42" s="66"/>
      <c r="E42" s="494" t="str">
        <f xml:space="preserve"> Time_M!E$18</f>
        <v>Model period beginning_M</v>
      </c>
      <c r="F42" s="494">
        <f xml:space="preserve"> Time_M!F$18</f>
        <v>0</v>
      </c>
      <c r="G42" s="494" t="str">
        <f xml:space="preserve"> Time_M!G$18</f>
        <v>date</v>
      </c>
      <c r="H42" s="494">
        <f xml:space="preserve"> Time_M!H$18</f>
        <v>0</v>
      </c>
      <c r="I42" s="494">
        <f xml:space="preserve"> Time_M!I$18</f>
        <v>0</v>
      </c>
      <c r="J42" s="494">
        <f xml:space="preserve"> Time_M!J$18</f>
        <v>45323</v>
      </c>
      <c r="K42" s="494">
        <f xml:space="preserve"> Time_M!K$18</f>
        <v>45352</v>
      </c>
      <c r="L42" s="494">
        <f xml:space="preserve"> Time_M!L$18</f>
        <v>45383</v>
      </c>
      <c r="M42" s="494">
        <f xml:space="preserve"> Time_M!M$18</f>
        <v>45413</v>
      </c>
      <c r="N42" s="494">
        <f xml:space="preserve"> Time_M!N$18</f>
        <v>45444</v>
      </c>
      <c r="O42" s="494">
        <f xml:space="preserve"> Time_M!O$18</f>
        <v>45474</v>
      </c>
      <c r="P42" s="494">
        <f xml:space="preserve"> Time_M!P$18</f>
        <v>45505</v>
      </c>
      <c r="Q42" s="494">
        <f xml:space="preserve"> Time_M!Q$18</f>
        <v>45536</v>
      </c>
      <c r="R42" s="494">
        <f xml:space="preserve"> Time_M!R$18</f>
        <v>45566</v>
      </c>
      <c r="S42" s="494">
        <f xml:space="preserve"> Time_M!S$18</f>
        <v>45597</v>
      </c>
      <c r="T42" s="494">
        <f xml:space="preserve"> Time_M!T$18</f>
        <v>45627</v>
      </c>
      <c r="U42" s="494">
        <f xml:space="preserve"> Time_M!U$18</f>
        <v>45658</v>
      </c>
      <c r="V42" s="494">
        <f xml:space="preserve"> Time_M!V$18</f>
        <v>45689</v>
      </c>
      <c r="W42" s="494">
        <f xml:space="preserve"> Time_M!W$18</f>
        <v>45717</v>
      </c>
      <c r="X42" s="494">
        <f xml:space="preserve"> Time_M!X$18</f>
        <v>45748</v>
      </c>
      <c r="Y42" s="494">
        <f xml:space="preserve"> Time_M!Y$18</f>
        <v>45778</v>
      </c>
      <c r="Z42" s="494">
        <f xml:space="preserve"> Time_M!Z$18</f>
        <v>45809</v>
      </c>
      <c r="AA42" s="494">
        <f xml:space="preserve"> Time_M!AA$18</f>
        <v>45839</v>
      </c>
      <c r="AB42" s="494">
        <f xml:space="preserve"> Time_M!AB$18</f>
        <v>45870</v>
      </c>
      <c r="AC42" s="494">
        <f xml:space="preserve"> Time_M!AC$18</f>
        <v>45901</v>
      </c>
      <c r="AD42" s="494">
        <f xml:space="preserve"> Time_M!AD$18</f>
        <v>45931</v>
      </c>
      <c r="AE42" s="494">
        <f xml:space="preserve"> Time_M!AE$18</f>
        <v>45962</v>
      </c>
      <c r="AF42" s="494">
        <f xml:space="preserve"> Time_M!AF$18</f>
        <v>45992</v>
      </c>
      <c r="AG42" s="494">
        <f xml:space="preserve"> Time_M!AG$18</f>
        <v>46023</v>
      </c>
      <c r="AH42" s="494">
        <f xml:space="preserve"> Time_M!AH$18</f>
        <v>46054</v>
      </c>
      <c r="AI42" s="494">
        <f xml:space="preserve"> Time_M!AI$18</f>
        <v>46082</v>
      </c>
      <c r="AJ42" s="494">
        <f xml:space="preserve"> Time_M!AJ$18</f>
        <v>46113</v>
      </c>
      <c r="AK42" s="494">
        <f xml:space="preserve"> Time_M!AK$18</f>
        <v>46143</v>
      </c>
      <c r="AL42" s="494">
        <f xml:space="preserve"> Time_M!AL$18</f>
        <v>46174</v>
      </c>
      <c r="AM42" s="494">
        <f xml:space="preserve"> Time_M!AM$18</f>
        <v>46204</v>
      </c>
      <c r="AN42" s="494">
        <f xml:space="preserve"> Time_M!AN$18</f>
        <v>46235</v>
      </c>
      <c r="AO42" s="494">
        <f xml:space="preserve"> Time_M!AO$18</f>
        <v>46266</v>
      </c>
      <c r="AP42" s="494">
        <f xml:space="preserve"> Time_M!AP$18</f>
        <v>46296</v>
      </c>
      <c r="AQ42" s="494">
        <f xml:space="preserve"> Time_M!AQ$18</f>
        <v>46327</v>
      </c>
      <c r="AR42" s="494">
        <f xml:space="preserve"> Time_M!AR$18</f>
        <v>46357</v>
      </c>
      <c r="AS42" s="494">
        <f xml:space="preserve"> Time_M!AS$18</f>
        <v>46388</v>
      </c>
      <c r="AT42" s="494">
        <f xml:space="preserve"> Time_M!AT$18</f>
        <v>46419</v>
      </c>
      <c r="AU42" s="494">
        <f xml:space="preserve"> Time_M!AU$18</f>
        <v>46447</v>
      </c>
      <c r="AV42" s="494">
        <f xml:space="preserve"> Time_M!AV$18</f>
        <v>46478</v>
      </c>
      <c r="AW42" s="494">
        <f xml:space="preserve"> Time_M!AW$18</f>
        <v>46508</v>
      </c>
      <c r="AX42" s="494">
        <f xml:space="preserve"> Time_M!AX$18</f>
        <v>46539</v>
      </c>
      <c r="AY42" s="494">
        <f xml:space="preserve"> Time_M!AY$18</f>
        <v>46569</v>
      </c>
      <c r="AZ42" s="494">
        <f xml:space="preserve"> Time_M!AZ$18</f>
        <v>46600</v>
      </c>
      <c r="BA42" s="494">
        <f xml:space="preserve"> Time_M!BA$18</f>
        <v>46631</v>
      </c>
      <c r="BB42" s="494">
        <f xml:space="preserve"> Time_M!BB$18</f>
        <v>46661</v>
      </c>
      <c r="BC42" s="494">
        <f xml:space="preserve"> Time_M!BC$18</f>
        <v>46692</v>
      </c>
      <c r="BD42" s="494">
        <f xml:space="preserve"> Time_M!BD$18</f>
        <v>46722</v>
      </c>
      <c r="BE42" s="494">
        <f xml:space="preserve"> Time_M!BE$18</f>
        <v>46753</v>
      </c>
      <c r="BF42" s="494">
        <f xml:space="preserve"> Time_M!BF$18</f>
        <v>46784</v>
      </c>
      <c r="BG42" s="494">
        <f xml:space="preserve"> Time_M!BG$18</f>
        <v>46813</v>
      </c>
      <c r="BH42" s="494">
        <f xml:space="preserve"> Time_M!BH$18</f>
        <v>46844</v>
      </c>
      <c r="BI42" s="494">
        <f xml:space="preserve"> Time_M!BI$18</f>
        <v>46874</v>
      </c>
      <c r="BJ42" s="494">
        <f xml:space="preserve"> Time_M!BJ$18</f>
        <v>46905</v>
      </c>
      <c r="BK42" s="494">
        <f xml:space="preserve"> Time_M!BK$18</f>
        <v>46935</v>
      </c>
      <c r="BL42" s="494">
        <f xml:space="preserve"> Time_M!BL$18</f>
        <v>46966</v>
      </c>
      <c r="BM42" s="494">
        <f xml:space="preserve"> Time_M!BM$18</f>
        <v>46997</v>
      </c>
      <c r="BN42" s="494">
        <f xml:space="preserve"> Time_M!BN$18</f>
        <v>47027</v>
      </c>
      <c r="BO42" s="494">
        <f xml:space="preserve"> Time_M!BO$18</f>
        <v>47058</v>
      </c>
      <c r="BP42" s="494">
        <f xml:space="preserve"> Time_M!BP$18</f>
        <v>47088</v>
      </c>
      <c r="BQ42" s="494">
        <f xml:space="preserve"> Time_M!BQ$18</f>
        <v>47119</v>
      </c>
      <c r="BR42" s="494">
        <f xml:space="preserve"> Time_M!BR$18</f>
        <v>47150</v>
      </c>
      <c r="BS42" s="494">
        <f xml:space="preserve"> Time_M!BS$18</f>
        <v>47178</v>
      </c>
      <c r="BT42" s="494">
        <f xml:space="preserve"> Time_M!BT$18</f>
        <v>47209</v>
      </c>
      <c r="BU42" s="494">
        <f xml:space="preserve"> Time_M!BU$18</f>
        <v>47239</v>
      </c>
      <c r="BV42" s="494">
        <f xml:space="preserve"> Time_M!BV$18</f>
        <v>47270</v>
      </c>
      <c r="BW42" s="494">
        <f xml:space="preserve"> Time_M!BW$18</f>
        <v>47300</v>
      </c>
      <c r="BX42" s="494">
        <f xml:space="preserve"> Time_M!BX$18</f>
        <v>47331</v>
      </c>
      <c r="BY42" s="494">
        <f xml:space="preserve"> Time_M!BY$18</f>
        <v>47362</v>
      </c>
      <c r="BZ42" s="494">
        <f xml:space="preserve"> Time_M!BZ$18</f>
        <v>47392</v>
      </c>
      <c r="CA42" s="494">
        <f xml:space="preserve"> Time_M!CA$18</f>
        <v>47423</v>
      </c>
      <c r="CB42" s="494">
        <f xml:space="preserve"> Time_M!CB$18</f>
        <v>47453</v>
      </c>
      <c r="CC42" s="494">
        <f xml:space="preserve"> Time_M!CC$18</f>
        <v>47484</v>
      </c>
      <c r="CD42" s="494">
        <f xml:space="preserve"> Time_M!CD$18</f>
        <v>47515</v>
      </c>
      <c r="CE42" s="494">
        <f xml:space="preserve"> Time_M!CE$18</f>
        <v>47543</v>
      </c>
      <c r="CF42" s="494">
        <f xml:space="preserve"> Time_M!CF$18</f>
        <v>47574</v>
      </c>
      <c r="CG42" s="494">
        <f xml:space="preserve"> Time_M!CG$18</f>
        <v>47604</v>
      </c>
      <c r="CH42" s="494">
        <f xml:space="preserve"> Time_M!CH$18</f>
        <v>47635</v>
      </c>
      <c r="CI42" s="494">
        <f xml:space="preserve"> Time_M!CI$18</f>
        <v>47665</v>
      </c>
      <c r="CJ42" s="494">
        <f xml:space="preserve"> Time_M!CJ$18</f>
        <v>47696</v>
      </c>
      <c r="CK42" s="494">
        <f xml:space="preserve"> Time_M!CK$18</f>
        <v>47727</v>
      </c>
      <c r="CL42" s="494">
        <f xml:space="preserve"> Time_M!CL$18</f>
        <v>47757</v>
      </c>
      <c r="CM42" s="494">
        <f xml:space="preserve"> Time_M!CM$18</f>
        <v>47788</v>
      </c>
      <c r="CN42" s="494">
        <f xml:space="preserve"> Time_M!CN$18</f>
        <v>47818</v>
      </c>
      <c r="CO42" s="494">
        <f xml:space="preserve"> Time_M!CO$18</f>
        <v>47849</v>
      </c>
      <c r="CP42" s="494">
        <f xml:space="preserve"> Time_M!CP$18</f>
        <v>47880</v>
      </c>
      <c r="CQ42" s="494">
        <f xml:space="preserve"> Time_M!CQ$18</f>
        <v>47908</v>
      </c>
      <c r="CR42" s="494">
        <f xml:space="preserve"> Time_M!CR$18</f>
        <v>47939</v>
      </c>
      <c r="CS42" s="494">
        <f xml:space="preserve"> Time_M!CS$18</f>
        <v>47969</v>
      </c>
      <c r="CT42" s="494">
        <f xml:space="preserve"> Time_M!CT$18</f>
        <v>48000</v>
      </c>
      <c r="CU42" s="494">
        <f xml:space="preserve"> Time_M!CU$18</f>
        <v>48030</v>
      </c>
      <c r="CV42" s="494">
        <f xml:space="preserve"> Time_M!CV$18</f>
        <v>48061</v>
      </c>
      <c r="CW42" s="494">
        <f xml:space="preserve"> Time_M!CW$18</f>
        <v>48092</v>
      </c>
      <c r="CX42" s="494">
        <f xml:space="preserve"> Time_M!CX$18</f>
        <v>48122</v>
      </c>
      <c r="CY42" s="494">
        <f xml:space="preserve"> Time_M!CY$18</f>
        <v>48153</v>
      </c>
      <c r="CZ42" s="494">
        <f xml:space="preserve"> Time_M!CZ$18</f>
        <v>48183</v>
      </c>
      <c r="DA42" s="494">
        <f xml:space="preserve"> Time_M!DA$18</f>
        <v>48214</v>
      </c>
      <c r="DB42" s="494">
        <f xml:space="preserve"> Time_M!DB$18</f>
        <v>48245</v>
      </c>
      <c r="DC42" s="494">
        <f xml:space="preserve"> Time_M!DC$18</f>
        <v>48274</v>
      </c>
      <c r="DD42" s="494">
        <f xml:space="preserve"> Time_M!DD$18</f>
        <v>48305</v>
      </c>
      <c r="DE42" s="494">
        <f xml:space="preserve"> Time_M!DE$18</f>
        <v>48335</v>
      </c>
      <c r="DF42" s="494">
        <f xml:space="preserve"> Time_M!DF$18</f>
        <v>48366</v>
      </c>
      <c r="DG42" s="494">
        <f xml:space="preserve"> Time_M!DG$18</f>
        <v>48396</v>
      </c>
      <c r="DH42" s="494">
        <f xml:space="preserve"> Time_M!DH$18</f>
        <v>48427</v>
      </c>
      <c r="DI42" s="494">
        <f xml:space="preserve"> Time_M!DI$18</f>
        <v>48458</v>
      </c>
      <c r="DJ42" s="494">
        <f xml:space="preserve"> Time_M!DJ$18</f>
        <v>48488</v>
      </c>
      <c r="DK42" s="494">
        <f xml:space="preserve"> Time_M!DK$18</f>
        <v>48519</v>
      </c>
      <c r="DL42" s="494">
        <f xml:space="preserve"> Time_M!DL$18</f>
        <v>48549</v>
      </c>
      <c r="DM42" s="494">
        <f xml:space="preserve"> Time_M!DM$18</f>
        <v>48580</v>
      </c>
      <c r="DN42" s="494">
        <f xml:space="preserve"> Time_M!DN$18</f>
        <v>48611</v>
      </c>
      <c r="DO42" s="494">
        <f xml:space="preserve"> Time_M!DO$18</f>
        <v>48639</v>
      </c>
      <c r="DP42" s="494">
        <f xml:space="preserve"> Time_M!DP$18</f>
        <v>48670</v>
      </c>
      <c r="DQ42" s="494">
        <f xml:space="preserve"> Time_M!DQ$18</f>
        <v>48700</v>
      </c>
      <c r="DR42" s="494">
        <f xml:space="preserve"> Time_M!DR$18</f>
        <v>48731</v>
      </c>
      <c r="DS42" s="494">
        <f xml:space="preserve"> Time_M!DS$18</f>
        <v>48761</v>
      </c>
      <c r="DT42" s="494">
        <f xml:space="preserve"> Time_M!DT$18</f>
        <v>48792</v>
      </c>
      <c r="DU42" s="494">
        <f xml:space="preserve"> Time_M!DU$18</f>
        <v>48823</v>
      </c>
      <c r="DV42" s="494">
        <f xml:space="preserve"> Time_M!DV$18</f>
        <v>48853</v>
      </c>
      <c r="DW42" s="494">
        <f xml:space="preserve"> Time_M!DW$18</f>
        <v>48884</v>
      </c>
      <c r="DX42" s="494">
        <f xml:space="preserve"> Time_M!DX$18</f>
        <v>48914</v>
      </c>
      <c r="DY42" s="494">
        <f xml:space="preserve"> Time_M!DY$18</f>
        <v>48945</v>
      </c>
      <c r="DZ42" s="494">
        <f xml:space="preserve"> Time_M!DZ$18</f>
        <v>48976</v>
      </c>
      <c r="EA42" s="494">
        <f xml:space="preserve"> Time_M!EA$18</f>
        <v>49004</v>
      </c>
      <c r="EB42" s="494">
        <f xml:space="preserve"> Time_M!EB$18</f>
        <v>49035</v>
      </c>
      <c r="EC42" s="494">
        <f xml:space="preserve"> Time_M!EC$18</f>
        <v>49065</v>
      </c>
      <c r="ED42" s="494">
        <f xml:space="preserve"> Time_M!ED$18</f>
        <v>49096</v>
      </c>
      <c r="EE42" s="494">
        <f xml:space="preserve"> Time_M!EE$18</f>
        <v>49126</v>
      </c>
      <c r="EF42" s="494">
        <f xml:space="preserve"> Time_M!EF$18</f>
        <v>49157</v>
      </c>
      <c r="EG42" s="494">
        <f xml:space="preserve"> Time_M!EG$18</f>
        <v>49188</v>
      </c>
      <c r="EH42" s="494">
        <f xml:space="preserve"> Time_M!EH$18</f>
        <v>49218</v>
      </c>
    </row>
    <row r="43" spans="1:139" s="19" customFormat="1" ht="15" customHeight="1" x14ac:dyDescent="0.35">
      <c r="A43" s="66"/>
      <c r="E43" s="494" t="str">
        <f xml:space="preserve"> Time_M!E$22</f>
        <v>Model period ending_M</v>
      </c>
      <c r="F43" s="494">
        <f xml:space="preserve"> Time_M!F$22</f>
        <v>0</v>
      </c>
      <c r="G43" s="494" t="str">
        <f xml:space="preserve"> Time_M!G$22</f>
        <v>date</v>
      </c>
      <c r="H43" s="494">
        <f xml:space="preserve"> Time_M!H$22</f>
        <v>0</v>
      </c>
      <c r="I43" s="494">
        <f xml:space="preserve"> Time_M!I$22</f>
        <v>0</v>
      </c>
      <c r="J43" s="494">
        <f xml:space="preserve"> Time_M!J$22</f>
        <v>45351</v>
      </c>
      <c r="K43" s="494">
        <f xml:space="preserve"> Time_M!K$22</f>
        <v>45382</v>
      </c>
      <c r="L43" s="494">
        <f xml:space="preserve"> Time_M!L$22</f>
        <v>45412</v>
      </c>
      <c r="M43" s="494">
        <f xml:space="preserve"> Time_M!M$22</f>
        <v>45443</v>
      </c>
      <c r="N43" s="494">
        <f xml:space="preserve"> Time_M!N$22</f>
        <v>45473</v>
      </c>
      <c r="O43" s="494">
        <f xml:space="preserve"> Time_M!O$22</f>
        <v>45504</v>
      </c>
      <c r="P43" s="494">
        <f xml:space="preserve"> Time_M!P$22</f>
        <v>45535</v>
      </c>
      <c r="Q43" s="494">
        <f xml:space="preserve"> Time_M!Q$22</f>
        <v>45565</v>
      </c>
      <c r="R43" s="494">
        <f xml:space="preserve"> Time_M!R$22</f>
        <v>45596</v>
      </c>
      <c r="S43" s="494">
        <f xml:space="preserve"> Time_M!S$22</f>
        <v>45626</v>
      </c>
      <c r="T43" s="494">
        <f xml:space="preserve"> Time_M!T$22</f>
        <v>45657</v>
      </c>
      <c r="U43" s="494">
        <f xml:space="preserve"> Time_M!U$22</f>
        <v>45688</v>
      </c>
      <c r="V43" s="494">
        <f xml:space="preserve"> Time_M!V$22</f>
        <v>45716</v>
      </c>
      <c r="W43" s="494">
        <f xml:space="preserve"> Time_M!W$22</f>
        <v>45747</v>
      </c>
      <c r="X43" s="494">
        <f xml:space="preserve"> Time_M!X$22</f>
        <v>45777</v>
      </c>
      <c r="Y43" s="494">
        <f xml:space="preserve"> Time_M!Y$22</f>
        <v>45808</v>
      </c>
      <c r="Z43" s="494">
        <f xml:space="preserve"> Time_M!Z$22</f>
        <v>45838</v>
      </c>
      <c r="AA43" s="494">
        <f xml:space="preserve"> Time_M!AA$22</f>
        <v>45869</v>
      </c>
      <c r="AB43" s="494">
        <f xml:space="preserve"> Time_M!AB$22</f>
        <v>45900</v>
      </c>
      <c r="AC43" s="494">
        <f xml:space="preserve"> Time_M!AC$22</f>
        <v>45930</v>
      </c>
      <c r="AD43" s="494">
        <f xml:space="preserve"> Time_M!AD$22</f>
        <v>45961</v>
      </c>
      <c r="AE43" s="494">
        <f xml:space="preserve"> Time_M!AE$22</f>
        <v>45991</v>
      </c>
      <c r="AF43" s="494">
        <f xml:space="preserve"> Time_M!AF$22</f>
        <v>46022</v>
      </c>
      <c r="AG43" s="494">
        <f xml:space="preserve"> Time_M!AG$22</f>
        <v>46053</v>
      </c>
      <c r="AH43" s="494">
        <f xml:space="preserve"> Time_M!AH$22</f>
        <v>46081</v>
      </c>
      <c r="AI43" s="494">
        <f xml:space="preserve"> Time_M!AI$22</f>
        <v>46112</v>
      </c>
      <c r="AJ43" s="494">
        <f xml:space="preserve"> Time_M!AJ$22</f>
        <v>46142</v>
      </c>
      <c r="AK43" s="494">
        <f xml:space="preserve"> Time_M!AK$22</f>
        <v>46173</v>
      </c>
      <c r="AL43" s="494">
        <f xml:space="preserve"> Time_M!AL$22</f>
        <v>46203</v>
      </c>
      <c r="AM43" s="494">
        <f xml:space="preserve"> Time_M!AM$22</f>
        <v>46234</v>
      </c>
      <c r="AN43" s="494">
        <f xml:space="preserve"> Time_M!AN$22</f>
        <v>46265</v>
      </c>
      <c r="AO43" s="494">
        <f xml:space="preserve"> Time_M!AO$22</f>
        <v>46295</v>
      </c>
      <c r="AP43" s="494">
        <f xml:space="preserve"> Time_M!AP$22</f>
        <v>46326</v>
      </c>
      <c r="AQ43" s="494">
        <f xml:space="preserve"> Time_M!AQ$22</f>
        <v>46356</v>
      </c>
      <c r="AR43" s="494">
        <f xml:space="preserve"> Time_M!AR$22</f>
        <v>46387</v>
      </c>
      <c r="AS43" s="494">
        <f xml:space="preserve"> Time_M!AS$22</f>
        <v>46418</v>
      </c>
      <c r="AT43" s="494">
        <f xml:space="preserve"> Time_M!AT$22</f>
        <v>46446</v>
      </c>
      <c r="AU43" s="494">
        <f xml:space="preserve"> Time_M!AU$22</f>
        <v>46477</v>
      </c>
      <c r="AV43" s="494">
        <f xml:space="preserve"> Time_M!AV$22</f>
        <v>46507</v>
      </c>
      <c r="AW43" s="494">
        <f xml:space="preserve"> Time_M!AW$22</f>
        <v>46538</v>
      </c>
      <c r="AX43" s="494">
        <f xml:space="preserve"> Time_M!AX$22</f>
        <v>46568</v>
      </c>
      <c r="AY43" s="494">
        <f xml:space="preserve"> Time_M!AY$22</f>
        <v>46599</v>
      </c>
      <c r="AZ43" s="494">
        <f xml:space="preserve"> Time_M!AZ$22</f>
        <v>46630</v>
      </c>
      <c r="BA43" s="494">
        <f xml:space="preserve"> Time_M!BA$22</f>
        <v>46660</v>
      </c>
      <c r="BB43" s="494">
        <f xml:space="preserve"> Time_M!BB$22</f>
        <v>46691</v>
      </c>
      <c r="BC43" s="494">
        <f xml:space="preserve"> Time_M!BC$22</f>
        <v>46721</v>
      </c>
      <c r="BD43" s="494">
        <f xml:space="preserve"> Time_M!BD$22</f>
        <v>46752</v>
      </c>
      <c r="BE43" s="494">
        <f xml:space="preserve"> Time_M!BE$22</f>
        <v>46783</v>
      </c>
      <c r="BF43" s="494">
        <f xml:space="preserve"> Time_M!BF$22</f>
        <v>46812</v>
      </c>
      <c r="BG43" s="494">
        <f xml:space="preserve"> Time_M!BG$22</f>
        <v>46843</v>
      </c>
      <c r="BH43" s="494">
        <f xml:space="preserve"> Time_M!BH$22</f>
        <v>46873</v>
      </c>
      <c r="BI43" s="494">
        <f xml:space="preserve"> Time_M!BI$22</f>
        <v>46904</v>
      </c>
      <c r="BJ43" s="494">
        <f xml:space="preserve"> Time_M!BJ$22</f>
        <v>46934</v>
      </c>
      <c r="BK43" s="494">
        <f xml:space="preserve"> Time_M!BK$22</f>
        <v>46965</v>
      </c>
      <c r="BL43" s="494">
        <f xml:space="preserve"> Time_M!BL$22</f>
        <v>46996</v>
      </c>
      <c r="BM43" s="494">
        <f xml:space="preserve"> Time_M!BM$22</f>
        <v>47026</v>
      </c>
      <c r="BN43" s="494">
        <f xml:space="preserve"> Time_M!BN$22</f>
        <v>47057</v>
      </c>
      <c r="BO43" s="494">
        <f xml:space="preserve"> Time_M!BO$22</f>
        <v>47087</v>
      </c>
      <c r="BP43" s="494">
        <f xml:space="preserve"> Time_M!BP$22</f>
        <v>47118</v>
      </c>
      <c r="BQ43" s="494">
        <f xml:space="preserve"> Time_M!BQ$22</f>
        <v>47149</v>
      </c>
      <c r="BR43" s="494">
        <f xml:space="preserve"> Time_M!BR$22</f>
        <v>47177</v>
      </c>
      <c r="BS43" s="494">
        <f xml:space="preserve"> Time_M!BS$22</f>
        <v>47208</v>
      </c>
      <c r="BT43" s="494">
        <f xml:space="preserve"> Time_M!BT$22</f>
        <v>47238</v>
      </c>
      <c r="BU43" s="494">
        <f xml:space="preserve"> Time_M!BU$22</f>
        <v>47269</v>
      </c>
      <c r="BV43" s="494">
        <f xml:space="preserve"> Time_M!BV$22</f>
        <v>47299</v>
      </c>
      <c r="BW43" s="494">
        <f xml:space="preserve"> Time_M!BW$22</f>
        <v>47330</v>
      </c>
      <c r="BX43" s="494">
        <f xml:space="preserve"> Time_M!BX$22</f>
        <v>47361</v>
      </c>
      <c r="BY43" s="494">
        <f xml:space="preserve"> Time_M!BY$22</f>
        <v>47391</v>
      </c>
      <c r="BZ43" s="494">
        <f xml:space="preserve"> Time_M!BZ$22</f>
        <v>47422</v>
      </c>
      <c r="CA43" s="494">
        <f xml:space="preserve"> Time_M!CA$22</f>
        <v>47452</v>
      </c>
      <c r="CB43" s="494">
        <f xml:space="preserve"> Time_M!CB$22</f>
        <v>47483</v>
      </c>
      <c r="CC43" s="494">
        <f xml:space="preserve"> Time_M!CC$22</f>
        <v>47514</v>
      </c>
      <c r="CD43" s="494">
        <f xml:space="preserve"> Time_M!CD$22</f>
        <v>47542</v>
      </c>
      <c r="CE43" s="494">
        <f xml:space="preserve"> Time_M!CE$22</f>
        <v>47573</v>
      </c>
      <c r="CF43" s="494">
        <f xml:space="preserve"> Time_M!CF$22</f>
        <v>47603</v>
      </c>
      <c r="CG43" s="494">
        <f xml:space="preserve"> Time_M!CG$22</f>
        <v>47634</v>
      </c>
      <c r="CH43" s="494">
        <f xml:space="preserve"> Time_M!CH$22</f>
        <v>47664</v>
      </c>
      <c r="CI43" s="494">
        <f xml:space="preserve"> Time_M!CI$22</f>
        <v>47695</v>
      </c>
      <c r="CJ43" s="494">
        <f xml:space="preserve"> Time_M!CJ$22</f>
        <v>47726</v>
      </c>
      <c r="CK43" s="494">
        <f xml:space="preserve"> Time_M!CK$22</f>
        <v>47756</v>
      </c>
      <c r="CL43" s="494">
        <f xml:space="preserve"> Time_M!CL$22</f>
        <v>47787</v>
      </c>
      <c r="CM43" s="494">
        <f xml:space="preserve"> Time_M!CM$22</f>
        <v>47817</v>
      </c>
      <c r="CN43" s="494">
        <f xml:space="preserve"> Time_M!CN$22</f>
        <v>47848</v>
      </c>
      <c r="CO43" s="494">
        <f xml:space="preserve"> Time_M!CO$22</f>
        <v>47879</v>
      </c>
      <c r="CP43" s="494">
        <f xml:space="preserve"> Time_M!CP$22</f>
        <v>47907</v>
      </c>
      <c r="CQ43" s="494">
        <f xml:space="preserve"> Time_M!CQ$22</f>
        <v>47938</v>
      </c>
      <c r="CR43" s="494">
        <f xml:space="preserve"> Time_M!CR$22</f>
        <v>47968</v>
      </c>
      <c r="CS43" s="494">
        <f xml:space="preserve"> Time_M!CS$22</f>
        <v>47999</v>
      </c>
      <c r="CT43" s="494">
        <f xml:space="preserve"> Time_M!CT$22</f>
        <v>48029</v>
      </c>
      <c r="CU43" s="494">
        <f xml:space="preserve"> Time_M!CU$22</f>
        <v>48060</v>
      </c>
      <c r="CV43" s="494">
        <f xml:space="preserve"> Time_M!CV$22</f>
        <v>48091</v>
      </c>
      <c r="CW43" s="494">
        <f xml:space="preserve"> Time_M!CW$22</f>
        <v>48121</v>
      </c>
      <c r="CX43" s="494">
        <f xml:space="preserve"> Time_M!CX$22</f>
        <v>48152</v>
      </c>
      <c r="CY43" s="494">
        <f xml:space="preserve"> Time_M!CY$22</f>
        <v>48182</v>
      </c>
      <c r="CZ43" s="494">
        <f xml:space="preserve"> Time_M!CZ$22</f>
        <v>48213</v>
      </c>
      <c r="DA43" s="494">
        <f xml:space="preserve"> Time_M!DA$22</f>
        <v>48244</v>
      </c>
      <c r="DB43" s="494">
        <f xml:space="preserve"> Time_M!DB$22</f>
        <v>48273</v>
      </c>
      <c r="DC43" s="494">
        <f xml:space="preserve"> Time_M!DC$22</f>
        <v>48304</v>
      </c>
      <c r="DD43" s="494">
        <f xml:space="preserve"> Time_M!DD$22</f>
        <v>48334</v>
      </c>
      <c r="DE43" s="494">
        <f xml:space="preserve"> Time_M!DE$22</f>
        <v>48365</v>
      </c>
      <c r="DF43" s="494">
        <f xml:space="preserve"> Time_M!DF$22</f>
        <v>48395</v>
      </c>
      <c r="DG43" s="494">
        <f xml:space="preserve"> Time_M!DG$22</f>
        <v>48426</v>
      </c>
      <c r="DH43" s="494">
        <f xml:space="preserve"> Time_M!DH$22</f>
        <v>48457</v>
      </c>
      <c r="DI43" s="494">
        <f xml:space="preserve"> Time_M!DI$22</f>
        <v>48487</v>
      </c>
      <c r="DJ43" s="494">
        <f xml:space="preserve"> Time_M!DJ$22</f>
        <v>48518</v>
      </c>
      <c r="DK43" s="494">
        <f xml:space="preserve"> Time_M!DK$22</f>
        <v>48548</v>
      </c>
      <c r="DL43" s="494">
        <f xml:space="preserve"> Time_M!DL$22</f>
        <v>48579</v>
      </c>
      <c r="DM43" s="494">
        <f xml:space="preserve"> Time_M!DM$22</f>
        <v>48610</v>
      </c>
      <c r="DN43" s="494">
        <f xml:space="preserve"> Time_M!DN$22</f>
        <v>48638</v>
      </c>
      <c r="DO43" s="494">
        <f xml:space="preserve"> Time_M!DO$22</f>
        <v>48669</v>
      </c>
      <c r="DP43" s="494">
        <f xml:space="preserve"> Time_M!DP$22</f>
        <v>48699</v>
      </c>
      <c r="DQ43" s="494">
        <f xml:space="preserve"> Time_M!DQ$22</f>
        <v>48730</v>
      </c>
      <c r="DR43" s="494">
        <f xml:space="preserve"> Time_M!DR$22</f>
        <v>48760</v>
      </c>
      <c r="DS43" s="494">
        <f xml:space="preserve"> Time_M!DS$22</f>
        <v>48791</v>
      </c>
      <c r="DT43" s="494">
        <f xml:space="preserve"> Time_M!DT$22</f>
        <v>48822</v>
      </c>
      <c r="DU43" s="494">
        <f xml:space="preserve"> Time_M!DU$22</f>
        <v>48852</v>
      </c>
      <c r="DV43" s="494">
        <f xml:space="preserve"> Time_M!DV$22</f>
        <v>48883</v>
      </c>
      <c r="DW43" s="494">
        <f xml:space="preserve"> Time_M!DW$22</f>
        <v>48913</v>
      </c>
      <c r="DX43" s="494">
        <f xml:space="preserve"> Time_M!DX$22</f>
        <v>48944</v>
      </c>
      <c r="DY43" s="494">
        <f xml:space="preserve"> Time_M!DY$22</f>
        <v>48975</v>
      </c>
      <c r="DZ43" s="494">
        <f xml:space="preserve"> Time_M!DZ$22</f>
        <v>49003</v>
      </c>
      <c r="EA43" s="494">
        <f xml:space="preserve"> Time_M!EA$22</f>
        <v>49034</v>
      </c>
      <c r="EB43" s="494">
        <f xml:space="preserve"> Time_M!EB$22</f>
        <v>49064</v>
      </c>
      <c r="EC43" s="494">
        <f xml:space="preserve"> Time_M!EC$22</f>
        <v>49095</v>
      </c>
      <c r="ED43" s="494">
        <f xml:space="preserve"> Time_M!ED$22</f>
        <v>49125</v>
      </c>
      <c r="EE43" s="494">
        <f xml:space="preserve"> Time_M!EE$22</f>
        <v>49156</v>
      </c>
      <c r="EF43" s="494">
        <f xml:space="preserve"> Time_M!EF$22</f>
        <v>49187</v>
      </c>
      <c r="EG43" s="494">
        <f xml:space="preserve"> Time_M!EG$22</f>
        <v>49217</v>
      </c>
      <c r="EH43" s="494">
        <f xml:space="preserve"> Time_M!EH$22</f>
        <v>49248</v>
      </c>
    </row>
    <row r="44" spans="1:139" s="19" customFormat="1" ht="15" customHeight="1" x14ac:dyDescent="0.35">
      <c r="E44" s="19" t="s">
        <v>0</v>
      </c>
      <c r="G44" s="19" t="s">
        <v>308</v>
      </c>
      <c r="H44" s="19">
        <f xml:space="preserve"> SUM(J44:EH44)</f>
        <v>23</v>
      </c>
      <c r="J44" s="19">
        <f xml:space="preserve"> IF( AND( J$42 &gt;= $F40, J$43 &lt;= $F41),1,0)</f>
        <v>0</v>
      </c>
      <c r="K44" s="19">
        <f t="shared" ref="K44:AO44" si="52" xml:space="preserve"> IF( AND( K$42 &gt;= $F40, K$43 &lt;= $F41),1,0)</f>
        <v>0</v>
      </c>
      <c r="L44" s="19">
        <f t="shared" si="52"/>
        <v>0</v>
      </c>
      <c r="M44" s="19">
        <f xml:space="preserve"> IF( AND( M$42 &gt;= $F40, M$43 &lt;= $F41),1,0)</f>
        <v>0</v>
      </c>
      <c r="N44" s="19">
        <f t="shared" si="52"/>
        <v>0</v>
      </c>
      <c r="O44" s="19">
        <f t="shared" si="52"/>
        <v>1</v>
      </c>
      <c r="P44" s="19">
        <f t="shared" si="52"/>
        <v>1</v>
      </c>
      <c r="Q44" s="19">
        <f t="shared" si="52"/>
        <v>1</v>
      </c>
      <c r="R44" s="19">
        <f t="shared" si="52"/>
        <v>1</v>
      </c>
      <c r="S44" s="19">
        <f t="shared" si="52"/>
        <v>1</v>
      </c>
      <c r="T44" s="19">
        <f t="shared" si="52"/>
        <v>1</v>
      </c>
      <c r="U44" s="19">
        <f t="shared" si="52"/>
        <v>1</v>
      </c>
      <c r="V44" s="19">
        <f t="shared" si="52"/>
        <v>1</v>
      </c>
      <c r="W44" s="19">
        <f t="shared" si="52"/>
        <v>1</v>
      </c>
      <c r="X44" s="19">
        <f t="shared" si="52"/>
        <v>1</v>
      </c>
      <c r="Y44" s="19">
        <f t="shared" si="52"/>
        <v>1</v>
      </c>
      <c r="Z44" s="19">
        <f t="shared" si="52"/>
        <v>1</v>
      </c>
      <c r="AA44" s="19">
        <f t="shared" si="52"/>
        <v>1</v>
      </c>
      <c r="AB44" s="19">
        <f t="shared" si="52"/>
        <v>1</v>
      </c>
      <c r="AC44" s="19">
        <f t="shared" si="52"/>
        <v>1</v>
      </c>
      <c r="AD44" s="19">
        <f t="shared" si="52"/>
        <v>1</v>
      </c>
      <c r="AE44" s="19">
        <f t="shared" si="52"/>
        <v>1</v>
      </c>
      <c r="AF44" s="19">
        <f t="shared" si="52"/>
        <v>1</v>
      </c>
      <c r="AG44" s="19">
        <f t="shared" si="52"/>
        <v>1</v>
      </c>
      <c r="AH44" s="19">
        <f t="shared" si="52"/>
        <v>1</v>
      </c>
      <c r="AI44" s="19">
        <f t="shared" si="52"/>
        <v>1</v>
      </c>
      <c r="AJ44" s="19">
        <f t="shared" si="52"/>
        <v>1</v>
      </c>
      <c r="AK44" s="19">
        <f t="shared" si="52"/>
        <v>1</v>
      </c>
      <c r="AL44" s="19">
        <f t="shared" si="52"/>
        <v>0</v>
      </c>
      <c r="AM44" s="19">
        <f t="shared" si="52"/>
        <v>0</v>
      </c>
      <c r="AN44" s="19">
        <f t="shared" si="52"/>
        <v>0</v>
      </c>
      <c r="AO44" s="19">
        <f t="shared" si="52"/>
        <v>0</v>
      </c>
      <c r="AP44" s="19">
        <f t="shared" ref="AP44:BU44" si="53" xml:space="preserve"> IF( AND( AP$42 &gt;= $F40, AP$43 &lt;= $F41),1,0)</f>
        <v>0</v>
      </c>
      <c r="AQ44" s="19">
        <f t="shared" si="53"/>
        <v>0</v>
      </c>
      <c r="AR44" s="19">
        <f t="shared" si="53"/>
        <v>0</v>
      </c>
      <c r="AS44" s="19">
        <f t="shared" si="53"/>
        <v>0</v>
      </c>
      <c r="AT44" s="19">
        <f t="shared" si="53"/>
        <v>0</v>
      </c>
      <c r="AU44" s="19">
        <f t="shared" si="53"/>
        <v>0</v>
      </c>
      <c r="AV44" s="19">
        <f t="shared" si="53"/>
        <v>0</v>
      </c>
      <c r="AW44" s="19">
        <f t="shared" si="53"/>
        <v>0</v>
      </c>
      <c r="AX44" s="19">
        <f t="shared" si="53"/>
        <v>0</v>
      </c>
      <c r="AY44" s="19">
        <f t="shared" si="53"/>
        <v>0</v>
      </c>
      <c r="AZ44" s="19">
        <f t="shared" si="53"/>
        <v>0</v>
      </c>
      <c r="BA44" s="19">
        <f t="shared" si="53"/>
        <v>0</v>
      </c>
      <c r="BB44" s="19">
        <f t="shared" si="53"/>
        <v>0</v>
      </c>
      <c r="BC44" s="19">
        <f t="shared" si="53"/>
        <v>0</v>
      </c>
      <c r="BD44" s="19">
        <f t="shared" si="53"/>
        <v>0</v>
      </c>
      <c r="BE44" s="19">
        <f t="shared" si="53"/>
        <v>0</v>
      </c>
      <c r="BF44" s="19">
        <f t="shared" si="53"/>
        <v>0</v>
      </c>
      <c r="BG44" s="19">
        <f t="shared" si="53"/>
        <v>0</v>
      </c>
      <c r="BH44" s="19">
        <f t="shared" si="53"/>
        <v>0</v>
      </c>
      <c r="BI44" s="19">
        <f t="shared" si="53"/>
        <v>0</v>
      </c>
      <c r="BJ44" s="19">
        <f t="shared" si="53"/>
        <v>0</v>
      </c>
      <c r="BK44" s="19">
        <f t="shared" si="53"/>
        <v>0</v>
      </c>
      <c r="BL44" s="19">
        <f t="shared" si="53"/>
        <v>0</v>
      </c>
      <c r="BM44" s="19">
        <f t="shared" si="53"/>
        <v>0</v>
      </c>
      <c r="BN44" s="19">
        <f t="shared" si="53"/>
        <v>0</v>
      </c>
      <c r="BO44" s="19">
        <f t="shared" si="53"/>
        <v>0</v>
      </c>
      <c r="BP44" s="19">
        <f t="shared" si="53"/>
        <v>0</v>
      </c>
      <c r="BQ44" s="19">
        <f t="shared" si="53"/>
        <v>0</v>
      </c>
      <c r="BR44" s="19">
        <f t="shared" si="53"/>
        <v>0</v>
      </c>
      <c r="BS44" s="19">
        <f t="shared" si="53"/>
        <v>0</v>
      </c>
      <c r="BT44" s="19">
        <f t="shared" si="53"/>
        <v>0</v>
      </c>
      <c r="BU44" s="19">
        <f t="shared" si="53"/>
        <v>0</v>
      </c>
      <c r="BV44" s="19">
        <f t="shared" ref="BV44:DA44" si="54" xml:space="preserve"> IF( AND( BV$42 &gt;= $F40, BV$43 &lt;= $F41),1,0)</f>
        <v>0</v>
      </c>
      <c r="BW44" s="19">
        <f t="shared" si="54"/>
        <v>0</v>
      </c>
      <c r="BX44" s="19">
        <f t="shared" si="54"/>
        <v>0</v>
      </c>
      <c r="BY44" s="19">
        <f t="shared" si="54"/>
        <v>0</v>
      </c>
      <c r="BZ44" s="19">
        <f t="shared" si="54"/>
        <v>0</v>
      </c>
      <c r="CA44" s="19">
        <f t="shared" si="54"/>
        <v>0</v>
      </c>
      <c r="CB44" s="19">
        <f t="shared" si="54"/>
        <v>0</v>
      </c>
      <c r="CC44" s="19">
        <f t="shared" si="54"/>
        <v>0</v>
      </c>
      <c r="CD44" s="19">
        <f t="shared" si="54"/>
        <v>0</v>
      </c>
      <c r="CE44" s="19">
        <f t="shared" si="54"/>
        <v>0</v>
      </c>
      <c r="CF44" s="19">
        <f t="shared" si="54"/>
        <v>0</v>
      </c>
      <c r="CG44" s="19">
        <f t="shared" si="54"/>
        <v>0</v>
      </c>
      <c r="CH44" s="19">
        <f t="shared" si="54"/>
        <v>0</v>
      </c>
      <c r="CI44" s="19">
        <f t="shared" si="54"/>
        <v>0</v>
      </c>
      <c r="CJ44" s="19">
        <f t="shared" si="54"/>
        <v>0</v>
      </c>
      <c r="CK44" s="19">
        <f t="shared" si="54"/>
        <v>0</v>
      </c>
      <c r="CL44" s="19">
        <f t="shared" si="54"/>
        <v>0</v>
      </c>
      <c r="CM44" s="19">
        <f t="shared" si="54"/>
        <v>0</v>
      </c>
      <c r="CN44" s="19">
        <f t="shared" si="54"/>
        <v>0</v>
      </c>
      <c r="CO44" s="19">
        <f t="shared" si="54"/>
        <v>0</v>
      </c>
      <c r="CP44" s="19">
        <f t="shared" si="54"/>
        <v>0</v>
      </c>
      <c r="CQ44" s="19">
        <f t="shared" si="54"/>
        <v>0</v>
      </c>
      <c r="CR44" s="19">
        <f t="shared" si="54"/>
        <v>0</v>
      </c>
      <c r="CS44" s="19">
        <f t="shared" si="54"/>
        <v>0</v>
      </c>
      <c r="CT44" s="19">
        <f t="shared" si="54"/>
        <v>0</v>
      </c>
      <c r="CU44" s="19">
        <f t="shared" si="54"/>
        <v>0</v>
      </c>
      <c r="CV44" s="19">
        <f t="shared" si="54"/>
        <v>0</v>
      </c>
      <c r="CW44" s="19">
        <f t="shared" si="54"/>
        <v>0</v>
      </c>
      <c r="CX44" s="19">
        <f t="shared" si="54"/>
        <v>0</v>
      </c>
      <c r="CY44" s="19">
        <f t="shared" si="54"/>
        <v>0</v>
      </c>
      <c r="CZ44" s="19">
        <f t="shared" si="54"/>
        <v>0</v>
      </c>
      <c r="DA44" s="19">
        <f t="shared" si="54"/>
        <v>0</v>
      </c>
      <c r="DB44" s="19">
        <f t="shared" ref="DB44:EH44" si="55" xml:space="preserve"> IF( AND( DB$42 &gt;= $F40, DB$43 &lt;= $F41),1,0)</f>
        <v>0</v>
      </c>
      <c r="DC44" s="19">
        <f t="shared" si="55"/>
        <v>0</v>
      </c>
      <c r="DD44" s="19">
        <f t="shared" si="55"/>
        <v>0</v>
      </c>
      <c r="DE44" s="19">
        <f t="shared" si="55"/>
        <v>0</v>
      </c>
      <c r="DF44" s="19">
        <f t="shared" si="55"/>
        <v>0</v>
      </c>
      <c r="DG44" s="19">
        <f t="shared" si="55"/>
        <v>0</v>
      </c>
      <c r="DH44" s="19">
        <f t="shared" si="55"/>
        <v>0</v>
      </c>
      <c r="DI44" s="19">
        <f t="shared" si="55"/>
        <v>0</v>
      </c>
      <c r="DJ44" s="19">
        <f t="shared" si="55"/>
        <v>0</v>
      </c>
      <c r="DK44" s="19">
        <f t="shared" si="55"/>
        <v>0</v>
      </c>
      <c r="DL44" s="19">
        <f t="shared" si="55"/>
        <v>0</v>
      </c>
      <c r="DM44" s="19">
        <f t="shared" si="55"/>
        <v>0</v>
      </c>
      <c r="DN44" s="19">
        <f t="shared" si="55"/>
        <v>0</v>
      </c>
      <c r="DO44" s="19">
        <f t="shared" si="55"/>
        <v>0</v>
      </c>
      <c r="DP44" s="19">
        <f t="shared" si="55"/>
        <v>0</v>
      </c>
      <c r="DQ44" s="19">
        <f t="shared" si="55"/>
        <v>0</v>
      </c>
      <c r="DR44" s="19">
        <f t="shared" si="55"/>
        <v>0</v>
      </c>
      <c r="DS44" s="19">
        <f t="shared" si="55"/>
        <v>0</v>
      </c>
      <c r="DT44" s="19">
        <f t="shared" si="55"/>
        <v>0</v>
      </c>
      <c r="DU44" s="19">
        <f t="shared" si="55"/>
        <v>0</v>
      </c>
      <c r="DV44" s="19">
        <f t="shared" si="55"/>
        <v>0</v>
      </c>
      <c r="DW44" s="19">
        <f t="shared" si="55"/>
        <v>0</v>
      </c>
      <c r="DX44" s="19">
        <f t="shared" si="55"/>
        <v>0</v>
      </c>
      <c r="DY44" s="19">
        <f t="shared" si="55"/>
        <v>0</v>
      </c>
      <c r="DZ44" s="19">
        <f t="shared" si="55"/>
        <v>0</v>
      </c>
      <c r="EA44" s="19">
        <f t="shared" si="55"/>
        <v>0</v>
      </c>
      <c r="EB44" s="19">
        <f t="shared" si="55"/>
        <v>0</v>
      </c>
      <c r="EC44" s="19">
        <f t="shared" si="55"/>
        <v>0</v>
      </c>
      <c r="ED44" s="19">
        <f t="shared" si="55"/>
        <v>0</v>
      </c>
      <c r="EE44" s="19">
        <f t="shared" si="55"/>
        <v>0</v>
      </c>
      <c r="EF44" s="19">
        <f t="shared" si="55"/>
        <v>0</v>
      </c>
      <c r="EG44" s="19">
        <f t="shared" si="55"/>
        <v>0</v>
      </c>
      <c r="EH44" s="19">
        <f t="shared" si="55"/>
        <v>0</v>
      </c>
    </row>
    <row r="45" spans="1:139" s="19" customFormat="1" ht="15" customHeight="1" x14ac:dyDescent="0.35">
      <c r="A45" s="21"/>
      <c r="B45" s="21"/>
      <c r="C45" s="21"/>
      <c r="D45" s="21"/>
      <c r="E45" s="21" t="s">
        <v>7</v>
      </c>
      <c r="F45" s="21"/>
      <c r="G45" s="21" t="s">
        <v>309</v>
      </c>
      <c r="H45" s="21"/>
      <c r="I45" s="39"/>
      <c r="J45" s="21">
        <f t="shared" ref="J45:AO45" si="56" xml:space="preserve"> I45 + J44 * J44</f>
        <v>0</v>
      </c>
      <c r="K45" s="21">
        <f t="shared" si="56"/>
        <v>0</v>
      </c>
      <c r="L45" s="21">
        <f t="shared" si="56"/>
        <v>0</v>
      </c>
      <c r="M45" s="21">
        <f t="shared" si="56"/>
        <v>0</v>
      </c>
      <c r="N45" s="21">
        <f t="shared" si="56"/>
        <v>0</v>
      </c>
      <c r="O45" s="21">
        <f t="shared" si="56"/>
        <v>1</v>
      </c>
      <c r="P45" s="21">
        <f t="shared" si="56"/>
        <v>2</v>
      </c>
      <c r="Q45" s="21">
        <f t="shared" si="56"/>
        <v>3</v>
      </c>
      <c r="R45" s="21">
        <f t="shared" si="56"/>
        <v>4</v>
      </c>
      <c r="S45" s="21">
        <f t="shared" si="56"/>
        <v>5</v>
      </c>
      <c r="T45" s="21">
        <f t="shared" si="56"/>
        <v>6</v>
      </c>
      <c r="U45" s="21">
        <f t="shared" si="56"/>
        <v>7</v>
      </c>
      <c r="V45" s="21">
        <f t="shared" si="56"/>
        <v>8</v>
      </c>
      <c r="W45" s="21">
        <f t="shared" si="56"/>
        <v>9</v>
      </c>
      <c r="X45" s="21">
        <f t="shared" si="56"/>
        <v>10</v>
      </c>
      <c r="Y45" s="21">
        <f t="shared" si="56"/>
        <v>11</v>
      </c>
      <c r="Z45" s="21">
        <f t="shared" si="56"/>
        <v>12</v>
      </c>
      <c r="AA45" s="21">
        <f t="shared" si="56"/>
        <v>13</v>
      </c>
      <c r="AB45" s="21">
        <f t="shared" si="56"/>
        <v>14</v>
      </c>
      <c r="AC45" s="21">
        <f t="shared" si="56"/>
        <v>15</v>
      </c>
      <c r="AD45" s="21">
        <f t="shared" si="56"/>
        <v>16</v>
      </c>
      <c r="AE45" s="21">
        <f t="shared" si="56"/>
        <v>17</v>
      </c>
      <c r="AF45" s="21">
        <f t="shared" si="56"/>
        <v>18</v>
      </c>
      <c r="AG45" s="21">
        <f t="shared" si="56"/>
        <v>19</v>
      </c>
      <c r="AH45" s="21">
        <f t="shared" si="56"/>
        <v>20</v>
      </c>
      <c r="AI45" s="21">
        <f t="shared" si="56"/>
        <v>21</v>
      </c>
      <c r="AJ45" s="21">
        <f t="shared" si="56"/>
        <v>22</v>
      </c>
      <c r="AK45" s="21">
        <f t="shared" si="56"/>
        <v>23</v>
      </c>
      <c r="AL45" s="21">
        <f t="shared" si="56"/>
        <v>23</v>
      </c>
      <c r="AM45" s="21">
        <f t="shared" si="56"/>
        <v>23</v>
      </c>
      <c r="AN45" s="21">
        <f t="shared" si="56"/>
        <v>23</v>
      </c>
      <c r="AO45" s="21">
        <f t="shared" si="56"/>
        <v>23</v>
      </c>
      <c r="AP45" s="21">
        <f t="shared" ref="AP45:BU45" si="57" xml:space="preserve"> AO45 + AP44 * AP44</f>
        <v>23</v>
      </c>
      <c r="AQ45" s="21">
        <f t="shared" si="57"/>
        <v>23</v>
      </c>
      <c r="AR45" s="21">
        <f t="shared" si="57"/>
        <v>23</v>
      </c>
      <c r="AS45" s="21">
        <f t="shared" si="57"/>
        <v>23</v>
      </c>
      <c r="AT45" s="21">
        <f t="shared" si="57"/>
        <v>23</v>
      </c>
      <c r="AU45" s="21">
        <f t="shared" si="57"/>
        <v>23</v>
      </c>
      <c r="AV45" s="21">
        <f t="shared" si="57"/>
        <v>23</v>
      </c>
      <c r="AW45" s="21">
        <f t="shared" si="57"/>
        <v>23</v>
      </c>
      <c r="AX45" s="21">
        <f t="shared" si="57"/>
        <v>23</v>
      </c>
      <c r="AY45" s="21">
        <f t="shared" si="57"/>
        <v>23</v>
      </c>
      <c r="AZ45" s="21">
        <f t="shared" si="57"/>
        <v>23</v>
      </c>
      <c r="BA45" s="21">
        <f t="shared" si="57"/>
        <v>23</v>
      </c>
      <c r="BB45" s="21">
        <f t="shared" si="57"/>
        <v>23</v>
      </c>
      <c r="BC45" s="21">
        <f t="shared" si="57"/>
        <v>23</v>
      </c>
      <c r="BD45" s="21">
        <f t="shared" si="57"/>
        <v>23</v>
      </c>
      <c r="BE45" s="21">
        <f t="shared" si="57"/>
        <v>23</v>
      </c>
      <c r="BF45" s="21">
        <f t="shared" si="57"/>
        <v>23</v>
      </c>
      <c r="BG45" s="21">
        <f t="shared" si="57"/>
        <v>23</v>
      </c>
      <c r="BH45" s="21">
        <f t="shared" si="57"/>
        <v>23</v>
      </c>
      <c r="BI45" s="21">
        <f t="shared" si="57"/>
        <v>23</v>
      </c>
      <c r="BJ45" s="21">
        <f t="shared" si="57"/>
        <v>23</v>
      </c>
      <c r="BK45" s="21">
        <f t="shared" si="57"/>
        <v>23</v>
      </c>
      <c r="BL45" s="21">
        <f t="shared" si="57"/>
        <v>23</v>
      </c>
      <c r="BM45" s="21">
        <f t="shared" si="57"/>
        <v>23</v>
      </c>
      <c r="BN45" s="21">
        <f t="shared" si="57"/>
        <v>23</v>
      </c>
      <c r="BO45" s="21">
        <f t="shared" si="57"/>
        <v>23</v>
      </c>
      <c r="BP45" s="21">
        <f t="shared" si="57"/>
        <v>23</v>
      </c>
      <c r="BQ45" s="21">
        <f t="shared" si="57"/>
        <v>23</v>
      </c>
      <c r="BR45" s="21">
        <f t="shared" si="57"/>
        <v>23</v>
      </c>
      <c r="BS45" s="21">
        <f t="shared" si="57"/>
        <v>23</v>
      </c>
      <c r="BT45" s="21">
        <f t="shared" si="57"/>
        <v>23</v>
      </c>
      <c r="BU45" s="21">
        <f t="shared" si="57"/>
        <v>23</v>
      </c>
      <c r="BV45" s="21">
        <f t="shared" ref="BV45:DA45" si="58" xml:space="preserve"> BU45 + BV44 * BV44</f>
        <v>23</v>
      </c>
      <c r="BW45" s="21">
        <f t="shared" si="58"/>
        <v>23</v>
      </c>
      <c r="BX45" s="21">
        <f t="shared" si="58"/>
        <v>23</v>
      </c>
      <c r="BY45" s="21">
        <f t="shared" si="58"/>
        <v>23</v>
      </c>
      <c r="BZ45" s="21">
        <f t="shared" si="58"/>
        <v>23</v>
      </c>
      <c r="CA45" s="21">
        <f t="shared" si="58"/>
        <v>23</v>
      </c>
      <c r="CB45" s="21">
        <f t="shared" si="58"/>
        <v>23</v>
      </c>
      <c r="CC45" s="21">
        <f t="shared" si="58"/>
        <v>23</v>
      </c>
      <c r="CD45" s="21">
        <f t="shared" si="58"/>
        <v>23</v>
      </c>
      <c r="CE45" s="21">
        <f t="shared" si="58"/>
        <v>23</v>
      </c>
      <c r="CF45" s="21">
        <f t="shared" si="58"/>
        <v>23</v>
      </c>
      <c r="CG45" s="21">
        <f t="shared" si="58"/>
        <v>23</v>
      </c>
      <c r="CH45" s="21">
        <f t="shared" si="58"/>
        <v>23</v>
      </c>
      <c r="CI45" s="21">
        <f t="shared" si="58"/>
        <v>23</v>
      </c>
      <c r="CJ45" s="21">
        <f t="shared" si="58"/>
        <v>23</v>
      </c>
      <c r="CK45" s="21">
        <f t="shared" si="58"/>
        <v>23</v>
      </c>
      <c r="CL45" s="21">
        <f t="shared" si="58"/>
        <v>23</v>
      </c>
      <c r="CM45" s="21">
        <f t="shared" si="58"/>
        <v>23</v>
      </c>
      <c r="CN45" s="21">
        <f t="shared" si="58"/>
        <v>23</v>
      </c>
      <c r="CO45" s="21">
        <f t="shared" si="58"/>
        <v>23</v>
      </c>
      <c r="CP45" s="21">
        <f t="shared" si="58"/>
        <v>23</v>
      </c>
      <c r="CQ45" s="21">
        <f t="shared" si="58"/>
        <v>23</v>
      </c>
      <c r="CR45" s="21">
        <f t="shared" si="58"/>
        <v>23</v>
      </c>
      <c r="CS45" s="21">
        <f t="shared" si="58"/>
        <v>23</v>
      </c>
      <c r="CT45" s="21">
        <f t="shared" si="58"/>
        <v>23</v>
      </c>
      <c r="CU45" s="21">
        <f t="shared" si="58"/>
        <v>23</v>
      </c>
      <c r="CV45" s="21">
        <f t="shared" si="58"/>
        <v>23</v>
      </c>
      <c r="CW45" s="21">
        <f t="shared" si="58"/>
        <v>23</v>
      </c>
      <c r="CX45" s="21">
        <f t="shared" si="58"/>
        <v>23</v>
      </c>
      <c r="CY45" s="21">
        <f t="shared" si="58"/>
        <v>23</v>
      </c>
      <c r="CZ45" s="21">
        <f t="shared" si="58"/>
        <v>23</v>
      </c>
      <c r="DA45" s="21">
        <f t="shared" si="58"/>
        <v>23</v>
      </c>
      <c r="DB45" s="21">
        <f t="shared" ref="DB45:EG45" si="59" xml:space="preserve"> DA45 + DB44 * DB44</f>
        <v>23</v>
      </c>
      <c r="DC45" s="21">
        <f t="shared" si="59"/>
        <v>23</v>
      </c>
      <c r="DD45" s="21">
        <f t="shared" si="59"/>
        <v>23</v>
      </c>
      <c r="DE45" s="21">
        <f t="shared" si="59"/>
        <v>23</v>
      </c>
      <c r="DF45" s="21">
        <f t="shared" si="59"/>
        <v>23</v>
      </c>
      <c r="DG45" s="21">
        <f t="shared" si="59"/>
        <v>23</v>
      </c>
      <c r="DH45" s="21">
        <f t="shared" si="59"/>
        <v>23</v>
      </c>
      <c r="DI45" s="21">
        <f t="shared" si="59"/>
        <v>23</v>
      </c>
      <c r="DJ45" s="21">
        <f t="shared" si="59"/>
        <v>23</v>
      </c>
      <c r="DK45" s="21">
        <f t="shared" si="59"/>
        <v>23</v>
      </c>
      <c r="DL45" s="21">
        <f t="shared" si="59"/>
        <v>23</v>
      </c>
      <c r="DM45" s="21">
        <f t="shared" si="59"/>
        <v>23</v>
      </c>
      <c r="DN45" s="21">
        <f t="shared" si="59"/>
        <v>23</v>
      </c>
      <c r="DO45" s="21">
        <f t="shared" si="59"/>
        <v>23</v>
      </c>
      <c r="DP45" s="21">
        <f t="shared" si="59"/>
        <v>23</v>
      </c>
      <c r="DQ45" s="21">
        <f t="shared" si="59"/>
        <v>23</v>
      </c>
      <c r="DR45" s="21">
        <f t="shared" si="59"/>
        <v>23</v>
      </c>
      <c r="DS45" s="21">
        <f t="shared" si="59"/>
        <v>23</v>
      </c>
      <c r="DT45" s="21">
        <f t="shared" si="59"/>
        <v>23</v>
      </c>
      <c r="DU45" s="21">
        <f t="shared" si="59"/>
        <v>23</v>
      </c>
      <c r="DV45" s="21">
        <f t="shared" si="59"/>
        <v>23</v>
      </c>
      <c r="DW45" s="21">
        <f t="shared" si="59"/>
        <v>23</v>
      </c>
      <c r="DX45" s="21">
        <f t="shared" si="59"/>
        <v>23</v>
      </c>
      <c r="DY45" s="21">
        <f t="shared" si="59"/>
        <v>23</v>
      </c>
      <c r="DZ45" s="21">
        <f t="shared" si="59"/>
        <v>23</v>
      </c>
      <c r="EA45" s="21">
        <f t="shared" si="59"/>
        <v>23</v>
      </c>
      <c r="EB45" s="21">
        <f t="shared" si="59"/>
        <v>23</v>
      </c>
      <c r="EC45" s="21">
        <f t="shared" si="59"/>
        <v>23</v>
      </c>
      <c r="ED45" s="21">
        <f t="shared" si="59"/>
        <v>23</v>
      </c>
      <c r="EE45" s="21">
        <f t="shared" si="59"/>
        <v>23</v>
      </c>
      <c r="EF45" s="21">
        <f t="shared" si="59"/>
        <v>23</v>
      </c>
      <c r="EG45" s="21">
        <f t="shared" si="59"/>
        <v>23</v>
      </c>
      <c r="EH45" s="21">
        <f xml:space="preserve"> EG45 + EH44 * EH44</f>
        <v>23</v>
      </c>
      <c r="EI45" s="21"/>
    </row>
    <row r="46" spans="1:139" s="19" customFormat="1" ht="15" customHeight="1" x14ac:dyDescent="0.35">
      <c r="A46" s="21"/>
      <c r="B46" s="21"/>
      <c r="C46" s="21"/>
      <c r="D46" s="21"/>
      <c r="E46" s="21" t="s">
        <v>8</v>
      </c>
      <c r="F46" s="21"/>
      <c r="G46" s="21" t="s">
        <v>308</v>
      </c>
      <c r="H46" s="21"/>
      <c r="J46" s="21">
        <f t="shared" ref="J46:AO46" si="60">ROUNDUP( J45 / months, 0)</f>
        <v>0</v>
      </c>
      <c r="K46" s="21">
        <f t="shared" si="60"/>
        <v>0</v>
      </c>
      <c r="L46" s="21">
        <f t="shared" si="60"/>
        <v>0</v>
      </c>
      <c r="M46" s="21">
        <f t="shared" si="60"/>
        <v>0</v>
      </c>
      <c r="N46" s="21">
        <f t="shared" si="60"/>
        <v>0</v>
      </c>
      <c r="O46" s="21">
        <f t="shared" si="60"/>
        <v>1</v>
      </c>
      <c r="P46" s="21">
        <f t="shared" si="60"/>
        <v>1</v>
      </c>
      <c r="Q46" s="21">
        <f t="shared" si="60"/>
        <v>1</v>
      </c>
      <c r="R46" s="21">
        <f t="shared" si="60"/>
        <v>1</v>
      </c>
      <c r="S46" s="21">
        <f t="shared" si="60"/>
        <v>1</v>
      </c>
      <c r="T46" s="21">
        <f t="shared" si="60"/>
        <v>1</v>
      </c>
      <c r="U46" s="21">
        <f t="shared" si="60"/>
        <v>1</v>
      </c>
      <c r="V46" s="21">
        <f t="shared" si="60"/>
        <v>1</v>
      </c>
      <c r="W46" s="21">
        <f t="shared" si="60"/>
        <v>1</v>
      </c>
      <c r="X46" s="21">
        <f t="shared" si="60"/>
        <v>1</v>
      </c>
      <c r="Y46" s="21">
        <f t="shared" si="60"/>
        <v>1</v>
      </c>
      <c r="Z46" s="21">
        <f t="shared" si="60"/>
        <v>1</v>
      </c>
      <c r="AA46" s="21">
        <f t="shared" si="60"/>
        <v>2</v>
      </c>
      <c r="AB46" s="21">
        <f t="shared" si="60"/>
        <v>2</v>
      </c>
      <c r="AC46" s="21">
        <f t="shared" si="60"/>
        <v>2</v>
      </c>
      <c r="AD46" s="21">
        <f t="shared" si="60"/>
        <v>2</v>
      </c>
      <c r="AE46" s="21">
        <f t="shared" si="60"/>
        <v>2</v>
      </c>
      <c r="AF46" s="21">
        <f t="shared" si="60"/>
        <v>2</v>
      </c>
      <c r="AG46" s="21">
        <f t="shared" si="60"/>
        <v>2</v>
      </c>
      <c r="AH46" s="21">
        <f t="shared" si="60"/>
        <v>2</v>
      </c>
      <c r="AI46" s="21">
        <f t="shared" si="60"/>
        <v>2</v>
      </c>
      <c r="AJ46" s="21">
        <f t="shared" si="60"/>
        <v>2</v>
      </c>
      <c r="AK46" s="21">
        <f t="shared" si="60"/>
        <v>2</v>
      </c>
      <c r="AL46" s="21">
        <f t="shared" si="60"/>
        <v>2</v>
      </c>
      <c r="AM46" s="21">
        <f t="shared" si="60"/>
        <v>2</v>
      </c>
      <c r="AN46" s="21">
        <f t="shared" si="60"/>
        <v>2</v>
      </c>
      <c r="AO46" s="21">
        <f t="shared" si="60"/>
        <v>2</v>
      </c>
      <c r="AP46" s="21">
        <f t="shared" ref="AP46:BU46" si="61">ROUNDUP( AP45 / months, 0)</f>
        <v>2</v>
      </c>
      <c r="AQ46" s="21">
        <f t="shared" si="61"/>
        <v>2</v>
      </c>
      <c r="AR46" s="21">
        <f t="shared" si="61"/>
        <v>2</v>
      </c>
      <c r="AS46" s="21">
        <f t="shared" si="61"/>
        <v>2</v>
      </c>
      <c r="AT46" s="21">
        <f t="shared" si="61"/>
        <v>2</v>
      </c>
      <c r="AU46" s="21">
        <f t="shared" si="61"/>
        <v>2</v>
      </c>
      <c r="AV46" s="21">
        <f t="shared" si="61"/>
        <v>2</v>
      </c>
      <c r="AW46" s="21">
        <f t="shared" si="61"/>
        <v>2</v>
      </c>
      <c r="AX46" s="21">
        <f t="shared" si="61"/>
        <v>2</v>
      </c>
      <c r="AY46" s="21">
        <f t="shared" si="61"/>
        <v>2</v>
      </c>
      <c r="AZ46" s="21">
        <f t="shared" si="61"/>
        <v>2</v>
      </c>
      <c r="BA46" s="21">
        <f t="shared" si="61"/>
        <v>2</v>
      </c>
      <c r="BB46" s="21">
        <f t="shared" si="61"/>
        <v>2</v>
      </c>
      <c r="BC46" s="21">
        <f t="shared" si="61"/>
        <v>2</v>
      </c>
      <c r="BD46" s="21">
        <f t="shared" si="61"/>
        <v>2</v>
      </c>
      <c r="BE46" s="21">
        <f t="shared" si="61"/>
        <v>2</v>
      </c>
      <c r="BF46" s="21">
        <f t="shared" si="61"/>
        <v>2</v>
      </c>
      <c r="BG46" s="21">
        <f t="shared" si="61"/>
        <v>2</v>
      </c>
      <c r="BH46" s="21">
        <f t="shared" si="61"/>
        <v>2</v>
      </c>
      <c r="BI46" s="21">
        <f t="shared" si="61"/>
        <v>2</v>
      </c>
      <c r="BJ46" s="21">
        <f t="shared" si="61"/>
        <v>2</v>
      </c>
      <c r="BK46" s="21">
        <f t="shared" si="61"/>
        <v>2</v>
      </c>
      <c r="BL46" s="21">
        <f t="shared" si="61"/>
        <v>2</v>
      </c>
      <c r="BM46" s="21">
        <f t="shared" si="61"/>
        <v>2</v>
      </c>
      <c r="BN46" s="21">
        <f t="shared" si="61"/>
        <v>2</v>
      </c>
      <c r="BO46" s="21">
        <f t="shared" si="61"/>
        <v>2</v>
      </c>
      <c r="BP46" s="21">
        <f t="shared" si="61"/>
        <v>2</v>
      </c>
      <c r="BQ46" s="21">
        <f t="shared" si="61"/>
        <v>2</v>
      </c>
      <c r="BR46" s="21">
        <f t="shared" si="61"/>
        <v>2</v>
      </c>
      <c r="BS46" s="21">
        <f t="shared" si="61"/>
        <v>2</v>
      </c>
      <c r="BT46" s="21">
        <f t="shared" si="61"/>
        <v>2</v>
      </c>
      <c r="BU46" s="21">
        <f t="shared" si="61"/>
        <v>2</v>
      </c>
      <c r="BV46" s="21">
        <f t="shared" ref="BV46:DA46" si="62">ROUNDUP( BV45 / months, 0)</f>
        <v>2</v>
      </c>
      <c r="BW46" s="21">
        <f t="shared" si="62"/>
        <v>2</v>
      </c>
      <c r="BX46" s="21">
        <f t="shared" si="62"/>
        <v>2</v>
      </c>
      <c r="BY46" s="21">
        <f t="shared" si="62"/>
        <v>2</v>
      </c>
      <c r="BZ46" s="21">
        <f t="shared" si="62"/>
        <v>2</v>
      </c>
      <c r="CA46" s="21">
        <f t="shared" si="62"/>
        <v>2</v>
      </c>
      <c r="CB46" s="21">
        <f t="shared" si="62"/>
        <v>2</v>
      </c>
      <c r="CC46" s="21">
        <f t="shared" si="62"/>
        <v>2</v>
      </c>
      <c r="CD46" s="21">
        <f t="shared" si="62"/>
        <v>2</v>
      </c>
      <c r="CE46" s="21">
        <f t="shared" si="62"/>
        <v>2</v>
      </c>
      <c r="CF46" s="21">
        <f t="shared" si="62"/>
        <v>2</v>
      </c>
      <c r="CG46" s="21">
        <f t="shared" si="62"/>
        <v>2</v>
      </c>
      <c r="CH46" s="21">
        <f t="shared" si="62"/>
        <v>2</v>
      </c>
      <c r="CI46" s="21">
        <f t="shared" si="62"/>
        <v>2</v>
      </c>
      <c r="CJ46" s="21">
        <f t="shared" si="62"/>
        <v>2</v>
      </c>
      <c r="CK46" s="21">
        <f t="shared" si="62"/>
        <v>2</v>
      </c>
      <c r="CL46" s="21">
        <f t="shared" si="62"/>
        <v>2</v>
      </c>
      <c r="CM46" s="21">
        <f t="shared" si="62"/>
        <v>2</v>
      </c>
      <c r="CN46" s="21">
        <f t="shared" si="62"/>
        <v>2</v>
      </c>
      <c r="CO46" s="21">
        <f t="shared" si="62"/>
        <v>2</v>
      </c>
      <c r="CP46" s="21">
        <f t="shared" si="62"/>
        <v>2</v>
      </c>
      <c r="CQ46" s="21">
        <f t="shared" si="62"/>
        <v>2</v>
      </c>
      <c r="CR46" s="21">
        <f t="shared" si="62"/>
        <v>2</v>
      </c>
      <c r="CS46" s="21">
        <f t="shared" si="62"/>
        <v>2</v>
      </c>
      <c r="CT46" s="21">
        <f t="shared" si="62"/>
        <v>2</v>
      </c>
      <c r="CU46" s="21">
        <f t="shared" si="62"/>
        <v>2</v>
      </c>
      <c r="CV46" s="21">
        <f t="shared" si="62"/>
        <v>2</v>
      </c>
      <c r="CW46" s="21">
        <f t="shared" si="62"/>
        <v>2</v>
      </c>
      <c r="CX46" s="21">
        <f t="shared" si="62"/>
        <v>2</v>
      </c>
      <c r="CY46" s="21">
        <f t="shared" si="62"/>
        <v>2</v>
      </c>
      <c r="CZ46" s="21">
        <f t="shared" si="62"/>
        <v>2</v>
      </c>
      <c r="DA46" s="21">
        <f t="shared" si="62"/>
        <v>2</v>
      </c>
      <c r="DB46" s="21">
        <f t="shared" ref="DB46:EG46" si="63">ROUNDUP( DB45 / months, 0)</f>
        <v>2</v>
      </c>
      <c r="DC46" s="21">
        <f t="shared" si="63"/>
        <v>2</v>
      </c>
      <c r="DD46" s="21">
        <f t="shared" si="63"/>
        <v>2</v>
      </c>
      <c r="DE46" s="21">
        <f t="shared" si="63"/>
        <v>2</v>
      </c>
      <c r="DF46" s="21">
        <f t="shared" si="63"/>
        <v>2</v>
      </c>
      <c r="DG46" s="21">
        <f t="shared" si="63"/>
        <v>2</v>
      </c>
      <c r="DH46" s="21">
        <f t="shared" si="63"/>
        <v>2</v>
      </c>
      <c r="DI46" s="21">
        <f t="shared" si="63"/>
        <v>2</v>
      </c>
      <c r="DJ46" s="21">
        <f t="shared" si="63"/>
        <v>2</v>
      </c>
      <c r="DK46" s="21">
        <f t="shared" si="63"/>
        <v>2</v>
      </c>
      <c r="DL46" s="21">
        <f t="shared" si="63"/>
        <v>2</v>
      </c>
      <c r="DM46" s="21">
        <f t="shared" si="63"/>
        <v>2</v>
      </c>
      <c r="DN46" s="21">
        <f t="shared" si="63"/>
        <v>2</v>
      </c>
      <c r="DO46" s="21">
        <f t="shared" si="63"/>
        <v>2</v>
      </c>
      <c r="DP46" s="21">
        <f t="shared" si="63"/>
        <v>2</v>
      </c>
      <c r="DQ46" s="21">
        <f t="shared" si="63"/>
        <v>2</v>
      </c>
      <c r="DR46" s="21">
        <f t="shared" si="63"/>
        <v>2</v>
      </c>
      <c r="DS46" s="21">
        <f t="shared" si="63"/>
        <v>2</v>
      </c>
      <c r="DT46" s="21">
        <f t="shared" si="63"/>
        <v>2</v>
      </c>
      <c r="DU46" s="21">
        <f t="shared" si="63"/>
        <v>2</v>
      </c>
      <c r="DV46" s="21">
        <f t="shared" si="63"/>
        <v>2</v>
      </c>
      <c r="DW46" s="21">
        <f t="shared" si="63"/>
        <v>2</v>
      </c>
      <c r="DX46" s="21">
        <f t="shared" si="63"/>
        <v>2</v>
      </c>
      <c r="DY46" s="21">
        <f t="shared" si="63"/>
        <v>2</v>
      </c>
      <c r="DZ46" s="21">
        <f t="shared" si="63"/>
        <v>2</v>
      </c>
      <c r="EA46" s="21">
        <f t="shared" si="63"/>
        <v>2</v>
      </c>
      <c r="EB46" s="21">
        <f t="shared" si="63"/>
        <v>2</v>
      </c>
      <c r="EC46" s="21">
        <f t="shared" si="63"/>
        <v>2</v>
      </c>
      <c r="ED46" s="21">
        <f t="shared" si="63"/>
        <v>2</v>
      </c>
      <c r="EE46" s="21">
        <f t="shared" si="63"/>
        <v>2</v>
      </c>
      <c r="EF46" s="21">
        <f t="shared" si="63"/>
        <v>2</v>
      </c>
      <c r="EG46" s="21">
        <f t="shared" si="63"/>
        <v>2</v>
      </c>
      <c r="EH46" s="21">
        <f>ROUNDUP( EH45 / months, 0)</f>
        <v>2</v>
      </c>
      <c r="EI46" s="21"/>
    </row>
    <row r="47" spans="1:139" s="19" customFormat="1" ht="15" customHeight="1" x14ac:dyDescent="0.35">
      <c r="A47" s="21"/>
      <c r="B47" s="21"/>
      <c r="C47" s="21"/>
      <c r="D47" s="21"/>
      <c r="E47" s="21"/>
      <c r="F47" s="21"/>
      <c r="G47" s="21"/>
      <c r="H47" s="21"/>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c r="BD47" s="21"/>
      <c r="BE47" s="21"/>
      <c r="BF47" s="21"/>
      <c r="BG47" s="21"/>
      <c r="BH47" s="21"/>
      <c r="BI47" s="21"/>
      <c r="BJ47" s="21"/>
      <c r="BK47" s="21"/>
      <c r="BL47" s="21"/>
      <c r="BM47" s="21"/>
      <c r="BN47" s="21"/>
      <c r="BO47" s="21"/>
      <c r="BP47" s="21"/>
      <c r="BQ47" s="21"/>
      <c r="BR47" s="21"/>
      <c r="BS47" s="21"/>
      <c r="BT47" s="21"/>
      <c r="BU47" s="21"/>
      <c r="BV47" s="21"/>
      <c r="BW47" s="21"/>
      <c r="BX47" s="21"/>
      <c r="BY47" s="21"/>
      <c r="BZ47" s="21"/>
      <c r="CA47" s="21"/>
      <c r="CB47" s="21"/>
      <c r="CC47" s="21"/>
      <c r="CD47" s="21"/>
      <c r="CE47" s="21"/>
      <c r="CF47" s="21"/>
      <c r="CG47" s="21"/>
      <c r="CH47" s="21"/>
      <c r="CI47" s="21"/>
      <c r="CJ47" s="21"/>
      <c r="CK47" s="21"/>
      <c r="CL47" s="21"/>
      <c r="CM47" s="21"/>
      <c r="CN47" s="21"/>
      <c r="CO47" s="21"/>
      <c r="CP47" s="21"/>
      <c r="CQ47" s="21"/>
      <c r="CR47" s="21"/>
      <c r="CS47" s="21"/>
      <c r="CT47" s="21"/>
      <c r="CU47" s="21"/>
      <c r="CV47" s="21"/>
      <c r="CW47" s="21"/>
      <c r="CX47" s="21"/>
      <c r="CY47" s="21"/>
      <c r="CZ47" s="21"/>
      <c r="DA47" s="21"/>
      <c r="DB47" s="21"/>
      <c r="DC47" s="21"/>
      <c r="DD47" s="21"/>
      <c r="DE47" s="21"/>
      <c r="DF47" s="21"/>
      <c r="DG47" s="21"/>
      <c r="DH47" s="21"/>
      <c r="DI47" s="21"/>
      <c r="DJ47" s="21"/>
      <c r="DK47" s="21"/>
      <c r="DL47" s="21"/>
      <c r="DM47" s="21"/>
      <c r="DN47" s="21"/>
      <c r="DO47" s="21"/>
      <c r="DP47" s="21"/>
      <c r="DQ47" s="21"/>
      <c r="DR47" s="21"/>
      <c r="DS47" s="21"/>
      <c r="DT47" s="21"/>
      <c r="DU47" s="21"/>
      <c r="DV47" s="21"/>
      <c r="DW47" s="21"/>
      <c r="DX47" s="21"/>
      <c r="DY47" s="21"/>
      <c r="DZ47" s="21"/>
      <c r="EA47" s="21"/>
      <c r="EB47" s="21"/>
      <c r="EC47" s="21"/>
      <c r="ED47" s="21"/>
      <c r="EE47" s="21"/>
      <c r="EF47" s="21"/>
      <c r="EG47" s="21"/>
      <c r="EH47" s="21"/>
      <c r="EI47" s="21"/>
    </row>
    <row r="48" spans="1:139" s="19" customFormat="1" ht="15" customHeight="1" x14ac:dyDescent="0.35">
      <c r="A48" s="66"/>
    </row>
    <row r="49" spans="1:139" s="19" customFormat="1" ht="15" customHeight="1" x14ac:dyDescent="0.35">
      <c r="A49" s="324" t="s">
        <v>586</v>
      </c>
      <c r="B49" s="324"/>
      <c r="C49" s="324"/>
      <c r="D49" s="324"/>
      <c r="E49" s="324"/>
    </row>
    <row r="50" spans="1:139" s="19" customFormat="1" ht="15" customHeight="1" x14ac:dyDescent="0.35">
      <c r="A50" s="333"/>
      <c r="B50" s="333"/>
      <c r="C50" s="333"/>
      <c r="D50" s="333"/>
      <c r="E50" s="333"/>
    </row>
    <row r="51" spans="1:139" s="37" customFormat="1" ht="15" customHeight="1" x14ac:dyDescent="0.35">
      <c r="A51" s="333"/>
      <c r="B51" s="333"/>
      <c r="C51" s="333"/>
      <c r="D51" s="333"/>
      <c r="E51" s="531" t="str">
        <f xml:space="preserve"> NTBA!E$23</f>
        <v>Operation start date</v>
      </c>
      <c r="F51" s="635">
        <f xml:space="preserve"> NTBA!F$23</f>
        <v>46174</v>
      </c>
      <c r="G51" s="397" t="str">
        <f xml:space="preserve"> NTBA!G$23</f>
        <v>date</v>
      </c>
    </row>
    <row r="52" spans="1:139" s="19" customFormat="1" ht="15" customHeight="1" x14ac:dyDescent="0.35">
      <c r="A52" s="333"/>
      <c r="B52" s="333"/>
      <c r="C52" s="333"/>
      <c r="D52" s="333"/>
      <c r="E52" s="494" t="str">
        <f xml:space="preserve"> Time_M!E$18</f>
        <v>Model period beginning_M</v>
      </c>
      <c r="F52" s="494">
        <f xml:space="preserve"> Time_M!F$18</f>
        <v>0</v>
      </c>
      <c r="G52" s="494" t="str">
        <f xml:space="preserve"> Time_M!G$18</f>
        <v>date</v>
      </c>
      <c r="H52" s="494">
        <f xml:space="preserve"> Time_M!H$18</f>
        <v>0</v>
      </c>
      <c r="I52" s="494">
        <f xml:space="preserve"> Time_M!I$18</f>
        <v>0</v>
      </c>
      <c r="J52" s="494">
        <f xml:space="preserve"> Time_M!J$18</f>
        <v>45323</v>
      </c>
      <c r="K52" s="494">
        <f xml:space="preserve"> Time_M!K$18</f>
        <v>45352</v>
      </c>
      <c r="L52" s="494">
        <f xml:space="preserve"> Time_M!L$18</f>
        <v>45383</v>
      </c>
      <c r="M52" s="494">
        <f xml:space="preserve"> Time_M!M$18</f>
        <v>45413</v>
      </c>
      <c r="N52" s="494">
        <f xml:space="preserve"> Time_M!N$18</f>
        <v>45444</v>
      </c>
      <c r="O52" s="494">
        <f xml:space="preserve"> Time_M!O$18</f>
        <v>45474</v>
      </c>
      <c r="P52" s="494">
        <f xml:space="preserve"> Time_M!P$18</f>
        <v>45505</v>
      </c>
      <c r="Q52" s="494">
        <f xml:space="preserve"> Time_M!Q$18</f>
        <v>45536</v>
      </c>
      <c r="R52" s="494">
        <f xml:space="preserve"> Time_M!R$18</f>
        <v>45566</v>
      </c>
      <c r="S52" s="494">
        <f xml:space="preserve"> Time_M!S$18</f>
        <v>45597</v>
      </c>
      <c r="T52" s="494">
        <f xml:space="preserve"> Time_M!T$18</f>
        <v>45627</v>
      </c>
      <c r="U52" s="494">
        <f xml:space="preserve"> Time_M!U$18</f>
        <v>45658</v>
      </c>
      <c r="V52" s="494">
        <f xml:space="preserve"> Time_M!V$18</f>
        <v>45689</v>
      </c>
      <c r="W52" s="494">
        <f xml:space="preserve"> Time_M!W$18</f>
        <v>45717</v>
      </c>
      <c r="X52" s="494">
        <f xml:space="preserve"> Time_M!X$18</f>
        <v>45748</v>
      </c>
      <c r="Y52" s="494">
        <f xml:space="preserve"> Time_M!Y$18</f>
        <v>45778</v>
      </c>
      <c r="Z52" s="494">
        <f xml:space="preserve"> Time_M!Z$18</f>
        <v>45809</v>
      </c>
      <c r="AA52" s="494">
        <f xml:space="preserve"> Time_M!AA$18</f>
        <v>45839</v>
      </c>
      <c r="AB52" s="494">
        <f xml:space="preserve"> Time_M!AB$18</f>
        <v>45870</v>
      </c>
      <c r="AC52" s="494">
        <f xml:space="preserve"> Time_M!AC$18</f>
        <v>45901</v>
      </c>
      <c r="AD52" s="494">
        <f xml:space="preserve"> Time_M!AD$18</f>
        <v>45931</v>
      </c>
      <c r="AE52" s="494">
        <f xml:space="preserve"> Time_M!AE$18</f>
        <v>45962</v>
      </c>
      <c r="AF52" s="494">
        <f xml:space="preserve"> Time_M!AF$18</f>
        <v>45992</v>
      </c>
      <c r="AG52" s="494">
        <f xml:space="preserve"> Time_M!AG$18</f>
        <v>46023</v>
      </c>
      <c r="AH52" s="494">
        <f xml:space="preserve"> Time_M!AH$18</f>
        <v>46054</v>
      </c>
      <c r="AI52" s="494">
        <f xml:space="preserve"> Time_M!AI$18</f>
        <v>46082</v>
      </c>
      <c r="AJ52" s="494">
        <f xml:space="preserve"> Time_M!AJ$18</f>
        <v>46113</v>
      </c>
      <c r="AK52" s="494">
        <f xml:space="preserve"> Time_M!AK$18</f>
        <v>46143</v>
      </c>
      <c r="AL52" s="494">
        <f xml:space="preserve"> Time_M!AL$18</f>
        <v>46174</v>
      </c>
      <c r="AM52" s="494">
        <f xml:space="preserve"> Time_M!AM$18</f>
        <v>46204</v>
      </c>
      <c r="AN52" s="494">
        <f xml:space="preserve"> Time_M!AN$18</f>
        <v>46235</v>
      </c>
      <c r="AO52" s="494">
        <f xml:space="preserve"> Time_M!AO$18</f>
        <v>46266</v>
      </c>
      <c r="AP52" s="494">
        <f xml:space="preserve"> Time_M!AP$18</f>
        <v>46296</v>
      </c>
      <c r="AQ52" s="494">
        <f xml:space="preserve"> Time_M!AQ$18</f>
        <v>46327</v>
      </c>
      <c r="AR52" s="494">
        <f xml:space="preserve"> Time_M!AR$18</f>
        <v>46357</v>
      </c>
      <c r="AS52" s="494">
        <f xml:space="preserve"> Time_M!AS$18</f>
        <v>46388</v>
      </c>
      <c r="AT52" s="494">
        <f xml:space="preserve"> Time_M!AT$18</f>
        <v>46419</v>
      </c>
      <c r="AU52" s="494">
        <f xml:space="preserve"> Time_M!AU$18</f>
        <v>46447</v>
      </c>
      <c r="AV52" s="494">
        <f xml:space="preserve"> Time_M!AV$18</f>
        <v>46478</v>
      </c>
      <c r="AW52" s="494">
        <f xml:space="preserve"> Time_M!AW$18</f>
        <v>46508</v>
      </c>
      <c r="AX52" s="494">
        <f xml:space="preserve"> Time_M!AX$18</f>
        <v>46539</v>
      </c>
      <c r="AY52" s="494">
        <f xml:space="preserve"> Time_M!AY$18</f>
        <v>46569</v>
      </c>
      <c r="AZ52" s="494">
        <f xml:space="preserve"> Time_M!AZ$18</f>
        <v>46600</v>
      </c>
      <c r="BA52" s="494">
        <f xml:space="preserve"> Time_M!BA$18</f>
        <v>46631</v>
      </c>
      <c r="BB52" s="494">
        <f xml:space="preserve"> Time_M!BB$18</f>
        <v>46661</v>
      </c>
      <c r="BC52" s="494">
        <f xml:space="preserve"> Time_M!BC$18</f>
        <v>46692</v>
      </c>
      <c r="BD52" s="494">
        <f xml:space="preserve"> Time_M!BD$18</f>
        <v>46722</v>
      </c>
      <c r="BE52" s="494">
        <f xml:space="preserve"> Time_M!BE$18</f>
        <v>46753</v>
      </c>
      <c r="BF52" s="494">
        <f xml:space="preserve"> Time_M!BF$18</f>
        <v>46784</v>
      </c>
      <c r="BG52" s="494">
        <f xml:space="preserve"> Time_M!BG$18</f>
        <v>46813</v>
      </c>
      <c r="BH52" s="494">
        <f xml:space="preserve"> Time_M!BH$18</f>
        <v>46844</v>
      </c>
      <c r="BI52" s="494">
        <f xml:space="preserve"> Time_M!BI$18</f>
        <v>46874</v>
      </c>
      <c r="BJ52" s="494">
        <f xml:space="preserve"> Time_M!BJ$18</f>
        <v>46905</v>
      </c>
      <c r="BK52" s="494">
        <f xml:space="preserve"> Time_M!BK$18</f>
        <v>46935</v>
      </c>
      <c r="BL52" s="494">
        <f xml:space="preserve"> Time_M!BL$18</f>
        <v>46966</v>
      </c>
      <c r="BM52" s="494">
        <f xml:space="preserve"> Time_M!BM$18</f>
        <v>46997</v>
      </c>
      <c r="BN52" s="494">
        <f xml:space="preserve"> Time_M!BN$18</f>
        <v>47027</v>
      </c>
      <c r="BO52" s="494">
        <f xml:space="preserve"> Time_M!BO$18</f>
        <v>47058</v>
      </c>
      <c r="BP52" s="494">
        <f xml:space="preserve"> Time_M!BP$18</f>
        <v>47088</v>
      </c>
      <c r="BQ52" s="494">
        <f xml:space="preserve"> Time_M!BQ$18</f>
        <v>47119</v>
      </c>
      <c r="BR52" s="494">
        <f xml:space="preserve"> Time_M!BR$18</f>
        <v>47150</v>
      </c>
      <c r="BS52" s="494">
        <f xml:space="preserve"> Time_M!BS$18</f>
        <v>47178</v>
      </c>
      <c r="BT52" s="494">
        <f xml:space="preserve"> Time_M!BT$18</f>
        <v>47209</v>
      </c>
      <c r="BU52" s="494">
        <f xml:space="preserve"> Time_M!BU$18</f>
        <v>47239</v>
      </c>
      <c r="BV52" s="494">
        <f xml:space="preserve"> Time_M!BV$18</f>
        <v>47270</v>
      </c>
      <c r="BW52" s="494">
        <f xml:space="preserve"> Time_M!BW$18</f>
        <v>47300</v>
      </c>
      <c r="BX52" s="494">
        <f xml:space="preserve"> Time_M!BX$18</f>
        <v>47331</v>
      </c>
      <c r="BY52" s="494">
        <f xml:space="preserve"> Time_M!BY$18</f>
        <v>47362</v>
      </c>
      <c r="BZ52" s="494">
        <f xml:space="preserve"> Time_M!BZ$18</f>
        <v>47392</v>
      </c>
      <c r="CA52" s="494">
        <f xml:space="preserve"> Time_M!CA$18</f>
        <v>47423</v>
      </c>
      <c r="CB52" s="494">
        <f xml:space="preserve"> Time_M!CB$18</f>
        <v>47453</v>
      </c>
      <c r="CC52" s="494">
        <f xml:space="preserve"> Time_M!CC$18</f>
        <v>47484</v>
      </c>
      <c r="CD52" s="494">
        <f xml:space="preserve"> Time_M!CD$18</f>
        <v>47515</v>
      </c>
      <c r="CE52" s="494">
        <f xml:space="preserve"> Time_M!CE$18</f>
        <v>47543</v>
      </c>
      <c r="CF52" s="494">
        <f xml:space="preserve"> Time_M!CF$18</f>
        <v>47574</v>
      </c>
      <c r="CG52" s="494">
        <f xml:space="preserve"> Time_M!CG$18</f>
        <v>47604</v>
      </c>
      <c r="CH52" s="494">
        <f xml:space="preserve"> Time_M!CH$18</f>
        <v>47635</v>
      </c>
      <c r="CI52" s="494">
        <f xml:space="preserve"> Time_M!CI$18</f>
        <v>47665</v>
      </c>
      <c r="CJ52" s="494">
        <f xml:space="preserve"> Time_M!CJ$18</f>
        <v>47696</v>
      </c>
      <c r="CK52" s="494">
        <f xml:space="preserve"> Time_M!CK$18</f>
        <v>47727</v>
      </c>
      <c r="CL52" s="494">
        <f xml:space="preserve"> Time_M!CL$18</f>
        <v>47757</v>
      </c>
      <c r="CM52" s="494">
        <f xml:space="preserve"> Time_M!CM$18</f>
        <v>47788</v>
      </c>
      <c r="CN52" s="494">
        <f xml:space="preserve"> Time_M!CN$18</f>
        <v>47818</v>
      </c>
      <c r="CO52" s="494">
        <f xml:space="preserve"> Time_M!CO$18</f>
        <v>47849</v>
      </c>
      <c r="CP52" s="494">
        <f xml:space="preserve"> Time_M!CP$18</f>
        <v>47880</v>
      </c>
      <c r="CQ52" s="494">
        <f xml:space="preserve"> Time_M!CQ$18</f>
        <v>47908</v>
      </c>
      <c r="CR52" s="494">
        <f xml:space="preserve"> Time_M!CR$18</f>
        <v>47939</v>
      </c>
      <c r="CS52" s="494">
        <f xml:space="preserve"> Time_M!CS$18</f>
        <v>47969</v>
      </c>
      <c r="CT52" s="494">
        <f xml:space="preserve"> Time_M!CT$18</f>
        <v>48000</v>
      </c>
      <c r="CU52" s="494">
        <f xml:space="preserve"> Time_M!CU$18</f>
        <v>48030</v>
      </c>
      <c r="CV52" s="494">
        <f xml:space="preserve"> Time_M!CV$18</f>
        <v>48061</v>
      </c>
      <c r="CW52" s="494">
        <f xml:space="preserve"> Time_M!CW$18</f>
        <v>48092</v>
      </c>
      <c r="CX52" s="494">
        <f xml:space="preserve"> Time_M!CX$18</f>
        <v>48122</v>
      </c>
      <c r="CY52" s="494">
        <f xml:space="preserve"> Time_M!CY$18</f>
        <v>48153</v>
      </c>
      <c r="CZ52" s="494">
        <f xml:space="preserve"> Time_M!CZ$18</f>
        <v>48183</v>
      </c>
      <c r="DA52" s="494">
        <f xml:space="preserve"> Time_M!DA$18</f>
        <v>48214</v>
      </c>
      <c r="DB52" s="494">
        <f xml:space="preserve"> Time_M!DB$18</f>
        <v>48245</v>
      </c>
      <c r="DC52" s="494">
        <f xml:space="preserve"> Time_M!DC$18</f>
        <v>48274</v>
      </c>
      <c r="DD52" s="494">
        <f xml:space="preserve"> Time_M!DD$18</f>
        <v>48305</v>
      </c>
      <c r="DE52" s="494">
        <f xml:space="preserve"> Time_M!DE$18</f>
        <v>48335</v>
      </c>
      <c r="DF52" s="494">
        <f xml:space="preserve"> Time_M!DF$18</f>
        <v>48366</v>
      </c>
      <c r="DG52" s="494">
        <f xml:space="preserve"> Time_M!DG$18</f>
        <v>48396</v>
      </c>
      <c r="DH52" s="494">
        <f xml:space="preserve"> Time_M!DH$18</f>
        <v>48427</v>
      </c>
      <c r="DI52" s="494">
        <f xml:space="preserve"> Time_M!DI$18</f>
        <v>48458</v>
      </c>
      <c r="DJ52" s="494">
        <f xml:space="preserve"> Time_M!DJ$18</f>
        <v>48488</v>
      </c>
      <c r="DK52" s="494">
        <f xml:space="preserve"> Time_M!DK$18</f>
        <v>48519</v>
      </c>
      <c r="DL52" s="494">
        <f xml:space="preserve"> Time_M!DL$18</f>
        <v>48549</v>
      </c>
      <c r="DM52" s="494">
        <f xml:space="preserve"> Time_M!DM$18</f>
        <v>48580</v>
      </c>
      <c r="DN52" s="494">
        <f xml:space="preserve"> Time_M!DN$18</f>
        <v>48611</v>
      </c>
      <c r="DO52" s="494">
        <f xml:space="preserve"> Time_M!DO$18</f>
        <v>48639</v>
      </c>
      <c r="DP52" s="494">
        <f xml:space="preserve"> Time_M!DP$18</f>
        <v>48670</v>
      </c>
      <c r="DQ52" s="494">
        <f xml:space="preserve"> Time_M!DQ$18</f>
        <v>48700</v>
      </c>
      <c r="DR52" s="494">
        <f xml:space="preserve"> Time_M!DR$18</f>
        <v>48731</v>
      </c>
      <c r="DS52" s="494">
        <f xml:space="preserve"> Time_M!DS$18</f>
        <v>48761</v>
      </c>
      <c r="DT52" s="494">
        <f xml:space="preserve"> Time_M!DT$18</f>
        <v>48792</v>
      </c>
      <c r="DU52" s="494">
        <f xml:space="preserve"> Time_M!DU$18</f>
        <v>48823</v>
      </c>
      <c r="DV52" s="494">
        <f xml:space="preserve"> Time_M!DV$18</f>
        <v>48853</v>
      </c>
      <c r="DW52" s="494">
        <f xml:space="preserve"> Time_M!DW$18</f>
        <v>48884</v>
      </c>
      <c r="DX52" s="494">
        <f xml:space="preserve"> Time_M!DX$18</f>
        <v>48914</v>
      </c>
      <c r="DY52" s="494">
        <f xml:space="preserve"> Time_M!DY$18</f>
        <v>48945</v>
      </c>
      <c r="DZ52" s="494">
        <f xml:space="preserve"> Time_M!DZ$18</f>
        <v>48976</v>
      </c>
      <c r="EA52" s="494">
        <f xml:space="preserve"> Time_M!EA$18</f>
        <v>49004</v>
      </c>
      <c r="EB52" s="494">
        <f xml:space="preserve"> Time_M!EB$18</f>
        <v>49035</v>
      </c>
      <c r="EC52" s="494">
        <f xml:space="preserve"> Time_M!EC$18</f>
        <v>49065</v>
      </c>
      <c r="ED52" s="494">
        <f xml:space="preserve"> Time_M!ED$18</f>
        <v>49096</v>
      </c>
      <c r="EE52" s="494">
        <f xml:space="preserve"> Time_M!EE$18</f>
        <v>49126</v>
      </c>
      <c r="EF52" s="494">
        <f xml:space="preserve"> Time_M!EF$18</f>
        <v>49157</v>
      </c>
      <c r="EG52" s="494">
        <f xml:space="preserve"> Time_M!EG$18</f>
        <v>49188</v>
      </c>
      <c r="EH52" s="494">
        <f xml:space="preserve"> Time_M!EH$18</f>
        <v>49218</v>
      </c>
    </row>
    <row r="53" spans="1:139" s="19" customFormat="1" ht="15" customHeight="1" x14ac:dyDescent="0.35">
      <c r="A53" s="333"/>
      <c r="B53" s="333"/>
      <c r="C53" s="333"/>
      <c r="D53" s="333"/>
      <c r="E53" s="494" t="str">
        <f xml:space="preserve"> Time_M!E$22</f>
        <v>Model period ending_M</v>
      </c>
      <c r="F53" s="494">
        <f xml:space="preserve"> Time_M!F$22</f>
        <v>0</v>
      </c>
      <c r="G53" s="494" t="str">
        <f xml:space="preserve"> Time_M!G$22</f>
        <v>date</v>
      </c>
      <c r="H53" s="494">
        <f xml:space="preserve"> Time_M!H$22</f>
        <v>0</v>
      </c>
      <c r="I53" s="494">
        <f xml:space="preserve"> Time_M!I$22</f>
        <v>0</v>
      </c>
      <c r="J53" s="494">
        <f xml:space="preserve"> Time_M!J$22</f>
        <v>45351</v>
      </c>
      <c r="K53" s="494">
        <f xml:space="preserve"> Time_M!K$22</f>
        <v>45382</v>
      </c>
      <c r="L53" s="494">
        <f xml:space="preserve"> Time_M!L$22</f>
        <v>45412</v>
      </c>
      <c r="M53" s="494">
        <f xml:space="preserve"> Time_M!M$22</f>
        <v>45443</v>
      </c>
      <c r="N53" s="494">
        <f xml:space="preserve"> Time_M!N$22</f>
        <v>45473</v>
      </c>
      <c r="O53" s="494">
        <f xml:space="preserve"> Time_M!O$22</f>
        <v>45504</v>
      </c>
      <c r="P53" s="494">
        <f xml:space="preserve"> Time_M!P$22</f>
        <v>45535</v>
      </c>
      <c r="Q53" s="494">
        <f xml:space="preserve"> Time_M!Q$22</f>
        <v>45565</v>
      </c>
      <c r="R53" s="494">
        <f xml:space="preserve"> Time_M!R$22</f>
        <v>45596</v>
      </c>
      <c r="S53" s="494">
        <f xml:space="preserve"> Time_M!S$22</f>
        <v>45626</v>
      </c>
      <c r="T53" s="494">
        <f xml:space="preserve"> Time_M!T$22</f>
        <v>45657</v>
      </c>
      <c r="U53" s="494">
        <f xml:space="preserve"> Time_M!U$22</f>
        <v>45688</v>
      </c>
      <c r="V53" s="494">
        <f xml:space="preserve"> Time_M!V$22</f>
        <v>45716</v>
      </c>
      <c r="W53" s="494">
        <f xml:space="preserve"> Time_M!W$22</f>
        <v>45747</v>
      </c>
      <c r="X53" s="494">
        <f xml:space="preserve"> Time_M!X$22</f>
        <v>45777</v>
      </c>
      <c r="Y53" s="494">
        <f xml:space="preserve"> Time_M!Y$22</f>
        <v>45808</v>
      </c>
      <c r="Z53" s="494">
        <f xml:space="preserve"> Time_M!Z$22</f>
        <v>45838</v>
      </c>
      <c r="AA53" s="494">
        <f xml:space="preserve"> Time_M!AA$22</f>
        <v>45869</v>
      </c>
      <c r="AB53" s="494">
        <f xml:space="preserve"> Time_M!AB$22</f>
        <v>45900</v>
      </c>
      <c r="AC53" s="494">
        <f xml:space="preserve"> Time_M!AC$22</f>
        <v>45930</v>
      </c>
      <c r="AD53" s="494">
        <f xml:space="preserve"> Time_M!AD$22</f>
        <v>45961</v>
      </c>
      <c r="AE53" s="494">
        <f xml:space="preserve"> Time_M!AE$22</f>
        <v>45991</v>
      </c>
      <c r="AF53" s="494">
        <f xml:space="preserve"> Time_M!AF$22</f>
        <v>46022</v>
      </c>
      <c r="AG53" s="494">
        <f xml:space="preserve"> Time_M!AG$22</f>
        <v>46053</v>
      </c>
      <c r="AH53" s="494">
        <f xml:space="preserve"> Time_M!AH$22</f>
        <v>46081</v>
      </c>
      <c r="AI53" s="494">
        <f xml:space="preserve"> Time_M!AI$22</f>
        <v>46112</v>
      </c>
      <c r="AJ53" s="494">
        <f xml:space="preserve"> Time_M!AJ$22</f>
        <v>46142</v>
      </c>
      <c r="AK53" s="494">
        <f xml:space="preserve"> Time_M!AK$22</f>
        <v>46173</v>
      </c>
      <c r="AL53" s="494">
        <f xml:space="preserve"> Time_M!AL$22</f>
        <v>46203</v>
      </c>
      <c r="AM53" s="494">
        <f xml:space="preserve"> Time_M!AM$22</f>
        <v>46234</v>
      </c>
      <c r="AN53" s="494">
        <f xml:space="preserve"> Time_M!AN$22</f>
        <v>46265</v>
      </c>
      <c r="AO53" s="494">
        <f xml:space="preserve"> Time_M!AO$22</f>
        <v>46295</v>
      </c>
      <c r="AP53" s="494">
        <f xml:space="preserve"> Time_M!AP$22</f>
        <v>46326</v>
      </c>
      <c r="AQ53" s="494">
        <f xml:space="preserve"> Time_M!AQ$22</f>
        <v>46356</v>
      </c>
      <c r="AR53" s="494">
        <f xml:space="preserve"> Time_M!AR$22</f>
        <v>46387</v>
      </c>
      <c r="AS53" s="494">
        <f xml:space="preserve"> Time_M!AS$22</f>
        <v>46418</v>
      </c>
      <c r="AT53" s="494">
        <f xml:space="preserve"> Time_M!AT$22</f>
        <v>46446</v>
      </c>
      <c r="AU53" s="494">
        <f xml:space="preserve"> Time_M!AU$22</f>
        <v>46477</v>
      </c>
      <c r="AV53" s="494">
        <f xml:space="preserve"> Time_M!AV$22</f>
        <v>46507</v>
      </c>
      <c r="AW53" s="494">
        <f xml:space="preserve"> Time_M!AW$22</f>
        <v>46538</v>
      </c>
      <c r="AX53" s="494">
        <f xml:space="preserve"> Time_M!AX$22</f>
        <v>46568</v>
      </c>
      <c r="AY53" s="494">
        <f xml:space="preserve"> Time_M!AY$22</f>
        <v>46599</v>
      </c>
      <c r="AZ53" s="494">
        <f xml:space="preserve"> Time_M!AZ$22</f>
        <v>46630</v>
      </c>
      <c r="BA53" s="494">
        <f xml:space="preserve"> Time_M!BA$22</f>
        <v>46660</v>
      </c>
      <c r="BB53" s="494">
        <f xml:space="preserve"> Time_M!BB$22</f>
        <v>46691</v>
      </c>
      <c r="BC53" s="494">
        <f xml:space="preserve"> Time_M!BC$22</f>
        <v>46721</v>
      </c>
      <c r="BD53" s="494">
        <f xml:space="preserve"> Time_M!BD$22</f>
        <v>46752</v>
      </c>
      <c r="BE53" s="494">
        <f xml:space="preserve"> Time_M!BE$22</f>
        <v>46783</v>
      </c>
      <c r="BF53" s="494">
        <f xml:space="preserve"> Time_M!BF$22</f>
        <v>46812</v>
      </c>
      <c r="BG53" s="494">
        <f xml:space="preserve"> Time_M!BG$22</f>
        <v>46843</v>
      </c>
      <c r="BH53" s="494">
        <f xml:space="preserve"> Time_M!BH$22</f>
        <v>46873</v>
      </c>
      <c r="BI53" s="494">
        <f xml:space="preserve"> Time_M!BI$22</f>
        <v>46904</v>
      </c>
      <c r="BJ53" s="494">
        <f xml:space="preserve"> Time_M!BJ$22</f>
        <v>46934</v>
      </c>
      <c r="BK53" s="494">
        <f xml:space="preserve"> Time_M!BK$22</f>
        <v>46965</v>
      </c>
      <c r="BL53" s="494">
        <f xml:space="preserve"> Time_M!BL$22</f>
        <v>46996</v>
      </c>
      <c r="BM53" s="494">
        <f xml:space="preserve"> Time_M!BM$22</f>
        <v>47026</v>
      </c>
      <c r="BN53" s="494">
        <f xml:space="preserve"> Time_M!BN$22</f>
        <v>47057</v>
      </c>
      <c r="BO53" s="494">
        <f xml:space="preserve"> Time_M!BO$22</f>
        <v>47087</v>
      </c>
      <c r="BP53" s="494">
        <f xml:space="preserve"> Time_M!BP$22</f>
        <v>47118</v>
      </c>
      <c r="BQ53" s="494">
        <f xml:space="preserve"> Time_M!BQ$22</f>
        <v>47149</v>
      </c>
      <c r="BR53" s="494">
        <f xml:space="preserve"> Time_M!BR$22</f>
        <v>47177</v>
      </c>
      <c r="BS53" s="494">
        <f xml:space="preserve"> Time_M!BS$22</f>
        <v>47208</v>
      </c>
      <c r="BT53" s="494">
        <f xml:space="preserve"> Time_M!BT$22</f>
        <v>47238</v>
      </c>
      <c r="BU53" s="494">
        <f xml:space="preserve"> Time_M!BU$22</f>
        <v>47269</v>
      </c>
      <c r="BV53" s="494">
        <f xml:space="preserve"> Time_M!BV$22</f>
        <v>47299</v>
      </c>
      <c r="BW53" s="494">
        <f xml:space="preserve"> Time_M!BW$22</f>
        <v>47330</v>
      </c>
      <c r="BX53" s="494">
        <f xml:space="preserve"> Time_M!BX$22</f>
        <v>47361</v>
      </c>
      <c r="BY53" s="494">
        <f xml:space="preserve"> Time_M!BY$22</f>
        <v>47391</v>
      </c>
      <c r="BZ53" s="494">
        <f xml:space="preserve"> Time_M!BZ$22</f>
        <v>47422</v>
      </c>
      <c r="CA53" s="494">
        <f xml:space="preserve"> Time_M!CA$22</f>
        <v>47452</v>
      </c>
      <c r="CB53" s="494">
        <f xml:space="preserve"> Time_M!CB$22</f>
        <v>47483</v>
      </c>
      <c r="CC53" s="494">
        <f xml:space="preserve"> Time_M!CC$22</f>
        <v>47514</v>
      </c>
      <c r="CD53" s="494">
        <f xml:space="preserve"> Time_M!CD$22</f>
        <v>47542</v>
      </c>
      <c r="CE53" s="494">
        <f xml:space="preserve"> Time_M!CE$22</f>
        <v>47573</v>
      </c>
      <c r="CF53" s="494">
        <f xml:space="preserve"> Time_M!CF$22</f>
        <v>47603</v>
      </c>
      <c r="CG53" s="494">
        <f xml:space="preserve"> Time_M!CG$22</f>
        <v>47634</v>
      </c>
      <c r="CH53" s="494">
        <f xml:space="preserve"> Time_M!CH$22</f>
        <v>47664</v>
      </c>
      <c r="CI53" s="494">
        <f xml:space="preserve"> Time_M!CI$22</f>
        <v>47695</v>
      </c>
      <c r="CJ53" s="494">
        <f xml:space="preserve"> Time_M!CJ$22</f>
        <v>47726</v>
      </c>
      <c r="CK53" s="494">
        <f xml:space="preserve"> Time_M!CK$22</f>
        <v>47756</v>
      </c>
      <c r="CL53" s="494">
        <f xml:space="preserve"> Time_M!CL$22</f>
        <v>47787</v>
      </c>
      <c r="CM53" s="494">
        <f xml:space="preserve"> Time_M!CM$22</f>
        <v>47817</v>
      </c>
      <c r="CN53" s="494">
        <f xml:space="preserve"> Time_M!CN$22</f>
        <v>47848</v>
      </c>
      <c r="CO53" s="494">
        <f xml:space="preserve"> Time_M!CO$22</f>
        <v>47879</v>
      </c>
      <c r="CP53" s="494">
        <f xml:space="preserve"> Time_M!CP$22</f>
        <v>47907</v>
      </c>
      <c r="CQ53" s="494">
        <f xml:space="preserve"> Time_M!CQ$22</f>
        <v>47938</v>
      </c>
      <c r="CR53" s="494">
        <f xml:space="preserve"> Time_M!CR$22</f>
        <v>47968</v>
      </c>
      <c r="CS53" s="494">
        <f xml:space="preserve"> Time_M!CS$22</f>
        <v>47999</v>
      </c>
      <c r="CT53" s="494">
        <f xml:space="preserve"> Time_M!CT$22</f>
        <v>48029</v>
      </c>
      <c r="CU53" s="494">
        <f xml:space="preserve"> Time_M!CU$22</f>
        <v>48060</v>
      </c>
      <c r="CV53" s="494">
        <f xml:space="preserve"> Time_M!CV$22</f>
        <v>48091</v>
      </c>
      <c r="CW53" s="494">
        <f xml:space="preserve"> Time_M!CW$22</f>
        <v>48121</v>
      </c>
      <c r="CX53" s="494">
        <f xml:space="preserve"> Time_M!CX$22</f>
        <v>48152</v>
      </c>
      <c r="CY53" s="494">
        <f xml:space="preserve"> Time_M!CY$22</f>
        <v>48182</v>
      </c>
      <c r="CZ53" s="494">
        <f xml:space="preserve"> Time_M!CZ$22</f>
        <v>48213</v>
      </c>
      <c r="DA53" s="494">
        <f xml:space="preserve"> Time_M!DA$22</f>
        <v>48244</v>
      </c>
      <c r="DB53" s="494">
        <f xml:space="preserve"> Time_M!DB$22</f>
        <v>48273</v>
      </c>
      <c r="DC53" s="494">
        <f xml:space="preserve"> Time_M!DC$22</f>
        <v>48304</v>
      </c>
      <c r="DD53" s="494">
        <f xml:space="preserve"> Time_M!DD$22</f>
        <v>48334</v>
      </c>
      <c r="DE53" s="494">
        <f xml:space="preserve"> Time_M!DE$22</f>
        <v>48365</v>
      </c>
      <c r="DF53" s="494">
        <f xml:space="preserve"> Time_M!DF$22</f>
        <v>48395</v>
      </c>
      <c r="DG53" s="494">
        <f xml:space="preserve"> Time_M!DG$22</f>
        <v>48426</v>
      </c>
      <c r="DH53" s="494">
        <f xml:space="preserve"> Time_M!DH$22</f>
        <v>48457</v>
      </c>
      <c r="DI53" s="494">
        <f xml:space="preserve"> Time_M!DI$22</f>
        <v>48487</v>
      </c>
      <c r="DJ53" s="494">
        <f xml:space="preserve"> Time_M!DJ$22</f>
        <v>48518</v>
      </c>
      <c r="DK53" s="494">
        <f xml:space="preserve"> Time_M!DK$22</f>
        <v>48548</v>
      </c>
      <c r="DL53" s="494">
        <f xml:space="preserve"> Time_M!DL$22</f>
        <v>48579</v>
      </c>
      <c r="DM53" s="494">
        <f xml:space="preserve"> Time_M!DM$22</f>
        <v>48610</v>
      </c>
      <c r="DN53" s="494">
        <f xml:space="preserve"> Time_M!DN$22</f>
        <v>48638</v>
      </c>
      <c r="DO53" s="494">
        <f xml:space="preserve"> Time_M!DO$22</f>
        <v>48669</v>
      </c>
      <c r="DP53" s="494">
        <f xml:space="preserve"> Time_M!DP$22</f>
        <v>48699</v>
      </c>
      <c r="DQ53" s="494">
        <f xml:space="preserve"> Time_M!DQ$22</f>
        <v>48730</v>
      </c>
      <c r="DR53" s="494">
        <f xml:space="preserve"> Time_M!DR$22</f>
        <v>48760</v>
      </c>
      <c r="DS53" s="494">
        <f xml:space="preserve"> Time_M!DS$22</f>
        <v>48791</v>
      </c>
      <c r="DT53" s="494">
        <f xml:space="preserve"> Time_M!DT$22</f>
        <v>48822</v>
      </c>
      <c r="DU53" s="494">
        <f xml:space="preserve"> Time_M!DU$22</f>
        <v>48852</v>
      </c>
      <c r="DV53" s="494">
        <f xml:space="preserve"> Time_M!DV$22</f>
        <v>48883</v>
      </c>
      <c r="DW53" s="494">
        <f xml:space="preserve"> Time_M!DW$22</f>
        <v>48913</v>
      </c>
      <c r="DX53" s="494">
        <f xml:space="preserve"> Time_M!DX$22</f>
        <v>48944</v>
      </c>
      <c r="DY53" s="494">
        <f xml:space="preserve"> Time_M!DY$22</f>
        <v>48975</v>
      </c>
      <c r="DZ53" s="494">
        <f xml:space="preserve"> Time_M!DZ$22</f>
        <v>49003</v>
      </c>
      <c r="EA53" s="494">
        <f xml:space="preserve"> Time_M!EA$22</f>
        <v>49034</v>
      </c>
      <c r="EB53" s="494">
        <f xml:space="preserve"> Time_M!EB$22</f>
        <v>49064</v>
      </c>
      <c r="EC53" s="494">
        <f xml:space="preserve"> Time_M!EC$22</f>
        <v>49095</v>
      </c>
      <c r="ED53" s="494">
        <f xml:space="preserve"> Time_M!ED$22</f>
        <v>49125</v>
      </c>
      <c r="EE53" s="494">
        <f xml:space="preserve"> Time_M!EE$22</f>
        <v>49156</v>
      </c>
      <c r="EF53" s="494">
        <f xml:space="preserve"> Time_M!EF$22</f>
        <v>49187</v>
      </c>
      <c r="EG53" s="494">
        <f xml:space="preserve"> Time_M!EG$22</f>
        <v>49217</v>
      </c>
      <c r="EH53" s="494">
        <f xml:space="preserve"> Time_M!EH$22</f>
        <v>49248</v>
      </c>
    </row>
    <row r="54" spans="1:139" s="19" customFormat="1" ht="15" customHeight="1" x14ac:dyDescent="0.35">
      <c r="A54" s="333"/>
      <c r="B54" s="333"/>
      <c r="C54" s="333"/>
      <c r="D54" s="333"/>
      <c r="E54" s="494"/>
    </row>
    <row r="55" spans="1:139" s="19" customFormat="1" ht="15" customHeight="1" x14ac:dyDescent="0.25">
      <c r="A55" s="21"/>
      <c r="B55" s="21"/>
      <c r="C55" s="21"/>
      <c r="D55" s="21"/>
      <c r="E55" s="21" t="s">
        <v>9</v>
      </c>
      <c r="F55" s="21"/>
      <c r="G55" s="21" t="s">
        <v>308</v>
      </c>
      <c r="H55" s="44">
        <f xml:space="preserve"> SUM(J55:EH55)</f>
        <v>101</v>
      </c>
      <c r="J55" s="634">
        <f t="shared" ref="J55:AO55" si="64" xml:space="preserve"> IF( J$52 &gt;=  $F51,1,0)</f>
        <v>0</v>
      </c>
      <c r="K55" s="634">
        <f t="shared" si="64"/>
        <v>0</v>
      </c>
      <c r="L55" s="634">
        <f t="shared" si="64"/>
        <v>0</v>
      </c>
      <c r="M55" s="634">
        <f t="shared" si="64"/>
        <v>0</v>
      </c>
      <c r="N55" s="634">
        <f t="shared" si="64"/>
        <v>0</v>
      </c>
      <c r="O55" s="634">
        <f t="shared" si="64"/>
        <v>0</v>
      </c>
      <c r="P55" s="634">
        <f t="shared" si="64"/>
        <v>0</v>
      </c>
      <c r="Q55" s="634">
        <f t="shared" si="64"/>
        <v>0</v>
      </c>
      <c r="R55" s="634">
        <f t="shared" si="64"/>
        <v>0</v>
      </c>
      <c r="S55" s="634">
        <f t="shared" si="64"/>
        <v>0</v>
      </c>
      <c r="T55" s="634">
        <f t="shared" si="64"/>
        <v>0</v>
      </c>
      <c r="U55" s="634">
        <f t="shared" si="64"/>
        <v>0</v>
      </c>
      <c r="V55" s="634">
        <f t="shared" si="64"/>
        <v>0</v>
      </c>
      <c r="W55" s="634">
        <f t="shared" si="64"/>
        <v>0</v>
      </c>
      <c r="X55" s="634">
        <f t="shared" si="64"/>
        <v>0</v>
      </c>
      <c r="Y55" s="634">
        <f t="shared" si="64"/>
        <v>0</v>
      </c>
      <c r="Z55" s="634">
        <f t="shared" si="64"/>
        <v>0</v>
      </c>
      <c r="AA55" s="634">
        <f t="shared" si="64"/>
        <v>0</v>
      </c>
      <c r="AB55" s="634">
        <f t="shared" si="64"/>
        <v>0</v>
      </c>
      <c r="AC55" s="634">
        <f t="shared" si="64"/>
        <v>0</v>
      </c>
      <c r="AD55" s="634">
        <f t="shared" si="64"/>
        <v>0</v>
      </c>
      <c r="AE55" s="634">
        <f t="shared" si="64"/>
        <v>0</v>
      </c>
      <c r="AF55" s="634">
        <f t="shared" si="64"/>
        <v>0</v>
      </c>
      <c r="AG55" s="634">
        <f t="shared" si="64"/>
        <v>0</v>
      </c>
      <c r="AH55" s="634">
        <f t="shared" si="64"/>
        <v>0</v>
      </c>
      <c r="AI55" s="634">
        <f t="shared" si="64"/>
        <v>0</v>
      </c>
      <c r="AJ55" s="634">
        <f t="shared" si="64"/>
        <v>0</v>
      </c>
      <c r="AK55" s="634">
        <f t="shared" si="64"/>
        <v>0</v>
      </c>
      <c r="AL55" s="634">
        <f t="shared" si="64"/>
        <v>1</v>
      </c>
      <c r="AM55" s="634">
        <f t="shared" si="64"/>
        <v>1</v>
      </c>
      <c r="AN55" s="634">
        <f t="shared" si="64"/>
        <v>1</v>
      </c>
      <c r="AO55" s="634">
        <f t="shared" si="64"/>
        <v>1</v>
      </c>
      <c r="AP55" s="634">
        <f t="shared" ref="AP55:BU55" si="65" xml:space="preserve"> IF( AP$52 &gt;=  $F51,1,0)</f>
        <v>1</v>
      </c>
      <c r="AQ55" s="634">
        <f t="shared" si="65"/>
        <v>1</v>
      </c>
      <c r="AR55" s="634">
        <f t="shared" si="65"/>
        <v>1</v>
      </c>
      <c r="AS55" s="634">
        <f t="shared" si="65"/>
        <v>1</v>
      </c>
      <c r="AT55" s="634">
        <f t="shared" si="65"/>
        <v>1</v>
      </c>
      <c r="AU55" s="634">
        <f t="shared" si="65"/>
        <v>1</v>
      </c>
      <c r="AV55" s="634">
        <f t="shared" si="65"/>
        <v>1</v>
      </c>
      <c r="AW55" s="634">
        <f t="shared" si="65"/>
        <v>1</v>
      </c>
      <c r="AX55" s="634">
        <f t="shared" si="65"/>
        <v>1</v>
      </c>
      <c r="AY55" s="634">
        <f t="shared" si="65"/>
        <v>1</v>
      </c>
      <c r="AZ55" s="634">
        <f t="shared" si="65"/>
        <v>1</v>
      </c>
      <c r="BA55" s="634">
        <f t="shared" si="65"/>
        <v>1</v>
      </c>
      <c r="BB55" s="634">
        <f t="shared" si="65"/>
        <v>1</v>
      </c>
      <c r="BC55" s="634">
        <f t="shared" si="65"/>
        <v>1</v>
      </c>
      <c r="BD55" s="634">
        <f t="shared" si="65"/>
        <v>1</v>
      </c>
      <c r="BE55" s="634">
        <f t="shared" si="65"/>
        <v>1</v>
      </c>
      <c r="BF55" s="634">
        <f t="shared" si="65"/>
        <v>1</v>
      </c>
      <c r="BG55" s="634">
        <f t="shared" si="65"/>
        <v>1</v>
      </c>
      <c r="BH55" s="634">
        <f t="shared" si="65"/>
        <v>1</v>
      </c>
      <c r="BI55" s="634">
        <f t="shared" si="65"/>
        <v>1</v>
      </c>
      <c r="BJ55" s="634">
        <f t="shared" si="65"/>
        <v>1</v>
      </c>
      <c r="BK55" s="634">
        <f t="shared" si="65"/>
        <v>1</v>
      </c>
      <c r="BL55" s="634">
        <f t="shared" si="65"/>
        <v>1</v>
      </c>
      <c r="BM55" s="634">
        <f t="shared" si="65"/>
        <v>1</v>
      </c>
      <c r="BN55" s="634">
        <f t="shared" si="65"/>
        <v>1</v>
      </c>
      <c r="BO55" s="634">
        <f t="shared" si="65"/>
        <v>1</v>
      </c>
      <c r="BP55" s="634">
        <f t="shared" si="65"/>
        <v>1</v>
      </c>
      <c r="BQ55" s="634">
        <f t="shared" si="65"/>
        <v>1</v>
      </c>
      <c r="BR55" s="634">
        <f t="shared" si="65"/>
        <v>1</v>
      </c>
      <c r="BS55" s="634">
        <f t="shared" si="65"/>
        <v>1</v>
      </c>
      <c r="BT55" s="634">
        <f t="shared" si="65"/>
        <v>1</v>
      </c>
      <c r="BU55" s="634">
        <f t="shared" si="65"/>
        <v>1</v>
      </c>
      <c r="BV55" s="634">
        <f t="shared" ref="BV55:DA55" si="66" xml:space="preserve"> IF( BV$52 &gt;=  $F51,1,0)</f>
        <v>1</v>
      </c>
      <c r="BW55" s="634">
        <f t="shared" si="66"/>
        <v>1</v>
      </c>
      <c r="BX55" s="634">
        <f t="shared" si="66"/>
        <v>1</v>
      </c>
      <c r="BY55" s="634">
        <f t="shared" si="66"/>
        <v>1</v>
      </c>
      <c r="BZ55" s="634">
        <f t="shared" si="66"/>
        <v>1</v>
      </c>
      <c r="CA55" s="634">
        <f t="shared" si="66"/>
        <v>1</v>
      </c>
      <c r="CB55" s="634">
        <f t="shared" si="66"/>
        <v>1</v>
      </c>
      <c r="CC55" s="634">
        <f t="shared" si="66"/>
        <v>1</v>
      </c>
      <c r="CD55" s="634">
        <f t="shared" si="66"/>
        <v>1</v>
      </c>
      <c r="CE55" s="634">
        <f t="shared" si="66"/>
        <v>1</v>
      </c>
      <c r="CF55" s="634">
        <f t="shared" si="66"/>
        <v>1</v>
      </c>
      <c r="CG55" s="634">
        <f t="shared" si="66"/>
        <v>1</v>
      </c>
      <c r="CH55" s="634">
        <f t="shared" si="66"/>
        <v>1</v>
      </c>
      <c r="CI55" s="634">
        <f t="shared" si="66"/>
        <v>1</v>
      </c>
      <c r="CJ55" s="634">
        <f t="shared" si="66"/>
        <v>1</v>
      </c>
      <c r="CK55" s="634">
        <f t="shared" si="66"/>
        <v>1</v>
      </c>
      <c r="CL55" s="634">
        <f t="shared" si="66"/>
        <v>1</v>
      </c>
      <c r="CM55" s="634">
        <f t="shared" si="66"/>
        <v>1</v>
      </c>
      <c r="CN55" s="634">
        <f t="shared" si="66"/>
        <v>1</v>
      </c>
      <c r="CO55" s="634">
        <f t="shared" si="66"/>
        <v>1</v>
      </c>
      <c r="CP55" s="634">
        <f t="shared" si="66"/>
        <v>1</v>
      </c>
      <c r="CQ55" s="634">
        <f t="shared" si="66"/>
        <v>1</v>
      </c>
      <c r="CR55" s="634">
        <f t="shared" si="66"/>
        <v>1</v>
      </c>
      <c r="CS55" s="634">
        <f t="shared" si="66"/>
        <v>1</v>
      </c>
      <c r="CT55" s="634">
        <f t="shared" si="66"/>
        <v>1</v>
      </c>
      <c r="CU55" s="634">
        <f t="shared" si="66"/>
        <v>1</v>
      </c>
      <c r="CV55" s="634">
        <f t="shared" si="66"/>
        <v>1</v>
      </c>
      <c r="CW55" s="634">
        <f t="shared" si="66"/>
        <v>1</v>
      </c>
      <c r="CX55" s="634">
        <f t="shared" si="66"/>
        <v>1</v>
      </c>
      <c r="CY55" s="634">
        <f t="shared" si="66"/>
        <v>1</v>
      </c>
      <c r="CZ55" s="634">
        <f t="shared" si="66"/>
        <v>1</v>
      </c>
      <c r="DA55" s="634">
        <f t="shared" si="66"/>
        <v>1</v>
      </c>
      <c r="DB55" s="634">
        <f t="shared" ref="DB55:EH55" si="67" xml:space="preserve"> IF( DB$52 &gt;=  $F51,1,0)</f>
        <v>1</v>
      </c>
      <c r="DC55" s="634">
        <f t="shared" si="67"/>
        <v>1</v>
      </c>
      <c r="DD55" s="634">
        <f t="shared" si="67"/>
        <v>1</v>
      </c>
      <c r="DE55" s="634">
        <f t="shared" si="67"/>
        <v>1</v>
      </c>
      <c r="DF55" s="634">
        <f t="shared" si="67"/>
        <v>1</v>
      </c>
      <c r="DG55" s="634">
        <f t="shared" si="67"/>
        <v>1</v>
      </c>
      <c r="DH55" s="634">
        <f t="shared" si="67"/>
        <v>1</v>
      </c>
      <c r="DI55" s="634">
        <f t="shared" si="67"/>
        <v>1</v>
      </c>
      <c r="DJ55" s="634">
        <f t="shared" si="67"/>
        <v>1</v>
      </c>
      <c r="DK55" s="634">
        <f t="shared" si="67"/>
        <v>1</v>
      </c>
      <c r="DL55" s="634">
        <f t="shared" si="67"/>
        <v>1</v>
      </c>
      <c r="DM55" s="634">
        <f t="shared" si="67"/>
        <v>1</v>
      </c>
      <c r="DN55" s="634">
        <f t="shared" si="67"/>
        <v>1</v>
      </c>
      <c r="DO55" s="634">
        <f t="shared" si="67"/>
        <v>1</v>
      </c>
      <c r="DP55" s="634">
        <f t="shared" si="67"/>
        <v>1</v>
      </c>
      <c r="DQ55" s="634">
        <f t="shared" si="67"/>
        <v>1</v>
      </c>
      <c r="DR55" s="634">
        <f t="shared" si="67"/>
        <v>1</v>
      </c>
      <c r="DS55" s="634">
        <f t="shared" si="67"/>
        <v>1</v>
      </c>
      <c r="DT55" s="634">
        <f t="shared" si="67"/>
        <v>1</v>
      </c>
      <c r="DU55" s="634">
        <f t="shared" si="67"/>
        <v>1</v>
      </c>
      <c r="DV55" s="634">
        <f t="shared" si="67"/>
        <v>1</v>
      </c>
      <c r="DW55" s="634">
        <f t="shared" si="67"/>
        <v>1</v>
      </c>
      <c r="DX55" s="634">
        <f t="shared" si="67"/>
        <v>1</v>
      </c>
      <c r="DY55" s="634">
        <f t="shared" si="67"/>
        <v>1</v>
      </c>
      <c r="DZ55" s="634">
        <f t="shared" si="67"/>
        <v>1</v>
      </c>
      <c r="EA55" s="634">
        <f t="shared" si="67"/>
        <v>1</v>
      </c>
      <c r="EB55" s="634">
        <f t="shared" si="67"/>
        <v>1</v>
      </c>
      <c r="EC55" s="634">
        <f t="shared" si="67"/>
        <v>1</v>
      </c>
      <c r="ED55" s="634">
        <f t="shared" si="67"/>
        <v>1</v>
      </c>
      <c r="EE55" s="634">
        <f t="shared" si="67"/>
        <v>1</v>
      </c>
      <c r="EF55" s="634">
        <f t="shared" si="67"/>
        <v>1</v>
      </c>
      <c r="EG55" s="634">
        <f t="shared" si="67"/>
        <v>1</v>
      </c>
      <c r="EH55" s="634">
        <f t="shared" si="67"/>
        <v>1</v>
      </c>
      <c r="EI55" s="21"/>
    </row>
    <row r="56" spans="1:139" s="19" customFormat="1" ht="15" customHeight="1" x14ac:dyDescent="0.25">
      <c r="A56" s="21"/>
      <c r="B56" s="21"/>
      <c r="C56" s="21"/>
      <c r="D56" s="21"/>
      <c r="E56" s="21" t="s">
        <v>10</v>
      </c>
      <c r="F56" s="21"/>
      <c r="G56" s="21" t="s">
        <v>309</v>
      </c>
      <c r="H56" s="21"/>
      <c r="I56" s="39"/>
      <c r="J56" s="43">
        <f t="shared" ref="J56:AO56" si="68" xml:space="preserve"> I56 + J55 * J55</f>
        <v>0</v>
      </c>
      <c r="K56" s="43">
        <f t="shared" si="68"/>
        <v>0</v>
      </c>
      <c r="L56" s="43">
        <f t="shared" si="68"/>
        <v>0</v>
      </c>
      <c r="M56" s="43">
        <f t="shared" si="68"/>
        <v>0</v>
      </c>
      <c r="N56" s="43">
        <f t="shared" si="68"/>
        <v>0</v>
      </c>
      <c r="O56" s="43">
        <f t="shared" si="68"/>
        <v>0</v>
      </c>
      <c r="P56" s="43">
        <f t="shared" si="68"/>
        <v>0</v>
      </c>
      <c r="Q56" s="43">
        <f t="shared" si="68"/>
        <v>0</v>
      </c>
      <c r="R56" s="43">
        <f t="shared" si="68"/>
        <v>0</v>
      </c>
      <c r="S56" s="43">
        <f t="shared" si="68"/>
        <v>0</v>
      </c>
      <c r="T56" s="43">
        <f t="shared" si="68"/>
        <v>0</v>
      </c>
      <c r="U56" s="43">
        <f t="shared" si="68"/>
        <v>0</v>
      </c>
      <c r="V56" s="43">
        <f t="shared" si="68"/>
        <v>0</v>
      </c>
      <c r="W56" s="43">
        <f t="shared" si="68"/>
        <v>0</v>
      </c>
      <c r="X56" s="43">
        <f t="shared" si="68"/>
        <v>0</v>
      </c>
      <c r="Y56" s="43">
        <f t="shared" si="68"/>
        <v>0</v>
      </c>
      <c r="Z56" s="43">
        <f t="shared" si="68"/>
        <v>0</v>
      </c>
      <c r="AA56" s="43">
        <f t="shared" si="68"/>
        <v>0</v>
      </c>
      <c r="AB56" s="43">
        <f t="shared" si="68"/>
        <v>0</v>
      </c>
      <c r="AC56" s="43">
        <f t="shared" si="68"/>
        <v>0</v>
      </c>
      <c r="AD56" s="43">
        <f t="shared" si="68"/>
        <v>0</v>
      </c>
      <c r="AE56" s="43">
        <f t="shared" si="68"/>
        <v>0</v>
      </c>
      <c r="AF56" s="43">
        <f t="shared" si="68"/>
        <v>0</v>
      </c>
      <c r="AG56" s="43">
        <f t="shared" si="68"/>
        <v>0</v>
      </c>
      <c r="AH56" s="43">
        <f t="shared" si="68"/>
        <v>0</v>
      </c>
      <c r="AI56" s="43">
        <f t="shared" si="68"/>
        <v>0</v>
      </c>
      <c r="AJ56" s="43">
        <f t="shared" si="68"/>
        <v>0</v>
      </c>
      <c r="AK56" s="43">
        <f t="shared" si="68"/>
        <v>0</v>
      </c>
      <c r="AL56" s="43">
        <f t="shared" si="68"/>
        <v>1</v>
      </c>
      <c r="AM56" s="43">
        <f t="shared" si="68"/>
        <v>2</v>
      </c>
      <c r="AN56" s="43">
        <f t="shared" si="68"/>
        <v>3</v>
      </c>
      <c r="AO56" s="43">
        <f t="shared" si="68"/>
        <v>4</v>
      </c>
      <c r="AP56" s="43">
        <f t="shared" ref="AP56:BU56" si="69" xml:space="preserve"> AO56 + AP55 * AP55</f>
        <v>5</v>
      </c>
      <c r="AQ56" s="43">
        <f t="shared" si="69"/>
        <v>6</v>
      </c>
      <c r="AR56" s="43">
        <f t="shared" si="69"/>
        <v>7</v>
      </c>
      <c r="AS56" s="43">
        <f t="shared" si="69"/>
        <v>8</v>
      </c>
      <c r="AT56" s="43">
        <f t="shared" si="69"/>
        <v>9</v>
      </c>
      <c r="AU56" s="43">
        <f t="shared" si="69"/>
        <v>10</v>
      </c>
      <c r="AV56" s="43">
        <f t="shared" si="69"/>
        <v>11</v>
      </c>
      <c r="AW56" s="43">
        <f t="shared" si="69"/>
        <v>12</v>
      </c>
      <c r="AX56" s="43">
        <f t="shared" si="69"/>
        <v>13</v>
      </c>
      <c r="AY56" s="43">
        <f t="shared" si="69"/>
        <v>14</v>
      </c>
      <c r="AZ56" s="43">
        <f t="shared" si="69"/>
        <v>15</v>
      </c>
      <c r="BA56" s="43">
        <f t="shared" si="69"/>
        <v>16</v>
      </c>
      <c r="BB56" s="43">
        <f t="shared" si="69"/>
        <v>17</v>
      </c>
      <c r="BC56" s="43">
        <f t="shared" si="69"/>
        <v>18</v>
      </c>
      <c r="BD56" s="43">
        <f t="shared" si="69"/>
        <v>19</v>
      </c>
      <c r="BE56" s="43">
        <f t="shared" si="69"/>
        <v>20</v>
      </c>
      <c r="BF56" s="43">
        <f t="shared" si="69"/>
        <v>21</v>
      </c>
      <c r="BG56" s="43">
        <f t="shared" si="69"/>
        <v>22</v>
      </c>
      <c r="BH56" s="43">
        <f t="shared" si="69"/>
        <v>23</v>
      </c>
      <c r="BI56" s="43">
        <f t="shared" si="69"/>
        <v>24</v>
      </c>
      <c r="BJ56" s="43">
        <f t="shared" si="69"/>
        <v>25</v>
      </c>
      <c r="BK56" s="43">
        <f t="shared" si="69"/>
        <v>26</v>
      </c>
      <c r="BL56" s="43">
        <f t="shared" si="69"/>
        <v>27</v>
      </c>
      <c r="BM56" s="43">
        <f t="shared" si="69"/>
        <v>28</v>
      </c>
      <c r="BN56" s="43">
        <f t="shared" si="69"/>
        <v>29</v>
      </c>
      <c r="BO56" s="43">
        <f t="shared" si="69"/>
        <v>30</v>
      </c>
      <c r="BP56" s="43">
        <f t="shared" si="69"/>
        <v>31</v>
      </c>
      <c r="BQ56" s="43">
        <f t="shared" si="69"/>
        <v>32</v>
      </c>
      <c r="BR56" s="43">
        <f t="shared" si="69"/>
        <v>33</v>
      </c>
      <c r="BS56" s="43">
        <f t="shared" si="69"/>
        <v>34</v>
      </c>
      <c r="BT56" s="43">
        <f t="shared" si="69"/>
        <v>35</v>
      </c>
      <c r="BU56" s="43">
        <f t="shared" si="69"/>
        <v>36</v>
      </c>
      <c r="BV56" s="43">
        <f t="shared" ref="BV56:DA56" si="70" xml:space="preserve"> BU56 + BV55 * BV55</f>
        <v>37</v>
      </c>
      <c r="BW56" s="43">
        <f t="shared" si="70"/>
        <v>38</v>
      </c>
      <c r="BX56" s="43">
        <f t="shared" si="70"/>
        <v>39</v>
      </c>
      <c r="BY56" s="43">
        <f t="shared" si="70"/>
        <v>40</v>
      </c>
      <c r="BZ56" s="43">
        <f t="shared" si="70"/>
        <v>41</v>
      </c>
      <c r="CA56" s="43">
        <f t="shared" si="70"/>
        <v>42</v>
      </c>
      <c r="CB56" s="43">
        <f t="shared" si="70"/>
        <v>43</v>
      </c>
      <c r="CC56" s="43">
        <f t="shared" si="70"/>
        <v>44</v>
      </c>
      <c r="CD56" s="43">
        <f t="shared" si="70"/>
        <v>45</v>
      </c>
      <c r="CE56" s="43">
        <f t="shared" si="70"/>
        <v>46</v>
      </c>
      <c r="CF56" s="43">
        <f t="shared" si="70"/>
        <v>47</v>
      </c>
      <c r="CG56" s="43">
        <f t="shared" si="70"/>
        <v>48</v>
      </c>
      <c r="CH56" s="43">
        <f t="shared" si="70"/>
        <v>49</v>
      </c>
      <c r="CI56" s="43">
        <f t="shared" si="70"/>
        <v>50</v>
      </c>
      <c r="CJ56" s="43">
        <f t="shared" si="70"/>
        <v>51</v>
      </c>
      <c r="CK56" s="43">
        <f t="shared" si="70"/>
        <v>52</v>
      </c>
      <c r="CL56" s="43">
        <f t="shared" si="70"/>
        <v>53</v>
      </c>
      <c r="CM56" s="43">
        <f t="shared" si="70"/>
        <v>54</v>
      </c>
      <c r="CN56" s="43">
        <f t="shared" si="70"/>
        <v>55</v>
      </c>
      <c r="CO56" s="43">
        <f t="shared" si="70"/>
        <v>56</v>
      </c>
      <c r="CP56" s="43">
        <f t="shared" si="70"/>
        <v>57</v>
      </c>
      <c r="CQ56" s="43">
        <f t="shared" si="70"/>
        <v>58</v>
      </c>
      <c r="CR56" s="43">
        <f t="shared" si="70"/>
        <v>59</v>
      </c>
      <c r="CS56" s="43">
        <f t="shared" si="70"/>
        <v>60</v>
      </c>
      <c r="CT56" s="43">
        <f t="shared" si="70"/>
        <v>61</v>
      </c>
      <c r="CU56" s="43">
        <f t="shared" si="70"/>
        <v>62</v>
      </c>
      <c r="CV56" s="43">
        <f t="shared" si="70"/>
        <v>63</v>
      </c>
      <c r="CW56" s="43">
        <f t="shared" si="70"/>
        <v>64</v>
      </c>
      <c r="CX56" s="43">
        <f t="shared" si="70"/>
        <v>65</v>
      </c>
      <c r="CY56" s="43">
        <f t="shared" si="70"/>
        <v>66</v>
      </c>
      <c r="CZ56" s="43">
        <f t="shared" si="70"/>
        <v>67</v>
      </c>
      <c r="DA56" s="43">
        <f t="shared" si="70"/>
        <v>68</v>
      </c>
      <c r="DB56" s="43">
        <f t="shared" ref="DB56:EG56" si="71" xml:space="preserve"> DA56 + DB55 * DB55</f>
        <v>69</v>
      </c>
      <c r="DC56" s="43">
        <f t="shared" si="71"/>
        <v>70</v>
      </c>
      <c r="DD56" s="43">
        <f t="shared" si="71"/>
        <v>71</v>
      </c>
      <c r="DE56" s="43">
        <f t="shared" si="71"/>
        <v>72</v>
      </c>
      <c r="DF56" s="43">
        <f t="shared" si="71"/>
        <v>73</v>
      </c>
      <c r="DG56" s="43">
        <f t="shared" si="71"/>
        <v>74</v>
      </c>
      <c r="DH56" s="43">
        <f t="shared" si="71"/>
        <v>75</v>
      </c>
      <c r="DI56" s="43">
        <f t="shared" si="71"/>
        <v>76</v>
      </c>
      <c r="DJ56" s="43">
        <f t="shared" si="71"/>
        <v>77</v>
      </c>
      <c r="DK56" s="43">
        <f t="shared" si="71"/>
        <v>78</v>
      </c>
      <c r="DL56" s="43">
        <f t="shared" si="71"/>
        <v>79</v>
      </c>
      <c r="DM56" s="43">
        <f t="shared" si="71"/>
        <v>80</v>
      </c>
      <c r="DN56" s="43">
        <f t="shared" si="71"/>
        <v>81</v>
      </c>
      <c r="DO56" s="43">
        <f t="shared" si="71"/>
        <v>82</v>
      </c>
      <c r="DP56" s="43">
        <f t="shared" si="71"/>
        <v>83</v>
      </c>
      <c r="DQ56" s="43">
        <f t="shared" si="71"/>
        <v>84</v>
      </c>
      <c r="DR56" s="43">
        <f t="shared" si="71"/>
        <v>85</v>
      </c>
      <c r="DS56" s="43">
        <f t="shared" si="71"/>
        <v>86</v>
      </c>
      <c r="DT56" s="43">
        <f t="shared" si="71"/>
        <v>87</v>
      </c>
      <c r="DU56" s="43">
        <f t="shared" si="71"/>
        <v>88</v>
      </c>
      <c r="DV56" s="43">
        <f t="shared" si="71"/>
        <v>89</v>
      </c>
      <c r="DW56" s="43">
        <f t="shared" si="71"/>
        <v>90</v>
      </c>
      <c r="DX56" s="43">
        <f t="shared" si="71"/>
        <v>91</v>
      </c>
      <c r="DY56" s="43">
        <f t="shared" si="71"/>
        <v>92</v>
      </c>
      <c r="DZ56" s="43">
        <f t="shared" si="71"/>
        <v>93</v>
      </c>
      <c r="EA56" s="43">
        <f t="shared" si="71"/>
        <v>94</v>
      </c>
      <c r="EB56" s="43">
        <f t="shared" si="71"/>
        <v>95</v>
      </c>
      <c r="EC56" s="43">
        <f t="shared" si="71"/>
        <v>96</v>
      </c>
      <c r="ED56" s="43">
        <f t="shared" si="71"/>
        <v>97</v>
      </c>
      <c r="EE56" s="43">
        <f t="shared" si="71"/>
        <v>98</v>
      </c>
      <c r="EF56" s="43">
        <f t="shared" si="71"/>
        <v>99</v>
      </c>
      <c r="EG56" s="43">
        <f t="shared" si="71"/>
        <v>100</v>
      </c>
      <c r="EH56" s="43">
        <f xml:space="preserve"> EG56 + EH55 * EH55</f>
        <v>101</v>
      </c>
      <c r="EI56" s="21"/>
    </row>
    <row r="57" spans="1:139" s="19" customFormat="1" ht="15" customHeight="1" x14ac:dyDescent="0.25">
      <c r="A57" s="21"/>
      <c r="B57" s="21"/>
      <c r="C57" s="21"/>
      <c r="D57" s="21"/>
      <c r="E57" s="21" t="s">
        <v>11</v>
      </c>
      <c r="F57" s="21"/>
      <c r="G57" s="21" t="s">
        <v>309</v>
      </c>
      <c r="H57" s="21"/>
      <c r="J57" s="593">
        <f t="shared" ref="J57:AO57" si="72" xml:space="preserve"> ROUNDUP( J56 / months, 0)</f>
        <v>0</v>
      </c>
      <c r="K57" s="593">
        <f t="shared" si="72"/>
        <v>0</v>
      </c>
      <c r="L57" s="593">
        <f t="shared" si="72"/>
        <v>0</v>
      </c>
      <c r="M57" s="593">
        <f t="shared" si="72"/>
        <v>0</v>
      </c>
      <c r="N57" s="593">
        <f t="shared" si="72"/>
        <v>0</v>
      </c>
      <c r="O57" s="593">
        <f t="shared" si="72"/>
        <v>0</v>
      </c>
      <c r="P57" s="593">
        <f t="shared" si="72"/>
        <v>0</v>
      </c>
      <c r="Q57" s="593">
        <f t="shared" si="72"/>
        <v>0</v>
      </c>
      <c r="R57" s="593">
        <f t="shared" si="72"/>
        <v>0</v>
      </c>
      <c r="S57" s="593">
        <f t="shared" si="72"/>
        <v>0</v>
      </c>
      <c r="T57" s="593">
        <f t="shared" si="72"/>
        <v>0</v>
      </c>
      <c r="U57" s="593">
        <f t="shared" si="72"/>
        <v>0</v>
      </c>
      <c r="V57" s="593">
        <f t="shared" si="72"/>
        <v>0</v>
      </c>
      <c r="W57" s="593">
        <f t="shared" si="72"/>
        <v>0</v>
      </c>
      <c r="X57" s="593">
        <f t="shared" si="72"/>
        <v>0</v>
      </c>
      <c r="Y57" s="593">
        <f t="shared" si="72"/>
        <v>0</v>
      </c>
      <c r="Z57" s="593">
        <f t="shared" si="72"/>
        <v>0</v>
      </c>
      <c r="AA57" s="593">
        <f t="shared" si="72"/>
        <v>0</v>
      </c>
      <c r="AB57" s="593">
        <f t="shared" si="72"/>
        <v>0</v>
      </c>
      <c r="AC57" s="593">
        <f t="shared" si="72"/>
        <v>0</v>
      </c>
      <c r="AD57" s="593">
        <f t="shared" si="72"/>
        <v>0</v>
      </c>
      <c r="AE57" s="593">
        <f t="shared" si="72"/>
        <v>0</v>
      </c>
      <c r="AF57" s="593">
        <f t="shared" si="72"/>
        <v>0</v>
      </c>
      <c r="AG57" s="593">
        <f t="shared" si="72"/>
        <v>0</v>
      </c>
      <c r="AH57" s="593">
        <f t="shared" si="72"/>
        <v>0</v>
      </c>
      <c r="AI57" s="593">
        <f t="shared" si="72"/>
        <v>0</v>
      </c>
      <c r="AJ57" s="593">
        <f t="shared" si="72"/>
        <v>0</v>
      </c>
      <c r="AK57" s="593">
        <f t="shared" si="72"/>
        <v>0</v>
      </c>
      <c r="AL57" s="593">
        <f t="shared" si="72"/>
        <v>1</v>
      </c>
      <c r="AM57" s="593">
        <f t="shared" si="72"/>
        <v>1</v>
      </c>
      <c r="AN57" s="593">
        <f t="shared" si="72"/>
        <v>1</v>
      </c>
      <c r="AO57" s="593">
        <f t="shared" si="72"/>
        <v>1</v>
      </c>
      <c r="AP57" s="593">
        <f t="shared" ref="AP57:BU57" si="73" xml:space="preserve"> ROUNDUP( AP56 / months, 0)</f>
        <v>1</v>
      </c>
      <c r="AQ57" s="593">
        <f t="shared" si="73"/>
        <v>1</v>
      </c>
      <c r="AR57" s="593">
        <f t="shared" si="73"/>
        <v>1</v>
      </c>
      <c r="AS57" s="593">
        <f t="shared" si="73"/>
        <v>1</v>
      </c>
      <c r="AT57" s="593">
        <f t="shared" si="73"/>
        <v>1</v>
      </c>
      <c r="AU57" s="593">
        <f t="shared" si="73"/>
        <v>1</v>
      </c>
      <c r="AV57" s="593">
        <f t="shared" si="73"/>
        <v>1</v>
      </c>
      <c r="AW57" s="593">
        <f t="shared" si="73"/>
        <v>1</v>
      </c>
      <c r="AX57" s="593">
        <f t="shared" si="73"/>
        <v>2</v>
      </c>
      <c r="AY57" s="593">
        <f t="shared" si="73"/>
        <v>2</v>
      </c>
      <c r="AZ57" s="593">
        <f t="shared" si="73"/>
        <v>2</v>
      </c>
      <c r="BA57" s="593">
        <f t="shared" si="73"/>
        <v>2</v>
      </c>
      <c r="BB57" s="593">
        <f t="shared" si="73"/>
        <v>2</v>
      </c>
      <c r="BC57" s="593">
        <f t="shared" si="73"/>
        <v>2</v>
      </c>
      <c r="BD57" s="593">
        <f t="shared" si="73"/>
        <v>2</v>
      </c>
      <c r="BE57" s="593">
        <f t="shared" si="73"/>
        <v>2</v>
      </c>
      <c r="BF57" s="593">
        <f t="shared" si="73"/>
        <v>2</v>
      </c>
      <c r="BG57" s="593">
        <f t="shared" si="73"/>
        <v>2</v>
      </c>
      <c r="BH57" s="593">
        <f t="shared" si="73"/>
        <v>2</v>
      </c>
      <c r="BI57" s="593">
        <f t="shared" si="73"/>
        <v>2</v>
      </c>
      <c r="BJ57" s="593">
        <f t="shared" si="73"/>
        <v>3</v>
      </c>
      <c r="BK57" s="593">
        <f t="shared" si="73"/>
        <v>3</v>
      </c>
      <c r="BL57" s="593">
        <f t="shared" si="73"/>
        <v>3</v>
      </c>
      <c r="BM57" s="593">
        <f t="shared" si="73"/>
        <v>3</v>
      </c>
      <c r="BN57" s="593">
        <f t="shared" si="73"/>
        <v>3</v>
      </c>
      <c r="BO57" s="593">
        <f t="shared" si="73"/>
        <v>3</v>
      </c>
      <c r="BP57" s="593">
        <f t="shared" si="73"/>
        <v>3</v>
      </c>
      <c r="BQ57" s="593">
        <f t="shared" si="73"/>
        <v>3</v>
      </c>
      <c r="BR57" s="593">
        <f t="shared" si="73"/>
        <v>3</v>
      </c>
      <c r="BS57" s="593">
        <f t="shared" si="73"/>
        <v>3</v>
      </c>
      <c r="BT57" s="593">
        <f t="shared" si="73"/>
        <v>3</v>
      </c>
      <c r="BU57" s="593">
        <f t="shared" si="73"/>
        <v>3</v>
      </c>
      <c r="BV57" s="593">
        <f t="shared" ref="BV57:DA57" si="74" xml:space="preserve"> ROUNDUP( BV56 / months, 0)</f>
        <v>4</v>
      </c>
      <c r="BW57" s="593">
        <f t="shared" si="74"/>
        <v>4</v>
      </c>
      <c r="BX57" s="593">
        <f t="shared" si="74"/>
        <v>4</v>
      </c>
      <c r="BY57" s="593">
        <f t="shared" si="74"/>
        <v>4</v>
      </c>
      <c r="BZ57" s="593">
        <f t="shared" si="74"/>
        <v>4</v>
      </c>
      <c r="CA57" s="593">
        <f t="shared" si="74"/>
        <v>4</v>
      </c>
      <c r="CB57" s="593">
        <f t="shared" si="74"/>
        <v>4</v>
      </c>
      <c r="CC57" s="593">
        <f t="shared" si="74"/>
        <v>4</v>
      </c>
      <c r="CD57" s="593">
        <f t="shared" si="74"/>
        <v>4</v>
      </c>
      <c r="CE57" s="593">
        <f t="shared" si="74"/>
        <v>4</v>
      </c>
      <c r="CF57" s="593">
        <f t="shared" si="74"/>
        <v>4</v>
      </c>
      <c r="CG57" s="593">
        <f t="shared" si="74"/>
        <v>4</v>
      </c>
      <c r="CH57" s="593">
        <f t="shared" si="74"/>
        <v>5</v>
      </c>
      <c r="CI57" s="593">
        <f t="shared" si="74"/>
        <v>5</v>
      </c>
      <c r="CJ57" s="593">
        <f t="shared" si="74"/>
        <v>5</v>
      </c>
      <c r="CK57" s="593">
        <f t="shared" si="74"/>
        <v>5</v>
      </c>
      <c r="CL57" s="593">
        <f t="shared" si="74"/>
        <v>5</v>
      </c>
      <c r="CM57" s="593">
        <f t="shared" si="74"/>
        <v>5</v>
      </c>
      <c r="CN57" s="593">
        <f t="shared" si="74"/>
        <v>5</v>
      </c>
      <c r="CO57" s="593">
        <f t="shared" si="74"/>
        <v>5</v>
      </c>
      <c r="CP57" s="593">
        <f t="shared" si="74"/>
        <v>5</v>
      </c>
      <c r="CQ57" s="593">
        <f t="shared" si="74"/>
        <v>5</v>
      </c>
      <c r="CR57" s="593">
        <f t="shared" si="74"/>
        <v>5</v>
      </c>
      <c r="CS57" s="593">
        <f t="shared" si="74"/>
        <v>5</v>
      </c>
      <c r="CT57" s="593">
        <f t="shared" si="74"/>
        <v>6</v>
      </c>
      <c r="CU57" s="593">
        <f t="shared" si="74"/>
        <v>6</v>
      </c>
      <c r="CV57" s="593">
        <f t="shared" si="74"/>
        <v>6</v>
      </c>
      <c r="CW57" s="593">
        <f t="shared" si="74"/>
        <v>6</v>
      </c>
      <c r="CX57" s="593">
        <f t="shared" si="74"/>
        <v>6</v>
      </c>
      <c r="CY57" s="593">
        <f t="shared" si="74"/>
        <v>6</v>
      </c>
      <c r="CZ57" s="593">
        <f t="shared" si="74"/>
        <v>6</v>
      </c>
      <c r="DA57" s="593">
        <f t="shared" si="74"/>
        <v>6</v>
      </c>
      <c r="DB57" s="593">
        <f t="shared" ref="DB57:EG57" si="75" xml:space="preserve"> ROUNDUP( DB56 / months, 0)</f>
        <v>6</v>
      </c>
      <c r="DC57" s="593">
        <f t="shared" si="75"/>
        <v>6</v>
      </c>
      <c r="DD57" s="593">
        <f t="shared" si="75"/>
        <v>6</v>
      </c>
      <c r="DE57" s="593">
        <f t="shared" si="75"/>
        <v>6</v>
      </c>
      <c r="DF57" s="593">
        <f t="shared" si="75"/>
        <v>7</v>
      </c>
      <c r="DG57" s="593">
        <f t="shared" si="75"/>
        <v>7</v>
      </c>
      <c r="DH57" s="593">
        <f t="shared" si="75"/>
        <v>7</v>
      </c>
      <c r="DI57" s="593">
        <f t="shared" si="75"/>
        <v>7</v>
      </c>
      <c r="DJ57" s="593">
        <f t="shared" si="75"/>
        <v>7</v>
      </c>
      <c r="DK57" s="593">
        <f t="shared" si="75"/>
        <v>7</v>
      </c>
      <c r="DL57" s="593">
        <f t="shared" si="75"/>
        <v>7</v>
      </c>
      <c r="DM57" s="593">
        <f t="shared" si="75"/>
        <v>7</v>
      </c>
      <c r="DN57" s="593">
        <f t="shared" si="75"/>
        <v>7</v>
      </c>
      <c r="DO57" s="593">
        <f t="shared" si="75"/>
        <v>7</v>
      </c>
      <c r="DP57" s="593">
        <f t="shared" si="75"/>
        <v>7</v>
      </c>
      <c r="DQ57" s="593">
        <f t="shared" si="75"/>
        <v>7</v>
      </c>
      <c r="DR57" s="593">
        <f t="shared" si="75"/>
        <v>8</v>
      </c>
      <c r="DS57" s="593">
        <f t="shared" si="75"/>
        <v>8</v>
      </c>
      <c r="DT57" s="593">
        <f t="shared" si="75"/>
        <v>8</v>
      </c>
      <c r="DU57" s="593">
        <f t="shared" si="75"/>
        <v>8</v>
      </c>
      <c r="DV57" s="593">
        <f t="shared" si="75"/>
        <v>8</v>
      </c>
      <c r="DW57" s="593">
        <f t="shared" si="75"/>
        <v>8</v>
      </c>
      <c r="DX57" s="593">
        <f t="shared" si="75"/>
        <v>8</v>
      </c>
      <c r="DY57" s="593">
        <f t="shared" si="75"/>
        <v>8</v>
      </c>
      <c r="DZ57" s="593">
        <f t="shared" si="75"/>
        <v>8</v>
      </c>
      <c r="EA57" s="593">
        <f t="shared" si="75"/>
        <v>8</v>
      </c>
      <c r="EB57" s="593">
        <f t="shared" si="75"/>
        <v>8</v>
      </c>
      <c r="EC57" s="593">
        <f t="shared" si="75"/>
        <v>8</v>
      </c>
      <c r="ED57" s="593">
        <f t="shared" si="75"/>
        <v>9</v>
      </c>
      <c r="EE57" s="593">
        <f t="shared" si="75"/>
        <v>9</v>
      </c>
      <c r="EF57" s="593">
        <f t="shared" si="75"/>
        <v>9</v>
      </c>
      <c r="EG57" s="593">
        <f t="shared" si="75"/>
        <v>9</v>
      </c>
      <c r="EH57" s="593">
        <f xml:space="preserve"> ROUNDUP( EH56 / months, 0)</f>
        <v>9</v>
      </c>
      <c r="EI57" s="21"/>
    </row>
    <row r="58" spans="1:139" s="19" customFormat="1" ht="15" customHeight="1" x14ac:dyDescent="0.25">
      <c r="A58" s="21"/>
      <c r="B58" s="21"/>
      <c r="C58" s="21"/>
      <c r="D58" s="21"/>
      <c r="E58" s="21"/>
      <c r="F58" s="21"/>
      <c r="G58" s="21"/>
      <c r="H58" s="21"/>
      <c r="J58" s="593"/>
      <c r="K58" s="593"/>
      <c r="L58" s="593"/>
      <c r="M58" s="593"/>
      <c r="N58" s="593"/>
      <c r="O58" s="593"/>
      <c r="P58" s="593"/>
      <c r="Q58" s="593"/>
      <c r="R58" s="593"/>
      <c r="S58" s="593"/>
      <c r="T58" s="593"/>
      <c r="U58" s="593"/>
      <c r="V58" s="593"/>
      <c r="W58" s="593"/>
      <c r="X58" s="593"/>
      <c r="Y58" s="593"/>
      <c r="Z58" s="593"/>
      <c r="AA58" s="593"/>
      <c r="AB58" s="593"/>
      <c r="AC58" s="593"/>
      <c r="AD58" s="593"/>
      <c r="AE58" s="593"/>
      <c r="AF58" s="593"/>
      <c r="AG58" s="593"/>
      <c r="AH58" s="593"/>
      <c r="AI58" s="593"/>
      <c r="AJ58" s="593"/>
      <c r="AK58" s="593"/>
      <c r="AL58" s="593"/>
      <c r="AM58" s="593"/>
      <c r="AN58" s="593"/>
      <c r="AO58" s="593"/>
      <c r="AP58" s="593"/>
      <c r="AQ58" s="593"/>
      <c r="AR58" s="593"/>
      <c r="AS58" s="593"/>
      <c r="AT58" s="593"/>
      <c r="AU58" s="593"/>
      <c r="AV58" s="593"/>
      <c r="AW58" s="593"/>
      <c r="AX58" s="593"/>
      <c r="AY58" s="593"/>
      <c r="AZ58" s="593"/>
      <c r="BA58" s="593"/>
      <c r="BB58" s="593"/>
      <c r="BC58" s="593"/>
      <c r="BD58" s="593"/>
      <c r="BE58" s="593"/>
      <c r="BF58" s="593"/>
      <c r="BG58" s="593"/>
      <c r="BH58" s="593"/>
      <c r="BI58" s="593"/>
      <c r="BJ58" s="593"/>
      <c r="BK58" s="593"/>
      <c r="BL58" s="593"/>
      <c r="BM58" s="593"/>
      <c r="BN58" s="593"/>
      <c r="BO58" s="593"/>
      <c r="BP58" s="593"/>
      <c r="BQ58" s="593"/>
      <c r="BR58" s="593"/>
      <c r="BS58" s="593"/>
      <c r="BT58" s="593"/>
      <c r="BU58" s="593"/>
      <c r="BV58" s="593"/>
      <c r="BW58" s="593"/>
      <c r="BX58" s="593"/>
      <c r="BY58" s="593"/>
      <c r="BZ58" s="593"/>
      <c r="CA58" s="593"/>
      <c r="CB58" s="593"/>
      <c r="CC58" s="593"/>
      <c r="CD58" s="593"/>
      <c r="CE58" s="593"/>
      <c r="CF58" s="593"/>
      <c r="CG58" s="593"/>
      <c r="CH58" s="593"/>
      <c r="CI58" s="593"/>
      <c r="CJ58" s="593"/>
      <c r="CK58" s="593"/>
      <c r="CL58" s="593"/>
      <c r="CM58" s="593"/>
      <c r="CN58" s="593"/>
      <c r="CO58" s="593"/>
      <c r="CP58" s="593"/>
      <c r="CQ58" s="593"/>
      <c r="CR58" s="593"/>
      <c r="CS58" s="593"/>
      <c r="CT58" s="593"/>
      <c r="CU58" s="593"/>
      <c r="CV58" s="593"/>
      <c r="CW58" s="593"/>
      <c r="CX58" s="593"/>
      <c r="CY58" s="593"/>
      <c r="CZ58" s="593"/>
      <c r="DA58" s="593"/>
      <c r="DB58" s="593"/>
      <c r="DC58" s="593"/>
      <c r="DD58" s="593"/>
      <c r="DE58" s="593"/>
      <c r="DF58" s="593"/>
      <c r="DG58" s="593"/>
      <c r="DH58" s="593"/>
      <c r="DI58" s="593"/>
      <c r="DJ58" s="593"/>
      <c r="DK58" s="593"/>
      <c r="DL58" s="593"/>
      <c r="DM58" s="593"/>
      <c r="DN58" s="593"/>
      <c r="DO58" s="593"/>
      <c r="DP58" s="593"/>
      <c r="DQ58" s="593"/>
      <c r="DR58" s="593"/>
      <c r="DS58" s="593"/>
      <c r="DT58" s="593"/>
      <c r="DU58" s="593"/>
      <c r="DV58" s="593"/>
      <c r="DW58" s="593"/>
      <c r="DX58" s="593"/>
      <c r="DY58" s="593"/>
      <c r="DZ58" s="593"/>
      <c r="EA58" s="593"/>
      <c r="EB58" s="593"/>
      <c r="EC58" s="593"/>
      <c r="ED58" s="593"/>
      <c r="EE58" s="593"/>
      <c r="EF58" s="593"/>
      <c r="EG58" s="593"/>
      <c r="EH58" s="593"/>
      <c r="EI58" s="21"/>
    </row>
    <row r="59" spans="1:139" s="19" customFormat="1" ht="15" customHeight="1" x14ac:dyDescent="0.25">
      <c r="A59" s="21"/>
      <c r="B59" s="21"/>
      <c r="C59" s="21"/>
      <c r="D59" s="21"/>
      <c r="E59" s="21"/>
      <c r="F59" s="21"/>
      <c r="G59" s="21"/>
      <c r="H59" s="21"/>
      <c r="J59" s="593"/>
      <c r="K59" s="593"/>
      <c r="L59" s="593"/>
      <c r="M59" s="593"/>
      <c r="N59" s="593"/>
      <c r="O59" s="593"/>
      <c r="P59" s="593"/>
      <c r="Q59" s="593"/>
      <c r="R59" s="593"/>
      <c r="S59" s="593"/>
      <c r="T59" s="593"/>
      <c r="U59" s="593"/>
      <c r="V59" s="593"/>
      <c r="W59" s="593"/>
      <c r="X59" s="593"/>
      <c r="Y59" s="593"/>
      <c r="Z59" s="593"/>
      <c r="AA59" s="593"/>
      <c r="AB59" s="593"/>
      <c r="AC59" s="593"/>
      <c r="AD59" s="593"/>
      <c r="AE59" s="593"/>
      <c r="AF59" s="593"/>
      <c r="AG59" s="593"/>
      <c r="AH59" s="593"/>
      <c r="AI59" s="593"/>
      <c r="AJ59" s="593"/>
      <c r="AK59" s="593"/>
      <c r="AL59" s="593"/>
      <c r="AM59" s="593"/>
      <c r="AN59" s="593"/>
      <c r="AO59" s="593"/>
      <c r="AP59" s="593"/>
      <c r="AQ59" s="593"/>
      <c r="AR59" s="593"/>
      <c r="AS59" s="593"/>
      <c r="AT59" s="593"/>
      <c r="AU59" s="593"/>
      <c r="AV59" s="593"/>
      <c r="AW59" s="593"/>
      <c r="AX59" s="593"/>
      <c r="AY59" s="593"/>
      <c r="AZ59" s="593"/>
      <c r="BA59" s="593"/>
      <c r="BB59" s="593"/>
      <c r="BC59" s="593"/>
      <c r="BD59" s="593"/>
      <c r="BE59" s="593"/>
      <c r="BF59" s="593"/>
      <c r="BG59" s="593"/>
      <c r="BH59" s="593"/>
      <c r="BI59" s="593"/>
      <c r="BJ59" s="593"/>
      <c r="BK59" s="593"/>
      <c r="BL59" s="593"/>
      <c r="BM59" s="593"/>
      <c r="BN59" s="593"/>
      <c r="BO59" s="593"/>
      <c r="BP59" s="593"/>
      <c r="BQ59" s="593"/>
      <c r="BR59" s="593"/>
      <c r="BS59" s="593"/>
      <c r="BT59" s="593"/>
      <c r="BU59" s="593"/>
      <c r="BV59" s="593"/>
      <c r="BW59" s="593"/>
      <c r="BX59" s="593"/>
      <c r="BY59" s="593"/>
      <c r="BZ59" s="593"/>
      <c r="CA59" s="593"/>
      <c r="CB59" s="593"/>
      <c r="CC59" s="593"/>
      <c r="CD59" s="593"/>
      <c r="CE59" s="593"/>
      <c r="CF59" s="593"/>
      <c r="CG59" s="593"/>
      <c r="CH59" s="593"/>
      <c r="CI59" s="593"/>
      <c r="CJ59" s="593"/>
      <c r="CK59" s="593"/>
      <c r="CL59" s="593"/>
      <c r="CM59" s="593"/>
      <c r="CN59" s="593"/>
      <c r="CO59" s="593"/>
      <c r="CP59" s="593"/>
      <c r="CQ59" s="593"/>
      <c r="CR59" s="593"/>
      <c r="CS59" s="593"/>
      <c r="CT59" s="593"/>
      <c r="CU59" s="593"/>
      <c r="CV59" s="593"/>
      <c r="CW59" s="593"/>
      <c r="CX59" s="593"/>
      <c r="CY59" s="593"/>
      <c r="CZ59" s="593"/>
      <c r="DA59" s="593"/>
      <c r="DB59" s="593"/>
      <c r="DC59" s="593"/>
      <c r="DD59" s="593"/>
      <c r="DE59" s="593"/>
      <c r="DF59" s="593"/>
      <c r="DG59" s="593"/>
      <c r="DH59" s="593"/>
      <c r="DI59" s="593"/>
      <c r="DJ59" s="593"/>
      <c r="DK59" s="593"/>
      <c r="DL59" s="593"/>
      <c r="DM59" s="593"/>
      <c r="DN59" s="593"/>
      <c r="DO59" s="593"/>
      <c r="DP59" s="593"/>
      <c r="DQ59" s="593"/>
      <c r="DR59" s="593"/>
      <c r="DS59" s="593"/>
      <c r="DT59" s="593"/>
      <c r="DU59" s="593"/>
      <c r="DV59" s="593"/>
      <c r="DW59" s="593"/>
      <c r="DX59" s="593"/>
      <c r="DY59" s="593"/>
      <c r="DZ59" s="593"/>
      <c r="EA59" s="593"/>
      <c r="EB59" s="593"/>
      <c r="EC59" s="593"/>
      <c r="ED59" s="593"/>
      <c r="EE59" s="593"/>
      <c r="EF59" s="593"/>
      <c r="EG59" s="593"/>
      <c r="EH59" s="593"/>
      <c r="EI59" s="21"/>
    </row>
    <row r="60" spans="1:139" s="19" customFormat="1" ht="15" customHeight="1" x14ac:dyDescent="0.35">
      <c r="A60" s="324" t="s">
        <v>587</v>
      </c>
      <c r="B60" s="324"/>
      <c r="C60" s="324"/>
      <c r="D60" s="324"/>
      <c r="E60" s="324"/>
    </row>
    <row r="61" spans="1:139" s="19" customFormat="1" ht="15" customHeight="1" x14ac:dyDescent="0.35">
      <c r="A61" s="333"/>
      <c r="B61" s="333"/>
      <c r="C61" s="333"/>
      <c r="D61" s="333"/>
      <c r="E61" s="333"/>
    </row>
    <row r="62" spans="1:139" s="19" customFormat="1" ht="15" customHeight="1" x14ac:dyDescent="0.35">
      <c r="A62" s="333"/>
      <c r="B62" s="333"/>
      <c r="C62" s="333"/>
      <c r="D62" s="333"/>
      <c r="E62" s="442" t="str">
        <f xml:space="preserve"> Time_M!E$44</f>
        <v>Construction Flag</v>
      </c>
      <c r="F62" s="442">
        <f xml:space="preserve"> Time_M!F$44</f>
        <v>0</v>
      </c>
      <c r="G62" s="442" t="str">
        <f xml:space="preserve"> Time_M!G$44</f>
        <v>flag</v>
      </c>
      <c r="H62" s="442">
        <f xml:space="preserve"> Time_M!H$44</f>
        <v>23</v>
      </c>
      <c r="I62" s="442">
        <f xml:space="preserve"> Time_M!I$44</f>
        <v>0</v>
      </c>
      <c r="J62" s="442">
        <f xml:space="preserve"> Time_M!J$44</f>
        <v>0</v>
      </c>
      <c r="K62" s="442">
        <f xml:space="preserve"> Time_M!K$44</f>
        <v>0</v>
      </c>
      <c r="L62" s="442">
        <f xml:space="preserve"> Time_M!L$44</f>
        <v>0</v>
      </c>
      <c r="M62" s="442">
        <f xml:space="preserve"> Time_M!M$44</f>
        <v>0</v>
      </c>
      <c r="N62" s="442">
        <f xml:space="preserve"> Time_M!N$44</f>
        <v>0</v>
      </c>
      <c r="O62" s="442">
        <f xml:space="preserve"> Time_M!O$44</f>
        <v>1</v>
      </c>
      <c r="P62" s="442">
        <f xml:space="preserve"> Time_M!P$44</f>
        <v>1</v>
      </c>
      <c r="Q62" s="442">
        <f xml:space="preserve"> Time_M!Q$44</f>
        <v>1</v>
      </c>
      <c r="R62" s="442">
        <f xml:space="preserve"> Time_M!R$44</f>
        <v>1</v>
      </c>
      <c r="S62" s="442">
        <f xml:space="preserve"> Time_M!S$44</f>
        <v>1</v>
      </c>
      <c r="T62" s="442">
        <f xml:space="preserve"> Time_M!T$44</f>
        <v>1</v>
      </c>
      <c r="U62" s="442">
        <f xml:space="preserve"> Time_M!U$44</f>
        <v>1</v>
      </c>
      <c r="V62" s="442">
        <f xml:space="preserve"> Time_M!V$44</f>
        <v>1</v>
      </c>
      <c r="W62" s="442">
        <f xml:space="preserve"> Time_M!W$44</f>
        <v>1</v>
      </c>
      <c r="X62" s="442">
        <f xml:space="preserve"> Time_M!X$44</f>
        <v>1</v>
      </c>
      <c r="Y62" s="442">
        <f xml:space="preserve"> Time_M!Y$44</f>
        <v>1</v>
      </c>
      <c r="Z62" s="442">
        <f xml:space="preserve"> Time_M!Z$44</f>
        <v>1</v>
      </c>
      <c r="AA62" s="442">
        <f xml:space="preserve"> Time_M!AA$44</f>
        <v>1</v>
      </c>
      <c r="AB62" s="442">
        <f xml:space="preserve"> Time_M!AB$44</f>
        <v>1</v>
      </c>
      <c r="AC62" s="442">
        <f xml:space="preserve"> Time_M!AC$44</f>
        <v>1</v>
      </c>
      <c r="AD62" s="442">
        <f xml:space="preserve"> Time_M!AD$44</f>
        <v>1</v>
      </c>
      <c r="AE62" s="442">
        <f xml:space="preserve"> Time_M!AE$44</f>
        <v>1</v>
      </c>
      <c r="AF62" s="442">
        <f xml:space="preserve"> Time_M!AF$44</f>
        <v>1</v>
      </c>
      <c r="AG62" s="442">
        <f xml:space="preserve"> Time_M!AG$44</f>
        <v>1</v>
      </c>
      <c r="AH62" s="442">
        <f xml:space="preserve"> Time_M!AH$44</f>
        <v>1</v>
      </c>
      <c r="AI62" s="442">
        <f xml:space="preserve"> Time_M!AI$44</f>
        <v>1</v>
      </c>
      <c r="AJ62" s="442">
        <f xml:space="preserve"> Time_M!AJ$44</f>
        <v>1</v>
      </c>
      <c r="AK62" s="442">
        <f xml:space="preserve"> Time_M!AK$44</f>
        <v>1</v>
      </c>
      <c r="AL62" s="442">
        <f xml:space="preserve"> Time_M!AL$44</f>
        <v>0</v>
      </c>
      <c r="AM62" s="442">
        <f xml:space="preserve"> Time_M!AM$44</f>
        <v>0</v>
      </c>
      <c r="AN62" s="442">
        <f xml:space="preserve"> Time_M!AN$44</f>
        <v>0</v>
      </c>
      <c r="AO62" s="442">
        <f xml:space="preserve"> Time_M!AO$44</f>
        <v>0</v>
      </c>
      <c r="AP62" s="442">
        <f xml:space="preserve"> Time_M!AP$44</f>
        <v>0</v>
      </c>
      <c r="AQ62" s="442">
        <f xml:space="preserve"> Time_M!AQ$44</f>
        <v>0</v>
      </c>
      <c r="AR62" s="442">
        <f xml:space="preserve"> Time_M!AR$44</f>
        <v>0</v>
      </c>
      <c r="AS62" s="442">
        <f xml:space="preserve"> Time_M!AS$44</f>
        <v>0</v>
      </c>
      <c r="AT62" s="442">
        <f xml:space="preserve"> Time_M!AT$44</f>
        <v>0</v>
      </c>
      <c r="AU62" s="442">
        <f xml:space="preserve"> Time_M!AU$44</f>
        <v>0</v>
      </c>
      <c r="AV62" s="442">
        <f xml:space="preserve"> Time_M!AV$44</f>
        <v>0</v>
      </c>
      <c r="AW62" s="442">
        <f xml:space="preserve"> Time_M!AW$44</f>
        <v>0</v>
      </c>
      <c r="AX62" s="442">
        <f xml:space="preserve"> Time_M!AX$44</f>
        <v>0</v>
      </c>
      <c r="AY62" s="442">
        <f xml:space="preserve"> Time_M!AY$44</f>
        <v>0</v>
      </c>
      <c r="AZ62" s="442">
        <f xml:space="preserve"> Time_M!AZ$44</f>
        <v>0</v>
      </c>
      <c r="BA62" s="442">
        <f xml:space="preserve"> Time_M!BA$44</f>
        <v>0</v>
      </c>
      <c r="BB62" s="442">
        <f xml:space="preserve"> Time_M!BB$44</f>
        <v>0</v>
      </c>
      <c r="BC62" s="442">
        <f xml:space="preserve"> Time_M!BC$44</f>
        <v>0</v>
      </c>
      <c r="BD62" s="442">
        <f xml:space="preserve"> Time_M!BD$44</f>
        <v>0</v>
      </c>
      <c r="BE62" s="442">
        <f xml:space="preserve"> Time_M!BE$44</f>
        <v>0</v>
      </c>
      <c r="BF62" s="442">
        <f xml:space="preserve"> Time_M!BF$44</f>
        <v>0</v>
      </c>
      <c r="BG62" s="442">
        <f xml:space="preserve"> Time_M!BG$44</f>
        <v>0</v>
      </c>
      <c r="BH62" s="442">
        <f xml:space="preserve"> Time_M!BH$44</f>
        <v>0</v>
      </c>
      <c r="BI62" s="442">
        <f xml:space="preserve"> Time_M!BI$44</f>
        <v>0</v>
      </c>
      <c r="BJ62" s="442">
        <f xml:space="preserve"> Time_M!BJ$44</f>
        <v>0</v>
      </c>
      <c r="BK62" s="442">
        <f xml:space="preserve"> Time_M!BK$44</f>
        <v>0</v>
      </c>
      <c r="BL62" s="442">
        <f xml:space="preserve"> Time_M!BL$44</f>
        <v>0</v>
      </c>
      <c r="BM62" s="442">
        <f xml:space="preserve"> Time_M!BM$44</f>
        <v>0</v>
      </c>
      <c r="BN62" s="442">
        <f xml:space="preserve"> Time_M!BN$44</f>
        <v>0</v>
      </c>
      <c r="BO62" s="442">
        <f xml:space="preserve"> Time_M!BO$44</f>
        <v>0</v>
      </c>
      <c r="BP62" s="442">
        <f xml:space="preserve"> Time_M!BP$44</f>
        <v>0</v>
      </c>
      <c r="BQ62" s="442">
        <f xml:space="preserve"> Time_M!BQ$44</f>
        <v>0</v>
      </c>
      <c r="BR62" s="442">
        <f xml:space="preserve"> Time_M!BR$44</f>
        <v>0</v>
      </c>
      <c r="BS62" s="442">
        <f xml:space="preserve"> Time_M!BS$44</f>
        <v>0</v>
      </c>
      <c r="BT62" s="442">
        <f xml:space="preserve"> Time_M!BT$44</f>
        <v>0</v>
      </c>
      <c r="BU62" s="442">
        <f xml:space="preserve"> Time_M!BU$44</f>
        <v>0</v>
      </c>
      <c r="BV62" s="442">
        <f xml:space="preserve"> Time_M!BV$44</f>
        <v>0</v>
      </c>
      <c r="BW62" s="442">
        <f xml:space="preserve"> Time_M!BW$44</f>
        <v>0</v>
      </c>
      <c r="BX62" s="442">
        <f xml:space="preserve"> Time_M!BX$44</f>
        <v>0</v>
      </c>
      <c r="BY62" s="442">
        <f xml:space="preserve"> Time_M!BY$44</f>
        <v>0</v>
      </c>
      <c r="BZ62" s="442">
        <f xml:space="preserve"> Time_M!BZ$44</f>
        <v>0</v>
      </c>
      <c r="CA62" s="442">
        <f xml:space="preserve"> Time_M!CA$44</f>
        <v>0</v>
      </c>
      <c r="CB62" s="442">
        <f xml:space="preserve"> Time_M!CB$44</f>
        <v>0</v>
      </c>
      <c r="CC62" s="442">
        <f xml:space="preserve"> Time_M!CC$44</f>
        <v>0</v>
      </c>
      <c r="CD62" s="442">
        <f xml:space="preserve"> Time_M!CD$44</f>
        <v>0</v>
      </c>
      <c r="CE62" s="442">
        <f xml:space="preserve"> Time_M!CE$44</f>
        <v>0</v>
      </c>
      <c r="CF62" s="442">
        <f xml:space="preserve"> Time_M!CF$44</f>
        <v>0</v>
      </c>
      <c r="CG62" s="442">
        <f xml:space="preserve"> Time_M!CG$44</f>
        <v>0</v>
      </c>
      <c r="CH62" s="442">
        <f xml:space="preserve"> Time_M!CH$44</f>
        <v>0</v>
      </c>
      <c r="CI62" s="442">
        <f xml:space="preserve"> Time_M!CI$44</f>
        <v>0</v>
      </c>
      <c r="CJ62" s="442">
        <f xml:space="preserve"> Time_M!CJ$44</f>
        <v>0</v>
      </c>
      <c r="CK62" s="442">
        <f xml:space="preserve"> Time_M!CK$44</f>
        <v>0</v>
      </c>
      <c r="CL62" s="442">
        <f xml:space="preserve"> Time_M!CL$44</f>
        <v>0</v>
      </c>
      <c r="CM62" s="442">
        <f xml:space="preserve"> Time_M!CM$44</f>
        <v>0</v>
      </c>
      <c r="CN62" s="442">
        <f xml:space="preserve"> Time_M!CN$44</f>
        <v>0</v>
      </c>
      <c r="CO62" s="442">
        <f xml:space="preserve"> Time_M!CO$44</f>
        <v>0</v>
      </c>
      <c r="CP62" s="442">
        <f xml:space="preserve"> Time_M!CP$44</f>
        <v>0</v>
      </c>
      <c r="CQ62" s="442">
        <f xml:space="preserve"> Time_M!CQ$44</f>
        <v>0</v>
      </c>
      <c r="CR62" s="442">
        <f xml:space="preserve"> Time_M!CR$44</f>
        <v>0</v>
      </c>
      <c r="CS62" s="442">
        <f xml:space="preserve"> Time_M!CS$44</f>
        <v>0</v>
      </c>
      <c r="CT62" s="442">
        <f xml:space="preserve"> Time_M!CT$44</f>
        <v>0</v>
      </c>
      <c r="CU62" s="442">
        <f xml:space="preserve"> Time_M!CU$44</f>
        <v>0</v>
      </c>
      <c r="CV62" s="442">
        <f xml:space="preserve"> Time_M!CV$44</f>
        <v>0</v>
      </c>
      <c r="CW62" s="442">
        <f xml:space="preserve"> Time_M!CW$44</f>
        <v>0</v>
      </c>
      <c r="CX62" s="442">
        <f xml:space="preserve"> Time_M!CX$44</f>
        <v>0</v>
      </c>
      <c r="CY62" s="442">
        <f xml:space="preserve"> Time_M!CY$44</f>
        <v>0</v>
      </c>
      <c r="CZ62" s="442">
        <f xml:space="preserve"> Time_M!CZ$44</f>
        <v>0</v>
      </c>
      <c r="DA62" s="442">
        <f xml:space="preserve"> Time_M!DA$44</f>
        <v>0</v>
      </c>
      <c r="DB62" s="442">
        <f xml:space="preserve"> Time_M!DB$44</f>
        <v>0</v>
      </c>
      <c r="DC62" s="442">
        <f xml:space="preserve"> Time_M!DC$44</f>
        <v>0</v>
      </c>
      <c r="DD62" s="442">
        <f xml:space="preserve"> Time_M!DD$44</f>
        <v>0</v>
      </c>
      <c r="DE62" s="442">
        <f xml:space="preserve"> Time_M!DE$44</f>
        <v>0</v>
      </c>
      <c r="DF62" s="442">
        <f xml:space="preserve"> Time_M!DF$44</f>
        <v>0</v>
      </c>
      <c r="DG62" s="442">
        <f xml:space="preserve"> Time_M!DG$44</f>
        <v>0</v>
      </c>
      <c r="DH62" s="442">
        <f xml:space="preserve"> Time_M!DH$44</f>
        <v>0</v>
      </c>
      <c r="DI62" s="442">
        <f xml:space="preserve"> Time_M!DI$44</f>
        <v>0</v>
      </c>
      <c r="DJ62" s="442">
        <f xml:space="preserve"> Time_M!DJ$44</f>
        <v>0</v>
      </c>
      <c r="DK62" s="442">
        <f xml:space="preserve"> Time_M!DK$44</f>
        <v>0</v>
      </c>
      <c r="DL62" s="442">
        <f xml:space="preserve"> Time_M!DL$44</f>
        <v>0</v>
      </c>
      <c r="DM62" s="442">
        <f xml:space="preserve"> Time_M!DM$44</f>
        <v>0</v>
      </c>
      <c r="DN62" s="442">
        <f xml:space="preserve"> Time_M!DN$44</f>
        <v>0</v>
      </c>
      <c r="DO62" s="442">
        <f xml:space="preserve"> Time_M!DO$44</f>
        <v>0</v>
      </c>
      <c r="DP62" s="442">
        <f xml:space="preserve"> Time_M!DP$44</f>
        <v>0</v>
      </c>
      <c r="DQ62" s="442">
        <f xml:space="preserve"> Time_M!DQ$44</f>
        <v>0</v>
      </c>
      <c r="DR62" s="442">
        <f xml:space="preserve"> Time_M!DR$44</f>
        <v>0</v>
      </c>
      <c r="DS62" s="442">
        <f xml:space="preserve"> Time_M!DS$44</f>
        <v>0</v>
      </c>
      <c r="DT62" s="442">
        <f xml:space="preserve"> Time_M!DT$44</f>
        <v>0</v>
      </c>
      <c r="DU62" s="442">
        <f xml:space="preserve"> Time_M!DU$44</f>
        <v>0</v>
      </c>
      <c r="DV62" s="442">
        <f xml:space="preserve"> Time_M!DV$44</f>
        <v>0</v>
      </c>
      <c r="DW62" s="442">
        <f xml:space="preserve"> Time_M!DW$44</f>
        <v>0</v>
      </c>
      <c r="DX62" s="442">
        <f xml:space="preserve"> Time_M!DX$44</f>
        <v>0</v>
      </c>
      <c r="DY62" s="442">
        <f xml:space="preserve"> Time_M!DY$44</f>
        <v>0</v>
      </c>
      <c r="DZ62" s="442">
        <f xml:space="preserve"> Time_M!DZ$44</f>
        <v>0</v>
      </c>
      <c r="EA62" s="442">
        <f xml:space="preserve"> Time_M!EA$44</f>
        <v>0</v>
      </c>
      <c r="EB62" s="442">
        <f xml:space="preserve"> Time_M!EB$44</f>
        <v>0</v>
      </c>
      <c r="EC62" s="442">
        <f xml:space="preserve"> Time_M!EC$44</f>
        <v>0</v>
      </c>
      <c r="ED62" s="442">
        <f xml:space="preserve"> Time_M!ED$44</f>
        <v>0</v>
      </c>
      <c r="EE62" s="442">
        <f xml:space="preserve"> Time_M!EE$44</f>
        <v>0</v>
      </c>
      <c r="EF62" s="442">
        <f xml:space="preserve"> Time_M!EF$44</f>
        <v>0</v>
      </c>
      <c r="EG62" s="442">
        <f xml:space="preserve"> Time_M!EG$44</f>
        <v>0</v>
      </c>
      <c r="EH62" s="442">
        <f xml:space="preserve"> Time_M!EH$44</f>
        <v>0</v>
      </c>
    </row>
    <row r="63" spans="1:139" s="19" customFormat="1" ht="15" customHeight="1" x14ac:dyDescent="0.35">
      <c r="A63" s="333"/>
      <c r="B63" s="333"/>
      <c r="C63" s="333"/>
      <c r="D63" s="333"/>
      <c r="E63" s="442" t="str">
        <f xml:space="preserve"> Time_M!E$55</f>
        <v>Operation Period Flag</v>
      </c>
      <c r="F63" s="442">
        <f xml:space="preserve"> Time_M!F$55</f>
        <v>0</v>
      </c>
      <c r="G63" s="442" t="str">
        <f xml:space="preserve"> Time_M!G$55</f>
        <v>flag</v>
      </c>
      <c r="H63" s="442">
        <f xml:space="preserve"> Time_M!H$55</f>
        <v>101</v>
      </c>
      <c r="I63" s="442">
        <f xml:space="preserve"> Time_M!I$55</f>
        <v>0</v>
      </c>
      <c r="J63" s="442">
        <f xml:space="preserve"> Time_M!J$55</f>
        <v>0</v>
      </c>
      <c r="K63" s="442">
        <f xml:space="preserve"> Time_M!K$55</f>
        <v>0</v>
      </c>
      <c r="L63" s="442">
        <f xml:space="preserve"> Time_M!L$55</f>
        <v>0</v>
      </c>
      <c r="M63" s="442">
        <f xml:space="preserve"> Time_M!M$55</f>
        <v>0</v>
      </c>
      <c r="N63" s="442">
        <f xml:space="preserve"> Time_M!N$55</f>
        <v>0</v>
      </c>
      <c r="O63" s="442">
        <f xml:space="preserve"> Time_M!O$55</f>
        <v>0</v>
      </c>
      <c r="P63" s="442">
        <f xml:space="preserve"> Time_M!P$55</f>
        <v>0</v>
      </c>
      <c r="Q63" s="442">
        <f xml:space="preserve"> Time_M!Q$55</f>
        <v>0</v>
      </c>
      <c r="R63" s="442">
        <f xml:space="preserve"> Time_M!R$55</f>
        <v>0</v>
      </c>
      <c r="S63" s="442">
        <f xml:space="preserve"> Time_M!S$55</f>
        <v>0</v>
      </c>
      <c r="T63" s="442">
        <f xml:space="preserve"> Time_M!T$55</f>
        <v>0</v>
      </c>
      <c r="U63" s="442">
        <f xml:space="preserve"> Time_M!U$55</f>
        <v>0</v>
      </c>
      <c r="V63" s="442">
        <f xml:space="preserve"> Time_M!V$55</f>
        <v>0</v>
      </c>
      <c r="W63" s="442">
        <f xml:space="preserve"> Time_M!W$55</f>
        <v>0</v>
      </c>
      <c r="X63" s="442">
        <f xml:space="preserve"> Time_M!X$55</f>
        <v>0</v>
      </c>
      <c r="Y63" s="442">
        <f xml:space="preserve"> Time_M!Y$55</f>
        <v>0</v>
      </c>
      <c r="Z63" s="442">
        <f xml:space="preserve"> Time_M!Z$55</f>
        <v>0</v>
      </c>
      <c r="AA63" s="442">
        <f xml:space="preserve"> Time_M!AA$55</f>
        <v>0</v>
      </c>
      <c r="AB63" s="442">
        <f xml:space="preserve"> Time_M!AB$55</f>
        <v>0</v>
      </c>
      <c r="AC63" s="442">
        <f xml:space="preserve"> Time_M!AC$55</f>
        <v>0</v>
      </c>
      <c r="AD63" s="442">
        <f xml:space="preserve"> Time_M!AD$55</f>
        <v>0</v>
      </c>
      <c r="AE63" s="442">
        <f xml:space="preserve"> Time_M!AE$55</f>
        <v>0</v>
      </c>
      <c r="AF63" s="442">
        <f xml:space="preserve"> Time_M!AF$55</f>
        <v>0</v>
      </c>
      <c r="AG63" s="442">
        <f xml:space="preserve"> Time_M!AG$55</f>
        <v>0</v>
      </c>
      <c r="AH63" s="442">
        <f xml:space="preserve"> Time_M!AH$55</f>
        <v>0</v>
      </c>
      <c r="AI63" s="442">
        <f xml:space="preserve"> Time_M!AI$55</f>
        <v>0</v>
      </c>
      <c r="AJ63" s="442">
        <f xml:space="preserve"> Time_M!AJ$55</f>
        <v>0</v>
      </c>
      <c r="AK63" s="442">
        <f xml:space="preserve"> Time_M!AK$55</f>
        <v>0</v>
      </c>
      <c r="AL63" s="442">
        <f xml:space="preserve"> Time_M!AL$55</f>
        <v>1</v>
      </c>
      <c r="AM63" s="442">
        <f xml:space="preserve"> Time_M!AM$55</f>
        <v>1</v>
      </c>
      <c r="AN63" s="442">
        <f xml:space="preserve"> Time_M!AN$55</f>
        <v>1</v>
      </c>
      <c r="AO63" s="442">
        <f xml:space="preserve"> Time_M!AO$55</f>
        <v>1</v>
      </c>
      <c r="AP63" s="442">
        <f xml:space="preserve"> Time_M!AP$55</f>
        <v>1</v>
      </c>
      <c r="AQ63" s="442">
        <f xml:space="preserve"> Time_M!AQ$55</f>
        <v>1</v>
      </c>
      <c r="AR63" s="442">
        <f xml:space="preserve"> Time_M!AR$55</f>
        <v>1</v>
      </c>
      <c r="AS63" s="442">
        <f xml:space="preserve"> Time_M!AS$55</f>
        <v>1</v>
      </c>
      <c r="AT63" s="442">
        <f xml:space="preserve"> Time_M!AT$55</f>
        <v>1</v>
      </c>
      <c r="AU63" s="442">
        <f xml:space="preserve"> Time_M!AU$55</f>
        <v>1</v>
      </c>
      <c r="AV63" s="442">
        <f xml:space="preserve"> Time_M!AV$55</f>
        <v>1</v>
      </c>
      <c r="AW63" s="442">
        <f xml:space="preserve"> Time_M!AW$55</f>
        <v>1</v>
      </c>
      <c r="AX63" s="442">
        <f xml:space="preserve"> Time_M!AX$55</f>
        <v>1</v>
      </c>
      <c r="AY63" s="442">
        <f xml:space="preserve"> Time_M!AY$55</f>
        <v>1</v>
      </c>
      <c r="AZ63" s="442">
        <f xml:space="preserve"> Time_M!AZ$55</f>
        <v>1</v>
      </c>
      <c r="BA63" s="442">
        <f xml:space="preserve"> Time_M!BA$55</f>
        <v>1</v>
      </c>
      <c r="BB63" s="442">
        <f xml:space="preserve"> Time_M!BB$55</f>
        <v>1</v>
      </c>
      <c r="BC63" s="442">
        <f xml:space="preserve"> Time_M!BC$55</f>
        <v>1</v>
      </c>
      <c r="BD63" s="442">
        <f xml:space="preserve"> Time_M!BD$55</f>
        <v>1</v>
      </c>
      <c r="BE63" s="442">
        <f xml:space="preserve"> Time_M!BE$55</f>
        <v>1</v>
      </c>
      <c r="BF63" s="442">
        <f xml:space="preserve"> Time_M!BF$55</f>
        <v>1</v>
      </c>
      <c r="BG63" s="442">
        <f xml:space="preserve"> Time_M!BG$55</f>
        <v>1</v>
      </c>
      <c r="BH63" s="442">
        <f xml:space="preserve"> Time_M!BH$55</f>
        <v>1</v>
      </c>
      <c r="BI63" s="442">
        <f xml:space="preserve"> Time_M!BI$55</f>
        <v>1</v>
      </c>
      <c r="BJ63" s="442">
        <f xml:space="preserve"> Time_M!BJ$55</f>
        <v>1</v>
      </c>
      <c r="BK63" s="442">
        <f xml:space="preserve"> Time_M!BK$55</f>
        <v>1</v>
      </c>
      <c r="BL63" s="442">
        <f xml:space="preserve"> Time_M!BL$55</f>
        <v>1</v>
      </c>
      <c r="BM63" s="442">
        <f xml:space="preserve"> Time_M!BM$55</f>
        <v>1</v>
      </c>
      <c r="BN63" s="442">
        <f xml:space="preserve"> Time_M!BN$55</f>
        <v>1</v>
      </c>
      <c r="BO63" s="442">
        <f xml:space="preserve"> Time_M!BO$55</f>
        <v>1</v>
      </c>
      <c r="BP63" s="442">
        <f xml:space="preserve"> Time_M!BP$55</f>
        <v>1</v>
      </c>
      <c r="BQ63" s="442">
        <f xml:space="preserve"> Time_M!BQ$55</f>
        <v>1</v>
      </c>
      <c r="BR63" s="442">
        <f xml:space="preserve"> Time_M!BR$55</f>
        <v>1</v>
      </c>
      <c r="BS63" s="442">
        <f xml:space="preserve"> Time_M!BS$55</f>
        <v>1</v>
      </c>
      <c r="BT63" s="442">
        <f xml:space="preserve"> Time_M!BT$55</f>
        <v>1</v>
      </c>
      <c r="BU63" s="442">
        <f xml:space="preserve"> Time_M!BU$55</f>
        <v>1</v>
      </c>
      <c r="BV63" s="442">
        <f xml:space="preserve"> Time_M!BV$55</f>
        <v>1</v>
      </c>
      <c r="BW63" s="442">
        <f xml:space="preserve"> Time_M!BW$55</f>
        <v>1</v>
      </c>
      <c r="BX63" s="442">
        <f xml:space="preserve"> Time_M!BX$55</f>
        <v>1</v>
      </c>
      <c r="BY63" s="442">
        <f xml:space="preserve"> Time_M!BY$55</f>
        <v>1</v>
      </c>
      <c r="BZ63" s="442">
        <f xml:space="preserve"> Time_M!BZ$55</f>
        <v>1</v>
      </c>
      <c r="CA63" s="442">
        <f xml:space="preserve"> Time_M!CA$55</f>
        <v>1</v>
      </c>
      <c r="CB63" s="442">
        <f xml:space="preserve"> Time_M!CB$55</f>
        <v>1</v>
      </c>
      <c r="CC63" s="442">
        <f xml:space="preserve"> Time_M!CC$55</f>
        <v>1</v>
      </c>
      <c r="CD63" s="442">
        <f xml:space="preserve"> Time_M!CD$55</f>
        <v>1</v>
      </c>
      <c r="CE63" s="442">
        <f xml:space="preserve"> Time_M!CE$55</f>
        <v>1</v>
      </c>
      <c r="CF63" s="442">
        <f xml:space="preserve"> Time_M!CF$55</f>
        <v>1</v>
      </c>
      <c r="CG63" s="442">
        <f xml:space="preserve"> Time_M!CG$55</f>
        <v>1</v>
      </c>
      <c r="CH63" s="442">
        <f xml:space="preserve"> Time_M!CH$55</f>
        <v>1</v>
      </c>
      <c r="CI63" s="442">
        <f xml:space="preserve"> Time_M!CI$55</f>
        <v>1</v>
      </c>
      <c r="CJ63" s="442">
        <f xml:space="preserve"> Time_M!CJ$55</f>
        <v>1</v>
      </c>
      <c r="CK63" s="442">
        <f xml:space="preserve"> Time_M!CK$55</f>
        <v>1</v>
      </c>
      <c r="CL63" s="442">
        <f xml:space="preserve"> Time_M!CL$55</f>
        <v>1</v>
      </c>
      <c r="CM63" s="442">
        <f xml:space="preserve"> Time_M!CM$55</f>
        <v>1</v>
      </c>
      <c r="CN63" s="442">
        <f xml:space="preserve"> Time_M!CN$55</f>
        <v>1</v>
      </c>
      <c r="CO63" s="442">
        <f xml:space="preserve"> Time_M!CO$55</f>
        <v>1</v>
      </c>
      <c r="CP63" s="442">
        <f xml:space="preserve"> Time_M!CP$55</f>
        <v>1</v>
      </c>
      <c r="CQ63" s="442">
        <f xml:space="preserve"> Time_M!CQ$55</f>
        <v>1</v>
      </c>
      <c r="CR63" s="442">
        <f xml:space="preserve"> Time_M!CR$55</f>
        <v>1</v>
      </c>
      <c r="CS63" s="442">
        <f xml:space="preserve"> Time_M!CS$55</f>
        <v>1</v>
      </c>
      <c r="CT63" s="442">
        <f xml:space="preserve"> Time_M!CT$55</f>
        <v>1</v>
      </c>
      <c r="CU63" s="442">
        <f xml:space="preserve"> Time_M!CU$55</f>
        <v>1</v>
      </c>
      <c r="CV63" s="442">
        <f xml:space="preserve"> Time_M!CV$55</f>
        <v>1</v>
      </c>
      <c r="CW63" s="442">
        <f xml:space="preserve"> Time_M!CW$55</f>
        <v>1</v>
      </c>
      <c r="CX63" s="442">
        <f xml:space="preserve"> Time_M!CX$55</f>
        <v>1</v>
      </c>
      <c r="CY63" s="442">
        <f xml:space="preserve"> Time_M!CY$55</f>
        <v>1</v>
      </c>
      <c r="CZ63" s="442">
        <f xml:space="preserve"> Time_M!CZ$55</f>
        <v>1</v>
      </c>
      <c r="DA63" s="442">
        <f xml:space="preserve"> Time_M!DA$55</f>
        <v>1</v>
      </c>
      <c r="DB63" s="442">
        <f xml:space="preserve"> Time_M!DB$55</f>
        <v>1</v>
      </c>
      <c r="DC63" s="442">
        <f xml:space="preserve"> Time_M!DC$55</f>
        <v>1</v>
      </c>
      <c r="DD63" s="442">
        <f xml:space="preserve"> Time_M!DD$55</f>
        <v>1</v>
      </c>
      <c r="DE63" s="442">
        <f xml:space="preserve"> Time_M!DE$55</f>
        <v>1</v>
      </c>
      <c r="DF63" s="442">
        <f xml:space="preserve"> Time_M!DF$55</f>
        <v>1</v>
      </c>
      <c r="DG63" s="442">
        <f xml:space="preserve"> Time_M!DG$55</f>
        <v>1</v>
      </c>
      <c r="DH63" s="442">
        <f xml:space="preserve"> Time_M!DH$55</f>
        <v>1</v>
      </c>
      <c r="DI63" s="442">
        <f xml:space="preserve"> Time_M!DI$55</f>
        <v>1</v>
      </c>
      <c r="DJ63" s="442">
        <f xml:space="preserve"> Time_M!DJ$55</f>
        <v>1</v>
      </c>
      <c r="DK63" s="442">
        <f xml:space="preserve"> Time_M!DK$55</f>
        <v>1</v>
      </c>
      <c r="DL63" s="442">
        <f xml:space="preserve"> Time_M!DL$55</f>
        <v>1</v>
      </c>
      <c r="DM63" s="442">
        <f xml:space="preserve"> Time_M!DM$55</f>
        <v>1</v>
      </c>
      <c r="DN63" s="442">
        <f xml:space="preserve"> Time_M!DN$55</f>
        <v>1</v>
      </c>
      <c r="DO63" s="442">
        <f xml:space="preserve"> Time_M!DO$55</f>
        <v>1</v>
      </c>
      <c r="DP63" s="442">
        <f xml:space="preserve"> Time_M!DP$55</f>
        <v>1</v>
      </c>
      <c r="DQ63" s="442">
        <f xml:space="preserve"> Time_M!DQ$55</f>
        <v>1</v>
      </c>
      <c r="DR63" s="442">
        <f xml:space="preserve"> Time_M!DR$55</f>
        <v>1</v>
      </c>
      <c r="DS63" s="442">
        <f xml:space="preserve"> Time_M!DS$55</f>
        <v>1</v>
      </c>
      <c r="DT63" s="442">
        <f xml:space="preserve"> Time_M!DT$55</f>
        <v>1</v>
      </c>
      <c r="DU63" s="442">
        <f xml:space="preserve"> Time_M!DU$55</f>
        <v>1</v>
      </c>
      <c r="DV63" s="442">
        <f xml:space="preserve"> Time_M!DV$55</f>
        <v>1</v>
      </c>
      <c r="DW63" s="442">
        <f xml:space="preserve"> Time_M!DW$55</f>
        <v>1</v>
      </c>
      <c r="DX63" s="442">
        <f xml:space="preserve"> Time_M!DX$55</f>
        <v>1</v>
      </c>
      <c r="DY63" s="442">
        <f xml:space="preserve"> Time_M!DY$55</f>
        <v>1</v>
      </c>
      <c r="DZ63" s="442">
        <f xml:space="preserve"> Time_M!DZ$55</f>
        <v>1</v>
      </c>
      <c r="EA63" s="442">
        <f xml:space="preserve"> Time_M!EA$55</f>
        <v>1</v>
      </c>
      <c r="EB63" s="442">
        <f xml:space="preserve"> Time_M!EB$55</f>
        <v>1</v>
      </c>
      <c r="EC63" s="442">
        <f xml:space="preserve"> Time_M!EC$55</f>
        <v>1</v>
      </c>
      <c r="ED63" s="442">
        <f xml:space="preserve"> Time_M!ED$55</f>
        <v>1</v>
      </c>
      <c r="EE63" s="442">
        <f xml:space="preserve"> Time_M!EE$55</f>
        <v>1</v>
      </c>
      <c r="EF63" s="442">
        <f xml:space="preserve"> Time_M!EF$55</f>
        <v>1</v>
      </c>
      <c r="EG63" s="442">
        <f xml:space="preserve"> Time_M!EG$55</f>
        <v>1</v>
      </c>
      <c r="EH63" s="442">
        <f xml:space="preserve"> Time_M!EH$55</f>
        <v>1</v>
      </c>
    </row>
    <row r="64" spans="1:139" s="19" customFormat="1" ht="15" customHeight="1" x14ac:dyDescent="0.35">
      <c r="A64" s="21"/>
      <c r="B64" s="21"/>
      <c r="C64" s="21"/>
      <c r="D64" s="21"/>
      <c r="E64" s="21" t="s">
        <v>12</v>
      </c>
      <c r="F64" s="21"/>
      <c r="G64" s="21" t="s">
        <v>308</v>
      </c>
      <c r="H64" s="21">
        <f xml:space="preserve"> SUM(J64:EH64)</f>
        <v>124</v>
      </c>
      <c r="J64" s="21">
        <f t="shared" ref="J64:AO64" si="76" xml:space="preserve"> IF( OR( J62 = 1, J63 = 1 ), 1, 0)</f>
        <v>0</v>
      </c>
      <c r="K64" s="21">
        <f t="shared" si="76"/>
        <v>0</v>
      </c>
      <c r="L64" s="21">
        <f t="shared" si="76"/>
        <v>0</v>
      </c>
      <c r="M64" s="21">
        <f t="shared" si="76"/>
        <v>0</v>
      </c>
      <c r="N64" s="21">
        <f t="shared" si="76"/>
        <v>0</v>
      </c>
      <c r="O64" s="21">
        <f t="shared" si="76"/>
        <v>1</v>
      </c>
      <c r="P64" s="21">
        <f t="shared" si="76"/>
        <v>1</v>
      </c>
      <c r="Q64" s="21">
        <f t="shared" si="76"/>
        <v>1</v>
      </c>
      <c r="R64" s="21">
        <f t="shared" si="76"/>
        <v>1</v>
      </c>
      <c r="S64" s="21">
        <f t="shared" si="76"/>
        <v>1</v>
      </c>
      <c r="T64" s="21">
        <f t="shared" si="76"/>
        <v>1</v>
      </c>
      <c r="U64" s="21">
        <f t="shared" si="76"/>
        <v>1</v>
      </c>
      <c r="V64" s="21">
        <f t="shared" si="76"/>
        <v>1</v>
      </c>
      <c r="W64" s="21">
        <f t="shared" si="76"/>
        <v>1</v>
      </c>
      <c r="X64" s="21">
        <f t="shared" si="76"/>
        <v>1</v>
      </c>
      <c r="Y64" s="21">
        <f t="shared" si="76"/>
        <v>1</v>
      </c>
      <c r="Z64" s="21">
        <f t="shared" si="76"/>
        <v>1</v>
      </c>
      <c r="AA64" s="21">
        <f t="shared" si="76"/>
        <v>1</v>
      </c>
      <c r="AB64" s="21">
        <f t="shared" si="76"/>
        <v>1</v>
      </c>
      <c r="AC64" s="21">
        <f t="shared" si="76"/>
        <v>1</v>
      </c>
      <c r="AD64" s="21">
        <f t="shared" si="76"/>
        <v>1</v>
      </c>
      <c r="AE64" s="21">
        <f t="shared" si="76"/>
        <v>1</v>
      </c>
      <c r="AF64" s="21">
        <f t="shared" si="76"/>
        <v>1</v>
      </c>
      <c r="AG64" s="21">
        <f t="shared" si="76"/>
        <v>1</v>
      </c>
      <c r="AH64" s="21">
        <f t="shared" si="76"/>
        <v>1</v>
      </c>
      <c r="AI64" s="21">
        <f t="shared" si="76"/>
        <v>1</v>
      </c>
      <c r="AJ64" s="21">
        <f t="shared" si="76"/>
        <v>1</v>
      </c>
      <c r="AK64" s="21">
        <f t="shared" si="76"/>
        <v>1</v>
      </c>
      <c r="AL64" s="21">
        <f t="shared" si="76"/>
        <v>1</v>
      </c>
      <c r="AM64" s="21">
        <f t="shared" si="76"/>
        <v>1</v>
      </c>
      <c r="AN64" s="21">
        <f t="shared" si="76"/>
        <v>1</v>
      </c>
      <c r="AO64" s="21">
        <f t="shared" si="76"/>
        <v>1</v>
      </c>
      <c r="AP64" s="21">
        <f t="shared" ref="AP64:BU64" si="77" xml:space="preserve"> IF( OR( AP62 = 1, AP63 = 1 ), 1, 0)</f>
        <v>1</v>
      </c>
      <c r="AQ64" s="21">
        <f t="shared" si="77"/>
        <v>1</v>
      </c>
      <c r="AR64" s="21">
        <f t="shared" si="77"/>
        <v>1</v>
      </c>
      <c r="AS64" s="21">
        <f t="shared" si="77"/>
        <v>1</v>
      </c>
      <c r="AT64" s="21">
        <f t="shared" si="77"/>
        <v>1</v>
      </c>
      <c r="AU64" s="21">
        <f t="shared" si="77"/>
        <v>1</v>
      </c>
      <c r="AV64" s="21">
        <f t="shared" si="77"/>
        <v>1</v>
      </c>
      <c r="AW64" s="21">
        <f t="shared" si="77"/>
        <v>1</v>
      </c>
      <c r="AX64" s="21">
        <f t="shared" si="77"/>
        <v>1</v>
      </c>
      <c r="AY64" s="21">
        <f t="shared" si="77"/>
        <v>1</v>
      </c>
      <c r="AZ64" s="21">
        <f t="shared" si="77"/>
        <v>1</v>
      </c>
      <c r="BA64" s="21">
        <f t="shared" si="77"/>
        <v>1</v>
      </c>
      <c r="BB64" s="21">
        <f t="shared" si="77"/>
        <v>1</v>
      </c>
      <c r="BC64" s="21">
        <f t="shared" si="77"/>
        <v>1</v>
      </c>
      <c r="BD64" s="21">
        <f t="shared" si="77"/>
        <v>1</v>
      </c>
      <c r="BE64" s="21">
        <f t="shared" si="77"/>
        <v>1</v>
      </c>
      <c r="BF64" s="21">
        <f t="shared" si="77"/>
        <v>1</v>
      </c>
      <c r="BG64" s="21">
        <f t="shared" si="77"/>
        <v>1</v>
      </c>
      <c r="BH64" s="21">
        <f t="shared" si="77"/>
        <v>1</v>
      </c>
      <c r="BI64" s="21">
        <f t="shared" si="77"/>
        <v>1</v>
      </c>
      <c r="BJ64" s="21">
        <f t="shared" si="77"/>
        <v>1</v>
      </c>
      <c r="BK64" s="21">
        <f t="shared" si="77"/>
        <v>1</v>
      </c>
      <c r="BL64" s="21">
        <f t="shared" si="77"/>
        <v>1</v>
      </c>
      <c r="BM64" s="21">
        <f t="shared" si="77"/>
        <v>1</v>
      </c>
      <c r="BN64" s="21">
        <f t="shared" si="77"/>
        <v>1</v>
      </c>
      <c r="BO64" s="21">
        <f t="shared" si="77"/>
        <v>1</v>
      </c>
      <c r="BP64" s="21">
        <f t="shared" si="77"/>
        <v>1</v>
      </c>
      <c r="BQ64" s="21">
        <f t="shared" si="77"/>
        <v>1</v>
      </c>
      <c r="BR64" s="21">
        <f t="shared" si="77"/>
        <v>1</v>
      </c>
      <c r="BS64" s="21">
        <f t="shared" si="77"/>
        <v>1</v>
      </c>
      <c r="BT64" s="21">
        <f t="shared" si="77"/>
        <v>1</v>
      </c>
      <c r="BU64" s="21">
        <f t="shared" si="77"/>
        <v>1</v>
      </c>
      <c r="BV64" s="21">
        <f t="shared" ref="BV64:DA64" si="78" xml:space="preserve"> IF( OR( BV62 = 1, BV63 = 1 ), 1, 0)</f>
        <v>1</v>
      </c>
      <c r="BW64" s="21">
        <f t="shared" si="78"/>
        <v>1</v>
      </c>
      <c r="BX64" s="21">
        <f t="shared" si="78"/>
        <v>1</v>
      </c>
      <c r="BY64" s="21">
        <f t="shared" si="78"/>
        <v>1</v>
      </c>
      <c r="BZ64" s="21">
        <f t="shared" si="78"/>
        <v>1</v>
      </c>
      <c r="CA64" s="21">
        <f t="shared" si="78"/>
        <v>1</v>
      </c>
      <c r="CB64" s="21">
        <f t="shared" si="78"/>
        <v>1</v>
      </c>
      <c r="CC64" s="21">
        <f t="shared" si="78"/>
        <v>1</v>
      </c>
      <c r="CD64" s="21">
        <f t="shared" si="78"/>
        <v>1</v>
      </c>
      <c r="CE64" s="21">
        <f t="shared" si="78"/>
        <v>1</v>
      </c>
      <c r="CF64" s="21">
        <f t="shared" si="78"/>
        <v>1</v>
      </c>
      <c r="CG64" s="21">
        <f t="shared" si="78"/>
        <v>1</v>
      </c>
      <c r="CH64" s="21">
        <f t="shared" si="78"/>
        <v>1</v>
      </c>
      <c r="CI64" s="21">
        <f t="shared" si="78"/>
        <v>1</v>
      </c>
      <c r="CJ64" s="21">
        <f t="shared" si="78"/>
        <v>1</v>
      </c>
      <c r="CK64" s="21">
        <f t="shared" si="78"/>
        <v>1</v>
      </c>
      <c r="CL64" s="21">
        <f t="shared" si="78"/>
        <v>1</v>
      </c>
      <c r="CM64" s="21">
        <f t="shared" si="78"/>
        <v>1</v>
      </c>
      <c r="CN64" s="21">
        <f t="shared" si="78"/>
        <v>1</v>
      </c>
      <c r="CO64" s="21">
        <f t="shared" si="78"/>
        <v>1</v>
      </c>
      <c r="CP64" s="21">
        <f t="shared" si="78"/>
        <v>1</v>
      </c>
      <c r="CQ64" s="21">
        <f t="shared" si="78"/>
        <v>1</v>
      </c>
      <c r="CR64" s="21">
        <f t="shared" si="78"/>
        <v>1</v>
      </c>
      <c r="CS64" s="21">
        <f t="shared" si="78"/>
        <v>1</v>
      </c>
      <c r="CT64" s="21">
        <f t="shared" si="78"/>
        <v>1</v>
      </c>
      <c r="CU64" s="21">
        <f t="shared" si="78"/>
        <v>1</v>
      </c>
      <c r="CV64" s="21">
        <f t="shared" si="78"/>
        <v>1</v>
      </c>
      <c r="CW64" s="21">
        <f t="shared" si="78"/>
        <v>1</v>
      </c>
      <c r="CX64" s="21">
        <f t="shared" si="78"/>
        <v>1</v>
      </c>
      <c r="CY64" s="21">
        <f t="shared" si="78"/>
        <v>1</v>
      </c>
      <c r="CZ64" s="21">
        <f t="shared" si="78"/>
        <v>1</v>
      </c>
      <c r="DA64" s="21">
        <f t="shared" si="78"/>
        <v>1</v>
      </c>
      <c r="DB64" s="21">
        <f t="shared" ref="DB64:EG64" si="79" xml:space="preserve"> IF( OR( DB62 = 1, DB63 = 1 ), 1, 0)</f>
        <v>1</v>
      </c>
      <c r="DC64" s="21">
        <f t="shared" si="79"/>
        <v>1</v>
      </c>
      <c r="DD64" s="21">
        <f t="shared" si="79"/>
        <v>1</v>
      </c>
      <c r="DE64" s="21">
        <f t="shared" si="79"/>
        <v>1</v>
      </c>
      <c r="DF64" s="21">
        <f t="shared" si="79"/>
        <v>1</v>
      </c>
      <c r="DG64" s="21">
        <f t="shared" si="79"/>
        <v>1</v>
      </c>
      <c r="DH64" s="21">
        <f t="shared" si="79"/>
        <v>1</v>
      </c>
      <c r="DI64" s="21">
        <f t="shared" si="79"/>
        <v>1</v>
      </c>
      <c r="DJ64" s="21">
        <f t="shared" si="79"/>
        <v>1</v>
      </c>
      <c r="DK64" s="21">
        <f t="shared" si="79"/>
        <v>1</v>
      </c>
      <c r="DL64" s="21">
        <f t="shared" si="79"/>
        <v>1</v>
      </c>
      <c r="DM64" s="21">
        <f t="shared" si="79"/>
        <v>1</v>
      </c>
      <c r="DN64" s="21">
        <f t="shared" si="79"/>
        <v>1</v>
      </c>
      <c r="DO64" s="21">
        <f t="shared" si="79"/>
        <v>1</v>
      </c>
      <c r="DP64" s="21">
        <f t="shared" si="79"/>
        <v>1</v>
      </c>
      <c r="DQ64" s="21">
        <f t="shared" si="79"/>
        <v>1</v>
      </c>
      <c r="DR64" s="21">
        <f t="shared" si="79"/>
        <v>1</v>
      </c>
      <c r="DS64" s="21">
        <f t="shared" si="79"/>
        <v>1</v>
      </c>
      <c r="DT64" s="21">
        <f t="shared" si="79"/>
        <v>1</v>
      </c>
      <c r="DU64" s="21">
        <f t="shared" si="79"/>
        <v>1</v>
      </c>
      <c r="DV64" s="21">
        <f t="shared" si="79"/>
        <v>1</v>
      </c>
      <c r="DW64" s="21">
        <f t="shared" si="79"/>
        <v>1</v>
      </c>
      <c r="DX64" s="21">
        <f t="shared" si="79"/>
        <v>1</v>
      </c>
      <c r="DY64" s="21">
        <f t="shared" si="79"/>
        <v>1</v>
      </c>
      <c r="DZ64" s="21">
        <f t="shared" si="79"/>
        <v>1</v>
      </c>
      <c r="EA64" s="21">
        <f t="shared" si="79"/>
        <v>1</v>
      </c>
      <c r="EB64" s="21">
        <f t="shared" si="79"/>
        <v>1</v>
      </c>
      <c r="EC64" s="21">
        <f t="shared" si="79"/>
        <v>1</v>
      </c>
      <c r="ED64" s="21">
        <f t="shared" si="79"/>
        <v>1</v>
      </c>
      <c r="EE64" s="21">
        <f t="shared" si="79"/>
        <v>1</v>
      </c>
      <c r="EF64" s="21">
        <f t="shared" si="79"/>
        <v>1</v>
      </c>
      <c r="EG64" s="21">
        <f t="shared" si="79"/>
        <v>1</v>
      </c>
      <c r="EH64" s="21">
        <f xml:space="preserve"> IF( OR( EH62 = 1, EH63 = 1 ), 1, 0)</f>
        <v>1</v>
      </c>
      <c r="EI64" s="21"/>
    </row>
    <row r="65" spans="1:139" s="19" customFormat="1" ht="15" customHeight="1" x14ac:dyDescent="0.35">
      <c r="A65" s="21"/>
      <c r="B65" s="21"/>
      <c r="C65" s="21"/>
      <c r="D65" s="21"/>
      <c r="E65" s="21" t="s">
        <v>13</v>
      </c>
      <c r="F65" s="21"/>
      <c r="G65" s="21" t="s">
        <v>309</v>
      </c>
      <c r="H65" s="21"/>
      <c r="I65" s="39"/>
      <c r="J65" s="21">
        <f t="shared" ref="J65:AO65" si="80" xml:space="preserve"> I65 + J64 * J64</f>
        <v>0</v>
      </c>
      <c r="K65" s="21">
        <f t="shared" si="80"/>
        <v>0</v>
      </c>
      <c r="L65" s="21">
        <f t="shared" si="80"/>
        <v>0</v>
      </c>
      <c r="M65" s="21">
        <f t="shared" si="80"/>
        <v>0</v>
      </c>
      <c r="N65" s="21">
        <f t="shared" si="80"/>
        <v>0</v>
      </c>
      <c r="O65" s="21">
        <f t="shared" si="80"/>
        <v>1</v>
      </c>
      <c r="P65" s="21">
        <f t="shared" si="80"/>
        <v>2</v>
      </c>
      <c r="Q65" s="21">
        <f t="shared" si="80"/>
        <v>3</v>
      </c>
      <c r="R65" s="21">
        <f t="shared" si="80"/>
        <v>4</v>
      </c>
      <c r="S65" s="21">
        <f t="shared" si="80"/>
        <v>5</v>
      </c>
      <c r="T65" s="21">
        <f t="shared" si="80"/>
        <v>6</v>
      </c>
      <c r="U65" s="21">
        <f t="shared" si="80"/>
        <v>7</v>
      </c>
      <c r="V65" s="21">
        <f t="shared" si="80"/>
        <v>8</v>
      </c>
      <c r="W65" s="21">
        <f t="shared" si="80"/>
        <v>9</v>
      </c>
      <c r="X65" s="21">
        <f t="shared" si="80"/>
        <v>10</v>
      </c>
      <c r="Y65" s="21">
        <f t="shared" si="80"/>
        <v>11</v>
      </c>
      <c r="Z65" s="21">
        <f t="shared" si="80"/>
        <v>12</v>
      </c>
      <c r="AA65" s="21">
        <f t="shared" si="80"/>
        <v>13</v>
      </c>
      <c r="AB65" s="21">
        <f t="shared" si="80"/>
        <v>14</v>
      </c>
      <c r="AC65" s="21">
        <f t="shared" si="80"/>
        <v>15</v>
      </c>
      <c r="AD65" s="21">
        <f t="shared" si="80"/>
        <v>16</v>
      </c>
      <c r="AE65" s="21">
        <f t="shared" si="80"/>
        <v>17</v>
      </c>
      <c r="AF65" s="21">
        <f t="shared" si="80"/>
        <v>18</v>
      </c>
      <c r="AG65" s="21">
        <f t="shared" si="80"/>
        <v>19</v>
      </c>
      <c r="AH65" s="21">
        <f t="shared" si="80"/>
        <v>20</v>
      </c>
      <c r="AI65" s="21">
        <f t="shared" si="80"/>
        <v>21</v>
      </c>
      <c r="AJ65" s="21">
        <f t="shared" si="80"/>
        <v>22</v>
      </c>
      <c r="AK65" s="21">
        <f t="shared" si="80"/>
        <v>23</v>
      </c>
      <c r="AL65" s="21">
        <f t="shared" si="80"/>
        <v>24</v>
      </c>
      <c r="AM65" s="21">
        <f t="shared" si="80"/>
        <v>25</v>
      </c>
      <c r="AN65" s="21">
        <f t="shared" si="80"/>
        <v>26</v>
      </c>
      <c r="AO65" s="21">
        <f t="shared" si="80"/>
        <v>27</v>
      </c>
      <c r="AP65" s="21">
        <f t="shared" ref="AP65:BU65" si="81" xml:space="preserve"> AO65 + AP64 * AP64</f>
        <v>28</v>
      </c>
      <c r="AQ65" s="21">
        <f t="shared" si="81"/>
        <v>29</v>
      </c>
      <c r="AR65" s="21">
        <f t="shared" si="81"/>
        <v>30</v>
      </c>
      <c r="AS65" s="21">
        <f t="shared" si="81"/>
        <v>31</v>
      </c>
      <c r="AT65" s="21">
        <f t="shared" si="81"/>
        <v>32</v>
      </c>
      <c r="AU65" s="21">
        <f t="shared" si="81"/>
        <v>33</v>
      </c>
      <c r="AV65" s="21">
        <f t="shared" si="81"/>
        <v>34</v>
      </c>
      <c r="AW65" s="21">
        <f t="shared" si="81"/>
        <v>35</v>
      </c>
      <c r="AX65" s="21">
        <f t="shared" si="81"/>
        <v>36</v>
      </c>
      <c r="AY65" s="21">
        <f t="shared" si="81"/>
        <v>37</v>
      </c>
      <c r="AZ65" s="21">
        <f t="shared" si="81"/>
        <v>38</v>
      </c>
      <c r="BA65" s="21">
        <f t="shared" si="81"/>
        <v>39</v>
      </c>
      <c r="BB65" s="21">
        <f t="shared" si="81"/>
        <v>40</v>
      </c>
      <c r="BC65" s="21">
        <f t="shared" si="81"/>
        <v>41</v>
      </c>
      <c r="BD65" s="21">
        <f t="shared" si="81"/>
        <v>42</v>
      </c>
      <c r="BE65" s="21">
        <f t="shared" si="81"/>
        <v>43</v>
      </c>
      <c r="BF65" s="21">
        <f t="shared" si="81"/>
        <v>44</v>
      </c>
      <c r="BG65" s="21">
        <f t="shared" si="81"/>
        <v>45</v>
      </c>
      <c r="BH65" s="21">
        <f t="shared" si="81"/>
        <v>46</v>
      </c>
      <c r="BI65" s="21">
        <f t="shared" si="81"/>
        <v>47</v>
      </c>
      <c r="BJ65" s="21">
        <f t="shared" si="81"/>
        <v>48</v>
      </c>
      <c r="BK65" s="21">
        <f t="shared" si="81"/>
        <v>49</v>
      </c>
      <c r="BL65" s="21">
        <f t="shared" si="81"/>
        <v>50</v>
      </c>
      <c r="BM65" s="21">
        <f t="shared" si="81"/>
        <v>51</v>
      </c>
      <c r="BN65" s="21">
        <f t="shared" si="81"/>
        <v>52</v>
      </c>
      <c r="BO65" s="21">
        <f t="shared" si="81"/>
        <v>53</v>
      </c>
      <c r="BP65" s="21">
        <f t="shared" si="81"/>
        <v>54</v>
      </c>
      <c r="BQ65" s="21">
        <f t="shared" si="81"/>
        <v>55</v>
      </c>
      <c r="BR65" s="21">
        <f t="shared" si="81"/>
        <v>56</v>
      </c>
      <c r="BS65" s="21">
        <f t="shared" si="81"/>
        <v>57</v>
      </c>
      <c r="BT65" s="21">
        <f t="shared" si="81"/>
        <v>58</v>
      </c>
      <c r="BU65" s="21">
        <f t="shared" si="81"/>
        <v>59</v>
      </c>
      <c r="BV65" s="21">
        <f t="shared" ref="BV65:DA65" si="82" xml:space="preserve"> BU65 + BV64 * BV64</f>
        <v>60</v>
      </c>
      <c r="BW65" s="21">
        <f t="shared" si="82"/>
        <v>61</v>
      </c>
      <c r="BX65" s="21">
        <f t="shared" si="82"/>
        <v>62</v>
      </c>
      <c r="BY65" s="21">
        <f t="shared" si="82"/>
        <v>63</v>
      </c>
      <c r="BZ65" s="21">
        <f t="shared" si="82"/>
        <v>64</v>
      </c>
      <c r="CA65" s="21">
        <f t="shared" si="82"/>
        <v>65</v>
      </c>
      <c r="CB65" s="21">
        <f t="shared" si="82"/>
        <v>66</v>
      </c>
      <c r="CC65" s="21">
        <f t="shared" si="82"/>
        <v>67</v>
      </c>
      <c r="CD65" s="21">
        <f t="shared" si="82"/>
        <v>68</v>
      </c>
      <c r="CE65" s="21">
        <f t="shared" si="82"/>
        <v>69</v>
      </c>
      <c r="CF65" s="21">
        <f t="shared" si="82"/>
        <v>70</v>
      </c>
      <c r="CG65" s="21">
        <f t="shared" si="82"/>
        <v>71</v>
      </c>
      <c r="CH65" s="21">
        <f t="shared" si="82"/>
        <v>72</v>
      </c>
      <c r="CI65" s="21">
        <f t="shared" si="82"/>
        <v>73</v>
      </c>
      <c r="CJ65" s="21">
        <f t="shared" si="82"/>
        <v>74</v>
      </c>
      <c r="CK65" s="21">
        <f t="shared" si="82"/>
        <v>75</v>
      </c>
      <c r="CL65" s="21">
        <f t="shared" si="82"/>
        <v>76</v>
      </c>
      <c r="CM65" s="21">
        <f t="shared" si="82"/>
        <v>77</v>
      </c>
      <c r="CN65" s="21">
        <f t="shared" si="82"/>
        <v>78</v>
      </c>
      <c r="CO65" s="21">
        <f t="shared" si="82"/>
        <v>79</v>
      </c>
      <c r="CP65" s="21">
        <f t="shared" si="82"/>
        <v>80</v>
      </c>
      <c r="CQ65" s="21">
        <f t="shared" si="82"/>
        <v>81</v>
      </c>
      <c r="CR65" s="21">
        <f t="shared" si="82"/>
        <v>82</v>
      </c>
      <c r="CS65" s="21">
        <f t="shared" si="82"/>
        <v>83</v>
      </c>
      <c r="CT65" s="21">
        <f t="shared" si="82"/>
        <v>84</v>
      </c>
      <c r="CU65" s="21">
        <f t="shared" si="82"/>
        <v>85</v>
      </c>
      <c r="CV65" s="21">
        <f t="shared" si="82"/>
        <v>86</v>
      </c>
      <c r="CW65" s="21">
        <f t="shared" si="82"/>
        <v>87</v>
      </c>
      <c r="CX65" s="21">
        <f t="shared" si="82"/>
        <v>88</v>
      </c>
      <c r="CY65" s="21">
        <f t="shared" si="82"/>
        <v>89</v>
      </c>
      <c r="CZ65" s="21">
        <f t="shared" si="82"/>
        <v>90</v>
      </c>
      <c r="DA65" s="21">
        <f t="shared" si="82"/>
        <v>91</v>
      </c>
      <c r="DB65" s="21">
        <f t="shared" ref="DB65:EG65" si="83" xml:space="preserve"> DA65 + DB64 * DB64</f>
        <v>92</v>
      </c>
      <c r="DC65" s="21">
        <f t="shared" si="83"/>
        <v>93</v>
      </c>
      <c r="DD65" s="21">
        <f t="shared" si="83"/>
        <v>94</v>
      </c>
      <c r="DE65" s="21">
        <f t="shared" si="83"/>
        <v>95</v>
      </c>
      <c r="DF65" s="21">
        <f t="shared" si="83"/>
        <v>96</v>
      </c>
      <c r="DG65" s="21">
        <f t="shared" si="83"/>
        <v>97</v>
      </c>
      <c r="DH65" s="21">
        <f t="shared" si="83"/>
        <v>98</v>
      </c>
      <c r="DI65" s="21">
        <f t="shared" si="83"/>
        <v>99</v>
      </c>
      <c r="DJ65" s="21">
        <f t="shared" si="83"/>
        <v>100</v>
      </c>
      <c r="DK65" s="21">
        <f t="shared" si="83"/>
        <v>101</v>
      </c>
      <c r="DL65" s="21">
        <f t="shared" si="83"/>
        <v>102</v>
      </c>
      <c r="DM65" s="21">
        <f t="shared" si="83"/>
        <v>103</v>
      </c>
      <c r="DN65" s="21">
        <f t="shared" si="83"/>
        <v>104</v>
      </c>
      <c r="DO65" s="21">
        <f t="shared" si="83"/>
        <v>105</v>
      </c>
      <c r="DP65" s="21">
        <f t="shared" si="83"/>
        <v>106</v>
      </c>
      <c r="DQ65" s="21">
        <f t="shared" si="83"/>
        <v>107</v>
      </c>
      <c r="DR65" s="21">
        <f t="shared" si="83"/>
        <v>108</v>
      </c>
      <c r="DS65" s="21">
        <f t="shared" si="83"/>
        <v>109</v>
      </c>
      <c r="DT65" s="21">
        <f t="shared" si="83"/>
        <v>110</v>
      </c>
      <c r="DU65" s="21">
        <f t="shared" si="83"/>
        <v>111</v>
      </c>
      <c r="DV65" s="21">
        <f t="shared" si="83"/>
        <v>112</v>
      </c>
      <c r="DW65" s="21">
        <f t="shared" si="83"/>
        <v>113</v>
      </c>
      <c r="DX65" s="21">
        <f t="shared" si="83"/>
        <v>114</v>
      </c>
      <c r="DY65" s="21">
        <f t="shared" si="83"/>
        <v>115</v>
      </c>
      <c r="DZ65" s="21">
        <f t="shared" si="83"/>
        <v>116</v>
      </c>
      <c r="EA65" s="21">
        <f t="shared" si="83"/>
        <v>117</v>
      </c>
      <c r="EB65" s="21">
        <f t="shared" si="83"/>
        <v>118</v>
      </c>
      <c r="EC65" s="21">
        <f t="shared" si="83"/>
        <v>119</v>
      </c>
      <c r="ED65" s="21">
        <f t="shared" si="83"/>
        <v>120</v>
      </c>
      <c r="EE65" s="21">
        <f t="shared" si="83"/>
        <v>121</v>
      </c>
      <c r="EF65" s="21">
        <f t="shared" si="83"/>
        <v>122</v>
      </c>
      <c r="EG65" s="21">
        <f t="shared" si="83"/>
        <v>123</v>
      </c>
      <c r="EH65" s="21">
        <f xml:space="preserve"> EG65 + EH64 * EH64</f>
        <v>124</v>
      </c>
      <c r="EI65" s="21"/>
    </row>
    <row r="66" spans="1:139" s="19" customFormat="1" ht="15" customHeight="1" x14ac:dyDescent="0.35">
      <c r="A66" s="21"/>
      <c r="B66" s="21"/>
      <c r="C66" s="21"/>
      <c r="D66" s="21"/>
      <c r="E66" s="21"/>
      <c r="F66" s="21"/>
      <c r="G66" s="21"/>
      <c r="H66" s="21"/>
      <c r="I66" s="39"/>
      <c r="J66" s="21"/>
      <c r="K66" s="21"/>
      <c r="L66" s="21"/>
      <c r="M66" s="21"/>
      <c r="N66" s="21"/>
      <c r="O66" s="21"/>
      <c r="P66" s="21"/>
      <c r="Q66" s="21"/>
      <c r="R66" s="21"/>
      <c r="S66" s="21"/>
      <c r="T66" s="21"/>
      <c r="U66" s="21"/>
      <c r="V66" s="21"/>
      <c r="W66" s="21"/>
      <c r="X66" s="21"/>
      <c r="Y66" s="21"/>
      <c r="Z66" s="21"/>
      <c r="AA66" s="21"/>
      <c r="AB66" s="21"/>
      <c r="AC66" s="21"/>
      <c r="AD66" s="21"/>
      <c r="AE66" s="21"/>
      <c r="AF66" s="21"/>
      <c r="AG66" s="21"/>
      <c r="AH66" s="21"/>
      <c r="AI66" s="21"/>
      <c r="AJ66" s="21"/>
      <c r="AK66" s="21"/>
      <c r="AL66" s="21"/>
      <c r="AM66" s="21"/>
      <c r="AN66" s="21"/>
      <c r="AO66" s="21"/>
      <c r="AP66" s="21"/>
      <c r="AQ66" s="21"/>
      <c r="AR66" s="21"/>
      <c r="AS66" s="21"/>
      <c r="AT66" s="21"/>
      <c r="AU66" s="21"/>
      <c r="AV66" s="21"/>
      <c r="AW66" s="21"/>
      <c r="AX66" s="21"/>
      <c r="AY66" s="21"/>
      <c r="AZ66" s="21"/>
      <c r="BA66" s="21"/>
      <c r="BB66" s="21"/>
      <c r="BC66" s="21"/>
      <c r="BD66" s="21"/>
      <c r="BE66" s="21"/>
      <c r="BF66" s="21"/>
      <c r="BG66" s="21"/>
      <c r="BH66" s="21"/>
      <c r="BI66" s="21"/>
      <c r="BJ66" s="21"/>
      <c r="BK66" s="21"/>
      <c r="BL66" s="21"/>
      <c r="BM66" s="21"/>
      <c r="BN66" s="21"/>
      <c r="BO66" s="21"/>
      <c r="BP66" s="21"/>
      <c r="BQ66" s="21"/>
      <c r="BR66" s="21"/>
      <c r="BS66" s="21"/>
      <c r="BT66" s="21"/>
      <c r="BU66" s="21"/>
      <c r="BV66" s="21"/>
      <c r="BW66" s="21"/>
      <c r="BX66" s="21"/>
      <c r="BY66" s="21"/>
      <c r="BZ66" s="21"/>
      <c r="CA66" s="21"/>
      <c r="CB66" s="21"/>
      <c r="CC66" s="21"/>
      <c r="CD66" s="21"/>
      <c r="CE66" s="21"/>
      <c r="CF66" s="21"/>
      <c r="CG66" s="21"/>
      <c r="CH66" s="21"/>
      <c r="CI66" s="21"/>
      <c r="CJ66" s="21"/>
      <c r="CK66" s="21"/>
      <c r="CL66" s="21"/>
      <c r="CM66" s="21"/>
      <c r="CN66" s="21"/>
      <c r="CO66" s="21"/>
      <c r="CP66" s="21"/>
      <c r="CQ66" s="21"/>
      <c r="CR66" s="21"/>
      <c r="CS66" s="21"/>
      <c r="CT66" s="21"/>
      <c r="CU66" s="21"/>
      <c r="CV66" s="21"/>
      <c r="CW66" s="21"/>
      <c r="CX66" s="21"/>
      <c r="CY66" s="21"/>
      <c r="CZ66" s="21"/>
      <c r="DA66" s="21"/>
      <c r="DB66" s="21"/>
      <c r="DC66" s="21"/>
      <c r="DD66" s="21"/>
      <c r="DE66" s="21"/>
      <c r="DF66" s="21"/>
      <c r="DG66" s="21"/>
      <c r="DH66" s="21"/>
      <c r="DI66" s="21"/>
      <c r="DJ66" s="21"/>
      <c r="DK66" s="21"/>
      <c r="DL66" s="21"/>
      <c r="DM66" s="21"/>
      <c r="DN66" s="21"/>
      <c r="DO66" s="21"/>
      <c r="DP66" s="21"/>
      <c r="DQ66" s="21"/>
      <c r="DR66" s="21"/>
      <c r="DS66" s="21"/>
      <c r="DT66" s="21"/>
      <c r="DU66" s="21"/>
      <c r="DV66" s="21"/>
      <c r="DW66" s="21"/>
      <c r="DX66" s="21"/>
      <c r="DY66" s="21"/>
      <c r="DZ66" s="21"/>
      <c r="EA66" s="21"/>
      <c r="EB66" s="21"/>
      <c r="EC66" s="21"/>
      <c r="ED66" s="21"/>
      <c r="EE66" s="21"/>
      <c r="EF66" s="21"/>
      <c r="EG66" s="21"/>
      <c r="EH66" s="21"/>
      <c r="EI66" s="21"/>
    </row>
    <row r="67" spans="1:139" s="19" customFormat="1" ht="15" customHeight="1" x14ac:dyDescent="0.25">
      <c r="A67" s="21"/>
      <c r="B67" s="21"/>
      <c r="C67" s="21"/>
      <c r="D67" s="21"/>
      <c r="E67" s="21"/>
      <c r="F67" s="21"/>
      <c r="G67" s="21"/>
      <c r="H67" s="21"/>
      <c r="J67" s="43"/>
      <c r="K67" s="43"/>
      <c r="L67" s="43"/>
      <c r="M67" s="43"/>
      <c r="N67" s="43"/>
      <c r="O67" s="43"/>
      <c r="P67" s="43"/>
      <c r="Q67" s="43"/>
      <c r="R67" s="43"/>
      <c r="S67" s="43"/>
      <c r="T67" s="43"/>
      <c r="U67" s="43"/>
      <c r="V67" s="43"/>
      <c r="W67" s="43"/>
      <c r="X67" s="43"/>
      <c r="Y67" s="43"/>
      <c r="Z67" s="43"/>
      <c r="AA67" s="43"/>
      <c r="AB67" s="43"/>
      <c r="AC67" s="43"/>
      <c r="AD67" s="43"/>
      <c r="AE67" s="43"/>
      <c r="AF67" s="43"/>
      <c r="AG67" s="43"/>
      <c r="AH67" s="43"/>
      <c r="AI67" s="43"/>
      <c r="AJ67" s="43"/>
      <c r="AK67" s="43"/>
      <c r="AL67" s="43"/>
      <c r="AM67" s="43"/>
      <c r="AN67" s="43"/>
      <c r="AO67" s="43"/>
      <c r="AP67" s="43"/>
      <c r="AQ67" s="43"/>
      <c r="AR67" s="43"/>
      <c r="AS67" s="43"/>
      <c r="AT67" s="43"/>
      <c r="AU67" s="43"/>
      <c r="AV67" s="43"/>
      <c r="AW67" s="43"/>
      <c r="AX67" s="43"/>
      <c r="AY67" s="43"/>
      <c r="AZ67" s="43"/>
      <c r="BA67" s="43"/>
      <c r="BB67" s="43"/>
      <c r="BC67" s="43"/>
      <c r="BD67" s="43"/>
      <c r="BE67" s="43"/>
      <c r="BF67" s="43"/>
      <c r="BG67" s="43"/>
      <c r="BH67" s="43"/>
      <c r="BI67" s="43"/>
      <c r="BJ67" s="43"/>
      <c r="BK67" s="43"/>
      <c r="BL67" s="43"/>
      <c r="BM67" s="43"/>
      <c r="BN67" s="43"/>
      <c r="BO67" s="43"/>
      <c r="BP67" s="43"/>
      <c r="BQ67" s="43"/>
      <c r="BR67" s="43"/>
      <c r="BS67" s="43"/>
      <c r="BT67" s="43"/>
      <c r="BU67" s="43"/>
      <c r="BV67" s="43"/>
      <c r="BW67" s="43"/>
      <c r="BX67" s="43"/>
      <c r="BY67" s="43"/>
      <c r="BZ67" s="43"/>
      <c r="CA67" s="43"/>
      <c r="CB67" s="43"/>
      <c r="CC67" s="43"/>
      <c r="CD67" s="43"/>
      <c r="CE67" s="43"/>
      <c r="CF67" s="43"/>
      <c r="CG67" s="43"/>
      <c r="CH67" s="43"/>
      <c r="CI67" s="43"/>
      <c r="CJ67" s="43"/>
      <c r="CK67" s="43"/>
      <c r="CL67" s="43"/>
      <c r="CM67" s="43"/>
      <c r="CN67" s="43"/>
      <c r="CO67" s="43"/>
      <c r="CP67" s="43"/>
      <c r="CQ67" s="43"/>
      <c r="CR67" s="43"/>
      <c r="CS67" s="43"/>
      <c r="CT67" s="43"/>
      <c r="CU67" s="43"/>
      <c r="CV67" s="43"/>
      <c r="CW67" s="43"/>
      <c r="CX67" s="43"/>
      <c r="CY67" s="43"/>
      <c r="CZ67" s="43"/>
      <c r="DA67" s="43"/>
      <c r="DB67" s="43"/>
      <c r="DC67" s="43"/>
      <c r="DD67" s="43"/>
      <c r="DE67" s="43"/>
      <c r="DF67" s="43"/>
      <c r="DG67" s="43"/>
      <c r="DH67" s="43"/>
      <c r="DI67" s="43"/>
      <c r="DJ67" s="43"/>
      <c r="DK67" s="43"/>
      <c r="DL67" s="43"/>
      <c r="DM67" s="43"/>
      <c r="DN67" s="43"/>
      <c r="DO67" s="43"/>
      <c r="DP67" s="43"/>
      <c r="DQ67" s="43"/>
      <c r="DR67" s="43"/>
      <c r="DS67" s="43"/>
      <c r="DT67" s="43"/>
      <c r="DU67" s="43"/>
      <c r="DV67" s="43"/>
      <c r="DW67" s="43"/>
      <c r="DX67" s="43"/>
      <c r="DY67" s="43"/>
      <c r="DZ67" s="43"/>
      <c r="EA67" s="43"/>
      <c r="EB67" s="43"/>
      <c r="EC67" s="43"/>
      <c r="ED67" s="43"/>
      <c r="EE67" s="43"/>
      <c r="EF67" s="43"/>
      <c r="EG67" s="43"/>
      <c r="EH67" s="43"/>
      <c r="EI67" s="21"/>
    </row>
    <row r="68" spans="1:139" s="19" customFormat="1" ht="15" customHeight="1" x14ac:dyDescent="0.35">
      <c r="A68" s="324" t="s">
        <v>588</v>
      </c>
      <c r="B68" s="324"/>
      <c r="C68" s="324"/>
      <c r="D68" s="324"/>
      <c r="E68" s="324"/>
    </row>
    <row r="69" spans="1:139" s="19" customFormat="1" ht="15" customHeight="1" x14ac:dyDescent="0.35">
      <c r="A69" s="333"/>
      <c r="B69" s="333"/>
      <c r="C69" s="333"/>
      <c r="D69" s="333"/>
      <c r="E69" s="333"/>
    </row>
    <row r="70" spans="1:139" s="18" customFormat="1" ht="15" customHeight="1" x14ac:dyDescent="0.35">
      <c r="B70" s="38" t="s">
        <v>438</v>
      </c>
      <c r="I70" s="157"/>
    </row>
    <row r="71" spans="1:139" s="18" customFormat="1" ht="15" customHeight="1" x14ac:dyDescent="0.35">
      <c r="B71" s="38"/>
      <c r="E71" s="641" t="s">
        <v>589</v>
      </c>
      <c r="F71" s="642">
        <v>0.05</v>
      </c>
      <c r="G71" s="851" t="s">
        <v>590</v>
      </c>
      <c r="I71" s="157"/>
    </row>
    <row r="72" spans="1:139" s="18" customFormat="1" ht="15" customHeight="1" x14ac:dyDescent="0.35">
      <c r="B72" s="38"/>
      <c r="E72" s="641" t="s">
        <v>589</v>
      </c>
      <c r="F72" s="18">
        <v>25000</v>
      </c>
      <c r="G72" s="851" t="s">
        <v>5</v>
      </c>
      <c r="I72" s="157"/>
    </row>
    <row r="73" spans="1:139" s="18" customFormat="1" ht="15" customHeight="1" x14ac:dyDescent="0.35">
      <c r="B73" s="38"/>
      <c r="I73" s="157"/>
    </row>
    <row r="74" spans="1:139" s="18" customFormat="1" ht="15" customHeight="1" x14ac:dyDescent="0.35">
      <c r="B74" s="38"/>
      <c r="E74" s="18" t="str">
        <f xml:space="preserve"> Rollout!E19</f>
        <v>Total smart energy meters installed</v>
      </c>
      <c r="F74" s="18">
        <f xml:space="preserve"> Rollout!F19</f>
        <v>0</v>
      </c>
      <c r="G74" s="18" t="str">
        <f xml:space="preserve"> Rollout!G19</f>
        <v>Nos</v>
      </c>
      <c r="H74" s="18">
        <f xml:space="preserve"> Rollout!H19</f>
        <v>2767868</v>
      </c>
      <c r="I74" s="18">
        <f xml:space="preserve"> Rollout!I23</f>
        <v>0</v>
      </c>
      <c r="J74" s="18">
        <f xml:space="preserve"> Rollout!J23</f>
        <v>0</v>
      </c>
      <c r="K74" s="18">
        <f xml:space="preserve"> Rollout!K23</f>
        <v>0</v>
      </c>
      <c r="L74" s="18">
        <f xml:space="preserve"> Rollout!L23</f>
        <v>0</v>
      </c>
      <c r="M74" s="18">
        <f xml:space="preserve"> Rollout!M23</f>
        <v>0</v>
      </c>
      <c r="N74" s="18">
        <f xml:space="preserve"> Rollout!N23</f>
        <v>0</v>
      </c>
      <c r="O74" s="18">
        <f xml:space="preserve"> Rollout!O23</f>
        <v>0</v>
      </c>
      <c r="P74" s="18">
        <f xml:space="preserve"> Rollout!P23</f>
        <v>0</v>
      </c>
      <c r="Q74" s="18">
        <f xml:space="preserve"> Rollout!Q23</f>
        <v>230</v>
      </c>
      <c r="R74" s="18">
        <f xml:space="preserve"> Rollout!R23</f>
        <v>15884</v>
      </c>
      <c r="S74" s="18">
        <f xml:space="preserve"> Rollout!S23</f>
        <v>33200</v>
      </c>
      <c r="T74" s="18">
        <f xml:space="preserve"> Rollout!T23</f>
        <v>78000</v>
      </c>
      <c r="U74" s="18">
        <f xml:space="preserve"> Rollout!U23</f>
        <v>88000</v>
      </c>
      <c r="V74" s="18">
        <f xml:space="preserve"> Rollout!V23</f>
        <v>88000</v>
      </c>
      <c r="W74" s="18">
        <f xml:space="preserve"> Rollout!W23</f>
        <v>88000</v>
      </c>
      <c r="X74" s="18">
        <f xml:space="preserve"> Rollout!X23</f>
        <v>108000</v>
      </c>
      <c r="Y74" s="18">
        <f xml:space="preserve"> Rollout!Y23</f>
        <v>130000</v>
      </c>
      <c r="Z74" s="18">
        <f xml:space="preserve"> Rollout!Z23</f>
        <v>155000</v>
      </c>
      <c r="AA74" s="18">
        <f xml:space="preserve"> Rollout!AA23</f>
        <v>178000</v>
      </c>
      <c r="AB74" s="18">
        <f xml:space="preserve"> Rollout!AB23</f>
        <v>205000</v>
      </c>
      <c r="AC74" s="18">
        <f xml:space="preserve"> Rollout!AC23</f>
        <v>218091</v>
      </c>
      <c r="AD74" s="18">
        <f xml:space="preserve"> Rollout!AD23</f>
        <v>155000</v>
      </c>
      <c r="AE74" s="18">
        <f xml:space="preserve"> Rollout!AE23</f>
        <v>155000</v>
      </c>
      <c r="AF74" s="18">
        <f xml:space="preserve"> Rollout!AF23</f>
        <v>155000</v>
      </c>
      <c r="AG74" s="18">
        <f xml:space="preserve"> Rollout!AG23</f>
        <v>155000</v>
      </c>
      <c r="AH74" s="18">
        <f xml:space="preserve"> Rollout!AH23</f>
        <v>155000</v>
      </c>
      <c r="AI74" s="18">
        <f xml:space="preserve"> Rollout!AI23</f>
        <v>155000</v>
      </c>
      <c r="AJ74" s="18">
        <f xml:space="preserve"> Rollout!AJ23</f>
        <v>155000</v>
      </c>
      <c r="AK74" s="18">
        <f xml:space="preserve"> Rollout!AK23</f>
        <v>155000</v>
      </c>
      <c r="AL74" s="18">
        <f xml:space="preserve"> Rollout!AL23</f>
        <v>142463</v>
      </c>
      <c r="AM74" s="18">
        <f xml:space="preserve"> Rollout!AM23</f>
        <v>0</v>
      </c>
      <c r="AN74" s="18">
        <f xml:space="preserve"> Rollout!AN23</f>
        <v>0</v>
      </c>
      <c r="AO74" s="18">
        <f xml:space="preserve"> Rollout!AO23</f>
        <v>0</v>
      </c>
      <c r="AP74" s="18">
        <f xml:space="preserve"> Rollout!AP23</f>
        <v>0</v>
      </c>
      <c r="AQ74" s="18">
        <f xml:space="preserve"> Rollout!AQ23</f>
        <v>0</v>
      </c>
      <c r="AR74" s="18">
        <f xml:space="preserve"> Rollout!AR23</f>
        <v>0</v>
      </c>
      <c r="AS74" s="18">
        <f xml:space="preserve"> Rollout!AS23</f>
        <v>0</v>
      </c>
      <c r="AT74" s="18">
        <f xml:space="preserve"> Rollout!AT23</f>
        <v>0</v>
      </c>
      <c r="AU74" s="18">
        <f xml:space="preserve"> Rollout!AU23</f>
        <v>0</v>
      </c>
      <c r="AV74" s="18">
        <f xml:space="preserve"> Rollout!AV23</f>
        <v>0</v>
      </c>
      <c r="AW74" s="18">
        <f xml:space="preserve"> Rollout!AW23</f>
        <v>0</v>
      </c>
      <c r="AX74" s="18">
        <f xml:space="preserve"> Rollout!AX23</f>
        <v>0</v>
      </c>
      <c r="AY74" s="18">
        <f xml:space="preserve"> Rollout!AY23</f>
        <v>0</v>
      </c>
      <c r="AZ74" s="18">
        <f xml:space="preserve"> Rollout!AZ23</f>
        <v>0</v>
      </c>
      <c r="BA74" s="18">
        <f xml:space="preserve"> Rollout!BA23</f>
        <v>0</v>
      </c>
      <c r="BB74" s="18">
        <f xml:space="preserve"> Rollout!BB23</f>
        <v>0</v>
      </c>
      <c r="BC74" s="18">
        <f xml:space="preserve"> Rollout!BC23</f>
        <v>0</v>
      </c>
      <c r="BD74" s="18">
        <f xml:space="preserve"> Rollout!BD23</f>
        <v>0</v>
      </c>
      <c r="BE74" s="18">
        <f xml:space="preserve"> Rollout!BE23</f>
        <v>0</v>
      </c>
      <c r="BF74" s="18">
        <f xml:space="preserve"> Rollout!BF23</f>
        <v>0</v>
      </c>
      <c r="BG74" s="18">
        <f xml:space="preserve"> Rollout!BG23</f>
        <v>0</v>
      </c>
      <c r="BH74" s="18">
        <f xml:space="preserve"> Rollout!BH23</f>
        <v>0</v>
      </c>
      <c r="BI74" s="18">
        <f xml:space="preserve"> Rollout!BI23</f>
        <v>0</v>
      </c>
      <c r="BJ74" s="18">
        <f xml:space="preserve"> Rollout!BJ23</f>
        <v>0</v>
      </c>
      <c r="BK74" s="18">
        <f xml:space="preserve"> Rollout!BK23</f>
        <v>0</v>
      </c>
      <c r="BL74" s="18">
        <f xml:space="preserve"> Rollout!BL23</f>
        <v>0</v>
      </c>
      <c r="BM74" s="18">
        <f xml:space="preserve"> Rollout!BM23</f>
        <v>0</v>
      </c>
      <c r="BN74" s="18">
        <f xml:space="preserve"> Rollout!BN23</f>
        <v>0</v>
      </c>
      <c r="BO74" s="18">
        <f xml:space="preserve"> Rollout!BO23</f>
        <v>0</v>
      </c>
      <c r="BP74" s="18">
        <f xml:space="preserve"> Rollout!BP23</f>
        <v>0</v>
      </c>
      <c r="BQ74" s="18">
        <f xml:space="preserve"> Rollout!BQ23</f>
        <v>0</v>
      </c>
      <c r="BR74" s="18">
        <f xml:space="preserve"> Rollout!BR23</f>
        <v>0</v>
      </c>
      <c r="BS74" s="18">
        <f xml:space="preserve"> Rollout!BS23</f>
        <v>0</v>
      </c>
      <c r="BT74" s="18">
        <f xml:space="preserve"> Rollout!BT23</f>
        <v>0</v>
      </c>
      <c r="BU74" s="18">
        <f xml:space="preserve"> Rollout!BU23</f>
        <v>0</v>
      </c>
      <c r="BV74" s="18">
        <f xml:space="preserve"> Rollout!BV23</f>
        <v>0</v>
      </c>
      <c r="BW74" s="18">
        <f xml:space="preserve"> Rollout!BW23</f>
        <v>0</v>
      </c>
      <c r="BX74" s="18">
        <f xml:space="preserve"> Rollout!BX23</f>
        <v>0</v>
      </c>
      <c r="BY74" s="18">
        <f xml:space="preserve"> Rollout!BY23</f>
        <v>0</v>
      </c>
      <c r="BZ74" s="18">
        <f xml:space="preserve"> Rollout!BZ23</f>
        <v>0</v>
      </c>
      <c r="CA74" s="18">
        <f xml:space="preserve"> Rollout!CA23</f>
        <v>0</v>
      </c>
      <c r="CB74" s="18">
        <f xml:space="preserve"> Rollout!CB23</f>
        <v>0</v>
      </c>
      <c r="CC74" s="18">
        <f xml:space="preserve"> Rollout!CC23</f>
        <v>0</v>
      </c>
      <c r="CD74" s="18">
        <f xml:space="preserve"> Rollout!CD23</f>
        <v>0</v>
      </c>
      <c r="CE74" s="18">
        <f xml:space="preserve"> Rollout!CE23</f>
        <v>0</v>
      </c>
      <c r="CF74" s="18">
        <f xml:space="preserve"> Rollout!CF23</f>
        <v>0</v>
      </c>
      <c r="CG74" s="18">
        <f xml:space="preserve"> Rollout!CG23</f>
        <v>0</v>
      </c>
      <c r="CH74" s="18">
        <f xml:space="preserve"> Rollout!CH23</f>
        <v>0</v>
      </c>
      <c r="CI74" s="18">
        <f xml:space="preserve"> Rollout!CI23</f>
        <v>0</v>
      </c>
      <c r="CJ74" s="18">
        <f xml:space="preserve"> Rollout!CJ23</f>
        <v>0</v>
      </c>
      <c r="CK74" s="18">
        <f xml:space="preserve"> Rollout!CK23</f>
        <v>0</v>
      </c>
      <c r="CL74" s="18">
        <f xml:space="preserve"> Rollout!CL23</f>
        <v>0</v>
      </c>
      <c r="CM74" s="18">
        <f xml:space="preserve"> Rollout!CM23</f>
        <v>0</v>
      </c>
      <c r="CN74" s="18">
        <f xml:space="preserve"> Rollout!CN23</f>
        <v>0</v>
      </c>
      <c r="CO74" s="18">
        <f xml:space="preserve"> Rollout!CO23</f>
        <v>0</v>
      </c>
      <c r="CP74" s="18">
        <f xml:space="preserve"> Rollout!CP23</f>
        <v>0</v>
      </c>
      <c r="CQ74" s="18">
        <f xml:space="preserve"> Rollout!CQ23</f>
        <v>0</v>
      </c>
      <c r="CR74" s="18">
        <f xml:space="preserve"> Rollout!CR23</f>
        <v>0</v>
      </c>
      <c r="CS74" s="18">
        <f xml:space="preserve"> Rollout!CS23</f>
        <v>0</v>
      </c>
      <c r="CT74" s="18">
        <f xml:space="preserve"> Rollout!CT23</f>
        <v>0</v>
      </c>
      <c r="CU74" s="18">
        <f xml:space="preserve"> Rollout!CU23</f>
        <v>0</v>
      </c>
      <c r="CV74" s="18">
        <f xml:space="preserve"> Rollout!CV23</f>
        <v>0</v>
      </c>
      <c r="CW74" s="18">
        <f xml:space="preserve"> Rollout!CW23</f>
        <v>0</v>
      </c>
      <c r="CX74" s="18">
        <f xml:space="preserve"> Rollout!CX23</f>
        <v>0</v>
      </c>
      <c r="CY74" s="18">
        <f xml:space="preserve"> Rollout!CY23</f>
        <v>0</v>
      </c>
      <c r="CZ74" s="18">
        <f xml:space="preserve"> Rollout!CZ23</f>
        <v>0</v>
      </c>
      <c r="DA74" s="18">
        <f xml:space="preserve"> Rollout!DA23</f>
        <v>0</v>
      </c>
      <c r="DB74" s="18">
        <f xml:space="preserve"> Rollout!DB23</f>
        <v>0</v>
      </c>
      <c r="DC74" s="18">
        <f xml:space="preserve"> Rollout!DC23</f>
        <v>0</v>
      </c>
      <c r="DD74" s="18">
        <f xml:space="preserve"> Rollout!DD23</f>
        <v>0</v>
      </c>
      <c r="DE74" s="18">
        <f xml:space="preserve"> Rollout!DE23</f>
        <v>0</v>
      </c>
      <c r="DF74" s="18">
        <f xml:space="preserve"> Rollout!DF23</f>
        <v>0</v>
      </c>
      <c r="DG74" s="18">
        <f xml:space="preserve"> Rollout!DG23</f>
        <v>0</v>
      </c>
      <c r="DH74" s="18">
        <f xml:space="preserve"> Rollout!DH23</f>
        <v>0</v>
      </c>
      <c r="DI74" s="18">
        <f xml:space="preserve"> Rollout!DI23</f>
        <v>0</v>
      </c>
      <c r="DJ74" s="18">
        <f xml:space="preserve"> Rollout!DJ23</f>
        <v>0</v>
      </c>
      <c r="DK74" s="18">
        <f xml:space="preserve"> Rollout!DK23</f>
        <v>0</v>
      </c>
      <c r="DL74" s="18">
        <f xml:space="preserve"> Rollout!DL23</f>
        <v>0</v>
      </c>
      <c r="DM74" s="18">
        <f xml:space="preserve"> Rollout!DM23</f>
        <v>0</v>
      </c>
      <c r="DN74" s="18">
        <f xml:space="preserve"> Rollout!DN23</f>
        <v>0</v>
      </c>
      <c r="DO74" s="18">
        <f xml:space="preserve"> Rollout!DO23</f>
        <v>0</v>
      </c>
      <c r="DP74" s="18">
        <f xml:space="preserve"> Rollout!DP23</f>
        <v>0</v>
      </c>
      <c r="DQ74" s="18">
        <f xml:space="preserve"> Rollout!DQ23</f>
        <v>0</v>
      </c>
      <c r="DR74" s="18">
        <f xml:space="preserve"> Rollout!DR23</f>
        <v>0</v>
      </c>
      <c r="DS74" s="18">
        <f xml:space="preserve"> Rollout!DS23</f>
        <v>0</v>
      </c>
      <c r="DT74" s="18">
        <f xml:space="preserve"> Rollout!DT23</f>
        <v>0</v>
      </c>
      <c r="DU74" s="18">
        <f xml:space="preserve"> Rollout!DU23</f>
        <v>0</v>
      </c>
      <c r="DV74" s="18">
        <f xml:space="preserve"> Rollout!DV23</f>
        <v>0</v>
      </c>
      <c r="DW74" s="18">
        <f xml:space="preserve"> Rollout!DW23</f>
        <v>0</v>
      </c>
      <c r="DX74" s="18">
        <f xml:space="preserve"> Rollout!DX23</f>
        <v>0</v>
      </c>
      <c r="DY74" s="18">
        <f xml:space="preserve"> Rollout!DY23</f>
        <v>0</v>
      </c>
      <c r="DZ74" s="18">
        <f xml:space="preserve"> Rollout!DZ23</f>
        <v>0</v>
      </c>
      <c r="EA74" s="18">
        <f xml:space="preserve"> Rollout!EA23</f>
        <v>0</v>
      </c>
      <c r="EB74" s="18">
        <f xml:space="preserve"> Rollout!EB23</f>
        <v>0</v>
      </c>
      <c r="EC74" s="18">
        <f xml:space="preserve"> Rollout!EC23</f>
        <v>0</v>
      </c>
      <c r="ED74" s="18">
        <f xml:space="preserve"> Rollout!ED23</f>
        <v>0</v>
      </c>
      <c r="EE74" s="18">
        <f xml:space="preserve"> Rollout!EE23</f>
        <v>0</v>
      </c>
      <c r="EF74" s="18">
        <f xml:space="preserve"> Rollout!EF23</f>
        <v>0</v>
      </c>
      <c r="EG74" s="18">
        <f xml:space="preserve"> Rollout!EG23</f>
        <v>0</v>
      </c>
      <c r="EH74" s="18">
        <f xml:space="preserve"> Rollout!EH23</f>
        <v>0</v>
      </c>
    </row>
    <row r="75" spans="1:139" s="18" customFormat="1" ht="15" customHeight="1" x14ac:dyDescent="0.35">
      <c r="B75" s="38"/>
      <c r="I75" s="157"/>
    </row>
    <row r="76" spans="1:139" s="405" customFormat="1" ht="15" customHeight="1" x14ac:dyDescent="0.35">
      <c r="E76" s="405" t="s">
        <v>266</v>
      </c>
      <c r="G76" s="405" t="s">
        <v>309</v>
      </c>
      <c r="I76" s="643"/>
      <c r="J76" s="405">
        <f xml:space="preserve"> IF( OR( J$74 &gt;= $F72, J$74 &gt;= $F71 * $H74),1,0)</f>
        <v>0</v>
      </c>
      <c r="K76" s="405">
        <f t="shared" ref="K76:AO76" si="84" xml:space="preserve"> IF( OR( K$74 &gt;= $F72, K$74 &gt;= $F71 * $H74),1,0)</f>
        <v>0</v>
      </c>
      <c r="L76" s="405">
        <f t="shared" si="84"/>
        <v>0</v>
      </c>
      <c r="M76" s="405">
        <f t="shared" si="84"/>
        <v>0</v>
      </c>
      <c r="N76" s="405">
        <f t="shared" si="84"/>
        <v>0</v>
      </c>
      <c r="O76" s="405">
        <f t="shared" si="84"/>
        <v>0</v>
      </c>
      <c r="P76" s="405">
        <f t="shared" si="84"/>
        <v>0</v>
      </c>
      <c r="Q76" s="405">
        <f t="shared" si="84"/>
        <v>0</v>
      </c>
      <c r="R76" s="405">
        <f t="shared" si="84"/>
        <v>0</v>
      </c>
      <c r="S76" s="405">
        <f t="shared" si="84"/>
        <v>1</v>
      </c>
      <c r="T76" s="405">
        <f t="shared" si="84"/>
        <v>1</v>
      </c>
      <c r="U76" s="405">
        <f t="shared" si="84"/>
        <v>1</v>
      </c>
      <c r="V76" s="405">
        <f t="shared" si="84"/>
        <v>1</v>
      </c>
      <c r="W76" s="405">
        <f t="shared" si="84"/>
        <v>1</v>
      </c>
      <c r="X76" s="405">
        <f t="shared" si="84"/>
        <v>1</v>
      </c>
      <c r="Y76" s="405">
        <f t="shared" si="84"/>
        <v>1</v>
      </c>
      <c r="Z76" s="405">
        <f t="shared" si="84"/>
        <v>1</v>
      </c>
      <c r="AA76" s="405">
        <f t="shared" si="84"/>
        <v>1</v>
      </c>
      <c r="AB76" s="405">
        <f t="shared" si="84"/>
        <v>1</v>
      </c>
      <c r="AC76" s="405">
        <f t="shared" si="84"/>
        <v>1</v>
      </c>
      <c r="AD76" s="405">
        <f t="shared" si="84"/>
        <v>1</v>
      </c>
      <c r="AE76" s="405">
        <f t="shared" si="84"/>
        <v>1</v>
      </c>
      <c r="AF76" s="405">
        <f t="shared" si="84"/>
        <v>1</v>
      </c>
      <c r="AG76" s="405">
        <f t="shared" si="84"/>
        <v>1</v>
      </c>
      <c r="AH76" s="405">
        <f t="shared" si="84"/>
        <v>1</v>
      </c>
      <c r="AI76" s="405">
        <f t="shared" si="84"/>
        <v>1</v>
      </c>
      <c r="AJ76" s="405">
        <f t="shared" si="84"/>
        <v>1</v>
      </c>
      <c r="AK76" s="405">
        <f t="shared" si="84"/>
        <v>1</v>
      </c>
      <c r="AL76" s="405">
        <f t="shared" si="84"/>
        <v>1</v>
      </c>
      <c r="AM76" s="405">
        <f t="shared" si="84"/>
        <v>0</v>
      </c>
      <c r="AN76" s="405">
        <f t="shared" si="84"/>
        <v>0</v>
      </c>
      <c r="AO76" s="405">
        <f t="shared" si="84"/>
        <v>0</v>
      </c>
      <c r="AP76" s="405">
        <f t="shared" ref="AP76:BU76" si="85" xml:space="preserve"> IF( OR( AP$74 &gt;= $F72, AP$74 &gt;= $F71 * $H74),1,0)</f>
        <v>0</v>
      </c>
      <c r="AQ76" s="405">
        <f t="shared" si="85"/>
        <v>0</v>
      </c>
      <c r="AR76" s="405">
        <f t="shared" si="85"/>
        <v>0</v>
      </c>
      <c r="AS76" s="405">
        <f t="shared" si="85"/>
        <v>0</v>
      </c>
      <c r="AT76" s="405">
        <f t="shared" si="85"/>
        <v>0</v>
      </c>
      <c r="AU76" s="405">
        <f t="shared" si="85"/>
        <v>0</v>
      </c>
      <c r="AV76" s="405">
        <f t="shared" si="85"/>
        <v>0</v>
      </c>
      <c r="AW76" s="405">
        <f t="shared" si="85"/>
        <v>0</v>
      </c>
      <c r="AX76" s="405">
        <f t="shared" si="85"/>
        <v>0</v>
      </c>
      <c r="AY76" s="405">
        <f t="shared" si="85"/>
        <v>0</v>
      </c>
      <c r="AZ76" s="405">
        <f t="shared" si="85"/>
        <v>0</v>
      </c>
      <c r="BA76" s="405">
        <f t="shared" si="85"/>
        <v>0</v>
      </c>
      <c r="BB76" s="405">
        <f t="shared" si="85"/>
        <v>0</v>
      </c>
      <c r="BC76" s="405">
        <f t="shared" si="85"/>
        <v>0</v>
      </c>
      <c r="BD76" s="405">
        <f t="shared" si="85"/>
        <v>0</v>
      </c>
      <c r="BE76" s="405">
        <f t="shared" si="85"/>
        <v>0</v>
      </c>
      <c r="BF76" s="405">
        <f t="shared" si="85"/>
        <v>0</v>
      </c>
      <c r="BG76" s="405">
        <f t="shared" si="85"/>
        <v>0</v>
      </c>
      <c r="BH76" s="405">
        <f t="shared" si="85"/>
        <v>0</v>
      </c>
      <c r="BI76" s="405">
        <f t="shared" si="85"/>
        <v>0</v>
      </c>
      <c r="BJ76" s="405">
        <f t="shared" si="85"/>
        <v>0</v>
      </c>
      <c r="BK76" s="405">
        <f t="shared" si="85"/>
        <v>0</v>
      </c>
      <c r="BL76" s="405">
        <f t="shared" si="85"/>
        <v>0</v>
      </c>
      <c r="BM76" s="405">
        <f t="shared" si="85"/>
        <v>0</v>
      </c>
      <c r="BN76" s="405">
        <f t="shared" si="85"/>
        <v>0</v>
      </c>
      <c r="BO76" s="405">
        <f t="shared" si="85"/>
        <v>0</v>
      </c>
      <c r="BP76" s="405">
        <f t="shared" si="85"/>
        <v>0</v>
      </c>
      <c r="BQ76" s="405">
        <f t="shared" si="85"/>
        <v>0</v>
      </c>
      <c r="BR76" s="405">
        <f t="shared" si="85"/>
        <v>0</v>
      </c>
      <c r="BS76" s="405">
        <f t="shared" si="85"/>
        <v>0</v>
      </c>
      <c r="BT76" s="405">
        <f t="shared" si="85"/>
        <v>0</v>
      </c>
      <c r="BU76" s="405">
        <f t="shared" si="85"/>
        <v>0</v>
      </c>
      <c r="BV76" s="405">
        <f t="shared" ref="BV76:DA76" si="86" xml:space="preserve"> IF( OR( BV$74 &gt;= $F72, BV$74 &gt;= $F71 * $H74),1,0)</f>
        <v>0</v>
      </c>
      <c r="BW76" s="405">
        <f t="shared" si="86"/>
        <v>0</v>
      </c>
      <c r="BX76" s="405">
        <f t="shared" si="86"/>
        <v>0</v>
      </c>
      <c r="BY76" s="405">
        <f t="shared" si="86"/>
        <v>0</v>
      </c>
      <c r="BZ76" s="405">
        <f t="shared" si="86"/>
        <v>0</v>
      </c>
      <c r="CA76" s="405">
        <f t="shared" si="86"/>
        <v>0</v>
      </c>
      <c r="CB76" s="405">
        <f t="shared" si="86"/>
        <v>0</v>
      </c>
      <c r="CC76" s="405">
        <f t="shared" si="86"/>
        <v>0</v>
      </c>
      <c r="CD76" s="405">
        <f t="shared" si="86"/>
        <v>0</v>
      </c>
      <c r="CE76" s="405">
        <f t="shared" si="86"/>
        <v>0</v>
      </c>
      <c r="CF76" s="405">
        <f t="shared" si="86"/>
        <v>0</v>
      </c>
      <c r="CG76" s="405">
        <f t="shared" si="86"/>
        <v>0</v>
      </c>
      <c r="CH76" s="405">
        <f t="shared" si="86"/>
        <v>0</v>
      </c>
      <c r="CI76" s="405">
        <f t="shared" si="86"/>
        <v>0</v>
      </c>
      <c r="CJ76" s="405">
        <f t="shared" si="86"/>
        <v>0</v>
      </c>
      <c r="CK76" s="405">
        <f t="shared" si="86"/>
        <v>0</v>
      </c>
      <c r="CL76" s="405">
        <f t="shared" si="86"/>
        <v>0</v>
      </c>
      <c r="CM76" s="405">
        <f t="shared" si="86"/>
        <v>0</v>
      </c>
      <c r="CN76" s="405">
        <f t="shared" si="86"/>
        <v>0</v>
      </c>
      <c r="CO76" s="405">
        <f t="shared" si="86"/>
        <v>0</v>
      </c>
      <c r="CP76" s="405">
        <f t="shared" si="86"/>
        <v>0</v>
      </c>
      <c r="CQ76" s="405">
        <f t="shared" si="86"/>
        <v>0</v>
      </c>
      <c r="CR76" s="405">
        <f t="shared" si="86"/>
        <v>0</v>
      </c>
      <c r="CS76" s="405">
        <f t="shared" si="86"/>
        <v>0</v>
      </c>
      <c r="CT76" s="405">
        <f t="shared" si="86"/>
        <v>0</v>
      </c>
      <c r="CU76" s="405">
        <f t="shared" si="86"/>
        <v>0</v>
      </c>
      <c r="CV76" s="405">
        <f t="shared" si="86"/>
        <v>0</v>
      </c>
      <c r="CW76" s="405">
        <f t="shared" si="86"/>
        <v>0</v>
      </c>
      <c r="CX76" s="405">
        <f t="shared" si="86"/>
        <v>0</v>
      </c>
      <c r="CY76" s="405">
        <f t="shared" si="86"/>
        <v>0</v>
      </c>
      <c r="CZ76" s="405">
        <f t="shared" si="86"/>
        <v>0</v>
      </c>
      <c r="DA76" s="405">
        <f t="shared" si="86"/>
        <v>0</v>
      </c>
      <c r="DB76" s="405">
        <f t="shared" ref="DB76:EH76" si="87" xml:space="preserve"> IF( OR( DB$74 &gt;= $F72, DB$74 &gt;= $F71 * $H74),1,0)</f>
        <v>0</v>
      </c>
      <c r="DC76" s="405">
        <f t="shared" si="87"/>
        <v>0</v>
      </c>
      <c r="DD76" s="405">
        <f t="shared" si="87"/>
        <v>0</v>
      </c>
      <c r="DE76" s="405">
        <f t="shared" si="87"/>
        <v>0</v>
      </c>
      <c r="DF76" s="405">
        <f t="shared" si="87"/>
        <v>0</v>
      </c>
      <c r="DG76" s="405">
        <f t="shared" si="87"/>
        <v>0</v>
      </c>
      <c r="DH76" s="405">
        <f t="shared" si="87"/>
        <v>0</v>
      </c>
      <c r="DI76" s="405">
        <f t="shared" si="87"/>
        <v>0</v>
      </c>
      <c r="DJ76" s="405">
        <f t="shared" si="87"/>
        <v>0</v>
      </c>
      <c r="DK76" s="405">
        <f t="shared" si="87"/>
        <v>0</v>
      </c>
      <c r="DL76" s="405">
        <f t="shared" si="87"/>
        <v>0</v>
      </c>
      <c r="DM76" s="405">
        <f t="shared" si="87"/>
        <v>0</v>
      </c>
      <c r="DN76" s="405">
        <f t="shared" si="87"/>
        <v>0</v>
      </c>
      <c r="DO76" s="405">
        <f t="shared" si="87"/>
        <v>0</v>
      </c>
      <c r="DP76" s="405">
        <f t="shared" si="87"/>
        <v>0</v>
      </c>
      <c r="DQ76" s="405">
        <f t="shared" si="87"/>
        <v>0</v>
      </c>
      <c r="DR76" s="405">
        <f t="shared" si="87"/>
        <v>0</v>
      </c>
      <c r="DS76" s="405">
        <f t="shared" si="87"/>
        <v>0</v>
      </c>
      <c r="DT76" s="405">
        <f t="shared" si="87"/>
        <v>0</v>
      </c>
      <c r="DU76" s="405">
        <f t="shared" si="87"/>
        <v>0</v>
      </c>
      <c r="DV76" s="405">
        <f t="shared" si="87"/>
        <v>0</v>
      </c>
      <c r="DW76" s="405">
        <f t="shared" si="87"/>
        <v>0</v>
      </c>
      <c r="DX76" s="405">
        <f t="shared" si="87"/>
        <v>0</v>
      </c>
      <c r="DY76" s="405">
        <f t="shared" si="87"/>
        <v>0</v>
      </c>
      <c r="DZ76" s="405">
        <f t="shared" si="87"/>
        <v>0</v>
      </c>
      <c r="EA76" s="405">
        <f t="shared" si="87"/>
        <v>0</v>
      </c>
      <c r="EB76" s="405">
        <f t="shared" si="87"/>
        <v>0</v>
      </c>
      <c r="EC76" s="405">
        <f t="shared" si="87"/>
        <v>0</v>
      </c>
      <c r="ED76" s="405">
        <f t="shared" si="87"/>
        <v>0</v>
      </c>
      <c r="EE76" s="405">
        <f t="shared" si="87"/>
        <v>0</v>
      </c>
      <c r="EF76" s="405">
        <f t="shared" si="87"/>
        <v>0</v>
      </c>
      <c r="EG76" s="405">
        <f t="shared" si="87"/>
        <v>0</v>
      </c>
      <c r="EH76" s="405">
        <f t="shared" si="87"/>
        <v>0</v>
      </c>
    </row>
    <row r="77" spans="1:139" s="405" customFormat="1" ht="15" customHeight="1" x14ac:dyDescent="0.35">
      <c r="E77" s="640" t="s">
        <v>355</v>
      </c>
      <c r="G77" s="405" t="s">
        <v>308</v>
      </c>
      <c r="H77" s="405">
        <f xml:space="preserve"> SUM(J77:EH77)</f>
        <v>0</v>
      </c>
      <c r="J77" s="405">
        <f t="shared" ref="J77:AO77" si="88" xml:space="preserve"> J76 - I76</f>
        <v>0</v>
      </c>
      <c r="K77" s="405">
        <f t="shared" si="88"/>
        <v>0</v>
      </c>
      <c r="L77" s="405">
        <f t="shared" si="88"/>
        <v>0</v>
      </c>
      <c r="M77" s="405">
        <f t="shared" si="88"/>
        <v>0</v>
      </c>
      <c r="N77" s="405">
        <f t="shared" si="88"/>
        <v>0</v>
      </c>
      <c r="O77" s="405">
        <f t="shared" si="88"/>
        <v>0</v>
      </c>
      <c r="P77" s="405">
        <f t="shared" si="88"/>
        <v>0</v>
      </c>
      <c r="Q77" s="405">
        <f t="shared" si="88"/>
        <v>0</v>
      </c>
      <c r="R77" s="405">
        <f t="shared" si="88"/>
        <v>0</v>
      </c>
      <c r="S77" s="405">
        <f t="shared" si="88"/>
        <v>1</v>
      </c>
      <c r="T77" s="405">
        <f t="shared" si="88"/>
        <v>0</v>
      </c>
      <c r="U77" s="405">
        <f t="shared" si="88"/>
        <v>0</v>
      </c>
      <c r="V77" s="405">
        <f t="shared" si="88"/>
        <v>0</v>
      </c>
      <c r="W77" s="405">
        <f t="shared" si="88"/>
        <v>0</v>
      </c>
      <c r="X77" s="405">
        <f t="shared" si="88"/>
        <v>0</v>
      </c>
      <c r="Y77" s="405">
        <f t="shared" si="88"/>
        <v>0</v>
      </c>
      <c r="Z77" s="405">
        <f t="shared" si="88"/>
        <v>0</v>
      </c>
      <c r="AA77" s="405">
        <f t="shared" si="88"/>
        <v>0</v>
      </c>
      <c r="AB77" s="405">
        <f t="shared" si="88"/>
        <v>0</v>
      </c>
      <c r="AC77" s="405">
        <f t="shared" si="88"/>
        <v>0</v>
      </c>
      <c r="AD77" s="405">
        <f t="shared" si="88"/>
        <v>0</v>
      </c>
      <c r="AE77" s="405">
        <f t="shared" si="88"/>
        <v>0</v>
      </c>
      <c r="AF77" s="405">
        <f t="shared" si="88"/>
        <v>0</v>
      </c>
      <c r="AG77" s="405">
        <f t="shared" si="88"/>
        <v>0</v>
      </c>
      <c r="AH77" s="405">
        <f t="shared" si="88"/>
        <v>0</v>
      </c>
      <c r="AI77" s="405">
        <f t="shared" si="88"/>
        <v>0</v>
      </c>
      <c r="AJ77" s="405">
        <f t="shared" si="88"/>
        <v>0</v>
      </c>
      <c r="AK77" s="405">
        <f t="shared" si="88"/>
        <v>0</v>
      </c>
      <c r="AL77" s="405">
        <f t="shared" si="88"/>
        <v>0</v>
      </c>
      <c r="AM77" s="405">
        <f t="shared" si="88"/>
        <v>-1</v>
      </c>
      <c r="AN77" s="405">
        <f t="shared" si="88"/>
        <v>0</v>
      </c>
      <c r="AO77" s="405">
        <f t="shared" si="88"/>
        <v>0</v>
      </c>
      <c r="AP77" s="405">
        <f t="shared" ref="AP77:BU77" si="89" xml:space="preserve"> AP76 - AO76</f>
        <v>0</v>
      </c>
      <c r="AQ77" s="405">
        <f t="shared" si="89"/>
        <v>0</v>
      </c>
      <c r="AR77" s="405">
        <f t="shared" si="89"/>
        <v>0</v>
      </c>
      <c r="AS77" s="405">
        <f t="shared" si="89"/>
        <v>0</v>
      </c>
      <c r="AT77" s="405">
        <f t="shared" si="89"/>
        <v>0</v>
      </c>
      <c r="AU77" s="405">
        <f t="shared" si="89"/>
        <v>0</v>
      </c>
      <c r="AV77" s="405">
        <f t="shared" si="89"/>
        <v>0</v>
      </c>
      <c r="AW77" s="405">
        <f t="shared" si="89"/>
        <v>0</v>
      </c>
      <c r="AX77" s="405">
        <f t="shared" si="89"/>
        <v>0</v>
      </c>
      <c r="AY77" s="405">
        <f t="shared" si="89"/>
        <v>0</v>
      </c>
      <c r="AZ77" s="405">
        <f t="shared" si="89"/>
        <v>0</v>
      </c>
      <c r="BA77" s="405">
        <f t="shared" si="89"/>
        <v>0</v>
      </c>
      <c r="BB77" s="405">
        <f t="shared" si="89"/>
        <v>0</v>
      </c>
      <c r="BC77" s="405">
        <f t="shared" si="89"/>
        <v>0</v>
      </c>
      <c r="BD77" s="405">
        <f t="shared" si="89"/>
        <v>0</v>
      </c>
      <c r="BE77" s="405">
        <f t="shared" si="89"/>
        <v>0</v>
      </c>
      <c r="BF77" s="405">
        <f t="shared" si="89"/>
        <v>0</v>
      </c>
      <c r="BG77" s="405">
        <f t="shared" si="89"/>
        <v>0</v>
      </c>
      <c r="BH77" s="405">
        <f t="shared" si="89"/>
        <v>0</v>
      </c>
      <c r="BI77" s="405">
        <f t="shared" si="89"/>
        <v>0</v>
      </c>
      <c r="BJ77" s="405">
        <f t="shared" si="89"/>
        <v>0</v>
      </c>
      <c r="BK77" s="405">
        <f t="shared" si="89"/>
        <v>0</v>
      </c>
      <c r="BL77" s="405">
        <f t="shared" si="89"/>
        <v>0</v>
      </c>
      <c r="BM77" s="405">
        <f t="shared" si="89"/>
        <v>0</v>
      </c>
      <c r="BN77" s="405">
        <f t="shared" si="89"/>
        <v>0</v>
      </c>
      <c r="BO77" s="405">
        <f t="shared" si="89"/>
        <v>0</v>
      </c>
      <c r="BP77" s="405">
        <f t="shared" si="89"/>
        <v>0</v>
      </c>
      <c r="BQ77" s="405">
        <f t="shared" si="89"/>
        <v>0</v>
      </c>
      <c r="BR77" s="405">
        <f t="shared" si="89"/>
        <v>0</v>
      </c>
      <c r="BS77" s="405">
        <f t="shared" si="89"/>
        <v>0</v>
      </c>
      <c r="BT77" s="405">
        <f t="shared" si="89"/>
        <v>0</v>
      </c>
      <c r="BU77" s="405">
        <f t="shared" si="89"/>
        <v>0</v>
      </c>
      <c r="BV77" s="405">
        <f t="shared" ref="BV77:DA77" si="90" xml:space="preserve"> BV76 - BU76</f>
        <v>0</v>
      </c>
      <c r="BW77" s="405">
        <f t="shared" si="90"/>
        <v>0</v>
      </c>
      <c r="BX77" s="405">
        <f t="shared" si="90"/>
        <v>0</v>
      </c>
      <c r="BY77" s="405">
        <f t="shared" si="90"/>
        <v>0</v>
      </c>
      <c r="BZ77" s="405">
        <f t="shared" si="90"/>
        <v>0</v>
      </c>
      <c r="CA77" s="405">
        <f t="shared" si="90"/>
        <v>0</v>
      </c>
      <c r="CB77" s="405">
        <f t="shared" si="90"/>
        <v>0</v>
      </c>
      <c r="CC77" s="405">
        <f t="shared" si="90"/>
        <v>0</v>
      </c>
      <c r="CD77" s="405">
        <f t="shared" si="90"/>
        <v>0</v>
      </c>
      <c r="CE77" s="405">
        <f t="shared" si="90"/>
        <v>0</v>
      </c>
      <c r="CF77" s="405">
        <f t="shared" si="90"/>
        <v>0</v>
      </c>
      <c r="CG77" s="405">
        <f t="shared" si="90"/>
        <v>0</v>
      </c>
      <c r="CH77" s="405">
        <f t="shared" si="90"/>
        <v>0</v>
      </c>
      <c r="CI77" s="405">
        <f t="shared" si="90"/>
        <v>0</v>
      </c>
      <c r="CJ77" s="405">
        <f t="shared" si="90"/>
        <v>0</v>
      </c>
      <c r="CK77" s="405">
        <f t="shared" si="90"/>
        <v>0</v>
      </c>
      <c r="CL77" s="405">
        <f t="shared" si="90"/>
        <v>0</v>
      </c>
      <c r="CM77" s="405">
        <f t="shared" si="90"/>
        <v>0</v>
      </c>
      <c r="CN77" s="405">
        <f t="shared" si="90"/>
        <v>0</v>
      </c>
      <c r="CO77" s="405">
        <f t="shared" si="90"/>
        <v>0</v>
      </c>
      <c r="CP77" s="405">
        <f t="shared" si="90"/>
        <v>0</v>
      </c>
      <c r="CQ77" s="405">
        <f t="shared" si="90"/>
        <v>0</v>
      </c>
      <c r="CR77" s="405">
        <f t="shared" si="90"/>
        <v>0</v>
      </c>
      <c r="CS77" s="405">
        <f t="shared" si="90"/>
        <v>0</v>
      </c>
      <c r="CT77" s="405">
        <f t="shared" si="90"/>
        <v>0</v>
      </c>
      <c r="CU77" s="405">
        <f t="shared" si="90"/>
        <v>0</v>
      </c>
      <c r="CV77" s="405">
        <f t="shared" si="90"/>
        <v>0</v>
      </c>
      <c r="CW77" s="405">
        <f t="shared" si="90"/>
        <v>0</v>
      </c>
      <c r="CX77" s="405">
        <f t="shared" si="90"/>
        <v>0</v>
      </c>
      <c r="CY77" s="405">
        <f t="shared" si="90"/>
        <v>0</v>
      </c>
      <c r="CZ77" s="405">
        <f t="shared" si="90"/>
        <v>0</v>
      </c>
      <c r="DA77" s="405">
        <f t="shared" si="90"/>
        <v>0</v>
      </c>
      <c r="DB77" s="405">
        <f t="shared" ref="DB77:EG77" si="91" xml:space="preserve"> DB76 - DA76</f>
        <v>0</v>
      </c>
      <c r="DC77" s="405">
        <f t="shared" si="91"/>
        <v>0</v>
      </c>
      <c r="DD77" s="405">
        <f t="shared" si="91"/>
        <v>0</v>
      </c>
      <c r="DE77" s="405">
        <f t="shared" si="91"/>
        <v>0</v>
      </c>
      <c r="DF77" s="405">
        <f t="shared" si="91"/>
        <v>0</v>
      </c>
      <c r="DG77" s="405">
        <f t="shared" si="91"/>
        <v>0</v>
      </c>
      <c r="DH77" s="405">
        <f t="shared" si="91"/>
        <v>0</v>
      </c>
      <c r="DI77" s="405">
        <f t="shared" si="91"/>
        <v>0</v>
      </c>
      <c r="DJ77" s="405">
        <f t="shared" si="91"/>
        <v>0</v>
      </c>
      <c r="DK77" s="405">
        <f t="shared" si="91"/>
        <v>0</v>
      </c>
      <c r="DL77" s="405">
        <f t="shared" si="91"/>
        <v>0</v>
      </c>
      <c r="DM77" s="405">
        <f t="shared" si="91"/>
        <v>0</v>
      </c>
      <c r="DN77" s="405">
        <f t="shared" si="91"/>
        <v>0</v>
      </c>
      <c r="DO77" s="405">
        <f t="shared" si="91"/>
        <v>0</v>
      </c>
      <c r="DP77" s="405">
        <f t="shared" si="91"/>
        <v>0</v>
      </c>
      <c r="DQ77" s="405">
        <f t="shared" si="91"/>
        <v>0</v>
      </c>
      <c r="DR77" s="405">
        <f t="shared" si="91"/>
        <v>0</v>
      </c>
      <c r="DS77" s="405">
        <f t="shared" si="91"/>
        <v>0</v>
      </c>
      <c r="DT77" s="405">
        <f t="shared" si="91"/>
        <v>0</v>
      </c>
      <c r="DU77" s="405">
        <f t="shared" si="91"/>
        <v>0</v>
      </c>
      <c r="DV77" s="405">
        <f t="shared" si="91"/>
        <v>0</v>
      </c>
      <c r="DW77" s="405">
        <f t="shared" si="91"/>
        <v>0</v>
      </c>
      <c r="DX77" s="405">
        <f t="shared" si="91"/>
        <v>0</v>
      </c>
      <c r="DY77" s="405">
        <f t="shared" si="91"/>
        <v>0</v>
      </c>
      <c r="DZ77" s="405">
        <f t="shared" si="91"/>
        <v>0</v>
      </c>
      <c r="EA77" s="405">
        <f t="shared" si="91"/>
        <v>0</v>
      </c>
      <c r="EB77" s="405">
        <f t="shared" si="91"/>
        <v>0</v>
      </c>
      <c r="EC77" s="405">
        <f t="shared" si="91"/>
        <v>0</v>
      </c>
      <c r="ED77" s="405">
        <f t="shared" si="91"/>
        <v>0</v>
      </c>
      <c r="EE77" s="405">
        <f t="shared" si="91"/>
        <v>0</v>
      </c>
      <c r="EF77" s="405">
        <f t="shared" si="91"/>
        <v>0</v>
      </c>
      <c r="EG77" s="405">
        <f t="shared" si="91"/>
        <v>0</v>
      </c>
      <c r="EH77" s="405">
        <f xml:space="preserve"> EH76 - EG76</f>
        <v>0</v>
      </c>
    </row>
    <row r="78" spans="1:139" s="100" customFormat="1" ht="15" customHeight="1" x14ac:dyDescent="0.35">
      <c r="E78" s="100" t="s">
        <v>265</v>
      </c>
      <c r="F78" s="411">
        <f>INDEX(G77:EH78,2,MATCH(1,G77:EH77,0))</f>
        <v>45626</v>
      </c>
      <c r="G78" s="123" t="s">
        <v>310</v>
      </c>
      <c r="H78" s="123"/>
      <c r="I78" s="123"/>
      <c r="J78" s="123" t="str">
        <f xml:space="preserve"> IF( J77 = 1, Rollout!J3, "")</f>
        <v/>
      </c>
      <c r="K78" s="123" t="str">
        <f xml:space="preserve"> IF( K77 = 1, Rollout!K3, "")</f>
        <v/>
      </c>
      <c r="L78" s="123" t="str">
        <f xml:space="preserve"> IF( L77 = 1, Rollout!L3, "")</f>
        <v/>
      </c>
      <c r="M78" s="123" t="str">
        <f xml:space="preserve"> IF( M77 = 1, Rollout!M3, "")</f>
        <v/>
      </c>
      <c r="N78" s="123" t="str">
        <f xml:space="preserve"> IF( N77 = 1, Rollout!N3, "")</f>
        <v/>
      </c>
      <c r="O78" s="123" t="str">
        <f xml:space="preserve"> IF( O77 = 1, Rollout!O3, "")</f>
        <v/>
      </c>
      <c r="P78" s="123" t="str">
        <f xml:space="preserve"> IF( P77 = 1, Rollout!P3, "")</f>
        <v/>
      </c>
      <c r="Q78" s="123" t="str">
        <f xml:space="preserve"> IF( Q77 = 1, Rollout!Q3, "")</f>
        <v/>
      </c>
      <c r="R78" s="123" t="str">
        <f xml:space="preserve"> IF( R77 = 1, Rollout!R3, "")</f>
        <v/>
      </c>
      <c r="S78" s="123">
        <f xml:space="preserve"> IF( S77 = 1, Rollout!S3, "")</f>
        <v>45626</v>
      </c>
      <c r="T78" s="123" t="str">
        <f xml:space="preserve"> IF( T77 = 1, Rollout!T3, "")</f>
        <v/>
      </c>
      <c r="U78" s="123" t="str">
        <f xml:space="preserve"> IF( U77 = 1, Rollout!U3, "")</f>
        <v/>
      </c>
      <c r="V78" s="123" t="str">
        <f xml:space="preserve"> IF( V77 = 1, Rollout!V3, "")</f>
        <v/>
      </c>
      <c r="W78" s="123" t="str">
        <f xml:space="preserve"> IF( W77 = 1, Rollout!W3, "")</f>
        <v/>
      </c>
      <c r="X78" s="123" t="str">
        <f xml:space="preserve"> IF( X77 = 1, Rollout!X3, "")</f>
        <v/>
      </c>
      <c r="Y78" s="123" t="str">
        <f xml:space="preserve"> IF( Y77 = 1, Rollout!Y3, "")</f>
        <v/>
      </c>
      <c r="Z78" s="123" t="str">
        <f xml:space="preserve"> IF( Z77 = 1, Rollout!Z3, "")</f>
        <v/>
      </c>
      <c r="AA78" s="123" t="str">
        <f xml:space="preserve"> IF( AA77 = 1, Rollout!AA3, "")</f>
        <v/>
      </c>
      <c r="AB78" s="123" t="str">
        <f xml:space="preserve"> IF( AB77 = 1, Rollout!AB3, "")</f>
        <v/>
      </c>
      <c r="AC78" s="123" t="str">
        <f xml:space="preserve"> IF( AC77 = 1, Rollout!AC3, "")</f>
        <v/>
      </c>
      <c r="AD78" s="123" t="str">
        <f xml:space="preserve"> IF( AD77 = 1, Rollout!AD3, "")</f>
        <v/>
      </c>
      <c r="AE78" s="123" t="str">
        <f xml:space="preserve"> IF( AE77 = 1, Rollout!AE3, "")</f>
        <v/>
      </c>
      <c r="AF78" s="123" t="str">
        <f xml:space="preserve"> IF( AF77 = 1, Rollout!AF3, "")</f>
        <v/>
      </c>
      <c r="AG78" s="123" t="str">
        <f xml:space="preserve"> IF( AG77 = 1, Rollout!AG3, "")</f>
        <v/>
      </c>
      <c r="AH78" s="123" t="str">
        <f xml:space="preserve"> IF( AH77 = 1, Rollout!AH3, "")</f>
        <v/>
      </c>
      <c r="AI78" s="123" t="str">
        <f xml:space="preserve"> IF( AI77 = 1, Rollout!AI3, "")</f>
        <v/>
      </c>
      <c r="AJ78" s="123" t="str">
        <f xml:space="preserve"> IF( AJ77 = 1, Rollout!AJ3, "")</f>
        <v/>
      </c>
      <c r="AK78" s="123" t="str">
        <f xml:space="preserve"> IF( AK77 = 1, Rollout!AK3, "")</f>
        <v/>
      </c>
      <c r="AL78" s="123" t="str">
        <f xml:space="preserve"> IF( AL77 = 1, Rollout!AL3, "")</f>
        <v/>
      </c>
      <c r="AM78" s="123" t="str">
        <f xml:space="preserve"> IF( AM77 = 1, Rollout!AM3, "")</f>
        <v/>
      </c>
      <c r="AN78" s="123" t="str">
        <f xml:space="preserve"> IF( AN77 = 1, Rollout!AN3, "")</f>
        <v/>
      </c>
      <c r="AO78" s="123" t="str">
        <f xml:space="preserve"> IF( AO77 = 1, Rollout!AO3, "")</f>
        <v/>
      </c>
      <c r="AP78" s="123" t="str">
        <f xml:space="preserve"> IF( AP77 = 1, Rollout!AP3, "")</f>
        <v/>
      </c>
      <c r="AQ78" s="123" t="str">
        <f xml:space="preserve"> IF( AQ77 = 1, Rollout!AQ3, "")</f>
        <v/>
      </c>
      <c r="AR78" s="123" t="str">
        <f xml:space="preserve"> IF( AR77 = 1, Rollout!AR3, "")</f>
        <v/>
      </c>
      <c r="AS78" s="123" t="str">
        <f xml:space="preserve"> IF( AS77 = 1, Rollout!AS3, "")</f>
        <v/>
      </c>
      <c r="AT78" s="123" t="str">
        <f xml:space="preserve"> IF( AT77 = 1, Rollout!AT3, "")</f>
        <v/>
      </c>
      <c r="AU78" s="123" t="str">
        <f xml:space="preserve"> IF( AU77 = 1, Rollout!AU3, "")</f>
        <v/>
      </c>
      <c r="AV78" s="123" t="str">
        <f xml:space="preserve"> IF( AV77 = 1, Rollout!AV3, "")</f>
        <v/>
      </c>
      <c r="AW78" s="123" t="str">
        <f xml:space="preserve"> IF( AW77 = 1, Rollout!AW3, "")</f>
        <v/>
      </c>
      <c r="AX78" s="123" t="str">
        <f xml:space="preserve"> IF( AX77 = 1, Rollout!AX3, "")</f>
        <v/>
      </c>
      <c r="AY78" s="123" t="str">
        <f xml:space="preserve"> IF( AY77 = 1, Rollout!AY3, "")</f>
        <v/>
      </c>
      <c r="AZ78" s="123" t="str">
        <f xml:space="preserve"> IF( AZ77 = 1, Rollout!AZ3, "")</f>
        <v/>
      </c>
      <c r="BA78" s="123" t="str">
        <f xml:space="preserve"> IF( BA77 = 1, Rollout!BA3, "")</f>
        <v/>
      </c>
      <c r="BB78" s="123" t="str">
        <f xml:space="preserve"> IF( BB77 = 1, Rollout!BB3, "")</f>
        <v/>
      </c>
      <c r="BC78" s="123" t="str">
        <f xml:space="preserve"> IF( BC77 = 1, Rollout!BC3, "")</f>
        <v/>
      </c>
      <c r="BD78" s="123" t="str">
        <f xml:space="preserve"> IF( BD77 = 1, Rollout!BD3, "")</f>
        <v/>
      </c>
      <c r="BE78" s="123" t="str">
        <f xml:space="preserve"> IF( BE77 = 1, Rollout!BE3, "")</f>
        <v/>
      </c>
      <c r="BF78" s="123" t="str">
        <f xml:space="preserve"> IF( BF77 = 1, Rollout!BF3, "")</f>
        <v/>
      </c>
      <c r="BG78" s="123" t="str">
        <f xml:space="preserve"> IF( BG77 = 1, Rollout!BG3, "")</f>
        <v/>
      </c>
      <c r="BH78" s="123" t="str">
        <f xml:space="preserve"> IF( BH77 = 1, Rollout!BH3, "")</f>
        <v/>
      </c>
      <c r="BI78" s="123" t="str">
        <f xml:space="preserve"> IF( BI77 = 1, Rollout!BI3, "")</f>
        <v/>
      </c>
      <c r="BJ78" s="123" t="str">
        <f xml:space="preserve"> IF( BJ77 = 1, Rollout!BJ3, "")</f>
        <v/>
      </c>
      <c r="BK78" s="123" t="str">
        <f xml:space="preserve"> IF( BK77 = 1, Rollout!BK3, "")</f>
        <v/>
      </c>
      <c r="BL78" s="123" t="str">
        <f xml:space="preserve"> IF( BL77 = 1, Rollout!BL3, "")</f>
        <v/>
      </c>
      <c r="BM78" s="123" t="str">
        <f xml:space="preserve"> IF( BM77 = 1, Rollout!BM3, "")</f>
        <v/>
      </c>
      <c r="BN78" s="123" t="str">
        <f xml:space="preserve"> IF( BN77 = 1, Rollout!BN3, "")</f>
        <v/>
      </c>
      <c r="BO78" s="123" t="str">
        <f xml:space="preserve"> IF( BO77 = 1, Rollout!BO3, "")</f>
        <v/>
      </c>
      <c r="BP78" s="123" t="str">
        <f xml:space="preserve"> IF( BP77 = 1, Rollout!BP3, "")</f>
        <v/>
      </c>
      <c r="BQ78" s="123" t="str">
        <f xml:space="preserve"> IF( BQ77 = 1, Rollout!BQ3, "")</f>
        <v/>
      </c>
      <c r="BR78" s="123" t="str">
        <f xml:space="preserve"> IF( BR77 = 1, Rollout!BR3, "")</f>
        <v/>
      </c>
      <c r="BS78" s="123" t="str">
        <f xml:space="preserve"> IF( BS77 = 1, Rollout!BS3, "")</f>
        <v/>
      </c>
      <c r="BT78" s="123" t="str">
        <f xml:space="preserve"> IF( BT77 = 1, Rollout!BT3, "")</f>
        <v/>
      </c>
      <c r="BU78" s="123" t="str">
        <f xml:space="preserve"> IF( BU77 = 1, Rollout!BU3, "")</f>
        <v/>
      </c>
      <c r="BV78" s="123" t="str">
        <f xml:space="preserve"> IF( BV77 = 1, Rollout!BV3, "")</f>
        <v/>
      </c>
      <c r="BW78" s="123" t="str">
        <f xml:space="preserve"> IF( BW77 = 1, Rollout!BW3, "")</f>
        <v/>
      </c>
      <c r="BX78" s="123" t="str">
        <f xml:space="preserve"> IF( BX77 = 1, Rollout!BX3, "")</f>
        <v/>
      </c>
      <c r="BY78" s="123" t="str">
        <f xml:space="preserve"> IF( BY77 = 1, Rollout!BY3, "")</f>
        <v/>
      </c>
      <c r="BZ78" s="123" t="str">
        <f xml:space="preserve"> IF( BZ77 = 1, Rollout!BZ3, "")</f>
        <v/>
      </c>
      <c r="CA78" s="123" t="str">
        <f xml:space="preserve"> IF( CA77 = 1, Rollout!CA3, "")</f>
        <v/>
      </c>
      <c r="CB78" s="123" t="str">
        <f xml:space="preserve"> IF( CB77 = 1, Rollout!CB3, "")</f>
        <v/>
      </c>
      <c r="CC78" s="123" t="str">
        <f xml:space="preserve"> IF( CC77 = 1, Rollout!CC3, "")</f>
        <v/>
      </c>
      <c r="CD78" s="123" t="str">
        <f xml:space="preserve"> IF( CD77 = 1, Rollout!CD3, "")</f>
        <v/>
      </c>
      <c r="CE78" s="123" t="str">
        <f xml:space="preserve"> IF( CE77 = 1, Rollout!CE3, "")</f>
        <v/>
      </c>
      <c r="CF78" s="123" t="str">
        <f xml:space="preserve"> IF( CF77 = 1, Rollout!CF3, "")</f>
        <v/>
      </c>
      <c r="CG78" s="123" t="str">
        <f xml:space="preserve"> IF( CG77 = 1, Rollout!CG3, "")</f>
        <v/>
      </c>
      <c r="CH78" s="123" t="str">
        <f xml:space="preserve"> IF( CH77 = 1, Rollout!CH3, "")</f>
        <v/>
      </c>
      <c r="CI78" s="123" t="str">
        <f xml:space="preserve"> IF( CI77 = 1, Rollout!CI3, "")</f>
        <v/>
      </c>
      <c r="CJ78" s="123" t="str">
        <f xml:space="preserve"> IF( CJ77 = 1, Rollout!CJ3, "")</f>
        <v/>
      </c>
      <c r="CK78" s="123" t="str">
        <f xml:space="preserve"> IF( CK77 = 1, Rollout!CK3, "")</f>
        <v/>
      </c>
      <c r="CL78" s="123" t="str">
        <f xml:space="preserve"> IF( CL77 = 1, Rollout!CL3, "")</f>
        <v/>
      </c>
      <c r="CM78" s="123" t="str">
        <f xml:space="preserve"> IF( CM77 = 1, Rollout!CM3, "")</f>
        <v/>
      </c>
      <c r="CN78" s="123" t="str">
        <f xml:space="preserve"> IF( CN77 = 1, Rollout!CN3, "")</f>
        <v/>
      </c>
      <c r="CO78" s="123" t="str">
        <f xml:space="preserve"> IF( CO77 = 1, Rollout!CO3, "")</f>
        <v/>
      </c>
      <c r="CP78" s="123" t="str">
        <f xml:space="preserve"> IF( CP77 = 1, Rollout!CP3, "")</f>
        <v/>
      </c>
      <c r="CQ78" s="123" t="str">
        <f xml:space="preserve"> IF( CQ77 = 1, Rollout!CQ3, "")</f>
        <v/>
      </c>
      <c r="CR78" s="123" t="str">
        <f xml:space="preserve"> IF( CR77 = 1, Rollout!CR3, "")</f>
        <v/>
      </c>
      <c r="CS78" s="123" t="str">
        <f xml:space="preserve"> IF( CS77 = 1, Rollout!CS3, "")</f>
        <v/>
      </c>
      <c r="CT78" s="123" t="str">
        <f xml:space="preserve"> IF( CT77 = 1, Rollout!CT3, "")</f>
        <v/>
      </c>
      <c r="CU78" s="123" t="str">
        <f xml:space="preserve"> IF( CU77 = 1, Rollout!CU3, "")</f>
        <v/>
      </c>
      <c r="CV78" s="123" t="str">
        <f xml:space="preserve"> IF( CV77 = 1, Rollout!CV3, "")</f>
        <v/>
      </c>
      <c r="CW78" s="123" t="str">
        <f xml:space="preserve"> IF( CW77 = 1, Rollout!CW3, "")</f>
        <v/>
      </c>
      <c r="CX78" s="123" t="str">
        <f xml:space="preserve"> IF( CX77 = 1, Rollout!CX3, "")</f>
        <v/>
      </c>
      <c r="CY78" s="123" t="str">
        <f xml:space="preserve"> IF( CY77 = 1, Rollout!CY3, "")</f>
        <v/>
      </c>
      <c r="CZ78" s="123" t="str">
        <f xml:space="preserve"> IF( CZ77 = 1, Rollout!CZ3, "")</f>
        <v/>
      </c>
      <c r="DA78" s="123" t="str">
        <f xml:space="preserve"> IF( DA77 = 1, Rollout!DA3, "")</f>
        <v/>
      </c>
      <c r="DB78" s="123" t="str">
        <f xml:space="preserve"> IF( DB77 = 1, Rollout!DB3, "")</f>
        <v/>
      </c>
      <c r="DC78" s="123" t="str">
        <f xml:space="preserve"> IF( DC77 = 1, Rollout!DC3, "")</f>
        <v/>
      </c>
      <c r="DD78" s="123" t="str">
        <f xml:space="preserve"> IF( DD77 = 1, Rollout!DD3, "")</f>
        <v/>
      </c>
      <c r="DE78" s="123" t="str">
        <f xml:space="preserve"> IF( DE77 = 1, Rollout!DE3, "")</f>
        <v/>
      </c>
      <c r="DF78" s="123" t="str">
        <f xml:space="preserve"> IF( DF77 = 1, Rollout!DF3, "")</f>
        <v/>
      </c>
      <c r="DG78" s="123" t="str">
        <f xml:space="preserve"> IF( DG77 = 1, Rollout!DG3, "")</f>
        <v/>
      </c>
      <c r="DH78" s="123" t="str">
        <f xml:space="preserve"> IF( DH77 = 1, Rollout!DH3, "")</f>
        <v/>
      </c>
      <c r="DI78" s="123" t="str">
        <f xml:space="preserve"> IF( DI77 = 1, Rollout!DI3, "")</f>
        <v/>
      </c>
      <c r="DJ78" s="123" t="str">
        <f xml:space="preserve"> IF( DJ77 = 1, Rollout!DJ3, "")</f>
        <v/>
      </c>
      <c r="DK78" s="123" t="str">
        <f xml:space="preserve"> IF( DK77 = 1, Rollout!DK3, "")</f>
        <v/>
      </c>
      <c r="DL78" s="123" t="str">
        <f xml:space="preserve"> IF( DL77 = 1, Rollout!DL3, "")</f>
        <v/>
      </c>
      <c r="DM78" s="123" t="str">
        <f xml:space="preserve"> IF( DM77 = 1, Rollout!DM3, "")</f>
        <v/>
      </c>
      <c r="DN78" s="123" t="str">
        <f xml:space="preserve"> IF( DN77 = 1, Rollout!DN3, "")</f>
        <v/>
      </c>
      <c r="DO78" s="123" t="str">
        <f xml:space="preserve"> IF( DO77 = 1, Rollout!DO3, "")</f>
        <v/>
      </c>
      <c r="DP78" s="123" t="str">
        <f xml:space="preserve"> IF( DP77 = 1, Rollout!DP3, "")</f>
        <v/>
      </c>
      <c r="DQ78" s="123" t="str">
        <f xml:space="preserve"> IF( DQ77 = 1, Rollout!DQ3, "")</f>
        <v/>
      </c>
      <c r="DR78" s="123" t="str">
        <f xml:space="preserve"> IF( DR77 = 1, Rollout!DR3, "")</f>
        <v/>
      </c>
      <c r="DS78" s="123" t="str">
        <f xml:space="preserve"> IF( DS77 = 1, Rollout!DS3, "")</f>
        <v/>
      </c>
      <c r="DT78" s="123" t="str">
        <f xml:space="preserve"> IF( DT77 = 1, Rollout!DT3, "")</f>
        <v/>
      </c>
      <c r="DU78" s="123" t="str">
        <f xml:space="preserve"> IF( DU77 = 1, Rollout!DU3, "")</f>
        <v/>
      </c>
      <c r="DV78" s="123" t="str">
        <f xml:space="preserve"> IF( DV77 = 1, Rollout!DV3, "")</f>
        <v/>
      </c>
      <c r="DW78" s="123" t="str">
        <f xml:space="preserve"> IF( DW77 = 1, Rollout!DW3, "")</f>
        <v/>
      </c>
      <c r="DX78" s="123" t="str">
        <f xml:space="preserve"> IF( DX77 = 1, Rollout!DX3, "")</f>
        <v/>
      </c>
      <c r="DY78" s="123" t="str">
        <f xml:space="preserve"> IF( DY77 = 1, Rollout!DY3, "")</f>
        <v/>
      </c>
      <c r="DZ78" s="123" t="str">
        <f xml:space="preserve"> IF( DZ77 = 1, Rollout!DZ3, "")</f>
        <v/>
      </c>
      <c r="EA78" s="123" t="str">
        <f xml:space="preserve"> IF( EA77 = 1, Rollout!EA3, "")</f>
        <v/>
      </c>
      <c r="EB78" s="123" t="str">
        <f xml:space="preserve"> IF( EB77 = 1, Rollout!EB3, "")</f>
        <v/>
      </c>
      <c r="EC78" s="123" t="str">
        <f xml:space="preserve"> IF( EC77 = 1, Rollout!EC3, "")</f>
        <v/>
      </c>
      <c r="ED78" s="123" t="str">
        <f xml:space="preserve"> IF( ED77 = 1, Rollout!ED3, "")</f>
        <v/>
      </c>
      <c r="EE78" s="123" t="str">
        <f xml:space="preserve"> IF( EE77 = 1, Rollout!EE3, "")</f>
        <v/>
      </c>
      <c r="EF78" s="123" t="str">
        <f xml:space="preserve"> IF( EF77 = 1, Rollout!EF3, "")</f>
        <v/>
      </c>
      <c r="EG78" s="123" t="str">
        <f xml:space="preserve"> IF( EG77 = 1, Rollout!EG3, "")</f>
        <v/>
      </c>
      <c r="EH78" s="123" t="str">
        <f xml:space="preserve"> IF( EH77 = 1, Rollout!EH3, "")</f>
        <v/>
      </c>
    </row>
    <row r="79" spans="1:139" s="100" customFormat="1" ht="15" customHeight="1" x14ac:dyDescent="0.35">
      <c r="A79" s="98"/>
      <c r="B79" s="98"/>
      <c r="C79" s="98"/>
      <c r="D79" s="98"/>
      <c r="E79" s="98"/>
      <c r="F79" s="111"/>
      <c r="G79" s="111"/>
      <c r="H79" s="111"/>
      <c r="I79" s="123"/>
      <c r="J79" s="111"/>
      <c r="K79" s="111"/>
      <c r="L79" s="111"/>
      <c r="M79" s="111"/>
      <c r="N79" s="111"/>
      <c r="O79" s="111"/>
      <c r="P79" s="111"/>
      <c r="Q79" s="111"/>
      <c r="R79" s="111"/>
      <c r="S79" s="111"/>
      <c r="T79" s="111"/>
      <c r="U79" s="111"/>
      <c r="V79" s="111"/>
      <c r="W79" s="111"/>
      <c r="X79" s="111"/>
      <c r="Y79" s="111"/>
      <c r="Z79" s="111"/>
      <c r="AA79" s="111"/>
      <c r="AB79" s="111"/>
      <c r="AC79" s="111"/>
      <c r="AD79" s="111"/>
      <c r="AE79" s="111"/>
      <c r="AF79" s="111"/>
      <c r="AG79" s="111"/>
      <c r="AH79" s="111"/>
      <c r="AI79" s="111"/>
      <c r="AJ79" s="111"/>
      <c r="AK79" s="111"/>
      <c r="AL79" s="111"/>
      <c r="AM79" s="111"/>
      <c r="AN79" s="111"/>
      <c r="AO79" s="111"/>
      <c r="AP79" s="111"/>
      <c r="AQ79" s="111"/>
      <c r="AR79" s="111"/>
      <c r="AS79" s="111"/>
      <c r="AT79" s="111"/>
      <c r="AU79" s="111"/>
      <c r="AV79" s="111"/>
      <c r="AW79" s="111"/>
      <c r="AX79" s="111"/>
      <c r="AY79" s="111"/>
      <c r="AZ79" s="111"/>
      <c r="BA79" s="111"/>
      <c r="BB79" s="111"/>
      <c r="BC79" s="111"/>
      <c r="BD79" s="111"/>
      <c r="BE79" s="111"/>
      <c r="BF79" s="111"/>
      <c r="BG79" s="111"/>
      <c r="BH79" s="111"/>
      <c r="BI79" s="111"/>
      <c r="BJ79" s="111"/>
      <c r="BK79" s="111"/>
      <c r="BL79" s="111"/>
      <c r="BM79" s="111"/>
      <c r="BN79" s="111"/>
      <c r="BO79" s="111"/>
      <c r="BP79" s="111"/>
      <c r="BQ79" s="111"/>
      <c r="BR79" s="111"/>
      <c r="BS79" s="111"/>
      <c r="BT79" s="111"/>
      <c r="BU79" s="111"/>
      <c r="BV79" s="111"/>
      <c r="BW79" s="111"/>
      <c r="BX79" s="111"/>
      <c r="BY79" s="111"/>
      <c r="BZ79" s="111"/>
      <c r="CA79" s="111"/>
      <c r="CB79" s="111"/>
      <c r="CC79" s="111"/>
      <c r="CD79" s="111"/>
      <c r="CE79" s="111"/>
      <c r="CF79" s="111"/>
      <c r="CG79" s="111"/>
      <c r="CH79" s="111"/>
      <c r="CI79" s="111"/>
      <c r="CJ79" s="111"/>
      <c r="CK79" s="111"/>
      <c r="CL79" s="111"/>
      <c r="CM79" s="111"/>
      <c r="CN79" s="111"/>
      <c r="CO79" s="111"/>
      <c r="CP79" s="111"/>
      <c r="CQ79" s="111"/>
      <c r="CR79" s="111"/>
      <c r="CS79" s="111"/>
      <c r="CT79" s="111"/>
      <c r="CU79" s="111"/>
      <c r="CV79" s="111"/>
      <c r="CW79" s="111"/>
      <c r="CX79" s="111"/>
      <c r="CY79" s="111"/>
      <c r="CZ79" s="111"/>
      <c r="DA79" s="111"/>
      <c r="DB79" s="111"/>
      <c r="DC79" s="111"/>
      <c r="DD79" s="111"/>
      <c r="DE79" s="111"/>
      <c r="DF79" s="111"/>
      <c r="DG79" s="111"/>
      <c r="DH79" s="111"/>
      <c r="DI79" s="111"/>
      <c r="DJ79" s="111"/>
      <c r="DK79" s="111"/>
      <c r="DL79" s="111"/>
      <c r="DM79" s="111"/>
      <c r="DN79" s="111"/>
      <c r="DO79" s="111"/>
      <c r="DP79" s="111"/>
      <c r="DQ79" s="111"/>
      <c r="DR79" s="111"/>
      <c r="DS79" s="111"/>
      <c r="DT79" s="111"/>
      <c r="DU79" s="111"/>
      <c r="DV79" s="111"/>
      <c r="DW79" s="111"/>
      <c r="DX79" s="111"/>
      <c r="DY79" s="111"/>
      <c r="DZ79" s="111"/>
      <c r="EA79" s="111"/>
      <c r="EB79" s="111"/>
      <c r="EC79" s="111"/>
      <c r="ED79" s="111"/>
      <c r="EE79" s="111"/>
      <c r="EF79" s="111"/>
      <c r="EG79" s="111"/>
      <c r="EH79" s="111"/>
      <c r="EI79" s="98"/>
    </row>
    <row r="80" spans="1:139" s="100" customFormat="1" ht="15" customHeight="1" x14ac:dyDescent="0.35">
      <c r="A80" s="98"/>
      <c r="B80" s="20" t="s">
        <v>440</v>
      </c>
      <c r="C80" s="98"/>
      <c r="D80" s="98"/>
      <c r="E80" s="98"/>
      <c r="F80" s="111"/>
      <c r="G80" s="111"/>
      <c r="H80" s="111"/>
      <c r="I80" s="123"/>
      <c r="J80" s="111"/>
      <c r="K80" s="111"/>
      <c r="L80" s="111"/>
      <c r="M80" s="111"/>
      <c r="N80" s="111"/>
      <c r="O80" s="111"/>
      <c r="P80" s="111"/>
      <c r="Q80" s="111"/>
      <c r="R80" s="111"/>
      <c r="S80" s="111"/>
      <c r="T80" s="111"/>
      <c r="U80" s="111"/>
      <c r="V80" s="111"/>
      <c r="W80" s="111"/>
      <c r="X80" s="111"/>
      <c r="Y80" s="111"/>
      <c r="Z80" s="111"/>
      <c r="AA80" s="111"/>
      <c r="AB80" s="111"/>
      <c r="AC80" s="111"/>
      <c r="AD80" s="111"/>
      <c r="AE80" s="111"/>
      <c r="AF80" s="111"/>
      <c r="AG80" s="111"/>
      <c r="AH80" s="111"/>
      <c r="AI80" s="111"/>
      <c r="AJ80" s="111"/>
      <c r="AK80" s="111"/>
      <c r="AL80" s="111"/>
      <c r="AM80" s="111"/>
      <c r="AN80" s="111"/>
      <c r="AO80" s="111"/>
      <c r="AP80" s="111"/>
      <c r="AQ80" s="111"/>
      <c r="AR80" s="111"/>
      <c r="AS80" s="111"/>
      <c r="AT80" s="111"/>
      <c r="AU80" s="111"/>
      <c r="AV80" s="111"/>
      <c r="AW80" s="111"/>
      <c r="AX80" s="111"/>
      <c r="AY80" s="111"/>
      <c r="AZ80" s="111"/>
      <c r="BA80" s="111"/>
      <c r="BB80" s="111"/>
      <c r="BC80" s="111"/>
      <c r="BD80" s="111"/>
      <c r="BE80" s="111"/>
      <c r="BF80" s="111"/>
      <c r="BG80" s="111"/>
      <c r="BH80" s="111"/>
      <c r="BI80" s="111"/>
      <c r="BJ80" s="111"/>
      <c r="BK80" s="111"/>
      <c r="BL80" s="111"/>
      <c r="BM80" s="111"/>
      <c r="BN80" s="111"/>
      <c r="BO80" s="111"/>
      <c r="BP80" s="111"/>
      <c r="BQ80" s="111"/>
      <c r="BR80" s="111"/>
      <c r="BS80" s="111"/>
      <c r="BT80" s="111"/>
      <c r="BU80" s="111"/>
      <c r="BV80" s="111"/>
      <c r="BW80" s="111"/>
      <c r="BX80" s="111"/>
      <c r="BY80" s="111"/>
      <c r="BZ80" s="111"/>
      <c r="CA80" s="111"/>
      <c r="CB80" s="111"/>
      <c r="CC80" s="111"/>
      <c r="CD80" s="111"/>
      <c r="CE80" s="111"/>
      <c r="CF80" s="111"/>
      <c r="CG80" s="111"/>
      <c r="CH80" s="111"/>
      <c r="CI80" s="111"/>
      <c r="CJ80" s="111"/>
      <c r="CK80" s="111"/>
      <c r="CL80" s="111"/>
      <c r="CM80" s="111"/>
      <c r="CN80" s="111"/>
      <c r="CO80" s="111"/>
      <c r="CP80" s="111"/>
      <c r="CQ80" s="111"/>
      <c r="CR80" s="111"/>
      <c r="CS80" s="111"/>
      <c r="CT80" s="111"/>
      <c r="CU80" s="111"/>
      <c r="CV80" s="111"/>
      <c r="CW80" s="111"/>
      <c r="CX80" s="111"/>
      <c r="CY80" s="111"/>
      <c r="CZ80" s="111"/>
      <c r="DA80" s="111"/>
      <c r="DB80" s="111"/>
      <c r="DC80" s="111"/>
      <c r="DD80" s="111"/>
      <c r="DE80" s="111"/>
      <c r="DF80" s="111"/>
      <c r="DG80" s="111"/>
      <c r="DH80" s="111"/>
      <c r="DI80" s="111"/>
      <c r="DJ80" s="111"/>
      <c r="DK80" s="111"/>
      <c r="DL80" s="111"/>
      <c r="DM80" s="111"/>
      <c r="DN80" s="111"/>
      <c r="DO80" s="111"/>
      <c r="DP80" s="111"/>
      <c r="DQ80" s="111"/>
      <c r="DR80" s="111"/>
      <c r="DS80" s="111"/>
      <c r="DT80" s="111"/>
      <c r="DU80" s="111"/>
      <c r="DV80" s="111"/>
      <c r="DW80" s="111"/>
      <c r="DX80" s="111"/>
      <c r="DY80" s="111"/>
      <c r="DZ80" s="111"/>
      <c r="EA80" s="111"/>
      <c r="EB80" s="111"/>
      <c r="EC80" s="111"/>
      <c r="ED80" s="111"/>
      <c r="EE80" s="111"/>
      <c r="EF80" s="111"/>
      <c r="EG80" s="111"/>
      <c r="EH80" s="111"/>
      <c r="EI80" s="98"/>
    </row>
    <row r="81" spans="1:139" s="411" customFormat="1" ht="15" customHeight="1" x14ac:dyDescent="0.35">
      <c r="A81" s="409"/>
      <c r="B81" s="410"/>
      <c r="C81" s="409"/>
      <c r="D81" s="409"/>
      <c r="E81" s="494" t="str">
        <f xml:space="preserve"> Time_M!E$22</f>
        <v>Model period ending_M</v>
      </c>
      <c r="F81" s="494">
        <f xml:space="preserve"> Time_M!F$22</f>
        <v>0</v>
      </c>
      <c r="G81" s="494" t="str">
        <f xml:space="preserve"> Time_M!G$22</f>
        <v>date</v>
      </c>
      <c r="H81" s="494">
        <f xml:space="preserve"> Time_M!H$22</f>
        <v>0</v>
      </c>
      <c r="I81" s="494">
        <f xml:space="preserve"> Time_M!I$22</f>
        <v>0</v>
      </c>
      <c r="J81" s="494">
        <f xml:space="preserve"> Time_M!J$22</f>
        <v>45351</v>
      </c>
      <c r="K81" s="494">
        <f xml:space="preserve"> Time_M!K$22</f>
        <v>45382</v>
      </c>
      <c r="L81" s="494">
        <f xml:space="preserve"> Time_M!L$22</f>
        <v>45412</v>
      </c>
      <c r="M81" s="494">
        <f xml:space="preserve"> Time_M!M$22</f>
        <v>45443</v>
      </c>
      <c r="N81" s="494">
        <f xml:space="preserve"> Time_M!N$22</f>
        <v>45473</v>
      </c>
      <c r="O81" s="494">
        <f xml:space="preserve"> Time_M!O$22</f>
        <v>45504</v>
      </c>
      <c r="P81" s="494">
        <f xml:space="preserve"> Time_M!P$22</f>
        <v>45535</v>
      </c>
      <c r="Q81" s="494">
        <f xml:space="preserve"> Time_M!Q$22</f>
        <v>45565</v>
      </c>
      <c r="R81" s="494">
        <f xml:space="preserve"> Time_M!R$22</f>
        <v>45596</v>
      </c>
      <c r="S81" s="494">
        <f xml:space="preserve"> Time_M!S$22</f>
        <v>45626</v>
      </c>
      <c r="T81" s="494">
        <f xml:space="preserve"> Time_M!T$22</f>
        <v>45657</v>
      </c>
      <c r="U81" s="494">
        <f xml:space="preserve"> Time_M!U$22</f>
        <v>45688</v>
      </c>
      <c r="V81" s="494">
        <f xml:space="preserve"> Time_M!V$22</f>
        <v>45716</v>
      </c>
      <c r="W81" s="494">
        <f xml:space="preserve"> Time_M!W$22</f>
        <v>45747</v>
      </c>
      <c r="X81" s="494">
        <f xml:space="preserve"> Time_M!X$22</f>
        <v>45777</v>
      </c>
      <c r="Y81" s="494">
        <f xml:space="preserve"> Time_M!Y$22</f>
        <v>45808</v>
      </c>
      <c r="Z81" s="494">
        <f xml:space="preserve"> Time_M!Z$22</f>
        <v>45838</v>
      </c>
      <c r="AA81" s="494">
        <f xml:space="preserve"> Time_M!AA$22</f>
        <v>45869</v>
      </c>
      <c r="AB81" s="494">
        <f xml:space="preserve"> Time_M!AB$22</f>
        <v>45900</v>
      </c>
      <c r="AC81" s="494">
        <f xml:space="preserve"> Time_M!AC$22</f>
        <v>45930</v>
      </c>
      <c r="AD81" s="494">
        <f xml:space="preserve"> Time_M!AD$22</f>
        <v>45961</v>
      </c>
      <c r="AE81" s="494">
        <f xml:space="preserve"> Time_M!AE$22</f>
        <v>45991</v>
      </c>
      <c r="AF81" s="494">
        <f xml:space="preserve"> Time_M!AF$22</f>
        <v>46022</v>
      </c>
      <c r="AG81" s="494">
        <f xml:space="preserve"> Time_M!AG$22</f>
        <v>46053</v>
      </c>
      <c r="AH81" s="494">
        <f xml:space="preserve"> Time_M!AH$22</f>
        <v>46081</v>
      </c>
      <c r="AI81" s="494">
        <f xml:space="preserve"> Time_M!AI$22</f>
        <v>46112</v>
      </c>
      <c r="AJ81" s="494">
        <f xml:space="preserve"> Time_M!AJ$22</f>
        <v>46142</v>
      </c>
      <c r="AK81" s="494">
        <f xml:space="preserve"> Time_M!AK$22</f>
        <v>46173</v>
      </c>
      <c r="AL81" s="494">
        <f xml:space="preserve"> Time_M!AL$22</f>
        <v>46203</v>
      </c>
      <c r="AM81" s="494">
        <f xml:space="preserve"> Time_M!AM$22</f>
        <v>46234</v>
      </c>
      <c r="AN81" s="494">
        <f xml:space="preserve"> Time_M!AN$22</f>
        <v>46265</v>
      </c>
      <c r="AO81" s="494">
        <f xml:space="preserve"> Time_M!AO$22</f>
        <v>46295</v>
      </c>
      <c r="AP81" s="494">
        <f xml:space="preserve"> Time_M!AP$22</f>
        <v>46326</v>
      </c>
      <c r="AQ81" s="494">
        <f xml:space="preserve"> Time_M!AQ$22</f>
        <v>46356</v>
      </c>
      <c r="AR81" s="494">
        <f xml:space="preserve"> Time_M!AR$22</f>
        <v>46387</v>
      </c>
      <c r="AS81" s="494">
        <f xml:space="preserve"> Time_M!AS$22</f>
        <v>46418</v>
      </c>
      <c r="AT81" s="494">
        <f xml:space="preserve"> Time_M!AT$22</f>
        <v>46446</v>
      </c>
      <c r="AU81" s="494">
        <f xml:space="preserve"> Time_M!AU$22</f>
        <v>46477</v>
      </c>
      <c r="AV81" s="494">
        <f xml:space="preserve"> Time_M!AV$22</f>
        <v>46507</v>
      </c>
      <c r="AW81" s="494">
        <f xml:space="preserve"> Time_M!AW$22</f>
        <v>46538</v>
      </c>
      <c r="AX81" s="494">
        <f xml:space="preserve"> Time_M!AX$22</f>
        <v>46568</v>
      </c>
      <c r="AY81" s="494">
        <f xml:space="preserve"> Time_M!AY$22</f>
        <v>46599</v>
      </c>
      <c r="AZ81" s="494">
        <f xml:space="preserve"> Time_M!AZ$22</f>
        <v>46630</v>
      </c>
      <c r="BA81" s="494">
        <f xml:space="preserve"> Time_M!BA$22</f>
        <v>46660</v>
      </c>
      <c r="BB81" s="494">
        <f xml:space="preserve"> Time_M!BB$22</f>
        <v>46691</v>
      </c>
      <c r="BC81" s="494">
        <f xml:space="preserve"> Time_M!BC$22</f>
        <v>46721</v>
      </c>
      <c r="BD81" s="494">
        <f xml:space="preserve"> Time_M!BD$22</f>
        <v>46752</v>
      </c>
      <c r="BE81" s="494">
        <f xml:space="preserve"> Time_M!BE$22</f>
        <v>46783</v>
      </c>
      <c r="BF81" s="494">
        <f xml:space="preserve"> Time_M!BF$22</f>
        <v>46812</v>
      </c>
      <c r="BG81" s="494">
        <f xml:space="preserve"> Time_M!BG$22</f>
        <v>46843</v>
      </c>
      <c r="BH81" s="494">
        <f xml:space="preserve"> Time_M!BH$22</f>
        <v>46873</v>
      </c>
      <c r="BI81" s="494">
        <f xml:space="preserve"> Time_M!BI$22</f>
        <v>46904</v>
      </c>
      <c r="BJ81" s="494">
        <f xml:space="preserve"> Time_M!BJ$22</f>
        <v>46934</v>
      </c>
      <c r="BK81" s="494">
        <f xml:space="preserve"> Time_M!BK$22</f>
        <v>46965</v>
      </c>
      <c r="BL81" s="494">
        <f xml:space="preserve"> Time_M!BL$22</f>
        <v>46996</v>
      </c>
      <c r="BM81" s="494">
        <f xml:space="preserve"> Time_M!BM$22</f>
        <v>47026</v>
      </c>
      <c r="BN81" s="494">
        <f xml:space="preserve"> Time_M!BN$22</f>
        <v>47057</v>
      </c>
      <c r="BO81" s="494">
        <f xml:space="preserve"> Time_M!BO$22</f>
        <v>47087</v>
      </c>
      <c r="BP81" s="494">
        <f xml:space="preserve"> Time_M!BP$22</f>
        <v>47118</v>
      </c>
      <c r="BQ81" s="494">
        <f xml:space="preserve"> Time_M!BQ$22</f>
        <v>47149</v>
      </c>
      <c r="BR81" s="494">
        <f xml:space="preserve"> Time_M!BR$22</f>
        <v>47177</v>
      </c>
      <c r="BS81" s="494">
        <f xml:space="preserve"> Time_M!BS$22</f>
        <v>47208</v>
      </c>
      <c r="BT81" s="494">
        <f xml:space="preserve"> Time_M!BT$22</f>
        <v>47238</v>
      </c>
      <c r="BU81" s="494">
        <f xml:space="preserve"> Time_M!BU$22</f>
        <v>47269</v>
      </c>
      <c r="BV81" s="494">
        <f xml:space="preserve"> Time_M!BV$22</f>
        <v>47299</v>
      </c>
      <c r="BW81" s="494">
        <f xml:space="preserve"> Time_M!BW$22</f>
        <v>47330</v>
      </c>
      <c r="BX81" s="494">
        <f xml:space="preserve"> Time_M!BX$22</f>
        <v>47361</v>
      </c>
      <c r="BY81" s="494">
        <f xml:space="preserve"> Time_M!BY$22</f>
        <v>47391</v>
      </c>
      <c r="BZ81" s="494">
        <f xml:space="preserve"> Time_M!BZ$22</f>
        <v>47422</v>
      </c>
      <c r="CA81" s="494">
        <f xml:space="preserve"> Time_M!CA$22</f>
        <v>47452</v>
      </c>
      <c r="CB81" s="494">
        <f xml:space="preserve"> Time_M!CB$22</f>
        <v>47483</v>
      </c>
      <c r="CC81" s="494">
        <f xml:space="preserve"> Time_M!CC$22</f>
        <v>47514</v>
      </c>
      <c r="CD81" s="494">
        <f xml:space="preserve"> Time_M!CD$22</f>
        <v>47542</v>
      </c>
      <c r="CE81" s="494">
        <f xml:space="preserve"> Time_M!CE$22</f>
        <v>47573</v>
      </c>
      <c r="CF81" s="494">
        <f xml:space="preserve"> Time_M!CF$22</f>
        <v>47603</v>
      </c>
      <c r="CG81" s="494">
        <f xml:space="preserve"> Time_M!CG$22</f>
        <v>47634</v>
      </c>
      <c r="CH81" s="494">
        <f xml:space="preserve"> Time_M!CH$22</f>
        <v>47664</v>
      </c>
      <c r="CI81" s="494">
        <f xml:space="preserve"> Time_M!CI$22</f>
        <v>47695</v>
      </c>
      <c r="CJ81" s="494">
        <f xml:space="preserve"> Time_M!CJ$22</f>
        <v>47726</v>
      </c>
      <c r="CK81" s="494">
        <f xml:space="preserve"> Time_M!CK$22</f>
        <v>47756</v>
      </c>
      <c r="CL81" s="494">
        <f xml:space="preserve"> Time_M!CL$22</f>
        <v>47787</v>
      </c>
      <c r="CM81" s="494">
        <f xml:space="preserve"> Time_M!CM$22</f>
        <v>47817</v>
      </c>
      <c r="CN81" s="494">
        <f xml:space="preserve"> Time_M!CN$22</f>
        <v>47848</v>
      </c>
      <c r="CO81" s="494">
        <f xml:space="preserve"> Time_M!CO$22</f>
        <v>47879</v>
      </c>
      <c r="CP81" s="494">
        <f xml:space="preserve"> Time_M!CP$22</f>
        <v>47907</v>
      </c>
      <c r="CQ81" s="494">
        <f xml:space="preserve"> Time_M!CQ$22</f>
        <v>47938</v>
      </c>
      <c r="CR81" s="494">
        <f xml:space="preserve"> Time_M!CR$22</f>
        <v>47968</v>
      </c>
      <c r="CS81" s="494">
        <f xml:space="preserve"> Time_M!CS$22</f>
        <v>47999</v>
      </c>
      <c r="CT81" s="494">
        <f xml:space="preserve"> Time_M!CT$22</f>
        <v>48029</v>
      </c>
      <c r="CU81" s="494">
        <f xml:space="preserve"> Time_M!CU$22</f>
        <v>48060</v>
      </c>
      <c r="CV81" s="494">
        <f xml:space="preserve"> Time_M!CV$22</f>
        <v>48091</v>
      </c>
      <c r="CW81" s="494">
        <f xml:space="preserve"> Time_M!CW$22</f>
        <v>48121</v>
      </c>
      <c r="CX81" s="494">
        <f xml:space="preserve"> Time_M!CX$22</f>
        <v>48152</v>
      </c>
      <c r="CY81" s="494">
        <f xml:space="preserve"> Time_M!CY$22</f>
        <v>48182</v>
      </c>
      <c r="CZ81" s="494">
        <f xml:space="preserve"> Time_M!CZ$22</f>
        <v>48213</v>
      </c>
      <c r="DA81" s="494">
        <f xml:space="preserve"> Time_M!DA$22</f>
        <v>48244</v>
      </c>
      <c r="DB81" s="494">
        <f xml:space="preserve"> Time_M!DB$22</f>
        <v>48273</v>
      </c>
      <c r="DC81" s="494">
        <f xml:space="preserve"> Time_M!DC$22</f>
        <v>48304</v>
      </c>
      <c r="DD81" s="494">
        <f xml:space="preserve"> Time_M!DD$22</f>
        <v>48334</v>
      </c>
      <c r="DE81" s="494">
        <f xml:space="preserve"> Time_M!DE$22</f>
        <v>48365</v>
      </c>
      <c r="DF81" s="494">
        <f xml:space="preserve"> Time_M!DF$22</f>
        <v>48395</v>
      </c>
      <c r="DG81" s="494">
        <f xml:space="preserve"> Time_M!DG$22</f>
        <v>48426</v>
      </c>
      <c r="DH81" s="494">
        <f xml:space="preserve"> Time_M!DH$22</f>
        <v>48457</v>
      </c>
      <c r="DI81" s="494">
        <f xml:space="preserve"> Time_M!DI$22</f>
        <v>48487</v>
      </c>
      <c r="DJ81" s="494">
        <f xml:space="preserve"> Time_M!DJ$22</f>
        <v>48518</v>
      </c>
      <c r="DK81" s="494">
        <f xml:space="preserve"> Time_M!DK$22</f>
        <v>48548</v>
      </c>
      <c r="DL81" s="494">
        <f xml:space="preserve"> Time_M!DL$22</f>
        <v>48579</v>
      </c>
      <c r="DM81" s="494">
        <f xml:space="preserve"> Time_M!DM$22</f>
        <v>48610</v>
      </c>
      <c r="DN81" s="494">
        <f xml:space="preserve"> Time_M!DN$22</f>
        <v>48638</v>
      </c>
      <c r="DO81" s="494">
        <f xml:space="preserve"> Time_M!DO$22</f>
        <v>48669</v>
      </c>
      <c r="DP81" s="494">
        <f xml:space="preserve"> Time_M!DP$22</f>
        <v>48699</v>
      </c>
      <c r="DQ81" s="494">
        <f xml:space="preserve"> Time_M!DQ$22</f>
        <v>48730</v>
      </c>
      <c r="DR81" s="494">
        <f xml:space="preserve"> Time_M!DR$22</f>
        <v>48760</v>
      </c>
      <c r="DS81" s="494">
        <f xml:space="preserve"> Time_M!DS$22</f>
        <v>48791</v>
      </c>
      <c r="DT81" s="494">
        <f xml:space="preserve"> Time_M!DT$22</f>
        <v>48822</v>
      </c>
      <c r="DU81" s="494">
        <f xml:space="preserve"> Time_M!DU$22</f>
        <v>48852</v>
      </c>
      <c r="DV81" s="494">
        <f xml:space="preserve"> Time_M!DV$22</f>
        <v>48883</v>
      </c>
      <c r="DW81" s="494">
        <f xml:space="preserve"> Time_M!DW$22</f>
        <v>48913</v>
      </c>
      <c r="DX81" s="494">
        <f xml:space="preserve"> Time_M!DX$22</f>
        <v>48944</v>
      </c>
      <c r="DY81" s="494">
        <f xml:space="preserve"> Time_M!DY$22</f>
        <v>48975</v>
      </c>
      <c r="DZ81" s="494">
        <f xml:space="preserve"> Time_M!DZ$22</f>
        <v>49003</v>
      </c>
      <c r="EA81" s="494">
        <f xml:space="preserve"> Time_M!EA$22</f>
        <v>49034</v>
      </c>
      <c r="EB81" s="494">
        <f xml:space="preserve"> Time_M!EB$22</f>
        <v>49064</v>
      </c>
      <c r="EC81" s="494">
        <f xml:space="preserve"> Time_M!EC$22</f>
        <v>49095</v>
      </c>
      <c r="ED81" s="494">
        <f xml:space="preserve"> Time_M!ED$22</f>
        <v>49125</v>
      </c>
      <c r="EE81" s="494">
        <f xml:space="preserve"> Time_M!EE$22</f>
        <v>49156</v>
      </c>
      <c r="EF81" s="494">
        <f xml:space="preserve"> Time_M!EF$22</f>
        <v>49187</v>
      </c>
      <c r="EG81" s="494">
        <f xml:space="preserve"> Time_M!EG$22</f>
        <v>49217</v>
      </c>
      <c r="EH81" s="494">
        <f xml:space="preserve"> Time_M!EH$22</f>
        <v>49248</v>
      </c>
      <c r="EI81" s="409"/>
    </row>
    <row r="82" spans="1:139" s="19" customFormat="1" ht="15" customHeight="1" x14ac:dyDescent="0.35">
      <c r="A82" s="21"/>
      <c r="B82" s="21"/>
      <c r="C82" s="21"/>
      <c r="D82" s="21"/>
      <c r="E82" s="108" t="s">
        <v>314</v>
      </c>
      <c r="F82" s="21"/>
      <c r="G82" s="21" t="s">
        <v>309</v>
      </c>
      <c r="H82" s="21"/>
      <c r="J82" s="590">
        <f t="shared" ref="J82:AO82" si="92" xml:space="preserve"> MONTH( J81)</f>
        <v>2</v>
      </c>
      <c r="K82" s="590">
        <f t="shared" si="92"/>
        <v>3</v>
      </c>
      <c r="L82" s="590">
        <f t="shared" si="92"/>
        <v>4</v>
      </c>
      <c r="M82" s="590">
        <f t="shared" si="92"/>
        <v>5</v>
      </c>
      <c r="N82" s="590">
        <f t="shared" si="92"/>
        <v>6</v>
      </c>
      <c r="O82" s="590">
        <f t="shared" si="92"/>
        <v>7</v>
      </c>
      <c r="P82" s="590">
        <f t="shared" si="92"/>
        <v>8</v>
      </c>
      <c r="Q82" s="590">
        <f t="shared" si="92"/>
        <v>9</v>
      </c>
      <c r="R82" s="590">
        <f t="shared" si="92"/>
        <v>10</v>
      </c>
      <c r="S82" s="590">
        <f t="shared" si="92"/>
        <v>11</v>
      </c>
      <c r="T82" s="590">
        <f t="shared" si="92"/>
        <v>12</v>
      </c>
      <c r="U82" s="590">
        <f t="shared" si="92"/>
        <v>1</v>
      </c>
      <c r="V82" s="590">
        <f t="shared" si="92"/>
        <v>2</v>
      </c>
      <c r="W82" s="590">
        <f t="shared" si="92"/>
        <v>3</v>
      </c>
      <c r="X82" s="590">
        <f t="shared" si="92"/>
        <v>4</v>
      </c>
      <c r="Y82" s="590">
        <f t="shared" si="92"/>
        <v>5</v>
      </c>
      <c r="Z82" s="590">
        <f t="shared" si="92"/>
        <v>6</v>
      </c>
      <c r="AA82" s="590">
        <f t="shared" si="92"/>
        <v>7</v>
      </c>
      <c r="AB82" s="590">
        <f t="shared" si="92"/>
        <v>8</v>
      </c>
      <c r="AC82" s="590">
        <f t="shared" si="92"/>
        <v>9</v>
      </c>
      <c r="AD82" s="590">
        <f t="shared" si="92"/>
        <v>10</v>
      </c>
      <c r="AE82" s="590">
        <f t="shared" si="92"/>
        <v>11</v>
      </c>
      <c r="AF82" s="590">
        <f t="shared" si="92"/>
        <v>12</v>
      </c>
      <c r="AG82" s="590">
        <f t="shared" si="92"/>
        <v>1</v>
      </c>
      <c r="AH82" s="590">
        <f t="shared" si="92"/>
        <v>2</v>
      </c>
      <c r="AI82" s="590">
        <f t="shared" si="92"/>
        <v>3</v>
      </c>
      <c r="AJ82" s="590">
        <f t="shared" si="92"/>
        <v>4</v>
      </c>
      <c r="AK82" s="590">
        <f t="shared" si="92"/>
        <v>5</v>
      </c>
      <c r="AL82" s="590">
        <f t="shared" si="92"/>
        <v>6</v>
      </c>
      <c r="AM82" s="590">
        <f t="shared" si="92"/>
        <v>7</v>
      </c>
      <c r="AN82" s="590">
        <f t="shared" si="92"/>
        <v>8</v>
      </c>
      <c r="AO82" s="590">
        <f t="shared" si="92"/>
        <v>9</v>
      </c>
      <c r="AP82" s="590">
        <f t="shared" ref="AP82:BU82" si="93" xml:space="preserve"> MONTH( AP81)</f>
        <v>10</v>
      </c>
      <c r="AQ82" s="590">
        <f t="shared" si="93"/>
        <v>11</v>
      </c>
      <c r="AR82" s="590">
        <f t="shared" si="93"/>
        <v>12</v>
      </c>
      <c r="AS82" s="590">
        <f t="shared" si="93"/>
        <v>1</v>
      </c>
      <c r="AT82" s="590">
        <f t="shared" si="93"/>
        <v>2</v>
      </c>
      <c r="AU82" s="590">
        <f t="shared" si="93"/>
        <v>3</v>
      </c>
      <c r="AV82" s="590">
        <f t="shared" si="93"/>
        <v>4</v>
      </c>
      <c r="AW82" s="590">
        <f t="shared" si="93"/>
        <v>5</v>
      </c>
      <c r="AX82" s="590">
        <f t="shared" si="93"/>
        <v>6</v>
      </c>
      <c r="AY82" s="590">
        <f t="shared" si="93"/>
        <v>7</v>
      </c>
      <c r="AZ82" s="590">
        <f t="shared" si="93"/>
        <v>8</v>
      </c>
      <c r="BA82" s="590">
        <f t="shared" si="93"/>
        <v>9</v>
      </c>
      <c r="BB82" s="590">
        <f t="shared" si="93"/>
        <v>10</v>
      </c>
      <c r="BC82" s="590">
        <f t="shared" si="93"/>
        <v>11</v>
      </c>
      <c r="BD82" s="590">
        <f t="shared" si="93"/>
        <v>12</v>
      </c>
      <c r="BE82" s="590">
        <f t="shared" si="93"/>
        <v>1</v>
      </c>
      <c r="BF82" s="590">
        <f t="shared" si="93"/>
        <v>2</v>
      </c>
      <c r="BG82" s="590">
        <f t="shared" si="93"/>
        <v>3</v>
      </c>
      <c r="BH82" s="590">
        <f t="shared" si="93"/>
        <v>4</v>
      </c>
      <c r="BI82" s="590">
        <f t="shared" si="93"/>
        <v>5</v>
      </c>
      <c r="BJ82" s="590">
        <f t="shared" si="93"/>
        <v>6</v>
      </c>
      <c r="BK82" s="590">
        <f t="shared" si="93"/>
        <v>7</v>
      </c>
      <c r="BL82" s="590">
        <f t="shared" si="93"/>
        <v>8</v>
      </c>
      <c r="BM82" s="590">
        <f t="shared" si="93"/>
        <v>9</v>
      </c>
      <c r="BN82" s="590">
        <f t="shared" si="93"/>
        <v>10</v>
      </c>
      <c r="BO82" s="590">
        <f t="shared" si="93"/>
        <v>11</v>
      </c>
      <c r="BP82" s="590">
        <f t="shared" si="93"/>
        <v>12</v>
      </c>
      <c r="BQ82" s="590">
        <f t="shared" si="93"/>
        <v>1</v>
      </c>
      <c r="BR82" s="590">
        <f t="shared" si="93"/>
        <v>2</v>
      </c>
      <c r="BS82" s="590">
        <f t="shared" si="93"/>
        <v>3</v>
      </c>
      <c r="BT82" s="590">
        <f t="shared" si="93"/>
        <v>4</v>
      </c>
      <c r="BU82" s="590">
        <f t="shared" si="93"/>
        <v>5</v>
      </c>
      <c r="BV82" s="590">
        <f t="shared" ref="BV82:DA82" si="94" xml:space="preserve"> MONTH( BV81)</f>
        <v>6</v>
      </c>
      <c r="BW82" s="590">
        <f t="shared" si="94"/>
        <v>7</v>
      </c>
      <c r="BX82" s="590">
        <f t="shared" si="94"/>
        <v>8</v>
      </c>
      <c r="BY82" s="590">
        <f t="shared" si="94"/>
        <v>9</v>
      </c>
      <c r="BZ82" s="590">
        <f t="shared" si="94"/>
        <v>10</v>
      </c>
      <c r="CA82" s="590">
        <f t="shared" si="94"/>
        <v>11</v>
      </c>
      <c r="CB82" s="590">
        <f t="shared" si="94"/>
        <v>12</v>
      </c>
      <c r="CC82" s="590">
        <f t="shared" si="94"/>
        <v>1</v>
      </c>
      <c r="CD82" s="590">
        <f t="shared" si="94"/>
        <v>2</v>
      </c>
      <c r="CE82" s="590">
        <f t="shared" si="94"/>
        <v>3</v>
      </c>
      <c r="CF82" s="590">
        <f t="shared" si="94"/>
        <v>4</v>
      </c>
      <c r="CG82" s="590">
        <f t="shared" si="94"/>
        <v>5</v>
      </c>
      <c r="CH82" s="590">
        <f t="shared" si="94"/>
        <v>6</v>
      </c>
      <c r="CI82" s="590">
        <f t="shared" si="94"/>
        <v>7</v>
      </c>
      <c r="CJ82" s="590">
        <f t="shared" si="94"/>
        <v>8</v>
      </c>
      <c r="CK82" s="590">
        <f t="shared" si="94"/>
        <v>9</v>
      </c>
      <c r="CL82" s="590">
        <f t="shared" si="94"/>
        <v>10</v>
      </c>
      <c r="CM82" s="590">
        <f t="shared" si="94"/>
        <v>11</v>
      </c>
      <c r="CN82" s="590">
        <f t="shared" si="94"/>
        <v>12</v>
      </c>
      <c r="CO82" s="590">
        <f t="shared" si="94"/>
        <v>1</v>
      </c>
      <c r="CP82" s="590">
        <f t="shared" si="94"/>
        <v>2</v>
      </c>
      <c r="CQ82" s="590">
        <f t="shared" si="94"/>
        <v>3</v>
      </c>
      <c r="CR82" s="590">
        <f t="shared" si="94"/>
        <v>4</v>
      </c>
      <c r="CS82" s="590">
        <f t="shared" si="94"/>
        <v>5</v>
      </c>
      <c r="CT82" s="590">
        <f t="shared" si="94"/>
        <v>6</v>
      </c>
      <c r="CU82" s="590">
        <f t="shared" si="94"/>
        <v>7</v>
      </c>
      <c r="CV82" s="590">
        <f t="shared" si="94"/>
        <v>8</v>
      </c>
      <c r="CW82" s="590">
        <f t="shared" si="94"/>
        <v>9</v>
      </c>
      <c r="CX82" s="590">
        <f t="shared" si="94"/>
        <v>10</v>
      </c>
      <c r="CY82" s="590">
        <f t="shared" si="94"/>
        <v>11</v>
      </c>
      <c r="CZ82" s="590">
        <f t="shared" si="94"/>
        <v>12</v>
      </c>
      <c r="DA82" s="590">
        <f t="shared" si="94"/>
        <v>1</v>
      </c>
      <c r="DB82" s="590">
        <f t="shared" ref="DB82:EG82" si="95" xml:space="preserve"> MONTH( DB81)</f>
        <v>2</v>
      </c>
      <c r="DC82" s="590">
        <f t="shared" si="95"/>
        <v>3</v>
      </c>
      <c r="DD82" s="590">
        <f t="shared" si="95"/>
        <v>4</v>
      </c>
      <c r="DE82" s="590">
        <f t="shared" si="95"/>
        <v>5</v>
      </c>
      <c r="DF82" s="590">
        <f t="shared" si="95"/>
        <v>6</v>
      </c>
      <c r="DG82" s="590">
        <f t="shared" si="95"/>
        <v>7</v>
      </c>
      <c r="DH82" s="590">
        <f t="shared" si="95"/>
        <v>8</v>
      </c>
      <c r="DI82" s="590">
        <f t="shared" si="95"/>
        <v>9</v>
      </c>
      <c r="DJ82" s="590">
        <f t="shared" si="95"/>
        <v>10</v>
      </c>
      <c r="DK82" s="590">
        <f t="shared" si="95"/>
        <v>11</v>
      </c>
      <c r="DL82" s="590">
        <f t="shared" si="95"/>
        <v>12</v>
      </c>
      <c r="DM82" s="590">
        <f t="shared" si="95"/>
        <v>1</v>
      </c>
      <c r="DN82" s="590">
        <f t="shared" si="95"/>
        <v>2</v>
      </c>
      <c r="DO82" s="590">
        <f t="shared" si="95"/>
        <v>3</v>
      </c>
      <c r="DP82" s="590">
        <f t="shared" si="95"/>
        <v>4</v>
      </c>
      <c r="DQ82" s="590">
        <f t="shared" si="95"/>
        <v>5</v>
      </c>
      <c r="DR82" s="590">
        <f t="shared" si="95"/>
        <v>6</v>
      </c>
      <c r="DS82" s="590">
        <f t="shared" si="95"/>
        <v>7</v>
      </c>
      <c r="DT82" s="590">
        <f t="shared" si="95"/>
        <v>8</v>
      </c>
      <c r="DU82" s="590">
        <f t="shared" si="95"/>
        <v>9</v>
      </c>
      <c r="DV82" s="590">
        <f t="shared" si="95"/>
        <v>10</v>
      </c>
      <c r="DW82" s="590">
        <f t="shared" si="95"/>
        <v>11</v>
      </c>
      <c r="DX82" s="590">
        <f t="shared" si="95"/>
        <v>12</v>
      </c>
      <c r="DY82" s="590">
        <f t="shared" si="95"/>
        <v>1</v>
      </c>
      <c r="DZ82" s="590">
        <f t="shared" si="95"/>
        <v>2</v>
      </c>
      <c r="EA82" s="590">
        <f t="shared" si="95"/>
        <v>3</v>
      </c>
      <c r="EB82" s="590">
        <f t="shared" si="95"/>
        <v>4</v>
      </c>
      <c r="EC82" s="590">
        <f t="shared" si="95"/>
        <v>5</v>
      </c>
      <c r="ED82" s="590">
        <f t="shared" si="95"/>
        <v>6</v>
      </c>
      <c r="EE82" s="590">
        <f t="shared" si="95"/>
        <v>7</v>
      </c>
      <c r="EF82" s="590">
        <f t="shared" si="95"/>
        <v>8</v>
      </c>
      <c r="EG82" s="590">
        <f t="shared" si="95"/>
        <v>9</v>
      </c>
      <c r="EH82" s="590">
        <f xml:space="preserve"> MONTH( EH81)</f>
        <v>10</v>
      </c>
      <c r="EI82" s="21"/>
    </row>
    <row r="83" spans="1:139" s="632" customFormat="1" ht="15" customHeight="1" x14ac:dyDescent="0.35">
      <c r="A83" s="623"/>
      <c r="B83" s="623"/>
      <c r="C83" s="623"/>
      <c r="D83" s="623"/>
      <c r="E83" s="637" t="s">
        <v>313</v>
      </c>
      <c r="F83" s="623"/>
      <c r="G83" s="623" t="s">
        <v>308</v>
      </c>
      <c r="H83" s="638">
        <f xml:space="preserve"> SUM(J83:EH83)</f>
        <v>43</v>
      </c>
      <c r="J83" s="639">
        <f xml:space="preserve"> IF( OR( J82 = 3, J82 = 6, J82 = 9, J82 = 12 ), 1, 0 )</f>
        <v>0</v>
      </c>
      <c r="K83" s="639">
        <f t="shared" ref="K83:BV83" si="96" xml:space="preserve"> IF( OR( K82 = 3, K82 = 6, K82 = 9, K82 = 12 ), 1, 0 )</f>
        <v>1</v>
      </c>
      <c r="L83" s="639">
        <f t="shared" si="96"/>
        <v>0</v>
      </c>
      <c r="M83" s="639">
        <f t="shared" si="96"/>
        <v>0</v>
      </c>
      <c r="N83" s="639">
        <f t="shared" si="96"/>
        <v>1</v>
      </c>
      <c r="O83" s="639">
        <f t="shared" si="96"/>
        <v>0</v>
      </c>
      <c r="P83" s="639">
        <f t="shared" si="96"/>
        <v>0</v>
      </c>
      <c r="Q83" s="639">
        <f t="shared" si="96"/>
        <v>1</v>
      </c>
      <c r="R83" s="639">
        <f t="shared" si="96"/>
        <v>0</v>
      </c>
      <c r="S83" s="639">
        <f t="shared" si="96"/>
        <v>0</v>
      </c>
      <c r="T83" s="639">
        <f t="shared" si="96"/>
        <v>1</v>
      </c>
      <c r="U83" s="639">
        <f t="shared" si="96"/>
        <v>0</v>
      </c>
      <c r="V83" s="639">
        <f t="shared" si="96"/>
        <v>0</v>
      </c>
      <c r="W83" s="639">
        <f t="shared" si="96"/>
        <v>1</v>
      </c>
      <c r="X83" s="639">
        <f t="shared" si="96"/>
        <v>0</v>
      </c>
      <c r="Y83" s="639">
        <f t="shared" si="96"/>
        <v>0</v>
      </c>
      <c r="Z83" s="639">
        <f t="shared" si="96"/>
        <v>1</v>
      </c>
      <c r="AA83" s="639">
        <f t="shared" si="96"/>
        <v>0</v>
      </c>
      <c r="AB83" s="639">
        <f t="shared" si="96"/>
        <v>0</v>
      </c>
      <c r="AC83" s="639">
        <f t="shared" si="96"/>
        <v>1</v>
      </c>
      <c r="AD83" s="639">
        <f t="shared" si="96"/>
        <v>0</v>
      </c>
      <c r="AE83" s="639">
        <f t="shared" si="96"/>
        <v>0</v>
      </c>
      <c r="AF83" s="639">
        <f t="shared" si="96"/>
        <v>1</v>
      </c>
      <c r="AG83" s="639">
        <f t="shared" si="96"/>
        <v>0</v>
      </c>
      <c r="AH83" s="639">
        <f t="shared" si="96"/>
        <v>0</v>
      </c>
      <c r="AI83" s="639">
        <f t="shared" si="96"/>
        <v>1</v>
      </c>
      <c r="AJ83" s="639">
        <f t="shared" si="96"/>
        <v>0</v>
      </c>
      <c r="AK83" s="639">
        <f t="shared" si="96"/>
        <v>0</v>
      </c>
      <c r="AL83" s="639">
        <f t="shared" si="96"/>
        <v>1</v>
      </c>
      <c r="AM83" s="639">
        <f t="shared" si="96"/>
        <v>0</v>
      </c>
      <c r="AN83" s="639">
        <f t="shared" si="96"/>
        <v>0</v>
      </c>
      <c r="AO83" s="639">
        <f t="shared" si="96"/>
        <v>1</v>
      </c>
      <c r="AP83" s="639">
        <f t="shared" si="96"/>
        <v>0</v>
      </c>
      <c r="AQ83" s="639">
        <f t="shared" si="96"/>
        <v>0</v>
      </c>
      <c r="AR83" s="639">
        <f t="shared" si="96"/>
        <v>1</v>
      </c>
      <c r="AS83" s="639">
        <f t="shared" si="96"/>
        <v>0</v>
      </c>
      <c r="AT83" s="639">
        <f t="shared" si="96"/>
        <v>0</v>
      </c>
      <c r="AU83" s="639">
        <f t="shared" si="96"/>
        <v>1</v>
      </c>
      <c r="AV83" s="639">
        <f t="shared" si="96"/>
        <v>0</v>
      </c>
      <c r="AW83" s="639">
        <f t="shared" si="96"/>
        <v>0</v>
      </c>
      <c r="AX83" s="639">
        <f t="shared" si="96"/>
        <v>1</v>
      </c>
      <c r="AY83" s="639">
        <f t="shared" si="96"/>
        <v>0</v>
      </c>
      <c r="AZ83" s="639">
        <f t="shared" si="96"/>
        <v>0</v>
      </c>
      <c r="BA83" s="639">
        <f t="shared" si="96"/>
        <v>1</v>
      </c>
      <c r="BB83" s="639">
        <f t="shared" si="96"/>
        <v>0</v>
      </c>
      <c r="BC83" s="639">
        <f t="shared" si="96"/>
        <v>0</v>
      </c>
      <c r="BD83" s="639">
        <f t="shared" si="96"/>
        <v>1</v>
      </c>
      <c r="BE83" s="639">
        <f t="shared" si="96"/>
        <v>0</v>
      </c>
      <c r="BF83" s="639">
        <f t="shared" si="96"/>
        <v>0</v>
      </c>
      <c r="BG83" s="639">
        <f t="shared" si="96"/>
        <v>1</v>
      </c>
      <c r="BH83" s="639">
        <f t="shared" si="96"/>
        <v>0</v>
      </c>
      <c r="BI83" s="639">
        <f t="shared" si="96"/>
        <v>0</v>
      </c>
      <c r="BJ83" s="639">
        <f t="shared" si="96"/>
        <v>1</v>
      </c>
      <c r="BK83" s="639">
        <f t="shared" si="96"/>
        <v>0</v>
      </c>
      <c r="BL83" s="639">
        <f t="shared" si="96"/>
        <v>0</v>
      </c>
      <c r="BM83" s="639">
        <f t="shared" si="96"/>
        <v>1</v>
      </c>
      <c r="BN83" s="639">
        <f t="shared" si="96"/>
        <v>0</v>
      </c>
      <c r="BO83" s="639">
        <f t="shared" si="96"/>
        <v>0</v>
      </c>
      <c r="BP83" s="639">
        <f t="shared" si="96"/>
        <v>1</v>
      </c>
      <c r="BQ83" s="639">
        <f t="shared" si="96"/>
        <v>0</v>
      </c>
      <c r="BR83" s="639">
        <f t="shared" si="96"/>
        <v>0</v>
      </c>
      <c r="BS83" s="639">
        <f t="shared" si="96"/>
        <v>1</v>
      </c>
      <c r="BT83" s="639">
        <f t="shared" si="96"/>
        <v>0</v>
      </c>
      <c r="BU83" s="639">
        <f t="shared" si="96"/>
        <v>0</v>
      </c>
      <c r="BV83" s="639">
        <f t="shared" si="96"/>
        <v>1</v>
      </c>
      <c r="BW83" s="639">
        <f t="shared" ref="BW83:EH83" si="97" xml:space="preserve"> IF( OR( BW82 = 3, BW82 = 6, BW82 = 9, BW82 = 12 ), 1, 0 )</f>
        <v>0</v>
      </c>
      <c r="BX83" s="639">
        <f t="shared" si="97"/>
        <v>0</v>
      </c>
      <c r="BY83" s="639">
        <f t="shared" si="97"/>
        <v>1</v>
      </c>
      <c r="BZ83" s="639">
        <f t="shared" si="97"/>
        <v>0</v>
      </c>
      <c r="CA83" s="639">
        <f t="shared" si="97"/>
        <v>0</v>
      </c>
      <c r="CB83" s="639">
        <f t="shared" si="97"/>
        <v>1</v>
      </c>
      <c r="CC83" s="639">
        <f t="shared" si="97"/>
        <v>0</v>
      </c>
      <c r="CD83" s="639">
        <f t="shared" si="97"/>
        <v>0</v>
      </c>
      <c r="CE83" s="639">
        <f t="shared" si="97"/>
        <v>1</v>
      </c>
      <c r="CF83" s="639">
        <f t="shared" si="97"/>
        <v>0</v>
      </c>
      <c r="CG83" s="639">
        <f t="shared" si="97"/>
        <v>0</v>
      </c>
      <c r="CH83" s="639">
        <f t="shared" si="97"/>
        <v>1</v>
      </c>
      <c r="CI83" s="639">
        <f t="shared" si="97"/>
        <v>0</v>
      </c>
      <c r="CJ83" s="639">
        <f t="shared" si="97"/>
        <v>0</v>
      </c>
      <c r="CK83" s="639">
        <f t="shared" si="97"/>
        <v>1</v>
      </c>
      <c r="CL83" s="639">
        <f t="shared" si="97"/>
        <v>0</v>
      </c>
      <c r="CM83" s="639">
        <f t="shared" si="97"/>
        <v>0</v>
      </c>
      <c r="CN83" s="639">
        <f t="shared" si="97"/>
        <v>1</v>
      </c>
      <c r="CO83" s="639">
        <f t="shared" si="97"/>
        <v>0</v>
      </c>
      <c r="CP83" s="639">
        <f t="shared" si="97"/>
        <v>0</v>
      </c>
      <c r="CQ83" s="639">
        <f t="shared" si="97"/>
        <v>1</v>
      </c>
      <c r="CR83" s="639">
        <f t="shared" si="97"/>
        <v>0</v>
      </c>
      <c r="CS83" s="639">
        <f t="shared" si="97"/>
        <v>0</v>
      </c>
      <c r="CT83" s="639">
        <f t="shared" si="97"/>
        <v>1</v>
      </c>
      <c r="CU83" s="639">
        <f t="shared" si="97"/>
        <v>0</v>
      </c>
      <c r="CV83" s="639">
        <f t="shared" si="97"/>
        <v>0</v>
      </c>
      <c r="CW83" s="639">
        <f t="shared" si="97"/>
        <v>1</v>
      </c>
      <c r="CX83" s="639">
        <f t="shared" si="97"/>
        <v>0</v>
      </c>
      <c r="CY83" s="639">
        <f t="shared" si="97"/>
        <v>0</v>
      </c>
      <c r="CZ83" s="639">
        <f t="shared" si="97"/>
        <v>1</v>
      </c>
      <c r="DA83" s="639">
        <f t="shared" si="97"/>
        <v>0</v>
      </c>
      <c r="DB83" s="639">
        <f t="shared" si="97"/>
        <v>0</v>
      </c>
      <c r="DC83" s="639">
        <f t="shared" si="97"/>
        <v>1</v>
      </c>
      <c r="DD83" s="639">
        <f t="shared" si="97"/>
        <v>0</v>
      </c>
      <c r="DE83" s="639">
        <f t="shared" si="97"/>
        <v>0</v>
      </c>
      <c r="DF83" s="639">
        <f t="shared" si="97"/>
        <v>1</v>
      </c>
      <c r="DG83" s="639">
        <f t="shared" si="97"/>
        <v>0</v>
      </c>
      <c r="DH83" s="639">
        <f t="shared" si="97"/>
        <v>0</v>
      </c>
      <c r="DI83" s="639">
        <f t="shared" si="97"/>
        <v>1</v>
      </c>
      <c r="DJ83" s="639">
        <f t="shared" si="97"/>
        <v>0</v>
      </c>
      <c r="DK83" s="639">
        <f t="shared" si="97"/>
        <v>0</v>
      </c>
      <c r="DL83" s="639">
        <f t="shared" si="97"/>
        <v>1</v>
      </c>
      <c r="DM83" s="639">
        <f t="shared" si="97"/>
        <v>0</v>
      </c>
      <c r="DN83" s="639">
        <f t="shared" si="97"/>
        <v>0</v>
      </c>
      <c r="DO83" s="639">
        <f t="shared" si="97"/>
        <v>1</v>
      </c>
      <c r="DP83" s="639">
        <f t="shared" si="97"/>
        <v>0</v>
      </c>
      <c r="DQ83" s="639">
        <f t="shared" si="97"/>
        <v>0</v>
      </c>
      <c r="DR83" s="639">
        <f t="shared" si="97"/>
        <v>1</v>
      </c>
      <c r="DS83" s="639">
        <f t="shared" si="97"/>
        <v>0</v>
      </c>
      <c r="DT83" s="639">
        <f t="shared" si="97"/>
        <v>0</v>
      </c>
      <c r="DU83" s="639">
        <f t="shared" si="97"/>
        <v>1</v>
      </c>
      <c r="DV83" s="639">
        <f t="shared" si="97"/>
        <v>0</v>
      </c>
      <c r="DW83" s="639">
        <f t="shared" si="97"/>
        <v>0</v>
      </c>
      <c r="DX83" s="639">
        <f t="shared" si="97"/>
        <v>1</v>
      </c>
      <c r="DY83" s="639">
        <f t="shared" si="97"/>
        <v>0</v>
      </c>
      <c r="DZ83" s="639">
        <f t="shared" si="97"/>
        <v>0</v>
      </c>
      <c r="EA83" s="639">
        <f t="shared" si="97"/>
        <v>1</v>
      </c>
      <c r="EB83" s="639">
        <f t="shared" si="97"/>
        <v>0</v>
      </c>
      <c r="EC83" s="639">
        <f t="shared" si="97"/>
        <v>0</v>
      </c>
      <c r="ED83" s="639">
        <f t="shared" si="97"/>
        <v>1</v>
      </c>
      <c r="EE83" s="639">
        <f t="shared" si="97"/>
        <v>0</v>
      </c>
      <c r="EF83" s="639">
        <f t="shared" si="97"/>
        <v>0</v>
      </c>
      <c r="EG83" s="639">
        <f t="shared" si="97"/>
        <v>1</v>
      </c>
      <c r="EH83" s="639">
        <f t="shared" si="97"/>
        <v>0</v>
      </c>
      <c r="EI83" s="623"/>
    </row>
    <row r="85" spans="1:139" ht="15" customHeight="1" x14ac:dyDescent="0.35">
      <c r="B85" s="20" t="s">
        <v>583</v>
      </c>
    </row>
    <row r="86" spans="1:139" s="146" customFormat="1" ht="15" customHeight="1" x14ac:dyDescent="0.25">
      <c r="B86" s="38"/>
      <c r="E86" s="402" t="str">
        <f xml:space="preserve"> NTBA!E$25</f>
        <v xml:space="preserve">Operation end date </v>
      </c>
      <c r="F86" s="448">
        <f xml:space="preserve"> NTBA!F$25</f>
        <v>48760</v>
      </c>
      <c r="G86" s="402" t="str">
        <f xml:space="preserve"> NTBA!G$25</f>
        <v>date</v>
      </c>
      <c r="H86" s="449"/>
      <c r="I86" s="19"/>
      <c r="J86" s="450"/>
      <c r="K86" s="450"/>
      <c r="L86" s="450"/>
      <c r="M86" s="450"/>
      <c r="N86" s="450"/>
      <c r="O86" s="450"/>
      <c r="P86" s="450"/>
      <c r="Q86" s="450"/>
      <c r="R86" s="450"/>
      <c r="S86" s="450"/>
      <c r="T86" s="450"/>
      <c r="U86" s="450"/>
      <c r="V86" s="450"/>
      <c r="W86" s="450"/>
      <c r="X86" s="450"/>
      <c r="Y86" s="450"/>
      <c r="Z86" s="450"/>
      <c r="AA86" s="450"/>
      <c r="AB86" s="450"/>
      <c r="AC86" s="450"/>
      <c r="AD86" s="450"/>
      <c r="AE86" s="450"/>
      <c r="AF86" s="450"/>
      <c r="AG86" s="450"/>
      <c r="AH86" s="450"/>
      <c r="AI86" s="450"/>
      <c r="AJ86" s="450"/>
      <c r="AK86" s="450"/>
      <c r="AL86" s="450"/>
      <c r="AM86" s="450"/>
      <c r="AN86" s="450"/>
      <c r="AO86" s="450"/>
      <c r="AP86" s="450"/>
      <c r="AQ86" s="450"/>
      <c r="AR86" s="450"/>
      <c r="AS86" s="450"/>
      <c r="AT86" s="450"/>
      <c r="AU86" s="450"/>
      <c r="AV86" s="450"/>
      <c r="AW86" s="450"/>
      <c r="AX86" s="450"/>
      <c r="AY86" s="450"/>
      <c r="AZ86" s="450"/>
      <c r="BA86" s="450"/>
      <c r="BB86" s="450"/>
      <c r="BC86" s="450"/>
      <c r="BD86" s="450"/>
      <c r="BE86" s="450"/>
      <c r="BF86" s="450"/>
      <c r="BG86" s="450"/>
      <c r="BH86" s="450"/>
      <c r="BI86" s="450"/>
      <c r="BJ86" s="450"/>
      <c r="BK86" s="450"/>
      <c r="BL86" s="450"/>
      <c r="BM86" s="450"/>
      <c r="BN86" s="450"/>
      <c r="BO86" s="450"/>
      <c r="BP86" s="450"/>
      <c r="BQ86" s="450"/>
      <c r="BR86" s="450"/>
      <c r="BS86" s="450"/>
      <c r="BT86" s="450"/>
      <c r="BU86" s="450"/>
      <c r="BV86" s="450"/>
      <c r="BW86" s="450"/>
      <c r="BX86" s="450"/>
      <c r="BY86" s="450"/>
      <c r="BZ86" s="450"/>
      <c r="CA86" s="450"/>
      <c r="CB86" s="450"/>
      <c r="CC86" s="450"/>
      <c r="CD86" s="450"/>
      <c r="CE86" s="450"/>
      <c r="CF86" s="450"/>
      <c r="CG86" s="450"/>
      <c r="CH86" s="450"/>
      <c r="CI86" s="450"/>
      <c r="CJ86" s="450"/>
      <c r="CK86" s="450"/>
      <c r="CL86" s="450"/>
      <c r="CM86" s="450"/>
      <c r="CN86" s="450"/>
      <c r="CO86" s="450"/>
      <c r="CP86" s="450"/>
      <c r="CQ86" s="450"/>
      <c r="CR86" s="450"/>
      <c r="CS86" s="450"/>
      <c r="CT86" s="450"/>
      <c r="CU86" s="450"/>
      <c r="CV86" s="450"/>
      <c r="CW86" s="450"/>
      <c r="CX86" s="450"/>
      <c r="CY86" s="450"/>
      <c r="CZ86" s="450"/>
      <c r="DA86" s="450"/>
      <c r="DB86" s="450"/>
      <c r="DC86" s="450"/>
      <c r="DD86" s="450"/>
      <c r="DE86" s="450"/>
      <c r="DF86" s="450"/>
      <c r="DG86" s="450"/>
      <c r="DH86" s="450"/>
      <c r="DI86" s="450"/>
      <c r="DJ86" s="450"/>
      <c r="DK86" s="450"/>
      <c r="DL86" s="450"/>
      <c r="DM86" s="450"/>
      <c r="DN86" s="450"/>
      <c r="DO86" s="450"/>
      <c r="DP86" s="450"/>
      <c r="DQ86" s="450"/>
      <c r="DR86" s="450"/>
      <c r="DS86" s="450"/>
      <c r="DT86" s="450"/>
      <c r="DU86" s="450"/>
      <c r="DV86" s="450"/>
      <c r="DW86" s="450"/>
      <c r="DX86" s="450"/>
      <c r="DY86" s="450"/>
      <c r="DZ86" s="450"/>
      <c r="EA86" s="450"/>
      <c r="EB86" s="450"/>
      <c r="EC86" s="450"/>
      <c r="ED86" s="450"/>
      <c r="EE86" s="450"/>
      <c r="EF86" s="450"/>
      <c r="EG86" s="450"/>
      <c r="EH86" s="450"/>
    </row>
    <row r="87" spans="1:139" s="37" customFormat="1" ht="15" customHeight="1" x14ac:dyDescent="0.35">
      <c r="B87" s="38"/>
      <c r="E87" s="531" t="str">
        <f xml:space="preserve"> Time_M!E$22</f>
        <v>Model period ending_M</v>
      </c>
      <c r="F87" s="531">
        <f xml:space="preserve"> Time_M!F$22</f>
        <v>0</v>
      </c>
      <c r="G87" s="493" t="str">
        <f xml:space="preserve"> Time_M!G$22</f>
        <v>date</v>
      </c>
      <c r="H87" s="568">
        <f xml:space="preserve"> Time_M!H$22</f>
        <v>0</v>
      </c>
      <c r="I87" s="568">
        <f xml:space="preserve"> Time_M!I$22</f>
        <v>0</v>
      </c>
      <c r="J87" s="493">
        <f xml:space="preserve"> Time_M!J$22</f>
        <v>45351</v>
      </c>
      <c r="K87" s="493">
        <f xml:space="preserve"> Time_M!K$22</f>
        <v>45382</v>
      </c>
      <c r="L87" s="493">
        <f xml:space="preserve"> Time_M!L$22</f>
        <v>45412</v>
      </c>
      <c r="M87" s="493">
        <f xml:space="preserve"> Time_M!M$22</f>
        <v>45443</v>
      </c>
      <c r="N87" s="493">
        <f xml:space="preserve"> Time_M!N$22</f>
        <v>45473</v>
      </c>
      <c r="O87" s="493">
        <f xml:space="preserve"> Time_M!O$22</f>
        <v>45504</v>
      </c>
      <c r="P87" s="493">
        <f xml:space="preserve"> Time_M!P$22</f>
        <v>45535</v>
      </c>
      <c r="Q87" s="493">
        <f xml:space="preserve"> Time_M!Q$22</f>
        <v>45565</v>
      </c>
      <c r="R87" s="493">
        <f xml:space="preserve"> Time_M!R$22</f>
        <v>45596</v>
      </c>
      <c r="S87" s="493">
        <f xml:space="preserve"> Time_M!S$22</f>
        <v>45626</v>
      </c>
      <c r="T87" s="493">
        <f xml:space="preserve"> Time_M!T$22</f>
        <v>45657</v>
      </c>
      <c r="U87" s="493">
        <f xml:space="preserve"> Time_M!U$22</f>
        <v>45688</v>
      </c>
      <c r="V87" s="493">
        <f xml:space="preserve"> Time_M!V$22</f>
        <v>45716</v>
      </c>
      <c r="W87" s="493">
        <f xml:space="preserve"> Time_M!W$22</f>
        <v>45747</v>
      </c>
      <c r="X87" s="493">
        <f xml:space="preserve"> Time_M!X$22</f>
        <v>45777</v>
      </c>
      <c r="Y87" s="493">
        <f xml:space="preserve"> Time_M!Y$22</f>
        <v>45808</v>
      </c>
      <c r="Z87" s="493">
        <f xml:space="preserve"> Time_M!Z$22</f>
        <v>45838</v>
      </c>
      <c r="AA87" s="493">
        <f xml:space="preserve"> Time_M!AA$22</f>
        <v>45869</v>
      </c>
      <c r="AB87" s="493">
        <f xml:space="preserve"> Time_M!AB$22</f>
        <v>45900</v>
      </c>
      <c r="AC87" s="493">
        <f xml:space="preserve"> Time_M!AC$22</f>
        <v>45930</v>
      </c>
      <c r="AD87" s="493">
        <f xml:space="preserve"> Time_M!AD$22</f>
        <v>45961</v>
      </c>
      <c r="AE87" s="493">
        <f xml:space="preserve"> Time_M!AE$22</f>
        <v>45991</v>
      </c>
      <c r="AF87" s="493">
        <f xml:space="preserve"> Time_M!AF$22</f>
        <v>46022</v>
      </c>
      <c r="AG87" s="493">
        <f xml:space="preserve"> Time_M!AG$22</f>
        <v>46053</v>
      </c>
      <c r="AH87" s="493">
        <f xml:space="preserve"> Time_M!AH$22</f>
        <v>46081</v>
      </c>
      <c r="AI87" s="493">
        <f xml:space="preserve"> Time_M!AI$22</f>
        <v>46112</v>
      </c>
      <c r="AJ87" s="493">
        <f xml:space="preserve"> Time_M!AJ$22</f>
        <v>46142</v>
      </c>
      <c r="AK87" s="493">
        <f xml:space="preserve"> Time_M!AK$22</f>
        <v>46173</v>
      </c>
      <c r="AL87" s="493">
        <f xml:space="preserve"> Time_M!AL$22</f>
        <v>46203</v>
      </c>
      <c r="AM87" s="493">
        <f xml:space="preserve"> Time_M!AM$22</f>
        <v>46234</v>
      </c>
      <c r="AN87" s="493">
        <f xml:space="preserve"> Time_M!AN$22</f>
        <v>46265</v>
      </c>
      <c r="AO87" s="493">
        <f xml:space="preserve"> Time_M!AO$22</f>
        <v>46295</v>
      </c>
      <c r="AP87" s="493">
        <f xml:space="preserve"> Time_M!AP$22</f>
        <v>46326</v>
      </c>
      <c r="AQ87" s="493">
        <f xml:space="preserve"> Time_M!AQ$22</f>
        <v>46356</v>
      </c>
      <c r="AR87" s="493">
        <f xml:space="preserve"> Time_M!AR$22</f>
        <v>46387</v>
      </c>
      <c r="AS87" s="493">
        <f xml:space="preserve"> Time_M!AS$22</f>
        <v>46418</v>
      </c>
      <c r="AT87" s="493">
        <f xml:space="preserve"> Time_M!AT$22</f>
        <v>46446</v>
      </c>
      <c r="AU87" s="493">
        <f xml:space="preserve"> Time_M!AU$22</f>
        <v>46477</v>
      </c>
      <c r="AV87" s="493">
        <f xml:space="preserve"> Time_M!AV$22</f>
        <v>46507</v>
      </c>
      <c r="AW87" s="493">
        <f xml:space="preserve"> Time_M!AW$22</f>
        <v>46538</v>
      </c>
      <c r="AX87" s="493">
        <f xml:space="preserve"> Time_M!AX$22</f>
        <v>46568</v>
      </c>
      <c r="AY87" s="493">
        <f xml:space="preserve"> Time_M!AY$22</f>
        <v>46599</v>
      </c>
      <c r="AZ87" s="493">
        <f xml:space="preserve"> Time_M!AZ$22</f>
        <v>46630</v>
      </c>
      <c r="BA87" s="493">
        <f xml:space="preserve"> Time_M!BA$22</f>
        <v>46660</v>
      </c>
      <c r="BB87" s="493">
        <f xml:space="preserve"> Time_M!BB$22</f>
        <v>46691</v>
      </c>
      <c r="BC87" s="493">
        <f xml:space="preserve"> Time_M!BC$22</f>
        <v>46721</v>
      </c>
      <c r="BD87" s="493">
        <f xml:space="preserve"> Time_M!BD$22</f>
        <v>46752</v>
      </c>
      <c r="BE87" s="493">
        <f xml:space="preserve"> Time_M!BE$22</f>
        <v>46783</v>
      </c>
      <c r="BF87" s="493">
        <f xml:space="preserve"> Time_M!BF$22</f>
        <v>46812</v>
      </c>
      <c r="BG87" s="493">
        <f xml:space="preserve"> Time_M!BG$22</f>
        <v>46843</v>
      </c>
      <c r="BH87" s="493">
        <f xml:space="preserve"> Time_M!BH$22</f>
        <v>46873</v>
      </c>
      <c r="BI87" s="493">
        <f xml:space="preserve"> Time_M!BI$22</f>
        <v>46904</v>
      </c>
      <c r="BJ87" s="493">
        <f xml:space="preserve"> Time_M!BJ$22</f>
        <v>46934</v>
      </c>
      <c r="BK87" s="493">
        <f xml:space="preserve"> Time_M!BK$22</f>
        <v>46965</v>
      </c>
      <c r="BL87" s="493">
        <f xml:space="preserve"> Time_M!BL$22</f>
        <v>46996</v>
      </c>
      <c r="BM87" s="493">
        <f xml:space="preserve"> Time_M!BM$22</f>
        <v>47026</v>
      </c>
      <c r="BN87" s="493">
        <f xml:space="preserve"> Time_M!BN$22</f>
        <v>47057</v>
      </c>
      <c r="BO87" s="493">
        <f xml:space="preserve"> Time_M!BO$22</f>
        <v>47087</v>
      </c>
      <c r="BP87" s="493">
        <f xml:space="preserve"> Time_M!BP$22</f>
        <v>47118</v>
      </c>
      <c r="BQ87" s="493">
        <f xml:space="preserve"> Time_M!BQ$22</f>
        <v>47149</v>
      </c>
      <c r="BR87" s="493">
        <f xml:space="preserve"> Time_M!BR$22</f>
        <v>47177</v>
      </c>
      <c r="BS87" s="493">
        <f xml:space="preserve"> Time_M!BS$22</f>
        <v>47208</v>
      </c>
      <c r="BT87" s="493">
        <f xml:space="preserve"> Time_M!BT$22</f>
        <v>47238</v>
      </c>
      <c r="BU87" s="493">
        <f xml:space="preserve"> Time_M!BU$22</f>
        <v>47269</v>
      </c>
      <c r="BV87" s="493">
        <f xml:space="preserve"> Time_M!BV$22</f>
        <v>47299</v>
      </c>
      <c r="BW87" s="493">
        <f xml:space="preserve"> Time_M!BW$22</f>
        <v>47330</v>
      </c>
      <c r="BX87" s="493">
        <f xml:space="preserve"> Time_M!BX$22</f>
        <v>47361</v>
      </c>
      <c r="BY87" s="493">
        <f xml:space="preserve"> Time_M!BY$22</f>
        <v>47391</v>
      </c>
      <c r="BZ87" s="493">
        <f xml:space="preserve"> Time_M!BZ$22</f>
        <v>47422</v>
      </c>
      <c r="CA87" s="493">
        <f xml:space="preserve"> Time_M!CA$22</f>
        <v>47452</v>
      </c>
      <c r="CB87" s="493">
        <f xml:space="preserve"> Time_M!CB$22</f>
        <v>47483</v>
      </c>
      <c r="CC87" s="493">
        <f xml:space="preserve"> Time_M!CC$22</f>
        <v>47514</v>
      </c>
      <c r="CD87" s="493">
        <f xml:space="preserve"> Time_M!CD$22</f>
        <v>47542</v>
      </c>
      <c r="CE87" s="493">
        <f xml:space="preserve"> Time_M!CE$22</f>
        <v>47573</v>
      </c>
      <c r="CF87" s="493">
        <f xml:space="preserve"> Time_M!CF$22</f>
        <v>47603</v>
      </c>
      <c r="CG87" s="493">
        <f xml:space="preserve"> Time_M!CG$22</f>
        <v>47634</v>
      </c>
      <c r="CH87" s="493">
        <f xml:space="preserve"> Time_M!CH$22</f>
        <v>47664</v>
      </c>
      <c r="CI87" s="493">
        <f xml:space="preserve"> Time_M!CI$22</f>
        <v>47695</v>
      </c>
      <c r="CJ87" s="493">
        <f xml:space="preserve"> Time_M!CJ$22</f>
        <v>47726</v>
      </c>
      <c r="CK87" s="493">
        <f xml:space="preserve"> Time_M!CK$22</f>
        <v>47756</v>
      </c>
      <c r="CL87" s="493">
        <f xml:space="preserve"> Time_M!CL$22</f>
        <v>47787</v>
      </c>
      <c r="CM87" s="493">
        <f xml:space="preserve"> Time_M!CM$22</f>
        <v>47817</v>
      </c>
      <c r="CN87" s="493">
        <f xml:space="preserve"> Time_M!CN$22</f>
        <v>47848</v>
      </c>
      <c r="CO87" s="493">
        <f xml:space="preserve"> Time_M!CO$22</f>
        <v>47879</v>
      </c>
      <c r="CP87" s="493">
        <f xml:space="preserve"> Time_M!CP$22</f>
        <v>47907</v>
      </c>
      <c r="CQ87" s="493">
        <f xml:space="preserve"> Time_M!CQ$22</f>
        <v>47938</v>
      </c>
      <c r="CR87" s="493">
        <f xml:space="preserve"> Time_M!CR$22</f>
        <v>47968</v>
      </c>
      <c r="CS87" s="493">
        <f xml:space="preserve"> Time_M!CS$22</f>
        <v>47999</v>
      </c>
      <c r="CT87" s="493">
        <f xml:space="preserve"> Time_M!CT$22</f>
        <v>48029</v>
      </c>
      <c r="CU87" s="493">
        <f xml:space="preserve"> Time_M!CU$22</f>
        <v>48060</v>
      </c>
      <c r="CV87" s="493">
        <f xml:space="preserve"> Time_M!CV$22</f>
        <v>48091</v>
      </c>
      <c r="CW87" s="493">
        <f xml:space="preserve"> Time_M!CW$22</f>
        <v>48121</v>
      </c>
      <c r="CX87" s="493">
        <f xml:space="preserve"> Time_M!CX$22</f>
        <v>48152</v>
      </c>
      <c r="CY87" s="493">
        <f xml:space="preserve"> Time_M!CY$22</f>
        <v>48182</v>
      </c>
      <c r="CZ87" s="493">
        <f xml:space="preserve"> Time_M!CZ$22</f>
        <v>48213</v>
      </c>
      <c r="DA87" s="493">
        <f xml:space="preserve"> Time_M!DA$22</f>
        <v>48244</v>
      </c>
      <c r="DB87" s="493">
        <f xml:space="preserve"> Time_M!DB$22</f>
        <v>48273</v>
      </c>
      <c r="DC87" s="493">
        <f xml:space="preserve"> Time_M!DC$22</f>
        <v>48304</v>
      </c>
      <c r="DD87" s="493">
        <f xml:space="preserve"> Time_M!DD$22</f>
        <v>48334</v>
      </c>
      <c r="DE87" s="493">
        <f xml:space="preserve"> Time_M!DE$22</f>
        <v>48365</v>
      </c>
      <c r="DF87" s="493">
        <f xml:space="preserve"> Time_M!DF$22</f>
        <v>48395</v>
      </c>
      <c r="DG87" s="493">
        <f xml:space="preserve"> Time_M!DG$22</f>
        <v>48426</v>
      </c>
      <c r="DH87" s="493">
        <f xml:space="preserve"> Time_M!DH$22</f>
        <v>48457</v>
      </c>
      <c r="DI87" s="493">
        <f xml:space="preserve"> Time_M!DI$22</f>
        <v>48487</v>
      </c>
      <c r="DJ87" s="493">
        <f xml:space="preserve"> Time_M!DJ$22</f>
        <v>48518</v>
      </c>
      <c r="DK87" s="493">
        <f xml:space="preserve"> Time_M!DK$22</f>
        <v>48548</v>
      </c>
      <c r="DL87" s="493">
        <f xml:space="preserve"> Time_M!DL$22</f>
        <v>48579</v>
      </c>
      <c r="DM87" s="493">
        <f xml:space="preserve"> Time_M!DM$22</f>
        <v>48610</v>
      </c>
      <c r="DN87" s="493">
        <f xml:space="preserve"> Time_M!DN$22</f>
        <v>48638</v>
      </c>
      <c r="DO87" s="493">
        <f xml:space="preserve"> Time_M!DO$22</f>
        <v>48669</v>
      </c>
      <c r="DP87" s="493">
        <f xml:space="preserve"> Time_M!DP$22</f>
        <v>48699</v>
      </c>
      <c r="DQ87" s="493">
        <f xml:space="preserve"> Time_M!DQ$22</f>
        <v>48730</v>
      </c>
      <c r="DR87" s="493">
        <f xml:space="preserve"> Time_M!DR$22</f>
        <v>48760</v>
      </c>
      <c r="DS87" s="493">
        <f xml:space="preserve"> Time_M!DS$22</f>
        <v>48791</v>
      </c>
      <c r="DT87" s="493">
        <f xml:space="preserve"> Time_M!DT$22</f>
        <v>48822</v>
      </c>
      <c r="DU87" s="493">
        <f xml:space="preserve"> Time_M!DU$22</f>
        <v>48852</v>
      </c>
      <c r="DV87" s="493">
        <f xml:space="preserve"> Time_M!DV$22</f>
        <v>48883</v>
      </c>
      <c r="DW87" s="493">
        <f xml:space="preserve"> Time_M!DW$22</f>
        <v>48913</v>
      </c>
      <c r="DX87" s="493">
        <f xml:space="preserve"> Time_M!DX$22</f>
        <v>48944</v>
      </c>
      <c r="DY87" s="493">
        <f xml:space="preserve"> Time_M!DY$22</f>
        <v>48975</v>
      </c>
      <c r="DZ87" s="493">
        <f xml:space="preserve"> Time_M!DZ$22</f>
        <v>49003</v>
      </c>
      <c r="EA87" s="493">
        <f xml:space="preserve"> Time_M!EA$22</f>
        <v>49034</v>
      </c>
      <c r="EB87" s="493">
        <f xml:space="preserve"> Time_M!EB$22</f>
        <v>49064</v>
      </c>
      <c r="EC87" s="493">
        <f xml:space="preserve"> Time_M!EC$22</f>
        <v>49095</v>
      </c>
      <c r="ED87" s="493">
        <f xml:space="preserve"> Time_M!ED$22</f>
        <v>49125</v>
      </c>
      <c r="EE87" s="493">
        <f xml:space="preserve"> Time_M!EE$22</f>
        <v>49156</v>
      </c>
      <c r="EF87" s="493">
        <f xml:space="preserve"> Time_M!EF$22</f>
        <v>49187</v>
      </c>
      <c r="EG87" s="493">
        <f xml:space="preserve"> Time_M!EG$22</f>
        <v>49217</v>
      </c>
      <c r="EH87" s="493">
        <f xml:space="preserve"> Time_M!EH$22</f>
        <v>49248</v>
      </c>
    </row>
    <row r="88" spans="1:139" s="403" customFormat="1" ht="15" customHeight="1" x14ac:dyDescent="0.35">
      <c r="B88" s="365"/>
      <c r="E88" s="447" t="s">
        <v>474</v>
      </c>
      <c r="G88" s="447" t="s">
        <v>308</v>
      </c>
      <c r="H88" s="403">
        <f xml:space="preserve"> SUM(J88:EH88)</f>
        <v>113</v>
      </c>
      <c r="I88" s="405"/>
      <c r="J88" s="403">
        <f>IF('Monthly Financials'!J$3 &lt;= $F86, 1,)</f>
        <v>1</v>
      </c>
      <c r="K88" s="403">
        <f>IF('Monthly Financials'!K$3 &lt;= $F86, 1,)</f>
        <v>1</v>
      </c>
      <c r="L88" s="403">
        <f>IF('Monthly Financials'!L$3 &lt;= $F86, 1,)</f>
        <v>1</v>
      </c>
      <c r="M88" s="403">
        <f>IF('Monthly Financials'!M$3 &lt;= $F86, 1,)</f>
        <v>1</v>
      </c>
      <c r="N88" s="403">
        <f>IF('Monthly Financials'!N$3 &lt;= $F86, 1,)</f>
        <v>1</v>
      </c>
      <c r="O88" s="403">
        <f>IF('Monthly Financials'!O$3 &lt;= $F86, 1,)</f>
        <v>1</v>
      </c>
      <c r="P88" s="403">
        <f>IF('Monthly Financials'!P$3 &lt;= $F86, 1,)</f>
        <v>1</v>
      </c>
      <c r="Q88" s="403">
        <f>IF('Monthly Financials'!Q$3 &lt;= $F86, 1,)</f>
        <v>1</v>
      </c>
      <c r="R88" s="403">
        <f>IF('Monthly Financials'!R$3 &lt;= $F86, 1,)</f>
        <v>1</v>
      </c>
      <c r="S88" s="403">
        <f>IF('Monthly Financials'!S$3 &lt;= $F86, 1,)</f>
        <v>1</v>
      </c>
      <c r="T88" s="403">
        <f>IF('Monthly Financials'!T$3 &lt;= $F86, 1,)</f>
        <v>1</v>
      </c>
      <c r="U88" s="403">
        <f>IF('Monthly Financials'!U$3 &lt;= $F86, 1,)</f>
        <v>1</v>
      </c>
      <c r="V88" s="403">
        <f>IF('Monthly Financials'!V$3 &lt;= $F86, 1,)</f>
        <v>1</v>
      </c>
      <c r="W88" s="403">
        <f>IF('Monthly Financials'!W$3 &lt;= $F86, 1,)</f>
        <v>1</v>
      </c>
      <c r="X88" s="403">
        <f>IF('Monthly Financials'!X$3 &lt;= $F86, 1,)</f>
        <v>1</v>
      </c>
      <c r="Y88" s="403">
        <f>IF('Monthly Financials'!Y$3 &lt;= $F86, 1,)</f>
        <v>1</v>
      </c>
      <c r="Z88" s="403">
        <f>IF('Monthly Financials'!Z$3 &lt;= $F86, 1,)</f>
        <v>1</v>
      </c>
      <c r="AA88" s="403">
        <f>IF('Monthly Financials'!AA$3 &lt;= $F86, 1,)</f>
        <v>1</v>
      </c>
      <c r="AB88" s="403">
        <f>IF('Monthly Financials'!AB$3 &lt;= $F86, 1,)</f>
        <v>1</v>
      </c>
      <c r="AC88" s="403">
        <f>IF('Monthly Financials'!AC$3 &lt;= $F86, 1,)</f>
        <v>1</v>
      </c>
      <c r="AD88" s="403">
        <f>IF('Monthly Financials'!AD$3 &lt;= $F86, 1,)</f>
        <v>1</v>
      </c>
      <c r="AE88" s="403">
        <f>IF('Monthly Financials'!AE$3 &lt;= $F86, 1,)</f>
        <v>1</v>
      </c>
      <c r="AF88" s="403">
        <f>IF('Monthly Financials'!AF$3 &lt;= $F86, 1,)</f>
        <v>1</v>
      </c>
      <c r="AG88" s="403">
        <f>IF('Monthly Financials'!AG$3 &lt;= $F86, 1,)</f>
        <v>1</v>
      </c>
      <c r="AH88" s="403">
        <f>IF('Monthly Financials'!AH$3 &lt;= $F86, 1,)</f>
        <v>1</v>
      </c>
      <c r="AI88" s="403">
        <f>IF('Monthly Financials'!AI$3 &lt;= $F86, 1,)</f>
        <v>1</v>
      </c>
      <c r="AJ88" s="403">
        <f>IF('Monthly Financials'!AJ$3 &lt;= $F86, 1,)</f>
        <v>1</v>
      </c>
      <c r="AK88" s="403">
        <f>IF('Monthly Financials'!AK$3 &lt;= $F86, 1,)</f>
        <v>1</v>
      </c>
      <c r="AL88" s="403">
        <f>IF('Monthly Financials'!AL$3 &lt;= $F86, 1,)</f>
        <v>1</v>
      </c>
      <c r="AM88" s="403">
        <f>IF('Monthly Financials'!AM$3 &lt;= $F86, 1,)</f>
        <v>1</v>
      </c>
      <c r="AN88" s="403">
        <f>IF('Monthly Financials'!AN$3 &lt;= $F86, 1,)</f>
        <v>1</v>
      </c>
      <c r="AO88" s="403">
        <f>IF('Monthly Financials'!AO$3 &lt;= $F86, 1,)</f>
        <v>1</v>
      </c>
      <c r="AP88" s="403">
        <f>IF('Monthly Financials'!AP$3 &lt;= $F86, 1,)</f>
        <v>1</v>
      </c>
      <c r="AQ88" s="403">
        <f>IF('Monthly Financials'!AQ$3 &lt;= $F86, 1,)</f>
        <v>1</v>
      </c>
      <c r="AR88" s="403">
        <f>IF('Monthly Financials'!AR$3 &lt;= $F86, 1,)</f>
        <v>1</v>
      </c>
      <c r="AS88" s="403">
        <f>IF('Monthly Financials'!AS$3 &lt;= $F86, 1,)</f>
        <v>1</v>
      </c>
      <c r="AT88" s="403">
        <f>IF('Monthly Financials'!AT$3 &lt;= $F86, 1,)</f>
        <v>1</v>
      </c>
      <c r="AU88" s="403">
        <f>IF('Monthly Financials'!AU$3 &lt;= $F86, 1,)</f>
        <v>1</v>
      </c>
      <c r="AV88" s="403">
        <f>IF('Monthly Financials'!AV$3 &lt;= $F86, 1,)</f>
        <v>1</v>
      </c>
      <c r="AW88" s="403">
        <f>IF('Monthly Financials'!AW$3 &lt;= $F86, 1,)</f>
        <v>1</v>
      </c>
      <c r="AX88" s="403">
        <f>IF('Monthly Financials'!AX$3 &lt;= $F86, 1,)</f>
        <v>1</v>
      </c>
      <c r="AY88" s="403">
        <f>IF('Monthly Financials'!AY$3 &lt;= $F86, 1,)</f>
        <v>1</v>
      </c>
      <c r="AZ88" s="403">
        <f>IF('Monthly Financials'!AZ$3 &lt;= $F86, 1,)</f>
        <v>1</v>
      </c>
      <c r="BA88" s="403">
        <f>IF('Monthly Financials'!BA$3 &lt;= $F86, 1,)</f>
        <v>1</v>
      </c>
      <c r="BB88" s="403">
        <f>IF('Monthly Financials'!BB$3 &lt;= $F86, 1,)</f>
        <v>1</v>
      </c>
      <c r="BC88" s="403">
        <f>IF('Monthly Financials'!BC$3 &lt;= $F86, 1,)</f>
        <v>1</v>
      </c>
      <c r="BD88" s="403">
        <f>IF('Monthly Financials'!BD$3 &lt;= $F86, 1,)</f>
        <v>1</v>
      </c>
      <c r="BE88" s="403">
        <f>IF('Monthly Financials'!BE$3 &lt;= $F86, 1,)</f>
        <v>1</v>
      </c>
      <c r="BF88" s="403">
        <f>IF('Monthly Financials'!BF$3 &lt;= $F86, 1,)</f>
        <v>1</v>
      </c>
      <c r="BG88" s="403">
        <f>IF('Monthly Financials'!BG$3 &lt;= $F86, 1,)</f>
        <v>1</v>
      </c>
      <c r="BH88" s="403">
        <f>IF('Monthly Financials'!BH$3 &lt;= $F86, 1,)</f>
        <v>1</v>
      </c>
      <c r="BI88" s="403">
        <f>IF('Monthly Financials'!BI$3 &lt;= $F86, 1,)</f>
        <v>1</v>
      </c>
      <c r="BJ88" s="403">
        <f>IF('Monthly Financials'!BJ$3 &lt;= $F86, 1,)</f>
        <v>1</v>
      </c>
      <c r="BK88" s="403">
        <f>IF('Monthly Financials'!BK$3 &lt;= $F86, 1,)</f>
        <v>1</v>
      </c>
      <c r="BL88" s="403">
        <f>IF('Monthly Financials'!BL$3 &lt;= $F86, 1,)</f>
        <v>1</v>
      </c>
      <c r="BM88" s="403">
        <f>IF('Monthly Financials'!BM$3 &lt;= $F86, 1,)</f>
        <v>1</v>
      </c>
      <c r="BN88" s="403">
        <f>IF('Monthly Financials'!BN$3 &lt;= $F86, 1,)</f>
        <v>1</v>
      </c>
      <c r="BO88" s="403">
        <f>IF('Monthly Financials'!BO$3 &lt;= $F86, 1,)</f>
        <v>1</v>
      </c>
      <c r="BP88" s="403">
        <f>IF('Monthly Financials'!BP$3 &lt;= $F86, 1,)</f>
        <v>1</v>
      </c>
      <c r="BQ88" s="403">
        <f>IF('Monthly Financials'!BQ$3 &lt;= $F86, 1,)</f>
        <v>1</v>
      </c>
      <c r="BR88" s="403">
        <f>IF('Monthly Financials'!BR$3 &lt;= $F86, 1,)</f>
        <v>1</v>
      </c>
      <c r="BS88" s="403">
        <f>IF('Monthly Financials'!BS$3 &lt;= $F86, 1,)</f>
        <v>1</v>
      </c>
      <c r="BT88" s="403">
        <f>IF('Monthly Financials'!BT$3 &lt;= $F86, 1,)</f>
        <v>1</v>
      </c>
      <c r="BU88" s="403">
        <f>IF('Monthly Financials'!BU$3 &lt;= $F86, 1,)</f>
        <v>1</v>
      </c>
      <c r="BV88" s="403">
        <f>IF('Monthly Financials'!BV$3 &lt;= $F86, 1,)</f>
        <v>1</v>
      </c>
      <c r="BW88" s="403">
        <f>IF('Monthly Financials'!BW$3 &lt;= $F86, 1,)</f>
        <v>1</v>
      </c>
      <c r="BX88" s="403">
        <f>IF('Monthly Financials'!BX$3 &lt;= $F86, 1,)</f>
        <v>1</v>
      </c>
      <c r="BY88" s="403">
        <f>IF('Monthly Financials'!BY$3 &lt;= $F86, 1,)</f>
        <v>1</v>
      </c>
      <c r="BZ88" s="403">
        <f>IF('Monthly Financials'!BZ$3 &lt;= $F86, 1,)</f>
        <v>1</v>
      </c>
      <c r="CA88" s="403">
        <f>IF('Monthly Financials'!CA$3 &lt;= $F86, 1,)</f>
        <v>1</v>
      </c>
      <c r="CB88" s="403">
        <f>IF('Monthly Financials'!CB$3 &lt;= $F86, 1,)</f>
        <v>1</v>
      </c>
      <c r="CC88" s="403">
        <f>IF('Monthly Financials'!CC$3 &lt;= $F86, 1,)</f>
        <v>1</v>
      </c>
      <c r="CD88" s="403">
        <f>IF('Monthly Financials'!CD$3 &lt;= $F86, 1,)</f>
        <v>1</v>
      </c>
      <c r="CE88" s="403">
        <f>IF('Monthly Financials'!CE$3 &lt;= $F86, 1,)</f>
        <v>1</v>
      </c>
      <c r="CF88" s="403">
        <f>IF('Monthly Financials'!CF$3 &lt;= $F86, 1,)</f>
        <v>1</v>
      </c>
      <c r="CG88" s="403">
        <f>IF('Monthly Financials'!CG$3 &lt;= $F86, 1,)</f>
        <v>1</v>
      </c>
      <c r="CH88" s="403">
        <f>IF('Monthly Financials'!CH$3 &lt;= $F86, 1,)</f>
        <v>1</v>
      </c>
      <c r="CI88" s="403">
        <f>IF('Monthly Financials'!CI$3 &lt;= $F86, 1,)</f>
        <v>1</v>
      </c>
      <c r="CJ88" s="403">
        <f>IF('Monthly Financials'!CJ$3 &lt;= $F86, 1,)</f>
        <v>1</v>
      </c>
      <c r="CK88" s="403">
        <f>IF('Monthly Financials'!CK$3 &lt;= $F86, 1,)</f>
        <v>1</v>
      </c>
      <c r="CL88" s="403">
        <f>IF('Monthly Financials'!CL$3 &lt;= $F86, 1,)</f>
        <v>1</v>
      </c>
      <c r="CM88" s="403">
        <f>IF('Monthly Financials'!CM$3 &lt;= $F86, 1,)</f>
        <v>1</v>
      </c>
      <c r="CN88" s="403">
        <f>IF('Monthly Financials'!CN$3 &lt;= $F86, 1,)</f>
        <v>1</v>
      </c>
      <c r="CO88" s="403">
        <f>IF('Monthly Financials'!CO$3 &lt;= $F86, 1,)</f>
        <v>1</v>
      </c>
      <c r="CP88" s="403">
        <f>IF('Monthly Financials'!CP$3 &lt;= $F86, 1,)</f>
        <v>1</v>
      </c>
      <c r="CQ88" s="403">
        <f>IF('Monthly Financials'!CQ$3 &lt;= $F86, 1,)</f>
        <v>1</v>
      </c>
      <c r="CR88" s="403">
        <f>IF('Monthly Financials'!CR$3 &lt;= $F86, 1,)</f>
        <v>1</v>
      </c>
      <c r="CS88" s="403">
        <f>IF('Monthly Financials'!CS$3 &lt;= $F86, 1,)</f>
        <v>1</v>
      </c>
      <c r="CT88" s="403">
        <f>IF('Monthly Financials'!CT$3 &lt;= $F86, 1,)</f>
        <v>1</v>
      </c>
      <c r="CU88" s="403">
        <f>IF('Monthly Financials'!CU$3 &lt;= $F86, 1,)</f>
        <v>1</v>
      </c>
      <c r="CV88" s="403">
        <f>IF('Monthly Financials'!CV$3 &lt;= $F86, 1,)</f>
        <v>1</v>
      </c>
      <c r="CW88" s="403">
        <f>IF('Monthly Financials'!CW$3 &lt;= $F86, 1,)</f>
        <v>1</v>
      </c>
      <c r="CX88" s="403">
        <f>IF('Monthly Financials'!CX$3 &lt;= $F86, 1,)</f>
        <v>1</v>
      </c>
      <c r="CY88" s="403">
        <f>IF('Monthly Financials'!CY$3 &lt;= $F86, 1,)</f>
        <v>1</v>
      </c>
      <c r="CZ88" s="403">
        <f>IF('Monthly Financials'!CZ$3 &lt;= $F86, 1,)</f>
        <v>1</v>
      </c>
      <c r="DA88" s="403">
        <f>IF('Monthly Financials'!DA$3 &lt;= $F86, 1,)</f>
        <v>1</v>
      </c>
      <c r="DB88" s="403">
        <f>IF('Monthly Financials'!DB$3 &lt;= $F86, 1,)</f>
        <v>1</v>
      </c>
      <c r="DC88" s="403">
        <f>IF('Monthly Financials'!DC$3 &lt;= $F86, 1,)</f>
        <v>1</v>
      </c>
      <c r="DD88" s="403">
        <f>IF('Monthly Financials'!DD$3 &lt;= $F86, 1,)</f>
        <v>1</v>
      </c>
      <c r="DE88" s="403">
        <f>IF('Monthly Financials'!DE$3 &lt;= $F86, 1,)</f>
        <v>1</v>
      </c>
      <c r="DF88" s="403">
        <f>IF('Monthly Financials'!DF$3 &lt;= $F86, 1,)</f>
        <v>1</v>
      </c>
      <c r="DG88" s="403">
        <f>IF('Monthly Financials'!DG$3 &lt;= $F86, 1,)</f>
        <v>1</v>
      </c>
      <c r="DH88" s="403">
        <f>IF('Monthly Financials'!DH$3 &lt;= $F86, 1,)</f>
        <v>1</v>
      </c>
      <c r="DI88" s="403">
        <f>IF('Monthly Financials'!DI$3 &lt;= $F86, 1,)</f>
        <v>1</v>
      </c>
      <c r="DJ88" s="403">
        <f>IF('Monthly Financials'!DJ$3 &lt;= $F86, 1,)</f>
        <v>1</v>
      </c>
      <c r="DK88" s="403">
        <f>IF('Monthly Financials'!DK$3 &lt;= $F86, 1,)</f>
        <v>1</v>
      </c>
      <c r="DL88" s="403">
        <f>IF('Monthly Financials'!DL$3 &lt;= $F86, 1,)</f>
        <v>1</v>
      </c>
      <c r="DM88" s="403">
        <f>IF('Monthly Financials'!DM$3 &lt;= $F86, 1,)</f>
        <v>1</v>
      </c>
      <c r="DN88" s="403">
        <f>IF('Monthly Financials'!DN$3 &lt;= $F86, 1,)</f>
        <v>1</v>
      </c>
      <c r="DO88" s="403">
        <f>IF('Monthly Financials'!DO$3 &lt;= $F86, 1,)</f>
        <v>1</v>
      </c>
      <c r="DP88" s="403">
        <f>IF('Monthly Financials'!DP$3 &lt;= $F86, 1,)</f>
        <v>1</v>
      </c>
      <c r="DQ88" s="403">
        <f>IF('Monthly Financials'!DQ$3 &lt;= $F86, 1,)</f>
        <v>1</v>
      </c>
      <c r="DR88" s="403">
        <f>IF('Monthly Financials'!DR$3 &lt;= $F86, 1,)</f>
        <v>1</v>
      </c>
      <c r="DS88" s="403">
        <f>IF('Monthly Financials'!DS$3 &lt;= $F86, 1,)</f>
        <v>0</v>
      </c>
      <c r="DT88" s="403">
        <f>IF('Monthly Financials'!DT$3 &lt;= $F86, 1,)</f>
        <v>0</v>
      </c>
      <c r="DU88" s="403">
        <f>IF('Monthly Financials'!DU$3 &lt;= $F86, 1,)</f>
        <v>0</v>
      </c>
      <c r="DV88" s="403">
        <f>IF('Monthly Financials'!DV$3 &lt;= $F86, 1,)</f>
        <v>0</v>
      </c>
      <c r="DW88" s="403">
        <f>IF('Monthly Financials'!DW$3 &lt;= $F86, 1,)</f>
        <v>0</v>
      </c>
      <c r="DX88" s="403">
        <f>IF('Monthly Financials'!DX$3 &lt;= $F86, 1,)</f>
        <v>0</v>
      </c>
      <c r="DY88" s="403">
        <f>IF('Monthly Financials'!DY$3 &lt;= $F86, 1,)</f>
        <v>0</v>
      </c>
      <c r="DZ88" s="403">
        <f>IF('Monthly Financials'!DZ$3 &lt;= $F86, 1,)</f>
        <v>0</v>
      </c>
      <c r="EA88" s="403">
        <f>IF('Monthly Financials'!EA$3 &lt;= $F86, 1,)</f>
        <v>0</v>
      </c>
      <c r="EB88" s="403">
        <f>IF('Monthly Financials'!EB$3 &lt;= $F86, 1,)</f>
        <v>0</v>
      </c>
      <c r="EC88" s="403">
        <f>IF('Monthly Financials'!EC$3 &lt;= $F86, 1,)</f>
        <v>0</v>
      </c>
      <c r="ED88" s="403">
        <f>IF('Monthly Financials'!ED$3 &lt;= $F86, 1,)</f>
        <v>0</v>
      </c>
      <c r="EE88" s="403">
        <f>IF('Monthly Financials'!EE$3 &lt;= $F86, 1,)</f>
        <v>0</v>
      </c>
      <c r="EF88" s="403">
        <f>IF('Monthly Financials'!EF$3 &lt;= $F86, 1,)</f>
        <v>0</v>
      </c>
      <c r="EG88" s="403">
        <f>IF('Monthly Financials'!EG$3 &lt;= $F86, 1,)</f>
        <v>0</v>
      </c>
      <c r="EH88" s="403">
        <f>IF('Monthly Financials'!EH$3 &lt;= $F86, 1,)</f>
        <v>0</v>
      </c>
    </row>
    <row r="89" spans="1:139" s="21" customFormat="1" ht="15" customHeight="1" x14ac:dyDescent="0.25">
      <c r="B89" s="38"/>
      <c r="G89" s="54"/>
      <c r="H89" s="54"/>
      <c r="I89" s="57"/>
      <c r="J89" s="43"/>
      <c r="K89" s="43"/>
      <c r="L89" s="43"/>
      <c r="M89" s="43"/>
      <c r="N89" s="43"/>
      <c r="O89" s="43"/>
      <c r="P89" s="43"/>
      <c r="Q89" s="43"/>
      <c r="R89" s="43"/>
      <c r="S89" s="43"/>
      <c r="T89" s="43"/>
      <c r="U89" s="43"/>
      <c r="V89" s="43"/>
      <c r="W89" s="43"/>
      <c r="X89" s="43"/>
      <c r="Y89" s="43"/>
      <c r="Z89" s="43"/>
      <c r="AA89" s="43"/>
      <c r="AB89" s="43"/>
      <c r="AC89" s="43"/>
      <c r="AD89" s="43"/>
      <c r="AE89" s="43"/>
      <c r="AF89" s="43"/>
      <c r="AG89" s="43"/>
      <c r="AH89" s="43"/>
      <c r="AI89" s="43"/>
      <c r="AJ89" s="43"/>
      <c r="AK89" s="43"/>
      <c r="AL89" s="43"/>
      <c r="AM89" s="43"/>
      <c r="AN89" s="43"/>
      <c r="AO89" s="43"/>
      <c r="AP89" s="43"/>
      <c r="AQ89" s="43"/>
      <c r="AR89" s="43"/>
      <c r="AS89" s="43"/>
      <c r="AT89" s="43"/>
      <c r="AU89" s="43"/>
      <c r="AV89" s="43"/>
      <c r="AW89" s="43"/>
      <c r="AX89" s="43"/>
      <c r="AY89" s="43"/>
      <c r="AZ89" s="43"/>
      <c r="BA89" s="43"/>
      <c r="BB89" s="43"/>
      <c r="BC89" s="43"/>
      <c r="BD89" s="43"/>
      <c r="BE89" s="43"/>
      <c r="BF89" s="43"/>
      <c r="BG89" s="43"/>
      <c r="BH89" s="43"/>
      <c r="BI89" s="43"/>
      <c r="BJ89" s="43"/>
      <c r="BK89" s="43"/>
      <c r="BL89" s="43"/>
      <c r="BM89" s="43"/>
      <c r="BN89" s="43"/>
      <c r="BO89" s="43"/>
      <c r="BP89" s="43"/>
      <c r="BQ89" s="43"/>
      <c r="BR89" s="43"/>
      <c r="BS89" s="43"/>
      <c r="BT89" s="43"/>
      <c r="BU89" s="43"/>
      <c r="BV89" s="43"/>
      <c r="BW89" s="43"/>
      <c r="BX89" s="43"/>
      <c r="BY89" s="43"/>
      <c r="BZ89" s="43"/>
      <c r="CA89" s="43"/>
      <c r="CB89" s="43"/>
      <c r="CC89" s="43"/>
      <c r="CD89" s="43"/>
      <c r="CE89" s="43"/>
      <c r="CF89" s="43"/>
      <c r="CG89" s="43"/>
      <c r="CH89" s="43"/>
      <c r="CI89" s="43"/>
      <c r="CJ89" s="43"/>
      <c r="CK89" s="43"/>
      <c r="CL89" s="43"/>
      <c r="CM89" s="43"/>
      <c r="CN89" s="43"/>
      <c r="CO89" s="43"/>
      <c r="CP89" s="43"/>
      <c r="CQ89" s="43"/>
      <c r="CR89" s="43"/>
      <c r="CS89" s="43"/>
      <c r="CT89" s="43"/>
      <c r="CU89" s="43"/>
      <c r="CV89" s="43"/>
      <c r="CW89" s="43"/>
      <c r="CX89" s="43"/>
      <c r="CY89" s="43"/>
      <c r="CZ89" s="43"/>
      <c r="DA89" s="43"/>
      <c r="DB89" s="43"/>
      <c r="DC89" s="43"/>
      <c r="DD89" s="43"/>
      <c r="DE89" s="43"/>
      <c r="DF89" s="43"/>
      <c r="DG89" s="43"/>
      <c r="DH89" s="43"/>
      <c r="DI89" s="43"/>
      <c r="DJ89" s="43"/>
      <c r="DK89" s="43"/>
      <c r="DL89" s="43"/>
      <c r="DM89" s="43"/>
      <c r="DN89" s="43"/>
      <c r="DO89" s="43"/>
      <c r="DP89" s="43"/>
      <c r="DQ89" s="43"/>
      <c r="DR89" s="43"/>
      <c r="DS89" s="43"/>
      <c r="DT89" s="43"/>
      <c r="DU89" s="43"/>
      <c r="DV89" s="43"/>
      <c r="DW89" s="43"/>
      <c r="DX89" s="43"/>
      <c r="DY89" s="43"/>
      <c r="DZ89" s="43"/>
      <c r="EA89" s="43"/>
      <c r="EB89" s="43"/>
      <c r="EC89" s="43"/>
      <c r="ED89" s="43"/>
      <c r="EE89" s="43"/>
      <c r="EF89" s="43"/>
      <c r="EG89" s="43"/>
      <c r="EH89" s="43"/>
    </row>
    <row r="90" spans="1:139" s="406" customFormat="1" ht="15" customHeight="1" x14ac:dyDescent="0.35">
      <c r="B90" s="429" t="s">
        <v>628</v>
      </c>
    </row>
    <row r="91" spans="1:139" s="406" customFormat="1" ht="15" customHeight="1" x14ac:dyDescent="0.35">
      <c r="E91" s="784" t="str">
        <f xml:space="preserve"> NTBA!E$237</f>
        <v>Repayment Start Date</v>
      </c>
      <c r="F91" s="785">
        <f ca="1" xml:space="preserve"> NTBA!F$237</f>
        <v>46203</v>
      </c>
      <c r="G91" s="784" t="str">
        <f xml:space="preserve"> NTBA!G$237</f>
        <v>date</v>
      </c>
    </row>
    <row r="92" spans="1:139" s="786" customFormat="1" ht="15" customHeight="1" x14ac:dyDescent="0.35">
      <c r="E92" s="786" t="str">
        <f xml:space="preserve"> E$18</f>
        <v>Model period beginning_M</v>
      </c>
      <c r="F92" s="786">
        <f t="shared" ref="F92:BQ92" si="98" xml:space="preserve"> F$18</f>
        <v>0</v>
      </c>
      <c r="G92" s="786" t="str">
        <f t="shared" si="98"/>
        <v>date</v>
      </c>
      <c r="H92" s="786">
        <f xml:space="preserve"> H$18</f>
        <v>0</v>
      </c>
      <c r="I92" s="786">
        <f t="shared" si="98"/>
        <v>0</v>
      </c>
      <c r="J92" s="786">
        <f xml:space="preserve"> J$18</f>
        <v>45323</v>
      </c>
      <c r="K92" s="786">
        <f t="shared" si="98"/>
        <v>45352</v>
      </c>
      <c r="L92" s="786">
        <f t="shared" si="98"/>
        <v>45383</v>
      </c>
      <c r="M92" s="786">
        <f t="shared" si="98"/>
        <v>45413</v>
      </c>
      <c r="N92" s="786">
        <f t="shared" si="98"/>
        <v>45444</v>
      </c>
      <c r="O92" s="786">
        <f t="shared" si="98"/>
        <v>45474</v>
      </c>
      <c r="P92" s="786">
        <f t="shared" si="98"/>
        <v>45505</v>
      </c>
      <c r="Q92" s="786">
        <f t="shared" si="98"/>
        <v>45536</v>
      </c>
      <c r="R92" s="786">
        <f t="shared" si="98"/>
        <v>45566</v>
      </c>
      <c r="S92" s="786">
        <f t="shared" si="98"/>
        <v>45597</v>
      </c>
      <c r="T92" s="786">
        <f t="shared" si="98"/>
        <v>45627</v>
      </c>
      <c r="U92" s="786">
        <f t="shared" si="98"/>
        <v>45658</v>
      </c>
      <c r="V92" s="786">
        <f t="shared" si="98"/>
        <v>45689</v>
      </c>
      <c r="W92" s="786">
        <f t="shared" si="98"/>
        <v>45717</v>
      </c>
      <c r="X92" s="786">
        <f t="shared" si="98"/>
        <v>45748</v>
      </c>
      <c r="Y92" s="786">
        <f t="shared" si="98"/>
        <v>45778</v>
      </c>
      <c r="Z92" s="786">
        <f t="shared" si="98"/>
        <v>45809</v>
      </c>
      <c r="AA92" s="786">
        <f t="shared" si="98"/>
        <v>45839</v>
      </c>
      <c r="AB92" s="786">
        <f t="shared" si="98"/>
        <v>45870</v>
      </c>
      <c r="AC92" s="786">
        <f t="shared" si="98"/>
        <v>45901</v>
      </c>
      <c r="AD92" s="786">
        <f t="shared" si="98"/>
        <v>45931</v>
      </c>
      <c r="AE92" s="786">
        <f t="shared" si="98"/>
        <v>45962</v>
      </c>
      <c r="AF92" s="786">
        <f t="shared" si="98"/>
        <v>45992</v>
      </c>
      <c r="AG92" s="786">
        <f t="shared" si="98"/>
        <v>46023</v>
      </c>
      <c r="AH92" s="786">
        <f t="shared" si="98"/>
        <v>46054</v>
      </c>
      <c r="AI92" s="786">
        <f t="shared" si="98"/>
        <v>46082</v>
      </c>
      <c r="AJ92" s="786">
        <f t="shared" si="98"/>
        <v>46113</v>
      </c>
      <c r="AK92" s="786">
        <f t="shared" si="98"/>
        <v>46143</v>
      </c>
      <c r="AL92" s="786">
        <f t="shared" si="98"/>
        <v>46174</v>
      </c>
      <c r="AM92" s="786">
        <f t="shared" si="98"/>
        <v>46204</v>
      </c>
      <c r="AN92" s="786">
        <f t="shared" si="98"/>
        <v>46235</v>
      </c>
      <c r="AO92" s="786">
        <f t="shared" si="98"/>
        <v>46266</v>
      </c>
      <c r="AP92" s="786">
        <f t="shared" si="98"/>
        <v>46296</v>
      </c>
      <c r="AQ92" s="786">
        <f t="shared" si="98"/>
        <v>46327</v>
      </c>
      <c r="AR92" s="786">
        <f t="shared" si="98"/>
        <v>46357</v>
      </c>
      <c r="AS92" s="786">
        <f t="shared" si="98"/>
        <v>46388</v>
      </c>
      <c r="AT92" s="786">
        <f t="shared" si="98"/>
        <v>46419</v>
      </c>
      <c r="AU92" s="786">
        <f t="shared" si="98"/>
        <v>46447</v>
      </c>
      <c r="AV92" s="786">
        <f t="shared" si="98"/>
        <v>46478</v>
      </c>
      <c r="AW92" s="786">
        <f t="shared" si="98"/>
        <v>46508</v>
      </c>
      <c r="AX92" s="786">
        <f t="shared" si="98"/>
        <v>46539</v>
      </c>
      <c r="AY92" s="786">
        <f t="shared" si="98"/>
        <v>46569</v>
      </c>
      <c r="AZ92" s="786">
        <f t="shared" si="98"/>
        <v>46600</v>
      </c>
      <c r="BA92" s="786">
        <f t="shared" si="98"/>
        <v>46631</v>
      </c>
      <c r="BB92" s="786">
        <f t="shared" si="98"/>
        <v>46661</v>
      </c>
      <c r="BC92" s="786">
        <f t="shared" si="98"/>
        <v>46692</v>
      </c>
      <c r="BD92" s="786">
        <f t="shared" si="98"/>
        <v>46722</v>
      </c>
      <c r="BE92" s="786">
        <f t="shared" si="98"/>
        <v>46753</v>
      </c>
      <c r="BF92" s="786">
        <f t="shared" si="98"/>
        <v>46784</v>
      </c>
      <c r="BG92" s="786">
        <f t="shared" si="98"/>
        <v>46813</v>
      </c>
      <c r="BH92" s="786">
        <f t="shared" si="98"/>
        <v>46844</v>
      </c>
      <c r="BI92" s="786">
        <f t="shared" si="98"/>
        <v>46874</v>
      </c>
      <c r="BJ92" s="786">
        <f t="shared" si="98"/>
        <v>46905</v>
      </c>
      <c r="BK92" s="786">
        <f t="shared" si="98"/>
        <v>46935</v>
      </c>
      <c r="BL92" s="786">
        <f t="shared" si="98"/>
        <v>46966</v>
      </c>
      <c r="BM92" s="786">
        <f t="shared" si="98"/>
        <v>46997</v>
      </c>
      <c r="BN92" s="786">
        <f t="shared" si="98"/>
        <v>47027</v>
      </c>
      <c r="BO92" s="786">
        <f t="shared" si="98"/>
        <v>47058</v>
      </c>
      <c r="BP92" s="786">
        <f t="shared" si="98"/>
        <v>47088</v>
      </c>
      <c r="BQ92" s="786">
        <f t="shared" si="98"/>
        <v>47119</v>
      </c>
      <c r="BR92" s="786">
        <f t="shared" ref="BR92:EC92" si="99" xml:space="preserve"> BR$18</f>
        <v>47150</v>
      </c>
      <c r="BS92" s="786">
        <f t="shared" si="99"/>
        <v>47178</v>
      </c>
      <c r="BT92" s="786">
        <f t="shared" si="99"/>
        <v>47209</v>
      </c>
      <c r="BU92" s="786">
        <f t="shared" si="99"/>
        <v>47239</v>
      </c>
      <c r="BV92" s="786">
        <f t="shared" si="99"/>
        <v>47270</v>
      </c>
      <c r="BW92" s="786">
        <f t="shared" si="99"/>
        <v>47300</v>
      </c>
      <c r="BX92" s="786">
        <f t="shared" si="99"/>
        <v>47331</v>
      </c>
      <c r="BY92" s="786">
        <f t="shared" si="99"/>
        <v>47362</v>
      </c>
      <c r="BZ92" s="786">
        <f t="shared" si="99"/>
        <v>47392</v>
      </c>
      <c r="CA92" s="786">
        <f t="shared" si="99"/>
        <v>47423</v>
      </c>
      <c r="CB92" s="786">
        <f t="shared" si="99"/>
        <v>47453</v>
      </c>
      <c r="CC92" s="786">
        <f t="shared" si="99"/>
        <v>47484</v>
      </c>
      <c r="CD92" s="786">
        <f t="shared" si="99"/>
        <v>47515</v>
      </c>
      <c r="CE92" s="786">
        <f t="shared" si="99"/>
        <v>47543</v>
      </c>
      <c r="CF92" s="786">
        <f t="shared" si="99"/>
        <v>47574</v>
      </c>
      <c r="CG92" s="786">
        <f t="shared" si="99"/>
        <v>47604</v>
      </c>
      <c r="CH92" s="786">
        <f t="shared" si="99"/>
        <v>47635</v>
      </c>
      <c r="CI92" s="786">
        <f t="shared" si="99"/>
        <v>47665</v>
      </c>
      <c r="CJ92" s="786">
        <f t="shared" si="99"/>
        <v>47696</v>
      </c>
      <c r="CK92" s="786">
        <f t="shared" si="99"/>
        <v>47727</v>
      </c>
      <c r="CL92" s="786">
        <f t="shared" si="99"/>
        <v>47757</v>
      </c>
      <c r="CM92" s="786">
        <f t="shared" si="99"/>
        <v>47788</v>
      </c>
      <c r="CN92" s="786">
        <f t="shared" si="99"/>
        <v>47818</v>
      </c>
      <c r="CO92" s="786">
        <f t="shared" si="99"/>
        <v>47849</v>
      </c>
      <c r="CP92" s="786">
        <f t="shared" si="99"/>
        <v>47880</v>
      </c>
      <c r="CQ92" s="786">
        <f t="shared" si="99"/>
        <v>47908</v>
      </c>
      <c r="CR92" s="786">
        <f t="shared" si="99"/>
        <v>47939</v>
      </c>
      <c r="CS92" s="786">
        <f t="shared" si="99"/>
        <v>47969</v>
      </c>
      <c r="CT92" s="786">
        <f t="shared" si="99"/>
        <v>48000</v>
      </c>
      <c r="CU92" s="786">
        <f t="shared" si="99"/>
        <v>48030</v>
      </c>
      <c r="CV92" s="786">
        <f t="shared" si="99"/>
        <v>48061</v>
      </c>
      <c r="CW92" s="786">
        <f t="shared" si="99"/>
        <v>48092</v>
      </c>
      <c r="CX92" s="786">
        <f t="shared" si="99"/>
        <v>48122</v>
      </c>
      <c r="CY92" s="786">
        <f t="shared" si="99"/>
        <v>48153</v>
      </c>
      <c r="CZ92" s="786">
        <f t="shared" si="99"/>
        <v>48183</v>
      </c>
      <c r="DA92" s="786">
        <f t="shared" si="99"/>
        <v>48214</v>
      </c>
      <c r="DB92" s="786">
        <f t="shared" si="99"/>
        <v>48245</v>
      </c>
      <c r="DC92" s="786">
        <f t="shared" si="99"/>
        <v>48274</v>
      </c>
      <c r="DD92" s="786">
        <f t="shared" si="99"/>
        <v>48305</v>
      </c>
      <c r="DE92" s="786">
        <f t="shared" si="99"/>
        <v>48335</v>
      </c>
      <c r="DF92" s="786">
        <f t="shared" si="99"/>
        <v>48366</v>
      </c>
      <c r="DG92" s="786">
        <f t="shared" si="99"/>
        <v>48396</v>
      </c>
      <c r="DH92" s="786">
        <f t="shared" si="99"/>
        <v>48427</v>
      </c>
      <c r="DI92" s="786">
        <f t="shared" si="99"/>
        <v>48458</v>
      </c>
      <c r="DJ92" s="786">
        <f t="shared" si="99"/>
        <v>48488</v>
      </c>
      <c r="DK92" s="786">
        <f t="shared" si="99"/>
        <v>48519</v>
      </c>
      <c r="DL92" s="786">
        <f t="shared" si="99"/>
        <v>48549</v>
      </c>
      <c r="DM92" s="786">
        <f t="shared" si="99"/>
        <v>48580</v>
      </c>
      <c r="DN92" s="786">
        <f t="shared" si="99"/>
        <v>48611</v>
      </c>
      <c r="DO92" s="786">
        <f t="shared" si="99"/>
        <v>48639</v>
      </c>
      <c r="DP92" s="786">
        <f t="shared" si="99"/>
        <v>48670</v>
      </c>
      <c r="DQ92" s="786">
        <f t="shared" si="99"/>
        <v>48700</v>
      </c>
      <c r="DR92" s="786">
        <f t="shared" si="99"/>
        <v>48731</v>
      </c>
      <c r="DS92" s="786">
        <f t="shared" si="99"/>
        <v>48761</v>
      </c>
      <c r="DT92" s="786">
        <f t="shared" si="99"/>
        <v>48792</v>
      </c>
      <c r="DU92" s="786">
        <f t="shared" si="99"/>
        <v>48823</v>
      </c>
      <c r="DV92" s="786">
        <f t="shared" si="99"/>
        <v>48853</v>
      </c>
      <c r="DW92" s="786">
        <f t="shared" si="99"/>
        <v>48884</v>
      </c>
      <c r="DX92" s="786">
        <f t="shared" si="99"/>
        <v>48914</v>
      </c>
      <c r="DY92" s="786">
        <f t="shared" si="99"/>
        <v>48945</v>
      </c>
      <c r="DZ92" s="786">
        <f t="shared" si="99"/>
        <v>48976</v>
      </c>
      <c r="EA92" s="786">
        <f t="shared" si="99"/>
        <v>49004</v>
      </c>
      <c r="EB92" s="786">
        <f t="shared" si="99"/>
        <v>49035</v>
      </c>
      <c r="EC92" s="786">
        <f t="shared" si="99"/>
        <v>49065</v>
      </c>
      <c r="ED92" s="786">
        <f xml:space="preserve"> ED$18</f>
        <v>49096</v>
      </c>
      <c r="EE92" s="786">
        <f xml:space="preserve"> EE$18</f>
        <v>49126</v>
      </c>
      <c r="EF92" s="786">
        <f xml:space="preserve"> EF$18</f>
        <v>49157</v>
      </c>
      <c r="EG92" s="786">
        <f xml:space="preserve"> EG$18</f>
        <v>49188</v>
      </c>
      <c r="EH92" s="786">
        <f xml:space="preserve"> EH$18</f>
        <v>49218</v>
      </c>
    </row>
    <row r="93" spans="1:139" s="786" customFormat="1" ht="15" customHeight="1" x14ac:dyDescent="0.35">
      <c r="E93" s="786" t="str">
        <f xml:space="preserve"> E$22</f>
        <v>Model period ending_M</v>
      </c>
      <c r="F93" s="786">
        <f t="shared" ref="F93:BQ93" si="100" xml:space="preserve"> F$22</f>
        <v>0</v>
      </c>
      <c r="G93" s="786" t="str">
        <f t="shared" si="100"/>
        <v>date</v>
      </c>
      <c r="H93" s="786">
        <f xml:space="preserve"> H$22</f>
        <v>0</v>
      </c>
      <c r="I93" s="786">
        <f t="shared" si="100"/>
        <v>0</v>
      </c>
      <c r="J93" s="786">
        <f t="shared" si="100"/>
        <v>45351</v>
      </c>
      <c r="K93" s="786">
        <f t="shared" si="100"/>
        <v>45382</v>
      </c>
      <c r="L93" s="786">
        <f t="shared" si="100"/>
        <v>45412</v>
      </c>
      <c r="M93" s="786">
        <f t="shared" si="100"/>
        <v>45443</v>
      </c>
      <c r="N93" s="786">
        <f t="shared" si="100"/>
        <v>45473</v>
      </c>
      <c r="O93" s="786">
        <f t="shared" si="100"/>
        <v>45504</v>
      </c>
      <c r="P93" s="786">
        <f t="shared" si="100"/>
        <v>45535</v>
      </c>
      <c r="Q93" s="786">
        <f t="shared" si="100"/>
        <v>45565</v>
      </c>
      <c r="R93" s="786">
        <f t="shared" si="100"/>
        <v>45596</v>
      </c>
      <c r="S93" s="786">
        <f t="shared" si="100"/>
        <v>45626</v>
      </c>
      <c r="T93" s="786">
        <f t="shared" si="100"/>
        <v>45657</v>
      </c>
      <c r="U93" s="786">
        <f t="shared" si="100"/>
        <v>45688</v>
      </c>
      <c r="V93" s="786">
        <f t="shared" si="100"/>
        <v>45716</v>
      </c>
      <c r="W93" s="786">
        <f t="shared" si="100"/>
        <v>45747</v>
      </c>
      <c r="X93" s="786">
        <f t="shared" si="100"/>
        <v>45777</v>
      </c>
      <c r="Y93" s="786">
        <f t="shared" si="100"/>
        <v>45808</v>
      </c>
      <c r="Z93" s="786">
        <f t="shared" si="100"/>
        <v>45838</v>
      </c>
      <c r="AA93" s="786">
        <f t="shared" si="100"/>
        <v>45869</v>
      </c>
      <c r="AB93" s="786">
        <f t="shared" si="100"/>
        <v>45900</v>
      </c>
      <c r="AC93" s="786">
        <f t="shared" si="100"/>
        <v>45930</v>
      </c>
      <c r="AD93" s="786">
        <f t="shared" si="100"/>
        <v>45961</v>
      </c>
      <c r="AE93" s="786">
        <f t="shared" si="100"/>
        <v>45991</v>
      </c>
      <c r="AF93" s="786">
        <f t="shared" si="100"/>
        <v>46022</v>
      </c>
      <c r="AG93" s="786">
        <f t="shared" si="100"/>
        <v>46053</v>
      </c>
      <c r="AH93" s="786">
        <f t="shared" si="100"/>
        <v>46081</v>
      </c>
      <c r="AI93" s="786">
        <f t="shared" si="100"/>
        <v>46112</v>
      </c>
      <c r="AJ93" s="786">
        <f t="shared" si="100"/>
        <v>46142</v>
      </c>
      <c r="AK93" s="786">
        <f t="shared" si="100"/>
        <v>46173</v>
      </c>
      <c r="AL93" s="786">
        <f t="shared" si="100"/>
        <v>46203</v>
      </c>
      <c r="AM93" s="786">
        <f t="shared" si="100"/>
        <v>46234</v>
      </c>
      <c r="AN93" s="786">
        <f t="shared" si="100"/>
        <v>46265</v>
      </c>
      <c r="AO93" s="786">
        <f t="shared" si="100"/>
        <v>46295</v>
      </c>
      <c r="AP93" s="786">
        <f t="shared" si="100"/>
        <v>46326</v>
      </c>
      <c r="AQ93" s="786">
        <f t="shared" si="100"/>
        <v>46356</v>
      </c>
      <c r="AR93" s="786">
        <f t="shared" si="100"/>
        <v>46387</v>
      </c>
      <c r="AS93" s="786">
        <f t="shared" si="100"/>
        <v>46418</v>
      </c>
      <c r="AT93" s="786">
        <f t="shared" si="100"/>
        <v>46446</v>
      </c>
      <c r="AU93" s="786">
        <f t="shared" si="100"/>
        <v>46477</v>
      </c>
      <c r="AV93" s="786">
        <f t="shared" si="100"/>
        <v>46507</v>
      </c>
      <c r="AW93" s="786">
        <f t="shared" si="100"/>
        <v>46538</v>
      </c>
      <c r="AX93" s="786">
        <f t="shared" si="100"/>
        <v>46568</v>
      </c>
      <c r="AY93" s="786">
        <f t="shared" si="100"/>
        <v>46599</v>
      </c>
      <c r="AZ93" s="786">
        <f t="shared" si="100"/>
        <v>46630</v>
      </c>
      <c r="BA93" s="786">
        <f t="shared" si="100"/>
        <v>46660</v>
      </c>
      <c r="BB93" s="786">
        <f t="shared" si="100"/>
        <v>46691</v>
      </c>
      <c r="BC93" s="786">
        <f t="shared" si="100"/>
        <v>46721</v>
      </c>
      <c r="BD93" s="786">
        <f t="shared" si="100"/>
        <v>46752</v>
      </c>
      <c r="BE93" s="786">
        <f t="shared" si="100"/>
        <v>46783</v>
      </c>
      <c r="BF93" s="786">
        <f t="shared" si="100"/>
        <v>46812</v>
      </c>
      <c r="BG93" s="786">
        <f t="shared" si="100"/>
        <v>46843</v>
      </c>
      <c r="BH93" s="786">
        <f t="shared" si="100"/>
        <v>46873</v>
      </c>
      <c r="BI93" s="786">
        <f t="shared" si="100"/>
        <v>46904</v>
      </c>
      <c r="BJ93" s="786">
        <f t="shared" si="100"/>
        <v>46934</v>
      </c>
      <c r="BK93" s="786">
        <f t="shared" si="100"/>
        <v>46965</v>
      </c>
      <c r="BL93" s="786">
        <f t="shared" si="100"/>
        <v>46996</v>
      </c>
      <c r="BM93" s="786">
        <f t="shared" si="100"/>
        <v>47026</v>
      </c>
      <c r="BN93" s="786">
        <f t="shared" si="100"/>
        <v>47057</v>
      </c>
      <c r="BO93" s="786">
        <f t="shared" si="100"/>
        <v>47087</v>
      </c>
      <c r="BP93" s="786">
        <f t="shared" si="100"/>
        <v>47118</v>
      </c>
      <c r="BQ93" s="786">
        <f t="shared" si="100"/>
        <v>47149</v>
      </c>
      <c r="BR93" s="786">
        <f t="shared" ref="BR93:EC93" si="101" xml:space="preserve"> BR$22</f>
        <v>47177</v>
      </c>
      <c r="BS93" s="786">
        <f t="shared" si="101"/>
        <v>47208</v>
      </c>
      <c r="BT93" s="786">
        <f t="shared" si="101"/>
        <v>47238</v>
      </c>
      <c r="BU93" s="786">
        <f t="shared" si="101"/>
        <v>47269</v>
      </c>
      <c r="BV93" s="786">
        <f t="shared" si="101"/>
        <v>47299</v>
      </c>
      <c r="BW93" s="786">
        <f t="shared" si="101"/>
        <v>47330</v>
      </c>
      <c r="BX93" s="786">
        <f t="shared" si="101"/>
        <v>47361</v>
      </c>
      <c r="BY93" s="786">
        <f t="shared" si="101"/>
        <v>47391</v>
      </c>
      <c r="BZ93" s="786">
        <f t="shared" si="101"/>
        <v>47422</v>
      </c>
      <c r="CA93" s="786">
        <f t="shared" si="101"/>
        <v>47452</v>
      </c>
      <c r="CB93" s="786">
        <f t="shared" si="101"/>
        <v>47483</v>
      </c>
      <c r="CC93" s="786">
        <f t="shared" si="101"/>
        <v>47514</v>
      </c>
      <c r="CD93" s="786">
        <f t="shared" si="101"/>
        <v>47542</v>
      </c>
      <c r="CE93" s="786">
        <f t="shared" si="101"/>
        <v>47573</v>
      </c>
      <c r="CF93" s="786">
        <f t="shared" si="101"/>
        <v>47603</v>
      </c>
      <c r="CG93" s="786">
        <f t="shared" si="101"/>
        <v>47634</v>
      </c>
      <c r="CH93" s="786">
        <f t="shared" si="101"/>
        <v>47664</v>
      </c>
      <c r="CI93" s="786">
        <f t="shared" si="101"/>
        <v>47695</v>
      </c>
      <c r="CJ93" s="786">
        <f t="shared" si="101"/>
        <v>47726</v>
      </c>
      <c r="CK93" s="786">
        <f t="shared" si="101"/>
        <v>47756</v>
      </c>
      <c r="CL93" s="786">
        <f t="shared" si="101"/>
        <v>47787</v>
      </c>
      <c r="CM93" s="786">
        <f t="shared" si="101"/>
        <v>47817</v>
      </c>
      <c r="CN93" s="786">
        <f t="shared" si="101"/>
        <v>47848</v>
      </c>
      <c r="CO93" s="786">
        <f t="shared" si="101"/>
        <v>47879</v>
      </c>
      <c r="CP93" s="786">
        <f t="shared" si="101"/>
        <v>47907</v>
      </c>
      <c r="CQ93" s="786">
        <f t="shared" si="101"/>
        <v>47938</v>
      </c>
      <c r="CR93" s="786">
        <f t="shared" si="101"/>
        <v>47968</v>
      </c>
      <c r="CS93" s="786">
        <f t="shared" si="101"/>
        <v>47999</v>
      </c>
      <c r="CT93" s="786">
        <f t="shared" si="101"/>
        <v>48029</v>
      </c>
      <c r="CU93" s="786">
        <f t="shared" si="101"/>
        <v>48060</v>
      </c>
      <c r="CV93" s="786">
        <f t="shared" si="101"/>
        <v>48091</v>
      </c>
      <c r="CW93" s="786">
        <f t="shared" si="101"/>
        <v>48121</v>
      </c>
      <c r="CX93" s="786">
        <f t="shared" si="101"/>
        <v>48152</v>
      </c>
      <c r="CY93" s="786">
        <f t="shared" si="101"/>
        <v>48182</v>
      </c>
      <c r="CZ93" s="786">
        <f t="shared" si="101"/>
        <v>48213</v>
      </c>
      <c r="DA93" s="786">
        <f t="shared" si="101"/>
        <v>48244</v>
      </c>
      <c r="DB93" s="786">
        <f t="shared" si="101"/>
        <v>48273</v>
      </c>
      <c r="DC93" s="786">
        <f t="shared" si="101"/>
        <v>48304</v>
      </c>
      <c r="DD93" s="786">
        <f t="shared" si="101"/>
        <v>48334</v>
      </c>
      <c r="DE93" s="786">
        <f t="shared" si="101"/>
        <v>48365</v>
      </c>
      <c r="DF93" s="786">
        <f t="shared" si="101"/>
        <v>48395</v>
      </c>
      <c r="DG93" s="786">
        <f t="shared" si="101"/>
        <v>48426</v>
      </c>
      <c r="DH93" s="786">
        <f t="shared" si="101"/>
        <v>48457</v>
      </c>
      <c r="DI93" s="786">
        <f t="shared" si="101"/>
        <v>48487</v>
      </c>
      <c r="DJ93" s="786">
        <f t="shared" si="101"/>
        <v>48518</v>
      </c>
      <c r="DK93" s="786">
        <f t="shared" si="101"/>
        <v>48548</v>
      </c>
      <c r="DL93" s="786">
        <f t="shared" si="101"/>
        <v>48579</v>
      </c>
      <c r="DM93" s="786">
        <f t="shared" si="101"/>
        <v>48610</v>
      </c>
      <c r="DN93" s="786">
        <f t="shared" si="101"/>
        <v>48638</v>
      </c>
      <c r="DO93" s="786">
        <f t="shared" si="101"/>
        <v>48669</v>
      </c>
      <c r="DP93" s="786">
        <f t="shared" si="101"/>
        <v>48699</v>
      </c>
      <c r="DQ93" s="786">
        <f t="shared" si="101"/>
        <v>48730</v>
      </c>
      <c r="DR93" s="786">
        <f t="shared" si="101"/>
        <v>48760</v>
      </c>
      <c r="DS93" s="786">
        <f t="shared" si="101"/>
        <v>48791</v>
      </c>
      <c r="DT93" s="786">
        <f t="shared" si="101"/>
        <v>48822</v>
      </c>
      <c r="DU93" s="786">
        <f t="shared" si="101"/>
        <v>48852</v>
      </c>
      <c r="DV93" s="786">
        <f t="shared" si="101"/>
        <v>48883</v>
      </c>
      <c r="DW93" s="786">
        <f t="shared" si="101"/>
        <v>48913</v>
      </c>
      <c r="DX93" s="786">
        <f t="shared" si="101"/>
        <v>48944</v>
      </c>
      <c r="DY93" s="786">
        <f t="shared" si="101"/>
        <v>48975</v>
      </c>
      <c r="DZ93" s="786">
        <f t="shared" si="101"/>
        <v>49003</v>
      </c>
      <c r="EA93" s="786">
        <f t="shared" si="101"/>
        <v>49034</v>
      </c>
      <c r="EB93" s="786">
        <f t="shared" si="101"/>
        <v>49064</v>
      </c>
      <c r="EC93" s="786">
        <f t="shared" si="101"/>
        <v>49095</v>
      </c>
      <c r="ED93" s="786">
        <f xml:space="preserve"> ED$22</f>
        <v>49125</v>
      </c>
      <c r="EE93" s="786">
        <f xml:space="preserve"> EE$22</f>
        <v>49156</v>
      </c>
      <c r="EF93" s="786">
        <f xml:space="preserve"> EF$22</f>
        <v>49187</v>
      </c>
      <c r="EG93" s="786">
        <f xml:space="preserve"> EG$22</f>
        <v>49217</v>
      </c>
      <c r="EH93" s="786">
        <f xml:space="preserve"> EH$22</f>
        <v>49248</v>
      </c>
    </row>
    <row r="94" spans="1:139" s="406" customFormat="1" ht="15" customHeight="1" x14ac:dyDescent="0.35">
      <c r="E94" s="406" t="s">
        <v>617</v>
      </c>
      <c r="G94" s="406" t="s">
        <v>308</v>
      </c>
      <c r="H94" s="406">
        <f ca="1" xml:space="preserve"> SUM(J94:EH94)</f>
        <v>1</v>
      </c>
      <c r="J94" s="37">
        <f t="shared" ref="J94:AO94" ca="1" si="102">IF(AND($F91 &lt;= J93, $F91 &gt;= J92), 1, 0)</f>
        <v>0</v>
      </c>
      <c r="K94" s="37">
        <f t="shared" ca="1" si="102"/>
        <v>0</v>
      </c>
      <c r="L94" s="37">
        <f t="shared" ca="1" si="102"/>
        <v>0</v>
      </c>
      <c r="M94" s="37">
        <f t="shared" ca="1" si="102"/>
        <v>0</v>
      </c>
      <c r="N94" s="37">
        <f t="shared" ca="1" si="102"/>
        <v>0</v>
      </c>
      <c r="O94" s="37">
        <f t="shared" ca="1" si="102"/>
        <v>0</v>
      </c>
      <c r="P94" s="37">
        <f t="shared" ca="1" si="102"/>
        <v>0</v>
      </c>
      <c r="Q94" s="37">
        <f t="shared" ca="1" si="102"/>
        <v>0</v>
      </c>
      <c r="R94" s="37">
        <f t="shared" ca="1" si="102"/>
        <v>0</v>
      </c>
      <c r="S94" s="37">
        <f t="shared" ca="1" si="102"/>
        <v>0</v>
      </c>
      <c r="T94" s="37">
        <f t="shared" ca="1" si="102"/>
        <v>0</v>
      </c>
      <c r="U94" s="37">
        <f t="shared" ca="1" si="102"/>
        <v>0</v>
      </c>
      <c r="V94" s="37">
        <f t="shared" ca="1" si="102"/>
        <v>0</v>
      </c>
      <c r="W94" s="37">
        <f t="shared" ca="1" si="102"/>
        <v>0</v>
      </c>
      <c r="X94" s="37">
        <f t="shared" ca="1" si="102"/>
        <v>0</v>
      </c>
      <c r="Y94" s="37">
        <f t="shared" ca="1" si="102"/>
        <v>0</v>
      </c>
      <c r="Z94" s="37">
        <f t="shared" ca="1" si="102"/>
        <v>0</v>
      </c>
      <c r="AA94" s="37">
        <f t="shared" ca="1" si="102"/>
        <v>0</v>
      </c>
      <c r="AB94" s="37">
        <f t="shared" ca="1" si="102"/>
        <v>0</v>
      </c>
      <c r="AC94" s="37">
        <f t="shared" ca="1" si="102"/>
        <v>0</v>
      </c>
      <c r="AD94" s="37">
        <f t="shared" ca="1" si="102"/>
        <v>0</v>
      </c>
      <c r="AE94" s="37">
        <f t="shared" ca="1" si="102"/>
        <v>0</v>
      </c>
      <c r="AF94" s="37">
        <f t="shared" ca="1" si="102"/>
        <v>0</v>
      </c>
      <c r="AG94" s="37">
        <f t="shared" ca="1" si="102"/>
        <v>0</v>
      </c>
      <c r="AH94" s="37">
        <f t="shared" ca="1" si="102"/>
        <v>0</v>
      </c>
      <c r="AI94" s="37">
        <f t="shared" ca="1" si="102"/>
        <v>0</v>
      </c>
      <c r="AJ94" s="37">
        <f t="shared" ca="1" si="102"/>
        <v>0</v>
      </c>
      <c r="AK94" s="37">
        <f t="shared" ca="1" si="102"/>
        <v>0</v>
      </c>
      <c r="AL94" s="37">
        <f t="shared" ca="1" si="102"/>
        <v>1</v>
      </c>
      <c r="AM94" s="37">
        <f t="shared" ca="1" si="102"/>
        <v>0</v>
      </c>
      <c r="AN94" s="37">
        <f t="shared" ca="1" si="102"/>
        <v>0</v>
      </c>
      <c r="AO94" s="37">
        <f t="shared" ca="1" si="102"/>
        <v>0</v>
      </c>
      <c r="AP94" s="37">
        <f t="shared" ref="AP94:BU94" ca="1" si="103">IF(AND($F91 &lt;= AP93, $F91 &gt;= AP92), 1, 0)</f>
        <v>0</v>
      </c>
      <c r="AQ94" s="37">
        <f t="shared" ca="1" si="103"/>
        <v>0</v>
      </c>
      <c r="AR94" s="37">
        <f t="shared" ca="1" si="103"/>
        <v>0</v>
      </c>
      <c r="AS94" s="37">
        <f t="shared" ca="1" si="103"/>
        <v>0</v>
      </c>
      <c r="AT94" s="37">
        <f t="shared" ca="1" si="103"/>
        <v>0</v>
      </c>
      <c r="AU94" s="37">
        <f t="shared" ca="1" si="103"/>
        <v>0</v>
      </c>
      <c r="AV94" s="37">
        <f t="shared" ca="1" si="103"/>
        <v>0</v>
      </c>
      <c r="AW94" s="37">
        <f t="shared" ca="1" si="103"/>
        <v>0</v>
      </c>
      <c r="AX94" s="37">
        <f t="shared" ca="1" si="103"/>
        <v>0</v>
      </c>
      <c r="AY94" s="37">
        <f t="shared" ca="1" si="103"/>
        <v>0</v>
      </c>
      <c r="AZ94" s="37">
        <f t="shared" ca="1" si="103"/>
        <v>0</v>
      </c>
      <c r="BA94" s="37">
        <f t="shared" ca="1" si="103"/>
        <v>0</v>
      </c>
      <c r="BB94" s="37">
        <f t="shared" ca="1" si="103"/>
        <v>0</v>
      </c>
      <c r="BC94" s="37">
        <f t="shared" ca="1" si="103"/>
        <v>0</v>
      </c>
      <c r="BD94" s="37">
        <f t="shared" ca="1" si="103"/>
        <v>0</v>
      </c>
      <c r="BE94" s="37">
        <f t="shared" ca="1" si="103"/>
        <v>0</v>
      </c>
      <c r="BF94" s="37">
        <f t="shared" ca="1" si="103"/>
        <v>0</v>
      </c>
      <c r="BG94" s="37">
        <f t="shared" ca="1" si="103"/>
        <v>0</v>
      </c>
      <c r="BH94" s="37">
        <f t="shared" ca="1" si="103"/>
        <v>0</v>
      </c>
      <c r="BI94" s="37">
        <f t="shared" ca="1" si="103"/>
        <v>0</v>
      </c>
      <c r="BJ94" s="37">
        <f t="shared" ca="1" si="103"/>
        <v>0</v>
      </c>
      <c r="BK94" s="37">
        <f t="shared" ca="1" si="103"/>
        <v>0</v>
      </c>
      <c r="BL94" s="37">
        <f t="shared" ca="1" si="103"/>
        <v>0</v>
      </c>
      <c r="BM94" s="37">
        <f t="shared" ca="1" si="103"/>
        <v>0</v>
      </c>
      <c r="BN94" s="37">
        <f t="shared" ca="1" si="103"/>
        <v>0</v>
      </c>
      <c r="BO94" s="37">
        <f t="shared" ca="1" si="103"/>
        <v>0</v>
      </c>
      <c r="BP94" s="37">
        <f t="shared" ca="1" si="103"/>
        <v>0</v>
      </c>
      <c r="BQ94" s="37">
        <f t="shared" ca="1" si="103"/>
        <v>0</v>
      </c>
      <c r="BR94" s="37">
        <f t="shared" ca="1" si="103"/>
        <v>0</v>
      </c>
      <c r="BS94" s="37">
        <f t="shared" ca="1" si="103"/>
        <v>0</v>
      </c>
      <c r="BT94" s="37">
        <f t="shared" ca="1" si="103"/>
        <v>0</v>
      </c>
      <c r="BU94" s="37">
        <f t="shared" ca="1" si="103"/>
        <v>0</v>
      </c>
      <c r="BV94" s="37">
        <f t="shared" ref="BV94:DA94" ca="1" si="104">IF(AND($F91 &lt;= BV93, $F91 &gt;= BV92), 1, 0)</f>
        <v>0</v>
      </c>
      <c r="BW94" s="37">
        <f t="shared" ca="1" si="104"/>
        <v>0</v>
      </c>
      <c r="BX94" s="37">
        <f t="shared" ca="1" si="104"/>
        <v>0</v>
      </c>
      <c r="BY94" s="37">
        <f t="shared" ca="1" si="104"/>
        <v>0</v>
      </c>
      <c r="BZ94" s="37">
        <f t="shared" ca="1" si="104"/>
        <v>0</v>
      </c>
      <c r="CA94" s="37">
        <f t="shared" ca="1" si="104"/>
        <v>0</v>
      </c>
      <c r="CB94" s="37">
        <f t="shared" ca="1" si="104"/>
        <v>0</v>
      </c>
      <c r="CC94" s="37">
        <f t="shared" ca="1" si="104"/>
        <v>0</v>
      </c>
      <c r="CD94" s="37">
        <f t="shared" ca="1" si="104"/>
        <v>0</v>
      </c>
      <c r="CE94" s="37">
        <f t="shared" ca="1" si="104"/>
        <v>0</v>
      </c>
      <c r="CF94" s="37">
        <f t="shared" ca="1" si="104"/>
        <v>0</v>
      </c>
      <c r="CG94" s="37">
        <f t="shared" ca="1" si="104"/>
        <v>0</v>
      </c>
      <c r="CH94" s="37">
        <f t="shared" ca="1" si="104"/>
        <v>0</v>
      </c>
      <c r="CI94" s="37">
        <f t="shared" ca="1" si="104"/>
        <v>0</v>
      </c>
      <c r="CJ94" s="37">
        <f t="shared" ca="1" si="104"/>
        <v>0</v>
      </c>
      <c r="CK94" s="37">
        <f t="shared" ca="1" si="104"/>
        <v>0</v>
      </c>
      <c r="CL94" s="37">
        <f t="shared" ca="1" si="104"/>
        <v>0</v>
      </c>
      <c r="CM94" s="37">
        <f t="shared" ca="1" si="104"/>
        <v>0</v>
      </c>
      <c r="CN94" s="37">
        <f t="shared" ca="1" si="104"/>
        <v>0</v>
      </c>
      <c r="CO94" s="37">
        <f t="shared" ca="1" si="104"/>
        <v>0</v>
      </c>
      <c r="CP94" s="37">
        <f t="shared" ca="1" si="104"/>
        <v>0</v>
      </c>
      <c r="CQ94" s="37">
        <f t="shared" ca="1" si="104"/>
        <v>0</v>
      </c>
      <c r="CR94" s="37">
        <f t="shared" ca="1" si="104"/>
        <v>0</v>
      </c>
      <c r="CS94" s="37">
        <f t="shared" ca="1" si="104"/>
        <v>0</v>
      </c>
      <c r="CT94" s="37">
        <f t="shared" ca="1" si="104"/>
        <v>0</v>
      </c>
      <c r="CU94" s="37">
        <f t="shared" ca="1" si="104"/>
        <v>0</v>
      </c>
      <c r="CV94" s="37">
        <f t="shared" ca="1" si="104"/>
        <v>0</v>
      </c>
      <c r="CW94" s="37">
        <f t="shared" ca="1" si="104"/>
        <v>0</v>
      </c>
      <c r="CX94" s="37">
        <f t="shared" ca="1" si="104"/>
        <v>0</v>
      </c>
      <c r="CY94" s="37">
        <f t="shared" ca="1" si="104"/>
        <v>0</v>
      </c>
      <c r="CZ94" s="37">
        <f t="shared" ca="1" si="104"/>
        <v>0</v>
      </c>
      <c r="DA94" s="37">
        <f t="shared" ca="1" si="104"/>
        <v>0</v>
      </c>
      <c r="DB94" s="37">
        <f t="shared" ref="DB94:EG94" ca="1" si="105">IF(AND($F91 &lt;= DB93, $F91 &gt;= DB92), 1, 0)</f>
        <v>0</v>
      </c>
      <c r="DC94" s="37">
        <f t="shared" ca="1" si="105"/>
        <v>0</v>
      </c>
      <c r="DD94" s="37">
        <f t="shared" ca="1" si="105"/>
        <v>0</v>
      </c>
      <c r="DE94" s="37">
        <f t="shared" ca="1" si="105"/>
        <v>0</v>
      </c>
      <c r="DF94" s="37">
        <f t="shared" ca="1" si="105"/>
        <v>0</v>
      </c>
      <c r="DG94" s="37">
        <f t="shared" ca="1" si="105"/>
        <v>0</v>
      </c>
      <c r="DH94" s="37">
        <f t="shared" ca="1" si="105"/>
        <v>0</v>
      </c>
      <c r="DI94" s="37">
        <f t="shared" ca="1" si="105"/>
        <v>0</v>
      </c>
      <c r="DJ94" s="37">
        <f t="shared" ca="1" si="105"/>
        <v>0</v>
      </c>
      <c r="DK94" s="37">
        <f t="shared" ca="1" si="105"/>
        <v>0</v>
      </c>
      <c r="DL94" s="37">
        <f t="shared" ca="1" si="105"/>
        <v>0</v>
      </c>
      <c r="DM94" s="37">
        <f t="shared" ca="1" si="105"/>
        <v>0</v>
      </c>
      <c r="DN94" s="37">
        <f t="shared" ca="1" si="105"/>
        <v>0</v>
      </c>
      <c r="DO94" s="37">
        <f t="shared" ca="1" si="105"/>
        <v>0</v>
      </c>
      <c r="DP94" s="37">
        <f t="shared" ca="1" si="105"/>
        <v>0</v>
      </c>
      <c r="DQ94" s="37">
        <f t="shared" ca="1" si="105"/>
        <v>0</v>
      </c>
      <c r="DR94" s="37">
        <f t="shared" ca="1" si="105"/>
        <v>0</v>
      </c>
      <c r="DS94" s="37">
        <f t="shared" ca="1" si="105"/>
        <v>0</v>
      </c>
      <c r="DT94" s="37">
        <f t="shared" ca="1" si="105"/>
        <v>0</v>
      </c>
      <c r="DU94" s="37">
        <f t="shared" ca="1" si="105"/>
        <v>0</v>
      </c>
      <c r="DV94" s="37">
        <f t="shared" ca="1" si="105"/>
        <v>0</v>
      </c>
      <c r="DW94" s="37">
        <f t="shared" ca="1" si="105"/>
        <v>0</v>
      </c>
      <c r="DX94" s="37">
        <f t="shared" ca="1" si="105"/>
        <v>0</v>
      </c>
      <c r="DY94" s="37">
        <f t="shared" ca="1" si="105"/>
        <v>0</v>
      </c>
      <c r="DZ94" s="37">
        <f t="shared" ca="1" si="105"/>
        <v>0</v>
      </c>
      <c r="EA94" s="37">
        <f t="shared" ca="1" si="105"/>
        <v>0</v>
      </c>
      <c r="EB94" s="37">
        <f t="shared" ca="1" si="105"/>
        <v>0</v>
      </c>
      <c r="EC94" s="37">
        <f t="shared" ca="1" si="105"/>
        <v>0</v>
      </c>
      <c r="ED94" s="37">
        <f t="shared" ca="1" si="105"/>
        <v>0</v>
      </c>
      <c r="EE94" s="37">
        <f t="shared" ca="1" si="105"/>
        <v>0</v>
      </c>
      <c r="EF94" s="37">
        <f t="shared" ca="1" si="105"/>
        <v>0</v>
      </c>
      <c r="EG94" s="37">
        <f t="shared" ca="1" si="105"/>
        <v>0</v>
      </c>
      <c r="EH94" s="37">
        <f ca="1">IF(AND($F91 &lt;= EH93, $F91 &gt;= EH92), 1, 0)</f>
        <v>0</v>
      </c>
    </row>
    <row r="95" spans="1:139" s="406" customFormat="1" ht="15" customHeight="1" x14ac:dyDescent="0.35"/>
    <row r="96" spans="1:139" s="406" customFormat="1" ht="15" customHeight="1" x14ac:dyDescent="0.35">
      <c r="E96" s="397" t="str">
        <f xml:space="preserve"> NTBA!E$239</f>
        <v>Repayment End Date (Month)</v>
      </c>
      <c r="F96" s="787">
        <f xml:space="preserve"> NTBA!F$239</f>
        <v>48244</v>
      </c>
      <c r="G96" s="397" t="str">
        <f xml:space="preserve"> NTBA!G$239</f>
        <v>date</v>
      </c>
    </row>
    <row r="97" spans="1:139" s="786" customFormat="1" ht="15" customHeight="1" x14ac:dyDescent="0.35">
      <c r="E97" s="786" t="str">
        <f xml:space="preserve"> E$18</f>
        <v>Model period beginning_M</v>
      </c>
      <c r="F97" s="786">
        <f t="shared" ref="F97:BQ97" si="106" xml:space="preserve"> F$18</f>
        <v>0</v>
      </c>
      <c r="G97" s="786" t="str">
        <f t="shared" si="106"/>
        <v>date</v>
      </c>
      <c r="H97" s="786">
        <f t="shared" si="106"/>
        <v>0</v>
      </c>
      <c r="I97" s="786">
        <f t="shared" si="106"/>
        <v>0</v>
      </c>
      <c r="J97" s="786">
        <f t="shared" si="106"/>
        <v>45323</v>
      </c>
      <c r="K97" s="786">
        <f t="shared" si="106"/>
        <v>45352</v>
      </c>
      <c r="L97" s="786">
        <f t="shared" si="106"/>
        <v>45383</v>
      </c>
      <c r="M97" s="786">
        <f t="shared" si="106"/>
        <v>45413</v>
      </c>
      <c r="N97" s="786">
        <f t="shared" si="106"/>
        <v>45444</v>
      </c>
      <c r="O97" s="786">
        <f t="shared" si="106"/>
        <v>45474</v>
      </c>
      <c r="P97" s="786">
        <f t="shared" si="106"/>
        <v>45505</v>
      </c>
      <c r="Q97" s="786">
        <f t="shared" si="106"/>
        <v>45536</v>
      </c>
      <c r="R97" s="786">
        <f t="shared" si="106"/>
        <v>45566</v>
      </c>
      <c r="S97" s="786">
        <f t="shared" si="106"/>
        <v>45597</v>
      </c>
      <c r="T97" s="786">
        <f t="shared" si="106"/>
        <v>45627</v>
      </c>
      <c r="U97" s="786">
        <f t="shared" si="106"/>
        <v>45658</v>
      </c>
      <c r="V97" s="786">
        <f t="shared" si="106"/>
        <v>45689</v>
      </c>
      <c r="W97" s="786">
        <f t="shared" si="106"/>
        <v>45717</v>
      </c>
      <c r="X97" s="786">
        <f t="shared" si="106"/>
        <v>45748</v>
      </c>
      <c r="Y97" s="786">
        <f t="shared" si="106"/>
        <v>45778</v>
      </c>
      <c r="Z97" s="786">
        <f t="shared" si="106"/>
        <v>45809</v>
      </c>
      <c r="AA97" s="786">
        <f t="shared" si="106"/>
        <v>45839</v>
      </c>
      <c r="AB97" s="786">
        <f t="shared" si="106"/>
        <v>45870</v>
      </c>
      <c r="AC97" s="786">
        <f t="shared" si="106"/>
        <v>45901</v>
      </c>
      <c r="AD97" s="786">
        <f t="shared" si="106"/>
        <v>45931</v>
      </c>
      <c r="AE97" s="786">
        <f t="shared" si="106"/>
        <v>45962</v>
      </c>
      <c r="AF97" s="786">
        <f t="shared" si="106"/>
        <v>45992</v>
      </c>
      <c r="AG97" s="786">
        <f t="shared" si="106"/>
        <v>46023</v>
      </c>
      <c r="AH97" s="786">
        <f t="shared" si="106"/>
        <v>46054</v>
      </c>
      <c r="AI97" s="786">
        <f t="shared" si="106"/>
        <v>46082</v>
      </c>
      <c r="AJ97" s="786">
        <f t="shared" si="106"/>
        <v>46113</v>
      </c>
      <c r="AK97" s="786">
        <f t="shared" si="106"/>
        <v>46143</v>
      </c>
      <c r="AL97" s="786">
        <f t="shared" si="106"/>
        <v>46174</v>
      </c>
      <c r="AM97" s="786">
        <f t="shared" si="106"/>
        <v>46204</v>
      </c>
      <c r="AN97" s="786">
        <f t="shared" si="106"/>
        <v>46235</v>
      </c>
      <c r="AO97" s="786">
        <f t="shared" si="106"/>
        <v>46266</v>
      </c>
      <c r="AP97" s="786">
        <f t="shared" si="106"/>
        <v>46296</v>
      </c>
      <c r="AQ97" s="786">
        <f t="shared" si="106"/>
        <v>46327</v>
      </c>
      <c r="AR97" s="786">
        <f t="shared" si="106"/>
        <v>46357</v>
      </c>
      <c r="AS97" s="786">
        <f t="shared" si="106"/>
        <v>46388</v>
      </c>
      <c r="AT97" s="786">
        <f t="shared" si="106"/>
        <v>46419</v>
      </c>
      <c r="AU97" s="786">
        <f t="shared" si="106"/>
        <v>46447</v>
      </c>
      <c r="AV97" s="786">
        <f t="shared" si="106"/>
        <v>46478</v>
      </c>
      <c r="AW97" s="786">
        <f t="shared" si="106"/>
        <v>46508</v>
      </c>
      <c r="AX97" s="786">
        <f t="shared" si="106"/>
        <v>46539</v>
      </c>
      <c r="AY97" s="786">
        <f t="shared" si="106"/>
        <v>46569</v>
      </c>
      <c r="AZ97" s="786">
        <f t="shared" si="106"/>
        <v>46600</v>
      </c>
      <c r="BA97" s="786">
        <f t="shared" si="106"/>
        <v>46631</v>
      </c>
      <c r="BB97" s="786">
        <f t="shared" si="106"/>
        <v>46661</v>
      </c>
      <c r="BC97" s="786">
        <f t="shared" si="106"/>
        <v>46692</v>
      </c>
      <c r="BD97" s="786">
        <f t="shared" si="106"/>
        <v>46722</v>
      </c>
      <c r="BE97" s="786">
        <f t="shared" si="106"/>
        <v>46753</v>
      </c>
      <c r="BF97" s="786">
        <f t="shared" si="106"/>
        <v>46784</v>
      </c>
      <c r="BG97" s="786">
        <f t="shared" si="106"/>
        <v>46813</v>
      </c>
      <c r="BH97" s="786">
        <f t="shared" si="106"/>
        <v>46844</v>
      </c>
      <c r="BI97" s="786">
        <f t="shared" si="106"/>
        <v>46874</v>
      </c>
      <c r="BJ97" s="786">
        <f t="shared" si="106"/>
        <v>46905</v>
      </c>
      <c r="BK97" s="786">
        <f t="shared" si="106"/>
        <v>46935</v>
      </c>
      <c r="BL97" s="786">
        <f t="shared" si="106"/>
        <v>46966</v>
      </c>
      <c r="BM97" s="786">
        <f t="shared" si="106"/>
        <v>46997</v>
      </c>
      <c r="BN97" s="786">
        <f t="shared" si="106"/>
        <v>47027</v>
      </c>
      <c r="BO97" s="786">
        <f t="shared" si="106"/>
        <v>47058</v>
      </c>
      <c r="BP97" s="786">
        <f t="shared" si="106"/>
        <v>47088</v>
      </c>
      <c r="BQ97" s="786">
        <f t="shared" si="106"/>
        <v>47119</v>
      </c>
      <c r="BR97" s="786">
        <f t="shared" ref="BR97:EC97" si="107" xml:space="preserve"> BR$18</f>
        <v>47150</v>
      </c>
      <c r="BS97" s="786">
        <f t="shared" si="107"/>
        <v>47178</v>
      </c>
      <c r="BT97" s="786">
        <f t="shared" si="107"/>
        <v>47209</v>
      </c>
      <c r="BU97" s="786">
        <f t="shared" si="107"/>
        <v>47239</v>
      </c>
      <c r="BV97" s="786">
        <f t="shared" si="107"/>
        <v>47270</v>
      </c>
      <c r="BW97" s="786">
        <f t="shared" si="107"/>
        <v>47300</v>
      </c>
      <c r="BX97" s="786">
        <f t="shared" si="107"/>
        <v>47331</v>
      </c>
      <c r="BY97" s="786">
        <f t="shared" si="107"/>
        <v>47362</v>
      </c>
      <c r="BZ97" s="786">
        <f t="shared" si="107"/>
        <v>47392</v>
      </c>
      <c r="CA97" s="786">
        <f t="shared" si="107"/>
        <v>47423</v>
      </c>
      <c r="CB97" s="786">
        <f t="shared" si="107"/>
        <v>47453</v>
      </c>
      <c r="CC97" s="786">
        <f t="shared" si="107"/>
        <v>47484</v>
      </c>
      <c r="CD97" s="786">
        <f t="shared" si="107"/>
        <v>47515</v>
      </c>
      <c r="CE97" s="786">
        <f t="shared" si="107"/>
        <v>47543</v>
      </c>
      <c r="CF97" s="786">
        <f t="shared" si="107"/>
        <v>47574</v>
      </c>
      <c r="CG97" s="786">
        <f t="shared" si="107"/>
        <v>47604</v>
      </c>
      <c r="CH97" s="786">
        <f t="shared" si="107"/>
        <v>47635</v>
      </c>
      <c r="CI97" s="786">
        <f t="shared" si="107"/>
        <v>47665</v>
      </c>
      <c r="CJ97" s="786">
        <f t="shared" si="107"/>
        <v>47696</v>
      </c>
      <c r="CK97" s="786">
        <f t="shared" si="107"/>
        <v>47727</v>
      </c>
      <c r="CL97" s="786">
        <f t="shared" si="107"/>
        <v>47757</v>
      </c>
      <c r="CM97" s="786">
        <f t="shared" si="107"/>
        <v>47788</v>
      </c>
      <c r="CN97" s="786">
        <f t="shared" si="107"/>
        <v>47818</v>
      </c>
      <c r="CO97" s="786">
        <f t="shared" si="107"/>
        <v>47849</v>
      </c>
      <c r="CP97" s="786">
        <f t="shared" si="107"/>
        <v>47880</v>
      </c>
      <c r="CQ97" s="786">
        <f t="shared" si="107"/>
        <v>47908</v>
      </c>
      <c r="CR97" s="786">
        <f t="shared" si="107"/>
        <v>47939</v>
      </c>
      <c r="CS97" s="786">
        <f t="shared" si="107"/>
        <v>47969</v>
      </c>
      <c r="CT97" s="786">
        <f t="shared" si="107"/>
        <v>48000</v>
      </c>
      <c r="CU97" s="786">
        <f t="shared" si="107"/>
        <v>48030</v>
      </c>
      <c r="CV97" s="786">
        <f t="shared" si="107"/>
        <v>48061</v>
      </c>
      <c r="CW97" s="786">
        <f t="shared" si="107"/>
        <v>48092</v>
      </c>
      <c r="CX97" s="786">
        <f t="shared" si="107"/>
        <v>48122</v>
      </c>
      <c r="CY97" s="786">
        <f t="shared" si="107"/>
        <v>48153</v>
      </c>
      <c r="CZ97" s="786">
        <f t="shared" si="107"/>
        <v>48183</v>
      </c>
      <c r="DA97" s="786">
        <f t="shared" si="107"/>
        <v>48214</v>
      </c>
      <c r="DB97" s="786">
        <f t="shared" si="107"/>
        <v>48245</v>
      </c>
      <c r="DC97" s="786">
        <f t="shared" si="107"/>
        <v>48274</v>
      </c>
      <c r="DD97" s="786">
        <f t="shared" si="107"/>
        <v>48305</v>
      </c>
      <c r="DE97" s="786">
        <f t="shared" si="107"/>
        <v>48335</v>
      </c>
      <c r="DF97" s="786">
        <f t="shared" si="107"/>
        <v>48366</v>
      </c>
      <c r="DG97" s="786">
        <f t="shared" si="107"/>
        <v>48396</v>
      </c>
      <c r="DH97" s="786">
        <f t="shared" si="107"/>
        <v>48427</v>
      </c>
      <c r="DI97" s="786">
        <f t="shared" si="107"/>
        <v>48458</v>
      </c>
      <c r="DJ97" s="786">
        <f t="shared" si="107"/>
        <v>48488</v>
      </c>
      <c r="DK97" s="786">
        <f t="shared" si="107"/>
        <v>48519</v>
      </c>
      <c r="DL97" s="786">
        <f t="shared" si="107"/>
        <v>48549</v>
      </c>
      <c r="DM97" s="786">
        <f t="shared" si="107"/>
        <v>48580</v>
      </c>
      <c r="DN97" s="786">
        <f t="shared" si="107"/>
        <v>48611</v>
      </c>
      <c r="DO97" s="786">
        <f t="shared" si="107"/>
        <v>48639</v>
      </c>
      <c r="DP97" s="786">
        <f t="shared" si="107"/>
        <v>48670</v>
      </c>
      <c r="DQ97" s="786">
        <f t="shared" si="107"/>
        <v>48700</v>
      </c>
      <c r="DR97" s="786">
        <f t="shared" si="107"/>
        <v>48731</v>
      </c>
      <c r="DS97" s="786">
        <f t="shared" si="107"/>
        <v>48761</v>
      </c>
      <c r="DT97" s="786">
        <f t="shared" si="107"/>
        <v>48792</v>
      </c>
      <c r="DU97" s="786">
        <f t="shared" si="107"/>
        <v>48823</v>
      </c>
      <c r="DV97" s="786">
        <f t="shared" si="107"/>
        <v>48853</v>
      </c>
      <c r="DW97" s="786">
        <f t="shared" si="107"/>
        <v>48884</v>
      </c>
      <c r="DX97" s="786">
        <f t="shared" si="107"/>
        <v>48914</v>
      </c>
      <c r="DY97" s="786">
        <f t="shared" si="107"/>
        <v>48945</v>
      </c>
      <c r="DZ97" s="786">
        <f t="shared" si="107"/>
        <v>48976</v>
      </c>
      <c r="EA97" s="786">
        <f t="shared" si="107"/>
        <v>49004</v>
      </c>
      <c r="EB97" s="786">
        <f t="shared" si="107"/>
        <v>49035</v>
      </c>
      <c r="EC97" s="786">
        <f t="shared" si="107"/>
        <v>49065</v>
      </c>
      <c r="ED97" s="786">
        <f xml:space="preserve"> ED$18</f>
        <v>49096</v>
      </c>
      <c r="EE97" s="786">
        <f xml:space="preserve"> EE$18</f>
        <v>49126</v>
      </c>
      <c r="EF97" s="786">
        <f xml:space="preserve"> EF$18</f>
        <v>49157</v>
      </c>
      <c r="EG97" s="786">
        <f xml:space="preserve"> EG$18</f>
        <v>49188</v>
      </c>
      <c r="EH97" s="786">
        <f xml:space="preserve"> EH$18</f>
        <v>49218</v>
      </c>
    </row>
    <row r="98" spans="1:139" s="786" customFormat="1" ht="15" customHeight="1" x14ac:dyDescent="0.35">
      <c r="E98" s="786" t="str">
        <f xml:space="preserve"> E$22</f>
        <v>Model period ending_M</v>
      </c>
      <c r="F98" s="786">
        <f t="shared" ref="F98:BQ98" si="108" xml:space="preserve"> F$22</f>
        <v>0</v>
      </c>
      <c r="G98" s="786" t="str">
        <f t="shared" si="108"/>
        <v>date</v>
      </c>
      <c r="H98" s="786">
        <f t="shared" si="108"/>
        <v>0</v>
      </c>
      <c r="I98" s="786">
        <f t="shared" si="108"/>
        <v>0</v>
      </c>
      <c r="J98" s="786">
        <f t="shared" si="108"/>
        <v>45351</v>
      </c>
      <c r="K98" s="786">
        <f t="shared" si="108"/>
        <v>45382</v>
      </c>
      <c r="L98" s="786">
        <f t="shared" si="108"/>
        <v>45412</v>
      </c>
      <c r="M98" s="786">
        <f t="shared" si="108"/>
        <v>45443</v>
      </c>
      <c r="N98" s="786">
        <f t="shared" si="108"/>
        <v>45473</v>
      </c>
      <c r="O98" s="786">
        <f t="shared" si="108"/>
        <v>45504</v>
      </c>
      <c r="P98" s="786">
        <f t="shared" si="108"/>
        <v>45535</v>
      </c>
      <c r="Q98" s="786">
        <f t="shared" si="108"/>
        <v>45565</v>
      </c>
      <c r="R98" s="786">
        <f t="shared" si="108"/>
        <v>45596</v>
      </c>
      <c r="S98" s="786">
        <f t="shared" si="108"/>
        <v>45626</v>
      </c>
      <c r="T98" s="786">
        <f t="shared" si="108"/>
        <v>45657</v>
      </c>
      <c r="U98" s="786">
        <f t="shared" si="108"/>
        <v>45688</v>
      </c>
      <c r="V98" s="786">
        <f t="shared" si="108"/>
        <v>45716</v>
      </c>
      <c r="W98" s="786">
        <f t="shared" si="108"/>
        <v>45747</v>
      </c>
      <c r="X98" s="786">
        <f t="shared" si="108"/>
        <v>45777</v>
      </c>
      <c r="Y98" s="786">
        <f t="shared" si="108"/>
        <v>45808</v>
      </c>
      <c r="Z98" s="786">
        <f t="shared" si="108"/>
        <v>45838</v>
      </c>
      <c r="AA98" s="786">
        <f t="shared" si="108"/>
        <v>45869</v>
      </c>
      <c r="AB98" s="786">
        <f t="shared" si="108"/>
        <v>45900</v>
      </c>
      <c r="AC98" s="786">
        <f t="shared" si="108"/>
        <v>45930</v>
      </c>
      <c r="AD98" s="786">
        <f t="shared" si="108"/>
        <v>45961</v>
      </c>
      <c r="AE98" s="786">
        <f t="shared" si="108"/>
        <v>45991</v>
      </c>
      <c r="AF98" s="786">
        <f t="shared" si="108"/>
        <v>46022</v>
      </c>
      <c r="AG98" s="786">
        <f t="shared" si="108"/>
        <v>46053</v>
      </c>
      <c r="AH98" s="786">
        <f t="shared" si="108"/>
        <v>46081</v>
      </c>
      <c r="AI98" s="786">
        <f t="shared" si="108"/>
        <v>46112</v>
      </c>
      <c r="AJ98" s="786">
        <f t="shared" si="108"/>
        <v>46142</v>
      </c>
      <c r="AK98" s="786">
        <f t="shared" si="108"/>
        <v>46173</v>
      </c>
      <c r="AL98" s="786">
        <f t="shared" si="108"/>
        <v>46203</v>
      </c>
      <c r="AM98" s="786">
        <f t="shared" si="108"/>
        <v>46234</v>
      </c>
      <c r="AN98" s="786">
        <f t="shared" si="108"/>
        <v>46265</v>
      </c>
      <c r="AO98" s="786">
        <f t="shared" si="108"/>
        <v>46295</v>
      </c>
      <c r="AP98" s="786">
        <f t="shared" si="108"/>
        <v>46326</v>
      </c>
      <c r="AQ98" s="786">
        <f t="shared" si="108"/>
        <v>46356</v>
      </c>
      <c r="AR98" s="786">
        <f t="shared" si="108"/>
        <v>46387</v>
      </c>
      <c r="AS98" s="786">
        <f t="shared" si="108"/>
        <v>46418</v>
      </c>
      <c r="AT98" s="786">
        <f t="shared" si="108"/>
        <v>46446</v>
      </c>
      <c r="AU98" s="786">
        <f t="shared" si="108"/>
        <v>46477</v>
      </c>
      <c r="AV98" s="786">
        <f t="shared" si="108"/>
        <v>46507</v>
      </c>
      <c r="AW98" s="786">
        <f t="shared" si="108"/>
        <v>46538</v>
      </c>
      <c r="AX98" s="786">
        <f t="shared" si="108"/>
        <v>46568</v>
      </c>
      <c r="AY98" s="786">
        <f t="shared" si="108"/>
        <v>46599</v>
      </c>
      <c r="AZ98" s="786">
        <f t="shared" si="108"/>
        <v>46630</v>
      </c>
      <c r="BA98" s="786">
        <f t="shared" si="108"/>
        <v>46660</v>
      </c>
      <c r="BB98" s="786">
        <f t="shared" si="108"/>
        <v>46691</v>
      </c>
      <c r="BC98" s="786">
        <f t="shared" si="108"/>
        <v>46721</v>
      </c>
      <c r="BD98" s="786">
        <f t="shared" si="108"/>
        <v>46752</v>
      </c>
      <c r="BE98" s="786">
        <f t="shared" si="108"/>
        <v>46783</v>
      </c>
      <c r="BF98" s="786">
        <f t="shared" si="108"/>
        <v>46812</v>
      </c>
      <c r="BG98" s="786">
        <f t="shared" si="108"/>
        <v>46843</v>
      </c>
      <c r="BH98" s="786">
        <f t="shared" si="108"/>
        <v>46873</v>
      </c>
      <c r="BI98" s="786">
        <f t="shared" si="108"/>
        <v>46904</v>
      </c>
      <c r="BJ98" s="786">
        <f t="shared" si="108"/>
        <v>46934</v>
      </c>
      <c r="BK98" s="786">
        <f t="shared" si="108"/>
        <v>46965</v>
      </c>
      <c r="BL98" s="786">
        <f t="shared" si="108"/>
        <v>46996</v>
      </c>
      <c r="BM98" s="786">
        <f t="shared" si="108"/>
        <v>47026</v>
      </c>
      <c r="BN98" s="786">
        <f t="shared" si="108"/>
        <v>47057</v>
      </c>
      <c r="BO98" s="786">
        <f t="shared" si="108"/>
        <v>47087</v>
      </c>
      <c r="BP98" s="786">
        <f t="shared" si="108"/>
        <v>47118</v>
      </c>
      <c r="BQ98" s="786">
        <f t="shared" si="108"/>
        <v>47149</v>
      </c>
      <c r="BR98" s="786">
        <f t="shared" ref="BR98:EC98" si="109" xml:space="preserve"> BR$22</f>
        <v>47177</v>
      </c>
      <c r="BS98" s="786">
        <f t="shared" si="109"/>
        <v>47208</v>
      </c>
      <c r="BT98" s="786">
        <f t="shared" si="109"/>
        <v>47238</v>
      </c>
      <c r="BU98" s="786">
        <f t="shared" si="109"/>
        <v>47269</v>
      </c>
      <c r="BV98" s="786">
        <f t="shared" si="109"/>
        <v>47299</v>
      </c>
      <c r="BW98" s="786">
        <f t="shared" si="109"/>
        <v>47330</v>
      </c>
      <c r="BX98" s="786">
        <f t="shared" si="109"/>
        <v>47361</v>
      </c>
      <c r="BY98" s="786">
        <f t="shared" si="109"/>
        <v>47391</v>
      </c>
      <c r="BZ98" s="786">
        <f t="shared" si="109"/>
        <v>47422</v>
      </c>
      <c r="CA98" s="786">
        <f t="shared" si="109"/>
        <v>47452</v>
      </c>
      <c r="CB98" s="786">
        <f t="shared" si="109"/>
        <v>47483</v>
      </c>
      <c r="CC98" s="786">
        <f t="shared" si="109"/>
        <v>47514</v>
      </c>
      <c r="CD98" s="786">
        <f t="shared" si="109"/>
        <v>47542</v>
      </c>
      <c r="CE98" s="786">
        <f t="shared" si="109"/>
        <v>47573</v>
      </c>
      <c r="CF98" s="786">
        <f t="shared" si="109"/>
        <v>47603</v>
      </c>
      <c r="CG98" s="786">
        <f t="shared" si="109"/>
        <v>47634</v>
      </c>
      <c r="CH98" s="786">
        <f t="shared" si="109"/>
        <v>47664</v>
      </c>
      <c r="CI98" s="786">
        <f t="shared" si="109"/>
        <v>47695</v>
      </c>
      <c r="CJ98" s="786">
        <f t="shared" si="109"/>
        <v>47726</v>
      </c>
      <c r="CK98" s="786">
        <f t="shared" si="109"/>
        <v>47756</v>
      </c>
      <c r="CL98" s="786">
        <f t="shared" si="109"/>
        <v>47787</v>
      </c>
      <c r="CM98" s="786">
        <f t="shared" si="109"/>
        <v>47817</v>
      </c>
      <c r="CN98" s="786">
        <f t="shared" si="109"/>
        <v>47848</v>
      </c>
      <c r="CO98" s="786">
        <f t="shared" si="109"/>
        <v>47879</v>
      </c>
      <c r="CP98" s="786">
        <f t="shared" si="109"/>
        <v>47907</v>
      </c>
      <c r="CQ98" s="786">
        <f t="shared" si="109"/>
        <v>47938</v>
      </c>
      <c r="CR98" s="786">
        <f t="shared" si="109"/>
        <v>47968</v>
      </c>
      <c r="CS98" s="786">
        <f t="shared" si="109"/>
        <v>47999</v>
      </c>
      <c r="CT98" s="786">
        <f t="shared" si="109"/>
        <v>48029</v>
      </c>
      <c r="CU98" s="786">
        <f t="shared" si="109"/>
        <v>48060</v>
      </c>
      <c r="CV98" s="786">
        <f t="shared" si="109"/>
        <v>48091</v>
      </c>
      <c r="CW98" s="786">
        <f t="shared" si="109"/>
        <v>48121</v>
      </c>
      <c r="CX98" s="786">
        <f t="shared" si="109"/>
        <v>48152</v>
      </c>
      <c r="CY98" s="786">
        <f t="shared" si="109"/>
        <v>48182</v>
      </c>
      <c r="CZ98" s="786">
        <f t="shared" si="109"/>
        <v>48213</v>
      </c>
      <c r="DA98" s="786">
        <f t="shared" si="109"/>
        <v>48244</v>
      </c>
      <c r="DB98" s="786">
        <f t="shared" si="109"/>
        <v>48273</v>
      </c>
      <c r="DC98" s="786">
        <f t="shared" si="109"/>
        <v>48304</v>
      </c>
      <c r="DD98" s="786">
        <f t="shared" si="109"/>
        <v>48334</v>
      </c>
      <c r="DE98" s="786">
        <f t="shared" si="109"/>
        <v>48365</v>
      </c>
      <c r="DF98" s="786">
        <f t="shared" si="109"/>
        <v>48395</v>
      </c>
      <c r="DG98" s="786">
        <f t="shared" si="109"/>
        <v>48426</v>
      </c>
      <c r="DH98" s="786">
        <f t="shared" si="109"/>
        <v>48457</v>
      </c>
      <c r="DI98" s="786">
        <f t="shared" si="109"/>
        <v>48487</v>
      </c>
      <c r="DJ98" s="786">
        <f t="shared" si="109"/>
        <v>48518</v>
      </c>
      <c r="DK98" s="786">
        <f t="shared" si="109"/>
        <v>48548</v>
      </c>
      <c r="DL98" s="786">
        <f t="shared" si="109"/>
        <v>48579</v>
      </c>
      <c r="DM98" s="786">
        <f t="shared" si="109"/>
        <v>48610</v>
      </c>
      <c r="DN98" s="786">
        <f t="shared" si="109"/>
        <v>48638</v>
      </c>
      <c r="DO98" s="786">
        <f t="shared" si="109"/>
        <v>48669</v>
      </c>
      <c r="DP98" s="786">
        <f t="shared" si="109"/>
        <v>48699</v>
      </c>
      <c r="DQ98" s="786">
        <f t="shared" si="109"/>
        <v>48730</v>
      </c>
      <c r="DR98" s="786">
        <f t="shared" si="109"/>
        <v>48760</v>
      </c>
      <c r="DS98" s="786">
        <f t="shared" si="109"/>
        <v>48791</v>
      </c>
      <c r="DT98" s="786">
        <f t="shared" si="109"/>
        <v>48822</v>
      </c>
      <c r="DU98" s="786">
        <f t="shared" si="109"/>
        <v>48852</v>
      </c>
      <c r="DV98" s="786">
        <f t="shared" si="109"/>
        <v>48883</v>
      </c>
      <c r="DW98" s="786">
        <f t="shared" si="109"/>
        <v>48913</v>
      </c>
      <c r="DX98" s="786">
        <f t="shared" si="109"/>
        <v>48944</v>
      </c>
      <c r="DY98" s="786">
        <f t="shared" si="109"/>
        <v>48975</v>
      </c>
      <c r="DZ98" s="786">
        <f t="shared" si="109"/>
        <v>49003</v>
      </c>
      <c r="EA98" s="786">
        <f t="shared" si="109"/>
        <v>49034</v>
      </c>
      <c r="EB98" s="786">
        <f t="shared" si="109"/>
        <v>49064</v>
      </c>
      <c r="EC98" s="786">
        <f t="shared" si="109"/>
        <v>49095</v>
      </c>
      <c r="ED98" s="786">
        <f xml:space="preserve"> ED$22</f>
        <v>49125</v>
      </c>
      <c r="EE98" s="786">
        <f xml:space="preserve"> EE$22</f>
        <v>49156</v>
      </c>
      <c r="EF98" s="786">
        <f xml:space="preserve"> EF$22</f>
        <v>49187</v>
      </c>
      <c r="EG98" s="786">
        <f xml:space="preserve"> EG$22</f>
        <v>49217</v>
      </c>
      <c r="EH98" s="786">
        <f xml:space="preserve"> EH$22</f>
        <v>49248</v>
      </c>
    </row>
    <row r="99" spans="1:139" s="406" customFormat="1" ht="15" customHeight="1" x14ac:dyDescent="0.35">
      <c r="E99" s="406" t="s">
        <v>618</v>
      </c>
      <c r="G99" s="406" t="s">
        <v>308</v>
      </c>
      <c r="H99" s="406">
        <f xml:space="preserve"> SUM(J99:EH99)</f>
        <v>1</v>
      </c>
      <c r="J99" s="692">
        <f t="shared" ref="J99:AO99" si="110">IF(AND($F96 &lt;= J98, $F96 &gt;= J97), 1, 0)</f>
        <v>0</v>
      </c>
      <c r="K99" s="692">
        <f t="shared" si="110"/>
        <v>0</v>
      </c>
      <c r="L99" s="692">
        <f t="shared" si="110"/>
        <v>0</v>
      </c>
      <c r="M99" s="692">
        <f t="shared" si="110"/>
        <v>0</v>
      </c>
      <c r="N99" s="692">
        <f t="shared" si="110"/>
        <v>0</v>
      </c>
      <c r="O99" s="692">
        <f t="shared" si="110"/>
        <v>0</v>
      </c>
      <c r="P99" s="692">
        <f t="shared" si="110"/>
        <v>0</v>
      </c>
      <c r="Q99" s="692">
        <f t="shared" si="110"/>
        <v>0</v>
      </c>
      <c r="R99" s="692">
        <f t="shared" si="110"/>
        <v>0</v>
      </c>
      <c r="S99" s="692">
        <f t="shared" si="110"/>
        <v>0</v>
      </c>
      <c r="T99" s="692">
        <f t="shared" si="110"/>
        <v>0</v>
      </c>
      <c r="U99" s="692">
        <f t="shared" si="110"/>
        <v>0</v>
      </c>
      <c r="V99" s="692">
        <f t="shared" si="110"/>
        <v>0</v>
      </c>
      <c r="W99" s="692">
        <f t="shared" si="110"/>
        <v>0</v>
      </c>
      <c r="X99" s="692">
        <f t="shared" si="110"/>
        <v>0</v>
      </c>
      <c r="Y99" s="692">
        <f t="shared" si="110"/>
        <v>0</v>
      </c>
      <c r="Z99" s="692">
        <f t="shared" si="110"/>
        <v>0</v>
      </c>
      <c r="AA99" s="692">
        <f t="shared" si="110"/>
        <v>0</v>
      </c>
      <c r="AB99" s="692">
        <f t="shared" si="110"/>
        <v>0</v>
      </c>
      <c r="AC99" s="692">
        <f t="shared" si="110"/>
        <v>0</v>
      </c>
      <c r="AD99" s="692">
        <f t="shared" si="110"/>
        <v>0</v>
      </c>
      <c r="AE99" s="692">
        <f t="shared" si="110"/>
        <v>0</v>
      </c>
      <c r="AF99" s="692">
        <f t="shared" si="110"/>
        <v>0</v>
      </c>
      <c r="AG99" s="692">
        <f t="shared" si="110"/>
        <v>0</v>
      </c>
      <c r="AH99" s="692">
        <f t="shared" si="110"/>
        <v>0</v>
      </c>
      <c r="AI99" s="692">
        <f t="shared" si="110"/>
        <v>0</v>
      </c>
      <c r="AJ99" s="692">
        <f t="shared" si="110"/>
        <v>0</v>
      </c>
      <c r="AK99" s="692">
        <f t="shared" si="110"/>
        <v>0</v>
      </c>
      <c r="AL99" s="692">
        <f t="shared" si="110"/>
        <v>0</v>
      </c>
      <c r="AM99" s="692">
        <f t="shared" si="110"/>
        <v>0</v>
      </c>
      <c r="AN99" s="692">
        <f t="shared" si="110"/>
        <v>0</v>
      </c>
      <c r="AO99" s="692">
        <f t="shared" si="110"/>
        <v>0</v>
      </c>
      <c r="AP99" s="692">
        <f t="shared" ref="AP99:BU99" si="111">IF(AND($F96 &lt;= AP98, $F96 &gt;= AP97), 1, 0)</f>
        <v>0</v>
      </c>
      <c r="AQ99" s="692">
        <f t="shared" si="111"/>
        <v>0</v>
      </c>
      <c r="AR99" s="692">
        <f t="shared" si="111"/>
        <v>0</v>
      </c>
      <c r="AS99" s="692">
        <f t="shared" si="111"/>
        <v>0</v>
      </c>
      <c r="AT99" s="692">
        <f t="shared" si="111"/>
        <v>0</v>
      </c>
      <c r="AU99" s="692">
        <f t="shared" si="111"/>
        <v>0</v>
      </c>
      <c r="AV99" s="692">
        <f t="shared" si="111"/>
        <v>0</v>
      </c>
      <c r="AW99" s="692">
        <f t="shared" si="111"/>
        <v>0</v>
      </c>
      <c r="AX99" s="692">
        <f t="shared" si="111"/>
        <v>0</v>
      </c>
      <c r="AY99" s="692">
        <f t="shared" si="111"/>
        <v>0</v>
      </c>
      <c r="AZ99" s="692">
        <f t="shared" si="111"/>
        <v>0</v>
      </c>
      <c r="BA99" s="692">
        <f t="shared" si="111"/>
        <v>0</v>
      </c>
      <c r="BB99" s="692">
        <f t="shared" si="111"/>
        <v>0</v>
      </c>
      <c r="BC99" s="692">
        <f t="shared" si="111"/>
        <v>0</v>
      </c>
      <c r="BD99" s="692">
        <f t="shared" si="111"/>
        <v>0</v>
      </c>
      <c r="BE99" s="692">
        <f t="shared" si="111"/>
        <v>0</v>
      </c>
      <c r="BF99" s="692">
        <f t="shared" si="111"/>
        <v>0</v>
      </c>
      <c r="BG99" s="692">
        <f t="shared" si="111"/>
        <v>0</v>
      </c>
      <c r="BH99" s="692">
        <f t="shared" si="111"/>
        <v>0</v>
      </c>
      <c r="BI99" s="692">
        <f t="shared" si="111"/>
        <v>0</v>
      </c>
      <c r="BJ99" s="692">
        <f t="shared" si="111"/>
        <v>0</v>
      </c>
      <c r="BK99" s="692">
        <f t="shared" si="111"/>
        <v>0</v>
      </c>
      <c r="BL99" s="692">
        <f t="shared" si="111"/>
        <v>0</v>
      </c>
      <c r="BM99" s="692">
        <f t="shared" si="111"/>
        <v>0</v>
      </c>
      <c r="BN99" s="692">
        <f t="shared" si="111"/>
        <v>0</v>
      </c>
      <c r="BO99" s="692">
        <f t="shared" si="111"/>
        <v>0</v>
      </c>
      <c r="BP99" s="692">
        <f t="shared" si="111"/>
        <v>0</v>
      </c>
      <c r="BQ99" s="692">
        <f t="shared" si="111"/>
        <v>0</v>
      </c>
      <c r="BR99" s="692">
        <f t="shared" si="111"/>
        <v>0</v>
      </c>
      <c r="BS99" s="692">
        <f t="shared" si="111"/>
        <v>0</v>
      </c>
      <c r="BT99" s="692">
        <f t="shared" si="111"/>
        <v>0</v>
      </c>
      <c r="BU99" s="692">
        <f t="shared" si="111"/>
        <v>0</v>
      </c>
      <c r="BV99" s="692">
        <f t="shared" ref="BV99:DA99" si="112">IF(AND($F96 &lt;= BV98, $F96 &gt;= BV97), 1, 0)</f>
        <v>0</v>
      </c>
      <c r="BW99" s="692">
        <f t="shared" si="112"/>
        <v>0</v>
      </c>
      <c r="BX99" s="692">
        <f t="shared" si="112"/>
        <v>0</v>
      </c>
      <c r="BY99" s="692">
        <f t="shared" si="112"/>
        <v>0</v>
      </c>
      <c r="BZ99" s="692">
        <f t="shared" si="112"/>
        <v>0</v>
      </c>
      <c r="CA99" s="692">
        <f t="shared" si="112"/>
        <v>0</v>
      </c>
      <c r="CB99" s="692">
        <f t="shared" si="112"/>
        <v>0</v>
      </c>
      <c r="CC99" s="692">
        <f t="shared" si="112"/>
        <v>0</v>
      </c>
      <c r="CD99" s="692">
        <f t="shared" si="112"/>
        <v>0</v>
      </c>
      <c r="CE99" s="692">
        <f t="shared" si="112"/>
        <v>0</v>
      </c>
      <c r="CF99" s="692">
        <f t="shared" si="112"/>
        <v>0</v>
      </c>
      <c r="CG99" s="692">
        <f t="shared" si="112"/>
        <v>0</v>
      </c>
      <c r="CH99" s="692">
        <f t="shared" si="112"/>
        <v>0</v>
      </c>
      <c r="CI99" s="692">
        <f t="shared" si="112"/>
        <v>0</v>
      </c>
      <c r="CJ99" s="692">
        <f t="shared" si="112"/>
        <v>0</v>
      </c>
      <c r="CK99" s="692">
        <f t="shared" si="112"/>
        <v>0</v>
      </c>
      <c r="CL99" s="692">
        <f t="shared" si="112"/>
        <v>0</v>
      </c>
      <c r="CM99" s="692">
        <f t="shared" si="112"/>
        <v>0</v>
      </c>
      <c r="CN99" s="692">
        <f t="shared" si="112"/>
        <v>0</v>
      </c>
      <c r="CO99" s="692">
        <f t="shared" si="112"/>
        <v>0</v>
      </c>
      <c r="CP99" s="692">
        <f t="shared" si="112"/>
        <v>0</v>
      </c>
      <c r="CQ99" s="692">
        <f t="shared" si="112"/>
        <v>0</v>
      </c>
      <c r="CR99" s="692">
        <f t="shared" si="112"/>
        <v>0</v>
      </c>
      <c r="CS99" s="692">
        <f t="shared" si="112"/>
        <v>0</v>
      </c>
      <c r="CT99" s="692">
        <f t="shared" si="112"/>
        <v>0</v>
      </c>
      <c r="CU99" s="692">
        <f t="shared" si="112"/>
        <v>0</v>
      </c>
      <c r="CV99" s="692">
        <f t="shared" si="112"/>
        <v>0</v>
      </c>
      <c r="CW99" s="692">
        <f t="shared" si="112"/>
        <v>0</v>
      </c>
      <c r="CX99" s="692">
        <f t="shared" si="112"/>
        <v>0</v>
      </c>
      <c r="CY99" s="692">
        <f t="shared" si="112"/>
        <v>0</v>
      </c>
      <c r="CZ99" s="692">
        <f t="shared" si="112"/>
        <v>0</v>
      </c>
      <c r="DA99" s="692">
        <f t="shared" si="112"/>
        <v>1</v>
      </c>
      <c r="DB99" s="692">
        <f t="shared" ref="DB99:EG99" si="113">IF(AND($F96 &lt;= DB98, $F96 &gt;= DB97), 1, 0)</f>
        <v>0</v>
      </c>
      <c r="DC99" s="692">
        <f t="shared" si="113"/>
        <v>0</v>
      </c>
      <c r="DD99" s="692">
        <f t="shared" si="113"/>
        <v>0</v>
      </c>
      <c r="DE99" s="692">
        <f t="shared" si="113"/>
        <v>0</v>
      </c>
      <c r="DF99" s="692">
        <f t="shared" si="113"/>
        <v>0</v>
      </c>
      <c r="DG99" s="692">
        <f t="shared" si="113"/>
        <v>0</v>
      </c>
      <c r="DH99" s="692">
        <f t="shared" si="113"/>
        <v>0</v>
      </c>
      <c r="DI99" s="692">
        <f t="shared" si="113"/>
        <v>0</v>
      </c>
      <c r="DJ99" s="692">
        <f t="shared" si="113"/>
        <v>0</v>
      </c>
      <c r="DK99" s="692">
        <f t="shared" si="113"/>
        <v>0</v>
      </c>
      <c r="DL99" s="692">
        <f t="shared" si="113"/>
        <v>0</v>
      </c>
      <c r="DM99" s="692">
        <f t="shared" si="113"/>
        <v>0</v>
      </c>
      <c r="DN99" s="692">
        <f t="shared" si="113"/>
        <v>0</v>
      </c>
      <c r="DO99" s="692">
        <f t="shared" si="113"/>
        <v>0</v>
      </c>
      <c r="DP99" s="692">
        <f t="shared" si="113"/>
        <v>0</v>
      </c>
      <c r="DQ99" s="692">
        <f t="shared" si="113"/>
        <v>0</v>
      </c>
      <c r="DR99" s="692">
        <f t="shared" si="113"/>
        <v>0</v>
      </c>
      <c r="DS99" s="692">
        <f t="shared" si="113"/>
        <v>0</v>
      </c>
      <c r="DT99" s="692">
        <f t="shared" si="113"/>
        <v>0</v>
      </c>
      <c r="DU99" s="692">
        <f t="shared" si="113"/>
        <v>0</v>
      </c>
      <c r="DV99" s="692">
        <f t="shared" si="113"/>
        <v>0</v>
      </c>
      <c r="DW99" s="692">
        <f t="shared" si="113"/>
        <v>0</v>
      </c>
      <c r="DX99" s="692">
        <f t="shared" si="113"/>
        <v>0</v>
      </c>
      <c r="DY99" s="692">
        <f t="shared" si="113"/>
        <v>0</v>
      </c>
      <c r="DZ99" s="692">
        <f t="shared" si="113"/>
        <v>0</v>
      </c>
      <c r="EA99" s="692">
        <f t="shared" si="113"/>
        <v>0</v>
      </c>
      <c r="EB99" s="692">
        <f t="shared" si="113"/>
        <v>0</v>
      </c>
      <c r="EC99" s="692">
        <f t="shared" si="113"/>
        <v>0</v>
      </c>
      <c r="ED99" s="692">
        <f t="shared" si="113"/>
        <v>0</v>
      </c>
      <c r="EE99" s="692">
        <f t="shared" si="113"/>
        <v>0</v>
      </c>
      <c r="EF99" s="692">
        <f t="shared" si="113"/>
        <v>0</v>
      </c>
      <c r="EG99" s="692">
        <f t="shared" si="113"/>
        <v>0</v>
      </c>
      <c r="EH99" s="692">
        <f>IF(AND($F96 &lt;= EH98, $F96 &gt;= EH97), 1, 0)</f>
        <v>0</v>
      </c>
    </row>
    <row r="100" spans="1:139" s="406" customFormat="1" ht="15" customHeight="1" x14ac:dyDescent="0.35"/>
    <row r="101" spans="1:139" s="406" customFormat="1" ht="15" customHeight="1" x14ac:dyDescent="0.35">
      <c r="E101" s="406" t="str">
        <f t="shared" ref="E101:J101" si="114" xml:space="preserve"> E94</f>
        <v>Repayment start flag_M</v>
      </c>
      <c r="F101" s="406">
        <f t="shared" si="114"/>
        <v>0</v>
      </c>
      <c r="G101" s="406" t="str">
        <f t="shared" si="114"/>
        <v>flag</v>
      </c>
      <c r="H101" s="406">
        <f t="shared" ca="1" si="114"/>
        <v>1</v>
      </c>
      <c r="I101" s="406">
        <f t="shared" si="114"/>
        <v>0</v>
      </c>
      <c r="J101" s="406">
        <f t="shared" ca="1" si="114"/>
        <v>0</v>
      </c>
      <c r="K101" s="406">
        <f t="shared" ref="K101:BV101" ca="1" si="115" xml:space="preserve"> K94</f>
        <v>0</v>
      </c>
      <c r="L101" s="406">
        <f t="shared" ca="1" si="115"/>
        <v>0</v>
      </c>
      <c r="M101" s="406">
        <f t="shared" ca="1" si="115"/>
        <v>0</v>
      </c>
      <c r="N101" s="406">
        <f t="shared" ca="1" si="115"/>
        <v>0</v>
      </c>
      <c r="O101" s="406">
        <f t="shared" ca="1" si="115"/>
        <v>0</v>
      </c>
      <c r="P101" s="406">
        <f t="shared" ca="1" si="115"/>
        <v>0</v>
      </c>
      <c r="Q101" s="406">
        <f t="shared" ca="1" si="115"/>
        <v>0</v>
      </c>
      <c r="R101" s="406">
        <f t="shared" ca="1" si="115"/>
        <v>0</v>
      </c>
      <c r="S101" s="406">
        <f t="shared" ca="1" si="115"/>
        <v>0</v>
      </c>
      <c r="T101" s="406">
        <f t="shared" ca="1" si="115"/>
        <v>0</v>
      </c>
      <c r="U101" s="406">
        <f t="shared" ca="1" si="115"/>
        <v>0</v>
      </c>
      <c r="V101" s="406">
        <f t="shared" ca="1" si="115"/>
        <v>0</v>
      </c>
      <c r="W101" s="406">
        <f t="shared" ca="1" si="115"/>
        <v>0</v>
      </c>
      <c r="X101" s="406">
        <f t="shared" ca="1" si="115"/>
        <v>0</v>
      </c>
      <c r="Y101" s="406">
        <f t="shared" ca="1" si="115"/>
        <v>0</v>
      </c>
      <c r="Z101" s="406">
        <f t="shared" ca="1" si="115"/>
        <v>0</v>
      </c>
      <c r="AA101" s="406">
        <f t="shared" ca="1" si="115"/>
        <v>0</v>
      </c>
      <c r="AB101" s="406">
        <f t="shared" ca="1" si="115"/>
        <v>0</v>
      </c>
      <c r="AC101" s="406">
        <f t="shared" ca="1" si="115"/>
        <v>0</v>
      </c>
      <c r="AD101" s="406">
        <f t="shared" ca="1" si="115"/>
        <v>0</v>
      </c>
      <c r="AE101" s="406">
        <f t="shared" ca="1" si="115"/>
        <v>0</v>
      </c>
      <c r="AF101" s="406">
        <f t="shared" ca="1" si="115"/>
        <v>0</v>
      </c>
      <c r="AG101" s="406">
        <f t="shared" ca="1" si="115"/>
        <v>0</v>
      </c>
      <c r="AH101" s="406">
        <f t="shared" ca="1" si="115"/>
        <v>0</v>
      </c>
      <c r="AI101" s="406">
        <f t="shared" ca="1" si="115"/>
        <v>0</v>
      </c>
      <c r="AJ101" s="406">
        <f t="shared" ca="1" si="115"/>
        <v>0</v>
      </c>
      <c r="AK101" s="406">
        <f t="shared" ca="1" si="115"/>
        <v>0</v>
      </c>
      <c r="AL101" s="406">
        <f t="shared" ca="1" si="115"/>
        <v>1</v>
      </c>
      <c r="AM101" s="406">
        <f t="shared" ca="1" si="115"/>
        <v>0</v>
      </c>
      <c r="AN101" s="406">
        <f t="shared" ca="1" si="115"/>
        <v>0</v>
      </c>
      <c r="AO101" s="406">
        <f t="shared" ca="1" si="115"/>
        <v>0</v>
      </c>
      <c r="AP101" s="406">
        <f t="shared" ca="1" si="115"/>
        <v>0</v>
      </c>
      <c r="AQ101" s="406">
        <f t="shared" ca="1" si="115"/>
        <v>0</v>
      </c>
      <c r="AR101" s="406">
        <f t="shared" ca="1" si="115"/>
        <v>0</v>
      </c>
      <c r="AS101" s="406">
        <f t="shared" ca="1" si="115"/>
        <v>0</v>
      </c>
      <c r="AT101" s="406">
        <f t="shared" ca="1" si="115"/>
        <v>0</v>
      </c>
      <c r="AU101" s="406">
        <f t="shared" ca="1" si="115"/>
        <v>0</v>
      </c>
      <c r="AV101" s="406">
        <f t="shared" ca="1" si="115"/>
        <v>0</v>
      </c>
      <c r="AW101" s="406">
        <f t="shared" ca="1" si="115"/>
        <v>0</v>
      </c>
      <c r="AX101" s="406">
        <f t="shared" ca="1" si="115"/>
        <v>0</v>
      </c>
      <c r="AY101" s="406">
        <f t="shared" ca="1" si="115"/>
        <v>0</v>
      </c>
      <c r="AZ101" s="406">
        <f t="shared" ca="1" si="115"/>
        <v>0</v>
      </c>
      <c r="BA101" s="406">
        <f t="shared" ca="1" si="115"/>
        <v>0</v>
      </c>
      <c r="BB101" s="406">
        <f t="shared" ca="1" si="115"/>
        <v>0</v>
      </c>
      <c r="BC101" s="406">
        <f t="shared" ca="1" si="115"/>
        <v>0</v>
      </c>
      <c r="BD101" s="406">
        <f t="shared" ca="1" si="115"/>
        <v>0</v>
      </c>
      <c r="BE101" s="406">
        <f t="shared" ca="1" si="115"/>
        <v>0</v>
      </c>
      <c r="BF101" s="406">
        <f t="shared" ca="1" si="115"/>
        <v>0</v>
      </c>
      <c r="BG101" s="406">
        <f t="shared" ca="1" si="115"/>
        <v>0</v>
      </c>
      <c r="BH101" s="406">
        <f t="shared" ca="1" si="115"/>
        <v>0</v>
      </c>
      <c r="BI101" s="406">
        <f t="shared" ca="1" si="115"/>
        <v>0</v>
      </c>
      <c r="BJ101" s="406">
        <f t="shared" ca="1" si="115"/>
        <v>0</v>
      </c>
      <c r="BK101" s="406">
        <f t="shared" ca="1" si="115"/>
        <v>0</v>
      </c>
      <c r="BL101" s="406">
        <f t="shared" ca="1" si="115"/>
        <v>0</v>
      </c>
      <c r="BM101" s="406">
        <f t="shared" ca="1" si="115"/>
        <v>0</v>
      </c>
      <c r="BN101" s="406">
        <f t="shared" ca="1" si="115"/>
        <v>0</v>
      </c>
      <c r="BO101" s="406">
        <f t="shared" ca="1" si="115"/>
        <v>0</v>
      </c>
      <c r="BP101" s="406">
        <f t="shared" ca="1" si="115"/>
        <v>0</v>
      </c>
      <c r="BQ101" s="406">
        <f t="shared" ca="1" si="115"/>
        <v>0</v>
      </c>
      <c r="BR101" s="406">
        <f t="shared" ca="1" si="115"/>
        <v>0</v>
      </c>
      <c r="BS101" s="406">
        <f t="shared" ca="1" si="115"/>
        <v>0</v>
      </c>
      <c r="BT101" s="406">
        <f t="shared" ca="1" si="115"/>
        <v>0</v>
      </c>
      <c r="BU101" s="406">
        <f t="shared" ca="1" si="115"/>
        <v>0</v>
      </c>
      <c r="BV101" s="406">
        <f t="shared" ca="1" si="115"/>
        <v>0</v>
      </c>
      <c r="BW101" s="406">
        <f t="shared" ref="BW101:EH101" ca="1" si="116" xml:space="preserve"> BW94</f>
        <v>0</v>
      </c>
      <c r="BX101" s="406">
        <f t="shared" ca="1" si="116"/>
        <v>0</v>
      </c>
      <c r="BY101" s="406">
        <f t="shared" ca="1" si="116"/>
        <v>0</v>
      </c>
      <c r="BZ101" s="406">
        <f t="shared" ca="1" si="116"/>
        <v>0</v>
      </c>
      <c r="CA101" s="406">
        <f t="shared" ca="1" si="116"/>
        <v>0</v>
      </c>
      <c r="CB101" s="406">
        <f t="shared" ca="1" si="116"/>
        <v>0</v>
      </c>
      <c r="CC101" s="406">
        <f t="shared" ca="1" si="116"/>
        <v>0</v>
      </c>
      <c r="CD101" s="406">
        <f t="shared" ca="1" si="116"/>
        <v>0</v>
      </c>
      <c r="CE101" s="406">
        <f t="shared" ca="1" si="116"/>
        <v>0</v>
      </c>
      <c r="CF101" s="406">
        <f t="shared" ca="1" si="116"/>
        <v>0</v>
      </c>
      <c r="CG101" s="406">
        <f t="shared" ca="1" si="116"/>
        <v>0</v>
      </c>
      <c r="CH101" s="406">
        <f t="shared" ca="1" si="116"/>
        <v>0</v>
      </c>
      <c r="CI101" s="406">
        <f t="shared" ca="1" si="116"/>
        <v>0</v>
      </c>
      <c r="CJ101" s="406">
        <f t="shared" ca="1" si="116"/>
        <v>0</v>
      </c>
      <c r="CK101" s="406">
        <f t="shared" ca="1" si="116"/>
        <v>0</v>
      </c>
      <c r="CL101" s="406">
        <f t="shared" ca="1" si="116"/>
        <v>0</v>
      </c>
      <c r="CM101" s="406">
        <f t="shared" ca="1" si="116"/>
        <v>0</v>
      </c>
      <c r="CN101" s="406">
        <f t="shared" ca="1" si="116"/>
        <v>0</v>
      </c>
      <c r="CO101" s="406">
        <f t="shared" ca="1" si="116"/>
        <v>0</v>
      </c>
      <c r="CP101" s="406">
        <f t="shared" ca="1" si="116"/>
        <v>0</v>
      </c>
      <c r="CQ101" s="406">
        <f t="shared" ca="1" si="116"/>
        <v>0</v>
      </c>
      <c r="CR101" s="406">
        <f t="shared" ca="1" si="116"/>
        <v>0</v>
      </c>
      <c r="CS101" s="406">
        <f t="shared" ca="1" si="116"/>
        <v>0</v>
      </c>
      <c r="CT101" s="406">
        <f t="shared" ca="1" si="116"/>
        <v>0</v>
      </c>
      <c r="CU101" s="406">
        <f t="shared" ca="1" si="116"/>
        <v>0</v>
      </c>
      <c r="CV101" s="406">
        <f t="shared" ca="1" si="116"/>
        <v>0</v>
      </c>
      <c r="CW101" s="406">
        <f t="shared" ca="1" si="116"/>
        <v>0</v>
      </c>
      <c r="CX101" s="406">
        <f t="shared" ca="1" si="116"/>
        <v>0</v>
      </c>
      <c r="CY101" s="406">
        <f t="shared" ca="1" si="116"/>
        <v>0</v>
      </c>
      <c r="CZ101" s="406">
        <f t="shared" ca="1" si="116"/>
        <v>0</v>
      </c>
      <c r="DA101" s="406">
        <f t="shared" ca="1" si="116"/>
        <v>0</v>
      </c>
      <c r="DB101" s="406">
        <f t="shared" ca="1" si="116"/>
        <v>0</v>
      </c>
      <c r="DC101" s="406">
        <f t="shared" ca="1" si="116"/>
        <v>0</v>
      </c>
      <c r="DD101" s="406">
        <f t="shared" ca="1" si="116"/>
        <v>0</v>
      </c>
      <c r="DE101" s="406">
        <f t="shared" ca="1" si="116"/>
        <v>0</v>
      </c>
      <c r="DF101" s="406">
        <f t="shared" ca="1" si="116"/>
        <v>0</v>
      </c>
      <c r="DG101" s="406">
        <f t="shared" ca="1" si="116"/>
        <v>0</v>
      </c>
      <c r="DH101" s="406">
        <f t="shared" ca="1" si="116"/>
        <v>0</v>
      </c>
      <c r="DI101" s="406">
        <f t="shared" ca="1" si="116"/>
        <v>0</v>
      </c>
      <c r="DJ101" s="406">
        <f t="shared" ca="1" si="116"/>
        <v>0</v>
      </c>
      <c r="DK101" s="406">
        <f t="shared" ca="1" si="116"/>
        <v>0</v>
      </c>
      <c r="DL101" s="406">
        <f t="shared" ca="1" si="116"/>
        <v>0</v>
      </c>
      <c r="DM101" s="406">
        <f t="shared" ca="1" si="116"/>
        <v>0</v>
      </c>
      <c r="DN101" s="406">
        <f t="shared" ca="1" si="116"/>
        <v>0</v>
      </c>
      <c r="DO101" s="406">
        <f t="shared" ca="1" si="116"/>
        <v>0</v>
      </c>
      <c r="DP101" s="406">
        <f t="shared" ca="1" si="116"/>
        <v>0</v>
      </c>
      <c r="DQ101" s="406">
        <f t="shared" ca="1" si="116"/>
        <v>0</v>
      </c>
      <c r="DR101" s="406">
        <f t="shared" ca="1" si="116"/>
        <v>0</v>
      </c>
      <c r="DS101" s="406">
        <f t="shared" ca="1" si="116"/>
        <v>0</v>
      </c>
      <c r="DT101" s="406">
        <f t="shared" ca="1" si="116"/>
        <v>0</v>
      </c>
      <c r="DU101" s="406">
        <f t="shared" ca="1" si="116"/>
        <v>0</v>
      </c>
      <c r="DV101" s="406">
        <f t="shared" ca="1" si="116"/>
        <v>0</v>
      </c>
      <c r="DW101" s="406">
        <f t="shared" ca="1" si="116"/>
        <v>0</v>
      </c>
      <c r="DX101" s="406">
        <f t="shared" ca="1" si="116"/>
        <v>0</v>
      </c>
      <c r="DY101" s="406">
        <f t="shared" ca="1" si="116"/>
        <v>0</v>
      </c>
      <c r="DZ101" s="406">
        <f t="shared" ca="1" si="116"/>
        <v>0</v>
      </c>
      <c r="EA101" s="406">
        <f t="shared" ca="1" si="116"/>
        <v>0</v>
      </c>
      <c r="EB101" s="406">
        <f t="shared" ca="1" si="116"/>
        <v>0</v>
      </c>
      <c r="EC101" s="406">
        <f t="shared" ca="1" si="116"/>
        <v>0</v>
      </c>
      <c r="ED101" s="406">
        <f t="shared" ca="1" si="116"/>
        <v>0</v>
      </c>
      <c r="EE101" s="406">
        <f t="shared" ca="1" si="116"/>
        <v>0</v>
      </c>
      <c r="EF101" s="406">
        <f t="shared" ca="1" si="116"/>
        <v>0</v>
      </c>
      <c r="EG101" s="406">
        <f t="shared" ca="1" si="116"/>
        <v>0</v>
      </c>
      <c r="EH101" s="406">
        <f t="shared" ca="1" si="116"/>
        <v>0</v>
      </c>
    </row>
    <row r="102" spans="1:139" s="406" customFormat="1" ht="15" customHeight="1" x14ac:dyDescent="0.35">
      <c r="E102" s="406" t="str">
        <f t="shared" ref="E102:J102" si="117">E99</f>
        <v>Repayment end flag_M</v>
      </c>
      <c r="F102" s="406">
        <f t="shared" si="117"/>
        <v>0</v>
      </c>
      <c r="G102" s="406" t="str">
        <f t="shared" si="117"/>
        <v>flag</v>
      </c>
      <c r="H102" s="406">
        <f t="shared" si="117"/>
        <v>1</v>
      </c>
      <c r="I102" s="406">
        <f t="shared" si="117"/>
        <v>0</v>
      </c>
      <c r="J102" s="406">
        <f t="shared" si="117"/>
        <v>0</v>
      </c>
      <c r="K102" s="406">
        <f t="shared" ref="K102:BV102" si="118">K99</f>
        <v>0</v>
      </c>
      <c r="L102" s="406">
        <f t="shared" si="118"/>
        <v>0</v>
      </c>
      <c r="M102" s="406">
        <f t="shared" si="118"/>
        <v>0</v>
      </c>
      <c r="N102" s="406">
        <f t="shared" si="118"/>
        <v>0</v>
      </c>
      <c r="O102" s="406">
        <f t="shared" si="118"/>
        <v>0</v>
      </c>
      <c r="P102" s="406">
        <f t="shared" si="118"/>
        <v>0</v>
      </c>
      <c r="Q102" s="406">
        <f t="shared" si="118"/>
        <v>0</v>
      </c>
      <c r="R102" s="406">
        <f t="shared" si="118"/>
        <v>0</v>
      </c>
      <c r="S102" s="406">
        <f t="shared" si="118"/>
        <v>0</v>
      </c>
      <c r="T102" s="406">
        <f t="shared" si="118"/>
        <v>0</v>
      </c>
      <c r="U102" s="406">
        <f t="shared" si="118"/>
        <v>0</v>
      </c>
      <c r="V102" s="406">
        <f t="shared" si="118"/>
        <v>0</v>
      </c>
      <c r="W102" s="406">
        <f t="shared" si="118"/>
        <v>0</v>
      </c>
      <c r="X102" s="406">
        <f t="shared" si="118"/>
        <v>0</v>
      </c>
      <c r="Y102" s="406">
        <f t="shared" si="118"/>
        <v>0</v>
      </c>
      <c r="Z102" s="406">
        <f t="shared" si="118"/>
        <v>0</v>
      </c>
      <c r="AA102" s="406">
        <f t="shared" si="118"/>
        <v>0</v>
      </c>
      <c r="AB102" s="406">
        <f t="shared" si="118"/>
        <v>0</v>
      </c>
      <c r="AC102" s="406">
        <f t="shared" si="118"/>
        <v>0</v>
      </c>
      <c r="AD102" s="406">
        <f t="shared" si="118"/>
        <v>0</v>
      </c>
      <c r="AE102" s="406">
        <f t="shared" si="118"/>
        <v>0</v>
      </c>
      <c r="AF102" s="406">
        <f t="shared" si="118"/>
        <v>0</v>
      </c>
      <c r="AG102" s="406">
        <f t="shared" si="118"/>
        <v>0</v>
      </c>
      <c r="AH102" s="406">
        <f t="shared" si="118"/>
        <v>0</v>
      </c>
      <c r="AI102" s="406">
        <f t="shared" si="118"/>
        <v>0</v>
      </c>
      <c r="AJ102" s="406">
        <f t="shared" si="118"/>
        <v>0</v>
      </c>
      <c r="AK102" s="406">
        <f t="shared" si="118"/>
        <v>0</v>
      </c>
      <c r="AL102" s="406">
        <f t="shared" si="118"/>
        <v>0</v>
      </c>
      <c r="AM102" s="406">
        <f t="shared" si="118"/>
        <v>0</v>
      </c>
      <c r="AN102" s="406">
        <f t="shared" si="118"/>
        <v>0</v>
      </c>
      <c r="AO102" s="406">
        <f t="shared" si="118"/>
        <v>0</v>
      </c>
      <c r="AP102" s="406">
        <f t="shared" si="118"/>
        <v>0</v>
      </c>
      <c r="AQ102" s="406">
        <f t="shared" si="118"/>
        <v>0</v>
      </c>
      <c r="AR102" s="406">
        <f t="shared" si="118"/>
        <v>0</v>
      </c>
      <c r="AS102" s="406">
        <f t="shared" si="118"/>
        <v>0</v>
      </c>
      <c r="AT102" s="406">
        <f t="shared" si="118"/>
        <v>0</v>
      </c>
      <c r="AU102" s="406">
        <f t="shared" si="118"/>
        <v>0</v>
      </c>
      <c r="AV102" s="406">
        <f t="shared" si="118"/>
        <v>0</v>
      </c>
      <c r="AW102" s="406">
        <f t="shared" si="118"/>
        <v>0</v>
      </c>
      <c r="AX102" s="406">
        <f t="shared" si="118"/>
        <v>0</v>
      </c>
      <c r="AY102" s="406">
        <f t="shared" si="118"/>
        <v>0</v>
      </c>
      <c r="AZ102" s="406">
        <f t="shared" si="118"/>
        <v>0</v>
      </c>
      <c r="BA102" s="406">
        <f t="shared" si="118"/>
        <v>0</v>
      </c>
      <c r="BB102" s="406">
        <f t="shared" si="118"/>
        <v>0</v>
      </c>
      <c r="BC102" s="406">
        <f t="shared" si="118"/>
        <v>0</v>
      </c>
      <c r="BD102" s="406">
        <f t="shared" si="118"/>
        <v>0</v>
      </c>
      <c r="BE102" s="406">
        <f t="shared" si="118"/>
        <v>0</v>
      </c>
      <c r="BF102" s="406">
        <f t="shared" si="118"/>
        <v>0</v>
      </c>
      <c r="BG102" s="406">
        <f t="shared" si="118"/>
        <v>0</v>
      </c>
      <c r="BH102" s="406">
        <f t="shared" si="118"/>
        <v>0</v>
      </c>
      <c r="BI102" s="406">
        <f t="shared" si="118"/>
        <v>0</v>
      </c>
      <c r="BJ102" s="406">
        <f t="shared" si="118"/>
        <v>0</v>
      </c>
      <c r="BK102" s="406">
        <f t="shared" si="118"/>
        <v>0</v>
      </c>
      <c r="BL102" s="406">
        <f t="shared" si="118"/>
        <v>0</v>
      </c>
      <c r="BM102" s="406">
        <f t="shared" si="118"/>
        <v>0</v>
      </c>
      <c r="BN102" s="406">
        <f t="shared" si="118"/>
        <v>0</v>
      </c>
      <c r="BO102" s="406">
        <f t="shared" si="118"/>
        <v>0</v>
      </c>
      <c r="BP102" s="406">
        <f t="shared" si="118"/>
        <v>0</v>
      </c>
      <c r="BQ102" s="406">
        <f t="shared" si="118"/>
        <v>0</v>
      </c>
      <c r="BR102" s="406">
        <f t="shared" si="118"/>
        <v>0</v>
      </c>
      <c r="BS102" s="406">
        <f t="shared" si="118"/>
        <v>0</v>
      </c>
      <c r="BT102" s="406">
        <f t="shared" si="118"/>
        <v>0</v>
      </c>
      <c r="BU102" s="406">
        <f t="shared" si="118"/>
        <v>0</v>
      </c>
      <c r="BV102" s="406">
        <f t="shared" si="118"/>
        <v>0</v>
      </c>
      <c r="BW102" s="406">
        <f t="shared" ref="BW102:EH102" si="119">BW99</f>
        <v>0</v>
      </c>
      <c r="BX102" s="406">
        <f t="shared" si="119"/>
        <v>0</v>
      </c>
      <c r="BY102" s="406">
        <f t="shared" si="119"/>
        <v>0</v>
      </c>
      <c r="BZ102" s="406">
        <f t="shared" si="119"/>
        <v>0</v>
      </c>
      <c r="CA102" s="406">
        <f t="shared" si="119"/>
        <v>0</v>
      </c>
      <c r="CB102" s="406">
        <f t="shared" si="119"/>
        <v>0</v>
      </c>
      <c r="CC102" s="406">
        <f t="shared" si="119"/>
        <v>0</v>
      </c>
      <c r="CD102" s="406">
        <f t="shared" si="119"/>
        <v>0</v>
      </c>
      <c r="CE102" s="406">
        <f t="shared" si="119"/>
        <v>0</v>
      </c>
      <c r="CF102" s="406">
        <f t="shared" si="119"/>
        <v>0</v>
      </c>
      <c r="CG102" s="406">
        <f t="shared" si="119"/>
        <v>0</v>
      </c>
      <c r="CH102" s="406">
        <f t="shared" si="119"/>
        <v>0</v>
      </c>
      <c r="CI102" s="406">
        <f t="shared" si="119"/>
        <v>0</v>
      </c>
      <c r="CJ102" s="406">
        <f t="shared" si="119"/>
        <v>0</v>
      </c>
      <c r="CK102" s="406">
        <f t="shared" si="119"/>
        <v>0</v>
      </c>
      <c r="CL102" s="406">
        <f t="shared" si="119"/>
        <v>0</v>
      </c>
      <c r="CM102" s="406">
        <f t="shared" si="119"/>
        <v>0</v>
      </c>
      <c r="CN102" s="406">
        <f t="shared" si="119"/>
        <v>0</v>
      </c>
      <c r="CO102" s="406">
        <f t="shared" si="119"/>
        <v>0</v>
      </c>
      <c r="CP102" s="406">
        <f t="shared" si="119"/>
        <v>0</v>
      </c>
      <c r="CQ102" s="406">
        <f t="shared" si="119"/>
        <v>0</v>
      </c>
      <c r="CR102" s="406">
        <f t="shared" si="119"/>
        <v>0</v>
      </c>
      <c r="CS102" s="406">
        <f t="shared" si="119"/>
        <v>0</v>
      </c>
      <c r="CT102" s="406">
        <f t="shared" si="119"/>
        <v>0</v>
      </c>
      <c r="CU102" s="406">
        <f t="shared" si="119"/>
        <v>0</v>
      </c>
      <c r="CV102" s="406">
        <f t="shared" si="119"/>
        <v>0</v>
      </c>
      <c r="CW102" s="406">
        <f t="shared" si="119"/>
        <v>0</v>
      </c>
      <c r="CX102" s="406">
        <f t="shared" si="119"/>
        <v>0</v>
      </c>
      <c r="CY102" s="406">
        <f t="shared" si="119"/>
        <v>0</v>
      </c>
      <c r="CZ102" s="406">
        <f t="shared" si="119"/>
        <v>0</v>
      </c>
      <c r="DA102" s="406">
        <f t="shared" si="119"/>
        <v>1</v>
      </c>
      <c r="DB102" s="406">
        <f t="shared" si="119"/>
        <v>0</v>
      </c>
      <c r="DC102" s="406">
        <f t="shared" si="119"/>
        <v>0</v>
      </c>
      <c r="DD102" s="406">
        <f t="shared" si="119"/>
        <v>0</v>
      </c>
      <c r="DE102" s="406">
        <f t="shared" si="119"/>
        <v>0</v>
      </c>
      <c r="DF102" s="406">
        <f t="shared" si="119"/>
        <v>0</v>
      </c>
      <c r="DG102" s="406">
        <f t="shared" si="119"/>
        <v>0</v>
      </c>
      <c r="DH102" s="406">
        <f t="shared" si="119"/>
        <v>0</v>
      </c>
      <c r="DI102" s="406">
        <f t="shared" si="119"/>
        <v>0</v>
      </c>
      <c r="DJ102" s="406">
        <f t="shared" si="119"/>
        <v>0</v>
      </c>
      <c r="DK102" s="406">
        <f t="shared" si="119"/>
        <v>0</v>
      </c>
      <c r="DL102" s="406">
        <f t="shared" si="119"/>
        <v>0</v>
      </c>
      <c r="DM102" s="406">
        <f t="shared" si="119"/>
        <v>0</v>
      </c>
      <c r="DN102" s="406">
        <f t="shared" si="119"/>
        <v>0</v>
      </c>
      <c r="DO102" s="406">
        <f t="shared" si="119"/>
        <v>0</v>
      </c>
      <c r="DP102" s="406">
        <f t="shared" si="119"/>
        <v>0</v>
      </c>
      <c r="DQ102" s="406">
        <f t="shared" si="119"/>
        <v>0</v>
      </c>
      <c r="DR102" s="406">
        <f t="shared" si="119"/>
        <v>0</v>
      </c>
      <c r="DS102" s="406">
        <f t="shared" si="119"/>
        <v>0</v>
      </c>
      <c r="DT102" s="406">
        <f t="shared" si="119"/>
        <v>0</v>
      </c>
      <c r="DU102" s="406">
        <f t="shared" si="119"/>
        <v>0</v>
      </c>
      <c r="DV102" s="406">
        <f t="shared" si="119"/>
        <v>0</v>
      </c>
      <c r="DW102" s="406">
        <f t="shared" si="119"/>
        <v>0</v>
      </c>
      <c r="DX102" s="406">
        <f t="shared" si="119"/>
        <v>0</v>
      </c>
      <c r="DY102" s="406">
        <f t="shared" si="119"/>
        <v>0</v>
      </c>
      <c r="DZ102" s="406">
        <f t="shared" si="119"/>
        <v>0</v>
      </c>
      <c r="EA102" s="406">
        <f t="shared" si="119"/>
        <v>0</v>
      </c>
      <c r="EB102" s="406">
        <f t="shared" si="119"/>
        <v>0</v>
      </c>
      <c r="EC102" s="406">
        <f t="shared" si="119"/>
        <v>0</v>
      </c>
      <c r="ED102" s="406">
        <f t="shared" si="119"/>
        <v>0</v>
      </c>
      <c r="EE102" s="406">
        <f t="shared" si="119"/>
        <v>0</v>
      </c>
      <c r="EF102" s="406">
        <f t="shared" si="119"/>
        <v>0</v>
      </c>
      <c r="EG102" s="406">
        <f t="shared" si="119"/>
        <v>0</v>
      </c>
      <c r="EH102" s="406">
        <f t="shared" si="119"/>
        <v>0</v>
      </c>
    </row>
    <row r="103" spans="1:139" s="406" customFormat="1" ht="15" customHeight="1" x14ac:dyDescent="0.35">
      <c r="E103" s="371" t="s">
        <v>616</v>
      </c>
      <c r="G103" s="406" t="s">
        <v>308</v>
      </c>
      <c r="H103" s="852">
        <f ca="1" xml:space="preserve"> SUM(J103:EH103)</f>
        <v>68</v>
      </c>
      <c r="J103" s="693">
        <f t="shared" ref="J103:BU103" ca="1" si="120" xml:space="preserve"> J101 + I103 - I102</f>
        <v>0</v>
      </c>
      <c r="K103" s="693">
        <f t="shared" ca="1" si="120"/>
        <v>0</v>
      </c>
      <c r="L103" s="693">
        <f t="shared" ca="1" si="120"/>
        <v>0</v>
      </c>
      <c r="M103" s="693">
        <f t="shared" ca="1" si="120"/>
        <v>0</v>
      </c>
      <c r="N103" s="693">
        <f t="shared" ca="1" si="120"/>
        <v>0</v>
      </c>
      <c r="O103" s="693">
        <f t="shared" ca="1" si="120"/>
        <v>0</v>
      </c>
      <c r="P103" s="693">
        <f t="shared" ca="1" si="120"/>
        <v>0</v>
      </c>
      <c r="Q103" s="693">
        <f t="shared" ca="1" si="120"/>
        <v>0</v>
      </c>
      <c r="R103" s="693">
        <f t="shared" ca="1" si="120"/>
        <v>0</v>
      </c>
      <c r="S103" s="693">
        <f t="shared" ca="1" si="120"/>
        <v>0</v>
      </c>
      <c r="T103" s="693">
        <f t="shared" ca="1" si="120"/>
        <v>0</v>
      </c>
      <c r="U103" s="693">
        <f t="shared" ca="1" si="120"/>
        <v>0</v>
      </c>
      <c r="V103" s="693">
        <f t="shared" ca="1" si="120"/>
        <v>0</v>
      </c>
      <c r="W103" s="693">
        <f t="shared" ca="1" si="120"/>
        <v>0</v>
      </c>
      <c r="X103" s="693">
        <f t="shared" ca="1" si="120"/>
        <v>0</v>
      </c>
      <c r="Y103" s="693">
        <f t="shared" ca="1" si="120"/>
        <v>0</v>
      </c>
      <c r="Z103" s="693">
        <f t="shared" ca="1" si="120"/>
        <v>0</v>
      </c>
      <c r="AA103" s="693">
        <f t="shared" ca="1" si="120"/>
        <v>0</v>
      </c>
      <c r="AB103" s="693">
        <f t="shared" ca="1" si="120"/>
        <v>0</v>
      </c>
      <c r="AC103" s="693">
        <f t="shared" ca="1" si="120"/>
        <v>0</v>
      </c>
      <c r="AD103" s="693">
        <f t="shared" ca="1" si="120"/>
        <v>0</v>
      </c>
      <c r="AE103" s="693">
        <f t="shared" ca="1" si="120"/>
        <v>0</v>
      </c>
      <c r="AF103" s="693">
        <f t="shared" ca="1" si="120"/>
        <v>0</v>
      </c>
      <c r="AG103" s="693">
        <f t="shared" ca="1" si="120"/>
        <v>0</v>
      </c>
      <c r="AH103" s="693">
        <f t="shared" ca="1" si="120"/>
        <v>0</v>
      </c>
      <c r="AI103" s="693">
        <f t="shared" ca="1" si="120"/>
        <v>0</v>
      </c>
      <c r="AJ103" s="693">
        <f t="shared" ca="1" si="120"/>
        <v>0</v>
      </c>
      <c r="AK103" s="693">
        <f t="shared" ca="1" si="120"/>
        <v>0</v>
      </c>
      <c r="AL103" s="693">
        <f t="shared" ca="1" si="120"/>
        <v>1</v>
      </c>
      <c r="AM103" s="693">
        <f t="shared" ca="1" si="120"/>
        <v>1</v>
      </c>
      <c r="AN103" s="693">
        <f t="shared" ca="1" si="120"/>
        <v>1</v>
      </c>
      <c r="AO103" s="693">
        <f t="shared" ca="1" si="120"/>
        <v>1</v>
      </c>
      <c r="AP103" s="693">
        <f t="shared" ca="1" si="120"/>
        <v>1</v>
      </c>
      <c r="AQ103" s="693">
        <f t="shared" ca="1" si="120"/>
        <v>1</v>
      </c>
      <c r="AR103" s="693">
        <f t="shared" ca="1" si="120"/>
        <v>1</v>
      </c>
      <c r="AS103" s="693">
        <f t="shared" ca="1" si="120"/>
        <v>1</v>
      </c>
      <c r="AT103" s="693">
        <f t="shared" ca="1" si="120"/>
        <v>1</v>
      </c>
      <c r="AU103" s="693">
        <f t="shared" ca="1" si="120"/>
        <v>1</v>
      </c>
      <c r="AV103" s="693">
        <f t="shared" ca="1" si="120"/>
        <v>1</v>
      </c>
      <c r="AW103" s="693">
        <f t="shared" ca="1" si="120"/>
        <v>1</v>
      </c>
      <c r="AX103" s="693">
        <f t="shared" ca="1" si="120"/>
        <v>1</v>
      </c>
      <c r="AY103" s="693">
        <f t="shared" ca="1" si="120"/>
        <v>1</v>
      </c>
      <c r="AZ103" s="693">
        <f t="shared" ca="1" si="120"/>
        <v>1</v>
      </c>
      <c r="BA103" s="693">
        <f t="shared" ca="1" si="120"/>
        <v>1</v>
      </c>
      <c r="BB103" s="693">
        <f t="shared" ca="1" si="120"/>
        <v>1</v>
      </c>
      <c r="BC103" s="693">
        <f t="shared" ca="1" si="120"/>
        <v>1</v>
      </c>
      <c r="BD103" s="693">
        <f t="shared" ca="1" si="120"/>
        <v>1</v>
      </c>
      <c r="BE103" s="693">
        <f t="shared" ca="1" si="120"/>
        <v>1</v>
      </c>
      <c r="BF103" s="693">
        <f t="shared" ca="1" si="120"/>
        <v>1</v>
      </c>
      <c r="BG103" s="693">
        <f t="shared" ca="1" si="120"/>
        <v>1</v>
      </c>
      <c r="BH103" s="693">
        <f t="shared" ca="1" si="120"/>
        <v>1</v>
      </c>
      <c r="BI103" s="693">
        <f t="shared" ca="1" si="120"/>
        <v>1</v>
      </c>
      <c r="BJ103" s="693">
        <f t="shared" ca="1" si="120"/>
        <v>1</v>
      </c>
      <c r="BK103" s="693">
        <f t="shared" ca="1" si="120"/>
        <v>1</v>
      </c>
      <c r="BL103" s="693">
        <f t="shared" ca="1" si="120"/>
        <v>1</v>
      </c>
      <c r="BM103" s="693">
        <f t="shared" ca="1" si="120"/>
        <v>1</v>
      </c>
      <c r="BN103" s="693">
        <f t="shared" ca="1" si="120"/>
        <v>1</v>
      </c>
      <c r="BO103" s="693">
        <f t="shared" ca="1" si="120"/>
        <v>1</v>
      </c>
      <c r="BP103" s="693">
        <f t="shared" ca="1" si="120"/>
        <v>1</v>
      </c>
      <c r="BQ103" s="693">
        <f t="shared" ca="1" si="120"/>
        <v>1</v>
      </c>
      <c r="BR103" s="693">
        <f t="shared" ca="1" si="120"/>
        <v>1</v>
      </c>
      <c r="BS103" s="693">
        <f t="shared" ca="1" si="120"/>
        <v>1</v>
      </c>
      <c r="BT103" s="693">
        <f t="shared" ca="1" si="120"/>
        <v>1</v>
      </c>
      <c r="BU103" s="693">
        <f t="shared" ca="1" si="120"/>
        <v>1</v>
      </c>
      <c r="BV103" s="693">
        <f t="shared" ref="BV103:EG103" ca="1" si="121" xml:space="preserve"> BV101 + BU103 - BU102</f>
        <v>1</v>
      </c>
      <c r="BW103" s="693">
        <f t="shared" ca="1" si="121"/>
        <v>1</v>
      </c>
      <c r="BX103" s="693">
        <f t="shared" ca="1" si="121"/>
        <v>1</v>
      </c>
      <c r="BY103" s="693">
        <f t="shared" ca="1" si="121"/>
        <v>1</v>
      </c>
      <c r="BZ103" s="693">
        <f t="shared" ca="1" si="121"/>
        <v>1</v>
      </c>
      <c r="CA103" s="693">
        <f t="shared" ca="1" si="121"/>
        <v>1</v>
      </c>
      <c r="CB103" s="693">
        <f t="shared" ca="1" si="121"/>
        <v>1</v>
      </c>
      <c r="CC103" s="693">
        <f t="shared" ca="1" si="121"/>
        <v>1</v>
      </c>
      <c r="CD103" s="693">
        <f t="shared" ca="1" si="121"/>
        <v>1</v>
      </c>
      <c r="CE103" s="693">
        <f t="shared" ca="1" si="121"/>
        <v>1</v>
      </c>
      <c r="CF103" s="693">
        <f t="shared" ca="1" si="121"/>
        <v>1</v>
      </c>
      <c r="CG103" s="693">
        <f t="shared" ca="1" si="121"/>
        <v>1</v>
      </c>
      <c r="CH103" s="693">
        <f t="shared" ca="1" si="121"/>
        <v>1</v>
      </c>
      <c r="CI103" s="693">
        <f t="shared" ca="1" si="121"/>
        <v>1</v>
      </c>
      <c r="CJ103" s="693">
        <f t="shared" ca="1" si="121"/>
        <v>1</v>
      </c>
      <c r="CK103" s="693">
        <f t="shared" ca="1" si="121"/>
        <v>1</v>
      </c>
      <c r="CL103" s="693">
        <f t="shared" ca="1" si="121"/>
        <v>1</v>
      </c>
      <c r="CM103" s="693">
        <f t="shared" ca="1" si="121"/>
        <v>1</v>
      </c>
      <c r="CN103" s="693">
        <f t="shared" ca="1" si="121"/>
        <v>1</v>
      </c>
      <c r="CO103" s="693">
        <f t="shared" ca="1" si="121"/>
        <v>1</v>
      </c>
      <c r="CP103" s="693">
        <f t="shared" ca="1" si="121"/>
        <v>1</v>
      </c>
      <c r="CQ103" s="693">
        <f t="shared" ca="1" si="121"/>
        <v>1</v>
      </c>
      <c r="CR103" s="693">
        <f t="shared" ca="1" si="121"/>
        <v>1</v>
      </c>
      <c r="CS103" s="693">
        <f t="shared" ca="1" si="121"/>
        <v>1</v>
      </c>
      <c r="CT103" s="693">
        <f t="shared" ca="1" si="121"/>
        <v>1</v>
      </c>
      <c r="CU103" s="693">
        <f t="shared" ca="1" si="121"/>
        <v>1</v>
      </c>
      <c r="CV103" s="693">
        <f t="shared" ca="1" si="121"/>
        <v>1</v>
      </c>
      <c r="CW103" s="693">
        <f t="shared" ca="1" si="121"/>
        <v>1</v>
      </c>
      <c r="CX103" s="693">
        <f t="shared" ca="1" si="121"/>
        <v>1</v>
      </c>
      <c r="CY103" s="693">
        <f t="shared" ca="1" si="121"/>
        <v>1</v>
      </c>
      <c r="CZ103" s="693">
        <f t="shared" ca="1" si="121"/>
        <v>1</v>
      </c>
      <c r="DA103" s="693">
        <f t="shared" ca="1" si="121"/>
        <v>1</v>
      </c>
      <c r="DB103" s="693">
        <f t="shared" ca="1" si="121"/>
        <v>0</v>
      </c>
      <c r="DC103" s="693">
        <f t="shared" ca="1" si="121"/>
        <v>0</v>
      </c>
      <c r="DD103" s="693">
        <f t="shared" ca="1" si="121"/>
        <v>0</v>
      </c>
      <c r="DE103" s="693">
        <f t="shared" ca="1" si="121"/>
        <v>0</v>
      </c>
      <c r="DF103" s="693">
        <f t="shared" ca="1" si="121"/>
        <v>0</v>
      </c>
      <c r="DG103" s="693">
        <f t="shared" ca="1" si="121"/>
        <v>0</v>
      </c>
      <c r="DH103" s="693">
        <f t="shared" ca="1" si="121"/>
        <v>0</v>
      </c>
      <c r="DI103" s="693">
        <f t="shared" ca="1" si="121"/>
        <v>0</v>
      </c>
      <c r="DJ103" s="693">
        <f ca="1" xml:space="preserve"> DJ101 + DI103 - DI102</f>
        <v>0</v>
      </c>
      <c r="DK103" s="693">
        <f ca="1" xml:space="preserve"> DK101 + DJ103 - DJ102</f>
        <v>0</v>
      </c>
      <c r="DL103" s="693">
        <f ca="1" xml:space="preserve"> DL101 + DK103 - DK102</f>
        <v>0</v>
      </c>
      <c r="DM103" s="693">
        <f t="shared" ca="1" si="121"/>
        <v>0</v>
      </c>
      <c r="DN103" s="693">
        <f t="shared" ca="1" si="121"/>
        <v>0</v>
      </c>
      <c r="DO103" s="693">
        <f t="shared" ca="1" si="121"/>
        <v>0</v>
      </c>
      <c r="DP103" s="693">
        <f t="shared" ca="1" si="121"/>
        <v>0</v>
      </c>
      <c r="DQ103" s="693">
        <f t="shared" ca="1" si="121"/>
        <v>0</v>
      </c>
      <c r="DR103" s="693">
        <f t="shared" ca="1" si="121"/>
        <v>0</v>
      </c>
      <c r="DS103" s="693">
        <f t="shared" ca="1" si="121"/>
        <v>0</v>
      </c>
      <c r="DT103" s="693">
        <f t="shared" ca="1" si="121"/>
        <v>0</v>
      </c>
      <c r="DU103" s="693">
        <f t="shared" ca="1" si="121"/>
        <v>0</v>
      </c>
      <c r="DV103" s="693">
        <f t="shared" ca="1" si="121"/>
        <v>0</v>
      </c>
      <c r="DW103" s="693">
        <f t="shared" ca="1" si="121"/>
        <v>0</v>
      </c>
      <c r="DX103" s="693">
        <f t="shared" ca="1" si="121"/>
        <v>0</v>
      </c>
      <c r="DY103" s="693">
        <f t="shared" ca="1" si="121"/>
        <v>0</v>
      </c>
      <c r="DZ103" s="693">
        <f t="shared" ca="1" si="121"/>
        <v>0</v>
      </c>
      <c r="EA103" s="693">
        <f t="shared" ca="1" si="121"/>
        <v>0</v>
      </c>
      <c r="EB103" s="693">
        <f t="shared" ca="1" si="121"/>
        <v>0</v>
      </c>
      <c r="EC103" s="693">
        <f t="shared" ca="1" si="121"/>
        <v>0</v>
      </c>
      <c r="ED103" s="693">
        <f t="shared" ca="1" si="121"/>
        <v>0</v>
      </c>
      <c r="EE103" s="693">
        <f t="shared" ca="1" si="121"/>
        <v>0</v>
      </c>
      <c r="EF103" s="693">
        <f t="shared" ca="1" si="121"/>
        <v>0</v>
      </c>
      <c r="EG103" s="693">
        <f t="shared" ca="1" si="121"/>
        <v>0</v>
      </c>
      <c r="EH103" s="693">
        <f ca="1" xml:space="preserve"> EH101 + EG103 - EG102</f>
        <v>0</v>
      </c>
    </row>
    <row r="104" spans="1:139" s="406" customFormat="1" ht="15" customHeight="1" x14ac:dyDescent="0.35"/>
    <row r="105" spans="1:139" s="654" customFormat="1" ht="15" customHeight="1" x14ac:dyDescent="0.35">
      <c r="E105" s="654" t="s">
        <v>765</v>
      </c>
      <c r="G105" s="654" t="s">
        <v>311</v>
      </c>
      <c r="H105" s="853">
        <f ca="1" xml:space="preserve"> SUM(J105:EH105)</f>
        <v>0.99999999999999922</v>
      </c>
      <c r="J105" s="427">
        <f ca="1">SUMIF(Ratios!$J$5:$W$5,Time_M!J5,Ratios!$J$34:$R$34)*J103</f>
        <v>0</v>
      </c>
      <c r="K105" s="427">
        <f ca="1">SUMIF(Ratios!$J$5:$W$5,Time_M!K5,Ratios!$J$34:$R$34)*K103</f>
        <v>0</v>
      </c>
      <c r="L105" s="427">
        <f ca="1">SUMIF(Ratios!$J$5:$W$5,Time_M!L5,Ratios!$J$34:$R$34)*L103</f>
        <v>0</v>
      </c>
      <c r="M105" s="427">
        <f ca="1">SUMIF(Ratios!$J$5:$W$5,Time_M!M5,Ratios!$J$34:$R$34)*M103</f>
        <v>0</v>
      </c>
      <c r="N105" s="427">
        <f ca="1">SUMIF(Ratios!$J$5:$W$5,Time_M!N5,Ratios!$J$34:$R$34)*N103</f>
        <v>0</v>
      </c>
      <c r="O105" s="427">
        <f ca="1">SUMIF(Ratios!$J$5:$W$5,Time_M!O5,Ratios!$J$34:$R$34)*O103</f>
        <v>0</v>
      </c>
      <c r="P105" s="427">
        <f ca="1">SUMIF(Ratios!$J$5:$W$5,Time_M!P5,Ratios!$J$34:$R$34)*P103</f>
        <v>0</v>
      </c>
      <c r="Q105" s="427">
        <f ca="1">SUMIF(Ratios!$J$5:$W$5,Time_M!Q5,Ratios!$J$34:$R$34)*Q103</f>
        <v>0</v>
      </c>
      <c r="R105" s="427">
        <f ca="1">SUMIF(Ratios!$J$5:$W$5,Time_M!R5,Ratios!$J$34:$R$34)*R103</f>
        <v>0</v>
      </c>
      <c r="S105" s="427">
        <f ca="1">SUMIF(Ratios!$J$5:$W$5,Time_M!S5,Ratios!$J$34:$R$34)*S103</f>
        <v>0</v>
      </c>
      <c r="T105" s="427">
        <f ca="1">SUMIF(Ratios!$J$5:$W$5,Time_M!T5,Ratios!$J$34:$R$34)*T103</f>
        <v>0</v>
      </c>
      <c r="U105" s="427">
        <f ca="1">SUMIF(Ratios!$J$5:$W$5,Time_M!U5,Ratios!$J$34:$R$34)*U103</f>
        <v>0</v>
      </c>
      <c r="V105" s="427">
        <f ca="1">SUMIF(Ratios!$J$5:$W$5,Time_M!V5,Ratios!$J$34:$R$34)*V103</f>
        <v>0</v>
      </c>
      <c r="W105" s="427">
        <f ca="1">SUMIF(Ratios!$J$5:$W$5,Time_M!W5,Ratios!$J$34:$R$34)*W103</f>
        <v>0</v>
      </c>
      <c r="X105" s="427">
        <f ca="1">SUMIF(Ratios!$J$5:$W$5,Time_M!X5,Ratios!$J$34:$R$34)*X103</f>
        <v>0</v>
      </c>
      <c r="Y105" s="427">
        <f ca="1">SUMIF(Ratios!$J$5:$W$5,Time_M!Y5,Ratios!$J$34:$R$34)*Y103</f>
        <v>0</v>
      </c>
      <c r="Z105" s="427">
        <f ca="1">SUMIF(Ratios!$J$5:$W$5,Time_M!Z5,Ratios!$J$34:$R$34)*Z103</f>
        <v>0</v>
      </c>
      <c r="AA105" s="427">
        <f ca="1">SUMIF(Ratios!$J$5:$W$5,Time_M!AA5,Ratios!$J$34:$R$34)*AA103</f>
        <v>0</v>
      </c>
      <c r="AB105" s="427">
        <f ca="1">SUMIF(Ratios!$J$5:$W$5,Time_M!AB5,Ratios!$J$34:$R$34)*AB103</f>
        <v>0</v>
      </c>
      <c r="AC105" s="427">
        <f ca="1">SUMIF(Ratios!$J$5:$W$5,Time_M!AC5,Ratios!$J$34:$R$34)*AC103</f>
        <v>0</v>
      </c>
      <c r="AD105" s="427">
        <f ca="1">SUMIF(Ratios!$J$5:$W$5,Time_M!AD5,Ratios!$J$34:$R$34)*AD103</f>
        <v>0</v>
      </c>
      <c r="AE105" s="427">
        <f ca="1">SUMIF(Ratios!$J$5:$W$5,Time_M!AE5,Ratios!$J$34:$R$34)*AE103</f>
        <v>0</v>
      </c>
      <c r="AF105" s="427">
        <f ca="1">SUMIF(Ratios!$J$5:$W$5,Time_M!AF5,Ratios!$J$34:$R$34)*AF103</f>
        <v>0</v>
      </c>
      <c r="AG105" s="427">
        <f ca="1">SUMIF(Ratios!$J$5:$W$5,Time_M!AG5,Ratios!$J$34:$R$34)*AG103</f>
        <v>0</v>
      </c>
      <c r="AH105" s="427">
        <f ca="1">SUMIF(Ratios!$J$5:$W$5,Time_M!AH5,Ratios!$J$34:$R$34)*AH103</f>
        <v>0</v>
      </c>
      <c r="AI105" s="427">
        <f ca="1">SUMIF(Ratios!$J$5:$W$5,Time_M!AI5,Ratios!$J$34:$R$34)*AI103</f>
        <v>0</v>
      </c>
      <c r="AJ105" s="427">
        <f ca="1">SUMIF(Ratios!$J$5:$W$5,Time_M!AJ5,Ratios!$J$34:$R$34)*AJ103/12</f>
        <v>0</v>
      </c>
      <c r="AK105" s="1121">
        <f ca="1">SUMIF(Ratios!$J$5:$W$5,Time_M!AK5,Ratios!$J$34:$R$34)*AK103/12</f>
        <v>0</v>
      </c>
      <c r="AL105" s="1121">
        <v>9.7500000000000003E-2</v>
      </c>
      <c r="AM105" s="1121">
        <f ca="1">(SUMIF(Ratios!$J$5:$W$5,Time_M!AM5,Ratios!$J$34:$R$34)-$AL$105)*AM103/9</f>
        <v>4.2777777777777788E-3</v>
      </c>
      <c r="AN105" s="1121">
        <f ca="1">(SUMIF(Ratios!$J$5:$W$5,Time_M!AN5,Ratios!$J$34:$R$34)-$AL$105)*AN103/9</f>
        <v>4.2777777777777788E-3</v>
      </c>
      <c r="AO105" s="1121">
        <f ca="1">(SUMIF(Ratios!$J$5:$W$5,Time_M!AO5,Ratios!$J$34:$R$34)-$AL$105)*AO103/9</f>
        <v>4.2777777777777788E-3</v>
      </c>
      <c r="AP105" s="1121">
        <f ca="1">(SUMIF(Ratios!$J$5:$W$5,Time_M!AP5,Ratios!$J$34:$R$34)-$AL$105)*AP103/9</f>
        <v>4.2777777777777788E-3</v>
      </c>
      <c r="AQ105" s="1121">
        <f ca="1">(SUMIF(Ratios!$J$5:$W$5,Time_M!AQ5,Ratios!$J$34:$R$34)-$AL$105)*AQ103/9</f>
        <v>4.2777777777777788E-3</v>
      </c>
      <c r="AR105" s="1121">
        <f ca="1">(SUMIF(Ratios!$J$5:$W$5,Time_M!AR5,Ratios!$J$34:$R$34)-$AL$105)*AR103/9</f>
        <v>4.2777777777777788E-3</v>
      </c>
      <c r="AS105" s="1121">
        <f ca="1">(SUMIF(Ratios!$J$5:$W$5,Time_M!AS5,Ratios!$J$34:$R$34)-$AL$105)*AS103/9</f>
        <v>4.2777777777777788E-3</v>
      </c>
      <c r="AT105" s="1121">
        <f ca="1">(SUMIF(Ratios!$J$5:$W$5,Time_M!AT5,Ratios!$J$34:$R$34)-$AL$105)*AT103/9</f>
        <v>4.2777777777777788E-3</v>
      </c>
      <c r="AU105" s="1121">
        <f ca="1">(SUMIF(Ratios!$J$5:$W$5,Time_M!AU5,Ratios!$J$34:$R$34)-$AL$105)*AU103/9</f>
        <v>4.2777777777777788E-3</v>
      </c>
      <c r="AV105" s="1121">
        <f ca="1">SUMIF(Ratios!$J$5:$W$5,Time_M!AV5,Ratios!$J$34:$R$34)*AV103/12</f>
        <v>1.2541666666666666E-2</v>
      </c>
      <c r="AW105" s="1121">
        <f ca="1">SUMIF(Ratios!$J$5:$W$5,Time_M!AW5,Ratios!$J$34:$R$34)*AW103/12</f>
        <v>1.2541666666666666E-2</v>
      </c>
      <c r="AX105" s="1121">
        <f ca="1">SUMIF(Ratios!$J$5:$W$5,Time_M!AX5,Ratios!$J$34:$R$34)*AX103/12</f>
        <v>1.2541666666666666E-2</v>
      </c>
      <c r="AY105" s="1121">
        <f ca="1">SUMIF(Ratios!$J$5:$W$5,Time_M!AY5,Ratios!$J$34:$R$34)*AY103/12</f>
        <v>1.2541666666666666E-2</v>
      </c>
      <c r="AZ105" s="1121">
        <f ca="1">SUMIF(Ratios!$J$5:$W$5,Time_M!AZ5,Ratios!$J$34:$R$34)*AZ103/12</f>
        <v>1.2541666666666666E-2</v>
      </c>
      <c r="BA105" s="1121">
        <f ca="1">SUMIF(Ratios!$J$5:$W$5,Time_M!BA5,Ratios!$J$34:$R$34)*BA103/12</f>
        <v>1.2541666666666666E-2</v>
      </c>
      <c r="BB105" s="1121">
        <f ca="1">SUMIF(Ratios!$J$5:$W$5,Time_M!BB5,Ratios!$J$34:$R$34)*BB103/12</f>
        <v>1.2541666666666666E-2</v>
      </c>
      <c r="BC105" s="1121">
        <f ca="1">SUMIF(Ratios!$J$5:$W$5,Time_M!BC5,Ratios!$J$34:$R$34)*BC103/12</f>
        <v>1.2541666666666666E-2</v>
      </c>
      <c r="BD105" s="1121">
        <f ca="1">SUMIF(Ratios!$J$5:$W$5,Time_M!BD5,Ratios!$J$34:$R$34)*BD103/12</f>
        <v>1.2541666666666666E-2</v>
      </c>
      <c r="BE105" s="1121">
        <f ca="1">SUMIF(Ratios!$J$5:$W$5,Time_M!BE5,Ratios!$J$34:$R$34)*BE103/12</f>
        <v>1.2541666666666666E-2</v>
      </c>
      <c r="BF105" s="1121">
        <f ca="1">SUMIF(Ratios!$J$5:$W$5,Time_M!BF5,Ratios!$J$34:$R$34)*BF103/12</f>
        <v>1.2541666666666666E-2</v>
      </c>
      <c r="BG105" s="1121">
        <f ca="1">SUMIF(Ratios!$J$5:$W$5,Time_M!BG5,Ratios!$J$34:$R$34)*BG103/12</f>
        <v>1.2541666666666666E-2</v>
      </c>
      <c r="BH105" s="1121">
        <f ca="1">SUMIF(Ratios!$J$5:$W$5,Time_M!BH5,Ratios!$J$34:$R$34)*BH103/12</f>
        <v>1.375E-2</v>
      </c>
      <c r="BI105" s="1121">
        <f ca="1">SUMIF(Ratios!$J$5:$W$5,Time_M!BI5,Ratios!$J$34:$R$34)*BI103/12</f>
        <v>1.375E-2</v>
      </c>
      <c r="BJ105" s="1121">
        <f ca="1">SUMIF(Ratios!$J$5:$W$5,Time_M!BJ5,Ratios!$J$34:$R$34)*BJ103/12</f>
        <v>1.375E-2</v>
      </c>
      <c r="BK105" s="1121">
        <f ca="1">SUMIF(Ratios!$J$5:$W$5,Time_M!BK5,Ratios!$J$34:$R$34)*BK103/12</f>
        <v>1.375E-2</v>
      </c>
      <c r="BL105" s="1121">
        <f ca="1">SUMIF(Ratios!$J$5:$W$5,Time_M!BL5,Ratios!$J$34:$R$34)*BL103/12</f>
        <v>1.375E-2</v>
      </c>
      <c r="BM105" s="1121">
        <f ca="1">SUMIF(Ratios!$J$5:$W$5,Time_M!BM5,Ratios!$J$34:$R$34)*BM103/12</f>
        <v>1.375E-2</v>
      </c>
      <c r="BN105" s="1121">
        <f ca="1">SUMIF(Ratios!$J$5:$W$5,Time_M!BN5,Ratios!$J$34:$R$34)*BN103/12</f>
        <v>1.375E-2</v>
      </c>
      <c r="BO105" s="1121">
        <f ca="1">SUMIF(Ratios!$J$5:$W$5,Time_M!BO5,Ratios!$J$34:$R$34)*BO103/12</f>
        <v>1.375E-2</v>
      </c>
      <c r="BP105" s="1121">
        <f ca="1">SUMIF(Ratios!$J$5:$W$5,Time_M!BP5,Ratios!$J$34:$R$34)*BP103/12</f>
        <v>1.375E-2</v>
      </c>
      <c r="BQ105" s="1121">
        <f ca="1">SUMIF(Ratios!$J$5:$W$5,Time_M!BQ5,Ratios!$J$34:$R$34)*BQ103/12</f>
        <v>1.375E-2</v>
      </c>
      <c r="BR105" s="1121">
        <f ca="1">SUMIF(Ratios!$J$5:$W$5,Time_M!BR5,Ratios!$J$34:$R$34)*BR103/12</f>
        <v>1.375E-2</v>
      </c>
      <c r="BS105" s="1121">
        <f ca="1">SUMIF(Ratios!$J$5:$W$5,Time_M!BS5,Ratios!$J$34:$R$34)*BS103/12</f>
        <v>1.375E-2</v>
      </c>
      <c r="BT105" s="1121">
        <f ca="1">SUMIF(Ratios!$J$5:$W$5,Time_M!BT5,Ratios!$J$34:$R$34)*BT103/12</f>
        <v>1.5041666666666667E-2</v>
      </c>
      <c r="BU105" s="1121">
        <f ca="1">SUMIF(Ratios!$J$5:$W$5,Time_M!BU5,Ratios!$J$34:$R$34)*BU103/12</f>
        <v>1.5041666666666667E-2</v>
      </c>
      <c r="BV105" s="1121">
        <f ca="1">SUMIF(Ratios!$J$5:$W$5,Time_M!BV5,Ratios!$J$34:$R$34)*BV103/12</f>
        <v>1.5041666666666667E-2</v>
      </c>
      <c r="BW105" s="1121">
        <f ca="1">SUMIF(Ratios!$J$5:$W$5,Time_M!BW5,Ratios!$J$34:$R$34)*BW103/12</f>
        <v>1.5041666666666667E-2</v>
      </c>
      <c r="BX105" s="1121">
        <f ca="1">SUMIF(Ratios!$J$5:$W$5,Time_M!BX5,Ratios!$J$34:$R$34)*BX103/12</f>
        <v>1.5041666666666667E-2</v>
      </c>
      <c r="BY105" s="1121">
        <f ca="1">SUMIF(Ratios!$J$5:$W$5,Time_M!BY5,Ratios!$J$34:$R$34)*BY103/12</f>
        <v>1.5041666666666667E-2</v>
      </c>
      <c r="BZ105" s="1121">
        <f ca="1">SUMIF(Ratios!$J$5:$W$5,Time_M!BZ5,Ratios!$J$34:$R$34)*BZ103/12</f>
        <v>1.5041666666666667E-2</v>
      </c>
      <c r="CA105" s="1121">
        <f ca="1">SUMIF(Ratios!$J$5:$W$5,Time_M!CA5,Ratios!$J$34:$R$34)*CA103/12</f>
        <v>1.5041666666666667E-2</v>
      </c>
      <c r="CB105" s="1121">
        <f ca="1">SUMIF(Ratios!$J$5:$W$5,Time_M!CB5,Ratios!$J$34:$R$34)*CB103/12</f>
        <v>1.5041666666666667E-2</v>
      </c>
      <c r="CC105" s="1121">
        <f ca="1">SUMIF(Ratios!$J$5:$W$5,Time_M!CC5,Ratios!$J$34:$R$34)*CC103/12</f>
        <v>1.5041666666666667E-2</v>
      </c>
      <c r="CD105" s="1121">
        <f ca="1">SUMIF(Ratios!$J$5:$W$5,Time_M!CD5,Ratios!$J$34:$R$34)*CD103/12</f>
        <v>1.5041666666666667E-2</v>
      </c>
      <c r="CE105" s="1121">
        <f ca="1">SUMIF(Ratios!$J$5:$W$5,Time_M!CE5,Ratios!$J$34:$R$34)*CE103/12</f>
        <v>1.5041666666666667E-2</v>
      </c>
      <c r="CF105" s="1121">
        <f ca="1">SUMIF(Ratios!$J$5:$W$5,Time_M!CF5,Ratios!$J$34:$R$34)*CF103/12</f>
        <v>1.6416666666666666E-2</v>
      </c>
      <c r="CG105" s="1121">
        <f ca="1">SUMIF(Ratios!$J$5:$W$5,Time_M!CG5,Ratios!$J$34:$R$34)*CG103/12</f>
        <v>1.6416666666666666E-2</v>
      </c>
      <c r="CH105" s="1121">
        <f ca="1">SUMIF(Ratios!$J$5:$W$5,Time_M!CH5,Ratios!$J$34:$R$34)*CH103/12</f>
        <v>1.6416666666666666E-2</v>
      </c>
      <c r="CI105" s="1121">
        <f ca="1">SUMIF(Ratios!$J$5:$W$5,Time_M!CI5,Ratios!$J$34:$R$34)*CI103/12</f>
        <v>1.6416666666666666E-2</v>
      </c>
      <c r="CJ105" s="1121">
        <f ca="1">SUMIF(Ratios!$J$5:$W$5,Time_M!CJ5,Ratios!$J$34:$R$34)*CJ103/12</f>
        <v>1.6416666666666666E-2</v>
      </c>
      <c r="CK105" s="1121">
        <f ca="1">SUMIF(Ratios!$J$5:$W$5,Time_M!CK5,Ratios!$J$34:$R$34)*CK103/12</f>
        <v>1.6416666666666666E-2</v>
      </c>
      <c r="CL105" s="1121">
        <f ca="1">SUMIF(Ratios!$J$5:$W$5,Time_M!CL5,Ratios!$J$34:$R$34)*CL103/12</f>
        <v>1.6416666666666666E-2</v>
      </c>
      <c r="CM105" s="1121">
        <f ca="1">SUMIF(Ratios!$J$5:$W$5,Time_M!CM5,Ratios!$J$34:$R$34)*CM103/12</f>
        <v>1.6416666666666666E-2</v>
      </c>
      <c r="CN105" s="1121">
        <f ca="1">SUMIF(Ratios!$J$5:$W$5,Time_M!CN5,Ratios!$J$34:$R$34)*CN103/12</f>
        <v>1.6416666666666666E-2</v>
      </c>
      <c r="CO105" s="1121">
        <f ca="1">SUMIF(Ratios!$J$5:$W$5,Time_M!CO5,Ratios!$J$34:$R$34)*CO103/12</f>
        <v>1.6416666666666666E-2</v>
      </c>
      <c r="CP105" s="1121">
        <f ca="1">SUMIF(Ratios!$J$5:$W$5,Time_M!CP5,Ratios!$J$34:$R$34)*CP103/12</f>
        <v>1.6416666666666666E-2</v>
      </c>
      <c r="CQ105" s="1121">
        <f ca="1">SUMIF(Ratios!$J$5:$W$5,Time_M!CQ5,Ratios!$J$34:$R$34)*CQ103/12</f>
        <v>1.6416666666666666E-2</v>
      </c>
      <c r="CR105" s="1121">
        <f ca="1">SUMIF(Ratios!$J$5:$W$5,Time_M!CR5,Ratios!$J$34:$R$34)*CR103/10</f>
        <v>1.7100000000000004E-2</v>
      </c>
      <c r="CS105" s="1121">
        <f ca="1">SUMIF(Ratios!$J$5:$W$5,Time_M!CS5,Ratios!$J$34:$R$34)*CS103/10</f>
        <v>1.7100000000000004E-2</v>
      </c>
      <c r="CT105" s="1121">
        <f ca="1">SUMIF(Ratios!$J$5:$W$5,Time_M!CT5,Ratios!$J$34:$R$34)*CT103/10</f>
        <v>1.7100000000000004E-2</v>
      </c>
      <c r="CU105" s="1121">
        <f ca="1">SUMIF(Ratios!$J$5:$W$5,Time_M!CU5,Ratios!$J$34:$R$34)*CU103/10</f>
        <v>1.7100000000000004E-2</v>
      </c>
      <c r="CV105" s="1121">
        <f ca="1">SUMIF(Ratios!$J$5:$W$5,Time_M!CV5,Ratios!$J$34:$R$34)*CV103/10</f>
        <v>1.7100000000000004E-2</v>
      </c>
      <c r="CW105" s="1121">
        <f ca="1">SUMIF(Ratios!$J$5:$W$5,Time_M!CW5,Ratios!$J$34:$R$34)*CW103/10</f>
        <v>1.7100000000000004E-2</v>
      </c>
      <c r="CX105" s="1121">
        <f ca="1">SUMIF(Ratios!$J$5:$W$5,Time_M!CX5,Ratios!$J$34:$R$34)*CX103/10</f>
        <v>1.7100000000000004E-2</v>
      </c>
      <c r="CY105" s="1121">
        <f ca="1">SUMIF(Ratios!$J$5:$W$5,Time_M!CY5,Ratios!$J$34:$R$34)*CY103/10</f>
        <v>1.7100000000000004E-2</v>
      </c>
      <c r="CZ105" s="1121">
        <f ca="1">SUMIF(Ratios!$J$5:$W$5,Time_M!CZ5,Ratios!$J$34:$R$34)*CZ103/10</f>
        <v>1.7100000000000004E-2</v>
      </c>
      <c r="DA105" s="1121">
        <f ca="1">SUMIF(Ratios!$J$5:$W$5,Time_M!DA5,Ratios!$J$34:$R$34)*DA103/10</f>
        <v>1.7100000000000004E-2</v>
      </c>
      <c r="DB105" s="1121">
        <f ca="1">SUMIF(Ratios!$J$5:$W$5,Time_M!DB5,Ratios!$J$34:$R$34)*DB103/11</f>
        <v>0</v>
      </c>
      <c r="DC105" s="1121">
        <f ca="1">SUMIF(Ratios!$J$5:$W$5,Time_M!DC5,Ratios!$J$34:$R$34)*DC103/12</f>
        <v>0</v>
      </c>
      <c r="DD105" s="1121">
        <f ca="1">SUMIF(Ratios!$J$5:$W$5,Time_M!DD5,Ratios!$J$34:$R$34)*DD103/12</f>
        <v>0</v>
      </c>
      <c r="DE105" s="1121">
        <f ca="1">SUMIF(Ratios!$J$5:$W$5,Time_M!DE5,Ratios!$J$34:$R$34)*DE103/12</f>
        <v>0</v>
      </c>
      <c r="DF105" s="1121">
        <f ca="1">SUMIF(Ratios!$J$5:$W$5,Time_M!DF5,Ratios!$J$34:$R$34)*DF103/12</f>
        <v>0</v>
      </c>
      <c r="DG105" s="1121">
        <f ca="1">SUMIF(Ratios!$J$5:$W$5,Time_M!DG5,Ratios!$J$34:$R$34)*DG103/12</f>
        <v>0</v>
      </c>
      <c r="DH105" s="1121">
        <f ca="1">SUMIF(Ratios!$J$5:$W$5,Time_M!DH5,Ratios!$J$34:$R$34)*DH103/12</f>
        <v>0</v>
      </c>
      <c r="DI105" s="1121">
        <f ca="1">SUMIF(Ratios!$J$5:$W$5,Time_M!DI5,Ratios!$J$34:$R$34)*DI103/12</f>
        <v>0</v>
      </c>
      <c r="DJ105" s="1121">
        <f ca="1">SUMIF(Ratios!$J$5:$W$5,Time_M!DJ5,Ratios!$J$34:$R$34)*DJ103/12</f>
        <v>0</v>
      </c>
      <c r="DK105" s="1121">
        <f ca="1">SUMIF(Ratios!$J$5:$W$5,Time_M!DK5,Ratios!$J$34:$R$34)*DK103/12</f>
        <v>0</v>
      </c>
      <c r="DL105" s="1121">
        <f ca="1">SUMIF(Ratios!$J$5:$W$5,Time_M!DL5,Ratios!$J$34:$R$34)*DL103/12</f>
        <v>0</v>
      </c>
      <c r="DM105" s="1121">
        <f ca="1">SUMIF(Ratios!$J$5:$W$5,Time_M!DM5,Ratios!$J$34:$R$34)*DM103/12</f>
        <v>0</v>
      </c>
      <c r="DN105" s="1121">
        <f ca="1">SUMIF(Ratios!$J$5:$W$5,Time_M!DN5,Ratios!$J$34:$R$34)*DN103/12</f>
        <v>0</v>
      </c>
      <c r="DO105" s="1121">
        <f ca="1">SUMIF(Ratios!$J$5:$W$5,Time_M!DO5,Ratios!$J$34:$R$34)*DO103/12</f>
        <v>0</v>
      </c>
      <c r="DP105" s="1121">
        <f ca="1">SUMIF(Ratios!$J$5:$W$5,Time_M!DP5,Ratios!$J$34:$R$34)*DP103/12</f>
        <v>0</v>
      </c>
      <c r="DQ105" s="1121">
        <f ca="1">SUMIF(Ratios!$J$5:$W$5,Time_M!DQ5,Ratios!$J$34:$R$34)*DQ103/12</f>
        <v>0</v>
      </c>
      <c r="DR105" s="1121">
        <f ca="1">SUMIF(Ratios!$J$5:$W$5,Time_M!DR5,Ratios!$J$34:$R$34)*DR103/12</f>
        <v>0</v>
      </c>
      <c r="DS105" s="1121">
        <f ca="1">SUMIF(Ratios!$J$5:$W$5,Time_M!DS5,Ratios!$J$34:$R$34)*DS103/12</f>
        <v>0</v>
      </c>
      <c r="DT105" s="1121">
        <f ca="1">SUMIF(Ratios!$J$5:$W$5,Time_M!DT5,Ratios!$J$34:$R$34)*DT103/12</f>
        <v>0</v>
      </c>
      <c r="DU105" s="1121">
        <f ca="1">SUMIF(Ratios!$J$5:$W$5,Time_M!DU5,Ratios!$J$34:$R$34)*DU103/12</f>
        <v>0</v>
      </c>
      <c r="DV105" s="1121">
        <f ca="1">SUMIF(Ratios!$J$5:$W$5,Time_M!DV5,Ratios!$J$34:$R$34)*DV103/12</f>
        <v>0</v>
      </c>
      <c r="DW105" s="1121">
        <f ca="1">SUMIF(Ratios!$J$5:$W$5,Time_M!DW5,Ratios!$J$34:$R$34)*DW103/12</f>
        <v>0</v>
      </c>
      <c r="DX105" s="1121">
        <f ca="1">SUMIF(Ratios!$J$5:$W$5,Time_M!DX5,Ratios!$J$34:$R$34)*DX103/12</f>
        <v>0</v>
      </c>
      <c r="DY105" s="1121">
        <f ca="1">SUMIF(Ratios!$J$5:$W$5,Time_M!DY5,Ratios!$J$34:$R$34)*DY103/12</f>
        <v>0</v>
      </c>
      <c r="DZ105" s="1121">
        <f ca="1">SUMIF(Ratios!$J$5:$W$5,Time_M!DZ5,Ratios!$J$34:$R$34)*DZ103/12</f>
        <v>0</v>
      </c>
      <c r="EA105" s="1121">
        <f ca="1">SUMIF(Ratios!$J$5:$W$5,Time_M!EA5,Ratios!$J$34:$R$34)*EA103/12</f>
        <v>0</v>
      </c>
      <c r="EB105" s="1121">
        <f ca="1">SUMIF(Ratios!$J$5:$W$5,Time_M!EB5,Ratios!$J$34:$R$34)*EB103/12</f>
        <v>0</v>
      </c>
      <c r="EC105" s="1121">
        <f ca="1">SUMIF(Ratios!$J$5:$W$5,Time_M!EC5,Ratios!$J$34:$R$34)*EC103/12</f>
        <v>0</v>
      </c>
      <c r="ED105" s="1121">
        <f ca="1">SUMIF(Ratios!$J$5:$W$5,Time_M!ED5,Ratios!$J$34:$R$34)*ED103/12</f>
        <v>0</v>
      </c>
      <c r="EE105" s="1121">
        <f ca="1">SUMIF(Ratios!$J$5:$W$5,Time_M!EE5,Ratios!$J$34:$R$34)*EE103/12</f>
        <v>0</v>
      </c>
      <c r="EF105" s="1121">
        <f ca="1">SUMIF(Ratios!$J$5:$W$5,Time_M!EF5,Ratios!$J$34:$R$34)*EF103/12</f>
        <v>0</v>
      </c>
      <c r="EG105" s="1121">
        <f ca="1">SUMIF(Ratios!$J$5:$W$5,Time_M!EG5,Ratios!$J$34:$R$34)*EG103/12</f>
        <v>0</v>
      </c>
      <c r="EH105" s="1121">
        <f ca="1">SUMIF(Ratios!$J$5:$W$5,Time_M!EH5,Ratios!$J$34:$R$34)*EH103/12</f>
        <v>0</v>
      </c>
      <c r="EI105" s="427">
        <v>0</v>
      </c>
    </row>
    <row r="106" spans="1:139" s="694" customFormat="1" ht="15" customHeight="1" x14ac:dyDescent="0.35"/>
    <row r="107" spans="1:139" s="18" customFormat="1" ht="15" customHeight="1" x14ac:dyDescent="0.35">
      <c r="I107" s="157"/>
      <c r="X107" s="859"/>
    </row>
    <row r="108" spans="1:139" s="18" customFormat="1" ht="15" customHeight="1" x14ac:dyDescent="0.35">
      <c r="I108" s="157"/>
      <c r="J108" s="859"/>
      <c r="K108" s="859"/>
      <c r="L108" s="859"/>
      <c r="M108" s="859"/>
      <c r="N108" s="859"/>
      <c r="O108" s="859"/>
      <c r="P108" s="859"/>
      <c r="Q108" s="859"/>
      <c r="R108" s="859"/>
      <c r="S108" s="859"/>
      <c r="T108" s="859"/>
      <c r="U108" s="859"/>
    </row>
    <row r="109" spans="1:139" s="18" customFormat="1" ht="15" customHeight="1" x14ac:dyDescent="0.35">
      <c r="A109" s="22" t="s">
        <v>305</v>
      </c>
      <c r="F109" s="23"/>
      <c r="I109" s="157"/>
    </row>
    <row r="112" spans="1:139" ht="15" customHeight="1" x14ac:dyDescent="0.35">
      <c r="DD112" s="694"/>
    </row>
  </sheetData>
  <conditionalFormatting sqref="G3">
    <cfRule type="cellIs" dxfId="9" priority="1" operator="equal">
      <formula>0</formula>
    </cfRule>
    <cfRule type="cellIs" dxfId="8" priority="2" operator="notEqual">
      <formula>0</formula>
    </cfRule>
  </conditionalFormatting>
  <pageMargins left="0.7" right="0.7" top="0.75" bottom="0.75" header="0.3" footer="0.3"/>
  <pageSetup paperSize="9" orientation="portrait" verticalDpi="90" r:id="rId1"/>
  <ignoredErrors>
    <ignoredError xmlns:x16r3="http://schemas.microsoft.com/office/spreadsheetml/2018/08/main" sqref="F21:H21 F24:I25 H30:I30 F30 F34:I34 F43:I43 F52 F53:I53 F81:I81 F93:G93 F97:I98 F92:G92 I92 I93:J93" x16r3:misleadingFormat="1"/>
  </ignoredError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7B941-6043-447D-AACF-8FE313E73FAE}">
  <sheetPr codeName="Sheet20"/>
  <dimension ref="A1:JA57"/>
  <sheetViews>
    <sheetView showGridLines="0" zoomScale="70" zoomScaleNormal="70" workbookViewId="0">
      <pane xSplit="9" ySplit="5" topLeftCell="J6" activePane="bottomRight" state="frozen"/>
      <selection activeCell="F18" sqref="F18"/>
      <selection pane="topRight" activeCell="F18" sqref="F18"/>
      <selection pane="bottomLeft" activeCell="F18" sqref="F18"/>
      <selection pane="bottomRight"/>
    </sheetView>
  </sheetViews>
  <sheetFormatPr defaultColWidth="0" defaultRowHeight="15" customHeight="1" outlineLevelRow="1" x14ac:dyDescent="0.35"/>
  <cols>
    <col min="1" max="4" width="1.26953125" style="61" customWidth="1"/>
    <col min="5" max="5" width="40.6328125" style="61" customWidth="1"/>
    <col min="6" max="8" width="12.54296875" style="61" customWidth="1"/>
    <col min="9" max="9" width="2.6328125" style="61" customWidth="1"/>
    <col min="10" max="10" width="12.81640625" style="61" bestFit="1" customWidth="1"/>
    <col min="11" max="12" width="13.08984375" style="61" bestFit="1" customWidth="1"/>
    <col min="13" max="13" width="13.36328125" style="61" bestFit="1" customWidth="1"/>
    <col min="14" max="17" width="12.81640625" style="61" bestFit="1" customWidth="1"/>
    <col min="18" max="18" width="13.453125" style="61" bestFit="1" customWidth="1"/>
    <col min="19" max="22" width="12.81640625" style="61" bestFit="1" customWidth="1"/>
    <col min="23" max="24" width="13.08984375" style="61" bestFit="1" customWidth="1"/>
    <col min="25" max="25" width="13.36328125" style="61" bestFit="1" customWidth="1"/>
    <col min="26" max="29" width="12.81640625" style="61" bestFit="1" customWidth="1"/>
    <col min="30" max="30" width="13.453125" style="61" bestFit="1" customWidth="1"/>
    <col min="31" max="34" width="12.81640625" style="61" bestFit="1" customWidth="1"/>
    <col min="35" max="36" width="13.08984375" style="61" bestFit="1" customWidth="1"/>
    <col min="37" max="37" width="13.36328125" style="61" bestFit="1" customWidth="1"/>
    <col min="38" max="41" width="12.81640625" style="61" bestFit="1" customWidth="1"/>
    <col min="42" max="42" width="13.453125" style="61" bestFit="1" customWidth="1"/>
    <col min="43" max="46" width="12.81640625" style="61" bestFit="1" customWidth="1"/>
    <col min="47" max="48" width="13.08984375" style="61" bestFit="1" customWidth="1"/>
    <col min="49" max="49" width="13.36328125" style="61" bestFit="1" customWidth="1"/>
    <col min="50" max="53" width="12.81640625" style="61" bestFit="1" customWidth="1"/>
    <col min="54" max="54" width="13.453125" style="61" bestFit="1" customWidth="1"/>
    <col min="55" max="58" width="12.81640625" style="61" bestFit="1" customWidth="1"/>
    <col min="59" max="60" width="13.08984375" style="61" bestFit="1" customWidth="1"/>
    <col min="61" max="61" width="13.36328125" style="61" bestFit="1" customWidth="1"/>
    <col min="62" max="65" width="12.81640625" style="61" bestFit="1" customWidth="1"/>
    <col min="66" max="66" width="13.453125" style="61" bestFit="1" customWidth="1"/>
    <col min="67" max="70" width="12.81640625" style="61" bestFit="1" customWidth="1"/>
    <col min="71" max="72" width="13.08984375" style="61" bestFit="1" customWidth="1"/>
    <col min="73" max="73" width="13.36328125" style="61" bestFit="1" customWidth="1"/>
    <col min="74" max="77" width="12.81640625" style="61" bestFit="1" customWidth="1"/>
    <col min="78" max="78" width="13.453125" style="61" bestFit="1" customWidth="1"/>
    <col min="79" max="82" width="12.81640625" style="61" bestFit="1" customWidth="1"/>
    <col min="83" max="84" width="13.08984375" style="61" bestFit="1" customWidth="1"/>
    <col min="85" max="85" width="13.36328125" style="61" bestFit="1" customWidth="1"/>
    <col min="86" max="89" width="13" style="61" bestFit="1" customWidth="1"/>
    <col min="90" max="90" width="13.453125" style="61" bestFit="1" customWidth="1"/>
    <col min="91" max="94" width="13" style="61" bestFit="1" customWidth="1"/>
    <col min="95" max="96" width="13.36328125" style="61" bestFit="1" customWidth="1"/>
    <col min="97" max="97" width="13.453125" style="61" bestFit="1" customWidth="1"/>
    <col min="98" max="98" width="12.36328125" style="61" bestFit="1" customWidth="1"/>
    <col min="99" max="100" width="13" style="61" bestFit="1" customWidth="1"/>
    <col min="101" max="101" width="12.36328125" style="61" bestFit="1" customWidth="1"/>
    <col min="102" max="102" width="13.54296875" style="61" bestFit="1" customWidth="1"/>
    <col min="103" max="103" width="12.6328125" style="61" bestFit="1" customWidth="1"/>
    <col min="104" max="106" width="12.36328125" style="61" bestFit="1" customWidth="1"/>
    <col min="107" max="113" width="12.81640625" style="61" bestFit="1" customWidth="1"/>
    <col min="114" max="114" width="13" style="61" bestFit="1" customWidth="1"/>
    <col min="115" max="118" width="12.81640625" style="61" bestFit="1" customWidth="1"/>
    <col min="119" max="120" width="13.08984375" style="61" bestFit="1" customWidth="1"/>
    <col min="121" max="121" width="13.36328125" style="61" bestFit="1" customWidth="1"/>
    <col min="122" max="125" width="12.81640625" style="61" bestFit="1" customWidth="1"/>
    <col min="126" max="126" width="13.453125" style="61" bestFit="1" customWidth="1"/>
    <col min="127" max="130" width="12.81640625" style="61" bestFit="1" customWidth="1"/>
    <col min="131" max="132" width="13.08984375" style="61" bestFit="1" customWidth="1"/>
    <col min="133" max="133" width="13.36328125" style="61" bestFit="1" customWidth="1"/>
    <col min="134" max="137" width="12.81640625" style="61" bestFit="1" customWidth="1"/>
    <col min="138" max="138" width="13.453125" style="61" bestFit="1" customWidth="1"/>
    <col min="139" max="16384" width="8.81640625" style="61" hidden="1"/>
  </cols>
  <sheetData>
    <row r="1" spans="1:261" s="1" customFormat="1" ht="25" customHeight="1" x14ac:dyDescent="0.35">
      <c r="A1" s="97" t="str">
        <f ca="1" xml:space="preserve"> RIGHT(CELL("FILENAME", $A$1), LEN(CELL("FILENAME", $A$1)) - SEARCH("]", CELL("FILENAME", $A$1)))</f>
        <v>Time_A</v>
      </c>
      <c r="B1" s="2"/>
      <c r="C1" s="2"/>
      <c r="AG1" s="3"/>
    </row>
    <row r="2" spans="1:261" s="37" customFormat="1" ht="15" customHeight="1" x14ac:dyDescent="0.35">
      <c r="E2" s="37" t="str">
        <f xml:space="preserve"> Time_A!E$18</f>
        <v>Model period beginning_A</v>
      </c>
      <c r="J2" s="494">
        <f xml:space="preserve"> Time_A!J$18</f>
        <v>45323</v>
      </c>
      <c r="K2" s="494">
        <f xml:space="preserve"> Time_A!K$18</f>
        <v>45383</v>
      </c>
      <c r="L2" s="494">
        <f xml:space="preserve"> Time_A!L$18</f>
        <v>45748</v>
      </c>
      <c r="M2" s="494">
        <f xml:space="preserve"> Time_A!M$18</f>
        <v>46113</v>
      </c>
      <c r="N2" s="494">
        <f xml:space="preserve"> Time_A!N$18</f>
        <v>46478</v>
      </c>
      <c r="O2" s="494">
        <f xml:space="preserve"> Time_A!O$18</f>
        <v>46844</v>
      </c>
      <c r="P2" s="494">
        <f xml:space="preserve"> Time_A!P$18</f>
        <v>47209</v>
      </c>
      <c r="Q2" s="494">
        <f xml:space="preserve"> Time_A!Q$18</f>
        <v>47574</v>
      </c>
      <c r="R2" s="494">
        <f xml:space="preserve"> Time_A!R$18</f>
        <v>47939</v>
      </c>
      <c r="S2" s="494">
        <f xml:space="preserve"> Time_A!S$18</f>
        <v>48305</v>
      </c>
      <c r="T2" s="494">
        <f xml:space="preserve"> Time_A!T$18</f>
        <v>48670</v>
      </c>
      <c r="U2" s="494">
        <f xml:space="preserve"> Time_A!U$18</f>
        <v>49035</v>
      </c>
      <c r="V2" s="494">
        <f xml:space="preserve"> Time_A!V$18</f>
        <v>49400</v>
      </c>
      <c r="W2" s="494">
        <f xml:space="preserve"> Time_A!W$18</f>
        <v>49766</v>
      </c>
      <c r="X2" s="494">
        <f xml:space="preserve"> Time_A!X$18</f>
        <v>50131</v>
      </c>
      <c r="Y2" s="494">
        <f xml:space="preserve"> Time_A!Y$18</f>
        <v>50496</v>
      </c>
      <c r="Z2" s="494">
        <f xml:space="preserve"> Time_A!Z$18</f>
        <v>50861</v>
      </c>
      <c r="AA2" s="494">
        <f xml:space="preserve"> Time_A!AA$18</f>
        <v>51227</v>
      </c>
      <c r="AB2" s="494">
        <f xml:space="preserve"> Time_A!AB$18</f>
        <v>51592</v>
      </c>
      <c r="AC2" s="494">
        <f xml:space="preserve"> Time_A!AC$18</f>
        <v>51957</v>
      </c>
      <c r="AD2" s="494">
        <f xml:space="preserve"> Time_A!AD$18</f>
        <v>52322</v>
      </c>
      <c r="AE2" s="494">
        <f xml:space="preserve"> Time_A!AE$18</f>
        <v>52688</v>
      </c>
      <c r="AF2" s="494">
        <f xml:space="preserve"> Time_A!AF$18</f>
        <v>53053</v>
      </c>
      <c r="AG2" s="494">
        <f xml:space="preserve"> Time_A!AG$18</f>
        <v>53418</v>
      </c>
      <c r="AH2" s="494">
        <f xml:space="preserve"> Time_A!AH$18</f>
        <v>53783</v>
      </c>
      <c r="AI2" s="494">
        <f xml:space="preserve"> Time_A!AI$18</f>
        <v>54149</v>
      </c>
      <c r="AJ2" s="494">
        <f xml:space="preserve"> Time_A!AJ$18</f>
        <v>54514</v>
      </c>
      <c r="AK2" s="494">
        <f xml:space="preserve"> Time_A!AK$18</f>
        <v>54879</v>
      </c>
      <c r="AL2" s="494">
        <f xml:space="preserve"> Time_A!AL$18</f>
        <v>55244</v>
      </c>
      <c r="AM2" s="494">
        <f xml:space="preserve"> Time_A!AM$18</f>
        <v>55610</v>
      </c>
      <c r="AN2" s="494">
        <f xml:space="preserve"> Time_A!AN$18</f>
        <v>55975</v>
      </c>
      <c r="AO2" s="494">
        <f xml:space="preserve"> Time_A!AO$18</f>
        <v>56340</v>
      </c>
      <c r="AP2" s="494">
        <f xml:space="preserve"> Time_A!AP$18</f>
        <v>56705</v>
      </c>
      <c r="AQ2" s="494">
        <f xml:space="preserve"> Time_A!AQ$18</f>
        <v>57071</v>
      </c>
      <c r="AR2" s="494">
        <f xml:space="preserve"> Time_A!AR$18</f>
        <v>57436</v>
      </c>
      <c r="AS2" s="494">
        <f xml:space="preserve"> Time_A!AS$18</f>
        <v>57801</v>
      </c>
      <c r="AT2" s="494">
        <f xml:space="preserve"> Time_A!AT$18</f>
        <v>58166</v>
      </c>
      <c r="AU2" s="494">
        <f xml:space="preserve"> Time_A!AU$18</f>
        <v>58532</v>
      </c>
      <c r="AV2" s="494">
        <f xml:space="preserve"> Time_A!AV$18</f>
        <v>58897</v>
      </c>
      <c r="AW2" s="494">
        <f xml:space="preserve"> Time_A!AW$18</f>
        <v>59262</v>
      </c>
      <c r="AX2" s="494">
        <f xml:space="preserve"> Time_A!AX$18</f>
        <v>59627</v>
      </c>
      <c r="AY2" s="494">
        <f xml:space="preserve"> Time_A!AY$18</f>
        <v>59993</v>
      </c>
      <c r="AZ2" s="494">
        <f xml:space="preserve"> Time_A!AZ$18</f>
        <v>60358</v>
      </c>
      <c r="BA2" s="494">
        <f xml:space="preserve"> Time_A!BA$18</f>
        <v>60723</v>
      </c>
      <c r="BB2" s="494">
        <f xml:space="preserve"> Time_A!BB$18</f>
        <v>61088</v>
      </c>
      <c r="BC2" s="494">
        <f xml:space="preserve"> Time_A!BC$18</f>
        <v>61454</v>
      </c>
      <c r="BD2" s="494">
        <f xml:space="preserve"> Time_A!BD$18</f>
        <v>61819</v>
      </c>
      <c r="BE2" s="494">
        <f xml:space="preserve"> Time_A!BE$18</f>
        <v>62184</v>
      </c>
      <c r="BF2" s="494">
        <f xml:space="preserve"> Time_A!BF$18</f>
        <v>62549</v>
      </c>
      <c r="BG2" s="494">
        <f xml:space="preserve"> Time_A!BG$18</f>
        <v>62915</v>
      </c>
      <c r="BH2" s="494">
        <f xml:space="preserve"> Time_A!BH$18</f>
        <v>63280</v>
      </c>
      <c r="BI2" s="494">
        <f xml:space="preserve"> Time_A!BI$18</f>
        <v>63645</v>
      </c>
      <c r="BJ2" s="494">
        <f xml:space="preserve"> Time_A!BJ$18</f>
        <v>64010</v>
      </c>
      <c r="BK2" s="494">
        <f xml:space="preserve"> Time_A!BK$18</f>
        <v>64376</v>
      </c>
      <c r="BL2" s="494">
        <f xml:space="preserve"> Time_A!BL$18</f>
        <v>64741</v>
      </c>
      <c r="BM2" s="494">
        <f xml:space="preserve"> Time_A!BM$18</f>
        <v>65106</v>
      </c>
      <c r="BN2" s="494">
        <f xml:space="preserve"> Time_A!BN$18</f>
        <v>65471</v>
      </c>
      <c r="BO2" s="494">
        <f xml:space="preserve"> Time_A!BO$18</f>
        <v>65837</v>
      </c>
      <c r="BP2" s="494">
        <f xml:space="preserve"> Time_A!BP$18</f>
        <v>66202</v>
      </c>
      <c r="BQ2" s="494">
        <f xml:space="preserve"> Time_A!BQ$18</f>
        <v>66567</v>
      </c>
      <c r="BR2" s="494">
        <f xml:space="preserve"> Time_A!BR$18</f>
        <v>66932</v>
      </c>
      <c r="BS2" s="494">
        <f xml:space="preserve"> Time_A!BS$18</f>
        <v>67298</v>
      </c>
      <c r="BT2" s="494">
        <f xml:space="preserve"> Time_A!BT$18</f>
        <v>67663</v>
      </c>
      <c r="BU2" s="494">
        <f xml:space="preserve"> Time_A!BU$18</f>
        <v>68028</v>
      </c>
      <c r="BV2" s="494">
        <f xml:space="preserve"> Time_A!BV$18</f>
        <v>68393</v>
      </c>
      <c r="BW2" s="494">
        <f xml:space="preserve"> Time_A!BW$18</f>
        <v>68759</v>
      </c>
      <c r="BX2" s="494">
        <f xml:space="preserve"> Time_A!BX$18</f>
        <v>69124</v>
      </c>
      <c r="BY2" s="494">
        <f xml:space="preserve"> Time_A!BY$18</f>
        <v>69489</v>
      </c>
      <c r="BZ2" s="494">
        <f xml:space="preserve"> Time_A!BZ$18</f>
        <v>69854</v>
      </c>
      <c r="CA2" s="494">
        <f xml:space="preserve"> Time_A!CA$18</f>
        <v>70220</v>
      </c>
      <c r="CB2" s="494">
        <f xml:space="preserve"> Time_A!CB$18</f>
        <v>70585</v>
      </c>
      <c r="CC2" s="494">
        <f xml:space="preserve"> Time_A!CC$18</f>
        <v>70950</v>
      </c>
      <c r="CD2" s="494">
        <f xml:space="preserve"> Time_A!CD$18</f>
        <v>71315</v>
      </c>
      <c r="CE2" s="494">
        <f xml:space="preserve"> Time_A!CE$18</f>
        <v>71681</v>
      </c>
      <c r="CF2" s="494">
        <f xml:space="preserve"> Time_A!CF$18</f>
        <v>72046</v>
      </c>
      <c r="CG2" s="494">
        <f xml:space="preserve"> Time_A!CG$18</f>
        <v>72411</v>
      </c>
      <c r="CH2" s="494">
        <f xml:space="preserve"> Time_A!CH$18</f>
        <v>72776</v>
      </c>
      <c r="CI2" s="494">
        <f xml:space="preserve"> Time_A!CI$18</f>
        <v>73141</v>
      </c>
      <c r="CJ2" s="494">
        <f xml:space="preserve"> Time_A!CJ$18</f>
        <v>73506</v>
      </c>
      <c r="CK2" s="494">
        <f xml:space="preserve"> Time_A!CK$18</f>
        <v>73871</v>
      </c>
      <c r="CL2" s="494">
        <f xml:space="preserve"> Time_A!CL$18</f>
        <v>74236</v>
      </c>
      <c r="CM2" s="494">
        <f xml:space="preserve"> Time_A!CM$18</f>
        <v>74602</v>
      </c>
      <c r="CN2" s="494">
        <f xml:space="preserve"> Time_A!CN$18</f>
        <v>74967</v>
      </c>
      <c r="CO2" s="494">
        <f xml:space="preserve"> Time_A!CO$18</f>
        <v>75332</v>
      </c>
      <c r="CP2" s="494">
        <f xml:space="preserve"> Time_A!CP$18</f>
        <v>75697</v>
      </c>
      <c r="CQ2" s="494">
        <f xml:space="preserve"> Time_A!CQ$18</f>
        <v>76063</v>
      </c>
      <c r="CR2" s="494">
        <f xml:space="preserve"> Time_A!CR$18</f>
        <v>76428</v>
      </c>
      <c r="CS2" s="494">
        <f xml:space="preserve"> Time_A!CS$18</f>
        <v>76793</v>
      </c>
      <c r="CT2" s="494">
        <f xml:space="preserve"> Time_A!CT$18</f>
        <v>77158</v>
      </c>
      <c r="CU2" s="494">
        <f xml:space="preserve"> Time_A!CU$18</f>
        <v>77524</v>
      </c>
      <c r="CV2" s="494">
        <f xml:space="preserve"> Time_A!CV$18</f>
        <v>77889</v>
      </c>
      <c r="CW2" s="494">
        <f xml:space="preserve"> Time_A!CW$18</f>
        <v>78254</v>
      </c>
      <c r="CX2" s="494">
        <f xml:space="preserve"> Time_A!CX$18</f>
        <v>78619</v>
      </c>
      <c r="CY2" s="494">
        <f xml:space="preserve"> Time_A!CY$18</f>
        <v>78985</v>
      </c>
      <c r="CZ2" s="494">
        <f xml:space="preserve"> Time_A!CZ$18</f>
        <v>79350</v>
      </c>
      <c r="DA2" s="494">
        <f xml:space="preserve"> Time_A!DA$18</f>
        <v>79715</v>
      </c>
      <c r="DB2" s="494">
        <f xml:space="preserve"> Time_A!DB$18</f>
        <v>80080</v>
      </c>
      <c r="DC2" s="494">
        <f xml:space="preserve"> Time_A!DC$18</f>
        <v>80446</v>
      </c>
      <c r="DD2" s="494">
        <f xml:space="preserve"> Time_A!DD$18</f>
        <v>80811</v>
      </c>
      <c r="DE2" s="494">
        <f xml:space="preserve"> Time_A!DE$18</f>
        <v>81176</v>
      </c>
      <c r="DF2" s="494">
        <f xml:space="preserve"> Time_A!DF$18</f>
        <v>81541</v>
      </c>
      <c r="DG2" s="494">
        <f xml:space="preserve"> Time_A!DG$18</f>
        <v>81907</v>
      </c>
      <c r="DH2" s="494">
        <f xml:space="preserve"> Time_A!DH$18</f>
        <v>82272</v>
      </c>
      <c r="DI2" s="494">
        <f xml:space="preserve"> Time_A!DI$18</f>
        <v>82637</v>
      </c>
      <c r="DJ2" s="494">
        <f xml:space="preserve"> Time_A!DJ$18</f>
        <v>83002</v>
      </c>
      <c r="DK2" s="494">
        <f xml:space="preserve"> Time_A!DK$18</f>
        <v>83368</v>
      </c>
      <c r="DL2" s="494">
        <f xml:space="preserve"> Time_A!DL$18</f>
        <v>83733</v>
      </c>
      <c r="DM2" s="494">
        <f xml:space="preserve"> Time_A!DM$18</f>
        <v>84098</v>
      </c>
      <c r="DN2" s="494">
        <f xml:space="preserve"> Time_A!DN$18</f>
        <v>84463</v>
      </c>
      <c r="DO2" s="494">
        <f xml:space="preserve"> Time_A!DO$18</f>
        <v>84829</v>
      </c>
      <c r="DP2" s="494">
        <f xml:space="preserve"> Time_A!DP$18</f>
        <v>85194</v>
      </c>
      <c r="DQ2" s="494">
        <f xml:space="preserve"> Time_A!DQ$18</f>
        <v>85559</v>
      </c>
      <c r="DR2" s="494">
        <f xml:space="preserve"> Time_A!DR$18</f>
        <v>85924</v>
      </c>
      <c r="DS2" s="494">
        <f xml:space="preserve"> Time_A!DS$18</f>
        <v>86290</v>
      </c>
      <c r="DT2" s="494">
        <f xml:space="preserve"> Time_A!DT$18</f>
        <v>86655</v>
      </c>
      <c r="DU2" s="494">
        <f xml:space="preserve"> Time_A!DU$18</f>
        <v>87020</v>
      </c>
      <c r="DV2" s="494">
        <f xml:space="preserve"> Time_A!DV$18</f>
        <v>87385</v>
      </c>
      <c r="DW2" s="494">
        <f xml:space="preserve"> Time_A!DW$18</f>
        <v>87751</v>
      </c>
      <c r="DX2" s="494">
        <f xml:space="preserve"> Time_A!DX$18</f>
        <v>88116</v>
      </c>
      <c r="DY2" s="494">
        <f xml:space="preserve"> Time_A!DY$18</f>
        <v>88481</v>
      </c>
      <c r="DZ2" s="494">
        <f xml:space="preserve"> Time_A!DZ$18</f>
        <v>88846</v>
      </c>
      <c r="EA2" s="494">
        <f xml:space="preserve"> Time_A!EA$18</f>
        <v>89212</v>
      </c>
      <c r="EB2" s="494">
        <f xml:space="preserve"> Time_A!EB$18</f>
        <v>89577</v>
      </c>
      <c r="EC2" s="494">
        <f xml:space="preserve"> Time_A!EC$18</f>
        <v>89942</v>
      </c>
      <c r="ED2" s="494">
        <f xml:space="preserve"> Time_A!ED$18</f>
        <v>90307</v>
      </c>
      <c r="EE2" s="494">
        <f xml:space="preserve"> Time_A!EE$18</f>
        <v>90673</v>
      </c>
      <c r="EF2" s="494">
        <f xml:space="preserve"> Time_A!EF$18</f>
        <v>91038</v>
      </c>
      <c r="EG2" s="494">
        <f xml:space="preserve"> Time_A!EG$18</f>
        <v>91403</v>
      </c>
      <c r="EH2" s="494">
        <f xml:space="preserve"> Time_A!EH$18</f>
        <v>91768</v>
      </c>
    </row>
    <row r="3" spans="1:261" s="37" customFormat="1" ht="15" customHeight="1" x14ac:dyDescent="0.35">
      <c r="E3" s="397" t="str">
        <f xml:space="preserve"> Time_A!E$22</f>
        <v>Model period ending_A</v>
      </c>
      <c r="F3" s="175" t="str">
        <f xml:space="preserve"> Check!E$10</f>
        <v>Model Check</v>
      </c>
      <c r="G3" s="101">
        <f ca="1" xml:space="preserve"> Check!F$10</f>
        <v>0</v>
      </c>
      <c r="H3" s="175" t="str">
        <f xml:space="preserve"> Check!G$10</f>
        <v>check</v>
      </c>
      <c r="J3" s="494">
        <f xml:space="preserve"> Time_A!J$22</f>
        <v>45382</v>
      </c>
      <c r="K3" s="494">
        <f xml:space="preserve"> Time_A!K$22</f>
        <v>45747</v>
      </c>
      <c r="L3" s="494">
        <f xml:space="preserve"> Time_A!L$22</f>
        <v>46112</v>
      </c>
      <c r="M3" s="494">
        <f xml:space="preserve"> Time_A!M$22</f>
        <v>46477</v>
      </c>
      <c r="N3" s="494">
        <f xml:space="preserve"> Time_A!N$22</f>
        <v>46843</v>
      </c>
      <c r="O3" s="494">
        <f xml:space="preserve"> Time_A!O$22</f>
        <v>47208</v>
      </c>
      <c r="P3" s="494">
        <f xml:space="preserve"> Time_A!P$22</f>
        <v>47573</v>
      </c>
      <c r="Q3" s="494">
        <f xml:space="preserve"> Time_A!Q$22</f>
        <v>47938</v>
      </c>
      <c r="R3" s="494">
        <f xml:space="preserve"> Time_A!R$22</f>
        <v>48304</v>
      </c>
      <c r="S3" s="494">
        <f xml:space="preserve"> Time_A!S$22</f>
        <v>48669</v>
      </c>
      <c r="T3" s="494">
        <f xml:space="preserve"> Time_A!T$22</f>
        <v>49034</v>
      </c>
      <c r="U3" s="494">
        <f xml:space="preserve"> Time_A!U$22</f>
        <v>49399</v>
      </c>
      <c r="V3" s="494">
        <f xml:space="preserve"> Time_A!V$22</f>
        <v>49765</v>
      </c>
      <c r="W3" s="494">
        <f xml:space="preserve"> Time_A!W$22</f>
        <v>50130</v>
      </c>
      <c r="X3" s="494">
        <f xml:space="preserve"> Time_A!X$22</f>
        <v>50495</v>
      </c>
      <c r="Y3" s="494">
        <f xml:space="preserve"> Time_A!Y$22</f>
        <v>50860</v>
      </c>
      <c r="Z3" s="494">
        <f xml:space="preserve"> Time_A!Z$22</f>
        <v>51226</v>
      </c>
      <c r="AA3" s="494">
        <f xml:space="preserve"> Time_A!AA$22</f>
        <v>51591</v>
      </c>
      <c r="AB3" s="494">
        <f xml:space="preserve"> Time_A!AB$22</f>
        <v>51956</v>
      </c>
      <c r="AC3" s="494">
        <f xml:space="preserve"> Time_A!AC$22</f>
        <v>52321</v>
      </c>
      <c r="AD3" s="494">
        <f xml:space="preserve"> Time_A!AD$22</f>
        <v>52687</v>
      </c>
      <c r="AE3" s="494">
        <f xml:space="preserve"> Time_A!AE$22</f>
        <v>53052</v>
      </c>
      <c r="AF3" s="494">
        <f xml:space="preserve"> Time_A!AF$22</f>
        <v>53417</v>
      </c>
      <c r="AG3" s="494">
        <f xml:space="preserve"> Time_A!AG$22</f>
        <v>53782</v>
      </c>
      <c r="AH3" s="494">
        <f xml:space="preserve"> Time_A!AH$22</f>
        <v>54148</v>
      </c>
      <c r="AI3" s="494">
        <f xml:space="preserve"> Time_A!AI$22</f>
        <v>54513</v>
      </c>
      <c r="AJ3" s="494">
        <f xml:space="preserve"> Time_A!AJ$22</f>
        <v>54878</v>
      </c>
      <c r="AK3" s="494">
        <f xml:space="preserve"> Time_A!AK$22</f>
        <v>55243</v>
      </c>
      <c r="AL3" s="494">
        <f xml:space="preserve"> Time_A!AL$22</f>
        <v>55609</v>
      </c>
      <c r="AM3" s="494">
        <f xml:space="preserve"> Time_A!AM$22</f>
        <v>55974</v>
      </c>
      <c r="AN3" s="494">
        <f xml:space="preserve"> Time_A!AN$22</f>
        <v>56339</v>
      </c>
      <c r="AO3" s="494">
        <f xml:space="preserve"> Time_A!AO$22</f>
        <v>56704</v>
      </c>
      <c r="AP3" s="494">
        <f xml:space="preserve"> Time_A!AP$22</f>
        <v>57070</v>
      </c>
      <c r="AQ3" s="494">
        <f xml:space="preserve"> Time_A!AQ$22</f>
        <v>57435</v>
      </c>
      <c r="AR3" s="494">
        <f xml:space="preserve"> Time_A!AR$22</f>
        <v>57800</v>
      </c>
      <c r="AS3" s="494">
        <f xml:space="preserve"> Time_A!AS$22</f>
        <v>58165</v>
      </c>
      <c r="AT3" s="494">
        <f xml:space="preserve"> Time_A!AT$22</f>
        <v>58531</v>
      </c>
      <c r="AU3" s="494">
        <f xml:space="preserve"> Time_A!AU$22</f>
        <v>58896</v>
      </c>
      <c r="AV3" s="494">
        <f xml:space="preserve"> Time_A!AV$22</f>
        <v>59261</v>
      </c>
      <c r="AW3" s="494">
        <f xml:space="preserve"> Time_A!AW$22</f>
        <v>59626</v>
      </c>
      <c r="AX3" s="494">
        <f xml:space="preserve"> Time_A!AX$22</f>
        <v>59992</v>
      </c>
      <c r="AY3" s="494">
        <f xml:space="preserve"> Time_A!AY$22</f>
        <v>60357</v>
      </c>
      <c r="AZ3" s="494">
        <f xml:space="preserve"> Time_A!AZ$22</f>
        <v>60722</v>
      </c>
      <c r="BA3" s="494">
        <f xml:space="preserve"> Time_A!BA$22</f>
        <v>61087</v>
      </c>
      <c r="BB3" s="494">
        <f xml:space="preserve"> Time_A!BB$22</f>
        <v>61453</v>
      </c>
      <c r="BC3" s="494">
        <f xml:space="preserve"> Time_A!BC$22</f>
        <v>61818</v>
      </c>
      <c r="BD3" s="494">
        <f xml:space="preserve"> Time_A!BD$22</f>
        <v>62183</v>
      </c>
      <c r="BE3" s="494">
        <f xml:space="preserve"> Time_A!BE$22</f>
        <v>62548</v>
      </c>
      <c r="BF3" s="494">
        <f xml:space="preserve"> Time_A!BF$22</f>
        <v>62914</v>
      </c>
      <c r="BG3" s="494">
        <f xml:space="preserve"> Time_A!BG$22</f>
        <v>63279</v>
      </c>
      <c r="BH3" s="494">
        <f xml:space="preserve"> Time_A!BH$22</f>
        <v>63644</v>
      </c>
      <c r="BI3" s="494">
        <f xml:space="preserve"> Time_A!BI$22</f>
        <v>64009</v>
      </c>
      <c r="BJ3" s="494">
        <f xml:space="preserve"> Time_A!BJ$22</f>
        <v>64375</v>
      </c>
      <c r="BK3" s="494">
        <f xml:space="preserve"> Time_A!BK$22</f>
        <v>64740</v>
      </c>
      <c r="BL3" s="494">
        <f xml:space="preserve"> Time_A!BL$22</f>
        <v>65105</v>
      </c>
      <c r="BM3" s="494">
        <f xml:space="preserve"> Time_A!BM$22</f>
        <v>65470</v>
      </c>
      <c r="BN3" s="494">
        <f xml:space="preserve"> Time_A!BN$22</f>
        <v>65836</v>
      </c>
      <c r="BO3" s="494">
        <f xml:space="preserve"> Time_A!BO$22</f>
        <v>66201</v>
      </c>
      <c r="BP3" s="494">
        <f xml:space="preserve"> Time_A!BP$22</f>
        <v>66566</v>
      </c>
      <c r="BQ3" s="494">
        <f xml:space="preserve"> Time_A!BQ$22</f>
        <v>66931</v>
      </c>
      <c r="BR3" s="494">
        <f xml:space="preserve"> Time_A!BR$22</f>
        <v>67297</v>
      </c>
      <c r="BS3" s="494">
        <f xml:space="preserve"> Time_A!BS$22</f>
        <v>67662</v>
      </c>
      <c r="BT3" s="494">
        <f xml:space="preserve"> Time_A!BT$22</f>
        <v>68027</v>
      </c>
      <c r="BU3" s="494">
        <f xml:space="preserve"> Time_A!BU$22</f>
        <v>68392</v>
      </c>
      <c r="BV3" s="494">
        <f xml:space="preserve"> Time_A!BV$22</f>
        <v>68758</v>
      </c>
      <c r="BW3" s="494">
        <f xml:space="preserve"> Time_A!BW$22</f>
        <v>69123</v>
      </c>
      <c r="BX3" s="494">
        <f xml:space="preserve"> Time_A!BX$22</f>
        <v>69488</v>
      </c>
      <c r="BY3" s="494">
        <f xml:space="preserve"> Time_A!BY$22</f>
        <v>69853</v>
      </c>
      <c r="BZ3" s="494">
        <f xml:space="preserve"> Time_A!BZ$22</f>
        <v>70219</v>
      </c>
      <c r="CA3" s="494">
        <f xml:space="preserve"> Time_A!CA$22</f>
        <v>70584</v>
      </c>
      <c r="CB3" s="494">
        <f xml:space="preserve"> Time_A!CB$22</f>
        <v>70949</v>
      </c>
      <c r="CC3" s="494">
        <f xml:space="preserve"> Time_A!CC$22</f>
        <v>71314</v>
      </c>
      <c r="CD3" s="494">
        <f xml:space="preserve"> Time_A!CD$22</f>
        <v>71680</v>
      </c>
      <c r="CE3" s="494">
        <f xml:space="preserve"> Time_A!CE$22</f>
        <v>72045</v>
      </c>
      <c r="CF3" s="494">
        <f xml:space="preserve"> Time_A!CF$22</f>
        <v>72410</v>
      </c>
      <c r="CG3" s="494">
        <f xml:space="preserve"> Time_A!CG$22</f>
        <v>72775</v>
      </c>
      <c r="CH3" s="494">
        <f xml:space="preserve"> Time_A!CH$22</f>
        <v>73140</v>
      </c>
      <c r="CI3" s="494">
        <f xml:space="preserve"> Time_A!CI$22</f>
        <v>73505</v>
      </c>
      <c r="CJ3" s="494">
        <f xml:space="preserve"> Time_A!CJ$22</f>
        <v>73870</v>
      </c>
      <c r="CK3" s="494">
        <f xml:space="preserve"> Time_A!CK$22</f>
        <v>74235</v>
      </c>
      <c r="CL3" s="494">
        <f xml:space="preserve"> Time_A!CL$22</f>
        <v>74601</v>
      </c>
      <c r="CM3" s="494">
        <f xml:space="preserve"> Time_A!CM$22</f>
        <v>74966</v>
      </c>
      <c r="CN3" s="494">
        <f xml:space="preserve"> Time_A!CN$22</f>
        <v>75331</v>
      </c>
      <c r="CO3" s="494">
        <f xml:space="preserve"> Time_A!CO$22</f>
        <v>75696</v>
      </c>
      <c r="CP3" s="494">
        <f xml:space="preserve"> Time_A!CP$22</f>
        <v>76062</v>
      </c>
      <c r="CQ3" s="494">
        <f xml:space="preserve"> Time_A!CQ$22</f>
        <v>76427</v>
      </c>
      <c r="CR3" s="494">
        <f xml:space="preserve"> Time_A!CR$22</f>
        <v>76792</v>
      </c>
      <c r="CS3" s="494">
        <f xml:space="preserve"> Time_A!CS$22</f>
        <v>77157</v>
      </c>
      <c r="CT3" s="494">
        <f xml:space="preserve"> Time_A!CT$22</f>
        <v>77523</v>
      </c>
      <c r="CU3" s="494">
        <f xml:space="preserve"> Time_A!CU$22</f>
        <v>77888</v>
      </c>
      <c r="CV3" s="494">
        <f xml:space="preserve"> Time_A!CV$22</f>
        <v>78253</v>
      </c>
      <c r="CW3" s="494">
        <f xml:space="preserve"> Time_A!CW$22</f>
        <v>78618</v>
      </c>
      <c r="CX3" s="494">
        <f xml:space="preserve"> Time_A!CX$22</f>
        <v>78984</v>
      </c>
      <c r="CY3" s="494">
        <f xml:space="preserve"> Time_A!CY$22</f>
        <v>79349</v>
      </c>
      <c r="CZ3" s="494">
        <f xml:space="preserve"> Time_A!CZ$22</f>
        <v>79714</v>
      </c>
      <c r="DA3" s="494">
        <f xml:space="preserve"> Time_A!DA$22</f>
        <v>80079</v>
      </c>
      <c r="DB3" s="494">
        <f xml:space="preserve"> Time_A!DB$22</f>
        <v>80445</v>
      </c>
      <c r="DC3" s="494">
        <f xml:space="preserve"> Time_A!DC$22</f>
        <v>80810</v>
      </c>
      <c r="DD3" s="494">
        <f xml:space="preserve"> Time_A!DD$22</f>
        <v>81175</v>
      </c>
      <c r="DE3" s="494">
        <f xml:space="preserve"> Time_A!DE$22</f>
        <v>81540</v>
      </c>
      <c r="DF3" s="494">
        <f xml:space="preserve"> Time_A!DF$22</f>
        <v>81906</v>
      </c>
      <c r="DG3" s="494">
        <f xml:space="preserve"> Time_A!DG$22</f>
        <v>82271</v>
      </c>
      <c r="DH3" s="494">
        <f xml:space="preserve"> Time_A!DH$22</f>
        <v>82636</v>
      </c>
      <c r="DI3" s="494">
        <f xml:space="preserve"> Time_A!DI$22</f>
        <v>83001</v>
      </c>
      <c r="DJ3" s="494">
        <f xml:space="preserve"> Time_A!DJ$22</f>
        <v>83367</v>
      </c>
      <c r="DK3" s="494">
        <f xml:space="preserve"> Time_A!DK$22</f>
        <v>83732</v>
      </c>
      <c r="DL3" s="494">
        <f xml:space="preserve"> Time_A!DL$22</f>
        <v>84097</v>
      </c>
      <c r="DM3" s="494">
        <f xml:space="preserve"> Time_A!DM$22</f>
        <v>84462</v>
      </c>
      <c r="DN3" s="494">
        <f xml:space="preserve"> Time_A!DN$22</f>
        <v>84828</v>
      </c>
      <c r="DO3" s="494">
        <f xml:space="preserve"> Time_A!DO$22</f>
        <v>85193</v>
      </c>
      <c r="DP3" s="494">
        <f xml:space="preserve"> Time_A!DP$22</f>
        <v>85558</v>
      </c>
      <c r="DQ3" s="494">
        <f xml:space="preserve"> Time_A!DQ$22</f>
        <v>85923</v>
      </c>
      <c r="DR3" s="494">
        <f xml:space="preserve"> Time_A!DR$22</f>
        <v>86289</v>
      </c>
      <c r="DS3" s="494">
        <f xml:space="preserve"> Time_A!DS$22</f>
        <v>86654</v>
      </c>
      <c r="DT3" s="494">
        <f xml:space="preserve"> Time_A!DT$22</f>
        <v>87019</v>
      </c>
      <c r="DU3" s="494">
        <f xml:space="preserve"> Time_A!DU$22</f>
        <v>87384</v>
      </c>
      <c r="DV3" s="494">
        <f xml:space="preserve"> Time_A!DV$22</f>
        <v>87750</v>
      </c>
      <c r="DW3" s="494">
        <f xml:space="preserve"> Time_A!DW$22</f>
        <v>88115</v>
      </c>
      <c r="DX3" s="494">
        <f xml:space="preserve"> Time_A!DX$22</f>
        <v>88480</v>
      </c>
      <c r="DY3" s="494">
        <f xml:space="preserve"> Time_A!DY$22</f>
        <v>88845</v>
      </c>
      <c r="DZ3" s="494">
        <f xml:space="preserve"> Time_A!DZ$22</f>
        <v>89211</v>
      </c>
      <c r="EA3" s="494">
        <f xml:space="preserve"> Time_A!EA$22</f>
        <v>89576</v>
      </c>
      <c r="EB3" s="494">
        <f xml:space="preserve"> Time_A!EB$22</f>
        <v>89941</v>
      </c>
      <c r="EC3" s="494">
        <f xml:space="preserve"> Time_A!EC$22</f>
        <v>90306</v>
      </c>
      <c r="ED3" s="494">
        <f xml:space="preserve"> Time_A!ED$22</f>
        <v>90672</v>
      </c>
      <c r="EE3" s="494">
        <f xml:space="preserve"> Time_A!EE$22</f>
        <v>91037</v>
      </c>
      <c r="EF3" s="494">
        <f xml:space="preserve"> Time_A!EF$22</f>
        <v>91402</v>
      </c>
      <c r="EG3" s="494">
        <f xml:space="preserve"> Time_A!EG$22</f>
        <v>91767</v>
      </c>
      <c r="EH3" s="494">
        <f xml:space="preserve"> Time_A!EH$22</f>
        <v>92133</v>
      </c>
    </row>
    <row r="4" spans="1:261" s="37" customFormat="1" ht="15" customHeight="1" x14ac:dyDescent="0.35">
      <c r="E4" s="397" t="str">
        <f xml:space="preserve"> Time_A!E$35</f>
        <v>Financial year ending period_A</v>
      </c>
      <c r="J4" s="494">
        <f xml:space="preserve"> Time_A!J$35</f>
        <v>45382</v>
      </c>
      <c r="K4" s="494">
        <f xml:space="preserve"> Time_A!K$35</f>
        <v>45747</v>
      </c>
      <c r="L4" s="494">
        <f xml:space="preserve"> Time_A!L$35</f>
        <v>46112</v>
      </c>
      <c r="M4" s="494">
        <f xml:space="preserve"> Time_A!M$35</f>
        <v>46477</v>
      </c>
      <c r="N4" s="494">
        <f xml:space="preserve"> Time_A!N$35</f>
        <v>46843</v>
      </c>
      <c r="O4" s="494">
        <f xml:space="preserve"> Time_A!O$35</f>
        <v>47208</v>
      </c>
      <c r="P4" s="494">
        <f xml:space="preserve"> Time_A!P$35</f>
        <v>47573</v>
      </c>
      <c r="Q4" s="494">
        <f xml:space="preserve"> Time_A!Q$35</f>
        <v>47938</v>
      </c>
      <c r="R4" s="494">
        <f xml:space="preserve"> Time_A!R$35</f>
        <v>48304</v>
      </c>
      <c r="S4" s="494">
        <f xml:space="preserve"> Time_A!S$35</f>
        <v>48669</v>
      </c>
      <c r="T4" s="494">
        <f xml:space="preserve"> Time_A!T$35</f>
        <v>49034</v>
      </c>
      <c r="U4" s="494">
        <f xml:space="preserve"> Time_A!U$35</f>
        <v>49399</v>
      </c>
      <c r="V4" s="494">
        <f xml:space="preserve"> Time_A!V$35</f>
        <v>49765</v>
      </c>
      <c r="W4" s="494">
        <f xml:space="preserve"> Time_A!W$35</f>
        <v>50130</v>
      </c>
      <c r="X4" s="494">
        <f xml:space="preserve"> Time_A!X$35</f>
        <v>50495</v>
      </c>
      <c r="Y4" s="494">
        <f xml:space="preserve"> Time_A!Y$35</f>
        <v>50860</v>
      </c>
      <c r="Z4" s="494">
        <f xml:space="preserve"> Time_A!Z$35</f>
        <v>51226</v>
      </c>
      <c r="AA4" s="494">
        <f xml:space="preserve"> Time_A!AA$35</f>
        <v>51591</v>
      </c>
      <c r="AB4" s="494">
        <f xml:space="preserve"> Time_A!AB$35</f>
        <v>51956</v>
      </c>
      <c r="AC4" s="494">
        <f xml:space="preserve"> Time_A!AC$35</f>
        <v>52321</v>
      </c>
      <c r="AD4" s="494">
        <f xml:space="preserve"> Time_A!AD$35</f>
        <v>52687</v>
      </c>
      <c r="AE4" s="494">
        <f xml:space="preserve"> Time_A!AE$35</f>
        <v>53052</v>
      </c>
      <c r="AF4" s="494">
        <f xml:space="preserve"> Time_A!AF$35</f>
        <v>53417</v>
      </c>
      <c r="AG4" s="494">
        <f xml:space="preserve"> Time_A!AG$35</f>
        <v>53782</v>
      </c>
      <c r="AH4" s="494">
        <f xml:space="preserve"> Time_A!AH$35</f>
        <v>54148</v>
      </c>
      <c r="AI4" s="494">
        <f xml:space="preserve"> Time_A!AI$35</f>
        <v>54513</v>
      </c>
      <c r="AJ4" s="494">
        <f xml:space="preserve"> Time_A!AJ$35</f>
        <v>54878</v>
      </c>
      <c r="AK4" s="494">
        <f xml:space="preserve"> Time_A!AK$35</f>
        <v>55243</v>
      </c>
      <c r="AL4" s="494">
        <f xml:space="preserve"> Time_A!AL$35</f>
        <v>55609</v>
      </c>
      <c r="AM4" s="494">
        <f xml:space="preserve"> Time_A!AM$35</f>
        <v>55974</v>
      </c>
      <c r="AN4" s="494">
        <f xml:space="preserve"> Time_A!AN$35</f>
        <v>56339</v>
      </c>
      <c r="AO4" s="494">
        <f xml:space="preserve"> Time_A!AO$35</f>
        <v>56704</v>
      </c>
      <c r="AP4" s="494">
        <f xml:space="preserve"> Time_A!AP$35</f>
        <v>57070</v>
      </c>
      <c r="AQ4" s="494">
        <f xml:space="preserve"> Time_A!AQ$35</f>
        <v>57435</v>
      </c>
      <c r="AR4" s="494">
        <f xml:space="preserve"> Time_A!AR$35</f>
        <v>57800</v>
      </c>
      <c r="AS4" s="494">
        <f xml:space="preserve"> Time_A!AS$35</f>
        <v>58165</v>
      </c>
      <c r="AT4" s="494">
        <f xml:space="preserve"> Time_A!AT$35</f>
        <v>58531</v>
      </c>
      <c r="AU4" s="494">
        <f xml:space="preserve"> Time_A!AU$35</f>
        <v>58896</v>
      </c>
      <c r="AV4" s="494">
        <f xml:space="preserve"> Time_A!AV$35</f>
        <v>59261</v>
      </c>
      <c r="AW4" s="494">
        <f xml:space="preserve"> Time_A!AW$35</f>
        <v>59626</v>
      </c>
      <c r="AX4" s="494">
        <f xml:space="preserve"> Time_A!AX$35</f>
        <v>59992</v>
      </c>
      <c r="AY4" s="494">
        <f xml:space="preserve"> Time_A!AY$35</f>
        <v>60357</v>
      </c>
      <c r="AZ4" s="494">
        <f xml:space="preserve"> Time_A!AZ$35</f>
        <v>60722</v>
      </c>
      <c r="BA4" s="494">
        <f xml:space="preserve"> Time_A!BA$35</f>
        <v>61087</v>
      </c>
      <c r="BB4" s="494">
        <f xml:space="preserve"> Time_A!BB$35</f>
        <v>61453</v>
      </c>
      <c r="BC4" s="494">
        <f xml:space="preserve"> Time_A!BC$35</f>
        <v>61818</v>
      </c>
      <c r="BD4" s="494">
        <f xml:space="preserve"> Time_A!BD$35</f>
        <v>62183</v>
      </c>
      <c r="BE4" s="494">
        <f xml:space="preserve"> Time_A!BE$35</f>
        <v>62548</v>
      </c>
      <c r="BF4" s="494">
        <f xml:space="preserve"> Time_A!BF$35</f>
        <v>62914</v>
      </c>
      <c r="BG4" s="494">
        <f xml:space="preserve"> Time_A!BG$35</f>
        <v>63279</v>
      </c>
      <c r="BH4" s="494">
        <f xml:space="preserve"> Time_A!BH$35</f>
        <v>63644</v>
      </c>
      <c r="BI4" s="494">
        <f xml:space="preserve"> Time_A!BI$35</f>
        <v>64009</v>
      </c>
      <c r="BJ4" s="494">
        <f xml:space="preserve"> Time_A!BJ$35</f>
        <v>64375</v>
      </c>
      <c r="BK4" s="494">
        <f xml:space="preserve"> Time_A!BK$35</f>
        <v>64740</v>
      </c>
      <c r="BL4" s="494">
        <f xml:space="preserve"> Time_A!BL$35</f>
        <v>65105</v>
      </c>
      <c r="BM4" s="494">
        <f xml:space="preserve"> Time_A!BM$35</f>
        <v>65470</v>
      </c>
      <c r="BN4" s="494">
        <f xml:space="preserve"> Time_A!BN$35</f>
        <v>65836</v>
      </c>
      <c r="BO4" s="494">
        <f xml:space="preserve"> Time_A!BO$35</f>
        <v>66201</v>
      </c>
      <c r="BP4" s="494">
        <f xml:space="preserve"> Time_A!BP$35</f>
        <v>66566</v>
      </c>
      <c r="BQ4" s="494">
        <f xml:space="preserve"> Time_A!BQ$35</f>
        <v>66931</v>
      </c>
      <c r="BR4" s="494">
        <f xml:space="preserve"> Time_A!BR$35</f>
        <v>67297</v>
      </c>
      <c r="BS4" s="494">
        <f xml:space="preserve"> Time_A!BS$35</f>
        <v>67662</v>
      </c>
      <c r="BT4" s="494">
        <f xml:space="preserve"> Time_A!BT$35</f>
        <v>68027</v>
      </c>
      <c r="BU4" s="494">
        <f xml:space="preserve"> Time_A!BU$35</f>
        <v>68392</v>
      </c>
      <c r="BV4" s="494">
        <f xml:space="preserve"> Time_A!BV$35</f>
        <v>68758</v>
      </c>
      <c r="BW4" s="494">
        <f xml:space="preserve"> Time_A!BW$35</f>
        <v>69123</v>
      </c>
      <c r="BX4" s="494">
        <f xml:space="preserve"> Time_A!BX$35</f>
        <v>69488</v>
      </c>
      <c r="BY4" s="494">
        <f xml:space="preserve"> Time_A!BY$35</f>
        <v>69853</v>
      </c>
      <c r="BZ4" s="494">
        <f xml:space="preserve"> Time_A!BZ$35</f>
        <v>70219</v>
      </c>
      <c r="CA4" s="494">
        <f xml:space="preserve"> Time_A!CA$35</f>
        <v>70584</v>
      </c>
      <c r="CB4" s="494">
        <f xml:space="preserve"> Time_A!CB$35</f>
        <v>70949</v>
      </c>
      <c r="CC4" s="494">
        <f xml:space="preserve"> Time_A!CC$35</f>
        <v>71314</v>
      </c>
      <c r="CD4" s="494">
        <f xml:space="preserve"> Time_A!CD$35</f>
        <v>71680</v>
      </c>
      <c r="CE4" s="494">
        <f xml:space="preserve"> Time_A!CE$35</f>
        <v>72045</v>
      </c>
      <c r="CF4" s="494">
        <f xml:space="preserve"> Time_A!CF$35</f>
        <v>72410</v>
      </c>
      <c r="CG4" s="494">
        <f xml:space="preserve"> Time_A!CG$35</f>
        <v>72775</v>
      </c>
      <c r="CH4" s="494">
        <f xml:space="preserve"> Time_A!CH$35</f>
        <v>73140</v>
      </c>
      <c r="CI4" s="494">
        <f xml:space="preserve"> Time_A!CI$35</f>
        <v>73505</v>
      </c>
      <c r="CJ4" s="494">
        <f xml:space="preserve"> Time_A!CJ$35</f>
        <v>73870</v>
      </c>
      <c r="CK4" s="494">
        <f xml:space="preserve"> Time_A!CK$35</f>
        <v>74235</v>
      </c>
      <c r="CL4" s="494">
        <f xml:space="preserve"> Time_A!CL$35</f>
        <v>74601</v>
      </c>
      <c r="CM4" s="494">
        <f xml:space="preserve"> Time_A!CM$35</f>
        <v>74966</v>
      </c>
      <c r="CN4" s="494">
        <f xml:space="preserve"> Time_A!CN$35</f>
        <v>75331</v>
      </c>
      <c r="CO4" s="494">
        <f xml:space="preserve"> Time_A!CO$35</f>
        <v>75696</v>
      </c>
      <c r="CP4" s="494">
        <f xml:space="preserve"> Time_A!CP$35</f>
        <v>76062</v>
      </c>
      <c r="CQ4" s="494">
        <f xml:space="preserve"> Time_A!CQ$35</f>
        <v>76427</v>
      </c>
      <c r="CR4" s="494">
        <f xml:space="preserve"> Time_A!CR$35</f>
        <v>76792</v>
      </c>
      <c r="CS4" s="494">
        <f xml:space="preserve"> Time_A!CS$35</f>
        <v>77157</v>
      </c>
      <c r="CT4" s="494">
        <f xml:space="preserve"> Time_A!CT$35</f>
        <v>77523</v>
      </c>
      <c r="CU4" s="494">
        <f xml:space="preserve"> Time_A!CU$35</f>
        <v>77888</v>
      </c>
      <c r="CV4" s="494">
        <f xml:space="preserve"> Time_A!CV$35</f>
        <v>78253</v>
      </c>
      <c r="CW4" s="494">
        <f xml:space="preserve"> Time_A!CW$35</f>
        <v>78618</v>
      </c>
      <c r="CX4" s="494">
        <f xml:space="preserve"> Time_A!CX$35</f>
        <v>78984</v>
      </c>
      <c r="CY4" s="494">
        <f xml:space="preserve"> Time_A!CY$35</f>
        <v>79349</v>
      </c>
      <c r="CZ4" s="494">
        <f xml:space="preserve"> Time_A!CZ$35</f>
        <v>79714</v>
      </c>
      <c r="DA4" s="494">
        <f xml:space="preserve"> Time_A!DA$35</f>
        <v>80079</v>
      </c>
      <c r="DB4" s="494">
        <f xml:space="preserve"> Time_A!DB$35</f>
        <v>80445</v>
      </c>
      <c r="DC4" s="494">
        <f xml:space="preserve"> Time_A!DC$35</f>
        <v>80810</v>
      </c>
      <c r="DD4" s="494">
        <f xml:space="preserve"> Time_A!DD$35</f>
        <v>81175</v>
      </c>
      <c r="DE4" s="494">
        <f xml:space="preserve"> Time_A!DE$35</f>
        <v>81540</v>
      </c>
      <c r="DF4" s="494">
        <f xml:space="preserve"> Time_A!DF$35</f>
        <v>81906</v>
      </c>
      <c r="DG4" s="494">
        <f xml:space="preserve"> Time_A!DG$35</f>
        <v>82271</v>
      </c>
      <c r="DH4" s="494">
        <f xml:space="preserve"> Time_A!DH$35</f>
        <v>82636</v>
      </c>
      <c r="DI4" s="494">
        <f xml:space="preserve"> Time_A!DI$35</f>
        <v>83001</v>
      </c>
      <c r="DJ4" s="494">
        <f xml:space="preserve"> Time_A!DJ$35</f>
        <v>83367</v>
      </c>
      <c r="DK4" s="494">
        <f xml:space="preserve"> Time_A!DK$35</f>
        <v>83732</v>
      </c>
      <c r="DL4" s="494">
        <f xml:space="preserve"> Time_A!DL$35</f>
        <v>84097</v>
      </c>
      <c r="DM4" s="494">
        <f xml:space="preserve"> Time_A!DM$35</f>
        <v>84462</v>
      </c>
      <c r="DN4" s="494">
        <f xml:space="preserve"> Time_A!DN$35</f>
        <v>84828</v>
      </c>
      <c r="DO4" s="494">
        <f xml:space="preserve"> Time_A!DO$35</f>
        <v>85193</v>
      </c>
      <c r="DP4" s="494">
        <f xml:space="preserve"> Time_A!DP$35</f>
        <v>85558</v>
      </c>
      <c r="DQ4" s="494">
        <f xml:space="preserve"> Time_A!DQ$35</f>
        <v>85923</v>
      </c>
      <c r="DR4" s="494">
        <f xml:space="preserve"> Time_A!DR$35</f>
        <v>86289</v>
      </c>
      <c r="DS4" s="494">
        <f xml:space="preserve"> Time_A!DS$35</f>
        <v>86654</v>
      </c>
      <c r="DT4" s="494">
        <f xml:space="preserve"> Time_A!DT$35</f>
        <v>87019</v>
      </c>
      <c r="DU4" s="494">
        <f xml:space="preserve"> Time_A!DU$35</f>
        <v>87384</v>
      </c>
      <c r="DV4" s="494">
        <f xml:space="preserve"> Time_A!DV$35</f>
        <v>87750</v>
      </c>
      <c r="DW4" s="494">
        <f xml:space="preserve"> Time_A!DW$35</f>
        <v>88115</v>
      </c>
      <c r="DX4" s="494">
        <f xml:space="preserve"> Time_A!DX$35</f>
        <v>88480</v>
      </c>
      <c r="DY4" s="494">
        <f xml:space="preserve"> Time_A!DY$35</f>
        <v>88845</v>
      </c>
      <c r="DZ4" s="494">
        <f xml:space="preserve"> Time_A!DZ$35</f>
        <v>89211</v>
      </c>
      <c r="EA4" s="494">
        <f xml:space="preserve"> Time_A!EA$35</f>
        <v>89576</v>
      </c>
      <c r="EB4" s="494">
        <f xml:space="preserve"> Time_A!EB$35</f>
        <v>89941</v>
      </c>
      <c r="EC4" s="494">
        <f xml:space="preserve"> Time_A!EC$35</f>
        <v>90306</v>
      </c>
      <c r="ED4" s="494">
        <f xml:space="preserve"> Time_A!ED$35</f>
        <v>90672</v>
      </c>
      <c r="EE4" s="494">
        <f xml:space="preserve"> Time_A!EE$35</f>
        <v>91037</v>
      </c>
      <c r="EF4" s="494">
        <f xml:space="preserve"> Time_A!EF$35</f>
        <v>91402</v>
      </c>
      <c r="EG4" s="494">
        <f xml:space="preserve"> Time_A!EG$35</f>
        <v>91767</v>
      </c>
      <c r="EH4" s="494">
        <f xml:space="preserve"> Time_A!EH$35</f>
        <v>92133</v>
      </c>
    </row>
    <row r="5" spans="1:261" s="363" customFormat="1" ht="15" customHeight="1" x14ac:dyDescent="0.35">
      <c r="E5" s="501" t="str">
        <f xml:space="preserve"> Time_A!E$32</f>
        <v>Financial year ending_A</v>
      </c>
      <c r="F5" s="365" t="s">
        <v>306</v>
      </c>
      <c r="G5" s="365" t="s">
        <v>16</v>
      </c>
      <c r="H5" s="365" t="s">
        <v>14</v>
      </c>
      <c r="J5" s="363">
        <f xml:space="preserve"> Time_A!J$32</f>
        <v>2024</v>
      </c>
      <c r="K5" s="363">
        <f xml:space="preserve"> Time_A!K$32</f>
        <v>2025</v>
      </c>
      <c r="L5" s="363">
        <f xml:space="preserve"> Time_A!L$32</f>
        <v>2026</v>
      </c>
      <c r="M5" s="363">
        <f xml:space="preserve"> Time_A!M$32</f>
        <v>2027</v>
      </c>
      <c r="N5" s="363">
        <f xml:space="preserve"> Time_A!N$32</f>
        <v>2028</v>
      </c>
      <c r="O5" s="363">
        <f xml:space="preserve"> Time_A!O$32</f>
        <v>2029</v>
      </c>
      <c r="P5" s="363">
        <f xml:space="preserve"> Time_A!P$32</f>
        <v>2030</v>
      </c>
      <c r="Q5" s="363">
        <f xml:space="preserve"> Time_A!Q$32</f>
        <v>2031</v>
      </c>
      <c r="R5" s="363">
        <f xml:space="preserve"> Time_A!R$32</f>
        <v>2032</v>
      </c>
      <c r="S5" s="363">
        <f xml:space="preserve"> Time_A!S$32</f>
        <v>2033</v>
      </c>
      <c r="T5" s="363">
        <f xml:space="preserve"> Time_A!T$32</f>
        <v>2034</v>
      </c>
      <c r="U5" s="363">
        <f xml:space="preserve"> Time_A!U$32</f>
        <v>2035</v>
      </c>
      <c r="V5" s="363">
        <f xml:space="preserve"> Time_A!V$32</f>
        <v>2036</v>
      </c>
      <c r="W5" s="363">
        <f xml:space="preserve"> Time_A!W$32</f>
        <v>2037</v>
      </c>
      <c r="X5" s="363">
        <f xml:space="preserve"> Time_A!X$32</f>
        <v>2038</v>
      </c>
      <c r="Y5" s="363">
        <f xml:space="preserve"> Time_A!Y$32</f>
        <v>2039</v>
      </c>
      <c r="Z5" s="363">
        <f xml:space="preserve"> Time_A!Z$32</f>
        <v>2040</v>
      </c>
      <c r="AA5" s="363">
        <f xml:space="preserve"> Time_A!AA$32</f>
        <v>2041</v>
      </c>
      <c r="AB5" s="363">
        <f xml:space="preserve"> Time_A!AB$32</f>
        <v>2042</v>
      </c>
      <c r="AC5" s="363">
        <f xml:space="preserve"> Time_A!AC$32</f>
        <v>2043</v>
      </c>
      <c r="AD5" s="363">
        <f xml:space="preserve"> Time_A!AD$32</f>
        <v>2044</v>
      </c>
      <c r="AE5" s="363">
        <f xml:space="preserve"> Time_A!AE$32</f>
        <v>2045</v>
      </c>
      <c r="AF5" s="363">
        <f xml:space="preserve"> Time_A!AF$32</f>
        <v>2046</v>
      </c>
      <c r="AG5" s="363">
        <f xml:space="preserve"> Time_A!AG$32</f>
        <v>2047</v>
      </c>
      <c r="AH5" s="363">
        <f xml:space="preserve"> Time_A!AH$32</f>
        <v>2048</v>
      </c>
      <c r="AI5" s="363">
        <f xml:space="preserve"> Time_A!AI$32</f>
        <v>2049</v>
      </c>
      <c r="AJ5" s="363">
        <f xml:space="preserve"> Time_A!AJ$32</f>
        <v>2050</v>
      </c>
      <c r="AK5" s="363">
        <f xml:space="preserve"> Time_A!AK$32</f>
        <v>2051</v>
      </c>
      <c r="AL5" s="363">
        <f xml:space="preserve"> Time_A!AL$32</f>
        <v>2052</v>
      </c>
      <c r="AM5" s="363">
        <f xml:space="preserve"> Time_A!AM$32</f>
        <v>2053</v>
      </c>
      <c r="AN5" s="363">
        <f xml:space="preserve"> Time_A!AN$32</f>
        <v>2054</v>
      </c>
      <c r="AO5" s="363">
        <f xml:space="preserve"> Time_A!AO$32</f>
        <v>2055</v>
      </c>
      <c r="AP5" s="363">
        <f xml:space="preserve"> Time_A!AP$32</f>
        <v>2056</v>
      </c>
      <c r="AQ5" s="363">
        <f xml:space="preserve"> Time_A!AQ$32</f>
        <v>2057</v>
      </c>
      <c r="AR5" s="363">
        <f xml:space="preserve"> Time_A!AR$32</f>
        <v>2058</v>
      </c>
      <c r="AS5" s="363">
        <f xml:space="preserve"> Time_A!AS$32</f>
        <v>2059</v>
      </c>
      <c r="AT5" s="363">
        <f xml:space="preserve"> Time_A!AT$32</f>
        <v>2060</v>
      </c>
      <c r="AU5" s="363">
        <f xml:space="preserve"> Time_A!AU$32</f>
        <v>2061</v>
      </c>
      <c r="AV5" s="363">
        <f xml:space="preserve"> Time_A!AV$32</f>
        <v>2062</v>
      </c>
      <c r="AW5" s="363">
        <f xml:space="preserve"> Time_A!AW$32</f>
        <v>2063</v>
      </c>
      <c r="AX5" s="363">
        <f xml:space="preserve"> Time_A!AX$32</f>
        <v>2064</v>
      </c>
      <c r="AY5" s="363">
        <f xml:space="preserve"> Time_A!AY$32</f>
        <v>2065</v>
      </c>
      <c r="AZ5" s="363">
        <f xml:space="preserve"> Time_A!AZ$32</f>
        <v>2066</v>
      </c>
      <c r="BA5" s="363">
        <f xml:space="preserve"> Time_A!BA$32</f>
        <v>2067</v>
      </c>
      <c r="BB5" s="363">
        <f xml:space="preserve"> Time_A!BB$32</f>
        <v>2068</v>
      </c>
      <c r="BC5" s="363">
        <f xml:space="preserve"> Time_A!BC$32</f>
        <v>2069</v>
      </c>
      <c r="BD5" s="363">
        <f xml:space="preserve"> Time_A!BD$32</f>
        <v>2070</v>
      </c>
      <c r="BE5" s="363">
        <f xml:space="preserve"> Time_A!BE$32</f>
        <v>2071</v>
      </c>
      <c r="BF5" s="363">
        <f xml:space="preserve"> Time_A!BF$32</f>
        <v>2072</v>
      </c>
      <c r="BG5" s="363">
        <f xml:space="preserve"> Time_A!BG$32</f>
        <v>2073</v>
      </c>
      <c r="BH5" s="363">
        <f xml:space="preserve"> Time_A!BH$32</f>
        <v>2074</v>
      </c>
      <c r="BI5" s="363">
        <f xml:space="preserve"> Time_A!BI$32</f>
        <v>2075</v>
      </c>
      <c r="BJ5" s="363">
        <f xml:space="preserve"> Time_A!BJ$32</f>
        <v>2076</v>
      </c>
      <c r="BK5" s="363">
        <f xml:space="preserve"> Time_A!BK$32</f>
        <v>2077</v>
      </c>
      <c r="BL5" s="363">
        <f xml:space="preserve"> Time_A!BL$32</f>
        <v>2078</v>
      </c>
      <c r="BM5" s="363">
        <f xml:space="preserve"> Time_A!BM$32</f>
        <v>2079</v>
      </c>
      <c r="BN5" s="363">
        <f xml:space="preserve"> Time_A!BN$32</f>
        <v>2080</v>
      </c>
      <c r="BO5" s="363">
        <f xml:space="preserve"> Time_A!BO$32</f>
        <v>2081</v>
      </c>
      <c r="BP5" s="363">
        <f xml:space="preserve"> Time_A!BP$32</f>
        <v>2082</v>
      </c>
      <c r="BQ5" s="363">
        <f xml:space="preserve"> Time_A!BQ$32</f>
        <v>2083</v>
      </c>
      <c r="BR5" s="363">
        <f xml:space="preserve"> Time_A!BR$32</f>
        <v>2084</v>
      </c>
      <c r="BS5" s="363">
        <f xml:space="preserve"> Time_A!BS$32</f>
        <v>2085</v>
      </c>
      <c r="BT5" s="363">
        <f xml:space="preserve"> Time_A!BT$32</f>
        <v>2086</v>
      </c>
      <c r="BU5" s="363">
        <f xml:space="preserve"> Time_A!BU$32</f>
        <v>2087</v>
      </c>
      <c r="BV5" s="363">
        <f xml:space="preserve"> Time_A!BV$32</f>
        <v>2088</v>
      </c>
      <c r="BW5" s="363">
        <f xml:space="preserve"> Time_A!BW$32</f>
        <v>2089</v>
      </c>
      <c r="BX5" s="363">
        <f xml:space="preserve"> Time_A!BX$32</f>
        <v>2090</v>
      </c>
      <c r="BY5" s="363">
        <f xml:space="preserve"> Time_A!BY$32</f>
        <v>2091</v>
      </c>
      <c r="BZ5" s="363">
        <f xml:space="preserve"> Time_A!BZ$32</f>
        <v>2092</v>
      </c>
      <c r="CA5" s="363">
        <f xml:space="preserve"> Time_A!CA$32</f>
        <v>2093</v>
      </c>
      <c r="CB5" s="363">
        <f xml:space="preserve"> Time_A!CB$32</f>
        <v>2094</v>
      </c>
      <c r="CC5" s="363">
        <f xml:space="preserve"> Time_A!CC$32</f>
        <v>2095</v>
      </c>
      <c r="CD5" s="363">
        <f xml:space="preserve"> Time_A!CD$32</f>
        <v>2096</v>
      </c>
      <c r="CE5" s="363">
        <f xml:space="preserve"> Time_A!CE$32</f>
        <v>2097</v>
      </c>
      <c r="CF5" s="363">
        <f xml:space="preserve"> Time_A!CF$32</f>
        <v>2098</v>
      </c>
      <c r="CG5" s="363">
        <f xml:space="preserve"> Time_A!CG$32</f>
        <v>2099</v>
      </c>
      <c r="CH5" s="363">
        <f xml:space="preserve"> Time_A!CH$32</f>
        <v>2100</v>
      </c>
      <c r="CI5" s="363">
        <f xml:space="preserve"> Time_A!CI$32</f>
        <v>2101</v>
      </c>
      <c r="CJ5" s="363">
        <f xml:space="preserve"> Time_A!CJ$32</f>
        <v>2102</v>
      </c>
      <c r="CK5" s="363">
        <f xml:space="preserve"> Time_A!CK$32</f>
        <v>2103</v>
      </c>
      <c r="CL5" s="363">
        <f xml:space="preserve"> Time_A!CL$32</f>
        <v>2104</v>
      </c>
      <c r="CM5" s="363">
        <f xml:space="preserve"> Time_A!CM$32</f>
        <v>2105</v>
      </c>
      <c r="CN5" s="363">
        <f xml:space="preserve"> Time_A!CN$32</f>
        <v>2106</v>
      </c>
      <c r="CO5" s="363">
        <f xml:space="preserve"> Time_A!CO$32</f>
        <v>2107</v>
      </c>
      <c r="CP5" s="363">
        <f xml:space="preserve"> Time_A!CP$32</f>
        <v>2108</v>
      </c>
      <c r="CQ5" s="363">
        <f xml:space="preserve"> Time_A!CQ$32</f>
        <v>2109</v>
      </c>
      <c r="CR5" s="363">
        <f xml:space="preserve"> Time_A!CR$32</f>
        <v>2110</v>
      </c>
      <c r="CS5" s="363">
        <f xml:space="preserve"> Time_A!CS$32</f>
        <v>2111</v>
      </c>
      <c r="CT5" s="363">
        <f xml:space="preserve"> Time_A!CT$32</f>
        <v>2112</v>
      </c>
      <c r="CU5" s="363">
        <f xml:space="preserve"> Time_A!CU$32</f>
        <v>2113</v>
      </c>
      <c r="CV5" s="363">
        <f xml:space="preserve"> Time_A!CV$32</f>
        <v>2114</v>
      </c>
      <c r="CW5" s="363">
        <f xml:space="preserve"> Time_A!CW$32</f>
        <v>2115</v>
      </c>
      <c r="CX5" s="363">
        <f xml:space="preserve"> Time_A!CX$32</f>
        <v>2116</v>
      </c>
      <c r="CY5" s="363">
        <f xml:space="preserve"> Time_A!CY$32</f>
        <v>2117</v>
      </c>
      <c r="CZ5" s="363">
        <f xml:space="preserve"> Time_A!CZ$32</f>
        <v>2118</v>
      </c>
      <c r="DA5" s="363">
        <f xml:space="preserve"> Time_A!DA$32</f>
        <v>2119</v>
      </c>
      <c r="DB5" s="363">
        <f xml:space="preserve"> Time_A!DB$32</f>
        <v>2120</v>
      </c>
      <c r="DC5" s="363">
        <f xml:space="preserve"> Time_A!DC$32</f>
        <v>2121</v>
      </c>
      <c r="DD5" s="363">
        <f xml:space="preserve"> Time_A!DD$32</f>
        <v>2122</v>
      </c>
      <c r="DE5" s="363">
        <f xml:space="preserve"> Time_A!DE$32</f>
        <v>2123</v>
      </c>
      <c r="DF5" s="363">
        <f xml:space="preserve"> Time_A!DF$32</f>
        <v>2124</v>
      </c>
      <c r="DG5" s="363">
        <f xml:space="preserve"> Time_A!DG$32</f>
        <v>2125</v>
      </c>
      <c r="DH5" s="363">
        <f xml:space="preserve"> Time_A!DH$32</f>
        <v>2126</v>
      </c>
      <c r="DI5" s="363">
        <f xml:space="preserve"> Time_A!DI$32</f>
        <v>2127</v>
      </c>
      <c r="DJ5" s="363">
        <f xml:space="preserve"> Time_A!DJ$32</f>
        <v>2128</v>
      </c>
      <c r="DK5" s="363">
        <f xml:space="preserve"> Time_A!DK$32</f>
        <v>2129</v>
      </c>
      <c r="DL5" s="363">
        <f xml:space="preserve"> Time_A!DL$32</f>
        <v>2130</v>
      </c>
      <c r="DM5" s="363">
        <f xml:space="preserve"> Time_A!DM$32</f>
        <v>2131</v>
      </c>
      <c r="DN5" s="363">
        <f xml:space="preserve"> Time_A!DN$32</f>
        <v>2132</v>
      </c>
      <c r="DO5" s="363">
        <f xml:space="preserve"> Time_A!DO$32</f>
        <v>2133</v>
      </c>
      <c r="DP5" s="363">
        <f xml:space="preserve"> Time_A!DP$32</f>
        <v>2134</v>
      </c>
      <c r="DQ5" s="363">
        <f xml:space="preserve"> Time_A!DQ$32</f>
        <v>2135</v>
      </c>
      <c r="DR5" s="363">
        <f xml:space="preserve"> Time_A!DR$32</f>
        <v>2136</v>
      </c>
      <c r="DS5" s="363">
        <f xml:space="preserve"> Time_A!DS$32</f>
        <v>2137</v>
      </c>
      <c r="DT5" s="363">
        <f xml:space="preserve"> Time_A!DT$32</f>
        <v>2138</v>
      </c>
      <c r="DU5" s="363">
        <f xml:space="preserve"> Time_A!DU$32</f>
        <v>2139</v>
      </c>
      <c r="DV5" s="363">
        <f xml:space="preserve"> Time_A!DV$32</f>
        <v>2140</v>
      </c>
      <c r="DW5" s="363">
        <f xml:space="preserve"> Time_A!DW$32</f>
        <v>2141</v>
      </c>
      <c r="DX5" s="363">
        <f xml:space="preserve"> Time_A!DX$32</f>
        <v>2142</v>
      </c>
      <c r="DY5" s="363">
        <f xml:space="preserve"> Time_A!DY$32</f>
        <v>2143</v>
      </c>
      <c r="DZ5" s="363">
        <f xml:space="preserve"> Time_A!DZ$32</f>
        <v>2144</v>
      </c>
      <c r="EA5" s="363">
        <f xml:space="preserve"> Time_A!EA$32</f>
        <v>2145</v>
      </c>
      <c r="EB5" s="363">
        <f xml:space="preserve"> Time_A!EB$32</f>
        <v>2146</v>
      </c>
      <c r="EC5" s="363">
        <f xml:space="preserve"> Time_A!EC$32</f>
        <v>2147</v>
      </c>
      <c r="ED5" s="363">
        <f xml:space="preserve"> Time_A!ED$32</f>
        <v>2148</v>
      </c>
      <c r="EE5" s="363">
        <f xml:space="preserve"> Time_A!EE$32</f>
        <v>2149</v>
      </c>
      <c r="EF5" s="363">
        <f xml:space="preserve"> Time_A!EF$32</f>
        <v>2150</v>
      </c>
      <c r="EG5" s="363">
        <f xml:space="preserve"> Time_A!EG$32</f>
        <v>2151</v>
      </c>
      <c r="EH5" s="363">
        <f xml:space="preserve"> Time_A!EH$32</f>
        <v>2152</v>
      </c>
    </row>
    <row r="6" spans="1:261" s="37" customFormat="1" ht="15" customHeight="1" x14ac:dyDescent="0.35">
      <c r="F6" s="38"/>
      <c r="G6" s="38"/>
      <c r="H6" s="38"/>
    </row>
    <row r="7" spans="1:261" s="390" customFormat="1" ht="15" customHeight="1" collapsed="1" x14ac:dyDescent="0.35">
      <c r="A7" s="324" t="s">
        <v>491</v>
      </c>
      <c r="B7" s="324"/>
      <c r="C7" s="324"/>
      <c r="D7" s="324"/>
      <c r="E7" s="324"/>
      <c r="F7" s="346"/>
      <c r="G7" s="346"/>
      <c r="H7" s="346"/>
      <c r="I7" s="346"/>
      <c r="J7" s="346"/>
      <c r="K7" s="346"/>
      <c r="L7" s="346"/>
      <c r="M7" s="346"/>
      <c r="N7" s="346"/>
      <c r="O7" s="346"/>
      <c r="P7" s="346"/>
      <c r="Q7" s="346"/>
      <c r="R7" s="346"/>
      <c r="S7" s="346"/>
      <c r="T7" s="346"/>
      <c r="U7" s="346"/>
      <c r="V7" s="346"/>
      <c r="W7" s="346"/>
      <c r="X7" s="346"/>
      <c r="Y7" s="346"/>
      <c r="Z7" s="346"/>
      <c r="AA7" s="346"/>
      <c r="AB7" s="346"/>
      <c r="AC7" s="346"/>
      <c r="AD7" s="346"/>
      <c r="AE7" s="346"/>
      <c r="AF7" s="346"/>
      <c r="AG7" s="346"/>
      <c r="AH7" s="346"/>
      <c r="AI7" s="346"/>
      <c r="AJ7" s="346"/>
      <c r="AK7" s="346"/>
      <c r="AL7" s="346"/>
      <c r="AM7" s="346"/>
      <c r="AN7" s="346"/>
      <c r="AO7" s="346"/>
      <c r="AP7" s="346"/>
      <c r="AQ7" s="346"/>
      <c r="AR7" s="346"/>
      <c r="AS7" s="346"/>
      <c r="AT7" s="346"/>
      <c r="AU7" s="346"/>
      <c r="AV7" s="346"/>
      <c r="AW7" s="346"/>
      <c r="AX7" s="346"/>
      <c r="AY7" s="346"/>
      <c r="AZ7" s="346"/>
      <c r="BA7" s="346"/>
      <c r="BB7" s="346"/>
      <c r="BC7" s="346"/>
      <c r="BD7" s="346"/>
      <c r="BE7" s="346"/>
      <c r="BF7" s="346"/>
      <c r="BG7" s="346"/>
      <c r="BH7" s="346"/>
      <c r="BI7" s="346"/>
      <c r="BJ7" s="346"/>
      <c r="BK7" s="346"/>
      <c r="BL7" s="346"/>
      <c r="BM7" s="346"/>
      <c r="BN7" s="346"/>
      <c r="BO7" s="346"/>
      <c r="BP7" s="346"/>
      <c r="BQ7" s="346"/>
      <c r="BR7" s="346"/>
      <c r="BS7" s="346"/>
      <c r="BT7" s="346"/>
      <c r="BU7" s="346"/>
      <c r="BV7" s="346"/>
      <c r="BW7" s="346"/>
      <c r="BX7" s="346"/>
      <c r="BY7" s="346"/>
      <c r="BZ7" s="346"/>
      <c r="CA7" s="346"/>
      <c r="CB7" s="346"/>
      <c r="CC7" s="346"/>
      <c r="CD7" s="346"/>
      <c r="CE7" s="346"/>
      <c r="CF7" s="346"/>
      <c r="CG7" s="346"/>
      <c r="CH7" s="346"/>
      <c r="CI7" s="346"/>
      <c r="CJ7" s="346"/>
      <c r="CK7" s="346"/>
      <c r="CL7" s="346"/>
      <c r="CM7" s="346"/>
      <c r="CN7" s="346"/>
      <c r="CO7" s="346"/>
      <c r="CP7" s="346"/>
      <c r="CQ7" s="346"/>
      <c r="CR7" s="346"/>
      <c r="CS7" s="346"/>
      <c r="CT7" s="346"/>
      <c r="CU7" s="346"/>
      <c r="CV7" s="346"/>
      <c r="CW7" s="346"/>
      <c r="CX7" s="346"/>
      <c r="CY7" s="346"/>
      <c r="CZ7" s="346"/>
      <c r="DA7" s="346"/>
      <c r="DB7" s="346"/>
      <c r="DC7" s="346"/>
      <c r="DD7" s="346"/>
      <c r="DE7" s="346"/>
      <c r="DF7" s="346"/>
      <c r="DG7" s="346"/>
      <c r="DH7" s="346"/>
      <c r="DI7" s="346"/>
      <c r="DJ7" s="346"/>
      <c r="DK7" s="346"/>
      <c r="DL7" s="346"/>
      <c r="DM7" s="346"/>
      <c r="DN7" s="346"/>
      <c r="DO7" s="346"/>
      <c r="DP7" s="346"/>
      <c r="DQ7" s="346"/>
      <c r="DR7" s="346"/>
      <c r="DS7" s="346"/>
      <c r="DT7" s="346"/>
      <c r="DU7" s="346"/>
      <c r="DV7" s="346"/>
      <c r="DW7" s="346"/>
      <c r="DX7" s="346"/>
      <c r="DY7" s="346"/>
      <c r="DZ7" s="346"/>
      <c r="EA7" s="346"/>
      <c r="EB7" s="346"/>
      <c r="EC7" s="346"/>
      <c r="ED7" s="346"/>
      <c r="EE7" s="346"/>
      <c r="EF7" s="346"/>
      <c r="EG7" s="346"/>
      <c r="EH7" s="346"/>
      <c r="EI7" s="346"/>
      <c r="EJ7" s="346"/>
      <c r="EK7" s="346"/>
      <c r="EL7" s="346"/>
      <c r="EM7" s="346"/>
      <c r="EN7" s="346"/>
      <c r="EO7" s="346"/>
      <c r="EP7" s="346"/>
      <c r="EQ7" s="346"/>
      <c r="ER7" s="346"/>
      <c r="ES7" s="346"/>
      <c r="ET7" s="346"/>
      <c r="EU7" s="346"/>
      <c r="EV7" s="346"/>
      <c r="EW7" s="346"/>
      <c r="EX7" s="346"/>
      <c r="EY7" s="346"/>
      <c r="EZ7" s="346"/>
      <c r="FA7" s="346"/>
      <c r="FB7" s="346"/>
      <c r="FC7" s="346"/>
      <c r="FD7" s="346"/>
      <c r="FE7" s="346"/>
      <c r="FF7" s="346"/>
      <c r="FG7" s="346"/>
      <c r="FH7" s="346"/>
      <c r="FI7" s="346"/>
      <c r="FJ7" s="346"/>
      <c r="FK7" s="346"/>
      <c r="FL7" s="346"/>
      <c r="FM7" s="346"/>
      <c r="FN7" s="346"/>
      <c r="FO7" s="346"/>
      <c r="FP7" s="346"/>
      <c r="FQ7" s="346"/>
      <c r="FR7" s="346"/>
      <c r="FS7" s="346"/>
      <c r="FT7" s="346"/>
      <c r="FU7" s="346"/>
      <c r="FV7" s="346"/>
      <c r="FW7" s="346"/>
      <c r="FX7" s="346"/>
      <c r="FY7" s="346"/>
      <c r="FZ7" s="346"/>
      <c r="GA7" s="346"/>
      <c r="GB7" s="346"/>
      <c r="GC7" s="346"/>
      <c r="GD7" s="346"/>
      <c r="GE7" s="346"/>
      <c r="GF7" s="346"/>
      <c r="GG7" s="346"/>
      <c r="GH7" s="346"/>
      <c r="GI7" s="346"/>
      <c r="GJ7" s="346"/>
      <c r="GK7" s="346"/>
      <c r="GL7" s="346"/>
      <c r="GM7" s="346"/>
      <c r="GN7" s="346"/>
      <c r="GO7" s="346"/>
      <c r="GP7" s="346"/>
      <c r="GQ7" s="346"/>
      <c r="GR7" s="346"/>
      <c r="GS7" s="346"/>
      <c r="GT7" s="346"/>
      <c r="GU7" s="346"/>
      <c r="GV7" s="346"/>
      <c r="GW7" s="346"/>
      <c r="GX7" s="346"/>
      <c r="GY7" s="346"/>
      <c r="GZ7" s="346"/>
      <c r="HA7" s="346"/>
      <c r="HB7" s="346"/>
      <c r="HC7" s="346"/>
      <c r="HD7" s="346"/>
      <c r="HE7" s="346"/>
      <c r="HF7" s="346"/>
      <c r="HG7" s="346"/>
      <c r="HH7" s="346"/>
      <c r="HI7" s="346"/>
      <c r="HJ7" s="346"/>
      <c r="HK7" s="346"/>
      <c r="HL7" s="346"/>
      <c r="HM7" s="346"/>
      <c r="HN7" s="346"/>
      <c r="HO7" s="346"/>
      <c r="HP7" s="346"/>
      <c r="HQ7" s="346"/>
      <c r="HR7" s="346"/>
      <c r="HS7" s="346"/>
      <c r="HT7" s="346"/>
      <c r="HU7" s="346"/>
      <c r="HV7" s="346"/>
      <c r="HW7" s="346"/>
      <c r="HX7" s="346"/>
      <c r="HY7" s="346"/>
      <c r="HZ7" s="346"/>
      <c r="IA7" s="346"/>
      <c r="IB7" s="346"/>
      <c r="IC7" s="346"/>
      <c r="ID7" s="346"/>
      <c r="IE7" s="346"/>
      <c r="IF7" s="346"/>
      <c r="IG7" s="346"/>
      <c r="IH7" s="346"/>
      <c r="II7" s="346"/>
      <c r="IJ7" s="346"/>
      <c r="IK7" s="346"/>
      <c r="IL7" s="346"/>
      <c r="IM7" s="346"/>
      <c r="IN7" s="346"/>
      <c r="IO7" s="346"/>
      <c r="IP7" s="346"/>
      <c r="IQ7" s="346"/>
      <c r="IR7" s="346"/>
      <c r="IS7" s="346"/>
      <c r="IT7" s="346"/>
      <c r="IU7" s="346"/>
      <c r="IV7" s="346"/>
      <c r="IW7" s="346"/>
      <c r="IX7" s="346"/>
      <c r="IY7" s="346"/>
      <c r="IZ7" s="346"/>
      <c r="JA7" s="346"/>
    </row>
    <row r="8" spans="1:261" s="19" customFormat="1" ht="15" customHeight="1" outlineLevel="1" x14ac:dyDescent="0.35">
      <c r="A8" s="66"/>
    </row>
    <row r="9" spans="1:261" s="19" customFormat="1" ht="15" customHeight="1" outlineLevel="1" x14ac:dyDescent="0.35">
      <c r="A9" s="66"/>
      <c r="E9" s="455" t="s">
        <v>494</v>
      </c>
      <c r="F9" s="18"/>
      <c r="G9" s="455" t="s">
        <v>309</v>
      </c>
      <c r="H9" s="485"/>
      <c r="I9" s="486"/>
      <c r="J9" s="18">
        <f t="shared" ref="J9:AO9" si="0">I9 + 1</f>
        <v>1</v>
      </c>
      <c r="K9" s="18">
        <f t="shared" si="0"/>
        <v>2</v>
      </c>
      <c r="L9" s="18">
        <f t="shared" si="0"/>
        <v>3</v>
      </c>
      <c r="M9" s="18">
        <f t="shared" si="0"/>
        <v>4</v>
      </c>
      <c r="N9" s="18">
        <f t="shared" si="0"/>
        <v>5</v>
      </c>
      <c r="O9" s="18">
        <f t="shared" si="0"/>
        <v>6</v>
      </c>
      <c r="P9" s="18">
        <f t="shared" si="0"/>
        <v>7</v>
      </c>
      <c r="Q9" s="18">
        <f t="shared" si="0"/>
        <v>8</v>
      </c>
      <c r="R9" s="18">
        <f t="shared" si="0"/>
        <v>9</v>
      </c>
      <c r="S9" s="18">
        <f t="shared" si="0"/>
        <v>10</v>
      </c>
      <c r="T9" s="18">
        <f t="shared" si="0"/>
        <v>11</v>
      </c>
      <c r="U9" s="18">
        <f t="shared" si="0"/>
        <v>12</v>
      </c>
      <c r="V9" s="18">
        <f t="shared" si="0"/>
        <v>13</v>
      </c>
      <c r="W9" s="18">
        <f t="shared" si="0"/>
        <v>14</v>
      </c>
      <c r="X9" s="18">
        <f t="shared" si="0"/>
        <v>15</v>
      </c>
      <c r="Y9" s="18">
        <f t="shared" si="0"/>
        <v>16</v>
      </c>
      <c r="Z9" s="18">
        <f t="shared" si="0"/>
        <v>17</v>
      </c>
      <c r="AA9" s="18">
        <f t="shared" si="0"/>
        <v>18</v>
      </c>
      <c r="AB9" s="18">
        <f t="shared" si="0"/>
        <v>19</v>
      </c>
      <c r="AC9" s="18">
        <f t="shared" si="0"/>
        <v>20</v>
      </c>
      <c r="AD9" s="18">
        <f t="shared" si="0"/>
        <v>21</v>
      </c>
      <c r="AE9" s="18">
        <f t="shared" si="0"/>
        <v>22</v>
      </c>
      <c r="AF9" s="18">
        <f t="shared" si="0"/>
        <v>23</v>
      </c>
      <c r="AG9" s="18">
        <f t="shared" si="0"/>
        <v>24</v>
      </c>
      <c r="AH9" s="18">
        <f t="shared" si="0"/>
        <v>25</v>
      </c>
      <c r="AI9" s="18">
        <f t="shared" si="0"/>
        <v>26</v>
      </c>
      <c r="AJ9" s="18">
        <f t="shared" si="0"/>
        <v>27</v>
      </c>
      <c r="AK9" s="18">
        <f t="shared" si="0"/>
        <v>28</v>
      </c>
      <c r="AL9" s="18">
        <f t="shared" si="0"/>
        <v>29</v>
      </c>
      <c r="AM9" s="18">
        <f t="shared" si="0"/>
        <v>30</v>
      </c>
      <c r="AN9" s="18">
        <f t="shared" si="0"/>
        <v>31</v>
      </c>
      <c r="AO9" s="18">
        <f t="shared" si="0"/>
        <v>32</v>
      </c>
      <c r="AP9" s="18">
        <f t="shared" ref="AP9:BU9" si="1">AO9 + 1</f>
        <v>33</v>
      </c>
      <c r="AQ9" s="18">
        <f t="shared" si="1"/>
        <v>34</v>
      </c>
      <c r="AR9" s="18">
        <f t="shared" si="1"/>
        <v>35</v>
      </c>
      <c r="AS9" s="18">
        <f t="shared" si="1"/>
        <v>36</v>
      </c>
      <c r="AT9" s="18">
        <f t="shared" si="1"/>
        <v>37</v>
      </c>
      <c r="AU9" s="18">
        <f t="shared" si="1"/>
        <v>38</v>
      </c>
      <c r="AV9" s="18">
        <f t="shared" si="1"/>
        <v>39</v>
      </c>
      <c r="AW9" s="18">
        <f t="shared" si="1"/>
        <v>40</v>
      </c>
      <c r="AX9" s="18">
        <f t="shared" si="1"/>
        <v>41</v>
      </c>
      <c r="AY9" s="18">
        <f t="shared" si="1"/>
        <v>42</v>
      </c>
      <c r="AZ9" s="18">
        <f t="shared" si="1"/>
        <v>43</v>
      </c>
      <c r="BA9" s="18">
        <f t="shared" si="1"/>
        <v>44</v>
      </c>
      <c r="BB9" s="18">
        <f t="shared" si="1"/>
        <v>45</v>
      </c>
      <c r="BC9" s="18">
        <f t="shared" si="1"/>
        <v>46</v>
      </c>
      <c r="BD9" s="18">
        <f t="shared" si="1"/>
        <v>47</v>
      </c>
      <c r="BE9" s="18">
        <f t="shared" si="1"/>
        <v>48</v>
      </c>
      <c r="BF9" s="18">
        <f t="shared" si="1"/>
        <v>49</v>
      </c>
      <c r="BG9" s="18">
        <f t="shared" si="1"/>
        <v>50</v>
      </c>
      <c r="BH9" s="18">
        <f t="shared" si="1"/>
        <v>51</v>
      </c>
      <c r="BI9" s="18">
        <f t="shared" si="1"/>
        <v>52</v>
      </c>
      <c r="BJ9" s="18">
        <f t="shared" si="1"/>
        <v>53</v>
      </c>
      <c r="BK9" s="18">
        <f t="shared" si="1"/>
        <v>54</v>
      </c>
      <c r="BL9" s="18">
        <f t="shared" si="1"/>
        <v>55</v>
      </c>
      <c r="BM9" s="18">
        <f t="shared" si="1"/>
        <v>56</v>
      </c>
      <c r="BN9" s="18">
        <f t="shared" si="1"/>
        <v>57</v>
      </c>
      <c r="BO9" s="18">
        <f t="shared" si="1"/>
        <v>58</v>
      </c>
      <c r="BP9" s="18">
        <f t="shared" si="1"/>
        <v>59</v>
      </c>
      <c r="BQ9" s="18">
        <f t="shared" si="1"/>
        <v>60</v>
      </c>
      <c r="BR9" s="18">
        <f t="shared" si="1"/>
        <v>61</v>
      </c>
      <c r="BS9" s="18">
        <f t="shared" si="1"/>
        <v>62</v>
      </c>
      <c r="BT9" s="18">
        <f t="shared" si="1"/>
        <v>63</v>
      </c>
      <c r="BU9" s="18">
        <f t="shared" si="1"/>
        <v>64</v>
      </c>
      <c r="BV9" s="18">
        <f t="shared" ref="BV9:DA9" si="2">BU9 + 1</f>
        <v>65</v>
      </c>
      <c r="BW9" s="18">
        <f t="shared" si="2"/>
        <v>66</v>
      </c>
      <c r="BX9" s="18">
        <f t="shared" si="2"/>
        <v>67</v>
      </c>
      <c r="BY9" s="18">
        <f t="shared" si="2"/>
        <v>68</v>
      </c>
      <c r="BZ9" s="18">
        <f t="shared" si="2"/>
        <v>69</v>
      </c>
      <c r="CA9" s="18">
        <f t="shared" si="2"/>
        <v>70</v>
      </c>
      <c r="CB9" s="18">
        <f t="shared" si="2"/>
        <v>71</v>
      </c>
      <c r="CC9" s="18">
        <f t="shared" si="2"/>
        <v>72</v>
      </c>
      <c r="CD9" s="18">
        <f t="shared" si="2"/>
        <v>73</v>
      </c>
      <c r="CE9" s="18">
        <f t="shared" si="2"/>
        <v>74</v>
      </c>
      <c r="CF9" s="18">
        <f t="shared" si="2"/>
        <v>75</v>
      </c>
      <c r="CG9" s="18">
        <f t="shared" si="2"/>
        <v>76</v>
      </c>
      <c r="CH9" s="18">
        <f t="shared" si="2"/>
        <v>77</v>
      </c>
      <c r="CI9" s="18">
        <f t="shared" si="2"/>
        <v>78</v>
      </c>
      <c r="CJ9" s="18">
        <f t="shared" si="2"/>
        <v>79</v>
      </c>
      <c r="CK9" s="18">
        <f t="shared" si="2"/>
        <v>80</v>
      </c>
      <c r="CL9" s="18">
        <f t="shared" si="2"/>
        <v>81</v>
      </c>
      <c r="CM9" s="18">
        <f t="shared" si="2"/>
        <v>82</v>
      </c>
      <c r="CN9" s="18">
        <f t="shared" si="2"/>
        <v>83</v>
      </c>
      <c r="CO9" s="18">
        <f t="shared" si="2"/>
        <v>84</v>
      </c>
      <c r="CP9" s="18">
        <f t="shared" si="2"/>
        <v>85</v>
      </c>
      <c r="CQ9" s="18">
        <f t="shared" si="2"/>
        <v>86</v>
      </c>
      <c r="CR9" s="18">
        <f t="shared" si="2"/>
        <v>87</v>
      </c>
      <c r="CS9" s="18">
        <f t="shared" si="2"/>
        <v>88</v>
      </c>
      <c r="CT9" s="18">
        <f t="shared" si="2"/>
        <v>89</v>
      </c>
      <c r="CU9" s="18">
        <f t="shared" si="2"/>
        <v>90</v>
      </c>
      <c r="CV9" s="18">
        <f t="shared" si="2"/>
        <v>91</v>
      </c>
      <c r="CW9" s="18">
        <f t="shared" si="2"/>
        <v>92</v>
      </c>
      <c r="CX9" s="18">
        <f t="shared" si="2"/>
        <v>93</v>
      </c>
      <c r="CY9" s="18">
        <f t="shared" si="2"/>
        <v>94</v>
      </c>
      <c r="CZ9" s="18">
        <f t="shared" si="2"/>
        <v>95</v>
      </c>
      <c r="DA9" s="18">
        <f t="shared" si="2"/>
        <v>96</v>
      </c>
      <c r="DB9" s="18">
        <f t="shared" ref="DB9:EH9" si="3">DA9 + 1</f>
        <v>97</v>
      </c>
      <c r="DC9" s="18">
        <f t="shared" si="3"/>
        <v>98</v>
      </c>
      <c r="DD9" s="18">
        <f t="shared" si="3"/>
        <v>99</v>
      </c>
      <c r="DE9" s="18">
        <f t="shared" si="3"/>
        <v>100</v>
      </c>
      <c r="DF9" s="18">
        <f t="shared" si="3"/>
        <v>101</v>
      </c>
      <c r="DG9" s="18">
        <f t="shared" si="3"/>
        <v>102</v>
      </c>
      <c r="DH9" s="18">
        <f t="shared" si="3"/>
        <v>103</v>
      </c>
      <c r="DI9" s="18">
        <f t="shared" si="3"/>
        <v>104</v>
      </c>
      <c r="DJ9" s="18">
        <f t="shared" si="3"/>
        <v>105</v>
      </c>
      <c r="DK9" s="18">
        <f t="shared" si="3"/>
        <v>106</v>
      </c>
      <c r="DL9" s="18">
        <f t="shared" si="3"/>
        <v>107</v>
      </c>
      <c r="DM9" s="18">
        <f t="shared" si="3"/>
        <v>108</v>
      </c>
      <c r="DN9" s="18">
        <f t="shared" si="3"/>
        <v>109</v>
      </c>
      <c r="DO9" s="18">
        <f t="shared" si="3"/>
        <v>110</v>
      </c>
      <c r="DP9" s="18">
        <f t="shared" si="3"/>
        <v>111</v>
      </c>
      <c r="DQ9" s="18">
        <f t="shared" si="3"/>
        <v>112</v>
      </c>
      <c r="DR9" s="18">
        <f t="shared" si="3"/>
        <v>113</v>
      </c>
      <c r="DS9" s="18">
        <f t="shared" si="3"/>
        <v>114</v>
      </c>
      <c r="DT9" s="18">
        <f t="shared" si="3"/>
        <v>115</v>
      </c>
      <c r="DU9" s="18">
        <f t="shared" si="3"/>
        <v>116</v>
      </c>
      <c r="DV9" s="18">
        <f t="shared" si="3"/>
        <v>117</v>
      </c>
      <c r="DW9" s="18">
        <f t="shared" si="3"/>
        <v>118</v>
      </c>
      <c r="DX9" s="18">
        <f t="shared" si="3"/>
        <v>119</v>
      </c>
      <c r="DY9" s="18">
        <f t="shared" si="3"/>
        <v>120</v>
      </c>
      <c r="DZ9" s="18">
        <f t="shared" si="3"/>
        <v>121</v>
      </c>
      <c r="EA9" s="18">
        <f t="shared" si="3"/>
        <v>122</v>
      </c>
      <c r="EB9" s="18">
        <f t="shared" si="3"/>
        <v>123</v>
      </c>
      <c r="EC9" s="18">
        <f t="shared" si="3"/>
        <v>124</v>
      </c>
      <c r="ED9" s="18">
        <f t="shared" si="3"/>
        <v>125</v>
      </c>
      <c r="EE9" s="18">
        <f t="shared" si="3"/>
        <v>126</v>
      </c>
      <c r="EF9" s="18">
        <f t="shared" si="3"/>
        <v>127</v>
      </c>
      <c r="EG9" s="18">
        <f t="shared" si="3"/>
        <v>128</v>
      </c>
      <c r="EH9" s="18">
        <f t="shared" si="3"/>
        <v>129</v>
      </c>
    </row>
    <row r="10" spans="1:261" s="19" customFormat="1" ht="15" customHeight="1" outlineLevel="1" x14ac:dyDescent="0.35">
      <c r="A10" s="66"/>
      <c r="E10" s="37" t="s">
        <v>503</v>
      </c>
      <c r="F10" s="487">
        <f xml:space="preserve"> MAX(J9:JA9)</f>
        <v>129</v>
      </c>
      <c r="G10" s="488" t="s">
        <v>493</v>
      </c>
      <c r="H10" s="37"/>
      <c r="I10" s="37"/>
      <c r="J10" s="37"/>
    </row>
    <row r="11" spans="1:261" s="19" customFormat="1" ht="15" customHeight="1" outlineLevel="1" x14ac:dyDescent="0.35">
      <c r="A11" s="66"/>
    </row>
    <row r="12" spans="1:261" s="19" customFormat="1" ht="15" customHeight="1" outlineLevel="1" x14ac:dyDescent="0.35">
      <c r="A12" s="66"/>
      <c r="E12" s="37" t="str">
        <f t="shared" ref="E12:BP12" si="4" xml:space="preserve"> E$9</f>
        <v>Model column counter</v>
      </c>
      <c r="F12" s="489">
        <f t="shared" si="4"/>
        <v>0</v>
      </c>
      <c r="G12" s="489" t="str">
        <f t="shared" si="4"/>
        <v>counter</v>
      </c>
      <c r="H12" s="489">
        <f t="shared" si="4"/>
        <v>0</v>
      </c>
      <c r="I12" s="489">
        <f t="shared" si="4"/>
        <v>0</v>
      </c>
      <c r="J12" s="389">
        <f t="shared" si="4"/>
        <v>1</v>
      </c>
      <c r="K12" s="389">
        <f t="shared" si="4"/>
        <v>2</v>
      </c>
      <c r="L12" s="389">
        <f t="shared" si="4"/>
        <v>3</v>
      </c>
      <c r="M12" s="389">
        <f t="shared" si="4"/>
        <v>4</v>
      </c>
      <c r="N12" s="389">
        <f t="shared" si="4"/>
        <v>5</v>
      </c>
      <c r="O12" s="389">
        <f t="shared" si="4"/>
        <v>6</v>
      </c>
      <c r="P12" s="389">
        <f t="shared" si="4"/>
        <v>7</v>
      </c>
      <c r="Q12" s="389">
        <f t="shared" si="4"/>
        <v>8</v>
      </c>
      <c r="R12" s="389">
        <f t="shared" si="4"/>
        <v>9</v>
      </c>
      <c r="S12" s="389">
        <f t="shared" si="4"/>
        <v>10</v>
      </c>
      <c r="T12" s="389">
        <f t="shared" si="4"/>
        <v>11</v>
      </c>
      <c r="U12" s="389">
        <f t="shared" si="4"/>
        <v>12</v>
      </c>
      <c r="V12" s="389">
        <f t="shared" si="4"/>
        <v>13</v>
      </c>
      <c r="W12" s="389">
        <f t="shared" si="4"/>
        <v>14</v>
      </c>
      <c r="X12" s="389">
        <f t="shared" si="4"/>
        <v>15</v>
      </c>
      <c r="Y12" s="389">
        <f t="shared" si="4"/>
        <v>16</v>
      </c>
      <c r="Z12" s="389">
        <f t="shared" si="4"/>
        <v>17</v>
      </c>
      <c r="AA12" s="389">
        <f t="shared" si="4"/>
        <v>18</v>
      </c>
      <c r="AB12" s="389">
        <f t="shared" si="4"/>
        <v>19</v>
      </c>
      <c r="AC12" s="389">
        <f t="shared" si="4"/>
        <v>20</v>
      </c>
      <c r="AD12" s="389">
        <f t="shared" si="4"/>
        <v>21</v>
      </c>
      <c r="AE12" s="389">
        <f t="shared" si="4"/>
        <v>22</v>
      </c>
      <c r="AF12" s="389">
        <f t="shared" si="4"/>
        <v>23</v>
      </c>
      <c r="AG12" s="389">
        <f t="shared" si="4"/>
        <v>24</v>
      </c>
      <c r="AH12" s="389">
        <f t="shared" si="4"/>
        <v>25</v>
      </c>
      <c r="AI12" s="389">
        <f t="shared" si="4"/>
        <v>26</v>
      </c>
      <c r="AJ12" s="389">
        <f t="shared" si="4"/>
        <v>27</v>
      </c>
      <c r="AK12" s="389">
        <f t="shared" si="4"/>
        <v>28</v>
      </c>
      <c r="AL12" s="389">
        <f t="shared" si="4"/>
        <v>29</v>
      </c>
      <c r="AM12" s="389">
        <f t="shared" si="4"/>
        <v>30</v>
      </c>
      <c r="AN12" s="389">
        <f t="shared" si="4"/>
        <v>31</v>
      </c>
      <c r="AO12" s="389">
        <f t="shared" si="4"/>
        <v>32</v>
      </c>
      <c r="AP12" s="389">
        <f t="shared" si="4"/>
        <v>33</v>
      </c>
      <c r="AQ12" s="389">
        <f t="shared" si="4"/>
        <v>34</v>
      </c>
      <c r="AR12" s="389">
        <f t="shared" si="4"/>
        <v>35</v>
      </c>
      <c r="AS12" s="389">
        <f t="shared" si="4"/>
        <v>36</v>
      </c>
      <c r="AT12" s="389">
        <f t="shared" si="4"/>
        <v>37</v>
      </c>
      <c r="AU12" s="389">
        <f t="shared" si="4"/>
        <v>38</v>
      </c>
      <c r="AV12" s="389">
        <f t="shared" si="4"/>
        <v>39</v>
      </c>
      <c r="AW12" s="389">
        <f t="shared" si="4"/>
        <v>40</v>
      </c>
      <c r="AX12" s="389">
        <f t="shared" si="4"/>
        <v>41</v>
      </c>
      <c r="AY12" s="389">
        <f t="shared" si="4"/>
        <v>42</v>
      </c>
      <c r="AZ12" s="389">
        <f t="shared" si="4"/>
        <v>43</v>
      </c>
      <c r="BA12" s="389">
        <f t="shared" si="4"/>
        <v>44</v>
      </c>
      <c r="BB12" s="389">
        <f t="shared" si="4"/>
        <v>45</v>
      </c>
      <c r="BC12" s="389">
        <f t="shared" si="4"/>
        <v>46</v>
      </c>
      <c r="BD12" s="389">
        <f t="shared" si="4"/>
        <v>47</v>
      </c>
      <c r="BE12" s="389">
        <f t="shared" si="4"/>
        <v>48</v>
      </c>
      <c r="BF12" s="389">
        <f t="shared" si="4"/>
        <v>49</v>
      </c>
      <c r="BG12" s="389">
        <f t="shared" si="4"/>
        <v>50</v>
      </c>
      <c r="BH12" s="389">
        <f t="shared" si="4"/>
        <v>51</v>
      </c>
      <c r="BI12" s="389">
        <f t="shared" si="4"/>
        <v>52</v>
      </c>
      <c r="BJ12" s="389">
        <f t="shared" si="4"/>
        <v>53</v>
      </c>
      <c r="BK12" s="389">
        <f t="shared" si="4"/>
        <v>54</v>
      </c>
      <c r="BL12" s="389">
        <f t="shared" si="4"/>
        <v>55</v>
      </c>
      <c r="BM12" s="389">
        <f t="shared" si="4"/>
        <v>56</v>
      </c>
      <c r="BN12" s="389">
        <f t="shared" si="4"/>
        <v>57</v>
      </c>
      <c r="BO12" s="389">
        <f t="shared" si="4"/>
        <v>58</v>
      </c>
      <c r="BP12" s="389">
        <f t="shared" si="4"/>
        <v>59</v>
      </c>
      <c r="BQ12" s="389">
        <f t="shared" ref="BQ12:EB12" si="5" xml:space="preserve"> BQ$9</f>
        <v>60</v>
      </c>
      <c r="BR12" s="389">
        <f t="shared" si="5"/>
        <v>61</v>
      </c>
      <c r="BS12" s="389">
        <f t="shared" si="5"/>
        <v>62</v>
      </c>
      <c r="BT12" s="389">
        <f t="shared" si="5"/>
        <v>63</v>
      </c>
      <c r="BU12" s="389">
        <f t="shared" si="5"/>
        <v>64</v>
      </c>
      <c r="BV12" s="389">
        <f t="shared" si="5"/>
        <v>65</v>
      </c>
      <c r="BW12" s="389">
        <f t="shared" si="5"/>
        <v>66</v>
      </c>
      <c r="BX12" s="389">
        <f t="shared" si="5"/>
        <v>67</v>
      </c>
      <c r="BY12" s="389">
        <f t="shared" si="5"/>
        <v>68</v>
      </c>
      <c r="BZ12" s="389">
        <f t="shared" si="5"/>
        <v>69</v>
      </c>
      <c r="CA12" s="389">
        <f t="shared" si="5"/>
        <v>70</v>
      </c>
      <c r="CB12" s="389">
        <f t="shared" si="5"/>
        <v>71</v>
      </c>
      <c r="CC12" s="389">
        <f t="shared" si="5"/>
        <v>72</v>
      </c>
      <c r="CD12" s="389">
        <f t="shared" si="5"/>
        <v>73</v>
      </c>
      <c r="CE12" s="389">
        <f t="shared" si="5"/>
        <v>74</v>
      </c>
      <c r="CF12" s="389">
        <f t="shared" si="5"/>
        <v>75</v>
      </c>
      <c r="CG12" s="389">
        <f t="shared" si="5"/>
        <v>76</v>
      </c>
      <c r="CH12" s="389">
        <f t="shared" si="5"/>
        <v>77</v>
      </c>
      <c r="CI12" s="389">
        <f t="shared" si="5"/>
        <v>78</v>
      </c>
      <c r="CJ12" s="389">
        <f t="shared" si="5"/>
        <v>79</v>
      </c>
      <c r="CK12" s="389">
        <f t="shared" si="5"/>
        <v>80</v>
      </c>
      <c r="CL12" s="389">
        <f t="shared" si="5"/>
        <v>81</v>
      </c>
      <c r="CM12" s="389">
        <f t="shared" si="5"/>
        <v>82</v>
      </c>
      <c r="CN12" s="389">
        <f t="shared" si="5"/>
        <v>83</v>
      </c>
      <c r="CO12" s="389">
        <f t="shared" si="5"/>
        <v>84</v>
      </c>
      <c r="CP12" s="389">
        <f t="shared" si="5"/>
        <v>85</v>
      </c>
      <c r="CQ12" s="389">
        <f t="shared" si="5"/>
        <v>86</v>
      </c>
      <c r="CR12" s="389">
        <f t="shared" si="5"/>
        <v>87</v>
      </c>
      <c r="CS12" s="389">
        <f t="shared" si="5"/>
        <v>88</v>
      </c>
      <c r="CT12" s="389">
        <f t="shared" si="5"/>
        <v>89</v>
      </c>
      <c r="CU12" s="389">
        <f t="shared" si="5"/>
        <v>90</v>
      </c>
      <c r="CV12" s="389">
        <f t="shared" si="5"/>
        <v>91</v>
      </c>
      <c r="CW12" s="389">
        <f t="shared" si="5"/>
        <v>92</v>
      </c>
      <c r="CX12" s="389">
        <f t="shared" si="5"/>
        <v>93</v>
      </c>
      <c r="CY12" s="389">
        <f t="shared" si="5"/>
        <v>94</v>
      </c>
      <c r="CZ12" s="389">
        <f t="shared" si="5"/>
        <v>95</v>
      </c>
      <c r="DA12" s="389">
        <f t="shared" si="5"/>
        <v>96</v>
      </c>
      <c r="DB12" s="389">
        <f t="shared" si="5"/>
        <v>97</v>
      </c>
      <c r="DC12" s="389">
        <f t="shared" si="5"/>
        <v>98</v>
      </c>
      <c r="DD12" s="389">
        <f t="shared" si="5"/>
        <v>99</v>
      </c>
      <c r="DE12" s="389">
        <f t="shared" si="5"/>
        <v>100</v>
      </c>
      <c r="DF12" s="389">
        <f t="shared" si="5"/>
        <v>101</v>
      </c>
      <c r="DG12" s="389">
        <f t="shared" si="5"/>
        <v>102</v>
      </c>
      <c r="DH12" s="389">
        <f t="shared" si="5"/>
        <v>103</v>
      </c>
      <c r="DI12" s="389">
        <f t="shared" si="5"/>
        <v>104</v>
      </c>
      <c r="DJ12" s="389">
        <f t="shared" si="5"/>
        <v>105</v>
      </c>
      <c r="DK12" s="389">
        <f t="shared" si="5"/>
        <v>106</v>
      </c>
      <c r="DL12" s="389">
        <f t="shared" si="5"/>
        <v>107</v>
      </c>
      <c r="DM12" s="389">
        <f t="shared" si="5"/>
        <v>108</v>
      </c>
      <c r="DN12" s="389">
        <f t="shared" si="5"/>
        <v>109</v>
      </c>
      <c r="DO12" s="389">
        <f t="shared" si="5"/>
        <v>110</v>
      </c>
      <c r="DP12" s="389">
        <f t="shared" si="5"/>
        <v>111</v>
      </c>
      <c r="DQ12" s="389">
        <f t="shared" si="5"/>
        <v>112</v>
      </c>
      <c r="DR12" s="389">
        <f t="shared" si="5"/>
        <v>113</v>
      </c>
      <c r="DS12" s="389">
        <f t="shared" si="5"/>
        <v>114</v>
      </c>
      <c r="DT12" s="389">
        <f t="shared" si="5"/>
        <v>115</v>
      </c>
      <c r="DU12" s="389">
        <f t="shared" si="5"/>
        <v>116</v>
      </c>
      <c r="DV12" s="389">
        <f t="shared" si="5"/>
        <v>117</v>
      </c>
      <c r="DW12" s="389">
        <f t="shared" si="5"/>
        <v>118</v>
      </c>
      <c r="DX12" s="389">
        <f t="shared" si="5"/>
        <v>119</v>
      </c>
      <c r="DY12" s="389">
        <f t="shared" si="5"/>
        <v>120</v>
      </c>
      <c r="DZ12" s="389">
        <f t="shared" si="5"/>
        <v>121</v>
      </c>
      <c r="EA12" s="389">
        <f t="shared" si="5"/>
        <v>122</v>
      </c>
      <c r="EB12" s="389">
        <f t="shared" si="5"/>
        <v>123</v>
      </c>
      <c r="EC12" s="389">
        <f t="shared" ref="EC12:EH12" si="6" xml:space="preserve"> EC$9</f>
        <v>124</v>
      </c>
      <c r="ED12" s="389">
        <f t="shared" si="6"/>
        <v>125</v>
      </c>
      <c r="EE12" s="389">
        <f t="shared" si="6"/>
        <v>126</v>
      </c>
      <c r="EF12" s="389">
        <f t="shared" si="6"/>
        <v>127</v>
      </c>
      <c r="EG12" s="389">
        <f t="shared" si="6"/>
        <v>128</v>
      </c>
      <c r="EH12" s="389">
        <f t="shared" si="6"/>
        <v>129</v>
      </c>
    </row>
    <row r="13" spans="1:261" s="19" customFormat="1" ht="15" customHeight="1" outlineLevel="1" x14ac:dyDescent="0.35">
      <c r="A13" s="66"/>
      <c r="E13" s="37" t="s">
        <v>502</v>
      </c>
      <c r="F13" s="37"/>
      <c r="G13" s="488" t="s">
        <v>308</v>
      </c>
      <c r="H13" s="488">
        <f xml:space="preserve"> SUM(J13:JA13)</f>
        <v>1</v>
      </c>
      <c r="I13" s="37"/>
      <c r="J13" s="488">
        <f t="shared" ref="J13:BU13" si="7" xml:space="preserve"> IF(J12 = 1, 1, 0)</f>
        <v>1</v>
      </c>
      <c r="K13" s="488">
        <f t="shared" si="7"/>
        <v>0</v>
      </c>
      <c r="L13" s="488">
        <f t="shared" si="7"/>
        <v>0</v>
      </c>
      <c r="M13" s="488">
        <f t="shared" si="7"/>
        <v>0</v>
      </c>
      <c r="N13" s="488">
        <f t="shared" si="7"/>
        <v>0</v>
      </c>
      <c r="O13" s="488">
        <f t="shared" si="7"/>
        <v>0</v>
      </c>
      <c r="P13" s="488">
        <f t="shared" si="7"/>
        <v>0</v>
      </c>
      <c r="Q13" s="488">
        <f t="shared" si="7"/>
        <v>0</v>
      </c>
      <c r="R13" s="488">
        <f t="shared" si="7"/>
        <v>0</v>
      </c>
      <c r="S13" s="488">
        <f t="shared" si="7"/>
        <v>0</v>
      </c>
      <c r="T13" s="488">
        <f t="shared" si="7"/>
        <v>0</v>
      </c>
      <c r="U13" s="488">
        <f t="shared" si="7"/>
        <v>0</v>
      </c>
      <c r="V13" s="488">
        <f t="shared" si="7"/>
        <v>0</v>
      </c>
      <c r="W13" s="488">
        <f t="shared" si="7"/>
        <v>0</v>
      </c>
      <c r="X13" s="488">
        <f t="shared" si="7"/>
        <v>0</v>
      </c>
      <c r="Y13" s="488">
        <f t="shared" si="7"/>
        <v>0</v>
      </c>
      <c r="Z13" s="488">
        <f t="shared" si="7"/>
        <v>0</v>
      </c>
      <c r="AA13" s="488">
        <f t="shared" si="7"/>
        <v>0</v>
      </c>
      <c r="AB13" s="488">
        <f t="shared" si="7"/>
        <v>0</v>
      </c>
      <c r="AC13" s="488">
        <f t="shared" si="7"/>
        <v>0</v>
      </c>
      <c r="AD13" s="488">
        <f t="shared" si="7"/>
        <v>0</v>
      </c>
      <c r="AE13" s="488">
        <f t="shared" si="7"/>
        <v>0</v>
      </c>
      <c r="AF13" s="488">
        <f t="shared" si="7"/>
        <v>0</v>
      </c>
      <c r="AG13" s="488">
        <f t="shared" si="7"/>
        <v>0</v>
      </c>
      <c r="AH13" s="488">
        <f t="shared" si="7"/>
        <v>0</v>
      </c>
      <c r="AI13" s="488">
        <f t="shared" si="7"/>
        <v>0</v>
      </c>
      <c r="AJ13" s="488">
        <f t="shared" si="7"/>
        <v>0</v>
      </c>
      <c r="AK13" s="488">
        <f t="shared" si="7"/>
        <v>0</v>
      </c>
      <c r="AL13" s="488">
        <f t="shared" si="7"/>
        <v>0</v>
      </c>
      <c r="AM13" s="488">
        <f t="shared" si="7"/>
        <v>0</v>
      </c>
      <c r="AN13" s="488">
        <f t="shared" si="7"/>
        <v>0</v>
      </c>
      <c r="AO13" s="488">
        <f t="shared" si="7"/>
        <v>0</v>
      </c>
      <c r="AP13" s="488">
        <f t="shared" si="7"/>
        <v>0</v>
      </c>
      <c r="AQ13" s="488">
        <f t="shared" si="7"/>
        <v>0</v>
      </c>
      <c r="AR13" s="488">
        <f t="shared" si="7"/>
        <v>0</v>
      </c>
      <c r="AS13" s="488">
        <f t="shared" si="7"/>
        <v>0</v>
      </c>
      <c r="AT13" s="488">
        <f t="shared" si="7"/>
        <v>0</v>
      </c>
      <c r="AU13" s="488">
        <f t="shared" si="7"/>
        <v>0</v>
      </c>
      <c r="AV13" s="488">
        <f t="shared" si="7"/>
        <v>0</v>
      </c>
      <c r="AW13" s="488">
        <f t="shared" si="7"/>
        <v>0</v>
      </c>
      <c r="AX13" s="488">
        <f t="shared" si="7"/>
        <v>0</v>
      </c>
      <c r="AY13" s="488">
        <f t="shared" si="7"/>
        <v>0</v>
      </c>
      <c r="AZ13" s="488">
        <f t="shared" si="7"/>
        <v>0</v>
      </c>
      <c r="BA13" s="488">
        <f t="shared" si="7"/>
        <v>0</v>
      </c>
      <c r="BB13" s="488">
        <f t="shared" si="7"/>
        <v>0</v>
      </c>
      <c r="BC13" s="488">
        <f t="shared" si="7"/>
        <v>0</v>
      </c>
      <c r="BD13" s="488">
        <f t="shared" si="7"/>
        <v>0</v>
      </c>
      <c r="BE13" s="488">
        <f t="shared" si="7"/>
        <v>0</v>
      </c>
      <c r="BF13" s="488">
        <f t="shared" si="7"/>
        <v>0</v>
      </c>
      <c r="BG13" s="488">
        <f t="shared" si="7"/>
        <v>0</v>
      </c>
      <c r="BH13" s="488">
        <f t="shared" si="7"/>
        <v>0</v>
      </c>
      <c r="BI13" s="488">
        <f t="shared" si="7"/>
        <v>0</v>
      </c>
      <c r="BJ13" s="488">
        <f t="shared" si="7"/>
        <v>0</v>
      </c>
      <c r="BK13" s="488">
        <f t="shared" si="7"/>
        <v>0</v>
      </c>
      <c r="BL13" s="488">
        <f t="shared" si="7"/>
        <v>0</v>
      </c>
      <c r="BM13" s="488">
        <f t="shared" si="7"/>
        <v>0</v>
      </c>
      <c r="BN13" s="488">
        <f t="shared" si="7"/>
        <v>0</v>
      </c>
      <c r="BO13" s="488">
        <f t="shared" si="7"/>
        <v>0</v>
      </c>
      <c r="BP13" s="488">
        <f t="shared" si="7"/>
        <v>0</v>
      </c>
      <c r="BQ13" s="488">
        <f t="shared" si="7"/>
        <v>0</v>
      </c>
      <c r="BR13" s="488">
        <f t="shared" si="7"/>
        <v>0</v>
      </c>
      <c r="BS13" s="488">
        <f t="shared" si="7"/>
        <v>0</v>
      </c>
      <c r="BT13" s="488">
        <f t="shared" si="7"/>
        <v>0</v>
      </c>
      <c r="BU13" s="488">
        <f t="shared" si="7"/>
        <v>0</v>
      </c>
      <c r="BV13" s="488">
        <f t="shared" ref="BV13:EG13" si="8" xml:space="preserve"> IF(BV12 = 1, 1, 0)</f>
        <v>0</v>
      </c>
      <c r="BW13" s="488">
        <f t="shared" si="8"/>
        <v>0</v>
      </c>
      <c r="BX13" s="488">
        <f t="shared" si="8"/>
        <v>0</v>
      </c>
      <c r="BY13" s="488">
        <f t="shared" si="8"/>
        <v>0</v>
      </c>
      <c r="BZ13" s="488">
        <f t="shared" si="8"/>
        <v>0</v>
      </c>
      <c r="CA13" s="488">
        <f t="shared" si="8"/>
        <v>0</v>
      </c>
      <c r="CB13" s="488">
        <f t="shared" si="8"/>
        <v>0</v>
      </c>
      <c r="CC13" s="488">
        <f t="shared" si="8"/>
        <v>0</v>
      </c>
      <c r="CD13" s="488">
        <f t="shared" si="8"/>
        <v>0</v>
      </c>
      <c r="CE13" s="488">
        <f t="shared" si="8"/>
        <v>0</v>
      </c>
      <c r="CF13" s="488">
        <f t="shared" si="8"/>
        <v>0</v>
      </c>
      <c r="CG13" s="488">
        <f t="shared" si="8"/>
        <v>0</v>
      </c>
      <c r="CH13" s="488">
        <f t="shared" si="8"/>
        <v>0</v>
      </c>
      <c r="CI13" s="488">
        <f t="shared" si="8"/>
        <v>0</v>
      </c>
      <c r="CJ13" s="488">
        <f t="shared" si="8"/>
        <v>0</v>
      </c>
      <c r="CK13" s="488">
        <f t="shared" si="8"/>
        <v>0</v>
      </c>
      <c r="CL13" s="488">
        <f t="shared" si="8"/>
        <v>0</v>
      </c>
      <c r="CM13" s="488">
        <f t="shared" si="8"/>
        <v>0</v>
      </c>
      <c r="CN13" s="488">
        <f t="shared" si="8"/>
        <v>0</v>
      </c>
      <c r="CO13" s="488">
        <f t="shared" si="8"/>
        <v>0</v>
      </c>
      <c r="CP13" s="488">
        <f t="shared" si="8"/>
        <v>0</v>
      </c>
      <c r="CQ13" s="488">
        <f t="shared" si="8"/>
        <v>0</v>
      </c>
      <c r="CR13" s="488">
        <f t="shared" si="8"/>
        <v>0</v>
      </c>
      <c r="CS13" s="488">
        <f t="shared" si="8"/>
        <v>0</v>
      </c>
      <c r="CT13" s="488">
        <f t="shared" si="8"/>
        <v>0</v>
      </c>
      <c r="CU13" s="488">
        <f t="shared" si="8"/>
        <v>0</v>
      </c>
      <c r="CV13" s="488">
        <f t="shared" si="8"/>
        <v>0</v>
      </c>
      <c r="CW13" s="488">
        <f t="shared" si="8"/>
        <v>0</v>
      </c>
      <c r="CX13" s="488">
        <f t="shared" si="8"/>
        <v>0</v>
      </c>
      <c r="CY13" s="488">
        <f t="shared" si="8"/>
        <v>0</v>
      </c>
      <c r="CZ13" s="488">
        <f t="shared" si="8"/>
        <v>0</v>
      </c>
      <c r="DA13" s="488">
        <f t="shared" si="8"/>
        <v>0</v>
      </c>
      <c r="DB13" s="488">
        <f t="shared" si="8"/>
        <v>0</v>
      </c>
      <c r="DC13" s="488">
        <f t="shared" si="8"/>
        <v>0</v>
      </c>
      <c r="DD13" s="488">
        <f t="shared" si="8"/>
        <v>0</v>
      </c>
      <c r="DE13" s="488">
        <f t="shared" si="8"/>
        <v>0</v>
      </c>
      <c r="DF13" s="488">
        <f t="shared" si="8"/>
        <v>0</v>
      </c>
      <c r="DG13" s="488">
        <f t="shared" si="8"/>
        <v>0</v>
      </c>
      <c r="DH13" s="488">
        <f t="shared" si="8"/>
        <v>0</v>
      </c>
      <c r="DI13" s="488">
        <f t="shared" si="8"/>
        <v>0</v>
      </c>
      <c r="DJ13" s="488">
        <f t="shared" si="8"/>
        <v>0</v>
      </c>
      <c r="DK13" s="488">
        <f t="shared" si="8"/>
        <v>0</v>
      </c>
      <c r="DL13" s="488">
        <f t="shared" si="8"/>
        <v>0</v>
      </c>
      <c r="DM13" s="488">
        <f t="shared" si="8"/>
        <v>0</v>
      </c>
      <c r="DN13" s="488">
        <f t="shared" si="8"/>
        <v>0</v>
      </c>
      <c r="DO13" s="488">
        <f t="shared" si="8"/>
        <v>0</v>
      </c>
      <c r="DP13" s="488">
        <f t="shared" si="8"/>
        <v>0</v>
      </c>
      <c r="DQ13" s="488">
        <f t="shared" si="8"/>
        <v>0</v>
      </c>
      <c r="DR13" s="488">
        <f t="shared" si="8"/>
        <v>0</v>
      </c>
      <c r="DS13" s="488">
        <f t="shared" si="8"/>
        <v>0</v>
      </c>
      <c r="DT13" s="488">
        <f t="shared" si="8"/>
        <v>0</v>
      </c>
      <c r="DU13" s="488">
        <f t="shared" si="8"/>
        <v>0</v>
      </c>
      <c r="DV13" s="488">
        <f t="shared" si="8"/>
        <v>0</v>
      </c>
      <c r="DW13" s="488">
        <f t="shared" si="8"/>
        <v>0</v>
      </c>
      <c r="DX13" s="488">
        <f t="shared" si="8"/>
        <v>0</v>
      </c>
      <c r="DY13" s="488">
        <f t="shared" si="8"/>
        <v>0</v>
      </c>
      <c r="DZ13" s="488">
        <f t="shared" si="8"/>
        <v>0</v>
      </c>
      <c r="EA13" s="488">
        <f t="shared" si="8"/>
        <v>0</v>
      </c>
      <c r="EB13" s="488">
        <f t="shared" si="8"/>
        <v>0</v>
      </c>
      <c r="EC13" s="488">
        <f t="shared" si="8"/>
        <v>0</v>
      </c>
      <c r="ED13" s="488">
        <f t="shared" si="8"/>
        <v>0</v>
      </c>
      <c r="EE13" s="488">
        <f t="shared" si="8"/>
        <v>0</v>
      </c>
      <c r="EF13" s="488">
        <f t="shared" si="8"/>
        <v>0</v>
      </c>
      <c r="EG13" s="488">
        <f t="shared" si="8"/>
        <v>0</v>
      </c>
      <c r="EH13" s="488">
        <f xml:space="preserve"> IF(EH12 = 1, 1, 0)</f>
        <v>0</v>
      </c>
    </row>
    <row r="14" spans="1:261" s="19" customFormat="1" ht="15" customHeight="1" outlineLevel="1" x14ac:dyDescent="0.35">
      <c r="A14" s="66"/>
    </row>
    <row r="15" spans="1:261" s="37" customFormat="1" ht="15" customHeight="1" outlineLevel="1" x14ac:dyDescent="0.35">
      <c r="A15" s="38"/>
      <c r="E15" s="397" t="str">
        <f xml:space="preserve"> NTBA!E$12</f>
        <v>1st model column start date</v>
      </c>
      <c r="F15" s="491">
        <f xml:space="preserve"> NTBA!F$12</f>
        <v>45323</v>
      </c>
      <c r="G15" s="397" t="str">
        <f xml:space="preserve"> NTBA!G$12</f>
        <v>date</v>
      </c>
    </row>
    <row r="16" spans="1:261" s="37" customFormat="1" ht="15" customHeight="1" outlineLevel="1" x14ac:dyDescent="0.35">
      <c r="A16" s="38"/>
      <c r="E16" s="397" t="str">
        <f xml:space="preserve"> NTBA!E$303</f>
        <v>Months in Year</v>
      </c>
      <c r="F16" s="397">
        <f xml:space="preserve"> NTBA!F$303</f>
        <v>12</v>
      </c>
      <c r="G16" s="397" t="str">
        <f xml:space="preserve"> NTBA!G$303</f>
        <v>Months</v>
      </c>
    </row>
    <row r="17" spans="1:138" s="19" customFormat="1" ht="15" customHeight="1" outlineLevel="1" x14ac:dyDescent="0.35">
      <c r="A17" s="66"/>
      <c r="E17" s="146" t="str">
        <f t="shared" ref="E17:BP17" si="9" xml:space="preserve"> E$13</f>
        <v>1st model column flag_A</v>
      </c>
      <c r="F17" s="146">
        <f t="shared" si="9"/>
        <v>0</v>
      </c>
      <c r="G17" s="146" t="str">
        <f t="shared" si="9"/>
        <v>flag</v>
      </c>
      <c r="H17" s="146">
        <f t="shared" si="9"/>
        <v>1</v>
      </c>
      <c r="I17" s="146">
        <f t="shared" si="9"/>
        <v>0</v>
      </c>
      <c r="J17" s="146">
        <f xml:space="preserve"> J$13</f>
        <v>1</v>
      </c>
      <c r="K17" s="146">
        <f t="shared" si="9"/>
        <v>0</v>
      </c>
      <c r="L17" s="146">
        <f t="shared" si="9"/>
        <v>0</v>
      </c>
      <c r="M17" s="146">
        <f t="shared" si="9"/>
        <v>0</v>
      </c>
      <c r="N17" s="146">
        <f t="shared" si="9"/>
        <v>0</v>
      </c>
      <c r="O17" s="146">
        <f t="shared" si="9"/>
        <v>0</v>
      </c>
      <c r="P17" s="146">
        <f t="shared" si="9"/>
        <v>0</v>
      </c>
      <c r="Q17" s="146">
        <f t="shared" si="9"/>
        <v>0</v>
      </c>
      <c r="R17" s="146">
        <f t="shared" si="9"/>
        <v>0</v>
      </c>
      <c r="S17" s="146">
        <f t="shared" si="9"/>
        <v>0</v>
      </c>
      <c r="T17" s="146">
        <f t="shared" si="9"/>
        <v>0</v>
      </c>
      <c r="U17" s="146">
        <f t="shared" si="9"/>
        <v>0</v>
      </c>
      <c r="V17" s="146">
        <f t="shared" si="9"/>
        <v>0</v>
      </c>
      <c r="W17" s="146">
        <f t="shared" si="9"/>
        <v>0</v>
      </c>
      <c r="X17" s="146">
        <f t="shared" si="9"/>
        <v>0</v>
      </c>
      <c r="Y17" s="146">
        <f t="shared" si="9"/>
        <v>0</v>
      </c>
      <c r="Z17" s="146">
        <f t="shared" si="9"/>
        <v>0</v>
      </c>
      <c r="AA17" s="146">
        <f t="shared" si="9"/>
        <v>0</v>
      </c>
      <c r="AB17" s="146">
        <f t="shared" si="9"/>
        <v>0</v>
      </c>
      <c r="AC17" s="146">
        <f t="shared" si="9"/>
        <v>0</v>
      </c>
      <c r="AD17" s="146">
        <f t="shared" si="9"/>
        <v>0</v>
      </c>
      <c r="AE17" s="146">
        <f t="shared" si="9"/>
        <v>0</v>
      </c>
      <c r="AF17" s="146">
        <f t="shared" si="9"/>
        <v>0</v>
      </c>
      <c r="AG17" s="146">
        <f t="shared" si="9"/>
        <v>0</v>
      </c>
      <c r="AH17" s="146">
        <f t="shared" si="9"/>
        <v>0</v>
      </c>
      <c r="AI17" s="146">
        <f t="shared" si="9"/>
        <v>0</v>
      </c>
      <c r="AJ17" s="146">
        <f t="shared" si="9"/>
        <v>0</v>
      </c>
      <c r="AK17" s="146">
        <f t="shared" si="9"/>
        <v>0</v>
      </c>
      <c r="AL17" s="146">
        <f t="shared" si="9"/>
        <v>0</v>
      </c>
      <c r="AM17" s="146">
        <f t="shared" si="9"/>
        <v>0</v>
      </c>
      <c r="AN17" s="146">
        <f t="shared" si="9"/>
        <v>0</v>
      </c>
      <c r="AO17" s="146">
        <f t="shared" si="9"/>
        <v>0</v>
      </c>
      <c r="AP17" s="146">
        <f t="shared" si="9"/>
        <v>0</v>
      </c>
      <c r="AQ17" s="146">
        <f t="shared" si="9"/>
        <v>0</v>
      </c>
      <c r="AR17" s="146">
        <f t="shared" si="9"/>
        <v>0</v>
      </c>
      <c r="AS17" s="146">
        <f t="shared" si="9"/>
        <v>0</v>
      </c>
      <c r="AT17" s="146">
        <f t="shared" si="9"/>
        <v>0</v>
      </c>
      <c r="AU17" s="146">
        <f t="shared" si="9"/>
        <v>0</v>
      </c>
      <c r="AV17" s="146">
        <f t="shared" si="9"/>
        <v>0</v>
      </c>
      <c r="AW17" s="146">
        <f t="shared" si="9"/>
        <v>0</v>
      </c>
      <c r="AX17" s="146">
        <f t="shared" si="9"/>
        <v>0</v>
      </c>
      <c r="AY17" s="146">
        <f t="shared" si="9"/>
        <v>0</v>
      </c>
      <c r="AZ17" s="146">
        <f t="shared" si="9"/>
        <v>0</v>
      </c>
      <c r="BA17" s="146">
        <f t="shared" si="9"/>
        <v>0</v>
      </c>
      <c r="BB17" s="146">
        <f t="shared" si="9"/>
        <v>0</v>
      </c>
      <c r="BC17" s="146">
        <f t="shared" si="9"/>
        <v>0</v>
      </c>
      <c r="BD17" s="146">
        <f t="shared" si="9"/>
        <v>0</v>
      </c>
      <c r="BE17" s="146">
        <f t="shared" si="9"/>
        <v>0</v>
      </c>
      <c r="BF17" s="146">
        <f t="shared" si="9"/>
        <v>0</v>
      </c>
      <c r="BG17" s="146">
        <f t="shared" si="9"/>
        <v>0</v>
      </c>
      <c r="BH17" s="146">
        <f t="shared" si="9"/>
        <v>0</v>
      </c>
      <c r="BI17" s="146">
        <f t="shared" si="9"/>
        <v>0</v>
      </c>
      <c r="BJ17" s="146">
        <f t="shared" si="9"/>
        <v>0</v>
      </c>
      <c r="BK17" s="146">
        <f t="shared" si="9"/>
        <v>0</v>
      </c>
      <c r="BL17" s="146">
        <f t="shared" si="9"/>
        <v>0</v>
      </c>
      <c r="BM17" s="146">
        <f t="shared" si="9"/>
        <v>0</v>
      </c>
      <c r="BN17" s="146">
        <f t="shared" si="9"/>
        <v>0</v>
      </c>
      <c r="BO17" s="146">
        <f t="shared" si="9"/>
        <v>0</v>
      </c>
      <c r="BP17" s="146">
        <f t="shared" si="9"/>
        <v>0</v>
      </c>
      <c r="BQ17" s="146">
        <f t="shared" ref="BQ17:EB17" si="10" xml:space="preserve"> BQ$13</f>
        <v>0</v>
      </c>
      <c r="BR17" s="146">
        <f t="shared" si="10"/>
        <v>0</v>
      </c>
      <c r="BS17" s="146">
        <f t="shared" si="10"/>
        <v>0</v>
      </c>
      <c r="BT17" s="146">
        <f t="shared" si="10"/>
        <v>0</v>
      </c>
      <c r="BU17" s="146">
        <f t="shared" si="10"/>
        <v>0</v>
      </c>
      <c r="BV17" s="146">
        <f t="shared" si="10"/>
        <v>0</v>
      </c>
      <c r="BW17" s="146">
        <f t="shared" si="10"/>
        <v>0</v>
      </c>
      <c r="BX17" s="146">
        <f t="shared" si="10"/>
        <v>0</v>
      </c>
      <c r="BY17" s="146">
        <f t="shared" si="10"/>
        <v>0</v>
      </c>
      <c r="BZ17" s="146">
        <f t="shared" si="10"/>
        <v>0</v>
      </c>
      <c r="CA17" s="146">
        <f t="shared" si="10"/>
        <v>0</v>
      </c>
      <c r="CB17" s="146">
        <f t="shared" si="10"/>
        <v>0</v>
      </c>
      <c r="CC17" s="146">
        <f t="shared" si="10"/>
        <v>0</v>
      </c>
      <c r="CD17" s="146">
        <f t="shared" si="10"/>
        <v>0</v>
      </c>
      <c r="CE17" s="146">
        <f t="shared" si="10"/>
        <v>0</v>
      </c>
      <c r="CF17" s="146">
        <f t="shared" si="10"/>
        <v>0</v>
      </c>
      <c r="CG17" s="146">
        <f t="shared" si="10"/>
        <v>0</v>
      </c>
      <c r="CH17" s="146">
        <f t="shared" si="10"/>
        <v>0</v>
      </c>
      <c r="CI17" s="146">
        <f t="shared" si="10"/>
        <v>0</v>
      </c>
      <c r="CJ17" s="146">
        <f t="shared" si="10"/>
        <v>0</v>
      </c>
      <c r="CK17" s="146">
        <f t="shared" si="10"/>
        <v>0</v>
      </c>
      <c r="CL17" s="146">
        <f t="shared" si="10"/>
        <v>0</v>
      </c>
      <c r="CM17" s="146">
        <f t="shared" si="10"/>
        <v>0</v>
      </c>
      <c r="CN17" s="146">
        <f t="shared" si="10"/>
        <v>0</v>
      </c>
      <c r="CO17" s="146">
        <f t="shared" si="10"/>
        <v>0</v>
      </c>
      <c r="CP17" s="146">
        <f t="shared" si="10"/>
        <v>0</v>
      </c>
      <c r="CQ17" s="146">
        <f t="shared" si="10"/>
        <v>0</v>
      </c>
      <c r="CR17" s="146">
        <f t="shared" si="10"/>
        <v>0</v>
      </c>
      <c r="CS17" s="146">
        <f t="shared" si="10"/>
        <v>0</v>
      </c>
      <c r="CT17" s="146">
        <f t="shared" si="10"/>
        <v>0</v>
      </c>
      <c r="CU17" s="146">
        <f t="shared" si="10"/>
        <v>0</v>
      </c>
      <c r="CV17" s="146">
        <f t="shared" si="10"/>
        <v>0</v>
      </c>
      <c r="CW17" s="146">
        <f t="shared" si="10"/>
        <v>0</v>
      </c>
      <c r="CX17" s="146">
        <f t="shared" si="10"/>
        <v>0</v>
      </c>
      <c r="CY17" s="146">
        <f t="shared" si="10"/>
        <v>0</v>
      </c>
      <c r="CZ17" s="146">
        <f t="shared" si="10"/>
        <v>0</v>
      </c>
      <c r="DA17" s="146">
        <f t="shared" si="10"/>
        <v>0</v>
      </c>
      <c r="DB17" s="146">
        <f t="shared" si="10"/>
        <v>0</v>
      </c>
      <c r="DC17" s="146">
        <f t="shared" si="10"/>
        <v>0</v>
      </c>
      <c r="DD17" s="146">
        <f t="shared" si="10"/>
        <v>0</v>
      </c>
      <c r="DE17" s="146">
        <f t="shared" si="10"/>
        <v>0</v>
      </c>
      <c r="DF17" s="146">
        <f t="shared" si="10"/>
        <v>0</v>
      </c>
      <c r="DG17" s="146">
        <f t="shared" si="10"/>
        <v>0</v>
      </c>
      <c r="DH17" s="146">
        <f t="shared" si="10"/>
        <v>0</v>
      </c>
      <c r="DI17" s="146">
        <f t="shared" si="10"/>
        <v>0</v>
      </c>
      <c r="DJ17" s="146">
        <f t="shared" si="10"/>
        <v>0</v>
      </c>
      <c r="DK17" s="146">
        <f t="shared" si="10"/>
        <v>0</v>
      </c>
      <c r="DL17" s="146">
        <f t="shared" si="10"/>
        <v>0</v>
      </c>
      <c r="DM17" s="146">
        <f t="shared" si="10"/>
        <v>0</v>
      </c>
      <c r="DN17" s="146">
        <f t="shared" si="10"/>
        <v>0</v>
      </c>
      <c r="DO17" s="146">
        <f t="shared" si="10"/>
        <v>0</v>
      </c>
      <c r="DP17" s="146">
        <f t="shared" si="10"/>
        <v>0</v>
      </c>
      <c r="DQ17" s="146">
        <f t="shared" si="10"/>
        <v>0</v>
      </c>
      <c r="DR17" s="146">
        <f t="shared" si="10"/>
        <v>0</v>
      </c>
      <c r="DS17" s="146">
        <f t="shared" si="10"/>
        <v>0</v>
      </c>
      <c r="DT17" s="146">
        <f t="shared" si="10"/>
        <v>0</v>
      </c>
      <c r="DU17" s="146">
        <f t="shared" si="10"/>
        <v>0</v>
      </c>
      <c r="DV17" s="146">
        <f t="shared" si="10"/>
        <v>0</v>
      </c>
      <c r="DW17" s="146">
        <f t="shared" si="10"/>
        <v>0</v>
      </c>
      <c r="DX17" s="146">
        <f t="shared" si="10"/>
        <v>0</v>
      </c>
      <c r="DY17" s="146">
        <f t="shared" si="10"/>
        <v>0</v>
      </c>
      <c r="DZ17" s="146">
        <f t="shared" si="10"/>
        <v>0</v>
      </c>
      <c r="EA17" s="146">
        <f t="shared" si="10"/>
        <v>0</v>
      </c>
      <c r="EB17" s="146">
        <f t="shared" si="10"/>
        <v>0</v>
      </c>
      <c r="EC17" s="146">
        <f t="shared" ref="EC17:EH17" si="11" xml:space="preserve"> EC$13</f>
        <v>0</v>
      </c>
      <c r="ED17" s="146">
        <f t="shared" si="11"/>
        <v>0</v>
      </c>
      <c r="EE17" s="146">
        <f t="shared" si="11"/>
        <v>0</v>
      </c>
      <c r="EF17" s="146">
        <f t="shared" si="11"/>
        <v>0</v>
      </c>
      <c r="EG17" s="146">
        <f t="shared" si="11"/>
        <v>0</v>
      </c>
      <c r="EH17" s="146">
        <f t="shared" si="11"/>
        <v>0</v>
      </c>
    </row>
    <row r="18" spans="1:138" s="19" customFormat="1" ht="15" customHeight="1" outlineLevel="1" x14ac:dyDescent="0.35">
      <c r="A18" s="66"/>
      <c r="E18" s="490" t="s">
        <v>504</v>
      </c>
      <c r="G18" s="490" t="s">
        <v>310</v>
      </c>
      <c r="H18" s="490"/>
      <c r="I18" s="492"/>
      <c r="J18" s="192">
        <f xml:space="preserve"> IF(J17 = 1, $F15, DATE(YEAR(I18), MONTH(I18) + $F16, DAY(1)))</f>
        <v>45323</v>
      </c>
      <c r="K18" s="192">
        <f>J22+1</f>
        <v>45383</v>
      </c>
      <c r="L18" s="192">
        <f t="shared" ref="L18:BW18" si="12">K22+1</f>
        <v>45748</v>
      </c>
      <c r="M18" s="192">
        <f t="shared" si="12"/>
        <v>46113</v>
      </c>
      <c r="N18" s="192">
        <f t="shared" si="12"/>
        <v>46478</v>
      </c>
      <c r="O18" s="192">
        <f t="shared" si="12"/>
        <v>46844</v>
      </c>
      <c r="P18" s="192">
        <f t="shared" si="12"/>
        <v>47209</v>
      </c>
      <c r="Q18" s="192">
        <f t="shared" si="12"/>
        <v>47574</v>
      </c>
      <c r="R18" s="192">
        <f t="shared" si="12"/>
        <v>47939</v>
      </c>
      <c r="S18" s="192">
        <f t="shared" si="12"/>
        <v>48305</v>
      </c>
      <c r="T18" s="192">
        <f t="shared" si="12"/>
        <v>48670</v>
      </c>
      <c r="U18" s="192">
        <f t="shared" si="12"/>
        <v>49035</v>
      </c>
      <c r="V18" s="192">
        <f t="shared" si="12"/>
        <v>49400</v>
      </c>
      <c r="W18" s="192">
        <f t="shared" si="12"/>
        <v>49766</v>
      </c>
      <c r="X18" s="192">
        <f t="shared" si="12"/>
        <v>50131</v>
      </c>
      <c r="Y18" s="192">
        <f t="shared" si="12"/>
        <v>50496</v>
      </c>
      <c r="Z18" s="192">
        <f t="shared" si="12"/>
        <v>50861</v>
      </c>
      <c r="AA18" s="192">
        <f t="shared" si="12"/>
        <v>51227</v>
      </c>
      <c r="AB18" s="192">
        <f t="shared" si="12"/>
        <v>51592</v>
      </c>
      <c r="AC18" s="192">
        <f t="shared" si="12"/>
        <v>51957</v>
      </c>
      <c r="AD18" s="192">
        <f t="shared" si="12"/>
        <v>52322</v>
      </c>
      <c r="AE18" s="192">
        <f t="shared" si="12"/>
        <v>52688</v>
      </c>
      <c r="AF18" s="192">
        <f t="shared" si="12"/>
        <v>53053</v>
      </c>
      <c r="AG18" s="192">
        <f t="shared" si="12"/>
        <v>53418</v>
      </c>
      <c r="AH18" s="192">
        <f t="shared" si="12"/>
        <v>53783</v>
      </c>
      <c r="AI18" s="192">
        <f t="shared" si="12"/>
        <v>54149</v>
      </c>
      <c r="AJ18" s="192">
        <f t="shared" si="12"/>
        <v>54514</v>
      </c>
      <c r="AK18" s="192">
        <f t="shared" si="12"/>
        <v>54879</v>
      </c>
      <c r="AL18" s="192">
        <f t="shared" si="12"/>
        <v>55244</v>
      </c>
      <c r="AM18" s="192">
        <f t="shared" si="12"/>
        <v>55610</v>
      </c>
      <c r="AN18" s="192">
        <f t="shared" si="12"/>
        <v>55975</v>
      </c>
      <c r="AO18" s="192">
        <f t="shared" si="12"/>
        <v>56340</v>
      </c>
      <c r="AP18" s="192">
        <f t="shared" si="12"/>
        <v>56705</v>
      </c>
      <c r="AQ18" s="192">
        <f t="shared" si="12"/>
        <v>57071</v>
      </c>
      <c r="AR18" s="192">
        <f t="shared" si="12"/>
        <v>57436</v>
      </c>
      <c r="AS18" s="192">
        <f t="shared" si="12"/>
        <v>57801</v>
      </c>
      <c r="AT18" s="192">
        <f t="shared" si="12"/>
        <v>58166</v>
      </c>
      <c r="AU18" s="192">
        <f t="shared" si="12"/>
        <v>58532</v>
      </c>
      <c r="AV18" s="192">
        <f t="shared" si="12"/>
        <v>58897</v>
      </c>
      <c r="AW18" s="192">
        <f t="shared" si="12"/>
        <v>59262</v>
      </c>
      <c r="AX18" s="192">
        <f t="shared" si="12"/>
        <v>59627</v>
      </c>
      <c r="AY18" s="192">
        <f t="shared" si="12"/>
        <v>59993</v>
      </c>
      <c r="AZ18" s="192">
        <f t="shared" si="12"/>
        <v>60358</v>
      </c>
      <c r="BA18" s="192">
        <f t="shared" si="12"/>
        <v>60723</v>
      </c>
      <c r="BB18" s="192">
        <f t="shared" si="12"/>
        <v>61088</v>
      </c>
      <c r="BC18" s="192">
        <f t="shared" si="12"/>
        <v>61454</v>
      </c>
      <c r="BD18" s="192">
        <f t="shared" si="12"/>
        <v>61819</v>
      </c>
      <c r="BE18" s="192">
        <f t="shared" si="12"/>
        <v>62184</v>
      </c>
      <c r="BF18" s="192">
        <f t="shared" si="12"/>
        <v>62549</v>
      </c>
      <c r="BG18" s="192">
        <f t="shared" si="12"/>
        <v>62915</v>
      </c>
      <c r="BH18" s="192">
        <f t="shared" si="12"/>
        <v>63280</v>
      </c>
      <c r="BI18" s="192">
        <f t="shared" si="12"/>
        <v>63645</v>
      </c>
      <c r="BJ18" s="192">
        <f t="shared" si="12"/>
        <v>64010</v>
      </c>
      <c r="BK18" s="192">
        <f t="shared" si="12"/>
        <v>64376</v>
      </c>
      <c r="BL18" s="192">
        <f t="shared" si="12"/>
        <v>64741</v>
      </c>
      <c r="BM18" s="192">
        <f t="shared" si="12"/>
        <v>65106</v>
      </c>
      <c r="BN18" s="192">
        <f t="shared" si="12"/>
        <v>65471</v>
      </c>
      <c r="BO18" s="192">
        <f t="shared" si="12"/>
        <v>65837</v>
      </c>
      <c r="BP18" s="192">
        <f t="shared" si="12"/>
        <v>66202</v>
      </c>
      <c r="BQ18" s="192">
        <f t="shared" si="12"/>
        <v>66567</v>
      </c>
      <c r="BR18" s="192">
        <f t="shared" si="12"/>
        <v>66932</v>
      </c>
      <c r="BS18" s="192">
        <f t="shared" si="12"/>
        <v>67298</v>
      </c>
      <c r="BT18" s="192">
        <f t="shared" si="12"/>
        <v>67663</v>
      </c>
      <c r="BU18" s="192">
        <f t="shared" si="12"/>
        <v>68028</v>
      </c>
      <c r="BV18" s="192">
        <f t="shared" si="12"/>
        <v>68393</v>
      </c>
      <c r="BW18" s="192">
        <f t="shared" si="12"/>
        <v>68759</v>
      </c>
      <c r="BX18" s="192">
        <f t="shared" ref="BX18:EH18" si="13">BW22+1</f>
        <v>69124</v>
      </c>
      <c r="BY18" s="192">
        <f t="shared" si="13"/>
        <v>69489</v>
      </c>
      <c r="BZ18" s="192">
        <f t="shared" si="13"/>
        <v>69854</v>
      </c>
      <c r="CA18" s="192">
        <f t="shared" si="13"/>
        <v>70220</v>
      </c>
      <c r="CB18" s="192">
        <f t="shared" si="13"/>
        <v>70585</v>
      </c>
      <c r="CC18" s="192">
        <f t="shared" si="13"/>
        <v>70950</v>
      </c>
      <c r="CD18" s="192">
        <f t="shared" si="13"/>
        <v>71315</v>
      </c>
      <c r="CE18" s="192">
        <f t="shared" si="13"/>
        <v>71681</v>
      </c>
      <c r="CF18" s="192">
        <f t="shared" si="13"/>
        <v>72046</v>
      </c>
      <c r="CG18" s="192">
        <f t="shared" si="13"/>
        <v>72411</v>
      </c>
      <c r="CH18" s="192">
        <f t="shared" si="13"/>
        <v>72776</v>
      </c>
      <c r="CI18" s="192">
        <f t="shared" si="13"/>
        <v>73141</v>
      </c>
      <c r="CJ18" s="192">
        <f t="shared" si="13"/>
        <v>73506</v>
      </c>
      <c r="CK18" s="192">
        <f t="shared" si="13"/>
        <v>73871</v>
      </c>
      <c r="CL18" s="192">
        <f t="shared" si="13"/>
        <v>74236</v>
      </c>
      <c r="CM18" s="192">
        <f t="shared" si="13"/>
        <v>74602</v>
      </c>
      <c r="CN18" s="192">
        <f t="shared" si="13"/>
        <v>74967</v>
      </c>
      <c r="CO18" s="192">
        <f t="shared" si="13"/>
        <v>75332</v>
      </c>
      <c r="CP18" s="192">
        <f t="shared" si="13"/>
        <v>75697</v>
      </c>
      <c r="CQ18" s="192">
        <f t="shared" si="13"/>
        <v>76063</v>
      </c>
      <c r="CR18" s="192">
        <f t="shared" si="13"/>
        <v>76428</v>
      </c>
      <c r="CS18" s="192">
        <f t="shared" si="13"/>
        <v>76793</v>
      </c>
      <c r="CT18" s="192">
        <f t="shared" si="13"/>
        <v>77158</v>
      </c>
      <c r="CU18" s="192">
        <f t="shared" si="13"/>
        <v>77524</v>
      </c>
      <c r="CV18" s="192">
        <f t="shared" si="13"/>
        <v>77889</v>
      </c>
      <c r="CW18" s="192">
        <f t="shared" si="13"/>
        <v>78254</v>
      </c>
      <c r="CX18" s="192">
        <f t="shared" si="13"/>
        <v>78619</v>
      </c>
      <c r="CY18" s="192">
        <f t="shared" si="13"/>
        <v>78985</v>
      </c>
      <c r="CZ18" s="192">
        <f t="shared" si="13"/>
        <v>79350</v>
      </c>
      <c r="DA18" s="192">
        <f t="shared" si="13"/>
        <v>79715</v>
      </c>
      <c r="DB18" s="192">
        <f t="shared" si="13"/>
        <v>80080</v>
      </c>
      <c r="DC18" s="192">
        <f t="shared" si="13"/>
        <v>80446</v>
      </c>
      <c r="DD18" s="192">
        <f t="shared" si="13"/>
        <v>80811</v>
      </c>
      <c r="DE18" s="192">
        <f t="shared" si="13"/>
        <v>81176</v>
      </c>
      <c r="DF18" s="192">
        <f t="shared" si="13"/>
        <v>81541</v>
      </c>
      <c r="DG18" s="192">
        <f t="shared" si="13"/>
        <v>81907</v>
      </c>
      <c r="DH18" s="192">
        <f t="shared" si="13"/>
        <v>82272</v>
      </c>
      <c r="DI18" s="192">
        <f t="shared" si="13"/>
        <v>82637</v>
      </c>
      <c r="DJ18" s="192">
        <f t="shared" si="13"/>
        <v>83002</v>
      </c>
      <c r="DK18" s="192">
        <f t="shared" si="13"/>
        <v>83368</v>
      </c>
      <c r="DL18" s="192">
        <f t="shared" si="13"/>
        <v>83733</v>
      </c>
      <c r="DM18" s="192">
        <f t="shared" si="13"/>
        <v>84098</v>
      </c>
      <c r="DN18" s="192">
        <f t="shared" si="13"/>
        <v>84463</v>
      </c>
      <c r="DO18" s="192">
        <f t="shared" si="13"/>
        <v>84829</v>
      </c>
      <c r="DP18" s="192">
        <f t="shared" si="13"/>
        <v>85194</v>
      </c>
      <c r="DQ18" s="192">
        <f t="shared" si="13"/>
        <v>85559</v>
      </c>
      <c r="DR18" s="192">
        <f t="shared" si="13"/>
        <v>85924</v>
      </c>
      <c r="DS18" s="192">
        <f t="shared" si="13"/>
        <v>86290</v>
      </c>
      <c r="DT18" s="192">
        <f t="shared" si="13"/>
        <v>86655</v>
      </c>
      <c r="DU18" s="192">
        <f t="shared" si="13"/>
        <v>87020</v>
      </c>
      <c r="DV18" s="192">
        <f t="shared" si="13"/>
        <v>87385</v>
      </c>
      <c r="DW18" s="192">
        <f t="shared" si="13"/>
        <v>87751</v>
      </c>
      <c r="DX18" s="192">
        <f t="shared" si="13"/>
        <v>88116</v>
      </c>
      <c r="DY18" s="192">
        <f t="shared" si="13"/>
        <v>88481</v>
      </c>
      <c r="DZ18" s="192">
        <f t="shared" si="13"/>
        <v>88846</v>
      </c>
      <c r="EA18" s="192">
        <f t="shared" si="13"/>
        <v>89212</v>
      </c>
      <c r="EB18" s="192">
        <f t="shared" si="13"/>
        <v>89577</v>
      </c>
      <c r="EC18" s="192">
        <f t="shared" si="13"/>
        <v>89942</v>
      </c>
      <c r="ED18" s="192">
        <f t="shared" si="13"/>
        <v>90307</v>
      </c>
      <c r="EE18" s="192">
        <f t="shared" si="13"/>
        <v>90673</v>
      </c>
      <c r="EF18" s="192">
        <f t="shared" si="13"/>
        <v>91038</v>
      </c>
      <c r="EG18" s="192">
        <f t="shared" si="13"/>
        <v>91403</v>
      </c>
      <c r="EH18" s="192">
        <f t="shared" si="13"/>
        <v>91768</v>
      </c>
    </row>
    <row r="19" spans="1:138" s="19" customFormat="1" ht="15" customHeight="1" outlineLevel="1" x14ac:dyDescent="0.35">
      <c r="A19" s="66"/>
    </row>
    <row r="20" spans="1:138" s="37" customFormat="1" ht="15" customHeight="1" outlineLevel="1" x14ac:dyDescent="0.35">
      <c r="A20" s="38"/>
      <c r="E20" s="397" t="str">
        <f xml:space="preserve"> NTBA!E$303</f>
        <v>Months in Year</v>
      </c>
      <c r="F20" s="397">
        <f xml:space="preserve"> NTBA!F$303</f>
        <v>12</v>
      </c>
      <c r="G20" s="397" t="str">
        <f xml:space="preserve"> NTBA!G$303</f>
        <v>Months</v>
      </c>
    </row>
    <row r="21" spans="1:138" s="19" customFormat="1" ht="15" customHeight="1" outlineLevel="1" x14ac:dyDescent="0.35">
      <c r="A21" s="66"/>
      <c r="E21" s="495" t="str">
        <f t="shared" ref="E21:BP21" si="14" xml:space="preserve"> E18</f>
        <v>Model period beginning_A</v>
      </c>
      <c r="F21" s="495">
        <f t="shared" si="14"/>
        <v>0</v>
      </c>
      <c r="G21" s="495" t="str">
        <f t="shared" si="14"/>
        <v>date</v>
      </c>
      <c r="H21" s="495">
        <f t="shared" si="14"/>
        <v>0</v>
      </c>
      <c r="I21" s="495">
        <f t="shared" si="14"/>
        <v>0</v>
      </c>
      <c r="J21" s="495">
        <f t="shared" si="14"/>
        <v>45323</v>
      </c>
      <c r="K21" s="495">
        <f t="shared" si="14"/>
        <v>45383</v>
      </c>
      <c r="L21" s="495">
        <f t="shared" si="14"/>
        <v>45748</v>
      </c>
      <c r="M21" s="495">
        <f t="shared" si="14"/>
        <v>46113</v>
      </c>
      <c r="N21" s="495">
        <f t="shared" si="14"/>
        <v>46478</v>
      </c>
      <c r="O21" s="495">
        <f t="shared" si="14"/>
        <v>46844</v>
      </c>
      <c r="P21" s="495">
        <f t="shared" si="14"/>
        <v>47209</v>
      </c>
      <c r="Q21" s="495">
        <f t="shared" si="14"/>
        <v>47574</v>
      </c>
      <c r="R21" s="495">
        <f t="shared" si="14"/>
        <v>47939</v>
      </c>
      <c r="S21" s="495">
        <f t="shared" si="14"/>
        <v>48305</v>
      </c>
      <c r="T21" s="495">
        <f t="shared" si="14"/>
        <v>48670</v>
      </c>
      <c r="U21" s="495">
        <f t="shared" si="14"/>
        <v>49035</v>
      </c>
      <c r="V21" s="495">
        <f t="shared" si="14"/>
        <v>49400</v>
      </c>
      <c r="W21" s="495">
        <f t="shared" si="14"/>
        <v>49766</v>
      </c>
      <c r="X21" s="495">
        <f t="shared" si="14"/>
        <v>50131</v>
      </c>
      <c r="Y21" s="495">
        <f t="shared" si="14"/>
        <v>50496</v>
      </c>
      <c r="Z21" s="495">
        <f t="shared" si="14"/>
        <v>50861</v>
      </c>
      <c r="AA21" s="495">
        <f t="shared" si="14"/>
        <v>51227</v>
      </c>
      <c r="AB21" s="495">
        <f t="shared" si="14"/>
        <v>51592</v>
      </c>
      <c r="AC21" s="495">
        <f t="shared" si="14"/>
        <v>51957</v>
      </c>
      <c r="AD21" s="495">
        <f t="shared" si="14"/>
        <v>52322</v>
      </c>
      <c r="AE21" s="495">
        <f t="shared" si="14"/>
        <v>52688</v>
      </c>
      <c r="AF21" s="495">
        <f t="shared" si="14"/>
        <v>53053</v>
      </c>
      <c r="AG21" s="495">
        <f t="shared" si="14"/>
        <v>53418</v>
      </c>
      <c r="AH21" s="495">
        <f t="shared" si="14"/>
        <v>53783</v>
      </c>
      <c r="AI21" s="495">
        <f t="shared" si="14"/>
        <v>54149</v>
      </c>
      <c r="AJ21" s="495">
        <f t="shared" si="14"/>
        <v>54514</v>
      </c>
      <c r="AK21" s="495">
        <f t="shared" si="14"/>
        <v>54879</v>
      </c>
      <c r="AL21" s="495">
        <f t="shared" si="14"/>
        <v>55244</v>
      </c>
      <c r="AM21" s="495">
        <f t="shared" si="14"/>
        <v>55610</v>
      </c>
      <c r="AN21" s="495">
        <f t="shared" si="14"/>
        <v>55975</v>
      </c>
      <c r="AO21" s="495">
        <f t="shared" si="14"/>
        <v>56340</v>
      </c>
      <c r="AP21" s="495">
        <f t="shared" si="14"/>
        <v>56705</v>
      </c>
      <c r="AQ21" s="495">
        <f t="shared" si="14"/>
        <v>57071</v>
      </c>
      <c r="AR21" s="495">
        <f t="shared" si="14"/>
        <v>57436</v>
      </c>
      <c r="AS21" s="495">
        <f t="shared" si="14"/>
        <v>57801</v>
      </c>
      <c r="AT21" s="495">
        <f t="shared" si="14"/>
        <v>58166</v>
      </c>
      <c r="AU21" s="495">
        <f t="shared" si="14"/>
        <v>58532</v>
      </c>
      <c r="AV21" s="495">
        <f t="shared" si="14"/>
        <v>58897</v>
      </c>
      <c r="AW21" s="495">
        <f t="shared" si="14"/>
        <v>59262</v>
      </c>
      <c r="AX21" s="495">
        <f t="shared" si="14"/>
        <v>59627</v>
      </c>
      <c r="AY21" s="495">
        <f t="shared" si="14"/>
        <v>59993</v>
      </c>
      <c r="AZ21" s="495">
        <f t="shared" si="14"/>
        <v>60358</v>
      </c>
      <c r="BA21" s="495">
        <f t="shared" si="14"/>
        <v>60723</v>
      </c>
      <c r="BB21" s="495">
        <f t="shared" si="14"/>
        <v>61088</v>
      </c>
      <c r="BC21" s="495">
        <f t="shared" si="14"/>
        <v>61454</v>
      </c>
      <c r="BD21" s="495">
        <f t="shared" si="14"/>
        <v>61819</v>
      </c>
      <c r="BE21" s="495">
        <f t="shared" si="14"/>
        <v>62184</v>
      </c>
      <c r="BF21" s="495">
        <f t="shared" si="14"/>
        <v>62549</v>
      </c>
      <c r="BG21" s="495">
        <f t="shared" si="14"/>
        <v>62915</v>
      </c>
      <c r="BH21" s="495">
        <f t="shared" si="14"/>
        <v>63280</v>
      </c>
      <c r="BI21" s="495">
        <f t="shared" si="14"/>
        <v>63645</v>
      </c>
      <c r="BJ21" s="495">
        <f t="shared" si="14"/>
        <v>64010</v>
      </c>
      <c r="BK21" s="495">
        <f t="shared" si="14"/>
        <v>64376</v>
      </c>
      <c r="BL21" s="495">
        <f t="shared" si="14"/>
        <v>64741</v>
      </c>
      <c r="BM21" s="495">
        <f t="shared" si="14"/>
        <v>65106</v>
      </c>
      <c r="BN21" s="495">
        <f t="shared" si="14"/>
        <v>65471</v>
      </c>
      <c r="BO21" s="495">
        <f t="shared" si="14"/>
        <v>65837</v>
      </c>
      <c r="BP21" s="495">
        <f t="shared" si="14"/>
        <v>66202</v>
      </c>
      <c r="BQ21" s="495">
        <f t="shared" ref="BQ21:EB21" si="15" xml:space="preserve"> BQ18</f>
        <v>66567</v>
      </c>
      <c r="BR21" s="495">
        <f t="shared" si="15"/>
        <v>66932</v>
      </c>
      <c r="BS21" s="495">
        <f t="shared" si="15"/>
        <v>67298</v>
      </c>
      <c r="BT21" s="495">
        <f t="shared" si="15"/>
        <v>67663</v>
      </c>
      <c r="BU21" s="495">
        <f t="shared" si="15"/>
        <v>68028</v>
      </c>
      <c r="BV21" s="495">
        <f t="shared" si="15"/>
        <v>68393</v>
      </c>
      <c r="BW21" s="495">
        <f t="shared" si="15"/>
        <v>68759</v>
      </c>
      <c r="BX21" s="495">
        <f t="shared" si="15"/>
        <v>69124</v>
      </c>
      <c r="BY21" s="495">
        <f t="shared" si="15"/>
        <v>69489</v>
      </c>
      <c r="BZ21" s="495">
        <f t="shared" si="15"/>
        <v>69854</v>
      </c>
      <c r="CA21" s="495">
        <f t="shared" si="15"/>
        <v>70220</v>
      </c>
      <c r="CB21" s="495">
        <f t="shared" si="15"/>
        <v>70585</v>
      </c>
      <c r="CC21" s="495">
        <f t="shared" si="15"/>
        <v>70950</v>
      </c>
      <c r="CD21" s="495">
        <f t="shared" si="15"/>
        <v>71315</v>
      </c>
      <c r="CE21" s="495">
        <f t="shared" si="15"/>
        <v>71681</v>
      </c>
      <c r="CF21" s="495">
        <f t="shared" si="15"/>
        <v>72046</v>
      </c>
      <c r="CG21" s="495">
        <f t="shared" si="15"/>
        <v>72411</v>
      </c>
      <c r="CH21" s="495">
        <f t="shared" si="15"/>
        <v>72776</v>
      </c>
      <c r="CI21" s="495">
        <f t="shared" si="15"/>
        <v>73141</v>
      </c>
      <c r="CJ21" s="495">
        <f t="shared" si="15"/>
        <v>73506</v>
      </c>
      <c r="CK21" s="495">
        <f t="shared" si="15"/>
        <v>73871</v>
      </c>
      <c r="CL21" s="495">
        <f t="shared" si="15"/>
        <v>74236</v>
      </c>
      <c r="CM21" s="495">
        <f t="shared" si="15"/>
        <v>74602</v>
      </c>
      <c r="CN21" s="495">
        <f t="shared" si="15"/>
        <v>74967</v>
      </c>
      <c r="CO21" s="495">
        <f t="shared" si="15"/>
        <v>75332</v>
      </c>
      <c r="CP21" s="495">
        <f t="shared" si="15"/>
        <v>75697</v>
      </c>
      <c r="CQ21" s="495">
        <f t="shared" si="15"/>
        <v>76063</v>
      </c>
      <c r="CR21" s="495">
        <f t="shared" si="15"/>
        <v>76428</v>
      </c>
      <c r="CS21" s="495">
        <f t="shared" si="15"/>
        <v>76793</v>
      </c>
      <c r="CT21" s="495">
        <f t="shared" si="15"/>
        <v>77158</v>
      </c>
      <c r="CU21" s="495">
        <f t="shared" si="15"/>
        <v>77524</v>
      </c>
      <c r="CV21" s="495">
        <f t="shared" si="15"/>
        <v>77889</v>
      </c>
      <c r="CW21" s="495">
        <f t="shared" si="15"/>
        <v>78254</v>
      </c>
      <c r="CX21" s="495">
        <f t="shared" si="15"/>
        <v>78619</v>
      </c>
      <c r="CY21" s="495">
        <f t="shared" si="15"/>
        <v>78985</v>
      </c>
      <c r="CZ21" s="495">
        <f t="shared" si="15"/>
        <v>79350</v>
      </c>
      <c r="DA21" s="495">
        <f t="shared" si="15"/>
        <v>79715</v>
      </c>
      <c r="DB21" s="495">
        <f t="shared" si="15"/>
        <v>80080</v>
      </c>
      <c r="DC21" s="495">
        <f t="shared" si="15"/>
        <v>80446</v>
      </c>
      <c r="DD21" s="495">
        <f t="shared" si="15"/>
        <v>80811</v>
      </c>
      <c r="DE21" s="495">
        <f t="shared" si="15"/>
        <v>81176</v>
      </c>
      <c r="DF21" s="495">
        <f t="shared" si="15"/>
        <v>81541</v>
      </c>
      <c r="DG21" s="495">
        <f t="shared" si="15"/>
        <v>81907</v>
      </c>
      <c r="DH21" s="495">
        <f t="shared" si="15"/>
        <v>82272</v>
      </c>
      <c r="DI21" s="495">
        <f t="shared" si="15"/>
        <v>82637</v>
      </c>
      <c r="DJ21" s="495">
        <f t="shared" si="15"/>
        <v>83002</v>
      </c>
      <c r="DK21" s="495">
        <f t="shared" si="15"/>
        <v>83368</v>
      </c>
      <c r="DL21" s="495">
        <f t="shared" si="15"/>
        <v>83733</v>
      </c>
      <c r="DM21" s="495">
        <f t="shared" si="15"/>
        <v>84098</v>
      </c>
      <c r="DN21" s="495">
        <f t="shared" si="15"/>
        <v>84463</v>
      </c>
      <c r="DO21" s="495">
        <f t="shared" si="15"/>
        <v>84829</v>
      </c>
      <c r="DP21" s="495">
        <f t="shared" si="15"/>
        <v>85194</v>
      </c>
      <c r="DQ21" s="495">
        <f t="shared" si="15"/>
        <v>85559</v>
      </c>
      <c r="DR21" s="495">
        <f t="shared" si="15"/>
        <v>85924</v>
      </c>
      <c r="DS21" s="495">
        <f t="shared" si="15"/>
        <v>86290</v>
      </c>
      <c r="DT21" s="495">
        <f t="shared" si="15"/>
        <v>86655</v>
      </c>
      <c r="DU21" s="495">
        <f t="shared" si="15"/>
        <v>87020</v>
      </c>
      <c r="DV21" s="495">
        <f t="shared" si="15"/>
        <v>87385</v>
      </c>
      <c r="DW21" s="495">
        <f t="shared" si="15"/>
        <v>87751</v>
      </c>
      <c r="DX21" s="495">
        <f t="shared" si="15"/>
        <v>88116</v>
      </c>
      <c r="DY21" s="495">
        <f t="shared" si="15"/>
        <v>88481</v>
      </c>
      <c r="DZ21" s="495">
        <f t="shared" si="15"/>
        <v>88846</v>
      </c>
      <c r="EA21" s="495">
        <f t="shared" si="15"/>
        <v>89212</v>
      </c>
      <c r="EB21" s="495">
        <f t="shared" si="15"/>
        <v>89577</v>
      </c>
      <c r="EC21" s="495">
        <f t="shared" ref="EC21:EH21" si="16" xml:space="preserve"> EC18</f>
        <v>89942</v>
      </c>
      <c r="ED21" s="495">
        <f t="shared" si="16"/>
        <v>90307</v>
      </c>
      <c r="EE21" s="495">
        <f t="shared" si="16"/>
        <v>90673</v>
      </c>
      <c r="EF21" s="495">
        <f t="shared" si="16"/>
        <v>91038</v>
      </c>
      <c r="EG21" s="495">
        <f t="shared" si="16"/>
        <v>91403</v>
      </c>
      <c r="EH21" s="495">
        <f t="shared" si="16"/>
        <v>91768</v>
      </c>
    </row>
    <row r="22" spans="1:138" s="19" customFormat="1" ht="15" customHeight="1" outlineLevel="1" x14ac:dyDescent="0.35">
      <c r="A22" s="66"/>
      <c r="E22" s="37" t="s">
        <v>505</v>
      </c>
      <c r="G22" s="192" t="s">
        <v>310</v>
      </c>
      <c r="J22" s="192">
        <f t="shared" ref="J22:BU22" si="17">DATE(IF(MONTH(J21)&lt;=3,YEAR(J21),YEAR(J21)+1),3,31)</f>
        <v>45382</v>
      </c>
      <c r="K22" s="192">
        <f t="shared" si="17"/>
        <v>45747</v>
      </c>
      <c r="L22" s="192">
        <f t="shared" si="17"/>
        <v>46112</v>
      </c>
      <c r="M22" s="192">
        <f t="shared" si="17"/>
        <v>46477</v>
      </c>
      <c r="N22" s="192">
        <f t="shared" si="17"/>
        <v>46843</v>
      </c>
      <c r="O22" s="192">
        <f t="shared" si="17"/>
        <v>47208</v>
      </c>
      <c r="P22" s="192">
        <f t="shared" si="17"/>
        <v>47573</v>
      </c>
      <c r="Q22" s="192">
        <f t="shared" si="17"/>
        <v>47938</v>
      </c>
      <c r="R22" s="192">
        <f t="shared" si="17"/>
        <v>48304</v>
      </c>
      <c r="S22" s="192">
        <f t="shared" si="17"/>
        <v>48669</v>
      </c>
      <c r="T22" s="192">
        <f t="shared" si="17"/>
        <v>49034</v>
      </c>
      <c r="U22" s="192">
        <f t="shared" si="17"/>
        <v>49399</v>
      </c>
      <c r="V22" s="192">
        <f t="shared" si="17"/>
        <v>49765</v>
      </c>
      <c r="W22" s="192">
        <f t="shared" si="17"/>
        <v>50130</v>
      </c>
      <c r="X22" s="192">
        <f t="shared" si="17"/>
        <v>50495</v>
      </c>
      <c r="Y22" s="192">
        <f t="shared" si="17"/>
        <v>50860</v>
      </c>
      <c r="Z22" s="192">
        <f t="shared" si="17"/>
        <v>51226</v>
      </c>
      <c r="AA22" s="192">
        <f t="shared" si="17"/>
        <v>51591</v>
      </c>
      <c r="AB22" s="192">
        <f t="shared" si="17"/>
        <v>51956</v>
      </c>
      <c r="AC22" s="192">
        <f t="shared" si="17"/>
        <v>52321</v>
      </c>
      <c r="AD22" s="192">
        <f t="shared" si="17"/>
        <v>52687</v>
      </c>
      <c r="AE22" s="192">
        <f t="shared" si="17"/>
        <v>53052</v>
      </c>
      <c r="AF22" s="192">
        <f t="shared" si="17"/>
        <v>53417</v>
      </c>
      <c r="AG22" s="192">
        <f t="shared" si="17"/>
        <v>53782</v>
      </c>
      <c r="AH22" s="192">
        <f t="shared" si="17"/>
        <v>54148</v>
      </c>
      <c r="AI22" s="192">
        <f t="shared" si="17"/>
        <v>54513</v>
      </c>
      <c r="AJ22" s="192">
        <f t="shared" si="17"/>
        <v>54878</v>
      </c>
      <c r="AK22" s="192">
        <f t="shared" si="17"/>
        <v>55243</v>
      </c>
      <c r="AL22" s="192">
        <f t="shared" si="17"/>
        <v>55609</v>
      </c>
      <c r="AM22" s="192">
        <f t="shared" si="17"/>
        <v>55974</v>
      </c>
      <c r="AN22" s="192">
        <f t="shared" si="17"/>
        <v>56339</v>
      </c>
      <c r="AO22" s="192">
        <f t="shared" si="17"/>
        <v>56704</v>
      </c>
      <c r="AP22" s="192">
        <f t="shared" si="17"/>
        <v>57070</v>
      </c>
      <c r="AQ22" s="192">
        <f t="shared" si="17"/>
        <v>57435</v>
      </c>
      <c r="AR22" s="192">
        <f t="shared" si="17"/>
        <v>57800</v>
      </c>
      <c r="AS22" s="192">
        <f t="shared" si="17"/>
        <v>58165</v>
      </c>
      <c r="AT22" s="192">
        <f t="shared" si="17"/>
        <v>58531</v>
      </c>
      <c r="AU22" s="192">
        <f t="shared" si="17"/>
        <v>58896</v>
      </c>
      <c r="AV22" s="192">
        <f t="shared" si="17"/>
        <v>59261</v>
      </c>
      <c r="AW22" s="192">
        <f t="shared" si="17"/>
        <v>59626</v>
      </c>
      <c r="AX22" s="192">
        <f t="shared" si="17"/>
        <v>59992</v>
      </c>
      <c r="AY22" s="192">
        <f t="shared" si="17"/>
        <v>60357</v>
      </c>
      <c r="AZ22" s="192">
        <f t="shared" si="17"/>
        <v>60722</v>
      </c>
      <c r="BA22" s="192">
        <f t="shared" si="17"/>
        <v>61087</v>
      </c>
      <c r="BB22" s="192">
        <f t="shared" si="17"/>
        <v>61453</v>
      </c>
      <c r="BC22" s="192">
        <f t="shared" si="17"/>
        <v>61818</v>
      </c>
      <c r="BD22" s="192">
        <f t="shared" si="17"/>
        <v>62183</v>
      </c>
      <c r="BE22" s="192">
        <f t="shared" si="17"/>
        <v>62548</v>
      </c>
      <c r="BF22" s="192">
        <f t="shared" si="17"/>
        <v>62914</v>
      </c>
      <c r="BG22" s="192">
        <f t="shared" si="17"/>
        <v>63279</v>
      </c>
      <c r="BH22" s="192">
        <f t="shared" si="17"/>
        <v>63644</v>
      </c>
      <c r="BI22" s="192">
        <f t="shared" si="17"/>
        <v>64009</v>
      </c>
      <c r="BJ22" s="192">
        <f t="shared" si="17"/>
        <v>64375</v>
      </c>
      <c r="BK22" s="192">
        <f t="shared" si="17"/>
        <v>64740</v>
      </c>
      <c r="BL22" s="192">
        <f t="shared" si="17"/>
        <v>65105</v>
      </c>
      <c r="BM22" s="192">
        <f t="shared" si="17"/>
        <v>65470</v>
      </c>
      <c r="BN22" s="192">
        <f t="shared" si="17"/>
        <v>65836</v>
      </c>
      <c r="BO22" s="192">
        <f t="shared" si="17"/>
        <v>66201</v>
      </c>
      <c r="BP22" s="192">
        <f t="shared" si="17"/>
        <v>66566</v>
      </c>
      <c r="BQ22" s="192">
        <f t="shared" si="17"/>
        <v>66931</v>
      </c>
      <c r="BR22" s="192">
        <f t="shared" si="17"/>
        <v>67297</v>
      </c>
      <c r="BS22" s="192">
        <f t="shared" si="17"/>
        <v>67662</v>
      </c>
      <c r="BT22" s="192">
        <f t="shared" si="17"/>
        <v>68027</v>
      </c>
      <c r="BU22" s="192">
        <f t="shared" si="17"/>
        <v>68392</v>
      </c>
      <c r="BV22" s="192">
        <f t="shared" ref="BV22:EG22" si="18">DATE(IF(MONTH(BV21)&lt;=3,YEAR(BV21),YEAR(BV21)+1),3,31)</f>
        <v>68758</v>
      </c>
      <c r="BW22" s="192">
        <f t="shared" si="18"/>
        <v>69123</v>
      </c>
      <c r="BX22" s="192">
        <f t="shared" si="18"/>
        <v>69488</v>
      </c>
      <c r="BY22" s="192">
        <f t="shared" si="18"/>
        <v>69853</v>
      </c>
      <c r="BZ22" s="192">
        <f t="shared" si="18"/>
        <v>70219</v>
      </c>
      <c r="CA22" s="192">
        <f t="shared" si="18"/>
        <v>70584</v>
      </c>
      <c r="CB22" s="192">
        <f t="shared" si="18"/>
        <v>70949</v>
      </c>
      <c r="CC22" s="192">
        <f t="shared" si="18"/>
        <v>71314</v>
      </c>
      <c r="CD22" s="192">
        <f t="shared" si="18"/>
        <v>71680</v>
      </c>
      <c r="CE22" s="192">
        <f t="shared" si="18"/>
        <v>72045</v>
      </c>
      <c r="CF22" s="192">
        <f t="shared" si="18"/>
        <v>72410</v>
      </c>
      <c r="CG22" s="192">
        <f t="shared" si="18"/>
        <v>72775</v>
      </c>
      <c r="CH22" s="192">
        <f t="shared" si="18"/>
        <v>73140</v>
      </c>
      <c r="CI22" s="192">
        <f t="shared" si="18"/>
        <v>73505</v>
      </c>
      <c r="CJ22" s="192">
        <f t="shared" si="18"/>
        <v>73870</v>
      </c>
      <c r="CK22" s="192">
        <f t="shared" si="18"/>
        <v>74235</v>
      </c>
      <c r="CL22" s="192">
        <f t="shared" si="18"/>
        <v>74601</v>
      </c>
      <c r="CM22" s="192">
        <f t="shared" si="18"/>
        <v>74966</v>
      </c>
      <c r="CN22" s="192">
        <f t="shared" si="18"/>
        <v>75331</v>
      </c>
      <c r="CO22" s="192">
        <f t="shared" si="18"/>
        <v>75696</v>
      </c>
      <c r="CP22" s="192">
        <f t="shared" si="18"/>
        <v>76062</v>
      </c>
      <c r="CQ22" s="192">
        <f t="shared" si="18"/>
        <v>76427</v>
      </c>
      <c r="CR22" s="192">
        <f t="shared" si="18"/>
        <v>76792</v>
      </c>
      <c r="CS22" s="192">
        <f t="shared" si="18"/>
        <v>77157</v>
      </c>
      <c r="CT22" s="192">
        <f t="shared" si="18"/>
        <v>77523</v>
      </c>
      <c r="CU22" s="192">
        <f t="shared" si="18"/>
        <v>77888</v>
      </c>
      <c r="CV22" s="192">
        <f t="shared" si="18"/>
        <v>78253</v>
      </c>
      <c r="CW22" s="192">
        <f t="shared" si="18"/>
        <v>78618</v>
      </c>
      <c r="CX22" s="192">
        <f t="shared" si="18"/>
        <v>78984</v>
      </c>
      <c r="CY22" s="192">
        <f t="shared" si="18"/>
        <v>79349</v>
      </c>
      <c r="CZ22" s="192">
        <f t="shared" si="18"/>
        <v>79714</v>
      </c>
      <c r="DA22" s="192">
        <f t="shared" si="18"/>
        <v>80079</v>
      </c>
      <c r="DB22" s="192">
        <f t="shared" si="18"/>
        <v>80445</v>
      </c>
      <c r="DC22" s="192">
        <f t="shared" si="18"/>
        <v>80810</v>
      </c>
      <c r="DD22" s="192">
        <f t="shared" si="18"/>
        <v>81175</v>
      </c>
      <c r="DE22" s="192">
        <f t="shared" si="18"/>
        <v>81540</v>
      </c>
      <c r="DF22" s="192">
        <f t="shared" si="18"/>
        <v>81906</v>
      </c>
      <c r="DG22" s="192">
        <f t="shared" si="18"/>
        <v>82271</v>
      </c>
      <c r="DH22" s="192">
        <f t="shared" si="18"/>
        <v>82636</v>
      </c>
      <c r="DI22" s="192">
        <f t="shared" si="18"/>
        <v>83001</v>
      </c>
      <c r="DJ22" s="192">
        <f t="shared" si="18"/>
        <v>83367</v>
      </c>
      <c r="DK22" s="192">
        <f t="shared" si="18"/>
        <v>83732</v>
      </c>
      <c r="DL22" s="192">
        <f t="shared" si="18"/>
        <v>84097</v>
      </c>
      <c r="DM22" s="192">
        <f t="shared" si="18"/>
        <v>84462</v>
      </c>
      <c r="DN22" s="192">
        <f t="shared" si="18"/>
        <v>84828</v>
      </c>
      <c r="DO22" s="192">
        <f t="shared" si="18"/>
        <v>85193</v>
      </c>
      <c r="DP22" s="192">
        <f t="shared" si="18"/>
        <v>85558</v>
      </c>
      <c r="DQ22" s="192">
        <f t="shared" si="18"/>
        <v>85923</v>
      </c>
      <c r="DR22" s="192">
        <f t="shared" si="18"/>
        <v>86289</v>
      </c>
      <c r="DS22" s="192">
        <f t="shared" si="18"/>
        <v>86654</v>
      </c>
      <c r="DT22" s="192">
        <f t="shared" si="18"/>
        <v>87019</v>
      </c>
      <c r="DU22" s="192">
        <f t="shared" si="18"/>
        <v>87384</v>
      </c>
      <c r="DV22" s="192">
        <f t="shared" si="18"/>
        <v>87750</v>
      </c>
      <c r="DW22" s="192">
        <f t="shared" si="18"/>
        <v>88115</v>
      </c>
      <c r="DX22" s="192">
        <f t="shared" si="18"/>
        <v>88480</v>
      </c>
      <c r="DY22" s="192">
        <f t="shared" si="18"/>
        <v>88845</v>
      </c>
      <c r="DZ22" s="192">
        <f t="shared" si="18"/>
        <v>89211</v>
      </c>
      <c r="EA22" s="192">
        <f t="shared" si="18"/>
        <v>89576</v>
      </c>
      <c r="EB22" s="192">
        <f t="shared" si="18"/>
        <v>89941</v>
      </c>
      <c r="EC22" s="192">
        <f t="shared" si="18"/>
        <v>90306</v>
      </c>
      <c r="ED22" s="192">
        <f t="shared" si="18"/>
        <v>90672</v>
      </c>
      <c r="EE22" s="192">
        <f t="shared" si="18"/>
        <v>91037</v>
      </c>
      <c r="EF22" s="192">
        <f t="shared" si="18"/>
        <v>91402</v>
      </c>
      <c r="EG22" s="192">
        <f t="shared" si="18"/>
        <v>91767</v>
      </c>
      <c r="EH22" s="192">
        <f>DATE(IF(MONTH(EH21)&lt;=3,YEAR(EH21),YEAR(EH21)+1),3,31)</f>
        <v>92133</v>
      </c>
    </row>
    <row r="23" spans="1:138" s="19" customFormat="1" ht="15" customHeight="1" outlineLevel="1" x14ac:dyDescent="0.35">
      <c r="A23" s="66"/>
    </row>
    <row r="24" spans="1:138" s="495" customFormat="1" ht="15" customHeight="1" outlineLevel="1" x14ac:dyDescent="0.35">
      <c r="A24" s="497"/>
      <c r="E24" s="451" t="str">
        <f t="shared" ref="E24:BP24" si="19" xml:space="preserve"> E$22</f>
        <v>Model period ending_A</v>
      </c>
      <c r="F24" s="451">
        <f t="shared" si="19"/>
        <v>0</v>
      </c>
      <c r="G24" s="451" t="str">
        <f t="shared" si="19"/>
        <v>date</v>
      </c>
      <c r="H24" s="451">
        <f t="shared" si="19"/>
        <v>0</v>
      </c>
      <c r="I24" s="451">
        <f t="shared" si="19"/>
        <v>0</v>
      </c>
      <c r="J24" s="451">
        <f xml:space="preserve"> J$22</f>
        <v>45382</v>
      </c>
      <c r="K24" s="451">
        <f t="shared" si="19"/>
        <v>45747</v>
      </c>
      <c r="L24" s="451">
        <f t="shared" si="19"/>
        <v>46112</v>
      </c>
      <c r="M24" s="451">
        <f t="shared" si="19"/>
        <v>46477</v>
      </c>
      <c r="N24" s="451">
        <f t="shared" si="19"/>
        <v>46843</v>
      </c>
      <c r="O24" s="451">
        <f t="shared" si="19"/>
        <v>47208</v>
      </c>
      <c r="P24" s="451">
        <f t="shared" si="19"/>
        <v>47573</v>
      </c>
      <c r="Q24" s="451">
        <f t="shared" si="19"/>
        <v>47938</v>
      </c>
      <c r="R24" s="451">
        <f t="shared" si="19"/>
        <v>48304</v>
      </c>
      <c r="S24" s="451">
        <f t="shared" si="19"/>
        <v>48669</v>
      </c>
      <c r="T24" s="451">
        <f t="shared" si="19"/>
        <v>49034</v>
      </c>
      <c r="U24" s="451">
        <f t="shared" si="19"/>
        <v>49399</v>
      </c>
      <c r="V24" s="451">
        <f t="shared" si="19"/>
        <v>49765</v>
      </c>
      <c r="W24" s="451">
        <f t="shared" si="19"/>
        <v>50130</v>
      </c>
      <c r="X24" s="451">
        <f t="shared" si="19"/>
        <v>50495</v>
      </c>
      <c r="Y24" s="451">
        <f t="shared" si="19"/>
        <v>50860</v>
      </c>
      <c r="Z24" s="451">
        <f t="shared" si="19"/>
        <v>51226</v>
      </c>
      <c r="AA24" s="451">
        <f t="shared" si="19"/>
        <v>51591</v>
      </c>
      <c r="AB24" s="451">
        <f t="shared" si="19"/>
        <v>51956</v>
      </c>
      <c r="AC24" s="451">
        <f t="shared" si="19"/>
        <v>52321</v>
      </c>
      <c r="AD24" s="451">
        <f t="shared" si="19"/>
        <v>52687</v>
      </c>
      <c r="AE24" s="451">
        <f t="shared" si="19"/>
        <v>53052</v>
      </c>
      <c r="AF24" s="451">
        <f t="shared" si="19"/>
        <v>53417</v>
      </c>
      <c r="AG24" s="451">
        <f t="shared" si="19"/>
        <v>53782</v>
      </c>
      <c r="AH24" s="451">
        <f t="shared" si="19"/>
        <v>54148</v>
      </c>
      <c r="AI24" s="451">
        <f t="shared" si="19"/>
        <v>54513</v>
      </c>
      <c r="AJ24" s="451">
        <f t="shared" si="19"/>
        <v>54878</v>
      </c>
      <c r="AK24" s="451">
        <f t="shared" si="19"/>
        <v>55243</v>
      </c>
      <c r="AL24" s="451">
        <f t="shared" si="19"/>
        <v>55609</v>
      </c>
      <c r="AM24" s="451">
        <f t="shared" si="19"/>
        <v>55974</v>
      </c>
      <c r="AN24" s="451">
        <f t="shared" si="19"/>
        <v>56339</v>
      </c>
      <c r="AO24" s="451">
        <f t="shared" si="19"/>
        <v>56704</v>
      </c>
      <c r="AP24" s="451">
        <f t="shared" si="19"/>
        <v>57070</v>
      </c>
      <c r="AQ24" s="451">
        <f t="shared" si="19"/>
        <v>57435</v>
      </c>
      <c r="AR24" s="451">
        <f t="shared" si="19"/>
        <v>57800</v>
      </c>
      <c r="AS24" s="451">
        <f t="shared" si="19"/>
        <v>58165</v>
      </c>
      <c r="AT24" s="451">
        <f t="shared" si="19"/>
        <v>58531</v>
      </c>
      <c r="AU24" s="451">
        <f t="shared" si="19"/>
        <v>58896</v>
      </c>
      <c r="AV24" s="451">
        <f t="shared" si="19"/>
        <v>59261</v>
      </c>
      <c r="AW24" s="451">
        <f t="shared" si="19"/>
        <v>59626</v>
      </c>
      <c r="AX24" s="451">
        <f t="shared" si="19"/>
        <v>59992</v>
      </c>
      <c r="AY24" s="451">
        <f t="shared" si="19"/>
        <v>60357</v>
      </c>
      <c r="AZ24" s="451">
        <f t="shared" si="19"/>
        <v>60722</v>
      </c>
      <c r="BA24" s="451">
        <f t="shared" si="19"/>
        <v>61087</v>
      </c>
      <c r="BB24" s="451">
        <f t="shared" si="19"/>
        <v>61453</v>
      </c>
      <c r="BC24" s="451">
        <f t="shared" si="19"/>
        <v>61818</v>
      </c>
      <c r="BD24" s="451">
        <f t="shared" si="19"/>
        <v>62183</v>
      </c>
      <c r="BE24" s="451">
        <f t="shared" si="19"/>
        <v>62548</v>
      </c>
      <c r="BF24" s="451">
        <f t="shared" si="19"/>
        <v>62914</v>
      </c>
      <c r="BG24" s="451">
        <f t="shared" si="19"/>
        <v>63279</v>
      </c>
      <c r="BH24" s="451">
        <f t="shared" si="19"/>
        <v>63644</v>
      </c>
      <c r="BI24" s="451">
        <f t="shared" si="19"/>
        <v>64009</v>
      </c>
      <c r="BJ24" s="451">
        <f t="shared" si="19"/>
        <v>64375</v>
      </c>
      <c r="BK24" s="451">
        <f t="shared" si="19"/>
        <v>64740</v>
      </c>
      <c r="BL24" s="451">
        <f t="shared" si="19"/>
        <v>65105</v>
      </c>
      <c r="BM24" s="451">
        <f t="shared" si="19"/>
        <v>65470</v>
      </c>
      <c r="BN24" s="451">
        <f t="shared" si="19"/>
        <v>65836</v>
      </c>
      <c r="BO24" s="451">
        <f t="shared" si="19"/>
        <v>66201</v>
      </c>
      <c r="BP24" s="451">
        <f t="shared" si="19"/>
        <v>66566</v>
      </c>
      <c r="BQ24" s="451">
        <f t="shared" ref="BQ24:EB24" si="20" xml:space="preserve"> BQ$22</f>
        <v>66931</v>
      </c>
      <c r="BR24" s="451">
        <f t="shared" si="20"/>
        <v>67297</v>
      </c>
      <c r="BS24" s="451">
        <f t="shared" si="20"/>
        <v>67662</v>
      </c>
      <c r="BT24" s="451">
        <f t="shared" si="20"/>
        <v>68027</v>
      </c>
      <c r="BU24" s="451">
        <f t="shared" si="20"/>
        <v>68392</v>
      </c>
      <c r="BV24" s="451">
        <f t="shared" si="20"/>
        <v>68758</v>
      </c>
      <c r="BW24" s="451">
        <f t="shared" si="20"/>
        <v>69123</v>
      </c>
      <c r="BX24" s="451">
        <f t="shared" si="20"/>
        <v>69488</v>
      </c>
      <c r="BY24" s="451">
        <f t="shared" si="20"/>
        <v>69853</v>
      </c>
      <c r="BZ24" s="451">
        <f t="shared" si="20"/>
        <v>70219</v>
      </c>
      <c r="CA24" s="451">
        <f t="shared" si="20"/>
        <v>70584</v>
      </c>
      <c r="CB24" s="451">
        <f t="shared" si="20"/>
        <v>70949</v>
      </c>
      <c r="CC24" s="451">
        <f t="shared" si="20"/>
        <v>71314</v>
      </c>
      <c r="CD24" s="451">
        <f t="shared" si="20"/>
        <v>71680</v>
      </c>
      <c r="CE24" s="451">
        <f t="shared" si="20"/>
        <v>72045</v>
      </c>
      <c r="CF24" s="451">
        <f t="shared" si="20"/>
        <v>72410</v>
      </c>
      <c r="CG24" s="451">
        <f t="shared" si="20"/>
        <v>72775</v>
      </c>
      <c r="CH24" s="451">
        <f t="shared" si="20"/>
        <v>73140</v>
      </c>
      <c r="CI24" s="451">
        <f t="shared" si="20"/>
        <v>73505</v>
      </c>
      <c r="CJ24" s="451">
        <f t="shared" si="20"/>
        <v>73870</v>
      </c>
      <c r="CK24" s="451">
        <f t="shared" si="20"/>
        <v>74235</v>
      </c>
      <c r="CL24" s="451">
        <f t="shared" si="20"/>
        <v>74601</v>
      </c>
      <c r="CM24" s="451">
        <f t="shared" si="20"/>
        <v>74966</v>
      </c>
      <c r="CN24" s="451">
        <f t="shared" si="20"/>
        <v>75331</v>
      </c>
      <c r="CO24" s="451">
        <f t="shared" si="20"/>
        <v>75696</v>
      </c>
      <c r="CP24" s="451">
        <f t="shared" si="20"/>
        <v>76062</v>
      </c>
      <c r="CQ24" s="451">
        <f t="shared" si="20"/>
        <v>76427</v>
      </c>
      <c r="CR24" s="451">
        <f t="shared" si="20"/>
        <v>76792</v>
      </c>
      <c r="CS24" s="451">
        <f t="shared" si="20"/>
        <v>77157</v>
      </c>
      <c r="CT24" s="451">
        <f t="shared" si="20"/>
        <v>77523</v>
      </c>
      <c r="CU24" s="451">
        <f t="shared" si="20"/>
        <v>77888</v>
      </c>
      <c r="CV24" s="451">
        <f t="shared" si="20"/>
        <v>78253</v>
      </c>
      <c r="CW24" s="451">
        <f t="shared" si="20"/>
        <v>78618</v>
      </c>
      <c r="CX24" s="451">
        <f t="shared" si="20"/>
        <v>78984</v>
      </c>
      <c r="CY24" s="451">
        <f t="shared" si="20"/>
        <v>79349</v>
      </c>
      <c r="CZ24" s="451">
        <f t="shared" si="20"/>
        <v>79714</v>
      </c>
      <c r="DA24" s="451">
        <f t="shared" si="20"/>
        <v>80079</v>
      </c>
      <c r="DB24" s="451">
        <f t="shared" si="20"/>
        <v>80445</v>
      </c>
      <c r="DC24" s="451">
        <f t="shared" si="20"/>
        <v>80810</v>
      </c>
      <c r="DD24" s="451">
        <f t="shared" si="20"/>
        <v>81175</v>
      </c>
      <c r="DE24" s="451">
        <f t="shared" si="20"/>
        <v>81540</v>
      </c>
      <c r="DF24" s="451">
        <f t="shared" si="20"/>
        <v>81906</v>
      </c>
      <c r="DG24" s="451">
        <f t="shared" si="20"/>
        <v>82271</v>
      </c>
      <c r="DH24" s="451">
        <f t="shared" si="20"/>
        <v>82636</v>
      </c>
      <c r="DI24" s="451">
        <f t="shared" si="20"/>
        <v>83001</v>
      </c>
      <c r="DJ24" s="451">
        <f t="shared" si="20"/>
        <v>83367</v>
      </c>
      <c r="DK24" s="451">
        <f t="shared" si="20"/>
        <v>83732</v>
      </c>
      <c r="DL24" s="451">
        <f t="shared" si="20"/>
        <v>84097</v>
      </c>
      <c r="DM24" s="451">
        <f t="shared" si="20"/>
        <v>84462</v>
      </c>
      <c r="DN24" s="451">
        <f t="shared" si="20"/>
        <v>84828</v>
      </c>
      <c r="DO24" s="451">
        <f t="shared" si="20"/>
        <v>85193</v>
      </c>
      <c r="DP24" s="451">
        <f t="shared" si="20"/>
        <v>85558</v>
      </c>
      <c r="DQ24" s="451">
        <f t="shared" si="20"/>
        <v>85923</v>
      </c>
      <c r="DR24" s="451">
        <f t="shared" si="20"/>
        <v>86289</v>
      </c>
      <c r="DS24" s="451">
        <f t="shared" si="20"/>
        <v>86654</v>
      </c>
      <c r="DT24" s="451">
        <f t="shared" si="20"/>
        <v>87019</v>
      </c>
      <c r="DU24" s="451">
        <f t="shared" si="20"/>
        <v>87384</v>
      </c>
      <c r="DV24" s="451">
        <f t="shared" si="20"/>
        <v>87750</v>
      </c>
      <c r="DW24" s="451">
        <f t="shared" si="20"/>
        <v>88115</v>
      </c>
      <c r="DX24" s="451">
        <f t="shared" si="20"/>
        <v>88480</v>
      </c>
      <c r="DY24" s="451">
        <f t="shared" si="20"/>
        <v>88845</v>
      </c>
      <c r="DZ24" s="451">
        <f t="shared" si="20"/>
        <v>89211</v>
      </c>
      <c r="EA24" s="451">
        <f t="shared" si="20"/>
        <v>89576</v>
      </c>
      <c r="EB24" s="451">
        <f t="shared" si="20"/>
        <v>89941</v>
      </c>
      <c r="EC24" s="451">
        <f t="shared" ref="EC24:EH24" si="21" xml:space="preserve"> EC$22</f>
        <v>90306</v>
      </c>
      <c r="ED24" s="451">
        <f t="shared" si="21"/>
        <v>90672</v>
      </c>
      <c r="EE24" s="451">
        <f t="shared" si="21"/>
        <v>91037</v>
      </c>
      <c r="EF24" s="451">
        <f t="shared" si="21"/>
        <v>91402</v>
      </c>
      <c r="EG24" s="451">
        <f t="shared" si="21"/>
        <v>91767</v>
      </c>
      <c r="EH24" s="451">
        <f t="shared" si="21"/>
        <v>92133</v>
      </c>
    </row>
    <row r="25" spans="1:138" s="495" customFormat="1" ht="15" customHeight="1" outlineLevel="1" x14ac:dyDescent="0.35">
      <c r="A25" s="497"/>
      <c r="E25" s="451" t="str">
        <f t="shared" ref="E25:BP25" si="22" xml:space="preserve"> E$18</f>
        <v>Model period beginning_A</v>
      </c>
      <c r="F25" s="451">
        <f t="shared" si="22"/>
        <v>0</v>
      </c>
      <c r="G25" s="451" t="str">
        <f t="shared" si="22"/>
        <v>date</v>
      </c>
      <c r="H25" s="451">
        <f t="shared" si="22"/>
        <v>0</v>
      </c>
      <c r="I25" s="451">
        <f t="shared" si="22"/>
        <v>0</v>
      </c>
      <c r="J25" s="451">
        <f xml:space="preserve"> J$18</f>
        <v>45323</v>
      </c>
      <c r="K25" s="451">
        <f t="shared" si="22"/>
        <v>45383</v>
      </c>
      <c r="L25" s="451">
        <f t="shared" si="22"/>
        <v>45748</v>
      </c>
      <c r="M25" s="451">
        <f t="shared" si="22"/>
        <v>46113</v>
      </c>
      <c r="N25" s="451">
        <f t="shared" si="22"/>
        <v>46478</v>
      </c>
      <c r="O25" s="451">
        <f t="shared" si="22"/>
        <v>46844</v>
      </c>
      <c r="P25" s="451">
        <f t="shared" si="22"/>
        <v>47209</v>
      </c>
      <c r="Q25" s="451">
        <f t="shared" si="22"/>
        <v>47574</v>
      </c>
      <c r="R25" s="451">
        <f t="shared" si="22"/>
        <v>47939</v>
      </c>
      <c r="S25" s="451">
        <f t="shared" si="22"/>
        <v>48305</v>
      </c>
      <c r="T25" s="451">
        <f t="shared" si="22"/>
        <v>48670</v>
      </c>
      <c r="U25" s="451">
        <f t="shared" si="22"/>
        <v>49035</v>
      </c>
      <c r="V25" s="451">
        <f t="shared" si="22"/>
        <v>49400</v>
      </c>
      <c r="W25" s="451">
        <f t="shared" si="22"/>
        <v>49766</v>
      </c>
      <c r="X25" s="451">
        <f t="shared" si="22"/>
        <v>50131</v>
      </c>
      <c r="Y25" s="451">
        <f t="shared" si="22"/>
        <v>50496</v>
      </c>
      <c r="Z25" s="451">
        <f t="shared" si="22"/>
        <v>50861</v>
      </c>
      <c r="AA25" s="451">
        <f t="shared" si="22"/>
        <v>51227</v>
      </c>
      <c r="AB25" s="451">
        <f t="shared" si="22"/>
        <v>51592</v>
      </c>
      <c r="AC25" s="451">
        <f t="shared" si="22"/>
        <v>51957</v>
      </c>
      <c r="AD25" s="451">
        <f t="shared" si="22"/>
        <v>52322</v>
      </c>
      <c r="AE25" s="451">
        <f t="shared" si="22"/>
        <v>52688</v>
      </c>
      <c r="AF25" s="451">
        <f t="shared" si="22"/>
        <v>53053</v>
      </c>
      <c r="AG25" s="451">
        <f t="shared" si="22"/>
        <v>53418</v>
      </c>
      <c r="AH25" s="451">
        <f t="shared" si="22"/>
        <v>53783</v>
      </c>
      <c r="AI25" s="451">
        <f t="shared" si="22"/>
        <v>54149</v>
      </c>
      <c r="AJ25" s="451">
        <f t="shared" si="22"/>
        <v>54514</v>
      </c>
      <c r="AK25" s="451">
        <f t="shared" si="22"/>
        <v>54879</v>
      </c>
      <c r="AL25" s="451">
        <f t="shared" si="22"/>
        <v>55244</v>
      </c>
      <c r="AM25" s="451">
        <f t="shared" si="22"/>
        <v>55610</v>
      </c>
      <c r="AN25" s="451">
        <f t="shared" si="22"/>
        <v>55975</v>
      </c>
      <c r="AO25" s="451">
        <f t="shared" si="22"/>
        <v>56340</v>
      </c>
      <c r="AP25" s="451">
        <f t="shared" si="22"/>
        <v>56705</v>
      </c>
      <c r="AQ25" s="451">
        <f t="shared" si="22"/>
        <v>57071</v>
      </c>
      <c r="AR25" s="451">
        <f t="shared" si="22"/>
        <v>57436</v>
      </c>
      <c r="AS25" s="451">
        <f t="shared" si="22"/>
        <v>57801</v>
      </c>
      <c r="AT25" s="451">
        <f t="shared" si="22"/>
        <v>58166</v>
      </c>
      <c r="AU25" s="451">
        <f t="shared" si="22"/>
        <v>58532</v>
      </c>
      <c r="AV25" s="451">
        <f t="shared" si="22"/>
        <v>58897</v>
      </c>
      <c r="AW25" s="451">
        <f t="shared" si="22"/>
        <v>59262</v>
      </c>
      <c r="AX25" s="451">
        <f t="shared" si="22"/>
        <v>59627</v>
      </c>
      <c r="AY25" s="451">
        <f t="shared" si="22"/>
        <v>59993</v>
      </c>
      <c r="AZ25" s="451">
        <f t="shared" si="22"/>
        <v>60358</v>
      </c>
      <c r="BA25" s="451">
        <f t="shared" si="22"/>
        <v>60723</v>
      </c>
      <c r="BB25" s="451">
        <f t="shared" si="22"/>
        <v>61088</v>
      </c>
      <c r="BC25" s="451">
        <f t="shared" si="22"/>
        <v>61454</v>
      </c>
      <c r="BD25" s="451">
        <f t="shared" si="22"/>
        <v>61819</v>
      </c>
      <c r="BE25" s="451">
        <f t="shared" si="22"/>
        <v>62184</v>
      </c>
      <c r="BF25" s="451">
        <f t="shared" si="22"/>
        <v>62549</v>
      </c>
      <c r="BG25" s="451">
        <f t="shared" si="22"/>
        <v>62915</v>
      </c>
      <c r="BH25" s="451">
        <f t="shared" si="22"/>
        <v>63280</v>
      </c>
      <c r="BI25" s="451">
        <f t="shared" si="22"/>
        <v>63645</v>
      </c>
      <c r="BJ25" s="451">
        <f t="shared" si="22"/>
        <v>64010</v>
      </c>
      <c r="BK25" s="451">
        <f t="shared" si="22"/>
        <v>64376</v>
      </c>
      <c r="BL25" s="451">
        <f t="shared" si="22"/>
        <v>64741</v>
      </c>
      <c r="BM25" s="451">
        <f t="shared" si="22"/>
        <v>65106</v>
      </c>
      <c r="BN25" s="451">
        <f t="shared" si="22"/>
        <v>65471</v>
      </c>
      <c r="BO25" s="451">
        <f t="shared" si="22"/>
        <v>65837</v>
      </c>
      <c r="BP25" s="451">
        <f t="shared" si="22"/>
        <v>66202</v>
      </c>
      <c r="BQ25" s="451">
        <f t="shared" ref="BQ25:EB25" si="23" xml:space="preserve"> BQ$18</f>
        <v>66567</v>
      </c>
      <c r="BR25" s="451">
        <f t="shared" si="23"/>
        <v>66932</v>
      </c>
      <c r="BS25" s="451">
        <f t="shared" si="23"/>
        <v>67298</v>
      </c>
      <c r="BT25" s="451">
        <f t="shared" si="23"/>
        <v>67663</v>
      </c>
      <c r="BU25" s="451">
        <f t="shared" si="23"/>
        <v>68028</v>
      </c>
      <c r="BV25" s="451">
        <f t="shared" si="23"/>
        <v>68393</v>
      </c>
      <c r="BW25" s="451">
        <f t="shared" si="23"/>
        <v>68759</v>
      </c>
      <c r="BX25" s="451">
        <f t="shared" si="23"/>
        <v>69124</v>
      </c>
      <c r="BY25" s="451">
        <f t="shared" si="23"/>
        <v>69489</v>
      </c>
      <c r="BZ25" s="451">
        <f t="shared" si="23"/>
        <v>69854</v>
      </c>
      <c r="CA25" s="451">
        <f t="shared" si="23"/>
        <v>70220</v>
      </c>
      <c r="CB25" s="451">
        <f t="shared" si="23"/>
        <v>70585</v>
      </c>
      <c r="CC25" s="451">
        <f t="shared" si="23"/>
        <v>70950</v>
      </c>
      <c r="CD25" s="451">
        <f t="shared" si="23"/>
        <v>71315</v>
      </c>
      <c r="CE25" s="451">
        <f t="shared" si="23"/>
        <v>71681</v>
      </c>
      <c r="CF25" s="451">
        <f t="shared" si="23"/>
        <v>72046</v>
      </c>
      <c r="CG25" s="451">
        <f t="shared" si="23"/>
        <v>72411</v>
      </c>
      <c r="CH25" s="451">
        <f t="shared" si="23"/>
        <v>72776</v>
      </c>
      <c r="CI25" s="451">
        <f t="shared" si="23"/>
        <v>73141</v>
      </c>
      <c r="CJ25" s="451">
        <f t="shared" si="23"/>
        <v>73506</v>
      </c>
      <c r="CK25" s="451">
        <f t="shared" si="23"/>
        <v>73871</v>
      </c>
      <c r="CL25" s="451">
        <f t="shared" si="23"/>
        <v>74236</v>
      </c>
      <c r="CM25" s="451">
        <f t="shared" si="23"/>
        <v>74602</v>
      </c>
      <c r="CN25" s="451">
        <f t="shared" si="23"/>
        <v>74967</v>
      </c>
      <c r="CO25" s="451">
        <f t="shared" si="23"/>
        <v>75332</v>
      </c>
      <c r="CP25" s="451">
        <f t="shared" si="23"/>
        <v>75697</v>
      </c>
      <c r="CQ25" s="451">
        <f t="shared" si="23"/>
        <v>76063</v>
      </c>
      <c r="CR25" s="451">
        <f t="shared" si="23"/>
        <v>76428</v>
      </c>
      <c r="CS25" s="451">
        <f t="shared" si="23"/>
        <v>76793</v>
      </c>
      <c r="CT25" s="451">
        <f t="shared" si="23"/>
        <v>77158</v>
      </c>
      <c r="CU25" s="451">
        <f t="shared" si="23"/>
        <v>77524</v>
      </c>
      <c r="CV25" s="451">
        <f t="shared" si="23"/>
        <v>77889</v>
      </c>
      <c r="CW25" s="451">
        <f t="shared" si="23"/>
        <v>78254</v>
      </c>
      <c r="CX25" s="451">
        <f t="shared" si="23"/>
        <v>78619</v>
      </c>
      <c r="CY25" s="451">
        <f t="shared" si="23"/>
        <v>78985</v>
      </c>
      <c r="CZ25" s="451">
        <f t="shared" si="23"/>
        <v>79350</v>
      </c>
      <c r="DA25" s="451">
        <f t="shared" si="23"/>
        <v>79715</v>
      </c>
      <c r="DB25" s="451">
        <f t="shared" si="23"/>
        <v>80080</v>
      </c>
      <c r="DC25" s="451">
        <f t="shared" si="23"/>
        <v>80446</v>
      </c>
      <c r="DD25" s="451">
        <f t="shared" si="23"/>
        <v>80811</v>
      </c>
      <c r="DE25" s="451">
        <f t="shared" si="23"/>
        <v>81176</v>
      </c>
      <c r="DF25" s="451">
        <f t="shared" si="23"/>
        <v>81541</v>
      </c>
      <c r="DG25" s="451">
        <f t="shared" si="23"/>
        <v>81907</v>
      </c>
      <c r="DH25" s="451">
        <f t="shared" si="23"/>
        <v>82272</v>
      </c>
      <c r="DI25" s="451">
        <f t="shared" si="23"/>
        <v>82637</v>
      </c>
      <c r="DJ25" s="451">
        <f t="shared" si="23"/>
        <v>83002</v>
      </c>
      <c r="DK25" s="451">
        <f t="shared" si="23"/>
        <v>83368</v>
      </c>
      <c r="DL25" s="451">
        <f t="shared" si="23"/>
        <v>83733</v>
      </c>
      <c r="DM25" s="451">
        <f t="shared" si="23"/>
        <v>84098</v>
      </c>
      <c r="DN25" s="451">
        <f t="shared" si="23"/>
        <v>84463</v>
      </c>
      <c r="DO25" s="451">
        <f t="shared" si="23"/>
        <v>84829</v>
      </c>
      <c r="DP25" s="451">
        <f t="shared" si="23"/>
        <v>85194</v>
      </c>
      <c r="DQ25" s="451">
        <f t="shared" si="23"/>
        <v>85559</v>
      </c>
      <c r="DR25" s="451">
        <f t="shared" si="23"/>
        <v>85924</v>
      </c>
      <c r="DS25" s="451">
        <f t="shared" si="23"/>
        <v>86290</v>
      </c>
      <c r="DT25" s="451">
        <f t="shared" si="23"/>
        <v>86655</v>
      </c>
      <c r="DU25" s="451">
        <f t="shared" si="23"/>
        <v>87020</v>
      </c>
      <c r="DV25" s="451">
        <f t="shared" si="23"/>
        <v>87385</v>
      </c>
      <c r="DW25" s="451">
        <f t="shared" si="23"/>
        <v>87751</v>
      </c>
      <c r="DX25" s="451">
        <f t="shared" si="23"/>
        <v>88116</v>
      </c>
      <c r="DY25" s="451">
        <f t="shared" si="23"/>
        <v>88481</v>
      </c>
      <c r="DZ25" s="451">
        <f t="shared" si="23"/>
        <v>88846</v>
      </c>
      <c r="EA25" s="451">
        <f t="shared" si="23"/>
        <v>89212</v>
      </c>
      <c r="EB25" s="451">
        <f t="shared" si="23"/>
        <v>89577</v>
      </c>
      <c r="EC25" s="451">
        <f t="shared" ref="EC25:EH25" si="24" xml:space="preserve"> EC$18</f>
        <v>89942</v>
      </c>
      <c r="ED25" s="451">
        <f t="shared" si="24"/>
        <v>90307</v>
      </c>
      <c r="EE25" s="451">
        <f t="shared" si="24"/>
        <v>90673</v>
      </c>
      <c r="EF25" s="451">
        <f t="shared" si="24"/>
        <v>91038</v>
      </c>
      <c r="EG25" s="451">
        <f t="shared" si="24"/>
        <v>91403</v>
      </c>
      <c r="EH25" s="451">
        <f t="shared" si="24"/>
        <v>91768</v>
      </c>
    </row>
    <row r="26" spans="1:138" s="19" customFormat="1" ht="15" customHeight="1" outlineLevel="1" x14ac:dyDescent="0.35">
      <c r="A26" s="66"/>
      <c r="E26" s="146" t="s">
        <v>506</v>
      </c>
      <c r="G26" s="496" t="s">
        <v>307</v>
      </c>
      <c r="H26" s="496">
        <f xml:space="preserve"> SUM(J26:JA26)</f>
        <v>46811</v>
      </c>
      <c r="I26" s="146"/>
      <c r="J26" s="496">
        <f t="shared" ref="J26:BU26" si="25" xml:space="preserve"> J24 - J25 + 1</f>
        <v>60</v>
      </c>
      <c r="K26" s="496">
        <f t="shared" si="25"/>
        <v>365</v>
      </c>
      <c r="L26" s="496">
        <f t="shared" si="25"/>
        <v>365</v>
      </c>
      <c r="M26" s="496">
        <f t="shared" si="25"/>
        <v>365</v>
      </c>
      <c r="N26" s="496">
        <f t="shared" si="25"/>
        <v>366</v>
      </c>
      <c r="O26" s="496">
        <f t="shared" si="25"/>
        <v>365</v>
      </c>
      <c r="P26" s="496">
        <f t="shared" si="25"/>
        <v>365</v>
      </c>
      <c r="Q26" s="496">
        <f t="shared" si="25"/>
        <v>365</v>
      </c>
      <c r="R26" s="496">
        <f t="shared" si="25"/>
        <v>366</v>
      </c>
      <c r="S26" s="496">
        <f t="shared" si="25"/>
        <v>365</v>
      </c>
      <c r="T26" s="496">
        <f t="shared" si="25"/>
        <v>365</v>
      </c>
      <c r="U26" s="496">
        <f t="shared" si="25"/>
        <v>365</v>
      </c>
      <c r="V26" s="496">
        <f t="shared" si="25"/>
        <v>366</v>
      </c>
      <c r="W26" s="496">
        <f t="shared" si="25"/>
        <v>365</v>
      </c>
      <c r="X26" s="496">
        <f t="shared" si="25"/>
        <v>365</v>
      </c>
      <c r="Y26" s="496">
        <f t="shared" si="25"/>
        <v>365</v>
      </c>
      <c r="Z26" s="496">
        <f t="shared" si="25"/>
        <v>366</v>
      </c>
      <c r="AA26" s="496">
        <f t="shared" si="25"/>
        <v>365</v>
      </c>
      <c r="AB26" s="496">
        <f t="shared" si="25"/>
        <v>365</v>
      </c>
      <c r="AC26" s="496">
        <f t="shared" si="25"/>
        <v>365</v>
      </c>
      <c r="AD26" s="496">
        <f t="shared" si="25"/>
        <v>366</v>
      </c>
      <c r="AE26" s="496">
        <f t="shared" si="25"/>
        <v>365</v>
      </c>
      <c r="AF26" s="496">
        <f t="shared" si="25"/>
        <v>365</v>
      </c>
      <c r="AG26" s="496">
        <f t="shared" si="25"/>
        <v>365</v>
      </c>
      <c r="AH26" s="496">
        <f t="shared" si="25"/>
        <v>366</v>
      </c>
      <c r="AI26" s="496">
        <f t="shared" si="25"/>
        <v>365</v>
      </c>
      <c r="AJ26" s="496">
        <f t="shared" si="25"/>
        <v>365</v>
      </c>
      <c r="AK26" s="496">
        <f t="shared" si="25"/>
        <v>365</v>
      </c>
      <c r="AL26" s="496">
        <f t="shared" si="25"/>
        <v>366</v>
      </c>
      <c r="AM26" s="496">
        <f t="shared" si="25"/>
        <v>365</v>
      </c>
      <c r="AN26" s="496">
        <f t="shared" si="25"/>
        <v>365</v>
      </c>
      <c r="AO26" s="496">
        <f t="shared" si="25"/>
        <v>365</v>
      </c>
      <c r="AP26" s="496">
        <f t="shared" si="25"/>
        <v>366</v>
      </c>
      <c r="AQ26" s="496">
        <f t="shared" si="25"/>
        <v>365</v>
      </c>
      <c r="AR26" s="496">
        <f t="shared" si="25"/>
        <v>365</v>
      </c>
      <c r="AS26" s="496">
        <f t="shared" si="25"/>
        <v>365</v>
      </c>
      <c r="AT26" s="496">
        <f t="shared" si="25"/>
        <v>366</v>
      </c>
      <c r="AU26" s="496">
        <f t="shared" si="25"/>
        <v>365</v>
      </c>
      <c r="AV26" s="496">
        <f t="shared" si="25"/>
        <v>365</v>
      </c>
      <c r="AW26" s="496">
        <f t="shared" si="25"/>
        <v>365</v>
      </c>
      <c r="AX26" s="496">
        <f t="shared" si="25"/>
        <v>366</v>
      </c>
      <c r="AY26" s="496">
        <f t="shared" si="25"/>
        <v>365</v>
      </c>
      <c r="AZ26" s="496">
        <f t="shared" si="25"/>
        <v>365</v>
      </c>
      <c r="BA26" s="496">
        <f t="shared" si="25"/>
        <v>365</v>
      </c>
      <c r="BB26" s="496">
        <f t="shared" si="25"/>
        <v>366</v>
      </c>
      <c r="BC26" s="496">
        <f t="shared" si="25"/>
        <v>365</v>
      </c>
      <c r="BD26" s="496">
        <f t="shared" si="25"/>
        <v>365</v>
      </c>
      <c r="BE26" s="496">
        <f t="shared" si="25"/>
        <v>365</v>
      </c>
      <c r="BF26" s="496">
        <f t="shared" si="25"/>
        <v>366</v>
      </c>
      <c r="BG26" s="496">
        <f t="shared" si="25"/>
        <v>365</v>
      </c>
      <c r="BH26" s="496">
        <f t="shared" si="25"/>
        <v>365</v>
      </c>
      <c r="BI26" s="496">
        <f t="shared" si="25"/>
        <v>365</v>
      </c>
      <c r="BJ26" s="496">
        <f t="shared" si="25"/>
        <v>366</v>
      </c>
      <c r="BK26" s="496">
        <f t="shared" si="25"/>
        <v>365</v>
      </c>
      <c r="BL26" s="496">
        <f t="shared" si="25"/>
        <v>365</v>
      </c>
      <c r="BM26" s="496">
        <f t="shared" si="25"/>
        <v>365</v>
      </c>
      <c r="BN26" s="496">
        <f t="shared" si="25"/>
        <v>366</v>
      </c>
      <c r="BO26" s="496">
        <f t="shared" si="25"/>
        <v>365</v>
      </c>
      <c r="BP26" s="496">
        <f t="shared" si="25"/>
        <v>365</v>
      </c>
      <c r="BQ26" s="496">
        <f t="shared" si="25"/>
        <v>365</v>
      </c>
      <c r="BR26" s="496">
        <f t="shared" si="25"/>
        <v>366</v>
      </c>
      <c r="BS26" s="496">
        <f t="shared" si="25"/>
        <v>365</v>
      </c>
      <c r="BT26" s="496">
        <f t="shared" si="25"/>
        <v>365</v>
      </c>
      <c r="BU26" s="496">
        <f t="shared" si="25"/>
        <v>365</v>
      </c>
      <c r="BV26" s="496">
        <f t="shared" ref="BV26:EG26" si="26" xml:space="preserve"> BV24 - BV25 + 1</f>
        <v>366</v>
      </c>
      <c r="BW26" s="496">
        <f t="shared" si="26"/>
        <v>365</v>
      </c>
      <c r="BX26" s="496">
        <f t="shared" si="26"/>
        <v>365</v>
      </c>
      <c r="BY26" s="496">
        <f t="shared" si="26"/>
        <v>365</v>
      </c>
      <c r="BZ26" s="496">
        <f t="shared" si="26"/>
        <v>366</v>
      </c>
      <c r="CA26" s="496">
        <f t="shared" si="26"/>
        <v>365</v>
      </c>
      <c r="CB26" s="496">
        <f t="shared" si="26"/>
        <v>365</v>
      </c>
      <c r="CC26" s="496">
        <f t="shared" si="26"/>
        <v>365</v>
      </c>
      <c r="CD26" s="496">
        <f t="shared" si="26"/>
        <v>366</v>
      </c>
      <c r="CE26" s="496">
        <f t="shared" si="26"/>
        <v>365</v>
      </c>
      <c r="CF26" s="496">
        <f t="shared" si="26"/>
        <v>365</v>
      </c>
      <c r="CG26" s="496">
        <f t="shared" si="26"/>
        <v>365</v>
      </c>
      <c r="CH26" s="496">
        <f t="shared" si="26"/>
        <v>365</v>
      </c>
      <c r="CI26" s="496">
        <f t="shared" si="26"/>
        <v>365</v>
      </c>
      <c r="CJ26" s="496">
        <f t="shared" si="26"/>
        <v>365</v>
      </c>
      <c r="CK26" s="496">
        <f t="shared" si="26"/>
        <v>365</v>
      </c>
      <c r="CL26" s="496">
        <f t="shared" si="26"/>
        <v>366</v>
      </c>
      <c r="CM26" s="496">
        <f t="shared" si="26"/>
        <v>365</v>
      </c>
      <c r="CN26" s="496">
        <f t="shared" si="26"/>
        <v>365</v>
      </c>
      <c r="CO26" s="496">
        <f t="shared" si="26"/>
        <v>365</v>
      </c>
      <c r="CP26" s="496">
        <f t="shared" si="26"/>
        <v>366</v>
      </c>
      <c r="CQ26" s="496">
        <f t="shared" si="26"/>
        <v>365</v>
      </c>
      <c r="CR26" s="496">
        <f t="shared" si="26"/>
        <v>365</v>
      </c>
      <c r="CS26" s="496">
        <f t="shared" si="26"/>
        <v>365</v>
      </c>
      <c r="CT26" s="496">
        <f t="shared" si="26"/>
        <v>366</v>
      </c>
      <c r="CU26" s="496">
        <f t="shared" si="26"/>
        <v>365</v>
      </c>
      <c r="CV26" s="496">
        <f t="shared" si="26"/>
        <v>365</v>
      </c>
      <c r="CW26" s="496">
        <f t="shared" si="26"/>
        <v>365</v>
      </c>
      <c r="CX26" s="496">
        <f t="shared" si="26"/>
        <v>366</v>
      </c>
      <c r="CY26" s="496">
        <f t="shared" si="26"/>
        <v>365</v>
      </c>
      <c r="CZ26" s="496">
        <f t="shared" si="26"/>
        <v>365</v>
      </c>
      <c r="DA26" s="496">
        <f t="shared" si="26"/>
        <v>365</v>
      </c>
      <c r="DB26" s="496">
        <f t="shared" si="26"/>
        <v>366</v>
      </c>
      <c r="DC26" s="496">
        <f t="shared" si="26"/>
        <v>365</v>
      </c>
      <c r="DD26" s="496">
        <f t="shared" si="26"/>
        <v>365</v>
      </c>
      <c r="DE26" s="496">
        <f t="shared" si="26"/>
        <v>365</v>
      </c>
      <c r="DF26" s="496">
        <f t="shared" si="26"/>
        <v>366</v>
      </c>
      <c r="DG26" s="496">
        <f t="shared" si="26"/>
        <v>365</v>
      </c>
      <c r="DH26" s="496">
        <f t="shared" si="26"/>
        <v>365</v>
      </c>
      <c r="DI26" s="496">
        <f t="shared" si="26"/>
        <v>365</v>
      </c>
      <c r="DJ26" s="496">
        <f t="shared" si="26"/>
        <v>366</v>
      </c>
      <c r="DK26" s="496">
        <f t="shared" si="26"/>
        <v>365</v>
      </c>
      <c r="DL26" s="496">
        <f t="shared" si="26"/>
        <v>365</v>
      </c>
      <c r="DM26" s="496">
        <f t="shared" si="26"/>
        <v>365</v>
      </c>
      <c r="DN26" s="496">
        <f t="shared" si="26"/>
        <v>366</v>
      </c>
      <c r="DO26" s="496">
        <f t="shared" si="26"/>
        <v>365</v>
      </c>
      <c r="DP26" s="496">
        <f t="shared" si="26"/>
        <v>365</v>
      </c>
      <c r="DQ26" s="496">
        <f t="shared" si="26"/>
        <v>365</v>
      </c>
      <c r="DR26" s="496">
        <f t="shared" si="26"/>
        <v>366</v>
      </c>
      <c r="DS26" s="496">
        <f t="shared" si="26"/>
        <v>365</v>
      </c>
      <c r="DT26" s="496">
        <f t="shared" si="26"/>
        <v>365</v>
      </c>
      <c r="DU26" s="496">
        <f t="shared" si="26"/>
        <v>365</v>
      </c>
      <c r="DV26" s="496">
        <f t="shared" si="26"/>
        <v>366</v>
      </c>
      <c r="DW26" s="496">
        <f t="shared" si="26"/>
        <v>365</v>
      </c>
      <c r="DX26" s="496">
        <f t="shared" si="26"/>
        <v>365</v>
      </c>
      <c r="DY26" s="496">
        <f t="shared" si="26"/>
        <v>365</v>
      </c>
      <c r="DZ26" s="496">
        <f t="shared" si="26"/>
        <v>366</v>
      </c>
      <c r="EA26" s="496">
        <f t="shared" si="26"/>
        <v>365</v>
      </c>
      <c r="EB26" s="496">
        <f t="shared" si="26"/>
        <v>365</v>
      </c>
      <c r="EC26" s="496">
        <f t="shared" si="26"/>
        <v>365</v>
      </c>
      <c r="ED26" s="496">
        <f t="shared" si="26"/>
        <v>366</v>
      </c>
      <c r="EE26" s="496">
        <f t="shared" si="26"/>
        <v>365</v>
      </c>
      <c r="EF26" s="496">
        <f t="shared" si="26"/>
        <v>365</v>
      </c>
      <c r="EG26" s="496">
        <f t="shared" si="26"/>
        <v>365</v>
      </c>
      <c r="EH26" s="496">
        <f xml:space="preserve"> EH24 - EH25 + 1</f>
        <v>366</v>
      </c>
    </row>
    <row r="27" spans="1:138" s="19" customFormat="1" ht="15" customHeight="1" outlineLevel="1" x14ac:dyDescent="0.35">
      <c r="A27" s="66"/>
    </row>
    <row r="28" spans="1:138" s="37" customFormat="1" ht="15" customHeight="1" outlineLevel="1" x14ac:dyDescent="0.35">
      <c r="A28" s="38"/>
      <c r="E28" s="397" t="str">
        <f xml:space="preserve"> NTBA!E$13</f>
        <v>1st model column financial year</v>
      </c>
      <c r="F28" s="498">
        <f xml:space="preserve"> NTBA!F$13</f>
        <v>2024</v>
      </c>
      <c r="G28" s="397" t="str">
        <f xml:space="preserve"> NTBA!G$13</f>
        <v>year</v>
      </c>
    </row>
    <row r="29" spans="1:138" s="37" customFormat="1" ht="15" customHeight="1" outlineLevel="1" x14ac:dyDescent="0.35">
      <c r="A29" s="38"/>
      <c r="E29" s="397" t="str">
        <f xml:space="preserve"> NTBA!E$307</f>
        <v>Financial year end month#</v>
      </c>
      <c r="F29" s="397">
        <f xml:space="preserve"> NTBA!F$307</f>
        <v>3</v>
      </c>
      <c r="G29" s="397" t="str">
        <f xml:space="preserve"> NTBA!G$307</f>
        <v>month</v>
      </c>
    </row>
    <row r="30" spans="1:138" s="494" customFormat="1" ht="15" customHeight="1" outlineLevel="1" x14ac:dyDescent="0.35">
      <c r="A30" s="499"/>
      <c r="E30" s="494" t="str">
        <f xml:space="preserve"> Time_A!E$22</f>
        <v>Model period ending_A</v>
      </c>
      <c r="F30" s="494">
        <f xml:space="preserve"> Time_A!F$22</f>
        <v>0</v>
      </c>
      <c r="G30" s="494" t="str">
        <f xml:space="preserve"> Time_A!G$22</f>
        <v>date</v>
      </c>
      <c r="H30" s="494">
        <f xml:space="preserve"> Time_A!H$22</f>
        <v>0</v>
      </c>
      <c r="I30" s="494">
        <f xml:space="preserve"> Time_A!I$22</f>
        <v>0</v>
      </c>
      <c r="J30" s="494">
        <f xml:space="preserve"> Time_A!J$22</f>
        <v>45382</v>
      </c>
      <c r="K30" s="494">
        <f xml:space="preserve"> Time_A!K$22</f>
        <v>45747</v>
      </c>
      <c r="L30" s="494">
        <f xml:space="preserve"> Time_A!L$22</f>
        <v>46112</v>
      </c>
      <c r="M30" s="494">
        <f xml:space="preserve"> Time_A!M$22</f>
        <v>46477</v>
      </c>
      <c r="N30" s="494">
        <f xml:space="preserve"> Time_A!N$22</f>
        <v>46843</v>
      </c>
      <c r="O30" s="494">
        <f xml:space="preserve"> Time_A!O$22</f>
        <v>47208</v>
      </c>
      <c r="P30" s="494">
        <f xml:space="preserve"> Time_A!P$22</f>
        <v>47573</v>
      </c>
      <c r="Q30" s="494">
        <f xml:space="preserve"> Time_A!Q$22</f>
        <v>47938</v>
      </c>
      <c r="R30" s="494">
        <f xml:space="preserve"> Time_A!R$22</f>
        <v>48304</v>
      </c>
      <c r="S30" s="494">
        <f xml:space="preserve"> Time_A!S$22</f>
        <v>48669</v>
      </c>
      <c r="T30" s="494">
        <f xml:space="preserve"> Time_A!T$22</f>
        <v>49034</v>
      </c>
      <c r="U30" s="494">
        <f xml:space="preserve"> Time_A!U$22</f>
        <v>49399</v>
      </c>
      <c r="V30" s="494">
        <f xml:space="preserve"> Time_A!V$22</f>
        <v>49765</v>
      </c>
      <c r="W30" s="494">
        <f xml:space="preserve"> Time_A!W$22</f>
        <v>50130</v>
      </c>
      <c r="X30" s="494">
        <f xml:space="preserve"> Time_A!X$22</f>
        <v>50495</v>
      </c>
      <c r="Y30" s="494">
        <f xml:space="preserve"> Time_A!Y$22</f>
        <v>50860</v>
      </c>
      <c r="Z30" s="494">
        <f xml:space="preserve"> Time_A!Z$22</f>
        <v>51226</v>
      </c>
      <c r="AA30" s="494">
        <f xml:space="preserve"> Time_A!AA$22</f>
        <v>51591</v>
      </c>
      <c r="AB30" s="494">
        <f xml:space="preserve"> Time_A!AB$22</f>
        <v>51956</v>
      </c>
      <c r="AC30" s="494">
        <f xml:space="preserve"> Time_A!AC$22</f>
        <v>52321</v>
      </c>
      <c r="AD30" s="494">
        <f xml:space="preserve"> Time_A!AD$22</f>
        <v>52687</v>
      </c>
      <c r="AE30" s="494">
        <f xml:space="preserve"> Time_A!AE$22</f>
        <v>53052</v>
      </c>
      <c r="AF30" s="494">
        <f xml:space="preserve"> Time_A!AF$22</f>
        <v>53417</v>
      </c>
      <c r="AG30" s="494">
        <f xml:space="preserve"> Time_A!AG$22</f>
        <v>53782</v>
      </c>
      <c r="AH30" s="494">
        <f xml:space="preserve"> Time_A!AH$22</f>
        <v>54148</v>
      </c>
      <c r="AI30" s="494">
        <f xml:space="preserve"> Time_A!AI$22</f>
        <v>54513</v>
      </c>
      <c r="AJ30" s="494">
        <f xml:space="preserve"> Time_A!AJ$22</f>
        <v>54878</v>
      </c>
      <c r="AK30" s="494">
        <f xml:space="preserve"> Time_A!AK$22</f>
        <v>55243</v>
      </c>
      <c r="AL30" s="494">
        <f xml:space="preserve"> Time_A!AL$22</f>
        <v>55609</v>
      </c>
      <c r="AM30" s="494">
        <f xml:space="preserve"> Time_A!AM$22</f>
        <v>55974</v>
      </c>
      <c r="AN30" s="494">
        <f xml:space="preserve"> Time_A!AN$22</f>
        <v>56339</v>
      </c>
      <c r="AO30" s="494">
        <f xml:space="preserve"> Time_A!AO$22</f>
        <v>56704</v>
      </c>
      <c r="AP30" s="494">
        <f xml:space="preserve"> Time_A!AP$22</f>
        <v>57070</v>
      </c>
      <c r="AQ30" s="494">
        <f xml:space="preserve"> Time_A!AQ$22</f>
        <v>57435</v>
      </c>
      <c r="AR30" s="494">
        <f xml:space="preserve"> Time_A!AR$22</f>
        <v>57800</v>
      </c>
      <c r="AS30" s="494">
        <f xml:space="preserve"> Time_A!AS$22</f>
        <v>58165</v>
      </c>
      <c r="AT30" s="494">
        <f xml:space="preserve"> Time_A!AT$22</f>
        <v>58531</v>
      </c>
      <c r="AU30" s="494">
        <f xml:space="preserve"> Time_A!AU$22</f>
        <v>58896</v>
      </c>
      <c r="AV30" s="494">
        <f xml:space="preserve"> Time_A!AV$22</f>
        <v>59261</v>
      </c>
      <c r="AW30" s="494">
        <f xml:space="preserve"> Time_A!AW$22</f>
        <v>59626</v>
      </c>
      <c r="AX30" s="494">
        <f xml:space="preserve"> Time_A!AX$22</f>
        <v>59992</v>
      </c>
      <c r="AY30" s="494">
        <f xml:space="preserve"> Time_A!AY$22</f>
        <v>60357</v>
      </c>
      <c r="AZ30" s="494">
        <f xml:space="preserve"> Time_A!AZ$22</f>
        <v>60722</v>
      </c>
      <c r="BA30" s="494">
        <f xml:space="preserve"> Time_A!BA$22</f>
        <v>61087</v>
      </c>
      <c r="BB30" s="494">
        <f xml:space="preserve"> Time_A!BB$22</f>
        <v>61453</v>
      </c>
      <c r="BC30" s="494">
        <f xml:space="preserve"> Time_A!BC$22</f>
        <v>61818</v>
      </c>
      <c r="BD30" s="494">
        <f xml:space="preserve"> Time_A!BD$22</f>
        <v>62183</v>
      </c>
      <c r="BE30" s="494">
        <f xml:space="preserve"> Time_A!BE$22</f>
        <v>62548</v>
      </c>
      <c r="BF30" s="494">
        <f xml:space="preserve"> Time_A!BF$22</f>
        <v>62914</v>
      </c>
      <c r="BG30" s="494">
        <f xml:space="preserve"> Time_A!BG$22</f>
        <v>63279</v>
      </c>
      <c r="BH30" s="494">
        <f xml:space="preserve"> Time_A!BH$22</f>
        <v>63644</v>
      </c>
      <c r="BI30" s="494">
        <f xml:space="preserve"> Time_A!BI$22</f>
        <v>64009</v>
      </c>
      <c r="BJ30" s="494">
        <f xml:space="preserve"> Time_A!BJ$22</f>
        <v>64375</v>
      </c>
      <c r="BK30" s="494">
        <f xml:space="preserve"> Time_A!BK$22</f>
        <v>64740</v>
      </c>
      <c r="BL30" s="494">
        <f xml:space="preserve"> Time_A!BL$22</f>
        <v>65105</v>
      </c>
      <c r="BM30" s="494">
        <f xml:space="preserve"> Time_A!BM$22</f>
        <v>65470</v>
      </c>
      <c r="BN30" s="494">
        <f xml:space="preserve"> Time_A!BN$22</f>
        <v>65836</v>
      </c>
      <c r="BO30" s="494">
        <f xml:space="preserve"> Time_A!BO$22</f>
        <v>66201</v>
      </c>
      <c r="BP30" s="494">
        <f xml:space="preserve"> Time_A!BP$22</f>
        <v>66566</v>
      </c>
      <c r="BQ30" s="494">
        <f xml:space="preserve"> Time_A!BQ$22</f>
        <v>66931</v>
      </c>
      <c r="BR30" s="494">
        <f xml:space="preserve"> Time_A!BR$22</f>
        <v>67297</v>
      </c>
      <c r="BS30" s="494">
        <f xml:space="preserve"> Time_A!BS$22</f>
        <v>67662</v>
      </c>
      <c r="BT30" s="494">
        <f xml:space="preserve"> Time_A!BT$22</f>
        <v>68027</v>
      </c>
      <c r="BU30" s="494">
        <f xml:space="preserve"> Time_A!BU$22</f>
        <v>68392</v>
      </c>
      <c r="BV30" s="494">
        <f xml:space="preserve"> Time_A!BV$22</f>
        <v>68758</v>
      </c>
      <c r="BW30" s="494">
        <f xml:space="preserve"> Time_A!BW$22</f>
        <v>69123</v>
      </c>
      <c r="BX30" s="494">
        <f xml:space="preserve"> Time_A!BX$22</f>
        <v>69488</v>
      </c>
      <c r="BY30" s="494">
        <f xml:space="preserve"> Time_A!BY$22</f>
        <v>69853</v>
      </c>
      <c r="BZ30" s="494">
        <f xml:space="preserve"> Time_A!BZ$22</f>
        <v>70219</v>
      </c>
      <c r="CA30" s="494">
        <f xml:space="preserve"> Time_A!CA$22</f>
        <v>70584</v>
      </c>
      <c r="CB30" s="494">
        <f xml:space="preserve"> Time_A!CB$22</f>
        <v>70949</v>
      </c>
      <c r="CC30" s="494">
        <f xml:space="preserve"> Time_A!CC$22</f>
        <v>71314</v>
      </c>
      <c r="CD30" s="494">
        <f xml:space="preserve"> Time_A!CD$22</f>
        <v>71680</v>
      </c>
      <c r="CE30" s="494">
        <f xml:space="preserve"> Time_A!CE$22</f>
        <v>72045</v>
      </c>
      <c r="CF30" s="494">
        <f xml:space="preserve"> Time_A!CF$22</f>
        <v>72410</v>
      </c>
      <c r="CG30" s="494">
        <f xml:space="preserve"> Time_A!CG$22</f>
        <v>72775</v>
      </c>
      <c r="CH30" s="494">
        <f xml:space="preserve"> Time_A!CH$22</f>
        <v>73140</v>
      </c>
      <c r="CI30" s="494">
        <f xml:space="preserve"> Time_A!CI$22</f>
        <v>73505</v>
      </c>
      <c r="CJ30" s="494">
        <f xml:space="preserve"> Time_A!CJ$22</f>
        <v>73870</v>
      </c>
      <c r="CK30" s="494">
        <f xml:space="preserve"> Time_A!CK$22</f>
        <v>74235</v>
      </c>
      <c r="CL30" s="494">
        <f xml:space="preserve"> Time_A!CL$22</f>
        <v>74601</v>
      </c>
      <c r="CM30" s="494">
        <f xml:space="preserve"> Time_A!CM$22</f>
        <v>74966</v>
      </c>
      <c r="CN30" s="494">
        <f xml:space="preserve"> Time_A!CN$22</f>
        <v>75331</v>
      </c>
      <c r="CO30" s="494">
        <f xml:space="preserve"> Time_A!CO$22</f>
        <v>75696</v>
      </c>
      <c r="CP30" s="494">
        <f xml:space="preserve"> Time_A!CP$22</f>
        <v>76062</v>
      </c>
      <c r="CQ30" s="494">
        <f xml:space="preserve"> Time_A!CQ$22</f>
        <v>76427</v>
      </c>
      <c r="CR30" s="494">
        <f xml:space="preserve"> Time_A!CR$22</f>
        <v>76792</v>
      </c>
      <c r="CS30" s="494">
        <f xml:space="preserve"> Time_A!CS$22</f>
        <v>77157</v>
      </c>
      <c r="CT30" s="494">
        <f xml:space="preserve"> Time_A!CT$22</f>
        <v>77523</v>
      </c>
      <c r="CU30" s="494">
        <f xml:space="preserve"> Time_A!CU$22</f>
        <v>77888</v>
      </c>
      <c r="CV30" s="494">
        <f xml:space="preserve"> Time_A!CV$22</f>
        <v>78253</v>
      </c>
      <c r="CW30" s="494">
        <f xml:space="preserve"> Time_A!CW$22</f>
        <v>78618</v>
      </c>
      <c r="CX30" s="494">
        <f xml:space="preserve"> Time_A!CX$22</f>
        <v>78984</v>
      </c>
      <c r="CY30" s="494">
        <f xml:space="preserve"> Time_A!CY$22</f>
        <v>79349</v>
      </c>
      <c r="CZ30" s="494">
        <f xml:space="preserve"> Time_A!CZ$22</f>
        <v>79714</v>
      </c>
      <c r="DA30" s="494">
        <f xml:space="preserve"> Time_A!DA$22</f>
        <v>80079</v>
      </c>
      <c r="DB30" s="494">
        <f xml:space="preserve"> Time_A!DB$22</f>
        <v>80445</v>
      </c>
      <c r="DC30" s="494">
        <f xml:space="preserve"> Time_A!DC$22</f>
        <v>80810</v>
      </c>
      <c r="DD30" s="494">
        <f xml:space="preserve"> Time_A!DD$22</f>
        <v>81175</v>
      </c>
      <c r="DE30" s="494">
        <f xml:space="preserve"> Time_A!DE$22</f>
        <v>81540</v>
      </c>
      <c r="DF30" s="494">
        <f xml:space="preserve"> Time_A!DF$22</f>
        <v>81906</v>
      </c>
      <c r="DG30" s="494">
        <f xml:space="preserve"> Time_A!DG$22</f>
        <v>82271</v>
      </c>
      <c r="DH30" s="494">
        <f xml:space="preserve"> Time_A!DH$22</f>
        <v>82636</v>
      </c>
      <c r="DI30" s="494">
        <f xml:space="preserve"> Time_A!DI$22</f>
        <v>83001</v>
      </c>
      <c r="DJ30" s="494">
        <f xml:space="preserve"> Time_A!DJ$22</f>
        <v>83367</v>
      </c>
      <c r="DK30" s="494">
        <f xml:space="preserve"> Time_A!DK$22</f>
        <v>83732</v>
      </c>
      <c r="DL30" s="494">
        <f xml:space="preserve"> Time_A!DL$22</f>
        <v>84097</v>
      </c>
      <c r="DM30" s="494">
        <f xml:space="preserve"> Time_A!DM$22</f>
        <v>84462</v>
      </c>
      <c r="DN30" s="494">
        <f xml:space="preserve"> Time_A!DN$22</f>
        <v>84828</v>
      </c>
      <c r="DO30" s="494">
        <f xml:space="preserve"> Time_A!DO$22</f>
        <v>85193</v>
      </c>
      <c r="DP30" s="494">
        <f xml:space="preserve"> Time_A!DP$22</f>
        <v>85558</v>
      </c>
      <c r="DQ30" s="494">
        <f xml:space="preserve"> Time_A!DQ$22</f>
        <v>85923</v>
      </c>
      <c r="DR30" s="494">
        <f xml:space="preserve"> Time_A!DR$22</f>
        <v>86289</v>
      </c>
      <c r="DS30" s="494">
        <f xml:space="preserve"> Time_A!DS$22</f>
        <v>86654</v>
      </c>
      <c r="DT30" s="494">
        <f xml:space="preserve"> Time_A!DT$22</f>
        <v>87019</v>
      </c>
      <c r="DU30" s="494">
        <f xml:space="preserve"> Time_A!DU$22</f>
        <v>87384</v>
      </c>
      <c r="DV30" s="494">
        <f xml:space="preserve"> Time_A!DV$22</f>
        <v>87750</v>
      </c>
      <c r="DW30" s="494">
        <f xml:space="preserve"> Time_A!DW$22</f>
        <v>88115</v>
      </c>
      <c r="DX30" s="494">
        <f xml:space="preserve"> Time_A!DX$22</f>
        <v>88480</v>
      </c>
      <c r="DY30" s="494">
        <f xml:space="preserve"> Time_A!DY$22</f>
        <v>88845</v>
      </c>
      <c r="DZ30" s="494">
        <f xml:space="preserve"> Time_A!DZ$22</f>
        <v>89211</v>
      </c>
      <c r="EA30" s="494">
        <f xml:space="preserve"> Time_A!EA$22</f>
        <v>89576</v>
      </c>
      <c r="EB30" s="494">
        <f xml:space="preserve"> Time_A!EB$22</f>
        <v>89941</v>
      </c>
      <c r="EC30" s="494">
        <f xml:space="preserve"> Time_A!EC$22</f>
        <v>90306</v>
      </c>
      <c r="ED30" s="494">
        <f xml:space="preserve"> Time_A!ED$22</f>
        <v>90672</v>
      </c>
      <c r="EE30" s="494">
        <f xml:space="preserve"> Time_A!EE$22</f>
        <v>91037</v>
      </c>
      <c r="EF30" s="494">
        <f xml:space="preserve"> Time_A!EF$22</f>
        <v>91402</v>
      </c>
      <c r="EG30" s="494">
        <f xml:space="preserve"> Time_A!EG$22</f>
        <v>91767</v>
      </c>
      <c r="EH30" s="494">
        <f xml:space="preserve"> Time_A!EH$22</f>
        <v>92133</v>
      </c>
    </row>
    <row r="31" spans="1:138" s="37" customFormat="1" ht="15" customHeight="1" outlineLevel="1" x14ac:dyDescent="0.35">
      <c r="A31" s="38"/>
      <c r="E31" s="397" t="str">
        <f xml:space="preserve"> Time_A!E$13</f>
        <v>1st model column flag_A</v>
      </c>
      <c r="F31" s="397">
        <f xml:space="preserve"> Time_A!F$13</f>
        <v>0</v>
      </c>
      <c r="G31" s="397" t="str">
        <f xml:space="preserve"> Time_A!G$13</f>
        <v>flag</v>
      </c>
      <c r="H31" s="397">
        <f xml:space="preserve"> Time_A!H$13</f>
        <v>1</v>
      </c>
      <c r="I31" s="397">
        <f xml:space="preserve"> Time_A!I$13</f>
        <v>0</v>
      </c>
      <c r="J31" s="397">
        <f xml:space="preserve"> Time_A!J$13</f>
        <v>1</v>
      </c>
      <c r="K31" s="397">
        <f xml:space="preserve"> Time_A!K$13</f>
        <v>0</v>
      </c>
      <c r="L31" s="397">
        <f xml:space="preserve"> Time_A!L$13</f>
        <v>0</v>
      </c>
      <c r="M31" s="397">
        <f xml:space="preserve"> Time_A!M$13</f>
        <v>0</v>
      </c>
      <c r="N31" s="397">
        <f xml:space="preserve"> Time_A!N$13</f>
        <v>0</v>
      </c>
      <c r="O31" s="397">
        <f xml:space="preserve"> Time_A!O$13</f>
        <v>0</v>
      </c>
      <c r="P31" s="397">
        <f xml:space="preserve"> Time_A!P$13</f>
        <v>0</v>
      </c>
      <c r="Q31" s="397">
        <f xml:space="preserve"> Time_A!Q$13</f>
        <v>0</v>
      </c>
      <c r="R31" s="397">
        <f xml:space="preserve"> Time_A!R$13</f>
        <v>0</v>
      </c>
      <c r="S31" s="397">
        <f xml:space="preserve"> Time_A!S$13</f>
        <v>0</v>
      </c>
      <c r="T31" s="397">
        <f xml:space="preserve"> Time_A!T$13</f>
        <v>0</v>
      </c>
      <c r="U31" s="397">
        <f xml:space="preserve"> Time_A!U$13</f>
        <v>0</v>
      </c>
      <c r="V31" s="397">
        <f xml:space="preserve"> Time_A!V$13</f>
        <v>0</v>
      </c>
      <c r="W31" s="397">
        <f xml:space="preserve"> Time_A!W$13</f>
        <v>0</v>
      </c>
      <c r="X31" s="397">
        <f xml:space="preserve"> Time_A!X$13</f>
        <v>0</v>
      </c>
      <c r="Y31" s="397">
        <f xml:space="preserve"> Time_A!Y$13</f>
        <v>0</v>
      </c>
      <c r="Z31" s="397">
        <f xml:space="preserve"> Time_A!Z$13</f>
        <v>0</v>
      </c>
      <c r="AA31" s="397">
        <f xml:space="preserve"> Time_A!AA$13</f>
        <v>0</v>
      </c>
      <c r="AB31" s="397">
        <f xml:space="preserve"> Time_A!AB$13</f>
        <v>0</v>
      </c>
      <c r="AC31" s="397">
        <f xml:space="preserve"> Time_A!AC$13</f>
        <v>0</v>
      </c>
      <c r="AD31" s="397">
        <f xml:space="preserve"> Time_A!AD$13</f>
        <v>0</v>
      </c>
      <c r="AE31" s="397">
        <f xml:space="preserve"> Time_A!AE$13</f>
        <v>0</v>
      </c>
      <c r="AF31" s="397">
        <f xml:space="preserve"> Time_A!AF$13</f>
        <v>0</v>
      </c>
      <c r="AG31" s="397">
        <f xml:space="preserve"> Time_A!AG$13</f>
        <v>0</v>
      </c>
      <c r="AH31" s="397">
        <f xml:space="preserve"> Time_A!AH$13</f>
        <v>0</v>
      </c>
      <c r="AI31" s="397">
        <f xml:space="preserve"> Time_A!AI$13</f>
        <v>0</v>
      </c>
      <c r="AJ31" s="397">
        <f xml:space="preserve"> Time_A!AJ$13</f>
        <v>0</v>
      </c>
      <c r="AK31" s="397">
        <f xml:space="preserve"> Time_A!AK$13</f>
        <v>0</v>
      </c>
      <c r="AL31" s="397">
        <f xml:space="preserve"> Time_A!AL$13</f>
        <v>0</v>
      </c>
      <c r="AM31" s="397">
        <f xml:space="preserve"> Time_A!AM$13</f>
        <v>0</v>
      </c>
      <c r="AN31" s="397">
        <f xml:space="preserve"> Time_A!AN$13</f>
        <v>0</v>
      </c>
      <c r="AO31" s="397">
        <f xml:space="preserve"> Time_A!AO$13</f>
        <v>0</v>
      </c>
      <c r="AP31" s="397">
        <f xml:space="preserve"> Time_A!AP$13</f>
        <v>0</v>
      </c>
      <c r="AQ31" s="397">
        <f xml:space="preserve"> Time_A!AQ$13</f>
        <v>0</v>
      </c>
      <c r="AR31" s="397">
        <f xml:space="preserve"> Time_A!AR$13</f>
        <v>0</v>
      </c>
      <c r="AS31" s="397">
        <f xml:space="preserve"> Time_A!AS$13</f>
        <v>0</v>
      </c>
      <c r="AT31" s="397">
        <f xml:space="preserve"> Time_A!AT$13</f>
        <v>0</v>
      </c>
      <c r="AU31" s="397">
        <f xml:space="preserve"> Time_A!AU$13</f>
        <v>0</v>
      </c>
      <c r="AV31" s="397">
        <f xml:space="preserve"> Time_A!AV$13</f>
        <v>0</v>
      </c>
      <c r="AW31" s="397">
        <f xml:space="preserve"> Time_A!AW$13</f>
        <v>0</v>
      </c>
      <c r="AX31" s="397">
        <f xml:space="preserve"> Time_A!AX$13</f>
        <v>0</v>
      </c>
      <c r="AY31" s="397">
        <f xml:space="preserve"> Time_A!AY$13</f>
        <v>0</v>
      </c>
      <c r="AZ31" s="397">
        <f xml:space="preserve"> Time_A!AZ$13</f>
        <v>0</v>
      </c>
      <c r="BA31" s="397">
        <f xml:space="preserve"> Time_A!BA$13</f>
        <v>0</v>
      </c>
      <c r="BB31" s="397">
        <f xml:space="preserve"> Time_A!BB$13</f>
        <v>0</v>
      </c>
      <c r="BC31" s="397">
        <f xml:space="preserve"> Time_A!BC$13</f>
        <v>0</v>
      </c>
      <c r="BD31" s="397">
        <f xml:space="preserve"> Time_A!BD$13</f>
        <v>0</v>
      </c>
      <c r="BE31" s="397">
        <f xml:space="preserve"> Time_A!BE$13</f>
        <v>0</v>
      </c>
      <c r="BF31" s="397">
        <f xml:space="preserve"> Time_A!BF$13</f>
        <v>0</v>
      </c>
      <c r="BG31" s="397">
        <f xml:space="preserve"> Time_A!BG$13</f>
        <v>0</v>
      </c>
      <c r="BH31" s="397">
        <f xml:space="preserve"> Time_A!BH$13</f>
        <v>0</v>
      </c>
      <c r="BI31" s="397">
        <f xml:space="preserve"> Time_A!BI$13</f>
        <v>0</v>
      </c>
      <c r="BJ31" s="397">
        <f xml:space="preserve"> Time_A!BJ$13</f>
        <v>0</v>
      </c>
      <c r="BK31" s="397">
        <f xml:space="preserve"> Time_A!BK$13</f>
        <v>0</v>
      </c>
      <c r="BL31" s="397">
        <f xml:space="preserve"> Time_A!BL$13</f>
        <v>0</v>
      </c>
      <c r="BM31" s="397">
        <f xml:space="preserve"> Time_A!BM$13</f>
        <v>0</v>
      </c>
      <c r="BN31" s="397">
        <f xml:space="preserve"> Time_A!BN$13</f>
        <v>0</v>
      </c>
      <c r="BO31" s="397">
        <f xml:space="preserve"> Time_A!BO$13</f>
        <v>0</v>
      </c>
      <c r="BP31" s="397">
        <f xml:space="preserve"> Time_A!BP$13</f>
        <v>0</v>
      </c>
      <c r="BQ31" s="397">
        <f xml:space="preserve"> Time_A!BQ$13</f>
        <v>0</v>
      </c>
      <c r="BR31" s="397">
        <f xml:space="preserve"> Time_A!BR$13</f>
        <v>0</v>
      </c>
      <c r="BS31" s="397">
        <f xml:space="preserve"> Time_A!BS$13</f>
        <v>0</v>
      </c>
      <c r="BT31" s="397">
        <f xml:space="preserve"> Time_A!BT$13</f>
        <v>0</v>
      </c>
      <c r="BU31" s="397">
        <f xml:space="preserve"> Time_A!BU$13</f>
        <v>0</v>
      </c>
      <c r="BV31" s="397">
        <f xml:space="preserve"> Time_A!BV$13</f>
        <v>0</v>
      </c>
      <c r="BW31" s="397">
        <f xml:space="preserve"> Time_A!BW$13</f>
        <v>0</v>
      </c>
      <c r="BX31" s="397">
        <f xml:space="preserve"> Time_A!BX$13</f>
        <v>0</v>
      </c>
      <c r="BY31" s="397">
        <f xml:space="preserve"> Time_A!BY$13</f>
        <v>0</v>
      </c>
      <c r="BZ31" s="397">
        <f xml:space="preserve"> Time_A!BZ$13</f>
        <v>0</v>
      </c>
      <c r="CA31" s="397">
        <f xml:space="preserve"> Time_A!CA$13</f>
        <v>0</v>
      </c>
      <c r="CB31" s="397">
        <f xml:space="preserve"> Time_A!CB$13</f>
        <v>0</v>
      </c>
      <c r="CC31" s="397">
        <f xml:space="preserve"> Time_A!CC$13</f>
        <v>0</v>
      </c>
      <c r="CD31" s="397">
        <f xml:space="preserve"> Time_A!CD$13</f>
        <v>0</v>
      </c>
      <c r="CE31" s="397">
        <f xml:space="preserve"> Time_A!CE$13</f>
        <v>0</v>
      </c>
      <c r="CF31" s="397">
        <f xml:space="preserve"> Time_A!CF$13</f>
        <v>0</v>
      </c>
      <c r="CG31" s="397">
        <f xml:space="preserve"> Time_A!CG$13</f>
        <v>0</v>
      </c>
      <c r="CH31" s="397">
        <f xml:space="preserve"> Time_A!CH$13</f>
        <v>0</v>
      </c>
      <c r="CI31" s="397">
        <f xml:space="preserve"> Time_A!CI$13</f>
        <v>0</v>
      </c>
      <c r="CJ31" s="397">
        <f xml:space="preserve"> Time_A!CJ$13</f>
        <v>0</v>
      </c>
      <c r="CK31" s="397">
        <f xml:space="preserve"> Time_A!CK$13</f>
        <v>0</v>
      </c>
      <c r="CL31" s="397">
        <f xml:space="preserve"> Time_A!CL$13</f>
        <v>0</v>
      </c>
      <c r="CM31" s="397">
        <f xml:space="preserve"> Time_A!CM$13</f>
        <v>0</v>
      </c>
      <c r="CN31" s="397">
        <f xml:space="preserve"> Time_A!CN$13</f>
        <v>0</v>
      </c>
      <c r="CO31" s="397">
        <f xml:space="preserve"> Time_A!CO$13</f>
        <v>0</v>
      </c>
      <c r="CP31" s="397">
        <f xml:space="preserve"> Time_A!CP$13</f>
        <v>0</v>
      </c>
      <c r="CQ31" s="397">
        <f xml:space="preserve"> Time_A!CQ$13</f>
        <v>0</v>
      </c>
      <c r="CR31" s="397">
        <f xml:space="preserve"> Time_A!CR$13</f>
        <v>0</v>
      </c>
      <c r="CS31" s="397">
        <f xml:space="preserve"> Time_A!CS$13</f>
        <v>0</v>
      </c>
      <c r="CT31" s="397">
        <f xml:space="preserve"> Time_A!CT$13</f>
        <v>0</v>
      </c>
      <c r="CU31" s="397">
        <f xml:space="preserve"> Time_A!CU$13</f>
        <v>0</v>
      </c>
      <c r="CV31" s="397">
        <f xml:space="preserve"> Time_A!CV$13</f>
        <v>0</v>
      </c>
      <c r="CW31" s="397">
        <f xml:space="preserve"> Time_A!CW$13</f>
        <v>0</v>
      </c>
      <c r="CX31" s="397">
        <f xml:space="preserve"> Time_A!CX$13</f>
        <v>0</v>
      </c>
      <c r="CY31" s="397">
        <f xml:space="preserve"> Time_A!CY$13</f>
        <v>0</v>
      </c>
      <c r="CZ31" s="397">
        <f xml:space="preserve"> Time_A!CZ$13</f>
        <v>0</v>
      </c>
      <c r="DA31" s="397">
        <f xml:space="preserve"> Time_A!DA$13</f>
        <v>0</v>
      </c>
      <c r="DB31" s="397">
        <f xml:space="preserve"> Time_A!DB$13</f>
        <v>0</v>
      </c>
      <c r="DC31" s="397">
        <f xml:space="preserve"> Time_A!DC$13</f>
        <v>0</v>
      </c>
      <c r="DD31" s="397">
        <f xml:space="preserve"> Time_A!DD$13</f>
        <v>0</v>
      </c>
      <c r="DE31" s="397">
        <f xml:space="preserve"> Time_A!DE$13</f>
        <v>0</v>
      </c>
      <c r="DF31" s="397">
        <f xml:space="preserve"> Time_A!DF$13</f>
        <v>0</v>
      </c>
      <c r="DG31" s="397">
        <f xml:space="preserve"> Time_A!DG$13</f>
        <v>0</v>
      </c>
      <c r="DH31" s="397">
        <f xml:space="preserve"> Time_A!DH$13</f>
        <v>0</v>
      </c>
      <c r="DI31" s="397">
        <f xml:space="preserve"> Time_A!DI$13</f>
        <v>0</v>
      </c>
      <c r="DJ31" s="397">
        <f xml:space="preserve"> Time_A!DJ$13</f>
        <v>0</v>
      </c>
      <c r="DK31" s="397">
        <f xml:space="preserve"> Time_A!DK$13</f>
        <v>0</v>
      </c>
      <c r="DL31" s="397">
        <f xml:space="preserve"> Time_A!DL$13</f>
        <v>0</v>
      </c>
      <c r="DM31" s="397">
        <f xml:space="preserve"> Time_A!DM$13</f>
        <v>0</v>
      </c>
      <c r="DN31" s="397">
        <f xml:space="preserve"> Time_A!DN$13</f>
        <v>0</v>
      </c>
      <c r="DO31" s="397">
        <f xml:space="preserve"> Time_A!DO$13</f>
        <v>0</v>
      </c>
      <c r="DP31" s="397">
        <f xml:space="preserve"> Time_A!DP$13</f>
        <v>0</v>
      </c>
      <c r="DQ31" s="397">
        <f xml:space="preserve"> Time_A!DQ$13</f>
        <v>0</v>
      </c>
      <c r="DR31" s="397">
        <f xml:space="preserve"> Time_A!DR$13</f>
        <v>0</v>
      </c>
      <c r="DS31" s="397">
        <f xml:space="preserve"> Time_A!DS$13</f>
        <v>0</v>
      </c>
      <c r="DT31" s="397">
        <f xml:space="preserve"> Time_A!DT$13</f>
        <v>0</v>
      </c>
      <c r="DU31" s="397">
        <f xml:space="preserve"> Time_A!DU$13</f>
        <v>0</v>
      </c>
      <c r="DV31" s="397">
        <f xml:space="preserve"> Time_A!DV$13</f>
        <v>0</v>
      </c>
      <c r="DW31" s="397">
        <f xml:space="preserve"> Time_A!DW$13</f>
        <v>0</v>
      </c>
      <c r="DX31" s="397">
        <f xml:space="preserve"> Time_A!DX$13</f>
        <v>0</v>
      </c>
      <c r="DY31" s="397">
        <f xml:space="preserve"> Time_A!DY$13</f>
        <v>0</v>
      </c>
      <c r="DZ31" s="397">
        <f xml:space="preserve"> Time_A!DZ$13</f>
        <v>0</v>
      </c>
      <c r="EA31" s="397">
        <f xml:space="preserve"> Time_A!EA$13</f>
        <v>0</v>
      </c>
      <c r="EB31" s="397">
        <f xml:space="preserve"> Time_A!EB$13</f>
        <v>0</v>
      </c>
      <c r="EC31" s="397">
        <f xml:space="preserve"> Time_A!EC$13</f>
        <v>0</v>
      </c>
      <c r="ED31" s="397">
        <f xml:space="preserve"> Time_A!ED$13</f>
        <v>0</v>
      </c>
      <c r="EE31" s="397">
        <f xml:space="preserve"> Time_A!EE$13</f>
        <v>0</v>
      </c>
      <c r="EF31" s="397">
        <f xml:space="preserve"> Time_A!EF$13</f>
        <v>0</v>
      </c>
      <c r="EG31" s="397">
        <f xml:space="preserve"> Time_A!EG$13</f>
        <v>0</v>
      </c>
      <c r="EH31" s="397">
        <f xml:space="preserve"> Time_A!EH$13</f>
        <v>0</v>
      </c>
    </row>
    <row r="32" spans="1:138" s="19" customFormat="1" ht="15" customHeight="1" outlineLevel="1" x14ac:dyDescent="0.35">
      <c r="A32" s="66"/>
      <c r="E32" s="128" t="s">
        <v>507</v>
      </c>
      <c r="G32" s="500" t="s">
        <v>500</v>
      </c>
      <c r="J32" s="500">
        <f t="shared" ref="J32:BU32" si="27" xml:space="preserve"> IF(J31 = 1, $F28, IF(J30 &gt; (DATE(I32, $F29 + 1, 1) - 1), I32 + 1, I32))</f>
        <v>2024</v>
      </c>
      <c r="K32" s="500">
        <f t="shared" si="27"/>
        <v>2025</v>
      </c>
      <c r="L32" s="500">
        <f t="shared" si="27"/>
        <v>2026</v>
      </c>
      <c r="M32" s="500">
        <f t="shared" si="27"/>
        <v>2027</v>
      </c>
      <c r="N32" s="500">
        <f t="shared" si="27"/>
        <v>2028</v>
      </c>
      <c r="O32" s="500">
        <f t="shared" si="27"/>
        <v>2029</v>
      </c>
      <c r="P32" s="500">
        <f t="shared" si="27"/>
        <v>2030</v>
      </c>
      <c r="Q32" s="500">
        <f t="shared" si="27"/>
        <v>2031</v>
      </c>
      <c r="R32" s="500">
        <f t="shared" si="27"/>
        <v>2032</v>
      </c>
      <c r="S32" s="500">
        <f t="shared" si="27"/>
        <v>2033</v>
      </c>
      <c r="T32" s="500">
        <f t="shared" si="27"/>
        <v>2034</v>
      </c>
      <c r="U32" s="500">
        <f t="shared" si="27"/>
        <v>2035</v>
      </c>
      <c r="V32" s="500">
        <f t="shared" si="27"/>
        <v>2036</v>
      </c>
      <c r="W32" s="500">
        <f t="shared" si="27"/>
        <v>2037</v>
      </c>
      <c r="X32" s="500">
        <f t="shared" si="27"/>
        <v>2038</v>
      </c>
      <c r="Y32" s="500">
        <f t="shared" si="27"/>
        <v>2039</v>
      </c>
      <c r="Z32" s="500">
        <f t="shared" si="27"/>
        <v>2040</v>
      </c>
      <c r="AA32" s="500">
        <f t="shared" si="27"/>
        <v>2041</v>
      </c>
      <c r="AB32" s="500">
        <f t="shared" si="27"/>
        <v>2042</v>
      </c>
      <c r="AC32" s="500">
        <f t="shared" si="27"/>
        <v>2043</v>
      </c>
      <c r="AD32" s="500">
        <f t="shared" si="27"/>
        <v>2044</v>
      </c>
      <c r="AE32" s="500">
        <f t="shared" si="27"/>
        <v>2045</v>
      </c>
      <c r="AF32" s="500">
        <f t="shared" si="27"/>
        <v>2046</v>
      </c>
      <c r="AG32" s="500">
        <f t="shared" si="27"/>
        <v>2047</v>
      </c>
      <c r="AH32" s="500">
        <f t="shared" si="27"/>
        <v>2048</v>
      </c>
      <c r="AI32" s="500">
        <f t="shared" si="27"/>
        <v>2049</v>
      </c>
      <c r="AJ32" s="500">
        <f t="shared" si="27"/>
        <v>2050</v>
      </c>
      <c r="AK32" s="500">
        <f t="shared" si="27"/>
        <v>2051</v>
      </c>
      <c r="AL32" s="500">
        <f t="shared" si="27"/>
        <v>2052</v>
      </c>
      <c r="AM32" s="500">
        <f t="shared" si="27"/>
        <v>2053</v>
      </c>
      <c r="AN32" s="500">
        <f t="shared" si="27"/>
        <v>2054</v>
      </c>
      <c r="AO32" s="500">
        <f t="shared" si="27"/>
        <v>2055</v>
      </c>
      <c r="AP32" s="500">
        <f t="shared" si="27"/>
        <v>2056</v>
      </c>
      <c r="AQ32" s="500">
        <f t="shared" si="27"/>
        <v>2057</v>
      </c>
      <c r="AR32" s="500">
        <f t="shared" si="27"/>
        <v>2058</v>
      </c>
      <c r="AS32" s="500">
        <f t="shared" si="27"/>
        <v>2059</v>
      </c>
      <c r="AT32" s="500">
        <f t="shared" si="27"/>
        <v>2060</v>
      </c>
      <c r="AU32" s="500">
        <f t="shared" si="27"/>
        <v>2061</v>
      </c>
      <c r="AV32" s="500">
        <f t="shared" si="27"/>
        <v>2062</v>
      </c>
      <c r="AW32" s="500">
        <f t="shared" si="27"/>
        <v>2063</v>
      </c>
      <c r="AX32" s="500">
        <f t="shared" si="27"/>
        <v>2064</v>
      </c>
      <c r="AY32" s="500">
        <f t="shared" si="27"/>
        <v>2065</v>
      </c>
      <c r="AZ32" s="500">
        <f t="shared" si="27"/>
        <v>2066</v>
      </c>
      <c r="BA32" s="500">
        <f t="shared" si="27"/>
        <v>2067</v>
      </c>
      <c r="BB32" s="500">
        <f t="shared" si="27"/>
        <v>2068</v>
      </c>
      <c r="BC32" s="500">
        <f t="shared" si="27"/>
        <v>2069</v>
      </c>
      <c r="BD32" s="500">
        <f t="shared" si="27"/>
        <v>2070</v>
      </c>
      <c r="BE32" s="500">
        <f t="shared" si="27"/>
        <v>2071</v>
      </c>
      <c r="BF32" s="500">
        <f t="shared" si="27"/>
        <v>2072</v>
      </c>
      <c r="BG32" s="500">
        <f t="shared" si="27"/>
        <v>2073</v>
      </c>
      <c r="BH32" s="500">
        <f t="shared" si="27"/>
        <v>2074</v>
      </c>
      <c r="BI32" s="500">
        <f t="shared" si="27"/>
        <v>2075</v>
      </c>
      <c r="BJ32" s="500">
        <f t="shared" si="27"/>
        <v>2076</v>
      </c>
      <c r="BK32" s="500">
        <f t="shared" si="27"/>
        <v>2077</v>
      </c>
      <c r="BL32" s="500">
        <f t="shared" si="27"/>
        <v>2078</v>
      </c>
      <c r="BM32" s="500">
        <f t="shared" si="27"/>
        <v>2079</v>
      </c>
      <c r="BN32" s="500">
        <f t="shared" si="27"/>
        <v>2080</v>
      </c>
      <c r="BO32" s="500">
        <f t="shared" si="27"/>
        <v>2081</v>
      </c>
      <c r="BP32" s="500">
        <f t="shared" si="27"/>
        <v>2082</v>
      </c>
      <c r="BQ32" s="500">
        <f t="shared" si="27"/>
        <v>2083</v>
      </c>
      <c r="BR32" s="500">
        <f t="shared" si="27"/>
        <v>2084</v>
      </c>
      <c r="BS32" s="500">
        <f t="shared" si="27"/>
        <v>2085</v>
      </c>
      <c r="BT32" s="500">
        <f t="shared" si="27"/>
        <v>2086</v>
      </c>
      <c r="BU32" s="500">
        <f t="shared" si="27"/>
        <v>2087</v>
      </c>
      <c r="BV32" s="500">
        <f t="shared" ref="BV32:EG32" si="28" xml:space="preserve"> IF(BV31 = 1, $F28, IF(BV30 &gt; (DATE(BU32, $F29 + 1, 1) - 1), BU32 + 1, BU32))</f>
        <v>2088</v>
      </c>
      <c r="BW32" s="500">
        <f t="shared" si="28"/>
        <v>2089</v>
      </c>
      <c r="BX32" s="500">
        <f t="shared" si="28"/>
        <v>2090</v>
      </c>
      <c r="BY32" s="500">
        <f t="shared" si="28"/>
        <v>2091</v>
      </c>
      <c r="BZ32" s="500">
        <f t="shared" si="28"/>
        <v>2092</v>
      </c>
      <c r="CA32" s="500">
        <f t="shared" si="28"/>
        <v>2093</v>
      </c>
      <c r="CB32" s="500">
        <f t="shared" si="28"/>
        <v>2094</v>
      </c>
      <c r="CC32" s="500">
        <f t="shared" si="28"/>
        <v>2095</v>
      </c>
      <c r="CD32" s="500">
        <f t="shared" si="28"/>
        <v>2096</v>
      </c>
      <c r="CE32" s="500">
        <f t="shared" si="28"/>
        <v>2097</v>
      </c>
      <c r="CF32" s="500">
        <f t="shared" si="28"/>
        <v>2098</v>
      </c>
      <c r="CG32" s="500">
        <f t="shared" si="28"/>
        <v>2099</v>
      </c>
      <c r="CH32" s="500">
        <f t="shared" si="28"/>
        <v>2100</v>
      </c>
      <c r="CI32" s="500">
        <f t="shared" si="28"/>
        <v>2101</v>
      </c>
      <c r="CJ32" s="500">
        <f t="shared" si="28"/>
        <v>2102</v>
      </c>
      <c r="CK32" s="500">
        <f t="shared" si="28"/>
        <v>2103</v>
      </c>
      <c r="CL32" s="500">
        <f t="shared" si="28"/>
        <v>2104</v>
      </c>
      <c r="CM32" s="500">
        <f t="shared" si="28"/>
        <v>2105</v>
      </c>
      <c r="CN32" s="500">
        <f t="shared" si="28"/>
        <v>2106</v>
      </c>
      <c r="CO32" s="500">
        <f t="shared" si="28"/>
        <v>2107</v>
      </c>
      <c r="CP32" s="500">
        <f t="shared" si="28"/>
        <v>2108</v>
      </c>
      <c r="CQ32" s="500">
        <f t="shared" si="28"/>
        <v>2109</v>
      </c>
      <c r="CR32" s="500">
        <f t="shared" si="28"/>
        <v>2110</v>
      </c>
      <c r="CS32" s="500">
        <f t="shared" si="28"/>
        <v>2111</v>
      </c>
      <c r="CT32" s="500">
        <f t="shared" si="28"/>
        <v>2112</v>
      </c>
      <c r="CU32" s="500">
        <f t="shared" si="28"/>
        <v>2113</v>
      </c>
      <c r="CV32" s="500">
        <f t="shared" si="28"/>
        <v>2114</v>
      </c>
      <c r="CW32" s="500">
        <f t="shared" si="28"/>
        <v>2115</v>
      </c>
      <c r="CX32" s="500">
        <f t="shared" si="28"/>
        <v>2116</v>
      </c>
      <c r="CY32" s="500">
        <f t="shared" si="28"/>
        <v>2117</v>
      </c>
      <c r="CZ32" s="500">
        <f t="shared" si="28"/>
        <v>2118</v>
      </c>
      <c r="DA32" s="500">
        <f t="shared" si="28"/>
        <v>2119</v>
      </c>
      <c r="DB32" s="500">
        <f t="shared" si="28"/>
        <v>2120</v>
      </c>
      <c r="DC32" s="500">
        <f t="shared" si="28"/>
        <v>2121</v>
      </c>
      <c r="DD32" s="500">
        <f t="shared" si="28"/>
        <v>2122</v>
      </c>
      <c r="DE32" s="500">
        <f t="shared" si="28"/>
        <v>2123</v>
      </c>
      <c r="DF32" s="500">
        <f t="shared" si="28"/>
        <v>2124</v>
      </c>
      <c r="DG32" s="500">
        <f t="shared" si="28"/>
        <v>2125</v>
      </c>
      <c r="DH32" s="500">
        <f t="shared" si="28"/>
        <v>2126</v>
      </c>
      <c r="DI32" s="500">
        <f t="shared" si="28"/>
        <v>2127</v>
      </c>
      <c r="DJ32" s="500">
        <f t="shared" si="28"/>
        <v>2128</v>
      </c>
      <c r="DK32" s="500">
        <f t="shared" si="28"/>
        <v>2129</v>
      </c>
      <c r="DL32" s="500">
        <f t="shared" si="28"/>
        <v>2130</v>
      </c>
      <c r="DM32" s="500">
        <f t="shared" si="28"/>
        <v>2131</v>
      </c>
      <c r="DN32" s="500">
        <f t="shared" si="28"/>
        <v>2132</v>
      </c>
      <c r="DO32" s="500">
        <f t="shared" si="28"/>
        <v>2133</v>
      </c>
      <c r="DP32" s="500">
        <f t="shared" si="28"/>
        <v>2134</v>
      </c>
      <c r="DQ32" s="500">
        <f t="shared" si="28"/>
        <v>2135</v>
      </c>
      <c r="DR32" s="500">
        <f t="shared" si="28"/>
        <v>2136</v>
      </c>
      <c r="DS32" s="500">
        <f t="shared" si="28"/>
        <v>2137</v>
      </c>
      <c r="DT32" s="500">
        <f t="shared" si="28"/>
        <v>2138</v>
      </c>
      <c r="DU32" s="500">
        <f t="shared" si="28"/>
        <v>2139</v>
      </c>
      <c r="DV32" s="500">
        <f t="shared" si="28"/>
        <v>2140</v>
      </c>
      <c r="DW32" s="500">
        <f t="shared" si="28"/>
        <v>2141</v>
      </c>
      <c r="DX32" s="500">
        <f t="shared" si="28"/>
        <v>2142</v>
      </c>
      <c r="DY32" s="500">
        <f t="shared" si="28"/>
        <v>2143</v>
      </c>
      <c r="DZ32" s="500">
        <f t="shared" si="28"/>
        <v>2144</v>
      </c>
      <c r="EA32" s="500">
        <f t="shared" si="28"/>
        <v>2145</v>
      </c>
      <c r="EB32" s="500">
        <f t="shared" si="28"/>
        <v>2146</v>
      </c>
      <c r="EC32" s="500">
        <f t="shared" si="28"/>
        <v>2147</v>
      </c>
      <c r="ED32" s="500">
        <f t="shared" si="28"/>
        <v>2148</v>
      </c>
      <c r="EE32" s="500">
        <f t="shared" si="28"/>
        <v>2149</v>
      </c>
      <c r="EF32" s="500">
        <f t="shared" si="28"/>
        <v>2150</v>
      </c>
      <c r="EG32" s="500">
        <f t="shared" si="28"/>
        <v>2151</v>
      </c>
      <c r="EH32" s="500">
        <f xml:space="preserve"> IF(EH31 = 1, $F28, IF(EH30 &gt; (DATE(EG32, $F29 + 1, 1) - 1), EG32 + 1, EG32))</f>
        <v>2152</v>
      </c>
    </row>
    <row r="33" spans="1:138" s="19" customFormat="1" ht="15" customHeight="1" outlineLevel="1" x14ac:dyDescent="0.35">
      <c r="A33" s="66"/>
      <c r="G33" s="500"/>
      <c r="J33" s="500"/>
      <c r="K33" s="500"/>
      <c r="L33" s="500"/>
      <c r="M33" s="500"/>
      <c r="N33" s="500"/>
      <c r="O33" s="500"/>
      <c r="P33" s="500"/>
      <c r="Q33" s="500"/>
      <c r="R33" s="500"/>
      <c r="S33" s="500"/>
      <c r="T33" s="500"/>
      <c r="U33" s="500"/>
      <c r="V33" s="500"/>
      <c r="W33" s="500"/>
      <c r="X33" s="500"/>
      <c r="Y33" s="500"/>
      <c r="Z33" s="500"/>
      <c r="AA33" s="500"/>
      <c r="AB33" s="500"/>
      <c r="AC33" s="500"/>
      <c r="AD33" s="500"/>
      <c r="AE33" s="500"/>
      <c r="AF33" s="500"/>
      <c r="AG33" s="500"/>
      <c r="AH33" s="500"/>
      <c r="AI33" s="500"/>
      <c r="AJ33" s="500"/>
      <c r="AK33" s="500"/>
      <c r="AL33" s="500"/>
      <c r="AM33" s="500"/>
      <c r="AN33" s="500"/>
      <c r="AO33" s="500"/>
      <c r="AP33" s="500"/>
      <c r="AQ33" s="500"/>
      <c r="AR33" s="500"/>
      <c r="AS33" s="500"/>
      <c r="AT33" s="500"/>
      <c r="AU33" s="500"/>
      <c r="AV33" s="500"/>
      <c r="AW33" s="500"/>
      <c r="AX33" s="500"/>
      <c r="AY33" s="500"/>
      <c r="AZ33" s="500"/>
      <c r="BA33" s="500"/>
      <c r="BB33" s="500"/>
      <c r="BC33" s="500"/>
      <c r="BD33" s="500"/>
      <c r="BE33" s="500"/>
      <c r="BF33" s="500"/>
      <c r="BG33" s="500"/>
      <c r="BH33" s="500"/>
      <c r="BI33" s="500"/>
      <c r="BJ33" s="500"/>
      <c r="BK33" s="500"/>
      <c r="BL33" s="500"/>
      <c r="BM33" s="500"/>
      <c r="BN33" s="500"/>
      <c r="BO33" s="500"/>
      <c r="BP33" s="500"/>
      <c r="BQ33" s="500"/>
      <c r="BR33" s="500"/>
      <c r="BS33" s="500"/>
      <c r="BT33" s="500"/>
      <c r="BU33" s="500"/>
      <c r="BV33" s="500"/>
      <c r="BW33" s="500"/>
      <c r="BX33" s="500"/>
      <c r="BY33" s="500"/>
      <c r="BZ33" s="500"/>
      <c r="CA33" s="500"/>
      <c r="CB33" s="500"/>
      <c r="CC33" s="500"/>
      <c r="CD33" s="500"/>
      <c r="CE33" s="500"/>
      <c r="CF33" s="500"/>
      <c r="CG33" s="500"/>
      <c r="CH33" s="500"/>
      <c r="CI33" s="500"/>
      <c r="CJ33" s="500"/>
      <c r="CK33" s="500"/>
      <c r="CL33" s="500"/>
      <c r="CM33" s="500"/>
      <c r="CN33" s="500"/>
      <c r="CO33" s="500"/>
      <c r="CP33" s="500"/>
      <c r="CQ33" s="500"/>
      <c r="CR33" s="500"/>
      <c r="CS33" s="500"/>
      <c r="CT33" s="500"/>
      <c r="CU33" s="500"/>
      <c r="CV33" s="500"/>
      <c r="CW33" s="500"/>
      <c r="CX33" s="500"/>
      <c r="CY33" s="500"/>
      <c r="CZ33" s="500"/>
      <c r="DA33" s="500"/>
      <c r="DB33" s="500"/>
      <c r="DC33" s="500"/>
      <c r="DD33" s="500"/>
      <c r="DE33" s="500"/>
      <c r="DF33" s="500"/>
      <c r="DG33" s="500"/>
      <c r="DH33" s="500"/>
      <c r="DI33" s="500"/>
      <c r="DJ33" s="500"/>
      <c r="DK33" s="500"/>
      <c r="DL33" s="500"/>
      <c r="DM33" s="500"/>
      <c r="DN33" s="500"/>
      <c r="DO33" s="500"/>
      <c r="DP33" s="500"/>
      <c r="DQ33" s="500"/>
      <c r="DR33" s="500"/>
      <c r="DS33" s="500"/>
      <c r="DT33" s="500"/>
      <c r="DU33" s="500"/>
      <c r="DV33" s="500"/>
      <c r="DW33" s="500"/>
      <c r="DX33" s="500"/>
      <c r="DY33" s="500"/>
      <c r="DZ33" s="500"/>
      <c r="EA33" s="500"/>
      <c r="EB33" s="500"/>
      <c r="EC33" s="500"/>
      <c r="ED33" s="500"/>
      <c r="EE33" s="500"/>
      <c r="EF33" s="500"/>
      <c r="EG33" s="500"/>
      <c r="EH33" s="500"/>
    </row>
    <row r="34" spans="1:138" s="493" customFormat="1" ht="15" customHeight="1" outlineLevel="1" x14ac:dyDescent="0.35">
      <c r="A34" s="502"/>
      <c r="E34" s="493" t="str">
        <f xml:space="preserve"> Time_A!E$22</f>
        <v>Model period ending_A</v>
      </c>
      <c r="F34" s="493">
        <f xml:space="preserve"> Time_A!F$22</f>
        <v>0</v>
      </c>
      <c r="G34" s="493" t="str">
        <f xml:space="preserve"> Time_A!G$22</f>
        <v>date</v>
      </c>
      <c r="H34" s="493">
        <f xml:space="preserve"> Time_A!H$22</f>
        <v>0</v>
      </c>
      <c r="I34" s="493">
        <f xml:space="preserve"> Time_A!I$22</f>
        <v>0</v>
      </c>
      <c r="J34" s="494">
        <f xml:space="preserve"> Time_A!J$22</f>
        <v>45382</v>
      </c>
      <c r="K34" s="494">
        <f xml:space="preserve"> Time_A!K$22</f>
        <v>45747</v>
      </c>
      <c r="L34" s="494">
        <f xml:space="preserve"> Time_A!L$22</f>
        <v>46112</v>
      </c>
      <c r="M34" s="494">
        <f xml:space="preserve"> Time_A!M$22</f>
        <v>46477</v>
      </c>
      <c r="N34" s="494">
        <f xml:space="preserve"> Time_A!N$22</f>
        <v>46843</v>
      </c>
      <c r="O34" s="494">
        <f xml:space="preserve"> Time_A!O$22</f>
        <v>47208</v>
      </c>
      <c r="P34" s="494">
        <f xml:space="preserve"> Time_A!P$22</f>
        <v>47573</v>
      </c>
      <c r="Q34" s="494">
        <f xml:space="preserve"> Time_A!Q$22</f>
        <v>47938</v>
      </c>
      <c r="R34" s="494">
        <f xml:space="preserve"> Time_A!R$22</f>
        <v>48304</v>
      </c>
      <c r="S34" s="494">
        <f xml:space="preserve"> Time_A!S$22</f>
        <v>48669</v>
      </c>
      <c r="T34" s="494">
        <f xml:space="preserve"> Time_A!T$22</f>
        <v>49034</v>
      </c>
      <c r="U34" s="494">
        <f xml:space="preserve"> Time_A!U$22</f>
        <v>49399</v>
      </c>
      <c r="V34" s="494">
        <f xml:space="preserve"> Time_A!V$22</f>
        <v>49765</v>
      </c>
      <c r="W34" s="494">
        <f xml:space="preserve"> Time_A!W$22</f>
        <v>50130</v>
      </c>
      <c r="X34" s="494">
        <f xml:space="preserve"> Time_A!X$22</f>
        <v>50495</v>
      </c>
      <c r="Y34" s="494">
        <f xml:space="preserve"> Time_A!Y$22</f>
        <v>50860</v>
      </c>
      <c r="Z34" s="494">
        <f xml:space="preserve"> Time_A!Z$22</f>
        <v>51226</v>
      </c>
      <c r="AA34" s="494">
        <f xml:space="preserve"> Time_A!AA$22</f>
        <v>51591</v>
      </c>
      <c r="AB34" s="494">
        <f xml:space="preserve"> Time_A!AB$22</f>
        <v>51956</v>
      </c>
      <c r="AC34" s="494">
        <f xml:space="preserve"> Time_A!AC$22</f>
        <v>52321</v>
      </c>
      <c r="AD34" s="494">
        <f xml:space="preserve"> Time_A!AD$22</f>
        <v>52687</v>
      </c>
      <c r="AE34" s="494">
        <f xml:space="preserve"> Time_A!AE$22</f>
        <v>53052</v>
      </c>
      <c r="AF34" s="494">
        <f xml:space="preserve"> Time_A!AF$22</f>
        <v>53417</v>
      </c>
      <c r="AG34" s="494">
        <f xml:space="preserve"> Time_A!AG$22</f>
        <v>53782</v>
      </c>
      <c r="AH34" s="494">
        <f xml:space="preserve"> Time_A!AH$22</f>
        <v>54148</v>
      </c>
      <c r="AI34" s="494">
        <f xml:space="preserve"> Time_A!AI$22</f>
        <v>54513</v>
      </c>
      <c r="AJ34" s="494">
        <f xml:space="preserve"> Time_A!AJ$22</f>
        <v>54878</v>
      </c>
      <c r="AK34" s="494">
        <f xml:space="preserve"> Time_A!AK$22</f>
        <v>55243</v>
      </c>
      <c r="AL34" s="494">
        <f xml:space="preserve"> Time_A!AL$22</f>
        <v>55609</v>
      </c>
      <c r="AM34" s="494">
        <f xml:space="preserve"> Time_A!AM$22</f>
        <v>55974</v>
      </c>
      <c r="AN34" s="494">
        <f xml:space="preserve"> Time_A!AN$22</f>
        <v>56339</v>
      </c>
      <c r="AO34" s="494">
        <f xml:space="preserve"> Time_A!AO$22</f>
        <v>56704</v>
      </c>
      <c r="AP34" s="494">
        <f xml:space="preserve"> Time_A!AP$22</f>
        <v>57070</v>
      </c>
      <c r="AQ34" s="494">
        <f xml:space="preserve"> Time_A!AQ$22</f>
        <v>57435</v>
      </c>
      <c r="AR34" s="494">
        <f xml:space="preserve"> Time_A!AR$22</f>
        <v>57800</v>
      </c>
      <c r="AS34" s="494">
        <f xml:space="preserve"> Time_A!AS$22</f>
        <v>58165</v>
      </c>
      <c r="AT34" s="494">
        <f xml:space="preserve"> Time_A!AT$22</f>
        <v>58531</v>
      </c>
      <c r="AU34" s="494">
        <f xml:space="preserve"> Time_A!AU$22</f>
        <v>58896</v>
      </c>
      <c r="AV34" s="494">
        <f xml:space="preserve"> Time_A!AV$22</f>
        <v>59261</v>
      </c>
      <c r="AW34" s="494">
        <f xml:space="preserve"> Time_A!AW$22</f>
        <v>59626</v>
      </c>
      <c r="AX34" s="494">
        <f xml:space="preserve"> Time_A!AX$22</f>
        <v>59992</v>
      </c>
      <c r="AY34" s="494">
        <f xml:space="preserve"> Time_A!AY$22</f>
        <v>60357</v>
      </c>
      <c r="AZ34" s="494">
        <f xml:space="preserve"> Time_A!AZ$22</f>
        <v>60722</v>
      </c>
      <c r="BA34" s="494">
        <f xml:space="preserve"> Time_A!BA$22</f>
        <v>61087</v>
      </c>
      <c r="BB34" s="494">
        <f xml:space="preserve"> Time_A!BB$22</f>
        <v>61453</v>
      </c>
      <c r="BC34" s="494">
        <f xml:space="preserve"> Time_A!BC$22</f>
        <v>61818</v>
      </c>
      <c r="BD34" s="494">
        <f xml:space="preserve"> Time_A!BD$22</f>
        <v>62183</v>
      </c>
      <c r="BE34" s="494">
        <f xml:space="preserve"> Time_A!BE$22</f>
        <v>62548</v>
      </c>
      <c r="BF34" s="494">
        <f xml:space="preserve"> Time_A!BF$22</f>
        <v>62914</v>
      </c>
      <c r="BG34" s="494">
        <f xml:space="preserve"> Time_A!BG$22</f>
        <v>63279</v>
      </c>
      <c r="BH34" s="494">
        <f xml:space="preserve"> Time_A!BH$22</f>
        <v>63644</v>
      </c>
      <c r="BI34" s="494">
        <f xml:space="preserve"> Time_A!BI$22</f>
        <v>64009</v>
      </c>
      <c r="BJ34" s="494">
        <f xml:space="preserve"> Time_A!BJ$22</f>
        <v>64375</v>
      </c>
      <c r="BK34" s="494">
        <f xml:space="preserve"> Time_A!BK$22</f>
        <v>64740</v>
      </c>
      <c r="BL34" s="494">
        <f xml:space="preserve"> Time_A!BL$22</f>
        <v>65105</v>
      </c>
      <c r="BM34" s="494">
        <f xml:space="preserve"> Time_A!BM$22</f>
        <v>65470</v>
      </c>
      <c r="BN34" s="494">
        <f xml:space="preserve"> Time_A!BN$22</f>
        <v>65836</v>
      </c>
      <c r="BO34" s="494">
        <f xml:space="preserve"> Time_A!BO$22</f>
        <v>66201</v>
      </c>
      <c r="BP34" s="494">
        <f xml:space="preserve"> Time_A!BP$22</f>
        <v>66566</v>
      </c>
      <c r="BQ34" s="494">
        <f xml:space="preserve"> Time_A!BQ$22</f>
        <v>66931</v>
      </c>
      <c r="BR34" s="494">
        <f xml:space="preserve"> Time_A!BR$22</f>
        <v>67297</v>
      </c>
      <c r="BS34" s="494">
        <f xml:space="preserve"> Time_A!BS$22</f>
        <v>67662</v>
      </c>
      <c r="BT34" s="494">
        <f xml:space="preserve"> Time_A!BT$22</f>
        <v>68027</v>
      </c>
      <c r="BU34" s="494">
        <f xml:space="preserve"> Time_A!BU$22</f>
        <v>68392</v>
      </c>
      <c r="BV34" s="494">
        <f xml:space="preserve"> Time_A!BV$22</f>
        <v>68758</v>
      </c>
      <c r="BW34" s="494">
        <f xml:space="preserve"> Time_A!BW$22</f>
        <v>69123</v>
      </c>
      <c r="BX34" s="494">
        <f xml:space="preserve"> Time_A!BX$22</f>
        <v>69488</v>
      </c>
      <c r="BY34" s="494">
        <f xml:space="preserve"> Time_A!BY$22</f>
        <v>69853</v>
      </c>
      <c r="BZ34" s="494">
        <f xml:space="preserve"> Time_A!BZ$22</f>
        <v>70219</v>
      </c>
      <c r="CA34" s="494">
        <f xml:space="preserve"> Time_A!CA$22</f>
        <v>70584</v>
      </c>
      <c r="CB34" s="494">
        <f xml:space="preserve"> Time_A!CB$22</f>
        <v>70949</v>
      </c>
      <c r="CC34" s="494">
        <f xml:space="preserve"> Time_A!CC$22</f>
        <v>71314</v>
      </c>
      <c r="CD34" s="494">
        <f xml:space="preserve"> Time_A!CD$22</f>
        <v>71680</v>
      </c>
      <c r="CE34" s="494">
        <f xml:space="preserve"> Time_A!CE$22</f>
        <v>72045</v>
      </c>
      <c r="CF34" s="494">
        <f xml:space="preserve"> Time_A!CF$22</f>
        <v>72410</v>
      </c>
      <c r="CG34" s="494">
        <f xml:space="preserve"> Time_A!CG$22</f>
        <v>72775</v>
      </c>
      <c r="CH34" s="494">
        <f xml:space="preserve"> Time_A!CH$22</f>
        <v>73140</v>
      </c>
      <c r="CI34" s="494">
        <f xml:space="preserve"> Time_A!CI$22</f>
        <v>73505</v>
      </c>
      <c r="CJ34" s="494">
        <f xml:space="preserve"> Time_A!CJ$22</f>
        <v>73870</v>
      </c>
      <c r="CK34" s="494">
        <f xml:space="preserve"> Time_A!CK$22</f>
        <v>74235</v>
      </c>
      <c r="CL34" s="494">
        <f xml:space="preserve"> Time_A!CL$22</f>
        <v>74601</v>
      </c>
      <c r="CM34" s="494">
        <f xml:space="preserve"> Time_A!CM$22</f>
        <v>74966</v>
      </c>
      <c r="CN34" s="494">
        <f xml:space="preserve"> Time_A!CN$22</f>
        <v>75331</v>
      </c>
      <c r="CO34" s="494">
        <f xml:space="preserve"> Time_A!CO$22</f>
        <v>75696</v>
      </c>
      <c r="CP34" s="494">
        <f xml:space="preserve"> Time_A!CP$22</f>
        <v>76062</v>
      </c>
      <c r="CQ34" s="494">
        <f xml:space="preserve"> Time_A!CQ$22</f>
        <v>76427</v>
      </c>
      <c r="CR34" s="494">
        <f xml:space="preserve"> Time_A!CR$22</f>
        <v>76792</v>
      </c>
      <c r="CS34" s="494">
        <f xml:space="preserve"> Time_A!CS$22</f>
        <v>77157</v>
      </c>
      <c r="CT34" s="494">
        <f xml:space="preserve"> Time_A!CT$22</f>
        <v>77523</v>
      </c>
      <c r="CU34" s="494">
        <f xml:space="preserve"> Time_A!CU$22</f>
        <v>77888</v>
      </c>
      <c r="CV34" s="494">
        <f xml:space="preserve"> Time_A!CV$22</f>
        <v>78253</v>
      </c>
      <c r="CW34" s="494">
        <f xml:space="preserve"> Time_A!CW$22</f>
        <v>78618</v>
      </c>
      <c r="CX34" s="494">
        <f xml:space="preserve"> Time_A!CX$22</f>
        <v>78984</v>
      </c>
      <c r="CY34" s="494">
        <f xml:space="preserve"> Time_A!CY$22</f>
        <v>79349</v>
      </c>
      <c r="CZ34" s="494">
        <f xml:space="preserve"> Time_A!CZ$22</f>
        <v>79714</v>
      </c>
      <c r="DA34" s="494">
        <f xml:space="preserve"> Time_A!DA$22</f>
        <v>80079</v>
      </c>
      <c r="DB34" s="494">
        <f xml:space="preserve"> Time_A!DB$22</f>
        <v>80445</v>
      </c>
      <c r="DC34" s="494">
        <f xml:space="preserve"> Time_A!DC$22</f>
        <v>80810</v>
      </c>
      <c r="DD34" s="494">
        <f xml:space="preserve"> Time_A!DD$22</f>
        <v>81175</v>
      </c>
      <c r="DE34" s="494">
        <f xml:space="preserve"> Time_A!DE$22</f>
        <v>81540</v>
      </c>
      <c r="DF34" s="494">
        <f xml:space="preserve"> Time_A!DF$22</f>
        <v>81906</v>
      </c>
      <c r="DG34" s="494">
        <f xml:space="preserve"> Time_A!DG$22</f>
        <v>82271</v>
      </c>
      <c r="DH34" s="494">
        <f xml:space="preserve"> Time_A!DH$22</f>
        <v>82636</v>
      </c>
      <c r="DI34" s="494">
        <f xml:space="preserve"> Time_A!DI$22</f>
        <v>83001</v>
      </c>
      <c r="DJ34" s="494">
        <f xml:space="preserve"> Time_A!DJ$22</f>
        <v>83367</v>
      </c>
      <c r="DK34" s="494">
        <f xml:space="preserve"> Time_A!DK$22</f>
        <v>83732</v>
      </c>
      <c r="DL34" s="494">
        <f xml:space="preserve"> Time_A!DL$22</f>
        <v>84097</v>
      </c>
      <c r="DM34" s="494">
        <f xml:space="preserve"> Time_A!DM$22</f>
        <v>84462</v>
      </c>
      <c r="DN34" s="494">
        <f xml:space="preserve"> Time_A!DN$22</f>
        <v>84828</v>
      </c>
      <c r="DO34" s="494">
        <f xml:space="preserve"> Time_A!DO$22</f>
        <v>85193</v>
      </c>
      <c r="DP34" s="494">
        <f xml:space="preserve"> Time_A!DP$22</f>
        <v>85558</v>
      </c>
      <c r="DQ34" s="494">
        <f xml:space="preserve"> Time_A!DQ$22</f>
        <v>85923</v>
      </c>
      <c r="DR34" s="494">
        <f xml:space="preserve"> Time_A!DR$22</f>
        <v>86289</v>
      </c>
      <c r="DS34" s="494">
        <f xml:space="preserve"> Time_A!DS$22</f>
        <v>86654</v>
      </c>
      <c r="DT34" s="494">
        <f xml:space="preserve"> Time_A!DT$22</f>
        <v>87019</v>
      </c>
      <c r="DU34" s="494">
        <f xml:space="preserve"> Time_A!DU$22</f>
        <v>87384</v>
      </c>
      <c r="DV34" s="494">
        <f xml:space="preserve"> Time_A!DV$22</f>
        <v>87750</v>
      </c>
      <c r="DW34" s="494">
        <f xml:space="preserve"> Time_A!DW$22</f>
        <v>88115</v>
      </c>
      <c r="DX34" s="494">
        <f xml:space="preserve"> Time_A!DX$22</f>
        <v>88480</v>
      </c>
      <c r="DY34" s="494">
        <f xml:space="preserve"> Time_A!DY$22</f>
        <v>88845</v>
      </c>
      <c r="DZ34" s="494">
        <f xml:space="preserve"> Time_A!DZ$22</f>
        <v>89211</v>
      </c>
      <c r="EA34" s="494">
        <f xml:space="preserve"> Time_A!EA$22</f>
        <v>89576</v>
      </c>
      <c r="EB34" s="494">
        <f xml:space="preserve"> Time_A!EB$22</f>
        <v>89941</v>
      </c>
      <c r="EC34" s="494">
        <f xml:space="preserve"> Time_A!EC$22</f>
        <v>90306</v>
      </c>
      <c r="ED34" s="494">
        <f xml:space="preserve"> Time_A!ED$22</f>
        <v>90672</v>
      </c>
      <c r="EE34" s="494">
        <f xml:space="preserve"> Time_A!EE$22</f>
        <v>91037</v>
      </c>
      <c r="EF34" s="494">
        <f xml:space="preserve"> Time_A!EF$22</f>
        <v>91402</v>
      </c>
      <c r="EG34" s="494">
        <f xml:space="preserve"> Time_A!EG$22</f>
        <v>91767</v>
      </c>
      <c r="EH34" s="494">
        <f xml:space="preserve"> Time_A!EH$22</f>
        <v>92133</v>
      </c>
    </row>
    <row r="35" spans="1:138" s="19" customFormat="1" ht="15" customHeight="1" outlineLevel="1" x14ac:dyDescent="0.35">
      <c r="A35" s="66"/>
      <c r="E35" s="128" t="s">
        <v>508</v>
      </c>
      <c r="G35" s="493" t="str">
        <f xml:space="preserve"> Time_A!G$22</f>
        <v>date</v>
      </c>
      <c r="J35" s="495">
        <f t="shared" ref="J35:BU35" si="29">DATE(IF(MONTH(J34)&lt;=3,YEAR(J34),YEAR(J34)+1),3,31)</f>
        <v>45382</v>
      </c>
      <c r="K35" s="495">
        <f t="shared" si="29"/>
        <v>45747</v>
      </c>
      <c r="L35" s="495">
        <f t="shared" si="29"/>
        <v>46112</v>
      </c>
      <c r="M35" s="495">
        <f t="shared" si="29"/>
        <v>46477</v>
      </c>
      <c r="N35" s="495">
        <f t="shared" si="29"/>
        <v>46843</v>
      </c>
      <c r="O35" s="495">
        <f t="shared" si="29"/>
        <v>47208</v>
      </c>
      <c r="P35" s="495">
        <f t="shared" si="29"/>
        <v>47573</v>
      </c>
      <c r="Q35" s="495">
        <f t="shared" si="29"/>
        <v>47938</v>
      </c>
      <c r="R35" s="495">
        <f t="shared" si="29"/>
        <v>48304</v>
      </c>
      <c r="S35" s="495">
        <f t="shared" si="29"/>
        <v>48669</v>
      </c>
      <c r="T35" s="495">
        <f t="shared" si="29"/>
        <v>49034</v>
      </c>
      <c r="U35" s="495">
        <f t="shared" si="29"/>
        <v>49399</v>
      </c>
      <c r="V35" s="495">
        <f t="shared" si="29"/>
        <v>49765</v>
      </c>
      <c r="W35" s="495">
        <f t="shared" si="29"/>
        <v>50130</v>
      </c>
      <c r="X35" s="495">
        <f t="shared" si="29"/>
        <v>50495</v>
      </c>
      <c r="Y35" s="495">
        <f t="shared" si="29"/>
        <v>50860</v>
      </c>
      <c r="Z35" s="495">
        <f t="shared" si="29"/>
        <v>51226</v>
      </c>
      <c r="AA35" s="495">
        <f t="shared" si="29"/>
        <v>51591</v>
      </c>
      <c r="AB35" s="495">
        <f t="shared" si="29"/>
        <v>51956</v>
      </c>
      <c r="AC35" s="495">
        <f t="shared" si="29"/>
        <v>52321</v>
      </c>
      <c r="AD35" s="495">
        <f t="shared" si="29"/>
        <v>52687</v>
      </c>
      <c r="AE35" s="495">
        <f t="shared" si="29"/>
        <v>53052</v>
      </c>
      <c r="AF35" s="495">
        <f t="shared" si="29"/>
        <v>53417</v>
      </c>
      <c r="AG35" s="495">
        <f t="shared" si="29"/>
        <v>53782</v>
      </c>
      <c r="AH35" s="495">
        <f t="shared" si="29"/>
        <v>54148</v>
      </c>
      <c r="AI35" s="495">
        <f t="shared" si="29"/>
        <v>54513</v>
      </c>
      <c r="AJ35" s="495">
        <f t="shared" si="29"/>
        <v>54878</v>
      </c>
      <c r="AK35" s="495">
        <f t="shared" si="29"/>
        <v>55243</v>
      </c>
      <c r="AL35" s="495">
        <f t="shared" si="29"/>
        <v>55609</v>
      </c>
      <c r="AM35" s="495">
        <f t="shared" si="29"/>
        <v>55974</v>
      </c>
      <c r="AN35" s="495">
        <f t="shared" si="29"/>
        <v>56339</v>
      </c>
      <c r="AO35" s="495">
        <f t="shared" si="29"/>
        <v>56704</v>
      </c>
      <c r="AP35" s="495">
        <f t="shared" si="29"/>
        <v>57070</v>
      </c>
      <c r="AQ35" s="495">
        <f t="shared" si="29"/>
        <v>57435</v>
      </c>
      <c r="AR35" s="495">
        <f t="shared" si="29"/>
        <v>57800</v>
      </c>
      <c r="AS35" s="495">
        <f t="shared" si="29"/>
        <v>58165</v>
      </c>
      <c r="AT35" s="495">
        <f t="shared" si="29"/>
        <v>58531</v>
      </c>
      <c r="AU35" s="495">
        <f t="shared" si="29"/>
        <v>58896</v>
      </c>
      <c r="AV35" s="495">
        <f t="shared" si="29"/>
        <v>59261</v>
      </c>
      <c r="AW35" s="495">
        <f t="shared" si="29"/>
        <v>59626</v>
      </c>
      <c r="AX35" s="495">
        <f t="shared" si="29"/>
        <v>59992</v>
      </c>
      <c r="AY35" s="495">
        <f t="shared" si="29"/>
        <v>60357</v>
      </c>
      <c r="AZ35" s="495">
        <f t="shared" si="29"/>
        <v>60722</v>
      </c>
      <c r="BA35" s="495">
        <f t="shared" si="29"/>
        <v>61087</v>
      </c>
      <c r="BB35" s="495">
        <f t="shared" si="29"/>
        <v>61453</v>
      </c>
      <c r="BC35" s="495">
        <f t="shared" si="29"/>
        <v>61818</v>
      </c>
      <c r="BD35" s="495">
        <f t="shared" si="29"/>
        <v>62183</v>
      </c>
      <c r="BE35" s="495">
        <f t="shared" si="29"/>
        <v>62548</v>
      </c>
      <c r="BF35" s="495">
        <f t="shared" si="29"/>
        <v>62914</v>
      </c>
      <c r="BG35" s="495">
        <f t="shared" si="29"/>
        <v>63279</v>
      </c>
      <c r="BH35" s="495">
        <f t="shared" si="29"/>
        <v>63644</v>
      </c>
      <c r="BI35" s="495">
        <f t="shared" si="29"/>
        <v>64009</v>
      </c>
      <c r="BJ35" s="495">
        <f t="shared" si="29"/>
        <v>64375</v>
      </c>
      <c r="BK35" s="495">
        <f t="shared" si="29"/>
        <v>64740</v>
      </c>
      <c r="BL35" s="495">
        <f t="shared" si="29"/>
        <v>65105</v>
      </c>
      <c r="BM35" s="495">
        <f t="shared" si="29"/>
        <v>65470</v>
      </c>
      <c r="BN35" s="495">
        <f t="shared" si="29"/>
        <v>65836</v>
      </c>
      <c r="BO35" s="495">
        <f t="shared" si="29"/>
        <v>66201</v>
      </c>
      <c r="BP35" s="495">
        <f t="shared" si="29"/>
        <v>66566</v>
      </c>
      <c r="BQ35" s="495">
        <f t="shared" si="29"/>
        <v>66931</v>
      </c>
      <c r="BR35" s="495">
        <f t="shared" si="29"/>
        <v>67297</v>
      </c>
      <c r="BS35" s="495">
        <f t="shared" si="29"/>
        <v>67662</v>
      </c>
      <c r="BT35" s="495">
        <f t="shared" si="29"/>
        <v>68027</v>
      </c>
      <c r="BU35" s="495">
        <f t="shared" si="29"/>
        <v>68392</v>
      </c>
      <c r="BV35" s="495">
        <f t="shared" ref="BV35:EG35" si="30">DATE(IF(MONTH(BV34)&lt;=3,YEAR(BV34),YEAR(BV34)+1),3,31)</f>
        <v>68758</v>
      </c>
      <c r="BW35" s="495">
        <f t="shared" si="30"/>
        <v>69123</v>
      </c>
      <c r="BX35" s="495">
        <f t="shared" si="30"/>
        <v>69488</v>
      </c>
      <c r="BY35" s="495">
        <f t="shared" si="30"/>
        <v>69853</v>
      </c>
      <c r="BZ35" s="495">
        <f t="shared" si="30"/>
        <v>70219</v>
      </c>
      <c r="CA35" s="495">
        <f t="shared" si="30"/>
        <v>70584</v>
      </c>
      <c r="CB35" s="495">
        <f t="shared" si="30"/>
        <v>70949</v>
      </c>
      <c r="CC35" s="495">
        <f t="shared" si="30"/>
        <v>71314</v>
      </c>
      <c r="CD35" s="495">
        <f t="shared" si="30"/>
        <v>71680</v>
      </c>
      <c r="CE35" s="495">
        <f t="shared" si="30"/>
        <v>72045</v>
      </c>
      <c r="CF35" s="495">
        <f t="shared" si="30"/>
        <v>72410</v>
      </c>
      <c r="CG35" s="495">
        <f t="shared" si="30"/>
        <v>72775</v>
      </c>
      <c r="CH35" s="495">
        <f t="shared" si="30"/>
        <v>73140</v>
      </c>
      <c r="CI35" s="495">
        <f t="shared" si="30"/>
        <v>73505</v>
      </c>
      <c r="CJ35" s="495">
        <f t="shared" si="30"/>
        <v>73870</v>
      </c>
      <c r="CK35" s="495">
        <f t="shared" si="30"/>
        <v>74235</v>
      </c>
      <c r="CL35" s="495">
        <f t="shared" si="30"/>
        <v>74601</v>
      </c>
      <c r="CM35" s="495">
        <f t="shared" si="30"/>
        <v>74966</v>
      </c>
      <c r="CN35" s="495">
        <f t="shared" si="30"/>
        <v>75331</v>
      </c>
      <c r="CO35" s="495">
        <f t="shared" si="30"/>
        <v>75696</v>
      </c>
      <c r="CP35" s="495">
        <f t="shared" si="30"/>
        <v>76062</v>
      </c>
      <c r="CQ35" s="495">
        <f t="shared" si="30"/>
        <v>76427</v>
      </c>
      <c r="CR35" s="495">
        <f t="shared" si="30"/>
        <v>76792</v>
      </c>
      <c r="CS35" s="495">
        <f t="shared" si="30"/>
        <v>77157</v>
      </c>
      <c r="CT35" s="495">
        <f t="shared" si="30"/>
        <v>77523</v>
      </c>
      <c r="CU35" s="495">
        <f t="shared" si="30"/>
        <v>77888</v>
      </c>
      <c r="CV35" s="495">
        <f t="shared" si="30"/>
        <v>78253</v>
      </c>
      <c r="CW35" s="495">
        <f t="shared" si="30"/>
        <v>78618</v>
      </c>
      <c r="CX35" s="495">
        <f t="shared" si="30"/>
        <v>78984</v>
      </c>
      <c r="CY35" s="495">
        <f t="shared" si="30"/>
        <v>79349</v>
      </c>
      <c r="CZ35" s="495">
        <f t="shared" si="30"/>
        <v>79714</v>
      </c>
      <c r="DA35" s="495">
        <f t="shared" si="30"/>
        <v>80079</v>
      </c>
      <c r="DB35" s="495">
        <f t="shared" si="30"/>
        <v>80445</v>
      </c>
      <c r="DC35" s="495">
        <f t="shared" si="30"/>
        <v>80810</v>
      </c>
      <c r="DD35" s="495">
        <f t="shared" si="30"/>
        <v>81175</v>
      </c>
      <c r="DE35" s="495">
        <f t="shared" si="30"/>
        <v>81540</v>
      </c>
      <c r="DF35" s="495">
        <f t="shared" si="30"/>
        <v>81906</v>
      </c>
      <c r="DG35" s="495">
        <f t="shared" si="30"/>
        <v>82271</v>
      </c>
      <c r="DH35" s="495">
        <f t="shared" si="30"/>
        <v>82636</v>
      </c>
      <c r="DI35" s="495">
        <f t="shared" si="30"/>
        <v>83001</v>
      </c>
      <c r="DJ35" s="495">
        <f t="shared" si="30"/>
        <v>83367</v>
      </c>
      <c r="DK35" s="495">
        <f t="shared" si="30"/>
        <v>83732</v>
      </c>
      <c r="DL35" s="495">
        <f t="shared" si="30"/>
        <v>84097</v>
      </c>
      <c r="DM35" s="495">
        <f t="shared" si="30"/>
        <v>84462</v>
      </c>
      <c r="DN35" s="495">
        <f t="shared" si="30"/>
        <v>84828</v>
      </c>
      <c r="DO35" s="495">
        <f t="shared" si="30"/>
        <v>85193</v>
      </c>
      <c r="DP35" s="495">
        <f t="shared" si="30"/>
        <v>85558</v>
      </c>
      <c r="DQ35" s="495">
        <f t="shared" si="30"/>
        <v>85923</v>
      </c>
      <c r="DR35" s="495">
        <f t="shared" si="30"/>
        <v>86289</v>
      </c>
      <c r="DS35" s="495">
        <f t="shared" si="30"/>
        <v>86654</v>
      </c>
      <c r="DT35" s="495">
        <f t="shared" si="30"/>
        <v>87019</v>
      </c>
      <c r="DU35" s="495">
        <f t="shared" si="30"/>
        <v>87384</v>
      </c>
      <c r="DV35" s="495">
        <f t="shared" si="30"/>
        <v>87750</v>
      </c>
      <c r="DW35" s="495">
        <f t="shared" si="30"/>
        <v>88115</v>
      </c>
      <c r="DX35" s="495">
        <f t="shared" si="30"/>
        <v>88480</v>
      </c>
      <c r="DY35" s="495">
        <f t="shared" si="30"/>
        <v>88845</v>
      </c>
      <c r="DZ35" s="495">
        <f t="shared" si="30"/>
        <v>89211</v>
      </c>
      <c r="EA35" s="495">
        <f t="shared" si="30"/>
        <v>89576</v>
      </c>
      <c r="EB35" s="495">
        <f t="shared" si="30"/>
        <v>89941</v>
      </c>
      <c r="EC35" s="495">
        <f t="shared" si="30"/>
        <v>90306</v>
      </c>
      <c r="ED35" s="495">
        <f t="shared" si="30"/>
        <v>90672</v>
      </c>
      <c r="EE35" s="495">
        <f t="shared" si="30"/>
        <v>91037</v>
      </c>
      <c r="EF35" s="495">
        <f t="shared" si="30"/>
        <v>91402</v>
      </c>
      <c r="EG35" s="495">
        <f t="shared" si="30"/>
        <v>91767</v>
      </c>
      <c r="EH35" s="495">
        <f>DATE(IF(MONTH(EH34)&lt;=3,YEAR(EH34),YEAR(EH34)+1),3,31)</f>
        <v>92133</v>
      </c>
    </row>
    <row r="36" spans="1:138" s="19" customFormat="1" ht="15" customHeight="1" outlineLevel="1" x14ac:dyDescent="0.35">
      <c r="A36" s="66"/>
    </row>
    <row r="37" spans="1:138" s="406" customFormat="1" ht="15" customHeight="1" outlineLevel="1" x14ac:dyDescent="0.35">
      <c r="B37" s="429" t="s">
        <v>627</v>
      </c>
    </row>
    <row r="38" spans="1:138" s="406" customFormat="1" ht="15" customHeight="1" outlineLevel="1" x14ac:dyDescent="0.35">
      <c r="E38" s="784" t="str">
        <f xml:space="preserve"> NTBA!E$237</f>
        <v>Repayment Start Date</v>
      </c>
      <c r="F38" s="785">
        <f ca="1" xml:space="preserve"> NTBA!F$237</f>
        <v>46203</v>
      </c>
      <c r="G38" s="784" t="str">
        <f xml:space="preserve"> NTBA!G$237</f>
        <v>date</v>
      </c>
    </row>
    <row r="39" spans="1:138" s="406" customFormat="1" ht="15" customHeight="1" outlineLevel="1" x14ac:dyDescent="0.35">
      <c r="E39" s="786" t="str">
        <f xml:space="preserve"> E$18</f>
        <v>Model period beginning_A</v>
      </c>
      <c r="F39" s="786">
        <f t="shared" ref="F39:BQ39" si="31" xml:space="preserve"> F$18</f>
        <v>0</v>
      </c>
      <c r="G39" s="786" t="str">
        <f t="shared" si="31"/>
        <v>date</v>
      </c>
      <c r="H39" s="786">
        <f t="shared" si="31"/>
        <v>0</v>
      </c>
      <c r="I39" s="786">
        <f t="shared" si="31"/>
        <v>0</v>
      </c>
      <c r="J39" s="786">
        <f t="shared" si="31"/>
        <v>45323</v>
      </c>
      <c r="K39" s="786">
        <f t="shared" si="31"/>
        <v>45383</v>
      </c>
      <c r="L39" s="786">
        <f t="shared" si="31"/>
        <v>45748</v>
      </c>
      <c r="M39" s="786">
        <f t="shared" si="31"/>
        <v>46113</v>
      </c>
      <c r="N39" s="786">
        <f t="shared" si="31"/>
        <v>46478</v>
      </c>
      <c r="O39" s="786">
        <f t="shared" si="31"/>
        <v>46844</v>
      </c>
      <c r="P39" s="786">
        <f t="shared" si="31"/>
        <v>47209</v>
      </c>
      <c r="Q39" s="786">
        <f t="shared" si="31"/>
        <v>47574</v>
      </c>
      <c r="R39" s="786">
        <f t="shared" si="31"/>
        <v>47939</v>
      </c>
      <c r="S39" s="786">
        <f t="shared" si="31"/>
        <v>48305</v>
      </c>
      <c r="T39" s="786">
        <f t="shared" si="31"/>
        <v>48670</v>
      </c>
      <c r="U39" s="786">
        <f t="shared" si="31"/>
        <v>49035</v>
      </c>
      <c r="V39" s="786">
        <f t="shared" si="31"/>
        <v>49400</v>
      </c>
      <c r="W39" s="786">
        <f t="shared" si="31"/>
        <v>49766</v>
      </c>
      <c r="X39" s="786">
        <f t="shared" si="31"/>
        <v>50131</v>
      </c>
      <c r="Y39" s="786">
        <f t="shared" si="31"/>
        <v>50496</v>
      </c>
      <c r="Z39" s="786">
        <f t="shared" si="31"/>
        <v>50861</v>
      </c>
      <c r="AA39" s="786">
        <f t="shared" si="31"/>
        <v>51227</v>
      </c>
      <c r="AB39" s="786">
        <f t="shared" si="31"/>
        <v>51592</v>
      </c>
      <c r="AC39" s="786">
        <f t="shared" si="31"/>
        <v>51957</v>
      </c>
      <c r="AD39" s="786">
        <f t="shared" si="31"/>
        <v>52322</v>
      </c>
      <c r="AE39" s="786">
        <f t="shared" si="31"/>
        <v>52688</v>
      </c>
      <c r="AF39" s="786">
        <f t="shared" si="31"/>
        <v>53053</v>
      </c>
      <c r="AG39" s="786">
        <f t="shared" si="31"/>
        <v>53418</v>
      </c>
      <c r="AH39" s="786">
        <f t="shared" si="31"/>
        <v>53783</v>
      </c>
      <c r="AI39" s="786">
        <f t="shared" si="31"/>
        <v>54149</v>
      </c>
      <c r="AJ39" s="786">
        <f t="shared" si="31"/>
        <v>54514</v>
      </c>
      <c r="AK39" s="786">
        <f t="shared" si="31"/>
        <v>54879</v>
      </c>
      <c r="AL39" s="786">
        <f t="shared" si="31"/>
        <v>55244</v>
      </c>
      <c r="AM39" s="786">
        <f t="shared" si="31"/>
        <v>55610</v>
      </c>
      <c r="AN39" s="786">
        <f t="shared" si="31"/>
        <v>55975</v>
      </c>
      <c r="AO39" s="786">
        <f t="shared" si="31"/>
        <v>56340</v>
      </c>
      <c r="AP39" s="786">
        <f t="shared" si="31"/>
        <v>56705</v>
      </c>
      <c r="AQ39" s="786">
        <f t="shared" si="31"/>
        <v>57071</v>
      </c>
      <c r="AR39" s="786">
        <f t="shared" si="31"/>
        <v>57436</v>
      </c>
      <c r="AS39" s="786">
        <f t="shared" si="31"/>
        <v>57801</v>
      </c>
      <c r="AT39" s="786">
        <f t="shared" si="31"/>
        <v>58166</v>
      </c>
      <c r="AU39" s="786">
        <f t="shared" si="31"/>
        <v>58532</v>
      </c>
      <c r="AV39" s="786">
        <f t="shared" si="31"/>
        <v>58897</v>
      </c>
      <c r="AW39" s="786">
        <f t="shared" si="31"/>
        <v>59262</v>
      </c>
      <c r="AX39" s="786">
        <f t="shared" si="31"/>
        <v>59627</v>
      </c>
      <c r="AY39" s="786">
        <f t="shared" si="31"/>
        <v>59993</v>
      </c>
      <c r="AZ39" s="786">
        <f t="shared" si="31"/>
        <v>60358</v>
      </c>
      <c r="BA39" s="786">
        <f t="shared" si="31"/>
        <v>60723</v>
      </c>
      <c r="BB39" s="786">
        <f t="shared" si="31"/>
        <v>61088</v>
      </c>
      <c r="BC39" s="786">
        <f t="shared" si="31"/>
        <v>61454</v>
      </c>
      <c r="BD39" s="786">
        <f t="shared" si="31"/>
        <v>61819</v>
      </c>
      <c r="BE39" s="786">
        <f t="shared" si="31"/>
        <v>62184</v>
      </c>
      <c r="BF39" s="786">
        <f t="shared" si="31"/>
        <v>62549</v>
      </c>
      <c r="BG39" s="786">
        <f t="shared" si="31"/>
        <v>62915</v>
      </c>
      <c r="BH39" s="786">
        <f t="shared" si="31"/>
        <v>63280</v>
      </c>
      <c r="BI39" s="786">
        <f t="shared" si="31"/>
        <v>63645</v>
      </c>
      <c r="BJ39" s="786">
        <f t="shared" si="31"/>
        <v>64010</v>
      </c>
      <c r="BK39" s="786">
        <f t="shared" si="31"/>
        <v>64376</v>
      </c>
      <c r="BL39" s="786">
        <f t="shared" si="31"/>
        <v>64741</v>
      </c>
      <c r="BM39" s="786">
        <f t="shared" si="31"/>
        <v>65106</v>
      </c>
      <c r="BN39" s="786">
        <f t="shared" si="31"/>
        <v>65471</v>
      </c>
      <c r="BO39" s="786">
        <f t="shared" si="31"/>
        <v>65837</v>
      </c>
      <c r="BP39" s="786">
        <f t="shared" si="31"/>
        <v>66202</v>
      </c>
      <c r="BQ39" s="786">
        <f t="shared" si="31"/>
        <v>66567</v>
      </c>
      <c r="BR39" s="786">
        <f t="shared" ref="BR39:EC39" si="32" xml:space="preserve"> BR$18</f>
        <v>66932</v>
      </c>
      <c r="BS39" s="786">
        <f t="shared" si="32"/>
        <v>67298</v>
      </c>
      <c r="BT39" s="786">
        <f t="shared" si="32"/>
        <v>67663</v>
      </c>
      <c r="BU39" s="786">
        <f t="shared" si="32"/>
        <v>68028</v>
      </c>
      <c r="BV39" s="786">
        <f t="shared" si="32"/>
        <v>68393</v>
      </c>
      <c r="BW39" s="786">
        <f t="shared" si="32"/>
        <v>68759</v>
      </c>
      <c r="BX39" s="786">
        <f t="shared" si="32"/>
        <v>69124</v>
      </c>
      <c r="BY39" s="786">
        <f t="shared" si="32"/>
        <v>69489</v>
      </c>
      <c r="BZ39" s="786">
        <f t="shared" si="32"/>
        <v>69854</v>
      </c>
      <c r="CA39" s="786">
        <f t="shared" si="32"/>
        <v>70220</v>
      </c>
      <c r="CB39" s="786">
        <f t="shared" si="32"/>
        <v>70585</v>
      </c>
      <c r="CC39" s="786">
        <f t="shared" si="32"/>
        <v>70950</v>
      </c>
      <c r="CD39" s="786">
        <f t="shared" si="32"/>
        <v>71315</v>
      </c>
      <c r="CE39" s="786">
        <f t="shared" si="32"/>
        <v>71681</v>
      </c>
      <c r="CF39" s="786">
        <f t="shared" si="32"/>
        <v>72046</v>
      </c>
      <c r="CG39" s="786">
        <f t="shared" si="32"/>
        <v>72411</v>
      </c>
      <c r="CH39" s="786">
        <f t="shared" si="32"/>
        <v>72776</v>
      </c>
      <c r="CI39" s="786">
        <f t="shared" si="32"/>
        <v>73141</v>
      </c>
      <c r="CJ39" s="786">
        <f t="shared" si="32"/>
        <v>73506</v>
      </c>
      <c r="CK39" s="786">
        <f t="shared" si="32"/>
        <v>73871</v>
      </c>
      <c r="CL39" s="786">
        <f t="shared" si="32"/>
        <v>74236</v>
      </c>
      <c r="CM39" s="786">
        <f t="shared" si="32"/>
        <v>74602</v>
      </c>
      <c r="CN39" s="786">
        <f t="shared" si="32"/>
        <v>74967</v>
      </c>
      <c r="CO39" s="786">
        <f t="shared" si="32"/>
        <v>75332</v>
      </c>
      <c r="CP39" s="786">
        <f t="shared" si="32"/>
        <v>75697</v>
      </c>
      <c r="CQ39" s="786">
        <f t="shared" si="32"/>
        <v>76063</v>
      </c>
      <c r="CR39" s="786">
        <f t="shared" si="32"/>
        <v>76428</v>
      </c>
      <c r="CS39" s="786">
        <f t="shared" si="32"/>
        <v>76793</v>
      </c>
      <c r="CT39" s="786">
        <f t="shared" si="32"/>
        <v>77158</v>
      </c>
      <c r="CU39" s="786">
        <f t="shared" si="32"/>
        <v>77524</v>
      </c>
      <c r="CV39" s="786">
        <f t="shared" si="32"/>
        <v>77889</v>
      </c>
      <c r="CW39" s="786">
        <f t="shared" si="32"/>
        <v>78254</v>
      </c>
      <c r="CX39" s="786">
        <f t="shared" si="32"/>
        <v>78619</v>
      </c>
      <c r="CY39" s="786">
        <f t="shared" si="32"/>
        <v>78985</v>
      </c>
      <c r="CZ39" s="786">
        <f t="shared" si="32"/>
        <v>79350</v>
      </c>
      <c r="DA39" s="786">
        <f t="shared" si="32"/>
        <v>79715</v>
      </c>
      <c r="DB39" s="786">
        <f t="shared" si="32"/>
        <v>80080</v>
      </c>
      <c r="DC39" s="786">
        <f t="shared" si="32"/>
        <v>80446</v>
      </c>
      <c r="DD39" s="786">
        <f t="shared" si="32"/>
        <v>80811</v>
      </c>
      <c r="DE39" s="786">
        <f t="shared" si="32"/>
        <v>81176</v>
      </c>
      <c r="DF39" s="786">
        <f t="shared" si="32"/>
        <v>81541</v>
      </c>
      <c r="DG39" s="786">
        <f t="shared" si="32"/>
        <v>81907</v>
      </c>
      <c r="DH39" s="786">
        <f t="shared" si="32"/>
        <v>82272</v>
      </c>
      <c r="DI39" s="786">
        <f t="shared" si="32"/>
        <v>82637</v>
      </c>
      <c r="DJ39" s="786">
        <f t="shared" si="32"/>
        <v>83002</v>
      </c>
      <c r="DK39" s="786">
        <f t="shared" si="32"/>
        <v>83368</v>
      </c>
      <c r="DL39" s="786">
        <f t="shared" si="32"/>
        <v>83733</v>
      </c>
      <c r="DM39" s="786">
        <f t="shared" si="32"/>
        <v>84098</v>
      </c>
      <c r="DN39" s="786">
        <f t="shared" si="32"/>
        <v>84463</v>
      </c>
      <c r="DO39" s="786">
        <f t="shared" si="32"/>
        <v>84829</v>
      </c>
      <c r="DP39" s="786">
        <f t="shared" si="32"/>
        <v>85194</v>
      </c>
      <c r="DQ39" s="786">
        <f t="shared" si="32"/>
        <v>85559</v>
      </c>
      <c r="DR39" s="786">
        <f t="shared" si="32"/>
        <v>85924</v>
      </c>
      <c r="DS39" s="786">
        <f t="shared" si="32"/>
        <v>86290</v>
      </c>
      <c r="DT39" s="786">
        <f t="shared" si="32"/>
        <v>86655</v>
      </c>
      <c r="DU39" s="786">
        <f t="shared" si="32"/>
        <v>87020</v>
      </c>
      <c r="DV39" s="786">
        <f t="shared" si="32"/>
        <v>87385</v>
      </c>
      <c r="DW39" s="786">
        <f t="shared" si="32"/>
        <v>87751</v>
      </c>
      <c r="DX39" s="786">
        <f t="shared" si="32"/>
        <v>88116</v>
      </c>
      <c r="DY39" s="786">
        <f t="shared" si="32"/>
        <v>88481</v>
      </c>
      <c r="DZ39" s="786">
        <f t="shared" si="32"/>
        <v>88846</v>
      </c>
      <c r="EA39" s="786">
        <f t="shared" si="32"/>
        <v>89212</v>
      </c>
      <c r="EB39" s="786">
        <f t="shared" si="32"/>
        <v>89577</v>
      </c>
      <c r="EC39" s="786">
        <f t="shared" si="32"/>
        <v>89942</v>
      </c>
      <c r="ED39" s="786">
        <f xml:space="preserve"> ED$18</f>
        <v>90307</v>
      </c>
      <c r="EE39" s="786">
        <f xml:space="preserve"> EE$18</f>
        <v>90673</v>
      </c>
      <c r="EF39" s="786">
        <f xml:space="preserve"> EF$18</f>
        <v>91038</v>
      </c>
      <c r="EG39" s="786">
        <f xml:space="preserve"> EG$18</f>
        <v>91403</v>
      </c>
      <c r="EH39" s="786">
        <f xml:space="preserve"> EH$18</f>
        <v>91768</v>
      </c>
    </row>
    <row r="40" spans="1:138" s="406" customFormat="1" ht="15" customHeight="1" outlineLevel="1" x14ac:dyDescent="0.35">
      <c r="E40" s="786" t="str">
        <f>E$22</f>
        <v>Model period ending_A</v>
      </c>
      <c r="F40" s="786">
        <f t="shared" ref="F40:BQ40" si="33">F$22</f>
        <v>0</v>
      </c>
      <c r="G40" s="786" t="str">
        <f t="shared" si="33"/>
        <v>date</v>
      </c>
      <c r="H40" s="786">
        <f t="shared" si="33"/>
        <v>0</v>
      </c>
      <c r="I40" s="786">
        <f t="shared" si="33"/>
        <v>0</v>
      </c>
      <c r="J40" s="786">
        <f t="shared" si="33"/>
        <v>45382</v>
      </c>
      <c r="K40" s="786">
        <f t="shared" si="33"/>
        <v>45747</v>
      </c>
      <c r="L40" s="786">
        <f t="shared" si="33"/>
        <v>46112</v>
      </c>
      <c r="M40" s="786">
        <f t="shared" si="33"/>
        <v>46477</v>
      </c>
      <c r="N40" s="786">
        <f t="shared" si="33"/>
        <v>46843</v>
      </c>
      <c r="O40" s="786">
        <f t="shared" si="33"/>
        <v>47208</v>
      </c>
      <c r="P40" s="786">
        <f t="shared" si="33"/>
        <v>47573</v>
      </c>
      <c r="Q40" s="786">
        <f t="shared" si="33"/>
        <v>47938</v>
      </c>
      <c r="R40" s="786">
        <f t="shared" si="33"/>
        <v>48304</v>
      </c>
      <c r="S40" s="786">
        <f t="shared" si="33"/>
        <v>48669</v>
      </c>
      <c r="T40" s="786">
        <f t="shared" si="33"/>
        <v>49034</v>
      </c>
      <c r="U40" s="786">
        <f t="shared" si="33"/>
        <v>49399</v>
      </c>
      <c r="V40" s="786">
        <f t="shared" si="33"/>
        <v>49765</v>
      </c>
      <c r="W40" s="786">
        <f t="shared" si="33"/>
        <v>50130</v>
      </c>
      <c r="X40" s="786">
        <f t="shared" si="33"/>
        <v>50495</v>
      </c>
      <c r="Y40" s="786">
        <f t="shared" si="33"/>
        <v>50860</v>
      </c>
      <c r="Z40" s="786">
        <f t="shared" si="33"/>
        <v>51226</v>
      </c>
      <c r="AA40" s="786">
        <f t="shared" si="33"/>
        <v>51591</v>
      </c>
      <c r="AB40" s="786">
        <f t="shared" si="33"/>
        <v>51956</v>
      </c>
      <c r="AC40" s="786">
        <f t="shared" si="33"/>
        <v>52321</v>
      </c>
      <c r="AD40" s="786">
        <f t="shared" si="33"/>
        <v>52687</v>
      </c>
      <c r="AE40" s="786">
        <f t="shared" si="33"/>
        <v>53052</v>
      </c>
      <c r="AF40" s="786">
        <f t="shared" si="33"/>
        <v>53417</v>
      </c>
      <c r="AG40" s="786">
        <f t="shared" si="33"/>
        <v>53782</v>
      </c>
      <c r="AH40" s="786">
        <f t="shared" si="33"/>
        <v>54148</v>
      </c>
      <c r="AI40" s="786">
        <f t="shared" si="33"/>
        <v>54513</v>
      </c>
      <c r="AJ40" s="786">
        <f t="shared" si="33"/>
        <v>54878</v>
      </c>
      <c r="AK40" s="786">
        <f t="shared" si="33"/>
        <v>55243</v>
      </c>
      <c r="AL40" s="786">
        <f t="shared" si="33"/>
        <v>55609</v>
      </c>
      <c r="AM40" s="786">
        <f t="shared" si="33"/>
        <v>55974</v>
      </c>
      <c r="AN40" s="786">
        <f t="shared" si="33"/>
        <v>56339</v>
      </c>
      <c r="AO40" s="786">
        <f t="shared" si="33"/>
        <v>56704</v>
      </c>
      <c r="AP40" s="786">
        <f t="shared" si="33"/>
        <v>57070</v>
      </c>
      <c r="AQ40" s="786">
        <f t="shared" si="33"/>
        <v>57435</v>
      </c>
      <c r="AR40" s="786">
        <f t="shared" si="33"/>
        <v>57800</v>
      </c>
      <c r="AS40" s="786">
        <f t="shared" si="33"/>
        <v>58165</v>
      </c>
      <c r="AT40" s="786">
        <f t="shared" si="33"/>
        <v>58531</v>
      </c>
      <c r="AU40" s="786">
        <f t="shared" si="33"/>
        <v>58896</v>
      </c>
      <c r="AV40" s="786">
        <f t="shared" si="33"/>
        <v>59261</v>
      </c>
      <c r="AW40" s="786">
        <f t="shared" si="33"/>
        <v>59626</v>
      </c>
      <c r="AX40" s="786">
        <f t="shared" si="33"/>
        <v>59992</v>
      </c>
      <c r="AY40" s="786">
        <f t="shared" si="33"/>
        <v>60357</v>
      </c>
      <c r="AZ40" s="786">
        <f t="shared" si="33"/>
        <v>60722</v>
      </c>
      <c r="BA40" s="786">
        <f t="shared" si="33"/>
        <v>61087</v>
      </c>
      <c r="BB40" s="786">
        <f t="shared" si="33"/>
        <v>61453</v>
      </c>
      <c r="BC40" s="786">
        <f t="shared" si="33"/>
        <v>61818</v>
      </c>
      <c r="BD40" s="786">
        <f t="shared" si="33"/>
        <v>62183</v>
      </c>
      <c r="BE40" s="786">
        <f t="shared" si="33"/>
        <v>62548</v>
      </c>
      <c r="BF40" s="786">
        <f t="shared" si="33"/>
        <v>62914</v>
      </c>
      <c r="BG40" s="786">
        <f t="shared" si="33"/>
        <v>63279</v>
      </c>
      <c r="BH40" s="786">
        <f t="shared" si="33"/>
        <v>63644</v>
      </c>
      <c r="BI40" s="786">
        <f t="shared" si="33"/>
        <v>64009</v>
      </c>
      <c r="BJ40" s="786">
        <f t="shared" si="33"/>
        <v>64375</v>
      </c>
      <c r="BK40" s="786">
        <f t="shared" si="33"/>
        <v>64740</v>
      </c>
      <c r="BL40" s="786">
        <f t="shared" si="33"/>
        <v>65105</v>
      </c>
      <c r="BM40" s="786">
        <f t="shared" si="33"/>
        <v>65470</v>
      </c>
      <c r="BN40" s="786">
        <f t="shared" si="33"/>
        <v>65836</v>
      </c>
      <c r="BO40" s="786">
        <f t="shared" si="33"/>
        <v>66201</v>
      </c>
      <c r="BP40" s="786">
        <f t="shared" si="33"/>
        <v>66566</v>
      </c>
      <c r="BQ40" s="786">
        <f t="shared" si="33"/>
        <v>66931</v>
      </c>
      <c r="BR40" s="786">
        <f t="shared" ref="BR40:EC40" si="34">BR$22</f>
        <v>67297</v>
      </c>
      <c r="BS40" s="786">
        <f t="shared" si="34"/>
        <v>67662</v>
      </c>
      <c r="BT40" s="786">
        <f t="shared" si="34"/>
        <v>68027</v>
      </c>
      <c r="BU40" s="786">
        <f t="shared" si="34"/>
        <v>68392</v>
      </c>
      <c r="BV40" s="786">
        <f t="shared" si="34"/>
        <v>68758</v>
      </c>
      <c r="BW40" s="786">
        <f t="shared" si="34"/>
        <v>69123</v>
      </c>
      <c r="BX40" s="786">
        <f t="shared" si="34"/>
        <v>69488</v>
      </c>
      <c r="BY40" s="786">
        <f t="shared" si="34"/>
        <v>69853</v>
      </c>
      <c r="BZ40" s="786">
        <f t="shared" si="34"/>
        <v>70219</v>
      </c>
      <c r="CA40" s="786">
        <f t="shared" si="34"/>
        <v>70584</v>
      </c>
      <c r="CB40" s="786">
        <f t="shared" si="34"/>
        <v>70949</v>
      </c>
      <c r="CC40" s="786">
        <f t="shared" si="34"/>
        <v>71314</v>
      </c>
      <c r="CD40" s="786">
        <f t="shared" si="34"/>
        <v>71680</v>
      </c>
      <c r="CE40" s="786">
        <f t="shared" si="34"/>
        <v>72045</v>
      </c>
      <c r="CF40" s="786">
        <f t="shared" si="34"/>
        <v>72410</v>
      </c>
      <c r="CG40" s="786">
        <f t="shared" si="34"/>
        <v>72775</v>
      </c>
      <c r="CH40" s="786">
        <f t="shared" si="34"/>
        <v>73140</v>
      </c>
      <c r="CI40" s="786">
        <f t="shared" si="34"/>
        <v>73505</v>
      </c>
      <c r="CJ40" s="786">
        <f t="shared" si="34"/>
        <v>73870</v>
      </c>
      <c r="CK40" s="786">
        <f t="shared" si="34"/>
        <v>74235</v>
      </c>
      <c r="CL40" s="786">
        <f t="shared" si="34"/>
        <v>74601</v>
      </c>
      <c r="CM40" s="786">
        <f t="shared" si="34"/>
        <v>74966</v>
      </c>
      <c r="CN40" s="786">
        <f t="shared" si="34"/>
        <v>75331</v>
      </c>
      <c r="CO40" s="786">
        <f t="shared" si="34"/>
        <v>75696</v>
      </c>
      <c r="CP40" s="786">
        <f t="shared" si="34"/>
        <v>76062</v>
      </c>
      <c r="CQ40" s="786">
        <f t="shared" si="34"/>
        <v>76427</v>
      </c>
      <c r="CR40" s="786">
        <f t="shared" si="34"/>
        <v>76792</v>
      </c>
      <c r="CS40" s="786">
        <f t="shared" si="34"/>
        <v>77157</v>
      </c>
      <c r="CT40" s="786">
        <f t="shared" si="34"/>
        <v>77523</v>
      </c>
      <c r="CU40" s="786">
        <f t="shared" si="34"/>
        <v>77888</v>
      </c>
      <c r="CV40" s="786">
        <f t="shared" si="34"/>
        <v>78253</v>
      </c>
      <c r="CW40" s="786">
        <f t="shared" si="34"/>
        <v>78618</v>
      </c>
      <c r="CX40" s="786">
        <f t="shared" si="34"/>
        <v>78984</v>
      </c>
      <c r="CY40" s="786">
        <f t="shared" si="34"/>
        <v>79349</v>
      </c>
      <c r="CZ40" s="786">
        <f t="shared" si="34"/>
        <v>79714</v>
      </c>
      <c r="DA40" s="786">
        <f t="shared" si="34"/>
        <v>80079</v>
      </c>
      <c r="DB40" s="786">
        <f t="shared" si="34"/>
        <v>80445</v>
      </c>
      <c r="DC40" s="786">
        <f t="shared" si="34"/>
        <v>80810</v>
      </c>
      <c r="DD40" s="786">
        <f t="shared" si="34"/>
        <v>81175</v>
      </c>
      <c r="DE40" s="786">
        <f t="shared" si="34"/>
        <v>81540</v>
      </c>
      <c r="DF40" s="786">
        <f t="shared" si="34"/>
        <v>81906</v>
      </c>
      <c r="DG40" s="786">
        <f t="shared" si="34"/>
        <v>82271</v>
      </c>
      <c r="DH40" s="786">
        <f t="shared" si="34"/>
        <v>82636</v>
      </c>
      <c r="DI40" s="786">
        <f t="shared" si="34"/>
        <v>83001</v>
      </c>
      <c r="DJ40" s="786">
        <f t="shared" si="34"/>
        <v>83367</v>
      </c>
      <c r="DK40" s="786">
        <f t="shared" si="34"/>
        <v>83732</v>
      </c>
      <c r="DL40" s="786">
        <f t="shared" si="34"/>
        <v>84097</v>
      </c>
      <c r="DM40" s="786">
        <f t="shared" si="34"/>
        <v>84462</v>
      </c>
      <c r="DN40" s="786">
        <f t="shared" si="34"/>
        <v>84828</v>
      </c>
      <c r="DO40" s="786">
        <f t="shared" si="34"/>
        <v>85193</v>
      </c>
      <c r="DP40" s="786">
        <f t="shared" si="34"/>
        <v>85558</v>
      </c>
      <c r="DQ40" s="786">
        <f t="shared" si="34"/>
        <v>85923</v>
      </c>
      <c r="DR40" s="786">
        <f t="shared" si="34"/>
        <v>86289</v>
      </c>
      <c r="DS40" s="786">
        <f t="shared" si="34"/>
        <v>86654</v>
      </c>
      <c r="DT40" s="786">
        <f t="shared" si="34"/>
        <v>87019</v>
      </c>
      <c r="DU40" s="786">
        <f t="shared" si="34"/>
        <v>87384</v>
      </c>
      <c r="DV40" s="786">
        <f t="shared" si="34"/>
        <v>87750</v>
      </c>
      <c r="DW40" s="786">
        <f t="shared" si="34"/>
        <v>88115</v>
      </c>
      <c r="DX40" s="786">
        <f t="shared" si="34"/>
        <v>88480</v>
      </c>
      <c r="DY40" s="786">
        <f t="shared" si="34"/>
        <v>88845</v>
      </c>
      <c r="DZ40" s="786">
        <f t="shared" si="34"/>
        <v>89211</v>
      </c>
      <c r="EA40" s="786">
        <f t="shared" si="34"/>
        <v>89576</v>
      </c>
      <c r="EB40" s="786">
        <f t="shared" si="34"/>
        <v>89941</v>
      </c>
      <c r="EC40" s="786">
        <f t="shared" si="34"/>
        <v>90306</v>
      </c>
      <c r="ED40" s="786">
        <f>ED$22</f>
        <v>90672</v>
      </c>
      <c r="EE40" s="786">
        <f>EE$22</f>
        <v>91037</v>
      </c>
      <c r="EF40" s="786">
        <f>EF$22</f>
        <v>91402</v>
      </c>
      <c r="EG40" s="786">
        <f>EG$22</f>
        <v>91767</v>
      </c>
      <c r="EH40" s="786">
        <f>EH$22</f>
        <v>92133</v>
      </c>
    </row>
    <row r="41" spans="1:138" s="406" customFormat="1" ht="15" customHeight="1" outlineLevel="1" x14ac:dyDescent="0.35">
      <c r="E41" s="406" t="s">
        <v>614</v>
      </c>
      <c r="G41" s="406" t="s">
        <v>308</v>
      </c>
      <c r="H41" s="406">
        <f ca="1" xml:space="preserve"> SUM(J41:EH41)</f>
        <v>1</v>
      </c>
      <c r="J41" s="37">
        <f t="shared" ref="J41:AO41" ca="1" si="35">IF(AND($F38 &lt;= J40, $F38 &gt;= J39), 1, 0)</f>
        <v>0</v>
      </c>
      <c r="K41" s="37">
        <f t="shared" ca="1" si="35"/>
        <v>0</v>
      </c>
      <c r="L41" s="37">
        <f t="shared" ca="1" si="35"/>
        <v>0</v>
      </c>
      <c r="M41" s="37">
        <f t="shared" ca="1" si="35"/>
        <v>1</v>
      </c>
      <c r="N41" s="37">
        <f t="shared" ca="1" si="35"/>
        <v>0</v>
      </c>
      <c r="O41" s="37">
        <f t="shared" ca="1" si="35"/>
        <v>0</v>
      </c>
      <c r="P41" s="37">
        <f t="shared" ca="1" si="35"/>
        <v>0</v>
      </c>
      <c r="Q41" s="37">
        <f t="shared" ca="1" si="35"/>
        <v>0</v>
      </c>
      <c r="R41" s="37">
        <f t="shared" ca="1" si="35"/>
        <v>0</v>
      </c>
      <c r="S41" s="37">
        <f t="shared" ca="1" si="35"/>
        <v>0</v>
      </c>
      <c r="T41" s="37">
        <f t="shared" ca="1" si="35"/>
        <v>0</v>
      </c>
      <c r="U41" s="37">
        <f t="shared" ca="1" si="35"/>
        <v>0</v>
      </c>
      <c r="V41" s="37">
        <f t="shared" ca="1" si="35"/>
        <v>0</v>
      </c>
      <c r="W41" s="37">
        <f t="shared" ca="1" si="35"/>
        <v>0</v>
      </c>
      <c r="X41" s="37">
        <f t="shared" ca="1" si="35"/>
        <v>0</v>
      </c>
      <c r="Y41" s="37">
        <f t="shared" ca="1" si="35"/>
        <v>0</v>
      </c>
      <c r="Z41" s="37">
        <f t="shared" ca="1" si="35"/>
        <v>0</v>
      </c>
      <c r="AA41" s="37">
        <f t="shared" ca="1" si="35"/>
        <v>0</v>
      </c>
      <c r="AB41" s="37">
        <f t="shared" ca="1" si="35"/>
        <v>0</v>
      </c>
      <c r="AC41" s="37">
        <f t="shared" ca="1" si="35"/>
        <v>0</v>
      </c>
      <c r="AD41" s="37">
        <f t="shared" ca="1" si="35"/>
        <v>0</v>
      </c>
      <c r="AE41" s="37">
        <f t="shared" ca="1" si="35"/>
        <v>0</v>
      </c>
      <c r="AF41" s="37">
        <f t="shared" ca="1" si="35"/>
        <v>0</v>
      </c>
      <c r="AG41" s="37">
        <f t="shared" ca="1" si="35"/>
        <v>0</v>
      </c>
      <c r="AH41" s="37">
        <f t="shared" ca="1" si="35"/>
        <v>0</v>
      </c>
      <c r="AI41" s="37">
        <f t="shared" ca="1" si="35"/>
        <v>0</v>
      </c>
      <c r="AJ41" s="37">
        <f t="shared" ca="1" si="35"/>
        <v>0</v>
      </c>
      <c r="AK41" s="37">
        <f t="shared" ca="1" si="35"/>
        <v>0</v>
      </c>
      <c r="AL41" s="37">
        <f t="shared" ca="1" si="35"/>
        <v>0</v>
      </c>
      <c r="AM41" s="37">
        <f t="shared" ca="1" si="35"/>
        <v>0</v>
      </c>
      <c r="AN41" s="37">
        <f t="shared" ca="1" si="35"/>
        <v>0</v>
      </c>
      <c r="AO41" s="37">
        <f t="shared" ca="1" si="35"/>
        <v>0</v>
      </c>
      <c r="AP41" s="37">
        <f t="shared" ref="AP41:BU41" ca="1" si="36">IF(AND($F38 &lt;= AP40, $F38 &gt;= AP39), 1, 0)</f>
        <v>0</v>
      </c>
      <c r="AQ41" s="37">
        <f t="shared" ca="1" si="36"/>
        <v>0</v>
      </c>
      <c r="AR41" s="37">
        <f t="shared" ca="1" si="36"/>
        <v>0</v>
      </c>
      <c r="AS41" s="37">
        <f t="shared" ca="1" si="36"/>
        <v>0</v>
      </c>
      <c r="AT41" s="37">
        <f t="shared" ca="1" si="36"/>
        <v>0</v>
      </c>
      <c r="AU41" s="37">
        <f t="shared" ca="1" si="36"/>
        <v>0</v>
      </c>
      <c r="AV41" s="37">
        <f t="shared" ca="1" si="36"/>
        <v>0</v>
      </c>
      <c r="AW41" s="37">
        <f t="shared" ca="1" si="36"/>
        <v>0</v>
      </c>
      <c r="AX41" s="37">
        <f t="shared" ca="1" si="36"/>
        <v>0</v>
      </c>
      <c r="AY41" s="37">
        <f t="shared" ca="1" si="36"/>
        <v>0</v>
      </c>
      <c r="AZ41" s="37">
        <f t="shared" ca="1" si="36"/>
        <v>0</v>
      </c>
      <c r="BA41" s="37">
        <f t="shared" ca="1" si="36"/>
        <v>0</v>
      </c>
      <c r="BB41" s="37">
        <f t="shared" ca="1" si="36"/>
        <v>0</v>
      </c>
      <c r="BC41" s="37">
        <f t="shared" ca="1" si="36"/>
        <v>0</v>
      </c>
      <c r="BD41" s="37">
        <f t="shared" ca="1" si="36"/>
        <v>0</v>
      </c>
      <c r="BE41" s="37">
        <f t="shared" ca="1" si="36"/>
        <v>0</v>
      </c>
      <c r="BF41" s="37">
        <f t="shared" ca="1" si="36"/>
        <v>0</v>
      </c>
      <c r="BG41" s="37">
        <f t="shared" ca="1" si="36"/>
        <v>0</v>
      </c>
      <c r="BH41" s="37">
        <f t="shared" ca="1" si="36"/>
        <v>0</v>
      </c>
      <c r="BI41" s="37">
        <f t="shared" ca="1" si="36"/>
        <v>0</v>
      </c>
      <c r="BJ41" s="37">
        <f t="shared" ca="1" si="36"/>
        <v>0</v>
      </c>
      <c r="BK41" s="37">
        <f t="shared" ca="1" si="36"/>
        <v>0</v>
      </c>
      <c r="BL41" s="37">
        <f t="shared" ca="1" si="36"/>
        <v>0</v>
      </c>
      <c r="BM41" s="37">
        <f t="shared" ca="1" si="36"/>
        <v>0</v>
      </c>
      <c r="BN41" s="37">
        <f t="shared" ca="1" si="36"/>
        <v>0</v>
      </c>
      <c r="BO41" s="37">
        <f t="shared" ca="1" si="36"/>
        <v>0</v>
      </c>
      <c r="BP41" s="37">
        <f t="shared" ca="1" si="36"/>
        <v>0</v>
      </c>
      <c r="BQ41" s="37">
        <f t="shared" ca="1" si="36"/>
        <v>0</v>
      </c>
      <c r="BR41" s="37">
        <f t="shared" ca="1" si="36"/>
        <v>0</v>
      </c>
      <c r="BS41" s="37">
        <f t="shared" ca="1" si="36"/>
        <v>0</v>
      </c>
      <c r="BT41" s="37">
        <f t="shared" ca="1" si="36"/>
        <v>0</v>
      </c>
      <c r="BU41" s="37">
        <f t="shared" ca="1" si="36"/>
        <v>0</v>
      </c>
      <c r="BV41" s="37">
        <f t="shared" ref="BV41:DA41" ca="1" si="37">IF(AND($F38 &lt;= BV40, $F38 &gt;= BV39), 1, 0)</f>
        <v>0</v>
      </c>
      <c r="BW41" s="37">
        <f t="shared" ca="1" si="37"/>
        <v>0</v>
      </c>
      <c r="BX41" s="37">
        <f t="shared" ca="1" si="37"/>
        <v>0</v>
      </c>
      <c r="BY41" s="37">
        <f t="shared" ca="1" si="37"/>
        <v>0</v>
      </c>
      <c r="BZ41" s="37">
        <f t="shared" ca="1" si="37"/>
        <v>0</v>
      </c>
      <c r="CA41" s="37">
        <f t="shared" ca="1" si="37"/>
        <v>0</v>
      </c>
      <c r="CB41" s="37">
        <f t="shared" ca="1" si="37"/>
        <v>0</v>
      </c>
      <c r="CC41" s="37">
        <f t="shared" ca="1" si="37"/>
        <v>0</v>
      </c>
      <c r="CD41" s="37">
        <f t="shared" ca="1" si="37"/>
        <v>0</v>
      </c>
      <c r="CE41" s="37">
        <f t="shared" ca="1" si="37"/>
        <v>0</v>
      </c>
      <c r="CF41" s="37">
        <f t="shared" ca="1" si="37"/>
        <v>0</v>
      </c>
      <c r="CG41" s="37">
        <f t="shared" ca="1" si="37"/>
        <v>0</v>
      </c>
      <c r="CH41" s="37">
        <f t="shared" ca="1" si="37"/>
        <v>0</v>
      </c>
      <c r="CI41" s="37">
        <f t="shared" ca="1" si="37"/>
        <v>0</v>
      </c>
      <c r="CJ41" s="37">
        <f t="shared" ca="1" si="37"/>
        <v>0</v>
      </c>
      <c r="CK41" s="37">
        <f t="shared" ca="1" si="37"/>
        <v>0</v>
      </c>
      <c r="CL41" s="37">
        <f t="shared" ca="1" si="37"/>
        <v>0</v>
      </c>
      <c r="CM41" s="37">
        <f t="shared" ca="1" si="37"/>
        <v>0</v>
      </c>
      <c r="CN41" s="37">
        <f t="shared" ca="1" si="37"/>
        <v>0</v>
      </c>
      <c r="CO41" s="37">
        <f t="shared" ca="1" si="37"/>
        <v>0</v>
      </c>
      <c r="CP41" s="37">
        <f t="shared" ca="1" si="37"/>
        <v>0</v>
      </c>
      <c r="CQ41" s="37">
        <f t="shared" ca="1" si="37"/>
        <v>0</v>
      </c>
      <c r="CR41" s="37">
        <f t="shared" ca="1" si="37"/>
        <v>0</v>
      </c>
      <c r="CS41" s="37">
        <f t="shared" ca="1" si="37"/>
        <v>0</v>
      </c>
      <c r="CT41" s="37">
        <f t="shared" ca="1" si="37"/>
        <v>0</v>
      </c>
      <c r="CU41" s="37">
        <f t="shared" ca="1" si="37"/>
        <v>0</v>
      </c>
      <c r="CV41" s="37">
        <f t="shared" ca="1" si="37"/>
        <v>0</v>
      </c>
      <c r="CW41" s="37">
        <f t="shared" ca="1" si="37"/>
        <v>0</v>
      </c>
      <c r="CX41" s="37">
        <f t="shared" ca="1" si="37"/>
        <v>0</v>
      </c>
      <c r="CY41" s="37">
        <f t="shared" ca="1" si="37"/>
        <v>0</v>
      </c>
      <c r="CZ41" s="37">
        <f t="shared" ca="1" si="37"/>
        <v>0</v>
      </c>
      <c r="DA41" s="37">
        <f t="shared" ca="1" si="37"/>
        <v>0</v>
      </c>
      <c r="DB41" s="37">
        <f t="shared" ref="DB41:EG41" ca="1" si="38">IF(AND($F38 &lt;= DB40, $F38 &gt;= DB39), 1, 0)</f>
        <v>0</v>
      </c>
      <c r="DC41" s="37">
        <f t="shared" ca="1" si="38"/>
        <v>0</v>
      </c>
      <c r="DD41" s="37">
        <f t="shared" ca="1" si="38"/>
        <v>0</v>
      </c>
      <c r="DE41" s="37">
        <f t="shared" ca="1" si="38"/>
        <v>0</v>
      </c>
      <c r="DF41" s="37">
        <f t="shared" ca="1" si="38"/>
        <v>0</v>
      </c>
      <c r="DG41" s="37">
        <f t="shared" ca="1" si="38"/>
        <v>0</v>
      </c>
      <c r="DH41" s="37">
        <f t="shared" ca="1" si="38"/>
        <v>0</v>
      </c>
      <c r="DI41" s="37">
        <f t="shared" ca="1" si="38"/>
        <v>0</v>
      </c>
      <c r="DJ41" s="37">
        <f t="shared" ca="1" si="38"/>
        <v>0</v>
      </c>
      <c r="DK41" s="37">
        <f t="shared" ca="1" si="38"/>
        <v>0</v>
      </c>
      <c r="DL41" s="37">
        <f t="shared" ca="1" si="38"/>
        <v>0</v>
      </c>
      <c r="DM41" s="37">
        <f t="shared" ca="1" si="38"/>
        <v>0</v>
      </c>
      <c r="DN41" s="37">
        <f t="shared" ca="1" si="38"/>
        <v>0</v>
      </c>
      <c r="DO41" s="37">
        <f t="shared" ca="1" si="38"/>
        <v>0</v>
      </c>
      <c r="DP41" s="37">
        <f t="shared" ca="1" si="38"/>
        <v>0</v>
      </c>
      <c r="DQ41" s="37">
        <f t="shared" ca="1" si="38"/>
        <v>0</v>
      </c>
      <c r="DR41" s="37">
        <f t="shared" ca="1" si="38"/>
        <v>0</v>
      </c>
      <c r="DS41" s="37">
        <f t="shared" ca="1" si="38"/>
        <v>0</v>
      </c>
      <c r="DT41" s="37">
        <f t="shared" ca="1" si="38"/>
        <v>0</v>
      </c>
      <c r="DU41" s="37">
        <f t="shared" ca="1" si="38"/>
        <v>0</v>
      </c>
      <c r="DV41" s="37">
        <f t="shared" ca="1" si="38"/>
        <v>0</v>
      </c>
      <c r="DW41" s="37">
        <f t="shared" ca="1" si="38"/>
        <v>0</v>
      </c>
      <c r="DX41" s="37">
        <f t="shared" ca="1" si="38"/>
        <v>0</v>
      </c>
      <c r="DY41" s="37">
        <f t="shared" ca="1" si="38"/>
        <v>0</v>
      </c>
      <c r="DZ41" s="37">
        <f t="shared" ca="1" si="38"/>
        <v>0</v>
      </c>
      <c r="EA41" s="37">
        <f t="shared" ca="1" si="38"/>
        <v>0</v>
      </c>
      <c r="EB41" s="37">
        <f t="shared" ca="1" si="38"/>
        <v>0</v>
      </c>
      <c r="EC41" s="37">
        <f t="shared" ca="1" si="38"/>
        <v>0</v>
      </c>
      <c r="ED41" s="37">
        <f t="shared" ca="1" si="38"/>
        <v>0</v>
      </c>
      <c r="EE41" s="37">
        <f t="shared" ca="1" si="38"/>
        <v>0</v>
      </c>
      <c r="EF41" s="37">
        <f t="shared" ca="1" si="38"/>
        <v>0</v>
      </c>
      <c r="EG41" s="37">
        <f t="shared" ca="1" si="38"/>
        <v>0</v>
      </c>
      <c r="EH41" s="37">
        <f ca="1">IF(AND($F38 &lt;= EH40, $F38 &gt;= EH39), 1, 0)</f>
        <v>0</v>
      </c>
    </row>
    <row r="42" spans="1:138" s="406" customFormat="1" ht="15" customHeight="1" outlineLevel="1" x14ac:dyDescent="0.35"/>
    <row r="43" spans="1:138" s="406" customFormat="1" ht="15" customHeight="1" outlineLevel="1" x14ac:dyDescent="0.35">
      <c r="E43" s="397" t="str">
        <f xml:space="preserve"> NTBA!E$239</f>
        <v>Repayment End Date (Month)</v>
      </c>
      <c r="F43" s="787">
        <f xml:space="preserve"> NTBA!F$239</f>
        <v>48244</v>
      </c>
      <c r="G43" s="397" t="str">
        <f xml:space="preserve"> NTBA!G$239</f>
        <v>date</v>
      </c>
    </row>
    <row r="44" spans="1:138" s="406" customFormat="1" ht="15" customHeight="1" outlineLevel="1" x14ac:dyDescent="0.35">
      <c r="E44" s="786" t="str">
        <f xml:space="preserve"> E$18</f>
        <v>Model period beginning_A</v>
      </c>
      <c r="F44" s="786">
        <f t="shared" ref="F44:BQ44" si="39" xml:space="preserve"> F$18</f>
        <v>0</v>
      </c>
      <c r="G44" s="786" t="str">
        <f t="shared" si="39"/>
        <v>date</v>
      </c>
      <c r="H44" s="786">
        <f t="shared" si="39"/>
        <v>0</v>
      </c>
      <c r="I44" s="786">
        <f t="shared" si="39"/>
        <v>0</v>
      </c>
      <c r="J44" s="786">
        <f t="shared" si="39"/>
        <v>45323</v>
      </c>
      <c r="K44" s="786">
        <f t="shared" si="39"/>
        <v>45383</v>
      </c>
      <c r="L44" s="786">
        <f t="shared" si="39"/>
        <v>45748</v>
      </c>
      <c r="M44" s="786">
        <f t="shared" si="39"/>
        <v>46113</v>
      </c>
      <c r="N44" s="786">
        <f t="shared" si="39"/>
        <v>46478</v>
      </c>
      <c r="O44" s="786">
        <f t="shared" si="39"/>
        <v>46844</v>
      </c>
      <c r="P44" s="786">
        <f t="shared" si="39"/>
        <v>47209</v>
      </c>
      <c r="Q44" s="786">
        <f t="shared" si="39"/>
        <v>47574</v>
      </c>
      <c r="R44" s="786">
        <f t="shared" si="39"/>
        <v>47939</v>
      </c>
      <c r="S44" s="786">
        <f t="shared" si="39"/>
        <v>48305</v>
      </c>
      <c r="T44" s="786">
        <f t="shared" si="39"/>
        <v>48670</v>
      </c>
      <c r="U44" s="786">
        <f t="shared" si="39"/>
        <v>49035</v>
      </c>
      <c r="V44" s="786">
        <f t="shared" si="39"/>
        <v>49400</v>
      </c>
      <c r="W44" s="786">
        <f t="shared" si="39"/>
        <v>49766</v>
      </c>
      <c r="X44" s="786">
        <f t="shared" si="39"/>
        <v>50131</v>
      </c>
      <c r="Y44" s="786">
        <f t="shared" si="39"/>
        <v>50496</v>
      </c>
      <c r="Z44" s="786">
        <f t="shared" si="39"/>
        <v>50861</v>
      </c>
      <c r="AA44" s="786">
        <f t="shared" si="39"/>
        <v>51227</v>
      </c>
      <c r="AB44" s="786">
        <f t="shared" si="39"/>
        <v>51592</v>
      </c>
      <c r="AC44" s="786">
        <f t="shared" si="39"/>
        <v>51957</v>
      </c>
      <c r="AD44" s="786">
        <f t="shared" si="39"/>
        <v>52322</v>
      </c>
      <c r="AE44" s="786">
        <f t="shared" si="39"/>
        <v>52688</v>
      </c>
      <c r="AF44" s="786">
        <f t="shared" si="39"/>
        <v>53053</v>
      </c>
      <c r="AG44" s="786">
        <f t="shared" si="39"/>
        <v>53418</v>
      </c>
      <c r="AH44" s="786">
        <f t="shared" si="39"/>
        <v>53783</v>
      </c>
      <c r="AI44" s="786">
        <f t="shared" si="39"/>
        <v>54149</v>
      </c>
      <c r="AJ44" s="786">
        <f t="shared" si="39"/>
        <v>54514</v>
      </c>
      <c r="AK44" s="786">
        <f t="shared" si="39"/>
        <v>54879</v>
      </c>
      <c r="AL44" s="786">
        <f t="shared" si="39"/>
        <v>55244</v>
      </c>
      <c r="AM44" s="786">
        <f t="shared" si="39"/>
        <v>55610</v>
      </c>
      <c r="AN44" s="786">
        <f t="shared" si="39"/>
        <v>55975</v>
      </c>
      <c r="AO44" s="786">
        <f t="shared" si="39"/>
        <v>56340</v>
      </c>
      <c r="AP44" s="786">
        <f t="shared" si="39"/>
        <v>56705</v>
      </c>
      <c r="AQ44" s="786">
        <f t="shared" si="39"/>
        <v>57071</v>
      </c>
      <c r="AR44" s="786">
        <f t="shared" si="39"/>
        <v>57436</v>
      </c>
      <c r="AS44" s="786">
        <f t="shared" si="39"/>
        <v>57801</v>
      </c>
      <c r="AT44" s="786">
        <f t="shared" si="39"/>
        <v>58166</v>
      </c>
      <c r="AU44" s="786">
        <f t="shared" si="39"/>
        <v>58532</v>
      </c>
      <c r="AV44" s="786">
        <f t="shared" si="39"/>
        <v>58897</v>
      </c>
      <c r="AW44" s="786">
        <f t="shared" si="39"/>
        <v>59262</v>
      </c>
      <c r="AX44" s="786">
        <f t="shared" si="39"/>
        <v>59627</v>
      </c>
      <c r="AY44" s="786">
        <f t="shared" si="39"/>
        <v>59993</v>
      </c>
      <c r="AZ44" s="786">
        <f t="shared" si="39"/>
        <v>60358</v>
      </c>
      <c r="BA44" s="786">
        <f t="shared" si="39"/>
        <v>60723</v>
      </c>
      <c r="BB44" s="786">
        <f t="shared" si="39"/>
        <v>61088</v>
      </c>
      <c r="BC44" s="786">
        <f t="shared" si="39"/>
        <v>61454</v>
      </c>
      <c r="BD44" s="786">
        <f t="shared" si="39"/>
        <v>61819</v>
      </c>
      <c r="BE44" s="786">
        <f t="shared" si="39"/>
        <v>62184</v>
      </c>
      <c r="BF44" s="786">
        <f t="shared" si="39"/>
        <v>62549</v>
      </c>
      <c r="BG44" s="786">
        <f t="shared" si="39"/>
        <v>62915</v>
      </c>
      <c r="BH44" s="786">
        <f t="shared" si="39"/>
        <v>63280</v>
      </c>
      <c r="BI44" s="786">
        <f t="shared" si="39"/>
        <v>63645</v>
      </c>
      <c r="BJ44" s="786">
        <f t="shared" si="39"/>
        <v>64010</v>
      </c>
      <c r="BK44" s="786">
        <f t="shared" si="39"/>
        <v>64376</v>
      </c>
      <c r="BL44" s="786">
        <f t="shared" si="39"/>
        <v>64741</v>
      </c>
      <c r="BM44" s="786">
        <f t="shared" si="39"/>
        <v>65106</v>
      </c>
      <c r="BN44" s="786">
        <f t="shared" si="39"/>
        <v>65471</v>
      </c>
      <c r="BO44" s="786">
        <f t="shared" si="39"/>
        <v>65837</v>
      </c>
      <c r="BP44" s="786">
        <f t="shared" si="39"/>
        <v>66202</v>
      </c>
      <c r="BQ44" s="786">
        <f t="shared" si="39"/>
        <v>66567</v>
      </c>
      <c r="BR44" s="786">
        <f t="shared" ref="BR44:EC44" si="40" xml:space="preserve"> BR$18</f>
        <v>66932</v>
      </c>
      <c r="BS44" s="786">
        <f t="shared" si="40"/>
        <v>67298</v>
      </c>
      <c r="BT44" s="786">
        <f t="shared" si="40"/>
        <v>67663</v>
      </c>
      <c r="BU44" s="786">
        <f t="shared" si="40"/>
        <v>68028</v>
      </c>
      <c r="BV44" s="786">
        <f t="shared" si="40"/>
        <v>68393</v>
      </c>
      <c r="BW44" s="786">
        <f t="shared" si="40"/>
        <v>68759</v>
      </c>
      <c r="BX44" s="786">
        <f t="shared" si="40"/>
        <v>69124</v>
      </c>
      <c r="BY44" s="786">
        <f t="shared" si="40"/>
        <v>69489</v>
      </c>
      <c r="BZ44" s="786">
        <f t="shared" si="40"/>
        <v>69854</v>
      </c>
      <c r="CA44" s="786">
        <f t="shared" si="40"/>
        <v>70220</v>
      </c>
      <c r="CB44" s="786">
        <f t="shared" si="40"/>
        <v>70585</v>
      </c>
      <c r="CC44" s="786">
        <f t="shared" si="40"/>
        <v>70950</v>
      </c>
      <c r="CD44" s="786">
        <f t="shared" si="40"/>
        <v>71315</v>
      </c>
      <c r="CE44" s="786">
        <f t="shared" si="40"/>
        <v>71681</v>
      </c>
      <c r="CF44" s="786">
        <f t="shared" si="40"/>
        <v>72046</v>
      </c>
      <c r="CG44" s="786">
        <f t="shared" si="40"/>
        <v>72411</v>
      </c>
      <c r="CH44" s="786">
        <f t="shared" si="40"/>
        <v>72776</v>
      </c>
      <c r="CI44" s="786">
        <f t="shared" si="40"/>
        <v>73141</v>
      </c>
      <c r="CJ44" s="786">
        <f t="shared" si="40"/>
        <v>73506</v>
      </c>
      <c r="CK44" s="786">
        <f t="shared" si="40"/>
        <v>73871</v>
      </c>
      <c r="CL44" s="786">
        <f t="shared" si="40"/>
        <v>74236</v>
      </c>
      <c r="CM44" s="786">
        <f t="shared" si="40"/>
        <v>74602</v>
      </c>
      <c r="CN44" s="786">
        <f t="shared" si="40"/>
        <v>74967</v>
      </c>
      <c r="CO44" s="786">
        <f t="shared" si="40"/>
        <v>75332</v>
      </c>
      <c r="CP44" s="786">
        <f t="shared" si="40"/>
        <v>75697</v>
      </c>
      <c r="CQ44" s="786">
        <f t="shared" si="40"/>
        <v>76063</v>
      </c>
      <c r="CR44" s="786">
        <f t="shared" si="40"/>
        <v>76428</v>
      </c>
      <c r="CS44" s="786">
        <f t="shared" si="40"/>
        <v>76793</v>
      </c>
      <c r="CT44" s="786">
        <f t="shared" si="40"/>
        <v>77158</v>
      </c>
      <c r="CU44" s="786">
        <f t="shared" si="40"/>
        <v>77524</v>
      </c>
      <c r="CV44" s="786">
        <f t="shared" si="40"/>
        <v>77889</v>
      </c>
      <c r="CW44" s="786">
        <f t="shared" si="40"/>
        <v>78254</v>
      </c>
      <c r="CX44" s="786">
        <f t="shared" si="40"/>
        <v>78619</v>
      </c>
      <c r="CY44" s="786">
        <f t="shared" si="40"/>
        <v>78985</v>
      </c>
      <c r="CZ44" s="786">
        <f t="shared" si="40"/>
        <v>79350</v>
      </c>
      <c r="DA44" s="786">
        <f t="shared" si="40"/>
        <v>79715</v>
      </c>
      <c r="DB44" s="786">
        <f t="shared" si="40"/>
        <v>80080</v>
      </c>
      <c r="DC44" s="786">
        <f t="shared" si="40"/>
        <v>80446</v>
      </c>
      <c r="DD44" s="786">
        <f t="shared" si="40"/>
        <v>80811</v>
      </c>
      <c r="DE44" s="786">
        <f t="shared" si="40"/>
        <v>81176</v>
      </c>
      <c r="DF44" s="786">
        <f t="shared" si="40"/>
        <v>81541</v>
      </c>
      <c r="DG44" s="786">
        <f t="shared" si="40"/>
        <v>81907</v>
      </c>
      <c r="DH44" s="786">
        <f t="shared" si="40"/>
        <v>82272</v>
      </c>
      <c r="DI44" s="786">
        <f t="shared" si="40"/>
        <v>82637</v>
      </c>
      <c r="DJ44" s="786">
        <f t="shared" si="40"/>
        <v>83002</v>
      </c>
      <c r="DK44" s="786">
        <f t="shared" si="40"/>
        <v>83368</v>
      </c>
      <c r="DL44" s="786">
        <f t="shared" si="40"/>
        <v>83733</v>
      </c>
      <c r="DM44" s="786">
        <f t="shared" si="40"/>
        <v>84098</v>
      </c>
      <c r="DN44" s="786">
        <f t="shared" si="40"/>
        <v>84463</v>
      </c>
      <c r="DO44" s="786">
        <f t="shared" si="40"/>
        <v>84829</v>
      </c>
      <c r="DP44" s="786">
        <f t="shared" si="40"/>
        <v>85194</v>
      </c>
      <c r="DQ44" s="786">
        <f t="shared" si="40"/>
        <v>85559</v>
      </c>
      <c r="DR44" s="786">
        <f t="shared" si="40"/>
        <v>85924</v>
      </c>
      <c r="DS44" s="786">
        <f t="shared" si="40"/>
        <v>86290</v>
      </c>
      <c r="DT44" s="786">
        <f t="shared" si="40"/>
        <v>86655</v>
      </c>
      <c r="DU44" s="786">
        <f t="shared" si="40"/>
        <v>87020</v>
      </c>
      <c r="DV44" s="786">
        <f t="shared" si="40"/>
        <v>87385</v>
      </c>
      <c r="DW44" s="786">
        <f t="shared" si="40"/>
        <v>87751</v>
      </c>
      <c r="DX44" s="786">
        <f t="shared" si="40"/>
        <v>88116</v>
      </c>
      <c r="DY44" s="786">
        <f t="shared" si="40"/>
        <v>88481</v>
      </c>
      <c r="DZ44" s="786">
        <f t="shared" si="40"/>
        <v>88846</v>
      </c>
      <c r="EA44" s="786">
        <f t="shared" si="40"/>
        <v>89212</v>
      </c>
      <c r="EB44" s="786">
        <f t="shared" si="40"/>
        <v>89577</v>
      </c>
      <c r="EC44" s="786">
        <f t="shared" si="40"/>
        <v>89942</v>
      </c>
      <c r="ED44" s="786">
        <f xml:space="preserve"> ED$18</f>
        <v>90307</v>
      </c>
      <c r="EE44" s="786">
        <f xml:space="preserve"> EE$18</f>
        <v>90673</v>
      </c>
      <c r="EF44" s="786">
        <f xml:space="preserve"> EF$18</f>
        <v>91038</v>
      </c>
      <c r="EG44" s="786">
        <f xml:space="preserve"> EG$18</f>
        <v>91403</v>
      </c>
      <c r="EH44" s="786">
        <f xml:space="preserve"> EH$18</f>
        <v>91768</v>
      </c>
    </row>
    <row r="45" spans="1:138" s="406" customFormat="1" ht="15" customHeight="1" outlineLevel="1" x14ac:dyDescent="0.35">
      <c r="E45" s="786" t="str">
        <f>E$22</f>
        <v>Model period ending_A</v>
      </c>
      <c r="F45" s="786">
        <f t="shared" ref="F45:BQ45" si="41">F$22</f>
        <v>0</v>
      </c>
      <c r="G45" s="786" t="str">
        <f t="shared" si="41"/>
        <v>date</v>
      </c>
      <c r="H45" s="786">
        <f t="shared" si="41"/>
        <v>0</v>
      </c>
      <c r="I45" s="786">
        <f t="shared" si="41"/>
        <v>0</v>
      </c>
      <c r="J45" s="786">
        <f t="shared" si="41"/>
        <v>45382</v>
      </c>
      <c r="K45" s="786">
        <f t="shared" si="41"/>
        <v>45747</v>
      </c>
      <c r="L45" s="786">
        <f t="shared" si="41"/>
        <v>46112</v>
      </c>
      <c r="M45" s="786">
        <f t="shared" si="41"/>
        <v>46477</v>
      </c>
      <c r="N45" s="786">
        <f t="shared" si="41"/>
        <v>46843</v>
      </c>
      <c r="O45" s="786">
        <f t="shared" si="41"/>
        <v>47208</v>
      </c>
      <c r="P45" s="786">
        <f t="shared" si="41"/>
        <v>47573</v>
      </c>
      <c r="Q45" s="786">
        <f t="shared" si="41"/>
        <v>47938</v>
      </c>
      <c r="R45" s="786">
        <f t="shared" si="41"/>
        <v>48304</v>
      </c>
      <c r="S45" s="786">
        <f t="shared" si="41"/>
        <v>48669</v>
      </c>
      <c r="T45" s="786">
        <f t="shared" si="41"/>
        <v>49034</v>
      </c>
      <c r="U45" s="786">
        <f t="shared" si="41"/>
        <v>49399</v>
      </c>
      <c r="V45" s="786">
        <f t="shared" si="41"/>
        <v>49765</v>
      </c>
      <c r="W45" s="786">
        <f t="shared" si="41"/>
        <v>50130</v>
      </c>
      <c r="X45" s="786">
        <f t="shared" si="41"/>
        <v>50495</v>
      </c>
      <c r="Y45" s="786">
        <f t="shared" si="41"/>
        <v>50860</v>
      </c>
      <c r="Z45" s="786">
        <f t="shared" si="41"/>
        <v>51226</v>
      </c>
      <c r="AA45" s="786">
        <f t="shared" si="41"/>
        <v>51591</v>
      </c>
      <c r="AB45" s="786">
        <f t="shared" si="41"/>
        <v>51956</v>
      </c>
      <c r="AC45" s="786">
        <f t="shared" si="41"/>
        <v>52321</v>
      </c>
      <c r="AD45" s="786">
        <f t="shared" si="41"/>
        <v>52687</v>
      </c>
      <c r="AE45" s="786">
        <f t="shared" si="41"/>
        <v>53052</v>
      </c>
      <c r="AF45" s="786">
        <f t="shared" si="41"/>
        <v>53417</v>
      </c>
      <c r="AG45" s="786">
        <f t="shared" si="41"/>
        <v>53782</v>
      </c>
      <c r="AH45" s="786">
        <f t="shared" si="41"/>
        <v>54148</v>
      </c>
      <c r="AI45" s="786">
        <f t="shared" si="41"/>
        <v>54513</v>
      </c>
      <c r="AJ45" s="786">
        <f t="shared" si="41"/>
        <v>54878</v>
      </c>
      <c r="AK45" s="786">
        <f t="shared" si="41"/>
        <v>55243</v>
      </c>
      <c r="AL45" s="786">
        <f t="shared" si="41"/>
        <v>55609</v>
      </c>
      <c r="AM45" s="786">
        <f t="shared" si="41"/>
        <v>55974</v>
      </c>
      <c r="AN45" s="786">
        <f t="shared" si="41"/>
        <v>56339</v>
      </c>
      <c r="AO45" s="786">
        <f t="shared" si="41"/>
        <v>56704</v>
      </c>
      <c r="AP45" s="786">
        <f t="shared" si="41"/>
        <v>57070</v>
      </c>
      <c r="AQ45" s="786">
        <f t="shared" si="41"/>
        <v>57435</v>
      </c>
      <c r="AR45" s="786">
        <f t="shared" si="41"/>
        <v>57800</v>
      </c>
      <c r="AS45" s="786">
        <f t="shared" si="41"/>
        <v>58165</v>
      </c>
      <c r="AT45" s="786">
        <f t="shared" si="41"/>
        <v>58531</v>
      </c>
      <c r="AU45" s="786">
        <f t="shared" si="41"/>
        <v>58896</v>
      </c>
      <c r="AV45" s="786">
        <f t="shared" si="41"/>
        <v>59261</v>
      </c>
      <c r="AW45" s="786">
        <f t="shared" si="41"/>
        <v>59626</v>
      </c>
      <c r="AX45" s="786">
        <f t="shared" si="41"/>
        <v>59992</v>
      </c>
      <c r="AY45" s="786">
        <f t="shared" si="41"/>
        <v>60357</v>
      </c>
      <c r="AZ45" s="786">
        <f t="shared" si="41"/>
        <v>60722</v>
      </c>
      <c r="BA45" s="786">
        <f t="shared" si="41"/>
        <v>61087</v>
      </c>
      <c r="BB45" s="786">
        <f t="shared" si="41"/>
        <v>61453</v>
      </c>
      <c r="BC45" s="786">
        <f t="shared" si="41"/>
        <v>61818</v>
      </c>
      <c r="BD45" s="786">
        <f t="shared" si="41"/>
        <v>62183</v>
      </c>
      <c r="BE45" s="786">
        <f t="shared" si="41"/>
        <v>62548</v>
      </c>
      <c r="BF45" s="786">
        <f t="shared" si="41"/>
        <v>62914</v>
      </c>
      <c r="BG45" s="786">
        <f t="shared" si="41"/>
        <v>63279</v>
      </c>
      <c r="BH45" s="786">
        <f t="shared" si="41"/>
        <v>63644</v>
      </c>
      <c r="BI45" s="786">
        <f t="shared" si="41"/>
        <v>64009</v>
      </c>
      <c r="BJ45" s="786">
        <f t="shared" si="41"/>
        <v>64375</v>
      </c>
      <c r="BK45" s="786">
        <f t="shared" si="41"/>
        <v>64740</v>
      </c>
      <c r="BL45" s="786">
        <f t="shared" si="41"/>
        <v>65105</v>
      </c>
      <c r="BM45" s="786">
        <f t="shared" si="41"/>
        <v>65470</v>
      </c>
      <c r="BN45" s="786">
        <f t="shared" si="41"/>
        <v>65836</v>
      </c>
      <c r="BO45" s="786">
        <f t="shared" si="41"/>
        <v>66201</v>
      </c>
      <c r="BP45" s="786">
        <f t="shared" si="41"/>
        <v>66566</v>
      </c>
      <c r="BQ45" s="786">
        <f t="shared" si="41"/>
        <v>66931</v>
      </c>
      <c r="BR45" s="786">
        <f t="shared" ref="BR45:EC45" si="42">BR$22</f>
        <v>67297</v>
      </c>
      <c r="BS45" s="786">
        <f t="shared" si="42"/>
        <v>67662</v>
      </c>
      <c r="BT45" s="786">
        <f t="shared" si="42"/>
        <v>68027</v>
      </c>
      <c r="BU45" s="786">
        <f t="shared" si="42"/>
        <v>68392</v>
      </c>
      <c r="BV45" s="786">
        <f t="shared" si="42"/>
        <v>68758</v>
      </c>
      <c r="BW45" s="786">
        <f t="shared" si="42"/>
        <v>69123</v>
      </c>
      <c r="BX45" s="786">
        <f t="shared" si="42"/>
        <v>69488</v>
      </c>
      <c r="BY45" s="786">
        <f t="shared" si="42"/>
        <v>69853</v>
      </c>
      <c r="BZ45" s="786">
        <f t="shared" si="42"/>
        <v>70219</v>
      </c>
      <c r="CA45" s="786">
        <f t="shared" si="42"/>
        <v>70584</v>
      </c>
      <c r="CB45" s="786">
        <f t="shared" si="42"/>
        <v>70949</v>
      </c>
      <c r="CC45" s="786">
        <f t="shared" si="42"/>
        <v>71314</v>
      </c>
      <c r="CD45" s="786">
        <f t="shared" si="42"/>
        <v>71680</v>
      </c>
      <c r="CE45" s="786">
        <f t="shared" si="42"/>
        <v>72045</v>
      </c>
      <c r="CF45" s="786">
        <f t="shared" si="42"/>
        <v>72410</v>
      </c>
      <c r="CG45" s="786">
        <f t="shared" si="42"/>
        <v>72775</v>
      </c>
      <c r="CH45" s="786">
        <f t="shared" si="42"/>
        <v>73140</v>
      </c>
      <c r="CI45" s="786">
        <f t="shared" si="42"/>
        <v>73505</v>
      </c>
      <c r="CJ45" s="786">
        <f t="shared" si="42"/>
        <v>73870</v>
      </c>
      <c r="CK45" s="786">
        <f t="shared" si="42"/>
        <v>74235</v>
      </c>
      <c r="CL45" s="786">
        <f t="shared" si="42"/>
        <v>74601</v>
      </c>
      <c r="CM45" s="786">
        <f t="shared" si="42"/>
        <v>74966</v>
      </c>
      <c r="CN45" s="786">
        <f t="shared" si="42"/>
        <v>75331</v>
      </c>
      <c r="CO45" s="786">
        <f t="shared" si="42"/>
        <v>75696</v>
      </c>
      <c r="CP45" s="786">
        <f t="shared" si="42"/>
        <v>76062</v>
      </c>
      <c r="CQ45" s="786">
        <f t="shared" si="42"/>
        <v>76427</v>
      </c>
      <c r="CR45" s="786">
        <f t="shared" si="42"/>
        <v>76792</v>
      </c>
      <c r="CS45" s="786">
        <f t="shared" si="42"/>
        <v>77157</v>
      </c>
      <c r="CT45" s="786">
        <f t="shared" si="42"/>
        <v>77523</v>
      </c>
      <c r="CU45" s="786">
        <f t="shared" si="42"/>
        <v>77888</v>
      </c>
      <c r="CV45" s="786">
        <f t="shared" si="42"/>
        <v>78253</v>
      </c>
      <c r="CW45" s="786">
        <f t="shared" si="42"/>
        <v>78618</v>
      </c>
      <c r="CX45" s="786">
        <f t="shared" si="42"/>
        <v>78984</v>
      </c>
      <c r="CY45" s="786">
        <f t="shared" si="42"/>
        <v>79349</v>
      </c>
      <c r="CZ45" s="786">
        <f t="shared" si="42"/>
        <v>79714</v>
      </c>
      <c r="DA45" s="786">
        <f t="shared" si="42"/>
        <v>80079</v>
      </c>
      <c r="DB45" s="786">
        <f t="shared" si="42"/>
        <v>80445</v>
      </c>
      <c r="DC45" s="786">
        <f t="shared" si="42"/>
        <v>80810</v>
      </c>
      <c r="DD45" s="786">
        <f t="shared" si="42"/>
        <v>81175</v>
      </c>
      <c r="DE45" s="786">
        <f t="shared" si="42"/>
        <v>81540</v>
      </c>
      <c r="DF45" s="786">
        <f t="shared" si="42"/>
        <v>81906</v>
      </c>
      <c r="DG45" s="786">
        <f t="shared" si="42"/>
        <v>82271</v>
      </c>
      <c r="DH45" s="786">
        <f t="shared" si="42"/>
        <v>82636</v>
      </c>
      <c r="DI45" s="786">
        <f t="shared" si="42"/>
        <v>83001</v>
      </c>
      <c r="DJ45" s="786">
        <f t="shared" si="42"/>
        <v>83367</v>
      </c>
      <c r="DK45" s="786">
        <f t="shared" si="42"/>
        <v>83732</v>
      </c>
      <c r="DL45" s="786">
        <f t="shared" si="42"/>
        <v>84097</v>
      </c>
      <c r="DM45" s="786">
        <f t="shared" si="42"/>
        <v>84462</v>
      </c>
      <c r="DN45" s="786">
        <f t="shared" si="42"/>
        <v>84828</v>
      </c>
      <c r="DO45" s="786">
        <f t="shared" si="42"/>
        <v>85193</v>
      </c>
      <c r="DP45" s="786">
        <f t="shared" si="42"/>
        <v>85558</v>
      </c>
      <c r="DQ45" s="786">
        <f t="shared" si="42"/>
        <v>85923</v>
      </c>
      <c r="DR45" s="786">
        <f t="shared" si="42"/>
        <v>86289</v>
      </c>
      <c r="DS45" s="786">
        <f t="shared" si="42"/>
        <v>86654</v>
      </c>
      <c r="DT45" s="786">
        <f t="shared" si="42"/>
        <v>87019</v>
      </c>
      <c r="DU45" s="786">
        <f t="shared" si="42"/>
        <v>87384</v>
      </c>
      <c r="DV45" s="786">
        <f t="shared" si="42"/>
        <v>87750</v>
      </c>
      <c r="DW45" s="786">
        <f t="shared" si="42"/>
        <v>88115</v>
      </c>
      <c r="DX45" s="786">
        <f t="shared" si="42"/>
        <v>88480</v>
      </c>
      <c r="DY45" s="786">
        <f t="shared" si="42"/>
        <v>88845</v>
      </c>
      <c r="DZ45" s="786">
        <f t="shared" si="42"/>
        <v>89211</v>
      </c>
      <c r="EA45" s="786">
        <f t="shared" si="42"/>
        <v>89576</v>
      </c>
      <c r="EB45" s="786">
        <f t="shared" si="42"/>
        <v>89941</v>
      </c>
      <c r="EC45" s="786">
        <f t="shared" si="42"/>
        <v>90306</v>
      </c>
      <c r="ED45" s="786">
        <f>ED$22</f>
        <v>90672</v>
      </c>
      <c r="EE45" s="786">
        <f>EE$22</f>
        <v>91037</v>
      </c>
      <c r="EF45" s="786">
        <f>EF$22</f>
        <v>91402</v>
      </c>
      <c r="EG45" s="786">
        <f>EG$22</f>
        <v>91767</v>
      </c>
      <c r="EH45" s="786">
        <f>EH$22</f>
        <v>92133</v>
      </c>
    </row>
    <row r="46" spans="1:138" s="406" customFormat="1" ht="15" customHeight="1" outlineLevel="1" x14ac:dyDescent="0.35">
      <c r="E46" s="37" t="s">
        <v>615</v>
      </c>
      <c r="F46" s="37"/>
      <c r="G46" s="488" t="s">
        <v>308</v>
      </c>
      <c r="H46" s="488">
        <f>SUM(J46:JA46)</f>
        <v>1</v>
      </c>
      <c r="I46" s="37"/>
      <c r="J46" s="692">
        <f t="shared" ref="J46:AO46" si="43">IF(AND($F43 &lt;= J45, $F43 &gt;= J44), 1, 0)</f>
        <v>0</v>
      </c>
      <c r="K46" s="692">
        <f t="shared" si="43"/>
        <v>0</v>
      </c>
      <c r="L46" s="692">
        <f t="shared" si="43"/>
        <v>0</v>
      </c>
      <c r="M46" s="692">
        <f t="shared" si="43"/>
        <v>0</v>
      </c>
      <c r="N46" s="692">
        <f t="shared" si="43"/>
        <v>0</v>
      </c>
      <c r="O46" s="692">
        <f t="shared" si="43"/>
        <v>0</v>
      </c>
      <c r="P46" s="692">
        <f t="shared" si="43"/>
        <v>0</v>
      </c>
      <c r="Q46" s="692">
        <f t="shared" si="43"/>
        <v>0</v>
      </c>
      <c r="R46" s="692">
        <f t="shared" si="43"/>
        <v>1</v>
      </c>
      <c r="S46" s="692">
        <f t="shared" si="43"/>
        <v>0</v>
      </c>
      <c r="T46" s="692">
        <f t="shared" si="43"/>
        <v>0</v>
      </c>
      <c r="U46" s="692">
        <f t="shared" si="43"/>
        <v>0</v>
      </c>
      <c r="V46" s="692">
        <f t="shared" si="43"/>
        <v>0</v>
      </c>
      <c r="W46" s="692">
        <f t="shared" si="43"/>
        <v>0</v>
      </c>
      <c r="X46" s="692">
        <f t="shared" si="43"/>
        <v>0</v>
      </c>
      <c r="Y46" s="692">
        <f t="shared" si="43"/>
        <v>0</v>
      </c>
      <c r="Z46" s="692">
        <f t="shared" si="43"/>
        <v>0</v>
      </c>
      <c r="AA46" s="692">
        <f t="shared" si="43"/>
        <v>0</v>
      </c>
      <c r="AB46" s="692">
        <f t="shared" si="43"/>
        <v>0</v>
      </c>
      <c r="AC46" s="692">
        <f t="shared" si="43"/>
        <v>0</v>
      </c>
      <c r="AD46" s="692">
        <f t="shared" si="43"/>
        <v>0</v>
      </c>
      <c r="AE46" s="692">
        <f t="shared" si="43"/>
        <v>0</v>
      </c>
      <c r="AF46" s="692">
        <f t="shared" si="43"/>
        <v>0</v>
      </c>
      <c r="AG46" s="692">
        <f t="shared" si="43"/>
        <v>0</v>
      </c>
      <c r="AH46" s="692">
        <f t="shared" si="43"/>
        <v>0</v>
      </c>
      <c r="AI46" s="692">
        <f t="shared" si="43"/>
        <v>0</v>
      </c>
      <c r="AJ46" s="692">
        <f t="shared" si="43"/>
        <v>0</v>
      </c>
      <c r="AK46" s="692">
        <f t="shared" si="43"/>
        <v>0</v>
      </c>
      <c r="AL46" s="692">
        <f t="shared" si="43"/>
        <v>0</v>
      </c>
      <c r="AM46" s="692">
        <f t="shared" si="43"/>
        <v>0</v>
      </c>
      <c r="AN46" s="692">
        <f t="shared" si="43"/>
        <v>0</v>
      </c>
      <c r="AO46" s="692">
        <f t="shared" si="43"/>
        <v>0</v>
      </c>
      <c r="AP46" s="692">
        <f t="shared" ref="AP46:BU46" si="44">IF(AND($F43 &lt;= AP45, $F43 &gt;= AP44), 1, 0)</f>
        <v>0</v>
      </c>
      <c r="AQ46" s="692">
        <f t="shared" si="44"/>
        <v>0</v>
      </c>
      <c r="AR46" s="692">
        <f t="shared" si="44"/>
        <v>0</v>
      </c>
      <c r="AS46" s="692">
        <f t="shared" si="44"/>
        <v>0</v>
      </c>
      <c r="AT46" s="692">
        <f t="shared" si="44"/>
        <v>0</v>
      </c>
      <c r="AU46" s="692">
        <f t="shared" si="44"/>
        <v>0</v>
      </c>
      <c r="AV46" s="692">
        <f t="shared" si="44"/>
        <v>0</v>
      </c>
      <c r="AW46" s="692">
        <f t="shared" si="44"/>
        <v>0</v>
      </c>
      <c r="AX46" s="692">
        <f t="shared" si="44"/>
        <v>0</v>
      </c>
      <c r="AY46" s="692">
        <f t="shared" si="44"/>
        <v>0</v>
      </c>
      <c r="AZ46" s="692">
        <f t="shared" si="44"/>
        <v>0</v>
      </c>
      <c r="BA46" s="692">
        <f t="shared" si="44"/>
        <v>0</v>
      </c>
      <c r="BB46" s="692">
        <f t="shared" si="44"/>
        <v>0</v>
      </c>
      <c r="BC46" s="692">
        <f t="shared" si="44"/>
        <v>0</v>
      </c>
      <c r="BD46" s="692">
        <f t="shared" si="44"/>
        <v>0</v>
      </c>
      <c r="BE46" s="692">
        <f t="shared" si="44"/>
        <v>0</v>
      </c>
      <c r="BF46" s="692">
        <f t="shared" si="44"/>
        <v>0</v>
      </c>
      <c r="BG46" s="692">
        <f t="shared" si="44"/>
        <v>0</v>
      </c>
      <c r="BH46" s="692">
        <f t="shared" si="44"/>
        <v>0</v>
      </c>
      <c r="BI46" s="692">
        <f t="shared" si="44"/>
        <v>0</v>
      </c>
      <c r="BJ46" s="692">
        <f t="shared" si="44"/>
        <v>0</v>
      </c>
      <c r="BK46" s="692">
        <f t="shared" si="44"/>
        <v>0</v>
      </c>
      <c r="BL46" s="692">
        <f t="shared" si="44"/>
        <v>0</v>
      </c>
      <c r="BM46" s="692">
        <f t="shared" si="44"/>
        <v>0</v>
      </c>
      <c r="BN46" s="692">
        <f t="shared" si="44"/>
        <v>0</v>
      </c>
      <c r="BO46" s="692">
        <f t="shared" si="44"/>
        <v>0</v>
      </c>
      <c r="BP46" s="692">
        <f t="shared" si="44"/>
        <v>0</v>
      </c>
      <c r="BQ46" s="692">
        <f t="shared" si="44"/>
        <v>0</v>
      </c>
      <c r="BR46" s="692">
        <f t="shared" si="44"/>
        <v>0</v>
      </c>
      <c r="BS46" s="692">
        <f t="shared" si="44"/>
        <v>0</v>
      </c>
      <c r="BT46" s="692">
        <f t="shared" si="44"/>
        <v>0</v>
      </c>
      <c r="BU46" s="692">
        <f t="shared" si="44"/>
        <v>0</v>
      </c>
      <c r="BV46" s="692">
        <f t="shared" ref="BV46:DA46" si="45">IF(AND($F43 &lt;= BV45, $F43 &gt;= BV44), 1, 0)</f>
        <v>0</v>
      </c>
      <c r="BW46" s="692">
        <f t="shared" si="45"/>
        <v>0</v>
      </c>
      <c r="BX46" s="692">
        <f t="shared" si="45"/>
        <v>0</v>
      </c>
      <c r="BY46" s="692">
        <f t="shared" si="45"/>
        <v>0</v>
      </c>
      <c r="BZ46" s="692">
        <f t="shared" si="45"/>
        <v>0</v>
      </c>
      <c r="CA46" s="692">
        <f t="shared" si="45"/>
        <v>0</v>
      </c>
      <c r="CB46" s="692">
        <f t="shared" si="45"/>
        <v>0</v>
      </c>
      <c r="CC46" s="692">
        <f t="shared" si="45"/>
        <v>0</v>
      </c>
      <c r="CD46" s="692">
        <f t="shared" si="45"/>
        <v>0</v>
      </c>
      <c r="CE46" s="692">
        <f t="shared" si="45"/>
        <v>0</v>
      </c>
      <c r="CF46" s="692">
        <f t="shared" si="45"/>
        <v>0</v>
      </c>
      <c r="CG46" s="692">
        <f t="shared" si="45"/>
        <v>0</v>
      </c>
      <c r="CH46" s="692">
        <f t="shared" si="45"/>
        <v>0</v>
      </c>
      <c r="CI46" s="692">
        <f t="shared" si="45"/>
        <v>0</v>
      </c>
      <c r="CJ46" s="692">
        <f t="shared" si="45"/>
        <v>0</v>
      </c>
      <c r="CK46" s="692">
        <f t="shared" si="45"/>
        <v>0</v>
      </c>
      <c r="CL46" s="692">
        <f t="shared" si="45"/>
        <v>0</v>
      </c>
      <c r="CM46" s="692">
        <f t="shared" si="45"/>
        <v>0</v>
      </c>
      <c r="CN46" s="692">
        <f t="shared" si="45"/>
        <v>0</v>
      </c>
      <c r="CO46" s="692">
        <f t="shared" si="45"/>
        <v>0</v>
      </c>
      <c r="CP46" s="692">
        <f t="shared" si="45"/>
        <v>0</v>
      </c>
      <c r="CQ46" s="692">
        <f t="shared" si="45"/>
        <v>0</v>
      </c>
      <c r="CR46" s="692">
        <f t="shared" si="45"/>
        <v>0</v>
      </c>
      <c r="CS46" s="692">
        <f t="shared" si="45"/>
        <v>0</v>
      </c>
      <c r="CT46" s="692">
        <f t="shared" si="45"/>
        <v>0</v>
      </c>
      <c r="CU46" s="692">
        <f t="shared" si="45"/>
        <v>0</v>
      </c>
      <c r="CV46" s="692">
        <f t="shared" si="45"/>
        <v>0</v>
      </c>
      <c r="CW46" s="692">
        <f t="shared" si="45"/>
        <v>0</v>
      </c>
      <c r="CX46" s="692">
        <f t="shared" si="45"/>
        <v>0</v>
      </c>
      <c r="CY46" s="692">
        <f t="shared" si="45"/>
        <v>0</v>
      </c>
      <c r="CZ46" s="692">
        <f t="shared" si="45"/>
        <v>0</v>
      </c>
      <c r="DA46" s="692">
        <f t="shared" si="45"/>
        <v>0</v>
      </c>
      <c r="DB46" s="692">
        <f t="shared" ref="DB46:EG46" si="46">IF(AND($F43 &lt;= DB45, $F43 &gt;= DB44), 1, 0)</f>
        <v>0</v>
      </c>
      <c r="DC46" s="692">
        <f t="shared" si="46"/>
        <v>0</v>
      </c>
      <c r="DD46" s="692">
        <f t="shared" si="46"/>
        <v>0</v>
      </c>
      <c r="DE46" s="692">
        <f t="shared" si="46"/>
        <v>0</v>
      </c>
      <c r="DF46" s="692">
        <f t="shared" si="46"/>
        <v>0</v>
      </c>
      <c r="DG46" s="692">
        <f t="shared" si="46"/>
        <v>0</v>
      </c>
      <c r="DH46" s="692">
        <f t="shared" si="46"/>
        <v>0</v>
      </c>
      <c r="DI46" s="692">
        <f t="shared" si="46"/>
        <v>0</v>
      </c>
      <c r="DJ46" s="692">
        <f t="shared" si="46"/>
        <v>0</v>
      </c>
      <c r="DK46" s="692">
        <f t="shared" si="46"/>
        <v>0</v>
      </c>
      <c r="DL46" s="692">
        <f t="shared" si="46"/>
        <v>0</v>
      </c>
      <c r="DM46" s="692">
        <f t="shared" si="46"/>
        <v>0</v>
      </c>
      <c r="DN46" s="692">
        <f t="shared" si="46"/>
        <v>0</v>
      </c>
      <c r="DO46" s="692">
        <f t="shared" si="46"/>
        <v>0</v>
      </c>
      <c r="DP46" s="692">
        <f t="shared" si="46"/>
        <v>0</v>
      </c>
      <c r="DQ46" s="692">
        <f t="shared" si="46"/>
        <v>0</v>
      </c>
      <c r="DR46" s="692">
        <f t="shared" si="46"/>
        <v>0</v>
      </c>
      <c r="DS46" s="692">
        <f t="shared" si="46"/>
        <v>0</v>
      </c>
      <c r="DT46" s="692">
        <f t="shared" si="46"/>
        <v>0</v>
      </c>
      <c r="DU46" s="692">
        <f t="shared" si="46"/>
        <v>0</v>
      </c>
      <c r="DV46" s="692">
        <f t="shared" si="46"/>
        <v>0</v>
      </c>
      <c r="DW46" s="692">
        <f t="shared" si="46"/>
        <v>0</v>
      </c>
      <c r="DX46" s="692">
        <f t="shared" si="46"/>
        <v>0</v>
      </c>
      <c r="DY46" s="692">
        <f t="shared" si="46"/>
        <v>0</v>
      </c>
      <c r="DZ46" s="692">
        <f t="shared" si="46"/>
        <v>0</v>
      </c>
      <c r="EA46" s="692">
        <f t="shared" si="46"/>
        <v>0</v>
      </c>
      <c r="EB46" s="692">
        <f t="shared" si="46"/>
        <v>0</v>
      </c>
      <c r="EC46" s="692">
        <f t="shared" si="46"/>
        <v>0</v>
      </c>
      <c r="ED46" s="692">
        <f t="shared" si="46"/>
        <v>0</v>
      </c>
      <c r="EE46" s="692">
        <f t="shared" si="46"/>
        <v>0</v>
      </c>
      <c r="EF46" s="692">
        <f t="shared" si="46"/>
        <v>0</v>
      </c>
      <c r="EG46" s="692">
        <f t="shared" si="46"/>
        <v>0</v>
      </c>
      <c r="EH46" s="692">
        <f>IF(AND($F43 &lt;= EH45, $F43 &gt;= EH44), 1, 0)</f>
        <v>0</v>
      </c>
    </row>
    <row r="47" spans="1:138" s="783" customFormat="1" ht="15" customHeight="1" outlineLevel="1" x14ac:dyDescent="0.35"/>
    <row r="48" spans="1:138" s="783" customFormat="1" ht="15" customHeight="1" outlineLevel="1" x14ac:dyDescent="0.35">
      <c r="E48" s="783" t="str">
        <f xml:space="preserve"> E41</f>
        <v>Repayment start flag_A</v>
      </c>
      <c r="F48" s="783">
        <f t="shared" ref="F48:BQ48" si="47" xml:space="preserve"> F41</f>
        <v>0</v>
      </c>
      <c r="G48" s="783" t="str">
        <f t="shared" si="47"/>
        <v>flag</v>
      </c>
      <c r="H48" s="783">
        <f t="shared" ca="1" si="47"/>
        <v>1</v>
      </c>
      <c r="I48" s="783">
        <f t="shared" si="47"/>
        <v>0</v>
      </c>
      <c r="J48" s="783">
        <f t="shared" ca="1" si="47"/>
        <v>0</v>
      </c>
      <c r="K48" s="783">
        <f t="shared" ca="1" si="47"/>
        <v>0</v>
      </c>
      <c r="L48" s="783">
        <f t="shared" ca="1" si="47"/>
        <v>0</v>
      </c>
      <c r="M48" s="783">
        <f t="shared" ca="1" si="47"/>
        <v>1</v>
      </c>
      <c r="N48" s="783">
        <f t="shared" ca="1" si="47"/>
        <v>0</v>
      </c>
      <c r="O48" s="783">
        <f t="shared" ca="1" si="47"/>
        <v>0</v>
      </c>
      <c r="P48" s="783">
        <f t="shared" ca="1" si="47"/>
        <v>0</v>
      </c>
      <c r="Q48" s="783">
        <f t="shared" ca="1" si="47"/>
        <v>0</v>
      </c>
      <c r="R48" s="783">
        <f t="shared" ca="1" si="47"/>
        <v>0</v>
      </c>
      <c r="S48" s="783">
        <f t="shared" ca="1" si="47"/>
        <v>0</v>
      </c>
      <c r="T48" s="783">
        <f t="shared" ca="1" si="47"/>
        <v>0</v>
      </c>
      <c r="U48" s="783">
        <f t="shared" ca="1" si="47"/>
        <v>0</v>
      </c>
      <c r="V48" s="783">
        <f t="shared" ca="1" si="47"/>
        <v>0</v>
      </c>
      <c r="W48" s="783">
        <f t="shared" ca="1" si="47"/>
        <v>0</v>
      </c>
      <c r="X48" s="783">
        <f t="shared" ca="1" si="47"/>
        <v>0</v>
      </c>
      <c r="Y48" s="783">
        <f t="shared" ca="1" si="47"/>
        <v>0</v>
      </c>
      <c r="Z48" s="783">
        <f t="shared" ca="1" si="47"/>
        <v>0</v>
      </c>
      <c r="AA48" s="783">
        <f t="shared" ca="1" si="47"/>
        <v>0</v>
      </c>
      <c r="AB48" s="783">
        <f t="shared" ca="1" si="47"/>
        <v>0</v>
      </c>
      <c r="AC48" s="783">
        <f t="shared" ca="1" si="47"/>
        <v>0</v>
      </c>
      <c r="AD48" s="783">
        <f t="shared" ca="1" si="47"/>
        <v>0</v>
      </c>
      <c r="AE48" s="783">
        <f t="shared" ca="1" si="47"/>
        <v>0</v>
      </c>
      <c r="AF48" s="783">
        <f t="shared" ca="1" si="47"/>
        <v>0</v>
      </c>
      <c r="AG48" s="783">
        <f t="shared" ca="1" si="47"/>
        <v>0</v>
      </c>
      <c r="AH48" s="783">
        <f t="shared" ca="1" si="47"/>
        <v>0</v>
      </c>
      <c r="AI48" s="783">
        <f t="shared" ca="1" si="47"/>
        <v>0</v>
      </c>
      <c r="AJ48" s="783">
        <f t="shared" ca="1" si="47"/>
        <v>0</v>
      </c>
      <c r="AK48" s="783">
        <f t="shared" ca="1" si="47"/>
        <v>0</v>
      </c>
      <c r="AL48" s="783">
        <f t="shared" ca="1" si="47"/>
        <v>0</v>
      </c>
      <c r="AM48" s="783">
        <f t="shared" ca="1" si="47"/>
        <v>0</v>
      </c>
      <c r="AN48" s="783">
        <f t="shared" ca="1" si="47"/>
        <v>0</v>
      </c>
      <c r="AO48" s="783">
        <f t="shared" ca="1" si="47"/>
        <v>0</v>
      </c>
      <c r="AP48" s="783">
        <f t="shared" ca="1" si="47"/>
        <v>0</v>
      </c>
      <c r="AQ48" s="783">
        <f t="shared" ca="1" si="47"/>
        <v>0</v>
      </c>
      <c r="AR48" s="783">
        <f t="shared" ca="1" si="47"/>
        <v>0</v>
      </c>
      <c r="AS48" s="783">
        <f t="shared" ca="1" si="47"/>
        <v>0</v>
      </c>
      <c r="AT48" s="783">
        <f t="shared" ca="1" si="47"/>
        <v>0</v>
      </c>
      <c r="AU48" s="783">
        <f t="shared" ca="1" si="47"/>
        <v>0</v>
      </c>
      <c r="AV48" s="783">
        <f t="shared" ca="1" si="47"/>
        <v>0</v>
      </c>
      <c r="AW48" s="783">
        <f t="shared" ca="1" si="47"/>
        <v>0</v>
      </c>
      <c r="AX48" s="783">
        <f t="shared" ca="1" si="47"/>
        <v>0</v>
      </c>
      <c r="AY48" s="783">
        <f t="shared" ca="1" si="47"/>
        <v>0</v>
      </c>
      <c r="AZ48" s="783">
        <f t="shared" ca="1" si="47"/>
        <v>0</v>
      </c>
      <c r="BA48" s="783">
        <f t="shared" ca="1" si="47"/>
        <v>0</v>
      </c>
      <c r="BB48" s="783">
        <f t="shared" ca="1" si="47"/>
        <v>0</v>
      </c>
      <c r="BC48" s="783">
        <f t="shared" ca="1" si="47"/>
        <v>0</v>
      </c>
      <c r="BD48" s="783">
        <f t="shared" ca="1" si="47"/>
        <v>0</v>
      </c>
      <c r="BE48" s="783">
        <f t="shared" ca="1" si="47"/>
        <v>0</v>
      </c>
      <c r="BF48" s="783">
        <f t="shared" ca="1" si="47"/>
        <v>0</v>
      </c>
      <c r="BG48" s="783">
        <f t="shared" ca="1" si="47"/>
        <v>0</v>
      </c>
      <c r="BH48" s="783">
        <f t="shared" ca="1" si="47"/>
        <v>0</v>
      </c>
      <c r="BI48" s="783">
        <f t="shared" ca="1" si="47"/>
        <v>0</v>
      </c>
      <c r="BJ48" s="783">
        <f t="shared" ca="1" si="47"/>
        <v>0</v>
      </c>
      <c r="BK48" s="783">
        <f t="shared" ca="1" si="47"/>
        <v>0</v>
      </c>
      <c r="BL48" s="783">
        <f t="shared" ca="1" si="47"/>
        <v>0</v>
      </c>
      <c r="BM48" s="783">
        <f t="shared" ca="1" si="47"/>
        <v>0</v>
      </c>
      <c r="BN48" s="783">
        <f t="shared" ca="1" si="47"/>
        <v>0</v>
      </c>
      <c r="BO48" s="783">
        <f t="shared" ca="1" si="47"/>
        <v>0</v>
      </c>
      <c r="BP48" s="783">
        <f t="shared" ca="1" si="47"/>
        <v>0</v>
      </c>
      <c r="BQ48" s="783">
        <f t="shared" ca="1" si="47"/>
        <v>0</v>
      </c>
      <c r="BR48" s="783">
        <f t="shared" ref="BR48:EC48" ca="1" si="48" xml:space="preserve"> BR41</f>
        <v>0</v>
      </c>
      <c r="BS48" s="783">
        <f t="shared" ca="1" si="48"/>
        <v>0</v>
      </c>
      <c r="BT48" s="783">
        <f t="shared" ca="1" si="48"/>
        <v>0</v>
      </c>
      <c r="BU48" s="783">
        <f t="shared" ca="1" si="48"/>
        <v>0</v>
      </c>
      <c r="BV48" s="783">
        <f t="shared" ca="1" si="48"/>
        <v>0</v>
      </c>
      <c r="BW48" s="783">
        <f t="shared" ca="1" si="48"/>
        <v>0</v>
      </c>
      <c r="BX48" s="783">
        <f t="shared" ca="1" si="48"/>
        <v>0</v>
      </c>
      <c r="BY48" s="783">
        <f t="shared" ca="1" si="48"/>
        <v>0</v>
      </c>
      <c r="BZ48" s="783">
        <f t="shared" ca="1" si="48"/>
        <v>0</v>
      </c>
      <c r="CA48" s="783">
        <f t="shared" ca="1" si="48"/>
        <v>0</v>
      </c>
      <c r="CB48" s="783">
        <f t="shared" ca="1" si="48"/>
        <v>0</v>
      </c>
      <c r="CC48" s="783">
        <f t="shared" ca="1" si="48"/>
        <v>0</v>
      </c>
      <c r="CD48" s="783">
        <f t="shared" ca="1" si="48"/>
        <v>0</v>
      </c>
      <c r="CE48" s="783">
        <f t="shared" ca="1" si="48"/>
        <v>0</v>
      </c>
      <c r="CF48" s="783">
        <f t="shared" ca="1" si="48"/>
        <v>0</v>
      </c>
      <c r="CG48" s="783">
        <f t="shared" ca="1" si="48"/>
        <v>0</v>
      </c>
      <c r="CH48" s="783">
        <f t="shared" ca="1" si="48"/>
        <v>0</v>
      </c>
      <c r="CI48" s="783">
        <f t="shared" ca="1" si="48"/>
        <v>0</v>
      </c>
      <c r="CJ48" s="783">
        <f t="shared" ca="1" si="48"/>
        <v>0</v>
      </c>
      <c r="CK48" s="783">
        <f t="shared" ca="1" si="48"/>
        <v>0</v>
      </c>
      <c r="CL48" s="783">
        <f t="shared" ca="1" si="48"/>
        <v>0</v>
      </c>
      <c r="CM48" s="783">
        <f t="shared" ca="1" si="48"/>
        <v>0</v>
      </c>
      <c r="CN48" s="783">
        <f t="shared" ca="1" si="48"/>
        <v>0</v>
      </c>
      <c r="CO48" s="783">
        <f t="shared" ca="1" si="48"/>
        <v>0</v>
      </c>
      <c r="CP48" s="783">
        <f t="shared" ca="1" si="48"/>
        <v>0</v>
      </c>
      <c r="CQ48" s="783">
        <f t="shared" ca="1" si="48"/>
        <v>0</v>
      </c>
      <c r="CR48" s="783">
        <f t="shared" ca="1" si="48"/>
        <v>0</v>
      </c>
      <c r="CS48" s="783">
        <f t="shared" ca="1" si="48"/>
        <v>0</v>
      </c>
      <c r="CT48" s="783">
        <f t="shared" ca="1" si="48"/>
        <v>0</v>
      </c>
      <c r="CU48" s="783">
        <f t="shared" ca="1" si="48"/>
        <v>0</v>
      </c>
      <c r="CV48" s="783">
        <f t="shared" ca="1" si="48"/>
        <v>0</v>
      </c>
      <c r="CW48" s="783">
        <f t="shared" ca="1" si="48"/>
        <v>0</v>
      </c>
      <c r="CX48" s="783">
        <f t="shared" ca="1" si="48"/>
        <v>0</v>
      </c>
      <c r="CY48" s="783">
        <f t="shared" ca="1" si="48"/>
        <v>0</v>
      </c>
      <c r="CZ48" s="783">
        <f t="shared" ca="1" si="48"/>
        <v>0</v>
      </c>
      <c r="DA48" s="783">
        <f t="shared" ca="1" si="48"/>
        <v>0</v>
      </c>
      <c r="DB48" s="783">
        <f t="shared" ca="1" si="48"/>
        <v>0</v>
      </c>
      <c r="DC48" s="783">
        <f t="shared" ca="1" si="48"/>
        <v>0</v>
      </c>
      <c r="DD48" s="783">
        <f t="shared" ca="1" si="48"/>
        <v>0</v>
      </c>
      <c r="DE48" s="783">
        <f t="shared" ca="1" si="48"/>
        <v>0</v>
      </c>
      <c r="DF48" s="783">
        <f t="shared" ca="1" si="48"/>
        <v>0</v>
      </c>
      <c r="DG48" s="783">
        <f t="shared" ca="1" si="48"/>
        <v>0</v>
      </c>
      <c r="DH48" s="783">
        <f t="shared" ca="1" si="48"/>
        <v>0</v>
      </c>
      <c r="DI48" s="783">
        <f t="shared" ca="1" si="48"/>
        <v>0</v>
      </c>
      <c r="DJ48" s="783">
        <f t="shared" ca="1" si="48"/>
        <v>0</v>
      </c>
      <c r="DK48" s="783">
        <f t="shared" ca="1" si="48"/>
        <v>0</v>
      </c>
      <c r="DL48" s="783">
        <f t="shared" ca="1" si="48"/>
        <v>0</v>
      </c>
      <c r="DM48" s="783">
        <f t="shared" ca="1" si="48"/>
        <v>0</v>
      </c>
      <c r="DN48" s="783">
        <f t="shared" ca="1" si="48"/>
        <v>0</v>
      </c>
      <c r="DO48" s="783">
        <f t="shared" ca="1" si="48"/>
        <v>0</v>
      </c>
      <c r="DP48" s="783">
        <f t="shared" ca="1" si="48"/>
        <v>0</v>
      </c>
      <c r="DQ48" s="783">
        <f t="shared" ca="1" si="48"/>
        <v>0</v>
      </c>
      <c r="DR48" s="783">
        <f t="shared" ca="1" si="48"/>
        <v>0</v>
      </c>
      <c r="DS48" s="783">
        <f t="shared" ca="1" si="48"/>
        <v>0</v>
      </c>
      <c r="DT48" s="783">
        <f t="shared" ca="1" si="48"/>
        <v>0</v>
      </c>
      <c r="DU48" s="783">
        <f t="shared" ca="1" si="48"/>
        <v>0</v>
      </c>
      <c r="DV48" s="783">
        <f t="shared" ca="1" si="48"/>
        <v>0</v>
      </c>
      <c r="DW48" s="783">
        <f t="shared" ca="1" si="48"/>
        <v>0</v>
      </c>
      <c r="DX48" s="783">
        <f t="shared" ca="1" si="48"/>
        <v>0</v>
      </c>
      <c r="DY48" s="783">
        <f t="shared" ca="1" si="48"/>
        <v>0</v>
      </c>
      <c r="DZ48" s="783">
        <f t="shared" ca="1" si="48"/>
        <v>0</v>
      </c>
      <c r="EA48" s="783">
        <f t="shared" ca="1" si="48"/>
        <v>0</v>
      </c>
      <c r="EB48" s="783">
        <f t="shared" ca="1" si="48"/>
        <v>0</v>
      </c>
      <c r="EC48" s="783">
        <f t="shared" ca="1" si="48"/>
        <v>0</v>
      </c>
      <c r="ED48" s="783">
        <f ca="1" xml:space="preserve"> ED41</f>
        <v>0</v>
      </c>
      <c r="EE48" s="783">
        <f ca="1" xml:space="preserve"> EE41</f>
        <v>0</v>
      </c>
      <c r="EF48" s="783">
        <f ca="1" xml:space="preserve"> EF41</f>
        <v>0</v>
      </c>
      <c r="EG48" s="783">
        <f ca="1" xml:space="preserve"> EG41</f>
        <v>0</v>
      </c>
      <c r="EH48" s="783">
        <f ca="1" xml:space="preserve"> EH41</f>
        <v>0</v>
      </c>
    </row>
    <row r="49" spans="1:138" s="783" customFormat="1" ht="15" customHeight="1" outlineLevel="1" x14ac:dyDescent="0.35">
      <c r="E49" s="783" t="str">
        <f>E46</f>
        <v>Repayment end flag_A</v>
      </c>
      <c r="F49" s="783">
        <f t="shared" ref="F49:BQ50" si="49">F46</f>
        <v>0</v>
      </c>
      <c r="G49" s="783" t="str">
        <f t="shared" si="49"/>
        <v>flag</v>
      </c>
      <c r="H49" s="783">
        <f t="shared" si="49"/>
        <v>1</v>
      </c>
      <c r="I49" s="783">
        <f t="shared" si="49"/>
        <v>0</v>
      </c>
      <c r="J49" s="783">
        <f t="shared" si="49"/>
        <v>0</v>
      </c>
      <c r="K49" s="783">
        <f t="shared" si="49"/>
        <v>0</v>
      </c>
      <c r="L49" s="783">
        <f t="shared" si="49"/>
        <v>0</v>
      </c>
      <c r="M49" s="783">
        <f t="shared" si="49"/>
        <v>0</v>
      </c>
      <c r="N49" s="783">
        <f t="shared" si="49"/>
        <v>0</v>
      </c>
      <c r="O49" s="783">
        <f t="shared" si="49"/>
        <v>0</v>
      </c>
      <c r="P49" s="783">
        <f t="shared" si="49"/>
        <v>0</v>
      </c>
      <c r="Q49" s="783">
        <f t="shared" si="49"/>
        <v>0</v>
      </c>
      <c r="R49" s="783">
        <f t="shared" si="49"/>
        <v>1</v>
      </c>
      <c r="S49" s="783">
        <f t="shared" si="49"/>
        <v>0</v>
      </c>
      <c r="T49" s="783">
        <f t="shared" si="49"/>
        <v>0</v>
      </c>
      <c r="U49" s="783">
        <f t="shared" si="49"/>
        <v>0</v>
      </c>
      <c r="V49" s="783">
        <f t="shared" si="49"/>
        <v>0</v>
      </c>
      <c r="W49" s="783">
        <f t="shared" si="49"/>
        <v>0</v>
      </c>
      <c r="X49" s="783">
        <f t="shared" si="49"/>
        <v>0</v>
      </c>
      <c r="Y49" s="783">
        <f t="shared" si="49"/>
        <v>0</v>
      </c>
      <c r="Z49" s="783">
        <f t="shared" si="49"/>
        <v>0</v>
      </c>
      <c r="AA49" s="783">
        <f t="shared" si="49"/>
        <v>0</v>
      </c>
      <c r="AB49" s="783">
        <f t="shared" si="49"/>
        <v>0</v>
      </c>
      <c r="AC49" s="783">
        <f t="shared" si="49"/>
        <v>0</v>
      </c>
      <c r="AD49" s="783">
        <f t="shared" si="49"/>
        <v>0</v>
      </c>
      <c r="AE49" s="783">
        <f t="shared" si="49"/>
        <v>0</v>
      </c>
      <c r="AF49" s="783">
        <f t="shared" si="49"/>
        <v>0</v>
      </c>
      <c r="AG49" s="783">
        <f t="shared" si="49"/>
        <v>0</v>
      </c>
      <c r="AH49" s="783">
        <f t="shared" si="49"/>
        <v>0</v>
      </c>
      <c r="AI49" s="783">
        <f t="shared" si="49"/>
        <v>0</v>
      </c>
      <c r="AJ49" s="783">
        <f t="shared" si="49"/>
        <v>0</v>
      </c>
      <c r="AK49" s="783">
        <f t="shared" si="49"/>
        <v>0</v>
      </c>
      <c r="AL49" s="783">
        <f t="shared" si="49"/>
        <v>0</v>
      </c>
      <c r="AM49" s="783">
        <f t="shared" si="49"/>
        <v>0</v>
      </c>
      <c r="AN49" s="783">
        <f t="shared" si="49"/>
        <v>0</v>
      </c>
      <c r="AO49" s="783">
        <f t="shared" si="49"/>
        <v>0</v>
      </c>
      <c r="AP49" s="783">
        <f t="shared" si="49"/>
        <v>0</v>
      </c>
      <c r="AQ49" s="783">
        <f t="shared" si="49"/>
        <v>0</v>
      </c>
      <c r="AR49" s="783">
        <f t="shared" si="49"/>
        <v>0</v>
      </c>
      <c r="AS49" s="783">
        <f t="shared" si="49"/>
        <v>0</v>
      </c>
      <c r="AT49" s="783">
        <f t="shared" si="49"/>
        <v>0</v>
      </c>
      <c r="AU49" s="783">
        <f t="shared" si="49"/>
        <v>0</v>
      </c>
      <c r="AV49" s="783">
        <f t="shared" si="49"/>
        <v>0</v>
      </c>
      <c r="AW49" s="783">
        <f t="shared" si="49"/>
        <v>0</v>
      </c>
      <c r="AX49" s="783">
        <f t="shared" si="49"/>
        <v>0</v>
      </c>
      <c r="AY49" s="783">
        <f t="shared" si="49"/>
        <v>0</v>
      </c>
      <c r="AZ49" s="783">
        <f t="shared" si="49"/>
        <v>0</v>
      </c>
      <c r="BA49" s="783">
        <f t="shared" si="49"/>
        <v>0</v>
      </c>
      <c r="BB49" s="783">
        <f t="shared" si="49"/>
        <v>0</v>
      </c>
      <c r="BC49" s="783">
        <f t="shared" si="49"/>
        <v>0</v>
      </c>
      <c r="BD49" s="783">
        <f t="shared" si="49"/>
        <v>0</v>
      </c>
      <c r="BE49" s="783">
        <f t="shared" si="49"/>
        <v>0</v>
      </c>
      <c r="BF49" s="783">
        <f t="shared" si="49"/>
        <v>0</v>
      </c>
      <c r="BG49" s="783">
        <f t="shared" si="49"/>
        <v>0</v>
      </c>
      <c r="BH49" s="783">
        <f t="shared" si="49"/>
        <v>0</v>
      </c>
      <c r="BI49" s="783">
        <f t="shared" si="49"/>
        <v>0</v>
      </c>
      <c r="BJ49" s="783">
        <f t="shared" si="49"/>
        <v>0</v>
      </c>
      <c r="BK49" s="783">
        <f t="shared" si="49"/>
        <v>0</v>
      </c>
      <c r="BL49" s="783">
        <f t="shared" si="49"/>
        <v>0</v>
      </c>
      <c r="BM49" s="783">
        <f t="shared" si="49"/>
        <v>0</v>
      </c>
      <c r="BN49" s="783">
        <f t="shared" si="49"/>
        <v>0</v>
      </c>
      <c r="BO49" s="783">
        <f t="shared" si="49"/>
        <v>0</v>
      </c>
      <c r="BP49" s="783">
        <f t="shared" si="49"/>
        <v>0</v>
      </c>
      <c r="BQ49" s="783">
        <f t="shared" si="49"/>
        <v>0</v>
      </c>
      <c r="BR49" s="783">
        <f t="shared" ref="BR49:EC49" si="50">BR46</f>
        <v>0</v>
      </c>
      <c r="BS49" s="783">
        <f t="shared" si="50"/>
        <v>0</v>
      </c>
      <c r="BT49" s="783">
        <f t="shared" si="50"/>
        <v>0</v>
      </c>
      <c r="BU49" s="783">
        <f t="shared" si="50"/>
        <v>0</v>
      </c>
      <c r="BV49" s="783">
        <f t="shared" si="50"/>
        <v>0</v>
      </c>
      <c r="BW49" s="783">
        <f t="shared" si="50"/>
        <v>0</v>
      </c>
      <c r="BX49" s="783">
        <f t="shared" si="50"/>
        <v>0</v>
      </c>
      <c r="BY49" s="783">
        <f t="shared" si="50"/>
        <v>0</v>
      </c>
      <c r="BZ49" s="783">
        <f t="shared" si="50"/>
        <v>0</v>
      </c>
      <c r="CA49" s="783">
        <f t="shared" si="50"/>
        <v>0</v>
      </c>
      <c r="CB49" s="783">
        <f t="shared" si="50"/>
        <v>0</v>
      </c>
      <c r="CC49" s="783">
        <f t="shared" si="50"/>
        <v>0</v>
      </c>
      <c r="CD49" s="783">
        <f t="shared" si="50"/>
        <v>0</v>
      </c>
      <c r="CE49" s="783">
        <f t="shared" si="50"/>
        <v>0</v>
      </c>
      <c r="CF49" s="783">
        <f t="shared" si="50"/>
        <v>0</v>
      </c>
      <c r="CG49" s="783">
        <f t="shared" si="50"/>
        <v>0</v>
      </c>
      <c r="CH49" s="783">
        <f t="shared" si="50"/>
        <v>0</v>
      </c>
      <c r="CI49" s="783">
        <f t="shared" si="50"/>
        <v>0</v>
      </c>
      <c r="CJ49" s="783">
        <f t="shared" si="50"/>
        <v>0</v>
      </c>
      <c r="CK49" s="783">
        <f t="shared" si="50"/>
        <v>0</v>
      </c>
      <c r="CL49" s="783">
        <f t="shared" si="50"/>
        <v>0</v>
      </c>
      <c r="CM49" s="783">
        <f t="shared" si="50"/>
        <v>0</v>
      </c>
      <c r="CN49" s="783">
        <f t="shared" si="50"/>
        <v>0</v>
      </c>
      <c r="CO49" s="783">
        <f t="shared" si="50"/>
        <v>0</v>
      </c>
      <c r="CP49" s="783">
        <f t="shared" si="50"/>
        <v>0</v>
      </c>
      <c r="CQ49" s="783">
        <f t="shared" si="50"/>
        <v>0</v>
      </c>
      <c r="CR49" s="783">
        <f t="shared" si="50"/>
        <v>0</v>
      </c>
      <c r="CS49" s="783">
        <f t="shared" si="50"/>
        <v>0</v>
      </c>
      <c r="CT49" s="783">
        <f t="shared" si="50"/>
        <v>0</v>
      </c>
      <c r="CU49" s="783">
        <f t="shared" si="50"/>
        <v>0</v>
      </c>
      <c r="CV49" s="783">
        <f t="shared" si="50"/>
        <v>0</v>
      </c>
      <c r="CW49" s="783">
        <f t="shared" si="50"/>
        <v>0</v>
      </c>
      <c r="CX49" s="783">
        <f t="shared" si="50"/>
        <v>0</v>
      </c>
      <c r="CY49" s="783">
        <f t="shared" si="50"/>
        <v>0</v>
      </c>
      <c r="CZ49" s="783">
        <f t="shared" si="50"/>
        <v>0</v>
      </c>
      <c r="DA49" s="783">
        <f t="shared" si="50"/>
        <v>0</v>
      </c>
      <c r="DB49" s="783">
        <f t="shared" si="50"/>
        <v>0</v>
      </c>
      <c r="DC49" s="783">
        <f t="shared" si="50"/>
        <v>0</v>
      </c>
      <c r="DD49" s="783">
        <f t="shared" si="50"/>
        <v>0</v>
      </c>
      <c r="DE49" s="783">
        <f t="shared" si="50"/>
        <v>0</v>
      </c>
      <c r="DF49" s="783">
        <f t="shared" si="50"/>
        <v>0</v>
      </c>
      <c r="DG49" s="783">
        <f t="shared" si="50"/>
        <v>0</v>
      </c>
      <c r="DH49" s="783">
        <f t="shared" si="50"/>
        <v>0</v>
      </c>
      <c r="DI49" s="783">
        <f t="shared" si="50"/>
        <v>0</v>
      </c>
      <c r="DJ49" s="783">
        <f t="shared" si="50"/>
        <v>0</v>
      </c>
      <c r="DK49" s="783">
        <f t="shared" si="50"/>
        <v>0</v>
      </c>
      <c r="DL49" s="783">
        <f t="shared" si="50"/>
        <v>0</v>
      </c>
      <c r="DM49" s="783">
        <f t="shared" si="50"/>
        <v>0</v>
      </c>
      <c r="DN49" s="783">
        <f t="shared" si="50"/>
        <v>0</v>
      </c>
      <c r="DO49" s="783">
        <f t="shared" si="50"/>
        <v>0</v>
      </c>
      <c r="DP49" s="783">
        <f t="shared" si="50"/>
        <v>0</v>
      </c>
      <c r="DQ49" s="783">
        <f t="shared" si="50"/>
        <v>0</v>
      </c>
      <c r="DR49" s="783">
        <f t="shared" si="50"/>
        <v>0</v>
      </c>
      <c r="DS49" s="783">
        <f t="shared" si="50"/>
        <v>0</v>
      </c>
      <c r="DT49" s="783">
        <f t="shared" si="50"/>
        <v>0</v>
      </c>
      <c r="DU49" s="783">
        <f t="shared" si="50"/>
        <v>0</v>
      </c>
      <c r="DV49" s="783">
        <f t="shared" si="50"/>
        <v>0</v>
      </c>
      <c r="DW49" s="783">
        <f t="shared" si="50"/>
        <v>0</v>
      </c>
      <c r="DX49" s="783">
        <f t="shared" si="50"/>
        <v>0</v>
      </c>
      <c r="DY49" s="783">
        <f t="shared" si="50"/>
        <v>0</v>
      </c>
      <c r="DZ49" s="783">
        <f t="shared" si="50"/>
        <v>0</v>
      </c>
      <c r="EA49" s="783">
        <f t="shared" si="50"/>
        <v>0</v>
      </c>
      <c r="EB49" s="783">
        <f t="shared" si="50"/>
        <v>0</v>
      </c>
      <c r="EC49" s="783">
        <f t="shared" si="50"/>
        <v>0</v>
      </c>
      <c r="ED49" s="783">
        <f>ED46</f>
        <v>0</v>
      </c>
      <c r="EE49" s="783">
        <f>EE46</f>
        <v>0</v>
      </c>
      <c r="EF49" s="783">
        <f>EF46</f>
        <v>0</v>
      </c>
      <c r="EG49" s="783">
        <f>EG46</f>
        <v>0</v>
      </c>
      <c r="EH49" s="783">
        <f>EH46</f>
        <v>0</v>
      </c>
    </row>
    <row r="50" spans="1:138" s="783" customFormat="1" ht="15" customHeight="1" outlineLevel="1" x14ac:dyDescent="0.35">
      <c r="E50" s="371" t="s">
        <v>616</v>
      </c>
      <c r="G50" s="783" t="s">
        <v>308</v>
      </c>
      <c r="H50" s="783">
        <f t="shared" si="49"/>
        <v>0</v>
      </c>
      <c r="J50" s="693">
        <f t="shared" ref="J50:AO50" ca="1" si="51" xml:space="preserve"> J48 + I50 - I49</f>
        <v>0</v>
      </c>
      <c r="K50" s="693">
        <f t="shared" ca="1" si="51"/>
        <v>0</v>
      </c>
      <c r="L50" s="693">
        <f t="shared" ca="1" si="51"/>
        <v>0</v>
      </c>
      <c r="M50" s="693">
        <f t="shared" ca="1" si="51"/>
        <v>1</v>
      </c>
      <c r="N50" s="693">
        <f t="shared" ca="1" si="51"/>
        <v>1</v>
      </c>
      <c r="O50" s="693">
        <f t="shared" ca="1" si="51"/>
        <v>1</v>
      </c>
      <c r="P50" s="693">
        <f t="shared" ca="1" si="51"/>
        <v>1</v>
      </c>
      <c r="Q50" s="693">
        <f t="shared" ca="1" si="51"/>
        <v>1</v>
      </c>
      <c r="R50" s="693">
        <f t="shared" ca="1" si="51"/>
        <v>1</v>
      </c>
      <c r="S50" s="693">
        <f ca="1" xml:space="preserve"> S48 + R50 - R49</f>
        <v>0</v>
      </c>
      <c r="T50" s="693">
        <f t="shared" ca="1" si="51"/>
        <v>0</v>
      </c>
      <c r="U50" s="693">
        <f t="shared" ca="1" si="51"/>
        <v>0</v>
      </c>
      <c r="V50" s="693">
        <f t="shared" ca="1" si="51"/>
        <v>0</v>
      </c>
      <c r="W50" s="693">
        <f t="shared" ca="1" si="51"/>
        <v>0</v>
      </c>
      <c r="X50" s="693">
        <f t="shared" ca="1" si="51"/>
        <v>0</v>
      </c>
      <c r="Y50" s="693">
        <f t="shared" ca="1" si="51"/>
        <v>0</v>
      </c>
      <c r="Z50" s="693">
        <f t="shared" ca="1" si="51"/>
        <v>0</v>
      </c>
      <c r="AA50" s="693">
        <f t="shared" ca="1" si="51"/>
        <v>0</v>
      </c>
      <c r="AB50" s="693">
        <f t="shared" ca="1" si="51"/>
        <v>0</v>
      </c>
      <c r="AC50" s="693">
        <f t="shared" ca="1" si="51"/>
        <v>0</v>
      </c>
      <c r="AD50" s="693">
        <f t="shared" ca="1" si="51"/>
        <v>0</v>
      </c>
      <c r="AE50" s="693">
        <f t="shared" ca="1" si="51"/>
        <v>0</v>
      </c>
      <c r="AF50" s="693">
        <f t="shared" ca="1" si="51"/>
        <v>0</v>
      </c>
      <c r="AG50" s="693">
        <f t="shared" ca="1" si="51"/>
        <v>0</v>
      </c>
      <c r="AH50" s="693">
        <f t="shared" ca="1" si="51"/>
        <v>0</v>
      </c>
      <c r="AI50" s="693">
        <f t="shared" ca="1" si="51"/>
        <v>0</v>
      </c>
      <c r="AJ50" s="693">
        <f t="shared" ca="1" si="51"/>
        <v>0</v>
      </c>
      <c r="AK50" s="693">
        <f t="shared" ca="1" si="51"/>
        <v>0</v>
      </c>
      <c r="AL50" s="693">
        <f t="shared" ca="1" si="51"/>
        <v>0</v>
      </c>
      <c r="AM50" s="693">
        <f t="shared" ca="1" si="51"/>
        <v>0</v>
      </c>
      <c r="AN50" s="693">
        <f t="shared" ca="1" si="51"/>
        <v>0</v>
      </c>
      <c r="AO50" s="693">
        <f t="shared" ca="1" si="51"/>
        <v>0</v>
      </c>
      <c r="AP50" s="693">
        <f t="shared" ref="AP50:BU50" ca="1" si="52" xml:space="preserve"> AP48 + AO50 - AO49</f>
        <v>0</v>
      </c>
      <c r="AQ50" s="693">
        <f t="shared" ca="1" si="52"/>
        <v>0</v>
      </c>
      <c r="AR50" s="693">
        <f t="shared" ca="1" si="52"/>
        <v>0</v>
      </c>
      <c r="AS50" s="693">
        <f t="shared" ca="1" si="52"/>
        <v>0</v>
      </c>
      <c r="AT50" s="693">
        <f t="shared" ca="1" si="52"/>
        <v>0</v>
      </c>
      <c r="AU50" s="693">
        <f t="shared" ca="1" si="52"/>
        <v>0</v>
      </c>
      <c r="AV50" s="693">
        <f t="shared" ca="1" si="52"/>
        <v>0</v>
      </c>
      <c r="AW50" s="693">
        <f t="shared" ca="1" si="52"/>
        <v>0</v>
      </c>
      <c r="AX50" s="693">
        <f t="shared" ca="1" si="52"/>
        <v>0</v>
      </c>
      <c r="AY50" s="693">
        <f t="shared" ca="1" si="52"/>
        <v>0</v>
      </c>
      <c r="AZ50" s="693">
        <f t="shared" ca="1" si="52"/>
        <v>0</v>
      </c>
      <c r="BA50" s="693">
        <f t="shared" ca="1" si="52"/>
        <v>0</v>
      </c>
      <c r="BB50" s="693">
        <f t="shared" ca="1" si="52"/>
        <v>0</v>
      </c>
      <c r="BC50" s="693">
        <f t="shared" ca="1" si="52"/>
        <v>0</v>
      </c>
      <c r="BD50" s="693">
        <f t="shared" ca="1" si="52"/>
        <v>0</v>
      </c>
      <c r="BE50" s="693">
        <f t="shared" ca="1" si="52"/>
        <v>0</v>
      </c>
      <c r="BF50" s="693">
        <f t="shared" ca="1" si="52"/>
        <v>0</v>
      </c>
      <c r="BG50" s="693">
        <f t="shared" ca="1" si="52"/>
        <v>0</v>
      </c>
      <c r="BH50" s="693">
        <f t="shared" ca="1" si="52"/>
        <v>0</v>
      </c>
      <c r="BI50" s="693">
        <f t="shared" ca="1" si="52"/>
        <v>0</v>
      </c>
      <c r="BJ50" s="693">
        <f t="shared" ca="1" si="52"/>
        <v>0</v>
      </c>
      <c r="BK50" s="693">
        <f t="shared" ca="1" si="52"/>
        <v>0</v>
      </c>
      <c r="BL50" s="693">
        <f t="shared" ca="1" si="52"/>
        <v>0</v>
      </c>
      <c r="BM50" s="693">
        <f t="shared" ca="1" si="52"/>
        <v>0</v>
      </c>
      <c r="BN50" s="693">
        <f t="shared" ca="1" si="52"/>
        <v>0</v>
      </c>
      <c r="BO50" s="693">
        <f t="shared" ca="1" si="52"/>
        <v>0</v>
      </c>
      <c r="BP50" s="693">
        <f t="shared" ca="1" si="52"/>
        <v>0</v>
      </c>
      <c r="BQ50" s="693">
        <f t="shared" ca="1" si="52"/>
        <v>0</v>
      </c>
      <c r="BR50" s="693">
        <f t="shared" ca="1" si="52"/>
        <v>0</v>
      </c>
      <c r="BS50" s="693">
        <f t="shared" ca="1" si="52"/>
        <v>0</v>
      </c>
      <c r="BT50" s="693">
        <f t="shared" ca="1" si="52"/>
        <v>0</v>
      </c>
      <c r="BU50" s="693">
        <f t="shared" ca="1" si="52"/>
        <v>0</v>
      </c>
      <c r="BV50" s="693">
        <f t="shared" ref="BV50:DA50" ca="1" si="53" xml:space="preserve"> BV48 + BU50 - BU49</f>
        <v>0</v>
      </c>
      <c r="BW50" s="693">
        <f t="shared" ca="1" si="53"/>
        <v>0</v>
      </c>
      <c r="BX50" s="693">
        <f t="shared" ca="1" si="53"/>
        <v>0</v>
      </c>
      <c r="BY50" s="693">
        <f t="shared" ca="1" si="53"/>
        <v>0</v>
      </c>
      <c r="BZ50" s="693">
        <f t="shared" ca="1" si="53"/>
        <v>0</v>
      </c>
      <c r="CA50" s="693">
        <f t="shared" ca="1" si="53"/>
        <v>0</v>
      </c>
      <c r="CB50" s="693">
        <f t="shared" ca="1" si="53"/>
        <v>0</v>
      </c>
      <c r="CC50" s="693">
        <f t="shared" ca="1" si="53"/>
        <v>0</v>
      </c>
      <c r="CD50" s="693">
        <f t="shared" ca="1" si="53"/>
        <v>0</v>
      </c>
      <c r="CE50" s="693">
        <f t="shared" ca="1" si="53"/>
        <v>0</v>
      </c>
      <c r="CF50" s="693">
        <f t="shared" ca="1" si="53"/>
        <v>0</v>
      </c>
      <c r="CG50" s="693">
        <f t="shared" ca="1" si="53"/>
        <v>0</v>
      </c>
      <c r="CH50" s="693">
        <f t="shared" ca="1" si="53"/>
        <v>0</v>
      </c>
      <c r="CI50" s="693">
        <f t="shared" ca="1" si="53"/>
        <v>0</v>
      </c>
      <c r="CJ50" s="693">
        <f t="shared" ca="1" si="53"/>
        <v>0</v>
      </c>
      <c r="CK50" s="693">
        <f t="shared" ca="1" si="53"/>
        <v>0</v>
      </c>
      <c r="CL50" s="693">
        <f t="shared" ca="1" si="53"/>
        <v>0</v>
      </c>
      <c r="CM50" s="693">
        <f t="shared" ca="1" si="53"/>
        <v>0</v>
      </c>
      <c r="CN50" s="693">
        <f t="shared" ca="1" si="53"/>
        <v>0</v>
      </c>
      <c r="CO50" s="693">
        <f t="shared" ca="1" si="53"/>
        <v>0</v>
      </c>
      <c r="CP50" s="693">
        <f t="shared" ca="1" si="53"/>
        <v>0</v>
      </c>
      <c r="CQ50" s="693">
        <f t="shared" ca="1" si="53"/>
        <v>0</v>
      </c>
      <c r="CR50" s="693">
        <f t="shared" ca="1" si="53"/>
        <v>0</v>
      </c>
      <c r="CS50" s="693">
        <f t="shared" ca="1" si="53"/>
        <v>0</v>
      </c>
      <c r="CT50" s="693">
        <f t="shared" ca="1" si="53"/>
        <v>0</v>
      </c>
      <c r="CU50" s="693">
        <f t="shared" ca="1" si="53"/>
        <v>0</v>
      </c>
      <c r="CV50" s="693">
        <f t="shared" ca="1" si="53"/>
        <v>0</v>
      </c>
      <c r="CW50" s="693">
        <f t="shared" ca="1" si="53"/>
        <v>0</v>
      </c>
      <c r="CX50" s="693">
        <f t="shared" ca="1" si="53"/>
        <v>0</v>
      </c>
      <c r="CY50" s="693">
        <f t="shared" ca="1" si="53"/>
        <v>0</v>
      </c>
      <c r="CZ50" s="693">
        <f t="shared" ca="1" si="53"/>
        <v>0</v>
      </c>
      <c r="DA50" s="693">
        <f t="shared" ca="1" si="53"/>
        <v>0</v>
      </c>
      <c r="DB50" s="693">
        <f t="shared" ref="DB50:EH50" ca="1" si="54" xml:space="preserve"> DB48 + DA50 - DA49</f>
        <v>0</v>
      </c>
      <c r="DC50" s="693">
        <f t="shared" ca="1" si="54"/>
        <v>0</v>
      </c>
      <c r="DD50" s="693">
        <f t="shared" ca="1" si="54"/>
        <v>0</v>
      </c>
      <c r="DE50" s="693">
        <f t="shared" ca="1" si="54"/>
        <v>0</v>
      </c>
      <c r="DF50" s="693">
        <f t="shared" ca="1" si="54"/>
        <v>0</v>
      </c>
      <c r="DG50" s="693">
        <f t="shared" ca="1" si="54"/>
        <v>0</v>
      </c>
      <c r="DH50" s="693">
        <f t="shared" ca="1" si="54"/>
        <v>0</v>
      </c>
      <c r="DI50" s="693">
        <f t="shared" ca="1" si="54"/>
        <v>0</v>
      </c>
      <c r="DJ50" s="693">
        <f t="shared" ca="1" si="54"/>
        <v>0</v>
      </c>
      <c r="DK50" s="693">
        <f t="shared" ca="1" si="54"/>
        <v>0</v>
      </c>
      <c r="DL50" s="693">
        <f t="shared" ca="1" si="54"/>
        <v>0</v>
      </c>
      <c r="DM50" s="693">
        <f t="shared" ca="1" si="54"/>
        <v>0</v>
      </c>
      <c r="DN50" s="693">
        <f t="shared" ca="1" si="54"/>
        <v>0</v>
      </c>
      <c r="DO50" s="693">
        <f t="shared" ca="1" si="54"/>
        <v>0</v>
      </c>
      <c r="DP50" s="693">
        <f t="shared" ca="1" si="54"/>
        <v>0</v>
      </c>
      <c r="DQ50" s="693">
        <f t="shared" ca="1" si="54"/>
        <v>0</v>
      </c>
      <c r="DR50" s="693">
        <f t="shared" ca="1" si="54"/>
        <v>0</v>
      </c>
      <c r="DS50" s="693">
        <f t="shared" ca="1" si="54"/>
        <v>0</v>
      </c>
      <c r="DT50" s="693">
        <f t="shared" ca="1" si="54"/>
        <v>0</v>
      </c>
      <c r="DU50" s="693">
        <f t="shared" ca="1" si="54"/>
        <v>0</v>
      </c>
      <c r="DV50" s="693">
        <f t="shared" ca="1" si="54"/>
        <v>0</v>
      </c>
      <c r="DW50" s="693">
        <f t="shared" ca="1" si="54"/>
        <v>0</v>
      </c>
      <c r="DX50" s="693">
        <f t="shared" ca="1" si="54"/>
        <v>0</v>
      </c>
      <c r="DY50" s="693">
        <f t="shared" ca="1" si="54"/>
        <v>0</v>
      </c>
      <c r="DZ50" s="693">
        <f t="shared" ca="1" si="54"/>
        <v>0</v>
      </c>
      <c r="EA50" s="693">
        <f t="shared" ca="1" si="54"/>
        <v>0</v>
      </c>
      <c r="EB50" s="693">
        <f t="shared" ca="1" si="54"/>
        <v>0</v>
      </c>
      <c r="EC50" s="693">
        <f t="shared" ca="1" si="54"/>
        <v>0</v>
      </c>
      <c r="ED50" s="693">
        <f t="shared" ca="1" si="54"/>
        <v>0</v>
      </c>
      <c r="EE50" s="693">
        <f t="shared" ca="1" si="54"/>
        <v>0</v>
      </c>
      <c r="EF50" s="693">
        <f t="shared" ca="1" si="54"/>
        <v>0</v>
      </c>
      <c r="EG50" s="693">
        <f t="shared" ca="1" si="54"/>
        <v>0</v>
      </c>
      <c r="EH50" s="693">
        <f t="shared" ca="1" si="54"/>
        <v>0</v>
      </c>
    </row>
    <row r="51" spans="1:138" ht="15" customHeight="1" outlineLevel="1" x14ac:dyDescent="0.35"/>
    <row r="52" spans="1:138" s="19" customFormat="1" ht="15" customHeight="1" x14ac:dyDescent="0.35">
      <c r="A52" s="66"/>
    </row>
    <row r="53" spans="1:138" s="19" customFormat="1" ht="15" customHeight="1" x14ac:dyDescent="0.35">
      <c r="A53" s="66"/>
    </row>
    <row r="54" spans="1:138" s="19" customFormat="1" ht="15" customHeight="1" x14ac:dyDescent="0.35">
      <c r="A54" s="66"/>
    </row>
    <row r="55" spans="1:138" s="18" customFormat="1" ht="15" customHeight="1" x14ac:dyDescent="0.35">
      <c r="I55" s="157"/>
    </row>
    <row r="56" spans="1:138" s="18" customFormat="1" ht="15" customHeight="1" x14ac:dyDescent="0.35">
      <c r="I56" s="157"/>
    </row>
    <row r="57" spans="1:138" s="18" customFormat="1" ht="15" customHeight="1" x14ac:dyDescent="0.35">
      <c r="A57" s="22" t="s">
        <v>305</v>
      </c>
      <c r="F57" s="23"/>
      <c r="I57" s="157"/>
    </row>
  </sheetData>
  <conditionalFormatting sqref="G3">
    <cfRule type="cellIs" dxfId="7" priority="1" operator="equal">
      <formula>0</formula>
    </cfRule>
    <cfRule type="cellIs" dxfId="6" priority="2" operator="notEqual">
      <formula>0</formula>
    </cfRule>
  </conditionalFormatting>
  <pageMargins left="0.7" right="0.7" top="0.75" bottom="0.75" header="0.3" footer="0.3"/>
  <pageSetup paperSize="9" orientation="portrait" verticalDpi="90" r:id="rId1"/>
  <ignoredErrors>
    <ignoredError xmlns:x16r3="http://schemas.microsoft.com/office/spreadsheetml/2018/08/main" sqref="F21 F24:F25 H24:I24 F30:EG30 F34:EG34 F39:I42 K24:EG24 F44:I45 G43:I43" x16r3:misleadingFormat="1"/>
  </ignoredError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66C5C-3058-4D54-9912-395F5179D54D}">
  <sheetPr codeName="Sheet16">
    <tabColor rgb="FF00B050"/>
  </sheetPr>
  <dimension ref="A1:AT44"/>
  <sheetViews>
    <sheetView showGridLines="0" zoomScale="80" zoomScaleNormal="80" workbookViewId="0">
      <pane xSplit="9" ySplit="6" topLeftCell="J7" activePane="bottomRight" state="frozen"/>
      <selection activeCell="F18" sqref="F18"/>
      <selection pane="topRight" activeCell="F18" sqref="F18"/>
      <selection pane="bottomLeft" activeCell="F18" sqref="F18"/>
      <selection pane="bottomRight" activeCell="F1" sqref="F1"/>
    </sheetView>
  </sheetViews>
  <sheetFormatPr defaultColWidth="0" defaultRowHeight="15" customHeight="1" x14ac:dyDescent="0.35"/>
  <cols>
    <col min="1" max="4" width="1.36328125" style="172" customWidth="1"/>
    <col min="5" max="5" width="40.6328125" style="172" customWidth="1"/>
    <col min="6" max="8" width="13.6328125" style="172" customWidth="1"/>
    <col min="9" max="9" width="2.81640625" style="172" customWidth="1"/>
    <col min="10" max="44" width="13.6328125" style="173" hidden="1" customWidth="1"/>
    <col min="45" max="46" width="0" style="172" hidden="1" customWidth="1"/>
    <col min="47" max="16384" width="9.08984375" style="172" hidden="1"/>
  </cols>
  <sheetData>
    <row r="1" spans="1:46" ht="23" x14ac:dyDescent="0.35">
      <c r="A1" s="171" t="str">
        <f ca="1" xml:space="preserve"> RIGHT(CELL("FILENAME", $A$1), LEN(CELL("FILENAME", $A$1)) - SEARCH("]", CELL("FILENAME", $A$1)))</f>
        <v>Check</v>
      </c>
    </row>
    <row r="2" spans="1:46" ht="15" customHeight="1" x14ac:dyDescent="0.35">
      <c r="J2" s="174"/>
      <c r="K2" s="174"/>
      <c r="L2" s="174"/>
      <c r="M2" s="174"/>
      <c r="N2" s="174"/>
      <c r="O2" s="174"/>
      <c r="P2" s="174"/>
      <c r="Q2" s="174"/>
      <c r="R2" s="174"/>
      <c r="S2" s="174"/>
      <c r="T2" s="174"/>
      <c r="U2" s="174"/>
      <c r="V2" s="174"/>
      <c r="W2" s="174"/>
      <c r="X2" s="174"/>
      <c r="Y2" s="174"/>
      <c r="Z2" s="174"/>
      <c r="AA2" s="174"/>
      <c r="AB2" s="174"/>
      <c r="AC2" s="174"/>
      <c r="AD2" s="174"/>
      <c r="AE2" s="174"/>
      <c r="AF2" s="174"/>
      <c r="AG2" s="174"/>
      <c r="AH2" s="174"/>
      <c r="AI2" s="174"/>
      <c r="AJ2" s="174"/>
      <c r="AK2" s="174"/>
      <c r="AL2" s="174"/>
      <c r="AM2" s="174"/>
      <c r="AN2" s="174"/>
      <c r="AO2" s="174"/>
      <c r="AP2" s="174"/>
      <c r="AQ2" s="174"/>
      <c r="AR2" s="174"/>
    </row>
    <row r="3" spans="1:46" ht="15" customHeight="1" x14ac:dyDescent="0.35">
      <c r="F3" s="175" t="str">
        <f xml:space="preserve"> Check!E$10</f>
        <v>Model Check</v>
      </c>
      <c r="G3" s="101">
        <f ca="1" xml:space="preserve"> Check!F$10</f>
        <v>0</v>
      </c>
      <c r="H3" s="175" t="str">
        <f xml:space="preserve"> Check!G$10</f>
        <v>check</v>
      </c>
      <c r="J3" s="174"/>
      <c r="K3" s="174"/>
      <c r="L3" s="174"/>
      <c r="M3" s="174"/>
      <c r="N3" s="174"/>
      <c r="O3" s="174"/>
      <c r="P3" s="174"/>
      <c r="Q3" s="174"/>
      <c r="R3" s="174"/>
      <c r="S3" s="174"/>
      <c r="T3" s="174"/>
      <c r="U3" s="174"/>
      <c r="V3" s="174"/>
      <c r="W3" s="174"/>
      <c r="X3" s="174"/>
      <c r="Y3" s="174"/>
      <c r="Z3" s="174"/>
      <c r="AA3" s="174"/>
      <c r="AB3" s="174"/>
      <c r="AC3" s="174"/>
      <c r="AD3" s="174"/>
      <c r="AE3" s="174"/>
      <c r="AF3" s="174"/>
      <c r="AG3" s="174"/>
      <c r="AH3" s="174"/>
      <c r="AI3" s="174"/>
      <c r="AJ3" s="174"/>
      <c r="AK3" s="174"/>
      <c r="AL3" s="174"/>
      <c r="AM3" s="174"/>
      <c r="AN3" s="174"/>
      <c r="AO3" s="174"/>
      <c r="AP3" s="174"/>
      <c r="AQ3" s="174"/>
      <c r="AR3" s="174"/>
    </row>
    <row r="4" spans="1:46" ht="15" customHeight="1" x14ac:dyDescent="0.35">
      <c r="F4"/>
      <c r="G4"/>
      <c r="H4"/>
      <c r="J4" s="176"/>
      <c r="K4" s="176"/>
      <c r="L4" s="176"/>
      <c r="M4" s="176"/>
      <c r="N4" s="176"/>
      <c r="O4" s="176"/>
      <c r="P4" s="176"/>
      <c r="Q4" s="176"/>
      <c r="R4" s="176"/>
      <c r="S4" s="176"/>
      <c r="T4" s="176"/>
      <c r="U4" s="176"/>
      <c r="V4" s="176"/>
      <c r="W4" s="176"/>
      <c r="X4" s="176"/>
      <c r="Y4" s="176"/>
      <c r="Z4" s="176"/>
      <c r="AA4" s="176"/>
      <c r="AB4" s="176"/>
      <c r="AC4" s="176"/>
      <c r="AD4" s="176"/>
      <c r="AE4" s="176"/>
      <c r="AF4" s="176"/>
      <c r="AG4" s="176"/>
      <c r="AH4" s="176"/>
      <c r="AI4" s="176"/>
      <c r="AJ4" s="176"/>
      <c r="AK4" s="176"/>
      <c r="AL4" s="176"/>
      <c r="AM4" s="176"/>
      <c r="AN4" s="176"/>
      <c r="AO4" s="176"/>
      <c r="AP4" s="176"/>
      <c r="AQ4" s="176"/>
      <c r="AR4" s="176"/>
    </row>
    <row r="6" spans="1:46" ht="15" customHeight="1" x14ac:dyDescent="0.35">
      <c r="F6" s="177" t="s">
        <v>306</v>
      </c>
      <c r="G6" s="177" t="s">
        <v>16</v>
      </c>
      <c r="H6" s="177" t="s">
        <v>14</v>
      </c>
    </row>
    <row r="8" spans="1:46" ht="15" customHeight="1" x14ac:dyDescent="0.35">
      <c r="A8" s="178" t="s">
        <v>361</v>
      </c>
      <c r="B8" s="178"/>
      <c r="C8" s="179"/>
      <c r="D8" s="179"/>
      <c r="E8" s="179"/>
      <c r="F8" s="180"/>
      <c r="G8" s="180"/>
      <c r="H8" s="180"/>
      <c r="I8" s="180"/>
      <c r="J8" s="181"/>
      <c r="AS8" s="182"/>
      <c r="AT8" s="182"/>
    </row>
    <row r="9" spans="1:46" ht="15" customHeight="1" x14ac:dyDescent="0.35">
      <c r="A9" s="183"/>
      <c r="B9" s="183"/>
      <c r="C9" s="180"/>
      <c r="D9" s="180"/>
      <c r="E9" s="180"/>
      <c r="F9" s="180"/>
      <c r="G9" s="180"/>
      <c r="H9" s="180"/>
      <c r="I9" s="180"/>
      <c r="J9" s="181"/>
      <c r="AS9" s="182"/>
      <c r="AT9" s="182"/>
    </row>
    <row r="10" spans="1:46" ht="15" customHeight="1" x14ac:dyDescent="0.35">
      <c r="A10" s="183"/>
      <c r="B10" s="183"/>
      <c r="C10" s="180"/>
      <c r="D10" s="180"/>
      <c r="E10" s="180" t="s">
        <v>362</v>
      </c>
      <c r="F10" s="101">
        <f ca="1" xml:space="preserve"> SUM(F12:F16)</f>
        <v>0</v>
      </c>
      <c r="G10" s="180" t="s">
        <v>358</v>
      </c>
      <c r="H10" s="180"/>
      <c r="I10" s="180"/>
      <c r="J10" s="181"/>
      <c r="AS10" s="182"/>
      <c r="AT10" s="182"/>
    </row>
    <row r="11" spans="1:46" ht="15" customHeight="1" x14ac:dyDescent="0.35">
      <c r="A11" s="183"/>
      <c r="B11" s="183"/>
      <c r="C11" s="180"/>
      <c r="D11" s="180"/>
      <c r="E11" s="180"/>
      <c r="F11" s="180"/>
      <c r="G11" s="180"/>
      <c r="H11" s="180"/>
      <c r="I11" s="180"/>
      <c r="J11" s="181"/>
      <c r="AS11" s="182"/>
      <c r="AT11" s="182"/>
    </row>
    <row r="12" spans="1:46" ht="15" customHeight="1" x14ac:dyDescent="0.25">
      <c r="A12" s="644" t="s">
        <v>591</v>
      </c>
      <c r="B12" s="644"/>
      <c r="C12" s="644"/>
      <c r="D12" s="644"/>
      <c r="E12" s="644"/>
      <c r="F12" s="644"/>
      <c r="G12" s="644"/>
      <c r="H12" s="644"/>
      <c r="I12" s="644"/>
      <c r="J12" s="184"/>
      <c r="AS12" s="182"/>
      <c r="AT12" s="182"/>
    </row>
    <row r="13" spans="1:46" s="182" customFormat="1" ht="15" customHeight="1" x14ac:dyDescent="0.25">
      <c r="A13" s="195"/>
      <c r="B13" s="196"/>
      <c r="C13" s="197"/>
      <c r="D13" s="198"/>
      <c r="E13" s="200" t="str">
        <f xml:space="preserve"> 'Ind AS Monthly'!E$40</f>
        <v>Accounting Check</v>
      </c>
      <c r="F13" s="101">
        <f xml:space="preserve"> 'Ind AS Monthly'!F$40</f>
        <v>0</v>
      </c>
      <c r="G13" s="200" t="str">
        <f xml:space="preserve"> 'Ind AS Monthly'!G$40</f>
        <v>check</v>
      </c>
      <c r="H13" s="199"/>
      <c r="I13" s="199"/>
      <c r="J13" s="184"/>
      <c r="K13" s="173"/>
      <c r="L13" s="173"/>
      <c r="M13" s="173"/>
      <c r="N13" s="173"/>
      <c r="O13" s="173"/>
      <c r="P13" s="173"/>
      <c r="Q13" s="173"/>
      <c r="R13" s="173"/>
      <c r="S13" s="173"/>
      <c r="T13" s="173"/>
      <c r="U13" s="173"/>
      <c r="V13" s="173"/>
      <c r="W13" s="173"/>
      <c r="X13" s="173"/>
      <c r="Y13" s="173"/>
      <c r="Z13" s="173"/>
      <c r="AA13" s="173"/>
      <c r="AB13" s="173"/>
      <c r="AC13" s="173"/>
      <c r="AD13" s="173"/>
      <c r="AE13" s="173"/>
      <c r="AF13" s="173"/>
      <c r="AG13" s="173"/>
      <c r="AH13" s="173"/>
      <c r="AI13" s="173"/>
      <c r="AJ13" s="173"/>
      <c r="AK13" s="173"/>
      <c r="AL13" s="173"/>
      <c r="AM13" s="173"/>
      <c r="AN13" s="173"/>
      <c r="AO13" s="173"/>
      <c r="AP13" s="173"/>
      <c r="AQ13" s="173"/>
      <c r="AR13" s="173"/>
    </row>
    <row r="14" spans="1:46" s="182" customFormat="1" ht="15" customHeight="1" x14ac:dyDescent="0.25">
      <c r="A14" s="195"/>
      <c r="B14" s="196"/>
      <c r="C14" s="197"/>
      <c r="D14" s="198"/>
      <c r="E14" s="200" t="str">
        <f xml:space="preserve"> 'Ind AS Financials'!E$126</f>
        <v>Balance sheet check - IndAS Financials</v>
      </c>
      <c r="F14" s="101">
        <f ca="1" xml:space="preserve"> 'Ind AS Financials'!F$126</f>
        <v>0</v>
      </c>
      <c r="G14" s="200" t="str">
        <f xml:space="preserve"> 'Ind AS Financials'!G$126</f>
        <v>check</v>
      </c>
      <c r="H14" s="199"/>
      <c r="I14" s="199"/>
      <c r="J14" s="184"/>
      <c r="K14" s="173"/>
      <c r="L14" s="173"/>
      <c r="M14" s="173"/>
      <c r="N14" s="173"/>
      <c r="O14" s="173"/>
      <c r="P14" s="173"/>
      <c r="Q14" s="173"/>
      <c r="R14" s="173"/>
      <c r="S14" s="173"/>
      <c r="T14" s="173"/>
      <c r="U14" s="173"/>
      <c r="V14" s="173"/>
      <c r="W14" s="173"/>
      <c r="X14" s="173"/>
      <c r="Y14" s="173"/>
      <c r="Z14" s="173"/>
      <c r="AA14" s="173"/>
      <c r="AB14" s="173"/>
      <c r="AC14" s="173"/>
      <c r="AD14" s="173"/>
      <c r="AE14" s="173"/>
      <c r="AF14" s="173"/>
      <c r="AG14" s="173"/>
      <c r="AH14" s="173"/>
      <c r="AI14" s="173"/>
      <c r="AJ14" s="173"/>
      <c r="AK14" s="173"/>
      <c r="AL14" s="173"/>
      <c r="AM14" s="173"/>
      <c r="AN14" s="173"/>
      <c r="AO14" s="173"/>
      <c r="AP14" s="173"/>
      <c r="AQ14" s="173"/>
      <c r="AR14" s="173"/>
    </row>
    <row r="15" spans="1:46" s="182" customFormat="1" ht="15" customHeight="1" x14ac:dyDescent="0.25">
      <c r="A15" s="195"/>
      <c r="B15" s="196"/>
      <c r="C15" s="197"/>
      <c r="D15" s="198"/>
      <c r="E15" s="200" t="s">
        <v>817</v>
      </c>
      <c r="F15" s="1150">
        <f ca="1">'Monthly Financials'!G266</f>
        <v>0</v>
      </c>
      <c r="G15" s="200" t="str">
        <f>'Monthly Financials'!H266</f>
        <v>Check</v>
      </c>
      <c r="H15" s="199"/>
      <c r="I15" s="199"/>
      <c r="J15" s="184"/>
      <c r="K15" s="173"/>
      <c r="L15" s="173"/>
      <c r="M15" s="173"/>
      <c r="N15" s="173"/>
      <c r="O15" s="173"/>
      <c r="P15" s="173"/>
      <c r="Q15" s="173"/>
      <c r="R15" s="173"/>
      <c r="S15" s="173"/>
      <c r="T15" s="173"/>
      <c r="U15" s="173"/>
      <c r="V15" s="173"/>
      <c r="W15" s="173"/>
      <c r="X15" s="173"/>
      <c r="Y15" s="173"/>
      <c r="Z15" s="173"/>
      <c r="AA15" s="173"/>
      <c r="AB15" s="173"/>
      <c r="AC15" s="173"/>
      <c r="AD15" s="173"/>
      <c r="AE15" s="173"/>
      <c r="AF15" s="173"/>
      <c r="AG15" s="173"/>
      <c r="AH15" s="173"/>
      <c r="AI15" s="173"/>
      <c r="AJ15" s="173"/>
      <c r="AK15" s="173"/>
      <c r="AL15" s="173"/>
      <c r="AM15" s="173"/>
      <c r="AN15" s="173"/>
      <c r="AO15" s="173"/>
      <c r="AP15" s="173"/>
      <c r="AQ15" s="173"/>
      <c r="AR15" s="173"/>
    </row>
    <row r="16" spans="1:46" ht="15" customHeight="1" x14ac:dyDescent="0.25">
      <c r="A16" s="644" t="s">
        <v>591</v>
      </c>
      <c r="B16" s="644"/>
      <c r="C16" s="644"/>
      <c r="D16" s="644"/>
      <c r="E16" s="644"/>
      <c r="F16" s="644"/>
      <c r="G16" s="644"/>
      <c r="H16" s="644"/>
      <c r="I16" s="644"/>
      <c r="J16" s="184"/>
      <c r="AS16" s="182"/>
      <c r="AT16" s="182"/>
    </row>
    <row r="17" spans="1:46" ht="15" customHeight="1" x14ac:dyDescent="0.35">
      <c r="A17" s="185"/>
      <c r="B17" s="185"/>
      <c r="C17" s="186"/>
      <c r="D17" s="186"/>
      <c r="E17" s="187"/>
      <c r="F17" s="188"/>
      <c r="G17" s="187"/>
      <c r="H17" s="186"/>
      <c r="I17" s="186"/>
      <c r="J17" s="189"/>
      <c r="AS17" s="182"/>
      <c r="AT17" s="182"/>
    </row>
    <row r="18" spans="1:46" ht="15" customHeight="1" x14ac:dyDescent="0.35">
      <c r="A18" s="185"/>
      <c r="B18" s="185"/>
      <c r="C18" s="186"/>
      <c r="D18" s="186"/>
      <c r="F18" s="188"/>
      <c r="G18" s="187"/>
      <c r="H18" s="186"/>
      <c r="I18" s="186"/>
      <c r="J18" s="189"/>
      <c r="AS18" s="182"/>
      <c r="AT18" s="182"/>
    </row>
    <row r="19" spans="1:46" ht="15" customHeight="1" x14ac:dyDescent="0.35">
      <c r="A19" s="185"/>
      <c r="B19" s="185"/>
      <c r="C19" s="186"/>
      <c r="D19" s="186"/>
      <c r="E19" s="187"/>
      <c r="F19" s="188"/>
      <c r="G19" s="187"/>
      <c r="H19" s="186"/>
      <c r="I19" s="186"/>
      <c r="J19" s="189"/>
      <c r="AS19" s="182"/>
      <c r="AT19" s="182"/>
    </row>
    <row r="20" spans="1:46" ht="15" customHeight="1" x14ac:dyDescent="0.35">
      <c r="A20" s="183"/>
      <c r="B20" s="183"/>
      <c r="C20" s="180"/>
      <c r="D20" s="180"/>
      <c r="E20" s="187"/>
      <c r="F20" s="187"/>
      <c r="G20" s="187"/>
      <c r="H20" s="180"/>
      <c r="I20" s="180"/>
      <c r="J20" s="181"/>
      <c r="AS20" s="182"/>
      <c r="AT20" s="182"/>
    </row>
    <row r="21" spans="1:46" ht="15" customHeight="1" x14ac:dyDescent="0.35">
      <c r="A21" s="183" t="s">
        <v>363</v>
      </c>
      <c r="B21" s="183"/>
      <c r="C21" s="180"/>
      <c r="D21" s="180"/>
      <c r="E21" s="180"/>
      <c r="F21" s="180"/>
      <c r="G21" s="180"/>
      <c r="H21" s="180"/>
      <c r="I21" s="180"/>
      <c r="J21" s="181"/>
      <c r="K21" s="181"/>
      <c r="L21" s="181"/>
      <c r="M21" s="181"/>
      <c r="N21" s="181"/>
      <c r="O21" s="181"/>
      <c r="P21" s="181"/>
      <c r="Q21" s="181"/>
      <c r="R21" s="181"/>
      <c r="S21" s="181"/>
      <c r="T21" s="181"/>
      <c r="U21" s="181"/>
      <c r="V21" s="181"/>
      <c r="W21" s="181"/>
      <c r="X21" s="181"/>
      <c r="Y21" s="181"/>
      <c r="Z21" s="181"/>
      <c r="AA21" s="181"/>
      <c r="AB21" s="181"/>
      <c r="AC21" s="181"/>
      <c r="AD21" s="181"/>
      <c r="AE21" s="181"/>
      <c r="AF21" s="181"/>
      <c r="AG21" s="181"/>
      <c r="AH21" s="181"/>
      <c r="AI21" s="181"/>
      <c r="AJ21" s="181"/>
      <c r="AK21" s="181"/>
      <c r="AL21" s="181"/>
      <c r="AM21" s="181"/>
      <c r="AN21" s="181"/>
      <c r="AO21" s="181"/>
      <c r="AP21" s="181"/>
      <c r="AQ21" s="181"/>
      <c r="AR21" s="181"/>
      <c r="AS21" s="182"/>
      <c r="AT21" s="182"/>
    </row>
    <row r="22" spans="1:46" ht="15" customHeight="1" x14ac:dyDescent="0.35">
      <c r="A22" s="190"/>
      <c r="B22" s="190"/>
      <c r="C22" s="191"/>
      <c r="D22" s="191"/>
      <c r="E22" s="191"/>
      <c r="F22" s="191"/>
      <c r="G22" s="191"/>
      <c r="H22" s="191"/>
      <c r="I22" s="191"/>
      <c r="J22" s="192"/>
      <c r="K22" s="192"/>
      <c r="L22" s="192"/>
      <c r="M22" s="192"/>
      <c r="N22" s="192"/>
      <c r="O22" s="192"/>
      <c r="P22" s="192"/>
      <c r="Q22" s="192"/>
      <c r="R22" s="192"/>
      <c r="S22" s="192"/>
      <c r="T22" s="192"/>
      <c r="U22" s="192"/>
      <c r="V22" s="192"/>
      <c r="W22" s="192"/>
      <c r="X22" s="192"/>
      <c r="Y22" s="192"/>
      <c r="Z22" s="192"/>
      <c r="AA22" s="192"/>
      <c r="AB22" s="192"/>
      <c r="AC22" s="192"/>
      <c r="AD22" s="192"/>
      <c r="AE22" s="192"/>
      <c r="AF22" s="192"/>
      <c r="AG22" s="192"/>
      <c r="AH22" s="192"/>
      <c r="AI22" s="192"/>
      <c r="AJ22" s="192"/>
      <c r="AK22" s="192"/>
      <c r="AL22" s="192"/>
      <c r="AM22" s="192"/>
      <c r="AN22" s="192"/>
      <c r="AO22" s="192"/>
      <c r="AP22" s="192"/>
      <c r="AQ22" s="192"/>
      <c r="AR22" s="192"/>
      <c r="AS22" s="182"/>
      <c r="AT22" s="182"/>
    </row>
    <row r="23" spans="1:46" ht="15" customHeight="1" x14ac:dyDescent="0.35">
      <c r="A23" s="183"/>
      <c r="B23" s="183"/>
      <c r="C23" s="180"/>
      <c r="D23" s="180"/>
      <c r="E23" s="180"/>
      <c r="F23" s="180"/>
      <c r="G23" s="180"/>
      <c r="H23" s="180"/>
      <c r="I23" s="180"/>
      <c r="J23" s="181"/>
      <c r="AS23" s="182"/>
      <c r="AT23" s="182"/>
    </row>
    <row r="24" spans="1:46" ht="15" customHeight="1" x14ac:dyDescent="0.35">
      <c r="A24" s="183"/>
      <c r="B24" s="183"/>
      <c r="C24" s="180"/>
      <c r="D24" s="180"/>
      <c r="E24" s="1138"/>
      <c r="F24" s="1138"/>
      <c r="G24" s="1138"/>
      <c r="H24" s="180"/>
      <c r="I24" s="180"/>
      <c r="J24" s="181"/>
      <c r="AS24" s="182"/>
      <c r="AT24" s="182"/>
    </row>
    <row r="25" spans="1:46" ht="15" customHeight="1" x14ac:dyDescent="0.35">
      <c r="A25" s="183"/>
      <c r="B25" s="183"/>
      <c r="C25" s="180"/>
      <c r="D25" s="180"/>
      <c r="E25" s="1139"/>
      <c r="F25" s="1139"/>
      <c r="G25" s="1139"/>
      <c r="H25" s="180"/>
      <c r="I25" s="180"/>
      <c r="J25" s="181"/>
      <c r="AS25" s="182"/>
      <c r="AT25" s="182"/>
    </row>
    <row r="26" spans="1:46" ht="15" customHeight="1" x14ac:dyDescent="0.35">
      <c r="A26" s="190"/>
      <c r="B26" s="190"/>
      <c r="C26" s="191"/>
      <c r="D26" s="191"/>
      <c r="E26" s="1138"/>
      <c r="F26" s="1138"/>
      <c r="G26" s="1138"/>
      <c r="H26" s="191"/>
      <c r="I26" s="191"/>
      <c r="J26" s="192"/>
      <c r="K26" s="192"/>
      <c r="L26" s="192"/>
      <c r="M26" s="192"/>
      <c r="N26" s="192"/>
      <c r="O26" s="192"/>
      <c r="P26" s="192"/>
      <c r="Q26" s="192"/>
      <c r="R26" s="192"/>
      <c r="S26" s="192"/>
      <c r="T26" s="192"/>
      <c r="U26" s="192"/>
      <c r="V26" s="192"/>
      <c r="W26" s="192"/>
      <c r="X26" s="192"/>
      <c r="Y26" s="192"/>
      <c r="Z26" s="192"/>
      <c r="AA26" s="192"/>
      <c r="AB26" s="192"/>
      <c r="AC26" s="192"/>
      <c r="AD26" s="192"/>
      <c r="AE26" s="192"/>
      <c r="AF26" s="192"/>
      <c r="AG26" s="192"/>
      <c r="AH26" s="192"/>
      <c r="AI26" s="192"/>
      <c r="AJ26" s="192"/>
      <c r="AK26" s="192"/>
      <c r="AL26" s="192"/>
      <c r="AM26" s="192"/>
      <c r="AN26" s="192"/>
      <c r="AO26" s="192"/>
      <c r="AP26" s="192"/>
      <c r="AQ26" s="192"/>
      <c r="AR26" s="192"/>
      <c r="AS26" s="182"/>
      <c r="AT26" s="182"/>
    </row>
    <row r="27" spans="1:46" ht="15" customHeight="1" x14ac:dyDescent="0.35">
      <c r="A27" s="190"/>
      <c r="B27" s="190"/>
      <c r="C27" s="191"/>
      <c r="D27" s="191"/>
      <c r="E27" s="1138"/>
      <c r="F27" s="1138"/>
      <c r="G27" s="1138"/>
      <c r="H27" s="191"/>
      <c r="I27" s="191"/>
      <c r="J27" s="192"/>
      <c r="K27" s="192"/>
      <c r="L27" s="192"/>
      <c r="M27" s="192"/>
      <c r="N27" s="192"/>
      <c r="O27" s="192"/>
      <c r="P27" s="192"/>
      <c r="Q27" s="192"/>
      <c r="R27" s="192"/>
      <c r="S27" s="192"/>
      <c r="T27" s="192"/>
      <c r="U27" s="192"/>
      <c r="V27" s="192"/>
      <c r="W27" s="192"/>
      <c r="X27" s="192"/>
      <c r="Y27" s="192"/>
      <c r="Z27" s="192"/>
      <c r="AA27" s="192"/>
      <c r="AB27" s="192"/>
      <c r="AC27" s="192"/>
      <c r="AD27" s="192"/>
      <c r="AE27" s="192"/>
      <c r="AF27" s="192"/>
      <c r="AG27" s="192"/>
      <c r="AH27" s="192"/>
      <c r="AI27" s="192"/>
      <c r="AJ27" s="192"/>
      <c r="AK27" s="192"/>
      <c r="AL27" s="192"/>
      <c r="AM27" s="192"/>
      <c r="AN27" s="192"/>
      <c r="AO27" s="192"/>
      <c r="AP27" s="192"/>
      <c r="AQ27" s="192"/>
      <c r="AR27" s="192"/>
      <c r="AS27" s="182"/>
      <c r="AT27" s="182"/>
    </row>
    <row r="28" spans="1:46" ht="15" customHeight="1" x14ac:dyDescent="0.35">
      <c r="A28" s="183"/>
      <c r="B28" s="183"/>
      <c r="C28" s="180"/>
      <c r="D28" s="180"/>
      <c r="E28" s="1138"/>
      <c r="F28" s="1138"/>
      <c r="G28" s="1138"/>
      <c r="H28" s="180"/>
      <c r="I28" s="180"/>
      <c r="J28" s="181"/>
      <c r="AS28" s="182"/>
      <c r="AT28" s="182"/>
    </row>
    <row r="29" spans="1:46" ht="15" customHeight="1" x14ac:dyDescent="0.35">
      <c r="A29" s="183"/>
      <c r="B29" s="183"/>
      <c r="C29" s="180"/>
      <c r="D29" s="180"/>
      <c r="E29" s="1138"/>
      <c r="F29" s="1138"/>
      <c r="G29" s="1138"/>
      <c r="H29" s="180"/>
      <c r="I29" s="180"/>
      <c r="J29" s="181"/>
      <c r="AS29" s="182"/>
      <c r="AT29" s="182"/>
    </row>
    <row r="30" spans="1:46" ht="15" customHeight="1" x14ac:dyDescent="0.35">
      <c r="A30" s="183"/>
      <c r="B30" s="183"/>
      <c r="C30" s="180"/>
      <c r="D30" s="180"/>
      <c r="E30" s="1138"/>
      <c r="F30" s="1138"/>
      <c r="G30" s="1138"/>
      <c r="H30" s="193"/>
      <c r="I30" s="193"/>
      <c r="J30" s="192"/>
      <c r="K30" s="192"/>
      <c r="L30" s="192"/>
      <c r="M30" s="192"/>
      <c r="N30" s="192"/>
      <c r="O30" s="192"/>
      <c r="P30" s="192"/>
      <c r="Q30" s="192"/>
      <c r="R30" s="192"/>
      <c r="S30" s="192"/>
      <c r="T30" s="192"/>
      <c r="U30" s="192"/>
      <c r="V30" s="192"/>
      <c r="W30" s="192"/>
      <c r="X30" s="192"/>
      <c r="Y30" s="192"/>
      <c r="Z30" s="192"/>
      <c r="AA30" s="192"/>
      <c r="AB30" s="192"/>
      <c r="AC30" s="192"/>
      <c r="AD30" s="192"/>
      <c r="AE30" s="192"/>
      <c r="AF30" s="192"/>
      <c r="AG30" s="192"/>
      <c r="AH30" s="192"/>
      <c r="AI30" s="192"/>
      <c r="AJ30" s="192"/>
      <c r="AK30" s="192"/>
      <c r="AL30" s="192"/>
      <c r="AM30" s="192"/>
      <c r="AN30" s="192"/>
      <c r="AO30" s="192"/>
      <c r="AP30" s="192"/>
      <c r="AQ30" s="192"/>
      <c r="AR30" s="192"/>
      <c r="AS30" s="182"/>
      <c r="AT30" s="182"/>
    </row>
    <row r="31" spans="1:46" ht="15" customHeight="1" x14ac:dyDescent="0.35">
      <c r="A31" s="183"/>
      <c r="B31" s="183"/>
      <c r="C31" s="180"/>
      <c r="D31" s="180"/>
      <c r="E31" s="1138"/>
      <c r="F31" s="1138"/>
      <c r="G31" s="1138"/>
      <c r="H31" s="193"/>
      <c r="I31" s="193"/>
      <c r="J31" s="192"/>
      <c r="K31" s="192"/>
      <c r="L31" s="192"/>
      <c r="M31" s="192"/>
      <c r="N31" s="192"/>
      <c r="O31" s="192"/>
      <c r="P31" s="192"/>
      <c r="Q31" s="192"/>
      <c r="R31" s="192"/>
      <c r="S31" s="192"/>
      <c r="T31" s="192"/>
      <c r="U31" s="192"/>
      <c r="V31" s="192"/>
      <c r="W31" s="192"/>
      <c r="X31" s="192"/>
      <c r="Y31" s="192"/>
      <c r="Z31" s="192"/>
      <c r="AA31" s="192"/>
      <c r="AB31" s="192"/>
      <c r="AC31" s="192"/>
      <c r="AD31" s="192"/>
      <c r="AE31" s="192"/>
      <c r="AF31" s="192"/>
      <c r="AG31" s="192"/>
      <c r="AH31" s="192"/>
      <c r="AI31" s="192"/>
      <c r="AJ31" s="192"/>
      <c r="AK31" s="192"/>
      <c r="AL31" s="192"/>
      <c r="AM31" s="192"/>
      <c r="AN31" s="192"/>
      <c r="AO31" s="192"/>
      <c r="AP31" s="192"/>
      <c r="AQ31" s="192"/>
      <c r="AR31" s="192"/>
      <c r="AS31" s="182"/>
      <c r="AT31" s="182"/>
    </row>
    <row r="32" spans="1:46" ht="15" customHeight="1" x14ac:dyDescent="0.35">
      <c r="A32" s="183"/>
      <c r="B32" s="183"/>
      <c r="C32" s="180"/>
      <c r="D32" s="180"/>
      <c r="E32" s="1138"/>
      <c r="F32" s="1138"/>
      <c r="G32" s="1138"/>
      <c r="H32" s="180"/>
      <c r="I32" s="180"/>
      <c r="J32" s="181"/>
      <c r="K32" s="181"/>
      <c r="L32" s="181"/>
      <c r="M32" s="181"/>
      <c r="N32" s="181"/>
      <c r="O32" s="181"/>
      <c r="P32" s="181"/>
      <c r="Q32" s="181"/>
      <c r="R32" s="181"/>
      <c r="S32" s="181"/>
      <c r="T32" s="181"/>
      <c r="U32" s="181"/>
      <c r="V32" s="181"/>
      <c r="W32" s="181"/>
      <c r="X32" s="181"/>
      <c r="Y32" s="181"/>
      <c r="Z32" s="181"/>
      <c r="AA32" s="181"/>
      <c r="AB32" s="181"/>
      <c r="AC32" s="181"/>
      <c r="AD32" s="181"/>
      <c r="AE32" s="181"/>
      <c r="AF32" s="181"/>
      <c r="AG32" s="181"/>
      <c r="AH32" s="181"/>
      <c r="AI32" s="181"/>
      <c r="AJ32" s="181"/>
      <c r="AK32" s="181"/>
      <c r="AL32" s="181"/>
      <c r="AM32" s="181"/>
      <c r="AN32" s="181"/>
      <c r="AO32" s="181"/>
      <c r="AP32" s="181"/>
      <c r="AQ32" s="181"/>
      <c r="AR32" s="181"/>
      <c r="AS32" s="182"/>
      <c r="AT32" s="182"/>
    </row>
    <row r="33" spans="1:46" ht="15" customHeight="1" x14ac:dyDescent="0.35">
      <c r="A33" s="183"/>
      <c r="B33" s="183"/>
      <c r="C33" s="180"/>
      <c r="D33" s="180"/>
      <c r="E33" s="1138"/>
      <c r="F33" s="1138"/>
      <c r="G33" s="1138"/>
      <c r="H33" s="180"/>
      <c r="I33" s="180"/>
      <c r="J33" s="181"/>
      <c r="AS33" s="182"/>
      <c r="AT33" s="182"/>
    </row>
    <row r="34" spans="1:46" ht="15" customHeight="1" x14ac:dyDescent="0.35">
      <c r="A34" s="183"/>
      <c r="B34" s="183"/>
      <c r="C34" s="180"/>
      <c r="D34" s="180"/>
      <c r="E34" s="1138"/>
      <c r="F34" s="1138"/>
      <c r="G34" s="1138"/>
      <c r="H34" s="180"/>
      <c r="I34" s="180"/>
      <c r="J34" s="181"/>
      <c r="AS34" s="182"/>
      <c r="AT34" s="182"/>
    </row>
    <row r="35" spans="1:46" ht="15" customHeight="1" x14ac:dyDescent="0.35">
      <c r="A35" s="183"/>
      <c r="B35" s="183"/>
      <c r="C35" s="180"/>
      <c r="D35" s="180"/>
      <c r="E35" s="1138"/>
      <c r="F35" s="1138"/>
      <c r="G35" s="1138"/>
      <c r="H35" s="180"/>
      <c r="I35" s="180"/>
      <c r="J35" s="181"/>
      <c r="AS35" s="182"/>
      <c r="AT35" s="182"/>
    </row>
    <row r="36" spans="1:46" ht="15" customHeight="1" x14ac:dyDescent="0.35">
      <c r="A36" s="190"/>
      <c r="B36" s="190"/>
      <c r="C36" s="191"/>
      <c r="D36" s="191"/>
      <c r="E36" s="1138"/>
      <c r="F36" s="1138"/>
      <c r="G36" s="1138"/>
      <c r="H36" s="191"/>
      <c r="I36" s="191"/>
      <c r="J36" s="192"/>
      <c r="K36" s="192"/>
      <c r="L36" s="192"/>
      <c r="M36" s="192"/>
      <c r="N36" s="192"/>
      <c r="O36" s="192"/>
      <c r="P36" s="192"/>
      <c r="Q36" s="192"/>
      <c r="R36" s="192"/>
      <c r="S36" s="192"/>
      <c r="T36" s="192"/>
      <c r="U36" s="192"/>
      <c r="V36" s="192"/>
      <c r="W36" s="192"/>
      <c r="X36" s="192"/>
      <c r="Y36" s="192"/>
      <c r="Z36" s="192"/>
      <c r="AA36" s="192"/>
      <c r="AB36" s="192"/>
      <c r="AC36" s="192"/>
      <c r="AD36" s="192"/>
      <c r="AE36" s="192"/>
      <c r="AF36" s="192"/>
      <c r="AG36" s="192"/>
      <c r="AH36" s="192"/>
      <c r="AI36" s="192"/>
      <c r="AJ36" s="192"/>
      <c r="AK36" s="192"/>
      <c r="AL36" s="192"/>
      <c r="AM36" s="192"/>
      <c r="AN36" s="192"/>
      <c r="AO36" s="192"/>
      <c r="AP36" s="192"/>
      <c r="AQ36" s="192"/>
      <c r="AR36" s="192"/>
      <c r="AS36" s="182"/>
      <c r="AT36" s="182"/>
    </row>
    <row r="37" spans="1:46" ht="15" customHeight="1" x14ac:dyDescent="0.35">
      <c r="A37" s="183"/>
      <c r="B37" s="183"/>
      <c r="C37" s="180"/>
      <c r="D37" s="180"/>
      <c r="E37" s="1138"/>
      <c r="F37" s="1138"/>
      <c r="G37" s="1138"/>
      <c r="H37" s="180"/>
      <c r="I37" s="180"/>
      <c r="J37" s="194"/>
      <c r="K37" s="194"/>
      <c r="L37" s="194"/>
      <c r="M37" s="194"/>
      <c r="N37" s="194"/>
      <c r="O37" s="194"/>
      <c r="P37" s="194"/>
      <c r="Q37" s="194"/>
      <c r="R37" s="194"/>
      <c r="S37" s="194"/>
      <c r="T37" s="194"/>
      <c r="U37" s="194"/>
      <c r="V37" s="194"/>
      <c r="W37" s="194"/>
      <c r="X37" s="194"/>
      <c r="Y37" s="194"/>
      <c r="Z37" s="194"/>
      <c r="AA37" s="194"/>
      <c r="AB37" s="194"/>
      <c r="AC37" s="194"/>
      <c r="AD37" s="194"/>
      <c r="AE37" s="194"/>
      <c r="AF37" s="194"/>
      <c r="AG37" s="194"/>
      <c r="AH37" s="194"/>
      <c r="AI37" s="194"/>
      <c r="AJ37" s="194"/>
      <c r="AK37" s="194"/>
      <c r="AL37" s="194"/>
      <c r="AM37" s="194"/>
      <c r="AN37" s="194"/>
      <c r="AO37" s="194"/>
      <c r="AP37" s="194"/>
      <c r="AQ37" s="194"/>
      <c r="AR37" s="194"/>
      <c r="AS37" s="182"/>
      <c r="AT37" s="182"/>
    </row>
    <row r="38" spans="1:46" ht="15" customHeight="1" x14ac:dyDescent="0.35">
      <c r="A38" s="183"/>
      <c r="B38" s="183"/>
      <c r="C38" s="180"/>
      <c r="D38" s="180"/>
      <c r="E38" s="1138"/>
      <c r="F38" s="1138"/>
      <c r="G38" s="1138"/>
      <c r="H38" s="180"/>
      <c r="I38" s="180"/>
      <c r="J38" s="181"/>
      <c r="AS38" s="182"/>
      <c r="AT38" s="182"/>
    </row>
    <row r="39" spans="1:46" ht="15" customHeight="1" x14ac:dyDescent="0.35">
      <c r="A39" s="183"/>
      <c r="B39" s="183"/>
      <c r="C39" s="180"/>
      <c r="D39" s="180"/>
      <c r="E39" s="1138"/>
      <c r="F39" s="1138"/>
      <c r="G39" s="1138"/>
      <c r="H39" s="180"/>
      <c r="I39" s="180"/>
      <c r="J39" s="181"/>
      <c r="AS39" s="182"/>
      <c r="AT39" s="182"/>
    </row>
    <row r="40" spans="1:46" ht="15" customHeight="1" x14ac:dyDescent="0.35">
      <c r="E40" s="1140"/>
      <c r="F40" s="1140"/>
      <c r="G40" s="1140"/>
    </row>
    <row r="41" spans="1:46" ht="15" customHeight="1" x14ac:dyDescent="0.35">
      <c r="E41" s="1140"/>
      <c r="F41" s="1140"/>
      <c r="G41" s="1140"/>
    </row>
    <row r="42" spans="1:46" ht="15" customHeight="1" x14ac:dyDescent="0.35">
      <c r="E42" s="1140"/>
      <c r="F42" s="1140"/>
      <c r="G42" s="1140"/>
    </row>
    <row r="43" spans="1:46" ht="15" customHeight="1" x14ac:dyDescent="0.35">
      <c r="E43" s="1140"/>
      <c r="F43" s="1140"/>
      <c r="G43" s="1140"/>
    </row>
    <row r="44" spans="1:46" ht="15" customHeight="1" x14ac:dyDescent="0.35">
      <c r="E44" s="1140"/>
      <c r="F44" s="1140"/>
      <c r="G44" s="1140"/>
    </row>
  </sheetData>
  <conditionalFormatting sqref="G3 F14:F15">
    <cfRule type="cellIs" dxfId="5" priority="15" operator="equal">
      <formula>0</formula>
    </cfRule>
    <cfRule type="cellIs" dxfId="4" priority="16" operator="notEqual">
      <formula>0</formula>
    </cfRule>
  </conditionalFormatting>
  <conditionalFormatting sqref="F10">
    <cfRule type="cellIs" dxfId="3" priority="13" operator="equal">
      <formula>0</formula>
    </cfRule>
    <cfRule type="cellIs" dxfId="2" priority="14" operator="notEqual">
      <formula>0</formula>
    </cfRule>
  </conditionalFormatting>
  <conditionalFormatting sqref="F13">
    <cfRule type="cellIs" dxfId="1" priority="9" operator="equal">
      <formula>0</formula>
    </cfRule>
    <cfRule type="cellIs" dxfId="0" priority="10" operator="notEqual">
      <formula>0</formula>
    </cfRule>
  </conditionalFormatting>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7</vt:i4>
      </vt:variant>
    </vt:vector>
  </HeadingPairs>
  <TitlesOfParts>
    <vt:vector size="31" baseType="lpstr">
      <vt:lpstr>Cells Report (2)</vt:lpstr>
      <vt:lpstr>Cells Report (3)</vt:lpstr>
      <vt:lpstr>Cells Report (4)</vt:lpstr>
      <vt:lpstr>Cover</vt:lpstr>
      <vt:lpstr>Model Disclaimer</vt:lpstr>
      <vt:lpstr>Model_Flow </vt:lpstr>
      <vt:lpstr>Index </vt:lpstr>
      <vt:lpstr>Sensitivity</vt:lpstr>
      <vt:lpstr>NTBA</vt:lpstr>
      <vt:lpstr>Capex</vt:lpstr>
      <vt:lpstr>TBA</vt:lpstr>
      <vt:lpstr>Rollout</vt:lpstr>
      <vt:lpstr>Monthly Financials</vt:lpstr>
      <vt:lpstr>Ind AS Monthly</vt:lpstr>
      <vt:lpstr>Financials</vt:lpstr>
      <vt:lpstr>Ind AS Financials</vt:lpstr>
      <vt:lpstr>IM Format</vt:lpstr>
      <vt:lpstr>Ratios</vt:lpstr>
      <vt:lpstr>GST</vt:lpstr>
      <vt:lpstr>Dep&amp;Tax</vt:lpstr>
      <vt:lpstr>Termination Value</vt:lpstr>
      <vt:lpstr>Time_M</vt:lpstr>
      <vt:lpstr>Time_A</vt:lpstr>
      <vt:lpstr>Check</vt:lpstr>
      <vt:lpstr>'IM Format'!_Toc131088033</vt:lpstr>
      <vt:lpstr>CHK_TOL</vt:lpstr>
      <vt:lpstr>Cr</vt:lpstr>
      <vt:lpstr>Days_month</vt:lpstr>
      <vt:lpstr>months</vt:lpstr>
      <vt:lpstr>Capex!SCENARIOS</vt:lpstr>
      <vt:lpstr>SCENARIOS</vt:lpstr>
    </vt:vector>
  </TitlesOfParts>
  <Company>PricewaterhouseCoopers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Neel Gupte;Akshay Walunj</dc:creator>
  <cp:lastModifiedBy>Akshay Walunj (IN)</cp:lastModifiedBy>
  <cp:lastPrinted>2024-06-17T06:38:33Z</cp:lastPrinted>
  <dcterms:created xsi:type="dcterms:W3CDTF">2022-12-09T05:27:21Z</dcterms:created>
  <dcterms:modified xsi:type="dcterms:W3CDTF">2024-08-27T07:43:05Z</dcterms:modified>
</cp:coreProperties>
</file>